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mc:AlternateContent xmlns:mc="http://schemas.openxmlformats.org/markup-compatibility/2006">
    <mc:Choice Requires="x15">
      <x15ac:absPath xmlns:x15ac="http://schemas.microsoft.com/office/spreadsheetml/2010/11/ac" url="M:\HoustonKemp\ID2\32C9152D-9D5D-47CF-9748-06E40A752942\0\44000-44999\44310\L\L\LRMC estimation workbooks (ID 44310)\"/>
    </mc:Choice>
  </mc:AlternateContent>
  <bookViews>
    <workbookView xWindow="0" yWindow="0" windowWidth="17280" windowHeight="5175" tabRatio="861"/>
  </bookViews>
  <sheets>
    <sheet name="Info" sheetId="1" r:id="rId1"/>
    <sheet name="Control and results" sheetId="2" r:id="rId2"/>
    <sheet name="LRMC calculation -&gt;" sheetId="10" r:id="rId3"/>
    <sheet name="LRMC by ZS type" sheetId="26" r:id="rId4"/>
    <sheet name="Capex allocation -&gt;" sheetId="14" r:id="rId5"/>
    <sheet name="Allocation of site-spec costs" sheetId="36" r:id="rId6"/>
    <sheet name="Summary of program costs" sheetId="7" r:id="rId7"/>
    <sheet name="Demand calcuations -&gt;" sheetId="32" r:id="rId8"/>
    <sheet name="Demand forecast and growth rate" sheetId="34" r:id="rId9"/>
    <sheet name="Raw Inputs -&gt;" sheetId="4" r:id="rId10"/>
    <sheet name="Raw demand forecast" sheetId="3" r:id="rId11"/>
    <sheet name="Capex forecast" sheetId="5" r:id="rId12"/>
    <sheet name="Capitalised OH forecast" sheetId="54" r:id="rId13"/>
    <sheet name="Coincident demand" sheetId="25" r:id="rId14"/>
    <sheet name="Opex proportion" sheetId="61" r:id="rId15"/>
  </sheets>
  <externalReferences>
    <externalReference r:id="rId16"/>
  </externalReferences>
  <definedNames>
    <definedName name="_xlnm._FilterDatabase" localSheetId="11" hidden="1">'Capex forecast'!$B$6:$V$210</definedName>
    <definedName name="_xlnm._FilterDatabase" localSheetId="12" hidden="1">'Capitalised OH forecast'!$B$6:$L$7</definedName>
    <definedName name="_xlnm._FilterDatabase" localSheetId="10" hidden="1">'Raw demand forecast'!#REF!</definedName>
    <definedName name="asset_life">'Control and results'!$I$6</definedName>
    <definedName name="discount_rate">'Control and results'!$C$6</definedName>
    <definedName name="falling_renewal">'Control and results'!$L$6</definedName>
    <definedName name="falling_repex_prop">#REF!</definedName>
    <definedName name="growing_repex_prop">#REF!</definedName>
    <definedName name="hv_coincident">'Coincident demand'!$C$8</definedName>
    <definedName name="lv_coincident">'Coincident demand'!$C$7</definedName>
    <definedName name="number.of.years">'[1]Compliance Interface'!$C$15</definedName>
    <definedName name="opex_proportion">'Control and results'!$F$6</definedName>
    <definedName name="program_renewal_proportion">#REF!</definedName>
    <definedName name="repex_proportion">#REF!</definedName>
    <definedName name="st_coincident">'Coincident demand'!$C$9</definedName>
  </definedNames>
  <calcPr calcId="171027" iterate="1" iterateCount="1000"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893" i="36" l="1"/>
  <c r="AR893" i="36"/>
  <c r="AQ893" i="36"/>
  <c r="AP893" i="36"/>
  <c r="AO893" i="36"/>
  <c r="AN893" i="36"/>
  <c r="AM893" i="36"/>
  <c r="AL893" i="36"/>
  <c r="AK893" i="36"/>
  <c r="AJ893" i="36"/>
  <c r="AS892" i="36"/>
  <c r="AR892" i="36"/>
  <c r="AQ892" i="36"/>
  <c r="AP892" i="36"/>
  <c r="AO892" i="36"/>
  <c r="AN892" i="36"/>
  <c r="AM892" i="36"/>
  <c r="AL892" i="36"/>
  <c r="AK892" i="36"/>
  <c r="AJ892" i="36"/>
  <c r="AS891" i="36"/>
  <c r="AR891" i="36"/>
  <c r="AQ891" i="36"/>
  <c r="AP891" i="36"/>
  <c r="AO891" i="36"/>
  <c r="AN891" i="36"/>
  <c r="AM891" i="36"/>
  <c r="AL891" i="36"/>
  <c r="AK891" i="36"/>
  <c r="AJ891" i="36"/>
  <c r="AS890" i="36"/>
  <c r="AR890" i="36"/>
  <c r="AQ890" i="36"/>
  <c r="AP890" i="36"/>
  <c r="AO890" i="36"/>
  <c r="AN890" i="36"/>
  <c r="AM890" i="36"/>
  <c r="AL890" i="36"/>
  <c r="AK890" i="36"/>
  <c r="AJ890" i="36"/>
  <c r="AS889" i="36"/>
  <c r="AR889" i="36"/>
  <c r="AQ889" i="36"/>
  <c r="AP889" i="36"/>
  <c r="AO889" i="36"/>
  <c r="AN889" i="36"/>
  <c r="AM889" i="36"/>
  <c r="AL889" i="36"/>
  <c r="AK889" i="36"/>
  <c r="AJ889" i="36"/>
  <c r="AS888" i="36"/>
  <c r="AR888" i="36"/>
  <c r="AQ888" i="36"/>
  <c r="AP888" i="36"/>
  <c r="AO888" i="36"/>
  <c r="AN888" i="36"/>
  <c r="AM888" i="36"/>
  <c r="AL888" i="36"/>
  <c r="AK888" i="36"/>
  <c r="AJ888" i="36"/>
  <c r="AS887" i="36"/>
  <c r="AR887" i="36"/>
  <c r="AQ887" i="36"/>
  <c r="AP887" i="36"/>
  <c r="AO887" i="36"/>
  <c r="AN887" i="36"/>
  <c r="AM887" i="36"/>
  <c r="AL887" i="36"/>
  <c r="AK887" i="36"/>
  <c r="AJ887" i="36"/>
  <c r="AS886" i="36"/>
  <c r="AR886" i="36"/>
  <c r="AQ886" i="36"/>
  <c r="AP886" i="36"/>
  <c r="AO886" i="36"/>
  <c r="AN886" i="36"/>
  <c r="AM886" i="36"/>
  <c r="AL886" i="36"/>
  <c r="AK886" i="36"/>
  <c r="AJ886" i="36"/>
  <c r="AS885" i="36"/>
  <c r="AR885" i="36"/>
  <c r="AQ885" i="36"/>
  <c r="AP885" i="36"/>
  <c r="AO885" i="36"/>
  <c r="AN885" i="36"/>
  <c r="AM885" i="36"/>
  <c r="AL885" i="36"/>
  <c r="AK885" i="36"/>
  <c r="AJ885" i="36"/>
  <c r="AS884" i="36"/>
  <c r="AR884" i="36"/>
  <c r="AQ884" i="36"/>
  <c r="AP884" i="36"/>
  <c r="AO884" i="36"/>
  <c r="AN884" i="36"/>
  <c r="AM884" i="36"/>
  <c r="AL884" i="36"/>
  <c r="AK884" i="36"/>
  <c r="AJ884" i="36"/>
  <c r="AS883" i="36"/>
  <c r="AR883" i="36"/>
  <c r="AQ883" i="36"/>
  <c r="AP883" i="36"/>
  <c r="AO883" i="36"/>
  <c r="AN883" i="36"/>
  <c r="AM883" i="36"/>
  <c r="AL883" i="36"/>
  <c r="AK883" i="36"/>
  <c r="AJ883" i="36"/>
  <c r="AS882" i="36"/>
  <c r="AR882" i="36"/>
  <c r="AQ882" i="36"/>
  <c r="AP882" i="36"/>
  <c r="AO882" i="36"/>
  <c r="AN882" i="36"/>
  <c r="AM882" i="36"/>
  <c r="AL882" i="36"/>
  <c r="AK882" i="36"/>
  <c r="AJ882" i="36"/>
  <c r="AS881" i="36"/>
  <c r="AR881" i="36"/>
  <c r="AQ881" i="36"/>
  <c r="AP881" i="36"/>
  <c r="AO881" i="36"/>
  <c r="AN881" i="36"/>
  <c r="AM881" i="36"/>
  <c r="AL881" i="36"/>
  <c r="AK881" i="36"/>
  <c r="AJ881" i="36"/>
  <c r="AS880" i="36"/>
  <c r="AR880" i="36"/>
  <c r="AQ880" i="36"/>
  <c r="AP880" i="36"/>
  <c r="AO880" i="36"/>
  <c r="AN880" i="36"/>
  <c r="AM880" i="36"/>
  <c r="AL880" i="36"/>
  <c r="AK880" i="36"/>
  <c r="AJ880" i="36"/>
  <c r="AS879" i="36"/>
  <c r="AR879" i="36"/>
  <c r="AQ879" i="36"/>
  <c r="AP879" i="36"/>
  <c r="AO879" i="36"/>
  <c r="AN879" i="36"/>
  <c r="AM879" i="36"/>
  <c r="AL879" i="36"/>
  <c r="AK879" i="36"/>
  <c r="AJ879" i="36"/>
  <c r="AS878" i="36"/>
  <c r="AR878" i="36"/>
  <c r="AQ878" i="36"/>
  <c r="AP878" i="36"/>
  <c r="AO878" i="36"/>
  <c r="AN878" i="36"/>
  <c r="AM878" i="36"/>
  <c r="AL878" i="36"/>
  <c r="AK878" i="36"/>
  <c r="AJ878" i="36"/>
  <c r="AS877" i="36"/>
  <c r="AR877" i="36"/>
  <c r="AQ877" i="36"/>
  <c r="AP877" i="36"/>
  <c r="AO877" i="36"/>
  <c r="AN877" i="36"/>
  <c r="AM877" i="36"/>
  <c r="AL877" i="36"/>
  <c r="AK877" i="36"/>
  <c r="AJ877" i="36"/>
  <c r="AS876" i="36"/>
  <c r="AR876" i="36"/>
  <c r="AQ876" i="36"/>
  <c r="AP876" i="36"/>
  <c r="AO876" i="36"/>
  <c r="AN876" i="36"/>
  <c r="AM876" i="36"/>
  <c r="AL876" i="36"/>
  <c r="AK876" i="36"/>
  <c r="AJ876" i="36"/>
  <c r="AS875" i="36"/>
  <c r="AR875" i="36"/>
  <c r="AQ875" i="36"/>
  <c r="AP875" i="36"/>
  <c r="AO875" i="36"/>
  <c r="AN875" i="36"/>
  <c r="AM875" i="36"/>
  <c r="AL875" i="36"/>
  <c r="AK875" i="36"/>
  <c r="AJ875" i="36"/>
  <c r="AS874" i="36"/>
  <c r="AR874" i="36"/>
  <c r="AQ874" i="36"/>
  <c r="AP874" i="36"/>
  <c r="AO874" i="36"/>
  <c r="AN874" i="36"/>
  <c r="AM874" i="36"/>
  <c r="AL874" i="36"/>
  <c r="AK874" i="36"/>
  <c r="AJ874" i="36"/>
  <c r="AS873" i="36"/>
  <c r="AR873" i="36"/>
  <c r="AQ873" i="36"/>
  <c r="AP873" i="36"/>
  <c r="AO873" i="36"/>
  <c r="AN873" i="36"/>
  <c r="AM873" i="36"/>
  <c r="AL873" i="36"/>
  <c r="AK873" i="36"/>
  <c r="AJ873" i="36"/>
  <c r="AS872" i="36"/>
  <c r="AR872" i="36"/>
  <c r="AQ872" i="36"/>
  <c r="AP872" i="36"/>
  <c r="AO872" i="36"/>
  <c r="AN872" i="36"/>
  <c r="AM872" i="36"/>
  <c r="AL872" i="36"/>
  <c r="AK872" i="36"/>
  <c r="AJ872" i="36"/>
  <c r="AS871" i="36"/>
  <c r="AR871" i="36"/>
  <c r="AQ871" i="36"/>
  <c r="AP871" i="36"/>
  <c r="AO871" i="36"/>
  <c r="AN871" i="36"/>
  <c r="AM871" i="36"/>
  <c r="AL871" i="36"/>
  <c r="AK871" i="36"/>
  <c r="AJ871" i="36"/>
  <c r="AS870" i="36"/>
  <c r="AR870" i="36"/>
  <c r="AQ870" i="36"/>
  <c r="AP870" i="36"/>
  <c r="AO870" i="36"/>
  <c r="AN870" i="36"/>
  <c r="AM870" i="36"/>
  <c r="AL870" i="36"/>
  <c r="AK870" i="36"/>
  <c r="AJ870" i="36"/>
  <c r="AS869" i="36"/>
  <c r="AR869" i="36"/>
  <c r="AQ869" i="36"/>
  <c r="AP869" i="36"/>
  <c r="AO869" i="36"/>
  <c r="AN869" i="36"/>
  <c r="AM869" i="36"/>
  <c r="AL869" i="36"/>
  <c r="AK869" i="36"/>
  <c r="AJ869" i="36"/>
  <c r="AS868" i="36"/>
  <c r="AR868" i="36"/>
  <c r="AQ868" i="36"/>
  <c r="AP868" i="36"/>
  <c r="AO868" i="36"/>
  <c r="AN868" i="36"/>
  <c r="AM868" i="36"/>
  <c r="AL868" i="36"/>
  <c r="AK868" i="36"/>
  <c r="AJ868" i="36"/>
  <c r="AS867" i="36"/>
  <c r="AR867" i="36"/>
  <c r="AQ867" i="36"/>
  <c r="AP867" i="36"/>
  <c r="AO867" i="36"/>
  <c r="AN867" i="36"/>
  <c r="AM867" i="36"/>
  <c r="AL867" i="36"/>
  <c r="AK867" i="36"/>
  <c r="AJ867" i="36"/>
  <c r="AS866" i="36"/>
  <c r="AR866" i="36"/>
  <c r="AQ866" i="36"/>
  <c r="AP866" i="36"/>
  <c r="AO866" i="36"/>
  <c r="AN866" i="36"/>
  <c r="AM866" i="36"/>
  <c r="AL866" i="36"/>
  <c r="AK866" i="36"/>
  <c r="AJ866" i="36"/>
  <c r="AS865" i="36"/>
  <c r="AR865" i="36"/>
  <c r="AQ865" i="36"/>
  <c r="AP865" i="36"/>
  <c r="AO865" i="36"/>
  <c r="AN865" i="36"/>
  <c r="AM865" i="36"/>
  <c r="AL865" i="36"/>
  <c r="AK865" i="36"/>
  <c r="AJ865" i="36"/>
  <c r="AS864" i="36"/>
  <c r="AR864" i="36"/>
  <c r="AQ864" i="36"/>
  <c r="AP864" i="36"/>
  <c r="AO864" i="36"/>
  <c r="AN864" i="36"/>
  <c r="AM864" i="36"/>
  <c r="AL864" i="36"/>
  <c r="AK864" i="36"/>
  <c r="AJ864" i="36"/>
  <c r="AS863" i="36"/>
  <c r="AR863" i="36"/>
  <c r="AQ863" i="36"/>
  <c r="AP863" i="36"/>
  <c r="AO863" i="36"/>
  <c r="AN863" i="36"/>
  <c r="AM863" i="36"/>
  <c r="AL863" i="36"/>
  <c r="AK863" i="36"/>
  <c r="AJ863" i="36"/>
  <c r="AS862" i="36"/>
  <c r="AR862" i="36"/>
  <c r="AQ862" i="36"/>
  <c r="AP862" i="36"/>
  <c r="AO862" i="36"/>
  <c r="AN862" i="36"/>
  <c r="AM862" i="36"/>
  <c r="AL862" i="36"/>
  <c r="AK862" i="36"/>
  <c r="AJ862" i="36"/>
  <c r="AS861" i="36"/>
  <c r="AR861" i="36"/>
  <c r="AQ861" i="36"/>
  <c r="AP861" i="36"/>
  <c r="AO861" i="36"/>
  <c r="AN861" i="36"/>
  <c r="AM861" i="36"/>
  <c r="AL861" i="36"/>
  <c r="AK861" i="36"/>
  <c r="AJ861" i="36"/>
  <c r="AS860" i="36"/>
  <c r="AR860" i="36"/>
  <c r="AQ860" i="36"/>
  <c r="AP860" i="36"/>
  <c r="AO860" i="36"/>
  <c r="AN860" i="36"/>
  <c r="AM860" i="36"/>
  <c r="AL860" i="36"/>
  <c r="AK860" i="36"/>
  <c r="AJ860" i="36"/>
  <c r="AS859" i="36"/>
  <c r="AR859" i="36"/>
  <c r="AQ859" i="36"/>
  <c r="AP859" i="36"/>
  <c r="AO859" i="36"/>
  <c r="AN859" i="36"/>
  <c r="AM859" i="36"/>
  <c r="AL859" i="36"/>
  <c r="AK859" i="36"/>
  <c r="AJ859" i="36"/>
  <c r="AS858" i="36"/>
  <c r="AR858" i="36"/>
  <c r="AQ858" i="36"/>
  <c r="AP858" i="36"/>
  <c r="AO858" i="36"/>
  <c r="AN858" i="36"/>
  <c r="AM858" i="36"/>
  <c r="AL858" i="36"/>
  <c r="AK858" i="36"/>
  <c r="AJ858" i="36"/>
  <c r="AS857" i="36"/>
  <c r="AR857" i="36"/>
  <c r="AQ857" i="36"/>
  <c r="AP857" i="36"/>
  <c r="AO857" i="36"/>
  <c r="AN857" i="36"/>
  <c r="AM857" i="36"/>
  <c r="AL857" i="36"/>
  <c r="AK857" i="36"/>
  <c r="AJ857" i="36"/>
  <c r="AS856" i="36"/>
  <c r="AR856" i="36"/>
  <c r="AQ856" i="36"/>
  <c r="AP856" i="36"/>
  <c r="AO856" i="36"/>
  <c r="AN856" i="36"/>
  <c r="AM856" i="36"/>
  <c r="AL856" i="36"/>
  <c r="AK856" i="36"/>
  <c r="AJ856" i="36"/>
  <c r="AS855" i="36"/>
  <c r="AR855" i="36"/>
  <c r="AQ855" i="36"/>
  <c r="AP855" i="36"/>
  <c r="AO855" i="36"/>
  <c r="AN855" i="36"/>
  <c r="AM855" i="36"/>
  <c r="AL855" i="36"/>
  <c r="AK855" i="36"/>
  <c r="AJ855" i="36"/>
  <c r="AS854" i="36"/>
  <c r="AR854" i="36"/>
  <c r="AQ854" i="36"/>
  <c r="AP854" i="36"/>
  <c r="AO854" i="36"/>
  <c r="AN854" i="36"/>
  <c r="AM854" i="36"/>
  <c r="AL854" i="36"/>
  <c r="AK854" i="36"/>
  <c r="AJ854" i="36"/>
  <c r="AS853" i="36"/>
  <c r="AR853" i="36"/>
  <c r="AQ853" i="36"/>
  <c r="AP853" i="36"/>
  <c r="AO853" i="36"/>
  <c r="AN853" i="36"/>
  <c r="AM853" i="36"/>
  <c r="AL853" i="36"/>
  <c r="AK853" i="36"/>
  <c r="AJ853" i="36"/>
  <c r="AS852" i="36"/>
  <c r="AR852" i="36"/>
  <c r="AQ852" i="36"/>
  <c r="AP852" i="36"/>
  <c r="AO852" i="36"/>
  <c r="AN852" i="36"/>
  <c r="AM852" i="36"/>
  <c r="AL852" i="36"/>
  <c r="AK852" i="36"/>
  <c r="AJ852" i="36"/>
  <c r="AS851" i="36"/>
  <c r="AR851" i="36"/>
  <c r="AQ851" i="36"/>
  <c r="AP851" i="36"/>
  <c r="AO851" i="36"/>
  <c r="AN851" i="36"/>
  <c r="AM851" i="36"/>
  <c r="AL851" i="36"/>
  <c r="AK851" i="36"/>
  <c r="AJ851" i="36"/>
  <c r="AS850" i="36"/>
  <c r="AR850" i="36"/>
  <c r="AQ850" i="36"/>
  <c r="AP850" i="36"/>
  <c r="AO850" i="36"/>
  <c r="AN850" i="36"/>
  <c r="AM850" i="36"/>
  <c r="AL850" i="36"/>
  <c r="AK850" i="36"/>
  <c r="AJ850" i="36"/>
  <c r="AS849" i="36"/>
  <c r="AR849" i="36"/>
  <c r="AQ849" i="36"/>
  <c r="AP849" i="36"/>
  <c r="AO849" i="36"/>
  <c r="AN849" i="36"/>
  <c r="AM849" i="36"/>
  <c r="AL849" i="36"/>
  <c r="AK849" i="36"/>
  <c r="AJ849" i="36"/>
  <c r="AS848" i="36"/>
  <c r="AR848" i="36"/>
  <c r="AQ848" i="36"/>
  <c r="AP848" i="36"/>
  <c r="AO848" i="36"/>
  <c r="AN848" i="36"/>
  <c r="AM848" i="36"/>
  <c r="AL848" i="36"/>
  <c r="AK848" i="36"/>
  <c r="AJ848" i="36"/>
  <c r="AS847" i="36"/>
  <c r="AR847" i="36"/>
  <c r="AQ847" i="36"/>
  <c r="AP847" i="36"/>
  <c r="AO847" i="36"/>
  <c r="AN847" i="36"/>
  <c r="AM847" i="36"/>
  <c r="AL847" i="36"/>
  <c r="AK847" i="36"/>
  <c r="AJ847" i="36"/>
  <c r="AS846" i="36"/>
  <c r="AR846" i="36"/>
  <c r="AQ846" i="36"/>
  <c r="AP846" i="36"/>
  <c r="AO846" i="36"/>
  <c r="AN846" i="36"/>
  <c r="AM846" i="36"/>
  <c r="AL846" i="36"/>
  <c r="AK846" i="36"/>
  <c r="AJ846" i="36"/>
  <c r="AS845" i="36"/>
  <c r="AR845" i="36"/>
  <c r="AQ845" i="36"/>
  <c r="AP845" i="36"/>
  <c r="AO845" i="36"/>
  <c r="AN845" i="36"/>
  <c r="AM845" i="36"/>
  <c r="AL845" i="36"/>
  <c r="AK845" i="36"/>
  <c r="AJ845" i="36"/>
  <c r="AS844" i="36"/>
  <c r="AR844" i="36"/>
  <c r="AQ844" i="36"/>
  <c r="AP844" i="36"/>
  <c r="AO844" i="36"/>
  <c r="AN844" i="36"/>
  <c r="AM844" i="36"/>
  <c r="AL844" i="36"/>
  <c r="AK844" i="36"/>
  <c r="AJ844" i="36"/>
  <c r="AS843" i="36"/>
  <c r="AR843" i="36"/>
  <c r="AQ843" i="36"/>
  <c r="AP843" i="36"/>
  <c r="AO843" i="36"/>
  <c r="AN843" i="36"/>
  <c r="AM843" i="36"/>
  <c r="AL843" i="36"/>
  <c r="AK843" i="36"/>
  <c r="AJ843" i="36"/>
  <c r="AS842" i="36"/>
  <c r="AR842" i="36"/>
  <c r="AQ842" i="36"/>
  <c r="AP842" i="36"/>
  <c r="AO842" i="36"/>
  <c r="AN842" i="36"/>
  <c r="AM842" i="36"/>
  <c r="AL842" i="36"/>
  <c r="AK842" i="36"/>
  <c r="AJ842" i="36"/>
  <c r="AS841" i="36"/>
  <c r="AR841" i="36"/>
  <c r="AQ841" i="36"/>
  <c r="AP841" i="36"/>
  <c r="AO841" i="36"/>
  <c r="AN841" i="36"/>
  <c r="AM841" i="36"/>
  <c r="AL841" i="36"/>
  <c r="AK841" i="36"/>
  <c r="AJ841" i="36"/>
  <c r="AS840" i="36"/>
  <c r="AR840" i="36"/>
  <c r="AQ840" i="36"/>
  <c r="AP840" i="36"/>
  <c r="AO840" i="36"/>
  <c r="AN840" i="36"/>
  <c r="AM840" i="36"/>
  <c r="AL840" i="36"/>
  <c r="AK840" i="36"/>
  <c r="AJ840" i="36"/>
  <c r="AS839" i="36"/>
  <c r="AR839" i="36"/>
  <c r="AQ839" i="36"/>
  <c r="AP839" i="36"/>
  <c r="AO839" i="36"/>
  <c r="AN839" i="36"/>
  <c r="AM839" i="36"/>
  <c r="AL839" i="36"/>
  <c r="AK839" i="36"/>
  <c r="AJ839" i="36"/>
  <c r="AS838" i="36"/>
  <c r="AR838" i="36"/>
  <c r="AQ838" i="36"/>
  <c r="AP838" i="36"/>
  <c r="AO838" i="36"/>
  <c r="AN838" i="36"/>
  <c r="AM838" i="36"/>
  <c r="AL838" i="36"/>
  <c r="AK838" i="36"/>
  <c r="AJ838" i="36"/>
  <c r="AS837" i="36"/>
  <c r="AR837" i="36"/>
  <c r="AQ837" i="36"/>
  <c r="AP837" i="36"/>
  <c r="AO837" i="36"/>
  <c r="AN837" i="36"/>
  <c r="AM837" i="36"/>
  <c r="AL837" i="36"/>
  <c r="AK837" i="36"/>
  <c r="AJ837" i="36"/>
  <c r="AS836" i="36"/>
  <c r="AR836" i="36"/>
  <c r="AQ836" i="36"/>
  <c r="AP836" i="36"/>
  <c r="AO836" i="36"/>
  <c r="AN836" i="36"/>
  <c r="AM836" i="36"/>
  <c r="AL836" i="36"/>
  <c r="AK836" i="36"/>
  <c r="AJ836" i="36"/>
  <c r="AS835" i="36"/>
  <c r="AR835" i="36"/>
  <c r="AQ835" i="36"/>
  <c r="AP835" i="36"/>
  <c r="AO835" i="36"/>
  <c r="AN835" i="36"/>
  <c r="AM835" i="36"/>
  <c r="AL835" i="36"/>
  <c r="AK835" i="36"/>
  <c r="AJ835" i="36"/>
  <c r="AS834" i="36"/>
  <c r="AR834" i="36"/>
  <c r="AQ834" i="36"/>
  <c r="AP834" i="36"/>
  <c r="AO834" i="36"/>
  <c r="AN834" i="36"/>
  <c r="AM834" i="36"/>
  <c r="AL834" i="36"/>
  <c r="AK834" i="36"/>
  <c r="AJ834" i="36"/>
  <c r="AS833" i="36"/>
  <c r="AR833" i="36"/>
  <c r="AQ833" i="36"/>
  <c r="AP833" i="36"/>
  <c r="AO833" i="36"/>
  <c r="AN833" i="36"/>
  <c r="AM833" i="36"/>
  <c r="AL833" i="36"/>
  <c r="AK833" i="36"/>
  <c r="AJ833" i="36"/>
  <c r="AS832" i="36"/>
  <c r="AR832" i="36"/>
  <c r="AQ832" i="36"/>
  <c r="AP832" i="36"/>
  <c r="AO832" i="36"/>
  <c r="AN832" i="36"/>
  <c r="AM832" i="36"/>
  <c r="AL832" i="36"/>
  <c r="AK832" i="36"/>
  <c r="AJ832" i="36"/>
  <c r="AS831" i="36"/>
  <c r="AR831" i="36"/>
  <c r="AQ831" i="36"/>
  <c r="AP831" i="36"/>
  <c r="AO831" i="36"/>
  <c r="AN831" i="36"/>
  <c r="AM831" i="36"/>
  <c r="AL831" i="36"/>
  <c r="AK831" i="36"/>
  <c r="AJ831" i="36"/>
  <c r="AS830" i="36"/>
  <c r="AR830" i="36"/>
  <c r="AQ830" i="36"/>
  <c r="AP830" i="36"/>
  <c r="AO830" i="36"/>
  <c r="AN830" i="36"/>
  <c r="AM830" i="36"/>
  <c r="AL830" i="36"/>
  <c r="AK830" i="36"/>
  <c r="AJ830" i="36"/>
  <c r="AS829" i="36"/>
  <c r="AR829" i="36"/>
  <c r="AQ829" i="36"/>
  <c r="AP829" i="36"/>
  <c r="AO829" i="36"/>
  <c r="AN829" i="36"/>
  <c r="AM829" i="36"/>
  <c r="AL829" i="36"/>
  <c r="AK829" i="36"/>
  <c r="AJ829" i="36"/>
  <c r="AS828" i="36"/>
  <c r="AR828" i="36"/>
  <c r="AQ828" i="36"/>
  <c r="AP828" i="36"/>
  <c r="AO828" i="36"/>
  <c r="AN828" i="36"/>
  <c r="AM828" i="36"/>
  <c r="AL828" i="36"/>
  <c r="AK828" i="36"/>
  <c r="AJ828" i="36"/>
  <c r="AS827" i="36"/>
  <c r="AR827" i="36"/>
  <c r="AQ827" i="36"/>
  <c r="AP827" i="36"/>
  <c r="AO827" i="36"/>
  <c r="AN827" i="36"/>
  <c r="AM827" i="36"/>
  <c r="AL827" i="36"/>
  <c r="AK827" i="36"/>
  <c r="AJ827" i="36"/>
  <c r="AS826" i="36"/>
  <c r="AR826" i="36"/>
  <c r="AQ826" i="36"/>
  <c r="AP826" i="36"/>
  <c r="AO826" i="36"/>
  <c r="AN826" i="36"/>
  <c r="AM826" i="36"/>
  <c r="AL826" i="36"/>
  <c r="AK826" i="36"/>
  <c r="AJ826" i="36"/>
  <c r="AS825" i="36"/>
  <c r="AR825" i="36"/>
  <c r="AQ825" i="36"/>
  <c r="AP825" i="36"/>
  <c r="AO825" i="36"/>
  <c r="AN825" i="36"/>
  <c r="AM825" i="36"/>
  <c r="AL825" i="36"/>
  <c r="AK825" i="36"/>
  <c r="AJ825" i="36"/>
  <c r="AS824" i="36"/>
  <c r="AR824" i="36"/>
  <c r="AQ824" i="36"/>
  <c r="AP824" i="36"/>
  <c r="AO824" i="36"/>
  <c r="AN824" i="36"/>
  <c r="AM824" i="36"/>
  <c r="AL824" i="36"/>
  <c r="AK824" i="36"/>
  <c r="AJ824" i="36"/>
  <c r="AS823" i="36"/>
  <c r="AR823" i="36"/>
  <c r="AQ823" i="36"/>
  <c r="AP823" i="36"/>
  <c r="AO823" i="36"/>
  <c r="AN823" i="36"/>
  <c r="AM823" i="36"/>
  <c r="AL823" i="36"/>
  <c r="AK823" i="36"/>
  <c r="AJ823" i="36"/>
  <c r="AS822" i="36"/>
  <c r="AR822" i="36"/>
  <c r="AQ822" i="36"/>
  <c r="AP822" i="36"/>
  <c r="AO822" i="36"/>
  <c r="AN822" i="36"/>
  <c r="AM822" i="36"/>
  <c r="AL822" i="36"/>
  <c r="AK822" i="36"/>
  <c r="AJ822" i="36"/>
  <c r="AS821" i="36"/>
  <c r="AR821" i="36"/>
  <c r="AQ821" i="36"/>
  <c r="AP821" i="36"/>
  <c r="AO821" i="36"/>
  <c r="AN821" i="36"/>
  <c r="AM821" i="36"/>
  <c r="AL821" i="36"/>
  <c r="AK821" i="36"/>
  <c r="AJ821" i="36"/>
  <c r="AS820" i="36"/>
  <c r="AR820" i="36"/>
  <c r="AQ820" i="36"/>
  <c r="AP820" i="36"/>
  <c r="AO820" i="36"/>
  <c r="AN820" i="36"/>
  <c r="AM820" i="36"/>
  <c r="AL820" i="36"/>
  <c r="AK820" i="36"/>
  <c r="AJ820" i="36"/>
  <c r="AS819" i="36"/>
  <c r="AR819" i="36"/>
  <c r="AQ819" i="36"/>
  <c r="AP819" i="36"/>
  <c r="AO819" i="36"/>
  <c r="AN819" i="36"/>
  <c r="AM819" i="36"/>
  <c r="AL819" i="36"/>
  <c r="AK819" i="36"/>
  <c r="AJ819" i="36"/>
  <c r="AS818" i="36"/>
  <c r="AR818" i="36"/>
  <c r="AQ818" i="36"/>
  <c r="AP818" i="36"/>
  <c r="AO818" i="36"/>
  <c r="AN818" i="36"/>
  <c r="AM818" i="36"/>
  <c r="AL818" i="36"/>
  <c r="AK818" i="36"/>
  <c r="AJ818" i="36"/>
  <c r="AS817" i="36"/>
  <c r="AR817" i="36"/>
  <c r="AQ817" i="36"/>
  <c r="AP817" i="36"/>
  <c r="AO817" i="36"/>
  <c r="AN817" i="36"/>
  <c r="AM817" i="36"/>
  <c r="AL817" i="36"/>
  <c r="AK817" i="36"/>
  <c r="AJ817" i="36"/>
  <c r="AS816" i="36"/>
  <c r="AR816" i="36"/>
  <c r="AQ816" i="36"/>
  <c r="AP816" i="36"/>
  <c r="AO816" i="36"/>
  <c r="AN816" i="36"/>
  <c r="AM816" i="36"/>
  <c r="AL816" i="36"/>
  <c r="AK816" i="36"/>
  <c r="AJ816" i="36"/>
  <c r="AS815" i="36"/>
  <c r="AR815" i="36"/>
  <c r="AQ815" i="36"/>
  <c r="AP815" i="36"/>
  <c r="AO815" i="36"/>
  <c r="AN815" i="36"/>
  <c r="AM815" i="36"/>
  <c r="AL815" i="36"/>
  <c r="AK815" i="36"/>
  <c r="AJ815" i="36"/>
  <c r="AS814" i="36"/>
  <c r="AR814" i="36"/>
  <c r="AQ814" i="36"/>
  <c r="AP814" i="36"/>
  <c r="AO814" i="36"/>
  <c r="AN814" i="36"/>
  <c r="AM814" i="36"/>
  <c r="AL814" i="36"/>
  <c r="AK814" i="36"/>
  <c r="AJ814" i="36"/>
  <c r="AS813" i="36"/>
  <c r="AR813" i="36"/>
  <c r="AQ813" i="36"/>
  <c r="AP813" i="36"/>
  <c r="AO813" i="36"/>
  <c r="AN813" i="36"/>
  <c r="AM813" i="36"/>
  <c r="AL813" i="36"/>
  <c r="AK813" i="36"/>
  <c r="AJ813" i="36"/>
  <c r="AS812" i="36"/>
  <c r="AR812" i="36"/>
  <c r="AQ812" i="36"/>
  <c r="AP812" i="36"/>
  <c r="AO812" i="36"/>
  <c r="AN812" i="36"/>
  <c r="AM812" i="36"/>
  <c r="AL812" i="36"/>
  <c r="AK812" i="36"/>
  <c r="AJ812" i="36"/>
  <c r="AS811" i="36"/>
  <c r="AR811" i="36"/>
  <c r="AQ811" i="36"/>
  <c r="AP811" i="36"/>
  <c r="AO811" i="36"/>
  <c r="AN811" i="36"/>
  <c r="AM811" i="36"/>
  <c r="AL811" i="36"/>
  <c r="AK811" i="36"/>
  <c r="AJ811" i="36"/>
  <c r="AS810" i="36"/>
  <c r="AR810" i="36"/>
  <c r="AQ810" i="36"/>
  <c r="AP810" i="36"/>
  <c r="AO810" i="36"/>
  <c r="AN810" i="36"/>
  <c r="AM810" i="36"/>
  <c r="AL810" i="36"/>
  <c r="AK810" i="36"/>
  <c r="AJ810" i="36"/>
  <c r="AS809" i="36"/>
  <c r="AR809" i="36"/>
  <c r="AQ809" i="36"/>
  <c r="AP809" i="36"/>
  <c r="AO809" i="36"/>
  <c r="AN809" i="36"/>
  <c r="AM809" i="36"/>
  <c r="AL809" i="36"/>
  <c r="AK809" i="36"/>
  <c r="AJ809" i="36"/>
  <c r="AS808" i="36"/>
  <c r="AR808" i="36"/>
  <c r="AQ808" i="36"/>
  <c r="AP808" i="36"/>
  <c r="AO808" i="36"/>
  <c r="AN808" i="36"/>
  <c r="AM808" i="36"/>
  <c r="AL808" i="36"/>
  <c r="AK808" i="36"/>
  <c r="AJ808" i="36"/>
  <c r="AS807" i="36"/>
  <c r="AR807" i="36"/>
  <c r="AQ807" i="36"/>
  <c r="AP807" i="36"/>
  <c r="AO807" i="36"/>
  <c r="AN807" i="36"/>
  <c r="AM807" i="36"/>
  <c r="AL807" i="36"/>
  <c r="AK807" i="36"/>
  <c r="AJ807" i="36"/>
  <c r="AS806" i="36"/>
  <c r="AR806" i="36"/>
  <c r="AQ806" i="36"/>
  <c r="AP806" i="36"/>
  <c r="AO806" i="36"/>
  <c r="AN806" i="36"/>
  <c r="AM806" i="36"/>
  <c r="AL806" i="36"/>
  <c r="AK806" i="36"/>
  <c r="AJ806" i="36"/>
  <c r="AS805" i="36"/>
  <c r="AR805" i="36"/>
  <c r="AQ805" i="36"/>
  <c r="AP805" i="36"/>
  <c r="AO805" i="36"/>
  <c r="AN805" i="36"/>
  <c r="AM805" i="36"/>
  <c r="AL805" i="36"/>
  <c r="AK805" i="36"/>
  <c r="AJ805" i="36"/>
  <c r="AS804" i="36"/>
  <c r="AR804" i="36"/>
  <c r="AQ804" i="36"/>
  <c r="AP804" i="36"/>
  <c r="AO804" i="36"/>
  <c r="AN804" i="36"/>
  <c r="AM804" i="36"/>
  <c r="AL804" i="36"/>
  <c r="AK804" i="36"/>
  <c r="AJ804" i="36"/>
  <c r="AS803" i="36"/>
  <c r="AR803" i="36"/>
  <c r="AQ803" i="36"/>
  <c r="AP803" i="36"/>
  <c r="AO803" i="36"/>
  <c r="AN803" i="36"/>
  <c r="AM803" i="36"/>
  <c r="AL803" i="36"/>
  <c r="AK803" i="36"/>
  <c r="AJ803" i="36"/>
  <c r="AS802" i="36"/>
  <c r="AR802" i="36"/>
  <c r="AQ802" i="36"/>
  <c r="AP802" i="36"/>
  <c r="AO802" i="36"/>
  <c r="AN802" i="36"/>
  <c r="AM802" i="36"/>
  <c r="AL802" i="36"/>
  <c r="AK802" i="36"/>
  <c r="AJ802" i="36"/>
  <c r="AS801" i="36"/>
  <c r="AR801" i="36"/>
  <c r="AQ801" i="36"/>
  <c r="AP801" i="36"/>
  <c r="AO801" i="36"/>
  <c r="AN801" i="36"/>
  <c r="AM801" i="36"/>
  <c r="AL801" i="36"/>
  <c r="AK801" i="36"/>
  <c r="AJ801" i="36"/>
  <c r="AS800" i="36"/>
  <c r="AR800" i="36"/>
  <c r="AQ800" i="36"/>
  <c r="AP800" i="36"/>
  <c r="AO800" i="36"/>
  <c r="AN800" i="36"/>
  <c r="AM800" i="36"/>
  <c r="AL800" i="36"/>
  <c r="AK800" i="36"/>
  <c r="AJ800" i="36"/>
  <c r="AS799" i="36"/>
  <c r="AR799" i="36"/>
  <c r="AQ799" i="36"/>
  <c r="AP799" i="36"/>
  <c r="AO799" i="36"/>
  <c r="AN799" i="36"/>
  <c r="AM799" i="36"/>
  <c r="AL799" i="36"/>
  <c r="AK799" i="36"/>
  <c r="AJ799" i="36"/>
  <c r="AS798" i="36"/>
  <c r="AR798" i="36"/>
  <c r="AQ798" i="36"/>
  <c r="AP798" i="36"/>
  <c r="AO798" i="36"/>
  <c r="AN798" i="36"/>
  <c r="AM798" i="36"/>
  <c r="AL798" i="36"/>
  <c r="AK798" i="36"/>
  <c r="AJ798" i="36"/>
  <c r="AS797" i="36"/>
  <c r="AR797" i="36"/>
  <c r="AQ797" i="36"/>
  <c r="AP797" i="36"/>
  <c r="AO797" i="36"/>
  <c r="AN797" i="36"/>
  <c r="AM797" i="36"/>
  <c r="AL797" i="36"/>
  <c r="AK797" i="36"/>
  <c r="AJ797" i="36"/>
  <c r="AS796" i="36"/>
  <c r="AR796" i="36"/>
  <c r="AQ796" i="36"/>
  <c r="AP796" i="36"/>
  <c r="AO796" i="36"/>
  <c r="AN796" i="36"/>
  <c r="AM796" i="36"/>
  <c r="AL796" i="36"/>
  <c r="AK796" i="36"/>
  <c r="AJ796" i="36"/>
  <c r="AS795" i="36"/>
  <c r="AR795" i="36"/>
  <c r="AQ795" i="36"/>
  <c r="AP795" i="36"/>
  <c r="AO795" i="36"/>
  <c r="AN795" i="36"/>
  <c r="AM795" i="36"/>
  <c r="AL795" i="36"/>
  <c r="AK795" i="36"/>
  <c r="AJ795" i="36"/>
  <c r="AS794" i="36"/>
  <c r="AR794" i="36"/>
  <c r="AQ794" i="36"/>
  <c r="AP794" i="36"/>
  <c r="AO794" i="36"/>
  <c r="AN794" i="36"/>
  <c r="AM794" i="36"/>
  <c r="AL794" i="36"/>
  <c r="AK794" i="36"/>
  <c r="AJ794" i="36"/>
  <c r="AS793" i="36"/>
  <c r="AR793" i="36"/>
  <c r="AQ793" i="36"/>
  <c r="AP793" i="36"/>
  <c r="AO793" i="36"/>
  <c r="AN793" i="36"/>
  <c r="AM793" i="36"/>
  <c r="AL793" i="36"/>
  <c r="AK793" i="36"/>
  <c r="AJ793" i="36"/>
  <c r="AS792" i="36"/>
  <c r="AR792" i="36"/>
  <c r="AQ792" i="36"/>
  <c r="AP792" i="36"/>
  <c r="AO792" i="36"/>
  <c r="AN792" i="36"/>
  <c r="AM792" i="36"/>
  <c r="AL792" i="36"/>
  <c r="AK792" i="36"/>
  <c r="AJ792" i="36"/>
  <c r="AS791" i="36"/>
  <c r="AR791" i="36"/>
  <c r="AQ791" i="36"/>
  <c r="AP791" i="36"/>
  <c r="AO791" i="36"/>
  <c r="AN791" i="36"/>
  <c r="AM791" i="36"/>
  <c r="AL791" i="36"/>
  <c r="AK791" i="36"/>
  <c r="AJ791" i="36"/>
  <c r="AS790" i="36"/>
  <c r="AR790" i="36"/>
  <c r="AQ790" i="36"/>
  <c r="AP790" i="36"/>
  <c r="AO790" i="36"/>
  <c r="AN790" i="36"/>
  <c r="AM790" i="36"/>
  <c r="AL790" i="36"/>
  <c r="AK790" i="36"/>
  <c r="AJ790" i="36"/>
  <c r="AS789" i="36"/>
  <c r="AR789" i="36"/>
  <c r="AQ789" i="36"/>
  <c r="AP789" i="36"/>
  <c r="AO789" i="36"/>
  <c r="AN789" i="36"/>
  <c r="AM789" i="36"/>
  <c r="AL789" i="36"/>
  <c r="AK789" i="36"/>
  <c r="AJ789" i="36"/>
  <c r="AS788" i="36"/>
  <c r="AR788" i="36"/>
  <c r="AQ788" i="36"/>
  <c r="AP788" i="36"/>
  <c r="AO788" i="36"/>
  <c r="AN788" i="36"/>
  <c r="AM788" i="36"/>
  <c r="AL788" i="36"/>
  <c r="AK788" i="36"/>
  <c r="AJ788" i="36"/>
  <c r="AS787" i="36"/>
  <c r="AR787" i="36"/>
  <c r="AQ787" i="36"/>
  <c r="AP787" i="36"/>
  <c r="AO787" i="36"/>
  <c r="AN787" i="36"/>
  <c r="AM787" i="36"/>
  <c r="AL787" i="36"/>
  <c r="AK787" i="36"/>
  <c r="AJ787" i="36"/>
  <c r="AS786" i="36"/>
  <c r="AR786" i="36"/>
  <c r="AQ786" i="36"/>
  <c r="AP786" i="36"/>
  <c r="AO786" i="36"/>
  <c r="AN786" i="36"/>
  <c r="AM786" i="36"/>
  <c r="AL786" i="36"/>
  <c r="AK786" i="36"/>
  <c r="AJ786" i="36"/>
  <c r="AS785" i="36"/>
  <c r="AR785" i="36"/>
  <c r="AQ785" i="36"/>
  <c r="AP785" i="36"/>
  <c r="AO785" i="36"/>
  <c r="AN785" i="36"/>
  <c r="AM785" i="36"/>
  <c r="AL785" i="36"/>
  <c r="AK785" i="36"/>
  <c r="AJ785" i="36"/>
  <c r="AS784" i="36"/>
  <c r="AR784" i="36"/>
  <c r="AQ784" i="36"/>
  <c r="AP784" i="36"/>
  <c r="AO784" i="36"/>
  <c r="AN784" i="36"/>
  <c r="AM784" i="36"/>
  <c r="AL784" i="36"/>
  <c r="AK784" i="36"/>
  <c r="AJ784" i="36"/>
  <c r="AS783" i="36"/>
  <c r="AR783" i="36"/>
  <c r="AQ783" i="36"/>
  <c r="AP783" i="36"/>
  <c r="AO783" i="36"/>
  <c r="AN783" i="36"/>
  <c r="AM783" i="36"/>
  <c r="AL783" i="36"/>
  <c r="AK783" i="36"/>
  <c r="AJ783" i="36"/>
  <c r="AS782" i="36"/>
  <c r="AR782" i="36"/>
  <c r="AQ782" i="36"/>
  <c r="AP782" i="36"/>
  <c r="AO782" i="36"/>
  <c r="AN782" i="36"/>
  <c r="AM782" i="36"/>
  <c r="AL782" i="36"/>
  <c r="AK782" i="36"/>
  <c r="AJ782" i="36"/>
  <c r="AS781" i="36"/>
  <c r="AR781" i="36"/>
  <c r="AQ781" i="36"/>
  <c r="AP781" i="36"/>
  <c r="AO781" i="36"/>
  <c r="AN781" i="36"/>
  <c r="AM781" i="36"/>
  <c r="AL781" i="36"/>
  <c r="AK781" i="36"/>
  <c r="AJ781" i="36"/>
  <c r="AS780" i="36"/>
  <c r="AR780" i="36"/>
  <c r="AQ780" i="36"/>
  <c r="AP780" i="36"/>
  <c r="AO780" i="36"/>
  <c r="AN780" i="36"/>
  <c r="AM780" i="36"/>
  <c r="AL780" i="36"/>
  <c r="AK780" i="36"/>
  <c r="AJ780" i="36"/>
  <c r="AS779" i="36"/>
  <c r="AR779" i="36"/>
  <c r="AQ779" i="36"/>
  <c r="AP779" i="36"/>
  <c r="AO779" i="36"/>
  <c r="AN779" i="36"/>
  <c r="AM779" i="36"/>
  <c r="AL779" i="36"/>
  <c r="AK779" i="36"/>
  <c r="AJ779" i="36"/>
  <c r="AS778" i="36"/>
  <c r="AR778" i="36"/>
  <c r="AQ778" i="36"/>
  <c r="AP778" i="36"/>
  <c r="AO778" i="36"/>
  <c r="AN778" i="36"/>
  <c r="AM778" i="36"/>
  <c r="AL778" i="36"/>
  <c r="AK778" i="36"/>
  <c r="AJ778" i="36"/>
  <c r="AS777" i="36"/>
  <c r="AR777" i="36"/>
  <c r="AQ777" i="36"/>
  <c r="AP777" i="36"/>
  <c r="AO777" i="36"/>
  <c r="AN777" i="36"/>
  <c r="AM777" i="36"/>
  <c r="AL777" i="36"/>
  <c r="AK777" i="36"/>
  <c r="AJ777" i="36"/>
  <c r="AS776" i="36"/>
  <c r="AR776" i="36"/>
  <c r="AQ776" i="36"/>
  <c r="AP776" i="36"/>
  <c r="AO776" i="36"/>
  <c r="AN776" i="36"/>
  <c r="AM776" i="36"/>
  <c r="AL776" i="36"/>
  <c r="AK776" i="36"/>
  <c r="AJ776" i="36"/>
  <c r="AS775" i="36"/>
  <c r="AR775" i="36"/>
  <c r="AQ775" i="36"/>
  <c r="AP775" i="36"/>
  <c r="AO775" i="36"/>
  <c r="AN775" i="36"/>
  <c r="AM775" i="36"/>
  <c r="AL775" i="36"/>
  <c r="AK775" i="36"/>
  <c r="AJ775" i="36"/>
  <c r="AS774" i="36"/>
  <c r="AR774" i="36"/>
  <c r="AQ774" i="36"/>
  <c r="AP774" i="36"/>
  <c r="AO774" i="36"/>
  <c r="AN774" i="36"/>
  <c r="AM774" i="36"/>
  <c r="AL774" i="36"/>
  <c r="AK774" i="36"/>
  <c r="AJ774" i="36"/>
  <c r="AS773" i="36"/>
  <c r="AR773" i="36"/>
  <c r="AQ773" i="36"/>
  <c r="AP773" i="36"/>
  <c r="AO773" i="36"/>
  <c r="AN773" i="36"/>
  <c r="AM773" i="36"/>
  <c r="AL773" i="36"/>
  <c r="AK773" i="36"/>
  <c r="AJ773" i="36"/>
  <c r="AS772" i="36"/>
  <c r="AR772" i="36"/>
  <c r="AQ772" i="36"/>
  <c r="AP772" i="36"/>
  <c r="AO772" i="36"/>
  <c r="AN772" i="36"/>
  <c r="AM772" i="36"/>
  <c r="AL772" i="36"/>
  <c r="AK772" i="36"/>
  <c r="AJ772" i="36"/>
  <c r="AS771" i="36"/>
  <c r="AR771" i="36"/>
  <c r="AQ771" i="36"/>
  <c r="AP771" i="36"/>
  <c r="AO771" i="36"/>
  <c r="AN771" i="36"/>
  <c r="AM771" i="36"/>
  <c r="AL771" i="36"/>
  <c r="AK771" i="36"/>
  <c r="AJ771" i="36"/>
  <c r="AS770" i="36"/>
  <c r="AR770" i="36"/>
  <c r="AQ770" i="36"/>
  <c r="AP770" i="36"/>
  <c r="AO770" i="36"/>
  <c r="AN770" i="36"/>
  <c r="AM770" i="36"/>
  <c r="AL770" i="36"/>
  <c r="AK770" i="36"/>
  <c r="AJ770" i="36"/>
  <c r="AS769" i="36"/>
  <c r="AR769" i="36"/>
  <c r="AQ769" i="36"/>
  <c r="AP769" i="36"/>
  <c r="AO769" i="36"/>
  <c r="AN769" i="36"/>
  <c r="AM769" i="36"/>
  <c r="AL769" i="36"/>
  <c r="AK769" i="36"/>
  <c r="AJ769" i="36"/>
  <c r="AS768" i="36"/>
  <c r="AR768" i="36"/>
  <c r="AQ768" i="36"/>
  <c r="AP768" i="36"/>
  <c r="AO768" i="36"/>
  <c r="AN768" i="36"/>
  <c r="AM768" i="36"/>
  <c r="AL768" i="36"/>
  <c r="AK768" i="36"/>
  <c r="AJ768" i="36"/>
  <c r="AS767" i="36"/>
  <c r="AR767" i="36"/>
  <c r="AQ767" i="36"/>
  <c r="AP767" i="36"/>
  <c r="AO767" i="36"/>
  <c r="AN767" i="36"/>
  <c r="AM767" i="36"/>
  <c r="AL767" i="36"/>
  <c r="AK767" i="36"/>
  <c r="AJ767" i="36"/>
  <c r="AS766" i="36"/>
  <c r="AR766" i="36"/>
  <c r="AQ766" i="36"/>
  <c r="AP766" i="36"/>
  <c r="AO766" i="36"/>
  <c r="AN766" i="36"/>
  <c r="AM766" i="36"/>
  <c r="AL766" i="36"/>
  <c r="AK766" i="36"/>
  <c r="AJ766" i="36"/>
  <c r="AS765" i="36"/>
  <c r="AR765" i="36"/>
  <c r="AQ765" i="36"/>
  <c r="AP765" i="36"/>
  <c r="AO765" i="36"/>
  <c r="AN765" i="36"/>
  <c r="AM765" i="36"/>
  <c r="AL765" i="36"/>
  <c r="AK765" i="36"/>
  <c r="AJ765" i="36"/>
  <c r="AS764" i="36"/>
  <c r="AR764" i="36"/>
  <c r="AQ764" i="36"/>
  <c r="AP764" i="36"/>
  <c r="AO764" i="36"/>
  <c r="AN764" i="36"/>
  <c r="AM764" i="36"/>
  <c r="AL764" i="36"/>
  <c r="AK764" i="36"/>
  <c r="AJ764" i="36"/>
  <c r="AS763" i="36"/>
  <c r="AR763" i="36"/>
  <c r="AQ763" i="36"/>
  <c r="AP763" i="36"/>
  <c r="AO763" i="36"/>
  <c r="AN763" i="36"/>
  <c r="AM763" i="36"/>
  <c r="AL763" i="36"/>
  <c r="AK763" i="36"/>
  <c r="AJ763" i="36"/>
  <c r="AS762" i="36"/>
  <c r="AR762" i="36"/>
  <c r="AQ762" i="36"/>
  <c r="AP762" i="36"/>
  <c r="AO762" i="36"/>
  <c r="AN762" i="36"/>
  <c r="AM762" i="36"/>
  <c r="AL762" i="36"/>
  <c r="AK762" i="36"/>
  <c r="AJ762" i="36"/>
  <c r="AS761" i="36"/>
  <c r="AR761" i="36"/>
  <c r="AQ761" i="36"/>
  <c r="AP761" i="36"/>
  <c r="AO761" i="36"/>
  <c r="AN761" i="36"/>
  <c r="AM761" i="36"/>
  <c r="AL761" i="36"/>
  <c r="AK761" i="36"/>
  <c r="AJ761" i="36"/>
  <c r="AS760" i="36"/>
  <c r="AR760" i="36"/>
  <c r="AQ760" i="36"/>
  <c r="AP760" i="36"/>
  <c r="AO760" i="36"/>
  <c r="AN760" i="36"/>
  <c r="AM760" i="36"/>
  <c r="AL760" i="36"/>
  <c r="AK760" i="36"/>
  <c r="AJ760" i="36"/>
  <c r="AS759" i="36"/>
  <c r="AR759" i="36"/>
  <c r="AQ759" i="36"/>
  <c r="AP759" i="36"/>
  <c r="AO759" i="36"/>
  <c r="AN759" i="36"/>
  <c r="AM759" i="36"/>
  <c r="AL759" i="36"/>
  <c r="AK759" i="36"/>
  <c r="AJ759" i="36"/>
  <c r="AS758" i="36"/>
  <c r="AR758" i="36"/>
  <c r="AQ758" i="36"/>
  <c r="AP758" i="36"/>
  <c r="AO758" i="36"/>
  <c r="AN758" i="36"/>
  <c r="AM758" i="36"/>
  <c r="AL758" i="36"/>
  <c r="AK758" i="36"/>
  <c r="AJ758" i="36"/>
  <c r="AS757" i="36"/>
  <c r="AR757" i="36"/>
  <c r="AQ757" i="36"/>
  <c r="AP757" i="36"/>
  <c r="AO757" i="36"/>
  <c r="AN757" i="36"/>
  <c r="AM757" i="36"/>
  <c r="AL757" i="36"/>
  <c r="AK757" i="36"/>
  <c r="AJ757" i="36"/>
  <c r="AS756" i="36"/>
  <c r="AR756" i="36"/>
  <c r="AQ756" i="36"/>
  <c r="AP756" i="36"/>
  <c r="AO756" i="36"/>
  <c r="AN756" i="36"/>
  <c r="AM756" i="36"/>
  <c r="AL756" i="36"/>
  <c r="AK756" i="36"/>
  <c r="AJ756" i="36"/>
  <c r="AS755" i="36"/>
  <c r="AR755" i="36"/>
  <c r="AQ755" i="36"/>
  <c r="AP755" i="36"/>
  <c r="AO755" i="36"/>
  <c r="AN755" i="36"/>
  <c r="AM755" i="36"/>
  <c r="AL755" i="36"/>
  <c r="AK755" i="36"/>
  <c r="AJ755" i="36"/>
  <c r="AS754" i="36"/>
  <c r="AR754" i="36"/>
  <c r="AQ754" i="36"/>
  <c r="AP754" i="36"/>
  <c r="AO754" i="36"/>
  <c r="AN754" i="36"/>
  <c r="AM754" i="36"/>
  <c r="AL754" i="36"/>
  <c r="AK754" i="36"/>
  <c r="AJ754" i="36"/>
  <c r="AS753" i="36"/>
  <c r="AR753" i="36"/>
  <c r="AQ753" i="36"/>
  <c r="AP753" i="36"/>
  <c r="AO753" i="36"/>
  <c r="AN753" i="36"/>
  <c r="AM753" i="36"/>
  <c r="AL753" i="36"/>
  <c r="AK753" i="36"/>
  <c r="AJ753" i="36"/>
  <c r="AS752" i="36"/>
  <c r="AR752" i="36"/>
  <c r="AQ752" i="36"/>
  <c r="AP752" i="36"/>
  <c r="AO752" i="36"/>
  <c r="AN752" i="36"/>
  <c r="AM752" i="36"/>
  <c r="AL752" i="36"/>
  <c r="AK752" i="36"/>
  <c r="AJ752" i="36"/>
  <c r="AS751" i="36"/>
  <c r="AR751" i="36"/>
  <c r="AQ751" i="36"/>
  <c r="AP751" i="36"/>
  <c r="AO751" i="36"/>
  <c r="AN751" i="36"/>
  <c r="AM751" i="36"/>
  <c r="AL751" i="36"/>
  <c r="AK751" i="36"/>
  <c r="AJ751" i="36"/>
  <c r="AS750" i="36"/>
  <c r="AR750" i="36"/>
  <c r="AQ750" i="36"/>
  <c r="AP750" i="36"/>
  <c r="AO750" i="36"/>
  <c r="AN750" i="36"/>
  <c r="AM750" i="36"/>
  <c r="AL750" i="36"/>
  <c r="AK750" i="36"/>
  <c r="AJ750" i="36"/>
  <c r="AS749" i="36"/>
  <c r="AR749" i="36"/>
  <c r="AQ749" i="36"/>
  <c r="AP749" i="36"/>
  <c r="AO749" i="36"/>
  <c r="AN749" i="36"/>
  <c r="AM749" i="36"/>
  <c r="AL749" i="36"/>
  <c r="AK749" i="36"/>
  <c r="AJ749" i="36"/>
  <c r="AS748" i="36"/>
  <c r="AR748" i="36"/>
  <c r="AQ748" i="36"/>
  <c r="AP748" i="36"/>
  <c r="AO748" i="36"/>
  <c r="AN748" i="36"/>
  <c r="AM748" i="36"/>
  <c r="AL748" i="36"/>
  <c r="AK748" i="36"/>
  <c r="AJ748" i="36"/>
  <c r="AS747" i="36"/>
  <c r="AR747" i="36"/>
  <c r="AQ747" i="36"/>
  <c r="AP747" i="36"/>
  <c r="AO747" i="36"/>
  <c r="AN747" i="36"/>
  <c r="AM747" i="36"/>
  <c r="AL747" i="36"/>
  <c r="AK747" i="36"/>
  <c r="AJ747" i="36"/>
  <c r="AS746" i="36"/>
  <c r="AR746" i="36"/>
  <c r="AQ746" i="36"/>
  <c r="AP746" i="36"/>
  <c r="AO746" i="36"/>
  <c r="AN746" i="36"/>
  <c r="AM746" i="36"/>
  <c r="AL746" i="36"/>
  <c r="AK746" i="36"/>
  <c r="AJ746" i="36"/>
  <c r="AS745" i="36"/>
  <c r="AR745" i="36"/>
  <c r="AQ745" i="36"/>
  <c r="AP745" i="36"/>
  <c r="AO745" i="36"/>
  <c r="AN745" i="36"/>
  <c r="AM745" i="36"/>
  <c r="AL745" i="36"/>
  <c r="AK745" i="36"/>
  <c r="AJ745" i="36"/>
  <c r="AS744" i="36"/>
  <c r="AR744" i="36"/>
  <c r="AQ744" i="36"/>
  <c r="AP744" i="36"/>
  <c r="AO744" i="36"/>
  <c r="AN744" i="36"/>
  <c r="AM744" i="36"/>
  <c r="AL744" i="36"/>
  <c r="AK744" i="36"/>
  <c r="AJ744" i="36"/>
  <c r="AS743" i="36"/>
  <c r="AR743" i="36"/>
  <c r="AQ743" i="36"/>
  <c r="AP743" i="36"/>
  <c r="AO743" i="36"/>
  <c r="AN743" i="36"/>
  <c r="AM743" i="36"/>
  <c r="AL743" i="36"/>
  <c r="AK743" i="36"/>
  <c r="AJ743" i="36"/>
  <c r="AS742" i="36"/>
  <c r="AR742" i="36"/>
  <c r="AQ742" i="36"/>
  <c r="AP742" i="36"/>
  <c r="AO742" i="36"/>
  <c r="AN742" i="36"/>
  <c r="AM742" i="36"/>
  <c r="AL742" i="36"/>
  <c r="AK742" i="36"/>
  <c r="AJ742" i="36"/>
  <c r="AS741" i="36"/>
  <c r="AR741" i="36"/>
  <c r="AQ741" i="36"/>
  <c r="AP741" i="36"/>
  <c r="AO741" i="36"/>
  <c r="AN741" i="36"/>
  <c r="AM741" i="36"/>
  <c r="AL741" i="36"/>
  <c r="AK741" i="36"/>
  <c r="AJ741" i="36"/>
  <c r="AS740" i="36"/>
  <c r="AR740" i="36"/>
  <c r="AQ740" i="36"/>
  <c r="AP740" i="36"/>
  <c r="AO740" i="36"/>
  <c r="AN740" i="36"/>
  <c r="AM740" i="36"/>
  <c r="AL740" i="36"/>
  <c r="AK740" i="36"/>
  <c r="AJ740" i="36"/>
  <c r="AS739" i="36"/>
  <c r="AR739" i="36"/>
  <c r="AQ739" i="36"/>
  <c r="AP739" i="36"/>
  <c r="AO739" i="36"/>
  <c r="AN739" i="36"/>
  <c r="AM739" i="36"/>
  <c r="AL739" i="36"/>
  <c r="AK739" i="36"/>
  <c r="AJ739" i="36"/>
  <c r="AS738" i="36"/>
  <c r="AR738" i="36"/>
  <c r="AQ738" i="36"/>
  <c r="AP738" i="36"/>
  <c r="AO738" i="36"/>
  <c r="AN738" i="36"/>
  <c r="AM738" i="36"/>
  <c r="AL738" i="36"/>
  <c r="AK738" i="36"/>
  <c r="AJ738" i="36"/>
  <c r="AS737" i="36"/>
  <c r="AR737" i="36"/>
  <c r="AQ737" i="36"/>
  <c r="AP737" i="36"/>
  <c r="AO737" i="36"/>
  <c r="AN737" i="36"/>
  <c r="AM737" i="36"/>
  <c r="AL737" i="36"/>
  <c r="AK737" i="36"/>
  <c r="AJ737" i="36"/>
  <c r="AS736" i="36"/>
  <c r="AR736" i="36"/>
  <c r="AQ736" i="36"/>
  <c r="AP736" i="36"/>
  <c r="AO736" i="36"/>
  <c r="AN736" i="36"/>
  <c r="AM736" i="36"/>
  <c r="AL736" i="36"/>
  <c r="AK736" i="36"/>
  <c r="AJ736" i="36"/>
  <c r="AS735" i="36"/>
  <c r="AR735" i="36"/>
  <c r="AQ735" i="36"/>
  <c r="AP735" i="36"/>
  <c r="AO735" i="36"/>
  <c r="AN735" i="36"/>
  <c r="AM735" i="36"/>
  <c r="AL735" i="36"/>
  <c r="AK735" i="36"/>
  <c r="AJ735" i="36"/>
  <c r="AS734" i="36"/>
  <c r="AR734" i="36"/>
  <c r="AQ734" i="36"/>
  <c r="AP734" i="36"/>
  <c r="AO734" i="36"/>
  <c r="AN734" i="36"/>
  <c r="AM734" i="36"/>
  <c r="AL734" i="36"/>
  <c r="AK734" i="36"/>
  <c r="AJ734" i="36"/>
  <c r="AS733" i="36"/>
  <c r="AR733" i="36"/>
  <c r="AQ733" i="36"/>
  <c r="AP733" i="36"/>
  <c r="AO733" i="36"/>
  <c r="AN733" i="36"/>
  <c r="AM733" i="36"/>
  <c r="AL733" i="36"/>
  <c r="AK733" i="36"/>
  <c r="AJ733" i="36"/>
  <c r="AS732" i="36"/>
  <c r="AR732" i="36"/>
  <c r="AQ732" i="36"/>
  <c r="AP732" i="36"/>
  <c r="AO732" i="36"/>
  <c r="AN732" i="36"/>
  <c r="AM732" i="36"/>
  <c r="AL732" i="36"/>
  <c r="AK732" i="36"/>
  <c r="AJ732" i="36"/>
  <c r="AS731" i="36"/>
  <c r="AR731" i="36"/>
  <c r="AQ731" i="36"/>
  <c r="AP731" i="36"/>
  <c r="AO731" i="36"/>
  <c r="AN731" i="36"/>
  <c r="AM731" i="36"/>
  <c r="AL731" i="36"/>
  <c r="AK731" i="36"/>
  <c r="AJ731" i="36"/>
  <c r="AS730" i="36"/>
  <c r="AR730" i="36"/>
  <c r="AQ730" i="36"/>
  <c r="AP730" i="36"/>
  <c r="AO730" i="36"/>
  <c r="AN730" i="36"/>
  <c r="AM730" i="36"/>
  <c r="AL730" i="36"/>
  <c r="AK730" i="36"/>
  <c r="AJ730" i="36"/>
  <c r="AS729" i="36"/>
  <c r="AR729" i="36"/>
  <c r="AQ729" i="36"/>
  <c r="AP729" i="36"/>
  <c r="AO729" i="36"/>
  <c r="AN729" i="36"/>
  <c r="AM729" i="36"/>
  <c r="AL729" i="36"/>
  <c r="AK729" i="36"/>
  <c r="AJ729" i="36"/>
  <c r="AS728" i="36"/>
  <c r="AR728" i="36"/>
  <c r="AQ728" i="36"/>
  <c r="AP728" i="36"/>
  <c r="AO728" i="36"/>
  <c r="AN728" i="36"/>
  <c r="AM728" i="36"/>
  <c r="AL728" i="36"/>
  <c r="AK728" i="36"/>
  <c r="AJ728" i="36"/>
  <c r="AS727" i="36"/>
  <c r="AR727" i="36"/>
  <c r="AQ727" i="36"/>
  <c r="AP727" i="36"/>
  <c r="AO727" i="36"/>
  <c r="AN727" i="36"/>
  <c r="AM727" i="36"/>
  <c r="AL727" i="36"/>
  <c r="AK727" i="36"/>
  <c r="AJ727" i="36"/>
  <c r="AS726" i="36"/>
  <c r="AR726" i="36"/>
  <c r="AQ726" i="36"/>
  <c r="AP726" i="36"/>
  <c r="AO726" i="36"/>
  <c r="AN726" i="36"/>
  <c r="AM726" i="36"/>
  <c r="AL726" i="36"/>
  <c r="AK726" i="36"/>
  <c r="AJ726" i="36"/>
  <c r="AS725" i="36"/>
  <c r="AR725" i="36"/>
  <c r="AQ725" i="36"/>
  <c r="AP725" i="36"/>
  <c r="AO725" i="36"/>
  <c r="AN725" i="36"/>
  <c r="AM725" i="36"/>
  <c r="AL725" i="36"/>
  <c r="AK725" i="36"/>
  <c r="AJ725" i="36"/>
  <c r="AS724" i="36"/>
  <c r="AR724" i="36"/>
  <c r="AQ724" i="36"/>
  <c r="AP724" i="36"/>
  <c r="AO724" i="36"/>
  <c r="AN724" i="36"/>
  <c r="AM724" i="36"/>
  <c r="AL724" i="36"/>
  <c r="AK724" i="36"/>
  <c r="AJ724" i="36"/>
  <c r="AS723" i="36"/>
  <c r="AR723" i="36"/>
  <c r="AQ723" i="36"/>
  <c r="AP723" i="36"/>
  <c r="AO723" i="36"/>
  <c r="AN723" i="36"/>
  <c r="AM723" i="36"/>
  <c r="AL723" i="36"/>
  <c r="AK723" i="36"/>
  <c r="AJ723" i="36"/>
  <c r="AS722" i="36"/>
  <c r="AR722" i="36"/>
  <c r="AQ722" i="36"/>
  <c r="AP722" i="36"/>
  <c r="AO722" i="36"/>
  <c r="AN722" i="36"/>
  <c r="AM722" i="36"/>
  <c r="AL722" i="36"/>
  <c r="AK722" i="36"/>
  <c r="AJ722" i="36"/>
  <c r="AS721" i="36"/>
  <c r="AR721" i="36"/>
  <c r="AQ721" i="36"/>
  <c r="AP721" i="36"/>
  <c r="AO721" i="36"/>
  <c r="AN721" i="36"/>
  <c r="AM721" i="36"/>
  <c r="AL721" i="36"/>
  <c r="AK721" i="36"/>
  <c r="AJ721" i="36"/>
  <c r="AS720" i="36"/>
  <c r="AR720" i="36"/>
  <c r="AQ720" i="36"/>
  <c r="AP720" i="36"/>
  <c r="AO720" i="36"/>
  <c r="AN720" i="36"/>
  <c r="AM720" i="36"/>
  <c r="AL720" i="36"/>
  <c r="AK720" i="36"/>
  <c r="AJ720" i="36"/>
  <c r="AS719" i="36"/>
  <c r="AR719" i="36"/>
  <c r="AQ719" i="36"/>
  <c r="AP719" i="36"/>
  <c r="AO719" i="36"/>
  <c r="AN719" i="36"/>
  <c r="AM719" i="36"/>
  <c r="AL719" i="36"/>
  <c r="AK719" i="36"/>
  <c r="AJ719" i="36"/>
  <c r="AS718" i="36"/>
  <c r="AR718" i="36"/>
  <c r="AQ718" i="36"/>
  <c r="AP718" i="36"/>
  <c r="AO718" i="36"/>
  <c r="AN718" i="36"/>
  <c r="AM718" i="36"/>
  <c r="AL718" i="36"/>
  <c r="AK718" i="36"/>
  <c r="AJ718" i="36"/>
  <c r="AS717" i="36"/>
  <c r="AR717" i="36"/>
  <c r="AQ717" i="36"/>
  <c r="AP717" i="36"/>
  <c r="AO717" i="36"/>
  <c r="AN717" i="36"/>
  <c r="AM717" i="36"/>
  <c r="AL717" i="36"/>
  <c r="AK717" i="36"/>
  <c r="AJ717" i="36"/>
  <c r="AS716" i="36"/>
  <c r="AR716" i="36"/>
  <c r="AQ716" i="36"/>
  <c r="AP716" i="36"/>
  <c r="AO716" i="36"/>
  <c r="AN716" i="36"/>
  <c r="AM716" i="36"/>
  <c r="AL716" i="36"/>
  <c r="AK716" i="36"/>
  <c r="AJ716" i="36"/>
  <c r="AS715" i="36"/>
  <c r="AR715" i="36"/>
  <c r="AQ715" i="36"/>
  <c r="AP715" i="36"/>
  <c r="AO715" i="36"/>
  <c r="AN715" i="36"/>
  <c r="AM715" i="36"/>
  <c r="AL715" i="36"/>
  <c r="AK715" i="36"/>
  <c r="AJ715" i="36"/>
  <c r="AS714" i="36"/>
  <c r="AR714" i="36"/>
  <c r="AQ714" i="36"/>
  <c r="AP714" i="36"/>
  <c r="AO714" i="36"/>
  <c r="AN714" i="36"/>
  <c r="AM714" i="36"/>
  <c r="AL714" i="36"/>
  <c r="AK714" i="36"/>
  <c r="AJ714" i="36"/>
  <c r="AS713" i="36"/>
  <c r="AR713" i="36"/>
  <c r="AQ713" i="36"/>
  <c r="AP713" i="36"/>
  <c r="AO713" i="36"/>
  <c r="AN713" i="36"/>
  <c r="AM713" i="36"/>
  <c r="AL713" i="36"/>
  <c r="AK713" i="36"/>
  <c r="AJ713" i="36"/>
  <c r="AS712" i="36"/>
  <c r="AR712" i="36"/>
  <c r="AQ712" i="36"/>
  <c r="AP712" i="36"/>
  <c r="AO712" i="36"/>
  <c r="AN712" i="36"/>
  <c r="AM712" i="36"/>
  <c r="AL712" i="36"/>
  <c r="AK712" i="36"/>
  <c r="AJ712" i="36"/>
  <c r="AS711" i="36"/>
  <c r="AR711" i="36"/>
  <c r="AQ711" i="36"/>
  <c r="AP711" i="36"/>
  <c r="AO711" i="36"/>
  <c r="AN711" i="36"/>
  <c r="AM711" i="36"/>
  <c r="AL711" i="36"/>
  <c r="AK711" i="36"/>
  <c r="AJ711" i="36"/>
  <c r="AS710" i="36"/>
  <c r="AR710" i="36"/>
  <c r="AQ710" i="36"/>
  <c r="AP710" i="36"/>
  <c r="AO710" i="36"/>
  <c r="AN710" i="36"/>
  <c r="AM710" i="36"/>
  <c r="AL710" i="36"/>
  <c r="AK710" i="36"/>
  <c r="AJ710" i="36"/>
  <c r="AS709" i="36"/>
  <c r="AR709" i="36"/>
  <c r="AQ709" i="36"/>
  <c r="AP709" i="36"/>
  <c r="AO709" i="36"/>
  <c r="AN709" i="36"/>
  <c r="AM709" i="36"/>
  <c r="AL709" i="36"/>
  <c r="AK709" i="36"/>
  <c r="AJ709" i="36"/>
  <c r="AS708" i="36"/>
  <c r="AR708" i="36"/>
  <c r="AQ708" i="36"/>
  <c r="AP708" i="36"/>
  <c r="AO708" i="36"/>
  <c r="AN708" i="36"/>
  <c r="AM708" i="36"/>
  <c r="AL708" i="36"/>
  <c r="AK708" i="36"/>
  <c r="AJ708" i="36"/>
  <c r="AS707" i="36"/>
  <c r="AR707" i="36"/>
  <c r="AQ707" i="36"/>
  <c r="AP707" i="36"/>
  <c r="AO707" i="36"/>
  <c r="AN707" i="36"/>
  <c r="AM707" i="36"/>
  <c r="AL707" i="36"/>
  <c r="AK707" i="36"/>
  <c r="AJ707" i="36"/>
  <c r="AS706" i="36"/>
  <c r="AR706" i="36"/>
  <c r="AQ706" i="36"/>
  <c r="AP706" i="36"/>
  <c r="AO706" i="36"/>
  <c r="AN706" i="36"/>
  <c r="AM706" i="36"/>
  <c r="AL706" i="36"/>
  <c r="AK706" i="36"/>
  <c r="AJ706" i="36"/>
  <c r="AS705" i="36"/>
  <c r="AR705" i="36"/>
  <c r="AQ705" i="36"/>
  <c r="AP705" i="36"/>
  <c r="AO705" i="36"/>
  <c r="AN705" i="36"/>
  <c r="AM705" i="36"/>
  <c r="AL705" i="36"/>
  <c r="AK705" i="36"/>
  <c r="AJ705" i="36"/>
  <c r="AS704" i="36"/>
  <c r="AR704" i="36"/>
  <c r="AQ704" i="36"/>
  <c r="AP704" i="36"/>
  <c r="AO704" i="36"/>
  <c r="AN704" i="36"/>
  <c r="AM704" i="36"/>
  <c r="AL704" i="36"/>
  <c r="AK704" i="36"/>
  <c r="AJ704" i="36"/>
  <c r="AS703" i="36"/>
  <c r="AR703" i="36"/>
  <c r="AQ703" i="36"/>
  <c r="AP703" i="36"/>
  <c r="AO703" i="36"/>
  <c r="AN703" i="36"/>
  <c r="AM703" i="36"/>
  <c r="AL703" i="36"/>
  <c r="AK703" i="36"/>
  <c r="AJ703" i="36"/>
  <c r="AS702" i="36"/>
  <c r="AR702" i="36"/>
  <c r="AQ702" i="36"/>
  <c r="AP702" i="36"/>
  <c r="AO702" i="36"/>
  <c r="AN702" i="36"/>
  <c r="AM702" i="36"/>
  <c r="AL702" i="36"/>
  <c r="AK702" i="36"/>
  <c r="AJ702" i="36"/>
  <c r="AS701" i="36"/>
  <c r="AR701" i="36"/>
  <c r="AQ701" i="36"/>
  <c r="AP701" i="36"/>
  <c r="AO701" i="36"/>
  <c r="AN701" i="36"/>
  <c r="AM701" i="36"/>
  <c r="AL701" i="36"/>
  <c r="AK701" i="36"/>
  <c r="AJ701" i="36"/>
  <c r="AS700" i="36"/>
  <c r="AR700" i="36"/>
  <c r="AQ700" i="36"/>
  <c r="AP700" i="36"/>
  <c r="AO700" i="36"/>
  <c r="AN700" i="36"/>
  <c r="AM700" i="36"/>
  <c r="AL700" i="36"/>
  <c r="AK700" i="36"/>
  <c r="AJ700" i="36"/>
  <c r="AS699" i="36"/>
  <c r="AR699" i="36"/>
  <c r="AQ699" i="36"/>
  <c r="AP699" i="36"/>
  <c r="AO699" i="36"/>
  <c r="AN699" i="36"/>
  <c r="AM699" i="36"/>
  <c r="AL699" i="36"/>
  <c r="AK699" i="36"/>
  <c r="AJ699" i="36"/>
  <c r="AS698" i="36"/>
  <c r="AR698" i="36"/>
  <c r="AQ698" i="36"/>
  <c r="AP698" i="36"/>
  <c r="AO698" i="36"/>
  <c r="AN698" i="36"/>
  <c r="AM698" i="36"/>
  <c r="AL698" i="36"/>
  <c r="AK698" i="36"/>
  <c r="AJ698" i="36"/>
  <c r="AS697" i="36"/>
  <c r="AR697" i="36"/>
  <c r="AQ697" i="36"/>
  <c r="AP697" i="36"/>
  <c r="AO697" i="36"/>
  <c r="AN697" i="36"/>
  <c r="AM697" i="36"/>
  <c r="AL697" i="36"/>
  <c r="AK697" i="36"/>
  <c r="AJ697" i="36"/>
  <c r="AS696" i="36"/>
  <c r="AR696" i="36"/>
  <c r="AQ696" i="36"/>
  <c r="AP696" i="36"/>
  <c r="AO696" i="36"/>
  <c r="AN696" i="36"/>
  <c r="AM696" i="36"/>
  <c r="AL696" i="36"/>
  <c r="AK696" i="36"/>
  <c r="AJ696" i="36"/>
  <c r="AS695" i="36"/>
  <c r="AR695" i="36"/>
  <c r="AQ695" i="36"/>
  <c r="AP695" i="36"/>
  <c r="AO695" i="36"/>
  <c r="AN695" i="36"/>
  <c r="AM695" i="36"/>
  <c r="AL695" i="36"/>
  <c r="AK695" i="36"/>
  <c r="AJ695" i="36"/>
  <c r="AS694" i="36"/>
  <c r="AR694" i="36"/>
  <c r="AQ694" i="36"/>
  <c r="AP694" i="36"/>
  <c r="AO694" i="36"/>
  <c r="AN694" i="36"/>
  <c r="AM694" i="36"/>
  <c r="AL694" i="36"/>
  <c r="AK694" i="36"/>
  <c r="AJ694" i="36"/>
  <c r="AS693" i="36"/>
  <c r="AR693" i="36"/>
  <c r="AQ693" i="36"/>
  <c r="AP693" i="36"/>
  <c r="AO693" i="36"/>
  <c r="AN693" i="36"/>
  <c r="AM693" i="36"/>
  <c r="AL693" i="36"/>
  <c r="AK693" i="36"/>
  <c r="AJ693" i="36"/>
  <c r="AS692" i="36"/>
  <c r="AR692" i="36"/>
  <c r="AQ692" i="36"/>
  <c r="AP692" i="36"/>
  <c r="AO692" i="36"/>
  <c r="AN692" i="36"/>
  <c r="AM692" i="36"/>
  <c r="AL692" i="36"/>
  <c r="AK692" i="36"/>
  <c r="AJ692" i="36"/>
  <c r="AS691" i="36"/>
  <c r="AR691" i="36"/>
  <c r="AQ691" i="36"/>
  <c r="AP691" i="36"/>
  <c r="AO691" i="36"/>
  <c r="AN691" i="36"/>
  <c r="AM691" i="36"/>
  <c r="AL691" i="36"/>
  <c r="AK691" i="36"/>
  <c r="AJ691" i="36"/>
  <c r="AS690" i="36"/>
  <c r="AR690" i="36"/>
  <c r="AQ690" i="36"/>
  <c r="AP690" i="36"/>
  <c r="AO690" i="36"/>
  <c r="AN690" i="36"/>
  <c r="AM690" i="36"/>
  <c r="AL690" i="36"/>
  <c r="AK690" i="36"/>
  <c r="AJ690" i="36"/>
  <c r="AS689" i="36"/>
  <c r="AR689" i="36"/>
  <c r="AQ689" i="36"/>
  <c r="AP689" i="36"/>
  <c r="AO689" i="36"/>
  <c r="AN689" i="36"/>
  <c r="AM689" i="36"/>
  <c r="AL689" i="36"/>
  <c r="AK689" i="36"/>
  <c r="AJ689" i="36"/>
  <c r="AS688" i="36"/>
  <c r="AR688" i="36"/>
  <c r="AQ688" i="36"/>
  <c r="AP688" i="36"/>
  <c r="AO688" i="36"/>
  <c r="AN688" i="36"/>
  <c r="AM688" i="36"/>
  <c r="AL688" i="36"/>
  <c r="AK688" i="36"/>
  <c r="AJ688" i="36"/>
  <c r="AS687" i="36"/>
  <c r="AR687" i="36"/>
  <c r="AQ687" i="36"/>
  <c r="AP687" i="36"/>
  <c r="AO687" i="36"/>
  <c r="AN687" i="36"/>
  <c r="AM687" i="36"/>
  <c r="AL687" i="36"/>
  <c r="AK687" i="36"/>
  <c r="AJ687" i="36"/>
  <c r="AS686" i="36"/>
  <c r="AR686" i="36"/>
  <c r="AQ686" i="36"/>
  <c r="AP686" i="36"/>
  <c r="AO686" i="36"/>
  <c r="AN686" i="36"/>
  <c r="AM686" i="36"/>
  <c r="AL686" i="36"/>
  <c r="AK686" i="36"/>
  <c r="AJ686" i="36"/>
  <c r="AS685" i="36"/>
  <c r="AR685" i="36"/>
  <c r="AQ685" i="36"/>
  <c r="AP685" i="36"/>
  <c r="AO685" i="36"/>
  <c r="AN685" i="36"/>
  <c r="AM685" i="36"/>
  <c r="AL685" i="36"/>
  <c r="AK685" i="36"/>
  <c r="AJ685" i="36"/>
  <c r="AS684" i="36"/>
  <c r="AR684" i="36"/>
  <c r="AQ684" i="36"/>
  <c r="AP684" i="36"/>
  <c r="AO684" i="36"/>
  <c r="AN684" i="36"/>
  <c r="AM684" i="36"/>
  <c r="AL684" i="36"/>
  <c r="AK684" i="36"/>
  <c r="AJ684" i="36"/>
  <c r="AS683" i="36"/>
  <c r="AR683" i="36"/>
  <c r="AQ683" i="36"/>
  <c r="AP683" i="36"/>
  <c r="AO683" i="36"/>
  <c r="AN683" i="36"/>
  <c r="AM683" i="36"/>
  <c r="AL683" i="36"/>
  <c r="AK683" i="36"/>
  <c r="AJ683" i="36"/>
  <c r="AS682" i="36"/>
  <c r="AR682" i="36"/>
  <c r="AQ682" i="36"/>
  <c r="AP682" i="36"/>
  <c r="AO682" i="36"/>
  <c r="AN682" i="36"/>
  <c r="AM682" i="36"/>
  <c r="AL682" i="36"/>
  <c r="AK682" i="36"/>
  <c r="AJ682" i="36"/>
  <c r="AS681" i="36"/>
  <c r="AR681" i="36"/>
  <c r="AQ681" i="36"/>
  <c r="AP681" i="36"/>
  <c r="AO681" i="36"/>
  <c r="AN681" i="36"/>
  <c r="AM681" i="36"/>
  <c r="AL681" i="36"/>
  <c r="AK681" i="36"/>
  <c r="AJ681" i="36"/>
  <c r="AS680" i="36"/>
  <c r="AR680" i="36"/>
  <c r="AQ680" i="36"/>
  <c r="AP680" i="36"/>
  <c r="AO680" i="36"/>
  <c r="AN680" i="36"/>
  <c r="AM680" i="36"/>
  <c r="AL680" i="36"/>
  <c r="AK680" i="36"/>
  <c r="AJ680" i="36"/>
  <c r="AS679" i="36"/>
  <c r="AR679" i="36"/>
  <c r="AQ679" i="36"/>
  <c r="AP679" i="36"/>
  <c r="AO679" i="36"/>
  <c r="AN679" i="36"/>
  <c r="AM679" i="36"/>
  <c r="AL679" i="36"/>
  <c r="AK679" i="36"/>
  <c r="AJ679" i="36"/>
  <c r="AS678" i="36"/>
  <c r="AR678" i="36"/>
  <c r="AQ678" i="36"/>
  <c r="AP678" i="36"/>
  <c r="AO678" i="36"/>
  <c r="AN678" i="36"/>
  <c r="AM678" i="36"/>
  <c r="AL678" i="36"/>
  <c r="AK678" i="36"/>
  <c r="AJ678" i="36"/>
  <c r="AS677" i="36"/>
  <c r="AR677" i="36"/>
  <c r="AQ677" i="36"/>
  <c r="AP677" i="36"/>
  <c r="AO677" i="36"/>
  <c r="AN677" i="36"/>
  <c r="AM677" i="36"/>
  <c r="AL677" i="36"/>
  <c r="AK677" i="36"/>
  <c r="AJ677" i="36"/>
  <c r="AS676" i="36"/>
  <c r="AR676" i="36"/>
  <c r="AQ676" i="36"/>
  <c r="AP676" i="36"/>
  <c r="AO676" i="36"/>
  <c r="AN676" i="36"/>
  <c r="AM676" i="36"/>
  <c r="AL676" i="36"/>
  <c r="AK676" i="36"/>
  <c r="AJ676" i="36"/>
  <c r="AS675" i="36"/>
  <c r="AR675" i="36"/>
  <c r="AQ675" i="36"/>
  <c r="AP675" i="36"/>
  <c r="AO675" i="36"/>
  <c r="AN675" i="36"/>
  <c r="AM675" i="36"/>
  <c r="AL675" i="36"/>
  <c r="AK675" i="36"/>
  <c r="AJ675" i="36"/>
  <c r="AS674" i="36"/>
  <c r="AR674" i="36"/>
  <c r="AQ674" i="36"/>
  <c r="AP674" i="36"/>
  <c r="AO674" i="36"/>
  <c r="AN674" i="36"/>
  <c r="AM674" i="36"/>
  <c r="AL674" i="36"/>
  <c r="AK674" i="36"/>
  <c r="AJ674" i="36"/>
  <c r="AS673" i="36"/>
  <c r="AR673" i="36"/>
  <c r="AQ673" i="36"/>
  <c r="AP673" i="36"/>
  <c r="AO673" i="36"/>
  <c r="AN673" i="36"/>
  <c r="AM673" i="36"/>
  <c r="AL673" i="36"/>
  <c r="AK673" i="36"/>
  <c r="AJ673" i="36"/>
  <c r="AS672" i="36"/>
  <c r="AR672" i="36"/>
  <c r="AQ672" i="36"/>
  <c r="AP672" i="36"/>
  <c r="AO672" i="36"/>
  <c r="AN672" i="36"/>
  <c r="AM672" i="36"/>
  <c r="AL672" i="36"/>
  <c r="AK672" i="36"/>
  <c r="AJ672" i="36"/>
  <c r="AS671" i="36"/>
  <c r="AR671" i="36"/>
  <c r="AQ671" i="36"/>
  <c r="AP671" i="36"/>
  <c r="AO671" i="36"/>
  <c r="AN671" i="36"/>
  <c r="AM671" i="36"/>
  <c r="AL671" i="36"/>
  <c r="AK671" i="36"/>
  <c r="AJ671" i="36"/>
  <c r="AS670" i="36"/>
  <c r="AR670" i="36"/>
  <c r="AQ670" i="36"/>
  <c r="AP670" i="36"/>
  <c r="AO670" i="36"/>
  <c r="AN670" i="36"/>
  <c r="AM670" i="36"/>
  <c r="AL670" i="36"/>
  <c r="AK670" i="36"/>
  <c r="AJ670" i="36"/>
  <c r="AS669" i="36"/>
  <c r="AR669" i="36"/>
  <c r="AQ669" i="36"/>
  <c r="AP669" i="36"/>
  <c r="AO669" i="36"/>
  <c r="AN669" i="36"/>
  <c r="AM669" i="36"/>
  <c r="AL669" i="36"/>
  <c r="AK669" i="36"/>
  <c r="AJ669" i="36"/>
  <c r="AS668" i="36"/>
  <c r="AR668" i="36"/>
  <c r="AQ668" i="36"/>
  <c r="AP668" i="36"/>
  <c r="AO668" i="36"/>
  <c r="AN668" i="36"/>
  <c r="AM668" i="36"/>
  <c r="AL668" i="36"/>
  <c r="AK668" i="36"/>
  <c r="AJ668" i="36"/>
  <c r="AS667" i="36"/>
  <c r="AR667" i="36"/>
  <c r="AQ667" i="36"/>
  <c r="AP667" i="36"/>
  <c r="AO667" i="36"/>
  <c r="AN667" i="36"/>
  <c r="AM667" i="36"/>
  <c r="AL667" i="36"/>
  <c r="AK667" i="36"/>
  <c r="AJ667" i="36"/>
  <c r="AS666" i="36"/>
  <c r="AR666" i="36"/>
  <c r="AQ666" i="36"/>
  <c r="AP666" i="36"/>
  <c r="AO666" i="36"/>
  <c r="AN666" i="36"/>
  <c r="AM666" i="36"/>
  <c r="AL666" i="36"/>
  <c r="AK666" i="36"/>
  <c r="AJ666" i="36"/>
  <c r="AS665" i="36"/>
  <c r="AR665" i="36"/>
  <c r="AQ665" i="36"/>
  <c r="AP665" i="36"/>
  <c r="AO665" i="36"/>
  <c r="AN665" i="36"/>
  <c r="AM665" i="36"/>
  <c r="AL665" i="36"/>
  <c r="AK665" i="36"/>
  <c r="AJ665" i="36"/>
  <c r="AS664" i="36"/>
  <c r="AR664" i="36"/>
  <c r="AQ664" i="36"/>
  <c r="AP664" i="36"/>
  <c r="AO664" i="36"/>
  <c r="AN664" i="36"/>
  <c r="AM664" i="36"/>
  <c r="AL664" i="36"/>
  <c r="AK664" i="36"/>
  <c r="AJ664" i="36"/>
  <c r="AS663" i="36"/>
  <c r="AR663" i="36"/>
  <c r="AQ663" i="36"/>
  <c r="AP663" i="36"/>
  <c r="AO663" i="36"/>
  <c r="AN663" i="36"/>
  <c r="AM663" i="36"/>
  <c r="AL663" i="36"/>
  <c r="AK663" i="36"/>
  <c r="AJ663" i="36"/>
  <c r="AS662" i="36"/>
  <c r="AR662" i="36"/>
  <c r="AQ662" i="36"/>
  <c r="AP662" i="36"/>
  <c r="AO662" i="36"/>
  <c r="AN662" i="36"/>
  <c r="AM662" i="36"/>
  <c r="AL662" i="36"/>
  <c r="AK662" i="36"/>
  <c r="AJ662" i="36"/>
  <c r="AS661" i="36"/>
  <c r="AR661" i="36"/>
  <c r="AQ661" i="36"/>
  <c r="AP661" i="36"/>
  <c r="AO661" i="36"/>
  <c r="AN661" i="36"/>
  <c r="AM661" i="36"/>
  <c r="AL661" i="36"/>
  <c r="AK661" i="36"/>
  <c r="AJ661" i="36"/>
  <c r="AS660" i="36"/>
  <c r="AR660" i="36"/>
  <c r="AQ660" i="36"/>
  <c r="AP660" i="36"/>
  <c r="AO660" i="36"/>
  <c r="AN660" i="36"/>
  <c r="AM660" i="36"/>
  <c r="AL660" i="36"/>
  <c r="AK660" i="36"/>
  <c r="AJ660" i="36"/>
  <c r="AS659" i="36"/>
  <c r="AR659" i="36"/>
  <c r="AQ659" i="36"/>
  <c r="AP659" i="36"/>
  <c r="AO659" i="36"/>
  <c r="AN659" i="36"/>
  <c r="AM659" i="36"/>
  <c r="AL659" i="36"/>
  <c r="AK659" i="36"/>
  <c r="AJ659" i="36"/>
  <c r="AS658" i="36"/>
  <c r="AR658" i="36"/>
  <c r="AQ658" i="36"/>
  <c r="AP658" i="36"/>
  <c r="AO658" i="36"/>
  <c r="AN658" i="36"/>
  <c r="AM658" i="36"/>
  <c r="AL658" i="36"/>
  <c r="AK658" i="36"/>
  <c r="AJ658" i="36"/>
  <c r="AS657" i="36"/>
  <c r="AR657" i="36"/>
  <c r="AQ657" i="36"/>
  <c r="AP657" i="36"/>
  <c r="AO657" i="36"/>
  <c r="AN657" i="36"/>
  <c r="AM657" i="36"/>
  <c r="AL657" i="36"/>
  <c r="AK657" i="36"/>
  <c r="AJ657" i="36"/>
  <c r="AS656" i="36"/>
  <c r="AR656" i="36"/>
  <c r="AQ656" i="36"/>
  <c r="AP656" i="36"/>
  <c r="AO656" i="36"/>
  <c r="AN656" i="36"/>
  <c r="AM656" i="36"/>
  <c r="AL656" i="36"/>
  <c r="AK656" i="36"/>
  <c r="AJ656" i="36"/>
  <c r="AS655" i="36"/>
  <c r="AR655" i="36"/>
  <c r="AQ655" i="36"/>
  <c r="AP655" i="36"/>
  <c r="AO655" i="36"/>
  <c r="AN655" i="36"/>
  <c r="AM655" i="36"/>
  <c r="AL655" i="36"/>
  <c r="AK655" i="36"/>
  <c r="AJ655" i="36"/>
  <c r="AS654" i="36"/>
  <c r="AR654" i="36"/>
  <c r="AQ654" i="36"/>
  <c r="AP654" i="36"/>
  <c r="AO654" i="36"/>
  <c r="AN654" i="36"/>
  <c r="AM654" i="36"/>
  <c r="AL654" i="36"/>
  <c r="AK654" i="36"/>
  <c r="AJ654" i="36"/>
  <c r="AS653" i="36"/>
  <c r="AR653" i="36"/>
  <c r="AQ653" i="36"/>
  <c r="AP653" i="36"/>
  <c r="AO653" i="36"/>
  <c r="AN653" i="36"/>
  <c r="AM653" i="36"/>
  <c r="AL653" i="36"/>
  <c r="AK653" i="36"/>
  <c r="AJ653" i="36"/>
  <c r="AS652" i="36"/>
  <c r="AR652" i="36"/>
  <c r="AQ652" i="36"/>
  <c r="AP652" i="36"/>
  <c r="AO652" i="36"/>
  <c r="AN652" i="36"/>
  <c r="AM652" i="36"/>
  <c r="AL652" i="36"/>
  <c r="AK652" i="36"/>
  <c r="AJ652" i="36"/>
  <c r="AS651" i="36"/>
  <c r="AR651" i="36"/>
  <c r="AQ651" i="36"/>
  <c r="AP651" i="36"/>
  <c r="AO651" i="36"/>
  <c r="AN651" i="36"/>
  <c r="AM651" i="36"/>
  <c r="AL651" i="36"/>
  <c r="AK651" i="36"/>
  <c r="AJ651" i="36"/>
  <c r="AS650" i="36"/>
  <c r="AR650" i="36"/>
  <c r="AQ650" i="36"/>
  <c r="AP650" i="36"/>
  <c r="AO650" i="36"/>
  <c r="AN650" i="36"/>
  <c r="AM650" i="36"/>
  <c r="AL650" i="36"/>
  <c r="AK650" i="36"/>
  <c r="AJ650" i="36"/>
  <c r="AS649" i="36"/>
  <c r="AR649" i="36"/>
  <c r="AQ649" i="36"/>
  <c r="AP649" i="36"/>
  <c r="AO649" i="36"/>
  <c r="AN649" i="36"/>
  <c r="AM649" i="36"/>
  <c r="AL649" i="36"/>
  <c r="AK649" i="36"/>
  <c r="AJ649" i="36"/>
  <c r="AS648" i="36"/>
  <c r="AR648" i="36"/>
  <c r="AQ648" i="36"/>
  <c r="AP648" i="36"/>
  <c r="AO648" i="36"/>
  <c r="AN648" i="36"/>
  <c r="AM648" i="36"/>
  <c r="AL648" i="36"/>
  <c r="AK648" i="36"/>
  <c r="AJ648" i="36"/>
  <c r="AS647" i="36"/>
  <c r="AR647" i="36"/>
  <c r="AQ647" i="36"/>
  <c r="AP647" i="36"/>
  <c r="AO647" i="36"/>
  <c r="AN647" i="36"/>
  <c r="AM647" i="36"/>
  <c r="AL647" i="36"/>
  <c r="AK647" i="36"/>
  <c r="AJ647" i="36"/>
  <c r="AS646" i="36"/>
  <c r="AR646" i="36"/>
  <c r="AQ646" i="36"/>
  <c r="AP646" i="36"/>
  <c r="AO646" i="36"/>
  <c r="AN646" i="36"/>
  <c r="AM646" i="36"/>
  <c r="AL646" i="36"/>
  <c r="AK646" i="36"/>
  <c r="AJ646" i="36"/>
  <c r="AS645" i="36"/>
  <c r="AR645" i="36"/>
  <c r="AQ645" i="36"/>
  <c r="AP645" i="36"/>
  <c r="AO645" i="36"/>
  <c r="AN645" i="36"/>
  <c r="AM645" i="36"/>
  <c r="AL645" i="36"/>
  <c r="AK645" i="36"/>
  <c r="AJ645" i="36"/>
  <c r="AS644" i="36"/>
  <c r="AR644" i="36"/>
  <c r="AQ644" i="36"/>
  <c r="AP644" i="36"/>
  <c r="AO644" i="36"/>
  <c r="AN644" i="36"/>
  <c r="AM644" i="36"/>
  <c r="AL644" i="36"/>
  <c r="AK644" i="36"/>
  <c r="AJ644" i="36"/>
  <c r="AS643" i="36"/>
  <c r="AR643" i="36"/>
  <c r="AQ643" i="36"/>
  <c r="AP643" i="36"/>
  <c r="AO643" i="36"/>
  <c r="AN643" i="36"/>
  <c r="AM643" i="36"/>
  <c r="AL643" i="36"/>
  <c r="AK643" i="36"/>
  <c r="AJ643" i="36"/>
  <c r="AS642" i="36"/>
  <c r="AR642" i="36"/>
  <c r="AQ642" i="36"/>
  <c r="AP642" i="36"/>
  <c r="AO642" i="36"/>
  <c r="AN642" i="36"/>
  <c r="AM642" i="36"/>
  <c r="AL642" i="36"/>
  <c r="AK642" i="36"/>
  <c r="AJ642" i="36"/>
  <c r="AS641" i="36"/>
  <c r="AR641" i="36"/>
  <c r="AQ641" i="36"/>
  <c r="AP641" i="36"/>
  <c r="AO641" i="36"/>
  <c r="AN641" i="36"/>
  <c r="AM641" i="36"/>
  <c r="AL641" i="36"/>
  <c r="AK641" i="36"/>
  <c r="AJ641" i="36"/>
  <c r="AS640" i="36"/>
  <c r="AR640" i="36"/>
  <c r="AQ640" i="36"/>
  <c r="AP640" i="36"/>
  <c r="AO640" i="36"/>
  <c r="AN640" i="36"/>
  <c r="AM640" i="36"/>
  <c r="AL640" i="36"/>
  <c r="AK640" i="36"/>
  <c r="AJ640" i="36"/>
  <c r="AS639" i="36"/>
  <c r="AR639" i="36"/>
  <c r="AQ639" i="36"/>
  <c r="AP639" i="36"/>
  <c r="AO639" i="36"/>
  <c r="AN639" i="36"/>
  <c r="AM639" i="36"/>
  <c r="AL639" i="36"/>
  <c r="AK639" i="36"/>
  <c r="AJ639" i="36"/>
  <c r="AS638" i="36"/>
  <c r="AR638" i="36"/>
  <c r="AQ638" i="36"/>
  <c r="AP638" i="36"/>
  <c r="AO638" i="36"/>
  <c r="AN638" i="36"/>
  <c r="AM638" i="36"/>
  <c r="AL638" i="36"/>
  <c r="AK638" i="36"/>
  <c r="AJ638" i="36"/>
  <c r="AS637" i="36"/>
  <c r="AR637" i="36"/>
  <c r="AQ637" i="36"/>
  <c r="AP637" i="36"/>
  <c r="AO637" i="36"/>
  <c r="AN637" i="36"/>
  <c r="AM637" i="36"/>
  <c r="AL637" i="36"/>
  <c r="AK637" i="36"/>
  <c r="AJ637" i="36"/>
  <c r="AS636" i="36"/>
  <c r="AR636" i="36"/>
  <c r="AQ636" i="36"/>
  <c r="AP636" i="36"/>
  <c r="AO636" i="36"/>
  <c r="AN636" i="36"/>
  <c r="AM636" i="36"/>
  <c r="AL636" i="36"/>
  <c r="AK636" i="36"/>
  <c r="AJ636" i="36"/>
  <c r="AS635" i="36"/>
  <c r="AR635" i="36"/>
  <c r="AQ635" i="36"/>
  <c r="AP635" i="36"/>
  <c r="AO635" i="36"/>
  <c r="AN635" i="36"/>
  <c r="AM635" i="36"/>
  <c r="AL635" i="36"/>
  <c r="AK635" i="36"/>
  <c r="AJ635" i="36"/>
  <c r="AS634" i="36"/>
  <c r="AR634" i="36"/>
  <c r="AQ634" i="36"/>
  <c r="AP634" i="36"/>
  <c r="AO634" i="36"/>
  <c r="AN634" i="36"/>
  <c r="AM634" i="36"/>
  <c r="AL634" i="36"/>
  <c r="AK634" i="36"/>
  <c r="AJ634" i="36"/>
  <c r="AS633" i="36"/>
  <c r="AR633" i="36"/>
  <c r="AQ633" i="36"/>
  <c r="AP633" i="36"/>
  <c r="AO633" i="36"/>
  <c r="AN633" i="36"/>
  <c r="AM633" i="36"/>
  <c r="AL633" i="36"/>
  <c r="AK633" i="36"/>
  <c r="AJ633" i="36"/>
  <c r="AS632" i="36"/>
  <c r="AR632" i="36"/>
  <c r="AQ632" i="36"/>
  <c r="AP632" i="36"/>
  <c r="AO632" i="36"/>
  <c r="AN632" i="36"/>
  <c r="AM632" i="36"/>
  <c r="AL632" i="36"/>
  <c r="AK632" i="36"/>
  <c r="AJ632" i="36"/>
  <c r="AS631" i="36"/>
  <c r="AR631" i="36"/>
  <c r="AQ631" i="36"/>
  <c r="AP631" i="36"/>
  <c r="AO631" i="36"/>
  <c r="AN631" i="36"/>
  <c r="AM631" i="36"/>
  <c r="AL631" i="36"/>
  <c r="AK631" i="36"/>
  <c r="AJ631" i="36"/>
  <c r="AS630" i="36"/>
  <c r="AR630" i="36"/>
  <c r="AQ630" i="36"/>
  <c r="AP630" i="36"/>
  <c r="AO630" i="36"/>
  <c r="AN630" i="36"/>
  <c r="AM630" i="36"/>
  <c r="AL630" i="36"/>
  <c r="AK630" i="36"/>
  <c r="AJ630" i="36"/>
  <c r="AS629" i="36"/>
  <c r="AR629" i="36"/>
  <c r="AQ629" i="36"/>
  <c r="AP629" i="36"/>
  <c r="AO629" i="36"/>
  <c r="AN629" i="36"/>
  <c r="AM629" i="36"/>
  <c r="AL629" i="36"/>
  <c r="AK629" i="36"/>
  <c r="AJ629" i="36"/>
  <c r="AS628" i="36"/>
  <c r="AR628" i="36"/>
  <c r="AQ628" i="36"/>
  <c r="AP628" i="36"/>
  <c r="AO628" i="36"/>
  <c r="AN628" i="36"/>
  <c r="AM628" i="36"/>
  <c r="AL628" i="36"/>
  <c r="AK628" i="36"/>
  <c r="AJ628" i="36"/>
  <c r="AS627" i="36"/>
  <c r="AR627" i="36"/>
  <c r="AQ627" i="36"/>
  <c r="AP627" i="36"/>
  <c r="AO627" i="36"/>
  <c r="AN627" i="36"/>
  <c r="AM627" i="36"/>
  <c r="AL627" i="36"/>
  <c r="AK627" i="36"/>
  <c r="AJ627" i="36"/>
  <c r="AS626" i="36"/>
  <c r="AR626" i="36"/>
  <c r="AQ626" i="36"/>
  <c r="AP626" i="36"/>
  <c r="AO626" i="36"/>
  <c r="AN626" i="36"/>
  <c r="AM626" i="36"/>
  <c r="AL626" i="36"/>
  <c r="AK626" i="36"/>
  <c r="AJ626" i="36"/>
  <c r="AS625" i="36"/>
  <c r="AR625" i="36"/>
  <c r="AQ625" i="36"/>
  <c r="AP625" i="36"/>
  <c r="AO625" i="36"/>
  <c r="AN625" i="36"/>
  <c r="AM625" i="36"/>
  <c r="AL625" i="36"/>
  <c r="AK625" i="36"/>
  <c r="AJ625" i="36"/>
  <c r="AS624" i="36"/>
  <c r="AR624" i="36"/>
  <c r="AQ624" i="36"/>
  <c r="AP624" i="36"/>
  <c r="AO624" i="36"/>
  <c r="AN624" i="36"/>
  <c r="AM624" i="36"/>
  <c r="AL624" i="36"/>
  <c r="AK624" i="36"/>
  <c r="AJ624" i="36"/>
  <c r="AS623" i="36"/>
  <c r="AR623" i="36"/>
  <c r="AQ623" i="36"/>
  <c r="AP623" i="36"/>
  <c r="AO623" i="36"/>
  <c r="AN623" i="36"/>
  <c r="AM623" i="36"/>
  <c r="AL623" i="36"/>
  <c r="AK623" i="36"/>
  <c r="AJ623" i="36"/>
  <c r="AS622" i="36"/>
  <c r="AR622" i="36"/>
  <c r="AQ622" i="36"/>
  <c r="AP622" i="36"/>
  <c r="AO622" i="36"/>
  <c r="AN622" i="36"/>
  <c r="AM622" i="36"/>
  <c r="AL622" i="36"/>
  <c r="AK622" i="36"/>
  <c r="AJ622" i="36"/>
  <c r="AS621" i="36"/>
  <c r="AR621" i="36"/>
  <c r="AQ621" i="36"/>
  <c r="AP621" i="36"/>
  <c r="AO621" i="36"/>
  <c r="AN621" i="36"/>
  <c r="AM621" i="36"/>
  <c r="AL621" i="36"/>
  <c r="AK621" i="36"/>
  <c r="AJ621" i="36"/>
  <c r="AS620" i="36"/>
  <c r="AR620" i="36"/>
  <c r="AQ620" i="36"/>
  <c r="AP620" i="36"/>
  <c r="AO620" i="36"/>
  <c r="AN620" i="36"/>
  <c r="AM620" i="36"/>
  <c r="AL620" i="36"/>
  <c r="AK620" i="36"/>
  <c r="AJ620" i="36"/>
  <c r="AS619" i="36"/>
  <c r="AR619" i="36"/>
  <c r="AQ619" i="36"/>
  <c r="AP619" i="36"/>
  <c r="AO619" i="36"/>
  <c r="AN619" i="36"/>
  <c r="AM619" i="36"/>
  <c r="AL619" i="36"/>
  <c r="AK619" i="36"/>
  <c r="AJ619" i="36"/>
  <c r="AS618" i="36"/>
  <c r="AR618" i="36"/>
  <c r="AQ618" i="36"/>
  <c r="AP618" i="36"/>
  <c r="AO618" i="36"/>
  <c r="AN618" i="36"/>
  <c r="AM618" i="36"/>
  <c r="AL618" i="36"/>
  <c r="AK618" i="36"/>
  <c r="AJ618" i="36"/>
  <c r="AS617" i="36"/>
  <c r="AR617" i="36"/>
  <c r="AQ617" i="36"/>
  <c r="AP617" i="36"/>
  <c r="AO617" i="36"/>
  <c r="AN617" i="36"/>
  <c r="AM617" i="36"/>
  <c r="AL617" i="36"/>
  <c r="AK617" i="36"/>
  <c r="AJ617" i="36"/>
  <c r="AS616" i="36"/>
  <c r="AR616" i="36"/>
  <c r="AQ616" i="36"/>
  <c r="AP616" i="36"/>
  <c r="AO616" i="36"/>
  <c r="AN616" i="36"/>
  <c r="AM616" i="36"/>
  <c r="AL616" i="36"/>
  <c r="AK616" i="36"/>
  <c r="AJ616" i="36"/>
  <c r="AS615" i="36"/>
  <c r="AR615" i="36"/>
  <c r="AQ615" i="36"/>
  <c r="AP615" i="36"/>
  <c r="AO615" i="36"/>
  <c r="AN615" i="36"/>
  <c r="AM615" i="36"/>
  <c r="AL615" i="36"/>
  <c r="AK615" i="36"/>
  <c r="AJ615" i="36"/>
  <c r="AS614" i="36"/>
  <c r="AR614" i="36"/>
  <c r="AQ614" i="36"/>
  <c r="AP614" i="36"/>
  <c r="AO614" i="36"/>
  <c r="AN614" i="36"/>
  <c r="AM614" i="36"/>
  <c r="AL614" i="36"/>
  <c r="AK614" i="36"/>
  <c r="AJ614" i="36"/>
  <c r="AS613" i="36"/>
  <c r="AR613" i="36"/>
  <c r="AQ613" i="36"/>
  <c r="AP613" i="36"/>
  <c r="AO613" i="36"/>
  <c r="AN613" i="36"/>
  <c r="AM613" i="36"/>
  <c r="AL613" i="36"/>
  <c r="AK613" i="36"/>
  <c r="AJ613" i="36"/>
  <c r="AS612" i="36"/>
  <c r="AR612" i="36"/>
  <c r="AQ612" i="36"/>
  <c r="AP612" i="36"/>
  <c r="AO612" i="36"/>
  <c r="AN612" i="36"/>
  <c r="AM612" i="36"/>
  <c r="AL612" i="36"/>
  <c r="AK612" i="36"/>
  <c r="AJ612" i="36"/>
  <c r="AS611" i="36"/>
  <c r="AR611" i="36"/>
  <c r="AQ611" i="36"/>
  <c r="AP611" i="36"/>
  <c r="AO611" i="36"/>
  <c r="AN611" i="36"/>
  <c r="AM611" i="36"/>
  <c r="AL611" i="36"/>
  <c r="AK611" i="36"/>
  <c r="AJ611" i="36"/>
  <c r="AS610" i="36"/>
  <c r="AR610" i="36"/>
  <c r="AQ610" i="36"/>
  <c r="AP610" i="36"/>
  <c r="AO610" i="36"/>
  <c r="AN610" i="36"/>
  <c r="AM610" i="36"/>
  <c r="AL610" i="36"/>
  <c r="AK610" i="36"/>
  <c r="AJ610" i="36"/>
  <c r="AS609" i="36"/>
  <c r="AR609" i="36"/>
  <c r="AQ609" i="36"/>
  <c r="AP609" i="36"/>
  <c r="AO609" i="36"/>
  <c r="AN609" i="36"/>
  <c r="AM609" i="36"/>
  <c r="AL609" i="36"/>
  <c r="AK609" i="36"/>
  <c r="AJ609" i="36"/>
  <c r="AS608" i="36"/>
  <c r="AR608" i="36"/>
  <c r="AQ608" i="36"/>
  <c r="AP608" i="36"/>
  <c r="AO608" i="36"/>
  <c r="AN608" i="36"/>
  <c r="AM608" i="36"/>
  <c r="AL608" i="36"/>
  <c r="AK608" i="36"/>
  <c r="AJ608" i="36"/>
  <c r="AS607" i="36"/>
  <c r="AR607" i="36"/>
  <c r="AQ607" i="36"/>
  <c r="AP607" i="36"/>
  <c r="AO607" i="36"/>
  <c r="AN607" i="36"/>
  <c r="AM607" i="36"/>
  <c r="AL607" i="36"/>
  <c r="AK607" i="36"/>
  <c r="AJ607" i="36"/>
  <c r="AS606" i="36"/>
  <c r="AR606" i="36"/>
  <c r="AQ606" i="36"/>
  <c r="AP606" i="36"/>
  <c r="AO606" i="36"/>
  <c r="AN606" i="36"/>
  <c r="AM606" i="36"/>
  <c r="AL606" i="36"/>
  <c r="AK606" i="36"/>
  <c r="AJ606" i="36"/>
  <c r="AS605" i="36"/>
  <c r="AR605" i="36"/>
  <c r="AQ605" i="36"/>
  <c r="AP605" i="36"/>
  <c r="AO605" i="36"/>
  <c r="AN605" i="36"/>
  <c r="AM605" i="36"/>
  <c r="AL605" i="36"/>
  <c r="AK605" i="36"/>
  <c r="AJ605" i="36"/>
  <c r="AS604" i="36"/>
  <c r="AR604" i="36"/>
  <c r="AQ604" i="36"/>
  <c r="AP604" i="36"/>
  <c r="AO604" i="36"/>
  <c r="AN604" i="36"/>
  <c r="AM604" i="36"/>
  <c r="AL604" i="36"/>
  <c r="AK604" i="36"/>
  <c r="AJ604" i="36"/>
  <c r="AS603" i="36"/>
  <c r="AR603" i="36"/>
  <c r="AQ603" i="36"/>
  <c r="AP603" i="36"/>
  <c r="AO603" i="36"/>
  <c r="AN603" i="36"/>
  <c r="AM603" i="36"/>
  <c r="AL603" i="36"/>
  <c r="AK603" i="36"/>
  <c r="AJ603" i="36"/>
  <c r="AS602" i="36"/>
  <c r="AR602" i="36"/>
  <c r="AQ602" i="36"/>
  <c r="AP602" i="36"/>
  <c r="AO602" i="36"/>
  <c r="AN602" i="36"/>
  <c r="AM602" i="36"/>
  <c r="AL602" i="36"/>
  <c r="AK602" i="36"/>
  <c r="AJ602" i="36"/>
  <c r="AS601" i="36"/>
  <c r="AR601" i="36"/>
  <c r="AQ601" i="36"/>
  <c r="AP601" i="36"/>
  <c r="AO601" i="36"/>
  <c r="AN601" i="36"/>
  <c r="AM601" i="36"/>
  <c r="AL601" i="36"/>
  <c r="AK601" i="36"/>
  <c r="AJ601" i="36"/>
  <c r="AS600" i="36"/>
  <c r="AR600" i="36"/>
  <c r="AQ600" i="36"/>
  <c r="AP600" i="36"/>
  <c r="AO600" i="36"/>
  <c r="AN600" i="36"/>
  <c r="AM600" i="36"/>
  <c r="AL600" i="36"/>
  <c r="AK600" i="36"/>
  <c r="AJ600" i="36"/>
  <c r="AS599" i="36"/>
  <c r="AR599" i="36"/>
  <c r="AQ599" i="36"/>
  <c r="AP599" i="36"/>
  <c r="AO599" i="36"/>
  <c r="AN599" i="36"/>
  <c r="AM599" i="36"/>
  <c r="AL599" i="36"/>
  <c r="AK599" i="36"/>
  <c r="AJ599" i="36"/>
  <c r="AS598" i="36"/>
  <c r="AR598" i="36"/>
  <c r="AQ598" i="36"/>
  <c r="AP598" i="36"/>
  <c r="AO598" i="36"/>
  <c r="AN598" i="36"/>
  <c r="AM598" i="36"/>
  <c r="AL598" i="36"/>
  <c r="AK598" i="36"/>
  <c r="AJ598" i="36"/>
  <c r="AS597" i="36"/>
  <c r="AR597" i="36"/>
  <c r="AQ597" i="36"/>
  <c r="AP597" i="36"/>
  <c r="AO597" i="36"/>
  <c r="AN597" i="36"/>
  <c r="AM597" i="36"/>
  <c r="AL597" i="36"/>
  <c r="AK597" i="36"/>
  <c r="AJ597" i="36"/>
  <c r="AS596" i="36"/>
  <c r="AR596" i="36"/>
  <c r="AQ596" i="36"/>
  <c r="AP596" i="36"/>
  <c r="AO596" i="36"/>
  <c r="AN596" i="36"/>
  <c r="AM596" i="36"/>
  <c r="AL596" i="36"/>
  <c r="AK596" i="36"/>
  <c r="AJ596" i="36"/>
  <c r="AS595" i="36"/>
  <c r="AR595" i="36"/>
  <c r="AQ595" i="36"/>
  <c r="AP595" i="36"/>
  <c r="AO595" i="36"/>
  <c r="AN595" i="36"/>
  <c r="AM595" i="36"/>
  <c r="AL595" i="36"/>
  <c r="AK595" i="36"/>
  <c r="AJ595" i="36"/>
  <c r="AS594" i="36"/>
  <c r="AR594" i="36"/>
  <c r="AQ594" i="36"/>
  <c r="AP594" i="36"/>
  <c r="AO594" i="36"/>
  <c r="AN594" i="36"/>
  <c r="AM594" i="36"/>
  <c r="AL594" i="36"/>
  <c r="AK594" i="36"/>
  <c r="AJ594" i="36"/>
  <c r="AS593" i="36"/>
  <c r="AR593" i="36"/>
  <c r="AQ593" i="36"/>
  <c r="AP593" i="36"/>
  <c r="AO593" i="36"/>
  <c r="AN593" i="36"/>
  <c r="AM593" i="36"/>
  <c r="AL593" i="36"/>
  <c r="AK593" i="36"/>
  <c r="AJ593" i="36"/>
  <c r="AS592" i="36"/>
  <c r="AR592" i="36"/>
  <c r="AQ592" i="36"/>
  <c r="AP592" i="36"/>
  <c r="AO592" i="36"/>
  <c r="AN592" i="36"/>
  <c r="AM592" i="36"/>
  <c r="AL592" i="36"/>
  <c r="AK592" i="36"/>
  <c r="AJ592" i="36"/>
  <c r="AS591" i="36"/>
  <c r="AR591" i="36"/>
  <c r="AQ591" i="36"/>
  <c r="AP591" i="36"/>
  <c r="AO591" i="36"/>
  <c r="AN591" i="36"/>
  <c r="AM591" i="36"/>
  <c r="AL591" i="36"/>
  <c r="AK591" i="36"/>
  <c r="AJ591" i="36"/>
  <c r="AS590" i="36"/>
  <c r="AR590" i="36"/>
  <c r="AQ590" i="36"/>
  <c r="AP590" i="36"/>
  <c r="AO590" i="36"/>
  <c r="AN590" i="36"/>
  <c r="AM590" i="36"/>
  <c r="AL590" i="36"/>
  <c r="AK590" i="36"/>
  <c r="AJ590" i="36"/>
  <c r="AS589" i="36"/>
  <c r="AR589" i="36"/>
  <c r="AQ589" i="36"/>
  <c r="AP589" i="36"/>
  <c r="AO589" i="36"/>
  <c r="AN589" i="36"/>
  <c r="AM589" i="36"/>
  <c r="AL589" i="36"/>
  <c r="AK589" i="36"/>
  <c r="AJ589" i="36"/>
  <c r="AS588" i="36"/>
  <c r="AR588" i="36"/>
  <c r="AQ588" i="36"/>
  <c r="AP588" i="36"/>
  <c r="AO588" i="36"/>
  <c r="AN588" i="36"/>
  <c r="AM588" i="36"/>
  <c r="AL588" i="36"/>
  <c r="AK588" i="36"/>
  <c r="AJ588" i="36"/>
  <c r="AS587" i="36"/>
  <c r="AR587" i="36"/>
  <c r="AQ587" i="36"/>
  <c r="AP587" i="36"/>
  <c r="AO587" i="36"/>
  <c r="AN587" i="36"/>
  <c r="AM587" i="36"/>
  <c r="AL587" i="36"/>
  <c r="AK587" i="36"/>
  <c r="AJ587" i="36"/>
  <c r="AS586" i="36"/>
  <c r="AR586" i="36"/>
  <c r="AQ586" i="36"/>
  <c r="AP586" i="36"/>
  <c r="AO586" i="36"/>
  <c r="AN586" i="36"/>
  <c r="AM586" i="36"/>
  <c r="AL586" i="36"/>
  <c r="AK586" i="36"/>
  <c r="AJ586" i="36"/>
  <c r="AS585" i="36"/>
  <c r="AR585" i="36"/>
  <c r="AQ585" i="36"/>
  <c r="AP585" i="36"/>
  <c r="AO585" i="36"/>
  <c r="AN585" i="36"/>
  <c r="AM585" i="36"/>
  <c r="AL585" i="36"/>
  <c r="AK585" i="36"/>
  <c r="AJ585" i="36"/>
  <c r="AS584" i="36"/>
  <c r="AR584" i="36"/>
  <c r="AQ584" i="36"/>
  <c r="AP584" i="36"/>
  <c r="AO584" i="36"/>
  <c r="AN584" i="36"/>
  <c r="AM584" i="36"/>
  <c r="AL584" i="36"/>
  <c r="AK584" i="36"/>
  <c r="AJ584" i="36"/>
  <c r="AS583" i="36"/>
  <c r="AR583" i="36"/>
  <c r="AQ583" i="36"/>
  <c r="AP583" i="36"/>
  <c r="AO583" i="36"/>
  <c r="AN583" i="36"/>
  <c r="AM583" i="36"/>
  <c r="AL583" i="36"/>
  <c r="AK583" i="36"/>
  <c r="AJ583" i="36"/>
  <c r="AS582" i="36"/>
  <c r="AR582" i="36"/>
  <c r="AQ582" i="36"/>
  <c r="AP582" i="36"/>
  <c r="AO582" i="36"/>
  <c r="AN582" i="36"/>
  <c r="AM582" i="36"/>
  <c r="AL582" i="36"/>
  <c r="AK582" i="36"/>
  <c r="AJ582" i="36"/>
  <c r="AS581" i="36"/>
  <c r="AR581" i="36"/>
  <c r="AQ581" i="36"/>
  <c r="AP581" i="36"/>
  <c r="AO581" i="36"/>
  <c r="AN581" i="36"/>
  <c r="AM581" i="36"/>
  <c r="AL581" i="36"/>
  <c r="AK581" i="36"/>
  <c r="AJ581" i="36"/>
  <c r="AS580" i="36"/>
  <c r="AR580" i="36"/>
  <c r="AQ580" i="36"/>
  <c r="AP580" i="36"/>
  <c r="AO580" i="36"/>
  <c r="AN580" i="36"/>
  <c r="AM580" i="36"/>
  <c r="AL580" i="36"/>
  <c r="AK580" i="36"/>
  <c r="AJ580" i="36"/>
  <c r="AS579" i="36"/>
  <c r="AR579" i="36"/>
  <c r="AQ579" i="36"/>
  <c r="AP579" i="36"/>
  <c r="AO579" i="36"/>
  <c r="AN579" i="36"/>
  <c r="AM579" i="36"/>
  <c r="AL579" i="36"/>
  <c r="AK579" i="36"/>
  <c r="AJ579" i="36"/>
  <c r="AS578" i="36"/>
  <c r="AR578" i="36"/>
  <c r="AQ578" i="36"/>
  <c r="AP578" i="36"/>
  <c r="AO578" i="36"/>
  <c r="AN578" i="36"/>
  <c r="AM578" i="36"/>
  <c r="AL578" i="36"/>
  <c r="AK578" i="36"/>
  <c r="AJ578" i="36"/>
  <c r="AS577" i="36"/>
  <c r="AR577" i="36"/>
  <c r="AQ577" i="36"/>
  <c r="AP577" i="36"/>
  <c r="AO577" i="36"/>
  <c r="AN577" i="36"/>
  <c r="AM577" i="36"/>
  <c r="AL577" i="36"/>
  <c r="AK577" i="36"/>
  <c r="AJ577" i="36"/>
  <c r="AS576" i="36"/>
  <c r="AR576" i="36"/>
  <c r="AQ576" i="36"/>
  <c r="AP576" i="36"/>
  <c r="AO576" i="36"/>
  <c r="AN576" i="36"/>
  <c r="AM576" i="36"/>
  <c r="AL576" i="36"/>
  <c r="AK576" i="36"/>
  <c r="AJ576" i="36"/>
  <c r="AS575" i="36"/>
  <c r="AR575" i="36"/>
  <c r="AQ575" i="36"/>
  <c r="AP575" i="36"/>
  <c r="AO575" i="36"/>
  <c r="AN575" i="36"/>
  <c r="AM575" i="36"/>
  <c r="AL575" i="36"/>
  <c r="AK575" i="36"/>
  <c r="AJ575" i="36"/>
  <c r="AS574" i="36"/>
  <c r="AR574" i="36"/>
  <c r="AQ574" i="36"/>
  <c r="AP574" i="36"/>
  <c r="AO574" i="36"/>
  <c r="AN574" i="36"/>
  <c r="AM574" i="36"/>
  <c r="AL574" i="36"/>
  <c r="AK574" i="36"/>
  <c r="AJ574" i="36"/>
  <c r="AS573" i="36"/>
  <c r="AR573" i="36"/>
  <c r="AQ573" i="36"/>
  <c r="AP573" i="36"/>
  <c r="AO573" i="36"/>
  <c r="AN573" i="36"/>
  <c r="AM573" i="36"/>
  <c r="AL573" i="36"/>
  <c r="AK573" i="36"/>
  <c r="AJ573" i="36"/>
  <c r="AS572" i="36"/>
  <c r="AR572" i="36"/>
  <c r="AQ572" i="36"/>
  <c r="AP572" i="36"/>
  <c r="AO572" i="36"/>
  <c r="AN572" i="36"/>
  <c r="AM572" i="36"/>
  <c r="AL572" i="36"/>
  <c r="AK572" i="36"/>
  <c r="AJ572" i="36"/>
  <c r="AS571" i="36"/>
  <c r="AR571" i="36"/>
  <c r="AQ571" i="36"/>
  <c r="AP571" i="36"/>
  <c r="AO571" i="36"/>
  <c r="AN571" i="36"/>
  <c r="AM571" i="36"/>
  <c r="AL571" i="36"/>
  <c r="AK571" i="36"/>
  <c r="AJ571" i="36"/>
  <c r="AS570" i="36"/>
  <c r="AR570" i="36"/>
  <c r="AQ570" i="36"/>
  <c r="AP570" i="36"/>
  <c r="AO570" i="36"/>
  <c r="AN570" i="36"/>
  <c r="AM570" i="36"/>
  <c r="AL570" i="36"/>
  <c r="AK570" i="36"/>
  <c r="AJ570" i="36"/>
  <c r="AS569" i="36"/>
  <c r="AR569" i="36"/>
  <c r="AQ569" i="36"/>
  <c r="AP569" i="36"/>
  <c r="AO569" i="36"/>
  <c r="AN569" i="36"/>
  <c r="AM569" i="36"/>
  <c r="AL569" i="36"/>
  <c r="AK569" i="36"/>
  <c r="AJ569" i="36"/>
  <c r="AS568" i="36"/>
  <c r="AR568" i="36"/>
  <c r="AQ568" i="36"/>
  <c r="AP568" i="36"/>
  <c r="AO568" i="36"/>
  <c r="AN568" i="36"/>
  <c r="AM568" i="36"/>
  <c r="AL568" i="36"/>
  <c r="AK568" i="36"/>
  <c r="AJ568" i="36"/>
  <c r="AS567" i="36"/>
  <c r="AR567" i="36"/>
  <c r="AQ567" i="36"/>
  <c r="AP567" i="36"/>
  <c r="AO567" i="36"/>
  <c r="AN567" i="36"/>
  <c r="AM567" i="36"/>
  <c r="AL567" i="36"/>
  <c r="AK567" i="36"/>
  <c r="AJ567" i="36"/>
  <c r="AS566" i="36"/>
  <c r="AR566" i="36"/>
  <c r="AQ566" i="36"/>
  <c r="AP566" i="36"/>
  <c r="AO566" i="36"/>
  <c r="AN566" i="36"/>
  <c r="AM566" i="36"/>
  <c r="AL566" i="36"/>
  <c r="AK566" i="36"/>
  <c r="AJ566" i="36"/>
  <c r="AS565" i="36"/>
  <c r="AR565" i="36"/>
  <c r="AQ565" i="36"/>
  <c r="AP565" i="36"/>
  <c r="AO565" i="36"/>
  <c r="AN565" i="36"/>
  <c r="AM565" i="36"/>
  <c r="AL565" i="36"/>
  <c r="AK565" i="36"/>
  <c r="AJ565" i="36"/>
  <c r="AS564" i="36"/>
  <c r="AR564" i="36"/>
  <c r="AQ564" i="36"/>
  <c r="AP564" i="36"/>
  <c r="AO564" i="36"/>
  <c r="AN564" i="36"/>
  <c r="AM564" i="36"/>
  <c r="AL564" i="36"/>
  <c r="AK564" i="36"/>
  <c r="AJ564" i="36"/>
  <c r="AS563" i="36"/>
  <c r="AR563" i="36"/>
  <c r="AQ563" i="36"/>
  <c r="AP563" i="36"/>
  <c r="AO563" i="36"/>
  <c r="AN563" i="36"/>
  <c r="AM563" i="36"/>
  <c r="AL563" i="36"/>
  <c r="AK563" i="36"/>
  <c r="AJ563" i="36"/>
  <c r="AS562" i="36"/>
  <c r="AR562" i="36"/>
  <c r="AQ562" i="36"/>
  <c r="AP562" i="36"/>
  <c r="AO562" i="36"/>
  <c r="AN562" i="36"/>
  <c r="AM562" i="36"/>
  <c r="AL562" i="36"/>
  <c r="AK562" i="36"/>
  <c r="AJ562" i="36"/>
  <c r="AS561" i="36"/>
  <c r="AR561" i="36"/>
  <c r="AQ561" i="36"/>
  <c r="AP561" i="36"/>
  <c r="AO561" i="36"/>
  <c r="AN561" i="36"/>
  <c r="AM561" i="36"/>
  <c r="AL561" i="36"/>
  <c r="AK561" i="36"/>
  <c r="AJ561" i="36"/>
  <c r="AS560" i="36"/>
  <c r="AR560" i="36"/>
  <c r="AQ560" i="36"/>
  <c r="AP560" i="36"/>
  <c r="AO560" i="36"/>
  <c r="AN560" i="36"/>
  <c r="AM560" i="36"/>
  <c r="AL560" i="36"/>
  <c r="AK560" i="36"/>
  <c r="AJ560" i="36"/>
  <c r="AS559" i="36"/>
  <c r="AR559" i="36"/>
  <c r="AQ559" i="36"/>
  <c r="AP559" i="36"/>
  <c r="AO559" i="36"/>
  <c r="AN559" i="36"/>
  <c r="AM559" i="36"/>
  <c r="AL559" i="36"/>
  <c r="AK559" i="36"/>
  <c r="AJ559" i="36"/>
  <c r="AS558" i="36"/>
  <c r="AR558" i="36"/>
  <c r="AQ558" i="36"/>
  <c r="AP558" i="36"/>
  <c r="AO558" i="36"/>
  <c r="AN558" i="36"/>
  <c r="AM558" i="36"/>
  <c r="AL558" i="36"/>
  <c r="AK558" i="36"/>
  <c r="AJ558" i="36"/>
  <c r="AS557" i="36"/>
  <c r="AR557" i="36"/>
  <c r="AQ557" i="36"/>
  <c r="AP557" i="36"/>
  <c r="AO557" i="36"/>
  <c r="AN557" i="36"/>
  <c r="AM557" i="36"/>
  <c r="AL557" i="36"/>
  <c r="AK557" i="36"/>
  <c r="AJ557" i="36"/>
  <c r="AS556" i="36"/>
  <c r="AR556" i="36"/>
  <c r="AQ556" i="36"/>
  <c r="AP556" i="36"/>
  <c r="AO556" i="36"/>
  <c r="AN556" i="36"/>
  <c r="AM556" i="36"/>
  <c r="AL556" i="36"/>
  <c r="AK556" i="36"/>
  <c r="AJ556" i="36"/>
  <c r="AS555" i="36"/>
  <c r="AR555" i="36"/>
  <c r="AQ555" i="36"/>
  <c r="AP555" i="36"/>
  <c r="AO555" i="36"/>
  <c r="AN555" i="36"/>
  <c r="AM555" i="36"/>
  <c r="AL555" i="36"/>
  <c r="AK555" i="36"/>
  <c r="AJ555" i="36"/>
  <c r="AS554" i="36"/>
  <c r="AR554" i="36"/>
  <c r="AQ554" i="36"/>
  <c r="AP554" i="36"/>
  <c r="AO554" i="36"/>
  <c r="AN554" i="36"/>
  <c r="AM554" i="36"/>
  <c r="AL554" i="36"/>
  <c r="AK554" i="36"/>
  <c r="AJ554" i="36"/>
  <c r="AS553" i="36"/>
  <c r="AR553" i="36"/>
  <c r="AQ553" i="36"/>
  <c r="AP553" i="36"/>
  <c r="AO553" i="36"/>
  <c r="AN553" i="36"/>
  <c r="AM553" i="36"/>
  <c r="AL553" i="36"/>
  <c r="AK553" i="36"/>
  <c r="AJ553" i="36"/>
  <c r="AS552" i="36"/>
  <c r="AR552" i="36"/>
  <c r="AQ552" i="36"/>
  <c r="AP552" i="36"/>
  <c r="AO552" i="36"/>
  <c r="AN552" i="36"/>
  <c r="AM552" i="36"/>
  <c r="AL552" i="36"/>
  <c r="AK552" i="36"/>
  <c r="AJ552" i="36"/>
  <c r="AS551" i="36"/>
  <c r="AR551" i="36"/>
  <c r="AQ551" i="36"/>
  <c r="AP551" i="36"/>
  <c r="AO551" i="36"/>
  <c r="AN551" i="36"/>
  <c r="AM551" i="36"/>
  <c r="AL551" i="36"/>
  <c r="AK551" i="36"/>
  <c r="AJ551" i="36"/>
  <c r="AS550" i="36"/>
  <c r="AR550" i="36"/>
  <c r="AQ550" i="36"/>
  <c r="AP550" i="36"/>
  <c r="AO550" i="36"/>
  <c r="AN550" i="36"/>
  <c r="AM550" i="36"/>
  <c r="AL550" i="36"/>
  <c r="AK550" i="36"/>
  <c r="AJ550" i="36"/>
  <c r="AS549" i="36"/>
  <c r="AR549" i="36"/>
  <c r="AQ549" i="36"/>
  <c r="AP549" i="36"/>
  <c r="AO549" i="36"/>
  <c r="AN549" i="36"/>
  <c r="AM549" i="36"/>
  <c r="AL549" i="36"/>
  <c r="AK549" i="36"/>
  <c r="AJ549" i="36"/>
  <c r="AS548" i="36"/>
  <c r="AR548" i="36"/>
  <c r="AQ548" i="36"/>
  <c r="AP548" i="36"/>
  <c r="AO548" i="36"/>
  <c r="AN548" i="36"/>
  <c r="AM548" i="36"/>
  <c r="AL548" i="36"/>
  <c r="AK548" i="36"/>
  <c r="AJ548" i="36"/>
  <c r="AS547" i="36"/>
  <c r="AR547" i="36"/>
  <c r="AQ547" i="36"/>
  <c r="AP547" i="36"/>
  <c r="AO547" i="36"/>
  <c r="AN547" i="36"/>
  <c r="AM547" i="36"/>
  <c r="AL547" i="36"/>
  <c r="AK547" i="36"/>
  <c r="AJ547" i="36"/>
  <c r="AS546" i="36"/>
  <c r="AR546" i="36"/>
  <c r="AQ546" i="36"/>
  <c r="AP546" i="36"/>
  <c r="AO546" i="36"/>
  <c r="AN546" i="36"/>
  <c r="AM546" i="36"/>
  <c r="AL546" i="36"/>
  <c r="AK546" i="36"/>
  <c r="AJ546" i="36"/>
  <c r="AS545" i="36"/>
  <c r="AR545" i="36"/>
  <c r="AQ545" i="36"/>
  <c r="AP545" i="36"/>
  <c r="AO545" i="36"/>
  <c r="AN545" i="36"/>
  <c r="AM545" i="36"/>
  <c r="AL545" i="36"/>
  <c r="AK545" i="36"/>
  <c r="AJ545" i="36"/>
  <c r="AS544" i="36"/>
  <c r="AR544" i="36"/>
  <c r="AQ544" i="36"/>
  <c r="AP544" i="36"/>
  <c r="AO544" i="36"/>
  <c r="AN544" i="36"/>
  <c r="AM544" i="36"/>
  <c r="AL544" i="36"/>
  <c r="AK544" i="36"/>
  <c r="AJ544" i="36"/>
  <c r="AS543" i="36"/>
  <c r="AR543" i="36"/>
  <c r="AQ543" i="36"/>
  <c r="AP543" i="36"/>
  <c r="AO543" i="36"/>
  <c r="AN543" i="36"/>
  <c r="AM543" i="36"/>
  <c r="AL543" i="36"/>
  <c r="AK543" i="36"/>
  <c r="AJ543" i="36"/>
  <c r="AS542" i="36"/>
  <c r="AR542" i="36"/>
  <c r="AQ542" i="36"/>
  <c r="AP542" i="36"/>
  <c r="AO542" i="36"/>
  <c r="AN542" i="36"/>
  <c r="AM542" i="36"/>
  <c r="AL542" i="36"/>
  <c r="AK542" i="36"/>
  <c r="AJ542" i="36"/>
  <c r="AS541" i="36"/>
  <c r="AR541" i="36"/>
  <c r="AQ541" i="36"/>
  <c r="AP541" i="36"/>
  <c r="AO541" i="36"/>
  <c r="AN541" i="36"/>
  <c r="AM541" i="36"/>
  <c r="AL541" i="36"/>
  <c r="AK541" i="36"/>
  <c r="AJ541" i="36"/>
  <c r="AS540" i="36"/>
  <c r="AR540" i="36"/>
  <c r="AQ540" i="36"/>
  <c r="AP540" i="36"/>
  <c r="AO540" i="36"/>
  <c r="AN540" i="36"/>
  <c r="AM540" i="36"/>
  <c r="AL540" i="36"/>
  <c r="AK540" i="36"/>
  <c r="AJ540" i="36"/>
  <c r="AS539" i="36"/>
  <c r="AR539" i="36"/>
  <c r="AQ539" i="36"/>
  <c r="AP539" i="36"/>
  <c r="AO539" i="36"/>
  <c r="AN539" i="36"/>
  <c r="AM539" i="36"/>
  <c r="AL539" i="36"/>
  <c r="AK539" i="36"/>
  <c r="AJ539" i="36"/>
  <c r="AS538" i="36"/>
  <c r="AR538" i="36"/>
  <c r="AQ538" i="36"/>
  <c r="AP538" i="36"/>
  <c r="AO538" i="36"/>
  <c r="AN538" i="36"/>
  <c r="AM538" i="36"/>
  <c r="AL538" i="36"/>
  <c r="AK538" i="36"/>
  <c r="AJ538" i="36"/>
  <c r="AS537" i="36"/>
  <c r="AR537" i="36"/>
  <c r="AQ537" i="36"/>
  <c r="AP537" i="36"/>
  <c r="AO537" i="36"/>
  <c r="AN537" i="36"/>
  <c r="AM537" i="36"/>
  <c r="AL537" i="36"/>
  <c r="AK537" i="36"/>
  <c r="AJ537" i="36"/>
  <c r="AS536" i="36"/>
  <c r="AR536" i="36"/>
  <c r="AQ536" i="36"/>
  <c r="AP536" i="36"/>
  <c r="AO536" i="36"/>
  <c r="AN536" i="36"/>
  <c r="AM536" i="36"/>
  <c r="AL536" i="36"/>
  <c r="AK536" i="36"/>
  <c r="AJ536" i="36"/>
  <c r="AS535" i="36"/>
  <c r="AR535" i="36"/>
  <c r="AQ535" i="36"/>
  <c r="AP535" i="36"/>
  <c r="AO535" i="36"/>
  <c r="AN535" i="36"/>
  <c r="AM535" i="36"/>
  <c r="AL535" i="36"/>
  <c r="AK535" i="36"/>
  <c r="AJ535" i="36"/>
  <c r="AS534" i="36"/>
  <c r="AR534" i="36"/>
  <c r="AQ534" i="36"/>
  <c r="AP534" i="36"/>
  <c r="AO534" i="36"/>
  <c r="AN534" i="36"/>
  <c r="AM534" i="36"/>
  <c r="AL534" i="36"/>
  <c r="AK534" i="36"/>
  <c r="AJ534" i="36"/>
  <c r="AS533" i="36"/>
  <c r="AR533" i="36"/>
  <c r="AQ533" i="36"/>
  <c r="AP533" i="36"/>
  <c r="AO533" i="36"/>
  <c r="AN533" i="36"/>
  <c r="AM533" i="36"/>
  <c r="AL533" i="36"/>
  <c r="AK533" i="36"/>
  <c r="AJ533" i="36"/>
  <c r="AS532" i="36"/>
  <c r="AR532" i="36"/>
  <c r="AQ532" i="36"/>
  <c r="AP532" i="36"/>
  <c r="AO532" i="36"/>
  <c r="AN532" i="36"/>
  <c r="AM532" i="36"/>
  <c r="AL532" i="36"/>
  <c r="AK532" i="36"/>
  <c r="AJ532" i="36"/>
  <c r="AS531" i="36"/>
  <c r="AR531" i="36"/>
  <c r="AQ531" i="36"/>
  <c r="AP531" i="36"/>
  <c r="AO531" i="36"/>
  <c r="AN531" i="36"/>
  <c r="AM531" i="36"/>
  <c r="AL531" i="36"/>
  <c r="AK531" i="36"/>
  <c r="AJ531" i="36"/>
  <c r="AS530" i="36"/>
  <c r="AR530" i="36"/>
  <c r="AQ530" i="36"/>
  <c r="AP530" i="36"/>
  <c r="AO530" i="36"/>
  <c r="AN530" i="36"/>
  <c r="AM530" i="36"/>
  <c r="AL530" i="36"/>
  <c r="AK530" i="36"/>
  <c r="AJ530" i="36"/>
  <c r="AS529" i="36"/>
  <c r="AR529" i="36"/>
  <c r="AQ529" i="36"/>
  <c r="AP529" i="36"/>
  <c r="AO529" i="36"/>
  <c r="AN529" i="36"/>
  <c r="AM529" i="36"/>
  <c r="AL529" i="36"/>
  <c r="AK529" i="36"/>
  <c r="AJ529" i="36"/>
  <c r="AS528" i="36"/>
  <c r="AR528" i="36"/>
  <c r="AQ528" i="36"/>
  <c r="AP528" i="36"/>
  <c r="AO528" i="36"/>
  <c r="AN528" i="36"/>
  <c r="AM528" i="36"/>
  <c r="AL528" i="36"/>
  <c r="AK528" i="36"/>
  <c r="AJ528" i="36"/>
  <c r="AS527" i="36"/>
  <c r="AR527" i="36"/>
  <c r="AQ527" i="36"/>
  <c r="AP527" i="36"/>
  <c r="AO527" i="36"/>
  <c r="AN527" i="36"/>
  <c r="AM527" i="36"/>
  <c r="AL527" i="36"/>
  <c r="AK527" i="36"/>
  <c r="AJ527" i="36"/>
  <c r="AS526" i="36"/>
  <c r="AR526" i="36"/>
  <c r="AQ526" i="36"/>
  <c r="AP526" i="36"/>
  <c r="AO526" i="36"/>
  <c r="AN526" i="36"/>
  <c r="AM526" i="36"/>
  <c r="AL526" i="36"/>
  <c r="AK526" i="36"/>
  <c r="AJ526" i="36"/>
  <c r="AS525" i="36"/>
  <c r="AR525" i="36"/>
  <c r="AQ525" i="36"/>
  <c r="AP525" i="36"/>
  <c r="AO525" i="36"/>
  <c r="AN525" i="36"/>
  <c r="AM525" i="36"/>
  <c r="AL525" i="36"/>
  <c r="AK525" i="36"/>
  <c r="AJ525" i="36"/>
  <c r="AS524" i="36"/>
  <c r="AR524" i="36"/>
  <c r="AQ524" i="36"/>
  <c r="AP524" i="36"/>
  <c r="AO524" i="36"/>
  <c r="AN524" i="36"/>
  <c r="AM524" i="36"/>
  <c r="AL524" i="36"/>
  <c r="AK524" i="36"/>
  <c r="AJ524" i="36"/>
  <c r="AS523" i="36"/>
  <c r="AR523" i="36"/>
  <c r="AQ523" i="36"/>
  <c r="AP523" i="36"/>
  <c r="AO523" i="36"/>
  <c r="AN523" i="36"/>
  <c r="AM523" i="36"/>
  <c r="AL523" i="36"/>
  <c r="AK523" i="36"/>
  <c r="AJ523" i="36"/>
  <c r="AS522" i="36"/>
  <c r="AR522" i="36"/>
  <c r="AQ522" i="36"/>
  <c r="AP522" i="36"/>
  <c r="AO522" i="36"/>
  <c r="AN522" i="36"/>
  <c r="AM522" i="36"/>
  <c r="AL522" i="36"/>
  <c r="AK522" i="36"/>
  <c r="AJ522" i="36"/>
  <c r="AS521" i="36"/>
  <c r="AR521" i="36"/>
  <c r="AQ521" i="36"/>
  <c r="AP521" i="36"/>
  <c r="AO521" i="36"/>
  <c r="AN521" i="36"/>
  <c r="AM521" i="36"/>
  <c r="AL521" i="36"/>
  <c r="AK521" i="36"/>
  <c r="AJ521" i="36"/>
  <c r="AS520" i="36"/>
  <c r="AR520" i="36"/>
  <c r="AQ520" i="36"/>
  <c r="AP520" i="36"/>
  <c r="AO520" i="36"/>
  <c r="AN520" i="36"/>
  <c r="AM520" i="36"/>
  <c r="AL520" i="36"/>
  <c r="AK520" i="36"/>
  <c r="AJ520" i="36"/>
  <c r="AS519" i="36"/>
  <c r="AR519" i="36"/>
  <c r="AQ519" i="36"/>
  <c r="AP519" i="36"/>
  <c r="AO519" i="36"/>
  <c r="AN519" i="36"/>
  <c r="AM519" i="36"/>
  <c r="AL519" i="36"/>
  <c r="AK519" i="36"/>
  <c r="AJ519" i="36"/>
  <c r="AS518" i="36"/>
  <c r="AR518" i="36"/>
  <c r="AQ518" i="36"/>
  <c r="AP518" i="36"/>
  <c r="AO518" i="36"/>
  <c r="AN518" i="36"/>
  <c r="AM518" i="36"/>
  <c r="AL518" i="36"/>
  <c r="AK518" i="36"/>
  <c r="AJ518" i="36"/>
  <c r="AS517" i="36"/>
  <c r="AR517" i="36"/>
  <c r="AQ517" i="36"/>
  <c r="AP517" i="36"/>
  <c r="AO517" i="36"/>
  <c r="AN517" i="36"/>
  <c r="AM517" i="36"/>
  <c r="AL517" i="36"/>
  <c r="AK517" i="36"/>
  <c r="AJ517" i="36"/>
  <c r="AS516" i="36"/>
  <c r="AR516" i="36"/>
  <c r="AQ516" i="36"/>
  <c r="AP516" i="36"/>
  <c r="AO516" i="36"/>
  <c r="AN516" i="36"/>
  <c r="AM516" i="36"/>
  <c r="AL516" i="36"/>
  <c r="AK516" i="36"/>
  <c r="AJ516" i="36"/>
  <c r="AS515" i="36"/>
  <c r="AR515" i="36"/>
  <c r="AQ515" i="36"/>
  <c r="AP515" i="36"/>
  <c r="AO515" i="36"/>
  <c r="AN515" i="36"/>
  <c r="AM515" i="36"/>
  <c r="AL515" i="36"/>
  <c r="AK515" i="36"/>
  <c r="AJ515" i="36"/>
  <c r="AS514" i="36"/>
  <c r="AR514" i="36"/>
  <c r="AQ514" i="36"/>
  <c r="AP514" i="36"/>
  <c r="AO514" i="36"/>
  <c r="AN514" i="36"/>
  <c r="AM514" i="36"/>
  <c r="AL514" i="36"/>
  <c r="AK514" i="36"/>
  <c r="AJ514" i="36"/>
  <c r="AS513" i="36"/>
  <c r="AR513" i="36"/>
  <c r="AQ513" i="36"/>
  <c r="AP513" i="36"/>
  <c r="AO513" i="36"/>
  <c r="AN513" i="36"/>
  <c r="AM513" i="36"/>
  <c r="AL513" i="36"/>
  <c r="AK513" i="36"/>
  <c r="AJ513" i="36"/>
  <c r="AS512" i="36"/>
  <c r="AR512" i="36"/>
  <c r="AQ512" i="36"/>
  <c r="AP512" i="36"/>
  <c r="AO512" i="36"/>
  <c r="AN512" i="36"/>
  <c r="AM512" i="36"/>
  <c r="AL512" i="36"/>
  <c r="AK512" i="36"/>
  <c r="AJ512" i="36"/>
  <c r="AS511" i="36"/>
  <c r="AR511" i="36"/>
  <c r="AQ511" i="36"/>
  <c r="AP511" i="36"/>
  <c r="AO511" i="36"/>
  <c r="AN511" i="36"/>
  <c r="AM511" i="36"/>
  <c r="AL511" i="36"/>
  <c r="AK511" i="36"/>
  <c r="AJ511" i="36"/>
  <c r="AS510" i="36"/>
  <c r="AR510" i="36"/>
  <c r="AQ510" i="36"/>
  <c r="AP510" i="36"/>
  <c r="AO510" i="36"/>
  <c r="AN510" i="36"/>
  <c r="AM510" i="36"/>
  <c r="AL510" i="36"/>
  <c r="AK510" i="36"/>
  <c r="AJ510" i="36"/>
  <c r="AS509" i="36"/>
  <c r="AR509" i="36"/>
  <c r="AQ509" i="36"/>
  <c r="AP509" i="36"/>
  <c r="AO509" i="36"/>
  <c r="AN509" i="36"/>
  <c r="AM509" i="36"/>
  <c r="AL509" i="36"/>
  <c r="AK509" i="36"/>
  <c r="AJ509" i="36"/>
  <c r="AS508" i="36"/>
  <c r="AR508" i="36"/>
  <c r="AQ508" i="36"/>
  <c r="AP508" i="36"/>
  <c r="AO508" i="36"/>
  <c r="AN508" i="36"/>
  <c r="AM508" i="36"/>
  <c r="AL508" i="36"/>
  <c r="AK508" i="36"/>
  <c r="AJ508" i="36"/>
  <c r="AS507" i="36"/>
  <c r="AR507" i="36"/>
  <c r="AQ507" i="36"/>
  <c r="AP507" i="36"/>
  <c r="AO507" i="36"/>
  <c r="AN507" i="36"/>
  <c r="AM507" i="36"/>
  <c r="AL507" i="36"/>
  <c r="AK507" i="36"/>
  <c r="AJ507" i="36"/>
  <c r="AS506" i="36"/>
  <c r="AR506" i="36"/>
  <c r="AQ506" i="36"/>
  <c r="AP506" i="36"/>
  <c r="AO506" i="36"/>
  <c r="AN506" i="36"/>
  <c r="AM506" i="36"/>
  <c r="AL506" i="36"/>
  <c r="AK506" i="36"/>
  <c r="AJ506" i="36"/>
  <c r="AS505" i="36"/>
  <c r="AR505" i="36"/>
  <c r="AQ505" i="36"/>
  <c r="AP505" i="36"/>
  <c r="AO505" i="36"/>
  <c r="AN505" i="36"/>
  <c r="AM505" i="36"/>
  <c r="AL505" i="36"/>
  <c r="AK505" i="36"/>
  <c r="AJ505" i="36"/>
  <c r="AS504" i="36"/>
  <c r="AR504" i="36"/>
  <c r="AQ504" i="36"/>
  <c r="AP504" i="36"/>
  <c r="AO504" i="36"/>
  <c r="AN504" i="36"/>
  <c r="AM504" i="36"/>
  <c r="AL504" i="36"/>
  <c r="AK504" i="36"/>
  <c r="AJ504" i="36"/>
  <c r="AS503" i="36"/>
  <c r="AR503" i="36"/>
  <c r="AQ503" i="36"/>
  <c r="AP503" i="36"/>
  <c r="AO503" i="36"/>
  <c r="AN503" i="36"/>
  <c r="AM503" i="36"/>
  <c r="AL503" i="36"/>
  <c r="AK503" i="36"/>
  <c r="AJ503" i="36"/>
  <c r="AS502" i="36"/>
  <c r="AR502" i="36"/>
  <c r="AQ502" i="36"/>
  <c r="AP502" i="36"/>
  <c r="AO502" i="36"/>
  <c r="AN502" i="36"/>
  <c r="AM502" i="36"/>
  <c r="AL502" i="36"/>
  <c r="AK502" i="36"/>
  <c r="AJ502" i="36"/>
  <c r="AS501" i="36"/>
  <c r="AR501" i="36"/>
  <c r="AQ501" i="36"/>
  <c r="AP501" i="36"/>
  <c r="AO501" i="36"/>
  <c r="AN501" i="36"/>
  <c r="AM501" i="36"/>
  <c r="AL501" i="36"/>
  <c r="AK501" i="36"/>
  <c r="AJ501" i="36"/>
  <c r="AS500" i="36"/>
  <c r="AR500" i="36"/>
  <c r="AQ500" i="36"/>
  <c r="AP500" i="36"/>
  <c r="AO500" i="36"/>
  <c r="AN500" i="36"/>
  <c r="AM500" i="36"/>
  <c r="AL500" i="36"/>
  <c r="AK500" i="36"/>
  <c r="AJ500" i="36"/>
  <c r="AS499" i="36"/>
  <c r="AR499" i="36"/>
  <c r="AQ499" i="36"/>
  <c r="AP499" i="36"/>
  <c r="AO499" i="36"/>
  <c r="AN499" i="36"/>
  <c r="AM499" i="36"/>
  <c r="AL499" i="36"/>
  <c r="AK499" i="36"/>
  <c r="AJ499" i="36"/>
  <c r="AS498" i="36"/>
  <c r="AR498" i="36"/>
  <c r="AQ498" i="36"/>
  <c r="AP498" i="36"/>
  <c r="AO498" i="36"/>
  <c r="AN498" i="36"/>
  <c r="AM498" i="36"/>
  <c r="AL498" i="36"/>
  <c r="AK498" i="36"/>
  <c r="AJ498" i="36"/>
  <c r="AS497" i="36"/>
  <c r="AR497" i="36"/>
  <c r="AQ497" i="36"/>
  <c r="AP497" i="36"/>
  <c r="AO497" i="36"/>
  <c r="AN497" i="36"/>
  <c r="AM497" i="36"/>
  <c r="AL497" i="36"/>
  <c r="AK497" i="36"/>
  <c r="AJ497" i="36"/>
  <c r="AS496" i="36"/>
  <c r="AR496" i="36"/>
  <c r="AQ496" i="36"/>
  <c r="AP496" i="36"/>
  <c r="AO496" i="36"/>
  <c r="AN496" i="36"/>
  <c r="AM496" i="36"/>
  <c r="AL496" i="36"/>
  <c r="AK496" i="36"/>
  <c r="AJ496" i="36"/>
  <c r="AS495" i="36"/>
  <c r="AR495" i="36"/>
  <c r="AQ495" i="36"/>
  <c r="AP495" i="36"/>
  <c r="AO495" i="36"/>
  <c r="AN495" i="36"/>
  <c r="AM495" i="36"/>
  <c r="AL495" i="36"/>
  <c r="AK495" i="36"/>
  <c r="AJ495" i="36"/>
  <c r="AS494" i="36"/>
  <c r="AR494" i="36"/>
  <c r="AQ494" i="36"/>
  <c r="AP494" i="36"/>
  <c r="AO494" i="36"/>
  <c r="AN494" i="36"/>
  <c r="AM494" i="36"/>
  <c r="AL494" i="36"/>
  <c r="AK494" i="36"/>
  <c r="AJ494" i="36"/>
  <c r="AS493" i="36"/>
  <c r="AR493" i="36"/>
  <c r="AQ493" i="36"/>
  <c r="AP493" i="36"/>
  <c r="AO493" i="36"/>
  <c r="AN493" i="36"/>
  <c r="AM493" i="36"/>
  <c r="AL493" i="36"/>
  <c r="AK493" i="36"/>
  <c r="AJ493" i="36"/>
  <c r="AS492" i="36"/>
  <c r="AR492" i="36"/>
  <c r="AQ492" i="36"/>
  <c r="AP492" i="36"/>
  <c r="AO492" i="36"/>
  <c r="AN492" i="36"/>
  <c r="AM492" i="36"/>
  <c r="AL492" i="36"/>
  <c r="AK492" i="36"/>
  <c r="AJ492" i="36"/>
  <c r="AS491" i="36"/>
  <c r="AR491" i="36"/>
  <c r="AQ491" i="36"/>
  <c r="AP491" i="36"/>
  <c r="AO491" i="36"/>
  <c r="AN491" i="36"/>
  <c r="AM491" i="36"/>
  <c r="AL491" i="36"/>
  <c r="AK491" i="36"/>
  <c r="AJ491" i="36"/>
  <c r="AS490" i="36"/>
  <c r="AR490" i="36"/>
  <c r="AQ490" i="36"/>
  <c r="AP490" i="36"/>
  <c r="AO490" i="36"/>
  <c r="AN490" i="36"/>
  <c r="AM490" i="36"/>
  <c r="AL490" i="36"/>
  <c r="AK490" i="36"/>
  <c r="AJ490" i="36"/>
  <c r="AS489" i="36"/>
  <c r="AR489" i="36"/>
  <c r="AQ489" i="36"/>
  <c r="AP489" i="36"/>
  <c r="AO489" i="36"/>
  <c r="AN489" i="36"/>
  <c r="AM489" i="36"/>
  <c r="AL489" i="36"/>
  <c r="AK489" i="36"/>
  <c r="AJ489" i="36"/>
  <c r="AS488" i="36"/>
  <c r="AR488" i="36"/>
  <c r="AQ488" i="36"/>
  <c r="AP488" i="36"/>
  <c r="AO488" i="36"/>
  <c r="AN488" i="36"/>
  <c r="AM488" i="36"/>
  <c r="AL488" i="36"/>
  <c r="AK488" i="36"/>
  <c r="AJ488" i="36"/>
  <c r="AS487" i="36"/>
  <c r="AR487" i="36"/>
  <c r="AQ487" i="36"/>
  <c r="AP487" i="36"/>
  <c r="AO487" i="36"/>
  <c r="AN487" i="36"/>
  <c r="AM487" i="36"/>
  <c r="AL487" i="36"/>
  <c r="AK487" i="36"/>
  <c r="AJ487" i="36"/>
  <c r="AS486" i="36"/>
  <c r="AR486" i="36"/>
  <c r="AQ486" i="36"/>
  <c r="AP486" i="36"/>
  <c r="AO486" i="36"/>
  <c r="AN486" i="36"/>
  <c r="AM486" i="36"/>
  <c r="AL486" i="36"/>
  <c r="AK486" i="36"/>
  <c r="AJ486" i="36"/>
  <c r="AS485" i="36"/>
  <c r="AR485" i="36"/>
  <c r="AQ485" i="36"/>
  <c r="AP485" i="36"/>
  <c r="AO485" i="36"/>
  <c r="AN485" i="36"/>
  <c r="AM485" i="36"/>
  <c r="AL485" i="36"/>
  <c r="AK485" i="36"/>
  <c r="AJ485" i="36"/>
  <c r="AS484" i="36"/>
  <c r="AR484" i="36"/>
  <c r="AQ484" i="36"/>
  <c r="AP484" i="36"/>
  <c r="AO484" i="36"/>
  <c r="AN484" i="36"/>
  <c r="AM484" i="36"/>
  <c r="AL484" i="36"/>
  <c r="AK484" i="36"/>
  <c r="AJ484" i="36"/>
  <c r="AS483" i="36"/>
  <c r="AR483" i="36"/>
  <c r="AQ483" i="36"/>
  <c r="AP483" i="36"/>
  <c r="AO483" i="36"/>
  <c r="AN483" i="36"/>
  <c r="AM483" i="36"/>
  <c r="AL483" i="36"/>
  <c r="AK483" i="36"/>
  <c r="AJ483" i="36"/>
  <c r="AS482" i="36"/>
  <c r="AR482" i="36"/>
  <c r="AQ482" i="36"/>
  <c r="AP482" i="36"/>
  <c r="AO482" i="36"/>
  <c r="AN482" i="36"/>
  <c r="AM482" i="36"/>
  <c r="AL482" i="36"/>
  <c r="AK482" i="36"/>
  <c r="AJ482" i="36"/>
  <c r="AS481" i="36"/>
  <c r="AR481" i="36"/>
  <c r="AQ481" i="36"/>
  <c r="AP481" i="36"/>
  <c r="AO481" i="36"/>
  <c r="AN481" i="36"/>
  <c r="AM481" i="36"/>
  <c r="AL481" i="36"/>
  <c r="AK481" i="36"/>
  <c r="AJ481" i="36"/>
  <c r="AS480" i="36"/>
  <c r="AR480" i="36"/>
  <c r="AQ480" i="36"/>
  <c r="AP480" i="36"/>
  <c r="AO480" i="36"/>
  <c r="AN480" i="36"/>
  <c r="AM480" i="36"/>
  <c r="AL480" i="36"/>
  <c r="AK480" i="36"/>
  <c r="AJ480" i="36"/>
  <c r="AS479" i="36"/>
  <c r="AR479" i="36"/>
  <c r="AQ479" i="36"/>
  <c r="AP479" i="36"/>
  <c r="AO479" i="36"/>
  <c r="AN479" i="36"/>
  <c r="AM479" i="36"/>
  <c r="AL479" i="36"/>
  <c r="AK479" i="36"/>
  <c r="AJ479" i="36"/>
  <c r="AS478" i="36"/>
  <c r="AR478" i="36"/>
  <c r="AQ478" i="36"/>
  <c r="AP478" i="36"/>
  <c r="AO478" i="36"/>
  <c r="AN478" i="36"/>
  <c r="AM478" i="36"/>
  <c r="AL478" i="36"/>
  <c r="AK478" i="36"/>
  <c r="AJ478" i="36"/>
  <c r="AS477" i="36"/>
  <c r="AR477" i="36"/>
  <c r="AQ477" i="36"/>
  <c r="AP477" i="36"/>
  <c r="AO477" i="36"/>
  <c r="AN477" i="36"/>
  <c r="AM477" i="36"/>
  <c r="AL477" i="36"/>
  <c r="AK477" i="36"/>
  <c r="AJ477" i="36"/>
  <c r="AS476" i="36"/>
  <c r="AR476" i="36"/>
  <c r="AQ476" i="36"/>
  <c r="AP476" i="36"/>
  <c r="AO476" i="36"/>
  <c r="AN476" i="36"/>
  <c r="AM476" i="36"/>
  <c r="AL476" i="36"/>
  <c r="AK476" i="36"/>
  <c r="AJ476" i="36"/>
  <c r="AS475" i="36"/>
  <c r="AR475" i="36"/>
  <c r="AQ475" i="36"/>
  <c r="AP475" i="36"/>
  <c r="AO475" i="36"/>
  <c r="AN475" i="36"/>
  <c r="AM475" i="36"/>
  <c r="AL475" i="36"/>
  <c r="AK475" i="36"/>
  <c r="AJ475" i="36"/>
  <c r="AS474" i="36"/>
  <c r="AR474" i="36"/>
  <c r="AQ474" i="36"/>
  <c r="AP474" i="36"/>
  <c r="AO474" i="36"/>
  <c r="AN474" i="36"/>
  <c r="AM474" i="36"/>
  <c r="AL474" i="36"/>
  <c r="AK474" i="36"/>
  <c r="AJ474" i="36"/>
  <c r="AS473" i="36"/>
  <c r="AR473" i="36"/>
  <c r="AQ473" i="36"/>
  <c r="AP473" i="36"/>
  <c r="AO473" i="36"/>
  <c r="AN473" i="36"/>
  <c r="AM473" i="36"/>
  <c r="AL473" i="36"/>
  <c r="AK473" i="36"/>
  <c r="AJ473" i="36"/>
  <c r="AS472" i="36"/>
  <c r="AR472" i="36"/>
  <c r="AQ472" i="36"/>
  <c r="AP472" i="36"/>
  <c r="AO472" i="36"/>
  <c r="AN472" i="36"/>
  <c r="AM472" i="36"/>
  <c r="AL472" i="36"/>
  <c r="AK472" i="36"/>
  <c r="AJ472" i="36"/>
  <c r="AS471" i="36"/>
  <c r="AR471" i="36"/>
  <c r="AQ471" i="36"/>
  <c r="AP471" i="36"/>
  <c r="AO471" i="36"/>
  <c r="AN471" i="36"/>
  <c r="AM471" i="36"/>
  <c r="AL471" i="36"/>
  <c r="AK471" i="36"/>
  <c r="AJ471" i="36"/>
  <c r="AS470" i="36"/>
  <c r="AR470" i="36"/>
  <c r="AQ470" i="36"/>
  <c r="AP470" i="36"/>
  <c r="AO470" i="36"/>
  <c r="AN470" i="36"/>
  <c r="AM470" i="36"/>
  <c r="AL470" i="36"/>
  <c r="AK470" i="36"/>
  <c r="AJ470" i="36"/>
  <c r="AS469" i="36"/>
  <c r="AR469" i="36"/>
  <c r="AQ469" i="36"/>
  <c r="AP469" i="36"/>
  <c r="AO469" i="36"/>
  <c r="AN469" i="36"/>
  <c r="AM469" i="36"/>
  <c r="AL469" i="36"/>
  <c r="AK469" i="36"/>
  <c r="AJ469" i="36"/>
  <c r="AS468" i="36"/>
  <c r="AR468" i="36"/>
  <c r="AQ468" i="36"/>
  <c r="AP468" i="36"/>
  <c r="AO468" i="36"/>
  <c r="AN468" i="36"/>
  <c r="AM468" i="36"/>
  <c r="AL468" i="36"/>
  <c r="AK468" i="36"/>
  <c r="AJ468" i="36"/>
  <c r="AS467" i="36"/>
  <c r="AR467" i="36"/>
  <c r="AQ467" i="36"/>
  <c r="AP467" i="36"/>
  <c r="AO467" i="36"/>
  <c r="AN467" i="36"/>
  <c r="AM467" i="36"/>
  <c r="AL467" i="36"/>
  <c r="AK467" i="36"/>
  <c r="AJ467" i="36"/>
  <c r="AS466" i="36"/>
  <c r="AR466" i="36"/>
  <c r="AQ466" i="36"/>
  <c r="AP466" i="36"/>
  <c r="AO466" i="36"/>
  <c r="AN466" i="36"/>
  <c r="AM466" i="36"/>
  <c r="AL466" i="36"/>
  <c r="AK466" i="36"/>
  <c r="AJ466" i="36"/>
  <c r="AS465" i="36"/>
  <c r="AR465" i="36"/>
  <c r="AQ465" i="36"/>
  <c r="AP465" i="36"/>
  <c r="AO465" i="36"/>
  <c r="AN465" i="36"/>
  <c r="AM465" i="36"/>
  <c r="AL465" i="36"/>
  <c r="AK465" i="36"/>
  <c r="AJ465" i="36"/>
  <c r="AS464" i="36"/>
  <c r="AR464" i="36"/>
  <c r="AQ464" i="36"/>
  <c r="AP464" i="36"/>
  <c r="AO464" i="36"/>
  <c r="AN464" i="36"/>
  <c r="AM464" i="36"/>
  <c r="AL464" i="36"/>
  <c r="AK464" i="36"/>
  <c r="AJ464" i="36"/>
  <c r="AS463" i="36"/>
  <c r="AR463" i="36"/>
  <c r="AQ463" i="36"/>
  <c r="AP463" i="36"/>
  <c r="AO463" i="36"/>
  <c r="AN463" i="36"/>
  <c r="AM463" i="36"/>
  <c r="AL463" i="36"/>
  <c r="AK463" i="36"/>
  <c r="AJ463" i="36"/>
  <c r="AS462" i="36"/>
  <c r="AR462" i="36"/>
  <c r="AQ462" i="36"/>
  <c r="AP462" i="36"/>
  <c r="AO462" i="36"/>
  <c r="AN462" i="36"/>
  <c r="AM462" i="36"/>
  <c r="AL462" i="36"/>
  <c r="AK462" i="36"/>
  <c r="AJ462" i="36"/>
  <c r="AS461" i="36"/>
  <c r="AR461" i="36"/>
  <c r="AQ461" i="36"/>
  <c r="AP461" i="36"/>
  <c r="AO461" i="36"/>
  <c r="AN461" i="36"/>
  <c r="AM461" i="36"/>
  <c r="AL461" i="36"/>
  <c r="AK461" i="36"/>
  <c r="AJ461" i="36"/>
  <c r="AS460" i="36"/>
  <c r="AR460" i="36"/>
  <c r="AQ460" i="36"/>
  <c r="AP460" i="36"/>
  <c r="AO460" i="36"/>
  <c r="AN460" i="36"/>
  <c r="AM460" i="36"/>
  <c r="AL460" i="36"/>
  <c r="AK460" i="36"/>
  <c r="AJ460" i="36"/>
  <c r="AS459" i="36"/>
  <c r="AR459" i="36"/>
  <c r="AQ459" i="36"/>
  <c r="AP459" i="36"/>
  <c r="AO459" i="36"/>
  <c r="AN459" i="36"/>
  <c r="AM459" i="36"/>
  <c r="AL459" i="36"/>
  <c r="AK459" i="36"/>
  <c r="AJ459" i="36"/>
  <c r="AS458" i="36"/>
  <c r="AR458" i="36"/>
  <c r="AQ458" i="36"/>
  <c r="AP458" i="36"/>
  <c r="AO458" i="36"/>
  <c r="AN458" i="36"/>
  <c r="AM458" i="36"/>
  <c r="AL458" i="36"/>
  <c r="AK458" i="36"/>
  <c r="AJ458" i="36"/>
  <c r="AS457" i="36"/>
  <c r="AR457" i="36"/>
  <c r="AQ457" i="36"/>
  <c r="AP457" i="36"/>
  <c r="AO457" i="36"/>
  <c r="AN457" i="36"/>
  <c r="AM457" i="36"/>
  <c r="AL457" i="36"/>
  <c r="AK457" i="36"/>
  <c r="AJ457" i="36"/>
  <c r="AS456" i="36"/>
  <c r="AR456" i="36"/>
  <c r="AQ456" i="36"/>
  <c r="AP456" i="36"/>
  <c r="AO456" i="36"/>
  <c r="AN456" i="36"/>
  <c r="AM456" i="36"/>
  <c r="AL456" i="36"/>
  <c r="AK456" i="36"/>
  <c r="AJ456" i="36"/>
  <c r="AS455" i="36"/>
  <c r="AR455" i="36"/>
  <c r="AQ455" i="36"/>
  <c r="AP455" i="36"/>
  <c r="AO455" i="36"/>
  <c r="AN455" i="36"/>
  <c r="AM455" i="36"/>
  <c r="AL455" i="36"/>
  <c r="AK455" i="36"/>
  <c r="AJ455" i="36"/>
  <c r="AS454" i="36"/>
  <c r="AR454" i="36"/>
  <c r="AQ454" i="36"/>
  <c r="AP454" i="36"/>
  <c r="AO454" i="36"/>
  <c r="AN454" i="36"/>
  <c r="AM454" i="36"/>
  <c r="AL454" i="36"/>
  <c r="AK454" i="36"/>
  <c r="AJ454" i="36"/>
  <c r="AS453" i="36"/>
  <c r="AR453" i="36"/>
  <c r="AQ453" i="36"/>
  <c r="AP453" i="36"/>
  <c r="AO453" i="36"/>
  <c r="AN453" i="36"/>
  <c r="AM453" i="36"/>
  <c r="AL453" i="36"/>
  <c r="AK453" i="36"/>
  <c r="AJ453" i="36"/>
  <c r="AS452" i="36"/>
  <c r="AR452" i="36"/>
  <c r="AQ452" i="36"/>
  <c r="AP452" i="36"/>
  <c r="AO452" i="36"/>
  <c r="AN452" i="36"/>
  <c r="AM452" i="36"/>
  <c r="AL452" i="36"/>
  <c r="AK452" i="36"/>
  <c r="AJ452" i="36"/>
  <c r="AS451" i="36"/>
  <c r="AR451" i="36"/>
  <c r="AQ451" i="36"/>
  <c r="AP451" i="36"/>
  <c r="AO451" i="36"/>
  <c r="AN451" i="36"/>
  <c r="AM451" i="36"/>
  <c r="AL451" i="36"/>
  <c r="AK451" i="36"/>
  <c r="AJ451" i="36"/>
  <c r="AS450" i="36"/>
  <c r="AR450" i="36"/>
  <c r="AQ450" i="36"/>
  <c r="AP450" i="36"/>
  <c r="AO450" i="36"/>
  <c r="AN450" i="36"/>
  <c r="AM450" i="36"/>
  <c r="AL450" i="36"/>
  <c r="AK450" i="36"/>
  <c r="AJ450" i="36"/>
  <c r="AS449" i="36"/>
  <c r="AR449" i="36"/>
  <c r="AQ449" i="36"/>
  <c r="AP449" i="36"/>
  <c r="AO449" i="36"/>
  <c r="AN449" i="36"/>
  <c r="AM449" i="36"/>
  <c r="AL449" i="36"/>
  <c r="AK449" i="36"/>
  <c r="AJ449" i="36"/>
  <c r="AS448" i="36"/>
  <c r="AR448" i="36"/>
  <c r="AQ448" i="36"/>
  <c r="AP448" i="36"/>
  <c r="AO448" i="36"/>
  <c r="AN448" i="36"/>
  <c r="AM448" i="36"/>
  <c r="AL448" i="36"/>
  <c r="AK448" i="36"/>
  <c r="AJ448" i="36"/>
  <c r="AS447" i="36"/>
  <c r="AR447" i="36"/>
  <c r="AQ447" i="36"/>
  <c r="AP447" i="36"/>
  <c r="AO447" i="36"/>
  <c r="AN447" i="36"/>
  <c r="AM447" i="36"/>
  <c r="AL447" i="36"/>
  <c r="AK447" i="36"/>
  <c r="AJ447" i="36"/>
  <c r="AS446" i="36"/>
  <c r="AR446" i="36"/>
  <c r="AQ446" i="36"/>
  <c r="AP446" i="36"/>
  <c r="AO446" i="36"/>
  <c r="AN446" i="36"/>
  <c r="AM446" i="36"/>
  <c r="AL446" i="36"/>
  <c r="AK446" i="36"/>
  <c r="AJ446" i="36"/>
  <c r="AS445" i="36"/>
  <c r="AR445" i="36"/>
  <c r="AQ445" i="36"/>
  <c r="AP445" i="36"/>
  <c r="AO445" i="36"/>
  <c r="AN445" i="36"/>
  <c r="AM445" i="36"/>
  <c r="AL445" i="36"/>
  <c r="AK445" i="36"/>
  <c r="AJ445" i="36"/>
  <c r="AS444" i="36"/>
  <c r="AR444" i="36"/>
  <c r="AQ444" i="36"/>
  <c r="AP444" i="36"/>
  <c r="AO444" i="36"/>
  <c r="AN444" i="36"/>
  <c r="AM444" i="36"/>
  <c r="AL444" i="36"/>
  <c r="AK444" i="36"/>
  <c r="AJ444" i="36"/>
  <c r="AS443" i="36"/>
  <c r="AR443" i="36"/>
  <c r="AQ443" i="36"/>
  <c r="AP443" i="36"/>
  <c r="AO443" i="36"/>
  <c r="AN443" i="36"/>
  <c r="AM443" i="36"/>
  <c r="AL443" i="36"/>
  <c r="AK443" i="36"/>
  <c r="AJ443" i="36"/>
  <c r="AS442" i="36"/>
  <c r="AR442" i="36"/>
  <c r="AQ442" i="36"/>
  <c r="AP442" i="36"/>
  <c r="AO442" i="36"/>
  <c r="AN442" i="36"/>
  <c r="AM442" i="36"/>
  <c r="AL442" i="36"/>
  <c r="AK442" i="36"/>
  <c r="AJ442" i="36"/>
  <c r="AS441" i="36"/>
  <c r="AR441" i="36"/>
  <c r="AQ441" i="36"/>
  <c r="AP441" i="36"/>
  <c r="AO441" i="36"/>
  <c r="AN441" i="36"/>
  <c r="AM441" i="36"/>
  <c r="AL441" i="36"/>
  <c r="AK441" i="36"/>
  <c r="AJ441" i="36"/>
  <c r="AS440" i="36"/>
  <c r="AR440" i="36"/>
  <c r="AQ440" i="36"/>
  <c r="AP440" i="36"/>
  <c r="AO440" i="36"/>
  <c r="AN440" i="36"/>
  <c r="AM440" i="36"/>
  <c r="AL440" i="36"/>
  <c r="AK440" i="36"/>
  <c r="AJ440" i="36"/>
  <c r="AS439" i="36"/>
  <c r="AR439" i="36"/>
  <c r="AQ439" i="36"/>
  <c r="AP439" i="36"/>
  <c r="AO439" i="36"/>
  <c r="AN439" i="36"/>
  <c r="AM439" i="36"/>
  <c r="AL439" i="36"/>
  <c r="AK439" i="36"/>
  <c r="AJ439" i="36"/>
  <c r="AS438" i="36"/>
  <c r="AR438" i="36"/>
  <c r="AQ438" i="36"/>
  <c r="AP438" i="36"/>
  <c r="AO438" i="36"/>
  <c r="AN438" i="36"/>
  <c r="AM438" i="36"/>
  <c r="AL438" i="36"/>
  <c r="AK438" i="36"/>
  <c r="AJ438" i="36"/>
  <c r="AS437" i="36"/>
  <c r="AR437" i="36"/>
  <c r="AQ437" i="36"/>
  <c r="AP437" i="36"/>
  <c r="AO437" i="36"/>
  <c r="AN437" i="36"/>
  <c r="AM437" i="36"/>
  <c r="AL437" i="36"/>
  <c r="AK437" i="36"/>
  <c r="AJ437" i="36"/>
  <c r="AS436" i="36"/>
  <c r="AR436" i="36"/>
  <c r="AQ436" i="36"/>
  <c r="AP436" i="36"/>
  <c r="AO436" i="36"/>
  <c r="AN436" i="36"/>
  <c r="AM436" i="36"/>
  <c r="AL436" i="36"/>
  <c r="AK436" i="36"/>
  <c r="AJ436" i="36"/>
  <c r="AS435" i="36"/>
  <c r="AR435" i="36"/>
  <c r="AQ435" i="36"/>
  <c r="AP435" i="36"/>
  <c r="AO435" i="36"/>
  <c r="AN435" i="36"/>
  <c r="AM435" i="36"/>
  <c r="AL435" i="36"/>
  <c r="AK435" i="36"/>
  <c r="AJ435" i="36"/>
  <c r="AS434" i="36"/>
  <c r="AR434" i="36"/>
  <c r="AQ434" i="36"/>
  <c r="AP434" i="36"/>
  <c r="AO434" i="36"/>
  <c r="AN434" i="36"/>
  <c r="AM434" i="36"/>
  <c r="AL434" i="36"/>
  <c r="AK434" i="36"/>
  <c r="AJ434" i="36"/>
  <c r="AS433" i="36"/>
  <c r="AR433" i="36"/>
  <c r="AQ433" i="36"/>
  <c r="AP433" i="36"/>
  <c r="AO433" i="36"/>
  <c r="AN433" i="36"/>
  <c r="AM433" i="36"/>
  <c r="AL433" i="36"/>
  <c r="AK433" i="36"/>
  <c r="AJ433" i="36"/>
  <c r="AS432" i="36"/>
  <c r="AR432" i="36"/>
  <c r="AQ432" i="36"/>
  <c r="AP432" i="36"/>
  <c r="AO432" i="36"/>
  <c r="AN432" i="36"/>
  <c r="AM432" i="36"/>
  <c r="AL432" i="36"/>
  <c r="AK432" i="36"/>
  <c r="AJ432" i="36"/>
  <c r="AS431" i="36"/>
  <c r="AR431" i="36"/>
  <c r="AQ431" i="36"/>
  <c r="AP431" i="36"/>
  <c r="AO431" i="36"/>
  <c r="AN431" i="36"/>
  <c r="AM431" i="36"/>
  <c r="AL431" i="36"/>
  <c r="AK431" i="36"/>
  <c r="AJ431" i="36"/>
  <c r="AS430" i="36"/>
  <c r="AR430" i="36"/>
  <c r="AQ430" i="36"/>
  <c r="AP430" i="36"/>
  <c r="AO430" i="36"/>
  <c r="AN430" i="36"/>
  <c r="AM430" i="36"/>
  <c r="AL430" i="36"/>
  <c r="AK430" i="36"/>
  <c r="AJ430" i="36"/>
  <c r="AS429" i="36"/>
  <c r="AR429" i="36"/>
  <c r="AQ429" i="36"/>
  <c r="AP429" i="36"/>
  <c r="AO429" i="36"/>
  <c r="AN429" i="36"/>
  <c r="AM429" i="36"/>
  <c r="AL429" i="36"/>
  <c r="AK429" i="36"/>
  <c r="AJ429" i="36"/>
  <c r="AS428" i="36"/>
  <c r="AR428" i="36"/>
  <c r="AQ428" i="36"/>
  <c r="AP428" i="36"/>
  <c r="AO428" i="36"/>
  <c r="AN428" i="36"/>
  <c r="AM428" i="36"/>
  <c r="AL428" i="36"/>
  <c r="AK428" i="36"/>
  <c r="AJ428" i="36"/>
  <c r="AS427" i="36"/>
  <c r="AR427" i="36"/>
  <c r="AQ427" i="36"/>
  <c r="AP427" i="36"/>
  <c r="AO427" i="36"/>
  <c r="AN427" i="36"/>
  <c r="AM427" i="36"/>
  <c r="AL427" i="36"/>
  <c r="AK427" i="36"/>
  <c r="AJ427" i="36"/>
  <c r="AS426" i="36"/>
  <c r="AR426" i="36"/>
  <c r="AQ426" i="36"/>
  <c r="AP426" i="36"/>
  <c r="AO426" i="36"/>
  <c r="AN426" i="36"/>
  <c r="AM426" i="36"/>
  <c r="AL426" i="36"/>
  <c r="AK426" i="36"/>
  <c r="AJ426" i="36"/>
  <c r="AS425" i="36"/>
  <c r="AR425" i="36"/>
  <c r="AQ425" i="36"/>
  <c r="AP425" i="36"/>
  <c r="AO425" i="36"/>
  <c r="AN425" i="36"/>
  <c r="AM425" i="36"/>
  <c r="AL425" i="36"/>
  <c r="AK425" i="36"/>
  <c r="AJ425" i="36"/>
  <c r="AS424" i="36"/>
  <c r="AR424" i="36"/>
  <c r="AQ424" i="36"/>
  <c r="AP424" i="36"/>
  <c r="AO424" i="36"/>
  <c r="AN424" i="36"/>
  <c r="AM424" i="36"/>
  <c r="AL424" i="36"/>
  <c r="AK424" i="36"/>
  <c r="AJ424" i="36"/>
  <c r="AS423" i="36"/>
  <c r="AR423" i="36"/>
  <c r="AQ423" i="36"/>
  <c r="AP423" i="36"/>
  <c r="AO423" i="36"/>
  <c r="AN423" i="36"/>
  <c r="AM423" i="36"/>
  <c r="AL423" i="36"/>
  <c r="AK423" i="36"/>
  <c r="AJ423" i="36"/>
  <c r="AS422" i="36"/>
  <c r="AR422" i="36"/>
  <c r="AQ422" i="36"/>
  <c r="AP422" i="36"/>
  <c r="AO422" i="36"/>
  <c r="AN422" i="36"/>
  <c r="AM422" i="36"/>
  <c r="AL422" i="36"/>
  <c r="AK422" i="36"/>
  <c r="AJ422" i="36"/>
  <c r="AS421" i="36"/>
  <c r="AR421" i="36"/>
  <c r="AQ421" i="36"/>
  <c r="AP421" i="36"/>
  <c r="AO421" i="36"/>
  <c r="AN421" i="36"/>
  <c r="AM421" i="36"/>
  <c r="AL421" i="36"/>
  <c r="AK421" i="36"/>
  <c r="AJ421" i="36"/>
  <c r="AS420" i="36"/>
  <c r="AR420" i="36"/>
  <c r="AQ420" i="36"/>
  <c r="AP420" i="36"/>
  <c r="AO420" i="36"/>
  <c r="AN420" i="36"/>
  <c r="AM420" i="36"/>
  <c r="AL420" i="36"/>
  <c r="AK420" i="36"/>
  <c r="AJ420" i="36"/>
  <c r="AS419" i="36"/>
  <c r="AR419" i="36"/>
  <c r="AQ419" i="36"/>
  <c r="AP419" i="36"/>
  <c r="AO419" i="36"/>
  <c r="AN419" i="36"/>
  <c r="AM419" i="36"/>
  <c r="AL419" i="36"/>
  <c r="AK419" i="36"/>
  <c r="AJ419" i="36"/>
  <c r="AS418" i="36"/>
  <c r="AR418" i="36"/>
  <c r="AQ418" i="36"/>
  <c r="AP418" i="36"/>
  <c r="AO418" i="36"/>
  <c r="AN418" i="36"/>
  <c r="AM418" i="36"/>
  <c r="AL418" i="36"/>
  <c r="AK418" i="36"/>
  <c r="AJ418" i="36"/>
  <c r="AS417" i="36"/>
  <c r="AR417" i="36"/>
  <c r="AQ417" i="36"/>
  <c r="AP417" i="36"/>
  <c r="AO417" i="36"/>
  <c r="AN417" i="36"/>
  <c r="AM417" i="36"/>
  <c r="AL417" i="36"/>
  <c r="AK417" i="36"/>
  <c r="AJ417" i="36"/>
  <c r="AS416" i="36"/>
  <c r="AR416" i="36"/>
  <c r="AQ416" i="36"/>
  <c r="AP416" i="36"/>
  <c r="AO416" i="36"/>
  <c r="AN416" i="36"/>
  <c r="AM416" i="36"/>
  <c r="AL416" i="36"/>
  <c r="AK416" i="36"/>
  <c r="AJ416" i="36"/>
  <c r="AS415" i="36"/>
  <c r="AR415" i="36"/>
  <c r="AQ415" i="36"/>
  <c r="AP415" i="36"/>
  <c r="AO415" i="36"/>
  <c r="AN415" i="36"/>
  <c r="AM415" i="36"/>
  <c r="AL415" i="36"/>
  <c r="AK415" i="36"/>
  <c r="AJ415" i="36"/>
  <c r="AS414" i="36"/>
  <c r="AR414" i="36"/>
  <c r="AQ414" i="36"/>
  <c r="AP414" i="36"/>
  <c r="AO414" i="36"/>
  <c r="AN414" i="36"/>
  <c r="AM414" i="36"/>
  <c r="AL414" i="36"/>
  <c r="AK414" i="36"/>
  <c r="AJ414" i="36"/>
  <c r="AS413" i="36"/>
  <c r="AR413" i="36"/>
  <c r="AQ413" i="36"/>
  <c r="AP413" i="36"/>
  <c r="AO413" i="36"/>
  <c r="AN413" i="36"/>
  <c r="AM413" i="36"/>
  <c r="AL413" i="36"/>
  <c r="AK413" i="36"/>
  <c r="AJ413" i="36"/>
  <c r="AS412" i="36"/>
  <c r="AR412" i="36"/>
  <c r="AQ412" i="36"/>
  <c r="AP412" i="36"/>
  <c r="AO412" i="36"/>
  <c r="AN412" i="36"/>
  <c r="AM412" i="36"/>
  <c r="AL412" i="36"/>
  <c r="AK412" i="36"/>
  <c r="AJ412" i="36"/>
  <c r="AS411" i="36"/>
  <c r="AR411" i="36"/>
  <c r="AQ411" i="36"/>
  <c r="AP411" i="36"/>
  <c r="AO411" i="36"/>
  <c r="AN411" i="36"/>
  <c r="AM411" i="36"/>
  <c r="AL411" i="36"/>
  <c r="AK411" i="36"/>
  <c r="AJ411" i="36"/>
  <c r="AS410" i="36"/>
  <c r="AR410" i="36"/>
  <c r="AQ410" i="36"/>
  <c r="AP410" i="36"/>
  <c r="AO410" i="36"/>
  <c r="AN410" i="36"/>
  <c r="AM410" i="36"/>
  <c r="AL410" i="36"/>
  <c r="AK410" i="36"/>
  <c r="AJ410" i="36"/>
  <c r="AS409" i="36"/>
  <c r="AR409" i="36"/>
  <c r="AQ409" i="36"/>
  <c r="AP409" i="36"/>
  <c r="AO409" i="36"/>
  <c r="AN409" i="36"/>
  <c r="AM409" i="36"/>
  <c r="AL409" i="36"/>
  <c r="AK409" i="36"/>
  <c r="AJ409" i="36"/>
  <c r="AS408" i="36"/>
  <c r="AR408" i="36"/>
  <c r="AQ408" i="36"/>
  <c r="AP408" i="36"/>
  <c r="AO408" i="36"/>
  <c r="AN408" i="36"/>
  <c r="AM408" i="36"/>
  <c r="AL408" i="36"/>
  <c r="AK408" i="36"/>
  <c r="AJ408" i="36"/>
  <c r="AS407" i="36"/>
  <c r="AR407" i="36"/>
  <c r="AQ407" i="36"/>
  <c r="AP407" i="36"/>
  <c r="AO407" i="36"/>
  <c r="AN407" i="36"/>
  <c r="AM407" i="36"/>
  <c r="AL407" i="36"/>
  <c r="AK407" i="36"/>
  <c r="AJ407" i="36"/>
  <c r="AS406" i="36"/>
  <c r="AR406" i="36"/>
  <c r="AQ406" i="36"/>
  <c r="AP406" i="36"/>
  <c r="AO406" i="36"/>
  <c r="AN406" i="36"/>
  <c r="AM406" i="36"/>
  <c r="AL406" i="36"/>
  <c r="AK406" i="36"/>
  <c r="AJ406" i="36"/>
  <c r="AS405" i="36"/>
  <c r="AR405" i="36"/>
  <c r="AQ405" i="36"/>
  <c r="AP405" i="36"/>
  <c r="AO405" i="36"/>
  <c r="AN405" i="36"/>
  <c r="AM405" i="36"/>
  <c r="AL405" i="36"/>
  <c r="AK405" i="36"/>
  <c r="AJ405" i="36"/>
  <c r="AS404" i="36"/>
  <c r="AR404" i="36"/>
  <c r="AQ404" i="36"/>
  <c r="AP404" i="36"/>
  <c r="AO404" i="36"/>
  <c r="AN404" i="36"/>
  <c r="AM404" i="36"/>
  <c r="AL404" i="36"/>
  <c r="AK404" i="36"/>
  <c r="AJ404" i="36"/>
  <c r="AS403" i="36"/>
  <c r="AR403" i="36"/>
  <c r="AQ403" i="36"/>
  <c r="AP403" i="36"/>
  <c r="AO403" i="36"/>
  <c r="AN403" i="36"/>
  <c r="AM403" i="36"/>
  <c r="AL403" i="36"/>
  <c r="AK403" i="36"/>
  <c r="AJ403" i="36"/>
  <c r="AS402" i="36"/>
  <c r="AR402" i="36"/>
  <c r="AQ402" i="36"/>
  <c r="AP402" i="36"/>
  <c r="AO402" i="36"/>
  <c r="AN402" i="36"/>
  <c r="AM402" i="36"/>
  <c r="AL402" i="36"/>
  <c r="AK402" i="36"/>
  <c r="AJ402" i="36"/>
  <c r="AS401" i="36"/>
  <c r="AR401" i="36"/>
  <c r="AQ401" i="36"/>
  <c r="AP401" i="36"/>
  <c r="AO401" i="36"/>
  <c r="AN401" i="36"/>
  <c r="AM401" i="36"/>
  <c r="AL401" i="36"/>
  <c r="AK401" i="36"/>
  <c r="AJ401" i="36"/>
  <c r="AS400" i="36"/>
  <c r="AR400" i="36"/>
  <c r="AQ400" i="36"/>
  <c r="AP400" i="36"/>
  <c r="AO400" i="36"/>
  <c r="AN400" i="36"/>
  <c r="AM400" i="36"/>
  <c r="AL400" i="36"/>
  <c r="AK400" i="36"/>
  <c r="AJ400" i="36"/>
  <c r="AS399" i="36"/>
  <c r="AR399" i="36"/>
  <c r="AQ399" i="36"/>
  <c r="AP399" i="36"/>
  <c r="AO399" i="36"/>
  <c r="AN399" i="36"/>
  <c r="AM399" i="36"/>
  <c r="AL399" i="36"/>
  <c r="AK399" i="36"/>
  <c r="AJ399" i="36"/>
  <c r="AS398" i="36"/>
  <c r="AR398" i="36"/>
  <c r="AQ398" i="36"/>
  <c r="AP398" i="36"/>
  <c r="AO398" i="36"/>
  <c r="AN398" i="36"/>
  <c r="AM398" i="36"/>
  <c r="AL398" i="36"/>
  <c r="AK398" i="36"/>
  <c r="AJ398" i="36"/>
  <c r="AS397" i="36"/>
  <c r="AR397" i="36"/>
  <c r="AQ397" i="36"/>
  <c r="AP397" i="36"/>
  <c r="AO397" i="36"/>
  <c r="AN397" i="36"/>
  <c r="AM397" i="36"/>
  <c r="AL397" i="36"/>
  <c r="AK397" i="36"/>
  <c r="AJ397" i="36"/>
  <c r="AS396" i="36"/>
  <c r="AR396" i="36"/>
  <c r="AQ396" i="36"/>
  <c r="AP396" i="36"/>
  <c r="AO396" i="36"/>
  <c r="AN396" i="36"/>
  <c r="AM396" i="36"/>
  <c r="AL396" i="36"/>
  <c r="AK396" i="36"/>
  <c r="AJ396" i="36"/>
  <c r="AS395" i="36"/>
  <c r="AR395" i="36"/>
  <c r="AQ395" i="36"/>
  <c r="AP395" i="36"/>
  <c r="AO395" i="36"/>
  <c r="AN395" i="36"/>
  <c r="AM395" i="36"/>
  <c r="AL395" i="36"/>
  <c r="AK395" i="36"/>
  <c r="AJ395" i="36"/>
  <c r="AS394" i="36"/>
  <c r="AR394" i="36"/>
  <c r="AQ394" i="36"/>
  <c r="AP394" i="36"/>
  <c r="AO394" i="36"/>
  <c r="AN394" i="36"/>
  <c r="AM394" i="36"/>
  <c r="AL394" i="36"/>
  <c r="AK394" i="36"/>
  <c r="AJ394" i="36"/>
  <c r="AS393" i="36"/>
  <c r="AR393" i="36"/>
  <c r="AQ393" i="36"/>
  <c r="AP393" i="36"/>
  <c r="AO393" i="36"/>
  <c r="AN393" i="36"/>
  <c r="AM393" i="36"/>
  <c r="AL393" i="36"/>
  <c r="AK393" i="36"/>
  <c r="AJ393" i="36"/>
  <c r="AS392" i="36"/>
  <c r="AR392" i="36"/>
  <c r="AQ392" i="36"/>
  <c r="AP392" i="36"/>
  <c r="AO392" i="36"/>
  <c r="AN392" i="36"/>
  <c r="AM392" i="36"/>
  <c r="AL392" i="36"/>
  <c r="AK392" i="36"/>
  <c r="AJ392" i="36"/>
  <c r="AS391" i="36"/>
  <c r="AR391" i="36"/>
  <c r="AQ391" i="36"/>
  <c r="AP391" i="36"/>
  <c r="AO391" i="36"/>
  <c r="AN391" i="36"/>
  <c r="AM391" i="36"/>
  <c r="AL391" i="36"/>
  <c r="AK391" i="36"/>
  <c r="AJ391" i="36"/>
  <c r="AS390" i="36"/>
  <c r="AR390" i="36"/>
  <c r="AQ390" i="36"/>
  <c r="AP390" i="36"/>
  <c r="AO390" i="36"/>
  <c r="AN390" i="36"/>
  <c r="AM390" i="36"/>
  <c r="AL390" i="36"/>
  <c r="AK390" i="36"/>
  <c r="AJ390" i="36"/>
  <c r="AS389" i="36"/>
  <c r="AR389" i="36"/>
  <c r="AQ389" i="36"/>
  <c r="AP389" i="36"/>
  <c r="AO389" i="36"/>
  <c r="AN389" i="36"/>
  <c r="AM389" i="36"/>
  <c r="AL389" i="36"/>
  <c r="AK389" i="36"/>
  <c r="AJ389" i="36"/>
  <c r="AS388" i="36"/>
  <c r="AR388" i="36"/>
  <c r="AQ388" i="36"/>
  <c r="AP388" i="36"/>
  <c r="AO388" i="36"/>
  <c r="AN388" i="36"/>
  <c r="AM388" i="36"/>
  <c r="AL388" i="36"/>
  <c r="AK388" i="36"/>
  <c r="AJ388" i="36"/>
  <c r="AS387" i="36"/>
  <c r="AR387" i="36"/>
  <c r="AQ387" i="36"/>
  <c r="AP387" i="36"/>
  <c r="AO387" i="36"/>
  <c r="AN387" i="36"/>
  <c r="AM387" i="36"/>
  <c r="AL387" i="36"/>
  <c r="AK387" i="36"/>
  <c r="AJ387" i="36"/>
  <c r="AS386" i="36"/>
  <c r="AR386" i="36"/>
  <c r="AQ386" i="36"/>
  <c r="AP386" i="36"/>
  <c r="AO386" i="36"/>
  <c r="AN386" i="36"/>
  <c r="AM386" i="36"/>
  <c r="AL386" i="36"/>
  <c r="AK386" i="36"/>
  <c r="AJ386" i="36"/>
  <c r="AS385" i="36"/>
  <c r="AR385" i="36"/>
  <c r="AQ385" i="36"/>
  <c r="AP385" i="36"/>
  <c r="AO385" i="36"/>
  <c r="AN385" i="36"/>
  <c r="AM385" i="36"/>
  <c r="AL385" i="36"/>
  <c r="AK385" i="36"/>
  <c r="AJ385" i="36"/>
  <c r="AS384" i="36"/>
  <c r="AR384" i="36"/>
  <c r="AQ384" i="36"/>
  <c r="AP384" i="36"/>
  <c r="AO384" i="36"/>
  <c r="AN384" i="36"/>
  <c r="AM384" i="36"/>
  <c r="AL384" i="36"/>
  <c r="AK384" i="36"/>
  <c r="AJ384" i="36"/>
  <c r="AS383" i="36"/>
  <c r="AR383" i="36"/>
  <c r="AQ383" i="36"/>
  <c r="AP383" i="36"/>
  <c r="AO383" i="36"/>
  <c r="AN383" i="36"/>
  <c r="AM383" i="36"/>
  <c r="AL383" i="36"/>
  <c r="AK383" i="36"/>
  <c r="AJ383" i="36"/>
  <c r="AS382" i="36"/>
  <c r="AR382" i="36"/>
  <c r="AQ382" i="36"/>
  <c r="AP382" i="36"/>
  <c r="AO382" i="36"/>
  <c r="AN382" i="36"/>
  <c r="AM382" i="36"/>
  <c r="AL382" i="36"/>
  <c r="AK382" i="36"/>
  <c r="AJ382" i="36"/>
  <c r="AS381" i="36"/>
  <c r="AR381" i="36"/>
  <c r="AQ381" i="36"/>
  <c r="AP381" i="36"/>
  <c r="AO381" i="36"/>
  <c r="AN381" i="36"/>
  <c r="AM381" i="36"/>
  <c r="AL381" i="36"/>
  <c r="AK381" i="36"/>
  <c r="AJ381" i="36"/>
  <c r="AS380" i="36"/>
  <c r="AR380" i="36"/>
  <c r="AQ380" i="36"/>
  <c r="AP380" i="36"/>
  <c r="AO380" i="36"/>
  <c r="AN380" i="36"/>
  <c r="AM380" i="36"/>
  <c r="AL380" i="36"/>
  <c r="AK380" i="36"/>
  <c r="AJ380" i="36"/>
  <c r="AS379" i="36"/>
  <c r="AR379" i="36"/>
  <c r="AQ379" i="36"/>
  <c r="AP379" i="36"/>
  <c r="AO379" i="36"/>
  <c r="AN379" i="36"/>
  <c r="AM379" i="36"/>
  <c r="AL379" i="36"/>
  <c r="AK379" i="36"/>
  <c r="AJ379" i="36"/>
  <c r="AS378" i="36"/>
  <c r="AR378" i="36"/>
  <c r="AQ378" i="36"/>
  <c r="AP378" i="36"/>
  <c r="AO378" i="36"/>
  <c r="AN378" i="36"/>
  <c r="AM378" i="36"/>
  <c r="AL378" i="36"/>
  <c r="AK378" i="36"/>
  <c r="AJ378" i="36"/>
  <c r="AS377" i="36"/>
  <c r="AR377" i="36"/>
  <c r="AQ377" i="36"/>
  <c r="AP377" i="36"/>
  <c r="AO377" i="36"/>
  <c r="AN377" i="36"/>
  <c r="AM377" i="36"/>
  <c r="AL377" i="36"/>
  <c r="AK377" i="36"/>
  <c r="AJ377" i="36"/>
  <c r="AS376" i="36"/>
  <c r="AR376" i="36"/>
  <c r="AQ376" i="36"/>
  <c r="AP376" i="36"/>
  <c r="AO376" i="36"/>
  <c r="AN376" i="36"/>
  <c r="AM376" i="36"/>
  <c r="AL376" i="36"/>
  <c r="AK376" i="36"/>
  <c r="AJ376" i="36"/>
  <c r="AS375" i="36"/>
  <c r="AR375" i="36"/>
  <c r="AQ375" i="36"/>
  <c r="AP375" i="36"/>
  <c r="AO375" i="36"/>
  <c r="AN375" i="36"/>
  <c r="AM375" i="36"/>
  <c r="AL375" i="36"/>
  <c r="AK375" i="36"/>
  <c r="AJ375" i="36"/>
  <c r="AS374" i="36"/>
  <c r="AR374" i="36"/>
  <c r="AQ374" i="36"/>
  <c r="AP374" i="36"/>
  <c r="AO374" i="36"/>
  <c r="AN374" i="36"/>
  <c r="AM374" i="36"/>
  <c r="AL374" i="36"/>
  <c r="AK374" i="36"/>
  <c r="AJ374" i="36"/>
  <c r="AS373" i="36"/>
  <c r="AR373" i="36"/>
  <c r="AQ373" i="36"/>
  <c r="AP373" i="36"/>
  <c r="AO373" i="36"/>
  <c r="AN373" i="36"/>
  <c r="AM373" i="36"/>
  <c r="AL373" i="36"/>
  <c r="AK373" i="36"/>
  <c r="AJ373" i="36"/>
  <c r="AS372" i="36"/>
  <c r="AR372" i="36"/>
  <c r="AQ372" i="36"/>
  <c r="AP372" i="36"/>
  <c r="AO372" i="36"/>
  <c r="AN372" i="36"/>
  <c r="AM372" i="36"/>
  <c r="AL372" i="36"/>
  <c r="AK372" i="36"/>
  <c r="AJ372" i="36"/>
  <c r="AS371" i="36"/>
  <c r="AR371" i="36"/>
  <c r="AQ371" i="36"/>
  <c r="AP371" i="36"/>
  <c r="AO371" i="36"/>
  <c r="AN371" i="36"/>
  <c r="AM371" i="36"/>
  <c r="AL371" i="36"/>
  <c r="AK371" i="36"/>
  <c r="AJ371" i="36"/>
  <c r="AS370" i="36"/>
  <c r="AR370" i="36"/>
  <c r="AQ370" i="36"/>
  <c r="AP370" i="36"/>
  <c r="AO370" i="36"/>
  <c r="AN370" i="36"/>
  <c r="AM370" i="36"/>
  <c r="AL370" i="36"/>
  <c r="AK370" i="36"/>
  <c r="AJ370" i="36"/>
  <c r="AS369" i="36"/>
  <c r="AR369" i="36"/>
  <c r="AQ369" i="36"/>
  <c r="AP369" i="36"/>
  <c r="AO369" i="36"/>
  <c r="AN369" i="36"/>
  <c r="AM369" i="36"/>
  <c r="AL369" i="36"/>
  <c r="AK369" i="36"/>
  <c r="AJ369" i="36"/>
  <c r="AS368" i="36"/>
  <c r="AR368" i="36"/>
  <c r="AQ368" i="36"/>
  <c r="AP368" i="36"/>
  <c r="AO368" i="36"/>
  <c r="AN368" i="36"/>
  <c r="AM368" i="36"/>
  <c r="AL368" i="36"/>
  <c r="AK368" i="36"/>
  <c r="AJ368" i="36"/>
  <c r="AS367" i="36"/>
  <c r="AR367" i="36"/>
  <c r="AQ367" i="36"/>
  <c r="AP367" i="36"/>
  <c r="AO367" i="36"/>
  <c r="AN367" i="36"/>
  <c r="AM367" i="36"/>
  <c r="AL367" i="36"/>
  <c r="AK367" i="36"/>
  <c r="AJ367" i="36"/>
  <c r="AS366" i="36"/>
  <c r="AR366" i="36"/>
  <c r="AQ366" i="36"/>
  <c r="AP366" i="36"/>
  <c r="AO366" i="36"/>
  <c r="AN366" i="36"/>
  <c r="AM366" i="36"/>
  <c r="AL366" i="36"/>
  <c r="AK366" i="36"/>
  <c r="AJ366" i="36"/>
  <c r="AS365" i="36"/>
  <c r="AR365" i="36"/>
  <c r="AQ365" i="36"/>
  <c r="AP365" i="36"/>
  <c r="AO365" i="36"/>
  <c r="AN365" i="36"/>
  <c r="AM365" i="36"/>
  <c r="AL365" i="36"/>
  <c r="AK365" i="36"/>
  <c r="AJ365" i="36"/>
  <c r="AS364" i="36"/>
  <c r="AR364" i="36"/>
  <c r="AQ364" i="36"/>
  <c r="AP364" i="36"/>
  <c r="AO364" i="36"/>
  <c r="AN364" i="36"/>
  <c r="AM364" i="36"/>
  <c r="AL364" i="36"/>
  <c r="AK364" i="36"/>
  <c r="AJ364" i="36"/>
  <c r="AS363" i="36"/>
  <c r="AR363" i="36"/>
  <c r="AQ363" i="36"/>
  <c r="AP363" i="36"/>
  <c r="AO363" i="36"/>
  <c r="AN363" i="36"/>
  <c r="AM363" i="36"/>
  <c r="AL363" i="36"/>
  <c r="AK363" i="36"/>
  <c r="AJ363" i="36"/>
  <c r="AS362" i="36"/>
  <c r="AR362" i="36"/>
  <c r="AQ362" i="36"/>
  <c r="AP362" i="36"/>
  <c r="AO362" i="36"/>
  <c r="AN362" i="36"/>
  <c r="AM362" i="36"/>
  <c r="AL362" i="36"/>
  <c r="AK362" i="36"/>
  <c r="AJ362" i="36"/>
  <c r="AS361" i="36"/>
  <c r="AR361" i="36"/>
  <c r="AQ361" i="36"/>
  <c r="AP361" i="36"/>
  <c r="AO361" i="36"/>
  <c r="AN361" i="36"/>
  <c r="AM361" i="36"/>
  <c r="AL361" i="36"/>
  <c r="AK361" i="36"/>
  <c r="AJ361" i="36"/>
  <c r="AS360" i="36"/>
  <c r="AR360" i="36"/>
  <c r="AQ360" i="36"/>
  <c r="AP360" i="36"/>
  <c r="AO360" i="36"/>
  <c r="AN360" i="36"/>
  <c r="AM360" i="36"/>
  <c r="AL360" i="36"/>
  <c r="AK360" i="36"/>
  <c r="AJ360" i="36"/>
  <c r="AS359" i="36"/>
  <c r="AR359" i="36"/>
  <c r="AQ359" i="36"/>
  <c r="AP359" i="36"/>
  <c r="AO359" i="36"/>
  <c r="AN359" i="36"/>
  <c r="AM359" i="36"/>
  <c r="AL359" i="36"/>
  <c r="AK359" i="36"/>
  <c r="AJ359" i="36"/>
  <c r="AS358" i="36"/>
  <c r="AR358" i="36"/>
  <c r="AQ358" i="36"/>
  <c r="AP358" i="36"/>
  <c r="AO358" i="36"/>
  <c r="AN358" i="36"/>
  <c r="AM358" i="36"/>
  <c r="AL358" i="36"/>
  <c r="AK358" i="36"/>
  <c r="AJ358" i="36"/>
  <c r="AS357" i="36"/>
  <c r="AR357" i="36"/>
  <c r="AQ357" i="36"/>
  <c r="AP357" i="36"/>
  <c r="AO357" i="36"/>
  <c r="AN357" i="36"/>
  <c r="AM357" i="36"/>
  <c r="AL357" i="36"/>
  <c r="AK357" i="36"/>
  <c r="AJ357" i="36"/>
  <c r="AS356" i="36"/>
  <c r="AR356" i="36"/>
  <c r="AQ356" i="36"/>
  <c r="AP356" i="36"/>
  <c r="AO356" i="36"/>
  <c r="AN356" i="36"/>
  <c r="AM356" i="36"/>
  <c r="AL356" i="36"/>
  <c r="AK356" i="36"/>
  <c r="AJ356" i="36"/>
  <c r="AS355" i="36"/>
  <c r="AR355" i="36"/>
  <c r="AQ355" i="36"/>
  <c r="AP355" i="36"/>
  <c r="AO355" i="36"/>
  <c r="AN355" i="36"/>
  <c r="AM355" i="36"/>
  <c r="AL355" i="36"/>
  <c r="AK355" i="36"/>
  <c r="AJ355" i="36"/>
  <c r="AS354" i="36"/>
  <c r="AR354" i="36"/>
  <c r="AQ354" i="36"/>
  <c r="AP354" i="36"/>
  <c r="AO354" i="36"/>
  <c r="AN354" i="36"/>
  <c r="AM354" i="36"/>
  <c r="AL354" i="36"/>
  <c r="AK354" i="36"/>
  <c r="AJ354" i="36"/>
  <c r="AS353" i="36"/>
  <c r="AR353" i="36"/>
  <c r="AQ353" i="36"/>
  <c r="AP353" i="36"/>
  <c r="AO353" i="36"/>
  <c r="AN353" i="36"/>
  <c r="AM353" i="36"/>
  <c r="AL353" i="36"/>
  <c r="AK353" i="36"/>
  <c r="AJ353" i="36"/>
  <c r="AS352" i="36"/>
  <c r="AR352" i="36"/>
  <c r="AQ352" i="36"/>
  <c r="AP352" i="36"/>
  <c r="AO352" i="36"/>
  <c r="AN352" i="36"/>
  <c r="AM352" i="36"/>
  <c r="AL352" i="36"/>
  <c r="AK352" i="36"/>
  <c r="AJ352" i="36"/>
  <c r="AS351" i="36"/>
  <c r="AR351" i="36"/>
  <c r="AQ351" i="36"/>
  <c r="AP351" i="36"/>
  <c r="AO351" i="36"/>
  <c r="AN351" i="36"/>
  <c r="AM351" i="36"/>
  <c r="AL351" i="36"/>
  <c r="AK351" i="36"/>
  <c r="AJ351" i="36"/>
  <c r="AS350" i="36"/>
  <c r="AR350" i="36"/>
  <c r="AQ350" i="36"/>
  <c r="AP350" i="36"/>
  <c r="AO350" i="36"/>
  <c r="AN350" i="36"/>
  <c r="AM350" i="36"/>
  <c r="AL350" i="36"/>
  <c r="AK350" i="36"/>
  <c r="AJ350" i="36"/>
  <c r="AS349" i="36"/>
  <c r="AR349" i="36"/>
  <c r="AQ349" i="36"/>
  <c r="AP349" i="36"/>
  <c r="AO349" i="36"/>
  <c r="AN349" i="36"/>
  <c r="AM349" i="36"/>
  <c r="AL349" i="36"/>
  <c r="AK349" i="36"/>
  <c r="AJ349" i="36"/>
  <c r="AS348" i="36"/>
  <c r="AR348" i="36"/>
  <c r="AQ348" i="36"/>
  <c r="AP348" i="36"/>
  <c r="AO348" i="36"/>
  <c r="AN348" i="36"/>
  <c r="AM348" i="36"/>
  <c r="AL348" i="36"/>
  <c r="AK348" i="36"/>
  <c r="AJ348" i="36"/>
  <c r="AS347" i="36"/>
  <c r="AR347" i="36"/>
  <c r="AQ347" i="36"/>
  <c r="AP347" i="36"/>
  <c r="AO347" i="36"/>
  <c r="AN347" i="36"/>
  <c r="AM347" i="36"/>
  <c r="AL347" i="36"/>
  <c r="AK347" i="36"/>
  <c r="AJ347" i="36"/>
  <c r="AS346" i="36"/>
  <c r="AR346" i="36"/>
  <c r="AQ346" i="36"/>
  <c r="AP346" i="36"/>
  <c r="AO346" i="36"/>
  <c r="AN346" i="36"/>
  <c r="AM346" i="36"/>
  <c r="AL346" i="36"/>
  <c r="AK346" i="36"/>
  <c r="AJ346" i="36"/>
  <c r="AS345" i="36"/>
  <c r="AR345" i="36"/>
  <c r="AQ345" i="36"/>
  <c r="AP345" i="36"/>
  <c r="AO345" i="36"/>
  <c r="AN345" i="36"/>
  <c r="AM345" i="36"/>
  <c r="AL345" i="36"/>
  <c r="AK345" i="36"/>
  <c r="AJ345" i="36"/>
  <c r="AS344" i="36"/>
  <c r="AR344" i="36"/>
  <c r="AQ344" i="36"/>
  <c r="AP344" i="36"/>
  <c r="AO344" i="36"/>
  <c r="AN344" i="36"/>
  <c r="AM344" i="36"/>
  <c r="AL344" i="36"/>
  <c r="AK344" i="36"/>
  <c r="AJ344" i="36"/>
  <c r="AS343" i="36"/>
  <c r="AR343" i="36"/>
  <c r="AQ343" i="36"/>
  <c r="AP343" i="36"/>
  <c r="AO343" i="36"/>
  <c r="AN343" i="36"/>
  <c r="AM343" i="36"/>
  <c r="AL343" i="36"/>
  <c r="AK343" i="36"/>
  <c r="AJ343" i="36"/>
  <c r="AS342" i="36"/>
  <c r="AR342" i="36"/>
  <c r="AQ342" i="36"/>
  <c r="AP342" i="36"/>
  <c r="AO342" i="36"/>
  <c r="AN342" i="36"/>
  <c r="AM342" i="36"/>
  <c r="AL342" i="36"/>
  <c r="AK342" i="36"/>
  <c r="AJ342" i="36"/>
  <c r="AS341" i="36"/>
  <c r="AR341" i="36"/>
  <c r="AQ341" i="36"/>
  <c r="AP341" i="36"/>
  <c r="AO341" i="36"/>
  <c r="AN341" i="36"/>
  <c r="AM341" i="36"/>
  <c r="AL341" i="36"/>
  <c r="AK341" i="36"/>
  <c r="AJ341" i="36"/>
  <c r="AS340" i="36"/>
  <c r="AR340" i="36"/>
  <c r="AQ340" i="36"/>
  <c r="AP340" i="36"/>
  <c r="AO340" i="36"/>
  <c r="AN340" i="36"/>
  <c r="AM340" i="36"/>
  <c r="AL340" i="36"/>
  <c r="AK340" i="36"/>
  <c r="AJ340" i="36"/>
  <c r="AS339" i="36"/>
  <c r="AR339" i="36"/>
  <c r="AQ339" i="36"/>
  <c r="AP339" i="36"/>
  <c r="AO339" i="36"/>
  <c r="AN339" i="36"/>
  <c r="AM339" i="36"/>
  <c r="AL339" i="36"/>
  <c r="AK339" i="36"/>
  <c r="AJ339" i="36"/>
  <c r="AS338" i="36"/>
  <c r="AR338" i="36"/>
  <c r="AQ338" i="36"/>
  <c r="AP338" i="36"/>
  <c r="AO338" i="36"/>
  <c r="AN338" i="36"/>
  <c r="AM338" i="36"/>
  <c r="AL338" i="36"/>
  <c r="AK338" i="36"/>
  <c r="AJ338" i="36"/>
  <c r="AS337" i="36"/>
  <c r="AR337" i="36"/>
  <c r="AQ337" i="36"/>
  <c r="AP337" i="36"/>
  <c r="AO337" i="36"/>
  <c r="AN337" i="36"/>
  <c r="AM337" i="36"/>
  <c r="AL337" i="36"/>
  <c r="AK337" i="36"/>
  <c r="AJ337" i="36"/>
  <c r="AS336" i="36"/>
  <c r="AR336" i="36"/>
  <c r="AQ336" i="36"/>
  <c r="AP336" i="36"/>
  <c r="AO336" i="36"/>
  <c r="AN336" i="36"/>
  <c r="AM336" i="36"/>
  <c r="AL336" i="36"/>
  <c r="AK336" i="36"/>
  <c r="AJ336" i="36"/>
  <c r="AS335" i="36"/>
  <c r="AR335" i="36"/>
  <c r="AQ335" i="36"/>
  <c r="AP335" i="36"/>
  <c r="AO335" i="36"/>
  <c r="AN335" i="36"/>
  <c r="AM335" i="36"/>
  <c r="AL335" i="36"/>
  <c r="AK335" i="36"/>
  <c r="AJ335" i="36"/>
  <c r="AS334" i="36"/>
  <c r="AR334" i="36"/>
  <c r="AQ334" i="36"/>
  <c r="AP334" i="36"/>
  <c r="AO334" i="36"/>
  <c r="AN334" i="36"/>
  <c r="AM334" i="36"/>
  <c r="AL334" i="36"/>
  <c r="AK334" i="36"/>
  <c r="AJ334" i="36"/>
  <c r="AS333" i="36"/>
  <c r="AR333" i="36"/>
  <c r="AQ333" i="36"/>
  <c r="AP333" i="36"/>
  <c r="AO333" i="36"/>
  <c r="AN333" i="36"/>
  <c r="AM333" i="36"/>
  <c r="AL333" i="36"/>
  <c r="AK333" i="36"/>
  <c r="AJ333" i="36"/>
  <c r="AS332" i="36"/>
  <c r="AR332" i="36"/>
  <c r="AQ332" i="36"/>
  <c r="AP332" i="36"/>
  <c r="AO332" i="36"/>
  <c r="AN332" i="36"/>
  <c r="AM332" i="36"/>
  <c r="AL332" i="36"/>
  <c r="AK332" i="36"/>
  <c r="AJ332" i="36"/>
  <c r="AS331" i="36"/>
  <c r="AR331" i="36"/>
  <c r="AQ331" i="36"/>
  <c r="AP331" i="36"/>
  <c r="AO331" i="36"/>
  <c r="AN331" i="36"/>
  <c r="AM331" i="36"/>
  <c r="AL331" i="36"/>
  <c r="AK331" i="36"/>
  <c r="AJ331" i="36"/>
  <c r="AS330" i="36"/>
  <c r="AR330" i="36"/>
  <c r="AQ330" i="36"/>
  <c r="AP330" i="36"/>
  <c r="AO330" i="36"/>
  <c r="AN330" i="36"/>
  <c r="AM330" i="36"/>
  <c r="AL330" i="36"/>
  <c r="AK330" i="36"/>
  <c r="AJ330" i="36"/>
  <c r="AS329" i="36"/>
  <c r="AR329" i="36"/>
  <c r="AQ329" i="36"/>
  <c r="AP329" i="36"/>
  <c r="AO329" i="36"/>
  <c r="AN329" i="36"/>
  <c r="AM329" i="36"/>
  <c r="AL329" i="36"/>
  <c r="AK329" i="36"/>
  <c r="AJ329" i="36"/>
  <c r="AS328" i="36"/>
  <c r="AR328" i="36"/>
  <c r="AQ328" i="36"/>
  <c r="AP328" i="36"/>
  <c r="AO328" i="36"/>
  <c r="AN328" i="36"/>
  <c r="AM328" i="36"/>
  <c r="AL328" i="36"/>
  <c r="AK328" i="36"/>
  <c r="AJ328" i="36"/>
  <c r="AS327" i="36"/>
  <c r="AR327" i="36"/>
  <c r="AQ327" i="36"/>
  <c r="AP327" i="36"/>
  <c r="AO327" i="36"/>
  <c r="AN327" i="36"/>
  <c r="AM327" i="36"/>
  <c r="AL327" i="36"/>
  <c r="AK327" i="36"/>
  <c r="AJ327" i="36"/>
  <c r="AS326" i="36"/>
  <c r="AR326" i="36"/>
  <c r="AQ326" i="36"/>
  <c r="AP326" i="36"/>
  <c r="AO326" i="36"/>
  <c r="AN326" i="36"/>
  <c r="AM326" i="36"/>
  <c r="AL326" i="36"/>
  <c r="AK326" i="36"/>
  <c r="AJ326" i="36"/>
  <c r="AS325" i="36"/>
  <c r="AR325" i="36"/>
  <c r="AQ325" i="36"/>
  <c r="AP325" i="36"/>
  <c r="AO325" i="36"/>
  <c r="AN325" i="36"/>
  <c r="AM325" i="36"/>
  <c r="AL325" i="36"/>
  <c r="AK325" i="36"/>
  <c r="AJ325" i="36"/>
  <c r="AS324" i="36"/>
  <c r="AR324" i="36"/>
  <c r="AQ324" i="36"/>
  <c r="AP324" i="36"/>
  <c r="AO324" i="36"/>
  <c r="AN324" i="36"/>
  <c r="AM324" i="36"/>
  <c r="AL324" i="36"/>
  <c r="AK324" i="36"/>
  <c r="AJ324" i="36"/>
  <c r="AS323" i="36"/>
  <c r="AR323" i="36"/>
  <c r="AQ323" i="36"/>
  <c r="AP323" i="36"/>
  <c r="AO323" i="36"/>
  <c r="AN323" i="36"/>
  <c r="AM323" i="36"/>
  <c r="AL323" i="36"/>
  <c r="AK323" i="36"/>
  <c r="AJ323" i="36"/>
  <c r="AS322" i="36"/>
  <c r="AR322" i="36"/>
  <c r="AQ322" i="36"/>
  <c r="AP322" i="36"/>
  <c r="AO322" i="36"/>
  <c r="AN322" i="36"/>
  <c r="AM322" i="36"/>
  <c r="AL322" i="36"/>
  <c r="AK322" i="36"/>
  <c r="AJ322" i="36"/>
  <c r="AS321" i="36"/>
  <c r="AR321" i="36"/>
  <c r="AQ321" i="36"/>
  <c r="AP321" i="36"/>
  <c r="AO321" i="36"/>
  <c r="AN321" i="36"/>
  <c r="AM321" i="36"/>
  <c r="AL321" i="36"/>
  <c r="AK321" i="36"/>
  <c r="AJ321" i="36"/>
  <c r="AS320" i="36"/>
  <c r="AR320" i="36"/>
  <c r="AQ320" i="36"/>
  <c r="AP320" i="36"/>
  <c r="AO320" i="36"/>
  <c r="AN320" i="36"/>
  <c r="AM320" i="36"/>
  <c r="AL320" i="36"/>
  <c r="AK320" i="36"/>
  <c r="AJ320" i="36"/>
  <c r="AS319" i="36"/>
  <c r="AR319" i="36"/>
  <c r="AQ319" i="36"/>
  <c r="AP319" i="36"/>
  <c r="AO319" i="36"/>
  <c r="AN319" i="36"/>
  <c r="AM319" i="36"/>
  <c r="AL319" i="36"/>
  <c r="AK319" i="36"/>
  <c r="AJ319" i="36"/>
  <c r="AS318" i="36"/>
  <c r="AR318" i="36"/>
  <c r="AQ318" i="36"/>
  <c r="AP318" i="36"/>
  <c r="AO318" i="36"/>
  <c r="AN318" i="36"/>
  <c r="AM318" i="36"/>
  <c r="AL318" i="36"/>
  <c r="AK318" i="36"/>
  <c r="AJ318" i="36"/>
  <c r="AS317" i="36"/>
  <c r="AR317" i="36"/>
  <c r="AQ317" i="36"/>
  <c r="AP317" i="36"/>
  <c r="AO317" i="36"/>
  <c r="AN317" i="36"/>
  <c r="AM317" i="36"/>
  <c r="AL317" i="36"/>
  <c r="AK317" i="36"/>
  <c r="AJ317" i="36"/>
  <c r="AS316" i="36"/>
  <c r="AR316" i="36"/>
  <c r="AQ316" i="36"/>
  <c r="AP316" i="36"/>
  <c r="AO316" i="36"/>
  <c r="AN316" i="36"/>
  <c r="AM316" i="36"/>
  <c r="AL316" i="36"/>
  <c r="AK316" i="36"/>
  <c r="AJ316" i="36"/>
  <c r="AS315" i="36"/>
  <c r="AR315" i="36"/>
  <c r="AQ315" i="36"/>
  <c r="AP315" i="36"/>
  <c r="AO315" i="36"/>
  <c r="AN315" i="36"/>
  <c r="AM315" i="36"/>
  <c r="AL315" i="36"/>
  <c r="AK315" i="36"/>
  <c r="AJ315" i="36"/>
  <c r="AS314" i="36"/>
  <c r="AR314" i="36"/>
  <c r="AQ314" i="36"/>
  <c r="AP314" i="36"/>
  <c r="AO314" i="36"/>
  <c r="AN314" i="36"/>
  <c r="AM314" i="36"/>
  <c r="AL314" i="36"/>
  <c r="AK314" i="36"/>
  <c r="AJ314" i="36"/>
  <c r="AS313" i="36"/>
  <c r="AR313" i="36"/>
  <c r="AQ313" i="36"/>
  <c r="AP313" i="36"/>
  <c r="AO313" i="36"/>
  <c r="AN313" i="36"/>
  <c r="AM313" i="36"/>
  <c r="AL313" i="36"/>
  <c r="AK313" i="36"/>
  <c r="AJ313" i="36"/>
  <c r="AS312" i="36"/>
  <c r="AR312" i="36"/>
  <c r="AQ312" i="36"/>
  <c r="AP312" i="36"/>
  <c r="AO312" i="36"/>
  <c r="AN312" i="36"/>
  <c r="AM312" i="36"/>
  <c r="AL312" i="36"/>
  <c r="AK312" i="36"/>
  <c r="AJ312" i="36"/>
  <c r="AS311" i="36"/>
  <c r="AR311" i="36"/>
  <c r="AQ311" i="36"/>
  <c r="AP311" i="36"/>
  <c r="AO311" i="36"/>
  <c r="AN311" i="36"/>
  <c r="AM311" i="36"/>
  <c r="AL311" i="36"/>
  <c r="AK311" i="36"/>
  <c r="AJ311" i="36"/>
  <c r="AS310" i="36"/>
  <c r="AR310" i="36"/>
  <c r="AQ310" i="36"/>
  <c r="AP310" i="36"/>
  <c r="AO310" i="36"/>
  <c r="AN310" i="36"/>
  <c r="AM310" i="36"/>
  <c r="AL310" i="36"/>
  <c r="AK310" i="36"/>
  <c r="AJ310" i="36"/>
  <c r="AS309" i="36"/>
  <c r="AR309" i="36"/>
  <c r="AQ309" i="36"/>
  <c r="AP309" i="36"/>
  <c r="AO309" i="36"/>
  <c r="AN309" i="36"/>
  <c r="AM309" i="36"/>
  <c r="AL309" i="36"/>
  <c r="AK309" i="36"/>
  <c r="AJ309" i="36"/>
  <c r="AS308" i="36"/>
  <c r="AR308" i="36"/>
  <c r="AQ308" i="36"/>
  <c r="AP308" i="36"/>
  <c r="AO308" i="36"/>
  <c r="AN308" i="36"/>
  <c r="AM308" i="36"/>
  <c r="AL308" i="36"/>
  <c r="AK308" i="36"/>
  <c r="AJ308" i="36"/>
  <c r="AS307" i="36"/>
  <c r="AR307" i="36"/>
  <c r="AQ307" i="36"/>
  <c r="AP307" i="36"/>
  <c r="AO307" i="36"/>
  <c r="AN307" i="36"/>
  <c r="AM307" i="36"/>
  <c r="AL307" i="36"/>
  <c r="AK307" i="36"/>
  <c r="AJ307" i="36"/>
  <c r="AS306" i="36"/>
  <c r="AR306" i="36"/>
  <c r="AQ306" i="36"/>
  <c r="AP306" i="36"/>
  <c r="AO306" i="36"/>
  <c r="AN306" i="36"/>
  <c r="AM306" i="36"/>
  <c r="AL306" i="36"/>
  <c r="AK306" i="36"/>
  <c r="AJ306" i="36"/>
  <c r="AS305" i="36"/>
  <c r="AR305" i="36"/>
  <c r="AQ305" i="36"/>
  <c r="AP305" i="36"/>
  <c r="AO305" i="36"/>
  <c r="AN305" i="36"/>
  <c r="AM305" i="36"/>
  <c r="AL305" i="36"/>
  <c r="AK305" i="36"/>
  <c r="AJ305" i="36"/>
  <c r="AS304" i="36"/>
  <c r="AR304" i="36"/>
  <c r="AQ304" i="36"/>
  <c r="AP304" i="36"/>
  <c r="AO304" i="36"/>
  <c r="AN304" i="36"/>
  <c r="AM304" i="36"/>
  <c r="AL304" i="36"/>
  <c r="AK304" i="36"/>
  <c r="AJ304" i="36"/>
  <c r="AS303" i="36"/>
  <c r="AR303" i="36"/>
  <c r="AQ303" i="36"/>
  <c r="AP303" i="36"/>
  <c r="AO303" i="36"/>
  <c r="AN303" i="36"/>
  <c r="AM303" i="36"/>
  <c r="AL303" i="36"/>
  <c r="AK303" i="36"/>
  <c r="AJ303" i="36"/>
  <c r="AS302" i="36"/>
  <c r="AR302" i="36"/>
  <c r="AQ302" i="36"/>
  <c r="AP302" i="36"/>
  <c r="AO302" i="36"/>
  <c r="AN302" i="36"/>
  <c r="AM302" i="36"/>
  <c r="AL302" i="36"/>
  <c r="AK302" i="36"/>
  <c r="AJ302" i="36"/>
  <c r="AS301" i="36"/>
  <c r="AR301" i="36"/>
  <c r="AQ301" i="36"/>
  <c r="AP301" i="36"/>
  <c r="AO301" i="36"/>
  <c r="AN301" i="36"/>
  <c r="AM301" i="36"/>
  <c r="AL301" i="36"/>
  <c r="AK301" i="36"/>
  <c r="AJ301" i="36"/>
  <c r="AS300" i="36"/>
  <c r="AR300" i="36"/>
  <c r="AQ300" i="36"/>
  <c r="AP300" i="36"/>
  <c r="AO300" i="36"/>
  <c r="AN300" i="36"/>
  <c r="AM300" i="36"/>
  <c r="AL300" i="36"/>
  <c r="AK300" i="36"/>
  <c r="AJ300" i="36"/>
  <c r="AS299" i="36"/>
  <c r="AR299" i="36"/>
  <c r="AQ299" i="36"/>
  <c r="AP299" i="36"/>
  <c r="AO299" i="36"/>
  <c r="AN299" i="36"/>
  <c r="AM299" i="36"/>
  <c r="AL299" i="36"/>
  <c r="AK299" i="36"/>
  <c r="AJ299" i="36"/>
  <c r="AS298" i="36"/>
  <c r="AR298" i="36"/>
  <c r="AQ298" i="36"/>
  <c r="AP298" i="36"/>
  <c r="AO298" i="36"/>
  <c r="AN298" i="36"/>
  <c r="AM298" i="36"/>
  <c r="AL298" i="36"/>
  <c r="AK298" i="36"/>
  <c r="AJ298" i="36"/>
  <c r="AS297" i="36"/>
  <c r="AR297" i="36"/>
  <c r="AQ297" i="36"/>
  <c r="AP297" i="36"/>
  <c r="AO297" i="36"/>
  <c r="AN297" i="36"/>
  <c r="AM297" i="36"/>
  <c r="AL297" i="36"/>
  <c r="AK297" i="36"/>
  <c r="AJ297" i="36"/>
  <c r="AS296" i="36"/>
  <c r="AR296" i="36"/>
  <c r="AQ296" i="36"/>
  <c r="AP296" i="36"/>
  <c r="AO296" i="36"/>
  <c r="AN296" i="36"/>
  <c r="AM296" i="36"/>
  <c r="AL296" i="36"/>
  <c r="AK296" i="36"/>
  <c r="AJ296" i="36"/>
  <c r="AS295" i="36"/>
  <c r="AR295" i="36"/>
  <c r="AQ295" i="36"/>
  <c r="AP295" i="36"/>
  <c r="AO295" i="36"/>
  <c r="AN295" i="36"/>
  <c r="AM295" i="36"/>
  <c r="AL295" i="36"/>
  <c r="AK295" i="36"/>
  <c r="AJ295" i="36"/>
  <c r="AS294" i="36"/>
  <c r="AR294" i="36"/>
  <c r="AQ294" i="36"/>
  <c r="AP294" i="36"/>
  <c r="AO294" i="36"/>
  <c r="AN294" i="36"/>
  <c r="AM294" i="36"/>
  <c r="AL294" i="36"/>
  <c r="AK294" i="36"/>
  <c r="AJ294" i="36"/>
  <c r="AS293" i="36"/>
  <c r="AR293" i="36"/>
  <c r="AQ293" i="36"/>
  <c r="AP293" i="36"/>
  <c r="AO293" i="36"/>
  <c r="AN293" i="36"/>
  <c r="AM293" i="36"/>
  <c r="AL293" i="36"/>
  <c r="AK293" i="36"/>
  <c r="AJ293" i="36"/>
  <c r="AS292" i="36"/>
  <c r="AR292" i="36"/>
  <c r="AQ292" i="36"/>
  <c r="AP292" i="36"/>
  <c r="AO292" i="36"/>
  <c r="AN292" i="36"/>
  <c r="AM292" i="36"/>
  <c r="AL292" i="36"/>
  <c r="AK292" i="36"/>
  <c r="AJ292" i="36"/>
  <c r="AS291" i="36"/>
  <c r="AR291" i="36"/>
  <c r="AQ291" i="36"/>
  <c r="AP291" i="36"/>
  <c r="AO291" i="36"/>
  <c r="AN291" i="36"/>
  <c r="AM291" i="36"/>
  <c r="AL291" i="36"/>
  <c r="AK291" i="36"/>
  <c r="AJ291" i="36"/>
  <c r="AS290" i="36"/>
  <c r="AR290" i="36"/>
  <c r="AQ290" i="36"/>
  <c r="AP290" i="36"/>
  <c r="AO290" i="36"/>
  <c r="AN290" i="36"/>
  <c r="AM290" i="36"/>
  <c r="AL290" i="36"/>
  <c r="AK290" i="36"/>
  <c r="AJ290" i="36"/>
  <c r="AS289" i="36"/>
  <c r="AR289" i="36"/>
  <c r="AQ289" i="36"/>
  <c r="AP289" i="36"/>
  <c r="AO289" i="36"/>
  <c r="AN289" i="36"/>
  <c r="AM289" i="36"/>
  <c r="AL289" i="36"/>
  <c r="AK289" i="36"/>
  <c r="AJ289" i="36"/>
  <c r="AS288" i="36"/>
  <c r="AR288" i="36"/>
  <c r="AQ288" i="36"/>
  <c r="AP288" i="36"/>
  <c r="AO288" i="36"/>
  <c r="AN288" i="36"/>
  <c r="AM288" i="36"/>
  <c r="AL288" i="36"/>
  <c r="AK288" i="36"/>
  <c r="AJ288" i="36"/>
  <c r="AS287" i="36"/>
  <c r="AR287" i="36"/>
  <c r="AQ287" i="36"/>
  <c r="AP287" i="36"/>
  <c r="AO287" i="36"/>
  <c r="AN287" i="36"/>
  <c r="AM287" i="36"/>
  <c r="AL287" i="36"/>
  <c r="AK287" i="36"/>
  <c r="AJ287" i="36"/>
  <c r="AS286" i="36"/>
  <c r="AR286" i="36"/>
  <c r="AQ286" i="36"/>
  <c r="AP286" i="36"/>
  <c r="AO286" i="36"/>
  <c r="AN286" i="36"/>
  <c r="AM286" i="36"/>
  <c r="AL286" i="36"/>
  <c r="AK286" i="36"/>
  <c r="AJ286" i="36"/>
  <c r="AS285" i="36"/>
  <c r="AR285" i="36"/>
  <c r="AQ285" i="36"/>
  <c r="AP285" i="36"/>
  <c r="AO285" i="36"/>
  <c r="AN285" i="36"/>
  <c r="AM285" i="36"/>
  <c r="AL285" i="36"/>
  <c r="AK285" i="36"/>
  <c r="AJ285" i="36"/>
  <c r="AS284" i="36"/>
  <c r="AR284" i="36"/>
  <c r="AQ284" i="36"/>
  <c r="AP284" i="36"/>
  <c r="AO284" i="36"/>
  <c r="AN284" i="36"/>
  <c r="AM284" i="36"/>
  <c r="AL284" i="36"/>
  <c r="AK284" i="36"/>
  <c r="AJ284" i="36"/>
  <c r="AS283" i="36"/>
  <c r="AR283" i="36"/>
  <c r="AQ283" i="36"/>
  <c r="AP283" i="36"/>
  <c r="AO283" i="36"/>
  <c r="AN283" i="36"/>
  <c r="AM283" i="36"/>
  <c r="AL283" i="36"/>
  <c r="AK283" i="36"/>
  <c r="AJ283" i="36"/>
  <c r="AS282" i="36"/>
  <c r="AR282" i="36"/>
  <c r="AQ282" i="36"/>
  <c r="AP282" i="36"/>
  <c r="AO282" i="36"/>
  <c r="AN282" i="36"/>
  <c r="AM282" i="36"/>
  <c r="AL282" i="36"/>
  <c r="AK282" i="36"/>
  <c r="AJ282" i="36"/>
  <c r="AS281" i="36"/>
  <c r="AR281" i="36"/>
  <c r="AQ281" i="36"/>
  <c r="AP281" i="36"/>
  <c r="AO281" i="36"/>
  <c r="AN281" i="36"/>
  <c r="AM281" i="36"/>
  <c r="AL281" i="36"/>
  <c r="AK281" i="36"/>
  <c r="AJ281" i="36"/>
  <c r="AS280" i="36"/>
  <c r="AR280" i="36"/>
  <c r="AQ280" i="36"/>
  <c r="AP280" i="36"/>
  <c r="AO280" i="36"/>
  <c r="AN280" i="36"/>
  <c r="AM280" i="36"/>
  <c r="AL280" i="36"/>
  <c r="AK280" i="36"/>
  <c r="AJ280" i="36"/>
  <c r="AS279" i="36"/>
  <c r="AR279" i="36"/>
  <c r="AQ279" i="36"/>
  <c r="AP279" i="36"/>
  <c r="AO279" i="36"/>
  <c r="AN279" i="36"/>
  <c r="AM279" i="36"/>
  <c r="AL279" i="36"/>
  <c r="AK279" i="36"/>
  <c r="AJ279" i="36"/>
  <c r="AS278" i="36"/>
  <c r="AR278" i="36"/>
  <c r="AQ278" i="36"/>
  <c r="AP278" i="36"/>
  <c r="AO278" i="36"/>
  <c r="AN278" i="36"/>
  <c r="AM278" i="36"/>
  <c r="AL278" i="36"/>
  <c r="AK278" i="36"/>
  <c r="AJ278" i="36"/>
  <c r="AS277" i="36"/>
  <c r="AR277" i="36"/>
  <c r="AQ277" i="36"/>
  <c r="AP277" i="36"/>
  <c r="AO277" i="36"/>
  <c r="AN277" i="36"/>
  <c r="AM277" i="36"/>
  <c r="AL277" i="36"/>
  <c r="AK277" i="36"/>
  <c r="AJ277" i="36"/>
  <c r="AS276" i="36"/>
  <c r="AR276" i="36"/>
  <c r="AQ276" i="36"/>
  <c r="AP276" i="36"/>
  <c r="AO276" i="36"/>
  <c r="AN276" i="36"/>
  <c r="AM276" i="36"/>
  <c r="AL276" i="36"/>
  <c r="AK276" i="36"/>
  <c r="AJ276" i="36"/>
  <c r="AS275" i="36"/>
  <c r="AR275" i="36"/>
  <c r="AQ275" i="36"/>
  <c r="AP275" i="36"/>
  <c r="AO275" i="36"/>
  <c r="AN275" i="36"/>
  <c r="AM275" i="36"/>
  <c r="AL275" i="36"/>
  <c r="AK275" i="36"/>
  <c r="AJ275" i="36"/>
  <c r="AS274" i="36"/>
  <c r="AR274" i="36"/>
  <c r="AQ274" i="36"/>
  <c r="AP274" i="36"/>
  <c r="AO274" i="36"/>
  <c r="AN274" i="36"/>
  <c r="AM274" i="36"/>
  <c r="AL274" i="36"/>
  <c r="AK274" i="36"/>
  <c r="AJ274" i="36"/>
  <c r="AS273" i="36"/>
  <c r="AR273" i="36"/>
  <c r="AQ273" i="36"/>
  <c r="AP273" i="36"/>
  <c r="AO273" i="36"/>
  <c r="AN273" i="36"/>
  <c r="AM273" i="36"/>
  <c r="AL273" i="36"/>
  <c r="AK273" i="36"/>
  <c r="AJ273" i="36"/>
  <c r="AS272" i="36"/>
  <c r="AR272" i="36"/>
  <c r="AQ272" i="36"/>
  <c r="AP272" i="36"/>
  <c r="AO272" i="36"/>
  <c r="AN272" i="36"/>
  <c r="AM272" i="36"/>
  <c r="AL272" i="36"/>
  <c r="AK272" i="36"/>
  <c r="AJ272" i="36"/>
  <c r="AS271" i="36"/>
  <c r="AR271" i="36"/>
  <c r="AQ271" i="36"/>
  <c r="AP271" i="36"/>
  <c r="AO271" i="36"/>
  <c r="AN271" i="36"/>
  <c r="AM271" i="36"/>
  <c r="AL271" i="36"/>
  <c r="AK271" i="36"/>
  <c r="AJ271" i="36"/>
  <c r="AS270" i="36"/>
  <c r="AR270" i="36"/>
  <c r="AQ270" i="36"/>
  <c r="AP270" i="36"/>
  <c r="AO270" i="36"/>
  <c r="AN270" i="36"/>
  <c r="AM270" i="36"/>
  <c r="AL270" i="36"/>
  <c r="AK270" i="36"/>
  <c r="AJ270" i="36"/>
  <c r="AS269" i="36"/>
  <c r="AR269" i="36"/>
  <c r="AQ269" i="36"/>
  <c r="AP269" i="36"/>
  <c r="AO269" i="36"/>
  <c r="AN269" i="36"/>
  <c r="AM269" i="36"/>
  <c r="AL269" i="36"/>
  <c r="AK269" i="36"/>
  <c r="AJ269" i="36"/>
  <c r="AS268" i="36"/>
  <c r="AR268" i="36"/>
  <c r="AQ268" i="36"/>
  <c r="AP268" i="36"/>
  <c r="AO268" i="36"/>
  <c r="AN268" i="36"/>
  <c r="AM268" i="36"/>
  <c r="AL268" i="36"/>
  <c r="AK268" i="36"/>
  <c r="AJ268" i="36"/>
  <c r="AS267" i="36"/>
  <c r="AR267" i="36"/>
  <c r="AQ267" i="36"/>
  <c r="AP267" i="36"/>
  <c r="AO267" i="36"/>
  <c r="AN267" i="36"/>
  <c r="AM267" i="36"/>
  <c r="AL267" i="36"/>
  <c r="AK267" i="36"/>
  <c r="AJ267" i="36"/>
  <c r="AS266" i="36"/>
  <c r="AR266" i="36"/>
  <c r="AQ266" i="36"/>
  <c r="AP266" i="36"/>
  <c r="AO266" i="36"/>
  <c r="AN266" i="36"/>
  <c r="AM266" i="36"/>
  <c r="AL266" i="36"/>
  <c r="AK266" i="36"/>
  <c r="AJ266" i="36"/>
  <c r="AS265" i="36"/>
  <c r="AR265" i="36"/>
  <c r="AQ265" i="36"/>
  <c r="AP265" i="36"/>
  <c r="AO265" i="36"/>
  <c r="AN265" i="36"/>
  <c r="AM265" i="36"/>
  <c r="AL265" i="36"/>
  <c r="AK265" i="36"/>
  <c r="AJ265" i="36"/>
  <c r="AS264" i="36"/>
  <c r="AR264" i="36"/>
  <c r="AQ264" i="36"/>
  <c r="AP264" i="36"/>
  <c r="AO264" i="36"/>
  <c r="AN264" i="36"/>
  <c r="AM264" i="36"/>
  <c r="AL264" i="36"/>
  <c r="AK264" i="36"/>
  <c r="AJ264" i="36"/>
  <c r="AS263" i="36"/>
  <c r="AR263" i="36"/>
  <c r="AQ263" i="36"/>
  <c r="AP263" i="36"/>
  <c r="AO263" i="36"/>
  <c r="AN263" i="36"/>
  <c r="AM263" i="36"/>
  <c r="AL263" i="36"/>
  <c r="AK263" i="36"/>
  <c r="AJ263" i="36"/>
  <c r="AS262" i="36"/>
  <c r="AR262" i="36"/>
  <c r="AQ262" i="36"/>
  <c r="AP262" i="36"/>
  <c r="AO262" i="36"/>
  <c r="AN262" i="36"/>
  <c r="AM262" i="36"/>
  <c r="AL262" i="36"/>
  <c r="AK262" i="36"/>
  <c r="AJ262" i="36"/>
  <c r="AS261" i="36"/>
  <c r="AR261" i="36"/>
  <c r="AQ261" i="36"/>
  <c r="AP261" i="36"/>
  <c r="AO261" i="36"/>
  <c r="AN261" i="36"/>
  <c r="AM261" i="36"/>
  <c r="AL261" i="36"/>
  <c r="AK261" i="36"/>
  <c r="AJ261" i="36"/>
  <c r="AS260" i="36"/>
  <c r="AR260" i="36"/>
  <c r="AQ260" i="36"/>
  <c r="AP260" i="36"/>
  <c r="AO260" i="36"/>
  <c r="AN260" i="36"/>
  <c r="AM260" i="36"/>
  <c r="AL260" i="36"/>
  <c r="AK260" i="36"/>
  <c r="AJ260" i="36"/>
  <c r="AS259" i="36"/>
  <c r="AR259" i="36"/>
  <c r="AQ259" i="36"/>
  <c r="AP259" i="36"/>
  <c r="AO259" i="36"/>
  <c r="AN259" i="36"/>
  <c r="AM259" i="36"/>
  <c r="AL259" i="36"/>
  <c r="AK259" i="36"/>
  <c r="AJ259" i="36"/>
  <c r="AS258" i="36"/>
  <c r="AR258" i="36"/>
  <c r="AQ258" i="36"/>
  <c r="AP258" i="36"/>
  <c r="AO258" i="36"/>
  <c r="AN258" i="36"/>
  <c r="AM258" i="36"/>
  <c r="AL258" i="36"/>
  <c r="AK258" i="36"/>
  <c r="AJ258" i="36"/>
  <c r="AS257" i="36"/>
  <c r="AR257" i="36"/>
  <c r="AQ257" i="36"/>
  <c r="AP257" i="36"/>
  <c r="AO257" i="36"/>
  <c r="AN257" i="36"/>
  <c r="AM257" i="36"/>
  <c r="AL257" i="36"/>
  <c r="AK257" i="36"/>
  <c r="AJ257" i="36"/>
  <c r="AS256" i="36"/>
  <c r="AR256" i="36"/>
  <c r="AQ256" i="36"/>
  <c r="AP256" i="36"/>
  <c r="AO256" i="36"/>
  <c r="AN256" i="36"/>
  <c r="AM256" i="36"/>
  <c r="AL256" i="36"/>
  <c r="AK256" i="36"/>
  <c r="AJ256" i="36"/>
  <c r="AS255" i="36"/>
  <c r="AR255" i="36"/>
  <c r="AQ255" i="36"/>
  <c r="AP255" i="36"/>
  <c r="AO255" i="36"/>
  <c r="AN255" i="36"/>
  <c r="AM255" i="36"/>
  <c r="AL255" i="36"/>
  <c r="AK255" i="36"/>
  <c r="AJ255" i="36"/>
  <c r="AS254" i="36"/>
  <c r="AR254" i="36"/>
  <c r="AQ254" i="36"/>
  <c r="AP254" i="36"/>
  <c r="AO254" i="36"/>
  <c r="AN254" i="36"/>
  <c r="AM254" i="36"/>
  <c r="AL254" i="36"/>
  <c r="AK254" i="36"/>
  <c r="AJ254" i="36"/>
  <c r="AS253" i="36"/>
  <c r="AR253" i="36"/>
  <c r="AQ253" i="36"/>
  <c r="AP253" i="36"/>
  <c r="AO253" i="36"/>
  <c r="AN253" i="36"/>
  <c r="AM253" i="36"/>
  <c r="AL253" i="36"/>
  <c r="AK253" i="36"/>
  <c r="AJ253" i="36"/>
  <c r="AS252" i="36"/>
  <c r="AR252" i="36"/>
  <c r="AQ252" i="36"/>
  <c r="AP252" i="36"/>
  <c r="AO252" i="36"/>
  <c r="AN252" i="36"/>
  <c r="AM252" i="36"/>
  <c r="AL252" i="36"/>
  <c r="AK252" i="36"/>
  <c r="AJ252" i="36"/>
  <c r="AS251" i="36"/>
  <c r="AR251" i="36"/>
  <c r="AQ251" i="36"/>
  <c r="AP251" i="36"/>
  <c r="AO251" i="36"/>
  <c r="AN251" i="36"/>
  <c r="AM251" i="36"/>
  <c r="AL251" i="36"/>
  <c r="AK251" i="36"/>
  <c r="AJ251" i="36"/>
  <c r="AS250" i="36"/>
  <c r="AR250" i="36"/>
  <c r="AQ250" i="36"/>
  <c r="AP250" i="36"/>
  <c r="AO250" i="36"/>
  <c r="AN250" i="36"/>
  <c r="AM250" i="36"/>
  <c r="AL250" i="36"/>
  <c r="AK250" i="36"/>
  <c r="AJ250" i="36"/>
  <c r="AS249" i="36"/>
  <c r="AR249" i="36"/>
  <c r="AQ249" i="36"/>
  <c r="AP249" i="36"/>
  <c r="AO249" i="36"/>
  <c r="AN249" i="36"/>
  <c r="AM249" i="36"/>
  <c r="AL249" i="36"/>
  <c r="AK249" i="36"/>
  <c r="AJ249" i="36"/>
  <c r="AS248" i="36"/>
  <c r="AR248" i="36"/>
  <c r="AQ248" i="36"/>
  <c r="AP248" i="36"/>
  <c r="AO248" i="36"/>
  <c r="AN248" i="36"/>
  <c r="AM248" i="36"/>
  <c r="AL248" i="36"/>
  <c r="AK248" i="36"/>
  <c r="AJ248" i="36"/>
  <c r="AS247" i="36"/>
  <c r="AR247" i="36"/>
  <c r="AQ247" i="36"/>
  <c r="AP247" i="36"/>
  <c r="AO247" i="36"/>
  <c r="AN247" i="36"/>
  <c r="AM247" i="36"/>
  <c r="AL247" i="36"/>
  <c r="AK247" i="36"/>
  <c r="AJ247" i="36"/>
  <c r="AS246" i="36"/>
  <c r="AR246" i="36"/>
  <c r="AQ246" i="36"/>
  <c r="AP246" i="36"/>
  <c r="AO246" i="36"/>
  <c r="AN246" i="36"/>
  <c r="AM246" i="36"/>
  <c r="AL246" i="36"/>
  <c r="AK246" i="36"/>
  <c r="AJ246" i="36"/>
  <c r="AS245" i="36"/>
  <c r="AR245" i="36"/>
  <c r="AQ245" i="36"/>
  <c r="AP245" i="36"/>
  <c r="AO245" i="36"/>
  <c r="AN245" i="36"/>
  <c r="AM245" i="36"/>
  <c r="AL245" i="36"/>
  <c r="AK245" i="36"/>
  <c r="AJ245" i="36"/>
  <c r="AS244" i="36"/>
  <c r="AR244" i="36"/>
  <c r="AQ244" i="36"/>
  <c r="AP244" i="36"/>
  <c r="AO244" i="36"/>
  <c r="AN244" i="36"/>
  <c r="AM244" i="36"/>
  <c r="AL244" i="36"/>
  <c r="AK244" i="36"/>
  <c r="AJ244" i="36"/>
  <c r="AS243" i="36"/>
  <c r="AR243" i="36"/>
  <c r="AQ243" i="36"/>
  <c r="AP243" i="36"/>
  <c r="AO243" i="36"/>
  <c r="AN243" i="36"/>
  <c r="AM243" i="36"/>
  <c r="AL243" i="36"/>
  <c r="AK243" i="36"/>
  <c r="AJ243" i="36"/>
  <c r="AS242" i="36"/>
  <c r="AR242" i="36"/>
  <c r="AQ242" i="36"/>
  <c r="AP242" i="36"/>
  <c r="AO242" i="36"/>
  <c r="AN242" i="36"/>
  <c r="AM242" i="36"/>
  <c r="AL242" i="36"/>
  <c r="AK242" i="36"/>
  <c r="AJ242" i="36"/>
  <c r="AS241" i="36"/>
  <c r="AR241" i="36"/>
  <c r="AQ241" i="36"/>
  <c r="AP241" i="36"/>
  <c r="AO241" i="36"/>
  <c r="AN241" i="36"/>
  <c r="AM241" i="36"/>
  <c r="AL241" i="36"/>
  <c r="AK241" i="36"/>
  <c r="AJ241" i="36"/>
  <c r="AS240" i="36"/>
  <c r="AR240" i="36"/>
  <c r="AQ240" i="36"/>
  <c r="AP240" i="36"/>
  <c r="AO240" i="36"/>
  <c r="AN240" i="36"/>
  <c r="AM240" i="36"/>
  <c r="AL240" i="36"/>
  <c r="AK240" i="36"/>
  <c r="AJ240" i="36"/>
  <c r="AS239" i="36"/>
  <c r="AR239" i="36"/>
  <c r="AQ239" i="36"/>
  <c r="AP239" i="36"/>
  <c r="AO239" i="36"/>
  <c r="AN239" i="36"/>
  <c r="AM239" i="36"/>
  <c r="AL239" i="36"/>
  <c r="AK239" i="36"/>
  <c r="AJ239" i="36"/>
  <c r="AS238" i="36"/>
  <c r="AR238" i="36"/>
  <c r="AQ238" i="36"/>
  <c r="AP238" i="36"/>
  <c r="AO238" i="36"/>
  <c r="AN238" i="36"/>
  <c r="AM238" i="36"/>
  <c r="AL238" i="36"/>
  <c r="AK238" i="36"/>
  <c r="AJ238" i="36"/>
  <c r="AS237" i="36"/>
  <c r="AR237" i="36"/>
  <c r="AQ237" i="36"/>
  <c r="AP237" i="36"/>
  <c r="AO237" i="36"/>
  <c r="AN237" i="36"/>
  <c r="AM237" i="36"/>
  <c r="AL237" i="36"/>
  <c r="AK237" i="36"/>
  <c r="AJ237" i="36"/>
  <c r="AS236" i="36"/>
  <c r="AR236" i="36"/>
  <c r="AQ236" i="36"/>
  <c r="AP236" i="36"/>
  <c r="AO236" i="36"/>
  <c r="AN236" i="36"/>
  <c r="AM236" i="36"/>
  <c r="AL236" i="36"/>
  <c r="AK236" i="36"/>
  <c r="AJ236" i="36"/>
  <c r="AS235" i="36"/>
  <c r="AR235" i="36"/>
  <c r="AQ235" i="36"/>
  <c r="AP235" i="36"/>
  <c r="AO235" i="36"/>
  <c r="AN235" i="36"/>
  <c r="AM235" i="36"/>
  <c r="AL235" i="36"/>
  <c r="AK235" i="36"/>
  <c r="AJ235" i="36"/>
  <c r="AS234" i="36"/>
  <c r="AR234" i="36"/>
  <c r="AQ234" i="36"/>
  <c r="AP234" i="36"/>
  <c r="AO234" i="36"/>
  <c r="AN234" i="36"/>
  <c r="AM234" i="36"/>
  <c r="AL234" i="36"/>
  <c r="AK234" i="36"/>
  <c r="AJ234" i="36"/>
  <c r="AS233" i="36"/>
  <c r="AR233" i="36"/>
  <c r="AQ233" i="36"/>
  <c r="AP233" i="36"/>
  <c r="AO233" i="36"/>
  <c r="AN233" i="36"/>
  <c r="AM233" i="36"/>
  <c r="AL233" i="36"/>
  <c r="AK233" i="36"/>
  <c r="AJ233" i="36"/>
  <c r="AS232" i="36"/>
  <c r="AR232" i="36"/>
  <c r="AQ232" i="36"/>
  <c r="AP232" i="36"/>
  <c r="AO232" i="36"/>
  <c r="AN232" i="36"/>
  <c r="AM232" i="36"/>
  <c r="AL232" i="36"/>
  <c r="AK232" i="36"/>
  <c r="AJ232" i="36"/>
  <c r="AS231" i="36"/>
  <c r="AR231" i="36"/>
  <c r="AQ231" i="36"/>
  <c r="AP231" i="36"/>
  <c r="AO231" i="36"/>
  <c r="AN231" i="36"/>
  <c r="AM231" i="36"/>
  <c r="AL231" i="36"/>
  <c r="AK231" i="36"/>
  <c r="AJ231" i="36"/>
  <c r="AS230" i="36"/>
  <c r="AR230" i="36"/>
  <c r="AQ230" i="36"/>
  <c r="AP230" i="36"/>
  <c r="AO230" i="36"/>
  <c r="AN230" i="36"/>
  <c r="AM230" i="36"/>
  <c r="AL230" i="36"/>
  <c r="AK230" i="36"/>
  <c r="AJ230" i="36"/>
  <c r="AS229" i="36"/>
  <c r="AR229" i="36"/>
  <c r="AQ229" i="36"/>
  <c r="AP229" i="36"/>
  <c r="AO229" i="36"/>
  <c r="AN229" i="36"/>
  <c r="AM229" i="36"/>
  <c r="AL229" i="36"/>
  <c r="AK229" i="36"/>
  <c r="AJ229" i="36"/>
  <c r="AS228" i="36"/>
  <c r="AR228" i="36"/>
  <c r="AQ228" i="36"/>
  <c r="AP228" i="36"/>
  <c r="AO228" i="36"/>
  <c r="AN228" i="36"/>
  <c r="AM228" i="36"/>
  <c r="AL228" i="36"/>
  <c r="AK228" i="36"/>
  <c r="AJ228" i="36"/>
  <c r="AS227" i="36"/>
  <c r="AR227" i="36"/>
  <c r="AQ227" i="36"/>
  <c r="AP227" i="36"/>
  <c r="AO227" i="36"/>
  <c r="AN227" i="36"/>
  <c r="AM227" i="36"/>
  <c r="AL227" i="36"/>
  <c r="AK227" i="36"/>
  <c r="AJ227" i="36"/>
  <c r="AS226" i="36"/>
  <c r="AR226" i="36"/>
  <c r="AQ226" i="36"/>
  <c r="AP226" i="36"/>
  <c r="AO226" i="36"/>
  <c r="AN226" i="36"/>
  <c r="AM226" i="36"/>
  <c r="AL226" i="36"/>
  <c r="AK226" i="36"/>
  <c r="AJ226" i="36"/>
  <c r="AS225" i="36"/>
  <c r="AR225" i="36"/>
  <c r="AQ225" i="36"/>
  <c r="AP225" i="36"/>
  <c r="AO225" i="36"/>
  <c r="AN225" i="36"/>
  <c r="AM225" i="36"/>
  <c r="AL225" i="36"/>
  <c r="AK225" i="36"/>
  <c r="AJ225" i="36"/>
  <c r="AS224" i="36"/>
  <c r="AR224" i="36"/>
  <c r="AQ224" i="36"/>
  <c r="AP224" i="36"/>
  <c r="AO224" i="36"/>
  <c r="AN224" i="36"/>
  <c r="AM224" i="36"/>
  <c r="AL224" i="36"/>
  <c r="AK224" i="36"/>
  <c r="AJ224" i="36"/>
  <c r="AS223" i="36"/>
  <c r="AR223" i="36"/>
  <c r="AQ223" i="36"/>
  <c r="AP223" i="36"/>
  <c r="AO223" i="36"/>
  <c r="AN223" i="36"/>
  <c r="AM223" i="36"/>
  <c r="AL223" i="36"/>
  <c r="AK223" i="36"/>
  <c r="AJ223" i="36"/>
  <c r="AS222" i="36"/>
  <c r="AR222" i="36"/>
  <c r="AQ222" i="36"/>
  <c r="AP222" i="36"/>
  <c r="AO222" i="36"/>
  <c r="AN222" i="36"/>
  <c r="AM222" i="36"/>
  <c r="AL222" i="36"/>
  <c r="AK222" i="36"/>
  <c r="AJ222" i="36"/>
  <c r="AS221" i="36"/>
  <c r="AR221" i="36"/>
  <c r="AQ221" i="36"/>
  <c r="AP221" i="36"/>
  <c r="AO221" i="36"/>
  <c r="AN221" i="36"/>
  <c r="AM221" i="36"/>
  <c r="AL221" i="36"/>
  <c r="AK221" i="36"/>
  <c r="AJ221" i="36"/>
  <c r="AS220" i="36"/>
  <c r="AR220" i="36"/>
  <c r="AQ220" i="36"/>
  <c r="AP220" i="36"/>
  <c r="AO220" i="36"/>
  <c r="AN220" i="36"/>
  <c r="AM220" i="36"/>
  <c r="AL220" i="36"/>
  <c r="AK220" i="36"/>
  <c r="AJ220" i="36"/>
  <c r="AS219" i="36"/>
  <c r="AR219" i="36"/>
  <c r="AQ219" i="36"/>
  <c r="AP219" i="36"/>
  <c r="AO219" i="36"/>
  <c r="AN219" i="36"/>
  <c r="AM219" i="36"/>
  <c r="AL219" i="36"/>
  <c r="AK219" i="36"/>
  <c r="AJ219" i="36"/>
  <c r="AS218" i="36"/>
  <c r="AR218" i="36"/>
  <c r="AQ218" i="36"/>
  <c r="AP218" i="36"/>
  <c r="AO218" i="36"/>
  <c r="AN218" i="36"/>
  <c r="AM218" i="36"/>
  <c r="AL218" i="36"/>
  <c r="AK218" i="36"/>
  <c r="AJ218" i="36"/>
  <c r="AS217" i="36"/>
  <c r="AR217" i="36"/>
  <c r="AQ217" i="36"/>
  <c r="AP217" i="36"/>
  <c r="AO217" i="36"/>
  <c r="AN217" i="36"/>
  <c r="AM217" i="36"/>
  <c r="AL217" i="36"/>
  <c r="AK217" i="36"/>
  <c r="AJ217" i="36"/>
  <c r="AS216" i="36"/>
  <c r="AR216" i="36"/>
  <c r="AQ216" i="36"/>
  <c r="AP216" i="36"/>
  <c r="AO216" i="36"/>
  <c r="AN216" i="36"/>
  <c r="AM216" i="36"/>
  <c r="AL216" i="36"/>
  <c r="AK216" i="36"/>
  <c r="AJ216" i="36"/>
  <c r="AS215" i="36"/>
  <c r="AR215" i="36"/>
  <c r="AQ215" i="36"/>
  <c r="AP215" i="36"/>
  <c r="AO215" i="36"/>
  <c r="AN215" i="36"/>
  <c r="AM215" i="36"/>
  <c r="AL215" i="36"/>
  <c r="AK215" i="36"/>
  <c r="AJ215" i="36"/>
  <c r="AS214" i="36"/>
  <c r="AR214" i="36"/>
  <c r="AQ214" i="36"/>
  <c r="AP214" i="36"/>
  <c r="AO214" i="36"/>
  <c r="AN214" i="36"/>
  <c r="AM214" i="36"/>
  <c r="AL214" i="36"/>
  <c r="AK214" i="36"/>
  <c r="AJ214" i="36"/>
  <c r="AS213" i="36"/>
  <c r="AR213" i="36"/>
  <c r="AQ213" i="36"/>
  <c r="AP213" i="36"/>
  <c r="AO213" i="36"/>
  <c r="AN213" i="36"/>
  <c r="AM213" i="36"/>
  <c r="AL213" i="36"/>
  <c r="AK213" i="36"/>
  <c r="AJ213" i="36"/>
  <c r="AS212" i="36"/>
  <c r="AR212" i="36"/>
  <c r="AQ212" i="36"/>
  <c r="AP212" i="36"/>
  <c r="AO212" i="36"/>
  <c r="AN212" i="36"/>
  <c r="AM212" i="36"/>
  <c r="AL212" i="36"/>
  <c r="AK212" i="36"/>
  <c r="AJ212" i="36"/>
  <c r="AS211" i="36"/>
  <c r="AR211" i="36"/>
  <c r="AQ211" i="36"/>
  <c r="AP211" i="36"/>
  <c r="AO211" i="36"/>
  <c r="AN211" i="36"/>
  <c r="AM211" i="36"/>
  <c r="AL211" i="36"/>
  <c r="AK211" i="36"/>
  <c r="AJ211" i="36"/>
  <c r="AS210" i="36"/>
  <c r="AR210" i="36"/>
  <c r="AQ210" i="36"/>
  <c r="AP210" i="36"/>
  <c r="AO210" i="36"/>
  <c r="AN210" i="36"/>
  <c r="AM210" i="36"/>
  <c r="AL210" i="36"/>
  <c r="AK210" i="36"/>
  <c r="AJ210" i="36"/>
  <c r="AS209" i="36"/>
  <c r="AR209" i="36"/>
  <c r="AQ209" i="36"/>
  <c r="AP209" i="36"/>
  <c r="AO209" i="36"/>
  <c r="AN209" i="36"/>
  <c r="AM209" i="36"/>
  <c r="AL209" i="36"/>
  <c r="AK209" i="36"/>
  <c r="AJ209" i="36"/>
  <c r="AS208" i="36"/>
  <c r="AR208" i="36"/>
  <c r="AQ208" i="36"/>
  <c r="AP208" i="36"/>
  <c r="AO208" i="36"/>
  <c r="AN208" i="36"/>
  <c r="AM208" i="36"/>
  <c r="AL208" i="36"/>
  <c r="AK208" i="36"/>
  <c r="AJ208" i="36"/>
  <c r="AS207" i="36"/>
  <c r="AR207" i="36"/>
  <c r="AQ207" i="36"/>
  <c r="AP207" i="36"/>
  <c r="AO207" i="36"/>
  <c r="AN207" i="36"/>
  <c r="AM207" i="36"/>
  <c r="AL207" i="36"/>
  <c r="AK207" i="36"/>
  <c r="AJ207" i="36"/>
  <c r="AS206" i="36"/>
  <c r="AR206" i="36"/>
  <c r="AQ206" i="36"/>
  <c r="AP206" i="36"/>
  <c r="AO206" i="36"/>
  <c r="AN206" i="36"/>
  <c r="AM206" i="36"/>
  <c r="AL206" i="36"/>
  <c r="AK206" i="36"/>
  <c r="AJ206" i="36"/>
  <c r="AS205" i="36"/>
  <c r="AR205" i="36"/>
  <c r="AQ205" i="36"/>
  <c r="AP205" i="36"/>
  <c r="AO205" i="36"/>
  <c r="AN205" i="36"/>
  <c r="AM205" i="36"/>
  <c r="AL205" i="36"/>
  <c r="AK205" i="36"/>
  <c r="AJ205" i="36"/>
  <c r="AS204" i="36"/>
  <c r="AR204" i="36"/>
  <c r="AQ204" i="36"/>
  <c r="AP204" i="36"/>
  <c r="AO204" i="36"/>
  <c r="AN204" i="36"/>
  <c r="AM204" i="36"/>
  <c r="AL204" i="36"/>
  <c r="AK204" i="36"/>
  <c r="AJ204" i="36"/>
  <c r="AS203" i="36"/>
  <c r="AR203" i="36"/>
  <c r="AQ203" i="36"/>
  <c r="AP203" i="36"/>
  <c r="AO203" i="36"/>
  <c r="AN203" i="36"/>
  <c r="AM203" i="36"/>
  <c r="AL203" i="36"/>
  <c r="AK203" i="36"/>
  <c r="AJ203" i="36"/>
  <c r="AS202" i="36"/>
  <c r="AR202" i="36"/>
  <c r="AQ202" i="36"/>
  <c r="AP202" i="36"/>
  <c r="AO202" i="36"/>
  <c r="AN202" i="36"/>
  <c r="AM202" i="36"/>
  <c r="AL202" i="36"/>
  <c r="AK202" i="36"/>
  <c r="AJ202" i="36"/>
  <c r="AS201" i="36"/>
  <c r="AR201" i="36"/>
  <c r="AQ201" i="36"/>
  <c r="AP201" i="36"/>
  <c r="AO201" i="36"/>
  <c r="AN201" i="36"/>
  <c r="AM201" i="36"/>
  <c r="AL201" i="36"/>
  <c r="AK201" i="36"/>
  <c r="AJ201" i="36"/>
  <c r="AS200" i="36"/>
  <c r="AR200" i="36"/>
  <c r="AQ200" i="36"/>
  <c r="AP200" i="36"/>
  <c r="AO200" i="36"/>
  <c r="AN200" i="36"/>
  <c r="AM200" i="36"/>
  <c r="AL200" i="36"/>
  <c r="AK200" i="36"/>
  <c r="AJ200" i="36"/>
  <c r="AS199" i="36"/>
  <c r="AR199" i="36"/>
  <c r="AQ199" i="36"/>
  <c r="AP199" i="36"/>
  <c r="AO199" i="36"/>
  <c r="AN199" i="36"/>
  <c r="AM199" i="36"/>
  <c r="AL199" i="36"/>
  <c r="AK199" i="36"/>
  <c r="AJ199" i="36"/>
  <c r="AS198" i="36"/>
  <c r="AR198" i="36"/>
  <c r="AQ198" i="36"/>
  <c r="AP198" i="36"/>
  <c r="AO198" i="36"/>
  <c r="AN198" i="36"/>
  <c r="AM198" i="36"/>
  <c r="AL198" i="36"/>
  <c r="AK198" i="36"/>
  <c r="AJ198" i="36"/>
  <c r="AS197" i="36"/>
  <c r="AR197" i="36"/>
  <c r="AQ197" i="36"/>
  <c r="AP197" i="36"/>
  <c r="AO197" i="36"/>
  <c r="AN197" i="36"/>
  <c r="AM197" i="36"/>
  <c r="AL197" i="36"/>
  <c r="AK197" i="36"/>
  <c r="AJ197" i="36"/>
  <c r="AS196" i="36"/>
  <c r="AR196" i="36"/>
  <c r="AQ196" i="36"/>
  <c r="AP196" i="36"/>
  <c r="AO196" i="36"/>
  <c r="AN196" i="36"/>
  <c r="AM196" i="36"/>
  <c r="AL196" i="36"/>
  <c r="AK196" i="36"/>
  <c r="AJ196" i="36"/>
  <c r="AS195" i="36"/>
  <c r="AR195" i="36"/>
  <c r="AQ195" i="36"/>
  <c r="AP195" i="36"/>
  <c r="AO195" i="36"/>
  <c r="AN195" i="36"/>
  <c r="AM195" i="36"/>
  <c r="AL195" i="36"/>
  <c r="AK195" i="36"/>
  <c r="AJ195" i="36"/>
  <c r="AS194" i="36"/>
  <c r="AR194" i="36"/>
  <c r="AQ194" i="36"/>
  <c r="AP194" i="36"/>
  <c r="AO194" i="36"/>
  <c r="AN194" i="36"/>
  <c r="AM194" i="36"/>
  <c r="AL194" i="36"/>
  <c r="AK194" i="36"/>
  <c r="AJ194" i="36"/>
  <c r="AS193" i="36"/>
  <c r="AR193" i="36"/>
  <c r="AQ193" i="36"/>
  <c r="AP193" i="36"/>
  <c r="AO193" i="36"/>
  <c r="AN193" i="36"/>
  <c r="AM193" i="36"/>
  <c r="AL193" i="36"/>
  <c r="AK193" i="36"/>
  <c r="AJ193" i="36"/>
  <c r="AS192" i="36"/>
  <c r="AR192" i="36"/>
  <c r="AQ192" i="36"/>
  <c r="AP192" i="36"/>
  <c r="AO192" i="36"/>
  <c r="AN192" i="36"/>
  <c r="AM192" i="36"/>
  <c r="AL192" i="36"/>
  <c r="AK192" i="36"/>
  <c r="AJ192" i="36"/>
  <c r="AS191" i="36"/>
  <c r="AR191" i="36"/>
  <c r="AQ191" i="36"/>
  <c r="AP191" i="36"/>
  <c r="AO191" i="36"/>
  <c r="AN191" i="36"/>
  <c r="AM191" i="36"/>
  <c r="AL191" i="36"/>
  <c r="AK191" i="36"/>
  <c r="AJ191" i="36"/>
  <c r="AS190" i="36"/>
  <c r="AR190" i="36"/>
  <c r="AQ190" i="36"/>
  <c r="AP190" i="36"/>
  <c r="AO190" i="36"/>
  <c r="AN190" i="36"/>
  <c r="AM190" i="36"/>
  <c r="AL190" i="36"/>
  <c r="AK190" i="36"/>
  <c r="AJ190" i="36"/>
  <c r="AS189" i="36"/>
  <c r="AR189" i="36"/>
  <c r="AQ189" i="36"/>
  <c r="AP189" i="36"/>
  <c r="AO189" i="36"/>
  <c r="AN189" i="36"/>
  <c r="AM189" i="36"/>
  <c r="AL189" i="36"/>
  <c r="AK189" i="36"/>
  <c r="AJ189" i="36"/>
  <c r="AS188" i="36"/>
  <c r="AR188" i="36"/>
  <c r="AQ188" i="36"/>
  <c r="AP188" i="36"/>
  <c r="AO188" i="36"/>
  <c r="AN188" i="36"/>
  <c r="AM188" i="36"/>
  <c r="AL188" i="36"/>
  <c r="AK188" i="36"/>
  <c r="AJ188" i="36"/>
  <c r="AS187" i="36"/>
  <c r="AR187" i="36"/>
  <c r="AQ187" i="36"/>
  <c r="AP187" i="36"/>
  <c r="AO187" i="36"/>
  <c r="AN187" i="36"/>
  <c r="AM187" i="36"/>
  <c r="AL187" i="36"/>
  <c r="AK187" i="36"/>
  <c r="AJ187" i="36"/>
  <c r="AS186" i="36"/>
  <c r="AR186" i="36"/>
  <c r="AQ186" i="36"/>
  <c r="AP186" i="36"/>
  <c r="AO186" i="36"/>
  <c r="AN186" i="36"/>
  <c r="AM186" i="36"/>
  <c r="AL186" i="36"/>
  <c r="AK186" i="36"/>
  <c r="AJ186" i="36"/>
  <c r="AS185" i="36"/>
  <c r="AR185" i="36"/>
  <c r="AQ185" i="36"/>
  <c r="AP185" i="36"/>
  <c r="AO185" i="36"/>
  <c r="AN185" i="36"/>
  <c r="AM185" i="36"/>
  <c r="AL185" i="36"/>
  <c r="AK185" i="36"/>
  <c r="AJ185" i="36"/>
  <c r="AS184" i="36"/>
  <c r="AR184" i="36"/>
  <c r="AQ184" i="36"/>
  <c r="AP184" i="36"/>
  <c r="AO184" i="36"/>
  <c r="AN184" i="36"/>
  <c r="AM184" i="36"/>
  <c r="AL184" i="36"/>
  <c r="AK184" i="36"/>
  <c r="AJ184" i="36"/>
  <c r="AS183" i="36"/>
  <c r="AR183" i="36"/>
  <c r="AQ183" i="36"/>
  <c r="AP183" i="36"/>
  <c r="AO183" i="36"/>
  <c r="AN183" i="36"/>
  <c r="AM183" i="36"/>
  <c r="AL183" i="36"/>
  <c r="AK183" i="36"/>
  <c r="AJ183" i="36"/>
  <c r="AS182" i="36"/>
  <c r="AR182" i="36"/>
  <c r="AQ182" i="36"/>
  <c r="AP182" i="36"/>
  <c r="AO182" i="36"/>
  <c r="AN182" i="36"/>
  <c r="AM182" i="36"/>
  <c r="AL182" i="36"/>
  <c r="AK182" i="36"/>
  <c r="AJ182" i="36"/>
  <c r="AS181" i="36"/>
  <c r="AR181" i="36"/>
  <c r="AQ181" i="36"/>
  <c r="AP181" i="36"/>
  <c r="AO181" i="36"/>
  <c r="AN181" i="36"/>
  <c r="AM181" i="36"/>
  <c r="AL181" i="36"/>
  <c r="AK181" i="36"/>
  <c r="AJ181" i="36"/>
  <c r="AS180" i="36"/>
  <c r="AR180" i="36"/>
  <c r="AQ180" i="36"/>
  <c r="AP180" i="36"/>
  <c r="AO180" i="36"/>
  <c r="AN180" i="36"/>
  <c r="AM180" i="36"/>
  <c r="AL180" i="36"/>
  <c r="AK180" i="36"/>
  <c r="AJ180" i="36"/>
  <c r="AS179" i="36"/>
  <c r="AR179" i="36"/>
  <c r="AQ179" i="36"/>
  <c r="AP179" i="36"/>
  <c r="AO179" i="36"/>
  <c r="AN179" i="36"/>
  <c r="AM179" i="36"/>
  <c r="AL179" i="36"/>
  <c r="AK179" i="36"/>
  <c r="AJ179" i="36"/>
  <c r="AS178" i="36"/>
  <c r="AR178" i="36"/>
  <c r="AQ178" i="36"/>
  <c r="AP178" i="36"/>
  <c r="AO178" i="36"/>
  <c r="AN178" i="36"/>
  <c r="AM178" i="36"/>
  <c r="AL178" i="36"/>
  <c r="AK178" i="36"/>
  <c r="AJ178" i="36"/>
  <c r="AS177" i="36"/>
  <c r="AR177" i="36"/>
  <c r="AQ177" i="36"/>
  <c r="AP177" i="36"/>
  <c r="AO177" i="36"/>
  <c r="AN177" i="36"/>
  <c r="AM177" i="36"/>
  <c r="AL177" i="36"/>
  <c r="AK177" i="36"/>
  <c r="AJ177" i="36"/>
  <c r="AS176" i="36"/>
  <c r="AR176" i="36"/>
  <c r="AQ176" i="36"/>
  <c r="AP176" i="36"/>
  <c r="AO176" i="36"/>
  <c r="AN176" i="36"/>
  <c r="AM176" i="36"/>
  <c r="AL176" i="36"/>
  <c r="AK176" i="36"/>
  <c r="AJ176" i="36"/>
  <c r="AS175" i="36"/>
  <c r="AR175" i="36"/>
  <c r="AQ175" i="36"/>
  <c r="AP175" i="36"/>
  <c r="AO175" i="36"/>
  <c r="AN175" i="36"/>
  <c r="AM175" i="36"/>
  <c r="AL175" i="36"/>
  <c r="AK175" i="36"/>
  <c r="AJ175" i="36"/>
  <c r="AS174" i="36"/>
  <c r="AR174" i="36"/>
  <c r="AQ174" i="36"/>
  <c r="AP174" i="36"/>
  <c r="AO174" i="36"/>
  <c r="AN174" i="36"/>
  <c r="AM174" i="36"/>
  <c r="AL174" i="36"/>
  <c r="AK174" i="36"/>
  <c r="AJ174" i="36"/>
  <c r="AS173" i="36"/>
  <c r="AR173" i="36"/>
  <c r="AQ173" i="36"/>
  <c r="AP173" i="36"/>
  <c r="AO173" i="36"/>
  <c r="AN173" i="36"/>
  <c r="AM173" i="36"/>
  <c r="AL173" i="36"/>
  <c r="AK173" i="36"/>
  <c r="AJ173" i="36"/>
  <c r="AS172" i="36"/>
  <c r="AR172" i="36"/>
  <c r="AQ172" i="36"/>
  <c r="AP172" i="36"/>
  <c r="AO172" i="36"/>
  <c r="AN172" i="36"/>
  <c r="AM172" i="36"/>
  <c r="AL172" i="36"/>
  <c r="AK172" i="36"/>
  <c r="AJ172" i="36"/>
  <c r="AS171" i="36"/>
  <c r="AR171" i="36"/>
  <c r="AQ171" i="36"/>
  <c r="AP171" i="36"/>
  <c r="AO171" i="36"/>
  <c r="AN171" i="36"/>
  <c r="AM171" i="36"/>
  <c r="AL171" i="36"/>
  <c r="AK171" i="36"/>
  <c r="AJ171" i="36"/>
  <c r="AS170" i="36"/>
  <c r="AR170" i="36"/>
  <c r="AQ170" i="36"/>
  <c r="AP170" i="36"/>
  <c r="AO170" i="36"/>
  <c r="AN170" i="36"/>
  <c r="AM170" i="36"/>
  <c r="AL170" i="36"/>
  <c r="AK170" i="36"/>
  <c r="AJ170" i="36"/>
  <c r="AS169" i="36"/>
  <c r="AR169" i="36"/>
  <c r="AQ169" i="36"/>
  <c r="AP169" i="36"/>
  <c r="AO169" i="36"/>
  <c r="AN169" i="36"/>
  <c r="AM169" i="36"/>
  <c r="AL169" i="36"/>
  <c r="AK169" i="36"/>
  <c r="AJ169" i="36"/>
  <c r="AS168" i="36"/>
  <c r="AR168" i="36"/>
  <c r="AQ168" i="36"/>
  <c r="AP168" i="36"/>
  <c r="AO168" i="36"/>
  <c r="AN168" i="36"/>
  <c r="AM168" i="36"/>
  <c r="AL168" i="36"/>
  <c r="AK168" i="36"/>
  <c r="AJ168" i="36"/>
  <c r="AS167" i="36"/>
  <c r="AR167" i="36"/>
  <c r="AQ167" i="36"/>
  <c r="AP167" i="36"/>
  <c r="AO167" i="36"/>
  <c r="AN167" i="36"/>
  <c r="AM167" i="36"/>
  <c r="AL167" i="36"/>
  <c r="AK167" i="36"/>
  <c r="AJ167" i="36"/>
  <c r="AS166" i="36"/>
  <c r="AR166" i="36"/>
  <c r="AQ166" i="36"/>
  <c r="AP166" i="36"/>
  <c r="AO166" i="36"/>
  <c r="AN166" i="36"/>
  <c r="AM166" i="36"/>
  <c r="AL166" i="36"/>
  <c r="AK166" i="36"/>
  <c r="AJ166" i="36"/>
  <c r="AS165" i="36"/>
  <c r="AR165" i="36"/>
  <c r="AQ165" i="36"/>
  <c r="AP165" i="36"/>
  <c r="AO165" i="36"/>
  <c r="AN165" i="36"/>
  <c r="AM165" i="36"/>
  <c r="AL165" i="36"/>
  <c r="AK165" i="36"/>
  <c r="AJ165" i="36"/>
  <c r="AS164" i="36"/>
  <c r="AR164" i="36"/>
  <c r="AQ164" i="36"/>
  <c r="AP164" i="36"/>
  <c r="AO164" i="36"/>
  <c r="AN164" i="36"/>
  <c r="AM164" i="36"/>
  <c r="AL164" i="36"/>
  <c r="AK164" i="36"/>
  <c r="AJ164" i="36"/>
  <c r="AS163" i="36"/>
  <c r="AR163" i="36"/>
  <c r="AQ163" i="36"/>
  <c r="AP163" i="36"/>
  <c r="AO163" i="36"/>
  <c r="AN163" i="36"/>
  <c r="AM163" i="36"/>
  <c r="AL163" i="36"/>
  <c r="AK163" i="36"/>
  <c r="AJ163" i="36"/>
  <c r="AS162" i="36"/>
  <c r="AR162" i="36"/>
  <c r="AQ162" i="36"/>
  <c r="AP162" i="36"/>
  <c r="AO162" i="36"/>
  <c r="AN162" i="36"/>
  <c r="AM162" i="36"/>
  <c r="AL162" i="36"/>
  <c r="AK162" i="36"/>
  <c r="AJ162" i="36"/>
  <c r="AS161" i="36"/>
  <c r="AR161" i="36"/>
  <c r="AQ161" i="36"/>
  <c r="AP161" i="36"/>
  <c r="AO161" i="36"/>
  <c r="AN161" i="36"/>
  <c r="AM161" i="36"/>
  <c r="AL161" i="36"/>
  <c r="AK161" i="36"/>
  <c r="AJ161" i="36"/>
  <c r="AS160" i="36"/>
  <c r="AR160" i="36"/>
  <c r="AQ160" i="36"/>
  <c r="AP160" i="36"/>
  <c r="AO160" i="36"/>
  <c r="AN160" i="36"/>
  <c r="AM160" i="36"/>
  <c r="AL160" i="36"/>
  <c r="AK160" i="36"/>
  <c r="AJ160" i="36"/>
  <c r="AS159" i="36"/>
  <c r="AR159" i="36"/>
  <c r="AQ159" i="36"/>
  <c r="AP159" i="36"/>
  <c r="AO159" i="36"/>
  <c r="AN159" i="36"/>
  <c r="AM159" i="36"/>
  <c r="AL159" i="36"/>
  <c r="AK159" i="36"/>
  <c r="AJ159" i="36"/>
  <c r="AS158" i="36"/>
  <c r="AR158" i="36"/>
  <c r="AQ158" i="36"/>
  <c r="AP158" i="36"/>
  <c r="AO158" i="36"/>
  <c r="AN158" i="36"/>
  <c r="AM158" i="36"/>
  <c r="AL158" i="36"/>
  <c r="AK158" i="36"/>
  <c r="AJ158" i="36"/>
  <c r="AS157" i="36"/>
  <c r="AR157" i="36"/>
  <c r="AQ157" i="36"/>
  <c r="AP157" i="36"/>
  <c r="AO157" i="36"/>
  <c r="AN157" i="36"/>
  <c r="AM157" i="36"/>
  <c r="AL157" i="36"/>
  <c r="AK157" i="36"/>
  <c r="AJ157" i="36"/>
  <c r="AS156" i="36"/>
  <c r="AR156" i="36"/>
  <c r="AQ156" i="36"/>
  <c r="AP156" i="36"/>
  <c r="AO156" i="36"/>
  <c r="AN156" i="36"/>
  <c r="AM156" i="36"/>
  <c r="AL156" i="36"/>
  <c r="AK156" i="36"/>
  <c r="AJ156" i="36"/>
  <c r="AS155" i="36"/>
  <c r="AR155" i="36"/>
  <c r="AQ155" i="36"/>
  <c r="AP155" i="36"/>
  <c r="AO155" i="36"/>
  <c r="AN155" i="36"/>
  <c r="AM155" i="36"/>
  <c r="AL155" i="36"/>
  <c r="AK155" i="36"/>
  <c r="AJ155" i="36"/>
  <c r="AS154" i="36"/>
  <c r="AR154" i="36"/>
  <c r="AQ154" i="36"/>
  <c r="AP154" i="36"/>
  <c r="AO154" i="36"/>
  <c r="AN154" i="36"/>
  <c r="AM154" i="36"/>
  <c r="AL154" i="36"/>
  <c r="AK154" i="36"/>
  <c r="AJ154" i="36"/>
  <c r="AS153" i="36"/>
  <c r="AR153" i="36"/>
  <c r="AQ153" i="36"/>
  <c r="AP153" i="36"/>
  <c r="AO153" i="36"/>
  <c r="AN153" i="36"/>
  <c r="AM153" i="36"/>
  <c r="AL153" i="36"/>
  <c r="AK153" i="36"/>
  <c r="AJ153" i="36"/>
  <c r="AS152" i="36"/>
  <c r="AR152" i="36"/>
  <c r="AQ152" i="36"/>
  <c r="AP152" i="36"/>
  <c r="AO152" i="36"/>
  <c r="AN152" i="36"/>
  <c r="AM152" i="36"/>
  <c r="AL152" i="36"/>
  <c r="AK152" i="36"/>
  <c r="AJ152" i="36"/>
  <c r="AS151" i="36"/>
  <c r="AR151" i="36"/>
  <c r="AQ151" i="36"/>
  <c r="AP151" i="36"/>
  <c r="AO151" i="36"/>
  <c r="AN151" i="36"/>
  <c r="AM151" i="36"/>
  <c r="AL151" i="36"/>
  <c r="AK151" i="36"/>
  <c r="AJ151" i="36"/>
  <c r="AS150" i="36"/>
  <c r="AR150" i="36"/>
  <c r="AQ150" i="36"/>
  <c r="AP150" i="36"/>
  <c r="AO150" i="36"/>
  <c r="AN150" i="36"/>
  <c r="AM150" i="36"/>
  <c r="AL150" i="36"/>
  <c r="AK150" i="36"/>
  <c r="AJ150" i="36"/>
  <c r="AS149" i="36"/>
  <c r="AR149" i="36"/>
  <c r="AQ149" i="36"/>
  <c r="AP149" i="36"/>
  <c r="AO149" i="36"/>
  <c r="AN149" i="36"/>
  <c r="AM149" i="36"/>
  <c r="AL149" i="36"/>
  <c r="AK149" i="36"/>
  <c r="AJ149" i="36"/>
  <c r="AS148" i="36"/>
  <c r="AR148" i="36"/>
  <c r="AQ148" i="36"/>
  <c r="AP148" i="36"/>
  <c r="AO148" i="36"/>
  <c r="AN148" i="36"/>
  <c r="AM148" i="36"/>
  <c r="AL148" i="36"/>
  <c r="AK148" i="36"/>
  <c r="AJ148" i="36"/>
  <c r="AS147" i="36"/>
  <c r="AR147" i="36"/>
  <c r="AQ147" i="36"/>
  <c r="AP147" i="36"/>
  <c r="AO147" i="36"/>
  <c r="AN147" i="36"/>
  <c r="AM147" i="36"/>
  <c r="AL147" i="36"/>
  <c r="AK147" i="36"/>
  <c r="AJ147" i="36"/>
  <c r="AS146" i="36"/>
  <c r="AR146" i="36"/>
  <c r="AQ146" i="36"/>
  <c r="AP146" i="36"/>
  <c r="AO146" i="36"/>
  <c r="AN146" i="36"/>
  <c r="AM146" i="36"/>
  <c r="AL146" i="36"/>
  <c r="AK146" i="36"/>
  <c r="AJ146" i="36"/>
  <c r="AS145" i="36"/>
  <c r="AR145" i="36"/>
  <c r="AQ145" i="36"/>
  <c r="AP145" i="36"/>
  <c r="AO145" i="36"/>
  <c r="AN145" i="36"/>
  <c r="AM145" i="36"/>
  <c r="AL145" i="36"/>
  <c r="AK145" i="36"/>
  <c r="AJ145" i="36"/>
  <c r="AS144" i="36"/>
  <c r="AR144" i="36"/>
  <c r="AQ144" i="36"/>
  <c r="AP144" i="36"/>
  <c r="AO144" i="36"/>
  <c r="AN144" i="36"/>
  <c r="AM144" i="36"/>
  <c r="AL144" i="36"/>
  <c r="AK144" i="36"/>
  <c r="AJ144" i="36"/>
  <c r="AS143" i="36"/>
  <c r="AR143" i="36"/>
  <c r="AQ143" i="36"/>
  <c r="AP143" i="36"/>
  <c r="AO143" i="36"/>
  <c r="AN143" i="36"/>
  <c r="AM143" i="36"/>
  <c r="AL143" i="36"/>
  <c r="AK143" i="36"/>
  <c r="AJ143" i="36"/>
  <c r="AS142" i="36"/>
  <c r="AR142" i="36"/>
  <c r="AQ142" i="36"/>
  <c r="AP142" i="36"/>
  <c r="AO142" i="36"/>
  <c r="AN142" i="36"/>
  <c r="AM142" i="36"/>
  <c r="AL142" i="36"/>
  <c r="AK142" i="36"/>
  <c r="AJ142" i="36"/>
  <c r="AS141" i="36"/>
  <c r="AR141" i="36"/>
  <c r="AQ141" i="36"/>
  <c r="AP141" i="36"/>
  <c r="AO141" i="36"/>
  <c r="AN141" i="36"/>
  <c r="AM141" i="36"/>
  <c r="AL141" i="36"/>
  <c r="AK141" i="36"/>
  <c r="AJ141" i="36"/>
  <c r="AS140" i="36"/>
  <c r="AR140" i="36"/>
  <c r="AQ140" i="36"/>
  <c r="AP140" i="36"/>
  <c r="AO140" i="36"/>
  <c r="AN140" i="36"/>
  <c r="AM140" i="36"/>
  <c r="AL140" i="36"/>
  <c r="AK140" i="36"/>
  <c r="AJ140" i="36"/>
  <c r="AS139" i="36"/>
  <c r="AR139" i="36"/>
  <c r="AQ139" i="36"/>
  <c r="AP139" i="36"/>
  <c r="AO139" i="36"/>
  <c r="AN139" i="36"/>
  <c r="AM139" i="36"/>
  <c r="AL139" i="36"/>
  <c r="AK139" i="36"/>
  <c r="AJ139" i="36"/>
  <c r="AS138" i="36"/>
  <c r="AR138" i="36"/>
  <c r="AQ138" i="36"/>
  <c r="AP138" i="36"/>
  <c r="AO138" i="36"/>
  <c r="AN138" i="36"/>
  <c r="AM138" i="36"/>
  <c r="AL138" i="36"/>
  <c r="AK138" i="36"/>
  <c r="AJ138" i="36"/>
  <c r="AS137" i="36"/>
  <c r="AR137" i="36"/>
  <c r="AQ137" i="36"/>
  <c r="AP137" i="36"/>
  <c r="AO137" i="36"/>
  <c r="AN137" i="36"/>
  <c r="AM137" i="36"/>
  <c r="AL137" i="36"/>
  <c r="AK137" i="36"/>
  <c r="AJ137" i="36"/>
  <c r="AS136" i="36"/>
  <c r="AR136" i="36"/>
  <c r="AQ136" i="36"/>
  <c r="AP136" i="36"/>
  <c r="AO136" i="36"/>
  <c r="AN136" i="36"/>
  <c r="AM136" i="36"/>
  <c r="AL136" i="36"/>
  <c r="AK136" i="36"/>
  <c r="AJ136" i="36"/>
  <c r="AS135" i="36"/>
  <c r="AR135" i="36"/>
  <c r="AQ135" i="36"/>
  <c r="AP135" i="36"/>
  <c r="AO135" i="36"/>
  <c r="AN135" i="36"/>
  <c r="AM135" i="36"/>
  <c r="AL135" i="36"/>
  <c r="AK135" i="36"/>
  <c r="AJ135" i="36"/>
  <c r="AS134" i="36"/>
  <c r="AR134" i="36"/>
  <c r="AQ134" i="36"/>
  <c r="AP134" i="36"/>
  <c r="AO134" i="36"/>
  <c r="AN134" i="36"/>
  <c r="AM134" i="36"/>
  <c r="AL134" i="36"/>
  <c r="AK134" i="36"/>
  <c r="AJ134" i="36"/>
  <c r="AS133" i="36"/>
  <c r="AR133" i="36"/>
  <c r="AQ133" i="36"/>
  <c r="AP133" i="36"/>
  <c r="AO133" i="36"/>
  <c r="AN133" i="36"/>
  <c r="AM133" i="36"/>
  <c r="AL133" i="36"/>
  <c r="AK133" i="36"/>
  <c r="AJ133" i="36"/>
  <c r="AS132" i="36"/>
  <c r="AR132" i="36"/>
  <c r="AQ132" i="36"/>
  <c r="AP132" i="36"/>
  <c r="AO132" i="36"/>
  <c r="AN132" i="36"/>
  <c r="AM132" i="36"/>
  <c r="AL132" i="36"/>
  <c r="AK132" i="36"/>
  <c r="AJ132" i="36"/>
  <c r="AS131" i="36"/>
  <c r="AR131" i="36"/>
  <c r="AQ131" i="36"/>
  <c r="AP131" i="36"/>
  <c r="AO131" i="36"/>
  <c r="AN131" i="36"/>
  <c r="AM131" i="36"/>
  <c r="AL131" i="36"/>
  <c r="AK131" i="36"/>
  <c r="AJ131" i="36"/>
  <c r="AS130" i="36"/>
  <c r="AR130" i="36"/>
  <c r="AQ130" i="36"/>
  <c r="AP130" i="36"/>
  <c r="AO130" i="36"/>
  <c r="AN130" i="36"/>
  <c r="AM130" i="36"/>
  <c r="AL130" i="36"/>
  <c r="AK130" i="36"/>
  <c r="AJ130" i="36"/>
  <c r="AS129" i="36"/>
  <c r="AR129" i="36"/>
  <c r="AQ129" i="36"/>
  <c r="AP129" i="36"/>
  <c r="AO129" i="36"/>
  <c r="AN129" i="36"/>
  <c r="AM129" i="36"/>
  <c r="AL129" i="36"/>
  <c r="AK129" i="36"/>
  <c r="AJ129" i="36"/>
  <c r="AS128" i="36"/>
  <c r="AR128" i="36"/>
  <c r="AQ128" i="36"/>
  <c r="AP128" i="36"/>
  <c r="AO128" i="36"/>
  <c r="AN128" i="36"/>
  <c r="AM128" i="36"/>
  <c r="AL128" i="36"/>
  <c r="AK128" i="36"/>
  <c r="AJ128" i="36"/>
  <c r="AS127" i="36"/>
  <c r="AR127" i="36"/>
  <c r="AQ127" i="36"/>
  <c r="AP127" i="36"/>
  <c r="AO127" i="36"/>
  <c r="AN127" i="36"/>
  <c r="AM127" i="36"/>
  <c r="AL127" i="36"/>
  <c r="AK127" i="36"/>
  <c r="AJ127" i="36"/>
  <c r="AS126" i="36"/>
  <c r="AR126" i="36"/>
  <c r="AQ126" i="36"/>
  <c r="AP126" i="36"/>
  <c r="AO126" i="36"/>
  <c r="AN126" i="36"/>
  <c r="AM126" i="36"/>
  <c r="AL126" i="36"/>
  <c r="AK126" i="36"/>
  <c r="AJ126" i="36"/>
  <c r="AS125" i="36"/>
  <c r="AR125" i="36"/>
  <c r="AQ125" i="36"/>
  <c r="AP125" i="36"/>
  <c r="AO125" i="36"/>
  <c r="AN125" i="36"/>
  <c r="AM125" i="36"/>
  <c r="AL125" i="36"/>
  <c r="AK125" i="36"/>
  <c r="AJ125" i="36"/>
  <c r="AS124" i="36"/>
  <c r="AR124" i="36"/>
  <c r="AQ124" i="36"/>
  <c r="AP124" i="36"/>
  <c r="AO124" i="36"/>
  <c r="AN124" i="36"/>
  <c r="AM124" i="36"/>
  <c r="AL124" i="36"/>
  <c r="AK124" i="36"/>
  <c r="AJ124" i="36"/>
  <c r="AS123" i="36"/>
  <c r="AR123" i="36"/>
  <c r="AQ123" i="36"/>
  <c r="AP123" i="36"/>
  <c r="AO123" i="36"/>
  <c r="AN123" i="36"/>
  <c r="AM123" i="36"/>
  <c r="AL123" i="36"/>
  <c r="AK123" i="36"/>
  <c r="AJ123" i="36"/>
  <c r="AS122" i="36"/>
  <c r="AR122" i="36"/>
  <c r="AQ122" i="36"/>
  <c r="AP122" i="36"/>
  <c r="AO122" i="36"/>
  <c r="AN122" i="36"/>
  <c r="AM122" i="36"/>
  <c r="AL122" i="36"/>
  <c r="AK122" i="36"/>
  <c r="AJ122" i="36"/>
  <c r="AS121" i="36"/>
  <c r="AR121" i="36"/>
  <c r="AQ121" i="36"/>
  <c r="AP121" i="36"/>
  <c r="AO121" i="36"/>
  <c r="AN121" i="36"/>
  <c r="AM121" i="36"/>
  <c r="AL121" i="36"/>
  <c r="AK121" i="36"/>
  <c r="AJ121" i="36"/>
  <c r="AS120" i="36"/>
  <c r="AR120" i="36"/>
  <c r="AQ120" i="36"/>
  <c r="AP120" i="36"/>
  <c r="AO120" i="36"/>
  <c r="AN120" i="36"/>
  <c r="AM120" i="36"/>
  <c r="AL120" i="36"/>
  <c r="AK120" i="36"/>
  <c r="AJ120" i="36"/>
  <c r="AS119" i="36"/>
  <c r="AR119" i="36"/>
  <c r="AQ119" i="36"/>
  <c r="AP119" i="36"/>
  <c r="AO119" i="36"/>
  <c r="AN119" i="36"/>
  <c r="AM119" i="36"/>
  <c r="AL119" i="36"/>
  <c r="AK119" i="36"/>
  <c r="AJ119" i="36"/>
  <c r="AS118" i="36"/>
  <c r="AR118" i="36"/>
  <c r="AQ118" i="36"/>
  <c r="AP118" i="36"/>
  <c r="AO118" i="36"/>
  <c r="AN118" i="36"/>
  <c r="AM118" i="36"/>
  <c r="AL118" i="36"/>
  <c r="AK118" i="36"/>
  <c r="AJ118" i="36"/>
  <c r="AS117" i="36"/>
  <c r="AR117" i="36"/>
  <c r="AQ117" i="36"/>
  <c r="AP117" i="36"/>
  <c r="AO117" i="36"/>
  <c r="AN117" i="36"/>
  <c r="AM117" i="36"/>
  <c r="AL117" i="36"/>
  <c r="AK117" i="36"/>
  <c r="AJ117" i="36"/>
  <c r="AS116" i="36"/>
  <c r="AR116" i="36"/>
  <c r="AQ116" i="36"/>
  <c r="AP116" i="36"/>
  <c r="AO116" i="36"/>
  <c r="AN116" i="36"/>
  <c r="AM116" i="36"/>
  <c r="AL116" i="36"/>
  <c r="AK116" i="36"/>
  <c r="AJ116" i="36"/>
  <c r="AS115" i="36"/>
  <c r="AR115" i="36"/>
  <c r="AQ115" i="36"/>
  <c r="AP115" i="36"/>
  <c r="AO115" i="36"/>
  <c r="AN115" i="36"/>
  <c r="AM115" i="36"/>
  <c r="AL115" i="36"/>
  <c r="AK115" i="36"/>
  <c r="AJ115" i="36"/>
  <c r="AS114" i="36"/>
  <c r="AR114" i="36"/>
  <c r="AQ114" i="36"/>
  <c r="AP114" i="36"/>
  <c r="AO114" i="36"/>
  <c r="AN114" i="36"/>
  <c r="AM114" i="36"/>
  <c r="AL114" i="36"/>
  <c r="AK114" i="36"/>
  <c r="AJ114" i="36"/>
  <c r="AS113" i="36"/>
  <c r="AR113" i="36"/>
  <c r="AQ113" i="36"/>
  <c r="AP113" i="36"/>
  <c r="AO113" i="36"/>
  <c r="AN113" i="36"/>
  <c r="AM113" i="36"/>
  <c r="AL113" i="36"/>
  <c r="AK113" i="36"/>
  <c r="AJ113" i="36"/>
  <c r="AS112" i="36"/>
  <c r="AR112" i="36"/>
  <c r="AQ112" i="36"/>
  <c r="AP112" i="36"/>
  <c r="AO112" i="36"/>
  <c r="AN112" i="36"/>
  <c r="AM112" i="36"/>
  <c r="AL112" i="36"/>
  <c r="AK112" i="36"/>
  <c r="AJ112" i="36"/>
  <c r="AS111" i="36"/>
  <c r="AR111" i="36"/>
  <c r="AQ111" i="36"/>
  <c r="AP111" i="36"/>
  <c r="AO111" i="36"/>
  <c r="AN111" i="36"/>
  <c r="AM111" i="36"/>
  <c r="AL111" i="36"/>
  <c r="AK111" i="36"/>
  <c r="AJ111" i="36"/>
  <c r="AS110" i="36"/>
  <c r="AR110" i="36"/>
  <c r="AQ110" i="36"/>
  <c r="AP110" i="36"/>
  <c r="AO110" i="36"/>
  <c r="AN110" i="36"/>
  <c r="AM110" i="36"/>
  <c r="AL110" i="36"/>
  <c r="AK110" i="36"/>
  <c r="AJ110" i="36"/>
  <c r="AS109" i="36"/>
  <c r="AR109" i="36"/>
  <c r="AQ109" i="36"/>
  <c r="AP109" i="36"/>
  <c r="AO109" i="36"/>
  <c r="AN109" i="36"/>
  <c r="AM109" i="36"/>
  <c r="AL109" i="36"/>
  <c r="AK109" i="36"/>
  <c r="AJ109" i="36"/>
  <c r="AS108" i="36"/>
  <c r="AR108" i="36"/>
  <c r="AQ108" i="36"/>
  <c r="AP108" i="36"/>
  <c r="AO108" i="36"/>
  <c r="AN108" i="36"/>
  <c r="AM108" i="36"/>
  <c r="AL108" i="36"/>
  <c r="AK108" i="36"/>
  <c r="AJ108" i="36"/>
  <c r="AS107" i="36"/>
  <c r="AR107" i="36"/>
  <c r="AQ107" i="36"/>
  <c r="AP107" i="36"/>
  <c r="AO107" i="36"/>
  <c r="AN107" i="36"/>
  <c r="AM107" i="36"/>
  <c r="AL107" i="36"/>
  <c r="AK107" i="36"/>
  <c r="AJ107" i="36"/>
  <c r="AS106" i="36"/>
  <c r="AR106" i="36"/>
  <c r="AQ106" i="36"/>
  <c r="AP106" i="36"/>
  <c r="AO106" i="36"/>
  <c r="AN106" i="36"/>
  <c r="AM106" i="36"/>
  <c r="AL106" i="36"/>
  <c r="AK106" i="36"/>
  <c r="AJ106" i="36"/>
  <c r="AS105" i="36"/>
  <c r="AR105" i="36"/>
  <c r="AQ105" i="36"/>
  <c r="AP105" i="36"/>
  <c r="AO105" i="36"/>
  <c r="AN105" i="36"/>
  <c r="AM105" i="36"/>
  <c r="AL105" i="36"/>
  <c r="AK105" i="36"/>
  <c r="AJ105" i="36"/>
  <c r="AS104" i="36"/>
  <c r="AR104" i="36"/>
  <c r="AQ104" i="36"/>
  <c r="AP104" i="36"/>
  <c r="AO104" i="36"/>
  <c r="AN104" i="36"/>
  <c r="AM104" i="36"/>
  <c r="AL104" i="36"/>
  <c r="AK104" i="36"/>
  <c r="AJ104" i="36"/>
  <c r="AS103" i="36"/>
  <c r="AR103" i="36"/>
  <c r="AQ103" i="36"/>
  <c r="AP103" i="36"/>
  <c r="AO103" i="36"/>
  <c r="AN103" i="36"/>
  <c r="AM103" i="36"/>
  <c r="AL103" i="36"/>
  <c r="AK103" i="36"/>
  <c r="AJ103" i="36"/>
  <c r="AS102" i="36"/>
  <c r="AR102" i="36"/>
  <c r="AQ102" i="36"/>
  <c r="AP102" i="36"/>
  <c r="AO102" i="36"/>
  <c r="AN102" i="36"/>
  <c r="AM102" i="36"/>
  <c r="AL102" i="36"/>
  <c r="AK102" i="36"/>
  <c r="AJ102" i="36"/>
  <c r="AS101" i="36"/>
  <c r="AR101" i="36"/>
  <c r="AQ101" i="36"/>
  <c r="AP101" i="36"/>
  <c r="AO101" i="36"/>
  <c r="AN101" i="36"/>
  <c r="AM101" i="36"/>
  <c r="AL101" i="36"/>
  <c r="AK101" i="36"/>
  <c r="AJ101" i="36"/>
  <c r="AS100" i="36"/>
  <c r="AR100" i="36"/>
  <c r="AQ100" i="36"/>
  <c r="AP100" i="36"/>
  <c r="AO100" i="36"/>
  <c r="AN100" i="36"/>
  <c r="AM100" i="36"/>
  <c r="AL100" i="36"/>
  <c r="AK100" i="36"/>
  <c r="AJ100" i="36"/>
  <c r="AS99" i="36"/>
  <c r="AR99" i="36"/>
  <c r="AQ99" i="36"/>
  <c r="AP99" i="36"/>
  <c r="AO99" i="36"/>
  <c r="AN99" i="36"/>
  <c r="AM99" i="36"/>
  <c r="AL99" i="36"/>
  <c r="AK99" i="36"/>
  <c r="AJ99" i="36"/>
  <c r="AS98" i="36"/>
  <c r="AR98" i="36"/>
  <c r="AQ98" i="36"/>
  <c r="AP98" i="36"/>
  <c r="AO98" i="36"/>
  <c r="AN98" i="36"/>
  <c r="AM98" i="36"/>
  <c r="AL98" i="36"/>
  <c r="AK98" i="36"/>
  <c r="AJ98" i="36"/>
  <c r="AS97" i="36"/>
  <c r="AR97" i="36"/>
  <c r="AQ97" i="36"/>
  <c r="AP97" i="36"/>
  <c r="AO97" i="36"/>
  <c r="AN97" i="36"/>
  <c r="AM97" i="36"/>
  <c r="AL97" i="36"/>
  <c r="AK97" i="36"/>
  <c r="AJ97" i="36"/>
  <c r="AS96" i="36"/>
  <c r="AR96" i="36"/>
  <c r="AQ96" i="36"/>
  <c r="AP96" i="36"/>
  <c r="AO96" i="36"/>
  <c r="AN96" i="36"/>
  <c r="AM96" i="36"/>
  <c r="AL96" i="36"/>
  <c r="AK96" i="36"/>
  <c r="AJ96" i="36"/>
  <c r="AS95" i="36"/>
  <c r="AR95" i="36"/>
  <c r="AQ95" i="36"/>
  <c r="AP95" i="36"/>
  <c r="AO95" i="36"/>
  <c r="AN95" i="36"/>
  <c r="AM95" i="36"/>
  <c r="AL95" i="36"/>
  <c r="AK95" i="36"/>
  <c r="AJ95" i="36"/>
  <c r="AS94" i="36"/>
  <c r="AR94" i="36"/>
  <c r="AQ94" i="36"/>
  <c r="AP94" i="36"/>
  <c r="AO94" i="36"/>
  <c r="AN94" i="36"/>
  <c r="AM94" i="36"/>
  <c r="AL94" i="36"/>
  <c r="AK94" i="36"/>
  <c r="AJ94" i="36"/>
  <c r="AS93" i="36"/>
  <c r="AR93" i="36"/>
  <c r="AQ93" i="36"/>
  <c r="AP93" i="36"/>
  <c r="AO93" i="36"/>
  <c r="AN93" i="36"/>
  <c r="AM93" i="36"/>
  <c r="AL93" i="36"/>
  <c r="AK93" i="36"/>
  <c r="AJ93" i="36"/>
  <c r="AD893" i="36"/>
  <c r="AC893" i="36"/>
  <c r="AB893" i="36"/>
  <c r="AA893" i="36"/>
  <c r="Z893" i="36"/>
  <c r="Y893" i="36"/>
  <c r="X893" i="36"/>
  <c r="W893" i="36"/>
  <c r="V893" i="36"/>
  <c r="U893" i="36"/>
  <c r="AD892" i="36"/>
  <c r="AC892" i="36"/>
  <c r="AB892" i="36"/>
  <c r="AA892" i="36"/>
  <c r="Z892" i="36"/>
  <c r="Y892" i="36"/>
  <c r="X892" i="36"/>
  <c r="W892" i="36"/>
  <c r="V892" i="36"/>
  <c r="U892" i="36"/>
  <c r="AD891" i="36"/>
  <c r="AC891" i="36"/>
  <c r="AB891" i="36"/>
  <c r="AA891" i="36"/>
  <c r="Z891" i="36"/>
  <c r="Y891" i="36"/>
  <c r="X891" i="36"/>
  <c r="W891" i="36"/>
  <c r="V891" i="36"/>
  <c r="U891" i="36"/>
  <c r="AD890" i="36"/>
  <c r="AC890" i="36"/>
  <c r="AB890" i="36"/>
  <c r="AA890" i="36"/>
  <c r="Z890" i="36"/>
  <c r="Y890" i="36"/>
  <c r="X890" i="36"/>
  <c r="W890" i="36"/>
  <c r="V890" i="36"/>
  <c r="U890" i="36"/>
  <c r="AD889" i="36"/>
  <c r="AC889" i="36"/>
  <c r="AB889" i="36"/>
  <c r="AA889" i="36"/>
  <c r="Z889" i="36"/>
  <c r="Y889" i="36"/>
  <c r="X889" i="36"/>
  <c r="W889" i="36"/>
  <c r="V889" i="36"/>
  <c r="U889" i="36"/>
  <c r="AD888" i="36"/>
  <c r="AC888" i="36"/>
  <c r="AB888" i="36"/>
  <c r="AA888" i="36"/>
  <c r="Z888" i="36"/>
  <c r="Y888" i="36"/>
  <c r="X888" i="36"/>
  <c r="W888" i="36"/>
  <c r="V888" i="36"/>
  <c r="U888" i="36"/>
  <c r="AD887" i="36"/>
  <c r="AC887" i="36"/>
  <c r="AB887" i="36"/>
  <c r="AA887" i="36"/>
  <c r="Z887" i="36"/>
  <c r="Y887" i="36"/>
  <c r="X887" i="36"/>
  <c r="W887" i="36"/>
  <c r="V887" i="36"/>
  <c r="U887" i="36"/>
  <c r="AD886" i="36"/>
  <c r="AC886" i="36"/>
  <c r="AB886" i="36"/>
  <c r="AA886" i="36"/>
  <c r="Z886" i="36"/>
  <c r="Y886" i="36"/>
  <c r="X886" i="36"/>
  <c r="W886" i="36"/>
  <c r="V886" i="36"/>
  <c r="U886" i="36"/>
  <c r="AD885" i="36"/>
  <c r="AC885" i="36"/>
  <c r="AB885" i="36"/>
  <c r="AA885" i="36"/>
  <c r="Z885" i="36"/>
  <c r="Y885" i="36"/>
  <c r="X885" i="36"/>
  <c r="W885" i="36"/>
  <c r="V885" i="36"/>
  <c r="U885" i="36"/>
  <c r="AD884" i="36"/>
  <c r="AC884" i="36"/>
  <c r="AB884" i="36"/>
  <c r="AA884" i="36"/>
  <c r="Z884" i="36"/>
  <c r="Y884" i="36"/>
  <c r="X884" i="36"/>
  <c r="W884" i="36"/>
  <c r="V884" i="36"/>
  <c r="U884" i="36"/>
  <c r="AD883" i="36"/>
  <c r="AC883" i="36"/>
  <c r="AB883" i="36"/>
  <c r="AA883" i="36"/>
  <c r="Z883" i="36"/>
  <c r="Y883" i="36"/>
  <c r="X883" i="36"/>
  <c r="W883" i="36"/>
  <c r="V883" i="36"/>
  <c r="U883" i="36"/>
  <c r="AD882" i="36"/>
  <c r="AC882" i="36"/>
  <c r="AB882" i="36"/>
  <c r="AA882" i="36"/>
  <c r="Z882" i="36"/>
  <c r="Y882" i="36"/>
  <c r="X882" i="36"/>
  <c r="W882" i="36"/>
  <c r="V882" i="36"/>
  <c r="U882" i="36"/>
  <c r="AD881" i="36"/>
  <c r="AC881" i="36"/>
  <c r="AB881" i="36"/>
  <c r="AA881" i="36"/>
  <c r="Z881" i="36"/>
  <c r="Y881" i="36"/>
  <c r="X881" i="36"/>
  <c r="W881" i="36"/>
  <c r="V881" i="36"/>
  <c r="U881" i="36"/>
  <c r="AD880" i="36"/>
  <c r="AC880" i="36"/>
  <c r="AB880" i="36"/>
  <c r="AA880" i="36"/>
  <c r="Z880" i="36"/>
  <c r="Y880" i="36"/>
  <c r="X880" i="36"/>
  <c r="W880" i="36"/>
  <c r="V880" i="36"/>
  <c r="U880" i="36"/>
  <c r="AD879" i="36"/>
  <c r="AC879" i="36"/>
  <c r="AB879" i="36"/>
  <c r="AA879" i="36"/>
  <c r="Z879" i="36"/>
  <c r="Y879" i="36"/>
  <c r="X879" i="36"/>
  <c r="W879" i="36"/>
  <c r="V879" i="36"/>
  <c r="U879" i="36"/>
  <c r="AD878" i="36"/>
  <c r="AC878" i="36"/>
  <c r="AB878" i="36"/>
  <c r="AA878" i="36"/>
  <c r="Z878" i="36"/>
  <c r="Y878" i="36"/>
  <c r="X878" i="36"/>
  <c r="W878" i="36"/>
  <c r="V878" i="36"/>
  <c r="U878" i="36"/>
  <c r="AD877" i="36"/>
  <c r="AC877" i="36"/>
  <c r="AB877" i="36"/>
  <c r="AA877" i="36"/>
  <c r="Z877" i="36"/>
  <c r="Y877" i="36"/>
  <c r="X877" i="36"/>
  <c r="W877" i="36"/>
  <c r="V877" i="36"/>
  <c r="U877" i="36"/>
  <c r="AD876" i="36"/>
  <c r="AC876" i="36"/>
  <c r="AB876" i="36"/>
  <c r="AA876" i="36"/>
  <c r="Z876" i="36"/>
  <c r="Y876" i="36"/>
  <c r="X876" i="36"/>
  <c r="W876" i="36"/>
  <c r="V876" i="36"/>
  <c r="U876" i="36"/>
  <c r="AD875" i="36"/>
  <c r="AC875" i="36"/>
  <c r="AB875" i="36"/>
  <c r="AA875" i="36"/>
  <c r="Z875" i="36"/>
  <c r="Y875" i="36"/>
  <c r="X875" i="36"/>
  <c r="W875" i="36"/>
  <c r="V875" i="36"/>
  <c r="U875" i="36"/>
  <c r="AD874" i="36"/>
  <c r="AC874" i="36"/>
  <c r="AB874" i="36"/>
  <c r="AA874" i="36"/>
  <c r="Z874" i="36"/>
  <c r="Y874" i="36"/>
  <c r="X874" i="36"/>
  <c r="W874" i="36"/>
  <c r="V874" i="36"/>
  <c r="U874" i="36"/>
  <c r="AD873" i="36"/>
  <c r="AC873" i="36"/>
  <c r="AB873" i="36"/>
  <c r="AA873" i="36"/>
  <c r="Z873" i="36"/>
  <c r="Y873" i="36"/>
  <c r="X873" i="36"/>
  <c r="W873" i="36"/>
  <c r="V873" i="36"/>
  <c r="U873" i="36"/>
  <c r="AD872" i="36"/>
  <c r="AC872" i="36"/>
  <c r="AB872" i="36"/>
  <c r="AA872" i="36"/>
  <c r="Z872" i="36"/>
  <c r="Y872" i="36"/>
  <c r="X872" i="36"/>
  <c r="W872" i="36"/>
  <c r="V872" i="36"/>
  <c r="U872" i="36"/>
  <c r="AD871" i="36"/>
  <c r="AC871" i="36"/>
  <c r="AB871" i="36"/>
  <c r="AA871" i="36"/>
  <c r="Z871" i="36"/>
  <c r="Y871" i="36"/>
  <c r="X871" i="36"/>
  <c r="W871" i="36"/>
  <c r="V871" i="36"/>
  <c r="U871" i="36"/>
  <c r="AD870" i="36"/>
  <c r="AC870" i="36"/>
  <c r="AB870" i="36"/>
  <c r="AA870" i="36"/>
  <c r="Z870" i="36"/>
  <c r="Y870" i="36"/>
  <c r="X870" i="36"/>
  <c r="W870" i="36"/>
  <c r="V870" i="36"/>
  <c r="U870" i="36"/>
  <c r="AD869" i="36"/>
  <c r="AC869" i="36"/>
  <c r="AB869" i="36"/>
  <c r="AA869" i="36"/>
  <c r="Z869" i="36"/>
  <c r="Y869" i="36"/>
  <c r="X869" i="36"/>
  <c r="W869" i="36"/>
  <c r="V869" i="36"/>
  <c r="U869" i="36"/>
  <c r="AD868" i="36"/>
  <c r="AC868" i="36"/>
  <c r="AB868" i="36"/>
  <c r="AA868" i="36"/>
  <c r="Z868" i="36"/>
  <c r="Y868" i="36"/>
  <c r="X868" i="36"/>
  <c r="W868" i="36"/>
  <c r="V868" i="36"/>
  <c r="U868" i="36"/>
  <c r="AD867" i="36"/>
  <c r="AC867" i="36"/>
  <c r="AB867" i="36"/>
  <c r="AA867" i="36"/>
  <c r="Z867" i="36"/>
  <c r="Y867" i="36"/>
  <c r="X867" i="36"/>
  <c r="W867" i="36"/>
  <c r="V867" i="36"/>
  <c r="U867" i="36"/>
  <c r="AD866" i="36"/>
  <c r="AC866" i="36"/>
  <c r="AB866" i="36"/>
  <c r="AA866" i="36"/>
  <c r="Z866" i="36"/>
  <c r="Y866" i="36"/>
  <c r="X866" i="36"/>
  <c r="W866" i="36"/>
  <c r="V866" i="36"/>
  <c r="U866" i="36"/>
  <c r="AD865" i="36"/>
  <c r="AC865" i="36"/>
  <c r="AB865" i="36"/>
  <c r="AA865" i="36"/>
  <c r="Z865" i="36"/>
  <c r="Y865" i="36"/>
  <c r="X865" i="36"/>
  <c r="W865" i="36"/>
  <c r="V865" i="36"/>
  <c r="U865" i="36"/>
  <c r="AD864" i="36"/>
  <c r="AC864" i="36"/>
  <c r="AB864" i="36"/>
  <c r="AA864" i="36"/>
  <c r="Z864" i="36"/>
  <c r="Y864" i="36"/>
  <c r="X864" i="36"/>
  <c r="W864" i="36"/>
  <c r="V864" i="36"/>
  <c r="U864" i="36"/>
  <c r="AD863" i="36"/>
  <c r="AC863" i="36"/>
  <c r="AB863" i="36"/>
  <c r="AA863" i="36"/>
  <c r="Z863" i="36"/>
  <c r="Y863" i="36"/>
  <c r="X863" i="36"/>
  <c r="W863" i="36"/>
  <c r="V863" i="36"/>
  <c r="U863" i="36"/>
  <c r="AD862" i="36"/>
  <c r="AC862" i="36"/>
  <c r="AB862" i="36"/>
  <c r="AA862" i="36"/>
  <c r="Z862" i="36"/>
  <c r="Y862" i="36"/>
  <c r="X862" i="36"/>
  <c r="W862" i="36"/>
  <c r="V862" i="36"/>
  <c r="U862" i="36"/>
  <c r="AD861" i="36"/>
  <c r="AC861" i="36"/>
  <c r="AB861" i="36"/>
  <c r="AA861" i="36"/>
  <c r="Z861" i="36"/>
  <c r="Y861" i="36"/>
  <c r="X861" i="36"/>
  <c r="W861" i="36"/>
  <c r="V861" i="36"/>
  <c r="U861" i="36"/>
  <c r="AD860" i="36"/>
  <c r="AC860" i="36"/>
  <c r="AB860" i="36"/>
  <c r="AA860" i="36"/>
  <c r="Z860" i="36"/>
  <c r="Y860" i="36"/>
  <c r="X860" i="36"/>
  <c r="W860" i="36"/>
  <c r="V860" i="36"/>
  <c r="U860" i="36"/>
  <c r="AD859" i="36"/>
  <c r="AC859" i="36"/>
  <c r="AB859" i="36"/>
  <c r="AA859" i="36"/>
  <c r="Z859" i="36"/>
  <c r="Y859" i="36"/>
  <c r="X859" i="36"/>
  <c r="W859" i="36"/>
  <c r="V859" i="36"/>
  <c r="U859" i="36"/>
  <c r="AD858" i="36"/>
  <c r="AC858" i="36"/>
  <c r="AB858" i="36"/>
  <c r="AA858" i="36"/>
  <c r="Z858" i="36"/>
  <c r="Y858" i="36"/>
  <c r="X858" i="36"/>
  <c r="W858" i="36"/>
  <c r="V858" i="36"/>
  <c r="U858" i="36"/>
  <c r="AD857" i="36"/>
  <c r="AC857" i="36"/>
  <c r="AB857" i="36"/>
  <c r="AA857" i="36"/>
  <c r="Z857" i="36"/>
  <c r="Y857" i="36"/>
  <c r="X857" i="36"/>
  <c r="W857" i="36"/>
  <c r="V857" i="36"/>
  <c r="U857" i="36"/>
  <c r="AD856" i="36"/>
  <c r="AC856" i="36"/>
  <c r="AB856" i="36"/>
  <c r="AA856" i="36"/>
  <c r="Z856" i="36"/>
  <c r="Y856" i="36"/>
  <c r="X856" i="36"/>
  <c r="W856" i="36"/>
  <c r="V856" i="36"/>
  <c r="U856" i="36"/>
  <c r="AD855" i="36"/>
  <c r="AC855" i="36"/>
  <c r="AB855" i="36"/>
  <c r="AA855" i="36"/>
  <c r="Z855" i="36"/>
  <c r="Y855" i="36"/>
  <c r="X855" i="36"/>
  <c r="W855" i="36"/>
  <c r="V855" i="36"/>
  <c r="U855" i="36"/>
  <c r="AD854" i="36"/>
  <c r="AC854" i="36"/>
  <c r="AB854" i="36"/>
  <c r="AA854" i="36"/>
  <c r="Z854" i="36"/>
  <c r="Y854" i="36"/>
  <c r="X854" i="36"/>
  <c r="W854" i="36"/>
  <c r="V854" i="36"/>
  <c r="U854" i="36"/>
  <c r="AD853" i="36"/>
  <c r="AC853" i="36"/>
  <c r="AB853" i="36"/>
  <c r="AA853" i="36"/>
  <c r="Z853" i="36"/>
  <c r="Y853" i="36"/>
  <c r="X853" i="36"/>
  <c r="W853" i="36"/>
  <c r="V853" i="36"/>
  <c r="U853" i="36"/>
  <c r="AD852" i="36"/>
  <c r="AC852" i="36"/>
  <c r="AB852" i="36"/>
  <c r="AA852" i="36"/>
  <c r="Z852" i="36"/>
  <c r="Y852" i="36"/>
  <c r="X852" i="36"/>
  <c r="W852" i="36"/>
  <c r="V852" i="36"/>
  <c r="U852" i="36"/>
  <c r="AD851" i="36"/>
  <c r="AC851" i="36"/>
  <c r="AB851" i="36"/>
  <c r="AA851" i="36"/>
  <c r="Z851" i="36"/>
  <c r="Y851" i="36"/>
  <c r="X851" i="36"/>
  <c r="W851" i="36"/>
  <c r="V851" i="36"/>
  <c r="U851" i="36"/>
  <c r="AD850" i="36"/>
  <c r="AC850" i="36"/>
  <c r="AB850" i="36"/>
  <c r="AA850" i="36"/>
  <c r="Z850" i="36"/>
  <c r="Y850" i="36"/>
  <c r="X850" i="36"/>
  <c r="W850" i="36"/>
  <c r="V850" i="36"/>
  <c r="U850" i="36"/>
  <c r="AD849" i="36"/>
  <c r="AC849" i="36"/>
  <c r="AB849" i="36"/>
  <c r="AA849" i="36"/>
  <c r="Z849" i="36"/>
  <c r="Y849" i="36"/>
  <c r="X849" i="36"/>
  <c r="W849" i="36"/>
  <c r="V849" i="36"/>
  <c r="U849" i="36"/>
  <c r="AD848" i="36"/>
  <c r="AC848" i="36"/>
  <c r="AB848" i="36"/>
  <c r="AA848" i="36"/>
  <c r="Z848" i="36"/>
  <c r="Y848" i="36"/>
  <c r="X848" i="36"/>
  <c r="W848" i="36"/>
  <c r="V848" i="36"/>
  <c r="U848" i="36"/>
  <c r="AD847" i="36"/>
  <c r="AC847" i="36"/>
  <c r="AB847" i="36"/>
  <c r="AA847" i="36"/>
  <c r="Z847" i="36"/>
  <c r="Y847" i="36"/>
  <c r="X847" i="36"/>
  <c r="W847" i="36"/>
  <c r="V847" i="36"/>
  <c r="U847" i="36"/>
  <c r="AD846" i="36"/>
  <c r="AC846" i="36"/>
  <c r="AB846" i="36"/>
  <c r="AA846" i="36"/>
  <c r="Z846" i="36"/>
  <c r="Y846" i="36"/>
  <c r="X846" i="36"/>
  <c r="W846" i="36"/>
  <c r="V846" i="36"/>
  <c r="U846" i="36"/>
  <c r="AD845" i="36"/>
  <c r="AC845" i="36"/>
  <c r="AB845" i="36"/>
  <c r="AA845" i="36"/>
  <c r="Z845" i="36"/>
  <c r="Y845" i="36"/>
  <c r="X845" i="36"/>
  <c r="W845" i="36"/>
  <c r="V845" i="36"/>
  <c r="U845" i="36"/>
  <c r="AD844" i="36"/>
  <c r="AC844" i="36"/>
  <c r="AB844" i="36"/>
  <c r="AA844" i="36"/>
  <c r="Z844" i="36"/>
  <c r="Y844" i="36"/>
  <c r="X844" i="36"/>
  <c r="W844" i="36"/>
  <c r="V844" i="36"/>
  <c r="U844" i="36"/>
  <c r="AD843" i="36"/>
  <c r="AC843" i="36"/>
  <c r="AB843" i="36"/>
  <c r="AA843" i="36"/>
  <c r="Z843" i="36"/>
  <c r="Y843" i="36"/>
  <c r="X843" i="36"/>
  <c r="W843" i="36"/>
  <c r="V843" i="36"/>
  <c r="U843" i="36"/>
  <c r="AD842" i="36"/>
  <c r="AC842" i="36"/>
  <c r="AB842" i="36"/>
  <c r="AA842" i="36"/>
  <c r="Z842" i="36"/>
  <c r="Y842" i="36"/>
  <c r="X842" i="36"/>
  <c r="W842" i="36"/>
  <c r="V842" i="36"/>
  <c r="U842" i="36"/>
  <c r="AD841" i="36"/>
  <c r="AC841" i="36"/>
  <c r="AB841" i="36"/>
  <c r="AA841" i="36"/>
  <c r="Z841" i="36"/>
  <c r="Y841" i="36"/>
  <c r="X841" i="36"/>
  <c r="W841" i="36"/>
  <c r="V841" i="36"/>
  <c r="U841" i="36"/>
  <c r="AD840" i="36"/>
  <c r="AC840" i="36"/>
  <c r="AB840" i="36"/>
  <c r="AA840" i="36"/>
  <c r="Z840" i="36"/>
  <c r="Y840" i="36"/>
  <c r="X840" i="36"/>
  <c r="W840" i="36"/>
  <c r="V840" i="36"/>
  <c r="U840" i="36"/>
  <c r="AD839" i="36"/>
  <c r="AC839" i="36"/>
  <c r="AB839" i="36"/>
  <c r="AA839" i="36"/>
  <c r="Z839" i="36"/>
  <c r="Y839" i="36"/>
  <c r="X839" i="36"/>
  <c r="W839" i="36"/>
  <c r="V839" i="36"/>
  <c r="U839" i="36"/>
  <c r="AD838" i="36"/>
  <c r="AC838" i="36"/>
  <c r="AB838" i="36"/>
  <c r="AA838" i="36"/>
  <c r="Z838" i="36"/>
  <c r="Y838" i="36"/>
  <c r="X838" i="36"/>
  <c r="W838" i="36"/>
  <c r="V838" i="36"/>
  <c r="U838" i="36"/>
  <c r="AD837" i="36"/>
  <c r="AC837" i="36"/>
  <c r="AB837" i="36"/>
  <c r="AA837" i="36"/>
  <c r="Z837" i="36"/>
  <c r="Y837" i="36"/>
  <c r="X837" i="36"/>
  <c r="W837" i="36"/>
  <c r="V837" i="36"/>
  <c r="U837" i="36"/>
  <c r="AD836" i="36"/>
  <c r="AC836" i="36"/>
  <c r="AB836" i="36"/>
  <c r="AA836" i="36"/>
  <c r="Z836" i="36"/>
  <c r="Y836" i="36"/>
  <c r="X836" i="36"/>
  <c r="W836" i="36"/>
  <c r="V836" i="36"/>
  <c r="U836" i="36"/>
  <c r="AD835" i="36"/>
  <c r="AC835" i="36"/>
  <c r="AB835" i="36"/>
  <c r="AA835" i="36"/>
  <c r="Z835" i="36"/>
  <c r="Y835" i="36"/>
  <c r="X835" i="36"/>
  <c r="W835" i="36"/>
  <c r="V835" i="36"/>
  <c r="U835" i="36"/>
  <c r="AD834" i="36"/>
  <c r="AC834" i="36"/>
  <c r="AB834" i="36"/>
  <c r="AA834" i="36"/>
  <c r="Z834" i="36"/>
  <c r="Y834" i="36"/>
  <c r="X834" i="36"/>
  <c r="W834" i="36"/>
  <c r="V834" i="36"/>
  <c r="U834" i="36"/>
  <c r="AD833" i="36"/>
  <c r="AC833" i="36"/>
  <c r="AB833" i="36"/>
  <c r="AA833" i="36"/>
  <c r="Z833" i="36"/>
  <c r="Y833" i="36"/>
  <c r="X833" i="36"/>
  <c r="W833" i="36"/>
  <c r="V833" i="36"/>
  <c r="U833" i="36"/>
  <c r="AD832" i="36"/>
  <c r="AC832" i="36"/>
  <c r="AB832" i="36"/>
  <c r="AA832" i="36"/>
  <c r="Z832" i="36"/>
  <c r="Y832" i="36"/>
  <c r="X832" i="36"/>
  <c r="W832" i="36"/>
  <c r="V832" i="36"/>
  <c r="U832" i="36"/>
  <c r="AD831" i="36"/>
  <c r="AC831" i="36"/>
  <c r="AB831" i="36"/>
  <c r="AA831" i="36"/>
  <c r="Z831" i="36"/>
  <c r="Y831" i="36"/>
  <c r="X831" i="36"/>
  <c r="W831" i="36"/>
  <c r="V831" i="36"/>
  <c r="U831" i="36"/>
  <c r="AD830" i="36"/>
  <c r="AC830" i="36"/>
  <c r="AB830" i="36"/>
  <c r="AA830" i="36"/>
  <c r="Z830" i="36"/>
  <c r="Y830" i="36"/>
  <c r="X830" i="36"/>
  <c r="W830" i="36"/>
  <c r="V830" i="36"/>
  <c r="U830" i="36"/>
  <c r="AD829" i="36"/>
  <c r="AC829" i="36"/>
  <c r="AB829" i="36"/>
  <c r="AA829" i="36"/>
  <c r="Z829" i="36"/>
  <c r="Y829" i="36"/>
  <c r="X829" i="36"/>
  <c r="W829" i="36"/>
  <c r="V829" i="36"/>
  <c r="U829" i="36"/>
  <c r="AD828" i="36"/>
  <c r="AC828" i="36"/>
  <c r="AB828" i="36"/>
  <c r="AA828" i="36"/>
  <c r="Z828" i="36"/>
  <c r="Y828" i="36"/>
  <c r="X828" i="36"/>
  <c r="W828" i="36"/>
  <c r="V828" i="36"/>
  <c r="U828" i="36"/>
  <c r="AD827" i="36"/>
  <c r="AC827" i="36"/>
  <c r="AB827" i="36"/>
  <c r="AA827" i="36"/>
  <c r="Z827" i="36"/>
  <c r="Y827" i="36"/>
  <c r="X827" i="36"/>
  <c r="W827" i="36"/>
  <c r="V827" i="36"/>
  <c r="U827" i="36"/>
  <c r="AD826" i="36"/>
  <c r="AC826" i="36"/>
  <c r="AB826" i="36"/>
  <c r="AA826" i="36"/>
  <c r="Z826" i="36"/>
  <c r="Y826" i="36"/>
  <c r="X826" i="36"/>
  <c r="W826" i="36"/>
  <c r="V826" i="36"/>
  <c r="U826" i="36"/>
  <c r="AD825" i="36"/>
  <c r="AC825" i="36"/>
  <c r="AB825" i="36"/>
  <c r="AA825" i="36"/>
  <c r="Z825" i="36"/>
  <c r="Y825" i="36"/>
  <c r="X825" i="36"/>
  <c r="W825" i="36"/>
  <c r="V825" i="36"/>
  <c r="U825" i="36"/>
  <c r="AD824" i="36"/>
  <c r="AC824" i="36"/>
  <c r="AB824" i="36"/>
  <c r="AA824" i="36"/>
  <c r="Z824" i="36"/>
  <c r="Y824" i="36"/>
  <c r="X824" i="36"/>
  <c r="W824" i="36"/>
  <c r="V824" i="36"/>
  <c r="U824" i="36"/>
  <c r="AD823" i="36"/>
  <c r="AC823" i="36"/>
  <c r="AB823" i="36"/>
  <c r="AA823" i="36"/>
  <c r="Z823" i="36"/>
  <c r="Y823" i="36"/>
  <c r="X823" i="36"/>
  <c r="W823" i="36"/>
  <c r="V823" i="36"/>
  <c r="U823" i="36"/>
  <c r="AD822" i="36"/>
  <c r="AC822" i="36"/>
  <c r="AB822" i="36"/>
  <c r="AA822" i="36"/>
  <c r="Z822" i="36"/>
  <c r="Y822" i="36"/>
  <c r="X822" i="36"/>
  <c r="W822" i="36"/>
  <c r="V822" i="36"/>
  <c r="U822" i="36"/>
  <c r="AD821" i="36"/>
  <c r="AC821" i="36"/>
  <c r="AB821" i="36"/>
  <c r="AA821" i="36"/>
  <c r="Z821" i="36"/>
  <c r="Y821" i="36"/>
  <c r="X821" i="36"/>
  <c r="W821" i="36"/>
  <c r="V821" i="36"/>
  <c r="U821" i="36"/>
  <c r="AD820" i="36"/>
  <c r="AC820" i="36"/>
  <c r="AB820" i="36"/>
  <c r="AA820" i="36"/>
  <c r="Z820" i="36"/>
  <c r="Y820" i="36"/>
  <c r="X820" i="36"/>
  <c r="W820" i="36"/>
  <c r="V820" i="36"/>
  <c r="U820" i="36"/>
  <c r="AD819" i="36"/>
  <c r="AC819" i="36"/>
  <c r="AB819" i="36"/>
  <c r="AA819" i="36"/>
  <c r="Z819" i="36"/>
  <c r="Y819" i="36"/>
  <c r="X819" i="36"/>
  <c r="W819" i="36"/>
  <c r="V819" i="36"/>
  <c r="U819" i="36"/>
  <c r="AD818" i="36"/>
  <c r="AC818" i="36"/>
  <c r="AB818" i="36"/>
  <c r="AA818" i="36"/>
  <c r="Z818" i="36"/>
  <c r="Y818" i="36"/>
  <c r="X818" i="36"/>
  <c r="W818" i="36"/>
  <c r="V818" i="36"/>
  <c r="U818" i="36"/>
  <c r="AD817" i="36"/>
  <c r="AC817" i="36"/>
  <c r="AB817" i="36"/>
  <c r="AA817" i="36"/>
  <c r="Z817" i="36"/>
  <c r="Y817" i="36"/>
  <c r="X817" i="36"/>
  <c r="W817" i="36"/>
  <c r="V817" i="36"/>
  <c r="U817" i="36"/>
  <c r="AD816" i="36"/>
  <c r="AC816" i="36"/>
  <c r="AB816" i="36"/>
  <c r="AA816" i="36"/>
  <c r="Z816" i="36"/>
  <c r="Y816" i="36"/>
  <c r="X816" i="36"/>
  <c r="W816" i="36"/>
  <c r="V816" i="36"/>
  <c r="U816" i="36"/>
  <c r="AD815" i="36"/>
  <c r="AC815" i="36"/>
  <c r="AB815" i="36"/>
  <c r="AA815" i="36"/>
  <c r="Z815" i="36"/>
  <c r="Y815" i="36"/>
  <c r="X815" i="36"/>
  <c r="W815" i="36"/>
  <c r="V815" i="36"/>
  <c r="U815" i="36"/>
  <c r="AD814" i="36"/>
  <c r="AC814" i="36"/>
  <c r="AB814" i="36"/>
  <c r="AA814" i="36"/>
  <c r="Z814" i="36"/>
  <c r="Y814" i="36"/>
  <c r="X814" i="36"/>
  <c r="W814" i="36"/>
  <c r="V814" i="36"/>
  <c r="U814" i="36"/>
  <c r="AD813" i="36"/>
  <c r="AC813" i="36"/>
  <c r="AB813" i="36"/>
  <c r="AA813" i="36"/>
  <c r="Z813" i="36"/>
  <c r="Y813" i="36"/>
  <c r="X813" i="36"/>
  <c r="W813" i="36"/>
  <c r="V813" i="36"/>
  <c r="U813" i="36"/>
  <c r="AD812" i="36"/>
  <c r="AC812" i="36"/>
  <c r="AB812" i="36"/>
  <c r="AA812" i="36"/>
  <c r="Z812" i="36"/>
  <c r="Y812" i="36"/>
  <c r="X812" i="36"/>
  <c r="W812" i="36"/>
  <c r="V812" i="36"/>
  <c r="U812" i="36"/>
  <c r="AD811" i="36"/>
  <c r="AC811" i="36"/>
  <c r="AB811" i="36"/>
  <c r="AA811" i="36"/>
  <c r="Z811" i="36"/>
  <c r="Y811" i="36"/>
  <c r="X811" i="36"/>
  <c r="W811" i="36"/>
  <c r="V811" i="36"/>
  <c r="U811" i="36"/>
  <c r="AD810" i="36"/>
  <c r="AC810" i="36"/>
  <c r="AB810" i="36"/>
  <c r="AA810" i="36"/>
  <c r="Z810" i="36"/>
  <c r="Y810" i="36"/>
  <c r="X810" i="36"/>
  <c r="W810" i="36"/>
  <c r="V810" i="36"/>
  <c r="U810" i="36"/>
  <c r="AD809" i="36"/>
  <c r="AC809" i="36"/>
  <c r="AB809" i="36"/>
  <c r="AA809" i="36"/>
  <c r="Z809" i="36"/>
  <c r="Y809" i="36"/>
  <c r="X809" i="36"/>
  <c r="W809" i="36"/>
  <c r="V809" i="36"/>
  <c r="U809" i="36"/>
  <c r="AD808" i="36"/>
  <c r="AC808" i="36"/>
  <c r="AB808" i="36"/>
  <c r="AA808" i="36"/>
  <c r="Z808" i="36"/>
  <c r="Y808" i="36"/>
  <c r="X808" i="36"/>
  <c r="W808" i="36"/>
  <c r="V808" i="36"/>
  <c r="U808" i="36"/>
  <c r="AD807" i="36"/>
  <c r="AC807" i="36"/>
  <c r="AB807" i="36"/>
  <c r="AA807" i="36"/>
  <c r="Z807" i="36"/>
  <c r="Y807" i="36"/>
  <c r="X807" i="36"/>
  <c r="W807" i="36"/>
  <c r="V807" i="36"/>
  <c r="U807" i="36"/>
  <c r="AD806" i="36"/>
  <c r="AC806" i="36"/>
  <c r="AB806" i="36"/>
  <c r="AA806" i="36"/>
  <c r="Z806" i="36"/>
  <c r="Y806" i="36"/>
  <c r="X806" i="36"/>
  <c r="W806" i="36"/>
  <c r="V806" i="36"/>
  <c r="U806" i="36"/>
  <c r="AD805" i="36"/>
  <c r="AC805" i="36"/>
  <c r="AB805" i="36"/>
  <c r="AA805" i="36"/>
  <c r="Z805" i="36"/>
  <c r="Y805" i="36"/>
  <c r="X805" i="36"/>
  <c r="W805" i="36"/>
  <c r="V805" i="36"/>
  <c r="U805" i="36"/>
  <c r="AD804" i="36"/>
  <c r="AC804" i="36"/>
  <c r="AB804" i="36"/>
  <c r="AA804" i="36"/>
  <c r="Z804" i="36"/>
  <c r="Y804" i="36"/>
  <c r="X804" i="36"/>
  <c r="W804" i="36"/>
  <c r="V804" i="36"/>
  <c r="U804" i="36"/>
  <c r="AD803" i="36"/>
  <c r="AC803" i="36"/>
  <c r="AB803" i="36"/>
  <c r="AA803" i="36"/>
  <c r="Z803" i="36"/>
  <c r="Y803" i="36"/>
  <c r="X803" i="36"/>
  <c r="W803" i="36"/>
  <c r="V803" i="36"/>
  <c r="U803" i="36"/>
  <c r="AD802" i="36"/>
  <c r="AC802" i="36"/>
  <c r="AB802" i="36"/>
  <c r="AA802" i="36"/>
  <c r="Z802" i="36"/>
  <c r="Y802" i="36"/>
  <c r="X802" i="36"/>
  <c r="W802" i="36"/>
  <c r="V802" i="36"/>
  <c r="U802" i="36"/>
  <c r="AD801" i="36"/>
  <c r="AC801" i="36"/>
  <c r="AB801" i="36"/>
  <c r="AA801" i="36"/>
  <c r="Z801" i="36"/>
  <c r="Y801" i="36"/>
  <c r="X801" i="36"/>
  <c r="W801" i="36"/>
  <c r="V801" i="36"/>
  <c r="U801" i="36"/>
  <c r="AD800" i="36"/>
  <c r="AC800" i="36"/>
  <c r="AB800" i="36"/>
  <c r="AA800" i="36"/>
  <c r="Z800" i="36"/>
  <c r="Y800" i="36"/>
  <c r="X800" i="36"/>
  <c r="W800" i="36"/>
  <c r="V800" i="36"/>
  <c r="U800" i="36"/>
  <c r="AD799" i="36"/>
  <c r="AC799" i="36"/>
  <c r="AB799" i="36"/>
  <c r="AA799" i="36"/>
  <c r="Z799" i="36"/>
  <c r="Y799" i="36"/>
  <c r="X799" i="36"/>
  <c r="W799" i="36"/>
  <c r="V799" i="36"/>
  <c r="U799" i="36"/>
  <c r="AD798" i="36"/>
  <c r="AC798" i="36"/>
  <c r="AB798" i="36"/>
  <c r="AA798" i="36"/>
  <c r="Z798" i="36"/>
  <c r="Y798" i="36"/>
  <c r="X798" i="36"/>
  <c r="W798" i="36"/>
  <c r="V798" i="36"/>
  <c r="U798" i="36"/>
  <c r="AD797" i="36"/>
  <c r="AC797" i="36"/>
  <c r="AB797" i="36"/>
  <c r="AA797" i="36"/>
  <c r="Z797" i="36"/>
  <c r="Y797" i="36"/>
  <c r="X797" i="36"/>
  <c r="W797" i="36"/>
  <c r="V797" i="36"/>
  <c r="U797" i="36"/>
  <c r="AD796" i="36"/>
  <c r="AC796" i="36"/>
  <c r="AB796" i="36"/>
  <c r="AA796" i="36"/>
  <c r="Z796" i="36"/>
  <c r="Y796" i="36"/>
  <c r="X796" i="36"/>
  <c r="W796" i="36"/>
  <c r="V796" i="36"/>
  <c r="U796" i="36"/>
  <c r="AD795" i="36"/>
  <c r="AC795" i="36"/>
  <c r="AB795" i="36"/>
  <c r="AA795" i="36"/>
  <c r="Z795" i="36"/>
  <c r="Y795" i="36"/>
  <c r="X795" i="36"/>
  <c r="W795" i="36"/>
  <c r="V795" i="36"/>
  <c r="U795" i="36"/>
  <c r="AD794" i="36"/>
  <c r="AC794" i="36"/>
  <c r="AB794" i="36"/>
  <c r="AA794" i="36"/>
  <c r="Z794" i="36"/>
  <c r="Y794" i="36"/>
  <c r="X794" i="36"/>
  <c r="W794" i="36"/>
  <c r="V794" i="36"/>
  <c r="U794" i="36"/>
  <c r="AD793" i="36"/>
  <c r="AC793" i="36"/>
  <c r="AB793" i="36"/>
  <c r="AA793" i="36"/>
  <c r="Z793" i="36"/>
  <c r="Y793" i="36"/>
  <c r="X793" i="36"/>
  <c r="W793" i="36"/>
  <c r="V793" i="36"/>
  <c r="U793" i="36"/>
  <c r="AD792" i="36"/>
  <c r="AC792" i="36"/>
  <c r="AB792" i="36"/>
  <c r="AA792" i="36"/>
  <c r="Z792" i="36"/>
  <c r="Y792" i="36"/>
  <c r="X792" i="36"/>
  <c r="W792" i="36"/>
  <c r="V792" i="36"/>
  <c r="U792" i="36"/>
  <c r="AD791" i="36"/>
  <c r="AC791" i="36"/>
  <c r="AB791" i="36"/>
  <c r="AA791" i="36"/>
  <c r="Z791" i="36"/>
  <c r="Y791" i="36"/>
  <c r="X791" i="36"/>
  <c r="W791" i="36"/>
  <c r="V791" i="36"/>
  <c r="U791" i="36"/>
  <c r="AD790" i="36"/>
  <c r="AC790" i="36"/>
  <c r="AB790" i="36"/>
  <c r="AA790" i="36"/>
  <c r="Z790" i="36"/>
  <c r="Y790" i="36"/>
  <c r="X790" i="36"/>
  <c r="W790" i="36"/>
  <c r="V790" i="36"/>
  <c r="U790" i="36"/>
  <c r="AD789" i="36"/>
  <c r="AC789" i="36"/>
  <c r="AB789" i="36"/>
  <c r="AA789" i="36"/>
  <c r="Z789" i="36"/>
  <c r="Y789" i="36"/>
  <c r="X789" i="36"/>
  <c r="W789" i="36"/>
  <c r="V789" i="36"/>
  <c r="U789" i="36"/>
  <c r="AD788" i="36"/>
  <c r="AC788" i="36"/>
  <c r="AB788" i="36"/>
  <c r="AA788" i="36"/>
  <c r="Z788" i="36"/>
  <c r="Y788" i="36"/>
  <c r="X788" i="36"/>
  <c r="W788" i="36"/>
  <c r="V788" i="36"/>
  <c r="U788" i="36"/>
  <c r="AD787" i="36"/>
  <c r="AC787" i="36"/>
  <c r="AB787" i="36"/>
  <c r="AA787" i="36"/>
  <c r="Z787" i="36"/>
  <c r="Y787" i="36"/>
  <c r="X787" i="36"/>
  <c r="W787" i="36"/>
  <c r="V787" i="36"/>
  <c r="U787" i="36"/>
  <c r="AD786" i="36"/>
  <c r="AC786" i="36"/>
  <c r="AB786" i="36"/>
  <c r="AA786" i="36"/>
  <c r="Z786" i="36"/>
  <c r="Y786" i="36"/>
  <c r="X786" i="36"/>
  <c r="W786" i="36"/>
  <c r="V786" i="36"/>
  <c r="U786" i="36"/>
  <c r="AD785" i="36"/>
  <c r="AC785" i="36"/>
  <c r="AB785" i="36"/>
  <c r="AA785" i="36"/>
  <c r="Z785" i="36"/>
  <c r="Y785" i="36"/>
  <c r="X785" i="36"/>
  <c r="W785" i="36"/>
  <c r="V785" i="36"/>
  <c r="U785" i="36"/>
  <c r="AD784" i="36"/>
  <c r="AC784" i="36"/>
  <c r="AB784" i="36"/>
  <c r="AA784" i="36"/>
  <c r="Z784" i="36"/>
  <c r="Y784" i="36"/>
  <c r="X784" i="36"/>
  <c r="W784" i="36"/>
  <c r="V784" i="36"/>
  <c r="U784" i="36"/>
  <c r="AD783" i="36"/>
  <c r="AC783" i="36"/>
  <c r="AB783" i="36"/>
  <c r="AA783" i="36"/>
  <c r="Z783" i="36"/>
  <c r="Y783" i="36"/>
  <c r="X783" i="36"/>
  <c r="W783" i="36"/>
  <c r="V783" i="36"/>
  <c r="U783" i="36"/>
  <c r="AD782" i="36"/>
  <c r="AC782" i="36"/>
  <c r="AB782" i="36"/>
  <c r="AA782" i="36"/>
  <c r="Z782" i="36"/>
  <c r="Y782" i="36"/>
  <c r="X782" i="36"/>
  <c r="W782" i="36"/>
  <c r="V782" i="36"/>
  <c r="U782" i="36"/>
  <c r="AD781" i="36"/>
  <c r="AC781" i="36"/>
  <c r="AB781" i="36"/>
  <c r="AA781" i="36"/>
  <c r="Z781" i="36"/>
  <c r="Y781" i="36"/>
  <c r="X781" i="36"/>
  <c r="W781" i="36"/>
  <c r="V781" i="36"/>
  <c r="U781" i="36"/>
  <c r="AD780" i="36"/>
  <c r="AC780" i="36"/>
  <c r="AB780" i="36"/>
  <c r="AA780" i="36"/>
  <c r="Z780" i="36"/>
  <c r="Y780" i="36"/>
  <c r="X780" i="36"/>
  <c r="W780" i="36"/>
  <c r="V780" i="36"/>
  <c r="U780" i="36"/>
  <c r="AD779" i="36"/>
  <c r="AC779" i="36"/>
  <c r="AB779" i="36"/>
  <c r="AA779" i="36"/>
  <c r="Z779" i="36"/>
  <c r="Y779" i="36"/>
  <c r="X779" i="36"/>
  <c r="W779" i="36"/>
  <c r="V779" i="36"/>
  <c r="U779" i="36"/>
  <c r="AD778" i="36"/>
  <c r="AC778" i="36"/>
  <c r="AB778" i="36"/>
  <c r="AA778" i="36"/>
  <c r="Z778" i="36"/>
  <c r="Y778" i="36"/>
  <c r="X778" i="36"/>
  <c r="W778" i="36"/>
  <c r="V778" i="36"/>
  <c r="U778" i="36"/>
  <c r="AD777" i="36"/>
  <c r="AC777" i="36"/>
  <c r="AB777" i="36"/>
  <c r="AA777" i="36"/>
  <c r="Z777" i="36"/>
  <c r="Y777" i="36"/>
  <c r="X777" i="36"/>
  <c r="W777" i="36"/>
  <c r="V777" i="36"/>
  <c r="U777" i="36"/>
  <c r="AD776" i="36"/>
  <c r="AC776" i="36"/>
  <c r="AB776" i="36"/>
  <c r="AA776" i="36"/>
  <c r="Z776" i="36"/>
  <c r="Y776" i="36"/>
  <c r="X776" i="36"/>
  <c r="W776" i="36"/>
  <c r="V776" i="36"/>
  <c r="U776" i="36"/>
  <c r="AD775" i="36"/>
  <c r="AC775" i="36"/>
  <c r="AB775" i="36"/>
  <c r="AA775" i="36"/>
  <c r="Z775" i="36"/>
  <c r="Y775" i="36"/>
  <c r="X775" i="36"/>
  <c r="W775" i="36"/>
  <c r="V775" i="36"/>
  <c r="U775" i="36"/>
  <c r="AD774" i="36"/>
  <c r="AC774" i="36"/>
  <c r="AB774" i="36"/>
  <c r="AA774" i="36"/>
  <c r="Z774" i="36"/>
  <c r="Y774" i="36"/>
  <c r="X774" i="36"/>
  <c r="W774" i="36"/>
  <c r="V774" i="36"/>
  <c r="U774" i="36"/>
  <c r="AD773" i="36"/>
  <c r="AC773" i="36"/>
  <c r="AB773" i="36"/>
  <c r="AA773" i="36"/>
  <c r="Z773" i="36"/>
  <c r="Y773" i="36"/>
  <c r="X773" i="36"/>
  <c r="W773" i="36"/>
  <c r="V773" i="36"/>
  <c r="U773" i="36"/>
  <c r="AD772" i="36"/>
  <c r="AC772" i="36"/>
  <c r="AB772" i="36"/>
  <c r="AA772" i="36"/>
  <c r="Z772" i="36"/>
  <c r="Y772" i="36"/>
  <c r="X772" i="36"/>
  <c r="W772" i="36"/>
  <c r="V772" i="36"/>
  <c r="U772" i="36"/>
  <c r="AD771" i="36"/>
  <c r="AC771" i="36"/>
  <c r="AB771" i="36"/>
  <c r="AA771" i="36"/>
  <c r="Z771" i="36"/>
  <c r="Y771" i="36"/>
  <c r="X771" i="36"/>
  <c r="W771" i="36"/>
  <c r="V771" i="36"/>
  <c r="U771" i="36"/>
  <c r="AD770" i="36"/>
  <c r="AC770" i="36"/>
  <c r="AB770" i="36"/>
  <c r="AA770" i="36"/>
  <c r="Z770" i="36"/>
  <c r="Y770" i="36"/>
  <c r="X770" i="36"/>
  <c r="W770" i="36"/>
  <c r="V770" i="36"/>
  <c r="U770" i="36"/>
  <c r="AD769" i="36"/>
  <c r="AC769" i="36"/>
  <c r="AB769" i="36"/>
  <c r="AA769" i="36"/>
  <c r="Z769" i="36"/>
  <c r="Y769" i="36"/>
  <c r="X769" i="36"/>
  <c r="W769" i="36"/>
  <c r="V769" i="36"/>
  <c r="U769" i="36"/>
  <c r="AD768" i="36"/>
  <c r="AC768" i="36"/>
  <c r="AB768" i="36"/>
  <c r="AA768" i="36"/>
  <c r="Z768" i="36"/>
  <c r="Y768" i="36"/>
  <c r="X768" i="36"/>
  <c r="W768" i="36"/>
  <c r="V768" i="36"/>
  <c r="U768" i="36"/>
  <c r="AD767" i="36"/>
  <c r="AC767" i="36"/>
  <c r="AB767" i="36"/>
  <c r="AA767" i="36"/>
  <c r="Z767" i="36"/>
  <c r="Y767" i="36"/>
  <c r="X767" i="36"/>
  <c r="W767" i="36"/>
  <c r="V767" i="36"/>
  <c r="U767" i="36"/>
  <c r="AD766" i="36"/>
  <c r="AC766" i="36"/>
  <c r="AB766" i="36"/>
  <c r="AA766" i="36"/>
  <c r="Z766" i="36"/>
  <c r="Y766" i="36"/>
  <c r="X766" i="36"/>
  <c r="W766" i="36"/>
  <c r="V766" i="36"/>
  <c r="U766" i="36"/>
  <c r="AD765" i="36"/>
  <c r="AC765" i="36"/>
  <c r="AB765" i="36"/>
  <c r="AA765" i="36"/>
  <c r="Z765" i="36"/>
  <c r="Y765" i="36"/>
  <c r="X765" i="36"/>
  <c r="W765" i="36"/>
  <c r="V765" i="36"/>
  <c r="U765" i="36"/>
  <c r="AD764" i="36"/>
  <c r="AC764" i="36"/>
  <c r="AB764" i="36"/>
  <c r="AA764" i="36"/>
  <c r="Z764" i="36"/>
  <c r="Y764" i="36"/>
  <c r="X764" i="36"/>
  <c r="W764" i="36"/>
  <c r="V764" i="36"/>
  <c r="U764" i="36"/>
  <c r="AD763" i="36"/>
  <c r="AC763" i="36"/>
  <c r="AB763" i="36"/>
  <c r="AA763" i="36"/>
  <c r="Z763" i="36"/>
  <c r="Y763" i="36"/>
  <c r="X763" i="36"/>
  <c r="W763" i="36"/>
  <c r="V763" i="36"/>
  <c r="U763" i="36"/>
  <c r="AD762" i="36"/>
  <c r="AC762" i="36"/>
  <c r="AB762" i="36"/>
  <c r="AA762" i="36"/>
  <c r="Z762" i="36"/>
  <c r="Y762" i="36"/>
  <c r="X762" i="36"/>
  <c r="W762" i="36"/>
  <c r="V762" i="36"/>
  <c r="U762" i="36"/>
  <c r="AD761" i="36"/>
  <c r="AC761" i="36"/>
  <c r="AB761" i="36"/>
  <c r="AA761" i="36"/>
  <c r="Z761" i="36"/>
  <c r="Y761" i="36"/>
  <c r="X761" i="36"/>
  <c r="W761" i="36"/>
  <c r="V761" i="36"/>
  <c r="U761" i="36"/>
  <c r="AD760" i="36"/>
  <c r="AC760" i="36"/>
  <c r="AB760" i="36"/>
  <c r="AA760" i="36"/>
  <c r="Z760" i="36"/>
  <c r="Y760" i="36"/>
  <c r="X760" i="36"/>
  <c r="W760" i="36"/>
  <c r="V760" i="36"/>
  <c r="U760" i="36"/>
  <c r="AD759" i="36"/>
  <c r="AC759" i="36"/>
  <c r="AB759" i="36"/>
  <c r="AA759" i="36"/>
  <c r="Z759" i="36"/>
  <c r="Y759" i="36"/>
  <c r="X759" i="36"/>
  <c r="W759" i="36"/>
  <c r="V759" i="36"/>
  <c r="U759" i="36"/>
  <c r="AD758" i="36"/>
  <c r="AC758" i="36"/>
  <c r="AB758" i="36"/>
  <c r="AA758" i="36"/>
  <c r="Z758" i="36"/>
  <c r="Y758" i="36"/>
  <c r="X758" i="36"/>
  <c r="W758" i="36"/>
  <c r="V758" i="36"/>
  <c r="U758" i="36"/>
  <c r="AD757" i="36"/>
  <c r="AC757" i="36"/>
  <c r="AB757" i="36"/>
  <c r="AA757" i="36"/>
  <c r="Z757" i="36"/>
  <c r="Y757" i="36"/>
  <c r="X757" i="36"/>
  <c r="W757" i="36"/>
  <c r="V757" i="36"/>
  <c r="U757" i="36"/>
  <c r="AD756" i="36"/>
  <c r="AC756" i="36"/>
  <c r="AB756" i="36"/>
  <c r="AA756" i="36"/>
  <c r="Z756" i="36"/>
  <c r="Y756" i="36"/>
  <c r="X756" i="36"/>
  <c r="W756" i="36"/>
  <c r="V756" i="36"/>
  <c r="U756" i="36"/>
  <c r="AD755" i="36"/>
  <c r="AC755" i="36"/>
  <c r="AB755" i="36"/>
  <c r="AA755" i="36"/>
  <c r="Z755" i="36"/>
  <c r="Y755" i="36"/>
  <c r="X755" i="36"/>
  <c r="W755" i="36"/>
  <c r="V755" i="36"/>
  <c r="U755" i="36"/>
  <c r="AD754" i="36"/>
  <c r="AC754" i="36"/>
  <c r="AB754" i="36"/>
  <c r="AA754" i="36"/>
  <c r="Z754" i="36"/>
  <c r="Y754" i="36"/>
  <c r="X754" i="36"/>
  <c r="W754" i="36"/>
  <c r="V754" i="36"/>
  <c r="U754" i="36"/>
  <c r="AD753" i="36"/>
  <c r="AC753" i="36"/>
  <c r="AB753" i="36"/>
  <c r="AA753" i="36"/>
  <c r="Z753" i="36"/>
  <c r="Y753" i="36"/>
  <c r="X753" i="36"/>
  <c r="W753" i="36"/>
  <c r="V753" i="36"/>
  <c r="U753" i="36"/>
  <c r="AD752" i="36"/>
  <c r="AC752" i="36"/>
  <c r="AB752" i="36"/>
  <c r="AA752" i="36"/>
  <c r="Z752" i="36"/>
  <c r="Y752" i="36"/>
  <c r="X752" i="36"/>
  <c r="W752" i="36"/>
  <c r="V752" i="36"/>
  <c r="U752" i="36"/>
  <c r="AD751" i="36"/>
  <c r="AC751" i="36"/>
  <c r="AB751" i="36"/>
  <c r="AA751" i="36"/>
  <c r="Z751" i="36"/>
  <c r="Y751" i="36"/>
  <c r="X751" i="36"/>
  <c r="W751" i="36"/>
  <c r="V751" i="36"/>
  <c r="U751" i="36"/>
  <c r="AD750" i="36"/>
  <c r="AC750" i="36"/>
  <c r="AB750" i="36"/>
  <c r="AA750" i="36"/>
  <c r="Z750" i="36"/>
  <c r="Y750" i="36"/>
  <c r="X750" i="36"/>
  <c r="W750" i="36"/>
  <c r="V750" i="36"/>
  <c r="U750" i="36"/>
  <c r="AD749" i="36"/>
  <c r="AC749" i="36"/>
  <c r="AB749" i="36"/>
  <c r="AA749" i="36"/>
  <c r="Z749" i="36"/>
  <c r="Y749" i="36"/>
  <c r="X749" i="36"/>
  <c r="W749" i="36"/>
  <c r="V749" i="36"/>
  <c r="U749" i="36"/>
  <c r="AD748" i="36"/>
  <c r="AC748" i="36"/>
  <c r="AB748" i="36"/>
  <c r="AA748" i="36"/>
  <c r="Z748" i="36"/>
  <c r="Y748" i="36"/>
  <c r="X748" i="36"/>
  <c r="W748" i="36"/>
  <c r="V748" i="36"/>
  <c r="U748" i="36"/>
  <c r="AD747" i="36"/>
  <c r="AC747" i="36"/>
  <c r="AB747" i="36"/>
  <c r="AA747" i="36"/>
  <c r="Z747" i="36"/>
  <c r="Y747" i="36"/>
  <c r="X747" i="36"/>
  <c r="W747" i="36"/>
  <c r="V747" i="36"/>
  <c r="U747" i="36"/>
  <c r="AD746" i="36"/>
  <c r="AC746" i="36"/>
  <c r="AB746" i="36"/>
  <c r="AA746" i="36"/>
  <c r="Z746" i="36"/>
  <c r="Y746" i="36"/>
  <c r="X746" i="36"/>
  <c r="W746" i="36"/>
  <c r="V746" i="36"/>
  <c r="U746" i="36"/>
  <c r="AD745" i="36"/>
  <c r="AC745" i="36"/>
  <c r="AB745" i="36"/>
  <c r="AA745" i="36"/>
  <c r="Z745" i="36"/>
  <c r="Y745" i="36"/>
  <c r="X745" i="36"/>
  <c r="W745" i="36"/>
  <c r="V745" i="36"/>
  <c r="U745" i="36"/>
  <c r="AD744" i="36"/>
  <c r="AC744" i="36"/>
  <c r="AB744" i="36"/>
  <c r="AA744" i="36"/>
  <c r="Z744" i="36"/>
  <c r="Y744" i="36"/>
  <c r="X744" i="36"/>
  <c r="W744" i="36"/>
  <c r="V744" i="36"/>
  <c r="U744" i="36"/>
  <c r="AD743" i="36"/>
  <c r="AC743" i="36"/>
  <c r="AB743" i="36"/>
  <c r="AA743" i="36"/>
  <c r="Z743" i="36"/>
  <c r="Y743" i="36"/>
  <c r="X743" i="36"/>
  <c r="W743" i="36"/>
  <c r="V743" i="36"/>
  <c r="U743" i="36"/>
  <c r="AD742" i="36"/>
  <c r="AC742" i="36"/>
  <c r="AB742" i="36"/>
  <c r="AA742" i="36"/>
  <c r="Z742" i="36"/>
  <c r="Y742" i="36"/>
  <c r="X742" i="36"/>
  <c r="W742" i="36"/>
  <c r="V742" i="36"/>
  <c r="U742" i="36"/>
  <c r="AD741" i="36"/>
  <c r="AC741" i="36"/>
  <c r="AB741" i="36"/>
  <c r="AA741" i="36"/>
  <c r="Z741" i="36"/>
  <c r="Y741" i="36"/>
  <c r="X741" i="36"/>
  <c r="W741" i="36"/>
  <c r="V741" i="36"/>
  <c r="U741" i="36"/>
  <c r="AD740" i="36"/>
  <c r="AC740" i="36"/>
  <c r="AB740" i="36"/>
  <c r="AA740" i="36"/>
  <c r="Z740" i="36"/>
  <c r="Y740" i="36"/>
  <c r="X740" i="36"/>
  <c r="W740" i="36"/>
  <c r="V740" i="36"/>
  <c r="U740" i="36"/>
  <c r="AD739" i="36"/>
  <c r="AC739" i="36"/>
  <c r="AB739" i="36"/>
  <c r="AA739" i="36"/>
  <c r="Z739" i="36"/>
  <c r="Y739" i="36"/>
  <c r="X739" i="36"/>
  <c r="W739" i="36"/>
  <c r="V739" i="36"/>
  <c r="U739" i="36"/>
  <c r="AD738" i="36"/>
  <c r="AC738" i="36"/>
  <c r="AB738" i="36"/>
  <c r="AA738" i="36"/>
  <c r="Z738" i="36"/>
  <c r="Y738" i="36"/>
  <c r="X738" i="36"/>
  <c r="W738" i="36"/>
  <c r="V738" i="36"/>
  <c r="U738" i="36"/>
  <c r="AD737" i="36"/>
  <c r="AC737" i="36"/>
  <c r="AB737" i="36"/>
  <c r="AA737" i="36"/>
  <c r="Z737" i="36"/>
  <c r="Y737" i="36"/>
  <c r="X737" i="36"/>
  <c r="W737" i="36"/>
  <c r="V737" i="36"/>
  <c r="U737" i="36"/>
  <c r="AD736" i="36"/>
  <c r="AC736" i="36"/>
  <c r="AB736" i="36"/>
  <c r="AA736" i="36"/>
  <c r="Z736" i="36"/>
  <c r="Y736" i="36"/>
  <c r="X736" i="36"/>
  <c r="W736" i="36"/>
  <c r="V736" i="36"/>
  <c r="U736" i="36"/>
  <c r="AD735" i="36"/>
  <c r="AC735" i="36"/>
  <c r="AB735" i="36"/>
  <c r="AA735" i="36"/>
  <c r="Z735" i="36"/>
  <c r="Y735" i="36"/>
  <c r="X735" i="36"/>
  <c r="W735" i="36"/>
  <c r="V735" i="36"/>
  <c r="U735" i="36"/>
  <c r="AD734" i="36"/>
  <c r="AC734" i="36"/>
  <c r="AB734" i="36"/>
  <c r="AA734" i="36"/>
  <c r="Z734" i="36"/>
  <c r="Y734" i="36"/>
  <c r="X734" i="36"/>
  <c r="W734" i="36"/>
  <c r="V734" i="36"/>
  <c r="U734" i="36"/>
  <c r="AD733" i="36"/>
  <c r="AC733" i="36"/>
  <c r="AB733" i="36"/>
  <c r="AA733" i="36"/>
  <c r="Z733" i="36"/>
  <c r="Y733" i="36"/>
  <c r="X733" i="36"/>
  <c r="W733" i="36"/>
  <c r="V733" i="36"/>
  <c r="U733" i="36"/>
  <c r="AD732" i="36"/>
  <c r="AC732" i="36"/>
  <c r="AB732" i="36"/>
  <c r="AA732" i="36"/>
  <c r="Z732" i="36"/>
  <c r="Y732" i="36"/>
  <c r="X732" i="36"/>
  <c r="W732" i="36"/>
  <c r="V732" i="36"/>
  <c r="U732" i="36"/>
  <c r="AD731" i="36"/>
  <c r="AC731" i="36"/>
  <c r="AB731" i="36"/>
  <c r="AA731" i="36"/>
  <c r="Z731" i="36"/>
  <c r="Y731" i="36"/>
  <c r="X731" i="36"/>
  <c r="W731" i="36"/>
  <c r="V731" i="36"/>
  <c r="U731" i="36"/>
  <c r="AD730" i="36"/>
  <c r="AC730" i="36"/>
  <c r="AB730" i="36"/>
  <c r="AA730" i="36"/>
  <c r="Z730" i="36"/>
  <c r="Y730" i="36"/>
  <c r="X730" i="36"/>
  <c r="W730" i="36"/>
  <c r="V730" i="36"/>
  <c r="U730" i="36"/>
  <c r="AD729" i="36"/>
  <c r="AC729" i="36"/>
  <c r="AB729" i="36"/>
  <c r="AA729" i="36"/>
  <c r="Z729" i="36"/>
  <c r="Y729" i="36"/>
  <c r="X729" i="36"/>
  <c r="W729" i="36"/>
  <c r="V729" i="36"/>
  <c r="U729" i="36"/>
  <c r="AD728" i="36"/>
  <c r="AC728" i="36"/>
  <c r="AB728" i="36"/>
  <c r="AA728" i="36"/>
  <c r="Z728" i="36"/>
  <c r="Y728" i="36"/>
  <c r="X728" i="36"/>
  <c r="W728" i="36"/>
  <c r="V728" i="36"/>
  <c r="U728" i="36"/>
  <c r="AD727" i="36"/>
  <c r="AC727" i="36"/>
  <c r="AB727" i="36"/>
  <c r="AA727" i="36"/>
  <c r="Z727" i="36"/>
  <c r="Y727" i="36"/>
  <c r="X727" i="36"/>
  <c r="W727" i="36"/>
  <c r="V727" i="36"/>
  <c r="U727" i="36"/>
  <c r="AD726" i="36"/>
  <c r="AC726" i="36"/>
  <c r="AB726" i="36"/>
  <c r="AA726" i="36"/>
  <c r="Z726" i="36"/>
  <c r="Y726" i="36"/>
  <c r="X726" i="36"/>
  <c r="W726" i="36"/>
  <c r="V726" i="36"/>
  <c r="U726" i="36"/>
  <c r="AD725" i="36"/>
  <c r="AC725" i="36"/>
  <c r="AB725" i="36"/>
  <c r="AA725" i="36"/>
  <c r="Z725" i="36"/>
  <c r="Y725" i="36"/>
  <c r="X725" i="36"/>
  <c r="W725" i="36"/>
  <c r="V725" i="36"/>
  <c r="U725" i="36"/>
  <c r="AD724" i="36"/>
  <c r="AC724" i="36"/>
  <c r="AB724" i="36"/>
  <c r="AA724" i="36"/>
  <c r="Z724" i="36"/>
  <c r="Y724" i="36"/>
  <c r="X724" i="36"/>
  <c r="W724" i="36"/>
  <c r="V724" i="36"/>
  <c r="U724" i="36"/>
  <c r="AD723" i="36"/>
  <c r="AC723" i="36"/>
  <c r="AB723" i="36"/>
  <c r="AA723" i="36"/>
  <c r="Z723" i="36"/>
  <c r="Y723" i="36"/>
  <c r="X723" i="36"/>
  <c r="W723" i="36"/>
  <c r="V723" i="36"/>
  <c r="U723" i="36"/>
  <c r="AD722" i="36"/>
  <c r="AC722" i="36"/>
  <c r="AB722" i="36"/>
  <c r="AA722" i="36"/>
  <c r="Z722" i="36"/>
  <c r="Y722" i="36"/>
  <c r="X722" i="36"/>
  <c r="W722" i="36"/>
  <c r="V722" i="36"/>
  <c r="U722" i="36"/>
  <c r="AD721" i="36"/>
  <c r="AC721" i="36"/>
  <c r="AB721" i="36"/>
  <c r="AA721" i="36"/>
  <c r="Z721" i="36"/>
  <c r="Y721" i="36"/>
  <c r="X721" i="36"/>
  <c r="W721" i="36"/>
  <c r="V721" i="36"/>
  <c r="U721" i="36"/>
  <c r="AD720" i="36"/>
  <c r="AC720" i="36"/>
  <c r="AB720" i="36"/>
  <c r="AA720" i="36"/>
  <c r="Z720" i="36"/>
  <c r="Y720" i="36"/>
  <c r="X720" i="36"/>
  <c r="W720" i="36"/>
  <c r="V720" i="36"/>
  <c r="U720" i="36"/>
  <c r="AD719" i="36"/>
  <c r="AC719" i="36"/>
  <c r="AB719" i="36"/>
  <c r="AA719" i="36"/>
  <c r="Z719" i="36"/>
  <c r="Y719" i="36"/>
  <c r="X719" i="36"/>
  <c r="W719" i="36"/>
  <c r="V719" i="36"/>
  <c r="U719" i="36"/>
  <c r="AD718" i="36"/>
  <c r="AC718" i="36"/>
  <c r="AB718" i="36"/>
  <c r="AA718" i="36"/>
  <c r="Z718" i="36"/>
  <c r="Y718" i="36"/>
  <c r="X718" i="36"/>
  <c r="W718" i="36"/>
  <c r="V718" i="36"/>
  <c r="U718" i="36"/>
  <c r="AD717" i="36"/>
  <c r="AC717" i="36"/>
  <c r="AB717" i="36"/>
  <c r="AA717" i="36"/>
  <c r="Z717" i="36"/>
  <c r="Y717" i="36"/>
  <c r="X717" i="36"/>
  <c r="W717" i="36"/>
  <c r="V717" i="36"/>
  <c r="U717" i="36"/>
  <c r="AD716" i="36"/>
  <c r="AC716" i="36"/>
  <c r="AB716" i="36"/>
  <c r="AA716" i="36"/>
  <c r="Z716" i="36"/>
  <c r="Y716" i="36"/>
  <c r="X716" i="36"/>
  <c r="W716" i="36"/>
  <c r="V716" i="36"/>
  <c r="U716" i="36"/>
  <c r="AD715" i="36"/>
  <c r="AC715" i="36"/>
  <c r="AB715" i="36"/>
  <c r="AA715" i="36"/>
  <c r="Z715" i="36"/>
  <c r="Y715" i="36"/>
  <c r="X715" i="36"/>
  <c r="W715" i="36"/>
  <c r="V715" i="36"/>
  <c r="U715" i="36"/>
  <c r="AD714" i="36"/>
  <c r="AC714" i="36"/>
  <c r="AB714" i="36"/>
  <c r="AA714" i="36"/>
  <c r="Z714" i="36"/>
  <c r="Y714" i="36"/>
  <c r="X714" i="36"/>
  <c r="W714" i="36"/>
  <c r="V714" i="36"/>
  <c r="U714" i="36"/>
  <c r="AD713" i="36"/>
  <c r="AC713" i="36"/>
  <c r="AB713" i="36"/>
  <c r="AA713" i="36"/>
  <c r="Z713" i="36"/>
  <c r="Y713" i="36"/>
  <c r="X713" i="36"/>
  <c r="W713" i="36"/>
  <c r="V713" i="36"/>
  <c r="U713" i="36"/>
  <c r="AD712" i="36"/>
  <c r="AC712" i="36"/>
  <c r="AB712" i="36"/>
  <c r="AA712" i="36"/>
  <c r="Z712" i="36"/>
  <c r="Y712" i="36"/>
  <c r="X712" i="36"/>
  <c r="W712" i="36"/>
  <c r="V712" i="36"/>
  <c r="U712" i="36"/>
  <c r="AD711" i="36"/>
  <c r="AC711" i="36"/>
  <c r="AB711" i="36"/>
  <c r="AA711" i="36"/>
  <c r="Z711" i="36"/>
  <c r="Y711" i="36"/>
  <c r="X711" i="36"/>
  <c r="W711" i="36"/>
  <c r="V711" i="36"/>
  <c r="U711" i="36"/>
  <c r="AD710" i="36"/>
  <c r="AC710" i="36"/>
  <c r="AB710" i="36"/>
  <c r="AA710" i="36"/>
  <c r="Z710" i="36"/>
  <c r="Y710" i="36"/>
  <c r="X710" i="36"/>
  <c r="W710" i="36"/>
  <c r="V710" i="36"/>
  <c r="U710" i="36"/>
  <c r="AD709" i="36"/>
  <c r="AC709" i="36"/>
  <c r="AB709" i="36"/>
  <c r="AA709" i="36"/>
  <c r="Z709" i="36"/>
  <c r="Y709" i="36"/>
  <c r="X709" i="36"/>
  <c r="W709" i="36"/>
  <c r="V709" i="36"/>
  <c r="U709" i="36"/>
  <c r="AD708" i="36"/>
  <c r="AC708" i="36"/>
  <c r="AB708" i="36"/>
  <c r="AA708" i="36"/>
  <c r="Z708" i="36"/>
  <c r="Y708" i="36"/>
  <c r="X708" i="36"/>
  <c r="W708" i="36"/>
  <c r="V708" i="36"/>
  <c r="U708" i="36"/>
  <c r="AD707" i="36"/>
  <c r="AC707" i="36"/>
  <c r="AB707" i="36"/>
  <c r="AA707" i="36"/>
  <c r="Z707" i="36"/>
  <c r="Y707" i="36"/>
  <c r="X707" i="36"/>
  <c r="W707" i="36"/>
  <c r="V707" i="36"/>
  <c r="U707" i="36"/>
  <c r="AD706" i="36"/>
  <c r="AC706" i="36"/>
  <c r="AB706" i="36"/>
  <c r="AA706" i="36"/>
  <c r="Z706" i="36"/>
  <c r="Y706" i="36"/>
  <c r="X706" i="36"/>
  <c r="W706" i="36"/>
  <c r="V706" i="36"/>
  <c r="U706" i="36"/>
  <c r="AD705" i="36"/>
  <c r="AC705" i="36"/>
  <c r="AB705" i="36"/>
  <c r="AA705" i="36"/>
  <c r="Z705" i="36"/>
  <c r="Y705" i="36"/>
  <c r="X705" i="36"/>
  <c r="W705" i="36"/>
  <c r="V705" i="36"/>
  <c r="U705" i="36"/>
  <c r="AD704" i="36"/>
  <c r="AC704" i="36"/>
  <c r="AB704" i="36"/>
  <c r="AA704" i="36"/>
  <c r="Z704" i="36"/>
  <c r="Y704" i="36"/>
  <c r="X704" i="36"/>
  <c r="W704" i="36"/>
  <c r="V704" i="36"/>
  <c r="U704" i="36"/>
  <c r="AD703" i="36"/>
  <c r="AC703" i="36"/>
  <c r="AB703" i="36"/>
  <c r="AA703" i="36"/>
  <c r="Z703" i="36"/>
  <c r="Y703" i="36"/>
  <c r="X703" i="36"/>
  <c r="W703" i="36"/>
  <c r="V703" i="36"/>
  <c r="U703" i="36"/>
  <c r="AD702" i="36"/>
  <c r="AC702" i="36"/>
  <c r="AB702" i="36"/>
  <c r="AA702" i="36"/>
  <c r="Z702" i="36"/>
  <c r="Y702" i="36"/>
  <c r="X702" i="36"/>
  <c r="W702" i="36"/>
  <c r="V702" i="36"/>
  <c r="U702" i="36"/>
  <c r="AD701" i="36"/>
  <c r="AC701" i="36"/>
  <c r="AB701" i="36"/>
  <c r="AA701" i="36"/>
  <c r="Z701" i="36"/>
  <c r="Y701" i="36"/>
  <c r="X701" i="36"/>
  <c r="W701" i="36"/>
  <c r="V701" i="36"/>
  <c r="U701" i="36"/>
  <c r="AD700" i="36"/>
  <c r="AC700" i="36"/>
  <c r="AB700" i="36"/>
  <c r="AA700" i="36"/>
  <c r="Z700" i="36"/>
  <c r="Y700" i="36"/>
  <c r="X700" i="36"/>
  <c r="W700" i="36"/>
  <c r="V700" i="36"/>
  <c r="U700" i="36"/>
  <c r="AD699" i="36"/>
  <c r="AC699" i="36"/>
  <c r="AB699" i="36"/>
  <c r="AA699" i="36"/>
  <c r="Z699" i="36"/>
  <c r="Y699" i="36"/>
  <c r="X699" i="36"/>
  <c r="W699" i="36"/>
  <c r="V699" i="36"/>
  <c r="U699" i="36"/>
  <c r="AD698" i="36"/>
  <c r="AC698" i="36"/>
  <c r="AB698" i="36"/>
  <c r="AA698" i="36"/>
  <c r="Z698" i="36"/>
  <c r="Y698" i="36"/>
  <c r="X698" i="36"/>
  <c r="W698" i="36"/>
  <c r="V698" i="36"/>
  <c r="U698" i="36"/>
  <c r="AD697" i="36"/>
  <c r="AC697" i="36"/>
  <c r="AB697" i="36"/>
  <c r="AA697" i="36"/>
  <c r="Z697" i="36"/>
  <c r="Y697" i="36"/>
  <c r="X697" i="36"/>
  <c r="W697" i="36"/>
  <c r="V697" i="36"/>
  <c r="U697" i="36"/>
  <c r="AD696" i="36"/>
  <c r="AC696" i="36"/>
  <c r="AB696" i="36"/>
  <c r="AA696" i="36"/>
  <c r="Z696" i="36"/>
  <c r="Y696" i="36"/>
  <c r="X696" i="36"/>
  <c r="W696" i="36"/>
  <c r="V696" i="36"/>
  <c r="U696" i="36"/>
  <c r="AD695" i="36"/>
  <c r="AC695" i="36"/>
  <c r="AB695" i="36"/>
  <c r="AA695" i="36"/>
  <c r="Z695" i="36"/>
  <c r="Y695" i="36"/>
  <c r="X695" i="36"/>
  <c r="W695" i="36"/>
  <c r="V695" i="36"/>
  <c r="U695" i="36"/>
  <c r="AD694" i="36"/>
  <c r="AC694" i="36"/>
  <c r="AB694" i="36"/>
  <c r="AA694" i="36"/>
  <c r="Z694" i="36"/>
  <c r="Y694" i="36"/>
  <c r="X694" i="36"/>
  <c r="W694" i="36"/>
  <c r="V694" i="36"/>
  <c r="U694" i="36"/>
  <c r="AD693" i="36"/>
  <c r="AC693" i="36"/>
  <c r="AB693" i="36"/>
  <c r="AA693" i="36"/>
  <c r="Z693" i="36"/>
  <c r="Y693" i="36"/>
  <c r="X693" i="36"/>
  <c r="W693" i="36"/>
  <c r="V693" i="36"/>
  <c r="U693" i="36"/>
  <c r="AD692" i="36"/>
  <c r="AC692" i="36"/>
  <c r="AB692" i="36"/>
  <c r="AA692" i="36"/>
  <c r="Z692" i="36"/>
  <c r="Y692" i="36"/>
  <c r="X692" i="36"/>
  <c r="W692" i="36"/>
  <c r="V692" i="36"/>
  <c r="U692" i="36"/>
  <c r="AD691" i="36"/>
  <c r="AC691" i="36"/>
  <c r="AB691" i="36"/>
  <c r="AA691" i="36"/>
  <c r="Z691" i="36"/>
  <c r="Y691" i="36"/>
  <c r="X691" i="36"/>
  <c r="W691" i="36"/>
  <c r="V691" i="36"/>
  <c r="U691" i="36"/>
  <c r="AD690" i="36"/>
  <c r="AC690" i="36"/>
  <c r="AB690" i="36"/>
  <c r="AA690" i="36"/>
  <c r="Z690" i="36"/>
  <c r="Y690" i="36"/>
  <c r="X690" i="36"/>
  <c r="W690" i="36"/>
  <c r="V690" i="36"/>
  <c r="U690" i="36"/>
  <c r="AD689" i="36"/>
  <c r="AC689" i="36"/>
  <c r="AB689" i="36"/>
  <c r="AA689" i="36"/>
  <c r="Z689" i="36"/>
  <c r="Y689" i="36"/>
  <c r="X689" i="36"/>
  <c r="W689" i="36"/>
  <c r="V689" i="36"/>
  <c r="U689" i="36"/>
  <c r="AD688" i="36"/>
  <c r="AC688" i="36"/>
  <c r="AB688" i="36"/>
  <c r="AA688" i="36"/>
  <c r="Z688" i="36"/>
  <c r="Y688" i="36"/>
  <c r="X688" i="36"/>
  <c r="W688" i="36"/>
  <c r="V688" i="36"/>
  <c r="U688" i="36"/>
  <c r="AD687" i="36"/>
  <c r="AC687" i="36"/>
  <c r="AB687" i="36"/>
  <c r="AA687" i="36"/>
  <c r="Z687" i="36"/>
  <c r="Y687" i="36"/>
  <c r="X687" i="36"/>
  <c r="W687" i="36"/>
  <c r="V687" i="36"/>
  <c r="U687" i="36"/>
  <c r="AD686" i="36"/>
  <c r="AC686" i="36"/>
  <c r="AB686" i="36"/>
  <c r="AA686" i="36"/>
  <c r="Z686" i="36"/>
  <c r="Y686" i="36"/>
  <c r="X686" i="36"/>
  <c r="W686" i="36"/>
  <c r="V686" i="36"/>
  <c r="U686" i="36"/>
  <c r="AD685" i="36"/>
  <c r="AC685" i="36"/>
  <c r="AB685" i="36"/>
  <c r="AA685" i="36"/>
  <c r="Z685" i="36"/>
  <c r="Y685" i="36"/>
  <c r="X685" i="36"/>
  <c r="W685" i="36"/>
  <c r="V685" i="36"/>
  <c r="U685" i="36"/>
  <c r="AD684" i="36"/>
  <c r="AC684" i="36"/>
  <c r="AB684" i="36"/>
  <c r="AA684" i="36"/>
  <c r="Z684" i="36"/>
  <c r="Y684" i="36"/>
  <c r="X684" i="36"/>
  <c r="W684" i="36"/>
  <c r="V684" i="36"/>
  <c r="U684" i="36"/>
  <c r="AD683" i="36"/>
  <c r="AC683" i="36"/>
  <c r="AB683" i="36"/>
  <c r="AA683" i="36"/>
  <c r="Z683" i="36"/>
  <c r="Y683" i="36"/>
  <c r="X683" i="36"/>
  <c r="W683" i="36"/>
  <c r="V683" i="36"/>
  <c r="U683" i="36"/>
  <c r="AD682" i="36"/>
  <c r="AC682" i="36"/>
  <c r="AB682" i="36"/>
  <c r="AA682" i="36"/>
  <c r="Z682" i="36"/>
  <c r="Y682" i="36"/>
  <c r="X682" i="36"/>
  <c r="W682" i="36"/>
  <c r="V682" i="36"/>
  <c r="U682" i="36"/>
  <c r="AD681" i="36"/>
  <c r="AC681" i="36"/>
  <c r="AB681" i="36"/>
  <c r="AA681" i="36"/>
  <c r="Z681" i="36"/>
  <c r="Y681" i="36"/>
  <c r="X681" i="36"/>
  <c r="W681" i="36"/>
  <c r="V681" i="36"/>
  <c r="U681" i="36"/>
  <c r="AD680" i="36"/>
  <c r="AC680" i="36"/>
  <c r="AB680" i="36"/>
  <c r="AA680" i="36"/>
  <c r="Z680" i="36"/>
  <c r="Y680" i="36"/>
  <c r="X680" i="36"/>
  <c r="W680" i="36"/>
  <c r="V680" i="36"/>
  <c r="U680" i="36"/>
  <c r="AD679" i="36"/>
  <c r="AC679" i="36"/>
  <c r="AB679" i="36"/>
  <c r="AA679" i="36"/>
  <c r="Z679" i="36"/>
  <c r="Y679" i="36"/>
  <c r="X679" i="36"/>
  <c r="W679" i="36"/>
  <c r="V679" i="36"/>
  <c r="U679" i="36"/>
  <c r="AD678" i="36"/>
  <c r="AC678" i="36"/>
  <c r="AB678" i="36"/>
  <c r="AA678" i="36"/>
  <c r="Z678" i="36"/>
  <c r="Y678" i="36"/>
  <c r="X678" i="36"/>
  <c r="W678" i="36"/>
  <c r="V678" i="36"/>
  <c r="U678" i="36"/>
  <c r="AD677" i="36"/>
  <c r="AC677" i="36"/>
  <c r="AB677" i="36"/>
  <c r="AA677" i="36"/>
  <c r="Z677" i="36"/>
  <c r="Y677" i="36"/>
  <c r="X677" i="36"/>
  <c r="W677" i="36"/>
  <c r="V677" i="36"/>
  <c r="U677" i="36"/>
  <c r="AD676" i="36"/>
  <c r="AC676" i="36"/>
  <c r="AB676" i="36"/>
  <c r="AA676" i="36"/>
  <c r="Z676" i="36"/>
  <c r="Y676" i="36"/>
  <c r="X676" i="36"/>
  <c r="W676" i="36"/>
  <c r="V676" i="36"/>
  <c r="U676" i="36"/>
  <c r="AD675" i="36"/>
  <c r="AC675" i="36"/>
  <c r="AB675" i="36"/>
  <c r="AA675" i="36"/>
  <c r="Z675" i="36"/>
  <c r="Y675" i="36"/>
  <c r="X675" i="36"/>
  <c r="W675" i="36"/>
  <c r="V675" i="36"/>
  <c r="U675" i="36"/>
  <c r="AD674" i="36"/>
  <c r="AC674" i="36"/>
  <c r="AB674" i="36"/>
  <c r="AA674" i="36"/>
  <c r="Z674" i="36"/>
  <c r="Y674" i="36"/>
  <c r="X674" i="36"/>
  <c r="W674" i="36"/>
  <c r="V674" i="36"/>
  <c r="U674" i="36"/>
  <c r="AD673" i="36"/>
  <c r="AC673" i="36"/>
  <c r="AB673" i="36"/>
  <c r="AA673" i="36"/>
  <c r="Z673" i="36"/>
  <c r="Y673" i="36"/>
  <c r="X673" i="36"/>
  <c r="W673" i="36"/>
  <c r="V673" i="36"/>
  <c r="U673" i="36"/>
  <c r="AD672" i="36"/>
  <c r="AC672" i="36"/>
  <c r="AB672" i="36"/>
  <c r="AA672" i="36"/>
  <c r="Z672" i="36"/>
  <c r="Y672" i="36"/>
  <c r="X672" i="36"/>
  <c r="W672" i="36"/>
  <c r="V672" i="36"/>
  <c r="U672" i="36"/>
  <c r="AD671" i="36"/>
  <c r="AC671" i="36"/>
  <c r="AB671" i="36"/>
  <c r="AA671" i="36"/>
  <c r="Z671" i="36"/>
  <c r="Y671" i="36"/>
  <c r="X671" i="36"/>
  <c r="W671" i="36"/>
  <c r="V671" i="36"/>
  <c r="U671" i="36"/>
  <c r="AD670" i="36"/>
  <c r="AC670" i="36"/>
  <c r="AB670" i="36"/>
  <c r="AA670" i="36"/>
  <c r="Z670" i="36"/>
  <c r="Y670" i="36"/>
  <c r="X670" i="36"/>
  <c r="W670" i="36"/>
  <c r="V670" i="36"/>
  <c r="U670" i="36"/>
  <c r="AD669" i="36"/>
  <c r="AC669" i="36"/>
  <c r="AB669" i="36"/>
  <c r="AA669" i="36"/>
  <c r="Z669" i="36"/>
  <c r="Y669" i="36"/>
  <c r="X669" i="36"/>
  <c r="W669" i="36"/>
  <c r="V669" i="36"/>
  <c r="U669" i="36"/>
  <c r="AD668" i="36"/>
  <c r="AC668" i="36"/>
  <c r="AB668" i="36"/>
  <c r="AA668" i="36"/>
  <c r="Z668" i="36"/>
  <c r="Y668" i="36"/>
  <c r="X668" i="36"/>
  <c r="W668" i="36"/>
  <c r="V668" i="36"/>
  <c r="U668" i="36"/>
  <c r="AD667" i="36"/>
  <c r="AC667" i="36"/>
  <c r="AB667" i="36"/>
  <c r="AA667" i="36"/>
  <c r="Z667" i="36"/>
  <c r="Y667" i="36"/>
  <c r="X667" i="36"/>
  <c r="W667" i="36"/>
  <c r="V667" i="36"/>
  <c r="U667" i="36"/>
  <c r="AD666" i="36"/>
  <c r="AC666" i="36"/>
  <c r="AB666" i="36"/>
  <c r="AA666" i="36"/>
  <c r="Z666" i="36"/>
  <c r="Y666" i="36"/>
  <c r="X666" i="36"/>
  <c r="W666" i="36"/>
  <c r="V666" i="36"/>
  <c r="U666" i="36"/>
  <c r="AD665" i="36"/>
  <c r="AC665" i="36"/>
  <c r="AB665" i="36"/>
  <c r="AA665" i="36"/>
  <c r="Z665" i="36"/>
  <c r="Y665" i="36"/>
  <c r="X665" i="36"/>
  <c r="W665" i="36"/>
  <c r="V665" i="36"/>
  <c r="U665" i="36"/>
  <c r="AD664" i="36"/>
  <c r="AC664" i="36"/>
  <c r="AB664" i="36"/>
  <c r="AA664" i="36"/>
  <c r="Z664" i="36"/>
  <c r="Y664" i="36"/>
  <c r="X664" i="36"/>
  <c r="W664" i="36"/>
  <c r="V664" i="36"/>
  <c r="U664" i="36"/>
  <c r="AD663" i="36"/>
  <c r="AC663" i="36"/>
  <c r="AB663" i="36"/>
  <c r="AA663" i="36"/>
  <c r="Z663" i="36"/>
  <c r="Y663" i="36"/>
  <c r="X663" i="36"/>
  <c r="W663" i="36"/>
  <c r="V663" i="36"/>
  <c r="U663" i="36"/>
  <c r="AD662" i="36"/>
  <c r="AC662" i="36"/>
  <c r="AB662" i="36"/>
  <c r="AA662" i="36"/>
  <c r="Z662" i="36"/>
  <c r="Y662" i="36"/>
  <c r="X662" i="36"/>
  <c r="W662" i="36"/>
  <c r="V662" i="36"/>
  <c r="U662" i="36"/>
  <c r="AD661" i="36"/>
  <c r="AC661" i="36"/>
  <c r="AB661" i="36"/>
  <c r="AA661" i="36"/>
  <c r="Z661" i="36"/>
  <c r="Y661" i="36"/>
  <c r="X661" i="36"/>
  <c r="W661" i="36"/>
  <c r="V661" i="36"/>
  <c r="U661" i="36"/>
  <c r="AD660" i="36"/>
  <c r="AC660" i="36"/>
  <c r="AB660" i="36"/>
  <c r="AA660" i="36"/>
  <c r="Z660" i="36"/>
  <c r="Y660" i="36"/>
  <c r="X660" i="36"/>
  <c r="W660" i="36"/>
  <c r="V660" i="36"/>
  <c r="U660" i="36"/>
  <c r="AD659" i="36"/>
  <c r="AC659" i="36"/>
  <c r="AB659" i="36"/>
  <c r="AA659" i="36"/>
  <c r="Z659" i="36"/>
  <c r="Y659" i="36"/>
  <c r="X659" i="36"/>
  <c r="W659" i="36"/>
  <c r="V659" i="36"/>
  <c r="U659" i="36"/>
  <c r="AD658" i="36"/>
  <c r="AC658" i="36"/>
  <c r="AB658" i="36"/>
  <c r="AA658" i="36"/>
  <c r="Z658" i="36"/>
  <c r="Y658" i="36"/>
  <c r="X658" i="36"/>
  <c r="W658" i="36"/>
  <c r="V658" i="36"/>
  <c r="U658" i="36"/>
  <c r="AD657" i="36"/>
  <c r="AC657" i="36"/>
  <c r="AB657" i="36"/>
  <c r="AA657" i="36"/>
  <c r="Z657" i="36"/>
  <c r="Y657" i="36"/>
  <c r="X657" i="36"/>
  <c r="W657" i="36"/>
  <c r="V657" i="36"/>
  <c r="U657" i="36"/>
  <c r="AD656" i="36"/>
  <c r="AC656" i="36"/>
  <c r="AB656" i="36"/>
  <c r="AA656" i="36"/>
  <c r="Z656" i="36"/>
  <c r="Y656" i="36"/>
  <c r="X656" i="36"/>
  <c r="W656" i="36"/>
  <c r="V656" i="36"/>
  <c r="U656" i="36"/>
  <c r="AD655" i="36"/>
  <c r="AC655" i="36"/>
  <c r="AB655" i="36"/>
  <c r="AA655" i="36"/>
  <c r="Z655" i="36"/>
  <c r="Y655" i="36"/>
  <c r="X655" i="36"/>
  <c r="W655" i="36"/>
  <c r="V655" i="36"/>
  <c r="U655" i="36"/>
  <c r="AD654" i="36"/>
  <c r="AC654" i="36"/>
  <c r="AB654" i="36"/>
  <c r="AA654" i="36"/>
  <c r="Z654" i="36"/>
  <c r="Y654" i="36"/>
  <c r="X654" i="36"/>
  <c r="W654" i="36"/>
  <c r="V654" i="36"/>
  <c r="U654" i="36"/>
  <c r="AD653" i="36"/>
  <c r="AC653" i="36"/>
  <c r="AB653" i="36"/>
  <c r="AA653" i="36"/>
  <c r="Z653" i="36"/>
  <c r="Y653" i="36"/>
  <c r="X653" i="36"/>
  <c r="W653" i="36"/>
  <c r="V653" i="36"/>
  <c r="U653" i="36"/>
  <c r="AD652" i="36"/>
  <c r="AC652" i="36"/>
  <c r="AB652" i="36"/>
  <c r="AA652" i="36"/>
  <c r="Z652" i="36"/>
  <c r="Y652" i="36"/>
  <c r="X652" i="36"/>
  <c r="W652" i="36"/>
  <c r="V652" i="36"/>
  <c r="U652" i="36"/>
  <c r="AD651" i="36"/>
  <c r="AC651" i="36"/>
  <c r="AB651" i="36"/>
  <c r="AA651" i="36"/>
  <c r="Z651" i="36"/>
  <c r="Y651" i="36"/>
  <c r="X651" i="36"/>
  <c r="W651" i="36"/>
  <c r="V651" i="36"/>
  <c r="U651" i="36"/>
  <c r="AD650" i="36"/>
  <c r="AC650" i="36"/>
  <c r="AB650" i="36"/>
  <c r="AA650" i="36"/>
  <c r="Z650" i="36"/>
  <c r="Y650" i="36"/>
  <c r="X650" i="36"/>
  <c r="W650" i="36"/>
  <c r="V650" i="36"/>
  <c r="U650" i="36"/>
  <c r="AD649" i="36"/>
  <c r="AC649" i="36"/>
  <c r="AB649" i="36"/>
  <c r="AA649" i="36"/>
  <c r="Z649" i="36"/>
  <c r="Y649" i="36"/>
  <c r="X649" i="36"/>
  <c r="W649" i="36"/>
  <c r="V649" i="36"/>
  <c r="U649" i="36"/>
  <c r="AD648" i="36"/>
  <c r="AC648" i="36"/>
  <c r="AB648" i="36"/>
  <c r="AA648" i="36"/>
  <c r="Z648" i="36"/>
  <c r="Y648" i="36"/>
  <c r="X648" i="36"/>
  <c r="W648" i="36"/>
  <c r="V648" i="36"/>
  <c r="U648" i="36"/>
  <c r="AD647" i="36"/>
  <c r="AC647" i="36"/>
  <c r="AB647" i="36"/>
  <c r="AA647" i="36"/>
  <c r="Z647" i="36"/>
  <c r="Y647" i="36"/>
  <c r="X647" i="36"/>
  <c r="W647" i="36"/>
  <c r="V647" i="36"/>
  <c r="U647" i="36"/>
  <c r="AD646" i="36"/>
  <c r="AC646" i="36"/>
  <c r="AB646" i="36"/>
  <c r="AA646" i="36"/>
  <c r="Z646" i="36"/>
  <c r="Y646" i="36"/>
  <c r="X646" i="36"/>
  <c r="W646" i="36"/>
  <c r="V646" i="36"/>
  <c r="U646" i="36"/>
  <c r="AD645" i="36"/>
  <c r="AC645" i="36"/>
  <c r="AB645" i="36"/>
  <c r="AA645" i="36"/>
  <c r="Z645" i="36"/>
  <c r="Y645" i="36"/>
  <c r="X645" i="36"/>
  <c r="W645" i="36"/>
  <c r="V645" i="36"/>
  <c r="U645" i="36"/>
  <c r="AD644" i="36"/>
  <c r="AC644" i="36"/>
  <c r="AB644" i="36"/>
  <c r="AA644" i="36"/>
  <c r="Z644" i="36"/>
  <c r="Y644" i="36"/>
  <c r="X644" i="36"/>
  <c r="W644" i="36"/>
  <c r="V644" i="36"/>
  <c r="U644" i="36"/>
  <c r="AD643" i="36"/>
  <c r="AC643" i="36"/>
  <c r="AB643" i="36"/>
  <c r="AA643" i="36"/>
  <c r="Z643" i="36"/>
  <c r="Y643" i="36"/>
  <c r="X643" i="36"/>
  <c r="W643" i="36"/>
  <c r="V643" i="36"/>
  <c r="U643" i="36"/>
  <c r="AD642" i="36"/>
  <c r="AC642" i="36"/>
  <c r="AB642" i="36"/>
  <c r="AA642" i="36"/>
  <c r="Z642" i="36"/>
  <c r="Y642" i="36"/>
  <c r="X642" i="36"/>
  <c r="W642" i="36"/>
  <c r="V642" i="36"/>
  <c r="U642" i="36"/>
  <c r="AD641" i="36"/>
  <c r="AC641" i="36"/>
  <c r="AB641" i="36"/>
  <c r="AA641" i="36"/>
  <c r="Z641" i="36"/>
  <c r="Y641" i="36"/>
  <c r="X641" i="36"/>
  <c r="W641" i="36"/>
  <c r="V641" i="36"/>
  <c r="U641" i="36"/>
  <c r="AD640" i="36"/>
  <c r="AC640" i="36"/>
  <c r="AB640" i="36"/>
  <c r="AA640" i="36"/>
  <c r="Z640" i="36"/>
  <c r="Y640" i="36"/>
  <c r="X640" i="36"/>
  <c r="W640" i="36"/>
  <c r="V640" i="36"/>
  <c r="U640" i="36"/>
  <c r="AD639" i="36"/>
  <c r="AC639" i="36"/>
  <c r="AB639" i="36"/>
  <c r="AA639" i="36"/>
  <c r="Z639" i="36"/>
  <c r="Y639" i="36"/>
  <c r="X639" i="36"/>
  <c r="W639" i="36"/>
  <c r="V639" i="36"/>
  <c r="U639" i="36"/>
  <c r="AD638" i="36"/>
  <c r="AC638" i="36"/>
  <c r="AB638" i="36"/>
  <c r="AA638" i="36"/>
  <c r="Z638" i="36"/>
  <c r="Y638" i="36"/>
  <c r="X638" i="36"/>
  <c r="W638" i="36"/>
  <c r="V638" i="36"/>
  <c r="U638" i="36"/>
  <c r="AD637" i="36"/>
  <c r="AC637" i="36"/>
  <c r="AB637" i="36"/>
  <c r="AA637" i="36"/>
  <c r="Z637" i="36"/>
  <c r="Y637" i="36"/>
  <c r="X637" i="36"/>
  <c r="W637" i="36"/>
  <c r="V637" i="36"/>
  <c r="U637" i="36"/>
  <c r="AD636" i="36"/>
  <c r="AC636" i="36"/>
  <c r="AB636" i="36"/>
  <c r="AA636" i="36"/>
  <c r="Z636" i="36"/>
  <c r="Y636" i="36"/>
  <c r="X636" i="36"/>
  <c r="W636" i="36"/>
  <c r="V636" i="36"/>
  <c r="U636" i="36"/>
  <c r="AD635" i="36"/>
  <c r="AC635" i="36"/>
  <c r="AB635" i="36"/>
  <c r="AA635" i="36"/>
  <c r="Z635" i="36"/>
  <c r="Y635" i="36"/>
  <c r="X635" i="36"/>
  <c r="W635" i="36"/>
  <c r="V635" i="36"/>
  <c r="U635" i="36"/>
  <c r="AD634" i="36"/>
  <c r="AC634" i="36"/>
  <c r="AB634" i="36"/>
  <c r="AA634" i="36"/>
  <c r="Z634" i="36"/>
  <c r="Y634" i="36"/>
  <c r="X634" i="36"/>
  <c r="W634" i="36"/>
  <c r="V634" i="36"/>
  <c r="U634" i="36"/>
  <c r="AD633" i="36"/>
  <c r="AC633" i="36"/>
  <c r="AB633" i="36"/>
  <c r="AA633" i="36"/>
  <c r="Z633" i="36"/>
  <c r="Y633" i="36"/>
  <c r="X633" i="36"/>
  <c r="W633" i="36"/>
  <c r="V633" i="36"/>
  <c r="U633" i="36"/>
  <c r="AD632" i="36"/>
  <c r="AC632" i="36"/>
  <c r="AB632" i="36"/>
  <c r="AA632" i="36"/>
  <c r="Z632" i="36"/>
  <c r="Y632" i="36"/>
  <c r="X632" i="36"/>
  <c r="W632" i="36"/>
  <c r="V632" i="36"/>
  <c r="U632" i="36"/>
  <c r="AD631" i="36"/>
  <c r="AC631" i="36"/>
  <c r="AB631" i="36"/>
  <c r="AA631" i="36"/>
  <c r="Z631" i="36"/>
  <c r="Y631" i="36"/>
  <c r="X631" i="36"/>
  <c r="W631" i="36"/>
  <c r="V631" i="36"/>
  <c r="U631" i="36"/>
  <c r="AD630" i="36"/>
  <c r="AC630" i="36"/>
  <c r="AB630" i="36"/>
  <c r="AA630" i="36"/>
  <c r="Z630" i="36"/>
  <c r="Y630" i="36"/>
  <c r="X630" i="36"/>
  <c r="W630" i="36"/>
  <c r="V630" i="36"/>
  <c r="U630" i="36"/>
  <c r="AD629" i="36"/>
  <c r="AC629" i="36"/>
  <c r="AB629" i="36"/>
  <c r="AA629" i="36"/>
  <c r="Z629" i="36"/>
  <c r="Y629" i="36"/>
  <c r="X629" i="36"/>
  <c r="W629" i="36"/>
  <c r="V629" i="36"/>
  <c r="U629" i="36"/>
  <c r="AD628" i="36"/>
  <c r="AC628" i="36"/>
  <c r="AB628" i="36"/>
  <c r="AA628" i="36"/>
  <c r="Z628" i="36"/>
  <c r="Y628" i="36"/>
  <c r="X628" i="36"/>
  <c r="W628" i="36"/>
  <c r="V628" i="36"/>
  <c r="U628" i="36"/>
  <c r="AD627" i="36"/>
  <c r="AC627" i="36"/>
  <c r="AB627" i="36"/>
  <c r="AA627" i="36"/>
  <c r="Z627" i="36"/>
  <c r="Y627" i="36"/>
  <c r="X627" i="36"/>
  <c r="W627" i="36"/>
  <c r="V627" i="36"/>
  <c r="U627" i="36"/>
  <c r="AD626" i="36"/>
  <c r="AC626" i="36"/>
  <c r="AB626" i="36"/>
  <c r="AA626" i="36"/>
  <c r="Z626" i="36"/>
  <c r="Y626" i="36"/>
  <c r="X626" i="36"/>
  <c r="W626" i="36"/>
  <c r="V626" i="36"/>
  <c r="U626" i="36"/>
  <c r="AD625" i="36"/>
  <c r="AC625" i="36"/>
  <c r="AB625" i="36"/>
  <c r="AA625" i="36"/>
  <c r="Z625" i="36"/>
  <c r="Y625" i="36"/>
  <c r="X625" i="36"/>
  <c r="W625" i="36"/>
  <c r="V625" i="36"/>
  <c r="U625" i="36"/>
  <c r="AD624" i="36"/>
  <c r="AC624" i="36"/>
  <c r="AB624" i="36"/>
  <c r="AA624" i="36"/>
  <c r="Z624" i="36"/>
  <c r="Y624" i="36"/>
  <c r="X624" i="36"/>
  <c r="W624" i="36"/>
  <c r="V624" i="36"/>
  <c r="U624" i="36"/>
  <c r="AD623" i="36"/>
  <c r="AC623" i="36"/>
  <c r="AB623" i="36"/>
  <c r="AA623" i="36"/>
  <c r="Z623" i="36"/>
  <c r="Y623" i="36"/>
  <c r="X623" i="36"/>
  <c r="W623" i="36"/>
  <c r="V623" i="36"/>
  <c r="U623" i="36"/>
  <c r="AD622" i="36"/>
  <c r="AC622" i="36"/>
  <c r="AB622" i="36"/>
  <c r="AA622" i="36"/>
  <c r="Z622" i="36"/>
  <c r="Y622" i="36"/>
  <c r="X622" i="36"/>
  <c r="W622" i="36"/>
  <c r="V622" i="36"/>
  <c r="U622" i="36"/>
  <c r="AD621" i="36"/>
  <c r="AC621" i="36"/>
  <c r="AB621" i="36"/>
  <c r="AA621" i="36"/>
  <c r="Z621" i="36"/>
  <c r="Y621" i="36"/>
  <c r="X621" i="36"/>
  <c r="W621" i="36"/>
  <c r="V621" i="36"/>
  <c r="U621" i="36"/>
  <c r="AD620" i="36"/>
  <c r="AC620" i="36"/>
  <c r="AB620" i="36"/>
  <c r="AA620" i="36"/>
  <c r="Z620" i="36"/>
  <c r="Y620" i="36"/>
  <c r="X620" i="36"/>
  <c r="W620" i="36"/>
  <c r="V620" i="36"/>
  <c r="U620" i="36"/>
  <c r="AD619" i="36"/>
  <c r="AC619" i="36"/>
  <c r="AB619" i="36"/>
  <c r="AA619" i="36"/>
  <c r="Z619" i="36"/>
  <c r="Y619" i="36"/>
  <c r="X619" i="36"/>
  <c r="W619" i="36"/>
  <c r="V619" i="36"/>
  <c r="U619" i="36"/>
  <c r="AD618" i="36"/>
  <c r="AC618" i="36"/>
  <c r="AB618" i="36"/>
  <c r="AA618" i="36"/>
  <c r="Z618" i="36"/>
  <c r="Y618" i="36"/>
  <c r="X618" i="36"/>
  <c r="W618" i="36"/>
  <c r="V618" i="36"/>
  <c r="U618" i="36"/>
  <c r="AD617" i="36"/>
  <c r="AC617" i="36"/>
  <c r="AB617" i="36"/>
  <c r="AA617" i="36"/>
  <c r="Z617" i="36"/>
  <c r="Y617" i="36"/>
  <c r="X617" i="36"/>
  <c r="W617" i="36"/>
  <c r="V617" i="36"/>
  <c r="U617" i="36"/>
  <c r="AD616" i="36"/>
  <c r="AC616" i="36"/>
  <c r="AB616" i="36"/>
  <c r="AA616" i="36"/>
  <c r="Z616" i="36"/>
  <c r="Y616" i="36"/>
  <c r="X616" i="36"/>
  <c r="W616" i="36"/>
  <c r="V616" i="36"/>
  <c r="U616" i="36"/>
  <c r="AD615" i="36"/>
  <c r="AC615" i="36"/>
  <c r="AB615" i="36"/>
  <c r="AA615" i="36"/>
  <c r="Z615" i="36"/>
  <c r="Y615" i="36"/>
  <c r="X615" i="36"/>
  <c r="W615" i="36"/>
  <c r="V615" i="36"/>
  <c r="U615" i="36"/>
  <c r="AD614" i="36"/>
  <c r="AC614" i="36"/>
  <c r="AB614" i="36"/>
  <c r="AA614" i="36"/>
  <c r="Z614" i="36"/>
  <c r="Y614" i="36"/>
  <c r="X614" i="36"/>
  <c r="W614" i="36"/>
  <c r="V614" i="36"/>
  <c r="U614" i="36"/>
  <c r="AD613" i="36"/>
  <c r="AC613" i="36"/>
  <c r="AB613" i="36"/>
  <c r="AA613" i="36"/>
  <c r="Z613" i="36"/>
  <c r="Y613" i="36"/>
  <c r="X613" i="36"/>
  <c r="W613" i="36"/>
  <c r="V613" i="36"/>
  <c r="U613" i="36"/>
  <c r="AD612" i="36"/>
  <c r="AC612" i="36"/>
  <c r="AB612" i="36"/>
  <c r="AA612" i="36"/>
  <c r="Z612" i="36"/>
  <c r="Y612" i="36"/>
  <c r="X612" i="36"/>
  <c r="W612" i="36"/>
  <c r="V612" i="36"/>
  <c r="U612" i="36"/>
  <c r="AD611" i="36"/>
  <c r="AC611" i="36"/>
  <c r="AB611" i="36"/>
  <c r="AA611" i="36"/>
  <c r="Z611" i="36"/>
  <c r="Y611" i="36"/>
  <c r="X611" i="36"/>
  <c r="W611" i="36"/>
  <c r="V611" i="36"/>
  <c r="U611" i="36"/>
  <c r="AD610" i="36"/>
  <c r="AC610" i="36"/>
  <c r="AB610" i="36"/>
  <c r="AA610" i="36"/>
  <c r="Z610" i="36"/>
  <c r="Y610" i="36"/>
  <c r="X610" i="36"/>
  <c r="W610" i="36"/>
  <c r="V610" i="36"/>
  <c r="U610" i="36"/>
  <c r="AD609" i="36"/>
  <c r="AC609" i="36"/>
  <c r="AB609" i="36"/>
  <c r="AA609" i="36"/>
  <c r="Z609" i="36"/>
  <c r="Y609" i="36"/>
  <c r="X609" i="36"/>
  <c r="W609" i="36"/>
  <c r="V609" i="36"/>
  <c r="U609" i="36"/>
  <c r="AD608" i="36"/>
  <c r="AC608" i="36"/>
  <c r="AB608" i="36"/>
  <c r="AA608" i="36"/>
  <c r="Z608" i="36"/>
  <c r="Y608" i="36"/>
  <c r="X608" i="36"/>
  <c r="W608" i="36"/>
  <c r="V608" i="36"/>
  <c r="U608" i="36"/>
  <c r="AD607" i="36"/>
  <c r="AC607" i="36"/>
  <c r="AB607" i="36"/>
  <c r="AA607" i="36"/>
  <c r="Z607" i="36"/>
  <c r="Y607" i="36"/>
  <c r="X607" i="36"/>
  <c r="W607" i="36"/>
  <c r="V607" i="36"/>
  <c r="U607" i="36"/>
  <c r="AD606" i="36"/>
  <c r="AC606" i="36"/>
  <c r="AB606" i="36"/>
  <c r="AA606" i="36"/>
  <c r="Z606" i="36"/>
  <c r="Y606" i="36"/>
  <c r="X606" i="36"/>
  <c r="W606" i="36"/>
  <c r="V606" i="36"/>
  <c r="U606" i="36"/>
  <c r="AD605" i="36"/>
  <c r="AC605" i="36"/>
  <c r="AB605" i="36"/>
  <c r="AA605" i="36"/>
  <c r="Z605" i="36"/>
  <c r="Y605" i="36"/>
  <c r="X605" i="36"/>
  <c r="W605" i="36"/>
  <c r="V605" i="36"/>
  <c r="U605" i="36"/>
  <c r="AD604" i="36"/>
  <c r="AC604" i="36"/>
  <c r="AB604" i="36"/>
  <c r="AA604" i="36"/>
  <c r="Z604" i="36"/>
  <c r="Y604" i="36"/>
  <c r="X604" i="36"/>
  <c r="W604" i="36"/>
  <c r="V604" i="36"/>
  <c r="U604" i="36"/>
  <c r="AD603" i="36"/>
  <c r="AC603" i="36"/>
  <c r="AB603" i="36"/>
  <c r="AA603" i="36"/>
  <c r="Z603" i="36"/>
  <c r="Y603" i="36"/>
  <c r="X603" i="36"/>
  <c r="W603" i="36"/>
  <c r="V603" i="36"/>
  <c r="U603" i="36"/>
  <c r="AD602" i="36"/>
  <c r="AC602" i="36"/>
  <c r="AB602" i="36"/>
  <c r="AA602" i="36"/>
  <c r="Z602" i="36"/>
  <c r="Y602" i="36"/>
  <c r="X602" i="36"/>
  <c r="W602" i="36"/>
  <c r="V602" i="36"/>
  <c r="U602" i="36"/>
  <c r="AD601" i="36"/>
  <c r="AC601" i="36"/>
  <c r="AB601" i="36"/>
  <c r="AA601" i="36"/>
  <c r="Z601" i="36"/>
  <c r="Y601" i="36"/>
  <c r="X601" i="36"/>
  <c r="W601" i="36"/>
  <c r="V601" i="36"/>
  <c r="U601" i="36"/>
  <c r="AD600" i="36"/>
  <c r="AC600" i="36"/>
  <c r="AB600" i="36"/>
  <c r="AA600" i="36"/>
  <c r="Z600" i="36"/>
  <c r="Y600" i="36"/>
  <c r="X600" i="36"/>
  <c r="W600" i="36"/>
  <c r="V600" i="36"/>
  <c r="U600" i="36"/>
  <c r="AD599" i="36"/>
  <c r="AC599" i="36"/>
  <c r="AB599" i="36"/>
  <c r="AA599" i="36"/>
  <c r="Z599" i="36"/>
  <c r="Y599" i="36"/>
  <c r="X599" i="36"/>
  <c r="W599" i="36"/>
  <c r="V599" i="36"/>
  <c r="U599" i="36"/>
  <c r="AD598" i="36"/>
  <c r="AC598" i="36"/>
  <c r="AB598" i="36"/>
  <c r="AA598" i="36"/>
  <c r="Z598" i="36"/>
  <c r="Y598" i="36"/>
  <c r="X598" i="36"/>
  <c r="W598" i="36"/>
  <c r="V598" i="36"/>
  <c r="U598" i="36"/>
  <c r="AD597" i="36"/>
  <c r="AC597" i="36"/>
  <c r="AB597" i="36"/>
  <c r="AA597" i="36"/>
  <c r="Z597" i="36"/>
  <c r="Y597" i="36"/>
  <c r="X597" i="36"/>
  <c r="W597" i="36"/>
  <c r="V597" i="36"/>
  <c r="U597" i="36"/>
  <c r="AD596" i="36"/>
  <c r="AC596" i="36"/>
  <c r="AB596" i="36"/>
  <c r="AA596" i="36"/>
  <c r="Z596" i="36"/>
  <c r="Y596" i="36"/>
  <c r="X596" i="36"/>
  <c r="W596" i="36"/>
  <c r="V596" i="36"/>
  <c r="U596" i="36"/>
  <c r="AD595" i="36"/>
  <c r="AC595" i="36"/>
  <c r="AB595" i="36"/>
  <c r="AA595" i="36"/>
  <c r="Z595" i="36"/>
  <c r="Y595" i="36"/>
  <c r="X595" i="36"/>
  <c r="W595" i="36"/>
  <c r="V595" i="36"/>
  <c r="U595" i="36"/>
  <c r="AD594" i="36"/>
  <c r="AC594" i="36"/>
  <c r="AB594" i="36"/>
  <c r="AA594" i="36"/>
  <c r="Z594" i="36"/>
  <c r="Y594" i="36"/>
  <c r="X594" i="36"/>
  <c r="W594" i="36"/>
  <c r="V594" i="36"/>
  <c r="U594" i="36"/>
  <c r="AD593" i="36"/>
  <c r="AC593" i="36"/>
  <c r="AB593" i="36"/>
  <c r="AA593" i="36"/>
  <c r="Z593" i="36"/>
  <c r="Y593" i="36"/>
  <c r="X593" i="36"/>
  <c r="W593" i="36"/>
  <c r="V593" i="36"/>
  <c r="U593" i="36"/>
  <c r="AD592" i="36"/>
  <c r="AC592" i="36"/>
  <c r="AB592" i="36"/>
  <c r="AA592" i="36"/>
  <c r="Z592" i="36"/>
  <c r="Y592" i="36"/>
  <c r="X592" i="36"/>
  <c r="W592" i="36"/>
  <c r="V592" i="36"/>
  <c r="U592" i="36"/>
  <c r="AD591" i="36"/>
  <c r="AC591" i="36"/>
  <c r="AB591" i="36"/>
  <c r="AA591" i="36"/>
  <c r="Z591" i="36"/>
  <c r="Y591" i="36"/>
  <c r="X591" i="36"/>
  <c r="W591" i="36"/>
  <c r="V591" i="36"/>
  <c r="U591" i="36"/>
  <c r="AD590" i="36"/>
  <c r="AC590" i="36"/>
  <c r="AB590" i="36"/>
  <c r="AA590" i="36"/>
  <c r="Z590" i="36"/>
  <c r="Y590" i="36"/>
  <c r="X590" i="36"/>
  <c r="W590" i="36"/>
  <c r="V590" i="36"/>
  <c r="U590" i="36"/>
  <c r="AD589" i="36"/>
  <c r="AC589" i="36"/>
  <c r="AB589" i="36"/>
  <c r="AA589" i="36"/>
  <c r="Z589" i="36"/>
  <c r="Y589" i="36"/>
  <c r="X589" i="36"/>
  <c r="W589" i="36"/>
  <c r="V589" i="36"/>
  <c r="U589" i="36"/>
  <c r="AD588" i="36"/>
  <c r="AC588" i="36"/>
  <c r="AB588" i="36"/>
  <c r="AA588" i="36"/>
  <c r="Z588" i="36"/>
  <c r="Y588" i="36"/>
  <c r="X588" i="36"/>
  <c r="W588" i="36"/>
  <c r="V588" i="36"/>
  <c r="U588" i="36"/>
  <c r="AD587" i="36"/>
  <c r="AC587" i="36"/>
  <c r="AB587" i="36"/>
  <c r="AA587" i="36"/>
  <c r="Z587" i="36"/>
  <c r="Y587" i="36"/>
  <c r="X587" i="36"/>
  <c r="W587" i="36"/>
  <c r="V587" i="36"/>
  <c r="U587" i="36"/>
  <c r="AD586" i="36"/>
  <c r="AC586" i="36"/>
  <c r="AB586" i="36"/>
  <c r="AA586" i="36"/>
  <c r="Z586" i="36"/>
  <c r="Y586" i="36"/>
  <c r="X586" i="36"/>
  <c r="W586" i="36"/>
  <c r="V586" i="36"/>
  <c r="U586" i="36"/>
  <c r="AD585" i="36"/>
  <c r="AC585" i="36"/>
  <c r="AB585" i="36"/>
  <c r="AA585" i="36"/>
  <c r="Z585" i="36"/>
  <c r="Y585" i="36"/>
  <c r="X585" i="36"/>
  <c r="W585" i="36"/>
  <c r="V585" i="36"/>
  <c r="U585" i="36"/>
  <c r="AD584" i="36"/>
  <c r="AC584" i="36"/>
  <c r="AB584" i="36"/>
  <c r="AA584" i="36"/>
  <c r="Z584" i="36"/>
  <c r="Y584" i="36"/>
  <c r="X584" i="36"/>
  <c r="W584" i="36"/>
  <c r="V584" i="36"/>
  <c r="U584" i="36"/>
  <c r="AD583" i="36"/>
  <c r="AC583" i="36"/>
  <c r="AB583" i="36"/>
  <c r="AA583" i="36"/>
  <c r="Z583" i="36"/>
  <c r="Y583" i="36"/>
  <c r="X583" i="36"/>
  <c r="W583" i="36"/>
  <c r="V583" i="36"/>
  <c r="U583" i="36"/>
  <c r="AD582" i="36"/>
  <c r="AC582" i="36"/>
  <c r="AB582" i="36"/>
  <c r="AA582" i="36"/>
  <c r="Z582" i="36"/>
  <c r="Y582" i="36"/>
  <c r="X582" i="36"/>
  <c r="W582" i="36"/>
  <c r="V582" i="36"/>
  <c r="U582" i="36"/>
  <c r="AD581" i="36"/>
  <c r="AC581" i="36"/>
  <c r="AB581" i="36"/>
  <c r="AA581" i="36"/>
  <c r="Z581" i="36"/>
  <c r="Y581" i="36"/>
  <c r="X581" i="36"/>
  <c r="W581" i="36"/>
  <c r="V581" i="36"/>
  <c r="U581" i="36"/>
  <c r="AD580" i="36"/>
  <c r="AC580" i="36"/>
  <c r="AB580" i="36"/>
  <c r="AA580" i="36"/>
  <c r="Z580" i="36"/>
  <c r="Y580" i="36"/>
  <c r="X580" i="36"/>
  <c r="W580" i="36"/>
  <c r="V580" i="36"/>
  <c r="U580" i="36"/>
  <c r="AD579" i="36"/>
  <c r="AC579" i="36"/>
  <c r="AB579" i="36"/>
  <c r="AA579" i="36"/>
  <c r="Z579" i="36"/>
  <c r="Y579" i="36"/>
  <c r="X579" i="36"/>
  <c r="W579" i="36"/>
  <c r="V579" i="36"/>
  <c r="U579" i="36"/>
  <c r="AD578" i="36"/>
  <c r="AC578" i="36"/>
  <c r="AB578" i="36"/>
  <c r="AA578" i="36"/>
  <c r="Z578" i="36"/>
  <c r="Y578" i="36"/>
  <c r="X578" i="36"/>
  <c r="W578" i="36"/>
  <c r="V578" i="36"/>
  <c r="U578" i="36"/>
  <c r="AD577" i="36"/>
  <c r="AC577" i="36"/>
  <c r="AB577" i="36"/>
  <c r="AA577" i="36"/>
  <c r="Z577" i="36"/>
  <c r="Y577" i="36"/>
  <c r="X577" i="36"/>
  <c r="W577" i="36"/>
  <c r="V577" i="36"/>
  <c r="U577" i="36"/>
  <c r="AD576" i="36"/>
  <c r="AC576" i="36"/>
  <c r="AB576" i="36"/>
  <c r="AA576" i="36"/>
  <c r="Z576" i="36"/>
  <c r="Y576" i="36"/>
  <c r="X576" i="36"/>
  <c r="W576" i="36"/>
  <c r="V576" i="36"/>
  <c r="U576" i="36"/>
  <c r="AD575" i="36"/>
  <c r="AC575" i="36"/>
  <c r="AB575" i="36"/>
  <c r="AA575" i="36"/>
  <c r="Z575" i="36"/>
  <c r="Y575" i="36"/>
  <c r="X575" i="36"/>
  <c r="W575" i="36"/>
  <c r="V575" i="36"/>
  <c r="U575" i="36"/>
  <c r="AD574" i="36"/>
  <c r="AC574" i="36"/>
  <c r="AB574" i="36"/>
  <c r="AA574" i="36"/>
  <c r="Z574" i="36"/>
  <c r="Y574" i="36"/>
  <c r="X574" i="36"/>
  <c r="W574" i="36"/>
  <c r="V574" i="36"/>
  <c r="U574" i="36"/>
  <c r="AD573" i="36"/>
  <c r="AC573" i="36"/>
  <c r="AB573" i="36"/>
  <c r="AA573" i="36"/>
  <c r="Z573" i="36"/>
  <c r="Y573" i="36"/>
  <c r="X573" i="36"/>
  <c r="W573" i="36"/>
  <c r="V573" i="36"/>
  <c r="U573" i="36"/>
  <c r="AD572" i="36"/>
  <c r="AC572" i="36"/>
  <c r="AB572" i="36"/>
  <c r="AA572" i="36"/>
  <c r="Z572" i="36"/>
  <c r="Y572" i="36"/>
  <c r="X572" i="36"/>
  <c r="W572" i="36"/>
  <c r="V572" i="36"/>
  <c r="U572" i="36"/>
  <c r="AD571" i="36"/>
  <c r="AC571" i="36"/>
  <c r="AB571" i="36"/>
  <c r="AA571" i="36"/>
  <c r="Z571" i="36"/>
  <c r="Y571" i="36"/>
  <c r="X571" i="36"/>
  <c r="W571" i="36"/>
  <c r="V571" i="36"/>
  <c r="U571" i="36"/>
  <c r="AD570" i="36"/>
  <c r="AC570" i="36"/>
  <c r="AB570" i="36"/>
  <c r="AA570" i="36"/>
  <c r="Z570" i="36"/>
  <c r="Y570" i="36"/>
  <c r="X570" i="36"/>
  <c r="W570" i="36"/>
  <c r="V570" i="36"/>
  <c r="U570" i="36"/>
  <c r="AD569" i="36"/>
  <c r="AC569" i="36"/>
  <c r="AB569" i="36"/>
  <c r="AA569" i="36"/>
  <c r="Z569" i="36"/>
  <c r="Y569" i="36"/>
  <c r="X569" i="36"/>
  <c r="W569" i="36"/>
  <c r="V569" i="36"/>
  <c r="U569" i="36"/>
  <c r="AD568" i="36"/>
  <c r="AC568" i="36"/>
  <c r="AB568" i="36"/>
  <c r="AA568" i="36"/>
  <c r="Z568" i="36"/>
  <c r="Y568" i="36"/>
  <c r="X568" i="36"/>
  <c r="W568" i="36"/>
  <c r="V568" i="36"/>
  <c r="U568" i="36"/>
  <c r="AD567" i="36"/>
  <c r="AC567" i="36"/>
  <c r="AB567" i="36"/>
  <c r="AA567" i="36"/>
  <c r="Z567" i="36"/>
  <c r="Y567" i="36"/>
  <c r="X567" i="36"/>
  <c r="W567" i="36"/>
  <c r="V567" i="36"/>
  <c r="U567" i="36"/>
  <c r="AD566" i="36"/>
  <c r="AC566" i="36"/>
  <c r="AB566" i="36"/>
  <c r="AA566" i="36"/>
  <c r="Z566" i="36"/>
  <c r="Y566" i="36"/>
  <c r="X566" i="36"/>
  <c r="W566" i="36"/>
  <c r="V566" i="36"/>
  <c r="U566" i="36"/>
  <c r="AD565" i="36"/>
  <c r="AC565" i="36"/>
  <c r="AB565" i="36"/>
  <c r="AA565" i="36"/>
  <c r="Z565" i="36"/>
  <c r="Y565" i="36"/>
  <c r="X565" i="36"/>
  <c r="W565" i="36"/>
  <c r="V565" i="36"/>
  <c r="U565" i="36"/>
  <c r="AD564" i="36"/>
  <c r="AC564" i="36"/>
  <c r="AB564" i="36"/>
  <c r="AA564" i="36"/>
  <c r="Z564" i="36"/>
  <c r="Y564" i="36"/>
  <c r="X564" i="36"/>
  <c r="W564" i="36"/>
  <c r="V564" i="36"/>
  <c r="U564" i="36"/>
  <c r="AD563" i="36"/>
  <c r="AC563" i="36"/>
  <c r="AB563" i="36"/>
  <c r="AA563" i="36"/>
  <c r="Z563" i="36"/>
  <c r="Y563" i="36"/>
  <c r="X563" i="36"/>
  <c r="W563" i="36"/>
  <c r="V563" i="36"/>
  <c r="U563" i="36"/>
  <c r="AD562" i="36"/>
  <c r="AC562" i="36"/>
  <c r="AB562" i="36"/>
  <c r="AA562" i="36"/>
  <c r="Z562" i="36"/>
  <c r="Y562" i="36"/>
  <c r="X562" i="36"/>
  <c r="W562" i="36"/>
  <c r="V562" i="36"/>
  <c r="U562" i="36"/>
  <c r="AD561" i="36"/>
  <c r="AC561" i="36"/>
  <c r="AB561" i="36"/>
  <c r="AA561" i="36"/>
  <c r="Z561" i="36"/>
  <c r="Y561" i="36"/>
  <c r="X561" i="36"/>
  <c r="W561" i="36"/>
  <c r="V561" i="36"/>
  <c r="U561" i="36"/>
  <c r="AD560" i="36"/>
  <c r="AC560" i="36"/>
  <c r="AB560" i="36"/>
  <c r="AA560" i="36"/>
  <c r="Z560" i="36"/>
  <c r="Y560" i="36"/>
  <c r="X560" i="36"/>
  <c r="W560" i="36"/>
  <c r="V560" i="36"/>
  <c r="U560" i="36"/>
  <c r="AD559" i="36"/>
  <c r="AC559" i="36"/>
  <c r="AB559" i="36"/>
  <c r="AA559" i="36"/>
  <c r="Z559" i="36"/>
  <c r="Y559" i="36"/>
  <c r="X559" i="36"/>
  <c r="W559" i="36"/>
  <c r="V559" i="36"/>
  <c r="U559" i="36"/>
  <c r="AD558" i="36"/>
  <c r="AC558" i="36"/>
  <c r="AB558" i="36"/>
  <c r="AA558" i="36"/>
  <c r="Z558" i="36"/>
  <c r="Y558" i="36"/>
  <c r="X558" i="36"/>
  <c r="W558" i="36"/>
  <c r="V558" i="36"/>
  <c r="U558" i="36"/>
  <c r="AD557" i="36"/>
  <c r="AC557" i="36"/>
  <c r="AB557" i="36"/>
  <c r="AA557" i="36"/>
  <c r="Z557" i="36"/>
  <c r="Y557" i="36"/>
  <c r="X557" i="36"/>
  <c r="W557" i="36"/>
  <c r="V557" i="36"/>
  <c r="U557" i="36"/>
  <c r="AD556" i="36"/>
  <c r="AC556" i="36"/>
  <c r="AB556" i="36"/>
  <c r="AA556" i="36"/>
  <c r="Z556" i="36"/>
  <c r="Y556" i="36"/>
  <c r="X556" i="36"/>
  <c r="W556" i="36"/>
  <c r="V556" i="36"/>
  <c r="U556" i="36"/>
  <c r="AD555" i="36"/>
  <c r="AC555" i="36"/>
  <c r="AB555" i="36"/>
  <c r="AA555" i="36"/>
  <c r="Z555" i="36"/>
  <c r="Y555" i="36"/>
  <c r="X555" i="36"/>
  <c r="W555" i="36"/>
  <c r="V555" i="36"/>
  <c r="U555" i="36"/>
  <c r="AD554" i="36"/>
  <c r="AC554" i="36"/>
  <c r="AB554" i="36"/>
  <c r="AA554" i="36"/>
  <c r="Z554" i="36"/>
  <c r="Y554" i="36"/>
  <c r="X554" i="36"/>
  <c r="W554" i="36"/>
  <c r="V554" i="36"/>
  <c r="U554" i="36"/>
  <c r="AD553" i="36"/>
  <c r="AC553" i="36"/>
  <c r="AB553" i="36"/>
  <c r="AA553" i="36"/>
  <c r="Z553" i="36"/>
  <c r="Y553" i="36"/>
  <c r="X553" i="36"/>
  <c r="W553" i="36"/>
  <c r="V553" i="36"/>
  <c r="U553" i="36"/>
  <c r="AD552" i="36"/>
  <c r="AC552" i="36"/>
  <c r="AB552" i="36"/>
  <c r="AA552" i="36"/>
  <c r="Z552" i="36"/>
  <c r="Y552" i="36"/>
  <c r="X552" i="36"/>
  <c r="W552" i="36"/>
  <c r="V552" i="36"/>
  <c r="U552" i="36"/>
  <c r="AD551" i="36"/>
  <c r="AC551" i="36"/>
  <c r="AB551" i="36"/>
  <c r="AA551" i="36"/>
  <c r="Z551" i="36"/>
  <c r="Y551" i="36"/>
  <c r="X551" i="36"/>
  <c r="W551" i="36"/>
  <c r="V551" i="36"/>
  <c r="U551" i="36"/>
  <c r="AD550" i="36"/>
  <c r="AC550" i="36"/>
  <c r="AB550" i="36"/>
  <c r="AA550" i="36"/>
  <c r="Z550" i="36"/>
  <c r="Y550" i="36"/>
  <c r="X550" i="36"/>
  <c r="W550" i="36"/>
  <c r="V550" i="36"/>
  <c r="U550" i="36"/>
  <c r="AD549" i="36"/>
  <c r="AC549" i="36"/>
  <c r="AB549" i="36"/>
  <c r="AA549" i="36"/>
  <c r="Z549" i="36"/>
  <c r="Y549" i="36"/>
  <c r="X549" i="36"/>
  <c r="W549" i="36"/>
  <c r="V549" i="36"/>
  <c r="U549" i="36"/>
  <c r="AD548" i="36"/>
  <c r="AC548" i="36"/>
  <c r="AB548" i="36"/>
  <c r="AA548" i="36"/>
  <c r="Z548" i="36"/>
  <c r="Y548" i="36"/>
  <c r="X548" i="36"/>
  <c r="W548" i="36"/>
  <c r="V548" i="36"/>
  <c r="U548" i="36"/>
  <c r="AD547" i="36"/>
  <c r="AC547" i="36"/>
  <c r="AB547" i="36"/>
  <c r="AA547" i="36"/>
  <c r="Z547" i="36"/>
  <c r="Y547" i="36"/>
  <c r="X547" i="36"/>
  <c r="W547" i="36"/>
  <c r="V547" i="36"/>
  <c r="U547" i="36"/>
  <c r="AD546" i="36"/>
  <c r="AC546" i="36"/>
  <c r="AB546" i="36"/>
  <c r="AA546" i="36"/>
  <c r="Z546" i="36"/>
  <c r="Y546" i="36"/>
  <c r="X546" i="36"/>
  <c r="W546" i="36"/>
  <c r="V546" i="36"/>
  <c r="U546" i="36"/>
  <c r="AD545" i="36"/>
  <c r="AC545" i="36"/>
  <c r="AB545" i="36"/>
  <c r="AA545" i="36"/>
  <c r="Z545" i="36"/>
  <c r="Y545" i="36"/>
  <c r="X545" i="36"/>
  <c r="W545" i="36"/>
  <c r="V545" i="36"/>
  <c r="U545" i="36"/>
  <c r="AD544" i="36"/>
  <c r="AC544" i="36"/>
  <c r="AB544" i="36"/>
  <c r="AA544" i="36"/>
  <c r="Z544" i="36"/>
  <c r="Y544" i="36"/>
  <c r="X544" i="36"/>
  <c r="W544" i="36"/>
  <c r="V544" i="36"/>
  <c r="U544" i="36"/>
  <c r="AD543" i="36"/>
  <c r="AC543" i="36"/>
  <c r="AB543" i="36"/>
  <c r="AA543" i="36"/>
  <c r="Z543" i="36"/>
  <c r="Y543" i="36"/>
  <c r="X543" i="36"/>
  <c r="W543" i="36"/>
  <c r="V543" i="36"/>
  <c r="U543" i="36"/>
  <c r="AD542" i="36"/>
  <c r="AC542" i="36"/>
  <c r="AB542" i="36"/>
  <c r="AA542" i="36"/>
  <c r="Z542" i="36"/>
  <c r="Y542" i="36"/>
  <c r="X542" i="36"/>
  <c r="W542" i="36"/>
  <c r="V542" i="36"/>
  <c r="U542" i="36"/>
  <c r="AD541" i="36"/>
  <c r="AC541" i="36"/>
  <c r="AB541" i="36"/>
  <c r="AA541" i="36"/>
  <c r="Z541" i="36"/>
  <c r="Y541" i="36"/>
  <c r="X541" i="36"/>
  <c r="W541" i="36"/>
  <c r="V541" i="36"/>
  <c r="U541" i="36"/>
  <c r="AD540" i="36"/>
  <c r="AC540" i="36"/>
  <c r="AB540" i="36"/>
  <c r="AA540" i="36"/>
  <c r="Z540" i="36"/>
  <c r="Y540" i="36"/>
  <c r="X540" i="36"/>
  <c r="W540" i="36"/>
  <c r="V540" i="36"/>
  <c r="U540" i="36"/>
  <c r="AD539" i="36"/>
  <c r="AC539" i="36"/>
  <c r="AB539" i="36"/>
  <c r="AA539" i="36"/>
  <c r="Z539" i="36"/>
  <c r="Y539" i="36"/>
  <c r="X539" i="36"/>
  <c r="W539" i="36"/>
  <c r="V539" i="36"/>
  <c r="U539" i="36"/>
  <c r="AD538" i="36"/>
  <c r="AC538" i="36"/>
  <c r="AB538" i="36"/>
  <c r="AA538" i="36"/>
  <c r="Z538" i="36"/>
  <c r="Y538" i="36"/>
  <c r="X538" i="36"/>
  <c r="W538" i="36"/>
  <c r="V538" i="36"/>
  <c r="U538" i="36"/>
  <c r="AD537" i="36"/>
  <c r="AC537" i="36"/>
  <c r="AB537" i="36"/>
  <c r="AA537" i="36"/>
  <c r="Z537" i="36"/>
  <c r="Y537" i="36"/>
  <c r="X537" i="36"/>
  <c r="W537" i="36"/>
  <c r="V537" i="36"/>
  <c r="U537" i="36"/>
  <c r="AD536" i="36"/>
  <c r="AC536" i="36"/>
  <c r="AB536" i="36"/>
  <c r="AA536" i="36"/>
  <c r="Z536" i="36"/>
  <c r="Y536" i="36"/>
  <c r="X536" i="36"/>
  <c r="W536" i="36"/>
  <c r="V536" i="36"/>
  <c r="U536" i="36"/>
  <c r="AD535" i="36"/>
  <c r="AC535" i="36"/>
  <c r="AB535" i="36"/>
  <c r="AA535" i="36"/>
  <c r="Z535" i="36"/>
  <c r="Y535" i="36"/>
  <c r="X535" i="36"/>
  <c r="W535" i="36"/>
  <c r="V535" i="36"/>
  <c r="U535" i="36"/>
  <c r="AD534" i="36"/>
  <c r="AC534" i="36"/>
  <c r="AB534" i="36"/>
  <c r="AA534" i="36"/>
  <c r="Z534" i="36"/>
  <c r="Y534" i="36"/>
  <c r="X534" i="36"/>
  <c r="W534" i="36"/>
  <c r="V534" i="36"/>
  <c r="U534" i="36"/>
  <c r="AD533" i="36"/>
  <c r="AC533" i="36"/>
  <c r="AB533" i="36"/>
  <c r="AA533" i="36"/>
  <c r="Z533" i="36"/>
  <c r="Y533" i="36"/>
  <c r="X533" i="36"/>
  <c r="W533" i="36"/>
  <c r="V533" i="36"/>
  <c r="U533" i="36"/>
  <c r="AD532" i="36"/>
  <c r="AC532" i="36"/>
  <c r="AB532" i="36"/>
  <c r="AA532" i="36"/>
  <c r="Z532" i="36"/>
  <c r="Y532" i="36"/>
  <c r="X532" i="36"/>
  <c r="W532" i="36"/>
  <c r="V532" i="36"/>
  <c r="U532" i="36"/>
  <c r="AD531" i="36"/>
  <c r="AC531" i="36"/>
  <c r="AB531" i="36"/>
  <c r="AA531" i="36"/>
  <c r="Z531" i="36"/>
  <c r="Y531" i="36"/>
  <c r="X531" i="36"/>
  <c r="W531" i="36"/>
  <c r="V531" i="36"/>
  <c r="U531" i="36"/>
  <c r="AD530" i="36"/>
  <c r="AC530" i="36"/>
  <c r="AB530" i="36"/>
  <c r="AA530" i="36"/>
  <c r="Z530" i="36"/>
  <c r="Y530" i="36"/>
  <c r="X530" i="36"/>
  <c r="W530" i="36"/>
  <c r="V530" i="36"/>
  <c r="U530" i="36"/>
  <c r="AD529" i="36"/>
  <c r="AC529" i="36"/>
  <c r="AB529" i="36"/>
  <c r="AA529" i="36"/>
  <c r="Z529" i="36"/>
  <c r="Y529" i="36"/>
  <c r="X529" i="36"/>
  <c r="W529" i="36"/>
  <c r="V529" i="36"/>
  <c r="U529" i="36"/>
  <c r="AD528" i="36"/>
  <c r="AC528" i="36"/>
  <c r="AB528" i="36"/>
  <c r="AA528" i="36"/>
  <c r="Z528" i="36"/>
  <c r="Y528" i="36"/>
  <c r="X528" i="36"/>
  <c r="W528" i="36"/>
  <c r="V528" i="36"/>
  <c r="U528" i="36"/>
  <c r="AD527" i="36"/>
  <c r="AC527" i="36"/>
  <c r="AB527" i="36"/>
  <c r="AA527" i="36"/>
  <c r="Z527" i="36"/>
  <c r="Y527" i="36"/>
  <c r="X527" i="36"/>
  <c r="W527" i="36"/>
  <c r="V527" i="36"/>
  <c r="U527" i="36"/>
  <c r="AD526" i="36"/>
  <c r="AC526" i="36"/>
  <c r="AB526" i="36"/>
  <c r="AA526" i="36"/>
  <c r="Z526" i="36"/>
  <c r="Y526" i="36"/>
  <c r="X526" i="36"/>
  <c r="W526" i="36"/>
  <c r="V526" i="36"/>
  <c r="U526" i="36"/>
  <c r="AD525" i="36"/>
  <c r="AC525" i="36"/>
  <c r="AB525" i="36"/>
  <c r="AA525" i="36"/>
  <c r="Z525" i="36"/>
  <c r="Y525" i="36"/>
  <c r="X525" i="36"/>
  <c r="W525" i="36"/>
  <c r="V525" i="36"/>
  <c r="U525" i="36"/>
  <c r="AD524" i="36"/>
  <c r="AC524" i="36"/>
  <c r="AB524" i="36"/>
  <c r="AA524" i="36"/>
  <c r="Z524" i="36"/>
  <c r="Y524" i="36"/>
  <c r="X524" i="36"/>
  <c r="W524" i="36"/>
  <c r="V524" i="36"/>
  <c r="U524" i="36"/>
  <c r="AD523" i="36"/>
  <c r="AC523" i="36"/>
  <c r="AB523" i="36"/>
  <c r="AA523" i="36"/>
  <c r="Z523" i="36"/>
  <c r="Y523" i="36"/>
  <c r="X523" i="36"/>
  <c r="W523" i="36"/>
  <c r="V523" i="36"/>
  <c r="U523" i="36"/>
  <c r="AD522" i="36"/>
  <c r="AC522" i="36"/>
  <c r="AB522" i="36"/>
  <c r="AA522" i="36"/>
  <c r="Z522" i="36"/>
  <c r="Y522" i="36"/>
  <c r="X522" i="36"/>
  <c r="W522" i="36"/>
  <c r="V522" i="36"/>
  <c r="U522" i="36"/>
  <c r="AD521" i="36"/>
  <c r="AC521" i="36"/>
  <c r="AB521" i="36"/>
  <c r="AA521" i="36"/>
  <c r="Z521" i="36"/>
  <c r="Y521" i="36"/>
  <c r="X521" i="36"/>
  <c r="W521" i="36"/>
  <c r="V521" i="36"/>
  <c r="U521" i="36"/>
  <c r="AD520" i="36"/>
  <c r="AC520" i="36"/>
  <c r="AB520" i="36"/>
  <c r="AA520" i="36"/>
  <c r="Z520" i="36"/>
  <c r="Y520" i="36"/>
  <c r="X520" i="36"/>
  <c r="W520" i="36"/>
  <c r="V520" i="36"/>
  <c r="U520" i="36"/>
  <c r="AD519" i="36"/>
  <c r="AC519" i="36"/>
  <c r="AB519" i="36"/>
  <c r="AA519" i="36"/>
  <c r="Z519" i="36"/>
  <c r="Y519" i="36"/>
  <c r="X519" i="36"/>
  <c r="W519" i="36"/>
  <c r="V519" i="36"/>
  <c r="U519" i="36"/>
  <c r="AD518" i="36"/>
  <c r="AC518" i="36"/>
  <c r="AB518" i="36"/>
  <c r="AA518" i="36"/>
  <c r="Z518" i="36"/>
  <c r="Y518" i="36"/>
  <c r="X518" i="36"/>
  <c r="W518" i="36"/>
  <c r="V518" i="36"/>
  <c r="U518" i="36"/>
  <c r="AD517" i="36"/>
  <c r="AC517" i="36"/>
  <c r="AB517" i="36"/>
  <c r="AA517" i="36"/>
  <c r="Z517" i="36"/>
  <c r="Y517" i="36"/>
  <c r="X517" i="36"/>
  <c r="W517" i="36"/>
  <c r="V517" i="36"/>
  <c r="U517" i="36"/>
  <c r="AD516" i="36"/>
  <c r="AC516" i="36"/>
  <c r="AB516" i="36"/>
  <c r="AA516" i="36"/>
  <c r="Z516" i="36"/>
  <c r="Y516" i="36"/>
  <c r="X516" i="36"/>
  <c r="W516" i="36"/>
  <c r="V516" i="36"/>
  <c r="U516" i="36"/>
  <c r="AD515" i="36"/>
  <c r="AC515" i="36"/>
  <c r="AB515" i="36"/>
  <c r="AA515" i="36"/>
  <c r="Z515" i="36"/>
  <c r="Y515" i="36"/>
  <c r="X515" i="36"/>
  <c r="W515" i="36"/>
  <c r="V515" i="36"/>
  <c r="U515" i="36"/>
  <c r="AD514" i="36"/>
  <c r="AC514" i="36"/>
  <c r="AB514" i="36"/>
  <c r="AA514" i="36"/>
  <c r="Z514" i="36"/>
  <c r="Y514" i="36"/>
  <c r="X514" i="36"/>
  <c r="W514" i="36"/>
  <c r="V514" i="36"/>
  <c r="U514" i="36"/>
  <c r="AD513" i="36"/>
  <c r="AC513" i="36"/>
  <c r="AB513" i="36"/>
  <c r="AA513" i="36"/>
  <c r="Z513" i="36"/>
  <c r="Y513" i="36"/>
  <c r="X513" i="36"/>
  <c r="W513" i="36"/>
  <c r="V513" i="36"/>
  <c r="U513" i="36"/>
  <c r="AD512" i="36"/>
  <c r="AC512" i="36"/>
  <c r="AB512" i="36"/>
  <c r="AA512" i="36"/>
  <c r="Z512" i="36"/>
  <c r="Y512" i="36"/>
  <c r="X512" i="36"/>
  <c r="W512" i="36"/>
  <c r="V512" i="36"/>
  <c r="U512" i="36"/>
  <c r="AD511" i="36"/>
  <c r="AC511" i="36"/>
  <c r="AB511" i="36"/>
  <c r="AA511" i="36"/>
  <c r="Z511" i="36"/>
  <c r="Y511" i="36"/>
  <c r="X511" i="36"/>
  <c r="W511" i="36"/>
  <c r="V511" i="36"/>
  <c r="U511" i="36"/>
  <c r="AD510" i="36"/>
  <c r="AC510" i="36"/>
  <c r="AB510" i="36"/>
  <c r="AA510" i="36"/>
  <c r="Z510" i="36"/>
  <c r="Y510" i="36"/>
  <c r="X510" i="36"/>
  <c r="W510" i="36"/>
  <c r="V510" i="36"/>
  <c r="U510" i="36"/>
  <c r="AD509" i="36"/>
  <c r="AC509" i="36"/>
  <c r="AB509" i="36"/>
  <c r="AA509" i="36"/>
  <c r="Z509" i="36"/>
  <c r="Y509" i="36"/>
  <c r="X509" i="36"/>
  <c r="W509" i="36"/>
  <c r="V509" i="36"/>
  <c r="U509" i="36"/>
  <c r="AD508" i="36"/>
  <c r="AC508" i="36"/>
  <c r="AB508" i="36"/>
  <c r="AA508" i="36"/>
  <c r="Z508" i="36"/>
  <c r="Y508" i="36"/>
  <c r="X508" i="36"/>
  <c r="W508" i="36"/>
  <c r="V508" i="36"/>
  <c r="U508" i="36"/>
  <c r="AD507" i="36"/>
  <c r="AC507" i="36"/>
  <c r="AB507" i="36"/>
  <c r="AA507" i="36"/>
  <c r="Z507" i="36"/>
  <c r="Y507" i="36"/>
  <c r="X507" i="36"/>
  <c r="W507" i="36"/>
  <c r="V507" i="36"/>
  <c r="U507" i="36"/>
  <c r="AD506" i="36"/>
  <c r="AC506" i="36"/>
  <c r="AB506" i="36"/>
  <c r="AA506" i="36"/>
  <c r="Z506" i="36"/>
  <c r="Y506" i="36"/>
  <c r="X506" i="36"/>
  <c r="W506" i="36"/>
  <c r="V506" i="36"/>
  <c r="U506" i="36"/>
  <c r="AD505" i="36"/>
  <c r="AC505" i="36"/>
  <c r="AB505" i="36"/>
  <c r="AA505" i="36"/>
  <c r="Z505" i="36"/>
  <c r="Y505" i="36"/>
  <c r="X505" i="36"/>
  <c r="W505" i="36"/>
  <c r="V505" i="36"/>
  <c r="U505" i="36"/>
  <c r="AD504" i="36"/>
  <c r="AC504" i="36"/>
  <c r="AB504" i="36"/>
  <c r="AA504" i="36"/>
  <c r="Z504" i="36"/>
  <c r="Y504" i="36"/>
  <c r="X504" i="36"/>
  <c r="W504" i="36"/>
  <c r="V504" i="36"/>
  <c r="U504" i="36"/>
  <c r="AD503" i="36"/>
  <c r="AC503" i="36"/>
  <c r="AB503" i="36"/>
  <c r="AA503" i="36"/>
  <c r="Z503" i="36"/>
  <c r="Y503" i="36"/>
  <c r="X503" i="36"/>
  <c r="W503" i="36"/>
  <c r="V503" i="36"/>
  <c r="U503" i="36"/>
  <c r="AD502" i="36"/>
  <c r="AC502" i="36"/>
  <c r="AB502" i="36"/>
  <c r="AA502" i="36"/>
  <c r="Z502" i="36"/>
  <c r="Y502" i="36"/>
  <c r="X502" i="36"/>
  <c r="W502" i="36"/>
  <c r="V502" i="36"/>
  <c r="U502" i="36"/>
  <c r="AD501" i="36"/>
  <c r="AC501" i="36"/>
  <c r="AB501" i="36"/>
  <c r="AA501" i="36"/>
  <c r="Z501" i="36"/>
  <c r="Y501" i="36"/>
  <c r="X501" i="36"/>
  <c r="W501" i="36"/>
  <c r="V501" i="36"/>
  <c r="U501" i="36"/>
  <c r="AD500" i="36"/>
  <c r="AC500" i="36"/>
  <c r="AB500" i="36"/>
  <c r="AA500" i="36"/>
  <c r="Z500" i="36"/>
  <c r="Y500" i="36"/>
  <c r="X500" i="36"/>
  <c r="W500" i="36"/>
  <c r="V500" i="36"/>
  <c r="U500" i="36"/>
  <c r="AD499" i="36"/>
  <c r="AC499" i="36"/>
  <c r="AB499" i="36"/>
  <c r="AA499" i="36"/>
  <c r="Z499" i="36"/>
  <c r="Y499" i="36"/>
  <c r="X499" i="36"/>
  <c r="W499" i="36"/>
  <c r="V499" i="36"/>
  <c r="U499" i="36"/>
  <c r="AD498" i="36"/>
  <c r="AC498" i="36"/>
  <c r="AB498" i="36"/>
  <c r="AA498" i="36"/>
  <c r="Z498" i="36"/>
  <c r="Y498" i="36"/>
  <c r="X498" i="36"/>
  <c r="W498" i="36"/>
  <c r="V498" i="36"/>
  <c r="U498" i="36"/>
  <c r="AD497" i="36"/>
  <c r="AC497" i="36"/>
  <c r="AB497" i="36"/>
  <c r="AA497" i="36"/>
  <c r="Z497" i="36"/>
  <c r="Y497" i="36"/>
  <c r="X497" i="36"/>
  <c r="W497" i="36"/>
  <c r="V497" i="36"/>
  <c r="U497" i="36"/>
  <c r="AD496" i="36"/>
  <c r="AC496" i="36"/>
  <c r="AB496" i="36"/>
  <c r="AA496" i="36"/>
  <c r="Z496" i="36"/>
  <c r="Y496" i="36"/>
  <c r="X496" i="36"/>
  <c r="W496" i="36"/>
  <c r="V496" i="36"/>
  <c r="U496" i="36"/>
  <c r="AD495" i="36"/>
  <c r="AC495" i="36"/>
  <c r="AB495" i="36"/>
  <c r="AA495" i="36"/>
  <c r="Z495" i="36"/>
  <c r="Y495" i="36"/>
  <c r="X495" i="36"/>
  <c r="W495" i="36"/>
  <c r="V495" i="36"/>
  <c r="U495" i="36"/>
  <c r="AD494" i="36"/>
  <c r="AC494" i="36"/>
  <c r="AB494" i="36"/>
  <c r="AA494" i="36"/>
  <c r="Z494" i="36"/>
  <c r="Y494" i="36"/>
  <c r="X494" i="36"/>
  <c r="W494" i="36"/>
  <c r="V494" i="36"/>
  <c r="U494" i="36"/>
  <c r="AD493" i="36"/>
  <c r="AC493" i="36"/>
  <c r="AB493" i="36"/>
  <c r="AA493" i="36"/>
  <c r="Z493" i="36"/>
  <c r="Y493" i="36"/>
  <c r="X493" i="36"/>
  <c r="W493" i="36"/>
  <c r="V493" i="36"/>
  <c r="U493" i="36"/>
  <c r="AD492" i="36"/>
  <c r="AC492" i="36"/>
  <c r="AB492" i="36"/>
  <c r="AA492" i="36"/>
  <c r="Z492" i="36"/>
  <c r="Y492" i="36"/>
  <c r="X492" i="36"/>
  <c r="W492" i="36"/>
  <c r="V492" i="36"/>
  <c r="U492" i="36"/>
  <c r="AD491" i="36"/>
  <c r="AC491" i="36"/>
  <c r="AB491" i="36"/>
  <c r="AA491" i="36"/>
  <c r="Z491" i="36"/>
  <c r="Y491" i="36"/>
  <c r="X491" i="36"/>
  <c r="W491" i="36"/>
  <c r="V491" i="36"/>
  <c r="U491" i="36"/>
  <c r="AD490" i="36"/>
  <c r="AC490" i="36"/>
  <c r="AB490" i="36"/>
  <c r="AA490" i="36"/>
  <c r="Z490" i="36"/>
  <c r="Y490" i="36"/>
  <c r="X490" i="36"/>
  <c r="W490" i="36"/>
  <c r="V490" i="36"/>
  <c r="U490" i="36"/>
  <c r="AD489" i="36"/>
  <c r="AC489" i="36"/>
  <c r="AB489" i="36"/>
  <c r="AA489" i="36"/>
  <c r="Z489" i="36"/>
  <c r="Y489" i="36"/>
  <c r="X489" i="36"/>
  <c r="W489" i="36"/>
  <c r="V489" i="36"/>
  <c r="U489" i="36"/>
  <c r="AD488" i="36"/>
  <c r="AC488" i="36"/>
  <c r="AB488" i="36"/>
  <c r="AA488" i="36"/>
  <c r="Z488" i="36"/>
  <c r="Y488" i="36"/>
  <c r="X488" i="36"/>
  <c r="W488" i="36"/>
  <c r="V488" i="36"/>
  <c r="U488" i="36"/>
  <c r="AD487" i="36"/>
  <c r="AC487" i="36"/>
  <c r="AB487" i="36"/>
  <c r="AA487" i="36"/>
  <c r="Z487" i="36"/>
  <c r="Y487" i="36"/>
  <c r="X487" i="36"/>
  <c r="W487" i="36"/>
  <c r="V487" i="36"/>
  <c r="U487" i="36"/>
  <c r="AD486" i="36"/>
  <c r="AC486" i="36"/>
  <c r="AB486" i="36"/>
  <c r="AA486" i="36"/>
  <c r="Z486" i="36"/>
  <c r="Y486" i="36"/>
  <c r="X486" i="36"/>
  <c r="W486" i="36"/>
  <c r="V486" i="36"/>
  <c r="U486" i="36"/>
  <c r="AD485" i="36"/>
  <c r="AC485" i="36"/>
  <c r="AB485" i="36"/>
  <c r="AA485" i="36"/>
  <c r="Z485" i="36"/>
  <c r="Y485" i="36"/>
  <c r="X485" i="36"/>
  <c r="W485" i="36"/>
  <c r="V485" i="36"/>
  <c r="U485" i="36"/>
  <c r="AD484" i="36"/>
  <c r="AC484" i="36"/>
  <c r="AB484" i="36"/>
  <c r="AA484" i="36"/>
  <c r="Z484" i="36"/>
  <c r="Y484" i="36"/>
  <c r="X484" i="36"/>
  <c r="W484" i="36"/>
  <c r="V484" i="36"/>
  <c r="U484" i="36"/>
  <c r="AD483" i="36"/>
  <c r="AC483" i="36"/>
  <c r="AB483" i="36"/>
  <c r="AA483" i="36"/>
  <c r="Z483" i="36"/>
  <c r="Y483" i="36"/>
  <c r="X483" i="36"/>
  <c r="W483" i="36"/>
  <c r="V483" i="36"/>
  <c r="U483" i="36"/>
  <c r="AD482" i="36"/>
  <c r="AC482" i="36"/>
  <c r="AB482" i="36"/>
  <c r="AA482" i="36"/>
  <c r="Z482" i="36"/>
  <c r="Y482" i="36"/>
  <c r="X482" i="36"/>
  <c r="W482" i="36"/>
  <c r="V482" i="36"/>
  <c r="U482" i="36"/>
  <c r="AD481" i="36"/>
  <c r="AC481" i="36"/>
  <c r="AB481" i="36"/>
  <c r="AA481" i="36"/>
  <c r="Z481" i="36"/>
  <c r="Y481" i="36"/>
  <c r="X481" i="36"/>
  <c r="W481" i="36"/>
  <c r="V481" i="36"/>
  <c r="U481" i="36"/>
  <c r="AD480" i="36"/>
  <c r="AC480" i="36"/>
  <c r="AB480" i="36"/>
  <c r="AA480" i="36"/>
  <c r="Z480" i="36"/>
  <c r="Y480" i="36"/>
  <c r="X480" i="36"/>
  <c r="W480" i="36"/>
  <c r="V480" i="36"/>
  <c r="U480" i="36"/>
  <c r="AD479" i="36"/>
  <c r="AC479" i="36"/>
  <c r="AB479" i="36"/>
  <c r="AA479" i="36"/>
  <c r="Z479" i="36"/>
  <c r="Y479" i="36"/>
  <c r="X479" i="36"/>
  <c r="W479" i="36"/>
  <c r="V479" i="36"/>
  <c r="U479" i="36"/>
  <c r="AD478" i="36"/>
  <c r="AC478" i="36"/>
  <c r="AB478" i="36"/>
  <c r="AA478" i="36"/>
  <c r="Z478" i="36"/>
  <c r="Y478" i="36"/>
  <c r="X478" i="36"/>
  <c r="W478" i="36"/>
  <c r="V478" i="36"/>
  <c r="U478" i="36"/>
  <c r="AD477" i="36"/>
  <c r="AC477" i="36"/>
  <c r="AB477" i="36"/>
  <c r="AA477" i="36"/>
  <c r="Z477" i="36"/>
  <c r="Y477" i="36"/>
  <c r="X477" i="36"/>
  <c r="W477" i="36"/>
  <c r="V477" i="36"/>
  <c r="U477" i="36"/>
  <c r="AD476" i="36"/>
  <c r="AC476" i="36"/>
  <c r="AB476" i="36"/>
  <c r="AA476" i="36"/>
  <c r="Z476" i="36"/>
  <c r="Y476" i="36"/>
  <c r="X476" i="36"/>
  <c r="W476" i="36"/>
  <c r="V476" i="36"/>
  <c r="U476" i="36"/>
  <c r="AD475" i="36"/>
  <c r="AC475" i="36"/>
  <c r="AB475" i="36"/>
  <c r="AA475" i="36"/>
  <c r="Z475" i="36"/>
  <c r="Y475" i="36"/>
  <c r="X475" i="36"/>
  <c r="W475" i="36"/>
  <c r="V475" i="36"/>
  <c r="U475" i="36"/>
  <c r="AD474" i="36"/>
  <c r="AC474" i="36"/>
  <c r="AB474" i="36"/>
  <c r="AA474" i="36"/>
  <c r="Z474" i="36"/>
  <c r="Y474" i="36"/>
  <c r="X474" i="36"/>
  <c r="W474" i="36"/>
  <c r="V474" i="36"/>
  <c r="U474" i="36"/>
  <c r="AD473" i="36"/>
  <c r="AC473" i="36"/>
  <c r="AB473" i="36"/>
  <c r="AA473" i="36"/>
  <c r="Z473" i="36"/>
  <c r="Y473" i="36"/>
  <c r="X473" i="36"/>
  <c r="W473" i="36"/>
  <c r="V473" i="36"/>
  <c r="U473" i="36"/>
  <c r="AD472" i="36"/>
  <c r="AC472" i="36"/>
  <c r="AB472" i="36"/>
  <c r="AA472" i="36"/>
  <c r="Z472" i="36"/>
  <c r="Y472" i="36"/>
  <c r="X472" i="36"/>
  <c r="W472" i="36"/>
  <c r="V472" i="36"/>
  <c r="U472" i="36"/>
  <c r="AD471" i="36"/>
  <c r="AC471" i="36"/>
  <c r="AB471" i="36"/>
  <c r="AA471" i="36"/>
  <c r="Z471" i="36"/>
  <c r="Y471" i="36"/>
  <c r="X471" i="36"/>
  <c r="W471" i="36"/>
  <c r="V471" i="36"/>
  <c r="U471" i="36"/>
  <c r="AD470" i="36"/>
  <c r="AC470" i="36"/>
  <c r="AB470" i="36"/>
  <c r="AA470" i="36"/>
  <c r="Z470" i="36"/>
  <c r="Y470" i="36"/>
  <c r="X470" i="36"/>
  <c r="W470" i="36"/>
  <c r="V470" i="36"/>
  <c r="U470" i="36"/>
  <c r="AD469" i="36"/>
  <c r="AC469" i="36"/>
  <c r="AB469" i="36"/>
  <c r="AA469" i="36"/>
  <c r="Z469" i="36"/>
  <c r="Y469" i="36"/>
  <c r="X469" i="36"/>
  <c r="W469" i="36"/>
  <c r="V469" i="36"/>
  <c r="U469" i="36"/>
  <c r="AD468" i="36"/>
  <c r="AC468" i="36"/>
  <c r="AB468" i="36"/>
  <c r="AA468" i="36"/>
  <c r="Z468" i="36"/>
  <c r="Y468" i="36"/>
  <c r="X468" i="36"/>
  <c r="W468" i="36"/>
  <c r="V468" i="36"/>
  <c r="U468" i="36"/>
  <c r="AD467" i="36"/>
  <c r="AC467" i="36"/>
  <c r="AB467" i="36"/>
  <c r="AA467" i="36"/>
  <c r="Z467" i="36"/>
  <c r="Y467" i="36"/>
  <c r="X467" i="36"/>
  <c r="W467" i="36"/>
  <c r="V467" i="36"/>
  <c r="U467" i="36"/>
  <c r="AD466" i="36"/>
  <c r="AC466" i="36"/>
  <c r="AB466" i="36"/>
  <c r="AA466" i="36"/>
  <c r="Z466" i="36"/>
  <c r="Y466" i="36"/>
  <c r="X466" i="36"/>
  <c r="W466" i="36"/>
  <c r="V466" i="36"/>
  <c r="U466" i="36"/>
  <c r="AD465" i="36"/>
  <c r="AC465" i="36"/>
  <c r="AB465" i="36"/>
  <c r="AA465" i="36"/>
  <c r="Z465" i="36"/>
  <c r="Y465" i="36"/>
  <c r="X465" i="36"/>
  <c r="W465" i="36"/>
  <c r="V465" i="36"/>
  <c r="U465" i="36"/>
  <c r="AD464" i="36"/>
  <c r="AC464" i="36"/>
  <c r="AB464" i="36"/>
  <c r="AA464" i="36"/>
  <c r="Z464" i="36"/>
  <c r="Y464" i="36"/>
  <c r="X464" i="36"/>
  <c r="W464" i="36"/>
  <c r="V464" i="36"/>
  <c r="U464" i="36"/>
  <c r="AD463" i="36"/>
  <c r="AC463" i="36"/>
  <c r="AB463" i="36"/>
  <c r="AA463" i="36"/>
  <c r="Z463" i="36"/>
  <c r="Y463" i="36"/>
  <c r="X463" i="36"/>
  <c r="W463" i="36"/>
  <c r="V463" i="36"/>
  <c r="U463" i="36"/>
  <c r="AD462" i="36"/>
  <c r="AC462" i="36"/>
  <c r="AB462" i="36"/>
  <c r="AA462" i="36"/>
  <c r="Z462" i="36"/>
  <c r="Y462" i="36"/>
  <c r="X462" i="36"/>
  <c r="W462" i="36"/>
  <c r="V462" i="36"/>
  <c r="U462" i="36"/>
  <c r="AD461" i="36"/>
  <c r="AC461" i="36"/>
  <c r="AB461" i="36"/>
  <c r="AA461" i="36"/>
  <c r="Z461" i="36"/>
  <c r="Y461" i="36"/>
  <c r="X461" i="36"/>
  <c r="W461" i="36"/>
  <c r="V461" i="36"/>
  <c r="U461" i="36"/>
  <c r="AD460" i="36"/>
  <c r="AC460" i="36"/>
  <c r="AB460" i="36"/>
  <c r="AA460" i="36"/>
  <c r="Z460" i="36"/>
  <c r="Y460" i="36"/>
  <c r="X460" i="36"/>
  <c r="W460" i="36"/>
  <c r="V460" i="36"/>
  <c r="U460" i="36"/>
  <c r="AD459" i="36"/>
  <c r="AC459" i="36"/>
  <c r="AB459" i="36"/>
  <c r="AA459" i="36"/>
  <c r="Z459" i="36"/>
  <c r="Y459" i="36"/>
  <c r="X459" i="36"/>
  <c r="W459" i="36"/>
  <c r="V459" i="36"/>
  <c r="U459" i="36"/>
  <c r="AD458" i="36"/>
  <c r="AC458" i="36"/>
  <c r="AB458" i="36"/>
  <c r="AA458" i="36"/>
  <c r="Z458" i="36"/>
  <c r="Y458" i="36"/>
  <c r="X458" i="36"/>
  <c r="W458" i="36"/>
  <c r="V458" i="36"/>
  <c r="U458" i="36"/>
  <c r="AD457" i="36"/>
  <c r="AC457" i="36"/>
  <c r="AB457" i="36"/>
  <c r="AA457" i="36"/>
  <c r="Z457" i="36"/>
  <c r="Y457" i="36"/>
  <c r="X457" i="36"/>
  <c r="W457" i="36"/>
  <c r="V457" i="36"/>
  <c r="U457" i="36"/>
  <c r="AD456" i="36"/>
  <c r="AC456" i="36"/>
  <c r="AB456" i="36"/>
  <c r="AA456" i="36"/>
  <c r="Z456" i="36"/>
  <c r="Y456" i="36"/>
  <c r="X456" i="36"/>
  <c r="W456" i="36"/>
  <c r="V456" i="36"/>
  <c r="U456" i="36"/>
  <c r="AD455" i="36"/>
  <c r="AC455" i="36"/>
  <c r="AB455" i="36"/>
  <c r="AA455" i="36"/>
  <c r="Z455" i="36"/>
  <c r="Y455" i="36"/>
  <c r="X455" i="36"/>
  <c r="W455" i="36"/>
  <c r="V455" i="36"/>
  <c r="U455" i="36"/>
  <c r="AD454" i="36"/>
  <c r="AC454" i="36"/>
  <c r="AB454" i="36"/>
  <c r="AA454" i="36"/>
  <c r="Z454" i="36"/>
  <c r="Y454" i="36"/>
  <c r="X454" i="36"/>
  <c r="W454" i="36"/>
  <c r="V454" i="36"/>
  <c r="U454" i="36"/>
  <c r="AD453" i="36"/>
  <c r="AC453" i="36"/>
  <c r="AB453" i="36"/>
  <c r="AA453" i="36"/>
  <c r="Z453" i="36"/>
  <c r="Y453" i="36"/>
  <c r="X453" i="36"/>
  <c r="W453" i="36"/>
  <c r="V453" i="36"/>
  <c r="U453" i="36"/>
  <c r="AD452" i="36"/>
  <c r="AC452" i="36"/>
  <c r="AB452" i="36"/>
  <c r="AA452" i="36"/>
  <c r="Z452" i="36"/>
  <c r="Y452" i="36"/>
  <c r="X452" i="36"/>
  <c r="W452" i="36"/>
  <c r="V452" i="36"/>
  <c r="U452" i="36"/>
  <c r="AD451" i="36"/>
  <c r="AC451" i="36"/>
  <c r="AB451" i="36"/>
  <c r="AA451" i="36"/>
  <c r="Z451" i="36"/>
  <c r="Y451" i="36"/>
  <c r="X451" i="36"/>
  <c r="W451" i="36"/>
  <c r="V451" i="36"/>
  <c r="U451" i="36"/>
  <c r="AD450" i="36"/>
  <c r="AC450" i="36"/>
  <c r="AB450" i="36"/>
  <c r="AA450" i="36"/>
  <c r="Z450" i="36"/>
  <c r="Y450" i="36"/>
  <c r="X450" i="36"/>
  <c r="W450" i="36"/>
  <c r="V450" i="36"/>
  <c r="U450" i="36"/>
  <c r="AD449" i="36"/>
  <c r="AC449" i="36"/>
  <c r="AB449" i="36"/>
  <c r="AA449" i="36"/>
  <c r="Z449" i="36"/>
  <c r="Y449" i="36"/>
  <c r="X449" i="36"/>
  <c r="W449" i="36"/>
  <c r="V449" i="36"/>
  <c r="U449" i="36"/>
  <c r="AD448" i="36"/>
  <c r="AC448" i="36"/>
  <c r="AB448" i="36"/>
  <c r="AA448" i="36"/>
  <c r="Z448" i="36"/>
  <c r="Y448" i="36"/>
  <c r="X448" i="36"/>
  <c r="W448" i="36"/>
  <c r="V448" i="36"/>
  <c r="U448" i="36"/>
  <c r="AD447" i="36"/>
  <c r="AC447" i="36"/>
  <c r="AB447" i="36"/>
  <c r="AA447" i="36"/>
  <c r="Z447" i="36"/>
  <c r="Y447" i="36"/>
  <c r="X447" i="36"/>
  <c r="W447" i="36"/>
  <c r="V447" i="36"/>
  <c r="U447" i="36"/>
  <c r="AD446" i="36"/>
  <c r="AC446" i="36"/>
  <c r="AB446" i="36"/>
  <c r="AA446" i="36"/>
  <c r="Z446" i="36"/>
  <c r="Y446" i="36"/>
  <c r="X446" i="36"/>
  <c r="W446" i="36"/>
  <c r="V446" i="36"/>
  <c r="U446" i="36"/>
  <c r="AD445" i="36"/>
  <c r="AC445" i="36"/>
  <c r="AB445" i="36"/>
  <c r="AA445" i="36"/>
  <c r="Z445" i="36"/>
  <c r="Y445" i="36"/>
  <c r="X445" i="36"/>
  <c r="W445" i="36"/>
  <c r="V445" i="36"/>
  <c r="U445" i="36"/>
  <c r="AD444" i="36"/>
  <c r="AC444" i="36"/>
  <c r="AB444" i="36"/>
  <c r="AA444" i="36"/>
  <c r="Z444" i="36"/>
  <c r="Y444" i="36"/>
  <c r="X444" i="36"/>
  <c r="W444" i="36"/>
  <c r="V444" i="36"/>
  <c r="U444" i="36"/>
  <c r="AD443" i="36"/>
  <c r="AC443" i="36"/>
  <c r="AB443" i="36"/>
  <c r="AA443" i="36"/>
  <c r="Z443" i="36"/>
  <c r="Y443" i="36"/>
  <c r="X443" i="36"/>
  <c r="W443" i="36"/>
  <c r="V443" i="36"/>
  <c r="U443" i="36"/>
  <c r="AD442" i="36"/>
  <c r="AC442" i="36"/>
  <c r="AB442" i="36"/>
  <c r="AA442" i="36"/>
  <c r="Z442" i="36"/>
  <c r="Y442" i="36"/>
  <c r="X442" i="36"/>
  <c r="W442" i="36"/>
  <c r="V442" i="36"/>
  <c r="U442" i="36"/>
  <c r="AD441" i="36"/>
  <c r="AC441" i="36"/>
  <c r="AB441" i="36"/>
  <c r="AA441" i="36"/>
  <c r="Z441" i="36"/>
  <c r="Y441" i="36"/>
  <c r="X441" i="36"/>
  <c r="W441" i="36"/>
  <c r="V441" i="36"/>
  <c r="U441" i="36"/>
  <c r="AD440" i="36"/>
  <c r="AC440" i="36"/>
  <c r="AB440" i="36"/>
  <c r="AA440" i="36"/>
  <c r="Z440" i="36"/>
  <c r="Y440" i="36"/>
  <c r="X440" i="36"/>
  <c r="W440" i="36"/>
  <c r="V440" i="36"/>
  <c r="U440" i="36"/>
  <c r="AD439" i="36"/>
  <c r="AC439" i="36"/>
  <c r="AB439" i="36"/>
  <c r="AA439" i="36"/>
  <c r="Z439" i="36"/>
  <c r="Y439" i="36"/>
  <c r="X439" i="36"/>
  <c r="W439" i="36"/>
  <c r="V439" i="36"/>
  <c r="U439" i="36"/>
  <c r="AD438" i="36"/>
  <c r="AC438" i="36"/>
  <c r="AB438" i="36"/>
  <c r="AA438" i="36"/>
  <c r="Z438" i="36"/>
  <c r="Y438" i="36"/>
  <c r="X438" i="36"/>
  <c r="W438" i="36"/>
  <c r="V438" i="36"/>
  <c r="U438" i="36"/>
  <c r="AD437" i="36"/>
  <c r="AC437" i="36"/>
  <c r="AB437" i="36"/>
  <c r="AA437" i="36"/>
  <c r="Z437" i="36"/>
  <c r="Y437" i="36"/>
  <c r="X437" i="36"/>
  <c r="W437" i="36"/>
  <c r="V437" i="36"/>
  <c r="U437" i="36"/>
  <c r="AD436" i="36"/>
  <c r="AC436" i="36"/>
  <c r="AB436" i="36"/>
  <c r="AA436" i="36"/>
  <c r="Z436" i="36"/>
  <c r="Y436" i="36"/>
  <c r="X436" i="36"/>
  <c r="W436" i="36"/>
  <c r="V436" i="36"/>
  <c r="U436" i="36"/>
  <c r="AD435" i="36"/>
  <c r="AC435" i="36"/>
  <c r="AB435" i="36"/>
  <c r="AA435" i="36"/>
  <c r="Z435" i="36"/>
  <c r="Y435" i="36"/>
  <c r="X435" i="36"/>
  <c r="W435" i="36"/>
  <c r="V435" i="36"/>
  <c r="U435" i="36"/>
  <c r="AD434" i="36"/>
  <c r="AC434" i="36"/>
  <c r="AB434" i="36"/>
  <c r="AA434" i="36"/>
  <c r="Z434" i="36"/>
  <c r="Y434" i="36"/>
  <c r="X434" i="36"/>
  <c r="W434" i="36"/>
  <c r="V434" i="36"/>
  <c r="U434" i="36"/>
  <c r="AD433" i="36"/>
  <c r="AC433" i="36"/>
  <c r="AB433" i="36"/>
  <c r="AA433" i="36"/>
  <c r="Z433" i="36"/>
  <c r="Y433" i="36"/>
  <c r="X433" i="36"/>
  <c r="W433" i="36"/>
  <c r="V433" i="36"/>
  <c r="U433" i="36"/>
  <c r="AD432" i="36"/>
  <c r="AC432" i="36"/>
  <c r="AB432" i="36"/>
  <c r="AA432" i="36"/>
  <c r="Z432" i="36"/>
  <c r="Y432" i="36"/>
  <c r="X432" i="36"/>
  <c r="W432" i="36"/>
  <c r="V432" i="36"/>
  <c r="U432" i="36"/>
  <c r="AD431" i="36"/>
  <c r="AC431" i="36"/>
  <c r="AB431" i="36"/>
  <c r="AA431" i="36"/>
  <c r="Z431" i="36"/>
  <c r="Y431" i="36"/>
  <c r="X431" i="36"/>
  <c r="W431" i="36"/>
  <c r="V431" i="36"/>
  <c r="U431" i="36"/>
  <c r="AD430" i="36"/>
  <c r="AC430" i="36"/>
  <c r="AB430" i="36"/>
  <c r="AA430" i="36"/>
  <c r="Z430" i="36"/>
  <c r="Y430" i="36"/>
  <c r="X430" i="36"/>
  <c r="W430" i="36"/>
  <c r="V430" i="36"/>
  <c r="U430" i="36"/>
  <c r="AD429" i="36"/>
  <c r="AC429" i="36"/>
  <c r="AB429" i="36"/>
  <c r="AA429" i="36"/>
  <c r="Z429" i="36"/>
  <c r="Y429" i="36"/>
  <c r="X429" i="36"/>
  <c r="W429" i="36"/>
  <c r="V429" i="36"/>
  <c r="U429" i="36"/>
  <c r="AD428" i="36"/>
  <c r="AC428" i="36"/>
  <c r="AB428" i="36"/>
  <c r="AA428" i="36"/>
  <c r="Z428" i="36"/>
  <c r="Y428" i="36"/>
  <c r="X428" i="36"/>
  <c r="W428" i="36"/>
  <c r="V428" i="36"/>
  <c r="U428" i="36"/>
  <c r="AD427" i="36"/>
  <c r="AC427" i="36"/>
  <c r="AB427" i="36"/>
  <c r="AA427" i="36"/>
  <c r="Z427" i="36"/>
  <c r="Y427" i="36"/>
  <c r="X427" i="36"/>
  <c r="W427" i="36"/>
  <c r="V427" i="36"/>
  <c r="U427" i="36"/>
  <c r="AD426" i="36"/>
  <c r="AC426" i="36"/>
  <c r="AB426" i="36"/>
  <c r="AA426" i="36"/>
  <c r="Z426" i="36"/>
  <c r="Y426" i="36"/>
  <c r="X426" i="36"/>
  <c r="W426" i="36"/>
  <c r="V426" i="36"/>
  <c r="U426" i="36"/>
  <c r="AD425" i="36"/>
  <c r="AC425" i="36"/>
  <c r="AB425" i="36"/>
  <c r="AA425" i="36"/>
  <c r="Z425" i="36"/>
  <c r="Y425" i="36"/>
  <c r="X425" i="36"/>
  <c r="W425" i="36"/>
  <c r="V425" i="36"/>
  <c r="U425" i="36"/>
  <c r="AD424" i="36"/>
  <c r="AC424" i="36"/>
  <c r="AB424" i="36"/>
  <c r="AA424" i="36"/>
  <c r="Z424" i="36"/>
  <c r="Y424" i="36"/>
  <c r="X424" i="36"/>
  <c r="W424" i="36"/>
  <c r="V424" i="36"/>
  <c r="U424" i="36"/>
  <c r="AD423" i="36"/>
  <c r="AC423" i="36"/>
  <c r="AB423" i="36"/>
  <c r="AA423" i="36"/>
  <c r="Z423" i="36"/>
  <c r="Y423" i="36"/>
  <c r="X423" i="36"/>
  <c r="W423" i="36"/>
  <c r="V423" i="36"/>
  <c r="U423" i="36"/>
  <c r="AD422" i="36"/>
  <c r="AC422" i="36"/>
  <c r="AB422" i="36"/>
  <c r="AA422" i="36"/>
  <c r="Z422" i="36"/>
  <c r="Y422" i="36"/>
  <c r="X422" i="36"/>
  <c r="W422" i="36"/>
  <c r="V422" i="36"/>
  <c r="U422" i="36"/>
  <c r="AD421" i="36"/>
  <c r="AC421" i="36"/>
  <c r="AB421" i="36"/>
  <c r="AA421" i="36"/>
  <c r="Z421" i="36"/>
  <c r="Y421" i="36"/>
  <c r="X421" i="36"/>
  <c r="W421" i="36"/>
  <c r="V421" i="36"/>
  <c r="U421" i="36"/>
  <c r="AD420" i="36"/>
  <c r="AC420" i="36"/>
  <c r="AB420" i="36"/>
  <c r="AA420" i="36"/>
  <c r="Z420" i="36"/>
  <c r="Y420" i="36"/>
  <c r="X420" i="36"/>
  <c r="W420" i="36"/>
  <c r="V420" i="36"/>
  <c r="U420" i="36"/>
  <c r="AD419" i="36"/>
  <c r="AC419" i="36"/>
  <c r="AB419" i="36"/>
  <c r="AA419" i="36"/>
  <c r="Z419" i="36"/>
  <c r="Y419" i="36"/>
  <c r="X419" i="36"/>
  <c r="W419" i="36"/>
  <c r="V419" i="36"/>
  <c r="U419" i="36"/>
  <c r="AD418" i="36"/>
  <c r="AC418" i="36"/>
  <c r="AB418" i="36"/>
  <c r="AA418" i="36"/>
  <c r="Z418" i="36"/>
  <c r="Y418" i="36"/>
  <c r="X418" i="36"/>
  <c r="W418" i="36"/>
  <c r="V418" i="36"/>
  <c r="U418" i="36"/>
  <c r="AD417" i="36"/>
  <c r="AC417" i="36"/>
  <c r="AB417" i="36"/>
  <c r="AA417" i="36"/>
  <c r="Z417" i="36"/>
  <c r="Y417" i="36"/>
  <c r="X417" i="36"/>
  <c r="W417" i="36"/>
  <c r="V417" i="36"/>
  <c r="U417" i="36"/>
  <c r="AD416" i="36"/>
  <c r="AC416" i="36"/>
  <c r="AB416" i="36"/>
  <c r="AA416" i="36"/>
  <c r="Z416" i="36"/>
  <c r="Y416" i="36"/>
  <c r="X416" i="36"/>
  <c r="W416" i="36"/>
  <c r="V416" i="36"/>
  <c r="U416" i="36"/>
  <c r="AD415" i="36"/>
  <c r="AC415" i="36"/>
  <c r="AB415" i="36"/>
  <c r="AA415" i="36"/>
  <c r="Z415" i="36"/>
  <c r="Y415" i="36"/>
  <c r="X415" i="36"/>
  <c r="W415" i="36"/>
  <c r="V415" i="36"/>
  <c r="U415" i="36"/>
  <c r="AD414" i="36"/>
  <c r="AC414" i="36"/>
  <c r="AB414" i="36"/>
  <c r="AA414" i="36"/>
  <c r="Z414" i="36"/>
  <c r="Y414" i="36"/>
  <c r="X414" i="36"/>
  <c r="W414" i="36"/>
  <c r="V414" i="36"/>
  <c r="U414" i="36"/>
  <c r="AD413" i="36"/>
  <c r="AC413" i="36"/>
  <c r="AB413" i="36"/>
  <c r="AA413" i="36"/>
  <c r="Z413" i="36"/>
  <c r="Y413" i="36"/>
  <c r="X413" i="36"/>
  <c r="W413" i="36"/>
  <c r="V413" i="36"/>
  <c r="U413" i="36"/>
  <c r="AD412" i="36"/>
  <c r="AC412" i="36"/>
  <c r="AB412" i="36"/>
  <c r="AA412" i="36"/>
  <c r="Z412" i="36"/>
  <c r="Y412" i="36"/>
  <c r="X412" i="36"/>
  <c r="W412" i="36"/>
  <c r="V412" i="36"/>
  <c r="U412" i="36"/>
  <c r="AD411" i="36"/>
  <c r="AC411" i="36"/>
  <c r="AB411" i="36"/>
  <c r="AA411" i="36"/>
  <c r="Z411" i="36"/>
  <c r="Y411" i="36"/>
  <c r="X411" i="36"/>
  <c r="W411" i="36"/>
  <c r="V411" i="36"/>
  <c r="U411" i="36"/>
  <c r="AD410" i="36"/>
  <c r="AC410" i="36"/>
  <c r="AB410" i="36"/>
  <c r="AA410" i="36"/>
  <c r="Z410" i="36"/>
  <c r="Y410" i="36"/>
  <c r="X410" i="36"/>
  <c r="W410" i="36"/>
  <c r="V410" i="36"/>
  <c r="U410" i="36"/>
  <c r="AD409" i="36"/>
  <c r="AC409" i="36"/>
  <c r="AB409" i="36"/>
  <c r="AA409" i="36"/>
  <c r="Z409" i="36"/>
  <c r="Y409" i="36"/>
  <c r="X409" i="36"/>
  <c r="W409" i="36"/>
  <c r="V409" i="36"/>
  <c r="U409" i="36"/>
  <c r="AD408" i="36"/>
  <c r="AC408" i="36"/>
  <c r="AB408" i="36"/>
  <c r="AA408" i="36"/>
  <c r="Z408" i="36"/>
  <c r="Y408" i="36"/>
  <c r="X408" i="36"/>
  <c r="W408" i="36"/>
  <c r="V408" i="36"/>
  <c r="U408" i="36"/>
  <c r="AD407" i="36"/>
  <c r="AC407" i="36"/>
  <c r="AB407" i="36"/>
  <c r="AA407" i="36"/>
  <c r="Z407" i="36"/>
  <c r="Y407" i="36"/>
  <c r="X407" i="36"/>
  <c r="W407" i="36"/>
  <c r="V407" i="36"/>
  <c r="U407" i="36"/>
  <c r="AD406" i="36"/>
  <c r="AC406" i="36"/>
  <c r="AB406" i="36"/>
  <c r="AA406" i="36"/>
  <c r="Z406" i="36"/>
  <c r="Y406" i="36"/>
  <c r="X406" i="36"/>
  <c r="W406" i="36"/>
  <c r="V406" i="36"/>
  <c r="U406" i="36"/>
  <c r="AD405" i="36"/>
  <c r="AC405" i="36"/>
  <c r="AB405" i="36"/>
  <c r="AA405" i="36"/>
  <c r="Z405" i="36"/>
  <c r="Y405" i="36"/>
  <c r="X405" i="36"/>
  <c r="W405" i="36"/>
  <c r="V405" i="36"/>
  <c r="U405" i="36"/>
  <c r="AD404" i="36"/>
  <c r="AC404" i="36"/>
  <c r="AB404" i="36"/>
  <c r="AA404" i="36"/>
  <c r="Z404" i="36"/>
  <c r="Y404" i="36"/>
  <c r="X404" i="36"/>
  <c r="W404" i="36"/>
  <c r="V404" i="36"/>
  <c r="U404" i="36"/>
  <c r="AD403" i="36"/>
  <c r="AC403" i="36"/>
  <c r="AB403" i="36"/>
  <c r="AA403" i="36"/>
  <c r="Z403" i="36"/>
  <c r="Y403" i="36"/>
  <c r="X403" i="36"/>
  <c r="W403" i="36"/>
  <c r="V403" i="36"/>
  <c r="U403" i="36"/>
  <c r="AD402" i="36"/>
  <c r="AC402" i="36"/>
  <c r="AB402" i="36"/>
  <c r="AA402" i="36"/>
  <c r="Z402" i="36"/>
  <c r="Y402" i="36"/>
  <c r="X402" i="36"/>
  <c r="W402" i="36"/>
  <c r="V402" i="36"/>
  <c r="U402" i="36"/>
  <c r="AD401" i="36"/>
  <c r="AC401" i="36"/>
  <c r="AB401" i="36"/>
  <c r="AA401" i="36"/>
  <c r="Z401" i="36"/>
  <c r="Y401" i="36"/>
  <c r="X401" i="36"/>
  <c r="W401" i="36"/>
  <c r="V401" i="36"/>
  <c r="U401" i="36"/>
  <c r="AD400" i="36"/>
  <c r="AC400" i="36"/>
  <c r="AB400" i="36"/>
  <c r="AA400" i="36"/>
  <c r="Z400" i="36"/>
  <c r="Y400" i="36"/>
  <c r="X400" i="36"/>
  <c r="W400" i="36"/>
  <c r="V400" i="36"/>
  <c r="U400" i="36"/>
  <c r="AD399" i="36"/>
  <c r="AC399" i="36"/>
  <c r="AB399" i="36"/>
  <c r="AA399" i="36"/>
  <c r="Z399" i="36"/>
  <c r="Y399" i="36"/>
  <c r="X399" i="36"/>
  <c r="W399" i="36"/>
  <c r="V399" i="36"/>
  <c r="U399" i="36"/>
  <c r="AD398" i="36"/>
  <c r="AC398" i="36"/>
  <c r="AB398" i="36"/>
  <c r="AA398" i="36"/>
  <c r="Z398" i="36"/>
  <c r="Y398" i="36"/>
  <c r="X398" i="36"/>
  <c r="W398" i="36"/>
  <c r="V398" i="36"/>
  <c r="U398" i="36"/>
  <c r="AD397" i="36"/>
  <c r="AC397" i="36"/>
  <c r="AB397" i="36"/>
  <c r="AA397" i="36"/>
  <c r="Z397" i="36"/>
  <c r="Y397" i="36"/>
  <c r="X397" i="36"/>
  <c r="W397" i="36"/>
  <c r="V397" i="36"/>
  <c r="U397" i="36"/>
  <c r="AD396" i="36"/>
  <c r="AC396" i="36"/>
  <c r="AB396" i="36"/>
  <c r="AA396" i="36"/>
  <c r="Z396" i="36"/>
  <c r="Y396" i="36"/>
  <c r="X396" i="36"/>
  <c r="W396" i="36"/>
  <c r="V396" i="36"/>
  <c r="U396" i="36"/>
  <c r="AD395" i="36"/>
  <c r="AC395" i="36"/>
  <c r="AB395" i="36"/>
  <c r="AA395" i="36"/>
  <c r="Z395" i="36"/>
  <c r="Y395" i="36"/>
  <c r="X395" i="36"/>
  <c r="W395" i="36"/>
  <c r="V395" i="36"/>
  <c r="U395" i="36"/>
  <c r="AD394" i="36"/>
  <c r="AC394" i="36"/>
  <c r="AB394" i="36"/>
  <c r="AA394" i="36"/>
  <c r="Z394" i="36"/>
  <c r="Y394" i="36"/>
  <c r="X394" i="36"/>
  <c r="W394" i="36"/>
  <c r="V394" i="36"/>
  <c r="U394" i="36"/>
  <c r="AD393" i="36"/>
  <c r="AC393" i="36"/>
  <c r="AB393" i="36"/>
  <c r="AA393" i="36"/>
  <c r="Z393" i="36"/>
  <c r="Y393" i="36"/>
  <c r="X393" i="36"/>
  <c r="W393" i="36"/>
  <c r="V393" i="36"/>
  <c r="U393" i="36"/>
  <c r="AD392" i="36"/>
  <c r="AC392" i="36"/>
  <c r="AB392" i="36"/>
  <c r="AA392" i="36"/>
  <c r="Z392" i="36"/>
  <c r="Y392" i="36"/>
  <c r="X392" i="36"/>
  <c r="W392" i="36"/>
  <c r="V392" i="36"/>
  <c r="U392" i="36"/>
  <c r="AD391" i="36"/>
  <c r="AC391" i="36"/>
  <c r="AB391" i="36"/>
  <c r="AA391" i="36"/>
  <c r="Z391" i="36"/>
  <c r="Y391" i="36"/>
  <c r="X391" i="36"/>
  <c r="W391" i="36"/>
  <c r="V391" i="36"/>
  <c r="U391" i="36"/>
  <c r="AD390" i="36"/>
  <c r="AC390" i="36"/>
  <c r="AB390" i="36"/>
  <c r="AA390" i="36"/>
  <c r="Z390" i="36"/>
  <c r="Y390" i="36"/>
  <c r="X390" i="36"/>
  <c r="W390" i="36"/>
  <c r="V390" i="36"/>
  <c r="U390" i="36"/>
  <c r="AD389" i="36"/>
  <c r="AC389" i="36"/>
  <c r="AB389" i="36"/>
  <c r="AA389" i="36"/>
  <c r="Z389" i="36"/>
  <c r="Y389" i="36"/>
  <c r="X389" i="36"/>
  <c r="W389" i="36"/>
  <c r="V389" i="36"/>
  <c r="U389" i="36"/>
  <c r="AD388" i="36"/>
  <c r="AC388" i="36"/>
  <c r="AB388" i="36"/>
  <c r="AA388" i="36"/>
  <c r="Z388" i="36"/>
  <c r="Y388" i="36"/>
  <c r="X388" i="36"/>
  <c r="W388" i="36"/>
  <c r="V388" i="36"/>
  <c r="U388" i="36"/>
  <c r="AD387" i="36"/>
  <c r="AC387" i="36"/>
  <c r="AB387" i="36"/>
  <c r="AA387" i="36"/>
  <c r="Z387" i="36"/>
  <c r="Y387" i="36"/>
  <c r="X387" i="36"/>
  <c r="W387" i="36"/>
  <c r="V387" i="36"/>
  <c r="U387" i="36"/>
  <c r="AD386" i="36"/>
  <c r="AC386" i="36"/>
  <c r="AB386" i="36"/>
  <c r="AA386" i="36"/>
  <c r="Z386" i="36"/>
  <c r="Y386" i="36"/>
  <c r="X386" i="36"/>
  <c r="W386" i="36"/>
  <c r="V386" i="36"/>
  <c r="U386" i="36"/>
  <c r="AD385" i="36"/>
  <c r="AC385" i="36"/>
  <c r="AB385" i="36"/>
  <c r="AA385" i="36"/>
  <c r="Z385" i="36"/>
  <c r="Y385" i="36"/>
  <c r="X385" i="36"/>
  <c r="W385" i="36"/>
  <c r="V385" i="36"/>
  <c r="U385" i="36"/>
  <c r="AD384" i="36"/>
  <c r="AC384" i="36"/>
  <c r="AB384" i="36"/>
  <c r="AA384" i="36"/>
  <c r="Z384" i="36"/>
  <c r="Y384" i="36"/>
  <c r="X384" i="36"/>
  <c r="W384" i="36"/>
  <c r="V384" i="36"/>
  <c r="U384" i="36"/>
  <c r="AD383" i="36"/>
  <c r="AC383" i="36"/>
  <c r="AB383" i="36"/>
  <c r="AA383" i="36"/>
  <c r="Z383" i="36"/>
  <c r="Y383" i="36"/>
  <c r="X383" i="36"/>
  <c r="W383" i="36"/>
  <c r="V383" i="36"/>
  <c r="U383" i="36"/>
  <c r="AD382" i="36"/>
  <c r="AC382" i="36"/>
  <c r="AB382" i="36"/>
  <c r="AA382" i="36"/>
  <c r="Z382" i="36"/>
  <c r="Y382" i="36"/>
  <c r="X382" i="36"/>
  <c r="W382" i="36"/>
  <c r="V382" i="36"/>
  <c r="U382" i="36"/>
  <c r="AD381" i="36"/>
  <c r="AC381" i="36"/>
  <c r="AB381" i="36"/>
  <c r="AA381" i="36"/>
  <c r="Z381" i="36"/>
  <c r="Y381" i="36"/>
  <c r="X381" i="36"/>
  <c r="W381" i="36"/>
  <c r="V381" i="36"/>
  <c r="U381" i="36"/>
  <c r="AD380" i="36"/>
  <c r="AC380" i="36"/>
  <c r="AB380" i="36"/>
  <c r="AA380" i="36"/>
  <c r="Z380" i="36"/>
  <c r="Y380" i="36"/>
  <c r="X380" i="36"/>
  <c r="W380" i="36"/>
  <c r="V380" i="36"/>
  <c r="U380" i="36"/>
  <c r="AD379" i="36"/>
  <c r="AC379" i="36"/>
  <c r="AB379" i="36"/>
  <c r="AA379" i="36"/>
  <c r="Z379" i="36"/>
  <c r="Y379" i="36"/>
  <c r="X379" i="36"/>
  <c r="W379" i="36"/>
  <c r="V379" i="36"/>
  <c r="U379" i="36"/>
  <c r="AD378" i="36"/>
  <c r="AC378" i="36"/>
  <c r="AB378" i="36"/>
  <c r="AA378" i="36"/>
  <c r="Z378" i="36"/>
  <c r="Y378" i="36"/>
  <c r="X378" i="36"/>
  <c r="W378" i="36"/>
  <c r="V378" i="36"/>
  <c r="U378" i="36"/>
  <c r="AD377" i="36"/>
  <c r="AC377" i="36"/>
  <c r="AB377" i="36"/>
  <c r="AA377" i="36"/>
  <c r="Z377" i="36"/>
  <c r="Y377" i="36"/>
  <c r="X377" i="36"/>
  <c r="W377" i="36"/>
  <c r="V377" i="36"/>
  <c r="U377" i="36"/>
  <c r="AD376" i="36"/>
  <c r="AC376" i="36"/>
  <c r="AB376" i="36"/>
  <c r="AA376" i="36"/>
  <c r="Z376" i="36"/>
  <c r="Y376" i="36"/>
  <c r="X376" i="36"/>
  <c r="W376" i="36"/>
  <c r="V376" i="36"/>
  <c r="U376" i="36"/>
  <c r="AD375" i="36"/>
  <c r="AC375" i="36"/>
  <c r="AB375" i="36"/>
  <c r="AA375" i="36"/>
  <c r="Z375" i="36"/>
  <c r="Y375" i="36"/>
  <c r="X375" i="36"/>
  <c r="W375" i="36"/>
  <c r="V375" i="36"/>
  <c r="U375" i="36"/>
  <c r="AD374" i="36"/>
  <c r="AC374" i="36"/>
  <c r="AB374" i="36"/>
  <c r="AA374" i="36"/>
  <c r="Z374" i="36"/>
  <c r="Y374" i="36"/>
  <c r="X374" i="36"/>
  <c r="W374" i="36"/>
  <c r="V374" i="36"/>
  <c r="U374" i="36"/>
  <c r="AD373" i="36"/>
  <c r="AC373" i="36"/>
  <c r="AB373" i="36"/>
  <c r="AA373" i="36"/>
  <c r="Z373" i="36"/>
  <c r="Y373" i="36"/>
  <c r="X373" i="36"/>
  <c r="W373" i="36"/>
  <c r="V373" i="36"/>
  <c r="U373" i="36"/>
  <c r="AD372" i="36"/>
  <c r="AC372" i="36"/>
  <c r="AB372" i="36"/>
  <c r="AA372" i="36"/>
  <c r="Z372" i="36"/>
  <c r="Y372" i="36"/>
  <c r="X372" i="36"/>
  <c r="W372" i="36"/>
  <c r="V372" i="36"/>
  <c r="U372" i="36"/>
  <c r="AD371" i="36"/>
  <c r="AC371" i="36"/>
  <c r="AB371" i="36"/>
  <c r="AA371" i="36"/>
  <c r="Z371" i="36"/>
  <c r="Y371" i="36"/>
  <c r="X371" i="36"/>
  <c r="W371" i="36"/>
  <c r="V371" i="36"/>
  <c r="U371" i="36"/>
  <c r="AD370" i="36"/>
  <c r="AC370" i="36"/>
  <c r="AB370" i="36"/>
  <c r="AA370" i="36"/>
  <c r="Z370" i="36"/>
  <c r="Y370" i="36"/>
  <c r="X370" i="36"/>
  <c r="W370" i="36"/>
  <c r="V370" i="36"/>
  <c r="U370" i="36"/>
  <c r="AD369" i="36"/>
  <c r="AC369" i="36"/>
  <c r="AB369" i="36"/>
  <c r="AA369" i="36"/>
  <c r="Z369" i="36"/>
  <c r="Y369" i="36"/>
  <c r="X369" i="36"/>
  <c r="W369" i="36"/>
  <c r="V369" i="36"/>
  <c r="U369" i="36"/>
  <c r="AD368" i="36"/>
  <c r="AC368" i="36"/>
  <c r="AB368" i="36"/>
  <c r="AA368" i="36"/>
  <c r="Z368" i="36"/>
  <c r="Y368" i="36"/>
  <c r="X368" i="36"/>
  <c r="W368" i="36"/>
  <c r="V368" i="36"/>
  <c r="U368" i="36"/>
  <c r="AD367" i="36"/>
  <c r="AC367" i="36"/>
  <c r="AB367" i="36"/>
  <c r="AA367" i="36"/>
  <c r="Z367" i="36"/>
  <c r="Y367" i="36"/>
  <c r="X367" i="36"/>
  <c r="W367" i="36"/>
  <c r="V367" i="36"/>
  <c r="U367" i="36"/>
  <c r="AD366" i="36"/>
  <c r="AC366" i="36"/>
  <c r="AB366" i="36"/>
  <c r="AA366" i="36"/>
  <c r="Z366" i="36"/>
  <c r="Y366" i="36"/>
  <c r="X366" i="36"/>
  <c r="W366" i="36"/>
  <c r="V366" i="36"/>
  <c r="U366" i="36"/>
  <c r="AD365" i="36"/>
  <c r="AC365" i="36"/>
  <c r="AB365" i="36"/>
  <c r="AA365" i="36"/>
  <c r="Z365" i="36"/>
  <c r="Y365" i="36"/>
  <c r="X365" i="36"/>
  <c r="W365" i="36"/>
  <c r="V365" i="36"/>
  <c r="U365" i="36"/>
  <c r="AD364" i="36"/>
  <c r="AC364" i="36"/>
  <c r="AB364" i="36"/>
  <c r="AA364" i="36"/>
  <c r="Z364" i="36"/>
  <c r="Y364" i="36"/>
  <c r="X364" i="36"/>
  <c r="W364" i="36"/>
  <c r="V364" i="36"/>
  <c r="U364" i="36"/>
  <c r="AD363" i="36"/>
  <c r="AC363" i="36"/>
  <c r="AB363" i="36"/>
  <c r="AA363" i="36"/>
  <c r="Z363" i="36"/>
  <c r="Y363" i="36"/>
  <c r="X363" i="36"/>
  <c r="W363" i="36"/>
  <c r="V363" i="36"/>
  <c r="U363" i="36"/>
  <c r="AD362" i="36"/>
  <c r="AC362" i="36"/>
  <c r="AB362" i="36"/>
  <c r="AA362" i="36"/>
  <c r="Z362" i="36"/>
  <c r="Y362" i="36"/>
  <c r="X362" i="36"/>
  <c r="W362" i="36"/>
  <c r="V362" i="36"/>
  <c r="U362" i="36"/>
  <c r="AD361" i="36"/>
  <c r="AC361" i="36"/>
  <c r="AB361" i="36"/>
  <c r="AA361" i="36"/>
  <c r="Z361" i="36"/>
  <c r="Y361" i="36"/>
  <c r="X361" i="36"/>
  <c r="W361" i="36"/>
  <c r="V361" i="36"/>
  <c r="U361" i="36"/>
  <c r="AD360" i="36"/>
  <c r="AC360" i="36"/>
  <c r="AB360" i="36"/>
  <c r="AA360" i="36"/>
  <c r="Z360" i="36"/>
  <c r="Y360" i="36"/>
  <c r="X360" i="36"/>
  <c r="W360" i="36"/>
  <c r="V360" i="36"/>
  <c r="U360" i="36"/>
  <c r="AD359" i="36"/>
  <c r="AC359" i="36"/>
  <c r="AB359" i="36"/>
  <c r="AA359" i="36"/>
  <c r="Z359" i="36"/>
  <c r="Y359" i="36"/>
  <c r="X359" i="36"/>
  <c r="W359" i="36"/>
  <c r="V359" i="36"/>
  <c r="U359" i="36"/>
  <c r="AD358" i="36"/>
  <c r="AC358" i="36"/>
  <c r="AB358" i="36"/>
  <c r="AA358" i="36"/>
  <c r="Z358" i="36"/>
  <c r="Y358" i="36"/>
  <c r="X358" i="36"/>
  <c r="W358" i="36"/>
  <c r="V358" i="36"/>
  <c r="U358" i="36"/>
  <c r="AD357" i="36"/>
  <c r="AC357" i="36"/>
  <c r="AB357" i="36"/>
  <c r="AA357" i="36"/>
  <c r="Z357" i="36"/>
  <c r="Y357" i="36"/>
  <c r="X357" i="36"/>
  <c r="W357" i="36"/>
  <c r="V357" i="36"/>
  <c r="U357" i="36"/>
  <c r="AD356" i="36"/>
  <c r="AC356" i="36"/>
  <c r="AB356" i="36"/>
  <c r="AA356" i="36"/>
  <c r="Z356" i="36"/>
  <c r="Y356" i="36"/>
  <c r="X356" i="36"/>
  <c r="W356" i="36"/>
  <c r="V356" i="36"/>
  <c r="U356" i="36"/>
  <c r="AD355" i="36"/>
  <c r="AC355" i="36"/>
  <c r="AB355" i="36"/>
  <c r="AA355" i="36"/>
  <c r="Z355" i="36"/>
  <c r="Y355" i="36"/>
  <c r="X355" i="36"/>
  <c r="W355" i="36"/>
  <c r="V355" i="36"/>
  <c r="U355" i="36"/>
  <c r="AD354" i="36"/>
  <c r="AC354" i="36"/>
  <c r="AB354" i="36"/>
  <c r="AA354" i="36"/>
  <c r="Z354" i="36"/>
  <c r="Y354" i="36"/>
  <c r="X354" i="36"/>
  <c r="W354" i="36"/>
  <c r="V354" i="36"/>
  <c r="U354" i="36"/>
  <c r="AD353" i="36"/>
  <c r="AC353" i="36"/>
  <c r="AB353" i="36"/>
  <c r="AA353" i="36"/>
  <c r="Z353" i="36"/>
  <c r="Y353" i="36"/>
  <c r="X353" i="36"/>
  <c r="W353" i="36"/>
  <c r="V353" i="36"/>
  <c r="U353" i="36"/>
  <c r="AD352" i="36"/>
  <c r="AC352" i="36"/>
  <c r="AB352" i="36"/>
  <c r="AA352" i="36"/>
  <c r="Z352" i="36"/>
  <c r="Y352" i="36"/>
  <c r="X352" i="36"/>
  <c r="W352" i="36"/>
  <c r="V352" i="36"/>
  <c r="U352" i="36"/>
  <c r="AD351" i="36"/>
  <c r="AC351" i="36"/>
  <c r="AB351" i="36"/>
  <c r="AA351" i="36"/>
  <c r="Z351" i="36"/>
  <c r="Y351" i="36"/>
  <c r="X351" i="36"/>
  <c r="W351" i="36"/>
  <c r="V351" i="36"/>
  <c r="U351" i="36"/>
  <c r="AD350" i="36"/>
  <c r="AC350" i="36"/>
  <c r="AB350" i="36"/>
  <c r="AA350" i="36"/>
  <c r="Z350" i="36"/>
  <c r="Y350" i="36"/>
  <c r="X350" i="36"/>
  <c r="W350" i="36"/>
  <c r="V350" i="36"/>
  <c r="U350" i="36"/>
  <c r="AD349" i="36"/>
  <c r="AC349" i="36"/>
  <c r="AB349" i="36"/>
  <c r="AA349" i="36"/>
  <c r="Z349" i="36"/>
  <c r="Y349" i="36"/>
  <c r="X349" i="36"/>
  <c r="W349" i="36"/>
  <c r="V349" i="36"/>
  <c r="U349" i="36"/>
  <c r="AD348" i="36"/>
  <c r="AC348" i="36"/>
  <c r="AB348" i="36"/>
  <c r="AA348" i="36"/>
  <c r="Z348" i="36"/>
  <c r="Y348" i="36"/>
  <c r="X348" i="36"/>
  <c r="W348" i="36"/>
  <c r="V348" i="36"/>
  <c r="U348" i="36"/>
  <c r="AD347" i="36"/>
  <c r="AC347" i="36"/>
  <c r="AB347" i="36"/>
  <c r="AA347" i="36"/>
  <c r="Z347" i="36"/>
  <c r="Y347" i="36"/>
  <c r="X347" i="36"/>
  <c r="W347" i="36"/>
  <c r="V347" i="36"/>
  <c r="U347" i="36"/>
  <c r="AD346" i="36"/>
  <c r="AC346" i="36"/>
  <c r="AB346" i="36"/>
  <c r="AA346" i="36"/>
  <c r="Z346" i="36"/>
  <c r="Y346" i="36"/>
  <c r="X346" i="36"/>
  <c r="W346" i="36"/>
  <c r="V346" i="36"/>
  <c r="U346" i="36"/>
  <c r="AD345" i="36"/>
  <c r="AC345" i="36"/>
  <c r="AB345" i="36"/>
  <c r="AA345" i="36"/>
  <c r="Z345" i="36"/>
  <c r="Y345" i="36"/>
  <c r="X345" i="36"/>
  <c r="W345" i="36"/>
  <c r="V345" i="36"/>
  <c r="U345" i="36"/>
  <c r="AD344" i="36"/>
  <c r="AC344" i="36"/>
  <c r="AB344" i="36"/>
  <c r="AA344" i="36"/>
  <c r="Z344" i="36"/>
  <c r="Y344" i="36"/>
  <c r="X344" i="36"/>
  <c r="W344" i="36"/>
  <c r="V344" i="36"/>
  <c r="U344" i="36"/>
  <c r="AD343" i="36"/>
  <c r="AC343" i="36"/>
  <c r="AB343" i="36"/>
  <c r="AA343" i="36"/>
  <c r="Z343" i="36"/>
  <c r="Y343" i="36"/>
  <c r="X343" i="36"/>
  <c r="W343" i="36"/>
  <c r="V343" i="36"/>
  <c r="U343" i="36"/>
  <c r="AD342" i="36"/>
  <c r="AC342" i="36"/>
  <c r="AB342" i="36"/>
  <c r="AA342" i="36"/>
  <c r="Z342" i="36"/>
  <c r="Y342" i="36"/>
  <c r="X342" i="36"/>
  <c r="W342" i="36"/>
  <c r="V342" i="36"/>
  <c r="U342" i="36"/>
  <c r="AD341" i="36"/>
  <c r="AC341" i="36"/>
  <c r="AB341" i="36"/>
  <c r="AA341" i="36"/>
  <c r="Z341" i="36"/>
  <c r="Y341" i="36"/>
  <c r="X341" i="36"/>
  <c r="W341" i="36"/>
  <c r="V341" i="36"/>
  <c r="U341" i="36"/>
  <c r="AD340" i="36"/>
  <c r="AC340" i="36"/>
  <c r="AB340" i="36"/>
  <c r="AA340" i="36"/>
  <c r="Z340" i="36"/>
  <c r="Y340" i="36"/>
  <c r="X340" i="36"/>
  <c r="W340" i="36"/>
  <c r="V340" i="36"/>
  <c r="U340" i="36"/>
  <c r="AD339" i="36"/>
  <c r="AC339" i="36"/>
  <c r="AB339" i="36"/>
  <c r="AA339" i="36"/>
  <c r="Z339" i="36"/>
  <c r="Y339" i="36"/>
  <c r="X339" i="36"/>
  <c r="W339" i="36"/>
  <c r="V339" i="36"/>
  <c r="U339" i="36"/>
  <c r="AD338" i="36"/>
  <c r="AC338" i="36"/>
  <c r="AB338" i="36"/>
  <c r="AA338" i="36"/>
  <c r="Z338" i="36"/>
  <c r="Y338" i="36"/>
  <c r="X338" i="36"/>
  <c r="W338" i="36"/>
  <c r="V338" i="36"/>
  <c r="U338" i="36"/>
  <c r="AD337" i="36"/>
  <c r="AC337" i="36"/>
  <c r="AB337" i="36"/>
  <c r="AA337" i="36"/>
  <c r="Z337" i="36"/>
  <c r="Y337" i="36"/>
  <c r="X337" i="36"/>
  <c r="W337" i="36"/>
  <c r="V337" i="36"/>
  <c r="U337" i="36"/>
  <c r="AD336" i="36"/>
  <c r="AC336" i="36"/>
  <c r="AB336" i="36"/>
  <c r="AA336" i="36"/>
  <c r="Z336" i="36"/>
  <c r="Y336" i="36"/>
  <c r="X336" i="36"/>
  <c r="W336" i="36"/>
  <c r="V336" i="36"/>
  <c r="U336" i="36"/>
  <c r="AD335" i="36"/>
  <c r="AC335" i="36"/>
  <c r="AB335" i="36"/>
  <c r="AA335" i="36"/>
  <c r="Z335" i="36"/>
  <c r="Y335" i="36"/>
  <c r="X335" i="36"/>
  <c r="W335" i="36"/>
  <c r="V335" i="36"/>
  <c r="U335" i="36"/>
  <c r="AD334" i="36"/>
  <c r="AC334" i="36"/>
  <c r="AB334" i="36"/>
  <c r="AA334" i="36"/>
  <c r="Z334" i="36"/>
  <c r="Y334" i="36"/>
  <c r="X334" i="36"/>
  <c r="W334" i="36"/>
  <c r="V334" i="36"/>
  <c r="U334" i="36"/>
  <c r="AD333" i="36"/>
  <c r="AC333" i="36"/>
  <c r="AB333" i="36"/>
  <c r="AA333" i="36"/>
  <c r="Z333" i="36"/>
  <c r="Y333" i="36"/>
  <c r="X333" i="36"/>
  <c r="W333" i="36"/>
  <c r="V333" i="36"/>
  <c r="U333" i="36"/>
  <c r="AD332" i="36"/>
  <c r="AC332" i="36"/>
  <c r="AB332" i="36"/>
  <c r="AA332" i="36"/>
  <c r="Z332" i="36"/>
  <c r="Y332" i="36"/>
  <c r="X332" i="36"/>
  <c r="W332" i="36"/>
  <c r="V332" i="36"/>
  <c r="U332" i="36"/>
  <c r="AD331" i="36"/>
  <c r="AC331" i="36"/>
  <c r="AB331" i="36"/>
  <c r="AA331" i="36"/>
  <c r="Z331" i="36"/>
  <c r="Y331" i="36"/>
  <c r="X331" i="36"/>
  <c r="W331" i="36"/>
  <c r="V331" i="36"/>
  <c r="U331" i="36"/>
  <c r="AD330" i="36"/>
  <c r="AC330" i="36"/>
  <c r="AB330" i="36"/>
  <c r="AA330" i="36"/>
  <c r="Z330" i="36"/>
  <c r="Y330" i="36"/>
  <c r="X330" i="36"/>
  <c r="W330" i="36"/>
  <c r="V330" i="36"/>
  <c r="U330" i="36"/>
  <c r="AD329" i="36"/>
  <c r="AC329" i="36"/>
  <c r="AB329" i="36"/>
  <c r="AA329" i="36"/>
  <c r="Z329" i="36"/>
  <c r="Y329" i="36"/>
  <c r="X329" i="36"/>
  <c r="W329" i="36"/>
  <c r="V329" i="36"/>
  <c r="U329" i="36"/>
  <c r="AD328" i="36"/>
  <c r="AC328" i="36"/>
  <c r="AB328" i="36"/>
  <c r="AA328" i="36"/>
  <c r="Z328" i="36"/>
  <c r="Y328" i="36"/>
  <c r="X328" i="36"/>
  <c r="W328" i="36"/>
  <c r="V328" i="36"/>
  <c r="U328" i="36"/>
  <c r="AD327" i="36"/>
  <c r="AC327" i="36"/>
  <c r="AB327" i="36"/>
  <c r="AA327" i="36"/>
  <c r="Z327" i="36"/>
  <c r="Y327" i="36"/>
  <c r="X327" i="36"/>
  <c r="W327" i="36"/>
  <c r="V327" i="36"/>
  <c r="U327" i="36"/>
  <c r="AD326" i="36"/>
  <c r="AC326" i="36"/>
  <c r="AB326" i="36"/>
  <c r="AA326" i="36"/>
  <c r="Z326" i="36"/>
  <c r="Y326" i="36"/>
  <c r="X326" i="36"/>
  <c r="W326" i="36"/>
  <c r="V326" i="36"/>
  <c r="U326" i="36"/>
  <c r="AD325" i="36"/>
  <c r="AC325" i="36"/>
  <c r="AB325" i="36"/>
  <c r="AA325" i="36"/>
  <c r="Z325" i="36"/>
  <c r="Y325" i="36"/>
  <c r="X325" i="36"/>
  <c r="W325" i="36"/>
  <c r="V325" i="36"/>
  <c r="U325" i="36"/>
  <c r="AD324" i="36"/>
  <c r="AC324" i="36"/>
  <c r="AB324" i="36"/>
  <c r="AA324" i="36"/>
  <c r="Z324" i="36"/>
  <c r="Y324" i="36"/>
  <c r="X324" i="36"/>
  <c r="W324" i="36"/>
  <c r="V324" i="36"/>
  <c r="U324" i="36"/>
  <c r="AD323" i="36"/>
  <c r="AC323" i="36"/>
  <c r="AB323" i="36"/>
  <c r="AA323" i="36"/>
  <c r="Z323" i="36"/>
  <c r="Y323" i="36"/>
  <c r="X323" i="36"/>
  <c r="W323" i="36"/>
  <c r="V323" i="36"/>
  <c r="U323" i="36"/>
  <c r="AD322" i="36"/>
  <c r="AC322" i="36"/>
  <c r="AB322" i="36"/>
  <c r="AA322" i="36"/>
  <c r="Z322" i="36"/>
  <c r="Y322" i="36"/>
  <c r="X322" i="36"/>
  <c r="W322" i="36"/>
  <c r="V322" i="36"/>
  <c r="U322" i="36"/>
  <c r="AD321" i="36"/>
  <c r="AC321" i="36"/>
  <c r="AB321" i="36"/>
  <c r="AA321" i="36"/>
  <c r="Z321" i="36"/>
  <c r="Y321" i="36"/>
  <c r="X321" i="36"/>
  <c r="W321" i="36"/>
  <c r="V321" i="36"/>
  <c r="U321" i="36"/>
  <c r="AD320" i="36"/>
  <c r="AC320" i="36"/>
  <c r="AB320" i="36"/>
  <c r="AA320" i="36"/>
  <c r="Z320" i="36"/>
  <c r="Y320" i="36"/>
  <c r="X320" i="36"/>
  <c r="W320" i="36"/>
  <c r="V320" i="36"/>
  <c r="U320" i="36"/>
  <c r="AD319" i="36"/>
  <c r="AC319" i="36"/>
  <c r="AB319" i="36"/>
  <c r="AA319" i="36"/>
  <c r="Z319" i="36"/>
  <c r="Y319" i="36"/>
  <c r="X319" i="36"/>
  <c r="W319" i="36"/>
  <c r="V319" i="36"/>
  <c r="U319" i="36"/>
  <c r="AD318" i="36"/>
  <c r="AC318" i="36"/>
  <c r="AB318" i="36"/>
  <c r="AA318" i="36"/>
  <c r="Z318" i="36"/>
  <c r="Y318" i="36"/>
  <c r="X318" i="36"/>
  <c r="W318" i="36"/>
  <c r="V318" i="36"/>
  <c r="U318" i="36"/>
  <c r="AD317" i="36"/>
  <c r="AC317" i="36"/>
  <c r="AB317" i="36"/>
  <c r="AA317" i="36"/>
  <c r="Z317" i="36"/>
  <c r="Y317" i="36"/>
  <c r="X317" i="36"/>
  <c r="W317" i="36"/>
  <c r="V317" i="36"/>
  <c r="U317" i="36"/>
  <c r="AD316" i="36"/>
  <c r="AC316" i="36"/>
  <c r="AB316" i="36"/>
  <c r="AA316" i="36"/>
  <c r="Z316" i="36"/>
  <c r="Y316" i="36"/>
  <c r="X316" i="36"/>
  <c r="W316" i="36"/>
  <c r="V316" i="36"/>
  <c r="U316" i="36"/>
  <c r="AD315" i="36"/>
  <c r="AC315" i="36"/>
  <c r="AB315" i="36"/>
  <c r="AA315" i="36"/>
  <c r="Z315" i="36"/>
  <c r="Y315" i="36"/>
  <c r="X315" i="36"/>
  <c r="W315" i="36"/>
  <c r="V315" i="36"/>
  <c r="U315" i="36"/>
  <c r="AD314" i="36"/>
  <c r="AC314" i="36"/>
  <c r="AB314" i="36"/>
  <c r="AA314" i="36"/>
  <c r="Z314" i="36"/>
  <c r="Y314" i="36"/>
  <c r="X314" i="36"/>
  <c r="W314" i="36"/>
  <c r="V314" i="36"/>
  <c r="U314" i="36"/>
  <c r="AD313" i="36"/>
  <c r="AC313" i="36"/>
  <c r="AB313" i="36"/>
  <c r="AA313" i="36"/>
  <c r="Z313" i="36"/>
  <c r="Y313" i="36"/>
  <c r="X313" i="36"/>
  <c r="W313" i="36"/>
  <c r="V313" i="36"/>
  <c r="U313" i="36"/>
  <c r="AD312" i="36"/>
  <c r="AC312" i="36"/>
  <c r="AB312" i="36"/>
  <c r="AA312" i="36"/>
  <c r="Z312" i="36"/>
  <c r="Y312" i="36"/>
  <c r="X312" i="36"/>
  <c r="W312" i="36"/>
  <c r="V312" i="36"/>
  <c r="U312" i="36"/>
  <c r="AD311" i="36"/>
  <c r="AC311" i="36"/>
  <c r="AB311" i="36"/>
  <c r="AA311" i="36"/>
  <c r="Z311" i="36"/>
  <c r="Y311" i="36"/>
  <c r="X311" i="36"/>
  <c r="W311" i="36"/>
  <c r="V311" i="36"/>
  <c r="U311" i="36"/>
  <c r="AD310" i="36"/>
  <c r="AC310" i="36"/>
  <c r="AB310" i="36"/>
  <c r="AA310" i="36"/>
  <c r="Z310" i="36"/>
  <c r="Y310" i="36"/>
  <c r="X310" i="36"/>
  <c r="W310" i="36"/>
  <c r="V310" i="36"/>
  <c r="U310" i="36"/>
  <c r="AD309" i="36"/>
  <c r="AC309" i="36"/>
  <c r="AB309" i="36"/>
  <c r="AA309" i="36"/>
  <c r="Z309" i="36"/>
  <c r="Y309" i="36"/>
  <c r="X309" i="36"/>
  <c r="W309" i="36"/>
  <c r="V309" i="36"/>
  <c r="U309" i="36"/>
  <c r="AD308" i="36"/>
  <c r="AC308" i="36"/>
  <c r="AB308" i="36"/>
  <c r="AA308" i="36"/>
  <c r="Z308" i="36"/>
  <c r="Y308" i="36"/>
  <c r="X308" i="36"/>
  <c r="W308" i="36"/>
  <c r="V308" i="36"/>
  <c r="U308" i="36"/>
  <c r="AD307" i="36"/>
  <c r="AC307" i="36"/>
  <c r="AB307" i="36"/>
  <c r="AA307" i="36"/>
  <c r="Z307" i="36"/>
  <c r="Y307" i="36"/>
  <c r="X307" i="36"/>
  <c r="W307" i="36"/>
  <c r="V307" i="36"/>
  <c r="U307" i="36"/>
  <c r="AD306" i="36"/>
  <c r="AC306" i="36"/>
  <c r="AB306" i="36"/>
  <c r="AA306" i="36"/>
  <c r="Z306" i="36"/>
  <c r="Y306" i="36"/>
  <c r="X306" i="36"/>
  <c r="W306" i="36"/>
  <c r="V306" i="36"/>
  <c r="U306" i="36"/>
  <c r="AD305" i="36"/>
  <c r="AC305" i="36"/>
  <c r="AB305" i="36"/>
  <c r="AA305" i="36"/>
  <c r="Z305" i="36"/>
  <c r="Y305" i="36"/>
  <c r="X305" i="36"/>
  <c r="W305" i="36"/>
  <c r="V305" i="36"/>
  <c r="U305" i="36"/>
  <c r="AD304" i="36"/>
  <c r="AC304" i="36"/>
  <c r="AB304" i="36"/>
  <c r="AA304" i="36"/>
  <c r="Z304" i="36"/>
  <c r="Y304" i="36"/>
  <c r="X304" i="36"/>
  <c r="W304" i="36"/>
  <c r="V304" i="36"/>
  <c r="U304" i="36"/>
  <c r="AD303" i="36"/>
  <c r="AC303" i="36"/>
  <c r="AB303" i="36"/>
  <c r="AA303" i="36"/>
  <c r="Z303" i="36"/>
  <c r="Y303" i="36"/>
  <c r="X303" i="36"/>
  <c r="W303" i="36"/>
  <c r="V303" i="36"/>
  <c r="U303" i="36"/>
  <c r="AD302" i="36"/>
  <c r="AC302" i="36"/>
  <c r="AB302" i="36"/>
  <c r="AA302" i="36"/>
  <c r="Z302" i="36"/>
  <c r="Y302" i="36"/>
  <c r="X302" i="36"/>
  <c r="W302" i="36"/>
  <c r="V302" i="36"/>
  <c r="U302" i="36"/>
  <c r="AD301" i="36"/>
  <c r="AC301" i="36"/>
  <c r="AB301" i="36"/>
  <c r="AA301" i="36"/>
  <c r="Z301" i="36"/>
  <c r="Y301" i="36"/>
  <c r="X301" i="36"/>
  <c r="W301" i="36"/>
  <c r="V301" i="36"/>
  <c r="U301" i="36"/>
  <c r="AD300" i="36"/>
  <c r="AC300" i="36"/>
  <c r="AB300" i="36"/>
  <c r="AA300" i="36"/>
  <c r="Z300" i="36"/>
  <c r="Y300" i="36"/>
  <c r="X300" i="36"/>
  <c r="W300" i="36"/>
  <c r="V300" i="36"/>
  <c r="U300" i="36"/>
  <c r="AD299" i="36"/>
  <c r="AC299" i="36"/>
  <c r="AB299" i="36"/>
  <c r="AA299" i="36"/>
  <c r="Z299" i="36"/>
  <c r="Y299" i="36"/>
  <c r="X299" i="36"/>
  <c r="W299" i="36"/>
  <c r="V299" i="36"/>
  <c r="U299" i="36"/>
  <c r="AD298" i="36"/>
  <c r="AC298" i="36"/>
  <c r="AB298" i="36"/>
  <c r="AA298" i="36"/>
  <c r="Z298" i="36"/>
  <c r="Y298" i="36"/>
  <c r="X298" i="36"/>
  <c r="W298" i="36"/>
  <c r="V298" i="36"/>
  <c r="U298" i="36"/>
  <c r="AD297" i="36"/>
  <c r="AC297" i="36"/>
  <c r="AB297" i="36"/>
  <c r="AA297" i="36"/>
  <c r="Z297" i="36"/>
  <c r="Y297" i="36"/>
  <c r="X297" i="36"/>
  <c r="W297" i="36"/>
  <c r="V297" i="36"/>
  <c r="U297" i="36"/>
  <c r="AD296" i="36"/>
  <c r="AC296" i="36"/>
  <c r="AB296" i="36"/>
  <c r="AA296" i="36"/>
  <c r="Z296" i="36"/>
  <c r="Y296" i="36"/>
  <c r="X296" i="36"/>
  <c r="W296" i="36"/>
  <c r="V296" i="36"/>
  <c r="U296" i="36"/>
  <c r="AD295" i="36"/>
  <c r="AC295" i="36"/>
  <c r="AB295" i="36"/>
  <c r="AA295" i="36"/>
  <c r="Z295" i="36"/>
  <c r="Y295" i="36"/>
  <c r="X295" i="36"/>
  <c r="W295" i="36"/>
  <c r="V295" i="36"/>
  <c r="U295" i="36"/>
  <c r="AD294" i="36"/>
  <c r="AC294" i="36"/>
  <c r="AB294" i="36"/>
  <c r="AA294" i="36"/>
  <c r="Z294" i="36"/>
  <c r="Y294" i="36"/>
  <c r="X294" i="36"/>
  <c r="W294" i="36"/>
  <c r="V294" i="36"/>
  <c r="U294" i="36"/>
  <c r="AD293" i="36"/>
  <c r="AC293" i="36"/>
  <c r="AB293" i="36"/>
  <c r="AA293" i="36"/>
  <c r="Z293" i="36"/>
  <c r="Y293" i="36"/>
  <c r="X293" i="36"/>
  <c r="W293" i="36"/>
  <c r="V293" i="36"/>
  <c r="U293" i="36"/>
  <c r="AD292" i="36"/>
  <c r="AC292" i="36"/>
  <c r="AB292" i="36"/>
  <c r="AA292" i="36"/>
  <c r="Z292" i="36"/>
  <c r="Y292" i="36"/>
  <c r="X292" i="36"/>
  <c r="W292" i="36"/>
  <c r="V292" i="36"/>
  <c r="U292" i="36"/>
  <c r="AD291" i="36"/>
  <c r="AC291" i="36"/>
  <c r="AB291" i="36"/>
  <c r="AA291" i="36"/>
  <c r="Z291" i="36"/>
  <c r="Y291" i="36"/>
  <c r="X291" i="36"/>
  <c r="W291" i="36"/>
  <c r="V291" i="36"/>
  <c r="U291" i="36"/>
  <c r="AD290" i="36"/>
  <c r="AC290" i="36"/>
  <c r="AB290" i="36"/>
  <c r="AA290" i="36"/>
  <c r="Z290" i="36"/>
  <c r="Y290" i="36"/>
  <c r="X290" i="36"/>
  <c r="W290" i="36"/>
  <c r="V290" i="36"/>
  <c r="U290" i="36"/>
  <c r="AD289" i="36"/>
  <c r="AC289" i="36"/>
  <c r="AB289" i="36"/>
  <c r="AA289" i="36"/>
  <c r="Z289" i="36"/>
  <c r="Y289" i="36"/>
  <c r="X289" i="36"/>
  <c r="W289" i="36"/>
  <c r="V289" i="36"/>
  <c r="U289" i="36"/>
  <c r="AD288" i="36"/>
  <c r="AC288" i="36"/>
  <c r="AB288" i="36"/>
  <c r="AA288" i="36"/>
  <c r="Z288" i="36"/>
  <c r="Y288" i="36"/>
  <c r="X288" i="36"/>
  <c r="W288" i="36"/>
  <c r="V288" i="36"/>
  <c r="U288" i="36"/>
  <c r="AD287" i="36"/>
  <c r="AC287" i="36"/>
  <c r="AB287" i="36"/>
  <c r="AA287" i="36"/>
  <c r="Z287" i="36"/>
  <c r="Y287" i="36"/>
  <c r="X287" i="36"/>
  <c r="W287" i="36"/>
  <c r="V287" i="36"/>
  <c r="U287" i="36"/>
  <c r="AD286" i="36"/>
  <c r="AC286" i="36"/>
  <c r="AB286" i="36"/>
  <c r="AA286" i="36"/>
  <c r="Z286" i="36"/>
  <c r="Y286" i="36"/>
  <c r="X286" i="36"/>
  <c r="W286" i="36"/>
  <c r="V286" i="36"/>
  <c r="U286" i="36"/>
  <c r="AD285" i="36"/>
  <c r="AC285" i="36"/>
  <c r="AB285" i="36"/>
  <c r="AA285" i="36"/>
  <c r="Z285" i="36"/>
  <c r="Y285" i="36"/>
  <c r="X285" i="36"/>
  <c r="W285" i="36"/>
  <c r="V285" i="36"/>
  <c r="U285" i="36"/>
  <c r="AD284" i="36"/>
  <c r="AC284" i="36"/>
  <c r="AB284" i="36"/>
  <c r="AA284" i="36"/>
  <c r="Z284" i="36"/>
  <c r="Y284" i="36"/>
  <c r="X284" i="36"/>
  <c r="W284" i="36"/>
  <c r="V284" i="36"/>
  <c r="U284" i="36"/>
  <c r="AD283" i="36"/>
  <c r="AC283" i="36"/>
  <c r="AB283" i="36"/>
  <c r="AA283" i="36"/>
  <c r="Z283" i="36"/>
  <c r="Y283" i="36"/>
  <c r="X283" i="36"/>
  <c r="W283" i="36"/>
  <c r="V283" i="36"/>
  <c r="U283" i="36"/>
  <c r="AD282" i="36"/>
  <c r="AC282" i="36"/>
  <c r="AB282" i="36"/>
  <c r="AA282" i="36"/>
  <c r="Z282" i="36"/>
  <c r="Y282" i="36"/>
  <c r="X282" i="36"/>
  <c r="W282" i="36"/>
  <c r="V282" i="36"/>
  <c r="U282" i="36"/>
  <c r="AD281" i="36"/>
  <c r="AC281" i="36"/>
  <c r="AB281" i="36"/>
  <c r="AA281" i="36"/>
  <c r="Z281" i="36"/>
  <c r="Y281" i="36"/>
  <c r="X281" i="36"/>
  <c r="W281" i="36"/>
  <c r="V281" i="36"/>
  <c r="U281" i="36"/>
  <c r="AD280" i="36"/>
  <c r="AC280" i="36"/>
  <c r="AB280" i="36"/>
  <c r="AA280" i="36"/>
  <c r="Z280" i="36"/>
  <c r="Y280" i="36"/>
  <c r="X280" i="36"/>
  <c r="W280" i="36"/>
  <c r="V280" i="36"/>
  <c r="U280" i="36"/>
  <c r="AD279" i="36"/>
  <c r="AC279" i="36"/>
  <c r="AB279" i="36"/>
  <c r="AA279" i="36"/>
  <c r="Z279" i="36"/>
  <c r="Y279" i="36"/>
  <c r="X279" i="36"/>
  <c r="W279" i="36"/>
  <c r="V279" i="36"/>
  <c r="U279" i="36"/>
  <c r="AD278" i="36"/>
  <c r="AC278" i="36"/>
  <c r="AB278" i="36"/>
  <c r="AA278" i="36"/>
  <c r="Z278" i="36"/>
  <c r="Y278" i="36"/>
  <c r="X278" i="36"/>
  <c r="W278" i="36"/>
  <c r="V278" i="36"/>
  <c r="U278" i="36"/>
  <c r="AD277" i="36"/>
  <c r="AC277" i="36"/>
  <c r="AB277" i="36"/>
  <c r="AA277" i="36"/>
  <c r="Z277" i="36"/>
  <c r="Y277" i="36"/>
  <c r="X277" i="36"/>
  <c r="W277" i="36"/>
  <c r="V277" i="36"/>
  <c r="U277" i="36"/>
  <c r="AD276" i="36"/>
  <c r="AC276" i="36"/>
  <c r="AB276" i="36"/>
  <c r="AA276" i="36"/>
  <c r="Z276" i="36"/>
  <c r="Y276" i="36"/>
  <c r="X276" i="36"/>
  <c r="W276" i="36"/>
  <c r="V276" i="36"/>
  <c r="U276" i="36"/>
  <c r="AD275" i="36"/>
  <c r="AC275" i="36"/>
  <c r="AB275" i="36"/>
  <c r="AA275" i="36"/>
  <c r="Z275" i="36"/>
  <c r="Y275" i="36"/>
  <c r="X275" i="36"/>
  <c r="W275" i="36"/>
  <c r="V275" i="36"/>
  <c r="U275" i="36"/>
  <c r="AD274" i="36"/>
  <c r="AC274" i="36"/>
  <c r="AB274" i="36"/>
  <c r="AA274" i="36"/>
  <c r="Z274" i="36"/>
  <c r="Y274" i="36"/>
  <c r="X274" i="36"/>
  <c r="W274" i="36"/>
  <c r="V274" i="36"/>
  <c r="U274" i="36"/>
  <c r="AD273" i="36"/>
  <c r="AC273" i="36"/>
  <c r="AB273" i="36"/>
  <c r="AA273" i="36"/>
  <c r="Z273" i="36"/>
  <c r="Y273" i="36"/>
  <c r="X273" i="36"/>
  <c r="W273" i="36"/>
  <c r="V273" i="36"/>
  <c r="U273" i="36"/>
  <c r="AD272" i="36"/>
  <c r="AC272" i="36"/>
  <c r="AB272" i="36"/>
  <c r="AA272" i="36"/>
  <c r="Z272" i="36"/>
  <c r="Y272" i="36"/>
  <c r="X272" i="36"/>
  <c r="W272" i="36"/>
  <c r="V272" i="36"/>
  <c r="U272" i="36"/>
  <c r="AD271" i="36"/>
  <c r="AC271" i="36"/>
  <c r="AB271" i="36"/>
  <c r="AA271" i="36"/>
  <c r="Z271" i="36"/>
  <c r="Y271" i="36"/>
  <c r="X271" i="36"/>
  <c r="W271" i="36"/>
  <c r="V271" i="36"/>
  <c r="U271" i="36"/>
  <c r="AD270" i="36"/>
  <c r="AC270" i="36"/>
  <c r="AB270" i="36"/>
  <c r="AA270" i="36"/>
  <c r="Z270" i="36"/>
  <c r="Y270" i="36"/>
  <c r="X270" i="36"/>
  <c r="W270" i="36"/>
  <c r="V270" i="36"/>
  <c r="U270" i="36"/>
  <c r="AD269" i="36"/>
  <c r="AC269" i="36"/>
  <c r="AB269" i="36"/>
  <c r="AA269" i="36"/>
  <c r="Z269" i="36"/>
  <c r="Y269" i="36"/>
  <c r="X269" i="36"/>
  <c r="W269" i="36"/>
  <c r="V269" i="36"/>
  <c r="U269" i="36"/>
  <c r="AD268" i="36"/>
  <c r="AC268" i="36"/>
  <c r="AB268" i="36"/>
  <c r="AA268" i="36"/>
  <c r="Z268" i="36"/>
  <c r="Y268" i="36"/>
  <c r="X268" i="36"/>
  <c r="W268" i="36"/>
  <c r="V268" i="36"/>
  <c r="U268" i="36"/>
  <c r="AD267" i="36"/>
  <c r="AC267" i="36"/>
  <c r="AB267" i="36"/>
  <c r="AA267" i="36"/>
  <c r="Z267" i="36"/>
  <c r="Y267" i="36"/>
  <c r="X267" i="36"/>
  <c r="W267" i="36"/>
  <c r="V267" i="36"/>
  <c r="U267" i="36"/>
  <c r="AD266" i="36"/>
  <c r="AC266" i="36"/>
  <c r="AB266" i="36"/>
  <c r="AA266" i="36"/>
  <c r="Z266" i="36"/>
  <c r="Y266" i="36"/>
  <c r="X266" i="36"/>
  <c r="W266" i="36"/>
  <c r="V266" i="36"/>
  <c r="U266" i="36"/>
  <c r="AD265" i="36"/>
  <c r="AC265" i="36"/>
  <c r="AB265" i="36"/>
  <c r="AA265" i="36"/>
  <c r="Z265" i="36"/>
  <c r="Y265" i="36"/>
  <c r="X265" i="36"/>
  <c r="W265" i="36"/>
  <c r="V265" i="36"/>
  <c r="U265" i="36"/>
  <c r="AD264" i="36"/>
  <c r="AC264" i="36"/>
  <c r="AB264" i="36"/>
  <c r="AA264" i="36"/>
  <c r="Z264" i="36"/>
  <c r="Y264" i="36"/>
  <c r="X264" i="36"/>
  <c r="W264" i="36"/>
  <c r="V264" i="36"/>
  <c r="U264" i="36"/>
  <c r="AD263" i="36"/>
  <c r="AC263" i="36"/>
  <c r="AB263" i="36"/>
  <c r="AA263" i="36"/>
  <c r="Z263" i="36"/>
  <c r="Y263" i="36"/>
  <c r="X263" i="36"/>
  <c r="W263" i="36"/>
  <c r="V263" i="36"/>
  <c r="U263" i="36"/>
  <c r="AD262" i="36"/>
  <c r="AC262" i="36"/>
  <c r="AB262" i="36"/>
  <c r="AA262" i="36"/>
  <c r="Z262" i="36"/>
  <c r="Y262" i="36"/>
  <c r="X262" i="36"/>
  <c r="W262" i="36"/>
  <c r="V262" i="36"/>
  <c r="U262" i="36"/>
  <c r="AD261" i="36"/>
  <c r="AC261" i="36"/>
  <c r="AB261" i="36"/>
  <c r="AA261" i="36"/>
  <c r="Z261" i="36"/>
  <c r="Y261" i="36"/>
  <c r="X261" i="36"/>
  <c r="W261" i="36"/>
  <c r="V261" i="36"/>
  <c r="U261" i="36"/>
  <c r="AD260" i="36"/>
  <c r="AC260" i="36"/>
  <c r="AB260" i="36"/>
  <c r="AA260" i="36"/>
  <c r="Z260" i="36"/>
  <c r="Y260" i="36"/>
  <c r="X260" i="36"/>
  <c r="W260" i="36"/>
  <c r="V260" i="36"/>
  <c r="U260" i="36"/>
  <c r="AD259" i="36"/>
  <c r="AC259" i="36"/>
  <c r="AB259" i="36"/>
  <c r="AA259" i="36"/>
  <c r="Z259" i="36"/>
  <c r="Y259" i="36"/>
  <c r="X259" i="36"/>
  <c r="W259" i="36"/>
  <c r="V259" i="36"/>
  <c r="U259" i="36"/>
  <c r="AD258" i="36"/>
  <c r="AC258" i="36"/>
  <c r="AB258" i="36"/>
  <c r="AA258" i="36"/>
  <c r="Z258" i="36"/>
  <c r="Y258" i="36"/>
  <c r="X258" i="36"/>
  <c r="W258" i="36"/>
  <c r="V258" i="36"/>
  <c r="U258" i="36"/>
  <c r="AD257" i="36"/>
  <c r="AC257" i="36"/>
  <c r="AB257" i="36"/>
  <c r="AA257" i="36"/>
  <c r="Z257" i="36"/>
  <c r="Y257" i="36"/>
  <c r="X257" i="36"/>
  <c r="W257" i="36"/>
  <c r="V257" i="36"/>
  <c r="U257" i="36"/>
  <c r="AD256" i="36"/>
  <c r="AC256" i="36"/>
  <c r="AB256" i="36"/>
  <c r="AA256" i="36"/>
  <c r="Z256" i="36"/>
  <c r="Y256" i="36"/>
  <c r="X256" i="36"/>
  <c r="W256" i="36"/>
  <c r="V256" i="36"/>
  <c r="U256" i="36"/>
  <c r="AD255" i="36"/>
  <c r="AC255" i="36"/>
  <c r="AB255" i="36"/>
  <c r="AA255" i="36"/>
  <c r="Z255" i="36"/>
  <c r="Y255" i="36"/>
  <c r="X255" i="36"/>
  <c r="W255" i="36"/>
  <c r="V255" i="36"/>
  <c r="U255" i="36"/>
  <c r="AD254" i="36"/>
  <c r="AC254" i="36"/>
  <c r="AB254" i="36"/>
  <c r="AA254" i="36"/>
  <c r="Z254" i="36"/>
  <c r="Y254" i="36"/>
  <c r="X254" i="36"/>
  <c r="W254" i="36"/>
  <c r="V254" i="36"/>
  <c r="U254" i="36"/>
  <c r="AD253" i="36"/>
  <c r="AC253" i="36"/>
  <c r="AB253" i="36"/>
  <c r="AA253" i="36"/>
  <c r="Z253" i="36"/>
  <c r="Y253" i="36"/>
  <c r="X253" i="36"/>
  <c r="W253" i="36"/>
  <c r="V253" i="36"/>
  <c r="U253" i="36"/>
  <c r="AD252" i="36"/>
  <c r="AC252" i="36"/>
  <c r="AB252" i="36"/>
  <c r="AA252" i="36"/>
  <c r="Z252" i="36"/>
  <c r="Y252" i="36"/>
  <c r="X252" i="36"/>
  <c r="W252" i="36"/>
  <c r="V252" i="36"/>
  <c r="U252" i="36"/>
  <c r="AD251" i="36"/>
  <c r="AC251" i="36"/>
  <c r="AB251" i="36"/>
  <c r="AA251" i="36"/>
  <c r="Z251" i="36"/>
  <c r="Y251" i="36"/>
  <c r="X251" i="36"/>
  <c r="W251" i="36"/>
  <c r="V251" i="36"/>
  <c r="U251" i="36"/>
  <c r="AD250" i="36"/>
  <c r="AC250" i="36"/>
  <c r="AB250" i="36"/>
  <c r="AA250" i="36"/>
  <c r="Z250" i="36"/>
  <c r="Y250" i="36"/>
  <c r="X250" i="36"/>
  <c r="W250" i="36"/>
  <c r="V250" i="36"/>
  <c r="U250" i="36"/>
  <c r="AD249" i="36"/>
  <c r="AC249" i="36"/>
  <c r="AB249" i="36"/>
  <c r="AA249" i="36"/>
  <c r="Z249" i="36"/>
  <c r="Y249" i="36"/>
  <c r="X249" i="36"/>
  <c r="W249" i="36"/>
  <c r="V249" i="36"/>
  <c r="U249" i="36"/>
  <c r="AD248" i="36"/>
  <c r="AC248" i="36"/>
  <c r="AB248" i="36"/>
  <c r="AA248" i="36"/>
  <c r="Z248" i="36"/>
  <c r="Y248" i="36"/>
  <c r="X248" i="36"/>
  <c r="W248" i="36"/>
  <c r="V248" i="36"/>
  <c r="U248" i="36"/>
  <c r="AD247" i="36"/>
  <c r="AC247" i="36"/>
  <c r="AB247" i="36"/>
  <c r="AA247" i="36"/>
  <c r="Z247" i="36"/>
  <c r="Y247" i="36"/>
  <c r="X247" i="36"/>
  <c r="W247" i="36"/>
  <c r="V247" i="36"/>
  <c r="U247" i="36"/>
  <c r="AD246" i="36"/>
  <c r="AC246" i="36"/>
  <c r="AB246" i="36"/>
  <c r="AA246" i="36"/>
  <c r="Z246" i="36"/>
  <c r="Y246" i="36"/>
  <c r="X246" i="36"/>
  <c r="W246" i="36"/>
  <c r="V246" i="36"/>
  <c r="U246" i="36"/>
  <c r="AD245" i="36"/>
  <c r="AC245" i="36"/>
  <c r="AB245" i="36"/>
  <c r="AA245" i="36"/>
  <c r="Z245" i="36"/>
  <c r="Y245" i="36"/>
  <c r="X245" i="36"/>
  <c r="W245" i="36"/>
  <c r="V245" i="36"/>
  <c r="U245" i="36"/>
  <c r="AD244" i="36"/>
  <c r="AC244" i="36"/>
  <c r="AB244" i="36"/>
  <c r="AA244" i="36"/>
  <c r="Z244" i="36"/>
  <c r="Y244" i="36"/>
  <c r="X244" i="36"/>
  <c r="W244" i="36"/>
  <c r="V244" i="36"/>
  <c r="U244" i="36"/>
  <c r="AD243" i="36"/>
  <c r="AC243" i="36"/>
  <c r="AB243" i="36"/>
  <c r="AA243" i="36"/>
  <c r="Z243" i="36"/>
  <c r="Y243" i="36"/>
  <c r="X243" i="36"/>
  <c r="W243" i="36"/>
  <c r="V243" i="36"/>
  <c r="U243" i="36"/>
  <c r="AD242" i="36"/>
  <c r="AC242" i="36"/>
  <c r="AB242" i="36"/>
  <c r="AA242" i="36"/>
  <c r="Z242" i="36"/>
  <c r="Y242" i="36"/>
  <c r="X242" i="36"/>
  <c r="W242" i="36"/>
  <c r="V242" i="36"/>
  <c r="U242" i="36"/>
  <c r="AD241" i="36"/>
  <c r="AC241" i="36"/>
  <c r="AB241" i="36"/>
  <c r="AA241" i="36"/>
  <c r="Z241" i="36"/>
  <c r="Y241" i="36"/>
  <c r="X241" i="36"/>
  <c r="W241" i="36"/>
  <c r="V241" i="36"/>
  <c r="U241" i="36"/>
  <c r="AD240" i="36"/>
  <c r="AC240" i="36"/>
  <c r="AB240" i="36"/>
  <c r="AA240" i="36"/>
  <c r="Z240" i="36"/>
  <c r="Y240" i="36"/>
  <c r="X240" i="36"/>
  <c r="W240" i="36"/>
  <c r="V240" i="36"/>
  <c r="U240" i="36"/>
  <c r="AD239" i="36"/>
  <c r="AC239" i="36"/>
  <c r="AB239" i="36"/>
  <c r="AA239" i="36"/>
  <c r="Z239" i="36"/>
  <c r="Y239" i="36"/>
  <c r="X239" i="36"/>
  <c r="W239" i="36"/>
  <c r="V239" i="36"/>
  <c r="U239" i="36"/>
  <c r="AD238" i="36"/>
  <c r="AC238" i="36"/>
  <c r="AB238" i="36"/>
  <c r="AA238" i="36"/>
  <c r="Z238" i="36"/>
  <c r="Y238" i="36"/>
  <c r="X238" i="36"/>
  <c r="W238" i="36"/>
  <c r="V238" i="36"/>
  <c r="U238" i="36"/>
  <c r="AD237" i="36"/>
  <c r="AC237" i="36"/>
  <c r="AB237" i="36"/>
  <c r="AA237" i="36"/>
  <c r="Z237" i="36"/>
  <c r="Y237" i="36"/>
  <c r="X237" i="36"/>
  <c r="W237" i="36"/>
  <c r="V237" i="36"/>
  <c r="U237" i="36"/>
  <c r="AD236" i="36"/>
  <c r="AC236" i="36"/>
  <c r="AB236" i="36"/>
  <c r="AA236" i="36"/>
  <c r="Z236" i="36"/>
  <c r="Y236" i="36"/>
  <c r="X236" i="36"/>
  <c r="W236" i="36"/>
  <c r="V236" i="36"/>
  <c r="U236" i="36"/>
  <c r="AD235" i="36"/>
  <c r="AC235" i="36"/>
  <c r="AB235" i="36"/>
  <c r="AA235" i="36"/>
  <c r="Z235" i="36"/>
  <c r="Y235" i="36"/>
  <c r="X235" i="36"/>
  <c r="W235" i="36"/>
  <c r="V235" i="36"/>
  <c r="U235" i="36"/>
  <c r="AD234" i="36"/>
  <c r="AC234" i="36"/>
  <c r="AB234" i="36"/>
  <c r="AA234" i="36"/>
  <c r="Z234" i="36"/>
  <c r="Y234" i="36"/>
  <c r="X234" i="36"/>
  <c r="W234" i="36"/>
  <c r="V234" i="36"/>
  <c r="U234" i="36"/>
  <c r="AD233" i="36"/>
  <c r="AC233" i="36"/>
  <c r="AB233" i="36"/>
  <c r="AA233" i="36"/>
  <c r="Z233" i="36"/>
  <c r="Y233" i="36"/>
  <c r="X233" i="36"/>
  <c r="W233" i="36"/>
  <c r="V233" i="36"/>
  <c r="U233" i="36"/>
  <c r="AD232" i="36"/>
  <c r="AC232" i="36"/>
  <c r="AB232" i="36"/>
  <c r="AA232" i="36"/>
  <c r="Z232" i="36"/>
  <c r="Y232" i="36"/>
  <c r="X232" i="36"/>
  <c r="W232" i="36"/>
  <c r="V232" i="36"/>
  <c r="U232" i="36"/>
  <c r="AD231" i="36"/>
  <c r="AC231" i="36"/>
  <c r="AB231" i="36"/>
  <c r="AA231" i="36"/>
  <c r="Z231" i="36"/>
  <c r="Y231" i="36"/>
  <c r="X231" i="36"/>
  <c r="W231" i="36"/>
  <c r="V231" i="36"/>
  <c r="U231" i="36"/>
  <c r="AD230" i="36"/>
  <c r="AC230" i="36"/>
  <c r="AB230" i="36"/>
  <c r="AA230" i="36"/>
  <c r="Z230" i="36"/>
  <c r="Y230" i="36"/>
  <c r="X230" i="36"/>
  <c r="W230" i="36"/>
  <c r="V230" i="36"/>
  <c r="U230" i="36"/>
  <c r="AD229" i="36"/>
  <c r="AC229" i="36"/>
  <c r="AB229" i="36"/>
  <c r="AA229" i="36"/>
  <c r="Z229" i="36"/>
  <c r="Y229" i="36"/>
  <c r="X229" i="36"/>
  <c r="W229" i="36"/>
  <c r="V229" i="36"/>
  <c r="U229" i="36"/>
  <c r="AD228" i="36"/>
  <c r="AC228" i="36"/>
  <c r="AB228" i="36"/>
  <c r="AA228" i="36"/>
  <c r="Z228" i="36"/>
  <c r="Y228" i="36"/>
  <c r="X228" i="36"/>
  <c r="W228" i="36"/>
  <c r="V228" i="36"/>
  <c r="U228" i="36"/>
  <c r="AD227" i="36"/>
  <c r="AC227" i="36"/>
  <c r="AB227" i="36"/>
  <c r="AA227" i="36"/>
  <c r="Z227" i="36"/>
  <c r="Y227" i="36"/>
  <c r="X227" i="36"/>
  <c r="W227" i="36"/>
  <c r="V227" i="36"/>
  <c r="U227" i="36"/>
  <c r="AD226" i="36"/>
  <c r="AC226" i="36"/>
  <c r="AB226" i="36"/>
  <c r="AA226" i="36"/>
  <c r="Z226" i="36"/>
  <c r="Y226" i="36"/>
  <c r="X226" i="36"/>
  <c r="W226" i="36"/>
  <c r="V226" i="36"/>
  <c r="U226" i="36"/>
  <c r="AD225" i="36"/>
  <c r="AC225" i="36"/>
  <c r="AB225" i="36"/>
  <c r="AA225" i="36"/>
  <c r="Z225" i="36"/>
  <c r="Y225" i="36"/>
  <c r="X225" i="36"/>
  <c r="W225" i="36"/>
  <c r="V225" i="36"/>
  <c r="U225" i="36"/>
  <c r="AD224" i="36"/>
  <c r="AC224" i="36"/>
  <c r="AB224" i="36"/>
  <c r="AA224" i="36"/>
  <c r="Z224" i="36"/>
  <c r="Y224" i="36"/>
  <c r="X224" i="36"/>
  <c r="W224" i="36"/>
  <c r="V224" i="36"/>
  <c r="U224" i="36"/>
  <c r="AD223" i="36"/>
  <c r="AC223" i="36"/>
  <c r="AB223" i="36"/>
  <c r="AA223" i="36"/>
  <c r="Z223" i="36"/>
  <c r="Y223" i="36"/>
  <c r="X223" i="36"/>
  <c r="W223" i="36"/>
  <c r="V223" i="36"/>
  <c r="U223" i="36"/>
  <c r="AD222" i="36"/>
  <c r="AC222" i="36"/>
  <c r="AB222" i="36"/>
  <c r="AA222" i="36"/>
  <c r="Z222" i="36"/>
  <c r="Y222" i="36"/>
  <c r="X222" i="36"/>
  <c r="W222" i="36"/>
  <c r="V222" i="36"/>
  <c r="U222" i="36"/>
  <c r="AD221" i="36"/>
  <c r="AC221" i="36"/>
  <c r="AB221" i="36"/>
  <c r="AA221" i="36"/>
  <c r="Z221" i="36"/>
  <c r="Y221" i="36"/>
  <c r="X221" i="36"/>
  <c r="W221" i="36"/>
  <c r="V221" i="36"/>
  <c r="U221" i="36"/>
  <c r="AD220" i="36"/>
  <c r="AC220" i="36"/>
  <c r="AB220" i="36"/>
  <c r="AA220" i="36"/>
  <c r="Z220" i="36"/>
  <c r="Y220" i="36"/>
  <c r="X220" i="36"/>
  <c r="W220" i="36"/>
  <c r="V220" i="36"/>
  <c r="U220" i="36"/>
  <c r="AD219" i="36"/>
  <c r="AC219" i="36"/>
  <c r="AB219" i="36"/>
  <c r="AA219" i="36"/>
  <c r="Z219" i="36"/>
  <c r="Y219" i="36"/>
  <c r="X219" i="36"/>
  <c r="W219" i="36"/>
  <c r="V219" i="36"/>
  <c r="U219" i="36"/>
  <c r="AD218" i="36"/>
  <c r="AC218" i="36"/>
  <c r="AB218" i="36"/>
  <c r="AA218" i="36"/>
  <c r="Z218" i="36"/>
  <c r="Y218" i="36"/>
  <c r="X218" i="36"/>
  <c r="W218" i="36"/>
  <c r="V218" i="36"/>
  <c r="U218" i="36"/>
  <c r="AD217" i="36"/>
  <c r="AC217" i="36"/>
  <c r="AB217" i="36"/>
  <c r="AA217" i="36"/>
  <c r="Z217" i="36"/>
  <c r="Y217" i="36"/>
  <c r="X217" i="36"/>
  <c r="W217" i="36"/>
  <c r="V217" i="36"/>
  <c r="U217" i="36"/>
  <c r="AD216" i="36"/>
  <c r="AC216" i="36"/>
  <c r="AB216" i="36"/>
  <c r="AA216" i="36"/>
  <c r="Z216" i="36"/>
  <c r="Y216" i="36"/>
  <c r="X216" i="36"/>
  <c r="W216" i="36"/>
  <c r="V216" i="36"/>
  <c r="U216" i="36"/>
  <c r="AD215" i="36"/>
  <c r="AC215" i="36"/>
  <c r="AB215" i="36"/>
  <c r="AA215" i="36"/>
  <c r="Z215" i="36"/>
  <c r="Y215" i="36"/>
  <c r="X215" i="36"/>
  <c r="W215" i="36"/>
  <c r="V215" i="36"/>
  <c r="U215" i="36"/>
  <c r="AD214" i="36"/>
  <c r="AC214" i="36"/>
  <c r="AB214" i="36"/>
  <c r="AA214" i="36"/>
  <c r="Z214" i="36"/>
  <c r="Y214" i="36"/>
  <c r="X214" i="36"/>
  <c r="W214" i="36"/>
  <c r="V214" i="36"/>
  <c r="U214" i="36"/>
  <c r="AD213" i="36"/>
  <c r="AC213" i="36"/>
  <c r="AB213" i="36"/>
  <c r="AA213" i="36"/>
  <c r="Z213" i="36"/>
  <c r="Y213" i="36"/>
  <c r="X213" i="36"/>
  <c r="W213" i="36"/>
  <c r="V213" i="36"/>
  <c r="U213" i="36"/>
  <c r="AD212" i="36"/>
  <c r="AC212" i="36"/>
  <c r="AB212" i="36"/>
  <c r="AA212" i="36"/>
  <c r="Z212" i="36"/>
  <c r="Y212" i="36"/>
  <c r="X212" i="36"/>
  <c r="W212" i="36"/>
  <c r="V212" i="36"/>
  <c r="U212" i="36"/>
  <c r="AD211" i="36"/>
  <c r="AC211" i="36"/>
  <c r="AB211" i="36"/>
  <c r="AA211" i="36"/>
  <c r="Z211" i="36"/>
  <c r="Y211" i="36"/>
  <c r="X211" i="36"/>
  <c r="W211" i="36"/>
  <c r="V211" i="36"/>
  <c r="U211" i="36"/>
  <c r="AD210" i="36"/>
  <c r="AC210" i="36"/>
  <c r="AB210" i="36"/>
  <c r="AA210" i="36"/>
  <c r="Z210" i="36"/>
  <c r="Y210" i="36"/>
  <c r="X210" i="36"/>
  <c r="W210" i="36"/>
  <c r="V210" i="36"/>
  <c r="U210" i="36"/>
  <c r="AD209" i="36"/>
  <c r="AC209" i="36"/>
  <c r="AB209" i="36"/>
  <c r="AA209" i="36"/>
  <c r="Z209" i="36"/>
  <c r="Y209" i="36"/>
  <c r="X209" i="36"/>
  <c r="W209" i="36"/>
  <c r="V209" i="36"/>
  <c r="U209" i="36"/>
  <c r="AD208" i="36"/>
  <c r="AC208" i="36"/>
  <c r="AB208" i="36"/>
  <c r="AA208" i="36"/>
  <c r="Z208" i="36"/>
  <c r="Y208" i="36"/>
  <c r="X208" i="36"/>
  <c r="W208" i="36"/>
  <c r="V208" i="36"/>
  <c r="U208" i="36"/>
  <c r="AD207" i="36"/>
  <c r="AC207" i="36"/>
  <c r="AB207" i="36"/>
  <c r="AA207" i="36"/>
  <c r="Z207" i="36"/>
  <c r="Y207" i="36"/>
  <c r="X207" i="36"/>
  <c r="W207" i="36"/>
  <c r="V207" i="36"/>
  <c r="U207" i="36"/>
  <c r="AD206" i="36"/>
  <c r="AC206" i="36"/>
  <c r="AB206" i="36"/>
  <c r="AA206" i="36"/>
  <c r="Z206" i="36"/>
  <c r="Y206" i="36"/>
  <c r="X206" i="36"/>
  <c r="W206" i="36"/>
  <c r="V206" i="36"/>
  <c r="U206" i="36"/>
  <c r="AD205" i="36"/>
  <c r="AC205" i="36"/>
  <c r="AB205" i="36"/>
  <c r="AA205" i="36"/>
  <c r="Z205" i="36"/>
  <c r="Y205" i="36"/>
  <c r="X205" i="36"/>
  <c r="W205" i="36"/>
  <c r="V205" i="36"/>
  <c r="U205" i="36"/>
  <c r="AD204" i="36"/>
  <c r="AC204" i="36"/>
  <c r="AB204" i="36"/>
  <c r="AA204" i="36"/>
  <c r="Z204" i="36"/>
  <c r="Y204" i="36"/>
  <c r="X204" i="36"/>
  <c r="W204" i="36"/>
  <c r="V204" i="36"/>
  <c r="U204" i="36"/>
  <c r="AD203" i="36"/>
  <c r="AC203" i="36"/>
  <c r="AB203" i="36"/>
  <c r="AA203" i="36"/>
  <c r="Z203" i="36"/>
  <c r="Y203" i="36"/>
  <c r="X203" i="36"/>
  <c r="W203" i="36"/>
  <c r="V203" i="36"/>
  <c r="U203" i="36"/>
  <c r="AD202" i="36"/>
  <c r="AC202" i="36"/>
  <c r="AB202" i="36"/>
  <c r="AA202" i="36"/>
  <c r="Z202" i="36"/>
  <c r="Y202" i="36"/>
  <c r="X202" i="36"/>
  <c r="W202" i="36"/>
  <c r="V202" i="36"/>
  <c r="U202" i="36"/>
  <c r="AD201" i="36"/>
  <c r="AC201" i="36"/>
  <c r="AB201" i="36"/>
  <c r="AA201" i="36"/>
  <c r="Z201" i="36"/>
  <c r="Y201" i="36"/>
  <c r="X201" i="36"/>
  <c r="W201" i="36"/>
  <c r="V201" i="36"/>
  <c r="U201" i="36"/>
  <c r="AD200" i="36"/>
  <c r="AC200" i="36"/>
  <c r="AB200" i="36"/>
  <c r="AA200" i="36"/>
  <c r="Z200" i="36"/>
  <c r="Y200" i="36"/>
  <c r="X200" i="36"/>
  <c r="W200" i="36"/>
  <c r="V200" i="36"/>
  <c r="U200" i="36"/>
  <c r="AD199" i="36"/>
  <c r="AC199" i="36"/>
  <c r="AB199" i="36"/>
  <c r="AA199" i="36"/>
  <c r="Z199" i="36"/>
  <c r="Y199" i="36"/>
  <c r="X199" i="36"/>
  <c r="W199" i="36"/>
  <c r="V199" i="36"/>
  <c r="U199" i="36"/>
  <c r="AD198" i="36"/>
  <c r="AC198" i="36"/>
  <c r="AB198" i="36"/>
  <c r="AA198" i="36"/>
  <c r="Z198" i="36"/>
  <c r="Y198" i="36"/>
  <c r="X198" i="36"/>
  <c r="W198" i="36"/>
  <c r="V198" i="36"/>
  <c r="U198" i="36"/>
  <c r="AD197" i="36"/>
  <c r="AC197" i="36"/>
  <c r="AB197" i="36"/>
  <c r="AA197" i="36"/>
  <c r="Z197" i="36"/>
  <c r="Y197" i="36"/>
  <c r="X197" i="36"/>
  <c r="W197" i="36"/>
  <c r="V197" i="36"/>
  <c r="U197" i="36"/>
  <c r="AD196" i="36"/>
  <c r="AC196" i="36"/>
  <c r="AB196" i="36"/>
  <c r="AA196" i="36"/>
  <c r="Z196" i="36"/>
  <c r="Y196" i="36"/>
  <c r="X196" i="36"/>
  <c r="W196" i="36"/>
  <c r="V196" i="36"/>
  <c r="U196" i="36"/>
  <c r="AD195" i="36"/>
  <c r="AC195" i="36"/>
  <c r="AB195" i="36"/>
  <c r="AA195" i="36"/>
  <c r="Z195" i="36"/>
  <c r="Y195" i="36"/>
  <c r="X195" i="36"/>
  <c r="W195" i="36"/>
  <c r="V195" i="36"/>
  <c r="U195" i="36"/>
  <c r="AD194" i="36"/>
  <c r="AC194" i="36"/>
  <c r="AB194" i="36"/>
  <c r="AA194" i="36"/>
  <c r="Z194" i="36"/>
  <c r="Y194" i="36"/>
  <c r="X194" i="36"/>
  <c r="W194" i="36"/>
  <c r="V194" i="36"/>
  <c r="U194" i="36"/>
  <c r="AD193" i="36"/>
  <c r="AC193" i="36"/>
  <c r="AB193" i="36"/>
  <c r="AA193" i="36"/>
  <c r="Z193" i="36"/>
  <c r="Y193" i="36"/>
  <c r="X193" i="36"/>
  <c r="W193" i="36"/>
  <c r="V193" i="36"/>
  <c r="U193" i="36"/>
  <c r="AD192" i="36"/>
  <c r="AC192" i="36"/>
  <c r="AB192" i="36"/>
  <c r="AA192" i="36"/>
  <c r="Z192" i="36"/>
  <c r="Y192" i="36"/>
  <c r="X192" i="36"/>
  <c r="W192" i="36"/>
  <c r="V192" i="36"/>
  <c r="U192" i="36"/>
  <c r="AD191" i="36"/>
  <c r="AC191" i="36"/>
  <c r="AB191" i="36"/>
  <c r="AA191" i="36"/>
  <c r="Z191" i="36"/>
  <c r="Y191" i="36"/>
  <c r="X191" i="36"/>
  <c r="W191" i="36"/>
  <c r="V191" i="36"/>
  <c r="U191" i="36"/>
  <c r="AD190" i="36"/>
  <c r="AC190" i="36"/>
  <c r="AB190" i="36"/>
  <c r="AA190" i="36"/>
  <c r="Z190" i="36"/>
  <c r="Y190" i="36"/>
  <c r="X190" i="36"/>
  <c r="W190" i="36"/>
  <c r="V190" i="36"/>
  <c r="U190" i="36"/>
  <c r="AD189" i="36"/>
  <c r="AC189" i="36"/>
  <c r="AB189" i="36"/>
  <c r="AA189" i="36"/>
  <c r="Z189" i="36"/>
  <c r="Y189" i="36"/>
  <c r="X189" i="36"/>
  <c r="W189" i="36"/>
  <c r="V189" i="36"/>
  <c r="U189" i="36"/>
  <c r="AD188" i="36"/>
  <c r="AC188" i="36"/>
  <c r="AB188" i="36"/>
  <c r="AA188" i="36"/>
  <c r="Z188" i="36"/>
  <c r="Y188" i="36"/>
  <c r="X188" i="36"/>
  <c r="W188" i="36"/>
  <c r="V188" i="36"/>
  <c r="U188" i="36"/>
  <c r="AD187" i="36"/>
  <c r="AC187" i="36"/>
  <c r="AB187" i="36"/>
  <c r="AA187" i="36"/>
  <c r="Z187" i="36"/>
  <c r="Y187" i="36"/>
  <c r="X187" i="36"/>
  <c r="W187" i="36"/>
  <c r="V187" i="36"/>
  <c r="U187" i="36"/>
  <c r="AD186" i="36"/>
  <c r="AC186" i="36"/>
  <c r="AB186" i="36"/>
  <c r="AA186" i="36"/>
  <c r="Z186" i="36"/>
  <c r="Y186" i="36"/>
  <c r="X186" i="36"/>
  <c r="W186" i="36"/>
  <c r="V186" i="36"/>
  <c r="U186" i="36"/>
  <c r="AD185" i="36"/>
  <c r="AC185" i="36"/>
  <c r="AB185" i="36"/>
  <c r="AA185" i="36"/>
  <c r="Z185" i="36"/>
  <c r="Y185" i="36"/>
  <c r="X185" i="36"/>
  <c r="W185" i="36"/>
  <c r="V185" i="36"/>
  <c r="U185" i="36"/>
  <c r="AD184" i="36"/>
  <c r="AC184" i="36"/>
  <c r="AB184" i="36"/>
  <c r="AA184" i="36"/>
  <c r="Z184" i="36"/>
  <c r="Y184" i="36"/>
  <c r="X184" i="36"/>
  <c r="W184" i="36"/>
  <c r="V184" i="36"/>
  <c r="U184" i="36"/>
  <c r="AD183" i="36"/>
  <c r="AC183" i="36"/>
  <c r="AB183" i="36"/>
  <c r="AA183" i="36"/>
  <c r="Z183" i="36"/>
  <c r="Y183" i="36"/>
  <c r="X183" i="36"/>
  <c r="W183" i="36"/>
  <c r="V183" i="36"/>
  <c r="U183" i="36"/>
  <c r="AD182" i="36"/>
  <c r="AC182" i="36"/>
  <c r="AB182" i="36"/>
  <c r="AA182" i="36"/>
  <c r="Z182" i="36"/>
  <c r="Y182" i="36"/>
  <c r="X182" i="36"/>
  <c r="W182" i="36"/>
  <c r="V182" i="36"/>
  <c r="U182" i="36"/>
  <c r="AD181" i="36"/>
  <c r="AC181" i="36"/>
  <c r="AB181" i="36"/>
  <c r="AA181" i="36"/>
  <c r="Z181" i="36"/>
  <c r="Y181" i="36"/>
  <c r="X181" i="36"/>
  <c r="W181" i="36"/>
  <c r="V181" i="36"/>
  <c r="U181" i="36"/>
  <c r="AD180" i="36"/>
  <c r="AC180" i="36"/>
  <c r="AB180" i="36"/>
  <c r="AA180" i="36"/>
  <c r="Z180" i="36"/>
  <c r="Y180" i="36"/>
  <c r="X180" i="36"/>
  <c r="W180" i="36"/>
  <c r="V180" i="36"/>
  <c r="U180" i="36"/>
  <c r="AD179" i="36"/>
  <c r="AC179" i="36"/>
  <c r="AB179" i="36"/>
  <c r="AA179" i="36"/>
  <c r="Z179" i="36"/>
  <c r="Y179" i="36"/>
  <c r="X179" i="36"/>
  <c r="W179" i="36"/>
  <c r="V179" i="36"/>
  <c r="U179" i="36"/>
  <c r="AD178" i="36"/>
  <c r="AC178" i="36"/>
  <c r="AB178" i="36"/>
  <c r="AA178" i="36"/>
  <c r="Z178" i="36"/>
  <c r="Y178" i="36"/>
  <c r="X178" i="36"/>
  <c r="W178" i="36"/>
  <c r="V178" i="36"/>
  <c r="U178" i="36"/>
  <c r="AD177" i="36"/>
  <c r="AC177" i="36"/>
  <c r="AB177" i="36"/>
  <c r="AA177" i="36"/>
  <c r="Z177" i="36"/>
  <c r="Y177" i="36"/>
  <c r="X177" i="36"/>
  <c r="W177" i="36"/>
  <c r="V177" i="36"/>
  <c r="U177" i="36"/>
  <c r="AD176" i="36"/>
  <c r="AC176" i="36"/>
  <c r="AB176" i="36"/>
  <c r="AA176" i="36"/>
  <c r="Z176" i="36"/>
  <c r="Y176" i="36"/>
  <c r="X176" i="36"/>
  <c r="W176" i="36"/>
  <c r="V176" i="36"/>
  <c r="U176" i="36"/>
  <c r="AD175" i="36"/>
  <c r="AC175" i="36"/>
  <c r="AB175" i="36"/>
  <c r="AA175" i="36"/>
  <c r="Z175" i="36"/>
  <c r="Y175" i="36"/>
  <c r="X175" i="36"/>
  <c r="W175" i="36"/>
  <c r="V175" i="36"/>
  <c r="U175" i="36"/>
  <c r="AD174" i="36"/>
  <c r="AC174" i="36"/>
  <c r="AB174" i="36"/>
  <c r="AA174" i="36"/>
  <c r="Z174" i="36"/>
  <c r="Y174" i="36"/>
  <c r="X174" i="36"/>
  <c r="W174" i="36"/>
  <c r="V174" i="36"/>
  <c r="U174" i="36"/>
  <c r="AD173" i="36"/>
  <c r="AC173" i="36"/>
  <c r="AB173" i="36"/>
  <c r="AA173" i="36"/>
  <c r="Z173" i="36"/>
  <c r="Y173" i="36"/>
  <c r="X173" i="36"/>
  <c r="W173" i="36"/>
  <c r="V173" i="36"/>
  <c r="U173" i="36"/>
  <c r="AD172" i="36"/>
  <c r="AC172" i="36"/>
  <c r="AB172" i="36"/>
  <c r="AA172" i="36"/>
  <c r="Z172" i="36"/>
  <c r="Y172" i="36"/>
  <c r="X172" i="36"/>
  <c r="W172" i="36"/>
  <c r="V172" i="36"/>
  <c r="U172" i="36"/>
  <c r="AD171" i="36"/>
  <c r="AC171" i="36"/>
  <c r="AB171" i="36"/>
  <c r="AA171" i="36"/>
  <c r="Z171" i="36"/>
  <c r="Y171" i="36"/>
  <c r="X171" i="36"/>
  <c r="W171" i="36"/>
  <c r="V171" i="36"/>
  <c r="U171" i="36"/>
  <c r="AD170" i="36"/>
  <c r="AC170" i="36"/>
  <c r="AB170" i="36"/>
  <c r="AA170" i="36"/>
  <c r="Z170" i="36"/>
  <c r="Y170" i="36"/>
  <c r="X170" i="36"/>
  <c r="W170" i="36"/>
  <c r="V170" i="36"/>
  <c r="U170" i="36"/>
  <c r="AD169" i="36"/>
  <c r="AC169" i="36"/>
  <c r="AB169" i="36"/>
  <c r="AA169" i="36"/>
  <c r="Z169" i="36"/>
  <c r="Y169" i="36"/>
  <c r="X169" i="36"/>
  <c r="W169" i="36"/>
  <c r="V169" i="36"/>
  <c r="U169" i="36"/>
  <c r="AD168" i="36"/>
  <c r="AC168" i="36"/>
  <c r="AB168" i="36"/>
  <c r="AA168" i="36"/>
  <c r="Z168" i="36"/>
  <c r="Y168" i="36"/>
  <c r="X168" i="36"/>
  <c r="W168" i="36"/>
  <c r="V168" i="36"/>
  <c r="U168" i="36"/>
  <c r="AD167" i="36"/>
  <c r="AC167" i="36"/>
  <c r="AB167" i="36"/>
  <c r="AA167" i="36"/>
  <c r="Z167" i="36"/>
  <c r="Y167" i="36"/>
  <c r="X167" i="36"/>
  <c r="W167" i="36"/>
  <c r="V167" i="36"/>
  <c r="U167" i="36"/>
  <c r="AD166" i="36"/>
  <c r="AC166" i="36"/>
  <c r="AB166" i="36"/>
  <c r="AA166" i="36"/>
  <c r="Z166" i="36"/>
  <c r="Y166" i="36"/>
  <c r="X166" i="36"/>
  <c r="W166" i="36"/>
  <c r="V166" i="36"/>
  <c r="U166" i="36"/>
  <c r="AD165" i="36"/>
  <c r="AC165" i="36"/>
  <c r="AB165" i="36"/>
  <c r="AA165" i="36"/>
  <c r="Z165" i="36"/>
  <c r="Y165" i="36"/>
  <c r="X165" i="36"/>
  <c r="W165" i="36"/>
  <c r="V165" i="36"/>
  <c r="U165" i="36"/>
  <c r="AD164" i="36"/>
  <c r="AC164" i="36"/>
  <c r="AB164" i="36"/>
  <c r="AA164" i="36"/>
  <c r="Z164" i="36"/>
  <c r="Y164" i="36"/>
  <c r="X164" i="36"/>
  <c r="W164" i="36"/>
  <c r="V164" i="36"/>
  <c r="U164" i="36"/>
  <c r="AD163" i="36"/>
  <c r="AC163" i="36"/>
  <c r="AB163" i="36"/>
  <c r="AA163" i="36"/>
  <c r="Z163" i="36"/>
  <c r="Y163" i="36"/>
  <c r="X163" i="36"/>
  <c r="W163" i="36"/>
  <c r="V163" i="36"/>
  <c r="U163" i="36"/>
  <c r="AD162" i="36"/>
  <c r="AC162" i="36"/>
  <c r="AB162" i="36"/>
  <c r="AA162" i="36"/>
  <c r="Z162" i="36"/>
  <c r="Y162" i="36"/>
  <c r="X162" i="36"/>
  <c r="W162" i="36"/>
  <c r="V162" i="36"/>
  <c r="U162" i="36"/>
  <c r="AD161" i="36"/>
  <c r="AC161" i="36"/>
  <c r="AB161" i="36"/>
  <c r="AA161" i="36"/>
  <c r="Z161" i="36"/>
  <c r="Y161" i="36"/>
  <c r="X161" i="36"/>
  <c r="W161" i="36"/>
  <c r="V161" i="36"/>
  <c r="U161" i="36"/>
  <c r="AD160" i="36"/>
  <c r="AC160" i="36"/>
  <c r="AB160" i="36"/>
  <c r="AA160" i="36"/>
  <c r="Z160" i="36"/>
  <c r="Y160" i="36"/>
  <c r="X160" i="36"/>
  <c r="W160" i="36"/>
  <c r="V160" i="36"/>
  <c r="U160" i="36"/>
  <c r="AD159" i="36"/>
  <c r="AC159" i="36"/>
  <c r="AB159" i="36"/>
  <c r="AA159" i="36"/>
  <c r="Z159" i="36"/>
  <c r="Y159" i="36"/>
  <c r="X159" i="36"/>
  <c r="W159" i="36"/>
  <c r="V159" i="36"/>
  <c r="U159" i="36"/>
  <c r="AD158" i="36"/>
  <c r="AC158" i="36"/>
  <c r="AB158" i="36"/>
  <c r="AA158" i="36"/>
  <c r="Z158" i="36"/>
  <c r="Y158" i="36"/>
  <c r="X158" i="36"/>
  <c r="W158" i="36"/>
  <c r="V158" i="36"/>
  <c r="U158" i="36"/>
  <c r="AD157" i="36"/>
  <c r="AC157" i="36"/>
  <c r="AB157" i="36"/>
  <c r="AA157" i="36"/>
  <c r="Z157" i="36"/>
  <c r="Y157" i="36"/>
  <c r="X157" i="36"/>
  <c r="W157" i="36"/>
  <c r="V157" i="36"/>
  <c r="U157" i="36"/>
  <c r="AD156" i="36"/>
  <c r="AC156" i="36"/>
  <c r="AB156" i="36"/>
  <c r="AA156" i="36"/>
  <c r="Z156" i="36"/>
  <c r="Y156" i="36"/>
  <c r="X156" i="36"/>
  <c r="W156" i="36"/>
  <c r="V156" i="36"/>
  <c r="U156" i="36"/>
  <c r="AD155" i="36"/>
  <c r="AC155" i="36"/>
  <c r="AB155" i="36"/>
  <c r="AA155" i="36"/>
  <c r="Z155" i="36"/>
  <c r="Y155" i="36"/>
  <c r="X155" i="36"/>
  <c r="W155" i="36"/>
  <c r="V155" i="36"/>
  <c r="U155" i="36"/>
  <c r="AD154" i="36"/>
  <c r="AC154" i="36"/>
  <c r="AB154" i="36"/>
  <c r="AA154" i="36"/>
  <c r="Z154" i="36"/>
  <c r="Y154" i="36"/>
  <c r="X154" i="36"/>
  <c r="W154" i="36"/>
  <c r="V154" i="36"/>
  <c r="U154" i="36"/>
  <c r="AD153" i="36"/>
  <c r="AC153" i="36"/>
  <c r="AB153" i="36"/>
  <c r="AA153" i="36"/>
  <c r="Z153" i="36"/>
  <c r="Y153" i="36"/>
  <c r="X153" i="36"/>
  <c r="W153" i="36"/>
  <c r="V153" i="36"/>
  <c r="U153" i="36"/>
  <c r="AD152" i="36"/>
  <c r="AC152" i="36"/>
  <c r="AB152" i="36"/>
  <c r="AA152" i="36"/>
  <c r="Z152" i="36"/>
  <c r="Y152" i="36"/>
  <c r="X152" i="36"/>
  <c r="W152" i="36"/>
  <c r="V152" i="36"/>
  <c r="U152" i="36"/>
  <c r="AD151" i="36"/>
  <c r="AC151" i="36"/>
  <c r="AB151" i="36"/>
  <c r="AA151" i="36"/>
  <c r="Z151" i="36"/>
  <c r="Y151" i="36"/>
  <c r="X151" i="36"/>
  <c r="W151" i="36"/>
  <c r="V151" i="36"/>
  <c r="U151" i="36"/>
  <c r="AD150" i="36"/>
  <c r="AC150" i="36"/>
  <c r="AB150" i="36"/>
  <c r="AA150" i="36"/>
  <c r="Z150" i="36"/>
  <c r="Y150" i="36"/>
  <c r="X150" i="36"/>
  <c r="W150" i="36"/>
  <c r="V150" i="36"/>
  <c r="U150" i="36"/>
  <c r="AD149" i="36"/>
  <c r="AC149" i="36"/>
  <c r="AB149" i="36"/>
  <c r="AA149" i="36"/>
  <c r="Z149" i="36"/>
  <c r="Y149" i="36"/>
  <c r="X149" i="36"/>
  <c r="W149" i="36"/>
  <c r="V149" i="36"/>
  <c r="U149" i="36"/>
  <c r="AD148" i="36"/>
  <c r="AC148" i="36"/>
  <c r="AB148" i="36"/>
  <c r="AA148" i="36"/>
  <c r="Z148" i="36"/>
  <c r="Y148" i="36"/>
  <c r="X148" i="36"/>
  <c r="W148" i="36"/>
  <c r="V148" i="36"/>
  <c r="U148" i="36"/>
  <c r="AD147" i="36"/>
  <c r="AC147" i="36"/>
  <c r="AB147" i="36"/>
  <c r="AA147" i="36"/>
  <c r="Z147" i="36"/>
  <c r="Y147" i="36"/>
  <c r="X147" i="36"/>
  <c r="W147" i="36"/>
  <c r="V147" i="36"/>
  <c r="U147" i="36"/>
  <c r="AD146" i="36"/>
  <c r="AC146" i="36"/>
  <c r="AB146" i="36"/>
  <c r="AA146" i="36"/>
  <c r="Z146" i="36"/>
  <c r="Y146" i="36"/>
  <c r="X146" i="36"/>
  <c r="W146" i="36"/>
  <c r="V146" i="36"/>
  <c r="U146" i="36"/>
  <c r="AD145" i="36"/>
  <c r="AC145" i="36"/>
  <c r="AB145" i="36"/>
  <c r="AA145" i="36"/>
  <c r="Z145" i="36"/>
  <c r="Y145" i="36"/>
  <c r="X145" i="36"/>
  <c r="W145" i="36"/>
  <c r="V145" i="36"/>
  <c r="U145" i="36"/>
  <c r="AD144" i="36"/>
  <c r="AC144" i="36"/>
  <c r="AB144" i="36"/>
  <c r="AA144" i="36"/>
  <c r="Z144" i="36"/>
  <c r="Y144" i="36"/>
  <c r="X144" i="36"/>
  <c r="W144" i="36"/>
  <c r="V144" i="36"/>
  <c r="U144" i="36"/>
  <c r="AD143" i="36"/>
  <c r="AC143" i="36"/>
  <c r="AB143" i="36"/>
  <c r="AA143" i="36"/>
  <c r="Z143" i="36"/>
  <c r="Y143" i="36"/>
  <c r="X143" i="36"/>
  <c r="W143" i="36"/>
  <c r="V143" i="36"/>
  <c r="U143" i="36"/>
  <c r="AD142" i="36"/>
  <c r="AC142" i="36"/>
  <c r="AB142" i="36"/>
  <c r="AA142" i="36"/>
  <c r="Z142" i="36"/>
  <c r="Y142" i="36"/>
  <c r="X142" i="36"/>
  <c r="W142" i="36"/>
  <c r="V142" i="36"/>
  <c r="U142" i="36"/>
  <c r="AD141" i="36"/>
  <c r="AC141" i="36"/>
  <c r="AB141" i="36"/>
  <c r="AA141" i="36"/>
  <c r="Z141" i="36"/>
  <c r="Y141" i="36"/>
  <c r="X141" i="36"/>
  <c r="W141" i="36"/>
  <c r="V141" i="36"/>
  <c r="U141" i="36"/>
  <c r="AD140" i="36"/>
  <c r="AC140" i="36"/>
  <c r="AB140" i="36"/>
  <c r="AA140" i="36"/>
  <c r="Z140" i="36"/>
  <c r="Y140" i="36"/>
  <c r="X140" i="36"/>
  <c r="W140" i="36"/>
  <c r="V140" i="36"/>
  <c r="U140" i="36"/>
  <c r="AD139" i="36"/>
  <c r="AC139" i="36"/>
  <c r="AB139" i="36"/>
  <c r="AA139" i="36"/>
  <c r="Z139" i="36"/>
  <c r="Y139" i="36"/>
  <c r="X139" i="36"/>
  <c r="W139" i="36"/>
  <c r="V139" i="36"/>
  <c r="U139" i="36"/>
  <c r="AD138" i="36"/>
  <c r="AC138" i="36"/>
  <c r="AB138" i="36"/>
  <c r="AA138" i="36"/>
  <c r="Z138" i="36"/>
  <c r="Y138" i="36"/>
  <c r="X138" i="36"/>
  <c r="W138" i="36"/>
  <c r="V138" i="36"/>
  <c r="U138" i="36"/>
  <c r="AD137" i="36"/>
  <c r="AC137" i="36"/>
  <c r="AB137" i="36"/>
  <c r="AA137" i="36"/>
  <c r="Z137" i="36"/>
  <c r="Y137" i="36"/>
  <c r="X137" i="36"/>
  <c r="W137" i="36"/>
  <c r="V137" i="36"/>
  <c r="U137" i="36"/>
  <c r="AD136" i="36"/>
  <c r="AC136" i="36"/>
  <c r="AB136" i="36"/>
  <c r="AA136" i="36"/>
  <c r="Z136" i="36"/>
  <c r="Y136" i="36"/>
  <c r="X136" i="36"/>
  <c r="W136" i="36"/>
  <c r="V136" i="36"/>
  <c r="U136" i="36"/>
  <c r="AD135" i="36"/>
  <c r="AC135" i="36"/>
  <c r="AB135" i="36"/>
  <c r="AA135" i="36"/>
  <c r="Z135" i="36"/>
  <c r="Y135" i="36"/>
  <c r="X135" i="36"/>
  <c r="W135" i="36"/>
  <c r="V135" i="36"/>
  <c r="U135" i="36"/>
  <c r="AD134" i="36"/>
  <c r="AC134" i="36"/>
  <c r="AB134" i="36"/>
  <c r="AA134" i="36"/>
  <c r="Z134" i="36"/>
  <c r="Y134" i="36"/>
  <c r="X134" i="36"/>
  <c r="W134" i="36"/>
  <c r="V134" i="36"/>
  <c r="U134" i="36"/>
  <c r="AD133" i="36"/>
  <c r="AC133" i="36"/>
  <c r="AB133" i="36"/>
  <c r="AA133" i="36"/>
  <c r="Z133" i="36"/>
  <c r="Y133" i="36"/>
  <c r="X133" i="36"/>
  <c r="W133" i="36"/>
  <c r="V133" i="36"/>
  <c r="U133" i="36"/>
  <c r="AD132" i="36"/>
  <c r="AC132" i="36"/>
  <c r="AB132" i="36"/>
  <c r="AA132" i="36"/>
  <c r="Z132" i="36"/>
  <c r="Y132" i="36"/>
  <c r="X132" i="36"/>
  <c r="W132" i="36"/>
  <c r="V132" i="36"/>
  <c r="U132" i="36"/>
  <c r="AD131" i="36"/>
  <c r="AC131" i="36"/>
  <c r="AB131" i="36"/>
  <c r="AA131" i="36"/>
  <c r="Z131" i="36"/>
  <c r="Y131" i="36"/>
  <c r="X131" i="36"/>
  <c r="W131" i="36"/>
  <c r="V131" i="36"/>
  <c r="U131" i="36"/>
  <c r="AD130" i="36"/>
  <c r="AC130" i="36"/>
  <c r="AB130" i="36"/>
  <c r="AA130" i="36"/>
  <c r="Z130" i="36"/>
  <c r="Y130" i="36"/>
  <c r="X130" i="36"/>
  <c r="W130" i="36"/>
  <c r="V130" i="36"/>
  <c r="U130" i="36"/>
  <c r="AD129" i="36"/>
  <c r="AC129" i="36"/>
  <c r="AB129" i="36"/>
  <c r="AA129" i="36"/>
  <c r="Z129" i="36"/>
  <c r="Y129" i="36"/>
  <c r="X129" i="36"/>
  <c r="W129" i="36"/>
  <c r="V129" i="36"/>
  <c r="U129" i="36"/>
  <c r="AD128" i="36"/>
  <c r="AC128" i="36"/>
  <c r="AB128" i="36"/>
  <c r="AA128" i="36"/>
  <c r="Z128" i="36"/>
  <c r="Y128" i="36"/>
  <c r="X128" i="36"/>
  <c r="W128" i="36"/>
  <c r="V128" i="36"/>
  <c r="U128" i="36"/>
  <c r="AD127" i="36"/>
  <c r="AC127" i="36"/>
  <c r="AB127" i="36"/>
  <c r="AA127" i="36"/>
  <c r="Z127" i="36"/>
  <c r="Y127" i="36"/>
  <c r="X127" i="36"/>
  <c r="W127" i="36"/>
  <c r="V127" i="36"/>
  <c r="U127" i="36"/>
  <c r="AD126" i="36"/>
  <c r="AC126" i="36"/>
  <c r="AB126" i="36"/>
  <c r="AA126" i="36"/>
  <c r="Z126" i="36"/>
  <c r="Y126" i="36"/>
  <c r="X126" i="36"/>
  <c r="W126" i="36"/>
  <c r="V126" i="36"/>
  <c r="U126" i="36"/>
  <c r="AD125" i="36"/>
  <c r="AC125" i="36"/>
  <c r="AB125" i="36"/>
  <c r="AA125" i="36"/>
  <c r="Z125" i="36"/>
  <c r="Y125" i="36"/>
  <c r="X125" i="36"/>
  <c r="W125" i="36"/>
  <c r="V125" i="36"/>
  <c r="U125" i="36"/>
  <c r="AD124" i="36"/>
  <c r="AC124" i="36"/>
  <c r="AB124" i="36"/>
  <c r="AA124" i="36"/>
  <c r="Z124" i="36"/>
  <c r="Y124" i="36"/>
  <c r="X124" i="36"/>
  <c r="W124" i="36"/>
  <c r="V124" i="36"/>
  <c r="U124" i="36"/>
  <c r="AD123" i="36"/>
  <c r="AC123" i="36"/>
  <c r="AB123" i="36"/>
  <c r="AA123" i="36"/>
  <c r="Z123" i="36"/>
  <c r="Y123" i="36"/>
  <c r="X123" i="36"/>
  <c r="W123" i="36"/>
  <c r="V123" i="36"/>
  <c r="U123" i="36"/>
  <c r="AD122" i="36"/>
  <c r="AC122" i="36"/>
  <c r="AB122" i="36"/>
  <c r="AA122" i="36"/>
  <c r="Z122" i="36"/>
  <c r="Y122" i="36"/>
  <c r="X122" i="36"/>
  <c r="W122" i="36"/>
  <c r="V122" i="36"/>
  <c r="U122" i="36"/>
  <c r="AD121" i="36"/>
  <c r="AC121" i="36"/>
  <c r="AB121" i="36"/>
  <c r="AA121" i="36"/>
  <c r="Z121" i="36"/>
  <c r="Y121" i="36"/>
  <c r="X121" i="36"/>
  <c r="W121" i="36"/>
  <c r="V121" i="36"/>
  <c r="U121" i="36"/>
  <c r="AD120" i="36"/>
  <c r="AC120" i="36"/>
  <c r="AB120" i="36"/>
  <c r="AA120" i="36"/>
  <c r="Z120" i="36"/>
  <c r="Y120" i="36"/>
  <c r="X120" i="36"/>
  <c r="W120" i="36"/>
  <c r="V120" i="36"/>
  <c r="U120" i="36"/>
  <c r="AD119" i="36"/>
  <c r="AC119" i="36"/>
  <c r="AB119" i="36"/>
  <c r="AA119" i="36"/>
  <c r="Z119" i="36"/>
  <c r="Y119" i="36"/>
  <c r="X119" i="36"/>
  <c r="W119" i="36"/>
  <c r="V119" i="36"/>
  <c r="U119" i="36"/>
  <c r="AD118" i="36"/>
  <c r="AC118" i="36"/>
  <c r="AB118" i="36"/>
  <c r="AA118" i="36"/>
  <c r="Z118" i="36"/>
  <c r="Y118" i="36"/>
  <c r="X118" i="36"/>
  <c r="W118" i="36"/>
  <c r="V118" i="36"/>
  <c r="U118" i="36"/>
  <c r="AD117" i="36"/>
  <c r="AC117" i="36"/>
  <c r="AB117" i="36"/>
  <c r="AA117" i="36"/>
  <c r="Z117" i="36"/>
  <c r="Y117" i="36"/>
  <c r="X117" i="36"/>
  <c r="W117" i="36"/>
  <c r="V117" i="36"/>
  <c r="U117" i="36"/>
  <c r="AD116" i="36"/>
  <c r="AC116" i="36"/>
  <c r="AB116" i="36"/>
  <c r="AA116" i="36"/>
  <c r="Z116" i="36"/>
  <c r="Y116" i="36"/>
  <c r="X116" i="36"/>
  <c r="W116" i="36"/>
  <c r="V116" i="36"/>
  <c r="U116" i="36"/>
  <c r="AD115" i="36"/>
  <c r="AC115" i="36"/>
  <c r="AB115" i="36"/>
  <c r="AA115" i="36"/>
  <c r="Z115" i="36"/>
  <c r="Y115" i="36"/>
  <c r="X115" i="36"/>
  <c r="W115" i="36"/>
  <c r="V115" i="36"/>
  <c r="U115" i="36"/>
  <c r="AD114" i="36"/>
  <c r="AC114" i="36"/>
  <c r="AB114" i="36"/>
  <c r="AA114" i="36"/>
  <c r="Z114" i="36"/>
  <c r="Y114" i="36"/>
  <c r="X114" i="36"/>
  <c r="W114" i="36"/>
  <c r="V114" i="36"/>
  <c r="U114" i="36"/>
  <c r="AD113" i="36"/>
  <c r="AC113" i="36"/>
  <c r="AB113" i="36"/>
  <c r="AA113" i="36"/>
  <c r="Z113" i="36"/>
  <c r="Y113" i="36"/>
  <c r="X113" i="36"/>
  <c r="W113" i="36"/>
  <c r="V113" i="36"/>
  <c r="U113" i="36"/>
  <c r="AD112" i="36"/>
  <c r="AC112" i="36"/>
  <c r="AB112" i="36"/>
  <c r="AA112" i="36"/>
  <c r="Z112" i="36"/>
  <c r="Y112" i="36"/>
  <c r="X112" i="36"/>
  <c r="W112" i="36"/>
  <c r="V112" i="36"/>
  <c r="U112" i="36"/>
  <c r="AD111" i="36"/>
  <c r="AC111" i="36"/>
  <c r="AB111" i="36"/>
  <c r="AA111" i="36"/>
  <c r="Z111" i="36"/>
  <c r="Y111" i="36"/>
  <c r="X111" i="36"/>
  <c r="W111" i="36"/>
  <c r="V111" i="36"/>
  <c r="U111" i="36"/>
  <c r="AD110" i="36"/>
  <c r="AC110" i="36"/>
  <c r="AB110" i="36"/>
  <c r="AA110" i="36"/>
  <c r="Z110" i="36"/>
  <c r="Y110" i="36"/>
  <c r="X110" i="36"/>
  <c r="W110" i="36"/>
  <c r="V110" i="36"/>
  <c r="U110" i="36"/>
  <c r="AD109" i="36"/>
  <c r="AC109" i="36"/>
  <c r="AB109" i="36"/>
  <c r="AA109" i="36"/>
  <c r="Z109" i="36"/>
  <c r="Y109" i="36"/>
  <c r="X109" i="36"/>
  <c r="W109" i="36"/>
  <c r="V109" i="36"/>
  <c r="U109" i="36"/>
  <c r="AD108" i="36"/>
  <c r="AC108" i="36"/>
  <c r="AB108" i="36"/>
  <c r="AA108" i="36"/>
  <c r="Z108" i="36"/>
  <c r="Y108" i="36"/>
  <c r="X108" i="36"/>
  <c r="W108" i="36"/>
  <c r="V108" i="36"/>
  <c r="U108" i="36"/>
  <c r="AD107" i="36"/>
  <c r="AC107" i="36"/>
  <c r="AB107" i="36"/>
  <c r="AA107" i="36"/>
  <c r="Z107" i="36"/>
  <c r="Y107" i="36"/>
  <c r="X107" i="36"/>
  <c r="W107" i="36"/>
  <c r="V107" i="36"/>
  <c r="U107" i="36"/>
  <c r="AD106" i="36"/>
  <c r="AC106" i="36"/>
  <c r="AB106" i="36"/>
  <c r="AA106" i="36"/>
  <c r="Z106" i="36"/>
  <c r="Y106" i="36"/>
  <c r="X106" i="36"/>
  <c r="W106" i="36"/>
  <c r="V106" i="36"/>
  <c r="U106" i="36"/>
  <c r="AD105" i="36"/>
  <c r="AC105" i="36"/>
  <c r="AB105" i="36"/>
  <c r="AA105" i="36"/>
  <c r="Z105" i="36"/>
  <c r="Y105" i="36"/>
  <c r="X105" i="36"/>
  <c r="W105" i="36"/>
  <c r="V105" i="36"/>
  <c r="U105" i="36"/>
  <c r="AD104" i="36"/>
  <c r="AC104" i="36"/>
  <c r="AB104" i="36"/>
  <c r="AA104" i="36"/>
  <c r="Z104" i="36"/>
  <c r="Y104" i="36"/>
  <c r="X104" i="36"/>
  <c r="W104" i="36"/>
  <c r="V104" i="36"/>
  <c r="U104" i="36"/>
  <c r="AD103" i="36"/>
  <c r="AC103" i="36"/>
  <c r="AB103" i="36"/>
  <c r="AA103" i="36"/>
  <c r="Z103" i="36"/>
  <c r="Y103" i="36"/>
  <c r="X103" i="36"/>
  <c r="W103" i="36"/>
  <c r="V103" i="36"/>
  <c r="U103" i="36"/>
  <c r="AD102" i="36"/>
  <c r="AC102" i="36"/>
  <c r="AB102" i="36"/>
  <c r="AA102" i="36"/>
  <c r="Z102" i="36"/>
  <c r="Y102" i="36"/>
  <c r="X102" i="36"/>
  <c r="W102" i="36"/>
  <c r="V102" i="36"/>
  <c r="U102" i="36"/>
  <c r="AD101" i="36"/>
  <c r="AC101" i="36"/>
  <c r="AB101" i="36"/>
  <c r="AA101" i="36"/>
  <c r="Z101" i="36"/>
  <c r="Y101" i="36"/>
  <c r="X101" i="36"/>
  <c r="W101" i="36"/>
  <c r="V101" i="36"/>
  <c r="U101" i="36"/>
  <c r="AD100" i="36"/>
  <c r="AC100" i="36"/>
  <c r="AB100" i="36"/>
  <c r="AA100" i="36"/>
  <c r="Z100" i="36"/>
  <c r="Y100" i="36"/>
  <c r="X100" i="36"/>
  <c r="W100" i="36"/>
  <c r="V100" i="36"/>
  <c r="U100" i="36"/>
  <c r="AD99" i="36"/>
  <c r="AC99" i="36"/>
  <c r="AB99" i="36"/>
  <c r="AA99" i="36"/>
  <c r="Z99" i="36"/>
  <c r="Y99" i="36"/>
  <c r="X99" i="36"/>
  <c r="W99" i="36"/>
  <c r="V99" i="36"/>
  <c r="U99" i="36"/>
  <c r="AD98" i="36"/>
  <c r="AC98" i="36"/>
  <c r="AB98" i="36"/>
  <c r="AA98" i="36"/>
  <c r="Z98" i="36"/>
  <c r="Y98" i="36"/>
  <c r="X98" i="36"/>
  <c r="W98" i="36"/>
  <c r="V98" i="36"/>
  <c r="U98" i="36"/>
  <c r="AD97" i="36"/>
  <c r="AC97" i="36"/>
  <c r="AB97" i="36"/>
  <c r="AA97" i="36"/>
  <c r="Z97" i="36"/>
  <c r="Y97" i="36"/>
  <c r="X97" i="36"/>
  <c r="W97" i="36"/>
  <c r="V97" i="36"/>
  <c r="U97" i="36"/>
  <c r="AD96" i="36"/>
  <c r="AC96" i="36"/>
  <c r="AB96" i="36"/>
  <c r="AA96" i="36"/>
  <c r="Z96" i="36"/>
  <c r="Y96" i="36"/>
  <c r="X96" i="36"/>
  <c r="W96" i="36"/>
  <c r="V96" i="36"/>
  <c r="U96" i="36"/>
  <c r="AD95" i="36"/>
  <c r="AC95" i="36"/>
  <c r="AB95" i="36"/>
  <c r="AA95" i="36"/>
  <c r="Z95" i="36"/>
  <c r="Y95" i="36"/>
  <c r="X95" i="36"/>
  <c r="W95" i="36"/>
  <c r="V95" i="36"/>
  <c r="U95" i="36"/>
  <c r="AD94" i="36"/>
  <c r="AC94" i="36"/>
  <c r="AB94" i="36"/>
  <c r="AA94" i="36"/>
  <c r="Z94" i="36"/>
  <c r="Y94" i="36"/>
  <c r="X94" i="36"/>
  <c r="W94" i="36"/>
  <c r="V94" i="36"/>
  <c r="U94" i="36"/>
  <c r="AD93" i="36"/>
  <c r="AC93" i="36"/>
  <c r="AB93" i="36"/>
  <c r="AA93" i="36"/>
  <c r="Z93" i="36"/>
  <c r="Y93" i="36"/>
  <c r="X93" i="36"/>
  <c r="W93" i="36"/>
  <c r="V93" i="36"/>
  <c r="U93" i="36"/>
  <c r="O893" i="36"/>
  <c r="N893" i="36"/>
  <c r="M893" i="36"/>
  <c r="L893" i="36"/>
  <c r="K893" i="36"/>
  <c r="J893" i="36"/>
  <c r="I893" i="36"/>
  <c r="H893" i="36"/>
  <c r="G893" i="36"/>
  <c r="F893" i="36"/>
  <c r="O892" i="36"/>
  <c r="N892" i="36"/>
  <c r="M892" i="36"/>
  <c r="L892" i="36"/>
  <c r="K892" i="36"/>
  <c r="J892" i="36"/>
  <c r="I892" i="36"/>
  <c r="H892" i="36"/>
  <c r="G892" i="36"/>
  <c r="F892" i="36"/>
  <c r="O891" i="36"/>
  <c r="N891" i="36"/>
  <c r="M891" i="36"/>
  <c r="L891" i="36"/>
  <c r="K891" i="36"/>
  <c r="J891" i="36"/>
  <c r="I891" i="36"/>
  <c r="H891" i="36"/>
  <c r="G891" i="36"/>
  <c r="F891" i="36"/>
  <c r="O890" i="36"/>
  <c r="N890" i="36"/>
  <c r="M890" i="36"/>
  <c r="L890" i="36"/>
  <c r="K890" i="36"/>
  <c r="J890" i="36"/>
  <c r="I890" i="36"/>
  <c r="H890" i="36"/>
  <c r="G890" i="36"/>
  <c r="F890" i="36"/>
  <c r="O889" i="36"/>
  <c r="N889" i="36"/>
  <c r="M889" i="36"/>
  <c r="L889" i="36"/>
  <c r="K889" i="36"/>
  <c r="J889" i="36"/>
  <c r="I889" i="36"/>
  <c r="H889" i="36"/>
  <c r="G889" i="36"/>
  <c r="F889" i="36"/>
  <c r="O888" i="36"/>
  <c r="N888" i="36"/>
  <c r="M888" i="36"/>
  <c r="L888" i="36"/>
  <c r="K888" i="36"/>
  <c r="J888" i="36"/>
  <c r="I888" i="36"/>
  <c r="H888" i="36"/>
  <c r="G888" i="36"/>
  <c r="F888" i="36"/>
  <c r="O887" i="36"/>
  <c r="N887" i="36"/>
  <c r="M887" i="36"/>
  <c r="L887" i="36"/>
  <c r="K887" i="36"/>
  <c r="J887" i="36"/>
  <c r="I887" i="36"/>
  <c r="H887" i="36"/>
  <c r="G887" i="36"/>
  <c r="F887" i="36"/>
  <c r="O886" i="36"/>
  <c r="N886" i="36"/>
  <c r="M886" i="36"/>
  <c r="L886" i="36"/>
  <c r="K886" i="36"/>
  <c r="J886" i="36"/>
  <c r="I886" i="36"/>
  <c r="H886" i="36"/>
  <c r="G886" i="36"/>
  <c r="F886" i="36"/>
  <c r="O885" i="36"/>
  <c r="N885" i="36"/>
  <c r="M885" i="36"/>
  <c r="L885" i="36"/>
  <c r="K885" i="36"/>
  <c r="J885" i="36"/>
  <c r="I885" i="36"/>
  <c r="H885" i="36"/>
  <c r="G885" i="36"/>
  <c r="F885" i="36"/>
  <c r="O884" i="36"/>
  <c r="N884" i="36"/>
  <c r="M884" i="36"/>
  <c r="L884" i="36"/>
  <c r="K884" i="36"/>
  <c r="J884" i="36"/>
  <c r="I884" i="36"/>
  <c r="H884" i="36"/>
  <c r="G884" i="36"/>
  <c r="F884" i="36"/>
  <c r="O883" i="36"/>
  <c r="N883" i="36"/>
  <c r="M883" i="36"/>
  <c r="L883" i="36"/>
  <c r="K883" i="36"/>
  <c r="J883" i="36"/>
  <c r="I883" i="36"/>
  <c r="H883" i="36"/>
  <c r="G883" i="36"/>
  <c r="F883" i="36"/>
  <c r="O882" i="36"/>
  <c r="N882" i="36"/>
  <c r="M882" i="36"/>
  <c r="L882" i="36"/>
  <c r="K882" i="36"/>
  <c r="J882" i="36"/>
  <c r="I882" i="36"/>
  <c r="H882" i="36"/>
  <c r="G882" i="36"/>
  <c r="F882" i="36"/>
  <c r="O881" i="36"/>
  <c r="N881" i="36"/>
  <c r="M881" i="36"/>
  <c r="L881" i="36"/>
  <c r="K881" i="36"/>
  <c r="J881" i="36"/>
  <c r="I881" i="36"/>
  <c r="H881" i="36"/>
  <c r="G881" i="36"/>
  <c r="F881" i="36"/>
  <c r="O880" i="36"/>
  <c r="N880" i="36"/>
  <c r="M880" i="36"/>
  <c r="L880" i="36"/>
  <c r="K880" i="36"/>
  <c r="J880" i="36"/>
  <c r="I880" i="36"/>
  <c r="H880" i="36"/>
  <c r="G880" i="36"/>
  <c r="F880" i="36"/>
  <c r="O879" i="36"/>
  <c r="N879" i="36"/>
  <c r="M879" i="36"/>
  <c r="L879" i="36"/>
  <c r="K879" i="36"/>
  <c r="J879" i="36"/>
  <c r="I879" i="36"/>
  <c r="H879" i="36"/>
  <c r="G879" i="36"/>
  <c r="F879" i="36"/>
  <c r="O878" i="36"/>
  <c r="N878" i="36"/>
  <c r="M878" i="36"/>
  <c r="L878" i="36"/>
  <c r="K878" i="36"/>
  <c r="J878" i="36"/>
  <c r="I878" i="36"/>
  <c r="H878" i="36"/>
  <c r="G878" i="36"/>
  <c r="F878" i="36"/>
  <c r="O877" i="36"/>
  <c r="N877" i="36"/>
  <c r="M877" i="36"/>
  <c r="L877" i="36"/>
  <c r="K877" i="36"/>
  <c r="J877" i="36"/>
  <c r="I877" i="36"/>
  <c r="H877" i="36"/>
  <c r="G877" i="36"/>
  <c r="F877" i="36"/>
  <c r="O876" i="36"/>
  <c r="N876" i="36"/>
  <c r="M876" i="36"/>
  <c r="L876" i="36"/>
  <c r="K876" i="36"/>
  <c r="J876" i="36"/>
  <c r="I876" i="36"/>
  <c r="H876" i="36"/>
  <c r="G876" i="36"/>
  <c r="F876" i="36"/>
  <c r="O875" i="36"/>
  <c r="N875" i="36"/>
  <c r="M875" i="36"/>
  <c r="L875" i="36"/>
  <c r="K875" i="36"/>
  <c r="J875" i="36"/>
  <c r="I875" i="36"/>
  <c r="H875" i="36"/>
  <c r="G875" i="36"/>
  <c r="F875" i="36"/>
  <c r="O874" i="36"/>
  <c r="N874" i="36"/>
  <c r="M874" i="36"/>
  <c r="L874" i="36"/>
  <c r="K874" i="36"/>
  <c r="J874" i="36"/>
  <c r="I874" i="36"/>
  <c r="H874" i="36"/>
  <c r="G874" i="36"/>
  <c r="F874" i="36"/>
  <c r="O873" i="36"/>
  <c r="N873" i="36"/>
  <c r="M873" i="36"/>
  <c r="L873" i="36"/>
  <c r="K873" i="36"/>
  <c r="J873" i="36"/>
  <c r="I873" i="36"/>
  <c r="H873" i="36"/>
  <c r="G873" i="36"/>
  <c r="F873" i="36"/>
  <c r="O872" i="36"/>
  <c r="N872" i="36"/>
  <c r="M872" i="36"/>
  <c r="L872" i="36"/>
  <c r="K872" i="36"/>
  <c r="J872" i="36"/>
  <c r="I872" i="36"/>
  <c r="H872" i="36"/>
  <c r="G872" i="36"/>
  <c r="F872" i="36"/>
  <c r="O871" i="36"/>
  <c r="N871" i="36"/>
  <c r="M871" i="36"/>
  <c r="L871" i="36"/>
  <c r="K871" i="36"/>
  <c r="J871" i="36"/>
  <c r="I871" i="36"/>
  <c r="H871" i="36"/>
  <c r="G871" i="36"/>
  <c r="F871" i="36"/>
  <c r="O870" i="36"/>
  <c r="N870" i="36"/>
  <c r="M870" i="36"/>
  <c r="L870" i="36"/>
  <c r="K870" i="36"/>
  <c r="J870" i="36"/>
  <c r="I870" i="36"/>
  <c r="H870" i="36"/>
  <c r="G870" i="36"/>
  <c r="F870" i="36"/>
  <c r="O869" i="36"/>
  <c r="N869" i="36"/>
  <c r="M869" i="36"/>
  <c r="L869" i="36"/>
  <c r="K869" i="36"/>
  <c r="J869" i="36"/>
  <c r="I869" i="36"/>
  <c r="H869" i="36"/>
  <c r="G869" i="36"/>
  <c r="F869" i="36"/>
  <c r="O868" i="36"/>
  <c r="N868" i="36"/>
  <c r="M868" i="36"/>
  <c r="L868" i="36"/>
  <c r="K868" i="36"/>
  <c r="J868" i="36"/>
  <c r="I868" i="36"/>
  <c r="H868" i="36"/>
  <c r="G868" i="36"/>
  <c r="F868" i="36"/>
  <c r="O867" i="36"/>
  <c r="N867" i="36"/>
  <c r="M867" i="36"/>
  <c r="L867" i="36"/>
  <c r="K867" i="36"/>
  <c r="J867" i="36"/>
  <c r="I867" i="36"/>
  <c r="H867" i="36"/>
  <c r="G867" i="36"/>
  <c r="F867" i="36"/>
  <c r="O866" i="36"/>
  <c r="N866" i="36"/>
  <c r="M866" i="36"/>
  <c r="L866" i="36"/>
  <c r="K866" i="36"/>
  <c r="J866" i="36"/>
  <c r="I866" i="36"/>
  <c r="H866" i="36"/>
  <c r="G866" i="36"/>
  <c r="F866" i="36"/>
  <c r="O865" i="36"/>
  <c r="N865" i="36"/>
  <c r="M865" i="36"/>
  <c r="L865" i="36"/>
  <c r="K865" i="36"/>
  <c r="J865" i="36"/>
  <c r="I865" i="36"/>
  <c r="H865" i="36"/>
  <c r="G865" i="36"/>
  <c r="F865" i="36"/>
  <c r="O864" i="36"/>
  <c r="N864" i="36"/>
  <c r="M864" i="36"/>
  <c r="L864" i="36"/>
  <c r="K864" i="36"/>
  <c r="J864" i="36"/>
  <c r="I864" i="36"/>
  <c r="H864" i="36"/>
  <c r="G864" i="36"/>
  <c r="F864" i="36"/>
  <c r="O863" i="36"/>
  <c r="N863" i="36"/>
  <c r="M863" i="36"/>
  <c r="L863" i="36"/>
  <c r="K863" i="36"/>
  <c r="J863" i="36"/>
  <c r="I863" i="36"/>
  <c r="H863" i="36"/>
  <c r="G863" i="36"/>
  <c r="F863" i="36"/>
  <c r="O862" i="36"/>
  <c r="N862" i="36"/>
  <c r="M862" i="36"/>
  <c r="L862" i="36"/>
  <c r="K862" i="36"/>
  <c r="J862" i="36"/>
  <c r="I862" i="36"/>
  <c r="H862" i="36"/>
  <c r="G862" i="36"/>
  <c r="F862" i="36"/>
  <c r="O861" i="36"/>
  <c r="N861" i="36"/>
  <c r="M861" i="36"/>
  <c r="L861" i="36"/>
  <c r="K861" i="36"/>
  <c r="J861" i="36"/>
  <c r="I861" i="36"/>
  <c r="H861" i="36"/>
  <c r="G861" i="36"/>
  <c r="F861" i="36"/>
  <c r="O860" i="36"/>
  <c r="N860" i="36"/>
  <c r="M860" i="36"/>
  <c r="L860" i="36"/>
  <c r="K860" i="36"/>
  <c r="J860" i="36"/>
  <c r="I860" i="36"/>
  <c r="H860" i="36"/>
  <c r="G860" i="36"/>
  <c r="F860" i="36"/>
  <c r="O859" i="36"/>
  <c r="N859" i="36"/>
  <c r="M859" i="36"/>
  <c r="L859" i="36"/>
  <c r="K859" i="36"/>
  <c r="J859" i="36"/>
  <c r="I859" i="36"/>
  <c r="H859" i="36"/>
  <c r="G859" i="36"/>
  <c r="F859" i="36"/>
  <c r="O858" i="36"/>
  <c r="N858" i="36"/>
  <c r="M858" i="36"/>
  <c r="L858" i="36"/>
  <c r="K858" i="36"/>
  <c r="J858" i="36"/>
  <c r="I858" i="36"/>
  <c r="H858" i="36"/>
  <c r="G858" i="36"/>
  <c r="F858" i="36"/>
  <c r="O857" i="36"/>
  <c r="N857" i="36"/>
  <c r="M857" i="36"/>
  <c r="L857" i="36"/>
  <c r="K857" i="36"/>
  <c r="J857" i="36"/>
  <c r="I857" i="36"/>
  <c r="H857" i="36"/>
  <c r="G857" i="36"/>
  <c r="F857" i="36"/>
  <c r="O856" i="36"/>
  <c r="N856" i="36"/>
  <c r="M856" i="36"/>
  <c r="L856" i="36"/>
  <c r="K856" i="36"/>
  <c r="J856" i="36"/>
  <c r="I856" i="36"/>
  <c r="H856" i="36"/>
  <c r="G856" i="36"/>
  <c r="F856" i="36"/>
  <c r="O855" i="36"/>
  <c r="N855" i="36"/>
  <c r="M855" i="36"/>
  <c r="L855" i="36"/>
  <c r="K855" i="36"/>
  <c r="J855" i="36"/>
  <c r="I855" i="36"/>
  <c r="H855" i="36"/>
  <c r="G855" i="36"/>
  <c r="F855" i="36"/>
  <c r="O854" i="36"/>
  <c r="N854" i="36"/>
  <c r="M854" i="36"/>
  <c r="L854" i="36"/>
  <c r="K854" i="36"/>
  <c r="J854" i="36"/>
  <c r="I854" i="36"/>
  <c r="H854" i="36"/>
  <c r="G854" i="36"/>
  <c r="F854" i="36"/>
  <c r="O853" i="36"/>
  <c r="N853" i="36"/>
  <c r="M853" i="36"/>
  <c r="L853" i="36"/>
  <c r="K853" i="36"/>
  <c r="J853" i="36"/>
  <c r="I853" i="36"/>
  <c r="H853" i="36"/>
  <c r="G853" i="36"/>
  <c r="F853" i="36"/>
  <c r="O852" i="36"/>
  <c r="N852" i="36"/>
  <c r="M852" i="36"/>
  <c r="L852" i="36"/>
  <c r="K852" i="36"/>
  <c r="J852" i="36"/>
  <c r="I852" i="36"/>
  <c r="H852" i="36"/>
  <c r="G852" i="36"/>
  <c r="F852" i="36"/>
  <c r="O851" i="36"/>
  <c r="N851" i="36"/>
  <c r="M851" i="36"/>
  <c r="L851" i="36"/>
  <c r="K851" i="36"/>
  <c r="J851" i="36"/>
  <c r="I851" i="36"/>
  <c r="H851" i="36"/>
  <c r="G851" i="36"/>
  <c r="F851" i="36"/>
  <c r="O850" i="36"/>
  <c r="N850" i="36"/>
  <c r="M850" i="36"/>
  <c r="L850" i="36"/>
  <c r="K850" i="36"/>
  <c r="J850" i="36"/>
  <c r="I850" i="36"/>
  <c r="H850" i="36"/>
  <c r="G850" i="36"/>
  <c r="F850" i="36"/>
  <c r="O849" i="36"/>
  <c r="N849" i="36"/>
  <c r="M849" i="36"/>
  <c r="L849" i="36"/>
  <c r="K849" i="36"/>
  <c r="J849" i="36"/>
  <c r="I849" i="36"/>
  <c r="H849" i="36"/>
  <c r="G849" i="36"/>
  <c r="F849" i="36"/>
  <c r="O848" i="36"/>
  <c r="N848" i="36"/>
  <c r="M848" i="36"/>
  <c r="L848" i="36"/>
  <c r="K848" i="36"/>
  <c r="J848" i="36"/>
  <c r="I848" i="36"/>
  <c r="H848" i="36"/>
  <c r="G848" i="36"/>
  <c r="F848" i="36"/>
  <c r="O847" i="36"/>
  <c r="N847" i="36"/>
  <c r="M847" i="36"/>
  <c r="L847" i="36"/>
  <c r="K847" i="36"/>
  <c r="J847" i="36"/>
  <c r="I847" i="36"/>
  <c r="H847" i="36"/>
  <c r="G847" i="36"/>
  <c r="F847" i="36"/>
  <c r="O846" i="36"/>
  <c r="N846" i="36"/>
  <c r="M846" i="36"/>
  <c r="L846" i="36"/>
  <c r="K846" i="36"/>
  <c r="J846" i="36"/>
  <c r="I846" i="36"/>
  <c r="H846" i="36"/>
  <c r="G846" i="36"/>
  <c r="F846" i="36"/>
  <c r="O845" i="36"/>
  <c r="N845" i="36"/>
  <c r="M845" i="36"/>
  <c r="L845" i="36"/>
  <c r="K845" i="36"/>
  <c r="J845" i="36"/>
  <c r="I845" i="36"/>
  <c r="H845" i="36"/>
  <c r="G845" i="36"/>
  <c r="F845" i="36"/>
  <c r="O844" i="36"/>
  <c r="N844" i="36"/>
  <c r="M844" i="36"/>
  <c r="L844" i="36"/>
  <c r="K844" i="36"/>
  <c r="J844" i="36"/>
  <c r="I844" i="36"/>
  <c r="H844" i="36"/>
  <c r="G844" i="36"/>
  <c r="F844" i="36"/>
  <c r="O843" i="36"/>
  <c r="N843" i="36"/>
  <c r="M843" i="36"/>
  <c r="L843" i="36"/>
  <c r="K843" i="36"/>
  <c r="J843" i="36"/>
  <c r="I843" i="36"/>
  <c r="H843" i="36"/>
  <c r="G843" i="36"/>
  <c r="F843" i="36"/>
  <c r="O842" i="36"/>
  <c r="N842" i="36"/>
  <c r="M842" i="36"/>
  <c r="L842" i="36"/>
  <c r="K842" i="36"/>
  <c r="J842" i="36"/>
  <c r="I842" i="36"/>
  <c r="H842" i="36"/>
  <c r="G842" i="36"/>
  <c r="F842" i="36"/>
  <c r="O841" i="36"/>
  <c r="N841" i="36"/>
  <c r="M841" i="36"/>
  <c r="L841" i="36"/>
  <c r="K841" i="36"/>
  <c r="J841" i="36"/>
  <c r="I841" i="36"/>
  <c r="H841" i="36"/>
  <c r="G841" i="36"/>
  <c r="F841" i="36"/>
  <c r="O840" i="36"/>
  <c r="N840" i="36"/>
  <c r="M840" i="36"/>
  <c r="L840" i="36"/>
  <c r="K840" i="36"/>
  <c r="J840" i="36"/>
  <c r="I840" i="36"/>
  <c r="H840" i="36"/>
  <c r="G840" i="36"/>
  <c r="F840" i="36"/>
  <c r="O839" i="36"/>
  <c r="N839" i="36"/>
  <c r="M839" i="36"/>
  <c r="L839" i="36"/>
  <c r="K839" i="36"/>
  <c r="J839" i="36"/>
  <c r="I839" i="36"/>
  <c r="H839" i="36"/>
  <c r="G839" i="36"/>
  <c r="F839" i="36"/>
  <c r="O838" i="36"/>
  <c r="N838" i="36"/>
  <c r="M838" i="36"/>
  <c r="L838" i="36"/>
  <c r="K838" i="36"/>
  <c r="J838" i="36"/>
  <c r="I838" i="36"/>
  <c r="H838" i="36"/>
  <c r="G838" i="36"/>
  <c r="F838" i="36"/>
  <c r="O837" i="36"/>
  <c r="N837" i="36"/>
  <c r="M837" i="36"/>
  <c r="L837" i="36"/>
  <c r="K837" i="36"/>
  <c r="J837" i="36"/>
  <c r="I837" i="36"/>
  <c r="H837" i="36"/>
  <c r="G837" i="36"/>
  <c r="F837" i="36"/>
  <c r="O836" i="36"/>
  <c r="N836" i="36"/>
  <c r="M836" i="36"/>
  <c r="L836" i="36"/>
  <c r="K836" i="36"/>
  <c r="J836" i="36"/>
  <c r="I836" i="36"/>
  <c r="H836" i="36"/>
  <c r="G836" i="36"/>
  <c r="F836" i="36"/>
  <c r="O835" i="36"/>
  <c r="N835" i="36"/>
  <c r="M835" i="36"/>
  <c r="L835" i="36"/>
  <c r="K835" i="36"/>
  <c r="J835" i="36"/>
  <c r="I835" i="36"/>
  <c r="H835" i="36"/>
  <c r="G835" i="36"/>
  <c r="F835" i="36"/>
  <c r="O834" i="36"/>
  <c r="N834" i="36"/>
  <c r="M834" i="36"/>
  <c r="L834" i="36"/>
  <c r="K834" i="36"/>
  <c r="J834" i="36"/>
  <c r="I834" i="36"/>
  <c r="H834" i="36"/>
  <c r="G834" i="36"/>
  <c r="F834" i="36"/>
  <c r="O833" i="36"/>
  <c r="N833" i="36"/>
  <c r="M833" i="36"/>
  <c r="L833" i="36"/>
  <c r="K833" i="36"/>
  <c r="J833" i="36"/>
  <c r="I833" i="36"/>
  <c r="H833" i="36"/>
  <c r="G833" i="36"/>
  <c r="F833" i="36"/>
  <c r="O832" i="36"/>
  <c r="N832" i="36"/>
  <c r="M832" i="36"/>
  <c r="L832" i="36"/>
  <c r="K832" i="36"/>
  <c r="J832" i="36"/>
  <c r="I832" i="36"/>
  <c r="H832" i="36"/>
  <c r="G832" i="36"/>
  <c r="F832" i="36"/>
  <c r="O831" i="36"/>
  <c r="N831" i="36"/>
  <c r="M831" i="36"/>
  <c r="L831" i="36"/>
  <c r="K831" i="36"/>
  <c r="J831" i="36"/>
  <c r="I831" i="36"/>
  <c r="H831" i="36"/>
  <c r="G831" i="36"/>
  <c r="F831" i="36"/>
  <c r="O830" i="36"/>
  <c r="N830" i="36"/>
  <c r="M830" i="36"/>
  <c r="L830" i="36"/>
  <c r="K830" i="36"/>
  <c r="J830" i="36"/>
  <c r="I830" i="36"/>
  <c r="H830" i="36"/>
  <c r="G830" i="36"/>
  <c r="F830" i="36"/>
  <c r="O829" i="36"/>
  <c r="N829" i="36"/>
  <c r="M829" i="36"/>
  <c r="L829" i="36"/>
  <c r="K829" i="36"/>
  <c r="J829" i="36"/>
  <c r="I829" i="36"/>
  <c r="H829" i="36"/>
  <c r="G829" i="36"/>
  <c r="F829" i="36"/>
  <c r="O828" i="36"/>
  <c r="N828" i="36"/>
  <c r="M828" i="36"/>
  <c r="L828" i="36"/>
  <c r="K828" i="36"/>
  <c r="J828" i="36"/>
  <c r="I828" i="36"/>
  <c r="H828" i="36"/>
  <c r="G828" i="36"/>
  <c r="F828" i="36"/>
  <c r="O827" i="36"/>
  <c r="N827" i="36"/>
  <c r="M827" i="36"/>
  <c r="L827" i="36"/>
  <c r="K827" i="36"/>
  <c r="J827" i="36"/>
  <c r="I827" i="36"/>
  <c r="H827" i="36"/>
  <c r="G827" i="36"/>
  <c r="F827" i="36"/>
  <c r="O826" i="36"/>
  <c r="N826" i="36"/>
  <c r="M826" i="36"/>
  <c r="L826" i="36"/>
  <c r="K826" i="36"/>
  <c r="J826" i="36"/>
  <c r="I826" i="36"/>
  <c r="H826" i="36"/>
  <c r="G826" i="36"/>
  <c r="F826" i="36"/>
  <c r="O825" i="36"/>
  <c r="N825" i="36"/>
  <c r="M825" i="36"/>
  <c r="L825" i="36"/>
  <c r="K825" i="36"/>
  <c r="J825" i="36"/>
  <c r="I825" i="36"/>
  <c r="H825" i="36"/>
  <c r="G825" i="36"/>
  <c r="F825" i="36"/>
  <c r="O824" i="36"/>
  <c r="N824" i="36"/>
  <c r="M824" i="36"/>
  <c r="L824" i="36"/>
  <c r="K824" i="36"/>
  <c r="J824" i="36"/>
  <c r="I824" i="36"/>
  <c r="H824" i="36"/>
  <c r="G824" i="36"/>
  <c r="F824" i="36"/>
  <c r="O823" i="36"/>
  <c r="N823" i="36"/>
  <c r="M823" i="36"/>
  <c r="L823" i="36"/>
  <c r="K823" i="36"/>
  <c r="J823" i="36"/>
  <c r="I823" i="36"/>
  <c r="H823" i="36"/>
  <c r="G823" i="36"/>
  <c r="F823" i="36"/>
  <c r="O822" i="36"/>
  <c r="N822" i="36"/>
  <c r="M822" i="36"/>
  <c r="L822" i="36"/>
  <c r="K822" i="36"/>
  <c r="J822" i="36"/>
  <c r="I822" i="36"/>
  <c r="H822" i="36"/>
  <c r="G822" i="36"/>
  <c r="F822" i="36"/>
  <c r="O821" i="36"/>
  <c r="N821" i="36"/>
  <c r="M821" i="36"/>
  <c r="L821" i="36"/>
  <c r="K821" i="36"/>
  <c r="J821" i="36"/>
  <c r="I821" i="36"/>
  <c r="H821" i="36"/>
  <c r="G821" i="36"/>
  <c r="F821" i="36"/>
  <c r="O820" i="36"/>
  <c r="N820" i="36"/>
  <c r="M820" i="36"/>
  <c r="L820" i="36"/>
  <c r="K820" i="36"/>
  <c r="J820" i="36"/>
  <c r="I820" i="36"/>
  <c r="H820" i="36"/>
  <c r="G820" i="36"/>
  <c r="F820" i="36"/>
  <c r="O819" i="36"/>
  <c r="N819" i="36"/>
  <c r="M819" i="36"/>
  <c r="L819" i="36"/>
  <c r="K819" i="36"/>
  <c r="J819" i="36"/>
  <c r="I819" i="36"/>
  <c r="H819" i="36"/>
  <c r="G819" i="36"/>
  <c r="F819" i="36"/>
  <c r="O818" i="36"/>
  <c r="N818" i="36"/>
  <c r="M818" i="36"/>
  <c r="L818" i="36"/>
  <c r="K818" i="36"/>
  <c r="J818" i="36"/>
  <c r="I818" i="36"/>
  <c r="H818" i="36"/>
  <c r="G818" i="36"/>
  <c r="F818" i="36"/>
  <c r="O817" i="36"/>
  <c r="N817" i="36"/>
  <c r="M817" i="36"/>
  <c r="L817" i="36"/>
  <c r="K817" i="36"/>
  <c r="J817" i="36"/>
  <c r="I817" i="36"/>
  <c r="H817" i="36"/>
  <c r="G817" i="36"/>
  <c r="F817" i="36"/>
  <c r="O816" i="36"/>
  <c r="N816" i="36"/>
  <c r="M816" i="36"/>
  <c r="L816" i="36"/>
  <c r="K816" i="36"/>
  <c r="J816" i="36"/>
  <c r="I816" i="36"/>
  <c r="H816" i="36"/>
  <c r="G816" i="36"/>
  <c r="F816" i="36"/>
  <c r="O815" i="36"/>
  <c r="N815" i="36"/>
  <c r="M815" i="36"/>
  <c r="L815" i="36"/>
  <c r="K815" i="36"/>
  <c r="J815" i="36"/>
  <c r="I815" i="36"/>
  <c r="H815" i="36"/>
  <c r="G815" i="36"/>
  <c r="F815" i="36"/>
  <c r="O814" i="36"/>
  <c r="N814" i="36"/>
  <c r="M814" i="36"/>
  <c r="L814" i="36"/>
  <c r="K814" i="36"/>
  <c r="J814" i="36"/>
  <c r="I814" i="36"/>
  <c r="H814" i="36"/>
  <c r="G814" i="36"/>
  <c r="F814" i="36"/>
  <c r="O813" i="36"/>
  <c r="N813" i="36"/>
  <c r="M813" i="36"/>
  <c r="L813" i="36"/>
  <c r="K813" i="36"/>
  <c r="J813" i="36"/>
  <c r="I813" i="36"/>
  <c r="H813" i="36"/>
  <c r="G813" i="36"/>
  <c r="F813" i="36"/>
  <c r="O812" i="36"/>
  <c r="N812" i="36"/>
  <c r="M812" i="36"/>
  <c r="L812" i="36"/>
  <c r="K812" i="36"/>
  <c r="J812" i="36"/>
  <c r="I812" i="36"/>
  <c r="H812" i="36"/>
  <c r="G812" i="36"/>
  <c r="F812" i="36"/>
  <c r="O811" i="36"/>
  <c r="N811" i="36"/>
  <c r="M811" i="36"/>
  <c r="L811" i="36"/>
  <c r="K811" i="36"/>
  <c r="J811" i="36"/>
  <c r="I811" i="36"/>
  <c r="H811" i="36"/>
  <c r="G811" i="36"/>
  <c r="F811" i="36"/>
  <c r="O810" i="36"/>
  <c r="N810" i="36"/>
  <c r="M810" i="36"/>
  <c r="L810" i="36"/>
  <c r="K810" i="36"/>
  <c r="J810" i="36"/>
  <c r="I810" i="36"/>
  <c r="H810" i="36"/>
  <c r="G810" i="36"/>
  <c r="F810" i="36"/>
  <c r="O809" i="36"/>
  <c r="N809" i="36"/>
  <c r="M809" i="36"/>
  <c r="L809" i="36"/>
  <c r="K809" i="36"/>
  <c r="J809" i="36"/>
  <c r="I809" i="36"/>
  <c r="H809" i="36"/>
  <c r="G809" i="36"/>
  <c r="F809" i="36"/>
  <c r="O808" i="36"/>
  <c r="N808" i="36"/>
  <c r="M808" i="36"/>
  <c r="L808" i="36"/>
  <c r="K808" i="36"/>
  <c r="J808" i="36"/>
  <c r="I808" i="36"/>
  <c r="H808" i="36"/>
  <c r="G808" i="36"/>
  <c r="F808" i="36"/>
  <c r="O807" i="36"/>
  <c r="N807" i="36"/>
  <c r="M807" i="36"/>
  <c r="L807" i="36"/>
  <c r="K807" i="36"/>
  <c r="J807" i="36"/>
  <c r="I807" i="36"/>
  <c r="H807" i="36"/>
  <c r="G807" i="36"/>
  <c r="F807" i="36"/>
  <c r="O806" i="36"/>
  <c r="N806" i="36"/>
  <c r="M806" i="36"/>
  <c r="L806" i="36"/>
  <c r="K806" i="36"/>
  <c r="J806" i="36"/>
  <c r="I806" i="36"/>
  <c r="H806" i="36"/>
  <c r="G806" i="36"/>
  <c r="F806" i="36"/>
  <c r="O805" i="36"/>
  <c r="N805" i="36"/>
  <c r="M805" i="36"/>
  <c r="L805" i="36"/>
  <c r="K805" i="36"/>
  <c r="J805" i="36"/>
  <c r="I805" i="36"/>
  <c r="H805" i="36"/>
  <c r="G805" i="36"/>
  <c r="F805" i="36"/>
  <c r="O804" i="36"/>
  <c r="N804" i="36"/>
  <c r="M804" i="36"/>
  <c r="L804" i="36"/>
  <c r="K804" i="36"/>
  <c r="J804" i="36"/>
  <c r="I804" i="36"/>
  <c r="H804" i="36"/>
  <c r="G804" i="36"/>
  <c r="F804" i="36"/>
  <c r="O803" i="36"/>
  <c r="N803" i="36"/>
  <c r="M803" i="36"/>
  <c r="L803" i="36"/>
  <c r="K803" i="36"/>
  <c r="J803" i="36"/>
  <c r="I803" i="36"/>
  <c r="H803" i="36"/>
  <c r="G803" i="36"/>
  <c r="F803" i="36"/>
  <c r="O802" i="36"/>
  <c r="N802" i="36"/>
  <c r="M802" i="36"/>
  <c r="L802" i="36"/>
  <c r="K802" i="36"/>
  <c r="J802" i="36"/>
  <c r="I802" i="36"/>
  <c r="H802" i="36"/>
  <c r="G802" i="36"/>
  <c r="F802" i="36"/>
  <c r="O801" i="36"/>
  <c r="N801" i="36"/>
  <c r="M801" i="36"/>
  <c r="L801" i="36"/>
  <c r="K801" i="36"/>
  <c r="J801" i="36"/>
  <c r="I801" i="36"/>
  <c r="H801" i="36"/>
  <c r="G801" i="36"/>
  <c r="F801" i="36"/>
  <c r="O800" i="36"/>
  <c r="N800" i="36"/>
  <c r="M800" i="36"/>
  <c r="L800" i="36"/>
  <c r="K800" i="36"/>
  <c r="J800" i="36"/>
  <c r="I800" i="36"/>
  <c r="H800" i="36"/>
  <c r="G800" i="36"/>
  <c r="F800" i="36"/>
  <c r="O799" i="36"/>
  <c r="N799" i="36"/>
  <c r="M799" i="36"/>
  <c r="L799" i="36"/>
  <c r="K799" i="36"/>
  <c r="J799" i="36"/>
  <c r="I799" i="36"/>
  <c r="H799" i="36"/>
  <c r="G799" i="36"/>
  <c r="F799" i="36"/>
  <c r="O798" i="36"/>
  <c r="N798" i="36"/>
  <c r="M798" i="36"/>
  <c r="L798" i="36"/>
  <c r="K798" i="36"/>
  <c r="J798" i="36"/>
  <c r="I798" i="36"/>
  <c r="H798" i="36"/>
  <c r="G798" i="36"/>
  <c r="F798" i="36"/>
  <c r="O797" i="36"/>
  <c r="N797" i="36"/>
  <c r="M797" i="36"/>
  <c r="L797" i="36"/>
  <c r="K797" i="36"/>
  <c r="J797" i="36"/>
  <c r="I797" i="36"/>
  <c r="H797" i="36"/>
  <c r="G797" i="36"/>
  <c r="F797" i="36"/>
  <c r="O796" i="36"/>
  <c r="N796" i="36"/>
  <c r="M796" i="36"/>
  <c r="L796" i="36"/>
  <c r="K796" i="36"/>
  <c r="J796" i="36"/>
  <c r="I796" i="36"/>
  <c r="H796" i="36"/>
  <c r="G796" i="36"/>
  <c r="F796" i="36"/>
  <c r="O795" i="36"/>
  <c r="N795" i="36"/>
  <c r="M795" i="36"/>
  <c r="L795" i="36"/>
  <c r="K795" i="36"/>
  <c r="J795" i="36"/>
  <c r="I795" i="36"/>
  <c r="H795" i="36"/>
  <c r="G795" i="36"/>
  <c r="F795" i="36"/>
  <c r="O794" i="36"/>
  <c r="N794" i="36"/>
  <c r="M794" i="36"/>
  <c r="L794" i="36"/>
  <c r="K794" i="36"/>
  <c r="J794" i="36"/>
  <c r="I794" i="36"/>
  <c r="H794" i="36"/>
  <c r="G794" i="36"/>
  <c r="F794" i="36"/>
  <c r="O793" i="36"/>
  <c r="N793" i="36"/>
  <c r="M793" i="36"/>
  <c r="L793" i="36"/>
  <c r="K793" i="36"/>
  <c r="J793" i="36"/>
  <c r="I793" i="36"/>
  <c r="H793" i="36"/>
  <c r="G793" i="36"/>
  <c r="F793" i="36"/>
  <c r="O792" i="36"/>
  <c r="N792" i="36"/>
  <c r="M792" i="36"/>
  <c r="L792" i="36"/>
  <c r="K792" i="36"/>
  <c r="J792" i="36"/>
  <c r="I792" i="36"/>
  <c r="H792" i="36"/>
  <c r="G792" i="36"/>
  <c r="F792" i="36"/>
  <c r="O791" i="36"/>
  <c r="N791" i="36"/>
  <c r="M791" i="36"/>
  <c r="L791" i="36"/>
  <c r="K791" i="36"/>
  <c r="J791" i="36"/>
  <c r="I791" i="36"/>
  <c r="H791" i="36"/>
  <c r="G791" i="36"/>
  <c r="F791" i="36"/>
  <c r="O790" i="36"/>
  <c r="N790" i="36"/>
  <c r="M790" i="36"/>
  <c r="L790" i="36"/>
  <c r="K790" i="36"/>
  <c r="J790" i="36"/>
  <c r="I790" i="36"/>
  <c r="H790" i="36"/>
  <c r="G790" i="36"/>
  <c r="F790" i="36"/>
  <c r="O789" i="36"/>
  <c r="N789" i="36"/>
  <c r="M789" i="36"/>
  <c r="L789" i="36"/>
  <c r="K789" i="36"/>
  <c r="J789" i="36"/>
  <c r="I789" i="36"/>
  <c r="H789" i="36"/>
  <c r="G789" i="36"/>
  <c r="F789" i="36"/>
  <c r="O788" i="36"/>
  <c r="N788" i="36"/>
  <c r="M788" i="36"/>
  <c r="L788" i="36"/>
  <c r="K788" i="36"/>
  <c r="J788" i="36"/>
  <c r="I788" i="36"/>
  <c r="H788" i="36"/>
  <c r="G788" i="36"/>
  <c r="F788" i="36"/>
  <c r="O787" i="36"/>
  <c r="N787" i="36"/>
  <c r="M787" i="36"/>
  <c r="L787" i="36"/>
  <c r="K787" i="36"/>
  <c r="J787" i="36"/>
  <c r="I787" i="36"/>
  <c r="H787" i="36"/>
  <c r="G787" i="36"/>
  <c r="F787" i="36"/>
  <c r="O786" i="36"/>
  <c r="N786" i="36"/>
  <c r="M786" i="36"/>
  <c r="L786" i="36"/>
  <c r="K786" i="36"/>
  <c r="J786" i="36"/>
  <c r="I786" i="36"/>
  <c r="H786" i="36"/>
  <c r="G786" i="36"/>
  <c r="F786" i="36"/>
  <c r="O785" i="36"/>
  <c r="N785" i="36"/>
  <c r="M785" i="36"/>
  <c r="L785" i="36"/>
  <c r="K785" i="36"/>
  <c r="J785" i="36"/>
  <c r="I785" i="36"/>
  <c r="H785" i="36"/>
  <c r="G785" i="36"/>
  <c r="F785" i="36"/>
  <c r="O784" i="36"/>
  <c r="N784" i="36"/>
  <c r="M784" i="36"/>
  <c r="L784" i="36"/>
  <c r="K784" i="36"/>
  <c r="J784" i="36"/>
  <c r="I784" i="36"/>
  <c r="H784" i="36"/>
  <c r="G784" i="36"/>
  <c r="F784" i="36"/>
  <c r="O783" i="36"/>
  <c r="N783" i="36"/>
  <c r="M783" i="36"/>
  <c r="L783" i="36"/>
  <c r="K783" i="36"/>
  <c r="J783" i="36"/>
  <c r="I783" i="36"/>
  <c r="H783" i="36"/>
  <c r="G783" i="36"/>
  <c r="F783" i="36"/>
  <c r="O782" i="36"/>
  <c r="N782" i="36"/>
  <c r="M782" i="36"/>
  <c r="L782" i="36"/>
  <c r="K782" i="36"/>
  <c r="J782" i="36"/>
  <c r="I782" i="36"/>
  <c r="H782" i="36"/>
  <c r="G782" i="36"/>
  <c r="F782" i="36"/>
  <c r="O781" i="36"/>
  <c r="N781" i="36"/>
  <c r="M781" i="36"/>
  <c r="L781" i="36"/>
  <c r="K781" i="36"/>
  <c r="J781" i="36"/>
  <c r="I781" i="36"/>
  <c r="H781" i="36"/>
  <c r="G781" i="36"/>
  <c r="F781" i="36"/>
  <c r="O780" i="36"/>
  <c r="N780" i="36"/>
  <c r="M780" i="36"/>
  <c r="L780" i="36"/>
  <c r="K780" i="36"/>
  <c r="J780" i="36"/>
  <c r="I780" i="36"/>
  <c r="H780" i="36"/>
  <c r="G780" i="36"/>
  <c r="F780" i="36"/>
  <c r="O779" i="36"/>
  <c r="N779" i="36"/>
  <c r="M779" i="36"/>
  <c r="L779" i="36"/>
  <c r="K779" i="36"/>
  <c r="J779" i="36"/>
  <c r="I779" i="36"/>
  <c r="H779" i="36"/>
  <c r="G779" i="36"/>
  <c r="F779" i="36"/>
  <c r="O778" i="36"/>
  <c r="N778" i="36"/>
  <c r="M778" i="36"/>
  <c r="L778" i="36"/>
  <c r="K778" i="36"/>
  <c r="J778" i="36"/>
  <c r="I778" i="36"/>
  <c r="H778" i="36"/>
  <c r="G778" i="36"/>
  <c r="F778" i="36"/>
  <c r="O777" i="36"/>
  <c r="N777" i="36"/>
  <c r="M777" i="36"/>
  <c r="L777" i="36"/>
  <c r="K777" i="36"/>
  <c r="J777" i="36"/>
  <c r="I777" i="36"/>
  <c r="H777" i="36"/>
  <c r="G777" i="36"/>
  <c r="F777" i="36"/>
  <c r="O776" i="36"/>
  <c r="N776" i="36"/>
  <c r="M776" i="36"/>
  <c r="L776" i="36"/>
  <c r="K776" i="36"/>
  <c r="J776" i="36"/>
  <c r="I776" i="36"/>
  <c r="H776" i="36"/>
  <c r="G776" i="36"/>
  <c r="F776" i="36"/>
  <c r="O775" i="36"/>
  <c r="N775" i="36"/>
  <c r="M775" i="36"/>
  <c r="L775" i="36"/>
  <c r="K775" i="36"/>
  <c r="J775" i="36"/>
  <c r="I775" i="36"/>
  <c r="H775" i="36"/>
  <c r="G775" i="36"/>
  <c r="F775" i="36"/>
  <c r="O774" i="36"/>
  <c r="N774" i="36"/>
  <c r="M774" i="36"/>
  <c r="L774" i="36"/>
  <c r="K774" i="36"/>
  <c r="J774" i="36"/>
  <c r="I774" i="36"/>
  <c r="H774" i="36"/>
  <c r="G774" i="36"/>
  <c r="F774" i="36"/>
  <c r="O773" i="36"/>
  <c r="N773" i="36"/>
  <c r="M773" i="36"/>
  <c r="L773" i="36"/>
  <c r="K773" i="36"/>
  <c r="J773" i="36"/>
  <c r="I773" i="36"/>
  <c r="H773" i="36"/>
  <c r="G773" i="36"/>
  <c r="F773" i="36"/>
  <c r="O772" i="36"/>
  <c r="N772" i="36"/>
  <c r="M772" i="36"/>
  <c r="L772" i="36"/>
  <c r="K772" i="36"/>
  <c r="J772" i="36"/>
  <c r="I772" i="36"/>
  <c r="H772" i="36"/>
  <c r="G772" i="36"/>
  <c r="F772" i="36"/>
  <c r="O771" i="36"/>
  <c r="N771" i="36"/>
  <c r="M771" i="36"/>
  <c r="L771" i="36"/>
  <c r="K771" i="36"/>
  <c r="J771" i="36"/>
  <c r="I771" i="36"/>
  <c r="H771" i="36"/>
  <c r="G771" i="36"/>
  <c r="F771" i="36"/>
  <c r="O770" i="36"/>
  <c r="N770" i="36"/>
  <c r="M770" i="36"/>
  <c r="L770" i="36"/>
  <c r="K770" i="36"/>
  <c r="J770" i="36"/>
  <c r="I770" i="36"/>
  <c r="H770" i="36"/>
  <c r="G770" i="36"/>
  <c r="F770" i="36"/>
  <c r="O769" i="36"/>
  <c r="N769" i="36"/>
  <c r="M769" i="36"/>
  <c r="L769" i="36"/>
  <c r="K769" i="36"/>
  <c r="J769" i="36"/>
  <c r="I769" i="36"/>
  <c r="H769" i="36"/>
  <c r="G769" i="36"/>
  <c r="F769" i="36"/>
  <c r="O768" i="36"/>
  <c r="N768" i="36"/>
  <c r="M768" i="36"/>
  <c r="L768" i="36"/>
  <c r="K768" i="36"/>
  <c r="J768" i="36"/>
  <c r="I768" i="36"/>
  <c r="H768" i="36"/>
  <c r="G768" i="36"/>
  <c r="F768" i="36"/>
  <c r="O767" i="36"/>
  <c r="N767" i="36"/>
  <c r="M767" i="36"/>
  <c r="L767" i="36"/>
  <c r="K767" i="36"/>
  <c r="J767" i="36"/>
  <c r="I767" i="36"/>
  <c r="H767" i="36"/>
  <c r="G767" i="36"/>
  <c r="F767" i="36"/>
  <c r="O766" i="36"/>
  <c r="N766" i="36"/>
  <c r="M766" i="36"/>
  <c r="L766" i="36"/>
  <c r="K766" i="36"/>
  <c r="J766" i="36"/>
  <c r="I766" i="36"/>
  <c r="H766" i="36"/>
  <c r="G766" i="36"/>
  <c r="F766" i="36"/>
  <c r="O765" i="36"/>
  <c r="N765" i="36"/>
  <c r="M765" i="36"/>
  <c r="L765" i="36"/>
  <c r="K765" i="36"/>
  <c r="J765" i="36"/>
  <c r="I765" i="36"/>
  <c r="H765" i="36"/>
  <c r="G765" i="36"/>
  <c r="F765" i="36"/>
  <c r="O764" i="36"/>
  <c r="N764" i="36"/>
  <c r="M764" i="36"/>
  <c r="L764" i="36"/>
  <c r="K764" i="36"/>
  <c r="J764" i="36"/>
  <c r="I764" i="36"/>
  <c r="H764" i="36"/>
  <c r="G764" i="36"/>
  <c r="F764" i="36"/>
  <c r="O763" i="36"/>
  <c r="N763" i="36"/>
  <c r="M763" i="36"/>
  <c r="L763" i="36"/>
  <c r="K763" i="36"/>
  <c r="J763" i="36"/>
  <c r="I763" i="36"/>
  <c r="H763" i="36"/>
  <c r="G763" i="36"/>
  <c r="F763" i="36"/>
  <c r="O762" i="36"/>
  <c r="N762" i="36"/>
  <c r="M762" i="36"/>
  <c r="L762" i="36"/>
  <c r="K762" i="36"/>
  <c r="J762" i="36"/>
  <c r="I762" i="36"/>
  <c r="H762" i="36"/>
  <c r="G762" i="36"/>
  <c r="F762" i="36"/>
  <c r="O761" i="36"/>
  <c r="N761" i="36"/>
  <c r="M761" i="36"/>
  <c r="L761" i="36"/>
  <c r="K761" i="36"/>
  <c r="J761" i="36"/>
  <c r="I761" i="36"/>
  <c r="H761" i="36"/>
  <c r="G761" i="36"/>
  <c r="F761" i="36"/>
  <c r="O760" i="36"/>
  <c r="N760" i="36"/>
  <c r="M760" i="36"/>
  <c r="L760" i="36"/>
  <c r="K760" i="36"/>
  <c r="J760" i="36"/>
  <c r="I760" i="36"/>
  <c r="H760" i="36"/>
  <c r="G760" i="36"/>
  <c r="F760" i="36"/>
  <c r="O759" i="36"/>
  <c r="N759" i="36"/>
  <c r="M759" i="36"/>
  <c r="L759" i="36"/>
  <c r="K759" i="36"/>
  <c r="J759" i="36"/>
  <c r="I759" i="36"/>
  <c r="H759" i="36"/>
  <c r="G759" i="36"/>
  <c r="F759" i="36"/>
  <c r="O758" i="36"/>
  <c r="N758" i="36"/>
  <c r="M758" i="36"/>
  <c r="L758" i="36"/>
  <c r="K758" i="36"/>
  <c r="J758" i="36"/>
  <c r="I758" i="36"/>
  <c r="H758" i="36"/>
  <c r="G758" i="36"/>
  <c r="F758" i="36"/>
  <c r="O757" i="36"/>
  <c r="N757" i="36"/>
  <c r="M757" i="36"/>
  <c r="L757" i="36"/>
  <c r="K757" i="36"/>
  <c r="J757" i="36"/>
  <c r="I757" i="36"/>
  <c r="H757" i="36"/>
  <c r="G757" i="36"/>
  <c r="F757" i="36"/>
  <c r="O756" i="36"/>
  <c r="N756" i="36"/>
  <c r="M756" i="36"/>
  <c r="L756" i="36"/>
  <c r="K756" i="36"/>
  <c r="J756" i="36"/>
  <c r="I756" i="36"/>
  <c r="H756" i="36"/>
  <c r="G756" i="36"/>
  <c r="F756" i="36"/>
  <c r="O755" i="36"/>
  <c r="N755" i="36"/>
  <c r="M755" i="36"/>
  <c r="L755" i="36"/>
  <c r="K755" i="36"/>
  <c r="J755" i="36"/>
  <c r="I755" i="36"/>
  <c r="H755" i="36"/>
  <c r="G755" i="36"/>
  <c r="F755" i="36"/>
  <c r="O754" i="36"/>
  <c r="N754" i="36"/>
  <c r="M754" i="36"/>
  <c r="L754" i="36"/>
  <c r="K754" i="36"/>
  <c r="J754" i="36"/>
  <c r="I754" i="36"/>
  <c r="H754" i="36"/>
  <c r="G754" i="36"/>
  <c r="F754" i="36"/>
  <c r="O753" i="36"/>
  <c r="N753" i="36"/>
  <c r="M753" i="36"/>
  <c r="L753" i="36"/>
  <c r="K753" i="36"/>
  <c r="J753" i="36"/>
  <c r="I753" i="36"/>
  <c r="H753" i="36"/>
  <c r="G753" i="36"/>
  <c r="F753" i="36"/>
  <c r="O752" i="36"/>
  <c r="N752" i="36"/>
  <c r="M752" i="36"/>
  <c r="L752" i="36"/>
  <c r="K752" i="36"/>
  <c r="J752" i="36"/>
  <c r="I752" i="36"/>
  <c r="H752" i="36"/>
  <c r="G752" i="36"/>
  <c r="F752" i="36"/>
  <c r="O751" i="36"/>
  <c r="N751" i="36"/>
  <c r="M751" i="36"/>
  <c r="L751" i="36"/>
  <c r="K751" i="36"/>
  <c r="J751" i="36"/>
  <c r="I751" i="36"/>
  <c r="H751" i="36"/>
  <c r="G751" i="36"/>
  <c r="F751" i="36"/>
  <c r="O750" i="36"/>
  <c r="N750" i="36"/>
  <c r="M750" i="36"/>
  <c r="L750" i="36"/>
  <c r="K750" i="36"/>
  <c r="J750" i="36"/>
  <c r="I750" i="36"/>
  <c r="H750" i="36"/>
  <c r="G750" i="36"/>
  <c r="F750" i="36"/>
  <c r="O749" i="36"/>
  <c r="N749" i="36"/>
  <c r="M749" i="36"/>
  <c r="L749" i="36"/>
  <c r="K749" i="36"/>
  <c r="J749" i="36"/>
  <c r="I749" i="36"/>
  <c r="H749" i="36"/>
  <c r="G749" i="36"/>
  <c r="F749" i="36"/>
  <c r="O748" i="36"/>
  <c r="N748" i="36"/>
  <c r="M748" i="36"/>
  <c r="L748" i="36"/>
  <c r="K748" i="36"/>
  <c r="J748" i="36"/>
  <c r="I748" i="36"/>
  <c r="H748" i="36"/>
  <c r="G748" i="36"/>
  <c r="F748" i="36"/>
  <c r="O747" i="36"/>
  <c r="N747" i="36"/>
  <c r="M747" i="36"/>
  <c r="L747" i="36"/>
  <c r="K747" i="36"/>
  <c r="J747" i="36"/>
  <c r="I747" i="36"/>
  <c r="H747" i="36"/>
  <c r="G747" i="36"/>
  <c r="F747" i="36"/>
  <c r="O746" i="36"/>
  <c r="N746" i="36"/>
  <c r="M746" i="36"/>
  <c r="L746" i="36"/>
  <c r="K746" i="36"/>
  <c r="J746" i="36"/>
  <c r="I746" i="36"/>
  <c r="H746" i="36"/>
  <c r="G746" i="36"/>
  <c r="F746" i="36"/>
  <c r="O745" i="36"/>
  <c r="N745" i="36"/>
  <c r="M745" i="36"/>
  <c r="L745" i="36"/>
  <c r="K745" i="36"/>
  <c r="J745" i="36"/>
  <c r="I745" i="36"/>
  <c r="H745" i="36"/>
  <c r="G745" i="36"/>
  <c r="F745" i="36"/>
  <c r="O744" i="36"/>
  <c r="N744" i="36"/>
  <c r="M744" i="36"/>
  <c r="L744" i="36"/>
  <c r="K744" i="36"/>
  <c r="J744" i="36"/>
  <c r="I744" i="36"/>
  <c r="H744" i="36"/>
  <c r="G744" i="36"/>
  <c r="F744" i="36"/>
  <c r="O743" i="36"/>
  <c r="N743" i="36"/>
  <c r="M743" i="36"/>
  <c r="L743" i="36"/>
  <c r="K743" i="36"/>
  <c r="J743" i="36"/>
  <c r="I743" i="36"/>
  <c r="H743" i="36"/>
  <c r="G743" i="36"/>
  <c r="F743" i="36"/>
  <c r="O742" i="36"/>
  <c r="N742" i="36"/>
  <c r="M742" i="36"/>
  <c r="L742" i="36"/>
  <c r="K742" i="36"/>
  <c r="J742" i="36"/>
  <c r="I742" i="36"/>
  <c r="H742" i="36"/>
  <c r="G742" i="36"/>
  <c r="F742" i="36"/>
  <c r="O741" i="36"/>
  <c r="N741" i="36"/>
  <c r="M741" i="36"/>
  <c r="L741" i="36"/>
  <c r="K741" i="36"/>
  <c r="J741" i="36"/>
  <c r="I741" i="36"/>
  <c r="H741" i="36"/>
  <c r="G741" i="36"/>
  <c r="F741" i="36"/>
  <c r="O740" i="36"/>
  <c r="N740" i="36"/>
  <c r="M740" i="36"/>
  <c r="L740" i="36"/>
  <c r="K740" i="36"/>
  <c r="J740" i="36"/>
  <c r="I740" i="36"/>
  <c r="H740" i="36"/>
  <c r="G740" i="36"/>
  <c r="F740" i="36"/>
  <c r="O739" i="36"/>
  <c r="N739" i="36"/>
  <c r="M739" i="36"/>
  <c r="L739" i="36"/>
  <c r="K739" i="36"/>
  <c r="J739" i="36"/>
  <c r="I739" i="36"/>
  <c r="H739" i="36"/>
  <c r="G739" i="36"/>
  <c r="F739" i="36"/>
  <c r="O738" i="36"/>
  <c r="N738" i="36"/>
  <c r="M738" i="36"/>
  <c r="L738" i="36"/>
  <c r="K738" i="36"/>
  <c r="J738" i="36"/>
  <c r="I738" i="36"/>
  <c r="H738" i="36"/>
  <c r="G738" i="36"/>
  <c r="F738" i="36"/>
  <c r="O737" i="36"/>
  <c r="N737" i="36"/>
  <c r="M737" i="36"/>
  <c r="L737" i="36"/>
  <c r="K737" i="36"/>
  <c r="J737" i="36"/>
  <c r="I737" i="36"/>
  <c r="H737" i="36"/>
  <c r="G737" i="36"/>
  <c r="F737" i="36"/>
  <c r="O736" i="36"/>
  <c r="N736" i="36"/>
  <c r="M736" i="36"/>
  <c r="L736" i="36"/>
  <c r="K736" i="36"/>
  <c r="J736" i="36"/>
  <c r="I736" i="36"/>
  <c r="H736" i="36"/>
  <c r="G736" i="36"/>
  <c r="F736" i="36"/>
  <c r="O735" i="36"/>
  <c r="N735" i="36"/>
  <c r="M735" i="36"/>
  <c r="L735" i="36"/>
  <c r="K735" i="36"/>
  <c r="J735" i="36"/>
  <c r="I735" i="36"/>
  <c r="H735" i="36"/>
  <c r="G735" i="36"/>
  <c r="F735" i="36"/>
  <c r="O734" i="36"/>
  <c r="N734" i="36"/>
  <c r="M734" i="36"/>
  <c r="L734" i="36"/>
  <c r="K734" i="36"/>
  <c r="J734" i="36"/>
  <c r="I734" i="36"/>
  <c r="H734" i="36"/>
  <c r="G734" i="36"/>
  <c r="F734" i="36"/>
  <c r="O733" i="36"/>
  <c r="N733" i="36"/>
  <c r="M733" i="36"/>
  <c r="L733" i="36"/>
  <c r="K733" i="36"/>
  <c r="J733" i="36"/>
  <c r="I733" i="36"/>
  <c r="H733" i="36"/>
  <c r="G733" i="36"/>
  <c r="F733" i="36"/>
  <c r="O732" i="36"/>
  <c r="N732" i="36"/>
  <c r="M732" i="36"/>
  <c r="L732" i="36"/>
  <c r="K732" i="36"/>
  <c r="J732" i="36"/>
  <c r="I732" i="36"/>
  <c r="H732" i="36"/>
  <c r="G732" i="36"/>
  <c r="F732" i="36"/>
  <c r="O731" i="36"/>
  <c r="N731" i="36"/>
  <c r="M731" i="36"/>
  <c r="L731" i="36"/>
  <c r="K731" i="36"/>
  <c r="J731" i="36"/>
  <c r="I731" i="36"/>
  <c r="H731" i="36"/>
  <c r="G731" i="36"/>
  <c r="F731" i="36"/>
  <c r="O730" i="36"/>
  <c r="N730" i="36"/>
  <c r="M730" i="36"/>
  <c r="L730" i="36"/>
  <c r="K730" i="36"/>
  <c r="J730" i="36"/>
  <c r="I730" i="36"/>
  <c r="H730" i="36"/>
  <c r="G730" i="36"/>
  <c r="F730" i="36"/>
  <c r="O729" i="36"/>
  <c r="N729" i="36"/>
  <c r="M729" i="36"/>
  <c r="L729" i="36"/>
  <c r="K729" i="36"/>
  <c r="J729" i="36"/>
  <c r="I729" i="36"/>
  <c r="H729" i="36"/>
  <c r="G729" i="36"/>
  <c r="F729" i="36"/>
  <c r="O728" i="36"/>
  <c r="N728" i="36"/>
  <c r="M728" i="36"/>
  <c r="L728" i="36"/>
  <c r="K728" i="36"/>
  <c r="J728" i="36"/>
  <c r="I728" i="36"/>
  <c r="H728" i="36"/>
  <c r="G728" i="36"/>
  <c r="F728" i="36"/>
  <c r="O727" i="36"/>
  <c r="N727" i="36"/>
  <c r="M727" i="36"/>
  <c r="L727" i="36"/>
  <c r="K727" i="36"/>
  <c r="J727" i="36"/>
  <c r="I727" i="36"/>
  <c r="H727" i="36"/>
  <c r="G727" i="36"/>
  <c r="F727" i="36"/>
  <c r="O726" i="36"/>
  <c r="N726" i="36"/>
  <c r="M726" i="36"/>
  <c r="L726" i="36"/>
  <c r="K726" i="36"/>
  <c r="J726" i="36"/>
  <c r="I726" i="36"/>
  <c r="H726" i="36"/>
  <c r="G726" i="36"/>
  <c r="F726" i="36"/>
  <c r="O725" i="36"/>
  <c r="N725" i="36"/>
  <c r="M725" i="36"/>
  <c r="L725" i="36"/>
  <c r="K725" i="36"/>
  <c r="J725" i="36"/>
  <c r="I725" i="36"/>
  <c r="H725" i="36"/>
  <c r="G725" i="36"/>
  <c r="F725" i="36"/>
  <c r="O724" i="36"/>
  <c r="N724" i="36"/>
  <c r="M724" i="36"/>
  <c r="L724" i="36"/>
  <c r="K724" i="36"/>
  <c r="J724" i="36"/>
  <c r="I724" i="36"/>
  <c r="H724" i="36"/>
  <c r="G724" i="36"/>
  <c r="F724" i="36"/>
  <c r="O723" i="36"/>
  <c r="N723" i="36"/>
  <c r="M723" i="36"/>
  <c r="L723" i="36"/>
  <c r="K723" i="36"/>
  <c r="J723" i="36"/>
  <c r="I723" i="36"/>
  <c r="H723" i="36"/>
  <c r="G723" i="36"/>
  <c r="F723" i="36"/>
  <c r="O722" i="36"/>
  <c r="N722" i="36"/>
  <c r="M722" i="36"/>
  <c r="L722" i="36"/>
  <c r="K722" i="36"/>
  <c r="J722" i="36"/>
  <c r="I722" i="36"/>
  <c r="H722" i="36"/>
  <c r="G722" i="36"/>
  <c r="F722" i="36"/>
  <c r="O721" i="36"/>
  <c r="N721" i="36"/>
  <c r="M721" i="36"/>
  <c r="L721" i="36"/>
  <c r="K721" i="36"/>
  <c r="J721" i="36"/>
  <c r="I721" i="36"/>
  <c r="H721" i="36"/>
  <c r="G721" i="36"/>
  <c r="F721" i="36"/>
  <c r="O720" i="36"/>
  <c r="N720" i="36"/>
  <c r="M720" i="36"/>
  <c r="L720" i="36"/>
  <c r="K720" i="36"/>
  <c r="J720" i="36"/>
  <c r="I720" i="36"/>
  <c r="H720" i="36"/>
  <c r="G720" i="36"/>
  <c r="F720" i="36"/>
  <c r="O719" i="36"/>
  <c r="N719" i="36"/>
  <c r="M719" i="36"/>
  <c r="L719" i="36"/>
  <c r="K719" i="36"/>
  <c r="J719" i="36"/>
  <c r="I719" i="36"/>
  <c r="H719" i="36"/>
  <c r="G719" i="36"/>
  <c r="F719" i="36"/>
  <c r="O718" i="36"/>
  <c r="N718" i="36"/>
  <c r="M718" i="36"/>
  <c r="L718" i="36"/>
  <c r="K718" i="36"/>
  <c r="J718" i="36"/>
  <c r="I718" i="36"/>
  <c r="H718" i="36"/>
  <c r="G718" i="36"/>
  <c r="F718" i="36"/>
  <c r="O717" i="36"/>
  <c r="N717" i="36"/>
  <c r="M717" i="36"/>
  <c r="L717" i="36"/>
  <c r="K717" i="36"/>
  <c r="J717" i="36"/>
  <c r="I717" i="36"/>
  <c r="H717" i="36"/>
  <c r="G717" i="36"/>
  <c r="F717" i="36"/>
  <c r="O716" i="36"/>
  <c r="N716" i="36"/>
  <c r="M716" i="36"/>
  <c r="L716" i="36"/>
  <c r="K716" i="36"/>
  <c r="J716" i="36"/>
  <c r="I716" i="36"/>
  <c r="H716" i="36"/>
  <c r="G716" i="36"/>
  <c r="F716" i="36"/>
  <c r="O715" i="36"/>
  <c r="N715" i="36"/>
  <c r="M715" i="36"/>
  <c r="L715" i="36"/>
  <c r="K715" i="36"/>
  <c r="J715" i="36"/>
  <c r="I715" i="36"/>
  <c r="H715" i="36"/>
  <c r="G715" i="36"/>
  <c r="F715" i="36"/>
  <c r="O714" i="36"/>
  <c r="N714" i="36"/>
  <c r="M714" i="36"/>
  <c r="L714" i="36"/>
  <c r="K714" i="36"/>
  <c r="J714" i="36"/>
  <c r="I714" i="36"/>
  <c r="H714" i="36"/>
  <c r="G714" i="36"/>
  <c r="F714" i="36"/>
  <c r="O713" i="36"/>
  <c r="N713" i="36"/>
  <c r="M713" i="36"/>
  <c r="L713" i="36"/>
  <c r="K713" i="36"/>
  <c r="J713" i="36"/>
  <c r="I713" i="36"/>
  <c r="H713" i="36"/>
  <c r="G713" i="36"/>
  <c r="F713" i="36"/>
  <c r="O712" i="36"/>
  <c r="N712" i="36"/>
  <c r="M712" i="36"/>
  <c r="L712" i="36"/>
  <c r="K712" i="36"/>
  <c r="J712" i="36"/>
  <c r="I712" i="36"/>
  <c r="H712" i="36"/>
  <c r="G712" i="36"/>
  <c r="F712" i="36"/>
  <c r="O711" i="36"/>
  <c r="N711" i="36"/>
  <c r="M711" i="36"/>
  <c r="L711" i="36"/>
  <c r="K711" i="36"/>
  <c r="J711" i="36"/>
  <c r="I711" i="36"/>
  <c r="H711" i="36"/>
  <c r="G711" i="36"/>
  <c r="F711" i="36"/>
  <c r="O710" i="36"/>
  <c r="N710" i="36"/>
  <c r="M710" i="36"/>
  <c r="L710" i="36"/>
  <c r="K710" i="36"/>
  <c r="J710" i="36"/>
  <c r="I710" i="36"/>
  <c r="H710" i="36"/>
  <c r="G710" i="36"/>
  <c r="F710" i="36"/>
  <c r="O709" i="36"/>
  <c r="N709" i="36"/>
  <c r="M709" i="36"/>
  <c r="L709" i="36"/>
  <c r="K709" i="36"/>
  <c r="J709" i="36"/>
  <c r="I709" i="36"/>
  <c r="H709" i="36"/>
  <c r="G709" i="36"/>
  <c r="F709" i="36"/>
  <c r="O708" i="36"/>
  <c r="N708" i="36"/>
  <c r="M708" i="36"/>
  <c r="L708" i="36"/>
  <c r="K708" i="36"/>
  <c r="J708" i="36"/>
  <c r="I708" i="36"/>
  <c r="H708" i="36"/>
  <c r="G708" i="36"/>
  <c r="F708" i="36"/>
  <c r="O707" i="36"/>
  <c r="N707" i="36"/>
  <c r="M707" i="36"/>
  <c r="L707" i="36"/>
  <c r="K707" i="36"/>
  <c r="J707" i="36"/>
  <c r="I707" i="36"/>
  <c r="H707" i="36"/>
  <c r="G707" i="36"/>
  <c r="F707" i="36"/>
  <c r="O706" i="36"/>
  <c r="N706" i="36"/>
  <c r="M706" i="36"/>
  <c r="L706" i="36"/>
  <c r="K706" i="36"/>
  <c r="J706" i="36"/>
  <c r="I706" i="36"/>
  <c r="H706" i="36"/>
  <c r="G706" i="36"/>
  <c r="F706" i="36"/>
  <c r="O705" i="36"/>
  <c r="N705" i="36"/>
  <c r="M705" i="36"/>
  <c r="L705" i="36"/>
  <c r="K705" i="36"/>
  <c r="J705" i="36"/>
  <c r="I705" i="36"/>
  <c r="H705" i="36"/>
  <c r="G705" i="36"/>
  <c r="F705" i="36"/>
  <c r="O704" i="36"/>
  <c r="N704" i="36"/>
  <c r="M704" i="36"/>
  <c r="L704" i="36"/>
  <c r="K704" i="36"/>
  <c r="J704" i="36"/>
  <c r="I704" i="36"/>
  <c r="H704" i="36"/>
  <c r="G704" i="36"/>
  <c r="F704" i="36"/>
  <c r="O703" i="36"/>
  <c r="N703" i="36"/>
  <c r="M703" i="36"/>
  <c r="L703" i="36"/>
  <c r="K703" i="36"/>
  <c r="J703" i="36"/>
  <c r="I703" i="36"/>
  <c r="H703" i="36"/>
  <c r="G703" i="36"/>
  <c r="F703" i="36"/>
  <c r="O702" i="36"/>
  <c r="N702" i="36"/>
  <c r="M702" i="36"/>
  <c r="L702" i="36"/>
  <c r="K702" i="36"/>
  <c r="J702" i="36"/>
  <c r="I702" i="36"/>
  <c r="H702" i="36"/>
  <c r="G702" i="36"/>
  <c r="F702" i="36"/>
  <c r="O701" i="36"/>
  <c r="N701" i="36"/>
  <c r="M701" i="36"/>
  <c r="L701" i="36"/>
  <c r="K701" i="36"/>
  <c r="J701" i="36"/>
  <c r="I701" i="36"/>
  <c r="H701" i="36"/>
  <c r="G701" i="36"/>
  <c r="F701" i="36"/>
  <c r="O700" i="36"/>
  <c r="N700" i="36"/>
  <c r="M700" i="36"/>
  <c r="L700" i="36"/>
  <c r="K700" i="36"/>
  <c r="J700" i="36"/>
  <c r="I700" i="36"/>
  <c r="H700" i="36"/>
  <c r="G700" i="36"/>
  <c r="F700" i="36"/>
  <c r="O699" i="36"/>
  <c r="N699" i="36"/>
  <c r="M699" i="36"/>
  <c r="L699" i="36"/>
  <c r="K699" i="36"/>
  <c r="J699" i="36"/>
  <c r="I699" i="36"/>
  <c r="H699" i="36"/>
  <c r="G699" i="36"/>
  <c r="F699" i="36"/>
  <c r="O698" i="36"/>
  <c r="N698" i="36"/>
  <c r="M698" i="36"/>
  <c r="L698" i="36"/>
  <c r="K698" i="36"/>
  <c r="J698" i="36"/>
  <c r="I698" i="36"/>
  <c r="H698" i="36"/>
  <c r="G698" i="36"/>
  <c r="F698" i="36"/>
  <c r="O697" i="36"/>
  <c r="N697" i="36"/>
  <c r="M697" i="36"/>
  <c r="L697" i="36"/>
  <c r="K697" i="36"/>
  <c r="J697" i="36"/>
  <c r="I697" i="36"/>
  <c r="H697" i="36"/>
  <c r="G697" i="36"/>
  <c r="F697" i="36"/>
  <c r="O696" i="36"/>
  <c r="N696" i="36"/>
  <c r="M696" i="36"/>
  <c r="L696" i="36"/>
  <c r="K696" i="36"/>
  <c r="J696" i="36"/>
  <c r="I696" i="36"/>
  <c r="H696" i="36"/>
  <c r="G696" i="36"/>
  <c r="F696" i="36"/>
  <c r="O695" i="36"/>
  <c r="N695" i="36"/>
  <c r="M695" i="36"/>
  <c r="L695" i="36"/>
  <c r="K695" i="36"/>
  <c r="J695" i="36"/>
  <c r="I695" i="36"/>
  <c r="H695" i="36"/>
  <c r="G695" i="36"/>
  <c r="F695" i="36"/>
  <c r="O694" i="36"/>
  <c r="N694" i="36"/>
  <c r="M694" i="36"/>
  <c r="L694" i="36"/>
  <c r="K694" i="36"/>
  <c r="J694" i="36"/>
  <c r="I694" i="36"/>
  <c r="H694" i="36"/>
  <c r="G694" i="36"/>
  <c r="F694" i="36"/>
  <c r="O693" i="36"/>
  <c r="N693" i="36"/>
  <c r="M693" i="36"/>
  <c r="L693" i="36"/>
  <c r="K693" i="36"/>
  <c r="J693" i="36"/>
  <c r="I693" i="36"/>
  <c r="H693" i="36"/>
  <c r="G693" i="36"/>
  <c r="F693" i="36"/>
  <c r="O692" i="36"/>
  <c r="N692" i="36"/>
  <c r="M692" i="36"/>
  <c r="L692" i="36"/>
  <c r="K692" i="36"/>
  <c r="J692" i="36"/>
  <c r="I692" i="36"/>
  <c r="H692" i="36"/>
  <c r="G692" i="36"/>
  <c r="F692" i="36"/>
  <c r="O691" i="36"/>
  <c r="N691" i="36"/>
  <c r="M691" i="36"/>
  <c r="L691" i="36"/>
  <c r="K691" i="36"/>
  <c r="J691" i="36"/>
  <c r="I691" i="36"/>
  <c r="H691" i="36"/>
  <c r="G691" i="36"/>
  <c r="F691" i="36"/>
  <c r="O690" i="36"/>
  <c r="N690" i="36"/>
  <c r="M690" i="36"/>
  <c r="L690" i="36"/>
  <c r="K690" i="36"/>
  <c r="J690" i="36"/>
  <c r="I690" i="36"/>
  <c r="H690" i="36"/>
  <c r="G690" i="36"/>
  <c r="F690" i="36"/>
  <c r="O689" i="36"/>
  <c r="N689" i="36"/>
  <c r="M689" i="36"/>
  <c r="L689" i="36"/>
  <c r="K689" i="36"/>
  <c r="J689" i="36"/>
  <c r="I689" i="36"/>
  <c r="H689" i="36"/>
  <c r="G689" i="36"/>
  <c r="F689" i="36"/>
  <c r="O688" i="36"/>
  <c r="N688" i="36"/>
  <c r="M688" i="36"/>
  <c r="L688" i="36"/>
  <c r="K688" i="36"/>
  <c r="J688" i="36"/>
  <c r="I688" i="36"/>
  <c r="H688" i="36"/>
  <c r="G688" i="36"/>
  <c r="F688" i="36"/>
  <c r="O687" i="36"/>
  <c r="N687" i="36"/>
  <c r="M687" i="36"/>
  <c r="L687" i="36"/>
  <c r="K687" i="36"/>
  <c r="J687" i="36"/>
  <c r="I687" i="36"/>
  <c r="H687" i="36"/>
  <c r="G687" i="36"/>
  <c r="F687" i="36"/>
  <c r="O686" i="36"/>
  <c r="N686" i="36"/>
  <c r="M686" i="36"/>
  <c r="L686" i="36"/>
  <c r="K686" i="36"/>
  <c r="J686" i="36"/>
  <c r="I686" i="36"/>
  <c r="H686" i="36"/>
  <c r="G686" i="36"/>
  <c r="F686" i="36"/>
  <c r="O685" i="36"/>
  <c r="N685" i="36"/>
  <c r="M685" i="36"/>
  <c r="L685" i="36"/>
  <c r="K685" i="36"/>
  <c r="J685" i="36"/>
  <c r="I685" i="36"/>
  <c r="H685" i="36"/>
  <c r="G685" i="36"/>
  <c r="F685" i="36"/>
  <c r="O684" i="36"/>
  <c r="N684" i="36"/>
  <c r="M684" i="36"/>
  <c r="L684" i="36"/>
  <c r="K684" i="36"/>
  <c r="J684" i="36"/>
  <c r="I684" i="36"/>
  <c r="H684" i="36"/>
  <c r="G684" i="36"/>
  <c r="F684" i="36"/>
  <c r="O683" i="36"/>
  <c r="N683" i="36"/>
  <c r="M683" i="36"/>
  <c r="L683" i="36"/>
  <c r="K683" i="36"/>
  <c r="J683" i="36"/>
  <c r="I683" i="36"/>
  <c r="H683" i="36"/>
  <c r="G683" i="36"/>
  <c r="F683" i="36"/>
  <c r="O682" i="36"/>
  <c r="N682" i="36"/>
  <c r="M682" i="36"/>
  <c r="L682" i="36"/>
  <c r="K682" i="36"/>
  <c r="J682" i="36"/>
  <c r="I682" i="36"/>
  <c r="H682" i="36"/>
  <c r="G682" i="36"/>
  <c r="F682" i="36"/>
  <c r="O681" i="36"/>
  <c r="N681" i="36"/>
  <c r="M681" i="36"/>
  <c r="L681" i="36"/>
  <c r="K681" i="36"/>
  <c r="J681" i="36"/>
  <c r="I681" i="36"/>
  <c r="H681" i="36"/>
  <c r="G681" i="36"/>
  <c r="F681" i="36"/>
  <c r="O680" i="36"/>
  <c r="N680" i="36"/>
  <c r="M680" i="36"/>
  <c r="L680" i="36"/>
  <c r="K680" i="36"/>
  <c r="J680" i="36"/>
  <c r="I680" i="36"/>
  <c r="H680" i="36"/>
  <c r="G680" i="36"/>
  <c r="F680" i="36"/>
  <c r="O679" i="36"/>
  <c r="N679" i="36"/>
  <c r="M679" i="36"/>
  <c r="L679" i="36"/>
  <c r="K679" i="36"/>
  <c r="J679" i="36"/>
  <c r="I679" i="36"/>
  <c r="H679" i="36"/>
  <c r="G679" i="36"/>
  <c r="F679" i="36"/>
  <c r="O678" i="36"/>
  <c r="N678" i="36"/>
  <c r="M678" i="36"/>
  <c r="L678" i="36"/>
  <c r="K678" i="36"/>
  <c r="J678" i="36"/>
  <c r="I678" i="36"/>
  <c r="H678" i="36"/>
  <c r="G678" i="36"/>
  <c r="F678" i="36"/>
  <c r="O677" i="36"/>
  <c r="N677" i="36"/>
  <c r="M677" i="36"/>
  <c r="L677" i="36"/>
  <c r="K677" i="36"/>
  <c r="J677" i="36"/>
  <c r="I677" i="36"/>
  <c r="H677" i="36"/>
  <c r="G677" i="36"/>
  <c r="F677" i="36"/>
  <c r="O676" i="36"/>
  <c r="N676" i="36"/>
  <c r="M676" i="36"/>
  <c r="L676" i="36"/>
  <c r="K676" i="36"/>
  <c r="J676" i="36"/>
  <c r="I676" i="36"/>
  <c r="H676" i="36"/>
  <c r="G676" i="36"/>
  <c r="F676" i="36"/>
  <c r="O675" i="36"/>
  <c r="N675" i="36"/>
  <c r="M675" i="36"/>
  <c r="L675" i="36"/>
  <c r="K675" i="36"/>
  <c r="J675" i="36"/>
  <c r="I675" i="36"/>
  <c r="H675" i="36"/>
  <c r="G675" i="36"/>
  <c r="F675" i="36"/>
  <c r="O674" i="36"/>
  <c r="N674" i="36"/>
  <c r="M674" i="36"/>
  <c r="L674" i="36"/>
  <c r="K674" i="36"/>
  <c r="J674" i="36"/>
  <c r="I674" i="36"/>
  <c r="H674" i="36"/>
  <c r="G674" i="36"/>
  <c r="F674" i="36"/>
  <c r="O673" i="36"/>
  <c r="N673" i="36"/>
  <c r="M673" i="36"/>
  <c r="L673" i="36"/>
  <c r="K673" i="36"/>
  <c r="J673" i="36"/>
  <c r="I673" i="36"/>
  <c r="H673" i="36"/>
  <c r="G673" i="36"/>
  <c r="F673" i="36"/>
  <c r="O672" i="36"/>
  <c r="N672" i="36"/>
  <c r="M672" i="36"/>
  <c r="L672" i="36"/>
  <c r="K672" i="36"/>
  <c r="J672" i="36"/>
  <c r="I672" i="36"/>
  <c r="H672" i="36"/>
  <c r="G672" i="36"/>
  <c r="F672" i="36"/>
  <c r="O671" i="36"/>
  <c r="N671" i="36"/>
  <c r="M671" i="36"/>
  <c r="L671" i="36"/>
  <c r="K671" i="36"/>
  <c r="J671" i="36"/>
  <c r="I671" i="36"/>
  <c r="H671" i="36"/>
  <c r="G671" i="36"/>
  <c r="F671" i="36"/>
  <c r="O670" i="36"/>
  <c r="N670" i="36"/>
  <c r="M670" i="36"/>
  <c r="L670" i="36"/>
  <c r="K670" i="36"/>
  <c r="J670" i="36"/>
  <c r="I670" i="36"/>
  <c r="H670" i="36"/>
  <c r="G670" i="36"/>
  <c r="F670" i="36"/>
  <c r="O669" i="36"/>
  <c r="N669" i="36"/>
  <c r="M669" i="36"/>
  <c r="L669" i="36"/>
  <c r="K669" i="36"/>
  <c r="J669" i="36"/>
  <c r="I669" i="36"/>
  <c r="H669" i="36"/>
  <c r="G669" i="36"/>
  <c r="F669" i="36"/>
  <c r="O668" i="36"/>
  <c r="N668" i="36"/>
  <c r="M668" i="36"/>
  <c r="L668" i="36"/>
  <c r="K668" i="36"/>
  <c r="J668" i="36"/>
  <c r="I668" i="36"/>
  <c r="H668" i="36"/>
  <c r="G668" i="36"/>
  <c r="F668" i="36"/>
  <c r="O667" i="36"/>
  <c r="N667" i="36"/>
  <c r="M667" i="36"/>
  <c r="L667" i="36"/>
  <c r="K667" i="36"/>
  <c r="J667" i="36"/>
  <c r="I667" i="36"/>
  <c r="H667" i="36"/>
  <c r="G667" i="36"/>
  <c r="F667" i="36"/>
  <c r="O666" i="36"/>
  <c r="N666" i="36"/>
  <c r="M666" i="36"/>
  <c r="L666" i="36"/>
  <c r="K666" i="36"/>
  <c r="J666" i="36"/>
  <c r="I666" i="36"/>
  <c r="H666" i="36"/>
  <c r="G666" i="36"/>
  <c r="F666" i="36"/>
  <c r="O665" i="36"/>
  <c r="N665" i="36"/>
  <c r="M665" i="36"/>
  <c r="L665" i="36"/>
  <c r="K665" i="36"/>
  <c r="J665" i="36"/>
  <c r="I665" i="36"/>
  <c r="H665" i="36"/>
  <c r="G665" i="36"/>
  <c r="F665" i="36"/>
  <c r="O664" i="36"/>
  <c r="N664" i="36"/>
  <c r="M664" i="36"/>
  <c r="L664" i="36"/>
  <c r="K664" i="36"/>
  <c r="J664" i="36"/>
  <c r="I664" i="36"/>
  <c r="H664" i="36"/>
  <c r="G664" i="36"/>
  <c r="F664" i="36"/>
  <c r="O663" i="36"/>
  <c r="N663" i="36"/>
  <c r="M663" i="36"/>
  <c r="L663" i="36"/>
  <c r="K663" i="36"/>
  <c r="J663" i="36"/>
  <c r="I663" i="36"/>
  <c r="H663" i="36"/>
  <c r="G663" i="36"/>
  <c r="F663" i="36"/>
  <c r="O662" i="36"/>
  <c r="N662" i="36"/>
  <c r="M662" i="36"/>
  <c r="L662" i="36"/>
  <c r="K662" i="36"/>
  <c r="J662" i="36"/>
  <c r="I662" i="36"/>
  <c r="H662" i="36"/>
  <c r="G662" i="36"/>
  <c r="F662" i="36"/>
  <c r="O661" i="36"/>
  <c r="N661" i="36"/>
  <c r="M661" i="36"/>
  <c r="L661" i="36"/>
  <c r="K661" i="36"/>
  <c r="J661" i="36"/>
  <c r="I661" i="36"/>
  <c r="H661" i="36"/>
  <c r="G661" i="36"/>
  <c r="F661" i="36"/>
  <c r="O660" i="36"/>
  <c r="N660" i="36"/>
  <c r="M660" i="36"/>
  <c r="L660" i="36"/>
  <c r="K660" i="36"/>
  <c r="J660" i="36"/>
  <c r="I660" i="36"/>
  <c r="H660" i="36"/>
  <c r="G660" i="36"/>
  <c r="F660" i="36"/>
  <c r="O659" i="36"/>
  <c r="N659" i="36"/>
  <c r="M659" i="36"/>
  <c r="L659" i="36"/>
  <c r="K659" i="36"/>
  <c r="J659" i="36"/>
  <c r="I659" i="36"/>
  <c r="H659" i="36"/>
  <c r="G659" i="36"/>
  <c r="F659" i="36"/>
  <c r="O658" i="36"/>
  <c r="N658" i="36"/>
  <c r="M658" i="36"/>
  <c r="L658" i="36"/>
  <c r="K658" i="36"/>
  <c r="J658" i="36"/>
  <c r="I658" i="36"/>
  <c r="H658" i="36"/>
  <c r="G658" i="36"/>
  <c r="F658" i="36"/>
  <c r="O657" i="36"/>
  <c r="N657" i="36"/>
  <c r="M657" i="36"/>
  <c r="L657" i="36"/>
  <c r="K657" i="36"/>
  <c r="J657" i="36"/>
  <c r="I657" i="36"/>
  <c r="H657" i="36"/>
  <c r="G657" i="36"/>
  <c r="F657" i="36"/>
  <c r="O656" i="36"/>
  <c r="N656" i="36"/>
  <c r="M656" i="36"/>
  <c r="L656" i="36"/>
  <c r="K656" i="36"/>
  <c r="J656" i="36"/>
  <c r="I656" i="36"/>
  <c r="H656" i="36"/>
  <c r="G656" i="36"/>
  <c r="F656" i="36"/>
  <c r="O655" i="36"/>
  <c r="N655" i="36"/>
  <c r="M655" i="36"/>
  <c r="L655" i="36"/>
  <c r="K655" i="36"/>
  <c r="J655" i="36"/>
  <c r="I655" i="36"/>
  <c r="H655" i="36"/>
  <c r="G655" i="36"/>
  <c r="F655" i="36"/>
  <c r="O654" i="36"/>
  <c r="N654" i="36"/>
  <c r="M654" i="36"/>
  <c r="L654" i="36"/>
  <c r="K654" i="36"/>
  <c r="J654" i="36"/>
  <c r="I654" i="36"/>
  <c r="H654" i="36"/>
  <c r="G654" i="36"/>
  <c r="F654" i="36"/>
  <c r="O653" i="36"/>
  <c r="N653" i="36"/>
  <c r="M653" i="36"/>
  <c r="L653" i="36"/>
  <c r="K653" i="36"/>
  <c r="J653" i="36"/>
  <c r="I653" i="36"/>
  <c r="H653" i="36"/>
  <c r="G653" i="36"/>
  <c r="F653" i="36"/>
  <c r="O652" i="36"/>
  <c r="N652" i="36"/>
  <c r="M652" i="36"/>
  <c r="L652" i="36"/>
  <c r="K652" i="36"/>
  <c r="J652" i="36"/>
  <c r="I652" i="36"/>
  <c r="H652" i="36"/>
  <c r="G652" i="36"/>
  <c r="F652" i="36"/>
  <c r="O651" i="36"/>
  <c r="N651" i="36"/>
  <c r="M651" i="36"/>
  <c r="L651" i="36"/>
  <c r="K651" i="36"/>
  <c r="J651" i="36"/>
  <c r="I651" i="36"/>
  <c r="H651" i="36"/>
  <c r="G651" i="36"/>
  <c r="F651" i="36"/>
  <c r="O650" i="36"/>
  <c r="N650" i="36"/>
  <c r="M650" i="36"/>
  <c r="L650" i="36"/>
  <c r="K650" i="36"/>
  <c r="J650" i="36"/>
  <c r="I650" i="36"/>
  <c r="H650" i="36"/>
  <c r="G650" i="36"/>
  <c r="F650" i="36"/>
  <c r="O649" i="36"/>
  <c r="N649" i="36"/>
  <c r="M649" i="36"/>
  <c r="L649" i="36"/>
  <c r="K649" i="36"/>
  <c r="J649" i="36"/>
  <c r="I649" i="36"/>
  <c r="H649" i="36"/>
  <c r="G649" i="36"/>
  <c r="F649" i="36"/>
  <c r="O648" i="36"/>
  <c r="N648" i="36"/>
  <c r="M648" i="36"/>
  <c r="L648" i="36"/>
  <c r="K648" i="36"/>
  <c r="J648" i="36"/>
  <c r="I648" i="36"/>
  <c r="H648" i="36"/>
  <c r="G648" i="36"/>
  <c r="F648" i="36"/>
  <c r="O647" i="36"/>
  <c r="N647" i="36"/>
  <c r="M647" i="36"/>
  <c r="L647" i="36"/>
  <c r="K647" i="36"/>
  <c r="J647" i="36"/>
  <c r="I647" i="36"/>
  <c r="H647" i="36"/>
  <c r="G647" i="36"/>
  <c r="F647" i="36"/>
  <c r="O646" i="36"/>
  <c r="N646" i="36"/>
  <c r="M646" i="36"/>
  <c r="L646" i="36"/>
  <c r="K646" i="36"/>
  <c r="J646" i="36"/>
  <c r="I646" i="36"/>
  <c r="H646" i="36"/>
  <c r="G646" i="36"/>
  <c r="F646" i="36"/>
  <c r="O645" i="36"/>
  <c r="N645" i="36"/>
  <c r="M645" i="36"/>
  <c r="L645" i="36"/>
  <c r="K645" i="36"/>
  <c r="J645" i="36"/>
  <c r="I645" i="36"/>
  <c r="H645" i="36"/>
  <c r="G645" i="36"/>
  <c r="F645" i="36"/>
  <c r="O644" i="36"/>
  <c r="N644" i="36"/>
  <c r="M644" i="36"/>
  <c r="L644" i="36"/>
  <c r="K644" i="36"/>
  <c r="J644" i="36"/>
  <c r="I644" i="36"/>
  <c r="H644" i="36"/>
  <c r="G644" i="36"/>
  <c r="F644" i="36"/>
  <c r="O643" i="36"/>
  <c r="N643" i="36"/>
  <c r="M643" i="36"/>
  <c r="L643" i="36"/>
  <c r="K643" i="36"/>
  <c r="J643" i="36"/>
  <c r="I643" i="36"/>
  <c r="H643" i="36"/>
  <c r="G643" i="36"/>
  <c r="F643" i="36"/>
  <c r="O642" i="36"/>
  <c r="N642" i="36"/>
  <c r="M642" i="36"/>
  <c r="L642" i="36"/>
  <c r="K642" i="36"/>
  <c r="J642" i="36"/>
  <c r="I642" i="36"/>
  <c r="H642" i="36"/>
  <c r="G642" i="36"/>
  <c r="F642" i="36"/>
  <c r="O641" i="36"/>
  <c r="N641" i="36"/>
  <c r="M641" i="36"/>
  <c r="L641" i="36"/>
  <c r="K641" i="36"/>
  <c r="J641" i="36"/>
  <c r="I641" i="36"/>
  <c r="H641" i="36"/>
  <c r="G641" i="36"/>
  <c r="F641" i="36"/>
  <c r="O640" i="36"/>
  <c r="N640" i="36"/>
  <c r="M640" i="36"/>
  <c r="L640" i="36"/>
  <c r="K640" i="36"/>
  <c r="J640" i="36"/>
  <c r="I640" i="36"/>
  <c r="H640" i="36"/>
  <c r="G640" i="36"/>
  <c r="F640" i="36"/>
  <c r="O639" i="36"/>
  <c r="N639" i="36"/>
  <c r="M639" i="36"/>
  <c r="L639" i="36"/>
  <c r="K639" i="36"/>
  <c r="J639" i="36"/>
  <c r="I639" i="36"/>
  <c r="H639" i="36"/>
  <c r="G639" i="36"/>
  <c r="F639" i="36"/>
  <c r="O638" i="36"/>
  <c r="N638" i="36"/>
  <c r="M638" i="36"/>
  <c r="L638" i="36"/>
  <c r="K638" i="36"/>
  <c r="J638" i="36"/>
  <c r="I638" i="36"/>
  <c r="H638" i="36"/>
  <c r="G638" i="36"/>
  <c r="F638" i="36"/>
  <c r="O637" i="36"/>
  <c r="N637" i="36"/>
  <c r="M637" i="36"/>
  <c r="L637" i="36"/>
  <c r="K637" i="36"/>
  <c r="J637" i="36"/>
  <c r="I637" i="36"/>
  <c r="H637" i="36"/>
  <c r="G637" i="36"/>
  <c r="F637" i="36"/>
  <c r="O636" i="36"/>
  <c r="N636" i="36"/>
  <c r="M636" i="36"/>
  <c r="L636" i="36"/>
  <c r="K636" i="36"/>
  <c r="J636" i="36"/>
  <c r="I636" i="36"/>
  <c r="H636" i="36"/>
  <c r="G636" i="36"/>
  <c r="F636" i="36"/>
  <c r="O635" i="36"/>
  <c r="N635" i="36"/>
  <c r="M635" i="36"/>
  <c r="L635" i="36"/>
  <c r="K635" i="36"/>
  <c r="J635" i="36"/>
  <c r="I635" i="36"/>
  <c r="H635" i="36"/>
  <c r="G635" i="36"/>
  <c r="F635" i="36"/>
  <c r="O634" i="36"/>
  <c r="N634" i="36"/>
  <c r="M634" i="36"/>
  <c r="L634" i="36"/>
  <c r="K634" i="36"/>
  <c r="J634" i="36"/>
  <c r="I634" i="36"/>
  <c r="H634" i="36"/>
  <c r="G634" i="36"/>
  <c r="F634" i="36"/>
  <c r="O633" i="36"/>
  <c r="N633" i="36"/>
  <c r="M633" i="36"/>
  <c r="L633" i="36"/>
  <c r="K633" i="36"/>
  <c r="J633" i="36"/>
  <c r="I633" i="36"/>
  <c r="H633" i="36"/>
  <c r="G633" i="36"/>
  <c r="F633" i="36"/>
  <c r="O632" i="36"/>
  <c r="N632" i="36"/>
  <c r="M632" i="36"/>
  <c r="L632" i="36"/>
  <c r="K632" i="36"/>
  <c r="J632" i="36"/>
  <c r="I632" i="36"/>
  <c r="H632" i="36"/>
  <c r="G632" i="36"/>
  <c r="F632" i="36"/>
  <c r="O631" i="36"/>
  <c r="N631" i="36"/>
  <c r="M631" i="36"/>
  <c r="L631" i="36"/>
  <c r="K631" i="36"/>
  <c r="J631" i="36"/>
  <c r="I631" i="36"/>
  <c r="H631" i="36"/>
  <c r="G631" i="36"/>
  <c r="F631" i="36"/>
  <c r="O630" i="36"/>
  <c r="N630" i="36"/>
  <c r="M630" i="36"/>
  <c r="L630" i="36"/>
  <c r="K630" i="36"/>
  <c r="J630" i="36"/>
  <c r="I630" i="36"/>
  <c r="H630" i="36"/>
  <c r="G630" i="36"/>
  <c r="F630" i="36"/>
  <c r="O629" i="36"/>
  <c r="N629" i="36"/>
  <c r="M629" i="36"/>
  <c r="L629" i="36"/>
  <c r="K629" i="36"/>
  <c r="J629" i="36"/>
  <c r="I629" i="36"/>
  <c r="H629" i="36"/>
  <c r="G629" i="36"/>
  <c r="F629" i="36"/>
  <c r="O628" i="36"/>
  <c r="N628" i="36"/>
  <c r="M628" i="36"/>
  <c r="L628" i="36"/>
  <c r="K628" i="36"/>
  <c r="J628" i="36"/>
  <c r="I628" i="36"/>
  <c r="H628" i="36"/>
  <c r="G628" i="36"/>
  <c r="F628" i="36"/>
  <c r="O627" i="36"/>
  <c r="N627" i="36"/>
  <c r="M627" i="36"/>
  <c r="L627" i="36"/>
  <c r="K627" i="36"/>
  <c r="J627" i="36"/>
  <c r="I627" i="36"/>
  <c r="H627" i="36"/>
  <c r="G627" i="36"/>
  <c r="F627" i="36"/>
  <c r="O626" i="36"/>
  <c r="N626" i="36"/>
  <c r="M626" i="36"/>
  <c r="L626" i="36"/>
  <c r="K626" i="36"/>
  <c r="J626" i="36"/>
  <c r="I626" i="36"/>
  <c r="H626" i="36"/>
  <c r="G626" i="36"/>
  <c r="F626" i="36"/>
  <c r="O625" i="36"/>
  <c r="N625" i="36"/>
  <c r="M625" i="36"/>
  <c r="L625" i="36"/>
  <c r="K625" i="36"/>
  <c r="J625" i="36"/>
  <c r="I625" i="36"/>
  <c r="H625" i="36"/>
  <c r="G625" i="36"/>
  <c r="F625" i="36"/>
  <c r="O624" i="36"/>
  <c r="N624" i="36"/>
  <c r="M624" i="36"/>
  <c r="L624" i="36"/>
  <c r="K624" i="36"/>
  <c r="J624" i="36"/>
  <c r="I624" i="36"/>
  <c r="H624" i="36"/>
  <c r="G624" i="36"/>
  <c r="F624" i="36"/>
  <c r="O623" i="36"/>
  <c r="N623" i="36"/>
  <c r="M623" i="36"/>
  <c r="L623" i="36"/>
  <c r="K623" i="36"/>
  <c r="J623" i="36"/>
  <c r="I623" i="36"/>
  <c r="H623" i="36"/>
  <c r="G623" i="36"/>
  <c r="F623" i="36"/>
  <c r="O622" i="36"/>
  <c r="N622" i="36"/>
  <c r="M622" i="36"/>
  <c r="L622" i="36"/>
  <c r="K622" i="36"/>
  <c r="J622" i="36"/>
  <c r="I622" i="36"/>
  <c r="H622" i="36"/>
  <c r="G622" i="36"/>
  <c r="F622" i="36"/>
  <c r="O621" i="36"/>
  <c r="N621" i="36"/>
  <c r="M621" i="36"/>
  <c r="L621" i="36"/>
  <c r="K621" i="36"/>
  <c r="J621" i="36"/>
  <c r="I621" i="36"/>
  <c r="H621" i="36"/>
  <c r="G621" i="36"/>
  <c r="F621" i="36"/>
  <c r="O620" i="36"/>
  <c r="N620" i="36"/>
  <c r="M620" i="36"/>
  <c r="L620" i="36"/>
  <c r="K620" i="36"/>
  <c r="J620" i="36"/>
  <c r="I620" i="36"/>
  <c r="H620" i="36"/>
  <c r="G620" i="36"/>
  <c r="F620" i="36"/>
  <c r="O619" i="36"/>
  <c r="N619" i="36"/>
  <c r="M619" i="36"/>
  <c r="L619" i="36"/>
  <c r="K619" i="36"/>
  <c r="J619" i="36"/>
  <c r="I619" i="36"/>
  <c r="H619" i="36"/>
  <c r="G619" i="36"/>
  <c r="F619" i="36"/>
  <c r="O618" i="36"/>
  <c r="N618" i="36"/>
  <c r="M618" i="36"/>
  <c r="L618" i="36"/>
  <c r="K618" i="36"/>
  <c r="J618" i="36"/>
  <c r="I618" i="36"/>
  <c r="H618" i="36"/>
  <c r="G618" i="36"/>
  <c r="F618" i="36"/>
  <c r="O617" i="36"/>
  <c r="N617" i="36"/>
  <c r="M617" i="36"/>
  <c r="L617" i="36"/>
  <c r="K617" i="36"/>
  <c r="J617" i="36"/>
  <c r="I617" i="36"/>
  <c r="H617" i="36"/>
  <c r="G617" i="36"/>
  <c r="F617" i="36"/>
  <c r="O616" i="36"/>
  <c r="N616" i="36"/>
  <c r="M616" i="36"/>
  <c r="L616" i="36"/>
  <c r="K616" i="36"/>
  <c r="J616" i="36"/>
  <c r="I616" i="36"/>
  <c r="H616" i="36"/>
  <c r="G616" i="36"/>
  <c r="F616" i="36"/>
  <c r="O615" i="36"/>
  <c r="N615" i="36"/>
  <c r="M615" i="36"/>
  <c r="L615" i="36"/>
  <c r="K615" i="36"/>
  <c r="J615" i="36"/>
  <c r="I615" i="36"/>
  <c r="H615" i="36"/>
  <c r="G615" i="36"/>
  <c r="F615" i="36"/>
  <c r="O614" i="36"/>
  <c r="N614" i="36"/>
  <c r="M614" i="36"/>
  <c r="L614" i="36"/>
  <c r="K614" i="36"/>
  <c r="J614" i="36"/>
  <c r="I614" i="36"/>
  <c r="H614" i="36"/>
  <c r="G614" i="36"/>
  <c r="F614" i="36"/>
  <c r="O613" i="36"/>
  <c r="N613" i="36"/>
  <c r="M613" i="36"/>
  <c r="L613" i="36"/>
  <c r="K613" i="36"/>
  <c r="J613" i="36"/>
  <c r="I613" i="36"/>
  <c r="H613" i="36"/>
  <c r="G613" i="36"/>
  <c r="F613" i="36"/>
  <c r="O612" i="36"/>
  <c r="N612" i="36"/>
  <c r="M612" i="36"/>
  <c r="L612" i="36"/>
  <c r="K612" i="36"/>
  <c r="J612" i="36"/>
  <c r="I612" i="36"/>
  <c r="H612" i="36"/>
  <c r="G612" i="36"/>
  <c r="F612" i="36"/>
  <c r="O611" i="36"/>
  <c r="N611" i="36"/>
  <c r="M611" i="36"/>
  <c r="L611" i="36"/>
  <c r="K611" i="36"/>
  <c r="J611" i="36"/>
  <c r="I611" i="36"/>
  <c r="H611" i="36"/>
  <c r="G611" i="36"/>
  <c r="F611" i="36"/>
  <c r="O610" i="36"/>
  <c r="N610" i="36"/>
  <c r="M610" i="36"/>
  <c r="L610" i="36"/>
  <c r="K610" i="36"/>
  <c r="J610" i="36"/>
  <c r="I610" i="36"/>
  <c r="H610" i="36"/>
  <c r="G610" i="36"/>
  <c r="F610" i="36"/>
  <c r="O609" i="36"/>
  <c r="N609" i="36"/>
  <c r="M609" i="36"/>
  <c r="L609" i="36"/>
  <c r="K609" i="36"/>
  <c r="J609" i="36"/>
  <c r="I609" i="36"/>
  <c r="H609" i="36"/>
  <c r="G609" i="36"/>
  <c r="F609" i="36"/>
  <c r="O608" i="36"/>
  <c r="N608" i="36"/>
  <c r="M608" i="36"/>
  <c r="L608" i="36"/>
  <c r="K608" i="36"/>
  <c r="J608" i="36"/>
  <c r="I608" i="36"/>
  <c r="H608" i="36"/>
  <c r="G608" i="36"/>
  <c r="F608" i="36"/>
  <c r="O607" i="36"/>
  <c r="N607" i="36"/>
  <c r="M607" i="36"/>
  <c r="L607" i="36"/>
  <c r="K607" i="36"/>
  <c r="J607" i="36"/>
  <c r="I607" i="36"/>
  <c r="H607" i="36"/>
  <c r="G607" i="36"/>
  <c r="F607" i="36"/>
  <c r="O606" i="36"/>
  <c r="N606" i="36"/>
  <c r="M606" i="36"/>
  <c r="L606" i="36"/>
  <c r="K606" i="36"/>
  <c r="J606" i="36"/>
  <c r="I606" i="36"/>
  <c r="H606" i="36"/>
  <c r="G606" i="36"/>
  <c r="F606" i="36"/>
  <c r="O605" i="36"/>
  <c r="N605" i="36"/>
  <c r="M605" i="36"/>
  <c r="L605" i="36"/>
  <c r="K605" i="36"/>
  <c r="J605" i="36"/>
  <c r="I605" i="36"/>
  <c r="H605" i="36"/>
  <c r="G605" i="36"/>
  <c r="F605" i="36"/>
  <c r="O604" i="36"/>
  <c r="N604" i="36"/>
  <c r="M604" i="36"/>
  <c r="L604" i="36"/>
  <c r="K604" i="36"/>
  <c r="J604" i="36"/>
  <c r="I604" i="36"/>
  <c r="H604" i="36"/>
  <c r="G604" i="36"/>
  <c r="F604" i="36"/>
  <c r="O603" i="36"/>
  <c r="N603" i="36"/>
  <c r="M603" i="36"/>
  <c r="L603" i="36"/>
  <c r="K603" i="36"/>
  <c r="J603" i="36"/>
  <c r="I603" i="36"/>
  <c r="H603" i="36"/>
  <c r="G603" i="36"/>
  <c r="F603" i="36"/>
  <c r="O602" i="36"/>
  <c r="N602" i="36"/>
  <c r="M602" i="36"/>
  <c r="L602" i="36"/>
  <c r="K602" i="36"/>
  <c r="J602" i="36"/>
  <c r="I602" i="36"/>
  <c r="H602" i="36"/>
  <c r="G602" i="36"/>
  <c r="F602" i="36"/>
  <c r="O601" i="36"/>
  <c r="N601" i="36"/>
  <c r="M601" i="36"/>
  <c r="L601" i="36"/>
  <c r="K601" i="36"/>
  <c r="J601" i="36"/>
  <c r="I601" i="36"/>
  <c r="H601" i="36"/>
  <c r="G601" i="36"/>
  <c r="F601" i="36"/>
  <c r="O600" i="36"/>
  <c r="N600" i="36"/>
  <c r="M600" i="36"/>
  <c r="L600" i="36"/>
  <c r="K600" i="36"/>
  <c r="J600" i="36"/>
  <c r="I600" i="36"/>
  <c r="H600" i="36"/>
  <c r="G600" i="36"/>
  <c r="F600" i="36"/>
  <c r="O599" i="36"/>
  <c r="N599" i="36"/>
  <c r="M599" i="36"/>
  <c r="L599" i="36"/>
  <c r="K599" i="36"/>
  <c r="J599" i="36"/>
  <c r="I599" i="36"/>
  <c r="H599" i="36"/>
  <c r="G599" i="36"/>
  <c r="F599" i="36"/>
  <c r="O598" i="36"/>
  <c r="N598" i="36"/>
  <c r="M598" i="36"/>
  <c r="L598" i="36"/>
  <c r="K598" i="36"/>
  <c r="J598" i="36"/>
  <c r="I598" i="36"/>
  <c r="H598" i="36"/>
  <c r="G598" i="36"/>
  <c r="F598" i="36"/>
  <c r="O597" i="36"/>
  <c r="N597" i="36"/>
  <c r="M597" i="36"/>
  <c r="L597" i="36"/>
  <c r="K597" i="36"/>
  <c r="J597" i="36"/>
  <c r="I597" i="36"/>
  <c r="H597" i="36"/>
  <c r="G597" i="36"/>
  <c r="F597" i="36"/>
  <c r="O596" i="36"/>
  <c r="N596" i="36"/>
  <c r="M596" i="36"/>
  <c r="L596" i="36"/>
  <c r="K596" i="36"/>
  <c r="J596" i="36"/>
  <c r="I596" i="36"/>
  <c r="H596" i="36"/>
  <c r="G596" i="36"/>
  <c r="F596" i="36"/>
  <c r="O595" i="36"/>
  <c r="N595" i="36"/>
  <c r="M595" i="36"/>
  <c r="L595" i="36"/>
  <c r="K595" i="36"/>
  <c r="J595" i="36"/>
  <c r="I595" i="36"/>
  <c r="H595" i="36"/>
  <c r="G595" i="36"/>
  <c r="F595" i="36"/>
  <c r="O594" i="36"/>
  <c r="N594" i="36"/>
  <c r="M594" i="36"/>
  <c r="L594" i="36"/>
  <c r="K594" i="36"/>
  <c r="J594" i="36"/>
  <c r="I594" i="36"/>
  <c r="H594" i="36"/>
  <c r="G594" i="36"/>
  <c r="F594" i="36"/>
  <c r="O593" i="36"/>
  <c r="N593" i="36"/>
  <c r="M593" i="36"/>
  <c r="L593" i="36"/>
  <c r="K593" i="36"/>
  <c r="J593" i="36"/>
  <c r="I593" i="36"/>
  <c r="H593" i="36"/>
  <c r="G593" i="36"/>
  <c r="F593" i="36"/>
  <c r="O592" i="36"/>
  <c r="N592" i="36"/>
  <c r="M592" i="36"/>
  <c r="L592" i="36"/>
  <c r="K592" i="36"/>
  <c r="J592" i="36"/>
  <c r="I592" i="36"/>
  <c r="H592" i="36"/>
  <c r="G592" i="36"/>
  <c r="F592" i="36"/>
  <c r="O591" i="36"/>
  <c r="N591" i="36"/>
  <c r="M591" i="36"/>
  <c r="L591" i="36"/>
  <c r="K591" i="36"/>
  <c r="J591" i="36"/>
  <c r="I591" i="36"/>
  <c r="H591" i="36"/>
  <c r="G591" i="36"/>
  <c r="F591" i="36"/>
  <c r="O590" i="36"/>
  <c r="N590" i="36"/>
  <c r="M590" i="36"/>
  <c r="L590" i="36"/>
  <c r="K590" i="36"/>
  <c r="J590" i="36"/>
  <c r="I590" i="36"/>
  <c r="H590" i="36"/>
  <c r="G590" i="36"/>
  <c r="F590" i="36"/>
  <c r="O589" i="36"/>
  <c r="N589" i="36"/>
  <c r="M589" i="36"/>
  <c r="L589" i="36"/>
  <c r="K589" i="36"/>
  <c r="J589" i="36"/>
  <c r="I589" i="36"/>
  <c r="H589" i="36"/>
  <c r="G589" i="36"/>
  <c r="F589" i="36"/>
  <c r="O588" i="36"/>
  <c r="N588" i="36"/>
  <c r="M588" i="36"/>
  <c r="L588" i="36"/>
  <c r="K588" i="36"/>
  <c r="J588" i="36"/>
  <c r="I588" i="36"/>
  <c r="H588" i="36"/>
  <c r="G588" i="36"/>
  <c r="F588" i="36"/>
  <c r="O587" i="36"/>
  <c r="N587" i="36"/>
  <c r="M587" i="36"/>
  <c r="L587" i="36"/>
  <c r="K587" i="36"/>
  <c r="J587" i="36"/>
  <c r="I587" i="36"/>
  <c r="H587" i="36"/>
  <c r="G587" i="36"/>
  <c r="F587" i="36"/>
  <c r="O586" i="36"/>
  <c r="N586" i="36"/>
  <c r="M586" i="36"/>
  <c r="L586" i="36"/>
  <c r="K586" i="36"/>
  <c r="J586" i="36"/>
  <c r="I586" i="36"/>
  <c r="H586" i="36"/>
  <c r="G586" i="36"/>
  <c r="F586" i="36"/>
  <c r="O585" i="36"/>
  <c r="N585" i="36"/>
  <c r="M585" i="36"/>
  <c r="L585" i="36"/>
  <c r="K585" i="36"/>
  <c r="J585" i="36"/>
  <c r="I585" i="36"/>
  <c r="H585" i="36"/>
  <c r="G585" i="36"/>
  <c r="F585" i="36"/>
  <c r="O584" i="36"/>
  <c r="N584" i="36"/>
  <c r="M584" i="36"/>
  <c r="L584" i="36"/>
  <c r="K584" i="36"/>
  <c r="J584" i="36"/>
  <c r="I584" i="36"/>
  <c r="H584" i="36"/>
  <c r="G584" i="36"/>
  <c r="F584" i="36"/>
  <c r="O583" i="36"/>
  <c r="N583" i="36"/>
  <c r="M583" i="36"/>
  <c r="L583" i="36"/>
  <c r="K583" i="36"/>
  <c r="J583" i="36"/>
  <c r="I583" i="36"/>
  <c r="H583" i="36"/>
  <c r="G583" i="36"/>
  <c r="F583" i="36"/>
  <c r="O582" i="36"/>
  <c r="N582" i="36"/>
  <c r="M582" i="36"/>
  <c r="L582" i="36"/>
  <c r="K582" i="36"/>
  <c r="J582" i="36"/>
  <c r="I582" i="36"/>
  <c r="H582" i="36"/>
  <c r="G582" i="36"/>
  <c r="F582" i="36"/>
  <c r="O581" i="36"/>
  <c r="N581" i="36"/>
  <c r="M581" i="36"/>
  <c r="L581" i="36"/>
  <c r="K581" i="36"/>
  <c r="J581" i="36"/>
  <c r="I581" i="36"/>
  <c r="H581" i="36"/>
  <c r="G581" i="36"/>
  <c r="F581" i="36"/>
  <c r="O580" i="36"/>
  <c r="N580" i="36"/>
  <c r="M580" i="36"/>
  <c r="L580" i="36"/>
  <c r="K580" i="36"/>
  <c r="J580" i="36"/>
  <c r="I580" i="36"/>
  <c r="H580" i="36"/>
  <c r="G580" i="36"/>
  <c r="F580" i="36"/>
  <c r="O579" i="36"/>
  <c r="N579" i="36"/>
  <c r="M579" i="36"/>
  <c r="L579" i="36"/>
  <c r="K579" i="36"/>
  <c r="J579" i="36"/>
  <c r="I579" i="36"/>
  <c r="H579" i="36"/>
  <c r="G579" i="36"/>
  <c r="F579" i="36"/>
  <c r="O578" i="36"/>
  <c r="N578" i="36"/>
  <c r="M578" i="36"/>
  <c r="L578" i="36"/>
  <c r="K578" i="36"/>
  <c r="J578" i="36"/>
  <c r="I578" i="36"/>
  <c r="H578" i="36"/>
  <c r="G578" i="36"/>
  <c r="F578" i="36"/>
  <c r="O577" i="36"/>
  <c r="N577" i="36"/>
  <c r="M577" i="36"/>
  <c r="L577" i="36"/>
  <c r="K577" i="36"/>
  <c r="J577" i="36"/>
  <c r="I577" i="36"/>
  <c r="H577" i="36"/>
  <c r="G577" i="36"/>
  <c r="F577" i="36"/>
  <c r="O576" i="36"/>
  <c r="N576" i="36"/>
  <c r="M576" i="36"/>
  <c r="L576" i="36"/>
  <c r="K576" i="36"/>
  <c r="J576" i="36"/>
  <c r="I576" i="36"/>
  <c r="H576" i="36"/>
  <c r="G576" i="36"/>
  <c r="F576" i="36"/>
  <c r="O575" i="36"/>
  <c r="N575" i="36"/>
  <c r="M575" i="36"/>
  <c r="L575" i="36"/>
  <c r="K575" i="36"/>
  <c r="J575" i="36"/>
  <c r="I575" i="36"/>
  <c r="H575" i="36"/>
  <c r="G575" i="36"/>
  <c r="F575" i="36"/>
  <c r="O574" i="36"/>
  <c r="N574" i="36"/>
  <c r="M574" i="36"/>
  <c r="L574" i="36"/>
  <c r="K574" i="36"/>
  <c r="J574" i="36"/>
  <c r="I574" i="36"/>
  <c r="H574" i="36"/>
  <c r="G574" i="36"/>
  <c r="F574" i="36"/>
  <c r="O573" i="36"/>
  <c r="N573" i="36"/>
  <c r="M573" i="36"/>
  <c r="L573" i="36"/>
  <c r="K573" i="36"/>
  <c r="J573" i="36"/>
  <c r="I573" i="36"/>
  <c r="H573" i="36"/>
  <c r="G573" i="36"/>
  <c r="F573" i="36"/>
  <c r="O572" i="36"/>
  <c r="N572" i="36"/>
  <c r="M572" i="36"/>
  <c r="L572" i="36"/>
  <c r="K572" i="36"/>
  <c r="J572" i="36"/>
  <c r="I572" i="36"/>
  <c r="H572" i="36"/>
  <c r="G572" i="36"/>
  <c r="F572" i="36"/>
  <c r="O571" i="36"/>
  <c r="N571" i="36"/>
  <c r="M571" i="36"/>
  <c r="L571" i="36"/>
  <c r="K571" i="36"/>
  <c r="J571" i="36"/>
  <c r="I571" i="36"/>
  <c r="H571" i="36"/>
  <c r="G571" i="36"/>
  <c r="F571" i="36"/>
  <c r="O570" i="36"/>
  <c r="N570" i="36"/>
  <c r="M570" i="36"/>
  <c r="L570" i="36"/>
  <c r="K570" i="36"/>
  <c r="J570" i="36"/>
  <c r="I570" i="36"/>
  <c r="H570" i="36"/>
  <c r="G570" i="36"/>
  <c r="F570" i="36"/>
  <c r="O569" i="36"/>
  <c r="N569" i="36"/>
  <c r="M569" i="36"/>
  <c r="L569" i="36"/>
  <c r="K569" i="36"/>
  <c r="J569" i="36"/>
  <c r="I569" i="36"/>
  <c r="H569" i="36"/>
  <c r="G569" i="36"/>
  <c r="F569" i="36"/>
  <c r="O568" i="36"/>
  <c r="N568" i="36"/>
  <c r="M568" i="36"/>
  <c r="L568" i="36"/>
  <c r="K568" i="36"/>
  <c r="J568" i="36"/>
  <c r="I568" i="36"/>
  <c r="H568" i="36"/>
  <c r="G568" i="36"/>
  <c r="F568" i="36"/>
  <c r="O567" i="36"/>
  <c r="N567" i="36"/>
  <c r="M567" i="36"/>
  <c r="L567" i="36"/>
  <c r="K567" i="36"/>
  <c r="J567" i="36"/>
  <c r="I567" i="36"/>
  <c r="H567" i="36"/>
  <c r="G567" i="36"/>
  <c r="F567" i="36"/>
  <c r="O566" i="36"/>
  <c r="N566" i="36"/>
  <c r="M566" i="36"/>
  <c r="L566" i="36"/>
  <c r="K566" i="36"/>
  <c r="J566" i="36"/>
  <c r="I566" i="36"/>
  <c r="H566" i="36"/>
  <c r="G566" i="36"/>
  <c r="F566" i="36"/>
  <c r="O565" i="36"/>
  <c r="N565" i="36"/>
  <c r="M565" i="36"/>
  <c r="L565" i="36"/>
  <c r="K565" i="36"/>
  <c r="J565" i="36"/>
  <c r="I565" i="36"/>
  <c r="H565" i="36"/>
  <c r="G565" i="36"/>
  <c r="F565" i="36"/>
  <c r="O564" i="36"/>
  <c r="N564" i="36"/>
  <c r="M564" i="36"/>
  <c r="L564" i="36"/>
  <c r="K564" i="36"/>
  <c r="J564" i="36"/>
  <c r="I564" i="36"/>
  <c r="H564" i="36"/>
  <c r="G564" i="36"/>
  <c r="F564" i="36"/>
  <c r="O563" i="36"/>
  <c r="N563" i="36"/>
  <c r="M563" i="36"/>
  <c r="L563" i="36"/>
  <c r="K563" i="36"/>
  <c r="J563" i="36"/>
  <c r="I563" i="36"/>
  <c r="H563" i="36"/>
  <c r="G563" i="36"/>
  <c r="F563" i="36"/>
  <c r="O562" i="36"/>
  <c r="N562" i="36"/>
  <c r="M562" i="36"/>
  <c r="L562" i="36"/>
  <c r="K562" i="36"/>
  <c r="J562" i="36"/>
  <c r="I562" i="36"/>
  <c r="H562" i="36"/>
  <c r="G562" i="36"/>
  <c r="F562" i="36"/>
  <c r="O561" i="36"/>
  <c r="N561" i="36"/>
  <c r="M561" i="36"/>
  <c r="L561" i="36"/>
  <c r="K561" i="36"/>
  <c r="J561" i="36"/>
  <c r="I561" i="36"/>
  <c r="H561" i="36"/>
  <c r="G561" i="36"/>
  <c r="F561" i="36"/>
  <c r="O560" i="36"/>
  <c r="N560" i="36"/>
  <c r="M560" i="36"/>
  <c r="L560" i="36"/>
  <c r="K560" i="36"/>
  <c r="J560" i="36"/>
  <c r="I560" i="36"/>
  <c r="H560" i="36"/>
  <c r="G560" i="36"/>
  <c r="F560" i="36"/>
  <c r="O559" i="36"/>
  <c r="N559" i="36"/>
  <c r="M559" i="36"/>
  <c r="L559" i="36"/>
  <c r="K559" i="36"/>
  <c r="J559" i="36"/>
  <c r="I559" i="36"/>
  <c r="H559" i="36"/>
  <c r="G559" i="36"/>
  <c r="F559" i="36"/>
  <c r="O558" i="36"/>
  <c r="N558" i="36"/>
  <c r="M558" i="36"/>
  <c r="L558" i="36"/>
  <c r="K558" i="36"/>
  <c r="J558" i="36"/>
  <c r="I558" i="36"/>
  <c r="H558" i="36"/>
  <c r="G558" i="36"/>
  <c r="F558" i="36"/>
  <c r="O557" i="36"/>
  <c r="N557" i="36"/>
  <c r="M557" i="36"/>
  <c r="L557" i="36"/>
  <c r="K557" i="36"/>
  <c r="J557" i="36"/>
  <c r="I557" i="36"/>
  <c r="H557" i="36"/>
  <c r="G557" i="36"/>
  <c r="F557" i="36"/>
  <c r="O556" i="36"/>
  <c r="N556" i="36"/>
  <c r="M556" i="36"/>
  <c r="L556" i="36"/>
  <c r="K556" i="36"/>
  <c r="J556" i="36"/>
  <c r="I556" i="36"/>
  <c r="H556" i="36"/>
  <c r="G556" i="36"/>
  <c r="F556" i="36"/>
  <c r="O555" i="36"/>
  <c r="N555" i="36"/>
  <c r="M555" i="36"/>
  <c r="L555" i="36"/>
  <c r="K555" i="36"/>
  <c r="J555" i="36"/>
  <c r="I555" i="36"/>
  <c r="H555" i="36"/>
  <c r="G555" i="36"/>
  <c r="F555" i="36"/>
  <c r="O554" i="36"/>
  <c r="N554" i="36"/>
  <c r="M554" i="36"/>
  <c r="L554" i="36"/>
  <c r="K554" i="36"/>
  <c r="J554" i="36"/>
  <c r="I554" i="36"/>
  <c r="H554" i="36"/>
  <c r="G554" i="36"/>
  <c r="F554" i="36"/>
  <c r="O553" i="36"/>
  <c r="N553" i="36"/>
  <c r="M553" i="36"/>
  <c r="L553" i="36"/>
  <c r="K553" i="36"/>
  <c r="J553" i="36"/>
  <c r="I553" i="36"/>
  <c r="H553" i="36"/>
  <c r="G553" i="36"/>
  <c r="F553" i="36"/>
  <c r="O552" i="36"/>
  <c r="N552" i="36"/>
  <c r="M552" i="36"/>
  <c r="L552" i="36"/>
  <c r="K552" i="36"/>
  <c r="J552" i="36"/>
  <c r="I552" i="36"/>
  <c r="H552" i="36"/>
  <c r="G552" i="36"/>
  <c r="F552" i="36"/>
  <c r="O551" i="36"/>
  <c r="N551" i="36"/>
  <c r="M551" i="36"/>
  <c r="L551" i="36"/>
  <c r="K551" i="36"/>
  <c r="J551" i="36"/>
  <c r="I551" i="36"/>
  <c r="H551" i="36"/>
  <c r="G551" i="36"/>
  <c r="F551" i="36"/>
  <c r="O550" i="36"/>
  <c r="N550" i="36"/>
  <c r="M550" i="36"/>
  <c r="L550" i="36"/>
  <c r="K550" i="36"/>
  <c r="J550" i="36"/>
  <c r="I550" i="36"/>
  <c r="H550" i="36"/>
  <c r="G550" i="36"/>
  <c r="F550" i="36"/>
  <c r="O549" i="36"/>
  <c r="N549" i="36"/>
  <c r="M549" i="36"/>
  <c r="L549" i="36"/>
  <c r="K549" i="36"/>
  <c r="J549" i="36"/>
  <c r="I549" i="36"/>
  <c r="H549" i="36"/>
  <c r="G549" i="36"/>
  <c r="F549" i="36"/>
  <c r="O548" i="36"/>
  <c r="N548" i="36"/>
  <c r="M548" i="36"/>
  <c r="L548" i="36"/>
  <c r="K548" i="36"/>
  <c r="J548" i="36"/>
  <c r="I548" i="36"/>
  <c r="H548" i="36"/>
  <c r="G548" i="36"/>
  <c r="F548" i="36"/>
  <c r="O547" i="36"/>
  <c r="N547" i="36"/>
  <c r="M547" i="36"/>
  <c r="L547" i="36"/>
  <c r="K547" i="36"/>
  <c r="J547" i="36"/>
  <c r="I547" i="36"/>
  <c r="H547" i="36"/>
  <c r="G547" i="36"/>
  <c r="F547" i="36"/>
  <c r="O546" i="36"/>
  <c r="N546" i="36"/>
  <c r="M546" i="36"/>
  <c r="L546" i="36"/>
  <c r="K546" i="36"/>
  <c r="J546" i="36"/>
  <c r="I546" i="36"/>
  <c r="H546" i="36"/>
  <c r="G546" i="36"/>
  <c r="F546" i="36"/>
  <c r="O545" i="36"/>
  <c r="N545" i="36"/>
  <c r="M545" i="36"/>
  <c r="L545" i="36"/>
  <c r="K545" i="36"/>
  <c r="J545" i="36"/>
  <c r="I545" i="36"/>
  <c r="H545" i="36"/>
  <c r="G545" i="36"/>
  <c r="F545" i="36"/>
  <c r="O544" i="36"/>
  <c r="N544" i="36"/>
  <c r="M544" i="36"/>
  <c r="L544" i="36"/>
  <c r="K544" i="36"/>
  <c r="J544" i="36"/>
  <c r="I544" i="36"/>
  <c r="H544" i="36"/>
  <c r="G544" i="36"/>
  <c r="F544" i="36"/>
  <c r="O543" i="36"/>
  <c r="N543" i="36"/>
  <c r="M543" i="36"/>
  <c r="L543" i="36"/>
  <c r="K543" i="36"/>
  <c r="J543" i="36"/>
  <c r="I543" i="36"/>
  <c r="H543" i="36"/>
  <c r="G543" i="36"/>
  <c r="F543" i="36"/>
  <c r="O542" i="36"/>
  <c r="N542" i="36"/>
  <c r="M542" i="36"/>
  <c r="L542" i="36"/>
  <c r="K542" i="36"/>
  <c r="J542" i="36"/>
  <c r="I542" i="36"/>
  <c r="H542" i="36"/>
  <c r="G542" i="36"/>
  <c r="F542" i="36"/>
  <c r="O541" i="36"/>
  <c r="N541" i="36"/>
  <c r="M541" i="36"/>
  <c r="L541" i="36"/>
  <c r="K541" i="36"/>
  <c r="J541" i="36"/>
  <c r="I541" i="36"/>
  <c r="H541" i="36"/>
  <c r="G541" i="36"/>
  <c r="F541" i="36"/>
  <c r="O540" i="36"/>
  <c r="N540" i="36"/>
  <c r="M540" i="36"/>
  <c r="L540" i="36"/>
  <c r="K540" i="36"/>
  <c r="J540" i="36"/>
  <c r="I540" i="36"/>
  <c r="H540" i="36"/>
  <c r="G540" i="36"/>
  <c r="F540" i="36"/>
  <c r="O539" i="36"/>
  <c r="N539" i="36"/>
  <c r="M539" i="36"/>
  <c r="L539" i="36"/>
  <c r="K539" i="36"/>
  <c r="J539" i="36"/>
  <c r="I539" i="36"/>
  <c r="H539" i="36"/>
  <c r="G539" i="36"/>
  <c r="F539" i="36"/>
  <c r="O538" i="36"/>
  <c r="N538" i="36"/>
  <c r="M538" i="36"/>
  <c r="L538" i="36"/>
  <c r="K538" i="36"/>
  <c r="J538" i="36"/>
  <c r="I538" i="36"/>
  <c r="H538" i="36"/>
  <c r="G538" i="36"/>
  <c r="F538" i="36"/>
  <c r="O537" i="36"/>
  <c r="N537" i="36"/>
  <c r="M537" i="36"/>
  <c r="L537" i="36"/>
  <c r="K537" i="36"/>
  <c r="J537" i="36"/>
  <c r="I537" i="36"/>
  <c r="H537" i="36"/>
  <c r="G537" i="36"/>
  <c r="F537" i="36"/>
  <c r="O536" i="36"/>
  <c r="N536" i="36"/>
  <c r="M536" i="36"/>
  <c r="L536" i="36"/>
  <c r="K536" i="36"/>
  <c r="J536" i="36"/>
  <c r="I536" i="36"/>
  <c r="H536" i="36"/>
  <c r="G536" i="36"/>
  <c r="F536" i="36"/>
  <c r="O535" i="36"/>
  <c r="N535" i="36"/>
  <c r="M535" i="36"/>
  <c r="L535" i="36"/>
  <c r="K535" i="36"/>
  <c r="J535" i="36"/>
  <c r="I535" i="36"/>
  <c r="H535" i="36"/>
  <c r="G535" i="36"/>
  <c r="F535" i="36"/>
  <c r="O534" i="36"/>
  <c r="N534" i="36"/>
  <c r="M534" i="36"/>
  <c r="L534" i="36"/>
  <c r="K534" i="36"/>
  <c r="J534" i="36"/>
  <c r="I534" i="36"/>
  <c r="H534" i="36"/>
  <c r="G534" i="36"/>
  <c r="F534" i="36"/>
  <c r="O533" i="36"/>
  <c r="N533" i="36"/>
  <c r="M533" i="36"/>
  <c r="L533" i="36"/>
  <c r="K533" i="36"/>
  <c r="J533" i="36"/>
  <c r="I533" i="36"/>
  <c r="H533" i="36"/>
  <c r="G533" i="36"/>
  <c r="F533" i="36"/>
  <c r="O532" i="36"/>
  <c r="N532" i="36"/>
  <c r="M532" i="36"/>
  <c r="L532" i="36"/>
  <c r="K532" i="36"/>
  <c r="J532" i="36"/>
  <c r="I532" i="36"/>
  <c r="H532" i="36"/>
  <c r="G532" i="36"/>
  <c r="F532" i="36"/>
  <c r="O531" i="36"/>
  <c r="N531" i="36"/>
  <c r="M531" i="36"/>
  <c r="L531" i="36"/>
  <c r="K531" i="36"/>
  <c r="J531" i="36"/>
  <c r="I531" i="36"/>
  <c r="H531" i="36"/>
  <c r="G531" i="36"/>
  <c r="F531" i="36"/>
  <c r="O530" i="36"/>
  <c r="N530" i="36"/>
  <c r="M530" i="36"/>
  <c r="L530" i="36"/>
  <c r="K530" i="36"/>
  <c r="J530" i="36"/>
  <c r="I530" i="36"/>
  <c r="H530" i="36"/>
  <c r="G530" i="36"/>
  <c r="F530" i="36"/>
  <c r="O529" i="36"/>
  <c r="N529" i="36"/>
  <c r="M529" i="36"/>
  <c r="L529" i="36"/>
  <c r="K529" i="36"/>
  <c r="J529" i="36"/>
  <c r="I529" i="36"/>
  <c r="H529" i="36"/>
  <c r="G529" i="36"/>
  <c r="F529" i="36"/>
  <c r="O528" i="36"/>
  <c r="N528" i="36"/>
  <c r="M528" i="36"/>
  <c r="L528" i="36"/>
  <c r="K528" i="36"/>
  <c r="J528" i="36"/>
  <c r="I528" i="36"/>
  <c r="H528" i="36"/>
  <c r="G528" i="36"/>
  <c r="F528" i="36"/>
  <c r="O527" i="36"/>
  <c r="N527" i="36"/>
  <c r="M527" i="36"/>
  <c r="L527" i="36"/>
  <c r="K527" i="36"/>
  <c r="J527" i="36"/>
  <c r="I527" i="36"/>
  <c r="H527" i="36"/>
  <c r="G527" i="36"/>
  <c r="F527" i="36"/>
  <c r="O526" i="36"/>
  <c r="N526" i="36"/>
  <c r="M526" i="36"/>
  <c r="L526" i="36"/>
  <c r="K526" i="36"/>
  <c r="J526" i="36"/>
  <c r="I526" i="36"/>
  <c r="H526" i="36"/>
  <c r="G526" i="36"/>
  <c r="F526" i="36"/>
  <c r="O525" i="36"/>
  <c r="N525" i="36"/>
  <c r="M525" i="36"/>
  <c r="L525" i="36"/>
  <c r="K525" i="36"/>
  <c r="J525" i="36"/>
  <c r="I525" i="36"/>
  <c r="H525" i="36"/>
  <c r="G525" i="36"/>
  <c r="F525" i="36"/>
  <c r="O524" i="36"/>
  <c r="N524" i="36"/>
  <c r="M524" i="36"/>
  <c r="L524" i="36"/>
  <c r="K524" i="36"/>
  <c r="J524" i="36"/>
  <c r="I524" i="36"/>
  <c r="H524" i="36"/>
  <c r="G524" i="36"/>
  <c r="F524" i="36"/>
  <c r="O523" i="36"/>
  <c r="N523" i="36"/>
  <c r="M523" i="36"/>
  <c r="L523" i="36"/>
  <c r="K523" i="36"/>
  <c r="J523" i="36"/>
  <c r="I523" i="36"/>
  <c r="H523" i="36"/>
  <c r="G523" i="36"/>
  <c r="F523" i="36"/>
  <c r="O522" i="36"/>
  <c r="N522" i="36"/>
  <c r="M522" i="36"/>
  <c r="L522" i="36"/>
  <c r="K522" i="36"/>
  <c r="J522" i="36"/>
  <c r="I522" i="36"/>
  <c r="H522" i="36"/>
  <c r="G522" i="36"/>
  <c r="F522" i="36"/>
  <c r="O521" i="36"/>
  <c r="N521" i="36"/>
  <c r="M521" i="36"/>
  <c r="L521" i="36"/>
  <c r="K521" i="36"/>
  <c r="J521" i="36"/>
  <c r="I521" i="36"/>
  <c r="H521" i="36"/>
  <c r="G521" i="36"/>
  <c r="F521" i="36"/>
  <c r="O520" i="36"/>
  <c r="N520" i="36"/>
  <c r="M520" i="36"/>
  <c r="L520" i="36"/>
  <c r="K520" i="36"/>
  <c r="J520" i="36"/>
  <c r="I520" i="36"/>
  <c r="H520" i="36"/>
  <c r="G520" i="36"/>
  <c r="F520" i="36"/>
  <c r="O519" i="36"/>
  <c r="N519" i="36"/>
  <c r="M519" i="36"/>
  <c r="L519" i="36"/>
  <c r="K519" i="36"/>
  <c r="J519" i="36"/>
  <c r="I519" i="36"/>
  <c r="H519" i="36"/>
  <c r="G519" i="36"/>
  <c r="F519" i="36"/>
  <c r="O518" i="36"/>
  <c r="N518" i="36"/>
  <c r="M518" i="36"/>
  <c r="L518" i="36"/>
  <c r="K518" i="36"/>
  <c r="J518" i="36"/>
  <c r="I518" i="36"/>
  <c r="H518" i="36"/>
  <c r="G518" i="36"/>
  <c r="F518" i="36"/>
  <c r="O517" i="36"/>
  <c r="N517" i="36"/>
  <c r="M517" i="36"/>
  <c r="L517" i="36"/>
  <c r="K517" i="36"/>
  <c r="J517" i="36"/>
  <c r="I517" i="36"/>
  <c r="H517" i="36"/>
  <c r="G517" i="36"/>
  <c r="F517" i="36"/>
  <c r="O516" i="36"/>
  <c r="N516" i="36"/>
  <c r="M516" i="36"/>
  <c r="L516" i="36"/>
  <c r="K516" i="36"/>
  <c r="J516" i="36"/>
  <c r="I516" i="36"/>
  <c r="H516" i="36"/>
  <c r="G516" i="36"/>
  <c r="F516" i="36"/>
  <c r="O515" i="36"/>
  <c r="N515" i="36"/>
  <c r="M515" i="36"/>
  <c r="L515" i="36"/>
  <c r="K515" i="36"/>
  <c r="J515" i="36"/>
  <c r="I515" i="36"/>
  <c r="H515" i="36"/>
  <c r="G515" i="36"/>
  <c r="F515" i="36"/>
  <c r="O514" i="36"/>
  <c r="N514" i="36"/>
  <c r="M514" i="36"/>
  <c r="L514" i="36"/>
  <c r="K514" i="36"/>
  <c r="J514" i="36"/>
  <c r="I514" i="36"/>
  <c r="H514" i="36"/>
  <c r="G514" i="36"/>
  <c r="F514" i="36"/>
  <c r="O513" i="36"/>
  <c r="N513" i="36"/>
  <c r="M513" i="36"/>
  <c r="L513" i="36"/>
  <c r="K513" i="36"/>
  <c r="J513" i="36"/>
  <c r="I513" i="36"/>
  <c r="H513" i="36"/>
  <c r="G513" i="36"/>
  <c r="F513" i="36"/>
  <c r="O512" i="36"/>
  <c r="N512" i="36"/>
  <c r="M512" i="36"/>
  <c r="L512" i="36"/>
  <c r="K512" i="36"/>
  <c r="J512" i="36"/>
  <c r="I512" i="36"/>
  <c r="H512" i="36"/>
  <c r="G512" i="36"/>
  <c r="F512" i="36"/>
  <c r="O511" i="36"/>
  <c r="N511" i="36"/>
  <c r="M511" i="36"/>
  <c r="L511" i="36"/>
  <c r="K511" i="36"/>
  <c r="J511" i="36"/>
  <c r="I511" i="36"/>
  <c r="H511" i="36"/>
  <c r="G511" i="36"/>
  <c r="F511" i="36"/>
  <c r="O510" i="36"/>
  <c r="N510" i="36"/>
  <c r="M510" i="36"/>
  <c r="L510" i="36"/>
  <c r="K510" i="36"/>
  <c r="J510" i="36"/>
  <c r="I510" i="36"/>
  <c r="H510" i="36"/>
  <c r="G510" i="36"/>
  <c r="F510" i="36"/>
  <c r="O509" i="36"/>
  <c r="N509" i="36"/>
  <c r="M509" i="36"/>
  <c r="L509" i="36"/>
  <c r="K509" i="36"/>
  <c r="J509" i="36"/>
  <c r="I509" i="36"/>
  <c r="H509" i="36"/>
  <c r="G509" i="36"/>
  <c r="F509" i="36"/>
  <c r="O508" i="36"/>
  <c r="N508" i="36"/>
  <c r="M508" i="36"/>
  <c r="L508" i="36"/>
  <c r="K508" i="36"/>
  <c r="J508" i="36"/>
  <c r="I508" i="36"/>
  <c r="H508" i="36"/>
  <c r="G508" i="36"/>
  <c r="F508" i="36"/>
  <c r="O507" i="36"/>
  <c r="N507" i="36"/>
  <c r="M507" i="36"/>
  <c r="L507" i="36"/>
  <c r="K507" i="36"/>
  <c r="J507" i="36"/>
  <c r="I507" i="36"/>
  <c r="H507" i="36"/>
  <c r="G507" i="36"/>
  <c r="F507" i="36"/>
  <c r="O506" i="36"/>
  <c r="N506" i="36"/>
  <c r="M506" i="36"/>
  <c r="L506" i="36"/>
  <c r="K506" i="36"/>
  <c r="J506" i="36"/>
  <c r="I506" i="36"/>
  <c r="H506" i="36"/>
  <c r="G506" i="36"/>
  <c r="F506" i="36"/>
  <c r="O505" i="36"/>
  <c r="N505" i="36"/>
  <c r="M505" i="36"/>
  <c r="L505" i="36"/>
  <c r="K505" i="36"/>
  <c r="J505" i="36"/>
  <c r="I505" i="36"/>
  <c r="H505" i="36"/>
  <c r="G505" i="36"/>
  <c r="F505" i="36"/>
  <c r="O504" i="36"/>
  <c r="N504" i="36"/>
  <c r="M504" i="36"/>
  <c r="L504" i="36"/>
  <c r="K504" i="36"/>
  <c r="J504" i="36"/>
  <c r="I504" i="36"/>
  <c r="H504" i="36"/>
  <c r="G504" i="36"/>
  <c r="F504" i="36"/>
  <c r="O503" i="36"/>
  <c r="N503" i="36"/>
  <c r="M503" i="36"/>
  <c r="L503" i="36"/>
  <c r="K503" i="36"/>
  <c r="J503" i="36"/>
  <c r="I503" i="36"/>
  <c r="H503" i="36"/>
  <c r="G503" i="36"/>
  <c r="F503" i="36"/>
  <c r="O502" i="36"/>
  <c r="N502" i="36"/>
  <c r="M502" i="36"/>
  <c r="L502" i="36"/>
  <c r="K502" i="36"/>
  <c r="J502" i="36"/>
  <c r="I502" i="36"/>
  <c r="H502" i="36"/>
  <c r="G502" i="36"/>
  <c r="F502" i="36"/>
  <c r="O501" i="36"/>
  <c r="N501" i="36"/>
  <c r="M501" i="36"/>
  <c r="L501" i="36"/>
  <c r="K501" i="36"/>
  <c r="J501" i="36"/>
  <c r="I501" i="36"/>
  <c r="H501" i="36"/>
  <c r="G501" i="36"/>
  <c r="F501" i="36"/>
  <c r="O500" i="36"/>
  <c r="N500" i="36"/>
  <c r="M500" i="36"/>
  <c r="L500" i="36"/>
  <c r="K500" i="36"/>
  <c r="J500" i="36"/>
  <c r="I500" i="36"/>
  <c r="H500" i="36"/>
  <c r="G500" i="36"/>
  <c r="F500" i="36"/>
  <c r="O499" i="36"/>
  <c r="N499" i="36"/>
  <c r="M499" i="36"/>
  <c r="L499" i="36"/>
  <c r="K499" i="36"/>
  <c r="J499" i="36"/>
  <c r="I499" i="36"/>
  <c r="H499" i="36"/>
  <c r="G499" i="36"/>
  <c r="F499" i="36"/>
  <c r="O498" i="36"/>
  <c r="N498" i="36"/>
  <c r="M498" i="36"/>
  <c r="L498" i="36"/>
  <c r="K498" i="36"/>
  <c r="J498" i="36"/>
  <c r="I498" i="36"/>
  <c r="H498" i="36"/>
  <c r="G498" i="36"/>
  <c r="F498" i="36"/>
  <c r="O497" i="36"/>
  <c r="N497" i="36"/>
  <c r="M497" i="36"/>
  <c r="L497" i="36"/>
  <c r="K497" i="36"/>
  <c r="J497" i="36"/>
  <c r="I497" i="36"/>
  <c r="H497" i="36"/>
  <c r="G497" i="36"/>
  <c r="F497" i="36"/>
  <c r="O496" i="36"/>
  <c r="N496" i="36"/>
  <c r="M496" i="36"/>
  <c r="L496" i="36"/>
  <c r="K496" i="36"/>
  <c r="J496" i="36"/>
  <c r="I496" i="36"/>
  <c r="H496" i="36"/>
  <c r="G496" i="36"/>
  <c r="F496" i="36"/>
  <c r="O495" i="36"/>
  <c r="N495" i="36"/>
  <c r="M495" i="36"/>
  <c r="L495" i="36"/>
  <c r="K495" i="36"/>
  <c r="J495" i="36"/>
  <c r="I495" i="36"/>
  <c r="H495" i="36"/>
  <c r="G495" i="36"/>
  <c r="F495" i="36"/>
  <c r="O494" i="36"/>
  <c r="N494" i="36"/>
  <c r="M494" i="36"/>
  <c r="L494" i="36"/>
  <c r="K494" i="36"/>
  <c r="J494" i="36"/>
  <c r="I494" i="36"/>
  <c r="H494" i="36"/>
  <c r="G494" i="36"/>
  <c r="F494" i="36"/>
  <c r="O493" i="36"/>
  <c r="N493" i="36"/>
  <c r="M493" i="36"/>
  <c r="L493" i="36"/>
  <c r="K493" i="36"/>
  <c r="J493" i="36"/>
  <c r="I493" i="36"/>
  <c r="H493" i="36"/>
  <c r="G493" i="36"/>
  <c r="F493" i="36"/>
  <c r="O492" i="36"/>
  <c r="N492" i="36"/>
  <c r="M492" i="36"/>
  <c r="L492" i="36"/>
  <c r="K492" i="36"/>
  <c r="J492" i="36"/>
  <c r="I492" i="36"/>
  <c r="H492" i="36"/>
  <c r="G492" i="36"/>
  <c r="F492" i="36"/>
  <c r="O491" i="36"/>
  <c r="N491" i="36"/>
  <c r="M491" i="36"/>
  <c r="L491" i="36"/>
  <c r="K491" i="36"/>
  <c r="J491" i="36"/>
  <c r="I491" i="36"/>
  <c r="H491" i="36"/>
  <c r="G491" i="36"/>
  <c r="F491" i="36"/>
  <c r="O490" i="36"/>
  <c r="N490" i="36"/>
  <c r="M490" i="36"/>
  <c r="L490" i="36"/>
  <c r="K490" i="36"/>
  <c r="J490" i="36"/>
  <c r="I490" i="36"/>
  <c r="H490" i="36"/>
  <c r="G490" i="36"/>
  <c r="F490" i="36"/>
  <c r="O489" i="36"/>
  <c r="N489" i="36"/>
  <c r="M489" i="36"/>
  <c r="L489" i="36"/>
  <c r="K489" i="36"/>
  <c r="J489" i="36"/>
  <c r="I489" i="36"/>
  <c r="H489" i="36"/>
  <c r="G489" i="36"/>
  <c r="F489" i="36"/>
  <c r="O488" i="36"/>
  <c r="N488" i="36"/>
  <c r="M488" i="36"/>
  <c r="L488" i="36"/>
  <c r="K488" i="36"/>
  <c r="J488" i="36"/>
  <c r="I488" i="36"/>
  <c r="H488" i="36"/>
  <c r="G488" i="36"/>
  <c r="F488" i="36"/>
  <c r="O487" i="36"/>
  <c r="N487" i="36"/>
  <c r="M487" i="36"/>
  <c r="L487" i="36"/>
  <c r="K487" i="36"/>
  <c r="J487" i="36"/>
  <c r="I487" i="36"/>
  <c r="H487" i="36"/>
  <c r="G487" i="36"/>
  <c r="F487" i="36"/>
  <c r="O486" i="36"/>
  <c r="N486" i="36"/>
  <c r="M486" i="36"/>
  <c r="L486" i="36"/>
  <c r="K486" i="36"/>
  <c r="J486" i="36"/>
  <c r="I486" i="36"/>
  <c r="H486" i="36"/>
  <c r="G486" i="36"/>
  <c r="F486" i="36"/>
  <c r="O485" i="36"/>
  <c r="N485" i="36"/>
  <c r="M485" i="36"/>
  <c r="L485" i="36"/>
  <c r="K485" i="36"/>
  <c r="J485" i="36"/>
  <c r="I485" i="36"/>
  <c r="H485" i="36"/>
  <c r="G485" i="36"/>
  <c r="F485" i="36"/>
  <c r="O484" i="36"/>
  <c r="N484" i="36"/>
  <c r="M484" i="36"/>
  <c r="L484" i="36"/>
  <c r="K484" i="36"/>
  <c r="J484" i="36"/>
  <c r="I484" i="36"/>
  <c r="H484" i="36"/>
  <c r="G484" i="36"/>
  <c r="F484" i="36"/>
  <c r="O483" i="36"/>
  <c r="N483" i="36"/>
  <c r="M483" i="36"/>
  <c r="L483" i="36"/>
  <c r="K483" i="36"/>
  <c r="J483" i="36"/>
  <c r="I483" i="36"/>
  <c r="H483" i="36"/>
  <c r="G483" i="36"/>
  <c r="F483" i="36"/>
  <c r="O482" i="36"/>
  <c r="N482" i="36"/>
  <c r="M482" i="36"/>
  <c r="L482" i="36"/>
  <c r="K482" i="36"/>
  <c r="J482" i="36"/>
  <c r="I482" i="36"/>
  <c r="H482" i="36"/>
  <c r="G482" i="36"/>
  <c r="F482" i="36"/>
  <c r="O481" i="36"/>
  <c r="N481" i="36"/>
  <c r="M481" i="36"/>
  <c r="L481" i="36"/>
  <c r="K481" i="36"/>
  <c r="J481" i="36"/>
  <c r="I481" i="36"/>
  <c r="H481" i="36"/>
  <c r="G481" i="36"/>
  <c r="F481" i="36"/>
  <c r="O480" i="36"/>
  <c r="N480" i="36"/>
  <c r="M480" i="36"/>
  <c r="L480" i="36"/>
  <c r="K480" i="36"/>
  <c r="J480" i="36"/>
  <c r="I480" i="36"/>
  <c r="H480" i="36"/>
  <c r="G480" i="36"/>
  <c r="F480" i="36"/>
  <c r="O479" i="36"/>
  <c r="N479" i="36"/>
  <c r="M479" i="36"/>
  <c r="L479" i="36"/>
  <c r="K479" i="36"/>
  <c r="J479" i="36"/>
  <c r="I479" i="36"/>
  <c r="H479" i="36"/>
  <c r="G479" i="36"/>
  <c r="F479" i="36"/>
  <c r="O478" i="36"/>
  <c r="N478" i="36"/>
  <c r="M478" i="36"/>
  <c r="L478" i="36"/>
  <c r="K478" i="36"/>
  <c r="J478" i="36"/>
  <c r="I478" i="36"/>
  <c r="H478" i="36"/>
  <c r="G478" i="36"/>
  <c r="F478" i="36"/>
  <c r="O477" i="36"/>
  <c r="N477" i="36"/>
  <c r="M477" i="36"/>
  <c r="L477" i="36"/>
  <c r="K477" i="36"/>
  <c r="J477" i="36"/>
  <c r="I477" i="36"/>
  <c r="H477" i="36"/>
  <c r="G477" i="36"/>
  <c r="F477" i="36"/>
  <c r="O476" i="36"/>
  <c r="N476" i="36"/>
  <c r="M476" i="36"/>
  <c r="L476" i="36"/>
  <c r="K476" i="36"/>
  <c r="J476" i="36"/>
  <c r="I476" i="36"/>
  <c r="H476" i="36"/>
  <c r="G476" i="36"/>
  <c r="F476" i="36"/>
  <c r="O475" i="36"/>
  <c r="N475" i="36"/>
  <c r="M475" i="36"/>
  <c r="L475" i="36"/>
  <c r="K475" i="36"/>
  <c r="J475" i="36"/>
  <c r="I475" i="36"/>
  <c r="H475" i="36"/>
  <c r="G475" i="36"/>
  <c r="F475" i="36"/>
  <c r="O474" i="36"/>
  <c r="N474" i="36"/>
  <c r="M474" i="36"/>
  <c r="L474" i="36"/>
  <c r="K474" i="36"/>
  <c r="J474" i="36"/>
  <c r="I474" i="36"/>
  <c r="H474" i="36"/>
  <c r="G474" i="36"/>
  <c r="F474" i="36"/>
  <c r="O473" i="36"/>
  <c r="N473" i="36"/>
  <c r="M473" i="36"/>
  <c r="L473" i="36"/>
  <c r="K473" i="36"/>
  <c r="J473" i="36"/>
  <c r="I473" i="36"/>
  <c r="H473" i="36"/>
  <c r="G473" i="36"/>
  <c r="F473" i="36"/>
  <c r="O472" i="36"/>
  <c r="N472" i="36"/>
  <c r="M472" i="36"/>
  <c r="L472" i="36"/>
  <c r="K472" i="36"/>
  <c r="J472" i="36"/>
  <c r="I472" i="36"/>
  <c r="H472" i="36"/>
  <c r="G472" i="36"/>
  <c r="F472" i="36"/>
  <c r="O471" i="36"/>
  <c r="N471" i="36"/>
  <c r="M471" i="36"/>
  <c r="L471" i="36"/>
  <c r="K471" i="36"/>
  <c r="J471" i="36"/>
  <c r="I471" i="36"/>
  <c r="H471" i="36"/>
  <c r="G471" i="36"/>
  <c r="F471" i="36"/>
  <c r="O470" i="36"/>
  <c r="N470" i="36"/>
  <c r="M470" i="36"/>
  <c r="L470" i="36"/>
  <c r="K470" i="36"/>
  <c r="J470" i="36"/>
  <c r="I470" i="36"/>
  <c r="H470" i="36"/>
  <c r="G470" i="36"/>
  <c r="F470" i="36"/>
  <c r="O469" i="36"/>
  <c r="N469" i="36"/>
  <c r="M469" i="36"/>
  <c r="L469" i="36"/>
  <c r="K469" i="36"/>
  <c r="J469" i="36"/>
  <c r="I469" i="36"/>
  <c r="H469" i="36"/>
  <c r="G469" i="36"/>
  <c r="F469" i="36"/>
  <c r="O468" i="36"/>
  <c r="N468" i="36"/>
  <c r="M468" i="36"/>
  <c r="L468" i="36"/>
  <c r="K468" i="36"/>
  <c r="J468" i="36"/>
  <c r="I468" i="36"/>
  <c r="H468" i="36"/>
  <c r="G468" i="36"/>
  <c r="F468" i="36"/>
  <c r="O467" i="36"/>
  <c r="N467" i="36"/>
  <c r="M467" i="36"/>
  <c r="L467" i="36"/>
  <c r="K467" i="36"/>
  <c r="J467" i="36"/>
  <c r="I467" i="36"/>
  <c r="H467" i="36"/>
  <c r="G467" i="36"/>
  <c r="F467" i="36"/>
  <c r="O466" i="36"/>
  <c r="N466" i="36"/>
  <c r="M466" i="36"/>
  <c r="L466" i="36"/>
  <c r="K466" i="36"/>
  <c r="J466" i="36"/>
  <c r="I466" i="36"/>
  <c r="H466" i="36"/>
  <c r="G466" i="36"/>
  <c r="F466" i="36"/>
  <c r="O465" i="36"/>
  <c r="N465" i="36"/>
  <c r="M465" i="36"/>
  <c r="L465" i="36"/>
  <c r="K465" i="36"/>
  <c r="J465" i="36"/>
  <c r="I465" i="36"/>
  <c r="H465" i="36"/>
  <c r="G465" i="36"/>
  <c r="F465" i="36"/>
  <c r="O464" i="36"/>
  <c r="N464" i="36"/>
  <c r="M464" i="36"/>
  <c r="L464" i="36"/>
  <c r="K464" i="36"/>
  <c r="J464" i="36"/>
  <c r="I464" i="36"/>
  <c r="H464" i="36"/>
  <c r="G464" i="36"/>
  <c r="F464" i="36"/>
  <c r="O463" i="36"/>
  <c r="N463" i="36"/>
  <c r="M463" i="36"/>
  <c r="L463" i="36"/>
  <c r="K463" i="36"/>
  <c r="J463" i="36"/>
  <c r="I463" i="36"/>
  <c r="H463" i="36"/>
  <c r="G463" i="36"/>
  <c r="F463" i="36"/>
  <c r="O462" i="36"/>
  <c r="N462" i="36"/>
  <c r="M462" i="36"/>
  <c r="L462" i="36"/>
  <c r="K462" i="36"/>
  <c r="J462" i="36"/>
  <c r="I462" i="36"/>
  <c r="H462" i="36"/>
  <c r="G462" i="36"/>
  <c r="F462" i="36"/>
  <c r="O461" i="36"/>
  <c r="N461" i="36"/>
  <c r="M461" i="36"/>
  <c r="L461" i="36"/>
  <c r="K461" i="36"/>
  <c r="J461" i="36"/>
  <c r="I461" i="36"/>
  <c r="H461" i="36"/>
  <c r="G461" i="36"/>
  <c r="F461" i="36"/>
  <c r="O460" i="36"/>
  <c r="N460" i="36"/>
  <c r="M460" i="36"/>
  <c r="L460" i="36"/>
  <c r="K460" i="36"/>
  <c r="J460" i="36"/>
  <c r="I460" i="36"/>
  <c r="H460" i="36"/>
  <c r="G460" i="36"/>
  <c r="F460" i="36"/>
  <c r="O459" i="36"/>
  <c r="N459" i="36"/>
  <c r="M459" i="36"/>
  <c r="L459" i="36"/>
  <c r="K459" i="36"/>
  <c r="J459" i="36"/>
  <c r="I459" i="36"/>
  <c r="H459" i="36"/>
  <c r="G459" i="36"/>
  <c r="F459" i="36"/>
  <c r="O458" i="36"/>
  <c r="N458" i="36"/>
  <c r="M458" i="36"/>
  <c r="L458" i="36"/>
  <c r="K458" i="36"/>
  <c r="J458" i="36"/>
  <c r="I458" i="36"/>
  <c r="H458" i="36"/>
  <c r="G458" i="36"/>
  <c r="F458" i="36"/>
  <c r="O457" i="36"/>
  <c r="N457" i="36"/>
  <c r="M457" i="36"/>
  <c r="L457" i="36"/>
  <c r="K457" i="36"/>
  <c r="J457" i="36"/>
  <c r="I457" i="36"/>
  <c r="H457" i="36"/>
  <c r="G457" i="36"/>
  <c r="F457" i="36"/>
  <c r="O456" i="36"/>
  <c r="N456" i="36"/>
  <c r="M456" i="36"/>
  <c r="L456" i="36"/>
  <c r="K456" i="36"/>
  <c r="J456" i="36"/>
  <c r="I456" i="36"/>
  <c r="H456" i="36"/>
  <c r="G456" i="36"/>
  <c r="F456" i="36"/>
  <c r="O455" i="36"/>
  <c r="N455" i="36"/>
  <c r="M455" i="36"/>
  <c r="L455" i="36"/>
  <c r="K455" i="36"/>
  <c r="J455" i="36"/>
  <c r="I455" i="36"/>
  <c r="H455" i="36"/>
  <c r="G455" i="36"/>
  <c r="F455" i="36"/>
  <c r="O454" i="36"/>
  <c r="N454" i="36"/>
  <c r="M454" i="36"/>
  <c r="L454" i="36"/>
  <c r="K454" i="36"/>
  <c r="J454" i="36"/>
  <c r="I454" i="36"/>
  <c r="H454" i="36"/>
  <c r="G454" i="36"/>
  <c r="F454" i="36"/>
  <c r="O453" i="36"/>
  <c r="N453" i="36"/>
  <c r="M453" i="36"/>
  <c r="L453" i="36"/>
  <c r="K453" i="36"/>
  <c r="J453" i="36"/>
  <c r="I453" i="36"/>
  <c r="H453" i="36"/>
  <c r="G453" i="36"/>
  <c r="F453" i="36"/>
  <c r="O452" i="36"/>
  <c r="N452" i="36"/>
  <c r="M452" i="36"/>
  <c r="L452" i="36"/>
  <c r="K452" i="36"/>
  <c r="J452" i="36"/>
  <c r="I452" i="36"/>
  <c r="H452" i="36"/>
  <c r="G452" i="36"/>
  <c r="F452" i="36"/>
  <c r="O451" i="36"/>
  <c r="N451" i="36"/>
  <c r="M451" i="36"/>
  <c r="L451" i="36"/>
  <c r="K451" i="36"/>
  <c r="J451" i="36"/>
  <c r="I451" i="36"/>
  <c r="H451" i="36"/>
  <c r="G451" i="36"/>
  <c r="F451" i="36"/>
  <c r="O450" i="36"/>
  <c r="N450" i="36"/>
  <c r="M450" i="36"/>
  <c r="L450" i="36"/>
  <c r="K450" i="36"/>
  <c r="J450" i="36"/>
  <c r="I450" i="36"/>
  <c r="H450" i="36"/>
  <c r="G450" i="36"/>
  <c r="F450" i="36"/>
  <c r="O449" i="36"/>
  <c r="N449" i="36"/>
  <c r="M449" i="36"/>
  <c r="L449" i="36"/>
  <c r="K449" i="36"/>
  <c r="J449" i="36"/>
  <c r="I449" i="36"/>
  <c r="H449" i="36"/>
  <c r="G449" i="36"/>
  <c r="F449" i="36"/>
  <c r="O448" i="36"/>
  <c r="N448" i="36"/>
  <c r="M448" i="36"/>
  <c r="L448" i="36"/>
  <c r="K448" i="36"/>
  <c r="J448" i="36"/>
  <c r="I448" i="36"/>
  <c r="H448" i="36"/>
  <c r="G448" i="36"/>
  <c r="F448" i="36"/>
  <c r="O447" i="36"/>
  <c r="N447" i="36"/>
  <c r="M447" i="36"/>
  <c r="L447" i="36"/>
  <c r="K447" i="36"/>
  <c r="J447" i="36"/>
  <c r="I447" i="36"/>
  <c r="H447" i="36"/>
  <c r="G447" i="36"/>
  <c r="F447" i="36"/>
  <c r="O446" i="36"/>
  <c r="N446" i="36"/>
  <c r="M446" i="36"/>
  <c r="L446" i="36"/>
  <c r="K446" i="36"/>
  <c r="J446" i="36"/>
  <c r="I446" i="36"/>
  <c r="H446" i="36"/>
  <c r="G446" i="36"/>
  <c r="F446" i="36"/>
  <c r="O445" i="36"/>
  <c r="N445" i="36"/>
  <c r="M445" i="36"/>
  <c r="L445" i="36"/>
  <c r="K445" i="36"/>
  <c r="J445" i="36"/>
  <c r="I445" i="36"/>
  <c r="H445" i="36"/>
  <c r="G445" i="36"/>
  <c r="F445" i="36"/>
  <c r="O444" i="36"/>
  <c r="N444" i="36"/>
  <c r="M444" i="36"/>
  <c r="L444" i="36"/>
  <c r="K444" i="36"/>
  <c r="J444" i="36"/>
  <c r="I444" i="36"/>
  <c r="H444" i="36"/>
  <c r="G444" i="36"/>
  <c r="F444" i="36"/>
  <c r="O443" i="36"/>
  <c r="N443" i="36"/>
  <c r="M443" i="36"/>
  <c r="L443" i="36"/>
  <c r="K443" i="36"/>
  <c r="J443" i="36"/>
  <c r="I443" i="36"/>
  <c r="H443" i="36"/>
  <c r="G443" i="36"/>
  <c r="F443" i="36"/>
  <c r="O442" i="36"/>
  <c r="N442" i="36"/>
  <c r="M442" i="36"/>
  <c r="L442" i="36"/>
  <c r="K442" i="36"/>
  <c r="J442" i="36"/>
  <c r="I442" i="36"/>
  <c r="H442" i="36"/>
  <c r="G442" i="36"/>
  <c r="F442" i="36"/>
  <c r="O441" i="36"/>
  <c r="N441" i="36"/>
  <c r="M441" i="36"/>
  <c r="L441" i="36"/>
  <c r="K441" i="36"/>
  <c r="J441" i="36"/>
  <c r="I441" i="36"/>
  <c r="H441" i="36"/>
  <c r="G441" i="36"/>
  <c r="F441" i="36"/>
  <c r="O440" i="36"/>
  <c r="N440" i="36"/>
  <c r="M440" i="36"/>
  <c r="L440" i="36"/>
  <c r="K440" i="36"/>
  <c r="J440" i="36"/>
  <c r="I440" i="36"/>
  <c r="H440" i="36"/>
  <c r="G440" i="36"/>
  <c r="F440" i="36"/>
  <c r="O439" i="36"/>
  <c r="N439" i="36"/>
  <c r="M439" i="36"/>
  <c r="L439" i="36"/>
  <c r="K439" i="36"/>
  <c r="J439" i="36"/>
  <c r="I439" i="36"/>
  <c r="H439" i="36"/>
  <c r="G439" i="36"/>
  <c r="F439" i="36"/>
  <c r="O438" i="36"/>
  <c r="N438" i="36"/>
  <c r="M438" i="36"/>
  <c r="L438" i="36"/>
  <c r="K438" i="36"/>
  <c r="J438" i="36"/>
  <c r="I438" i="36"/>
  <c r="H438" i="36"/>
  <c r="G438" i="36"/>
  <c r="F438" i="36"/>
  <c r="O437" i="36"/>
  <c r="N437" i="36"/>
  <c r="M437" i="36"/>
  <c r="L437" i="36"/>
  <c r="K437" i="36"/>
  <c r="J437" i="36"/>
  <c r="I437" i="36"/>
  <c r="H437" i="36"/>
  <c r="G437" i="36"/>
  <c r="F437" i="36"/>
  <c r="O436" i="36"/>
  <c r="N436" i="36"/>
  <c r="M436" i="36"/>
  <c r="L436" i="36"/>
  <c r="K436" i="36"/>
  <c r="J436" i="36"/>
  <c r="I436" i="36"/>
  <c r="H436" i="36"/>
  <c r="G436" i="36"/>
  <c r="F436" i="36"/>
  <c r="O435" i="36"/>
  <c r="N435" i="36"/>
  <c r="M435" i="36"/>
  <c r="L435" i="36"/>
  <c r="K435" i="36"/>
  <c r="J435" i="36"/>
  <c r="I435" i="36"/>
  <c r="H435" i="36"/>
  <c r="G435" i="36"/>
  <c r="F435" i="36"/>
  <c r="O434" i="36"/>
  <c r="N434" i="36"/>
  <c r="M434" i="36"/>
  <c r="L434" i="36"/>
  <c r="K434" i="36"/>
  <c r="J434" i="36"/>
  <c r="I434" i="36"/>
  <c r="H434" i="36"/>
  <c r="G434" i="36"/>
  <c r="F434" i="36"/>
  <c r="O433" i="36"/>
  <c r="N433" i="36"/>
  <c r="M433" i="36"/>
  <c r="L433" i="36"/>
  <c r="K433" i="36"/>
  <c r="J433" i="36"/>
  <c r="I433" i="36"/>
  <c r="H433" i="36"/>
  <c r="G433" i="36"/>
  <c r="F433" i="36"/>
  <c r="O432" i="36"/>
  <c r="N432" i="36"/>
  <c r="M432" i="36"/>
  <c r="L432" i="36"/>
  <c r="K432" i="36"/>
  <c r="J432" i="36"/>
  <c r="I432" i="36"/>
  <c r="H432" i="36"/>
  <c r="G432" i="36"/>
  <c r="F432" i="36"/>
  <c r="O431" i="36"/>
  <c r="N431" i="36"/>
  <c r="M431" i="36"/>
  <c r="L431" i="36"/>
  <c r="K431" i="36"/>
  <c r="J431" i="36"/>
  <c r="I431" i="36"/>
  <c r="H431" i="36"/>
  <c r="G431" i="36"/>
  <c r="F431" i="36"/>
  <c r="O430" i="36"/>
  <c r="N430" i="36"/>
  <c r="M430" i="36"/>
  <c r="L430" i="36"/>
  <c r="K430" i="36"/>
  <c r="J430" i="36"/>
  <c r="I430" i="36"/>
  <c r="H430" i="36"/>
  <c r="G430" i="36"/>
  <c r="F430" i="36"/>
  <c r="O429" i="36"/>
  <c r="N429" i="36"/>
  <c r="M429" i="36"/>
  <c r="L429" i="36"/>
  <c r="K429" i="36"/>
  <c r="J429" i="36"/>
  <c r="I429" i="36"/>
  <c r="H429" i="36"/>
  <c r="G429" i="36"/>
  <c r="F429" i="36"/>
  <c r="O428" i="36"/>
  <c r="N428" i="36"/>
  <c r="M428" i="36"/>
  <c r="L428" i="36"/>
  <c r="K428" i="36"/>
  <c r="J428" i="36"/>
  <c r="I428" i="36"/>
  <c r="H428" i="36"/>
  <c r="G428" i="36"/>
  <c r="F428" i="36"/>
  <c r="O427" i="36"/>
  <c r="N427" i="36"/>
  <c r="M427" i="36"/>
  <c r="L427" i="36"/>
  <c r="K427" i="36"/>
  <c r="J427" i="36"/>
  <c r="I427" i="36"/>
  <c r="H427" i="36"/>
  <c r="G427" i="36"/>
  <c r="F427" i="36"/>
  <c r="O426" i="36"/>
  <c r="N426" i="36"/>
  <c r="M426" i="36"/>
  <c r="L426" i="36"/>
  <c r="K426" i="36"/>
  <c r="J426" i="36"/>
  <c r="I426" i="36"/>
  <c r="H426" i="36"/>
  <c r="G426" i="36"/>
  <c r="F426" i="36"/>
  <c r="O425" i="36"/>
  <c r="N425" i="36"/>
  <c r="M425" i="36"/>
  <c r="L425" i="36"/>
  <c r="K425" i="36"/>
  <c r="J425" i="36"/>
  <c r="I425" i="36"/>
  <c r="H425" i="36"/>
  <c r="G425" i="36"/>
  <c r="F425" i="36"/>
  <c r="O424" i="36"/>
  <c r="N424" i="36"/>
  <c r="M424" i="36"/>
  <c r="L424" i="36"/>
  <c r="K424" i="36"/>
  <c r="J424" i="36"/>
  <c r="I424" i="36"/>
  <c r="H424" i="36"/>
  <c r="G424" i="36"/>
  <c r="F424" i="36"/>
  <c r="O423" i="36"/>
  <c r="N423" i="36"/>
  <c r="M423" i="36"/>
  <c r="L423" i="36"/>
  <c r="K423" i="36"/>
  <c r="J423" i="36"/>
  <c r="I423" i="36"/>
  <c r="H423" i="36"/>
  <c r="G423" i="36"/>
  <c r="F423" i="36"/>
  <c r="O422" i="36"/>
  <c r="N422" i="36"/>
  <c r="M422" i="36"/>
  <c r="L422" i="36"/>
  <c r="K422" i="36"/>
  <c r="J422" i="36"/>
  <c r="I422" i="36"/>
  <c r="H422" i="36"/>
  <c r="G422" i="36"/>
  <c r="F422" i="36"/>
  <c r="O421" i="36"/>
  <c r="N421" i="36"/>
  <c r="M421" i="36"/>
  <c r="L421" i="36"/>
  <c r="K421" i="36"/>
  <c r="J421" i="36"/>
  <c r="I421" i="36"/>
  <c r="H421" i="36"/>
  <c r="G421" i="36"/>
  <c r="F421" i="36"/>
  <c r="O420" i="36"/>
  <c r="N420" i="36"/>
  <c r="M420" i="36"/>
  <c r="L420" i="36"/>
  <c r="K420" i="36"/>
  <c r="J420" i="36"/>
  <c r="I420" i="36"/>
  <c r="H420" i="36"/>
  <c r="G420" i="36"/>
  <c r="F420" i="36"/>
  <c r="O419" i="36"/>
  <c r="N419" i="36"/>
  <c r="M419" i="36"/>
  <c r="L419" i="36"/>
  <c r="K419" i="36"/>
  <c r="J419" i="36"/>
  <c r="I419" i="36"/>
  <c r="H419" i="36"/>
  <c r="G419" i="36"/>
  <c r="F419" i="36"/>
  <c r="O418" i="36"/>
  <c r="N418" i="36"/>
  <c r="M418" i="36"/>
  <c r="L418" i="36"/>
  <c r="K418" i="36"/>
  <c r="J418" i="36"/>
  <c r="I418" i="36"/>
  <c r="H418" i="36"/>
  <c r="G418" i="36"/>
  <c r="F418" i="36"/>
  <c r="O417" i="36"/>
  <c r="N417" i="36"/>
  <c r="M417" i="36"/>
  <c r="L417" i="36"/>
  <c r="K417" i="36"/>
  <c r="J417" i="36"/>
  <c r="I417" i="36"/>
  <c r="H417" i="36"/>
  <c r="G417" i="36"/>
  <c r="F417" i="36"/>
  <c r="O416" i="36"/>
  <c r="N416" i="36"/>
  <c r="M416" i="36"/>
  <c r="L416" i="36"/>
  <c r="K416" i="36"/>
  <c r="J416" i="36"/>
  <c r="I416" i="36"/>
  <c r="H416" i="36"/>
  <c r="G416" i="36"/>
  <c r="F416" i="36"/>
  <c r="O415" i="36"/>
  <c r="N415" i="36"/>
  <c r="M415" i="36"/>
  <c r="L415" i="36"/>
  <c r="K415" i="36"/>
  <c r="J415" i="36"/>
  <c r="I415" i="36"/>
  <c r="H415" i="36"/>
  <c r="G415" i="36"/>
  <c r="F415" i="36"/>
  <c r="O414" i="36"/>
  <c r="N414" i="36"/>
  <c r="M414" i="36"/>
  <c r="L414" i="36"/>
  <c r="K414" i="36"/>
  <c r="J414" i="36"/>
  <c r="I414" i="36"/>
  <c r="H414" i="36"/>
  <c r="G414" i="36"/>
  <c r="F414" i="36"/>
  <c r="O413" i="36"/>
  <c r="N413" i="36"/>
  <c r="M413" i="36"/>
  <c r="L413" i="36"/>
  <c r="K413" i="36"/>
  <c r="J413" i="36"/>
  <c r="I413" i="36"/>
  <c r="H413" i="36"/>
  <c r="G413" i="36"/>
  <c r="F413" i="36"/>
  <c r="O412" i="36"/>
  <c r="N412" i="36"/>
  <c r="M412" i="36"/>
  <c r="L412" i="36"/>
  <c r="K412" i="36"/>
  <c r="J412" i="36"/>
  <c r="I412" i="36"/>
  <c r="H412" i="36"/>
  <c r="G412" i="36"/>
  <c r="F412" i="36"/>
  <c r="O411" i="36"/>
  <c r="N411" i="36"/>
  <c r="M411" i="36"/>
  <c r="L411" i="36"/>
  <c r="K411" i="36"/>
  <c r="J411" i="36"/>
  <c r="I411" i="36"/>
  <c r="H411" i="36"/>
  <c r="G411" i="36"/>
  <c r="F411" i="36"/>
  <c r="O410" i="36"/>
  <c r="N410" i="36"/>
  <c r="M410" i="36"/>
  <c r="L410" i="36"/>
  <c r="K410" i="36"/>
  <c r="J410" i="36"/>
  <c r="I410" i="36"/>
  <c r="H410" i="36"/>
  <c r="G410" i="36"/>
  <c r="F410" i="36"/>
  <c r="O409" i="36"/>
  <c r="N409" i="36"/>
  <c r="M409" i="36"/>
  <c r="L409" i="36"/>
  <c r="K409" i="36"/>
  <c r="J409" i="36"/>
  <c r="I409" i="36"/>
  <c r="H409" i="36"/>
  <c r="G409" i="36"/>
  <c r="F409" i="36"/>
  <c r="O408" i="36"/>
  <c r="N408" i="36"/>
  <c r="M408" i="36"/>
  <c r="L408" i="36"/>
  <c r="K408" i="36"/>
  <c r="J408" i="36"/>
  <c r="I408" i="36"/>
  <c r="H408" i="36"/>
  <c r="G408" i="36"/>
  <c r="F408" i="36"/>
  <c r="O407" i="36"/>
  <c r="N407" i="36"/>
  <c r="M407" i="36"/>
  <c r="L407" i="36"/>
  <c r="K407" i="36"/>
  <c r="J407" i="36"/>
  <c r="I407" i="36"/>
  <c r="H407" i="36"/>
  <c r="G407" i="36"/>
  <c r="F407" i="36"/>
  <c r="O406" i="36"/>
  <c r="N406" i="36"/>
  <c r="M406" i="36"/>
  <c r="L406" i="36"/>
  <c r="K406" i="36"/>
  <c r="J406" i="36"/>
  <c r="I406" i="36"/>
  <c r="H406" i="36"/>
  <c r="G406" i="36"/>
  <c r="F406" i="36"/>
  <c r="O405" i="36"/>
  <c r="N405" i="36"/>
  <c r="M405" i="36"/>
  <c r="L405" i="36"/>
  <c r="K405" i="36"/>
  <c r="J405" i="36"/>
  <c r="I405" i="36"/>
  <c r="H405" i="36"/>
  <c r="G405" i="36"/>
  <c r="F405" i="36"/>
  <c r="O404" i="36"/>
  <c r="N404" i="36"/>
  <c r="M404" i="36"/>
  <c r="L404" i="36"/>
  <c r="K404" i="36"/>
  <c r="J404" i="36"/>
  <c r="I404" i="36"/>
  <c r="H404" i="36"/>
  <c r="G404" i="36"/>
  <c r="F404" i="36"/>
  <c r="O403" i="36"/>
  <c r="N403" i="36"/>
  <c r="M403" i="36"/>
  <c r="L403" i="36"/>
  <c r="K403" i="36"/>
  <c r="J403" i="36"/>
  <c r="I403" i="36"/>
  <c r="H403" i="36"/>
  <c r="G403" i="36"/>
  <c r="F403" i="36"/>
  <c r="O402" i="36"/>
  <c r="N402" i="36"/>
  <c r="M402" i="36"/>
  <c r="L402" i="36"/>
  <c r="K402" i="36"/>
  <c r="J402" i="36"/>
  <c r="I402" i="36"/>
  <c r="H402" i="36"/>
  <c r="G402" i="36"/>
  <c r="F402" i="36"/>
  <c r="O401" i="36"/>
  <c r="N401" i="36"/>
  <c r="M401" i="36"/>
  <c r="L401" i="36"/>
  <c r="K401" i="36"/>
  <c r="J401" i="36"/>
  <c r="I401" i="36"/>
  <c r="H401" i="36"/>
  <c r="G401" i="36"/>
  <c r="F401" i="36"/>
  <c r="O400" i="36"/>
  <c r="N400" i="36"/>
  <c r="M400" i="36"/>
  <c r="L400" i="36"/>
  <c r="K400" i="36"/>
  <c r="J400" i="36"/>
  <c r="I400" i="36"/>
  <c r="H400" i="36"/>
  <c r="G400" i="36"/>
  <c r="F400" i="36"/>
  <c r="O399" i="36"/>
  <c r="N399" i="36"/>
  <c r="M399" i="36"/>
  <c r="L399" i="36"/>
  <c r="K399" i="36"/>
  <c r="J399" i="36"/>
  <c r="I399" i="36"/>
  <c r="H399" i="36"/>
  <c r="G399" i="36"/>
  <c r="F399" i="36"/>
  <c r="O398" i="36"/>
  <c r="N398" i="36"/>
  <c r="M398" i="36"/>
  <c r="L398" i="36"/>
  <c r="K398" i="36"/>
  <c r="J398" i="36"/>
  <c r="I398" i="36"/>
  <c r="H398" i="36"/>
  <c r="G398" i="36"/>
  <c r="F398" i="36"/>
  <c r="O397" i="36"/>
  <c r="N397" i="36"/>
  <c r="M397" i="36"/>
  <c r="L397" i="36"/>
  <c r="K397" i="36"/>
  <c r="J397" i="36"/>
  <c r="I397" i="36"/>
  <c r="H397" i="36"/>
  <c r="G397" i="36"/>
  <c r="F397" i="36"/>
  <c r="O396" i="36"/>
  <c r="N396" i="36"/>
  <c r="M396" i="36"/>
  <c r="L396" i="36"/>
  <c r="K396" i="36"/>
  <c r="J396" i="36"/>
  <c r="I396" i="36"/>
  <c r="H396" i="36"/>
  <c r="G396" i="36"/>
  <c r="F396" i="36"/>
  <c r="O395" i="36"/>
  <c r="N395" i="36"/>
  <c r="M395" i="36"/>
  <c r="L395" i="36"/>
  <c r="K395" i="36"/>
  <c r="J395" i="36"/>
  <c r="I395" i="36"/>
  <c r="H395" i="36"/>
  <c r="G395" i="36"/>
  <c r="F395" i="36"/>
  <c r="O394" i="36"/>
  <c r="N394" i="36"/>
  <c r="M394" i="36"/>
  <c r="L394" i="36"/>
  <c r="K394" i="36"/>
  <c r="J394" i="36"/>
  <c r="I394" i="36"/>
  <c r="H394" i="36"/>
  <c r="G394" i="36"/>
  <c r="F394" i="36"/>
  <c r="O393" i="36"/>
  <c r="N393" i="36"/>
  <c r="M393" i="36"/>
  <c r="L393" i="36"/>
  <c r="K393" i="36"/>
  <c r="J393" i="36"/>
  <c r="I393" i="36"/>
  <c r="H393" i="36"/>
  <c r="G393" i="36"/>
  <c r="F393" i="36"/>
  <c r="O392" i="36"/>
  <c r="N392" i="36"/>
  <c r="M392" i="36"/>
  <c r="L392" i="36"/>
  <c r="K392" i="36"/>
  <c r="J392" i="36"/>
  <c r="I392" i="36"/>
  <c r="H392" i="36"/>
  <c r="G392" i="36"/>
  <c r="F392" i="36"/>
  <c r="O391" i="36"/>
  <c r="N391" i="36"/>
  <c r="M391" i="36"/>
  <c r="L391" i="36"/>
  <c r="K391" i="36"/>
  <c r="J391" i="36"/>
  <c r="I391" i="36"/>
  <c r="H391" i="36"/>
  <c r="G391" i="36"/>
  <c r="F391" i="36"/>
  <c r="O390" i="36"/>
  <c r="N390" i="36"/>
  <c r="M390" i="36"/>
  <c r="L390" i="36"/>
  <c r="K390" i="36"/>
  <c r="J390" i="36"/>
  <c r="I390" i="36"/>
  <c r="H390" i="36"/>
  <c r="G390" i="36"/>
  <c r="F390" i="36"/>
  <c r="O389" i="36"/>
  <c r="N389" i="36"/>
  <c r="M389" i="36"/>
  <c r="L389" i="36"/>
  <c r="K389" i="36"/>
  <c r="J389" i="36"/>
  <c r="I389" i="36"/>
  <c r="H389" i="36"/>
  <c r="G389" i="36"/>
  <c r="F389" i="36"/>
  <c r="O388" i="36"/>
  <c r="N388" i="36"/>
  <c r="M388" i="36"/>
  <c r="L388" i="36"/>
  <c r="K388" i="36"/>
  <c r="J388" i="36"/>
  <c r="I388" i="36"/>
  <c r="H388" i="36"/>
  <c r="G388" i="36"/>
  <c r="F388" i="36"/>
  <c r="O387" i="36"/>
  <c r="N387" i="36"/>
  <c r="M387" i="36"/>
  <c r="L387" i="36"/>
  <c r="K387" i="36"/>
  <c r="J387" i="36"/>
  <c r="I387" i="36"/>
  <c r="H387" i="36"/>
  <c r="G387" i="36"/>
  <c r="F387" i="36"/>
  <c r="O386" i="36"/>
  <c r="N386" i="36"/>
  <c r="M386" i="36"/>
  <c r="L386" i="36"/>
  <c r="K386" i="36"/>
  <c r="J386" i="36"/>
  <c r="I386" i="36"/>
  <c r="H386" i="36"/>
  <c r="G386" i="36"/>
  <c r="F386" i="36"/>
  <c r="O385" i="36"/>
  <c r="N385" i="36"/>
  <c r="M385" i="36"/>
  <c r="L385" i="36"/>
  <c r="K385" i="36"/>
  <c r="J385" i="36"/>
  <c r="I385" i="36"/>
  <c r="H385" i="36"/>
  <c r="G385" i="36"/>
  <c r="F385" i="36"/>
  <c r="O384" i="36"/>
  <c r="N384" i="36"/>
  <c r="M384" i="36"/>
  <c r="L384" i="36"/>
  <c r="K384" i="36"/>
  <c r="J384" i="36"/>
  <c r="I384" i="36"/>
  <c r="H384" i="36"/>
  <c r="G384" i="36"/>
  <c r="F384" i="36"/>
  <c r="O383" i="36"/>
  <c r="N383" i="36"/>
  <c r="M383" i="36"/>
  <c r="L383" i="36"/>
  <c r="K383" i="36"/>
  <c r="J383" i="36"/>
  <c r="I383" i="36"/>
  <c r="H383" i="36"/>
  <c r="G383" i="36"/>
  <c r="F383" i="36"/>
  <c r="O382" i="36"/>
  <c r="N382" i="36"/>
  <c r="M382" i="36"/>
  <c r="L382" i="36"/>
  <c r="K382" i="36"/>
  <c r="J382" i="36"/>
  <c r="I382" i="36"/>
  <c r="H382" i="36"/>
  <c r="G382" i="36"/>
  <c r="F382" i="36"/>
  <c r="O381" i="36"/>
  <c r="N381" i="36"/>
  <c r="M381" i="36"/>
  <c r="L381" i="36"/>
  <c r="K381" i="36"/>
  <c r="J381" i="36"/>
  <c r="I381" i="36"/>
  <c r="H381" i="36"/>
  <c r="G381" i="36"/>
  <c r="F381" i="36"/>
  <c r="O380" i="36"/>
  <c r="N380" i="36"/>
  <c r="M380" i="36"/>
  <c r="L380" i="36"/>
  <c r="K380" i="36"/>
  <c r="J380" i="36"/>
  <c r="I380" i="36"/>
  <c r="H380" i="36"/>
  <c r="G380" i="36"/>
  <c r="F380" i="36"/>
  <c r="O379" i="36"/>
  <c r="N379" i="36"/>
  <c r="M379" i="36"/>
  <c r="L379" i="36"/>
  <c r="K379" i="36"/>
  <c r="J379" i="36"/>
  <c r="I379" i="36"/>
  <c r="H379" i="36"/>
  <c r="G379" i="36"/>
  <c r="F379" i="36"/>
  <c r="O378" i="36"/>
  <c r="N378" i="36"/>
  <c r="M378" i="36"/>
  <c r="L378" i="36"/>
  <c r="K378" i="36"/>
  <c r="J378" i="36"/>
  <c r="I378" i="36"/>
  <c r="H378" i="36"/>
  <c r="G378" i="36"/>
  <c r="F378" i="36"/>
  <c r="O377" i="36"/>
  <c r="N377" i="36"/>
  <c r="M377" i="36"/>
  <c r="L377" i="36"/>
  <c r="K377" i="36"/>
  <c r="J377" i="36"/>
  <c r="I377" i="36"/>
  <c r="H377" i="36"/>
  <c r="G377" i="36"/>
  <c r="F377" i="36"/>
  <c r="O376" i="36"/>
  <c r="N376" i="36"/>
  <c r="M376" i="36"/>
  <c r="L376" i="36"/>
  <c r="K376" i="36"/>
  <c r="J376" i="36"/>
  <c r="I376" i="36"/>
  <c r="H376" i="36"/>
  <c r="G376" i="36"/>
  <c r="F376" i="36"/>
  <c r="O375" i="36"/>
  <c r="N375" i="36"/>
  <c r="M375" i="36"/>
  <c r="L375" i="36"/>
  <c r="K375" i="36"/>
  <c r="J375" i="36"/>
  <c r="I375" i="36"/>
  <c r="H375" i="36"/>
  <c r="G375" i="36"/>
  <c r="F375" i="36"/>
  <c r="O374" i="36"/>
  <c r="N374" i="36"/>
  <c r="M374" i="36"/>
  <c r="L374" i="36"/>
  <c r="K374" i="36"/>
  <c r="J374" i="36"/>
  <c r="I374" i="36"/>
  <c r="H374" i="36"/>
  <c r="G374" i="36"/>
  <c r="F374" i="36"/>
  <c r="O373" i="36"/>
  <c r="N373" i="36"/>
  <c r="M373" i="36"/>
  <c r="L373" i="36"/>
  <c r="K373" i="36"/>
  <c r="J373" i="36"/>
  <c r="I373" i="36"/>
  <c r="H373" i="36"/>
  <c r="G373" i="36"/>
  <c r="F373" i="36"/>
  <c r="O372" i="36"/>
  <c r="N372" i="36"/>
  <c r="M372" i="36"/>
  <c r="L372" i="36"/>
  <c r="K372" i="36"/>
  <c r="J372" i="36"/>
  <c r="I372" i="36"/>
  <c r="H372" i="36"/>
  <c r="G372" i="36"/>
  <c r="F372" i="36"/>
  <c r="O371" i="36"/>
  <c r="N371" i="36"/>
  <c r="M371" i="36"/>
  <c r="L371" i="36"/>
  <c r="K371" i="36"/>
  <c r="J371" i="36"/>
  <c r="I371" i="36"/>
  <c r="H371" i="36"/>
  <c r="G371" i="36"/>
  <c r="F371" i="36"/>
  <c r="O370" i="36"/>
  <c r="N370" i="36"/>
  <c r="M370" i="36"/>
  <c r="L370" i="36"/>
  <c r="K370" i="36"/>
  <c r="J370" i="36"/>
  <c r="I370" i="36"/>
  <c r="H370" i="36"/>
  <c r="G370" i="36"/>
  <c r="F370" i="36"/>
  <c r="O369" i="36"/>
  <c r="N369" i="36"/>
  <c r="M369" i="36"/>
  <c r="L369" i="36"/>
  <c r="K369" i="36"/>
  <c r="J369" i="36"/>
  <c r="I369" i="36"/>
  <c r="H369" i="36"/>
  <c r="G369" i="36"/>
  <c r="F369" i="36"/>
  <c r="O368" i="36"/>
  <c r="N368" i="36"/>
  <c r="M368" i="36"/>
  <c r="L368" i="36"/>
  <c r="K368" i="36"/>
  <c r="J368" i="36"/>
  <c r="I368" i="36"/>
  <c r="H368" i="36"/>
  <c r="G368" i="36"/>
  <c r="F368" i="36"/>
  <c r="O367" i="36"/>
  <c r="N367" i="36"/>
  <c r="M367" i="36"/>
  <c r="L367" i="36"/>
  <c r="K367" i="36"/>
  <c r="J367" i="36"/>
  <c r="I367" i="36"/>
  <c r="H367" i="36"/>
  <c r="G367" i="36"/>
  <c r="F367" i="36"/>
  <c r="O366" i="36"/>
  <c r="N366" i="36"/>
  <c r="M366" i="36"/>
  <c r="L366" i="36"/>
  <c r="K366" i="36"/>
  <c r="J366" i="36"/>
  <c r="I366" i="36"/>
  <c r="H366" i="36"/>
  <c r="G366" i="36"/>
  <c r="F366" i="36"/>
  <c r="O365" i="36"/>
  <c r="N365" i="36"/>
  <c r="M365" i="36"/>
  <c r="L365" i="36"/>
  <c r="K365" i="36"/>
  <c r="J365" i="36"/>
  <c r="I365" i="36"/>
  <c r="H365" i="36"/>
  <c r="G365" i="36"/>
  <c r="F365" i="36"/>
  <c r="O364" i="36"/>
  <c r="N364" i="36"/>
  <c r="M364" i="36"/>
  <c r="L364" i="36"/>
  <c r="K364" i="36"/>
  <c r="J364" i="36"/>
  <c r="I364" i="36"/>
  <c r="H364" i="36"/>
  <c r="G364" i="36"/>
  <c r="F364" i="36"/>
  <c r="O363" i="36"/>
  <c r="N363" i="36"/>
  <c r="M363" i="36"/>
  <c r="L363" i="36"/>
  <c r="K363" i="36"/>
  <c r="J363" i="36"/>
  <c r="I363" i="36"/>
  <c r="H363" i="36"/>
  <c r="G363" i="36"/>
  <c r="F363" i="36"/>
  <c r="O362" i="36"/>
  <c r="N362" i="36"/>
  <c r="M362" i="36"/>
  <c r="L362" i="36"/>
  <c r="K362" i="36"/>
  <c r="J362" i="36"/>
  <c r="I362" i="36"/>
  <c r="H362" i="36"/>
  <c r="G362" i="36"/>
  <c r="F362" i="36"/>
  <c r="O361" i="36"/>
  <c r="N361" i="36"/>
  <c r="M361" i="36"/>
  <c r="L361" i="36"/>
  <c r="K361" i="36"/>
  <c r="J361" i="36"/>
  <c r="I361" i="36"/>
  <c r="H361" i="36"/>
  <c r="G361" i="36"/>
  <c r="F361" i="36"/>
  <c r="O360" i="36"/>
  <c r="N360" i="36"/>
  <c r="M360" i="36"/>
  <c r="L360" i="36"/>
  <c r="K360" i="36"/>
  <c r="J360" i="36"/>
  <c r="I360" i="36"/>
  <c r="H360" i="36"/>
  <c r="G360" i="36"/>
  <c r="F360" i="36"/>
  <c r="O359" i="36"/>
  <c r="N359" i="36"/>
  <c r="M359" i="36"/>
  <c r="L359" i="36"/>
  <c r="K359" i="36"/>
  <c r="J359" i="36"/>
  <c r="I359" i="36"/>
  <c r="H359" i="36"/>
  <c r="G359" i="36"/>
  <c r="F359" i="36"/>
  <c r="O358" i="36"/>
  <c r="N358" i="36"/>
  <c r="M358" i="36"/>
  <c r="L358" i="36"/>
  <c r="K358" i="36"/>
  <c r="J358" i="36"/>
  <c r="I358" i="36"/>
  <c r="H358" i="36"/>
  <c r="G358" i="36"/>
  <c r="F358" i="36"/>
  <c r="O357" i="36"/>
  <c r="N357" i="36"/>
  <c r="M357" i="36"/>
  <c r="L357" i="36"/>
  <c r="K357" i="36"/>
  <c r="J357" i="36"/>
  <c r="I357" i="36"/>
  <c r="H357" i="36"/>
  <c r="G357" i="36"/>
  <c r="F357" i="36"/>
  <c r="O356" i="36"/>
  <c r="N356" i="36"/>
  <c r="M356" i="36"/>
  <c r="L356" i="36"/>
  <c r="K356" i="36"/>
  <c r="J356" i="36"/>
  <c r="I356" i="36"/>
  <c r="H356" i="36"/>
  <c r="G356" i="36"/>
  <c r="F356" i="36"/>
  <c r="O355" i="36"/>
  <c r="N355" i="36"/>
  <c r="M355" i="36"/>
  <c r="L355" i="36"/>
  <c r="K355" i="36"/>
  <c r="J355" i="36"/>
  <c r="I355" i="36"/>
  <c r="H355" i="36"/>
  <c r="G355" i="36"/>
  <c r="F355" i="36"/>
  <c r="O354" i="36"/>
  <c r="N354" i="36"/>
  <c r="M354" i="36"/>
  <c r="L354" i="36"/>
  <c r="K354" i="36"/>
  <c r="J354" i="36"/>
  <c r="I354" i="36"/>
  <c r="H354" i="36"/>
  <c r="G354" i="36"/>
  <c r="F354" i="36"/>
  <c r="O353" i="36"/>
  <c r="N353" i="36"/>
  <c r="M353" i="36"/>
  <c r="L353" i="36"/>
  <c r="K353" i="36"/>
  <c r="J353" i="36"/>
  <c r="I353" i="36"/>
  <c r="H353" i="36"/>
  <c r="G353" i="36"/>
  <c r="F353" i="36"/>
  <c r="O352" i="36"/>
  <c r="N352" i="36"/>
  <c r="M352" i="36"/>
  <c r="L352" i="36"/>
  <c r="K352" i="36"/>
  <c r="J352" i="36"/>
  <c r="I352" i="36"/>
  <c r="H352" i="36"/>
  <c r="G352" i="36"/>
  <c r="F352" i="36"/>
  <c r="O351" i="36"/>
  <c r="N351" i="36"/>
  <c r="M351" i="36"/>
  <c r="L351" i="36"/>
  <c r="K351" i="36"/>
  <c r="J351" i="36"/>
  <c r="I351" i="36"/>
  <c r="H351" i="36"/>
  <c r="G351" i="36"/>
  <c r="F351" i="36"/>
  <c r="O350" i="36"/>
  <c r="N350" i="36"/>
  <c r="M350" i="36"/>
  <c r="L350" i="36"/>
  <c r="K350" i="36"/>
  <c r="J350" i="36"/>
  <c r="I350" i="36"/>
  <c r="H350" i="36"/>
  <c r="G350" i="36"/>
  <c r="F350" i="36"/>
  <c r="O349" i="36"/>
  <c r="N349" i="36"/>
  <c r="M349" i="36"/>
  <c r="L349" i="36"/>
  <c r="K349" i="36"/>
  <c r="J349" i="36"/>
  <c r="I349" i="36"/>
  <c r="H349" i="36"/>
  <c r="G349" i="36"/>
  <c r="F349" i="36"/>
  <c r="O348" i="36"/>
  <c r="N348" i="36"/>
  <c r="M348" i="36"/>
  <c r="L348" i="36"/>
  <c r="K348" i="36"/>
  <c r="J348" i="36"/>
  <c r="I348" i="36"/>
  <c r="H348" i="36"/>
  <c r="G348" i="36"/>
  <c r="F348" i="36"/>
  <c r="O347" i="36"/>
  <c r="N347" i="36"/>
  <c r="M347" i="36"/>
  <c r="L347" i="36"/>
  <c r="K347" i="36"/>
  <c r="J347" i="36"/>
  <c r="I347" i="36"/>
  <c r="H347" i="36"/>
  <c r="G347" i="36"/>
  <c r="F347" i="36"/>
  <c r="O346" i="36"/>
  <c r="N346" i="36"/>
  <c r="M346" i="36"/>
  <c r="L346" i="36"/>
  <c r="K346" i="36"/>
  <c r="J346" i="36"/>
  <c r="I346" i="36"/>
  <c r="H346" i="36"/>
  <c r="G346" i="36"/>
  <c r="F346" i="36"/>
  <c r="O345" i="36"/>
  <c r="N345" i="36"/>
  <c r="M345" i="36"/>
  <c r="L345" i="36"/>
  <c r="K345" i="36"/>
  <c r="J345" i="36"/>
  <c r="I345" i="36"/>
  <c r="H345" i="36"/>
  <c r="G345" i="36"/>
  <c r="F345" i="36"/>
  <c r="O344" i="36"/>
  <c r="N344" i="36"/>
  <c r="M344" i="36"/>
  <c r="L344" i="36"/>
  <c r="K344" i="36"/>
  <c r="J344" i="36"/>
  <c r="I344" i="36"/>
  <c r="H344" i="36"/>
  <c r="G344" i="36"/>
  <c r="F344" i="36"/>
  <c r="O343" i="36"/>
  <c r="N343" i="36"/>
  <c r="M343" i="36"/>
  <c r="L343" i="36"/>
  <c r="K343" i="36"/>
  <c r="J343" i="36"/>
  <c r="I343" i="36"/>
  <c r="H343" i="36"/>
  <c r="G343" i="36"/>
  <c r="F343" i="36"/>
  <c r="O342" i="36"/>
  <c r="N342" i="36"/>
  <c r="M342" i="36"/>
  <c r="L342" i="36"/>
  <c r="K342" i="36"/>
  <c r="J342" i="36"/>
  <c r="I342" i="36"/>
  <c r="H342" i="36"/>
  <c r="G342" i="36"/>
  <c r="F342" i="36"/>
  <c r="O341" i="36"/>
  <c r="N341" i="36"/>
  <c r="M341" i="36"/>
  <c r="L341" i="36"/>
  <c r="K341" i="36"/>
  <c r="J341" i="36"/>
  <c r="I341" i="36"/>
  <c r="H341" i="36"/>
  <c r="G341" i="36"/>
  <c r="F341" i="36"/>
  <c r="O340" i="36"/>
  <c r="N340" i="36"/>
  <c r="M340" i="36"/>
  <c r="L340" i="36"/>
  <c r="K340" i="36"/>
  <c r="J340" i="36"/>
  <c r="I340" i="36"/>
  <c r="H340" i="36"/>
  <c r="G340" i="36"/>
  <c r="F340" i="36"/>
  <c r="O339" i="36"/>
  <c r="N339" i="36"/>
  <c r="M339" i="36"/>
  <c r="L339" i="36"/>
  <c r="K339" i="36"/>
  <c r="J339" i="36"/>
  <c r="I339" i="36"/>
  <c r="H339" i="36"/>
  <c r="G339" i="36"/>
  <c r="F339" i="36"/>
  <c r="O338" i="36"/>
  <c r="N338" i="36"/>
  <c r="M338" i="36"/>
  <c r="L338" i="36"/>
  <c r="K338" i="36"/>
  <c r="J338" i="36"/>
  <c r="I338" i="36"/>
  <c r="H338" i="36"/>
  <c r="G338" i="36"/>
  <c r="F338" i="36"/>
  <c r="O337" i="36"/>
  <c r="N337" i="36"/>
  <c r="M337" i="36"/>
  <c r="L337" i="36"/>
  <c r="K337" i="36"/>
  <c r="J337" i="36"/>
  <c r="I337" i="36"/>
  <c r="H337" i="36"/>
  <c r="G337" i="36"/>
  <c r="F337" i="36"/>
  <c r="O336" i="36"/>
  <c r="N336" i="36"/>
  <c r="M336" i="36"/>
  <c r="L336" i="36"/>
  <c r="K336" i="36"/>
  <c r="J336" i="36"/>
  <c r="I336" i="36"/>
  <c r="H336" i="36"/>
  <c r="G336" i="36"/>
  <c r="F336" i="36"/>
  <c r="O335" i="36"/>
  <c r="N335" i="36"/>
  <c r="M335" i="36"/>
  <c r="L335" i="36"/>
  <c r="K335" i="36"/>
  <c r="J335" i="36"/>
  <c r="I335" i="36"/>
  <c r="H335" i="36"/>
  <c r="G335" i="36"/>
  <c r="F335" i="36"/>
  <c r="O334" i="36"/>
  <c r="N334" i="36"/>
  <c r="M334" i="36"/>
  <c r="L334" i="36"/>
  <c r="K334" i="36"/>
  <c r="J334" i="36"/>
  <c r="I334" i="36"/>
  <c r="H334" i="36"/>
  <c r="G334" i="36"/>
  <c r="F334" i="36"/>
  <c r="O333" i="36"/>
  <c r="N333" i="36"/>
  <c r="M333" i="36"/>
  <c r="L333" i="36"/>
  <c r="K333" i="36"/>
  <c r="J333" i="36"/>
  <c r="I333" i="36"/>
  <c r="H333" i="36"/>
  <c r="G333" i="36"/>
  <c r="F333" i="36"/>
  <c r="O332" i="36"/>
  <c r="N332" i="36"/>
  <c r="M332" i="36"/>
  <c r="L332" i="36"/>
  <c r="K332" i="36"/>
  <c r="J332" i="36"/>
  <c r="I332" i="36"/>
  <c r="H332" i="36"/>
  <c r="G332" i="36"/>
  <c r="F332" i="36"/>
  <c r="O331" i="36"/>
  <c r="N331" i="36"/>
  <c r="M331" i="36"/>
  <c r="L331" i="36"/>
  <c r="K331" i="36"/>
  <c r="J331" i="36"/>
  <c r="I331" i="36"/>
  <c r="H331" i="36"/>
  <c r="G331" i="36"/>
  <c r="F331" i="36"/>
  <c r="O330" i="36"/>
  <c r="N330" i="36"/>
  <c r="M330" i="36"/>
  <c r="L330" i="36"/>
  <c r="K330" i="36"/>
  <c r="J330" i="36"/>
  <c r="I330" i="36"/>
  <c r="H330" i="36"/>
  <c r="G330" i="36"/>
  <c r="F330" i="36"/>
  <c r="O329" i="36"/>
  <c r="N329" i="36"/>
  <c r="M329" i="36"/>
  <c r="L329" i="36"/>
  <c r="K329" i="36"/>
  <c r="J329" i="36"/>
  <c r="I329" i="36"/>
  <c r="H329" i="36"/>
  <c r="G329" i="36"/>
  <c r="F329" i="36"/>
  <c r="O328" i="36"/>
  <c r="N328" i="36"/>
  <c r="M328" i="36"/>
  <c r="L328" i="36"/>
  <c r="K328" i="36"/>
  <c r="J328" i="36"/>
  <c r="I328" i="36"/>
  <c r="H328" i="36"/>
  <c r="G328" i="36"/>
  <c r="F328" i="36"/>
  <c r="O327" i="36"/>
  <c r="N327" i="36"/>
  <c r="M327" i="36"/>
  <c r="L327" i="36"/>
  <c r="K327" i="36"/>
  <c r="J327" i="36"/>
  <c r="I327" i="36"/>
  <c r="H327" i="36"/>
  <c r="G327" i="36"/>
  <c r="F327" i="36"/>
  <c r="O326" i="36"/>
  <c r="N326" i="36"/>
  <c r="M326" i="36"/>
  <c r="L326" i="36"/>
  <c r="K326" i="36"/>
  <c r="J326" i="36"/>
  <c r="I326" i="36"/>
  <c r="H326" i="36"/>
  <c r="G326" i="36"/>
  <c r="F326" i="36"/>
  <c r="O325" i="36"/>
  <c r="N325" i="36"/>
  <c r="M325" i="36"/>
  <c r="L325" i="36"/>
  <c r="K325" i="36"/>
  <c r="J325" i="36"/>
  <c r="I325" i="36"/>
  <c r="H325" i="36"/>
  <c r="G325" i="36"/>
  <c r="F325" i="36"/>
  <c r="O324" i="36"/>
  <c r="N324" i="36"/>
  <c r="M324" i="36"/>
  <c r="L324" i="36"/>
  <c r="K324" i="36"/>
  <c r="J324" i="36"/>
  <c r="I324" i="36"/>
  <c r="H324" i="36"/>
  <c r="G324" i="36"/>
  <c r="F324" i="36"/>
  <c r="O323" i="36"/>
  <c r="N323" i="36"/>
  <c r="M323" i="36"/>
  <c r="L323" i="36"/>
  <c r="K323" i="36"/>
  <c r="J323" i="36"/>
  <c r="I323" i="36"/>
  <c r="H323" i="36"/>
  <c r="G323" i="36"/>
  <c r="F323" i="36"/>
  <c r="O322" i="36"/>
  <c r="N322" i="36"/>
  <c r="M322" i="36"/>
  <c r="L322" i="36"/>
  <c r="K322" i="36"/>
  <c r="J322" i="36"/>
  <c r="I322" i="36"/>
  <c r="H322" i="36"/>
  <c r="G322" i="36"/>
  <c r="F322" i="36"/>
  <c r="O321" i="36"/>
  <c r="N321" i="36"/>
  <c r="M321" i="36"/>
  <c r="L321" i="36"/>
  <c r="K321" i="36"/>
  <c r="J321" i="36"/>
  <c r="I321" i="36"/>
  <c r="H321" i="36"/>
  <c r="G321" i="36"/>
  <c r="F321" i="36"/>
  <c r="O320" i="36"/>
  <c r="N320" i="36"/>
  <c r="M320" i="36"/>
  <c r="L320" i="36"/>
  <c r="K320" i="36"/>
  <c r="J320" i="36"/>
  <c r="I320" i="36"/>
  <c r="H320" i="36"/>
  <c r="G320" i="36"/>
  <c r="F320" i="36"/>
  <c r="O319" i="36"/>
  <c r="N319" i="36"/>
  <c r="M319" i="36"/>
  <c r="L319" i="36"/>
  <c r="K319" i="36"/>
  <c r="J319" i="36"/>
  <c r="I319" i="36"/>
  <c r="H319" i="36"/>
  <c r="G319" i="36"/>
  <c r="F319" i="36"/>
  <c r="O318" i="36"/>
  <c r="N318" i="36"/>
  <c r="M318" i="36"/>
  <c r="L318" i="36"/>
  <c r="K318" i="36"/>
  <c r="J318" i="36"/>
  <c r="I318" i="36"/>
  <c r="H318" i="36"/>
  <c r="G318" i="36"/>
  <c r="F318" i="36"/>
  <c r="O317" i="36"/>
  <c r="N317" i="36"/>
  <c r="M317" i="36"/>
  <c r="L317" i="36"/>
  <c r="K317" i="36"/>
  <c r="J317" i="36"/>
  <c r="I317" i="36"/>
  <c r="H317" i="36"/>
  <c r="G317" i="36"/>
  <c r="F317" i="36"/>
  <c r="O316" i="36"/>
  <c r="N316" i="36"/>
  <c r="M316" i="36"/>
  <c r="L316" i="36"/>
  <c r="K316" i="36"/>
  <c r="J316" i="36"/>
  <c r="I316" i="36"/>
  <c r="H316" i="36"/>
  <c r="G316" i="36"/>
  <c r="F316" i="36"/>
  <c r="O315" i="36"/>
  <c r="N315" i="36"/>
  <c r="M315" i="36"/>
  <c r="L315" i="36"/>
  <c r="K315" i="36"/>
  <c r="J315" i="36"/>
  <c r="I315" i="36"/>
  <c r="H315" i="36"/>
  <c r="G315" i="36"/>
  <c r="F315" i="36"/>
  <c r="O314" i="36"/>
  <c r="N314" i="36"/>
  <c r="M314" i="36"/>
  <c r="L314" i="36"/>
  <c r="K314" i="36"/>
  <c r="J314" i="36"/>
  <c r="I314" i="36"/>
  <c r="H314" i="36"/>
  <c r="G314" i="36"/>
  <c r="F314" i="36"/>
  <c r="O313" i="36"/>
  <c r="N313" i="36"/>
  <c r="M313" i="36"/>
  <c r="L313" i="36"/>
  <c r="K313" i="36"/>
  <c r="J313" i="36"/>
  <c r="I313" i="36"/>
  <c r="H313" i="36"/>
  <c r="G313" i="36"/>
  <c r="F313" i="36"/>
  <c r="O312" i="36"/>
  <c r="N312" i="36"/>
  <c r="M312" i="36"/>
  <c r="L312" i="36"/>
  <c r="K312" i="36"/>
  <c r="J312" i="36"/>
  <c r="I312" i="36"/>
  <c r="H312" i="36"/>
  <c r="G312" i="36"/>
  <c r="F312" i="36"/>
  <c r="O311" i="36"/>
  <c r="N311" i="36"/>
  <c r="M311" i="36"/>
  <c r="L311" i="36"/>
  <c r="K311" i="36"/>
  <c r="J311" i="36"/>
  <c r="I311" i="36"/>
  <c r="H311" i="36"/>
  <c r="G311" i="36"/>
  <c r="F311" i="36"/>
  <c r="O310" i="36"/>
  <c r="N310" i="36"/>
  <c r="M310" i="36"/>
  <c r="L310" i="36"/>
  <c r="K310" i="36"/>
  <c r="J310" i="36"/>
  <c r="I310" i="36"/>
  <c r="H310" i="36"/>
  <c r="G310" i="36"/>
  <c r="F310" i="36"/>
  <c r="O309" i="36"/>
  <c r="N309" i="36"/>
  <c r="M309" i="36"/>
  <c r="L309" i="36"/>
  <c r="K309" i="36"/>
  <c r="J309" i="36"/>
  <c r="I309" i="36"/>
  <c r="H309" i="36"/>
  <c r="G309" i="36"/>
  <c r="F309" i="36"/>
  <c r="O308" i="36"/>
  <c r="N308" i="36"/>
  <c r="M308" i="36"/>
  <c r="L308" i="36"/>
  <c r="K308" i="36"/>
  <c r="J308" i="36"/>
  <c r="I308" i="36"/>
  <c r="H308" i="36"/>
  <c r="G308" i="36"/>
  <c r="F308" i="36"/>
  <c r="O307" i="36"/>
  <c r="N307" i="36"/>
  <c r="M307" i="36"/>
  <c r="L307" i="36"/>
  <c r="K307" i="36"/>
  <c r="J307" i="36"/>
  <c r="I307" i="36"/>
  <c r="H307" i="36"/>
  <c r="G307" i="36"/>
  <c r="F307" i="36"/>
  <c r="O306" i="36"/>
  <c r="N306" i="36"/>
  <c r="M306" i="36"/>
  <c r="L306" i="36"/>
  <c r="K306" i="36"/>
  <c r="J306" i="36"/>
  <c r="I306" i="36"/>
  <c r="H306" i="36"/>
  <c r="G306" i="36"/>
  <c r="F306" i="36"/>
  <c r="O305" i="36"/>
  <c r="N305" i="36"/>
  <c r="M305" i="36"/>
  <c r="L305" i="36"/>
  <c r="K305" i="36"/>
  <c r="J305" i="36"/>
  <c r="I305" i="36"/>
  <c r="H305" i="36"/>
  <c r="G305" i="36"/>
  <c r="F305" i="36"/>
  <c r="O304" i="36"/>
  <c r="N304" i="36"/>
  <c r="M304" i="36"/>
  <c r="L304" i="36"/>
  <c r="K304" i="36"/>
  <c r="J304" i="36"/>
  <c r="I304" i="36"/>
  <c r="H304" i="36"/>
  <c r="G304" i="36"/>
  <c r="F304" i="36"/>
  <c r="O303" i="36"/>
  <c r="N303" i="36"/>
  <c r="M303" i="36"/>
  <c r="L303" i="36"/>
  <c r="K303" i="36"/>
  <c r="J303" i="36"/>
  <c r="I303" i="36"/>
  <c r="H303" i="36"/>
  <c r="G303" i="36"/>
  <c r="F303" i="36"/>
  <c r="O302" i="36"/>
  <c r="N302" i="36"/>
  <c r="M302" i="36"/>
  <c r="L302" i="36"/>
  <c r="K302" i="36"/>
  <c r="J302" i="36"/>
  <c r="I302" i="36"/>
  <c r="H302" i="36"/>
  <c r="G302" i="36"/>
  <c r="F302" i="36"/>
  <c r="O301" i="36"/>
  <c r="N301" i="36"/>
  <c r="M301" i="36"/>
  <c r="L301" i="36"/>
  <c r="K301" i="36"/>
  <c r="J301" i="36"/>
  <c r="I301" i="36"/>
  <c r="H301" i="36"/>
  <c r="G301" i="36"/>
  <c r="F301" i="36"/>
  <c r="O300" i="36"/>
  <c r="N300" i="36"/>
  <c r="M300" i="36"/>
  <c r="L300" i="36"/>
  <c r="K300" i="36"/>
  <c r="J300" i="36"/>
  <c r="I300" i="36"/>
  <c r="H300" i="36"/>
  <c r="G300" i="36"/>
  <c r="F300" i="36"/>
  <c r="O299" i="36"/>
  <c r="N299" i="36"/>
  <c r="M299" i="36"/>
  <c r="L299" i="36"/>
  <c r="K299" i="36"/>
  <c r="J299" i="36"/>
  <c r="I299" i="36"/>
  <c r="H299" i="36"/>
  <c r="G299" i="36"/>
  <c r="F299" i="36"/>
  <c r="O298" i="36"/>
  <c r="N298" i="36"/>
  <c r="M298" i="36"/>
  <c r="L298" i="36"/>
  <c r="K298" i="36"/>
  <c r="J298" i="36"/>
  <c r="I298" i="36"/>
  <c r="H298" i="36"/>
  <c r="G298" i="36"/>
  <c r="F298" i="36"/>
  <c r="O297" i="36"/>
  <c r="N297" i="36"/>
  <c r="M297" i="36"/>
  <c r="L297" i="36"/>
  <c r="K297" i="36"/>
  <c r="J297" i="36"/>
  <c r="I297" i="36"/>
  <c r="H297" i="36"/>
  <c r="G297" i="36"/>
  <c r="F297" i="36"/>
  <c r="O296" i="36"/>
  <c r="N296" i="36"/>
  <c r="M296" i="36"/>
  <c r="L296" i="36"/>
  <c r="K296" i="36"/>
  <c r="J296" i="36"/>
  <c r="I296" i="36"/>
  <c r="H296" i="36"/>
  <c r="G296" i="36"/>
  <c r="F296" i="36"/>
  <c r="O295" i="36"/>
  <c r="N295" i="36"/>
  <c r="M295" i="36"/>
  <c r="L295" i="36"/>
  <c r="K295" i="36"/>
  <c r="J295" i="36"/>
  <c r="I295" i="36"/>
  <c r="H295" i="36"/>
  <c r="G295" i="36"/>
  <c r="F295" i="36"/>
  <c r="O294" i="36"/>
  <c r="N294" i="36"/>
  <c r="M294" i="36"/>
  <c r="L294" i="36"/>
  <c r="K294" i="36"/>
  <c r="J294" i="36"/>
  <c r="I294" i="36"/>
  <c r="H294" i="36"/>
  <c r="G294" i="36"/>
  <c r="F294" i="36"/>
  <c r="O293" i="36"/>
  <c r="N293" i="36"/>
  <c r="M293" i="36"/>
  <c r="L293" i="36"/>
  <c r="K293" i="36"/>
  <c r="J293" i="36"/>
  <c r="I293" i="36"/>
  <c r="H293" i="36"/>
  <c r="G293" i="36"/>
  <c r="F293" i="36"/>
  <c r="O292" i="36"/>
  <c r="N292" i="36"/>
  <c r="M292" i="36"/>
  <c r="L292" i="36"/>
  <c r="K292" i="36"/>
  <c r="J292" i="36"/>
  <c r="I292" i="36"/>
  <c r="H292" i="36"/>
  <c r="G292" i="36"/>
  <c r="F292" i="36"/>
  <c r="O291" i="36"/>
  <c r="N291" i="36"/>
  <c r="M291" i="36"/>
  <c r="L291" i="36"/>
  <c r="K291" i="36"/>
  <c r="J291" i="36"/>
  <c r="I291" i="36"/>
  <c r="H291" i="36"/>
  <c r="G291" i="36"/>
  <c r="F291" i="36"/>
  <c r="O290" i="36"/>
  <c r="N290" i="36"/>
  <c r="M290" i="36"/>
  <c r="L290" i="36"/>
  <c r="K290" i="36"/>
  <c r="J290" i="36"/>
  <c r="I290" i="36"/>
  <c r="H290" i="36"/>
  <c r="G290" i="36"/>
  <c r="F290" i="36"/>
  <c r="O289" i="36"/>
  <c r="N289" i="36"/>
  <c r="M289" i="36"/>
  <c r="L289" i="36"/>
  <c r="K289" i="36"/>
  <c r="J289" i="36"/>
  <c r="I289" i="36"/>
  <c r="H289" i="36"/>
  <c r="G289" i="36"/>
  <c r="F289" i="36"/>
  <c r="O288" i="36"/>
  <c r="N288" i="36"/>
  <c r="M288" i="36"/>
  <c r="L288" i="36"/>
  <c r="K288" i="36"/>
  <c r="J288" i="36"/>
  <c r="I288" i="36"/>
  <c r="H288" i="36"/>
  <c r="G288" i="36"/>
  <c r="F288" i="36"/>
  <c r="O287" i="36"/>
  <c r="N287" i="36"/>
  <c r="M287" i="36"/>
  <c r="L287" i="36"/>
  <c r="K287" i="36"/>
  <c r="J287" i="36"/>
  <c r="I287" i="36"/>
  <c r="H287" i="36"/>
  <c r="G287" i="36"/>
  <c r="F287" i="36"/>
  <c r="O286" i="36"/>
  <c r="N286" i="36"/>
  <c r="M286" i="36"/>
  <c r="L286" i="36"/>
  <c r="K286" i="36"/>
  <c r="J286" i="36"/>
  <c r="I286" i="36"/>
  <c r="H286" i="36"/>
  <c r="G286" i="36"/>
  <c r="F286" i="36"/>
  <c r="O285" i="36"/>
  <c r="N285" i="36"/>
  <c r="M285" i="36"/>
  <c r="L285" i="36"/>
  <c r="K285" i="36"/>
  <c r="J285" i="36"/>
  <c r="I285" i="36"/>
  <c r="H285" i="36"/>
  <c r="G285" i="36"/>
  <c r="F285" i="36"/>
  <c r="O284" i="36"/>
  <c r="N284" i="36"/>
  <c r="M284" i="36"/>
  <c r="L284" i="36"/>
  <c r="K284" i="36"/>
  <c r="J284" i="36"/>
  <c r="I284" i="36"/>
  <c r="H284" i="36"/>
  <c r="G284" i="36"/>
  <c r="F284" i="36"/>
  <c r="O283" i="36"/>
  <c r="N283" i="36"/>
  <c r="M283" i="36"/>
  <c r="L283" i="36"/>
  <c r="K283" i="36"/>
  <c r="J283" i="36"/>
  <c r="I283" i="36"/>
  <c r="H283" i="36"/>
  <c r="G283" i="36"/>
  <c r="F283" i="36"/>
  <c r="O282" i="36"/>
  <c r="N282" i="36"/>
  <c r="M282" i="36"/>
  <c r="L282" i="36"/>
  <c r="K282" i="36"/>
  <c r="J282" i="36"/>
  <c r="I282" i="36"/>
  <c r="H282" i="36"/>
  <c r="G282" i="36"/>
  <c r="F282" i="36"/>
  <c r="O281" i="36"/>
  <c r="N281" i="36"/>
  <c r="M281" i="36"/>
  <c r="L281" i="36"/>
  <c r="K281" i="36"/>
  <c r="J281" i="36"/>
  <c r="I281" i="36"/>
  <c r="H281" i="36"/>
  <c r="G281" i="36"/>
  <c r="F281" i="36"/>
  <c r="O280" i="36"/>
  <c r="N280" i="36"/>
  <c r="M280" i="36"/>
  <c r="L280" i="36"/>
  <c r="K280" i="36"/>
  <c r="J280" i="36"/>
  <c r="I280" i="36"/>
  <c r="H280" i="36"/>
  <c r="G280" i="36"/>
  <c r="F280" i="36"/>
  <c r="O279" i="36"/>
  <c r="N279" i="36"/>
  <c r="M279" i="36"/>
  <c r="L279" i="36"/>
  <c r="K279" i="36"/>
  <c r="J279" i="36"/>
  <c r="I279" i="36"/>
  <c r="H279" i="36"/>
  <c r="G279" i="36"/>
  <c r="F279" i="36"/>
  <c r="O278" i="36"/>
  <c r="N278" i="36"/>
  <c r="M278" i="36"/>
  <c r="L278" i="36"/>
  <c r="K278" i="36"/>
  <c r="J278" i="36"/>
  <c r="I278" i="36"/>
  <c r="H278" i="36"/>
  <c r="G278" i="36"/>
  <c r="F278" i="36"/>
  <c r="O277" i="36"/>
  <c r="N277" i="36"/>
  <c r="M277" i="36"/>
  <c r="L277" i="36"/>
  <c r="K277" i="36"/>
  <c r="J277" i="36"/>
  <c r="I277" i="36"/>
  <c r="H277" i="36"/>
  <c r="G277" i="36"/>
  <c r="F277" i="36"/>
  <c r="O276" i="36"/>
  <c r="N276" i="36"/>
  <c r="M276" i="36"/>
  <c r="L276" i="36"/>
  <c r="K276" i="36"/>
  <c r="J276" i="36"/>
  <c r="I276" i="36"/>
  <c r="H276" i="36"/>
  <c r="G276" i="36"/>
  <c r="F276" i="36"/>
  <c r="O275" i="36"/>
  <c r="N275" i="36"/>
  <c r="M275" i="36"/>
  <c r="L275" i="36"/>
  <c r="K275" i="36"/>
  <c r="J275" i="36"/>
  <c r="I275" i="36"/>
  <c r="H275" i="36"/>
  <c r="G275" i="36"/>
  <c r="F275" i="36"/>
  <c r="O274" i="36"/>
  <c r="N274" i="36"/>
  <c r="M274" i="36"/>
  <c r="L274" i="36"/>
  <c r="K274" i="36"/>
  <c r="J274" i="36"/>
  <c r="I274" i="36"/>
  <c r="H274" i="36"/>
  <c r="G274" i="36"/>
  <c r="F274" i="36"/>
  <c r="O273" i="36"/>
  <c r="N273" i="36"/>
  <c r="M273" i="36"/>
  <c r="L273" i="36"/>
  <c r="K273" i="36"/>
  <c r="J273" i="36"/>
  <c r="I273" i="36"/>
  <c r="H273" i="36"/>
  <c r="G273" i="36"/>
  <c r="F273" i="36"/>
  <c r="O272" i="36"/>
  <c r="N272" i="36"/>
  <c r="M272" i="36"/>
  <c r="L272" i="36"/>
  <c r="K272" i="36"/>
  <c r="J272" i="36"/>
  <c r="I272" i="36"/>
  <c r="H272" i="36"/>
  <c r="G272" i="36"/>
  <c r="F272" i="36"/>
  <c r="O271" i="36"/>
  <c r="N271" i="36"/>
  <c r="M271" i="36"/>
  <c r="L271" i="36"/>
  <c r="K271" i="36"/>
  <c r="J271" i="36"/>
  <c r="I271" i="36"/>
  <c r="H271" i="36"/>
  <c r="G271" i="36"/>
  <c r="F271" i="36"/>
  <c r="O270" i="36"/>
  <c r="N270" i="36"/>
  <c r="M270" i="36"/>
  <c r="L270" i="36"/>
  <c r="K270" i="36"/>
  <c r="J270" i="36"/>
  <c r="I270" i="36"/>
  <c r="H270" i="36"/>
  <c r="G270" i="36"/>
  <c r="F270" i="36"/>
  <c r="O269" i="36"/>
  <c r="N269" i="36"/>
  <c r="M269" i="36"/>
  <c r="L269" i="36"/>
  <c r="K269" i="36"/>
  <c r="J269" i="36"/>
  <c r="I269" i="36"/>
  <c r="H269" i="36"/>
  <c r="G269" i="36"/>
  <c r="F269" i="36"/>
  <c r="O268" i="36"/>
  <c r="N268" i="36"/>
  <c r="M268" i="36"/>
  <c r="L268" i="36"/>
  <c r="K268" i="36"/>
  <c r="J268" i="36"/>
  <c r="I268" i="36"/>
  <c r="H268" i="36"/>
  <c r="G268" i="36"/>
  <c r="F268" i="36"/>
  <c r="O267" i="36"/>
  <c r="N267" i="36"/>
  <c r="M267" i="36"/>
  <c r="L267" i="36"/>
  <c r="K267" i="36"/>
  <c r="J267" i="36"/>
  <c r="I267" i="36"/>
  <c r="H267" i="36"/>
  <c r="G267" i="36"/>
  <c r="F267" i="36"/>
  <c r="O266" i="36"/>
  <c r="N266" i="36"/>
  <c r="M266" i="36"/>
  <c r="L266" i="36"/>
  <c r="K266" i="36"/>
  <c r="J266" i="36"/>
  <c r="I266" i="36"/>
  <c r="H266" i="36"/>
  <c r="G266" i="36"/>
  <c r="F266" i="36"/>
  <c r="O265" i="36"/>
  <c r="N265" i="36"/>
  <c r="M265" i="36"/>
  <c r="L265" i="36"/>
  <c r="K265" i="36"/>
  <c r="J265" i="36"/>
  <c r="I265" i="36"/>
  <c r="H265" i="36"/>
  <c r="G265" i="36"/>
  <c r="F265" i="36"/>
  <c r="O264" i="36"/>
  <c r="N264" i="36"/>
  <c r="M264" i="36"/>
  <c r="L264" i="36"/>
  <c r="K264" i="36"/>
  <c r="J264" i="36"/>
  <c r="I264" i="36"/>
  <c r="H264" i="36"/>
  <c r="G264" i="36"/>
  <c r="F264" i="36"/>
  <c r="O263" i="36"/>
  <c r="N263" i="36"/>
  <c r="M263" i="36"/>
  <c r="L263" i="36"/>
  <c r="K263" i="36"/>
  <c r="J263" i="36"/>
  <c r="I263" i="36"/>
  <c r="H263" i="36"/>
  <c r="G263" i="36"/>
  <c r="F263" i="36"/>
  <c r="O262" i="36"/>
  <c r="N262" i="36"/>
  <c r="M262" i="36"/>
  <c r="L262" i="36"/>
  <c r="K262" i="36"/>
  <c r="J262" i="36"/>
  <c r="I262" i="36"/>
  <c r="H262" i="36"/>
  <c r="G262" i="36"/>
  <c r="F262" i="36"/>
  <c r="O261" i="36"/>
  <c r="N261" i="36"/>
  <c r="M261" i="36"/>
  <c r="L261" i="36"/>
  <c r="K261" i="36"/>
  <c r="J261" i="36"/>
  <c r="I261" i="36"/>
  <c r="H261" i="36"/>
  <c r="G261" i="36"/>
  <c r="F261" i="36"/>
  <c r="O260" i="36"/>
  <c r="N260" i="36"/>
  <c r="M260" i="36"/>
  <c r="L260" i="36"/>
  <c r="K260" i="36"/>
  <c r="J260" i="36"/>
  <c r="I260" i="36"/>
  <c r="H260" i="36"/>
  <c r="G260" i="36"/>
  <c r="F260" i="36"/>
  <c r="O259" i="36"/>
  <c r="N259" i="36"/>
  <c r="M259" i="36"/>
  <c r="L259" i="36"/>
  <c r="K259" i="36"/>
  <c r="J259" i="36"/>
  <c r="I259" i="36"/>
  <c r="H259" i="36"/>
  <c r="G259" i="36"/>
  <c r="F259" i="36"/>
  <c r="O258" i="36"/>
  <c r="N258" i="36"/>
  <c r="M258" i="36"/>
  <c r="L258" i="36"/>
  <c r="K258" i="36"/>
  <c r="J258" i="36"/>
  <c r="I258" i="36"/>
  <c r="H258" i="36"/>
  <c r="G258" i="36"/>
  <c r="F258" i="36"/>
  <c r="O257" i="36"/>
  <c r="N257" i="36"/>
  <c r="M257" i="36"/>
  <c r="L257" i="36"/>
  <c r="K257" i="36"/>
  <c r="J257" i="36"/>
  <c r="I257" i="36"/>
  <c r="H257" i="36"/>
  <c r="G257" i="36"/>
  <c r="F257" i="36"/>
  <c r="O256" i="36"/>
  <c r="N256" i="36"/>
  <c r="M256" i="36"/>
  <c r="L256" i="36"/>
  <c r="K256" i="36"/>
  <c r="J256" i="36"/>
  <c r="I256" i="36"/>
  <c r="H256" i="36"/>
  <c r="G256" i="36"/>
  <c r="F256" i="36"/>
  <c r="O255" i="36"/>
  <c r="N255" i="36"/>
  <c r="M255" i="36"/>
  <c r="L255" i="36"/>
  <c r="K255" i="36"/>
  <c r="J255" i="36"/>
  <c r="I255" i="36"/>
  <c r="H255" i="36"/>
  <c r="G255" i="36"/>
  <c r="F255" i="36"/>
  <c r="O254" i="36"/>
  <c r="N254" i="36"/>
  <c r="M254" i="36"/>
  <c r="L254" i="36"/>
  <c r="K254" i="36"/>
  <c r="J254" i="36"/>
  <c r="I254" i="36"/>
  <c r="H254" i="36"/>
  <c r="G254" i="36"/>
  <c r="F254" i="36"/>
  <c r="O253" i="36"/>
  <c r="N253" i="36"/>
  <c r="M253" i="36"/>
  <c r="L253" i="36"/>
  <c r="K253" i="36"/>
  <c r="J253" i="36"/>
  <c r="I253" i="36"/>
  <c r="H253" i="36"/>
  <c r="G253" i="36"/>
  <c r="F253" i="36"/>
  <c r="O252" i="36"/>
  <c r="N252" i="36"/>
  <c r="M252" i="36"/>
  <c r="L252" i="36"/>
  <c r="K252" i="36"/>
  <c r="J252" i="36"/>
  <c r="I252" i="36"/>
  <c r="H252" i="36"/>
  <c r="G252" i="36"/>
  <c r="F252" i="36"/>
  <c r="O251" i="36"/>
  <c r="N251" i="36"/>
  <c r="M251" i="36"/>
  <c r="L251" i="36"/>
  <c r="K251" i="36"/>
  <c r="J251" i="36"/>
  <c r="I251" i="36"/>
  <c r="H251" i="36"/>
  <c r="G251" i="36"/>
  <c r="F251" i="36"/>
  <c r="O250" i="36"/>
  <c r="N250" i="36"/>
  <c r="M250" i="36"/>
  <c r="L250" i="36"/>
  <c r="K250" i="36"/>
  <c r="J250" i="36"/>
  <c r="I250" i="36"/>
  <c r="H250" i="36"/>
  <c r="G250" i="36"/>
  <c r="F250" i="36"/>
  <c r="O249" i="36"/>
  <c r="N249" i="36"/>
  <c r="M249" i="36"/>
  <c r="L249" i="36"/>
  <c r="K249" i="36"/>
  <c r="J249" i="36"/>
  <c r="I249" i="36"/>
  <c r="H249" i="36"/>
  <c r="G249" i="36"/>
  <c r="F249" i="36"/>
  <c r="O248" i="36"/>
  <c r="N248" i="36"/>
  <c r="M248" i="36"/>
  <c r="L248" i="36"/>
  <c r="K248" i="36"/>
  <c r="J248" i="36"/>
  <c r="I248" i="36"/>
  <c r="H248" i="36"/>
  <c r="G248" i="36"/>
  <c r="F248" i="36"/>
  <c r="O247" i="36"/>
  <c r="N247" i="36"/>
  <c r="M247" i="36"/>
  <c r="L247" i="36"/>
  <c r="K247" i="36"/>
  <c r="J247" i="36"/>
  <c r="I247" i="36"/>
  <c r="H247" i="36"/>
  <c r="G247" i="36"/>
  <c r="F247" i="36"/>
  <c r="O246" i="36"/>
  <c r="N246" i="36"/>
  <c r="M246" i="36"/>
  <c r="L246" i="36"/>
  <c r="K246" i="36"/>
  <c r="J246" i="36"/>
  <c r="I246" i="36"/>
  <c r="H246" i="36"/>
  <c r="G246" i="36"/>
  <c r="F246" i="36"/>
  <c r="O245" i="36"/>
  <c r="N245" i="36"/>
  <c r="M245" i="36"/>
  <c r="L245" i="36"/>
  <c r="K245" i="36"/>
  <c r="J245" i="36"/>
  <c r="I245" i="36"/>
  <c r="H245" i="36"/>
  <c r="G245" i="36"/>
  <c r="F245" i="36"/>
  <c r="O244" i="36"/>
  <c r="N244" i="36"/>
  <c r="M244" i="36"/>
  <c r="L244" i="36"/>
  <c r="K244" i="36"/>
  <c r="J244" i="36"/>
  <c r="I244" i="36"/>
  <c r="H244" i="36"/>
  <c r="G244" i="36"/>
  <c r="F244" i="36"/>
  <c r="O243" i="36"/>
  <c r="N243" i="36"/>
  <c r="M243" i="36"/>
  <c r="L243" i="36"/>
  <c r="K243" i="36"/>
  <c r="J243" i="36"/>
  <c r="I243" i="36"/>
  <c r="H243" i="36"/>
  <c r="G243" i="36"/>
  <c r="F243" i="36"/>
  <c r="O242" i="36"/>
  <c r="N242" i="36"/>
  <c r="M242" i="36"/>
  <c r="L242" i="36"/>
  <c r="K242" i="36"/>
  <c r="J242" i="36"/>
  <c r="I242" i="36"/>
  <c r="H242" i="36"/>
  <c r="G242" i="36"/>
  <c r="F242" i="36"/>
  <c r="O241" i="36"/>
  <c r="N241" i="36"/>
  <c r="M241" i="36"/>
  <c r="L241" i="36"/>
  <c r="K241" i="36"/>
  <c r="J241" i="36"/>
  <c r="I241" i="36"/>
  <c r="H241" i="36"/>
  <c r="G241" i="36"/>
  <c r="F241" i="36"/>
  <c r="O240" i="36"/>
  <c r="N240" i="36"/>
  <c r="M240" i="36"/>
  <c r="L240" i="36"/>
  <c r="K240" i="36"/>
  <c r="J240" i="36"/>
  <c r="I240" i="36"/>
  <c r="H240" i="36"/>
  <c r="G240" i="36"/>
  <c r="F240" i="36"/>
  <c r="O239" i="36"/>
  <c r="N239" i="36"/>
  <c r="M239" i="36"/>
  <c r="L239" i="36"/>
  <c r="K239" i="36"/>
  <c r="J239" i="36"/>
  <c r="I239" i="36"/>
  <c r="H239" i="36"/>
  <c r="G239" i="36"/>
  <c r="F239" i="36"/>
  <c r="O238" i="36"/>
  <c r="N238" i="36"/>
  <c r="M238" i="36"/>
  <c r="L238" i="36"/>
  <c r="K238" i="36"/>
  <c r="J238" i="36"/>
  <c r="I238" i="36"/>
  <c r="H238" i="36"/>
  <c r="G238" i="36"/>
  <c r="F238" i="36"/>
  <c r="O237" i="36"/>
  <c r="N237" i="36"/>
  <c r="M237" i="36"/>
  <c r="L237" i="36"/>
  <c r="K237" i="36"/>
  <c r="J237" i="36"/>
  <c r="I237" i="36"/>
  <c r="H237" i="36"/>
  <c r="G237" i="36"/>
  <c r="F237" i="36"/>
  <c r="O236" i="36"/>
  <c r="N236" i="36"/>
  <c r="M236" i="36"/>
  <c r="L236" i="36"/>
  <c r="K236" i="36"/>
  <c r="J236" i="36"/>
  <c r="I236" i="36"/>
  <c r="H236" i="36"/>
  <c r="G236" i="36"/>
  <c r="F236" i="36"/>
  <c r="O235" i="36"/>
  <c r="N235" i="36"/>
  <c r="M235" i="36"/>
  <c r="L235" i="36"/>
  <c r="K235" i="36"/>
  <c r="J235" i="36"/>
  <c r="I235" i="36"/>
  <c r="H235" i="36"/>
  <c r="G235" i="36"/>
  <c r="F235" i="36"/>
  <c r="O234" i="36"/>
  <c r="N234" i="36"/>
  <c r="M234" i="36"/>
  <c r="L234" i="36"/>
  <c r="K234" i="36"/>
  <c r="J234" i="36"/>
  <c r="I234" i="36"/>
  <c r="H234" i="36"/>
  <c r="G234" i="36"/>
  <c r="F234" i="36"/>
  <c r="O233" i="36"/>
  <c r="N233" i="36"/>
  <c r="M233" i="36"/>
  <c r="L233" i="36"/>
  <c r="K233" i="36"/>
  <c r="J233" i="36"/>
  <c r="I233" i="36"/>
  <c r="H233" i="36"/>
  <c r="G233" i="36"/>
  <c r="F233" i="36"/>
  <c r="O232" i="36"/>
  <c r="N232" i="36"/>
  <c r="M232" i="36"/>
  <c r="L232" i="36"/>
  <c r="K232" i="36"/>
  <c r="J232" i="36"/>
  <c r="I232" i="36"/>
  <c r="H232" i="36"/>
  <c r="G232" i="36"/>
  <c r="F232" i="36"/>
  <c r="O231" i="36"/>
  <c r="N231" i="36"/>
  <c r="M231" i="36"/>
  <c r="L231" i="36"/>
  <c r="K231" i="36"/>
  <c r="J231" i="36"/>
  <c r="I231" i="36"/>
  <c r="H231" i="36"/>
  <c r="G231" i="36"/>
  <c r="F231" i="36"/>
  <c r="O230" i="36"/>
  <c r="N230" i="36"/>
  <c r="M230" i="36"/>
  <c r="L230" i="36"/>
  <c r="K230" i="36"/>
  <c r="J230" i="36"/>
  <c r="I230" i="36"/>
  <c r="H230" i="36"/>
  <c r="G230" i="36"/>
  <c r="F230" i="36"/>
  <c r="O229" i="36"/>
  <c r="N229" i="36"/>
  <c r="M229" i="36"/>
  <c r="L229" i="36"/>
  <c r="K229" i="36"/>
  <c r="J229" i="36"/>
  <c r="I229" i="36"/>
  <c r="H229" i="36"/>
  <c r="G229" i="36"/>
  <c r="F229" i="36"/>
  <c r="O228" i="36"/>
  <c r="N228" i="36"/>
  <c r="M228" i="36"/>
  <c r="L228" i="36"/>
  <c r="K228" i="36"/>
  <c r="J228" i="36"/>
  <c r="I228" i="36"/>
  <c r="H228" i="36"/>
  <c r="G228" i="36"/>
  <c r="F228" i="36"/>
  <c r="O227" i="36"/>
  <c r="N227" i="36"/>
  <c r="M227" i="36"/>
  <c r="L227" i="36"/>
  <c r="K227" i="36"/>
  <c r="J227" i="36"/>
  <c r="I227" i="36"/>
  <c r="H227" i="36"/>
  <c r="G227" i="36"/>
  <c r="F227" i="36"/>
  <c r="O226" i="36"/>
  <c r="N226" i="36"/>
  <c r="M226" i="36"/>
  <c r="L226" i="36"/>
  <c r="K226" i="36"/>
  <c r="J226" i="36"/>
  <c r="I226" i="36"/>
  <c r="H226" i="36"/>
  <c r="G226" i="36"/>
  <c r="F226" i="36"/>
  <c r="O225" i="36"/>
  <c r="N225" i="36"/>
  <c r="M225" i="36"/>
  <c r="L225" i="36"/>
  <c r="K225" i="36"/>
  <c r="J225" i="36"/>
  <c r="I225" i="36"/>
  <c r="H225" i="36"/>
  <c r="G225" i="36"/>
  <c r="F225" i="36"/>
  <c r="O224" i="36"/>
  <c r="N224" i="36"/>
  <c r="M224" i="36"/>
  <c r="L224" i="36"/>
  <c r="K224" i="36"/>
  <c r="J224" i="36"/>
  <c r="I224" i="36"/>
  <c r="H224" i="36"/>
  <c r="G224" i="36"/>
  <c r="F224" i="36"/>
  <c r="O223" i="36"/>
  <c r="N223" i="36"/>
  <c r="M223" i="36"/>
  <c r="L223" i="36"/>
  <c r="K223" i="36"/>
  <c r="J223" i="36"/>
  <c r="I223" i="36"/>
  <c r="H223" i="36"/>
  <c r="G223" i="36"/>
  <c r="F223" i="36"/>
  <c r="O222" i="36"/>
  <c r="N222" i="36"/>
  <c r="M222" i="36"/>
  <c r="L222" i="36"/>
  <c r="K222" i="36"/>
  <c r="J222" i="36"/>
  <c r="I222" i="36"/>
  <c r="H222" i="36"/>
  <c r="G222" i="36"/>
  <c r="F222" i="36"/>
  <c r="O221" i="36"/>
  <c r="N221" i="36"/>
  <c r="M221" i="36"/>
  <c r="L221" i="36"/>
  <c r="K221" i="36"/>
  <c r="J221" i="36"/>
  <c r="I221" i="36"/>
  <c r="H221" i="36"/>
  <c r="G221" i="36"/>
  <c r="F221" i="36"/>
  <c r="O220" i="36"/>
  <c r="N220" i="36"/>
  <c r="M220" i="36"/>
  <c r="L220" i="36"/>
  <c r="K220" i="36"/>
  <c r="J220" i="36"/>
  <c r="I220" i="36"/>
  <c r="H220" i="36"/>
  <c r="G220" i="36"/>
  <c r="F220" i="36"/>
  <c r="O219" i="36"/>
  <c r="N219" i="36"/>
  <c r="M219" i="36"/>
  <c r="L219" i="36"/>
  <c r="K219" i="36"/>
  <c r="J219" i="36"/>
  <c r="I219" i="36"/>
  <c r="H219" i="36"/>
  <c r="G219" i="36"/>
  <c r="F219" i="36"/>
  <c r="O218" i="36"/>
  <c r="N218" i="36"/>
  <c r="M218" i="36"/>
  <c r="L218" i="36"/>
  <c r="K218" i="36"/>
  <c r="J218" i="36"/>
  <c r="I218" i="36"/>
  <c r="H218" i="36"/>
  <c r="G218" i="36"/>
  <c r="F218" i="36"/>
  <c r="O217" i="36"/>
  <c r="N217" i="36"/>
  <c r="M217" i="36"/>
  <c r="L217" i="36"/>
  <c r="K217" i="36"/>
  <c r="J217" i="36"/>
  <c r="I217" i="36"/>
  <c r="H217" i="36"/>
  <c r="G217" i="36"/>
  <c r="F217" i="36"/>
  <c r="O216" i="36"/>
  <c r="N216" i="36"/>
  <c r="M216" i="36"/>
  <c r="L216" i="36"/>
  <c r="K216" i="36"/>
  <c r="J216" i="36"/>
  <c r="I216" i="36"/>
  <c r="H216" i="36"/>
  <c r="G216" i="36"/>
  <c r="F216" i="36"/>
  <c r="O215" i="36"/>
  <c r="N215" i="36"/>
  <c r="M215" i="36"/>
  <c r="L215" i="36"/>
  <c r="K215" i="36"/>
  <c r="J215" i="36"/>
  <c r="I215" i="36"/>
  <c r="H215" i="36"/>
  <c r="G215" i="36"/>
  <c r="F215" i="36"/>
  <c r="O214" i="36"/>
  <c r="N214" i="36"/>
  <c r="M214" i="36"/>
  <c r="L214" i="36"/>
  <c r="K214" i="36"/>
  <c r="J214" i="36"/>
  <c r="I214" i="36"/>
  <c r="H214" i="36"/>
  <c r="G214" i="36"/>
  <c r="F214" i="36"/>
  <c r="O213" i="36"/>
  <c r="N213" i="36"/>
  <c r="M213" i="36"/>
  <c r="L213" i="36"/>
  <c r="K213" i="36"/>
  <c r="J213" i="36"/>
  <c r="I213" i="36"/>
  <c r="H213" i="36"/>
  <c r="G213" i="36"/>
  <c r="F213" i="36"/>
  <c r="O212" i="36"/>
  <c r="N212" i="36"/>
  <c r="M212" i="36"/>
  <c r="L212" i="36"/>
  <c r="K212" i="36"/>
  <c r="J212" i="36"/>
  <c r="I212" i="36"/>
  <c r="H212" i="36"/>
  <c r="G212" i="36"/>
  <c r="F212" i="36"/>
  <c r="O211" i="36"/>
  <c r="N211" i="36"/>
  <c r="M211" i="36"/>
  <c r="L211" i="36"/>
  <c r="K211" i="36"/>
  <c r="J211" i="36"/>
  <c r="I211" i="36"/>
  <c r="H211" i="36"/>
  <c r="G211" i="36"/>
  <c r="F211" i="36"/>
  <c r="O210" i="36"/>
  <c r="N210" i="36"/>
  <c r="M210" i="36"/>
  <c r="L210" i="36"/>
  <c r="K210" i="36"/>
  <c r="J210" i="36"/>
  <c r="I210" i="36"/>
  <c r="H210" i="36"/>
  <c r="G210" i="36"/>
  <c r="F210" i="36"/>
  <c r="O209" i="36"/>
  <c r="N209" i="36"/>
  <c r="M209" i="36"/>
  <c r="L209" i="36"/>
  <c r="K209" i="36"/>
  <c r="J209" i="36"/>
  <c r="I209" i="36"/>
  <c r="H209" i="36"/>
  <c r="G209" i="36"/>
  <c r="F209" i="36"/>
  <c r="O208" i="36"/>
  <c r="N208" i="36"/>
  <c r="M208" i="36"/>
  <c r="L208" i="36"/>
  <c r="K208" i="36"/>
  <c r="J208" i="36"/>
  <c r="I208" i="36"/>
  <c r="H208" i="36"/>
  <c r="G208" i="36"/>
  <c r="F208" i="36"/>
  <c r="O207" i="36"/>
  <c r="N207" i="36"/>
  <c r="M207" i="36"/>
  <c r="L207" i="36"/>
  <c r="K207" i="36"/>
  <c r="J207" i="36"/>
  <c r="I207" i="36"/>
  <c r="H207" i="36"/>
  <c r="G207" i="36"/>
  <c r="F207" i="36"/>
  <c r="O206" i="36"/>
  <c r="N206" i="36"/>
  <c r="M206" i="36"/>
  <c r="L206" i="36"/>
  <c r="K206" i="36"/>
  <c r="J206" i="36"/>
  <c r="I206" i="36"/>
  <c r="H206" i="36"/>
  <c r="G206" i="36"/>
  <c r="F206" i="36"/>
  <c r="O205" i="36"/>
  <c r="N205" i="36"/>
  <c r="M205" i="36"/>
  <c r="L205" i="36"/>
  <c r="K205" i="36"/>
  <c r="J205" i="36"/>
  <c r="I205" i="36"/>
  <c r="H205" i="36"/>
  <c r="G205" i="36"/>
  <c r="F205" i="36"/>
  <c r="O204" i="36"/>
  <c r="N204" i="36"/>
  <c r="M204" i="36"/>
  <c r="L204" i="36"/>
  <c r="K204" i="36"/>
  <c r="J204" i="36"/>
  <c r="I204" i="36"/>
  <c r="H204" i="36"/>
  <c r="G204" i="36"/>
  <c r="F204" i="36"/>
  <c r="O203" i="36"/>
  <c r="N203" i="36"/>
  <c r="M203" i="36"/>
  <c r="L203" i="36"/>
  <c r="K203" i="36"/>
  <c r="J203" i="36"/>
  <c r="I203" i="36"/>
  <c r="H203" i="36"/>
  <c r="G203" i="36"/>
  <c r="F203" i="36"/>
  <c r="O202" i="36"/>
  <c r="N202" i="36"/>
  <c r="M202" i="36"/>
  <c r="L202" i="36"/>
  <c r="K202" i="36"/>
  <c r="J202" i="36"/>
  <c r="I202" i="36"/>
  <c r="H202" i="36"/>
  <c r="G202" i="36"/>
  <c r="F202" i="36"/>
  <c r="O201" i="36"/>
  <c r="N201" i="36"/>
  <c r="M201" i="36"/>
  <c r="L201" i="36"/>
  <c r="K201" i="36"/>
  <c r="J201" i="36"/>
  <c r="I201" i="36"/>
  <c r="H201" i="36"/>
  <c r="G201" i="36"/>
  <c r="F201" i="36"/>
  <c r="O200" i="36"/>
  <c r="N200" i="36"/>
  <c r="M200" i="36"/>
  <c r="L200" i="36"/>
  <c r="K200" i="36"/>
  <c r="J200" i="36"/>
  <c r="I200" i="36"/>
  <c r="H200" i="36"/>
  <c r="G200" i="36"/>
  <c r="F200" i="36"/>
  <c r="O199" i="36"/>
  <c r="N199" i="36"/>
  <c r="M199" i="36"/>
  <c r="L199" i="36"/>
  <c r="K199" i="36"/>
  <c r="J199" i="36"/>
  <c r="I199" i="36"/>
  <c r="H199" i="36"/>
  <c r="G199" i="36"/>
  <c r="F199" i="36"/>
  <c r="O198" i="36"/>
  <c r="N198" i="36"/>
  <c r="M198" i="36"/>
  <c r="L198" i="36"/>
  <c r="K198" i="36"/>
  <c r="J198" i="36"/>
  <c r="I198" i="36"/>
  <c r="H198" i="36"/>
  <c r="G198" i="36"/>
  <c r="F198" i="36"/>
  <c r="O197" i="36"/>
  <c r="N197" i="36"/>
  <c r="M197" i="36"/>
  <c r="L197" i="36"/>
  <c r="K197" i="36"/>
  <c r="J197" i="36"/>
  <c r="I197" i="36"/>
  <c r="H197" i="36"/>
  <c r="G197" i="36"/>
  <c r="F197" i="36"/>
  <c r="O196" i="36"/>
  <c r="N196" i="36"/>
  <c r="M196" i="36"/>
  <c r="L196" i="36"/>
  <c r="K196" i="36"/>
  <c r="J196" i="36"/>
  <c r="I196" i="36"/>
  <c r="H196" i="36"/>
  <c r="G196" i="36"/>
  <c r="F196" i="36"/>
  <c r="O195" i="36"/>
  <c r="N195" i="36"/>
  <c r="M195" i="36"/>
  <c r="L195" i="36"/>
  <c r="K195" i="36"/>
  <c r="J195" i="36"/>
  <c r="I195" i="36"/>
  <c r="H195" i="36"/>
  <c r="G195" i="36"/>
  <c r="F195" i="36"/>
  <c r="O194" i="36"/>
  <c r="N194" i="36"/>
  <c r="M194" i="36"/>
  <c r="L194" i="36"/>
  <c r="K194" i="36"/>
  <c r="J194" i="36"/>
  <c r="I194" i="36"/>
  <c r="H194" i="36"/>
  <c r="G194" i="36"/>
  <c r="F194" i="36"/>
  <c r="O193" i="36"/>
  <c r="N193" i="36"/>
  <c r="M193" i="36"/>
  <c r="L193" i="36"/>
  <c r="K193" i="36"/>
  <c r="J193" i="36"/>
  <c r="I193" i="36"/>
  <c r="H193" i="36"/>
  <c r="G193" i="36"/>
  <c r="F193" i="36"/>
  <c r="O192" i="36"/>
  <c r="N192" i="36"/>
  <c r="M192" i="36"/>
  <c r="L192" i="36"/>
  <c r="K192" i="36"/>
  <c r="J192" i="36"/>
  <c r="I192" i="36"/>
  <c r="H192" i="36"/>
  <c r="G192" i="36"/>
  <c r="F192" i="36"/>
  <c r="O191" i="36"/>
  <c r="N191" i="36"/>
  <c r="M191" i="36"/>
  <c r="L191" i="36"/>
  <c r="K191" i="36"/>
  <c r="J191" i="36"/>
  <c r="I191" i="36"/>
  <c r="H191" i="36"/>
  <c r="G191" i="36"/>
  <c r="F191" i="36"/>
  <c r="O190" i="36"/>
  <c r="N190" i="36"/>
  <c r="M190" i="36"/>
  <c r="L190" i="36"/>
  <c r="K190" i="36"/>
  <c r="J190" i="36"/>
  <c r="I190" i="36"/>
  <c r="H190" i="36"/>
  <c r="G190" i="36"/>
  <c r="F190" i="36"/>
  <c r="O189" i="36"/>
  <c r="N189" i="36"/>
  <c r="M189" i="36"/>
  <c r="L189" i="36"/>
  <c r="K189" i="36"/>
  <c r="J189" i="36"/>
  <c r="I189" i="36"/>
  <c r="H189" i="36"/>
  <c r="G189" i="36"/>
  <c r="F189" i="36"/>
  <c r="O188" i="36"/>
  <c r="N188" i="36"/>
  <c r="M188" i="36"/>
  <c r="L188" i="36"/>
  <c r="K188" i="36"/>
  <c r="J188" i="36"/>
  <c r="I188" i="36"/>
  <c r="H188" i="36"/>
  <c r="G188" i="36"/>
  <c r="F188" i="36"/>
  <c r="O187" i="36"/>
  <c r="N187" i="36"/>
  <c r="M187" i="36"/>
  <c r="L187" i="36"/>
  <c r="K187" i="36"/>
  <c r="J187" i="36"/>
  <c r="I187" i="36"/>
  <c r="H187" i="36"/>
  <c r="G187" i="36"/>
  <c r="F187" i="36"/>
  <c r="O186" i="36"/>
  <c r="N186" i="36"/>
  <c r="M186" i="36"/>
  <c r="L186" i="36"/>
  <c r="K186" i="36"/>
  <c r="J186" i="36"/>
  <c r="I186" i="36"/>
  <c r="H186" i="36"/>
  <c r="G186" i="36"/>
  <c r="F186" i="36"/>
  <c r="O185" i="36"/>
  <c r="N185" i="36"/>
  <c r="M185" i="36"/>
  <c r="L185" i="36"/>
  <c r="K185" i="36"/>
  <c r="J185" i="36"/>
  <c r="I185" i="36"/>
  <c r="H185" i="36"/>
  <c r="G185" i="36"/>
  <c r="F185" i="36"/>
  <c r="O184" i="36"/>
  <c r="N184" i="36"/>
  <c r="M184" i="36"/>
  <c r="L184" i="36"/>
  <c r="K184" i="36"/>
  <c r="J184" i="36"/>
  <c r="I184" i="36"/>
  <c r="H184" i="36"/>
  <c r="G184" i="36"/>
  <c r="F184" i="36"/>
  <c r="O183" i="36"/>
  <c r="N183" i="36"/>
  <c r="M183" i="36"/>
  <c r="L183" i="36"/>
  <c r="K183" i="36"/>
  <c r="J183" i="36"/>
  <c r="I183" i="36"/>
  <c r="H183" i="36"/>
  <c r="G183" i="36"/>
  <c r="F183" i="36"/>
  <c r="O182" i="36"/>
  <c r="N182" i="36"/>
  <c r="M182" i="36"/>
  <c r="L182" i="36"/>
  <c r="K182" i="36"/>
  <c r="J182" i="36"/>
  <c r="I182" i="36"/>
  <c r="H182" i="36"/>
  <c r="G182" i="36"/>
  <c r="F182" i="36"/>
  <c r="O181" i="36"/>
  <c r="N181" i="36"/>
  <c r="M181" i="36"/>
  <c r="L181" i="36"/>
  <c r="K181" i="36"/>
  <c r="J181" i="36"/>
  <c r="I181" i="36"/>
  <c r="H181" i="36"/>
  <c r="G181" i="36"/>
  <c r="F181" i="36"/>
  <c r="O180" i="36"/>
  <c r="N180" i="36"/>
  <c r="M180" i="36"/>
  <c r="L180" i="36"/>
  <c r="K180" i="36"/>
  <c r="J180" i="36"/>
  <c r="I180" i="36"/>
  <c r="H180" i="36"/>
  <c r="G180" i="36"/>
  <c r="F180" i="36"/>
  <c r="O179" i="36"/>
  <c r="N179" i="36"/>
  <c r="M179" i="36"/>
  <c r="L179" i="36"/>
  <c r="K179" i="36"/>
  <c r="J179" i="36"/>
  <c r="I179" i="36"/>
  <c r="H179" i="36"/>
  <c r="G179" i="36"/>
  <c r="F179" i="36"/>
  <c r="O178" i="36"/>
  <c r="N178" i="36"/>
  <c r="M178" i="36"/>
  <c r="L178" i="36"/>
  <c r="K178" i="36"/>
  <c r="J178" i="36"/>
  <c r="I178" i="36"/>
  <c r="H178" i="36"/>
  <c r="G178" i="36"/>
  <c r="F178" i="36"/>
  <c r="O177" i="36"/>
  <c r="N177" i="36"/>
  <c r="M177" i="36"/>
  <c r="L177" i="36"/>
  <c r="K177" i="36"/>
  <c r="J177" i="36"/>
  <c r="I177" i="36"/>
  <c r="H177" i="36"/>
  <c r="G177" i="36"/>
  <c r="F177" i="36"/>
  <c r="O176" i="36"/>
  <c r="N176" i="36"/>
  <c r="M176" i="36"/>
  <c r="L176" i="36"/>
  <c r="K176" i="36"/>
  <c r="J176" i="36"/>
  <c r="I176" i="36"/>
  <c r="H176" i="36"/>
  <c r="G176" i="36"/>
  <c r="F176" i="36"/>
  <c r="O175" i="36"/>
  <c r="N175" i="36"/>
  <c r="M175" i="36"/>
  <c r="L175" i="36"/>
  <c r="K175" i="36"/>
  <c r="J175" i="36"/>
  <c r="I175" i="36"/>
  <c r="H175" i="36"/>
  <c r="G175" i="36"/>
  <c r="F175" i="36"/>
  <c r="O174" i="36"/>
  <c r="N174" i="36"/>
  <c r="M174" i="36"/>
  <c r="L174" i="36"/>
  <c r="K174" i="36"/>
  <c r="J174" i="36"/>
  <c r="I174" i="36"/>
  <c r="H174" i="36"/>
  <c r="G174" i="36"/>
  <c r="F174" i="36"/>
  <c r="O173" i="36"/>
  <c r="N173" i="36"/>
  <c r="M173" i="36"/>
  <c r="L173" i="36"/>
  <c r="K173" i="36"/>
  <c r="J173" i="36"/>
  <c r="I173" i="36"/>
  <c r="H173" i="36"/>
  <c r="G173" i="36"/>
  <c r="F173" i="36"/>
  <c r="O172" i="36"/>
  <c r="N172" i="36"/>
  <c r="M172" i="36"/>
  <c r="L172" i="36"/>
  <c r="K172" i="36"/>
  <c r="J172" i="36"/>
  <c r="I172" i="36"/>
  <c r="H172" i="36"/>
  <c r="G172" i="36"/>
  <c r="F172" i="36"/>
  <c r="O171" i="36"/>
  <c r="N171" i="36"/>
  <c r="M171" i="36"/>
  <c r="L171" i="36"/>
  <c r="K171" i="36"/>
  <c r="J171" i="36"/>
  <c r="I171" i="36"/>
  <c r="H171" i="36"/>
  <c r="G171" i="36"/>
  <c r="F171" i="36"/>
  <c r="O170" i="36"/>
  <c r="N170" i="36"/>
  <c r="M170" i="36"/>
  <c r="L170" i="36"/>
  <c r="K170" i="36"/>
  <c r="J170" i="36"/>
  <c r="I170" i="36"/>
  <c r="H170" i="36"/>
  <c r="G170" i="36"/>
  <c r="F170" i="36"/>
  <c r="O169" i="36"/>
  <c r="N169" i="36"/>
  <c r="M169" i="36"/>
  <c r="L169" i="36"/>
  <c r="K169" i="36"/>
  <c r="J169" i="36"/>
  <c r="I169" i="36"/>
  <c r="H169" i="36"/>
  <c r="G169" i="36"/>
  <c r="F169" i="36"/>
  <c r="O168" i="36"/>
  <c r="N168" i="36"/>
  <c r="M168" i="36"/>
  <c r="L168" i="36"/>
  <c r="K168" i="36"/>
  <c r="J168" i="36"/>
  <c r="I168" i="36"/>
  <c r="H168" i="36"/>
  <c r="G168" i="36"/>
  <c r="F168" i="36"/>
  <c r="O167" i="36"/>
  <c r="N167" i="36"/>
  <c r="M167" i="36"/>
  <c r="L167" i="36"/>
  <c r="K167" i="36"/>
  <c r="J167" i="36"/>
  <c r="I167" i="36"/>
  <c r="H167" i="36"/>
  <c r="G167" i="36"/>
  <c r="F167" i="36"/>
  <c r="O166" i="36"/>
  <c r="N166" i="36"/>
  <c r="M166" i="36"/>
  <c r="L166" i="36"/>
  <c r="K166" i="36"/>
  <c r="J166" i="36"/>
  <c r="I166" i="36"/>
  <c r="H166" i="36"/>
  <c r="G166" i="36"/>
  <c r="F166" i="36"/>
  <c r="O165" i="36"/>
  <c r="N165" i="36"/>
  <c r="M165" i="36"/>
  <c r="L165" i="36"/>
  <c r="K165" i="36"/>
  <c r="J165" i="36"/>
  <c r="I165" i="36"/>
  <c r="H165" i="36"/>
  <c r="G165" i="36"/>
  <c r="F165" i="36"/>
  <c r="O164" i="36"/>
  <c r="N164" i="36"/>
  <c r="M164" i="36"/>
  <c r="L164" i="36"/>
  <c r="K164" i="36"/>
  <c r="J164" i="36"/>
  <c r="I164" i="36"/>
  <c r="H164" i="36"/>
  <c r="G164" i="36"/>
  <c r="F164" i="36"/>
  <c r="O163" i="36"/>
  <c r="N163" i="36"/>
  <c r="M163" i="36"/>
  <c r="L163" i="36"/>
  <c r="K163" i="36"/>
  <c r="J163" i="36"/>
  <c r="I163" i="36"/>
  <c r="H163" i="36"/>
  <c r="G163" i="36"/>
  <c r="F163" i="36"/>
  <c r="O162" i="36"/>
  <c r="N162" i="36"/>
  <c r="M162" i="36"/>
  <c r="L162" i="36"/>
  <c r="K162" i="36"/>
  <c r="J162" i="36"/>
  <c r="I162" i="36"/>
  <c r="H162" i="36"/>
  <c r="G162" i="36"/>
  <c r="F162" i="36"/>
  <c r="O161" i="36"/>
  <c r="N161" i="36"/>
  <c r="M161" i="36"/>
  <c r="L161" i="36"/>
  <c r="K161" i="36"/>
  <c r="J161" i="36"/>
  <c r="I161" i="36"/>
  <c r="H161" i="36"/>
  <c r="G161" i="36"/>
  <c r="F161" i="36"/>
  <c r="O160" i="36"/>
  <c r="N160" i="36"/>
  <c r="M160" i="36"/>
  <c r="L160" i="36"/>
  <c r="K160" i="36"/>
  <c r="J160" i="36"/>
  <c r="I160" i="36"/>
  <c r="H160" i="36"/>
  <c r="G160" i="36"/>
  <c r="F160" i="36"/>
  <c r="O159" i="36"/>
  <c r="N159" i="36"/>
  <c r="M159" i="36"/>
  <c r="L159" i="36"/>
  <c r="K159" i="36"/>
  <c r="J159" i="36"/>
  <c r="I159" i="36"/>
  <c r="H159" i="36"/>
  <c r="G159" i="36"/>
  <c r="F159" i="36"/>
  <c r="O158" i="36"/>
  <c r="N158" i="36"/>
  <c r="M158" i="36"/>
  <c r="L158" i="36"/>
  <c r="K158" i="36"/>
  <c r="J158" i="36"/>
  <c r="I158" i="36"/>
  <c r="H158" i="36"/>
  <c r="G158" i="36"/>
  <c r="F158" i="36"/>
  <c r="O157" i="36"/>
  <c r="N157" i="36"/>
  <c r="M157" i="36"/>
  <c r="L157" i="36"/>
  <c r="K157" i="36"/>
  <c r="J157" i="36"/>
  <c r="I157" i="36"/>
  <c r="H157" i="36"/>
  <c r="G157" i="36"/>
  <c r="F157" i="36"/>
  <c r="O156" i="36"/>
  <c r="N156" i="36"/>
  <c r="M156" i="36"/>
  <c r="L156" i="36"/>
  <c r="K156" i="36"/>
  <c r="J156" i="36"/>
  <c r="I156" i="36"/>
  <c r="H156" i="36"/>
  <c r="G156" i="36"/>
  <c r="F156" i="36"/>
  <c r="O155" i="36"/>
  <c r="N155" i="36"/>
  <c r="M155" i="36"/>
  <c r="L155" i="36"/>
  <c r="K155" i="36"/>
  <c r="J155" i="36"/>
  <c r="I155" i="36"/>
  <c r="H155" i="36"/>
  <c r="G155" i="36"/>
  <c r="F155" i="36"/>
  <c r="O154" i="36"/>
  <c r="N154" i="36"/>
  <c r="M154" i="36"/>
  <c r="L154" i="36"/>
  <c r="K154" i="36"/>
  <c r="J154" i="36"/>
  <c r="I154" i="36"/>
  <c r="H154" i="36"/>
  <c r="G154" i="36"/>
  <c r="F154" i="36"/>
  <c r="O153" i="36"/>
  <c r="N153" i="36"/>
  <c r="M153" i="36"/>
  <c r="L153" i="36"/>
  <c r="K153" i="36"/>
  <c r="J153" i="36"/>
  <c r="I153" i="36"/>
  <c r="H153" i="36"/>
  <c r="G153" i="36"/>
  <c r="F153" i="36"/>
  <c r="O152" i="36"/>
  <c r="N152" i="36"/>
  <c r="M152" i="36"/>
  <c r="L152" i="36"/>
  <c r="K152" i="36"/>
  <c r="J152" i="36"/>
  <c r="I152" i="36"/>
  <c r="H152" i="36"/>
  <c r="G152" i="36"/>
  <c r="F152" i="36"/>
  <c r="O151" i="36"/>
  <c r="N151" i="36"/>
  <c r="M151" i="36"/>
  <c r="L151" i="36"/>
  <c r="K151" i="36"/>
  <c r="J151" i="36"/>
  <c r="I151" i="36"/>
  <c r="H151" i="36"/>
  <c r="G151" i="36"/>
  <c r="F151" i="36"/>
  <c r="O150" i="36"/>
  <c r="N150" i="36"/>
  <c r="M150" i="36"/>
  <c r="L150" i="36"/>
  <c r="K150" i="36"/>
  <c r="J150" i="36"/>
  <c r="I150" i="36"/>
  <c r="H150" i="36"/>
  <c r="G150" i="36"/>
  <c r="F150" i="36"/>
  <c r="O149" i="36"/>
  <c r="N149" i="36"/>
  <c r="M149" i="36"/>
  <c r="L149" i="36"/>
  <c r="K149" i="36"/>
  <c r="J149" i="36"/>
  <c r="I149" i="36"/>
  <c r="H149" i="36"/>
  <c r="G149" i="36"/>
  <c r="F149" i="36"/>
  <c r="O148" i="36"/>
  <c r="N148" i="36"/>
  <c r="M148" i="36"/>
  <c r="L148" i="36"/>
  <c r="K148" i="36"/>
  <c r="J148" i="36"/>
  <c r="I148" i="36"/>
  <c r="H148" i="36"/>
  <c r="G148" i="36"/>
  <c r="F148" i="36"/>
  <c r="O147" i="36"/>
  <c r="N147" i="36"/>
  <c r="M147" i="36"/>
  <c r="L147" i="36"/>
  <c r="K147" i="36"/>
  <c r="J147" i="36"/>
  <c r="I147" i="36"/>
  <c r="H147" i="36"/>
  <c r="G147" i="36"/>
  <c r="F147" i="36"/>
  <c r="O146" i="36"/>
  <c r="N146" i="36"/>
  <c r="M146" i="36"/>
  <c r="L146" i="36"/>
  <c r="K146" i="36"/>
  <c r="J146" i="36"/>
  <c r="I146" i="36"/>
  <c r="H146" i="36"/>
  <c r="G146" i="36"/>
  <c r="F146" i="36"/>
  <c r="O145" i="36"/>
  <c r="N145" i="36"/>
  <c r="M145" i="36"/>
  <c r="L145" i="36"/>
  <c r="K145" i="36"/>
  <c r="J145" i="36"/>
  <c r="I145" i="36"/>
  <c r="H145" i="36"/>
  <c r="G145" i="36"/>
  <c r="F145" i="36"/>
  <c r="O144" i="36"/>
  <c r="N144" i="36"/>
  <c r="M144" i="36"/>
  <c r="L144" i="36"/>
  <c r="K144" i="36"/>
  <c r="J144" i="36"/>
  <c r="I144" i="36"/>
  <c r="H144" i="36"/>
  <c r="G144" i="36"/>
  <c r="F144" i="36"/>
  <c r="O143" i="36"/>
  <c r="N143" i="36"/>
  <c r="M143" i="36"/>
  <c r="L143" i="36"/>
  <c r="K143" i="36"/>
  <c r="J143" i="36"/>
  <c r="I143" i="36"/>
  <c r="H143" i="36"/>
  <c r="G143" i="36"/>
  <c r="F143" i="36"/>
  <c r="O142" i="36"/>
  <c r="N142" i="36"/>
  <c r="M142" i="36"/>
  <c r="L142" i="36"/>
  <c r="K142" i="36"/>
  <c r="J142" i="36"/>
  <c r="I142" i="36"/>
  <c r="H142" i="36"/>
  <c r="G142" i="36"/>
  <c r="F142" i="36"/>
  <c r="O141" i="36"/>
  <c r="N141" i="36"/>
  <c r="M141" i="36"/>
  <c r="L141" i="36"/>
  <c r="K141" i="36"/>
  <c r="J141" i="36"/>
  <c r="I141" i="36"/>
  <c r="H141" i="36"/>
  <c r="G141" i="36"/>
  <c r="F141" i="36"/>
  <c r="O140" i="36"/>
  <c r="N140" i="36"/>
  <c r="M140" i="36"/>
  <c r="L140" i="36"/>
  <c r="K140" i="36"/>
  <c r="J140" i="36"/>
  <c r="I140" i="36"/>
  <c r="H140" i="36"/>
  <c r="G140" i="36"/>
  <c r="F140" i="36"/>
  <c r="O139" i="36"/>
  <c r="N139" i="36"/>
  <c r="M139" i="36"/>
  <c r="L139" i="36"/>
  <c r="K139" i="36"/>
  <c r="J139" i="36"/>
  <c r="I139" i="36"/>
  <c r="H139" i="36"/>
  <c r="G139" i="36"/>
  <c r="F139" i="36"/>
  <c r="O138" i="36"/>
  <c r="N138" i="36"/>
  <c r="M138" i="36"/>
  <c r="L138" i="36"/>
  <c r="K138" i="36"/>
  <c r="J138" i="36"/>
  <c r="I138" i="36"/>
  <c r="H138" i="36"/>
  <c r="G138" i="36"/>
  <c r="F138" i="36"/>
  <c r="O137" i="36"/>
  <c r="N137" i="36"/>
  <c r="M137" i="36"/>
  <c r="L137" i="36"/>
  <c r="K137" i="36"/>
  <c r="J137" i="36"/>
  <c r="I137" i="36"/>
  <c r="H137" i="36"/>
  <c r="G137" i="36"/>
  <c r="F137" i="36"/>
  <c r="O136" i="36"/>
  <c r="N136" i="36"/>
  <c r="M136" i="36"/>
  <c r="L136" i="36"/>
  <c r="K136" i="36"/>
  <c r="J136" i="36"/>
  <c r="I136" i="36"/>
  <c r="H136" i="36"/>
  <c r="G136" i="36"/>
  <c r="F136" i="36"/>
  <c r="O135" i="36"/>
  <c r="N135" i="36"/>
  <c r="M135" i="36"/>
  <c r="L135" i="36"/>
  <c r="K135" i="36"/>
  <c r="J135" i="36"/>
  <c r="I135" i="36"/>
  <c r="H135" i="36"/>
  <c r="G135" i="36"/>
  <c r="F135" i="36"/>
  <c r="O134" i="36"/>
  <c r="N134" i="36"/>
  <c r="M134" i="36"/>
  <c r="L134" i="36"/>
  <c r="K134" i="36"/>
  <c r="J134" i="36"/>
  <c r="I134" i="36"/>
  <c r="H134" i="36"/>
  <c r="G134" i="36"/>
  <c r="F134" i="36"/>
  <c r="O133" i="36"/>
  <c r="N133" i="36"/>
  <c r="M133" i="36"/>
  <c r="L133" i="36"/>
  <c r="K133" i="36"/>
  <c r="J133" i="36"/>
  <c r="I133" i="36"/>
  <c r="H133" i="36"/>
  <c r="G133" i="36"/>
  <c r="F133" i="36"/>
  <c r="O132" i="36"/>
  <c r="N132" i="36"/>
  <c r="M132" i="36"/>
  <c r="L132" i="36"/>
  <c r="K132" i="36"/>
  <c r="J132" i="36"/>
  <c r="I132" i="36"/>
  <c r="H132" i="36"/>
  <c r="G132" i="36"/>
  <c r="F132" i="36"/>
  <c r="O131" i="36"/>
  <c r="N131" i="36"/>
  <c r="M131" i="36"/>
  <c r="L131" i="36"/>
  <c r="K131" i="36"/>
  <c r="J131" i="36"/>
  <c r="I131" i="36"/>
  <c r="H131" i="36"/>
  <c r="G131" i="36"/>
  <c r="F131" i="36"/>
  <c r="O130" i="36"/>
  <c r="N130" i="36"/>
  <c r="M130" i="36"/>
  <c r="L130" i="36"/>
  <c r="K130" i="36"/>
  <c r="J130" i="36"/>
  <c r="I130" i="36"/>
  <c r="H130" i="36"/>
  <c r="G130" i="36"/>
  <c r="F130" i="36"/>
  <c r="O129" i="36"/>
  <c r="N129" i="36"/>
  <c r="M129" i="36"/>
  <c r="L129" i="36"/>
  <c r="K129" i="36"/>
  <c r="J129" i="36"/>
  <c r="I129" i="36"/>
  <c r="H129" i="36"/>
  <c r="G129" i="36"/>
  <c r="F129" i="36"/>
  <c r="O128" i="36"/>
  <c r="N128" i="36"/>
  <c r="M128" i="36"/>
  <c r="L128" i="36"/>
  <c r="K128" i="36"/>
  <c r="J128" i="36"/>
  <c r="I128" i="36"/>
  <c r="H128" i="36"/>
  <c r="G128" i="36"/>
  <c r="F128" i="36"/>
  <c r="O127" i="36"/>
  <c r="N127" i="36"/>
  <c r="M127" i="36"/>
  <c r="L127" i="36"/>
  <c r="K127" i="36"/>
  <c r="J127" i="36"/>
  <c r="I127" i="36"/>
  <c r="H127" i="36"/>
  <c r="G127" i="36"/>
  <c r="F127" i="36"/>
  <c r="O126" i="36"/>
  <c r="N126" i="36"/>
  <c r="M126" i="36"/>
  <c r="L126" i="36"/>
  <c r="K126" i="36"/>
  <c r="J126" i="36"/>
  <c r="I126" i="36"/>
  <c r="H126" i="36"/>
  <c r="G126" i="36"/>
  <c r="F126" i="36"/>
  <c r="O125" i="36"/>
  <c r="N125" i="36"/>
  <c r="M125" i="36"/>
  <c r="L125" i="36"/>
  <c r="K125" i="36"/>
  <c r="J125" i="36"/>
  <c r="I125" i="36"/>
  <c r="H125" i="36"/>
  <c r="G125" i="36"/>
  <c r="F125" i="36"/>
  <c r="O124" i="36"/>
  <c r="N124" i="36"/>
  <c r="M124" i="36"/>
  <c r="L124" i="36"/>
  <c r="K124" i="36"/>
  <c r="J124" i="36"/>
  <c r="I124" i="36"/>
  <c r="H124" i="36"/>
  <c r="G124" i="36"/>
  <c r="F124" i="36"/>
  <c r="O123" i="36"/>
  <c r="N123" i="36"/>
  <c r="M123" i="36"/>
  <c r="L123" i="36"/>
  <c r="K123" i="36"/>
  <c r="J123" i="36"/>
  <c r="I123" i="36"/>
  <c r="H123" i="36"/>
  <c r="G123" i="36"/>
  <c r="F123" i="36"/>
  <c r="O122" i="36"/>
  <c r="N122" i="36"/>
  <c r="M122" i="36"/>
  <c r="L122" i="36"/>
  <c r="K122" i="36"/>
  <c r="J122" i="36"/>
  <c r="I122" i="36"/>
  <c r="H122" i="36"/>
  <c r="G122" i="36"/>
  <c r="F122" i="36"/>
  <c r="O121" i="36"/>
  <c r="N121" i="36"/>
  <c r="M121" i="36"/>
  <c r="L121" i="36"/>
  <c r="K121" i="36"/>
  <c r="J121" i="36"/>
  <c r="I121" i="36"/>
  <c r="H121" i="36"/>
  <c r="G121" i="36"/>
  <c r="F121" i="36"/>
  <c r="O120" i="36"/>
  <c r="N120" i="36"/>
  <c r="M120" i="36"/>
  <c r="L120" i="36"/>
  <c r="K120" i="36"/>
  <c r="J120" i="36"/>
  <c r="I120" i="36"/>
  <c r="H120" i="36"/>
  <c r="G120" i="36"/>
  <c r="F120" i="36"/>
  <c r="O119" i="36"/>
  <c r="N119" i="36"/>
  <c r="M119" i="36"/>
  <c r="L119" i="36"/>
  <c r="K119" i="36"/>
  <c r="J119" i="36"/>
  <c r="I119" i="36"/>
  <c r="H119" i="36"/>
  <c r="G119" i="36"/>
  <c r="F119" i="36"/>
  <c r="O118" i="36"/>
  <c r="N118" i="36"/>
  <c r="M118" i="36"/>
  <c r="L118" i="36"/>
  <c r="K118" i="36"/>
  <c r="J118" i="36"/>
  <c r="I118" i="36"/>
  <c r="H118" i="36"/>
  <c r="G118" i="36"/>
  <c r="F118" i="36"/>
  <c r="O117" i="36"/>
  <c r="N117" i="36"/>
  <c r="M117" i="36"/>
  <c r="L117" i="36"/>
  <c r="K117" i="36"/>
  <c r="J117" i="36"/>
  <c r="I117" i="36"/>
  <c r="H117" i="36"/>
  <c r="G117" i="36"/>
  <c r="F117" i="36"/>
  <c r="O116" i="36"/>
  <c r="N116" i="36"/>
  <c r="M116" i="36"/>
  <c r="L116" i="36"/>
  <c r="K116" i="36"/>
  <c r="J116" i="36"/>
  <c r="I116" i="36"/>
  <c r="H116" i="36"/>
  <c r="G116" i="36"/>
  <c r="F116" i="36"/>
  <c r="O115" i="36"/>
  <c r="N115" i="36"/>
  <c r="M115" i="36"/>
  <c r="L115" i="36"/>
  <c r="K115" i="36"/>
  <c r="J115" i="36"/>
  <c r="I115" i="36"/>
  <c r="H115" i="36"/>
  <c r="G115" i="36"/>
  <c r="F115" i="36"/>
  <c r="O114" i="36"/>
  <c r="N114" i="36"/>
  <c r="M114" i="36"/>
  <c r="L114" i="36"/>
  <c r="K114" i="36"/>
  <c r="J114" i="36"/>
  <c r="I114" i="36"/>
  <c r="H114" i="36"/>
  <c r="G114" i="36"/>
  <c r="F114" i="36"/>
  <c r="O113" i="36"/>
  <c r="N113" i="36"/>
  <c r="M113" i="36"/>
  <c r="L113" i="36"/>
  <c r="K113" i="36"/>
  <c r="J113" i="36"/>
  <c r="I113" i="36"/>
  <c r="H113" i="36"/>
  <c r="G113" i="36"/>
  <c r="F113" i="36"/>
  <c r="O112" i="36"/>
  <c r="N112" i="36"/>
  <c r="M112" i="36"/>
  <c r="L112" i="36"/>
  <c r="K112" i="36"/>
  <c r="J112" i="36"/>
  <c r="I112" i="36"/>
  <c r="H112" i="36"/>
  <c r="G112" i="36"/>
  <c r="F112" i="36"/>
  <c r="O111" i="36"/>
  <c r="N111" i="36"/>
  <c r="M111" i="36"/>
  <c r="L111" i="36"/>
  <c r="K111" i="36"/>
  <c r="J111" i="36"/>
  <c r="I111" i="36"/>
  <c r="H111" i="36"/>
  <c r="G111" i="36"/>
  <c r="F111" i="36"/>
  <c r="O110" i="36"/>
  <c r="N110" i="36"/>
  <c r="M110" i="36"/>
  <c r="L110" i="36"/>
  <c r="K110" i="36"/>
  <c r="J110" i="36"/>
  <c r="I110" i="36"/>
  <c r="H110" i="36"/>
  <c r="G110" i="36"/>
  <c r="F110" i="36"/>
  <c r="O109" i="36"/>
  <c r="N109" i="36"/>
  <c r="M109" i="36"/>
  <c r="L109" i="36"/>
  <c r="K109" i="36"/>
  <c r="J109" i="36"/>
  <c r="I109" i="36"/>
  <c r="H109" i="36"/>
  <c r="G109" i="36"/>
  <c r="F109" i="36"/>
  <c r="O108" i="36"/>
  <c r="N108" i="36"/>
  <c r="M108" i="36"/>
  <c r="L108" i="36"/>
  <c r="K108" i="36"/>
  <c r="J108" i="36"/>
  <c r="I108" i="36"/>
  <c r="H108" i="36"/>
  <c r="G108" i="36"/>
  <c r="F108" i="36"/>
  <c r="O107" i="36"/>
  <c r="N107" i="36"/>
  <c r="M107" i="36"/>
  <c r="L107" i="36"/>
  <c r="K107" i="36"/>
  <c r="J107" i="36"/>
  <c r="I107" i="36"/>
  <c r="H107" i="36"/>
  <c r="G107" i="36"/>
  <c r="F107" i="36"/>
  <c r="O106" i="36"/>
  <c r="N106" i="36"/>
  <c r="M106" i="36"/>
  <c r="L106" i="36"/>
  <c r="K106" i="36"/>
  <c r="J106" i="36"/>
  <c r="I106" i="36"/>
  <c r="H106" i="36"/>
  <c r="G106" i="36"/>
  <c r="F106" i="36"/>
  <c r="O105" i="36"/>
  <c r="N105" i="36"/>
  <c r="M105" i="36"/>
  <c r="L105" i="36"/>
  <c r="K105" i="36"/>
  <c r="J105" i="36"/>
  <c r="I105" i="36"/>
  <c r="H105" i="36"/>
  <c r="G105" i="36"/>
  <c r="F105" i="36"/>
  <c r="O104" i="36"/>
  <c r="N104" i="36"/>
  <c r="M104" i="36"/>
  <c r="L104" i="36"/>
  <c r="K104" i="36"/>
  <c r="J104" i="36"/>
  <c r="I104" i="36"/>
  <c r="H104" i="36"/>
  <c r="G104" i="36"/>
  <c r="F104" i="36"/>
  <c r="O103" i="36"/>
  <c r="N103" i="36"/>
  <c r="M103" i="36"/>
  <c r="L103" i="36"/>
  <c r="K103" i="36"/>
  <c r="J103" i="36"/>
  <c r="I103" i="36"/>
  <c r="H103" i="36"/>
  <c r="G103" i="36"/>
  <c r="F103" i="36"/>
  <c r="O102" i="36"/>
  <c r="N102" i="36"/>
  <c r="M102" i="36"/>
  <c r="L102" i="36"/>
  <c r="K102" i="36"/>
  <c r="J102" i="36"/>
  <c r="I102" i="36"/>
  <c r="H102" i="36"/>
  <c r="G102" i="36"/>
  <c r="F102" i="36"/>
  <c r="O101" i="36"/>
  <c r="N101" i="36"/>
  <c r="M101" i="36"/>
  <c r="L101" i="36"/>
  <c r="K101" i="36"/>
  <c r="J101" i="36"/>
  <c r="I101" i="36"/>
  <c r="H101" i="36"/>
  <c r="G101" i="36"/>
  <c r="F101" i="36"/>
  <c r="O100" i="36"/>
  <c r="N100" i="36"/>
  <c r="M100" i="36"/>
  <c r="L100" i="36"/>
  <c r="K100" i="36"/>
  <c r="J100" i="36"/>
  <c r="I100" i="36"/>
  <c r="H100" i="36"/>
  <c r="G100" i="36"/>
  <c r="F100" i="36"/>
  <c r="O99" i="36"/>
  <c r="N99" i="36"/>
  <c r="M99" i="36"/>
  <c r="L99" i="36"/>
  <c r="K99" i="36"/>
  <c r="J99" i="36"/>
  <c r="I99" i="36"/>
  <c r="H99" i="36"/>
  <c r="G99" i="36"/>
  <c r="F99" i="36"/>
  <c r="O98" i="36"/>
  <c r="N98" i="36"/>
  <c r="M98" i="36"/>
  <c r="L98" i="36"/>
  <c r="K98" i="36"/>
  <c r="J98" i="36"/>
  <c r="I98" i="36"/>
  <c r="H98" i="36"/>
  <c r="G98" i="36"/>
  <c r="F98" i="36"/>
  <c r="O97" i="36"/>
  <c r="N97" i="36"/>
  <c r="M97" i="36"/>
  <c r="L97" i="36"/>
  <c r="K97" i="36"/>
  <c r="J97" i="36"/>
  <c r="I97" i="36"/>
  <c r="H97" i="36"/>
  <c r="G97" i="36"/>
  <c r="F97" i="36"/>
  <c r="O96" i="36"/>
  <c r="N96" i="36"/>
  <c r="M96" i="36"/>
  <c r="L96" i="36"/>
  <c r="K96" i="36"/>
  <c r="J96" i="36"/>
  <c r="I96" i="36"/>
  <c r="H96" i="36"/>
  <c r="G96" i="36"/>
  <c r="F96" i="36"/>
  <c r="O95" i="36"/>
  <c r="N95" i="36"/>
  <c r="M95" i="36"/>
  <c r="L95" i="36"/>
  <c r="K95" i="36"/>
  <c r="J95" i="36"/>
  <c r="I95" i="36"/>
  <c r="H95" i="36"/>
  <c r="G95" i="36"/>
  <c r="F95" i="36"/>
  <c r="O94" i="36"/>
  <c r="N94" i="36"/>
  <c r="M94" i="36"/>
  <c r="L94" i="36"/>
  <c r="K94" i="36"/>
  <c r="J94" i="36"/>
  <c r="I94" i="36"/>
  <c r="H94" i="36"/>
  <c r="G94" i="36"/>
  <c r="F94" i="36"/>
  <c r="O93" i="36"/>
  <c r="N93" i="36"/>
  <c r="M93" i="36"/>
  <c r="L93" i="36"/>
  <c r="K93" i="36"/>
  <c r="J93" i="36"/>
  <c r="I93" i="36"/>
  <c r="H93" i="36"/>
  <c r="G93" i="36"/>
  <c r="F93" i="36"/>
  <c r="U67" i="5"/>
  <c r="U57" i="5"/>
  <c r="U55" i="5"/>
  <c r="U210" i="5"/>
  <c r="U209" i="5"/>
  <c r="U208" i="5"/>
  <c r="U207" i="5"/>
  <c r="U206" i="5"/>
  <c r="U205" i="5"/>
  <c r="U204" i="5"/>
  <c r="U203" i="5"/>
  <c r="U202" i="5"/>
  <c r="U201" i="5"/>
  <c r="U199" i="5"/>
  <c r="U198" i="5"/>
  <c r="U197" i="5"/>
  <c r="U196" i="5"/>
  <c r="U195" i="5"/>
  <c r="U194" i="5"/>
  <c r="U193" i="5"/>
  <c r="U192" i="5"/>
  <c r="U191" i="5"/>
  <c r="U190" i="5"/>
  <c r="U188" i="5"/>
  <c r="U187" i="5"/>
  <c r="U186" i="5"/>
  <c r="U184" i="5"/>
  <c r="U183" i="5"/>
  <c r="U182" i="5"/>
  <c r="U181" i="5"/>
  <c r="U180"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51" i="5"/>
  <c r="U150" i="5"/>
  <c r="U149" i="5"/>
  <c r="U148" i="5"/>
  <c r="U147" i="5"/>
  <c r="U146" i="5"/>
  <c r="U145" i="5"/>
  <c r="U144" i="5"/>
  <c r="U143" i="5"/>
  <c r="U142" i="5"/>
  <c r="U141" i="5"/>
  <c r="U140" i="5"/>
  <c r="U139" i="5"/>
  <c r="U138" i="5"/>
  <c r="U137" i="5"/>
  <c r="U136" i="5"/>
  <c r="U135" i="5"/>
  <c r="U134" i="5"/>
  <c r="U133" i="5"/>
  <c r="U132" i="5"/>
  <c r="U131" i="5"/>
  <c r="U130" i="5"/>
  <c r="U129" i="5"/>
  <c r="U128" i="5"/>
  <c r="U127" i="5"/>
  <c r="U126" i="5"/>
  <c r="U125" i="5"/>
  <c r="U124" i="5"/>
  <c r="U123" i="5"/>
  <c r="U122" i="5"/>
  <c r="U121" i="5"/>
  <c r="U120" i="5"/>
  <c r="U119" i="5"/>
  <c r="U118" i="5"/>
  <c r="U117" i="5"/>
  <c r="U116" i="5"/>
  <c r="U115" i="5"/>
  <c r="U111" i="5"/>
  <c r="U110" i="5"/>
  <c r="U109" i="5"/>
  <c r="U108" i="5"/>
  <c r="U107" i="5"/>
  <c r="U105" i="5"/>
  <c r="U104" i="5"/>
  <c r="U103" i="5"/>
  <c r="U102" i="5"/>
  <c r="U101" i="5"/>
  <c r="U99" i="5"/>
  <c r="U97" i="5"/>
  <c r="U96" i="5"/>
  <c r="U95" i="5"/>
  <c r="U94" i="5"/>
  <c r="U93" i="5"/>
  <c r="U92" i="5"/>
  <c r="U91" i="5"/>
  <c r="U90" i="5"/>
  <c r="U89" i="5"/>
  <c r="U88" i="5"/>
  <c r="U87" i="5"/>
  <c r="U85" i="5"/>
  <c r="U84" i="5"/>
  <c r="U82" i="5"/>
  <c r="U78" i="5"/>
  <c r="U77" i="5"/>
  <c r="U75" i="5"/>
  <c r="U71" i="5"/>
  <c r="U70" i="5"/>
  <c r="U69" i="5"/>
  <c r="U68" i="5"/>
  <c r="U66" i="5"/>
  <c r="U65" i="5"/>
  <c r="U62" i="5"/>
  <c r="U61" i="5"/>
  <c r="U54" i="5"/>
  <c r="U53" i="5"/>
  <c r="U52" i="5"/>
  <c r="U51" i="5"/>
  <c r="U50" i="5"/>
  <c r="U49" i="5"/>
  <c r="U48" i="5"/>
  <c r="U47" i="5"/>
  <c r="U46" i="5"/>
  <c r="U45" i="5"/>
  <c r="U44" i="5"/>
  <c r="U43" i="5"/>
  <c r="U42" i="5"/>
  <c r="U41" i="5"/>
  <c r="U40" i="5"/>
  <c r="U39" i="5"/>
  <c r="U38" i="5"/>
  <c r="U37" i="5"/>
  <c r="U36" i="5"/>
  <c r="U35" i="5"/>
  <c r="U34" i="5"/>
  <c r="U33" i="5"/>
  <c r="U32" i="5"/>
  <c r="U31" i="5"/>
  <c r="U30" i="5"/>
  <c r="U29" i="5"/>
  <c r="U28" i="5"/>
  <c r="U27" i="5"/>
  <c r="U26" i="5"/>
  <c r="U25" i="5"/>
  <c r="U24" i="5"/>
  <c r="U23" i="5"/>
  <c r="U22" i="5"/>
  <c r="U21" i="5"/>
  <c r="U20" i="5"/>
  <c r="U19" i="5"/>
  <c r="U18" i="5"/>
  <c r="U17" i="5"/>
  <c r="U16" i="5"/>
  <c r="U15" i="5"/>
  <c r="U14" i="5"/>
  <c r="U13" i="5"/>
  <c r="U12" i="5"/>
  <c r="U11" i="5"/>
  <c r="U10" i="5"/>
  <c r="U9" i="5"/>
  <c r="U8" i="5"/>
  <c r="U7" i="5"/>
  <c r="I18" i="7" l="1"/>
  <c r="H13" i="7"/>
  <c r="J11" i="7"/>
  <c r="K23" i="7"/>
  <c r="C13" i="7"/>
  <c r="L18" i="7"/>
  <c r="E22" i="7"/>
  <c r="F17" i="7"/>
  <c r="C21" i="7"/>
  <c r="I22" i="7"/>
  <c r="E12" i="7"/>
  <c r="L13" i="7"/>
  <c r="J17" i="7"/>
  <c r="G21" i="7"/>
  <c r="C23" i="7"/>
  <c r="I12" i="7"/>
  <c r="G16" i="7"/>
  <c r="E18" i="7"/>
  <c r="K21" i="7"/>
  <c r="G23" i="7"/>
  <c r="F11" i="7"/>
  <c r="D13" i="7"/>
  <c r="K16" i="7"/>
  <c r="C16" i="7"/>
  <c r="D21" i="7"/>
  <c r="H21" i="7"/>
  <c r="L21" i="7"/>
  <c r="F22" i="7"/>
  <c r="J22" i="7"/>
  <c r="D23" i="7"/>
  <c r="H23" i="7"/>
  <c r="L23" i="7"/>
  <c r="G11" i="7"/>
  <c r="K11" i="7"/>
  <c r="F12" i="7"/>
  <c r="J12" i="7"/>
  <c r="E13" i="7"/>
  <c r="I13" i="7"/>
  <c r="D16" i="7"/>
  <c r="H16" i="7"/>
  <c r="L16" i="7"/>
  <c r="G17" i="7"/>
  <c r="K17" i="7"/>
  <c r="F18" i="7"/>
  <c r="J18" i="7"/>
  <c r="C11" i="7"/>
  <c r="C17" i="7"/>
  <c r="E21" i="7"/>
  <c r="I21" i="7"/>
  <c r="C22" i="7"/>
  <c r="G22" i="7"/>
  <c r="K22" i="7"/>
  <c r="E23" i="7"/>
  <c r="I23" i="7"/>
  <c r="D11" i="7"/>
  <c r="H11" i="7"/>
  <c r="L11" i="7"/>
  <c r="G12" i="7"/>
  <c r="K12" i="7"/>
  <c r="F13" i="7"/>
  <c r="J13" i="7"/>
  <c r="E16" i="7"/>
  <c r="I16" i="7"/>
  <c r="D17" i="7"/>
  <c r="H17" i="7"/>
  <c r="L17" i="7"/>
  <c r="G18" i="7"/>
  <c r="K18" i="7"/>
  <c r="C12" i="7"/>
  <c r="C18" i="7"/>
  <c r="F21" i="7"/>
  <c r="J21" i="7"/>
  <c r="D22" i="7"/>
  <c r="H22" i="7"/>
  <c r="L22" i="7"/>
  <c r="F23" i="7"/>
  <c r="J23" i="7"/>
  <c r="E11" i="7"/>
  <c r="I11" i="7"/>
  <c r="D12" i="7"/>
  <c r="H12" i="7"/>
  <c r="L12" i="7"/>
  <c r="G13" i="7"/>
  <c r="K13" i="7"/>
  <c r="F16" i="7"/>
  <c r="J16" i="7"/>
  <c r="E17" i="7"/>
  <c r="I17" i="7"/>
  <c r="D18" i="7"/>
  <c r="H18" i="7"/>
  <c r="C23" i="61" l="1"/>
  <c r="C25" i="61" s="1"/>
  <c r="F6" i="2" s="1"/>
  <c r="C33" i="61"/>
  <c r="D21" i="61"/>
  <c r="D20" i="61"/>
  <c r="D18" i="61"/>
  <c r="D16" i="61"/>
  <c r="G31" i="61"/>
  <c r="F31" i="61"/>
  <c r="E31" i="61"/>
  <c r="D31" i="61"/>
  <c r="C31" i="61"/>
  <c r="D19" i="61"/>
  <c r="D17" i="61"/>
  <c r="C9" i="61"/>
  <c r="D9" i="61"/>
  <c r="G9" i="61"/>
  <c r="F9" i="61"/>
  <c r="E9" i="61"/>
  <c r="C11" i="61" l="1"/>
  <c r="A1" i="61"/>
  <c r="D7" i="34" l="1"/>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3" i="34"/>
  <c r="D182" i="34"/>
  <c r="D181" i="34"/>
  <c r="D180" i="34"/>
  <c r="D179" i="34"/>
  <c r="D178" i="34"/>
  <c r="D177" i="34"/>
  <c r="D176" i="34"/>
  <c r="D175" i="34"/>
  <c r="D174" i="34"/>
  <c r="D173" i="34"/>
  <c r="D172" i="34"/>
  <c r="D171" i="34"/>
  <c r="D170"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A1" i="54" l="1"/>
  <c r="A1" i="7" l="1"/>
  <c r="AH893" i="36" l="1"/>
  <c r="AH892" i="36"/>
  <c r="AH891" i="36"/>
  <c r="AH890" i="36"/>
  <c r="AH889" i="36"/>
  <c r="AH888" i="36"/>
  <c r="AH887" i="36"/>
  <c r="AH886" i="36"/>
  <c r="AH885" i="36"/>
  <c r="AH884" i="36"/>
  <c r="AH883" i="36"/>
  <c r="AH882" i="36"/>
  <c r="AH881" i="36"/>
  <c r="AH880" i="36"/>
  <c r="AH879" i="36"/>
  <c r="AH878" i="36"/>
  <c r="AH877" i="36"/>
  <c r="AH876" i="36"/>
  <c r="AH875" i="36"/>
  <c r="AH874" i="36"/>
  <c r="AH873" i="36"/>
  <c r="AH872" i="36"/>
  <c r="AH871" i="36"/>
  <c r="AH870" i="36"/>
  <c r="AH869" i="36"/>
  <c r="AH868" i="36"/>
  <c r="AH867" i="36"/>
  <c r="AH866" i="36"/>
  <c r="AH865" i="36"/>
  <c r="AH864" i="36"/>
  <c r="AH863" i="36"/>
  <c r="AH862" i="36"/>
  <c r="AH861" i="36"/>
  <c r="AH860" i="36"/>
  <c r="AH859" i="36"/>
  <c r="AH858" i="36"/>
  <c r="AH857" i="36"/>
  <c r="AH856" i="36"/>
  <c r="AH855" i="36"/>
  <c r="AH854" i="36"/>
  <c r="AH853" i="36"/>
  <c r="AH852" i="36"/>
  <c r="AH851" i="36"/>
  <c r="AH850" i="36"/>
  <c r="AH849" i="36"/>
  <c r="AH848" i="36"/>
  <c r="AH847" i="36"/>
  <c r="AH846" i="36"/>
  <c r="AH845" i="36"/>
  <c r="AH844" i="36"/>
  <c r="AH843" i="36"/>
  <c r="AH842" i="36"/>
  <c r="AH841" i="36"/>
  <c r="AH840" i="36"/>
  <c r="AH839" i="36"/>
  <c r="AH838" i="36"/>
  <c r="AH837" i="36"/>
  <c r="AH836" i="36"/>
  <c r="AH835" i="36"/>
  <c r="AH834" i="36"/>
  <c r="AH833" i="36"/>
  <c r="AH832" i="36"/>
  <c r="AH831" i="36"/>
  <c r="AH830" i="36"/>
  <c r="AH829" i="36"/>
  <c r="AH828" i="36"/>
  <c r="AH827" i="36"/>
  <c r="AH826" i="36"/>
  <c r="AH825" i="36"/>
  <c r="AH824" i="36"/>
  <c r="AH823" i="36"/>
  <c r="AH822" i="36"/>
  <c r="AH821" i="36"/>
  <c r="AH820" i="36"/>
  <c r="AH819" i="36"/>
  <c r="AH818" i="36"/>
  <c r="AH817" i="36"/>
  <c r="AH816" i="36"/>
  <c r="AH815" i="36"/>
  <c r="AH814" i="36"/>
  <c r="AH813" i="36"/>
  <c r="AH812" i="36"/>
  <c r="AH811" i="36"/>
  <c r="AH810" i="36"/>
  <c r="AH809" i="36"/>
  <c r="AH808" i="36"/>
  <c r="AH807" i="36"/>
  <c r="AH806" i="36"/>
  <c r="AH805" i="36"/>
  <c r="AH804" i="36"/>
  <c r="AH803" i="36"/>
  <c r="AH802" i="36"/>
  <c r="AH801" i="36"/>
  <c r="AH800" i="36"/>
  <c r="AH799" i="36"/>
  <c r="AH798" i="36"/>
  <c r="AH797" i="36"/>
  <c r="AH796" i="36"/>
  <c r="AH795" i="36"/>
  <c r="AH794" i="36"/>
  <c r="AH793" i="36"/>
  <c r="AH792" i="36"/>
  <c r="AH791" i="36"/>
  <c r="AH790" i="36"/>
  <c r="AH789" i="36"/>
  <c r="AH788" i="36"/>
  <c r="AH787" i="36"/>
  <c r="AH786" i="36"/>
  <c r="AH785" i="36"/>
  <c r="AH784" i="36"/>
  <c r="AH783" i="36"/>
  <c r="AH782" i="36"/>
  <c r="AH781" i="36"/>
  <c r="AH780" i="36"/>
  <c r="AH779" i="36"/>
  <c r="AH778" i="36"/>
  <c r="AH777" i="36"/>
  <c r="AH776" i="36"/>
  <c r="AH775" i="36"/>
  <c r="AH774" i="36"/>
  <c r="AH773" i="36"/>
  <c r="AH772" i="36"/>
  <c r="AH771" i="36"/>
  <c r="AH770" i="36"/>
  <c r="AH769" i="36"/>
  <c r="AH768" i="36"/>
  <c r="AH767" i="36"/>
  <c r="AH766" i="36"/>
  <c r="AH765" i="36"/>
  <c r="AH764" i="36"/>
  <c r="AH763" i="36"/>
  <c r="AH762" i="36"/>
  <c r="AH761" i="36"/>
  <c r="AH760" i="36"/>
  <c r="AH759" i="36"/>
  <c r="AH758" i="36"/>
  <c r="AH757" i="36"/>
  <c r="AH756" i="36"/>
  <c r="AH755" i="36"/>
  <c r="AH754" i="36"/>
  <c r="AH753" i="36"/>
  <c r="AH752" i="36"/>
  <c r="AH751" i="36"/>
  <c r="AH750" i="36"/>
  <c r="AH749" i="36"/>
  <c r="AH748" i="36"/>
  <c r="AH747" i="36"/>
  <c r="AH746" i="36"/>
  <c r="AH745" i="36"/>
  <c r="AH744" i="36"/>
  <c r="AH743" i="36"/>
  <c r="AH742" i="36"/>
  <c r="AH741" i="36"/>
  <c r="AH740" i="36"/>
  <c r="AH739" i="36"/>
  <c r="AH738" i="36"/>
  <c r="AH737" i="36"/>
  <c r="AH736" i="36"/>
  <c r="AH735" i="36"/>
  <c r="AH734" i="36"/>
  <c r="AH733" i="36"/>
  <c r="AH732" i="36"/>
  <c r="AH731" i="36"/>
  <c r="AH730" i="36"/>
  <c r="AH729" i="36"/>
  <c r="AH728" i="36"/>
  <c r="AH727" i="36"/>
  <c r="AH726" i="36"/>
  <c r="AH725" i="36"/>
  <c r="AH724" i="36"/>
  <c r="AH723" i="36"/>
  <c r="AH722" i="36"/>
  <c r="AH721" i="36"/>
  <c r="AH720" i="36"/>
  <c r="AH719" i="36"/>
  <c r="AH718" i="36"/>
  <c r="AH717" i="36"/>
  <c r="AH716" i="36"/>
  <c r="AH715" i="36"/>
  <c r="AH714" i="36"/>
  <c r="AH713" i="36"/>
  <c r="AH712" i="36"/>
  <c r="AH711" i="36"/>
  <c r="AH710" i="36"/>
  <c r="AH709" i="36"/>
  <c r="AH708" i="36"/>
  <c r="AH707" i="36"/>
  <c r="AH706" i="36"/>
  <c r="AH705" i="36"/>
  <c r="AH704" i="36"/>
  <c r="AH703" i="36"/>
  <c r="AH702" i="36"/>
  <c r="AH701" i="36"/>
  <c r="AH700" i="36"/>
  <c r="AH699" i="36"/>
  <c r="AH698" i="36"/>
  <c r="AH697" i="36"/>
  <c r="AH696" i="36"/>
  <c r="AH695" i="36"/>
  <c r="AH694" i="36"/>
  <c r="AH693" i="36"/>
  <c r="AH692" i="36"/>
  <c r="AH691" i="36"/>
  <c r="AH690" i="36"/>
  <c r="AH689" i="36"/>
  <c r="AH688" i="36"/>
  <c r="AH687" i="36"/>
  <c r="AH686" i="36"/>
  <c r="AH685" i="36"/>
  <c r="AH684" i="36"/>
  <c r="AH683" i="36"/>
  <c r="AH682" i="36"/>
  <c r="AH681" i="36"/>
  <c r="AH680" i="36"/>
  <c r="AH679" i="36"/>
  <c r="AH678" i="36"/>
  <c r="AH677" i="36"/>
  <c r="AH676" i="36"/>
  <c r="AH675" i="36"/>
  <c r="AH674" i="36"/>
  <c r="AH673" i="36"/>
  <c r="AH672" i="36"/>
  <c r="AH671" i="36"/>
  <c r="AH670" i="36"/>
  <c r="AH669" i="36"/>
  <c r="AH668" i="36"/>
  <c r="AH667" i="36"/>
  <c r="AH666" i="36"/>
  <c r="AH665" i="36"/>
  <c r="AH664" i="36"/>
  <c r="AH663" i="36"/>
  <c r="AH662" i="36"/>
  <c r="AH661" i="36"/>
  <c r="AH660" i="36"/>
  <c r="AH659" i="36"/>
  <c r="AH658" i="36"/>
  <c r="AH657" i="36"/>
  <c r="AH656" i="36"/>
  <c r="AH655" i="36"/>
  <c r="AH654" i="36"/>
  <c r="AH653" i="36"/>
  <c r="AH652" i="36"/>
  <c r="AH651" i="36"/>
  <c r="AH650" i="36"/>
  <c r="AH649" i="36"/>
  <c r="AH648" i="36"/>
  <c r="AH647" i="36"/>
  <c r="AH646" i="36"/>
  <c r="AH645" i="36"/>
  <c r="AH644" i="36"/>
  <c r="AH643" i="36"/>
  <c r="AH642" i="36"/>
  <c r="AH641" i="36"/>
  <c r="AH640" i="36"/>
  <c r="AH639" i="36"/>
  <c r="AH638" i="36"/>
  <c r="AH637" i="36"/>
  <c r="AH636" i="36"/>
  <c r="AH635" i="36"/>
  <c r="AH634" i="36"/>
  <c r="AH633" i="36"/>
  <c r="AH632" i="36"/>
  <c r="AH631" i="36"/>
  <c r="AH630" i="36"/>
  <c r="AH629" i="36"/>
  <c r="AH628" i="36"/>
  <c r="AH627" i="36"/>
  <c r="AH626" i="36"/>
  <c r="AH625" i="36"/>
  <c r="AH624" i="36"/>
  <c r="AH623" i="36"/>
  <c r="AH622" i="36"/>
  <c r="AH621" i="36"/>
  <c r="AH620" i="36"/>
  <c r="AH619" i="36"/>
  <c r="AH618" i="36"/>
  <c r="AH617" i="36"/>
  <c r="AH616" i="36"/>
  <c r="AH615" i="36"/>
  <c r="AH614" i="36"/>
  <c r="AH613" i="36"/>
  <c r="AH612" i="36"/>
  <c r="AH611" i="36"/>
  <c r="AH610" i="36"/>
  <c r="AH609" i="36"/>
  <c r="AH608" i="36"/>
  <c r="AH607" i="36"/>
  <c r="AH606" i="36"/>
  <c r="AH605" i="36"/>
  <c r="AH604" i="36"/>
  <c r="AH603" i="36"/>
  <c r="AH602" i="36"/>
  <c r="AH601" i="36"/>
  <c r="AH600" i="36"/>
  <c r="AH599" i="36"/>
  <c r="AH598" i="36"/>
  <c r="AH597" i="36"/>
  <c r="AH596" i="36"/>
  <c r="AH595" i="36"/>
  <c r="AH594" i="36"/>
  <c r="AH593" i="36"/>
  <c r="AH592" i="36"/>
  <c r="AH591" i="36"/>
  <c r="AH590" i="36"/>
  <c r="AH589" i="36"/>
  <c r="AH588" i="36"/>
  <c r="AH587" i="36"/>
  <c r="AH586" i="36"/>
  <c r="AH585" i="36"/>
  <c r="AH584" i="36"/>
  <c r="AH583" i="36"/>
  <c r="AH582" i="36"/>
  <c r="AH581" i="36"/>
  <c r="AH580" i="36"/>
  <c r="AH579" i="36"/>
  <c r="AH578" i="36"/>
  <c r="AH577" i="36"/>
  <c r="AH576" i="36"/>
  <c r="AH575" i="36"/>
  <c r="AH574" i="36"/>
  <c r="AH573" i="36"/>
  <c r="AH572" i="36"/>
  <c r="AH571" i="36"/>
  <c r="AH570" i="36"/>
  <c r="AH569" i="36"/>
  <c r="AH568" i="36"/>
  <c r="AH567" i="36"/>
  <c r="AH566" i="36"/>
  <c r="AH565" i="36"/>
  <c r="AH564" i="36"/>
  <c r="AH563" i="36"/>
  <c r="AH562" i="36"/>
  <c r="AH561" i="36"/>
  <c r="AH560" i="36"/>
  <c r="AH559" i="36"/>
  <c r="AH558" i="36"/>
  <c r="AH557" i="36"/>
  <c r="AH556" i="36"/>
  <c r="AH555" i="36"/>
  <c r="AH554" i="36"/>
  <c r="AH553" i="36"/>
  <c r="AH552" i="36"/>
  <c r="AH551" i="36"/>
  <c r="AH550" i="36"/>
  <c r="AH549" i="36"/>
  <c r="AH548" i="36"/>
  <c r="AH547" i="36"/>
  <c r="AH546" i="36"/>
  <c r="AH545" i="36"/>
  <c r="AH544" i="36"/>
  <c r="AH543" i="36"/>
  <c r="AH542" i="36"/>
  <c r="AH541" i="36"/>
  <c r="AH540" i="36"/>
  <c r="AH539" i="36"/>
  <c r="AH538" i="36"/>
  <c r="AH537" i="36"/>
  <c r="AH536" i="36"/>
  <c r="AH535" i="36"/>
  <c r="AH534" i="36"/>
  <c r="AH533" i="36"/>
  <c r="AH532" i="36"/>
  <c r="AH531" i="36"/>
  <c r="AH530" i="36"/>
  <c r="AH529" i="36"/>
  <c r="AH528" i="36"/>
  <c r="AH527" i="36"/>
  <c r="AH526" i="36"/>
  <c r="AH525" i="36"/>
  <c r="AH524" i="36"/>
  <c r="AH523" i="36"/>
  <c r="AH522" i="36"/>
  <c r="AH521" i="36"/>
  <c r="AH520" i="36"/>
  <c r="AH519" i="36"/>
  <c r="AH518" i="36"/>
  <c r="AH517" i="36"/>
  <c r="AH516" i="36"/>
  <c r="AH515" i="36"/>
  <c r="AH514" i="36"/>
  <c r="AH513" i="36"/>
  <c r="AH512" i="36"/>
  <c r="AH511" i="36"/>
  <c r="AH510" i="36"/>
  <c r="AH509" i="36"/>
  <c r="AH508" i="36"/>
  <c r="AH507" i="36"/>
  <c r="AH506" i="36"/>
  <c r="AH505" i="36"/>
  <c r="AH504" i="36"/>
  <c r="AH503" i="36"/>
  <c r="AH502" i="36"/>
  <c r="AH501" i="36"/>
  <c r="AH500" i="36"/>
  <c r="AH499" i="36"/>
  <c r="AH498" i="36"/>
  <c r="AH497" i="36"/>
  <c r="AH496" i="36"/>
  <c r="AH495" i="36"/>
  <c r="AH494" i="36"/>
  <c r="AH493" i="36"/>
  <c r="AH492" i="36"/>
  <c r="AH491" i="36"/>
  <c r="AH490" i="36"/>
  <c r="AH489" i="36"/>
  <c r="AH488" i="36"/>
  <c r="AH487" i="36"/>
  <c r="AH486" i="36"/>
  <c r="AH485" i="36"/>
  <c r="AH484" i="36"/>
  <c r="AH483" i="36"/>
  <c r="AH482" i="36"/>
  <c r="AH481" i="36"/>
  <c r="AH480" i="36"/>
  <c r="AH479" i="36"/>
  <c r="AH478" i="36"/>
  <c r="AH477" i="36"/>
  <c r="AH476" i="36"/>
  <c r="AH475" i="36"/>
  <c r="AH474" i="36"/>
  <c r="AH473" i="36"/>
  <c r="AH472" i="36"/>
  <c r="AH471" i="36"/>
  <c r="AH470" i="36"/>
  <c r="AH469" i="36"/>
  <c r="AH468" i="36"/>
  <c r="AH467" i="36"/>
  <c r="AH466" i="36"/>
  <c r="AH465" i="36"/>
  <c r="AH464" i="36"/>
  <c r="AH463" i="36"/>
  <c r="AH462" i="36"/>
  <c r="AH461" i="36"/>
  <c r="AH460" i="36"/>
  <c r="AH459" i="36"/>
  <c r="AH458" i="36"/>
  <c r="AH457" i="36"/>
  <c r="AH456" i="36"/>
  <c r="AH455" i="36"/>
  <c r="AH454" i="36"/>
  <c r="AH453" i="36"/>
  <c r="AH452" i="36"/>
  <c r="AH451" i="36"/>
  <c r="AH450" i="36"/>
  <c r="AH449" i="36"/>
  <c r="AH448" i="36"/>
  <c r="AH447" i="36"/>
  <c r="AH446" i="36"/>
  <c r="AH445" i="36"/>
  <c r="AH444" i="36"/>
  <c r="AH443" i="36"/>
  <c r="AH442" i="36"/>
  <c r="AH441" i="36"/>
  <c r="AH440" i="36"/>
  <c r="AH439" i="36"/>
  <c r="AH438" i="36"/>
  <c r="AH437" i="36"/>
  <c r="AH436" i="36"/>
  <c r="AH435" i="36"/>
  <c r="AH434" i="36"/>
  <c r="AH433" i="36"/>
  <c r="AH432" i="36"/>
  <c r="AH431" i="36"/>
  <c r="AH430" i="36"/>
  <c r="AH429" i="36"/>
  <c r="AH428" i="36"/>
  <c r="AH427" i="36"/>
  <c r="AH426" i="36"/>
  <c r="AH425" i="36"/>
  <c r="AH424" i="36"/>
  <c r="AH423" i="36"/>
  <c r="AH422" i="36"/>
  <c r="AH421" i="36"/>
  <c r="AH420" i="36"/>
  <c r="AH419" i="36"/>
  <c r="AH418" i="36"/>
  <c r="AH417" i="36"/>
  <c r="AH416" i="36"/>
  <c r="AH415" i="36"/>
  <c r="AH414" i="36"/>
  <c r="AH413" i="36"/>
  <c r="AH412" i="36"/>
  <c r="AH411" i="36"/>
  <c r="AH410" i="36"/>
  <c r="AH409" i="36"/>
  <c r="AH408" i="36"/>
  <c r="AH407" i="36"/>
  <c r="AH406" i="36"/>
  <c r="AH405" i="36"/>
  <c r="AH404" i="36"/>
  <c r="AH403" i="36"/>
  <c r="AH402" i="36"/>
  <c r="AH401" i="36"/>
  <c r="AH400" i="36"/>
  <c r="AH399" i="36"/>
  <c r="AH398" i="36"/>
  <c r="AH397" i="36"/>
  <c r="AH396" i="36"/>
  <c r="AH395" i="36"/>
  <c r="AH394" i="36"/>
  <c r="AH393" i="36"/>
  <c r="AH392" i="36"/>
  <c r="AH391" i="36"/>
  <c r="AH390" i="36"/>
  <c r="AH389" i="36"/>
  <c r="AH388" i="36"/>
  <c r="AH387" i="36"/>
  <c r="AH386" i="36"/>
  <c r="AH385" i="36"/>
  <c r="AH384" i="36"/>
  <c r="AH383" i="36"/>
  <c r="AH382" i="36"/>
  <c r="AH381" i="36"/>
  <c r="AH380" i="36"/>
  <c r="AH379" i="36"/>
  <c r="AH378" i="36"/>
  <c r="AH377" i="36"/>
  <c r="AH376" i="36"/>
  <c r="AH375" i="36"/>
  <c r="AH374" i="36"/>
  <c r="AH373" i="36"/>
  <c r="AH372" i="36"/>
  <c r="AH371" i="36"/>
  <c r="AH370" i="36"/>
  <c r="AH369" i="36"/>
  <c r="AH368" i="36"/>
  <c r="AH367" i="36"/>
  <c r="AH366" i="36"/>
  <c r="AH365" i="36"/>
  <c r="AH364" i="36"/>
  <c r="AH363" i="36"/>
  <c r="AH362" i="36"/>
  <c r="AH361" i="36"/>
  <c r="AH360" i="36"/>
  <c r="AH359" i="36"/>
  <c r="AH358" i="36"/>
  <c r="AH357" i="36"/>
  <c r="AH356" i="36"/>
  <c r="AH355" i="36"/>
  <c r="AH354" i="36"/>
  <c r="AH353" i="36"/>
  <c r="AH352" i="36"/>
  <c r="AH351" i="36"/>
  <c r="AH350" i="36"/>
  <c r="AH349" i="36"/>
  <c r="AH348" i="36"/>
  <c r="AH347" i="36"/>
  <c r="AH346" i="36"/>
  <c r="AH345" i="36"/>
  <c r="AH344" i="36"/>
  <c r="AH343" i="36"/>
  <c r="AH342" i="36"/>
  <c r="AH341" i="36"/>
  <c r="AH340" i="36"/>
  <c r="AH339" i="36"/>
  <c r="AH338" i="36"/>
  <c r="AH337" i="36"/>
  <c r="AH336" i="36"/>
  <c r="AH335" i="36"/>
  <c r="AH334" i="36"/>
  <c r="AH333" i="36"/>
  <c r="AH332" i="36"/>
  <c r="AH331" i="36"/>
  <c r="AH330" i="36"/>
  <c r="AH329" i="36"/>
  <c r="AH328" i="36"/>
  <c r="AH327" i="36"/>
  <c r="AH326" i="36"/>
  <c r="AH325" i="36"/>
  <c r="AH324" i="36"/>
  <c r="AH323" i="36"/>
  <c r="AH322" i="36"/>
  <c r="AH321" i="36"/>
  <c r="AH320" i="36"/>
  <c r="AH319" i="36"/>
  <c r="AH318" i="36"/>
  <c r="AH317" i="36"/>
  <c r="AH316" i="36"/>
  <c r="AH315" i="36"/>
  <c r="AH314" i="36"/>
  <c r="AH313" i="36"/>
  <c r="AH312" i="36"/>
  <c r="AH311" i="36"/>
  <c r="AH310" i="36"/>
  <c r="AH309" i="36"/>
  <c r="AH308" i="36"/>
  <c r="AH307" i="36"/>
  <c r="AH306" i="36"/>
  <c r="AH305" i="36"/>
  <c r="AH304" i="36"/>
  <c r="AH303" i="36"/>
  <c r="AH302" i="36"/>
  <c r="AH301" i="36"/>
  <c r="AH300" i="36"/>
  <c r="AH299" i="36"/>
  <c r="AH298" i="36"/>
  <c r="AH297" i="36"/>
  <c r="AH296" i="36"/>
  <c r="AH295" i="36"/>
  <c r="AH294" i="36"/>
  <c r="AH293" i="36"/>
  <c r="AH292" i="36"/>
  <c r="AH291" i="36"/>
  <c r="AH290" i="36"/>
  <c r="AH289" i="36"/>
  <c r="AH288" i="36"/>
  <c r="AH287" i="36"/>
  <c r="AH286" i="36"/>
  <c r="AH285" i="36"/>
  <c r="AH284" i="36"/>
  <c r="AH283" i="36"/>
  <c r="AH282" i="36"/>
  <c r="AH281" i="36"/>
  <c r="AH280" i="36"/>
  <c r="AH279" i="36"/>
  <c r="AH278" i="36"/>
  <c r="AH277" i="36"/>
  <c r="AH276" i="36"/>
  <c r="AH275" i="36"/>
  <c r="AH274" i="36"/>
  <c r="AH273" i="36"/>
  <c r="AH272" i="36"/>
  <c r="AH271" i="36"/>
  <c r="AH270" i="36"/>
  <c r="AH269" i="36"/>
  <c r="AH268" i="36"/>
  <c r="AH267" i="36"/>
  <c r="AH266" i="36"/>
  <c r="AH265" i="36"/>
  <c r="AH264" i="36"/>
  <c r="AH263" i="36"/>
  <c r="AH262" i="36"/>
  <c r="AH261" i="36"/>
  <c r="AH260" i="36"/>
  <c r="AH259" i="36"/>
  <c r="AH258" i="36"/>
  <c r="AH257" i="36"/>
  <c r="AH256" i="36"/>
  <c r="AH255" i="36"/>
  <c r="AH254" i="36"/>
  <c r="AH253" i="36"/>
  <c r="AH252" i="36"/>
  <c r="AH251" i="36"/>
  <c r="AH250" i="36"/>
  <c r="AH249" i="36"/>
  <c r="AH248" i="36"/>
  <c r="AH247" i="36"/>
  <c r="AH246" i="36"/>
  <c r="AH245" i="36"/>
  <c r="AH244" i="36"/>
  <c r="AH243" i="36"/>
  <c r="AH242" i="36"/>
  <c r="AH241" i="36"/>
  <c r="AH240" i="36"/>
  <c r="AH239" i="36"/>
  <c r="AH238" i="36"/>
  <c r="AH237" i="36"/>
  <c r="AH236" i="36"/>
  <c r="AH235" i="36"/>
  <c r="AH234" i="36"/>
  <c r="AH233" i="36"/>
  <c r="AH232" i="36"/>
  <c r="AH231" i="36"/>
  <c r="AH230" i="36"/>
  <c r="AH229" i="36"/>
  <c r="AH228" i="36"/>
  <c r="AH227" i="36"/>
  <c r="AH226" i="36"/>
  <c r="AH225" i="36"/>
  <c r="AH224" i="36"/>
  <c r="AH223" i="36"/>
  <c r="AH222" i="36"/>
  <c r="AH221" i="36"/>
  <c r="AH220" i="36"/>
  <c r="AH219" i="36"/>
  <c r="AH218" i="36"/>
  <c r="AH217" i="36"/>
  <c r="AH216" i="36"/>
  <c r="AH215" i="36"/>
  <c r="AH214" i="36"/>
  <c r="AH213" i="36"/>
  <c r="AH212" i="36"/>
  <c r="AH211" i="36"/>
  <c r="AH210" i="36"/>
  <c r="AH209" i="36"/>
  <c r="AH208" i="36"/>
  <c r="AH207" i="36"/>
  <c r="AH206" i="36"/>
  <c r="AH205" i="36"/>
  <c r="AH204" i="36"/>
  <c r="AH203" i="36"/>
  <c r="AH202" i="36"/>
  <c r="AH201" i="36"/>
  <c r="AH200" i="36"/>
  <c r="AH199" i="36"/>
  <c r="AH198" i="36"/>
  <c r="AH197" i="36"/>
  <c r="AH196" i="36"/>
  <c r="AH195" i="36"/>
  <c r="AH194" i="36"/>
  <c r="AH193" i="36"/>
  <c r="AH192" i="36"/>
  <c r="AH191" i="36"/>
  <c r="AH190" i="36"/>
  <c r="AH189" i="36"/>
  <c r="AH188" i="36"/>
  <c r="AH187" i="36"/>
  <c r="AH186" i="36"/>
  <c r="AH185" i="36"/>
  <c r="AH184" i="36"/>
  <c r="AH183" i="36"/>
  <c r="AH182" i="36"/>
  <c r="AH181" i="36"/>
  <c r="AH180" i="36"/>
  <c r="AH179" i="36"/>
  <c r="AH178" i="36"/>
  <c r="AH177" i="36"/>
  <c r="AH176" i="36"/>
  <c r="AH175" i="36"/>
  <c r="AH174" i="36"/>
  <c r="AH173" i="36"/>
  <c r="AH172" i="36"/>
  <c r="AH171" i="36"/>
  <c r="AH170" i="36"/>
  <c r="AH169" i="36"/>
  <c r="AH168" i="36"/>
  <c r="AH167" i="36"/>
  <c r="AH166" i="36"/>
  <c r="AH165" i="36"/>
  <c r="AH164" i="36"/>
  <c r="AH163" i="36"/>
  <c r="AH162" i="36"/>
  <c r="AH161" i="36"/>
  <c r="AH160" i="36"/>
  <c r="AH159" i="36"/>
  <c r="AH158" i="36"/>
  <c r="AH157" i="36"/>
  <c r="AH156" i="36"/>
  <c r="AH155" i="36"/>
  <c r="AH154" i="36"/>
  <c r="AH153" i="36"/>
  <c r="AH152" i="36"/>
  <c r="AH151" i="36"/>
  <c r="AH150" i="36"/>
  <c r="AH149" i="36"/>
  <c r="AH148" i="36"/>
  <c r="AH147" i="36"/>
  <c r="AH146" i="36"/>
  <c r="AH145" i="36"/>
  <c r="AH144" i="36"/>
  <c r="AH143" i="36"/>
  <c r="AH142" i="36"/>
  <c r="AH141" i="36"/>
  <c r="AH140" i="36"/>
  <c r="AH139" i="36"/>
  <c r="AH138" i="36"/>
  <c r="AH137" i="36"/>
  <c r="AH136" i="36"/>
  <c r="AH135" i="36"/>
  <c r="AH134" i="36"/>
  <c r="AH133" i="36"/>
  <c r="AH132" i="36"/>
  <c r="AH131" i="36"/>
  <c r="AH130" i="36"/>
  <c r="AH129" i="36"/>
  <c r="AH128" i="36"/>
  <c r="AH127" i="36"/>
  <c r="AH126" i="36"/>
  <c r="AH125" i="36"/>
  <c r="AH124" i="36"/>
  <c r="AH123" i="36"/>
  <c r="AH122" i="36"/>
  <c r="AH121" i="36"/>
  <c r="AH120" i="36"/>
  <c r="AH119" i="36"/>
  <c r="AH118" i="36"/>
  <c r="AH117" i="36"/>
  <c r="AH116" i="36"/>
  <c r="AH115" i="36"/>
  <c r="AH114" i="36"/>
  <c r="AH113" i="36"/>
  <c r="AH112" i="36"/>
  <c r="AH111" i="36"/>
  <c r="AH110" i="36"/>
  <c r="AH109" i="36"/>
  <c r="AH108" i="36"/>
  <c r="AH107" i="36"/>
  <c r="AH106" i="36"/>
  <c r="AH105" i="36"/>
  <c r="AH104" i="36"/>
  <c r="AH103" i="36"/>
  <c r="AH102" i="36"/>
  <c r="AH101" i="36"/>
  <c r="AH100" i="36"/>
  <c r="AH99" i="36"/>
  <c r="AH98" i="36"/>
  <c r="AH97" i="36"/>
  <c r="AH96" i="36"/>
  <c r="AH95" i="36"/>
  <c r="AH94" i="36"/>
  <c r="AH93" i="36"/>
  <c r="AG893" i="36"/>
  <c r="AG892" i="36"/>
  <c r="AG891" i="36"/>
  <c r="AG890" i="36"/>
  <c r="AG889" i="36"/>
  <c r="AG888" i="36"/>
  <c r="AG887" i="36"/>
  <c r="AG886" i="36"/>
  <c r="AG885" i="36"/>
  <c r="AG884" i="36"/>
  <c r="AG883" i="36"/>
  <c r="AG882" i="36"/>
  <c r="AG881" i="36"/>
  <c r="AG880" i="36"/>
  <c r="AG879" i="36"/>
  <c r="AG878" i="36"/>
  <c r="AG877" i="36"/>
  <c r="AG876" i="36"/>
  <c r="AG875" i="36"/>
  <c r="AG874" i="36"/>
  <c r="AG873" i="36"/>
  <c r="AG872" i="36"/>
  <c r="AG871" i="36"/>
  <c r="AG870" i="36"/>
  <c r="AG869" i="36"/>
  <c r="AG868" i="36"/>
  <c r="AG867" i="36"/>
  <c r="AG866" i="36"/>
  <c r="AG865" i="36"/>
  <c r="AG864" i="36"/>
  <c r="AG863" i="36"/>
  <c r="AG862" i="36"/>
  <c r="AG861" i="36"/>
  <c r="AG860" i="36"/>
  <c r="AG859" i="36"/>
  <c r="AG858" i="36"/>
  <c r="AG857" i="36"/>
  <c r="AG856" i="36"/>
  <c r="AG855" i="36"/>
  <c r="AG854" i="36"/>
  <c r="AG853" i="36"/>
  <c r="AG852" i="36"/>
  <c r="AG851" i="36"/>
  <c r="AG850" i="36"/>
  <c r="AG849" i="36"/>
  <c r="AG848" i="36"/>
  <c r="AG847" i="36"/>
  <c r="AG846" i="36"/>
  <c r="AG845" i="36"/>
  <c r="AG844" i="36"/>
  <c r="AG843" i="36"/>
  <c r="AG842" i="36"/>
  <c r="AG841" i="36"/>
  <c r="AG840" i="36"/>
  <c r="AG839" i="36"/>
  <c r="AG838" i="36"/>
  <c r="AG837" i="36"/>
  <c r="AG836" i="36"/>
  <c r="AG835" i="36"/>
  <c r="AG834" i="36"/>
  <c r="AG833" i="36"/>
  <c r="AG832" i="36"/>
  <c r="AG831" i="36"/>
  <c r="AG830" i="36"/>
  <c r="AG829" i="36"/>
  <c r="AG828" i="36"/>
  <c r="AG827" i="36"/>
  <c r="AG826" i="36"/>
  <c r="AG825" i="36"/>
  <c r="AG824" i="36"/>
  <c r="AG823" i="36"/>
  <c r="AG822" i="36"/>
  <c r="AG821" i="36"/>
  <c r="AG820" i="36"/>
  <c r="AG819" i="36"/>
  <c r="AG818" i="36"/>
  <c r="AG817" i="36"/>
  <c r="AG816" i="36"/>
  <c r="AG815" i="36"/>
  <c r="AG814" i="36"/>
  <c r="AG813" i="36"/>
  <c r="AG812" i="36"/>
  <c r="AG811" i="36"/>
  <c r="AG810" i="36"/>
  <c r="AG809" i="36"/>
  <c r="AG808" i="36"/>
  <c r="AG807" i="36"/>
  <c r="AG806" i="36"/>
  <c r="AG805" i="36"/>
  <c r="AG804" i="36"/>
  <c r="AG803" i="36"/>
  <c r="AG802" i="36"/>
  <c r="AG801" i="36"/>
  <c r="AG800" i="36"/>
  <c r="AG799" i="36"/>
  <c r="AG798" i="36"/>
  <c r="AG797" i="36"/>
  <c r="AG796" i="36"/>
  <c r="AG795" i="36"/>
  <c r="AG794" i="36"/>
  <c r="AG793" i="36"/>
  <c r="AG792" i="36"/>
  <c r="AG791" i="36"/>
  <c r="AG790" i="36"/>
  <c r="AG789" i="36"/>
  <c r="AG788" i="36"/>
  <c r="AG787" i="36"/>
  <c r="AG786" i="36"/>
  <c r="AG785" i="36"/>
  <c r="AG784" i="36"/>
  <c r="AG783" i="36"/>
  <c r="AG782" i="36"/>
  <c r="AG781" i="36"/>
  <c r="AG780" i="36"/>
  <c r="AG779" i="36"/>
  <c r="AG778" i="36"/>
  <c r="AG777" i="36"/>
  <c r="AG776" i="36"/>
  <c r="AG775" i="36"/>
  <c r="AG774" i="36"/>
  <c r="AG773" i="36"/>
  <c r="AG772" i="36"/>
  <c r="AG771" i="36"/>
  <c r="AG770" i="36"/>
  <c r="AG769" i="36"/>
  <c r="AG768" i="36"/>
  <c r="AG767" i="36"/>
  <c r="AG766" i="36"/>
  <c r="AG765" i="36"/>
  <c r="AG764" i="36"/>
  <c r="AG763" i="36"/>
  <c r="AG762" i="36"/>
  <c r="AG761" i="36"/>
  <c r="AG760" i="36"/>
  <c r="AG759" i="36"/>
  <c r="AG758" i="36"/>
  <c r="AG757" i="36"/>
  <c r="AG756" i="36"/>
  <c r="AG755" i="36"/>
  <c r="AG754" i="36"/>
  <c r="AG753" i="36"/>
  <c r="AG752" i="36"/>
  <c r="AG751" i="36"/>
  <c r="AG750" i="36"/>
  <c r="AG749" i="36"/>
  <c r="AG748" i="36"/>
  <c r="AG747" i="36"/>
  <c r="AG746" i="36"/>
  <c r="AG745" i="36"/>
  <c r="AG744" i="36"/>
  <c r="AG743" i="36"/>
  <c r="AG742" i="36"/>
  <c r="AG741" i="36"/>
  <c r="AG740" i="36"/>
  <c r="AG739" i="36"/>
  <c r="AG738" i="36"/>
  <c r="AG737" i="36"/>
  <c r="AG736" i="36"/>
  <c r="AG735" i="36"/>
  <c r="AG734" i="36"/>
  <c r="AG733" i="36"/>
  <c r="AG732" i="36"/>
  <c r="AG731" i="36"/>
  <c r="AG730" i="36"/>
  <c r="AG729" i="36"/>
  <c r="AG728" i="36"/>
  <c r="AG727" i="36"/>
  <c r="AG726" i="36"/>
  <c r="AG725" i="36"/>
  <c r="AG724" i="36"/>
  <c r="AG723" i="36"/>
  <c r="AG722" i="36"/>
  <c r="AG721" i="36"/>
  <c r="AG720" i="36"/>
  <c r="AG719" i="36"/>
  <c r="AG718" i="36"/>
  <c r="AG717" i="36"/>
  <c r="AG716" i="36"/>
  <c r="AG715" i="36"/>
  <c r="AG714" i="36"/>
  <c r="AG713" i="36"/>
  <c r="AG712" i="36"/>
  <c r="AG711" i="36"/>
  <c r="AG710" i="36"/>
  <c r="AG709" i="36"/>
  <c r="AG708" i="36"/>
  <c r="AG707" i="36"/>
  <c r="AG706" i="36"/>
  <c r="AG705" i="36"/>
  <c r="AG704" i="36"/>
  <c r="AG703" i="36"/>
  <c r="AG702" i="36"/>
  <c r="AG701" i="36"/>
  <c r="AG700" i="36"/>
  <c r="AG699" i="36"/>
  <c r="AG698" i="36"/>
  <c r="AG697" i="36"/>
  <c r="AG696" i="36"/>
  <c r="AG695" i="36"/>
  <c r="AG694" i="36"/>
  <c r="AG693" i="36"/>
  <c r="AG692" i="36"/>
  <c r="AG691" i="36"/>
  <c r="AG690" i="36"/>
  <c r="AG689" i="36"/>
  <c r="AG688" i="36"/>
  <c r="AG687" i="36"/>
  <c r="AG686" i="36"/>
  <c r="AG685" i="36"/>
  <c r="AG684" i="36"/>
  <c r="AG683" i="36"/>
  <c r="AG682" i="36"/>
  <c r="AG681" i="36"/>
  <c r="AG680" i="36"/>
  <c r="AG679" i="36"/>
  <c r="AG678" i="36"/>
  <c r="AG677" i="36"/>
  <c r="AG676" i="36"/>
  <c r="AG675" i="36"/>
  <c r="AG674" i="36"/>
  <c r="AG673" i="36"/>
  <c r="AG672" i="36"/>
  <c r="AG671" i="36"/>
  <c r="AG670" i="36"/>
  <c r="AG669" i="36"/>
  <c r="AG668" i="36"/>
  <c r="AG667" i="36"/>
  <c r="AG666" i="36"/>
  <c r="AG665" i="36"/>
  <c r="AG664" i="36"/>
  <c r="AG663" i="36"/>
  <c r="AG662" i="36"/>
  <c r="AG661" i="36"/>
  <c r="AG660" i="36"/>
  <c r="AG659" i="36"/>
  <c r="AG658" i="36"/>
  <c r="AG657" i="36"/>
  <c r="AG656" i="36"/>
  <c r="AG655" i="36"/>
  <c r="AG654" i="36"/>
  <c r="AG653" i="36"/>
  <c r="AG652" i="36"/>
  <c r="AG651" i="36"/>
  <c r="AG650" i="36"/>
  <c r="AG649" i="36"/>
  <c r="AG648" i="36"/>
  <c r="AG647" i="36"/>
  <c r="AG646" i="36"/>
  <c r="AG645" i="36"/>
  <c r="AG644" i="36"/>
  <c r="AG643" i="36"/>
  <c r="AG642" i="36"/>
  <c r="AG641" i="36"/>
  <c r="AG640" i="36"/>
  <c r="AG639" i="36"/>
  <c r="AG638" i="36"/>
  <c r="AG637" i="36"/>
  <c r="AG636" i="36"/>
  <c r="AG635" i="36"/>
  <c r="AG634" i="36"/>
  <c r="AG633" i="36"/>
  <c r="AG632" i="36"/>
  <c r="AG631" i="36"/>
  <c r="AG630" i="36"/>
  <c r="AG629" i="36"/>
  <c r="AG628" i="36"/>
  <c r="AG627" i="36"/>
  <c r="AG626" i="36"/>
  <c r="AG625" i="36"/>
  <c r="AG624" i="36"/>
  <c r="AG623" i="36"/>
  <c r="AG622" i="36"/>
  <c r="AG621" i="36"/>
  <c r="AG620" i="36"/>
  <c r="AG619" i="36"/>
  <c r="AG618" i="36"/>
  <c r="AG617" i="36"/>
  <c r="AG616" i="36"/>
  <c r="AG615" i="36"/>
  <c r="AG614" i="36"/>
  <c r="AG613" i="36"/>
  <c r="AG612" i="36"/>
  <c r="AG611" i="36"/>
  <c r="AG610" i="36"/>
  <c r="AG609" i="36"/>
  <c r="AG608" i="36"/>
  <c r="AG607" i="36"/>
  <c r="AG606" i="36"/>
  <c r="AG605" i="36"/>
  <c r="AG604" i="36"/>
  <c r="AG603" i="36"/>
  <c r="AG602" i="36"/>
  <c r="AG601" i="36"/>
  <c r="AG600" i="36"/>
  <c r="AG599" i="36"/>
  <c r="AG598" i="36"/>
  <c r="AG597" i="36"/>
  <c r="AG596" i="36"/>
  <c r="AG595" i="36"/>
  <c r="AG594" i="36"/>
  <c r="AG593" i="36"/>
  <c r="AG592" i="36"/>
  <c r="AG591" i="36"/>
  <c r="AG590" i="36"/>
  <c r="AG589" i="36"/>
  <c r="AG588" i="36"/>
  <c r="AG587" i="36"/>
  <c r="AG586" i="36"/>
  <c r="AG585" i="36"/>
  <c r="AG584" i="36"/>
  <c r="AG583" i="36"/>
  <c r="AG582" i="36"/>
  <c r="AG581" i="36"/>
  <c r="AG580" i="36"/>
  <c r="AG579" i="36"/>
  <c r="AG578" i="36"/>
  <c r="AG577" i="36"/>
  <c r="AG576" i="36"/>
  <c r="AG575" i="36"/>
  <c r="AG574" i="36"/>
  <c r="AG573" i="36"/>
  <c r="AG572" i="36"/>
  <c r="AG571" i="36"/>
  <c r="AG570" i="36"/>
  <c r="AG569" i="36"/>
  <c r="AG568" i="36"/>
  <c r="AG567" i="36"/>
  <c r="AG566" i="36"/>
  <c r="AG565" i="36"/>
  <c r="AG564" i="36"/>
  <c r="AG563" i="36"/>
  <c r="AG562" i="36"/>
  <c r="AG561" i="36"/>
  <c r="AG560" i="36"/>
  <c r="AG559" i="36"/>
  <c r="AG558" i="36"/>
  <c r="AG557" i="36"/>
  <c r="AG556" i="36"/>
  <c r="AG555" i="36"/>
  <c r="AG554" i="36"/>
  <c r="AG553" i="36"/>
  <c r="AG552" i="36"/>
  <c r="AG551" i="36"/>
  <c r="AG550" i="36"/>
  <c r="AG549" i="36"/>
  <c r="AG548" i="36"/>
  <c r="AG547" i="36"/>
  <c r="AG546" i="36"/>
  <c r="AG545" i="36"/>
  <c r="AG544" i="36"/>
  <c r="AG543" i="36"/>
  <c r="AG542" i="36"/>
  <c r="AG541" i="36"/>
  <c r="AG540" i="36"/>
  <c r="AG539" i="36"/>
  <c r="AG538" i="36"/>
  <c r="AG537" i="36"/>
  <c r="AG536" i="36"/>
  <c r="AG535" i="36"/>
  <c r="AG534" i="36"/>
  <c r="AG533" i="36"/>
  <c r="AG532" i="36"/>
  <c r="AG531" i="36"/>
  <c r="AG530" i="36"/>
  <c r="AG529" i="36"/>
  <c r="AG528" i="36"/>
  <c r="AG527" i="36"/>
  <c r="AG526" i="36"/>
  <c r="AG525" i="36"/>
  <c r="AG524" i="36"/>
  <c r="AG523" i="36"/>
  <c r="AG522" i="36"/>
  <c r="AG521" i="36"/>
  <c r="AG520" i="36"/>
  <c r="AG519" i="36"/>
  <c r="AG518" i="36"/>
  <c r="AG517" i="36"/>
  <c r="AG516" i="36"/>
  <c r="AG515" i="36"/>
  <c r="AG514" i="36"/>
  <c r="AG513" i="36"/>
  <c r="AG512" i="36"/>
  <c r="AG511" i="36"/>
  <c r="AG510" i="36"/>
  <c r="AG509" i="36"/>
  <c r="AG508" i="36"/>
  <c r="AG507" i="36"/>
  <c r="AG506" i="36"/>
  <c r="AG505" i="36"/>
  <c r="AG504" i="36"/>
  <c r="AG503" i="36"/>
  <c r="AG502" i="36"/>
  <c r="AG501" i="36"/>
  <c r="AG500" i="36"/>
  <c r="AG499" i="36"/>
  <c r="AG498" i="36"/>
  <c r="AG497" i="36"/>
  <c r="AG496" i="36"/>
  <c r="AG495" i="36"/>
  <c r="AG494" i="36"/>
  <c r="AG493" i="36"/>
  <c r="AG492" i="36"/>
  <c r="AG491" i="36"/>
  <c r="AG490" i="36"/>
  <c r="AG489" i="36"/>
  <c r="AG488" i="36"/>
  <c r="AG487" i="36"/>
  <c r="AG486" i="36"/>
  <c r="AG485" i="36"/>
  <c r="AG484" i="36"/>
  <c r="AG483" i="36"/>
  <c r="AG482" i="36"/>
  <c r="AG481" i="36"/>
  <c r="AG480" i="36"/>
  <c r="AG479" i="36"/>
  <c r="AG478" i="36"/>
  <c r="AG477" i="36"/>
  <c r="AG476" i="36"/>
  <c r="AG475" i="36"/>
  <c r="AG474" i="36"/>
  <c r="AG473" i="36"/>
  <c r="AG472" i="36"/>
  <c r="AG471" i="36"/>
  <c r="AG470" i="36"/>
  <c r="AG469" i="36"/>
  <c r="AG468" i="36"/>
  <c r="AG467" i="36"/>
  <c r="AG466" i="36"/>
  <c r="AG465" i="36"/>
  <c r="AG464" i="36"/>
  <c r="AG463" i="36"/>
  <c r="AG462" i="36"/>
  <c r="AG461" i="36"/>
  <c r="AG460" i="36"/>
  <c r="AG459" i="36"/>
  <c r="AG458" i="36"/>
  <c r="AG457" i="36"/>
  <c r="AG456" i="36"/>
  <c r="AG455" i="36"/>
  <c r="AG454" i="36"/>
  <c r="AG453" i="36"/>
  <c r="AG452" i="36"/>
  <c r="AG451" i="36"/>
  <c r="AG450" i="36"/>
  <c r="AG449" i="36"/>
  <c r="AG448" i="36"/>
  <c r="AG447" i="36"/>
  <c r="AG446" i="36"/>
  <c r="AG445" i="36"/>
  <c r="AG444" i="36"/>
  <c r="AG443" i="36"/>
  <c r="AG442" i="36"/>
  <c r="AG441" i="36"/>
  <c r="AG440" i="36"/>
  <c r="AG439" i="36"/>
  <c r="AG438" i="36"/>
  <c r="AG437" i="36"/>
  <c r="AG436" i="36"/>
  <c r="AG435" i="36"/>
  <c r="AG434" i="36"/>
  <c r="AG433" i="36"/>
  <c r="AG432" i="36"/>
  <c r="AG431" i="36"/>
  <c r="AG430" i="36"/>
  <c r="AG429" i="36"/>
  <c r="AG428" i="36"/>
  <c r="AG427" i="36"/>
  <c r="AG426" i="36"/>
  <c r="AG425" i="36"/>
  <c r="AG424" i="36"/>
  <c r="AG423" i="36"/>
  <c r="AG422" i="36"/>
  <c r="AG421" i="36"/>
  <c r="AG420" i="36"/>
  <c r="AG419" i="36"/>
  <c r="AG418" i="36"/>
  <c r="AG417" i="36"/>
  <c r="AG416" i="36"/>
  <c r="AG415" i="36"/>
  <c r="AG414" i="36"/>
  <c r="AG413" i="36"/>
  <c r="AG412" i="36"/>
  <c r="AG411" i="36"/>
  <c r="AG410" i="36"/>
  <c r="AG409" i="36"/>
  <c r="AG408" i="36"/>
  <c r="AG407" i="36"/>
  <c r="AG406" i="36"/>
  <c r="AG405" i="36"/>
  <c r="AG404" i="36"/>
  <c r="AG403" i="36"/>
  <c r="AG402" i="36"/>
  <c r="AG401" i="36"/>
  <c r="AG400" i="36"/>
  <c r="AG399" i="36"/>
  <c r="AG398" i="36"/>
  <c r="AG397" i="36"/>
  <c r="AG396" i="36"/>
  <c r="AG395" i="36"/>
  <c r="AG394" i="36"/>
  <c r="AG393" i="36"/>
  <c r="AG392" i="36"/>
  <c r="AG391" i="36"/>
  <c r="AG390" i="36"/>
  <c r="AG389" i="36"/>
  <c r="AG388" i="36"/>
  <c r="AG387" i="36"/>
  <c r="AG386" i="36"/>
  <c r="AG385" i="36"/>
  <c r="AG384" i="36"/>
  <c r="AG383" i="36"/>
  <c r="AG382" i="36"/>
  <c r="AG381" i="36"/>
  <c r="AG380" i="36"/>
  <c r="AG379" i="36"/>
  <c r="AG378" i="36"/>
  <c r="AG377" i="36"/>
  <c r="AG376" i="36"/>
  <c r="AG375" i="36"/>
  <c r="AG374" i="36"/>
  <c r="AG373" i="36"/>
  <c r="AG372" i="36"/>
  <c r="AG371" i="36"/>
  <c r="AG370" i="36"/>
  <c r="AG369" i="36"/>
  <c r="AG368" i="36"/>
  <c r="AG367" i="36"/>
  <c r="AG366" i="36"/>
  <c r="AG365" i="36"/>
  <c r="AG364" i="36"/>
  <c r="AG363" i="36"/>
  <c r="AG362" i="36"/>
  <c r="AG361" i="36"/>
  <c r="AG360" i="36"/>
  <c r="AG359" i="36"/>
  <c r="AG358" i="36"/>
  <c r="AG357" i="36"/>
  <c r="AG356" i="36"/>
  <c r="AG355" i="36"/>
  <c r="AG354" i="36"/>
  <c r="AG353" i="36"/>
  <c r="AG352" i="36"/>
  <c r="AG351" i="36"/>
  <c r="AG350" i="36"/>
  <c r="AG349" i="36"/>
  <c r="AG348" i="36"/>
  <c r="AG347" i="36"/>
  <c r="AG346" i="36"/>
  <c r="AG345" i="36"/>
  <c r="AG344" i="36"/>
  <c r="AG343" i="36"/>
  <c r="AG342" i="36"/>
  <c r="AG341" i="36"/>
  <c r="AG340" i="36"/>
  <c r="AG339" i="36"/>
  <c r="AG338" i="36"/>
  <c r="AG337" i="36"/>
  <c r="AG336" i="36"/>
  <c r="AG335" i="36"/>
  <c r="AG334" i="36"/>
  <c r="AG333" i="36"/>
  <c r="AG332" i="36"/>
  <c r="AG331" i="36"/>
  <c r="AG330" i="36"/>
  <c r="AG329" i="36"/>
  <c r="AG328" i="36"/>
  <c r="AG327" i="36"/>
  <c r="AG326" i="36"/>
  <c r="AG325" i="36"/>
  <c r="AG324" i="36"/>
  <c r="AG323" i="36"/>
  <c r="AG322" i="36"/>
  <c r="AG321" i="36"/>
  <c r="AG320" i="36"/>
  <c r="AG319" i="36"/>
  <c r="AG318" i="36"/>
  <c r="AG317" i="36"/>
  <c r="AG316" i="36"/>
  <c r="AG315" i="36"/>
  <c r="AG314" i="36"/>
  <c r="AG313" i="36"/>
  <c r="AG312" i="36"/>
  <c r="AG311" i="36"/>
  <c r="AG310" i="36"/>
  <c r="AG309" i="36"/>
  <c r="AG308" i="36"/>
  <c r="AG307" i="36"/>
  <c r="AG306" i="36"/>
  <c r="AG305" i="36"/>
  <c r="AG304" i="36"/>
  <c r="AG303" i="36"/>
  <c r="AG302" i="36"/>
  <c r="AG301" i="36"/>
  <c r="AG300" i="36"/>
  <c r="AG299" i="36"/>
  <c r="AG298" i="36"/>
  <c r="AG297" i="36"/>
  <c r="AG296" i="36"/>
  <c r="AG295" i="36"/>
  <c r="AG294" i="36"/>
  <c r="AG293" i="36"/>
  <c r="AG292" i="36"/>
  <c r="AG291" i="36"/>
  <c r="AG290" i="36"/>
  <c r="AG289" i="36"/>
  <c r="AG288" i="36"/>
  <c r="AG287" i="36"/>
  <c r="AG286" i="36"/>
  <c r="AG285" i="36"/>
  <c r="AG284" i="36"/>
  <c r="AG283" i="36"/>
  <c r="AG282" i="36"/>
  <c r="AG281" i="36"/>
  <c r="AG280" i="36"/>
  <c r="AG279" i="36"/>
  <c r="AG278" i="36"/>
  <c r="AG277" i="36"/>
  <c r="AG276" i="36"/>
  <c r="AG275" i="36"/>
  <c r="AG274" i="36"/>
  <c r="AG273" i="36"/>
  <c r="AG272" i="36"/>
  <c r="AG271" i="36"/>
  <c r="AG270" i="36"/>
  <c r="AG269" i="36"/>
  <c r="AG268" i="36"/>
  <c r="AG267" i="36"/>
  <c r="AG266" i="36"/>
  <c r="AG265" i="36"/>
  <c r="AG264" i="36"/>
  <c r="AG263" i="36"/>
  <c r="AG262" i="36"/>
  <c r="AG261" i="36"/>
  <c r="AG260" i="36"/>
  <c r="AG259" i="36"/>
  <c r="AG258" i="36"/>
  <c r="AG257" i="36"/>
  <c r="AG256" i="36"/>
  <c r="AG255" i="36"/>
  <c r="AG254" i="36"/>
  <c r="AG253" i="36"/>
  <c r="AG252" i="36"/>
  <c r="AG251" i="36"/>
  <c r="AG250" i="36"/>
  <c r="AG249" i="36"/>
  <c r="AG248" i="36"/>
  <c r="AG247" i="36"/>
  <c r="AG246" i="36"/>
  <c r="AG245" i="36"/>
  <c r="AG244" i="36"/>
  <c r="AG243" i="36"/>
  <c r="AG242" i="36"/>
  <c r="AG241" i="36"/>
  <c r="AG240" i="36"/>
  <c r="AG239" i="36"/>
  <c r="AG238" i="36"/>
  <c r="AG237" i="36"/>
  <c r="AG236" i="36"/>
  <c r="AG235" i="36"/>
  <c r="AG234" i="36"/>
  <c r="AG233" i="36"/>
  <c r="AG232" i="36"/>
  <c r="AG231" i="36"/>
  <c r="AG230" i="36"/>
  <c r="AG229" i="36"/>
  <c r="AG228" i="36"/>
  <c r="AG227" i="36"/>
  <c r="AG226" i="36"/>
  <c r="AG225" i="36"/>
  <c r="AG224" i="36"/>
  <c r="AG223" i="36"/>
  <c r="AG222" i="36"/>
  <c r="AG221" i="36"/>
  <c r="AG220" i="36"/>
  <c r="AG219" i="36"/>
  <c r="AG218" i="36"/>
  <c r="AG217" i="36"/>
  <c r="AG216" i="36"/>
  <c r="AG215" i="36"/>
  <c r="AG214" i="36"/>
  <c r="AG213" i="36"/>
  <c r="AG212" i="36"/>
  <c r="AG211" i="36"/>
  <c r="AG210" i="36"/>
  <c r="AG209" i="36"/>
  <c r="AG208" i="36"/>
  <c r="AG207" i="36"/>
  <c r="AG206" i="36"/>
  <c r="AG205" i="36"/>
  <c r="AG204" i="36"/>
  <c r="AG203" i="36"/>
  <c r="AG202" i="36"/>
  <c r="AG201" i="36"/>
  <c r="AG200" i="36"/>
  <c r="AG199" i="36"/>
  <c r="AG198" i="36"/>
  <c r="AG197" i="36"/>
  <c r="AG196" i="36"/>
  <c r="AG195" i="36"/>
  <c r="AG194" i="36"/>
  <c r="AG193" i="36"/>
  <c r="AG192" i="36"/>
  <c r="AG191" i="36"/>
  <c r="AG190" i="36"/>
  <c r="AG189" i="36"/>
  <c r="AG188" i="36"/>
  <c r="AG187" i="36"/>
  <c r="AG186" i="36"/>
  <c r="AG185" i="36"/>
  <c r="AG184" i="36"/>
  <c r="AG183" i="36"/>
  <c r="AG182" i="36"/>
  <c r="AG181" i="36"/>
  <c r="AG180" i="36"/>
  <c r="AG179" i="36"/>
  <c r="AG178" i="36"/>
  <c r="AG177" i="36"/>
  <c r="AG176" i="36"/>
  <c r="AG175" i="36"/>
  <c r="AG174" i="36"/>
  <c r="AG173" i="36"/>
  <c r="AG172" i="36"/>
  <c r="AG171" i="36"/>
  <c r="AG170" i="36"/>
  <c r="AG169" i="36"/>
  <c r="AG168" i="36"/>
  <c r="AG167" i="36"/>
  <c r="AG166" i="36"/>
  <c r="AG165" i="36"/>
  <c r="AG164" i="36"/>
  <c r="AG163" i="36"/>
  <c r="AG162" i="36"/>
  <c r="AG161" i="36"/>
  <c r="AG160" i="36"/>
  <c r="AG159" i="36"/>
  <c r="AG158" i="36"/>
  <c r="AG157" i="36"/>
  <c r="AG156" i="36"/>
  <c r="AG155" i="36"/>
  <c r="AG154" i="36"/>
  <c r="AG153" i="36"/>
  <c r="AG152" i="36"/>
  <c r="AG151" i="36"/>
  <c r="AG150" i="36"/>
  <c r="AG149" i="36"/>
  <c r="AG148" i="36"/>
  <c r="AG147" i="36"/>
  <c r="AG146" i="36"/>
  <c r="AG145" i="36"/>
  <c r="AG144" i="36"/>
  <c r="AG143" i="36"/>
  <c r="AG142" i="36"/>
  <c r="AG141" i="36"/>
  <c r="AG140" i="36"/>
  <c r="AG139" i="36"/>
  <c r="AG138" i="36"/>
  <c r="AG137" i="36"/>
  <c r="AG136" i="36"/>
  <c r="AG135" i="36"/>
  <c r="AG134" i="36"/>
  <c r="AG133" i="36"/>
  <c r="AG132" i="36"/>
  <c r="AG131" i="36"/>
  <c r="AG130" i="36"/>
  <c r="AG129" i="36"/>
  <c r="AG128" i="36"/>
  <c r="AG127" i="36"/>
  <c r="AG126" i="36"/>
  <c r="AG125" i="36"/>
  <c r="AG124" i="36"/>
  <c r="AG123" i="36"/>
  <c r="AG122" i="36"/>
  <c r="AG121" i="36"/>
  <c r="AG120" i="36"/>
  <c r="AG119" i="36"/>
  <c r="AG118" i="36"/>
  <c r="AG117" i="36"/>
  <c r="AG116" i="36"/>
  <c r="AG115" i="36"/>
  <c r="AG114" i="36"/>
  <c r="AG113" i="36"/>
  <c r="AG112" i="36"/>
  <c r="AG111" i="36"/>
  <c r="AG110" i="36"/>
  <c r="AG109" i="36"/>
  <c r="AG108" i="36"/>
  <c r="AG107" i="36"/>
  <c r="AG106" i="36"/>
  <c r="AG105" i="36"/>
  <c r="AG104" i="36"/>
  <c r="AG103" i="36"/>
  <c r="AG102" i="36"/>
  <c r="AG101" i="36"/>
  <c r="AG100" i="36"/>
  <c r="AG99" i="36"/>
  <c r="AG98" i="36"/>
  <c r="AG97" i="36"/>
  <c r="AG96" i="36"/>
  <c r="AG95" i="36"/>
  <c r="AG94" i="36"/>
  <c r="AG93" i="36"/>
  <c r="R893" i="36"/>
  <c r="R892" i="36"/>
  <c r="R891" i="36"/>
  <c r="R890" i="36"/>
  <c r="R889" i="36"/>
  <c r="R888" i="36"/>
  <c r="R887" i="36"/>
  <c r="R886" i="36"/>
  <c r="R885" i="36"/>
  <c r="R884" i="36"/>
  <c r="R883" i="36"/>
  <c r="R882" i="36"/>
  <c r="R881" i="36"/>
  <c r="R880" i="36"/>
  <c r="R879" i="36"/>
  <c r="R878" i="36"/>
  <c r="R877" i="36"/>
  <c r="R876" i="36"/>
  <c r="R875" i="36"/>
  <c r="R874" i="36"/>
  <c r="R873" i="36"/>
  <c r="R872" i="36"/>
  <c r="R871" i="36"/>
  <c r="R870" i="36"/>
  <c r="R869" i="36"/>
  <c r="R868" i="36"/>
  <c r="R867" i="36"/>
  <c r="R866" i="36"/>
  <c r="R865" i="36"/>
  <c r="R864" i="36"/>
  <c r="R863" i="36"/>
  <c r="R862" i="36"/>
  <c r="R861" i="36"/>
  <c r="R860" i="36"/>
  <c r="R859" i="36"/>
  <c r="R858" i="36"/>
  <c r="R857" i="36"/>
  <c r="R856" i="36"/>
  <c r="R855" i="36"/>
  <c r="R854" i="36"/>
  <c r="R853" i="36"/>
  <c r="R852" i="36"/>
  <c r="R851" i="36"/>
  <c r="R850" i="36"/>
  <c r="R849" i="36"/>
  <c r="R848" i="36"/>
  <c r="R847" i="36"/>
  <c r="R846" i="36"/>
  <c r="R845" i="36"/>
  <c r="R844" i="36"/>
  <c r="R843" i="36"/>
  <c r="R842" i="36"/>
  <c r="R841" i="36"/>
  <c r="R840" i="36"/>
  <c r="R839" i="36"/>
  <c r="R838" i="36"/>
  <c r="R837" i="36"/>
  <c r="R836" i="36"/>
  <c r="R835" i="36"/>
  <c r="R834" i="36"/>
  <c r="R833" i="36"/>
  <c r="R832" i="36"/>
  <c r="R831" i="36"/>
  <c r="R830" i="36"/>
  <c r="R829" i="36"/>
  <c r="R828" i="36"/>
  <c r="R827" i="36"/>
  <c r="R826" i="36"/>
  <c r="R825" i="36"/>
  <c r="R824" i="36"/>
  <c r="R823" i="36"/>
  <c r="R822" i="36"/>
  <c r="R821" i="36"/>
  <c r="R820" i="36"/>
  <c r="R819" i="36"/>
  <c r="R818" i="36"/>
  <c r="R817" i="36"/>
  <c r="R816" i="36"/>
  <c r="R815" i="36"/>
  <c r="R814" i="36"/>
  <c r="R813" i="36"/>
  <c r="R812" i="36"/>
  <c r="R811" i="36"/>
  <c r="R810" i="36"/>
  <c r="R809" i="36"/>
  <c r="R808" i="36"/>
  <c r="R807" i="36"/>
  <c r="R806" i="36"/>
  <c r="R805" i="36"/>
  <c r="R804" i="36"/>
  <c r="R803" i="36"/>
  <c r="R802" i="36"/>
  <c r="R801" i="36"/>
  <c r="R800" i="36"/>
  <c r="R799" i="36"/>
  <c r="R798" i="36"/>
  <c r="R797" i="36"/>
  <c r="R796" i="36"/>
  <c r="R795" i="36"/>
  <c r="R794" i="36"/>
  <c r="R793" i="36"/>
  <c r="R792" i="36"/>
  <c r="R791" i="36"/>
  <c r="R790" i="36"/>
  <c r="R789" i="36"/>
  <c r="R788" i="36"/>
  <c r="R787" i="36"/>
  <c r="R786" i="36"/>
  <c r="R785" i="36"/>
  <c r="R784" i="36"/>
  <c r="R783" i="36"/>
  <c r="R782" i="36"/>
  <c r="R781" i="36"/>
  <c r="R780" i="36"/>
  <c r="R779" i="36"/>
  <c r="R778" i="36"/>
  <c r="R777" i="36"/>
  <c r="R776" i="36"/>
  <c r="R775" i="36"/>
  <c r="R774" i="36"/>
  <c r="R773" i="36"/>
  <c r="R772" i="36"/>
  <c r="R771" i="36"/>
  <c r="R770" i="36"/>
  <c r="R769" i="36"/>
  <c r="R768" i="36"/>
  <c r="R767" i="36"/>
  <c r="R766" i="36"/>
  <c r="R765" i="36"/>
  <c r="R764" i="36"/>
  <c r="R763" i="36"/>
  <c r="R762" i="36"/>
  <c r="R761" i="36"/>
  <c r="R760" i="36"/>
  <c r="R759" i="36"/>
  <c r="R758" i="36"/>
  <c r="R757" i="36"/>
  <c r="R756" i="36"/>
  <c r="R755" i="36"/>
  <c r="R754" i="36"/>
  <c r="R753" i="36"/>
  <c r="R752" i="36"/>
  <c r="R751" i="36"/>
  <c r="R750" i="36"/>
  <c r="R749" i="36"/>
  <c r="R748" i="36"/>
  <c r="R747" i="36"/>
  <c r="R746" i="36"/>
  <c r="R745" i="36"/>
  <c r="R744" i="36"/>
  <c r="R743" i="36"/>
  <c r="R742" i="36"/>
  <c r="R741" i="36"/>
  <c r="R740" i="36"/>
  <c r="R739" i="36"/>
  <c r="R738" i="36"/>
  <c r="R737" i="36"/>
  <c r="R736" i="36"/>
  <c r="R735" i="36"/>
  <c r="R734" i="36"/>
  <c r="R733" i="36"/>
  <c r="R732" i="36"/>
  <c r="R731" i="36"/>
  <c r="R730" i="36"/>
  <c r="R729" i="36"/>
  <c r="R728" i="36"/>
  <c r="R727" i="36"/>
  <c r="R726" i="36"/>
  <c r="R725" i="36"/>
  <c r="R724" i="36"/>
  <c r="R723" i="36"/>
  <c r="R722" i="36"/>
  <c r="R721" i="36"/>
  <c r="R720" i="36"/>
  <c r="R719" i="36"/>
  <c r="R718" i="36"/>
  <c r="R717" i="36"/>
  <c r="R716" i="36"/>
  <c r="R715" i="36"/>
  <c r="R714" i="36"/>
  <c r="R713" i="36"/>
  <c r="R712" i="36"/>
  <c r="R711" i="36"/>
  <c r="R710" i="36"/>
  <c r="R709" i="36"/>
  <c r="R708" i="36"/>
  <c r="R707" i="36"/>
  <c r="R706" i="36"/>
  <c r="R705" i="36"/>
  <c r="R704" i="36"/>
  <c r="R703" i="36"/>
  <c r="R702" i="36"/>
  <c r="R701" i="36"/>
  <c r="R700" i="36"/>
  <c r="R699" i="36"/>
  <c r="R698" i="36"/>
  <c r="R697" i="36"/>
  <c r="R696" i="36"/>
  <c r="R695" i="36"/>
  <c r="R694" i="36"/>
  <c r="R693" i="36"/>
  <c r="R692" i="36"/>
  <c r="R691" i="36"/>
  <c r="R690" i="36"/>
  <c r="R689" i="36"/>
  <c r="R688" i="36"/>
  <c r="R687" i="36"/>
  <c r="R686" i="36"/>
  <c r="R685" i="36"/>
  <c r="R684" i="36"/>
  <c r="R683" i="36"/>
  <c r="R682" i="36"/>
  <c r="R681" i="36"/>
  <c r="R680" i="36"/>
  <c r="R679" i="36"/>
  <c r="R678" i="36"/>
  <c r="R677" i="36"/>
  <c r="R676" i="36"/>
  <c r="R675" i="36"/>
  <c r="R674" i="36"/>
  <c r="R673" i="36"/>
  <c r="R672" i="36"/>
  <c r="R671" i="36"/>
  <c r="R670" i="36"/>
  <c r="R669" i="36"/>
  <c r="R668" i="36"/>
  <c r="R667" i="36"/>
  <c r="R666" i="36"/>
  <c r="R665" i="36"/>
  <c r="R664" i="36"/>
  <c r="R663" i="36"/>
  <c r="R662" i="36"/>
  <c r="R661" i="36"/>
  <c r="R660" i="36"/>
  <c r="R659" i="36"/>
  <c r="R658" i="36"/>
  <c r="R657" i="36"/>
  <c r="R656" i="36"/>
  <c r="R655" i="36"/>
  <c r="R654" i="36"/>
  <c r="R653" i="36"/>
  <c r="R652" i="36"/>
  <c r="R651" i="36"/>
  <c r="R650" i="36"/>
  <c r="R649" i="36"/>
  <c r="R648" i="36"/>
  <c r="R647" i="36"/>
  <c r="R646" i="36"/>
  <c r="R645" i="36"/>
  <c r="R644" i="36"/>
  <c r="R643" i="36"/>
  <c r="R642" i="36"/>
  <c r="R641" i="36"/>
  <c r="R640" i="36"/>
  <c r="R639" i="36"/>
  <c r="R638" i="36"/>
  <c r="R637" i="36"/>
  <c r="R636" i="36"/>
  <c r="R635" i="36"/>
  <c r="R634" i="36"/>
  <c r="R633" i="36"/>
  <c r="R632" i="36"/>
  <c r="R631" i="36"/>
  <c r="R630" i="36"/>
  <c r="R629" i="36"/>
  <c r="R628" i="36"/>
  <c r="R627" i="36"/>
  <c r="R626" i="36"/>
  <c r="R625" i="36"/>
  <c r="R624" i="36"/>
  <c r="R623" i="36"/>
  <c r="R622" i="36"/>
  <c r="R621" i="36"/>
  <c r="R620" i="36"/>
  <c r="R619" i="36"/>
  <c r="R618" i="36"/>
  <c r="R617" i="36"/>
  <c r="R616" i="36"/>
  <c r="R615" i="36"/>
  <c r="R614" i="36"/>
  <c r="R613" i="36"/>
  <c r="R612" i="36"/>
  <c r="R611" i="36"/>
  <c r="R610" i="36"/>
  <c r="R609" i="36"/>
  <c r="R608" i="36"/>
  <c r="R607" i="36"/>
  <c r="R606" i="36"/>
  <c r="R605" i="36"/>
  <c r="R604" i="36"/>
  <c r="R603" i="36"/>
  <c r="R602" i="36"/>
  <c r="R601" i="36"/>
  <c r="R600" i="36"/>
  <c r="R599" i="36"/>
  <c r="R598" i="36"/>
  <c r="R597" i="36"/>
  <c r="R596" i="36"/>
  <c r="R595" i="36"/>
  <c r="R594" i="36"/>
  <c r="R593" i="36"/>
  <c r="R592" i="36"/>
  <c r="R591" i="36"/>
  <c r="R590" i="36"/>
  <c r="R589" i="36"/>
  <c r="R588" i="36"/>
  <c r="R587" i="36"/>
  <c r="R586" i="36"/>
  <c r="R585" i="36"/>
  <c r="R584" i="36"/>
  <c r="R583" i="36"/>
  <c r="R582" i="36"/>
  <c r="R581" i="36"/>
  <c r="R580" i="36"/>
  <c r="R579" i="36"/>
  <c r="R578" i="36"/>
  <c r="R577" i="36"/>
  <c r="R576" i="36"/>
  <c r="R575" i="36"/>
  <c r="R574" i="36"/>
  <c r="R573" i="36"/>
  <c r="R572" i="36"/>
  <c r="R571" i="36"/>
  <c r="R570" i="36"/>
  <c r="R569" i="36"/>
  <c r="R568" i="36"/>
  <c r="R567" i="36"/>
  <c r="R566" i="36"/>
  <c r="R565" i="36"/>
  <c r="R564" i="36"/>
  <c r="R563" i="36"/>
  <c r="R562" i="36"/>
  <c r="R561" i="36"/>
  <c r="R560" i="36"/>
  <c r="R559" i="36"/>
  <c r="R558" i="36"/>
  <c r="R557" i="36"/>
  <c r="R556" i="36"/>
  <c r="R555" i="36"/>
  <c r="R554" i="36"/>
  <c r="R553" i="36"/>
  <c r="R552" i="36"/>
  <c r="R551" i="36"/>
  <c r="R550" i="36"/>
  <c r="R549" i="36"/>
  <c r="R548" i="36"/>
  <c r="R547" i="36"/>
  <c r="R546" i="36"/>
  <c r="R545" i="36"/>
  <c r="R544" i="36"/>
  <c r="R543" i="36"/>
  <c r="R542" i="36"/>
  <c r="R541" i="36"/>
  <c r="R540" i="36"/>
  <c r="R539" i="36"/>
  <c r="R538" i="36"/>
  <c r="R537" i="36"/>
  <c r="R536" i="36"/>
  <c r="R535" i="36"/>
  <c r="R534" i="36"/>
  <c r="R533" i="36"/>
  <c r="R532" i="36"/>
  <c r="R531" i="36"/>
  <c r="R530" i="36"/>
  <c r="R529" i="36"/>
  <c r="R528" i="36"/>
  <c r="R527" i="36"/>
  <c r="R526" i="36"/>
  <c r="R525" i="36"/>
  <c r="R524" i="36"/>
  <c r="R523" i="36"/>
  <c r="R522" i="36"/>
  <c r="R521" i="36"/>
  <c r="R520" i="36"/>
  <c r="R519" i="36"/>
  <c r="R518" i="36"/>
  <c r="R517" i="36"/>
  <c r="R516" i="36"/>
  <c r="R515" i="36"/>
  <c r="R514" i="36"/>
  <c r="R513" i="36"/>
  <c r="R512" i="36"/>
  <c r="R511" i="36"/>
  <c r="R510" i="36"/>
  <c r="R509" i="36"/>
  <c r="R508" i="36"/>
  <c r="R507" i="36"/>
  <c r="R506" i="36"/>
  <c r="R505" i="36"/>
  <c r="R504" i="36"/>
  <c r="R503" i="36"/>
  <c r="R502" i="36"/>
  <c r="R501" i="36"/>
  <c r="R500" i="36"/>
  <c r="R499" i="36"/>
  <c r="R498" i="36"/>
  <c r="R497" i="36"/>
  <c r="R496" i="36"/>
  <c r="R495" i="36"/>
  <c r="R494" i="36"/>
  <c r="R493" i="36"/>
  <c r="R492" i="36"/>
  <c r="R491" i="36"/>
  <c r="R490" i="36"/>
  <c r="R489" i="36"/>
  <c r="R488" i="36"/>
  <c r="R487" i="36"/>
  <c r="R486" i="36"/>
  <c r="R485" i="36"/>
  <c r="R484" i="36"/>
  <c r="R483" i="36"/>
  <c r="R482" i="36"/>
  <c r="R481" i="36"/>
  <c r="R480" i="36"/>
  <c r="R479" i="36"/>
  <c r="R478" i="36"/>
  <c r="R477" i="36"/>
  <c r="R476" i="36"/>
  <c r="R475" i="36"/>
  <c r="R474" i="36"/>
  <c r="R473" i="36"/>
  <c r="R472" i="36"/>
  <c r="R471" i="36"/>
  <c r="R470" i="36"/>
  <c r="R469" i="36"/>
  <c r="R468" i="36"/>
  <c r="R467" i="36"/>
  <c r="R466" i="36"/>
  <c r="R465" i="36"/>
  <c r="R464" i="36"/>
  <c r="R463" i="36"/>
  <c r="R462" i="36"/>
  <c r="R461" i="36"/>
  <c r="R460" i="36"/>
  <c r="R459" i="36"/>
  <c r="R458" i="36"/>
  <c r="R457" i="36"/>
  <c r="R456" i="36"/>
  <c r="R455" i="36"/>
  <c r="R454" i="36"/>
  <c r="R453" i="36"/>
  <c r="R452" i="36"/>
  <c r="R451" i="36"/>
  <c r="R450" i="36"/>
  <c r="R449" i="36"/>
  <c r="R448" i="36"/>
  <c r="R447" i="36"/>
  <c r="R446" i="36"/>
  <c r="R445" i="36"/>
  <c r="R444" i="36"/>
  <c r="R443" i="36"/>
  <c r="R442" i="36"/>
  <c r="R441" i="36"/>
  <c r="R440" i="36"/>
  <c r="R439" i="36"/>
  <c r="R438" i="36"/>
  <c r="R437" i="36"/>
  <c r="R436" i="36"/>
  <c r="R435" i="36"/>
  <c r="R434" i="36"/>
  <c r="R433" i="36"/>
  <c r="R432" i="36"/>
  <c r="R431" i="36"/>
  <c r="R430" i="36"/>
  <c r="R429" i="36"/>
  <c r="R428" i="36"/>
  <c r="R427" i="36"/>
  <c r="R426" i="36"/>
  <c r="R425" i="36"/>
  <c r="R424" i="36"/>
  <c r="R423" i="36"/>
  <c r="R422" i="36"/>
  <c r="R421" i="36"/>
  <c r="R420" i="36"/>
  <c r="R419" i="36"/>
  <c r="R418" i="36"/>
  <c r="R417" i="36"/>
  <c r="R416" i="36"/>
  <c r="R415" i="36"/>
  <c r="R414" i="36"/>
  <c r="R413" i="36"/>
  <c r="R412" i="36"/>
  <c r="R411" i="36"/>
  <c r="R410" i="36"/>
  <c r="R409" i="36"/>
  <c r="R408" i="36"/>
  <c r="R407" i="36"/>
  <c r="R406" i="36"/>
  <c r="R405" i="36"/>
  <c r="R404" i="36"/>
  <c r="R403" i="36"/>
  <c r="R402" i="36"/>
  <c r="R401" i="36"/>
  <c r="R400" i="36"/>
  <c r="R399" i="36"/>
  <c r="R398" i="36"/>
  <c r="R397" i="36"/>
  <c r="R396" i="36"/>
  <c r="R395" i="36"/>
  <c r="R394" i="36"/>
  <c r="R393" i="36"/>
  <c r="R392" i="36"/>
  <c r="R391" i="36"/>
  <c r="R390" i="36"/>
  <c r="R389" i="36"/>
  <c r="R388" i="36"/>
  <c r="R387" i="36"/>
  <c r="R386" i="36"/>
  <c r="R385" i="36"/>
  <c r="R384" i="36"/>
  <c r="R383" i="36"/>
  <c r="R382" i="36"/>
  <c r="R381" i="36"/>
  <c r="R380" i="36"/>
  <c r="R379" i="36"/>
  <c r="R378" i="36"/>
  <c r="R377" i="36"/>
  <c r="R376" i="36"/>
  <c r="R375" i="36"/>
  <c r="R374" i="36"/>
  <c r="R373" i="36"/>
  <c r="R372" i="36"/>
  <c r="R371" i="36"/>
  <c r="R370" i="36"/>
  <c r="R369" i="36"/>
  <c r="R368" i="36"/>
  <c r="R367" i="36"/>
  <c r="R366" i="36"/>
  <c r="R365" i="36"/>
  <c r="R364" i="36"/>
  <c r="R363" i="36"/>
  <c r="R362" i="36"/>
  <c r="R361" i="36"/>
  <c r="R360" i="36"/>
  <c r="R359" i="36"/>
  <c r="R358" i="36"/>
  <c r="R357" i="36"/>
  <c r="R356" i="36"/>
  <c r="R355" i="36"/>
  <c r="R354" i="36"/>
  <c r="R353" i="36"/>
  <c r="R352" i="36"/>
  <c r="R351" i="36"/>
  <c r="R350" i="36"/>
  <c r="R349" i="36"/>
  <c r="R348" i="36"/>
  <c r="R347" i="36"/>
  <c r="R346" i="36"/>
  <c r="R345" i="36"/>
  <c r="R344" i="36"/>
  <c r="R343" i="36"/>
  <c r="R342" i="36"/>
  <c r="R341" i="36"/>
  <c r="R340" i="36"/>
  <c r="R339" i="36"/>
  <c r="R338" i="36"/>
  <c r="R337" i="36"/>
  <c r="R336" i="36"/>
  <c r="R335" i="36"/>
  <c r="R334" i="36"/>
  <c r="R333" i="36"/>
  <c r="R332" i="36"/>
  <c r="R331" i="36"/>
  <c r="R330" i="36"/>
  <c r="R329" i="36"/>
  <c r="R328" i="36"/>
  <c r="R327" i="36"/>
  <c r="R326" i="36"/>
  <c r="R325" i="36"/>
  <c r="R324" i="36"/>
  <c r="R323" i="36"/>
  <c r="R322" i="36"/>
  <c r="R321" i="36"/>
  <c r="R320" i="36"/>
  <c r="R319" i="36"/>
  <c r="R318" i="36"/>
  <c r="R317" i="36"/>
  <c r="R316" i="36"/>
  <c r="R315" i="36"/>
  <c r="R314" i="36"/>
  <c r="R313" i="36"/>
  <c r="R312" i="36"/>
  <c r="R311" i="36"/>
  <c r="R310" i="36"/>
  <c r="R309" i="36"/>
  <c r="R308" i="36"/>
  <c r="R307" i="36"/>
  <c r="R306" i="36"/>
  <c r="R305" i="36"/>
  <c r="R304" i="36"/>
  <c r="R303" i="36"/>
  <c r="R302" i="36"/>
  <c r="R301" i="36"/>
  <c r="R300" i="36"/>
  <c r="R299" i="36"/>
  <c r="R298" i="36"/>
  <c r="R297" i="36"/>
  <c r="R296" i="36"/>
  <c r="R295" i="36"/>
  <c r="R294" i="36"/>
  <c r="R293" i="36"/>
  <c r="R292" i="36"/>
  <c r="R291" i="36"/>
  <c r="R290" i="36"/>
  <c r="R289" i="36"/>
  <c r="R288" i="36"/>
  <c r="R287" i="36"/>
  <c r="R286" i="36"/>
  <c r="R285" i="36"/>
  <c r="R284" i="36"/>
  <c r="R283" i="36"/>
  <c r="R282" i="36"/>
  <c r="R281" i="36"/>
  <c r="R280" i="36"/>
  <c r="R279" i="36"/>
  <c r="R278" i="36"/>
  <c r="R277" i="36"/>
  <c r="R276" i="36"/>
  <c r="R275" i="36"/>
  <c r="R274" i="36"/>
  <c r="R273" i="36"/>
  <c r="R272" i="36"/>
  <c r="R271" i="36"/>
  <c r="R270" i="36"/>
  <c r="R269" i="36"/>
  <c r="R268" i="36"/>
  <c r="R267" i="36"/>
  <c r="R266" i="36"/>
  <c r="R265" i="36"/>
  <c r="R264" i="36"/>
  <c r="R263" i="36"/>
  <c r="R262" i="36"/>
  <c r="R261" i="36"/>
  <c r="R260" i="36"/>
  <c r="R259" i="36"/>
  <c r="R258" i="36"/>
  <c r="R257" i="36"/>
  <c r="R256" i="36"/>
  <c r="R255" i="36"/>
  <c r="R254" i="36"/>
  <c r="R253" i="36"/>
  <c r="R252" i="36"/>
  <c r="R251" i="36"/>
  <c r="R250" i="36"/>
  <c r="R249" i="36"/>
  <c r="R248" i="36"/>
  <c r="R247" i="36"/>
  <c r="R246" i="36"/>
  <c r="R245" i="36"/>
  <c r="R244" i="36"/>
  <c r="R243" i="36"/>
  <c r="R242" i="36"/>
  <c r="R241" i="36"/>
  <c r="R240" i="36"/>
  <c r="R239" i="36"/>
  <c r="R238" i="36"/>
  <c r="R237" i="36"/>
  <c r="R236" i="36"/>
  <c r="R235" i="36"/>
  <c r="R234" i="36"/>
  <c r="R233" i="36"/>
  <c r="R232" i="36"/>
  <c r="R231" i="36"/>
  <c r="R230" i="36"/>
  <c r="R229" i="36"/>
  <c r="R228" i="36"/>
  <c r="R227" i="36"/>
  <c r="R226" i="36"/>
  <c r="R225" i="36"/>
  <c r="R224" i="36"/>
  <c r="R223" i="36"/>
  <c r="R222" i="36"/>
  <c r="R221" i="36"/>
  <c r="R220" i="36"/>
  <c r="R219" i="36"/>
  <c r="R218" i="36"/>
  <c r="R217" i="36"/>
  <c r="R216" i="36"/>
  <c r="R215" i="36"/>
  <c r="R214" i="36"/>
  <c r="R213" i="36"/>
  <c r="R212" i="36"/>
  <c r="R211" i="36"/>
  <c r="R210" i="36"/>
  <c r="R209" i="36"/>
  <c r="R208" i="36"/>
  <c r="R207" i="36"/>
  <c r="R206" i="36"/>
  <c r="R205" i="36"/>
  <c r="R204" i="36"/>
  <c r="R203" i="36"/>
  <c r="R202" i="36"/>
  <c r="R201" i="36"/>
  <c r="R200" i="36"/>
  <c r="R199" i="36"/>
  <c r="R198" i="36"/>
  <c r="R197" i="36"/>
  <c r="R196" i="36"/>
  <c r="R195" i="36"/>
  <c r="R194" i="36"/>
  <c r="R193" i="36"/>
  <c r="R192" i="36"/>
  <c r="R191" i="36"/>
  <c r="R190" i="36"/>
  <c r="R189" i="36"/>
  <c r="R188" i="36"/>
  <c r="R187" i="36"/>
  <c r="R186" i="36"/>
  <c r="R185" i="36"/>
  <c r="R184" i="36"/>
  <c r="R183" i="36"/>
  <c r="R182" i="36"/>
  <c r="R181" i="36"/>
  <c r="R180" i="36"/>
  <c r="R179" i="36"/>
  <c r="R178" i="36"/>
  <c r="R177" i="36"/>
  <c r="R176" i="36"/>
  <c r="R175" i="36"/>
  <c r="R174" i="36"/>
  <c r="R173" i="36"/>
  <c r="R172" i="36"/>
  <c r="R171" i="36"/>
  <c r="R170" i="36"/>
  <c r="R169" i="36"/>
  <c r="R168" i="36"/>
  <c r="R167" i="36"/>
  <c r="R166" i="36"/>
  <c r="R165" i="36"/>
  <c r="R164" i="36"/>
  <c r="R163" i="36"/>
  <c r="R162" i="36"/>
  <c r="R161" i="36"/>
  <c r="R160" i="36"/>
  <c r="R159" i="36"/>
  <c r="R158" i="36"/>
  <c r="R157" i="36"/>
  <c r="R156" i="36"/>
  <c r="R155" i="36"/>
  <c r="R154" i="36"/>
  <c r="R153" i="36"/>
  <c r="R152" i="36"/>
  <c r="R151" i="36"/>
  <c r="R150" i="36"/>
  <c r="R149" i="36"/>
  <c r="R148" i="36"/>
  <c r="R147" i="36"/>
  <c r="R146" i="36"/>
  <c r="R145" i="36"/>
  <c r="R144" i="36"/>
  <c r="R143" i="36"/>
  <c r="R142" i="36"/>
  <c r="R141" i="36"/>
  <c r="R140" i="36"/>
  <c r="R139" i="36"/>
  <c r="R138" i="36"/>
  <c r="R137" i="36"/>
  <c r="R136" i="36"/>
  <c r="R135" i="36"/>
  <c r="R134" i="36"/>
  <c r="R133" i="36"/>
  <c r="R132" i="36"/>
  <c r="R131" i="36"/>
  <c r="R130" i="36"/>
  <c r="R129" i="36"/>
  <c r="R128" i="36"/>
  <c r="R127" i="36"/>
  <c r="R126" i="36"/>
  <c r="R125" i="36"/>
  <c r="R124" i="36"/>
  <c r="R123" i="36"/>
  <c r="R122" i="36"/>
  <c r="R121" i="36"/>
  <c r="R120" i="36"/>
  <c r="R119" i="36"/>
  <c r="R118" i="36"/>
  <c r="R117" i="36"/>
  <c r="R116" i="36"/>
  <c r="R115" i="36"/>
  <c r="R114" i="36"/>
  <c r="R113" i="36"/>
  <c r="R112" i="36"/>
  <c r="R111" i="36"/>
  <c r="R110" i="36"/>
  <c r="R109" i="36"/>
  <c r="R108" i="36"/>
  <c r="R107" i="36"/>
  <c r="R106" i="36"/>
  <c r="R105" i="36"/>
  <c r="R104" i="36"/>
  <c r="R103" i="36"/>
  <c r="R102" i="36"/>
  <c r="R101" i="36"/>
  <c r="R100" i="36"/>
  <c r="R99" i="36"/>
  <c r="R98" i="36"/>
  <c r="R97" i="36"/>
  <c r="R96" i="36"/>
  <c r="R95" i="36"/>
  <c r="R94" i="36"/>
  <c r="R93" i="36"/>
  <c r="S893" i="36"/>
  <c r="S892" i="36"/>
  <c r="S891" i="36"/>
  <c r="S890" i="36"/>
  <c r="S889" i="36"/>
  <c r="S888" i="36"/>
  <c r="S887" i="36"/>
  <c r="S886" i="36"/>
  <c r="S885" i="36"/>
  <c r="S884" i="36"/>
  <c r="S883" i="36"/>
  <c r="S882" i="36"/>
  <c r="S881" i="36"/>
  <c r="S880" i="36"/>
  <c r="S879" i="36"/>
  <c r="S878" i="36"/>
  <c r="S877" i="36"/>
  <c r="S876" i="36"/>
  <c r="S875" i="36"/>
  <c r="S874" i="36"/>
  <c r="S873" i="36"/>
  <c r="S872" i="36"/>
  <c r="S871" i="36"/>
  <c r="S870" i="36"/>
  <c r="S869" i="36"/>
  <c r="S868" i="36"/>
  <c r="S867" i="36"/>
  <c r="S866" i="36"/>
  <c r="S865" i="36"/>
  <c r="S864" i="36"/>
  <c r="S863" i="36"/>
  <c r="S862" i="36"/>
  <c r="S861" i="36"/>
  <c r="S860" i="36"/>
  <c r="S859" i="36"/>
  <c r="S858" i="36"/>
  <c r="S857" i="36"/>
  <c r="S856" i="36"/>
  <c r="S855" i="36"/>
  <c r="S854" i="36"/>
  <c r="S853" i="36"/>
  <c r="S852" i="36"/>
  <c r="S851" i="36"/>
  <c r="S850" i="36"/>
  <c r="S849" i="36"/>
  <c r="S848" i="36"/>
  <c r="S847" i="36"/>
  <c r="S846" i="36"/>
  <c r="S845" i="36"/>
  <c r="S844" i="36"/>
  <c r="S843" i="36"/>
  <c r="S842" i="36"/>
  <c r="S841" i="36"/>
  <c r="S840" i="36"/>
  <c r="S839" i="36"/>
  <c r="S838" i="36"/>
  <c r="S837" i="36"/>
  <c r="S836" i="36"/>
  <c r="S835" i="36"/>
  <c r="S834" i="36"/>
  <c r="S833" i="36"/>
  <c r="S832" i="36"/>
  <c r="S831" i="36"/>
  <c r="S830" i="36"/>
  <c r="S829" i="36"/>
  <c r="S828" i="36"/>
  <c r="S827" i="36"/>
  <c r="S826" i="36"/>
  <c r="S825" i="36"/>
  <c r="S824" i="36"/>
  <c r="S823" i="36"/>
  <c r="S822" i="36"/>
  <c r="S821" i="36"/>
  <c r="S820" i="36"/>
  <c r="S819" i="36"/>
  <c r="S818" i="36"/>
  <c r="S817" i="36"/>
  <c r="S816" i="36"/>
  <c r="S815" i="36"/>
  <c r="S814" i="36"/>
  <c r="S813" i="36"/>
  <c r="S812" i="36"/>
  <c r="S811" i="36"/>
  <c r="S810" i="36"/>
  <c r="S809" i="36"/>
  <c r="S808" i="36"/>
  <c r="S807" i="36"/>
  <c r="S806" i="36"/>
  <c r="S805" i="36"/>
  <c r="S804" i="36"/>
  <c r="S803" i="36"/>
  <c r="S802" i="36"/>
  <c r="S801" i="36"/>
  <c r="S800" i="36"/>
  <c r="S799" i="36"/>
  <c r="S798" i="36"/>
  <c r="S797" i="36"/>
  <c r="S796" i="36"/>
  <c r="S795" i="36"/>
  <c r="S794" i="36"/>
  <c r="S793" i="36"/>
  <c r="S792" i="36"/>
  <c r="S791" i="36"/>
  <c r="S790" i="36"/>
  <c r="S789" i="36"/>
  <c r="S788" i="36"/>
  <c r="S787" i="36"/>
  <c r="S786" i="36"/>
  <c r="S785" i="36"/>
  <c r="S784" i="36"/>
  <c r="S783" i="36"/>
  <c r="S782" i="36"/>
  <c r="S781" i="36"/>
  <c r="S780" i="36"/>
  <c r="S779" i="36"/>
  <c r="S778" i="36"/>
  <c r="S777" i="36"/>
  <c r="S776" i="36"/>
  <c r="S775" i="36"/>
  <c r="S774" i="36"/>
  <c r="S773" i="36"/>
  <c r="S772" i="36"/>
  <c r="S771" i="36"/>
  <c r="S770" i="36"/>
  <c r="S769" i="36"/>
  <c r="S768" i="36"/>
  <c r="S767" i="36"/>
  <c r="S766" i="36"/>
  <c r="S765" i="36"/>
  <c r="S764" i="36"/>
  <c r="S763" i="36"/>
  <c r="S762" i="36"/>
  <c r="S761" i="36"/>
  <c r="S760" i="36"/>
  <c r="S759" i="36"/>
  <c r="S758" i="36"/>
  <c r="S757" i="36"/>
  <c r="S756" i="36"/>
  <c r="S755" i="36"/>
  <c r="S754" i="36"/>
  <c r="S753" i="36"/>
  <c r="S752" i="36"/>
  <c r="S751" i="36"/>
  <c r="S750" i="36"/>
  <c r="S749" i="36"/>
  <c r="S748" i="36"/>
  <c r="S747" i="36"/>
  <c r="S746" i="36"/>
  <c r="S745" i="36"/>
  <c r="S744" i="36"/>
  <c r="S743" i="36"/>
  <c r="S742" i="36"/>
  <c r="S741" i="36"/>
  <c r="S740" i="36"/>
  <c r="S739" i="36"/>
  <c r="S738" i="36"/>
  <c r="S737" i="36"/>
  <c r="S736" i="36"/>
  <c r="S735" i="36"/>
  <c r="S734" i="36"/>
  <c r="S733" i="36"/>
  <c r="S732" i="36"/>
  <c r="S731" i="36"/>
  <c r="S730" i="36"/>
  <c r="S729" i="36"/>
  <c r="S728" i="36"/>
  <c r="S727" i="36"/>
  <c r="S726" i="36"/>
  <c r="S725" i="36"/>
  <c r="S724" i="36"/>
  <c r="S723" i="36"/>
  <c r="S722" i="36"/>
  <c r="S721" i="36"/>
  <c r="S720" i="36"/>
  <c r="S719" i="36"/>
  <c r="S718" i="36"/>
  <c r="S717" i="36"/>
  <c r="S716" i="36"/>
  <c r="S715" i="36"/>
  <c r="S714" i="36"/>
  <c r="S713" i="36"/>
  <c r="S712" i="36"/>
  <c r="S711" i="36"/>
  <c r="S710" i="36"/>
  <c r="S709" i="36"/>
  <c r="S708" i="36"/>
  <c r="S707" i="36"/>
  <c r="S706" i="36"/>
  <c r="S705" i="36"/>
  <c r="S704" i="36"/>
  <c r="S703" i="36"/>
  <c r="S702" i="36"/>
  <c r="S701" i="36"/>
  <c r="S700" i="36"/>
  <c r="S699" i="36"/>
  <c r="S698" i="36"/>
  <c r="S697" i="36"/>
  <c r="S696" i="36"/>
  <c r="S695" i="36"/>
  <c r="S694" i="36"/>
  <c r="S693" i="36"/>
  <c r="S692" i="36"/>
  <c r="S691" i="36"/>
  <c r="S690" i="36"/>
  <c r="S689" i="36"/>
  <c r="S688" i="36"/>
  <c r="S687" i="36"/>
  <c r="S686" i="36"/>
  <c r="S685" i="36"/>
  <c r="S684" i="36"/>
  <c r="S683" i="36"/>
  <c r="S682" i="36"/>
  <c r="S681" i="36"/>
  <c r="S680" i="36"/>
  <c r="S679" i="36"/>
  <c r="S678" i="36"/>
  <c r="S677" i="36"/>
  <c r="S676" i="36"/>
  <c r="S675" i="36"/>
  <c r="S674" i="36"/>
  <c r="S673" i="36"/>
  <c r="S672" i="36"/>
  <c r="S671" i="36"/>
  <c r="S670" i="36"/>
  <c r="S669" i="36"/>
  <c r="S668" i="36"/>
  <c r="S667" i="36"/>
  <c r="S666" i="36"/>
  <c r="S665" i="36"/>
  <c r="S664" i="36"/>
  <c r="S663" i="36"/>
  <c r="S662" i="36"/>
  <c r="S661" i="36"/>
  <c r="S660" i="36"/>
  <c r="S659" i="36"/>
  <c r="S658" i="36"/>
  <c r="S657" i="36"/>
  <c r="S656" i="36"/>
  <c r="S655" i="36"/>
  <c r="S654" i="36"/>
  <c r="S653" i="36"/>
  <c r="S652" i="36"/>
  <c r="S651" i="36"/>
  <c r="S650" i="36"/>
  <c r="S649" i="36"/>
  <c r="S648" i="36"/>
  <c r="S647" i="36"/>
  <c r="S646" i="36"/>
  <c r="S645" i="36"/>
  <c r="S644" i="36"/>
  <c r="S643" i="36"/>
  <c r="S642" i="36"/>
  <c r="S641" i="36"/>
  <c r="S640" i="36"/>
  <c r="S639" i="36"/>
  <c r="S638" i="36"/>
  <c r="S637" i="36"/>
  <c r="S636" i="36"/>
  <c r="S635" i="36"/>
  <c r="S634" i="36"/>
  <c r="S633" i="36"/>
  <c r="S632" i="36"/>
  <c r="S631" i="36"/>
  <c r="S630" i="36"/>
  <c r="S629" i="36"/>
  <c r="S628" i="36"/>
  <c r="S627" i="36"/>
  <c r="S626" i="36"/>
  <c r="S625" i="36"/>
  <c r="S624" i="36"/>
  <c r="S623" i="36"/>
  <c r="S622" i="36"/>
  <c r="S621" i="36"/>
  <c r="S620" i="36"/>
  <c r="S619" i="36"/>
  <c r="S618" i="36"/>
  <c r="S617" i="36"/>
  <c r="S616" i="36"/>
  <c r="S615" i="36"/>
  <c r="S614" i="36"/>
  <c r="S613" i="36"/>
  <c r="S612" i="36"/>
  <c r="S611" i="36"/>
  <c r="S610" i="36"/>
  <c r="S609" i="36"/>
  <c r="S608" i="36"/>
  <c r="S607" i="36"/>
  <c r="S606" i="36"/>
  <c r="S605" i="36"/>
  <c r="S604" i="36"/>
  <c r="S603" i="36"/>
  <c r="S602" i="36"/>
  <c r="S601" i="36"/>
  <c r="S600" i="36"/>
  <c r="S599" i="36"/>
  <c r="S598" i="36"/>
  <c r="S597" i="36"/>
  <c r="S596" i="36"/>
  <c r="S595" i="36"/>
  <c r="S594" i="36"/>
  <c r="S593" i="36"/>
  <c r="S592" i="36"/>
  <c r="S591" i="36"/>
  <c r="S590" i="36"/>
  <c r="S589" i="36"/>
  <c r="S588" i="36"/>
  <c r="S587" i="36"/>
  <c r="S586" i="36"/>
  <c r="S585" i="36"/>
  <c r="S584" i="36"/>
  <c r="S583" i="36"/>
  <c r="S582" i="36"/>
  <c r="S581" i="36"/>
  <c r="S580" i="36"/>
  <c r="S579" i="36"/>
  <c r="S578" i="36"/>
  <c r="S577" i="36"/>
  <c r="S576" i="36"/>
  <c r="S575" i="36"/>
  <c r="S574" i="36"/>
  <c r="S573" i="36"/>
  <c r="S572" i="36"/>
  <c r="S571" i="36"/>
  <c r="S570" i="36"/>
  <c r="S569" i="36"/>
  <c r="S568" i="36"/>
  <c r="S567" i="36"/>
  <c r="S566" i="36"/>
  <c r="S565" i="36"/>
  <c r="S564" i="36"/>
  <c r="S563" i="36"/>
  <c r="S562" i="36"/>
  <c r="S561" i="36"/>
  <c r="S560" i="36"/>
  <c r="S559" i="36"/>
  <c r="S558" i="36"/>
  <c r="S557" i="36"/>
  <c r="S556" i="36"/>
  <c r="S555" i="36"/>
  <c r="S554" i="36"/>
  <c r="S553" i="36"/>
  <c r="S552" i="36"/>
  <c r="S551" i="36"/>
  <c r="S550" i="36"/>
  <c r="S549" i="36"/>
  <c r="S548" i="36"/>
  <c r="S547" i="36"/>
  <c r="S546" i="36"/>
  <c r="S545" i="36"/>
  <c r="S544" i="36"/>
  <c r="S543" i="36"/>
  <c r="S542" i="36"/>
  <c r="S541" i="36"/>
  <c r="S540" i="36"/>
  <c r="S539" i="36"/>
  <c r="S538" i="36"/>
  <c r="S537" i="36"/>
  <c r="S536" i="36"/>
  <c r="S535" i="36"/>
  <c r="S534" i="36"/>
  <c r="S533" i="36"/>
  <c r="S532" i="36"/>
  <c r="S531" i="36"/>
  <c r="S530" i="36"/>
  <c r="S529" i="36"/>
  <c r="S528" i="36"/>
  <c r="S527" i="36"/>
  <c r="S526" i="36"/>
  <c r="S525" i="36"/>
  <c r="S524" i="36"/>
  <c r="S523" i="36"/>
  <c r="S522" i="36"/>
  <c r="S521" i="36"/>
  <c r="S520" i="36"/>
  <c r="S519" i="36"/>
  <c r="S518" i="36"/>
  <c r="S517" i="36"/>
  <c r="S516" i="36"/>
  <c r="S515" i="36"/>
  <c r="S514" i="36"/>
  <c r="S513" i="36"/>
  <c r="S512" i="36"/>
  <c r="S511" i="36"/>
  <c r="S510" i="36"/>
  <c r="S509" i="36"/>
  <c r="S508" i="36"/>
  <c r="S507" i="36"/>
  <c r="S506" i="36"/>
  <c r="S505" i="36"/>
  <c r="S504" i="36"/>
  <c r="S503" i="36"/>
  <c r="S502" i="36"/>
  <c r="S501" i="36"/>
  <c r="S500" i="36"/>
  <c r="S499" i="36"/>
  <c r="S498" i="36"/>
  <c r="S497" i="36"/>
  <c r="S496" i="36"/>
  <c r="S495" i="36"/>
  <c r="S494" i="36"/>
  <c r="S493" i="36"/>
  <c r="S492" i="36"/>
  <c r="S491" i="36"/>
  <c r="S490" i="36"/>
  <c r="S489" i="36"/>
  <c r="S488" i="36"/>
  <c r="S487" i="36"/>
  <c r="S486" i="36"/>
  <c r="S485" i="36"/>
  <c r="S484" i="36"/>
  <c r="S483" i="36"/>
  <c r="S482" i="36"/>
  <c r="S481" i="36"/>
  <c r="S480" i="36"/>
  <c r="S479" i="36"/>
  <c r="S478" i="36"/>
  <c r="S477" i="36"/>
  <c r="S476" i="36"/>
  <c r="S475" i="36"/>
  <c r="S474" i="36"/>
  <c r="S473" i="36"/>
  <c r="S472" i="36"/>
  <c r="S471" i="36"/>
  <c r="S470" i="36"/>
  <c r="S469" i="36"/>
  <c r="S468" i="36"/>
  <c r="S467" i="36"/>
  <c r="S466" i="36"/>
  <c r="S465" i="36"/>
  <c r="S464" i="36"/>
  <c r="S463" i="36"/>
  <c r="S462" i="36"/>
  <c r="S461" i="36"/>
  <c r="S460" i="36"/>
  <c r="S459" i="36"/>
  <c r="S458" i="36"/>
  <c r="S457" i="36"/>
  <c r="S456" i="36"/>
  <c r="S455" i="36"/>
  <c r="S454" i="36"/>
  <c r="S453" i="36"/>
  <c r="S452" i="36"/>
  <c r="S451" i="36"/>
  <c r="S450" i="36"/>
  <c r="S449" i="36"/>
  <c r="S448" i="36"/>
  <c r="S447" i="36"/>
  <c r="S446" i="36"/>
  <c r="S445" i="36"/>
  <c r="S444" i="36"/>
  <c r="S443" i="36"/>
  <c r="S442" i="36"/>
  <c r="S441" i="36"/>
  <c r="S440" i="36"/>
  <c r="S439" i="36"/>
  <c r="S438" i="36"/>
  <c r="S437" i="36"/>
  <c r="S436" i="36"/>
  <c r="S435" i="36"/>
  <c r="S434" i="36"/>
  <c r="S433" i="36"/>
  <c r="S432" i="36"/>
  <c r="S431" i="36"/>
  <c r="S430" i="36"/>
  <c r="S429" i="36"/>
  <c r="S428" i="36"/>
  <c r="S427" i="36"/>
  <c r="S426" i="36"/>
  <c r="S425" i="36"/>
  <c r="S424" i="36"/>
  <c r="S423" i="36"/>
  <c r="S422" i="36"/>
  <c r="S421" i="36"/>
  <c r="S420" i="36"/>
  <c r="S419" i="36"/>
  <c r="S418" i="36"/>
  <c r="S417" i="36"/>
  <c r="S416" i="36"/>
  <c r="S415" i="36"/>
  <c r="S414" i="36"/>
  <c r="S413" i="36"/>
  <c r="S412" i="36"/>
  <c r="S411" i="36"/>
  <c r="S410" i="36"/>
  <c r="S409" i="36"/>
  <c r="S408" i="36"/>
  <c r="S407" i="36"/>
  <c r="S406" i="36"/>
  <c r="S405" i="36"/>
  <c r="S404" i="36"/>
  <c r="S403" i="36"/>
  <c r="S402" i="36"/>
  <c r="S401" i="36"/>
  <c r="S400" i="36"/>
  <c r="S399" i="36"/>
  <c r="S398" i="36"/>
  <c r="S397" i="36"/>
  <c r="S396" i="36"/>
  <c r="S395" i="36"/>
  <c r="S394" i="36"/>
  <c r="S393" i="36"/>
  <c r="S392" i="36"/>
  <c r="S391" i="36"/>
  <c r="S390" i="36"/>
  <c r="S389" i="36"/>
  <c r="S388" i="36"/>
  <c r="S387" i="36"/>
  <c r="S386" i="36"/>
  <c r="S385" i="36"/>
  <c r="S384" i="36"/>
  <c r="S383" i="36"/>
  <c r="S382" i="36"/>
  <c r="S381" i="36"/>
  <c r="S380" i="36"/>
  <c r="S379" i="36"/>
  <c r="S378" i="36"/>
  <c r="S377" i="36"/>
  <c r="S376" i="36"/>
  <c r="S375" i="36"/>
  <c r="S374" i="36"/>
  <c r="S373" i="36"/>
  <c r="S372" i="36"/>
  <c r="S371" i="36"/>
  <c r="S370" i="36"/>
  <c r="S369" i="36"/>
  <c r="S368" i="36"/>
  <c r="S367" i="36"/>
  <c r="S366" i="36"/>
  <c r="S365" i="36"/>
  <c r="S364" i="36"/>
  <c r="S363" i="36"/>
  <c r="S362" i="36"/>
  <c r="S361" i="36"/>
  <c r="S360" i="36"/>
  <c r="S359" i="36"/>
  <c r="S358" i="36"/>
  <c r="S357" i="36"/>
  <c r="S356" i="36"/>
  <c r="S355" i="36"/>
  <c r="S354" i="36"/>
  <c r="S353" i="36"/>
  <c r="S352" i="36"/>
  <c r="S351" i="36"/>
  <c r="S350" i="36"/>
  <c r="S349" i="36"/>
  <c r="S348" i="36"/>
  <c r="S347" i="36"/>
  <c r="S346" i="36"/>
  <c r="S345" i="36"/>
  <c r="S344" i="36"/>
  <c r="S343" i="36"/>
  <c r="S342" i="36"/>
  <c r="S341" i="36"/>
  <c r="S340" i="36"/>
  <c r="S339" i="36"/>
  <c r="S338" i="36"/>
  <c r="S337" i="36"/>
  <c r="S336" i="36"/>
  <c r="S335" i="36"/>
  <c r="S334" i="36"/>
  <c r="S333" i="36"/>
  <c r="S332" i="36"/>
  <c r="S331" i="36"/>
  <c r="S330" i="36"/>
  <c r="S329" i="36"/>
  <c r="S328" i="36"/>
  <c r="S327" i="36"/>
  <c r="S326" i="36"/>
  <c r="S325" i="36"/>
  <c r="S324" i="36"/>
  <c r="S323" i="36"/>
  <c r="S322" i="36"/>
  <c r="S321" i="36"/>
  <c r="S320" i="36"/>
  <c r="S319" i="36"/>
  <c r="S318" i="36"/>
  <c r="S317" i="36"/>
  <c r="S316" i="36"/>
  <c r="S315" i="36"/>
  <c r="S314" i="36"/>
  <c r="S313" i="36"/>
  <c r="S312" i="36"/>
  <c r="S311" i="36"/>
  <c r="S310" i="36"/>
  <c r="S309" i="36"/>
  <c r="S308" i="36"/>
  <c r="S307" i="36"/>
  <c r="S306" i="36"/>
  <c r="S305" i="36"/>
  <c r="S304" i="36"/>
  <c r="S303" i="36"/>
  <c r="S302" i="36"/>
  <c r="S301" i="36"/>
  <c r="S300" i="36"/>
  <c r="S299" i="36"/>
  <c r="S298" i="36"/>
  <c r="S297" i="36"/>
  <c r="S296" i="36"/>
  <c r="S295" i="36"/>
  <c r="S294" i="36"/>
  <c r="S293" i="36"/>
  <c r="S292" i="36"/>
  <c r="S291" i="36"/>
  <c r="S290" i="36"/>
  <c r="S289" i="36"/>
  <c r="S288" i="36"/>
  <c r="S287" i="36"/>
  <c r="S286" i="36"/>
  <c r="S285" i="36"/>
  <c r="S284" i="36"/>
  <c r="S283" i="36"/>
  <c r="S282" i="36"/>
  <c r="S281" i="36"/>
  <c r="S280" i="36"/>
  <c r="S279" i="36"/>
  <c r="S278" i="36"/>
  <c r="S277" i="36"/>
  <c r="S276" i="36"/>
  <c r="S275" i="36"/>
  <c r="S274" i="36"/>
  <c r="S273" i="36"/>
  <c r="S272" i="36"/>
  <c r="S271" i="36"/>
  <c r="S270" i="36"/>
  <c r="S269" i="36"/>
  <c r="S268" i="36"/>
  <c r="S267" i="36"/>
  <c r="S266" i="36"/>
  <c r="S265" i="36"/>
  <c r="S264" i="36"/>
  <c r="S263" i="36"/>
  <c r="S262" i="36"/>
  <c r="S261" i="36"/>
  <c r="S260" i="36"/>
  <c r="S259" i="36"/>
  <c r="S258" i="36"/>
  <c r="S257" i="36"/>
  <c r="S256" i="36"/>
  <c r="S255" i="36"/>
  <c r="S254" i="36"/>
  <c r="S253" i="36"/>
  <c r="S252" i="36"/>
  <c r="S251" i="36"/>
  <c r="S250" i="36"/>
  <c r="S249" i="36"/>
  <c r="S248" i="36"/>
  <c r="S247" i="36"/>
  <c r="S246" i="36"/>
  <c r="S245" i="36"/>
  <c r="S244" i="36"/>
  <c r="S243" i="36"/>
  <c r="S242" i="36"/>
  <c r="S241" i="36"/>
  <c r="S240" i="36"/>
  <c r="S239" i="36"/>
  <c r="S238" i="36"/>
  <c r="S237" i="36"/>
  <c r="S236" i="36"/>
  <c r="S235" i="36"/>
  <c r="S234" i="36"/>
  <c r="S233" i="36"/>
  <c r="S232" i="36"/>
  <c r="S231" i="36"/>
  <c r="S230" i="36"/>
  <c r="S229" i="36"/>
  <c r="S228" i="36"/>
  <c r="S227" i="36"/>
  <c r="S226" i="36"/>
  <c r="S225" i="36"/>
  <c r="S224" i="36"/>
  <c r="S223" i="36"/>
  <c r="S222" i="36"/>
  <c r="S221" i="36"/>
  <c r="S220" i="36"/>
  <c r="S219" i="36"/>
  <c r="S218" i="36"/>
  <c r="S217" i="36"/>
  <c r="S216" i="36"/>
  <c r="S215" i="36"/>
  <c r="S214" i="36"/>
  <c r="S213" i="36"/>
  <c r="S212" i="36"/>
  <c r="S211" i="36"/>
  <c r="S210" i="36"/>
  <c r="S209" i="36"/>
  <c r="S208" i="36"/>
  <c r="S207" i="36"/>
  <c r="S206" i="36"/>
  <c r="S205" i="36"/>
  <c r="S204" i="36"/>
  <c r="S203" i="36"/>
  <c r="S202" i="36"/>
  <c r="S201" i="36"/>
  <c r="S200" i="36"/>
  <c r="S199" i="36"/>
  <c r="S198" i="36"/>
  <c r="S197" i="36"/>
  <c r="S196" i="36"/>
  <c r="S195" i="36"/>
  <c r="S194" i="36"/>
  <c r="S193" i="36"/>
  <c r="S192" i="36"/>
  <c r="S191" i="36"/>
  <c r="S190" i="36"/>
  <c r="S189" i="36"/>
  <c r="S188" i="36"/>
  <c r="S187" i="36"/>
  <c r="S186" i="36"/>
  <c r="S185" i="36"/>
  <c r="S184" i="36"/>
  <c r="S183" i="36"/>
  <c r="S182" i="36"/>
  <c r="S181" i="36"/>
  <c r="S180" i="36"/>
  <c r="S179" i="36"/>
  <c r="S178" i="36"/>
  <c r="S177" i="36"/>
  <c r="S176" i="36"/>
  <c r="S175" i="36"/>
  <c r="S174" i="36"/>
  <c r="S173" i="36"/>
  <c r="S172" i="36"/>
  <c r="S171" i="36"/>
  <c r="S170" i="36"/>
  <c r="S169" i="36"/>
  <c r="S168" i="36"/>
  <c r="S167" i="36"/>
  <c r="S166" i="36"/>
  <c r="S165" i="36"/>
  <c r="S164" i="36"/>
  <c r="S163" i="36"/>
  <c r="S162" i="36"/>
  <c r="S161" i="36"/>
  <c r="S160" i="36"/>
  <c r="S159" i="36"/>
  <c r="S158" i="36"/>
  <c r="S157" i="36"/>
  <c r="S156" i="36"/>
  <c r="S155" i="36"/>
  <c r="S154" i="36"/>
  <c r="S153" i="36"/>
  <c r="S152" i="36"/>
  <c r="S151" i="36"/>
  <c r="S150" i="36"/>
  <c r="S149" i="36"/>
  <c r="S148" i="36"/>
  <c r="S147" i="36"/>
  <c r="S146" i="36"/>
  <c r="S145" i="36"/>
  <c r="S144" i="36"/>
  <c r="S143" i="36"/>
  <c r="S142" i="36"/>
  <c r="S141" i="36"/>
  <c r="S140" i="36"/>
  <c r="S139" i="36"/>
  <c r="S138" i="36"/>
  <c r="S137" i="36"/>
  <c r="S136" i="36"/>
  <c r="S135" i="36"/>
  <c r="S134" i="36"/>
  <c r="S133" i="36"/>
  <c r="S132" i="36"/>
  <c r="S131" i="36"/>
  <c r="S130" i="36"/>
  <c r="S129" i="36"/>
  <c r="S128" i="36"/>
  <c r="S127" i="36"/>
  <c r="S126" i="36"/>
  <c r="S125" i="36"/>
  <c r="S124" i="36"/>
  <c r="S123" i="36"/>
  <c r="S122" i="36"/>
  <c r="S121" i="36"/>
  <c r="S120" i="36"/>
  <c r="S119" i="36"/>
  <c r="S118" i="36"/>
  <c r="S117" i="36"/>
  <c r="S116" i="36"/>
  <c r="S115" i="36"/>
  <c r="S114" i="36"/>
  <c r="S113" i="36"/>
  <c r="S112" i="36"/>
  <c r="S111" i="36"/>
  <c r="S110" i="36"/>
  <c r="S109" i="36"/>
  <c r="S108" i="36"/>
  <c r="S107" i="36"/>
  <c r="S106" i="36"/>
  <c r="S105" i="36"/>
  <c r="S104" i="36"/>
  <c r="S103" i="36"/>
  <c r="S102" i="36"/>
  <c r="S101" i="36"/>
  <c r="S100" i="36"/>
  <c r="S99" i="36"/>
  <c r="S98" i="36"/>
  <c r="S97" i="36"/>
  <c r="S96" i="36"/>
  <c r="S95" i="36"/>
  <c r="S94" i="36"/>
  <c r="S93" i="36"/>
  <c r="D893" i="36"/>
  <c r="C893" i="36"/>
  <c r="D892" i="36"/>
  <c r="C892" i="36"/>
  <c r="D891" i="36"/>
  <c r="C891" i="36"/>
  <c r="D890" i="36"/>
  <c r="C890" i="36"/>
  <c r="D889" i="36"/>
  <c r="C889" i="36"/>
  <c r="D888" i="36"/>
  <c r="C888" i="36"/>
  <c r="D887" i="36"/>
  <c r="C887" i="36"/>
  <c r="D886" i="36"/>
  <c r="C886" i="36"/>
  <c r="D885" i="36"/>
  <c r="C885" i="36"/>
  <c r="D884" i="36"/>
  <c r="C884" i="36"/>
  <c r="D883" i="36"/>
  <c r="C883" i="36"/>
  <c r="D882" i="36"/>
  <c r="C882" i="36"/>
  <c r="D881" i="36"/>
  <c r="C881" i="36"/>
  <c r="D880" i="36"/>
  <c r="C880" i="36"/>
  <c r="D879" i="36"/>
  <c r="C879" i="36"/>
  <c r="D878" i="36"/>
  <c r="C878" i="36"/>
  <c r="D877" i="36"/>
  <c r="C877" i="36"/>
  <c r="D876" i="36"/>
  <c r="C876" i="36"/>
  <c r="D875" i="36"/>
  <c r="C875" i="36"/>
  <c r="D874" i="36"/>
  <c r="C874" i="36"/>
  <c r="D873" i="36"/>
  <c r="C873" i="36"/>
  <c r="D872" i="36"/>
  <c r="C872" i="36"/>
  <c r="D871" i="36"/>
  <c r="C871" i="36"/>
  <c r="D870" i="36"/>
  <c r="C870" i="36"/>
  <c r="D869" i="36"/>
  <c r="C869" i="36"/>
  <c r="D868" i="36"/>
  <c r="C868" i="36"/>
  <c r="D867" i="36"/>
  <c r="C867" i="36"/>
  <c r="D866" i="36"/>
  <c r="C866" i="36"/>
  <c r="D865" i="36"/>
  <c r="C865" i="36"/>
  <c r="D864" i="36"/>
  <c r="C864" i="36"/>
  <c r="D863" i="36"/>
  <c r="C863" i="36"/>
  <c r="D862" i="36"/>
  <c r="C862" i="36"/>
  <c r="D861" i="36"/>
  <c r="C861" i="36"/>
  <c r="D860" i="36"/>
  <c r="C860" i="36"/>
  <c r="D859" i="36"/>
  <c r="C859" i="36"/>
  <c r="D858" i="36"/>
  <c r="C858" i="36"/>
  <c r="D857" i="36"/>
  <c r="C857" i="36"/>
  <c r="D856" i="36"/>
  <c r="C856" i="36"/>
  <c r="D855" i="36"/>
  <c r="C855" i="36"/>
  <c r="D854" i="36"/>
  <c r="C854" i="36"/>
  <c r="D853" i="36"/>
  <c r="C853" i="36"/>
  <c r="D852" i="36"/>
  <c r="C852" i="36"/>
  <c r="D851" i="36"/>
  <c r="C851" i="36"/>
  <c r="D850" i="36"/>
  <c r="C850" i="36"/>
  <c r="D849" i="36"/>
  <c r="C849" i="36"/>
  <c r="D848" i="36"/>
  <c r="C848" i="36"/>
  <c r="D847" i="36"/>
  <c r="C847" i="36"/>
  <c r="D846" i="36"/>
  <c r="C846" i="36"/>
  <c r="D845" i="36"/>
  <c r="C845" i="36"/>
  <c r="D844" i="36"/>
  <c r="C844" i="36"/>
  <c r="D843" i="36"/>
  <c r="C843" i="36"/>
  <c r="D842" i="36"/>
  <c r="C842" i="36"/>
  <c r="D841" i="36"/>
  <c r="C841" i="36"/>
  <c r="D840" i="36"/>
  <c r="C840" i="36"/>
  <c r="D839" i="36"/>
  <c r="C839" i="36"/>
  <c r="D838" i="36"/>
  <c r="C838" i="36"/>
  <c r="D837" i="36"/>
  <c r="C837" i="36"/>
  <c r="D836" i="36"/>
  <c r="C836" i="36"/>
  <c r="D835" i="36"/>
  <c r="C835" i="36"/>
  <c r="D834" i="36"/>
  <c r="C834" i="36"/>
  <c r="D833" i="36"/>
  <c r="C833" i="36"/>
  <c r="D832" i="36"/>
  <c r="C832" i="36"/>
  <c r="D831" i="36"/>
  <c r="C831" i="36"/>
  <c r="D830" i="36"/>
  <c r="C830" i="36"/>
  <c r="D829" i="36"/>
  <c r="C829" i="36"/>
  <c r="D828" i="36"/>
  <c r="C828" i="36"/>
  <c r="D827" i="36"/>
  <c r="C827" i="36"/>
  <c r="D826" i="36"/>
  <c r="C826" i="36"/>
  <c r="D825" i="36"/>
  <c r="C825" i="36"/>
  <c r="D824" i="36"/>
  <c r="C824" i="36"/>
  <c r="D823" i="36"/>
  <c r="C823" i="36"/>
  <c r="D822" i="36"/>
  <c r="C822" i="36"/>
  <c r="D821" i="36"/>
  <c r="C821" i="36"/>
  <c r="D820" i="36"/>
  <c r="C820" i="36"/>
  <c r="D819" i="36"/>
  <c r="C819" i="36"/>
  <c r="D818" i="36"/>
  <c r="C818" i="36"/>
  <c r="D817" i="36"/>
  <c r="C817" i="36"/>
  <c r="D816" i="36"/>
  <c r="C816" i="36"/>
  <c r="D815" i="36"/>
  <c r="C815" i="36"/>
  <c r="D814" i="36"/>
  <c r="C814" i="36"/>
  <c r="D813" i="36"/>
  <c r="C813" i="36"/>
  <c r="D812" i="36"/>
  <c r="C812" i="36"/>
  <c r="D811" i="36"/>
  <c r="C811" i="36"/>
  <c r="D810" i="36"/>
  <c r="C810" i="36"/>
  <c r="D809" i="36"/>
  <c r="C809" i="36"/>
  <c r="D808" i="36"/>
  <c r="C808" i="36"/>
  <c r="D807" i="36"/>
  <c r="C807" i="36"/>
  <c r="D806" i="36"/>
  <c r="C806" i="36"/>
  <c r="D805" i="36"/>
  <c r="C805" i="36"/>
  <c r="D804" i="36"/>
  <c r="C804" i="36"/>
  <c r="D803" i="36"/>
  <c r="C803" i="36"/>
  <c r="D802" i="36"/>
  <c r="C802" i="36"/>
  <c r="D801" i="36"/>
  <c r="C801" i="36"/>
  <c r="D800" i="36"/>
  <c r="C800" i="36"/>
  <c r="D799" i="36"/>
  <c r="C799" i="36"/>
  <c r="D798" i="36"/>
  <c r="C798" i="36"/>
  <c r="D797" i="36"/>
  <c r="C797" i="36"/>
  <c r="D796" i="36"/>
  <c r="C796" i="36"/>
  <c r="D795" i="36"/>
  <c r="C795" i="36"/>
  <c r="D794" i="36"/>
  <c r="C794" i="36"/>
  <c r="D793" i="36"/>
  <c r="C793" i="36"/>
  <c r="D792" i="36"/>
  <c r="C792" i="36"/>
  <c r="D791" i="36"/>
  <c r="C791" i="36"/>
  <c r="D790" i="36"/>
  <c r="C790" i="36"/>
  <c r="D789" i="36"/>
  <c r="C789" i="36"/>
  <c r="D788" i="36"/>
  <c r="C788" i="36"/>
  <c r="D787" i="36"/>
  <c r="C787" i="36"/>
  <c r="D786" i="36"/>
  <c r="C786" i="36"/>
  <c r="D785" i="36"/>
  <c r="C785" i="36"/>
  <c r="D784" i="36"/>
  <c r="C784" i="36"/>
  <c r="D783" i="36"/>
  <c r="C783" i="36"/>
  <c r="D782" i="36"/>
  <c r="C782" i="36"/>
  <c r="D781" i="36"/>
  <c r="C781" i="36"/>
  <c r="D780" i="36"/>
  <c r="C780" i="36"/>
  <c r="D779" i="36"/>
  <c r="C779" i="36"/>
  <c r="D778" i="36"/>
  <c r="C778" i="36"/>
  <c r="D777" i="36"/>
  <c r="C777" i="36"/>
  <c r="D776" i="36"/>
  <c r="C776" i="36"/>
  <c r="D775" i="36"/>
  <c r="C775" i="36"/>
  <c r="D774" i="36"/>
  <c r="C774" i="36"/>
  <c r="D773" i="36"/>
  <c r="C773" i="36"/>
  <c r="D772" i="36"/>
  <c r="C772" i="36"/>
  <c r="D771" i="36"/>
  <c r="C771" i="36"/>
  <c r="D770" i="36"/>
  <c r="C770" i="36"/>
  <c r="D769" i="36"/>
  <c r="C769" i="36"/>
  <c r="D768" i="36"/>
  <c r="C768" i="36"/>
  <c r="D767" i="36"/>
  <c r="C767" i="36"/>
  <c r="D766" i="36"/>
  <c r="C766" i="36"/>
  <c r="D765" i="36"/>
  <c r="C765" i="36"/>
  <c r="D764" i="36"/>
  <c r="C764" i="36"/>
  <c r="D763" i="36"/>
  <c r="C763" i="36"/>
  <c r="D762" i="36"/>
  <c r="C762" i="36"/>
  <c r="D761" i="36"/>
  <c r="C761" i="36"/>
  <c r="D760" i="36"/>
  <c r="C760" i="36"/>
  <c r="D759" i="36"/>
  <c r="C759" i="36"/>
  <c r="D758" i="36"/>
  <c r="C758" i="36"/>
  <c r="D757" i="36"/>
  <c r="C757" i="36"/>
  <c r="D756" i="36"/>
  <c r="C756" i="36"/>
  <c r="D755" i="36"/>
  <c r="C755" i="36"/>
  <c r="D754" i="36"/>
  <c r="C754" i="36"/>
  <c r="D753" i="36"/>
  <c r="C753" i="36"/>
  <c r="D752" i="36"/>
  <c r="C752" i="36"/>
  <c r="D751" i="36"/>
  <c r="C751" i="36"/>
  <c r="D750" i="36"/>
  <c r="C750" i="36"/>
  <c r="D749" i="36"/>
  <c r="C749" i="36"/>
  <c r="D748" i="36"/>
  <c r="C748" i="36"/>
  <c r="D747" i="36"/>
  <c r="C747" i="36"/>
  <c r="D746" i="36"/>
  <c r="C746" i="36"/>
  <c r="D745" i="36"/>
  <c r="C745" i="36"/>
  <c r="D744" i="36"/>
  <c r="C744" i="36"/>
  <c r="D743" i="36"/>
  <c r="C743" i="36"/>
  <c r="D742" i="36"/>
  <c r="C742" i="36"/>
  <c r="D741" i="36"/>
  <c r="C741" i="36"/>
  <c r="D740" i="36"/>
  <c r="C740" i="36"/>
  <c r="D739" i="36"/>
  <c r="C739" i="36"/>
  <c r="D738" i="36"/>
  <c r="C738" i="36"/>
  <c r="D737" i="36"/>
  <c r="C737" i="36"/>
  <c r="D736" i="36"/>
  <c r="C736" i="36"/>
  <c r="D735" i="36"/>
  <c r="C735" i="36"/>
  <c r="D734" i="36"/>
  <c r="C734" i="36"/>
  <c r="D733" i="36"/>
  <c r="C733" i="36"/>
  <c r="D732" i="36"/>
  <c r="C732" i="36"/>
  <c r="D731" i="36"/>
  <c r="C731" i="36"/>
  <c r="D730" i="36"/>
  <c r="C730" i="36"/>
  <c r="D729" i="36"/>
  <c r="C729" i="36"/>
  <c r="D728" i="36"/>
  <c r="C728" i="36"/>
  <c r="D727" i="36"/>
  <c r="C727" i="36"/>
  <c r="D726" i="36"/>
  <c r="C726" i="36"/>
  <c r="D725" i="36"/>
  <c r="C725" i="36"/>
  <c r="D724" i="36"/>
  <c r="C724" i="36"/>
  <c r="D723" i="36"/>
  <c r="C723" i="36"/>
  <c r="D722" i="36"/>
  <c r="C722" i="36"/>
  <c r="D721" i="36"/>
  <c r="C721" i="36"/>
  <c r="D720" i="36"/>
  <c r="C720" i="36"/>
  <c r="D719" i="36"/>
  <c r="C719" i="36"/>
  <c r="D718" i="36"/>
  <c r="C718" i="36"/>
  <c r="D717" i="36"/>
  <c r="C717" i="36"/>
  <c r="D716" i="36"/>
  <c r="C716" i="36"/>
  <c r="D715" i="36"/>
  <c r="C715" i="36"/>
  <c r="D714" i="36"/>
  <c r="C714" i="36"/>
  <c r="D713" i="36"/>
  <c r="C713" i="36"/>
  <c r="D712" i="36"/>
  <c r="C712" i="36"/>
  <c r="D711" i="36"/>
  <c r="C711" i="36"/>
  <c r="D710" i="36"/>
  <c r="C710" i="36"/>
  <c r="D709" i="36"/>
  <c r="C709" i="36"/>
  <c r="D708" i="36"/>
  <c r="C708" i="36"/>
  <c r="D707" i="36"/>
  <c r="C707" i="36"/>
  <c r="D706" i="36"/>
  <c r="C706" i="36"/>
  <c r="D705" i="36"/>
  <c r="C705" i="36"/>
  <c r="D704" i="36"/>
  <c r="C704" i="36"/>
  <c r="D703" i="36"/>
  <c r="C703" i="36"/>
  <c r="D702" i="36"/>
  <c r="C702" i="36"/>
  <c r="D701" i="36"/>
  <c r="C701" i="36"/>
  <c r="D700" i="36"/>
  <c r="C700" i="36"/>
  <c r="D699" i="36"/>
  <c r="C699" i="36"/>
  <c r="D698" i="36"/>
  <c r="C698" i="36"/>
  <c r="D697" i="36"/>
  <c r="C697" i="36"/>
  <c r="D696" i="36"/>
  <c r="C696" i="36"/>
  <c r="D695" i="36"/>
  <c r="C695" i="36"/>
  <c r="D694" i="36"/>
  <c r="C694" i="36"/>
  <c r="D693" i="36"/>
  <c r="C693" i="36"/>
  <c r="D692" i="36"/>
  <c r="C692" i="36"/>
  <c r="D691" i="36"/>
  <c r="C691" i="36"/>
  <c r="D690" i="36"/>
  <c r="C690" i="36"/>
  <c r="D689" i="36"/>
  <c r="C689" i="36"/>
  <c r="D688" i="36"/>
  <c r="C688" i="36"/>
  <c r="D687" i="36"/>
  <c r="C687" i="36"/>
  <c r="D686" i="36"/>
  <c r="C686" i="36"/>
  <c r="D685" i="36"/>
  <c r="C685" i="36"/>
  <c r="D684" i="36"/>
  <c r="C684" i="36"/>
  <c r="D683" i="36"/>
  <c r="C683" i="36"/>
  <c r="D682" i="36"/>
  <c r="C682" i="36"/>
  <c r="D681" i="36"/>
  <c r="C681" i="36"/>
  <c r="D680" i="36"/>
  <c r="C680" i="36"/>
  <c r="D679" i="36"/>
  <c r="C679" i="36"/>
  <c r="D678" i="36"/>
  <c r="C678" i="36"/>
  <c r="D677" i="36"/>
  <c r="C677" i="36"/>
  <c r="D676" i="36"/>
  <c r="C676" i="36"/>
  <c r="D675" i="36"/>
  <c r="C675" i="36"/>
  <c r="D674" i="36"/>
  <c r="C674" i="36"/>
  <c r="D673" i="36"/>
  <c r="C673" i="36"/>
  <c r="D672" i="36"/>
  <c r="C672" i="36"/>
  <c r="D671" i="36"/>
  <c r="C671" i="36"/>
  <c r="D670" i="36"/>
  <c r="C670" i="36"/>
  <c r="D669" i="36"/>
  <c r="C669" i="36"/>
  <c r="D668" i="36"/>
  <c r="C668" i="36"/>
  <c r="D667" i="36"/>
  <c r="C667" i="36"/>
  <c r="D666" i="36"/>
  <c r="C666" i="36"/>
  <c r="D665" i="36"/>
  <c r="C665" i="36"/>
  <c r="D664" i="36"/>
  <c r="C664" i="36"/>
  <c r="D663" i="36"/>
  <c r="C663" i="36"/>
  <c r="D662" i="36"/>
  <c r="C662" i="36"/>
  <c r="D661" i="36"/>
  <c r="C661" i="36"/>
  <c r="D660" i="36"/>
  <c r="C660" i="36"/>
  <c r="D659" i="36"/>
  <c r="C659" i="36"/>
  <c r="D658" i="36"/>
  <c r="C658" i="36"/>
  <c r="D657" i="36"/>
  <c r="C657" i="36"/>
  <c r="D656" i="36"/>
  <c r="C656" i="36"/>
  <c r="D655" i="36"/>
  <c r="C655" i="36"/>
  <c r="D654" i="36"/>
  <c r="C654" i="36"/>
  <c r="D653" i="36"/>
  <c r="C653" i="36"/>
  <c r="D652" i="36"/>
  <c r="C652" i="36"/>
  <c r="D651" i="36"/>
  <c r="C651" i="36"/>
  <c r="D650" i="36"/>
  <c r="C650" i="36"/>
  <c r="D649" i="36"/>
  <c r="C649" i="36"/>
  <c r="D648" i="36"/>
  <c r="C648" i="36"/>
  <c r="D647" i="36"/>
  <c r="C647" i="36"/>
  <c r="D646" i="36"/>
  <c r="C646" i="36"/>
  <c r="D645" i="36"/>
  <c r="C645" i="36"/>
  <c r="D644" i="36"/>
  <c r="C644" i="36"/>
  <c r="D643" i="36"/>
  <c r="C643" i="36"/>
  <c r="D642" i="36"/>
  <c r="C642" i="36"/>
  <c r="D641" i="36"/>
  <c r="C641" i="36"/>
  <c r="D640" i="36"/>
  <c r="C640" i="36"/>
  <c r="D639" i="36"/>
  <c r="C639" i="36"/>
  <c r="D638" i="36"/>
  <c r="C638" i="36"/>
  <c r="D637" i="36"/>
  <c r="C637" i="36"/>
  <c r="D636" i="36"/>
  <c r="C636" i="36"/>
  <c r="D635" i="36"/>
  <c r="C635" i="36"/>
  <c r="D634" i="36"/>
  <c r="C634" i="36"/>
  <c r="D633" i="36"/>
  <c r="C633" i="36"/>
  <c r="D632" i="36"/>
  <c r="C632" i="36"/>
  <c r="D631" i="36"/>
  <c r="C631" i="36"/>
  <c r="D630" i="36"/>
  <c r="C630" i="36"/>
  <c r="D629" i="36"/>
  <c r="C629" i="36"/>
  <c r="D628" i="36"/>
  <c r="C628" i="36"/>
  <c r="D627" i="36"/>
  <c r="C627" i="36"/>
  <c r="D626" i="36"/>
  <c r="C626" i="36"/>
  <c r="D625" i="36"/>
  <c r="C625" i="36"/>
  <c r="D624" i="36"/>
  <c r="C624" i="36"/>
  <c r="D623" i="36"/>
  <c r="C623" i="36"/>
  <c r="D622" i="36"/>
  <c r="C622" i="36"/>
  <c r="D621" i="36"/>
  <c r="C621" i="36"/>
  <c r="D620" i="36"/>
  <c r="C620" i="36"/>
  <c r="D619" i="36"/>
  <c r="C619" i="36"/>
  <c r="D618" i="36"/>
  <c r="C618" i="36"/>
  <c r="D617" i="36"/>
  <c r="C617" i="36"/>
  <c r="D616" i="36"/>
  <c r="C616" i="36"/>
  <c r="D615" i="36"/>
  <c r="C615" i="36"/>
  <c r="D614" i="36"/>
  <c r="C614" i="36"/>
  <c r="D613" i="36"/>
  <c r="C613" i="36"/>
  <c r="D612" i="36"/>
  <c r="C612" i="36"/>
  <c r="D611" i="36"/>
  <c r="C611" i="36"/>
  <c r="D610" i="36"/>
  <c r="C610" i="36"/>
  <c r="D609" i="36"/>
  <c r="C609" i="36"/>
  <c r="D608" i="36"/>
  <c r="C608" i="36"/>
  <c r="D607" i="36"/>
  <c r="C607" i="36"/>
  <c r="D606" i="36"/>
  <c r="C606" i="36"/>
  <c r="D605" i="36"/>
  <c r="C605" i="36"/>
  <c r="D604" i="36"/>
  <c r="C604" i="36"/>
  <c r="D603" i="36"/>
  <c r="C603" i="36"/>
  <c r="D602" i="36"/>
  <c r="C602" i="36"/>
  <c r="D601" i="36"/>
  <c r="C601" i="36"/>
  <c r="D600" i="36"/>
  <c r="C600" i="36"/>
  <c r="D599" i="36"/>
  <c r="C599" i="36"/>
  <c r="D598" i="36"/>
  <c r="C598" i="36"/>
  <c r="D597" i="36"/>
  <c r="C597" i="36"/>
  <c r="D596" i="36"/>
  <c r="C596" i="36"/>
  <c r="D595" i="36"/>
  <c r="C595" i="36"/>
  <c r="D594" i="36"/>
  <c r="C594" i="36"/>
  <c r="D593" i="36"/>
  <c r="C593" i="36"/>
  <c r="D592" i="36"/>
  <c r="C592" i="36"/>
  <c r="D591" i="36"/>
  <c r="C591" i="36"/>
  <c r="D590" i="36"/>
  <c r="C590" i="36"/>
  <c r="D589" i="36"/>
  <c r="C589" i="36"/>
  <c r="D588" i="36"/>
  <c r="C588" i="36"/>
  <c r="D587" i="36"/>
  <c r="C587" i="36"/>
  <c r="D586" i="36"/>
  <c r="C586" i="36"/>
  <c r="D585" i="36"/>
  <c r="C585" i="36"/>
  <c r="D584" i="36"/>
  <c r="C584" i="36"/>
  <c r="D583" i="36"/>
  <c r="C583" i="36"/>
  <c r="D582" i="36"/>
  <c r="C582" i="36"/>
  <c r="D581" i="36"/>
  <c r="C581" i="36"/>
  <c r="D580" i="36"/>
  <c r="C580" i="36"/>
  <c r="D579" i="36"/>
  <c r="C579" i="36"/>
  <c r="D578" i="36"/>
  <c r="C578" i="36"/>
  <c r="D577" i="36"/>
  <c r="C577" i="36"/>
  <c r="D576" i="36"/>
  <c r="C576" i="36"/>
  <c r="D575" i="36"/>
  <c r="C575" i="36"/>
  <c r="D574" i="36"/>
  <c r="C574" i="36"/>
  <c r="D573" i="36"/>
  <c r="C573" i="36"/>
  <c r="D572" i="36"/>
  <c r="C572" i="36"/>
  <c r="D571" i="36"/>
  <c r="C571" i="36"/>
  <c r="D570" i="36"/>
  <c r="C570" i="36"/>
  <c r="D569" i="36"/>
  <c r="C569" i="36"/>
  <c r="D568" i="36"/>
  <c r="C568" i="36"/>
  <c r="D567" i="36"/>
  <c r="C567" i="36"/>
  <c r="D566" i="36"/>
  <c r="C566" i="36"/>
  <c r="D565" i="36"/>
  <c r="C565" i="36"/>
  <c r="D564" i="36"/>
  <c r="C564" i="36"/>
  <c r="D563" i="36"/>
  <c r="C563" i="36"/>
  <c r="D562" i="36"/>
  <c r="C562" i="36"/>
  <c r="D561" i="36"/>
  <c r="C561" i="36"/>
  <c r="D560" i="36"/>
  <c r="C560" i="36"/>
  <c r="D559" i="36"/>
  <c r="C559" i="36"/>
  <c r="D558" i="36"/>
  <c r="C558" i="36"/>
  <c r="D557" i="36"/>
  <c r="C557" i="36"/>
  <c r="D556" i="36"/>
  <c r="C556" i="36"/>
  <c r="D555" i="36"/>
  <c r="C555" i="36"/>
  <c r="D554" i="36"/>
  <c r="C554" i="36"/>
  <c r="D553" i="36"/>
  <c r="C553" i="36"/>
  <c r="D552" i="36"/>
  <c r="C552" i="36"/>
  <c r="D551" i="36"/>
  <c r="C551" i="36"/>
  <c r="D550" i="36"/>
  <c r="C550" i="36"/>
  <c r="D549" i="36"/>
  <c r="C549" i="36"/>
  <c r="D548" i="36"/>
  <c r="C548" i="36"/>
  <c r="D547" i="36"/>
  <c r="C547" i="36"/>
  <c r="D546" i="36"/>
  <c r="C546" i="36"/>
  <c r="D545" i="36"/>
  <c r="C545" i="36"/>
  <c r="D544" i="36"/>
  <c r="C544" i="36"/>
  <c r="D543" i="36"/>
  <c r="C543" i="36"/>
  <c r="D542" i="36"/>
  <c r="C542" i="36"/>
  <c r="D541" i="36"/>
  <c r="C541" i="36"/>
  <c r="D540" i="36"/>
  <c r="C540" i="36"/>
  <c r="D539" i="36"/>
  <c r="C539" i="36"/>
  <c r="D538" i="36"/>
  <c r="C538" i="36"/>
  <c r="D537" i="36"/>
  <c r="C537" i="36"/>
  <c r="D536" i="36"/>
  <c r="C536" i="36"/>
  <c r="D535" i="36"/>
  <c r="C535" i="36"/>
  <c r="D534" i="36"/>
  <c r="C534" i="36"/>
  <c r="D533" i="36"/>
  <c r="C533" i="36"/>
  <c r="D532" i="36"/>
  <c r="C532" i="36"/>
  <c r="D531" i="36"/>
  <c r="C531" i="36"/>
  <c r="D530" i="36"/>
  <c r="C530" i="36"/>
  <c r="D529" i="36"/>
  <c r="C529" i="36"/>
  <c r="D528" i="36"/>
  <c r="C528" i="36"/>
  <c r="D527" i="36"/>
  <c r="C527" i="36"/>
  <c r="D526" i="36"/>
  <c r="C526" i="36"/>
  <c r="D525" i="36"/>
  <c r="C525" i="36"/>
  <c r="D524" i="36"/>
  <c r="C524" i="36"/>
  <c r="D523" i="36"/>
  <c r="C523" i="36"/>
  <c r="D522" i="36"/>
  <c r="C522" i="36"/>
  <c r="D521" i="36"/>
  <c r="C521" i="36"/>
  <c r="D520" i="36"/>
  <c r="C520" i="36"/>
  <c r="D519" i="36"/>
  <c r="C519" i="36"/>
  <c r="D518" i="36"/>
  <c r="C518" i="36"/>
  <c r="D517" i="36"/>
  <c r="C517" i="36"/>
  <c r="D516" i="36"/>
  <c r="C516" i="36"/>
  <c r="D515" i="36"/>
  <c r="C515" i="36"/>
  <c r="D514" i="36"/>
  <c r="C514" i="36"/>
  <c r="D513" i="36"/>
  <c r="C513" i="36"/>
  <c r="D512" i="36"/>
  <c r="C512" i="36"/>
  <c r="D511" i="36"/>
  <c r="C511" i="36"/>
  <c r="D510" i="36"/>
  <c r="C510" i="36"/>
  <c r="D509" i="36"/>
  <c r="C509" i="36"/>
  <c r="D508" i="36"/>
  <c r="C508" i="36"/>
  <c r="D507" i="36"/>
  <c r="C507" i="36"/>
  <c r="D506" i="36"/>
  <c r="C506" i="36"/>
  <c r="D505" i="36"/>
  <c r="C505" i="36"/>
  <c r="D504" i="36"/>
  <c r="C504" i="36"/>
  <c r="D503" i="36"/>
  <c r="C503" i="36"/>
  <c r="D502" i="36"/>
  <c r="C502" i="36"/>
  <c r="D501" i="36"/>
  <c r="C501" i="36"/>
  <c r="D500" i="36"/>
  <c r="C500" i="36"/>
  <c r="D499" i="36"/>
  <c r="C499" i="36"/>
  <c r="D498" i="36"/>
  <c r="C498" i="36"/>
  <c r="D497" i="36"/>
  <c r="C497" i="36"/>
  <c r="D496" i="36"/>
  <c r="C496" i="36"/>
  <c r="D495" i="36"/>
  <c r="C495" i="36"/>
  <c r="D494" i="36"/>
  <c r="C494" i="36"/>
  <c r="D493" i="36"/>
  <c r="C493" i="36"/>
  <c r="D492" i="36"/>
  <c r="C492" i="36"/>
  <c r="D491" i="36"/>
  <c r="C491" i="36"/>
  <c r="D490" i="36"/>
  <c r="C490" i="36"/>
  <c r="D489" i="36"/>
  <c r="C489" i="36"/>
  <c r="D488" i="36"/>
  <c r="C488" i="36"/>
  <c r="D487" i="36"/>
  <c r="C487" i="36"/>
  <c r="D486" i="36"/>
  <c r="C486" i="36"/>
  <c r="D485" i="36"/>
  <c r="C485" i="36"/>
  <c r="D484" i="36"/>
  <c r="C484" i="36"/>
  <c r="D483" i="36"/>
  <c r="C483" i="36"/>
  <c r="D482" i="36"/>
  <c r="C482" i="36"/>
  <c r="D481" i="36"/>
  <c r="C481" i="36"/>
  <c r="D480" i="36"/>
  <c r="C480" i="36"/>
  <c r="D479" i="36"/>
  <c r="C479" i="36"/>
  <c r="D478" i="36"/>
  <c r="C478" i="36"/>
  <c r="D477" i="36"/>
  <c r="C477" i="36"/>
  <c r="D476" i="36"/>
  <c r="C476" i="36"/>
  <c r="D475" i="36"/>
  <c r="C475" i="36"/>
  <c r="D474" i="36"/>
  <c r="C474" i="36"/>
  <c r="D473" i="36"/>
  <c r="C473" i="36"/>
  <c r="D472" i="36"/>
  <c r="C472" i="36"/>
  <c r="D471" i="36"/>
  <c r="C471" i="36"/>
  <c r="D470" i="36"/>
  <c r="C470" i="36"/>
  <c r="D469" i="36"/>
  <c r="C469" i="36"/>
  <c r="D468" i="36"/>
  <c r="C468" i="36"/>
  <c r="D467" i="36"/>
  <c r="C467" i="36"/>
  <c r="D466" i="36"/>
  <c r="C466" i="36"/>
  <c r="D465" i="36"/>
  <c r="C465" i="36"/>
  <c r="D464" i="36"/>
  <c r="C464" i="36"/>
  <c r="D463" i="36"/>
  <c r="C463" i="36"/>
  <c r="D462" i="36"/>
  <c r="C462" i="36"/>
  <c r="D461" i="36"/>
  <c r="C461" i="36"/>
  <c r="D460" i="36"/>
  <c r="C460" i="36"/>
  <c r="D459" i="36"/>
  <c r="C459" i="36"/>
  <c r="D458" i="36"/>
  <c r="C458" i="36"/>
  <c r="D457" i="36"/>
  <c r="C457" i="36"/>
  <c r="D456" i="36"/>
  <c r="C456" i="36"/>
  <c r="D455" i="36"/>
  <c r="C455" i="36"/>
  <c r="D454" i="36"/>
  <c r="C454" i="36"/>
  <c r="D453" i="36"/>
  <c r="C453" i="36"/>
  <c r="D452" i="36"/>
  <c r="C452" i="36"/>
  <c r="D451" i="36"/>
  <c r="C451" i="36"/>
  <c r="D450" i="36"/>
  <c r="C450" i="36"/>
  <c r="D449" i="36"/>
  <c r="C449" i="36"/>
  <c r="D448" i="36"/>
  <c r="C448" i="36"/>
  <c r="D447" i="36"/>
  <c r="C447" i="36"/>
  <c r="D446" i="36"/>
  <c r="C446" i="36"/>
  <c r="D445" i="36"/>
  <c r="C445" i="36"/>
  <c r="D444" i="36"/>
  <c r="C444" i="36"/>
  <c r="D443" i="36"/>
  <c r="C443" i="36"/>
  <c r="D442" i="36"/>
  <c r="C442" i="36"/>
  <c r="D441" i="36"/>
  <c r="C441" i="36"/>
  <c r="D440" i="36"/>
  <c r="C440" i="36"/>
  <c r="D439" i="36"/>
  <c r="C439" i="36"/>
  <c r="D438" i="36"/>
  <c r="C438" i="36"/>
  <c r="D437" i="36"/>
  <c r="C437" i="36"/>
  <c r="D436" i="36"/>
  <c r="C436" i="36"/>
  <c r="D435" i="36"/>
  <c r="C435" i="36"/>
  <c r="D434" i="36"/>
  <c r="C434" i="36"/>
  <c r="D433" i="36"/>
  <c r="C433" i="36"/>
  <c r="D432" i="36"/>
  <c r="C432" i="36"/>
  <c r="D431" i="36"/>
  <c r="C431" i="36"/>
  <c r="D430" i="36"/>
  <c r="C430" i="36"/>
  <c r="D429" i="36"/>
  <c r="C429" i="36"/>
  <c r="D428" i="36"/>
  <c r="C428" i="36"/>
  <c r="D427" i="36"/>
  <c r="C427" i="36"/>
  <c r="D426" i="36"/>
  <c r="C426" i="36"/>
  <c r="D425" i="36"/>
  <c r="C425" i="36"/>
  <c r="D424" i="36"/>
  <c r="C424" i="36"/>
  <c r="D423" i="36"/>
  <c r="C423" i="36"/>
  <c r="D422" i="36"/>
  <c r="C422" i="36"/>
  <c r="D421" i="36"/>
  <c r="C421" i="36"/>
  <c r="D420" i="36"/>
  <c r="C420" i="36"/>
  <c r="D419" i="36"/>
  <c r="C419" i="36"/>
  <c r="D418" i="36"/>
  <c r="C418" i="36"/>
  <c r="D417" i="36"/>
  <c r="C417" i="36"/>
  <c r="D416" i="36"/>
  <c r="C416" i="36"/>
  <c r="D415" i="36"/>
  <c r="C415" i="36"/>
  <c r="D414" i="36"/>
  <c r="C414" i="36"/>
  <c r="D413" i="36"/>
  <c r="C413" i="36"/>
  <c r="D412" i="36"/>
  <c r="C412" i="36"/>
  <c r="D411" i="36"/>
  <c r="C411" i="36"/>
  <c r="D410" i="36"/>
  <c r="C410" i="36"/>
  <c r="D409" i="36"/>
  <c r="C409" i="36"/>
  <c r="D408" i="36"/>
  <c r="C408" i="36"/>
  <c r="D407" i="36"/>
  <c r="C407" i="36"/>
  <c r="D406" i="36"/>
  <c r="C406" i="36"/>
  <c r="D405" i="36"/>
  <c r="C405" i="36"/>
  <c r="D404" i="36"/>
  <c r="C404" i="36"/>
  <c r="D403" i="36"/>
  <c r="C403" i="36"/>
  <c r="D402" i="36"/>
  <c r="C402" i="36"/>
  <c r="D401" i="36"/>
  <c r="C401" i="36"/>
  <c r="D400" i="36"/>
  <c r="C400" i="36"/>
  <c r="D399" i="36"/>
  <c r="C399" i="36"/>
  <c r="D398" i="36"/>
  <c r="C398" i="36"/>
  <c r="D397" i="36"/>
  <c r="C397" i="36"/>
  <c r="D396" i="36"/>
  <c r="C396" i="36"/>
  <c r="D395" i="36"/>
  <c r="C395" i="36"/>
  <c r="D394" i="36"/>
  <c r="C394" i="36"/>
  <c r="D393" i="36"/>
  <c r="C393" i="36"/>
  <c r="D392" i="36"/>
  <c r="C392" i="36"/>
  <c r="D391" i="36"/>
  <c r="C391" i="36"/>
  <c r="D390" i="36"/>
  <c r="C390" i="36"/>
  <c r="D389" i="36"/>
  <c r="C389" i="36"/>
  <c r="D388" i="36"/>
  <c r="C388" i="36"/>
  <c r="D387" i="36"/>
  <c r="C387" i="36"/>
  <c r="D386" i="36"/>
  <c r="C386" i="36"/>
  <c r="D385" i="36"/>
  <c r="C385" i="36"/>
  <c r="D384" i="36"/>
  <c r="C384" i="36"/>
  <c r="D383" i="36"/>
  <c r="C383" i="36"/>
  <c r="D382" i="36"/>
  <c r="C382" i="36"/>
  <c r="D381" i="36"/>
  <c r="C381" i="36"/>
  <c r="D380" i="36"/>
  <c r="C380" i="36"/>
  <c r="D379" i="36"/>
  <c r="C379" i="36"/>
  <c r="D378" i="36"/>
  <c r="C378" i="36"/>
  <c r="D377" i="36"/>
  <c r="C377" i="36"/>
  <c r="D376" i="36"/>
  <c r="C376" i="36"/>
  <c r="D375" i="36"/>
  <c r="C375" i="36"/>
  <c r="D374" i="36"/>
  <c r="C374" i="36"/>
  <c r="D373" i="36"/>
  <c r="C373" i="36"/>
  <c r="D372" i="36"/>
  <c r="C372" i="36"/>
  <c r="D371" i="36"/>
  <c r="C371" i="36"/>
  <c r="D370" i="36"/>
  <c r="C370" i="36"/>
  <c r="D369" i="36"/>
  <c r="C369" i="36"/>
  <c r="D368" i="36"/>
  <c r="C368" i="36"/>
  <c r="D367" i="36"/>
  <c r="C367" i="36"/>
  <c r="D366" i="36"/>
  <c r="C366" i="36"/>
  <c r="D365" i="36"/>
  <c r="C365" i="36"/>
  <c r="D364" i="36"/>
  <c r="C364" i="36"/>
  <c r="D363" i="36"/>
  <c r="C363" i="36"/>
  <c r="D362" i="36"/>
  <c r="C362" i="36"/>
  <c r="D361" i="36"/>
  <c r="C361" i="36"/>
  <c r="D360" i="36"/>
  <c r="C360" i="36"/>
  <c r="D359" i="36"/>
  <c r="D358" i="36"/>
  <c r="D357" i="36"/>
  <c r="D356" i="36"/>
  <c r="D355" i="36"/>
  <c r="D354" i="36"/>
  <c r="D353" i="36"/>
  <c r="D352" i="36"/>
  <c r="D351" i="36"/>
  <c r="D350" i="36"/>
  <c r="D349" i="36"/>
  <c r="D348" i="36"/>
  <c r="D347" i="36"/>
  <c r="D346" i="36"/>
  <c r="D345" i="36"/>
  <c r="D344" i="36"/>
  <c r="D343" i="36"/>
  <c r="D342" i="36"/>
  <c r="D341" i="36"/>
  <c r="D340" i="36"/>
  <c r="D339" i="36"/>
  <c r="D338" i="36"/>
  <c r="D337" i="36"/>
  <c r="D336" i="36"/>
  <c r="D335" i="36"/>
  <c r="D334" i="36"/>
  <c r="D333" i="36"/>
  <c r="D332" i="36"/>
  <c r="D331" i="36"/>
  <c r="D330" i="36"/>
  <c r="D329" i="36"/>
  <c r="D328" i="36"/>
  <c r="D327" i="36"/>
  <c r="D326" i="36"/>
  <c r="D325" i="36"/>
  <c r="D324" i="36"/>
  <c r="D323" i="36"/>
  <c r="D322" i="36"/>
  <c r="D321" i="36"/>
  <c r="D320" i="36"/>
  <c r="D319" i="36"/>
  <c r="D318" i="36"/>
  <c r="D317" i="36"/>
  <c r="D316" i="36"/>
  <c r="D315" i="36"/>
  <c r="D314" i="36"/>
  <c r="D313" i="36"/>
  <c r="D312" i="36"/>
  <c r="D311" i="36"/>
  <c r="D310" i="36"/>
  <c r="D309" i="36"/>
  <c r="D308" i="36"/>
  <c r="D307" i="36"/>
  <c r="D306" i="36"/>
  <c r="D305" i="36"/>
  <c r="D304" i="36"/>
  <c r="D303" i="36"/>
  <c r="D302" i="36"/>
  <c r="D301" i="36"/>
  <c r="D300" i="36"/>
  <c r="D299" i="36"/>
  <c r="D298" i="36"/>
  <c r="D297" i="36"/>
  <c r="D296" i="36"/>
  <c r="D295" i="36"/>
  <c r="D294" i="36"/>
  <c r="D293" i="36"/>
  <c r="D292" i="36"/>
  <c r="D291" i="36"/>
  <c r="D290" i="36"/>
  <c r="D289" i="36"/>
  <c r="D288" i="36"/>
  <c r="D287" i="36"/>
  <c r="D286" i="36"/>
  <c r="D285" i="36"/>
  <c r="D284" i="36"/>
  <c r="D283" i="36"/>
  <c r="D282" i="36"/>
  <c r="D281" i="36"/>
  <c r="D280" i="36"/>
  <c r="D279" i="36"/>
  <c r="D278" i="36"/>
  <c r="D277" i="36"/>
  <c r="D276" i="36"/>
  <c r="D275" i="36"/>
  <c r="D274" i="36"/>
  <c r="D273" i="36"/>
  <c r="D272" i="36"/>
  <c r="D271" i="36"/>
  <c r="D270" i="36"/>
  <c r="D269" i="36"/>
  <c r="D268" i="36"/>
  <c r="D267" i="36"/>
  <c r="D266" i="36"/>
  <c r="D265" i="36"/>
  <c r="D264" i="36"/>
  <c r="D263" i="36"/>
  <c r="D262" i="36"/>
  <c r="D261" i="36"/>
  <c r="D260" i="36"/>
  <c r="D259" i="36"/>
  <c r="D258" i="36"/>
  <c r="D257" i="36"/>
  <c r="D256" i="36"/>
  <c r="D255" i="36"/>
  <c r="D254" i="36"/>
  <c r="D253" i="36"/>
  <c r="D252" i="36"/>
  <c r="D251" i="36"/>
  <c r="D250" i="36"/>
  <c r="D249" i="36"/>
  <c r="D248" i="36"/>
  <c r="D247" i="36"/>
  <c r="D246" i="36"/>
  <c r="D245"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D221" i="36"/>
  <c r="D220" i="36"/>
  <c r="D219" i="36"/>
  <c r="D218" i="36"/>
  <c r="D217" i="36"/>
  <c r="D216" i="36"/>
  <c r="D215" i="36"/>
  <c r="D214" i="36"/>
  <c r="D213" i="36"/>
  <c r="D212" i="36"/>
  <c r="D211" i="36"/>
  <c r="D210" i="36"/>
  <c r="D209" i="36"/>
  <c r="D208" i="36"/>
  <c r="D207" i="36"/>
  <c r="D206" i="36"/>
  <c r="D205" i="36"/>
  <c r="D204" i="36"/>
  <c r="D203" i="36"/>
  <c r="D202" i="36"/>
  <c r="D201" i="36"/>
  <c r="D200" i="36"/>
  <c r="D199" i="36"/>
  <c r="D198" i="36"/>
  <c r="D197" i="36"/>
  <c r="D196" i="36"/>
  <c r="D195" i="36"/>
  <c r="D194" i="36"/>
  <c r="D193" i="36"/>
  <c r="D192" i="36"/>
  <c r="D191" i="36"/>
  <c r="D190" i="36"/>
  <c r="D189" i="36"/>
  <c r="D188" i="36"/>
  <c r="D187" i="36"/>
  <c r="D186" i="36"/>
  <c r="D185" i="36"/>
  <c r="D184" i="36"/>
  <c r="D183" i="36"/>
  <c r="D182" i="36"/>
  <c r="D181" i="36"/>
  <c r="D180" i="36"/>
  <c r="D179" i="36"/>
  <c r="D178" i="36"/>
  <c r="D177" i="36"/>
  <c r="D176" i="36"/>
  <c r="D175" i="36"/>
  <c r="D174" i="36"/>
  <c r="D173" i="36"/>
  <c r="D172" i="36"/>
  <c r="D171" i="36"/>
  <c r="D170" i="36"/>
  <c r="D169" i="36"/>
  <c r="D168" i="36"/>
  <c r="D167" i="36"/>
  <c r="D166" i="36"/>
  <c r="D165" i="36"/>
  <c r="D164" i="36"/>
  <c r="D163" i="36"/>
  <c r="D162" i="36"/>
  <c r="D161" i="36"/>
  <c r="D160" i="36"/>
  <c r="D159" i="36"/>
  <c r="D158" i="36"/>
  <c r="D157" i="36"/>
  <c r="D156" i="36"/>
  <c r="D155" i="36"/>
  <c r="D154" i="36"/>
  <c r="D153" i="36"/>
  <c r="D152" i="36"/>
  <c r="D151" i="36"/>
  <c r="D150" i="36"/>
  <c r="D149" i="36"/>
  <c r="D148" i="36"/>
  <c r="D147" i="36"/>
  <c r="D146" i="36"/>
  <c r="D145" i="36"/>
  <c r="D144" i="36"/>
  <c r="D143" i="36"/>
  <c r="D142" i="36"/>
  <c r="D141" i="36"/>
  <c r="D140" i="36"/>
  <c r="D139" i="36"/>
  <c r="D138" i="36"/>
  <c r="D137" i="36"/>
  <c r="D136" i="36"/>
  <c r="D135" i="36"/>
  <c r="D134" i="36"/>
  <c r="D133" i="36"/>
  <c r="D132" i="36"/>
  <c r="D131" i="36"/>
  <c r="D130" i="36"/>
  <c r="D129"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D96" i="36"/>
  <c r="D95" i="36"/>
  <c r="D94"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317" i="36"/>
  <c r="C318" i="36"/>
  <c r="C319" i="36"/>
  <c r="C320" i="36"/>
  <c r="C321" i="36"/>
  <c r="C322" i="36"/>
  <c r="C323" i="36"/>
  <c r="C324" i="36"/>
  <c r="C325" i="36"/>
  <c r="C326" i="36"/>
  <c r="C327" i="36"/>
  <c r="C328" i="36"/>
  <c r="C329" i="36"/>
  <c r="C330" i="36"/>
  <c r="C331" i="36"/>
  <c r="C332" i="36"/>
  <c r="C333" i="36"/>
  <c r="C334" i="36"/>
  <c r="C335" i="36"/>
  <c r="C336" i="36"/>
  <c r="C337" i="36"/>
  <c r="C338" i="36"/>
  <c r="C339" i="36"/>
  <c r="C340" i="36"/>
  <c r="C341" i="36"/>
  <c r="C342" i="36"/>
  <c r="C343" i="36"/>
  <c r="C344" i="36"/>
  <c r="C345" i="36"/>
  <c r="C346" i="36"/>
  <c r="C347" i="36"/>
  <c r="C348" i="36"/>
  <c r="C349" i="36"/>
  <c r="C350" i="36"/>
  <c r="C351" i="36"/>
  <c r="C352" i="36"/>
  <c r="C353" i="36"/>
  <c r="C354" i="36"/>
  <c r="C355" i="36"/>
  <c r="C356" i="36"/>
  <c r="C357" i="36"/>
  <c r="C358" i="36"/>
  <c r="C359" i="36"/>
  <c r="D93" i="36"/>
  <c r="C93" i="36"/>
  <c r="A1" i="36"/>
  <c r="C72" i="36" l="1"/>
  <c r="H72" i="36"/>
  <c r="F72" i="36"/>
  <c r="C68" i="36"/>
  <c r="H68" i="36"/>
  <c r="F68" i="36"/>
  <c r="D73" i="36"/>
  <c r="I73" i="36"/>
  <c r="G73" i="36"/>
  <c r="C69" i="36"/>
  <c r="H69" i="36"/>
  <c r="F69" i="36"/>
  <c r="I74" i="36"/>
  <c r="G74" i="36"/>
  <c r="L74" i="36"/>
  <c r="K67" i="36"/>
  <c r="E67" i="36"/>
  <c r="G72" i="36"/>
  <c r="L72" i="36"/>
  <c r="J72" i="36"/>
  <c r="G68" i="36"/>
  <c r="L68" i="36"/>
  <c r="J68" i="36"/>
  <c r="H73" i="36"/>
  <c r="F73" i="36"/>
  <c r="K73" i="36"/>
  <c r="G69" i="36"/>
  <c r="L69" i="36"/>
  <c r="J69" i="36"/>
  <c r="F74" i="36"/>
  <c r="K74" i="36"/>
  <c r="D67" i="36"/>
  <c r="I67" i="36"/>
  <c r="K72" i="36"/>
  <c r="E72" i="36"/>
  <c r="K68" i="36"/>
  <c r="E68" i="36"/>
  <c r="L73" i="36"/>
  <c r="J73" i="36"/>
  <c r="K69" i="36"/>
  <c r="E69" i="36"/>
  <c r="J74" i="36"/>
  <c r="D74" i="36"/>
  <c r="C67" i="36"/>
  <c r="H67" i="36"/>
  <c r="F67" i="36"/>
  <c r="D72" i="36"/>
  <c r="I72" i="36"/>
  <c r="D68" i="36"/>
  <c r="I68" i="36"/>
  <c r="E73" i="36"/>
  <c r="C73" i="36"/>
  <c r="D69" i="36"/>
  <c r="I69" i="36"/>
  <c r="E74" i="36"/>
  <c r="C74" i="36"/>
  <c r="H74" i="36"/>
  <c r="G67" i="36"/>
  <c r="L67" i="36"/>
  <c r="J67" i="36"/>
  <c r="U273" i="34" l="1"/>
  <c r="T273" i="34"/>
  <c r="S273" i="34"/>
  <c r="R273" i="34"/>
  <c r="Q273" i="34"/>
  <c r="P273" i="34"/>
  <c r="O273" i="34"/>
  <c r="N273" i="34"/>
  <c r="M273" i="34"/>
  <c r="L273" i="34"/>
  <c r="K273" i="34"/>
  <c r="J273" i="34"/>
  <c r="I273" i="34"/>
  <c r="H273" i="34"/>
  <c r="G273" i="34"/>
  <c r="F273" i="34"/>
  <c r="U272" i="34"/>
  <c r="T272" i="34"/>
  <c r="S272" i="34"/>
  <c r="R272" i="34"/>
  <c r="Q272" i="34"/>
  <c r="P272" i="34"/>
  <c r="O272" i="34"/>
  <c r="N272" i="34"/>
  <c r="M272" i="34"/>
  <c r="L272" i="34"/>
  <c r="K272" i="34"/>
  <c r="J272" i="34"/>
  <c r="I272" i="34"/>
  <c r="H272" i="34"/>
  <c r="G272" i="34"/>
  <c r="F272" i="34"/>
  <c r="U271" i="34"/>
  <c r="T271" i="34"/>
  <c r="S271" i="34"/>
  <c r="R271" i="34"/>
  <c r="Q271" i="34"/>
  <c r="P271" i="34"/>
  <c r="O271" i="34"/>
  <c r="N271" i="34"/>
  <c r="M271" i="34"/>
  <c r="L271" i="34"/>
  <c r="K271" i="34"/>
  <c r="J271" i="34"/>
  <c r="I271" i="34"/>
  <c r="H271" i="34"/>
  <c r="G271" i="34"/>
  <c r="F271" i="34"/>
  <c r="U270" i="34"/>
  <c r="T270" i="34"/>
  <c r="S270" i="34"/>
  <c r="R270" i="34"/>
  <c r="Q270" i="34"/>
  <c r="P270" i="34"/>
  <c r="O270" i="34"/>
  <c r="N270" i="34"/>
  <c r="M270" i="34"/>
  <c r="L270" i="34"/>
  <c r="K270" i="34"/>
  <c r="J270" i="34"/>
  <c r="I270" i="34"/>
  <c r="H270" i="34"/>
  <c r="G270" i="34"/>
  <c r="F270" i="34"/>
  <c r="U269" i="34"/>
  <c r="T269" i="34"/>
  <c r="S269" i="34"/>
  <c r="R269" i="34"/>
  <c r="Q269" i="34"/>
  <c r="P269" i="34"/>
  <c r="O269" i="34"/>
  <c r="N269" i="34"/>
  <c r="M269" i="34"/>
  <c r="L269" i="34"/>
  <c r="K269" i="34"/>
  <c r="J269" i="34"/>
  <c r="I269" i="34"/>
  <c r="H269" i="34"/>
  <c r="G269" i="34"/>
  <c r="F269" i="34"/>
  <c r="U268" i="34"/>
  <c r="T268" i="34"/>
  <c r="S268" i="34"/>
  <c r="R268" i="34"/>
  <c r="Q268" i="34"/>
  <c r="P268" i="34"/>
  <c r="O268" i="34"/>
  <c r="N268" i="34"/>
  <c r="M268" i="34"/>
  <c r="L268" i="34"/>
  <c r="K268" i="34"/>
  <c r="J268" i="34"/>
  <c r="I268" i="34"/>
  <c r="H268" i="34"/>
  <c r="G268" i="34"/>
  <c r="F268" i="34"/>
  <c r="U267" i="34"/>
  <c r="T267" i="34"/>
  <c r="S267" i="34"/>
  <c r="R267" i="34"/>
  <c r="Q267" i="34"/>
  <c r="P267" i="34"/>
  <c r="O267" i="34"/>
  <c r="N267" i="34"/>
  <c r="M267" i="34"/>
  <c r="L267" i="34"/>
  <c r="K267" i="34"/>
  <c r="J267" i="34"/>
  <c r="I267" i="34"/>
  <c r="H267" i="34"/>
  <c r="G267" i="34"/>
  <c r="F267" i="34"/>
  <c r="U266" i="34"/>
  <c r="T266" i="34"/>
  <c r="S266" i="34"/>
  <c r="R266" i="34"/>
  <c r="Q266" i="34"/>
  <c r="P266" i="34"/>
  <c r="O266" i="34"/>
  <c r="N266" i="34"/>
  <c r="M266" i="34"/>
  <c r="L266" i="34"/>
  <c r="K266" i="34"/>
  <c r="J266" i="34"/>
  <c r="I266" i="34"/>
  <c r="H266" i="34"/>
  <c r="G266" i="34"/>
  <c r="F266" i="34"/>
  <c r="U265" i="34"/>
  <c r="T265" i="34"/>
  <c r="S265" i="34"/>
  <c r="R265" i="34"/>
  <c r="Q265" i="34"/>
  <c r="P265" i="34"/>
  <c r="O265" i="34"/>
  <c r="N265" i="34"/>
  <c r="M265" i="34"/>
  <c r="L265" i="34"/>
  <c r="K265" i="34"/>
  <c r="J265" i="34"/>
  <c r="I265" i="34"/>
  <c r="H265" i="34"/>
  <c r="G265" i="34"/>
  <c r="F265" i="34"/>
  <c r="U264" i="34"/>
  <c r="T264" i="34"/>
  <c r="S264" i="34"/>
  <c r="R264" i="34"/>
  <c r="Q264" i="34"/>
  <c r="P264" i="34"/>
  <c r="O264" i="34"/>
  <c r="N264" i="34"/>
  <c r="M264" i="34"/>
  <c r="L264" i="34"/>
  <c r="K264" i="34"/>
  <c r="J264" i="34"/>
  <c r="I264" i="34"/>
  <c r="H264" i="34"/>
  <c r="G264" i="34"/>
  <c r="F264" i="34"/>
  <c r="U263" i="34"/>
  <c r="T263" i="34"/>
  <c r="S263" i="34"/>
  <c r="R263" i="34"/>
  <c r="Q263" i="34"/>
  <c r="P263" i="34"/>
  <c r="O263" i="34"/>
  <c r="N263" i="34"/>
  <c r="M263" i="34"/>
  <c r="L263" i="34"/>
  <c r="K263" i="34"/>
  <c r="J263" i="34"/>
  <c r="I263" i="34"/>
  <c r="H263" i="34"/>
  <c r="G263" i="34"/>
  <c r="F263" i="34"/>
  <c r="U262" i="34"/>
  <c r="T262" i="34"/>
  <c r="S262" i="34"/>
  <c r="R262" i="34"/>
  <c r="Q262" i="34"/>
  <c r="P262" i="34"/>
  <c r="O262" i="34"/>
  <c r="N262" i="34"/>
  <c r="M262" i="34"/>
  <c r="L262" i="34"/>
  <c r="K262" i="34"/>
  <c r="J262" i="34"/>
  <c r="I262" i="34"/>
  <c r="H262" i="34"/>
  <c r="G262" i="34"/>
  <c r="F262" i="34"/>
  <c r="U261" i="34"/>
  <c r="T261" i="34"/>
  <c r="S261" i="34"/>
  <c r="R261" i="34"/>
  <c r="Q261" i="34"/>
  <c r="P261" i="34"/>
  <c r="O261" i="34"/>
  <c r="N261" i="34"/>
  <c r="M261" i="34"/>
  <c r="L261" i="34"/>
  <c r="K261" i="34"/>
  <c r="J261" i="34"/>
  <c r="I261" i="34"/>
  <c r="H261" i="34"/>
  <c r="G261" i="34"/>
  <c r="F261" i="34"/>
  <c r="U260" i="34"/>
  <c r="T260" i="34"/>
  <c r="S260" i="34"/>
  <c r="R260" i="34"/>
  <c r="Q260" i="34"/>
  <c r="P260" i="34"/>
  <c r="O260" i="34"/>
  <c r="N260" i="34"/>
  <c r="M260" i="34"/>
  <c r="L260" i="34"/>
  <c r="K260" i="34"/>
  <c r="J260" i="34"/>
  <c r="I260" i="34"/>
  <c r="H260" i="34"/>
  <c r="G260" i="34"/>
  <c r="F260" i="34"/>
  <c r="U259" i="34"/>
  <c r="T259" i="34"/>
  <c r="S259" i="34"/>
  <c r="R259" i="34"/>
  <c r="Q259" i="34"/>
  <c r="P259" i="34"/>
  <c r="O259" i="34"/>
  <c r="N259" i="34"/>
  <c r="M259" i="34"/>
  <c r="L259" i="34"/>
  <c r="K259" i="34"/>
  <c r="J259" i="34"/>
  <c r="I259" i="34"/>
  <c r="H259" i="34"/>
  <c r="G259" i="34"/>
  <c r="F259" i="34"/>
  <c r="U258" i="34"/>
  <c r="T258" i="34"/>
  <c r="S258" i="34"/>
  <c r="R258" i="34"/>
  <c r="Q258" i="34"/>
  <c r="P258" i="34"/>
  <c r="O258" i="34"/>
  <c r="N258" i="34"/>
  <c r="M258" i="34"/>
  <c r="L258" i="34"/>
  <c r="K258" i="34"/>
  <c r="J258" i="34"/>
  <c r="I258" i="34"/>
  <c r="H258" i="34"/>
  <c r="G258" i="34"/>
  <c r="F258" i="34"/>
  <c r="U257" i="34"/>
  <c r="T257" i="34"/>
  <c r="S257" i="34"/>
  <c r="R257" i="34"/>
  <c r="Q257" i="34"/>
  <c r="P257" i="34"/>
  <c r="O257" i="34"/>
  <c r="N257" i="34"/>
  <c r="M257" i="34"/>
  <c r="L257" i="34"/>
  <c r="K257" i="34"/>
  <c r="J257" i="34"/>
  <c r="I257" i="34"/>
  <c r="H257" i="34"/>
  <c r="G257" i="34"/>
  <c r="F257" i="34"/>
  <c r="U256" i="34"/>
  <c r="T256" i="34"/>
  <c r="S256" i="34"/>
  <c r="R256" i="34"/>
  <c r="Q256" i="34"/>
  <c r="P256" i="34"/>
  <c r="O256" i="34"/>
  <c r="N256" i="34"/>
  <c r="M256" i="34"/>
  <c r="L256" i="34"/>
  <c r="K256" i="34"/>
  <c r="J256" i="34"/>
  <c r="I256" i="34"/>
  <c r="H256" i="34"/>
  <c r="G256" i="34"/>
  <c r="F256" i="34"/>
  <c r="U255" i="34"/>
  <c r="T255" i="34"/>
  <c r="S255" i="34"/>
  <c r="R255" i="34"/>
  <c r="Q255" i="34"/>
  <c r="P255" i="34"/>
  <c r="O255" i="34"/>
  <c r="N255" i="34"/>
  <c r="M255" i="34"/>
  <c r="L255" i="34"/>
  <c r="K255" i="34"/>
  <c r="J255" i="34"/>
  <c r="I255" i="34"/>
  <c r="H255" i="34"/>
  <c r="G255" i="34"/>
  <c r="F255" i="34"/>
  <c r="U254" i="34"/>
  <c r="T254" i="34"/>
  <c r="S254" i="34"/>
  <c r="R254" i="34"/>
  <c r="Q254" i="34"/>
  <c r="P254" i="34"/>
  <c r="O254" i="34"/>
  <c r="N254" i="34"/>
  <c r="M254" i="34"/>
  <c r="L254" i="34"/>
  <c r="K254" i="34"/>
  <c r="J254" i="34"/>
  <c r="I254" i="34"/>
  <c r="H254" i="34"/>
  <c r="G254" i="34"/>
  <c r="F254" i="34"/>
  <c r="U253" i="34"/>
  <c r="T253" i="34"/>
  <c r="S253" i="34"/>
  <c r="R253" i="34"/>
  <c r="Q253" i="34"/>
  <c r="P253" i="34"/>
  <c r="O253" i="34"/>
  <c r="N253" i="34"/>
  <c r="M253" i="34"/>
  <c r="L253" i="34"/>
  <c r="K253" i="34"/>
  <c r="J253" i="34"/>
  <c r="I253" i="34"/>
  <c r="H253" i="34"/>
  <c r="G253" i="34"/>
  <c r="F253" i="34"/>
  <c r="U252" i="34"/>
  <c r="T252" i="34"/>
  <c r="S252" i="34"/>
  <c r="R252" i="34"/>
  <c r="Q252" i="34"/>
  <c r="P252" i="34"/>
  <c r="O252" i="34"/>
  <c r="N252" i="34"/>
  <c r="M252" i="34"/>
  <c r="L252" i="34"/>
  <c r="K252" i="34"/>
  <c r="J252" i="34"/>
  <c r="I252" i="34"/>
  <c r="H252" i="34"/>
  <c r="G252" i="34"/>
  <c r="F252" i="34"/>
  <c r="U251" i="34"/>
  <c r="T251" i="34"/>
  <c r="S251" i="34"/>
  <c r="R251" i="34"/>
  <c r="Q251" i="34"/>
  <c r="P251" i="34"/>
  <c r="O251" i="34"/>
  <c r="N251" i="34"/>
  <c r="M251" i="34"/>
  <c r="L251" i="34"/>
  <c r="K251" i="34"/>
  <c r="J251" i="34"/>
  <c r="I251" i="34"/>
  <c r="H251" i="34"/>
  <c r="G251" i="34"/>
  <c r="F251" i="34"/>
  <c r="U250" i="34"/>
  <c r="T250" i="34"/>
  <c r="S250" i="34"/>
  <c r="R250" i="34"/>
  <c r="Q250" i="34"/>
  <c r="P250" i="34"/>
  <c r="O250" i="34"/>
  <c r="N250" i="34"/>
  <c r="M250" i="34"/>
  <c r="L250" i="34"/>
  <c r="K250" i="34"/>
  <c r="J250" i="34"/>
  <c r="I250" i="34"/>
  <c r="H250" i="34"/>
  <c r="G250" i="34"/>
  <c r="F250" i="34"/>
  <c r="U249" i="34"/>
  <c r="T249" i="34"/>
  <c r="S249" i="34"/>
  <c r="R249" i="34"/>
  <c r="Q249" i="34"/>
  <c r="P249" i="34"/>
  <c r="O249" i="34"/>
  <c r="N249" i="34"/>
  <c r="M249" i="34"/>
  <c r="L249" i="34"/>
  <c r="K249" i="34"/>
  <c r="J249" i="34"/>
  <c r="I249" i="34"/>
  <c r="H249" i="34"/>
  <c r="G249" i="34"/>
  <c r="F249" i="34"/>
  <c r="U248" i="34"/>
  <c r="T248" i="34"/>
  <c r="S248" i="34"/>
  <c r="R248" i="34"/>
  <c r="Q248" i="34"/>
  <c r="P248" i="34"/>
  <c r="O248" i="34"/>
  <c r="N248" i="34"/>
  <c r="M248" i="34"/>
  <c r="L248" i="34"/>
  <c r="K248" i="34"/>
  <c r="J248" i="34"/>
  <c r="I248" i="34"/>
  <c r="H248" i="34"/>
  <c r="G248" i="34"/>
  <c r="F248" i="34"/>
  <c r="U247" i="34"/>
  <c r="T247" i="34"/>
  <c r="S247" i="34"/>
  <c r="R247" i="34"/>
  <c r="Q247" i="34"/>
  <c r="P247" i="34"/>
  <c r="O247" i="34"/>
  <c r="N247" i="34"/>
  <c r="M247" i="34"/>
  <c r="L247" i="34"/>
  <c r="K247" i="34"/>
  <c r="J247" i="34"/>
  <c r="I247" i="34"/>
  <c r="H247" i="34"/>
  <c r="G247" i="34"/>
  <c r="F247" i="34"/>
  <c r="U246" i="34"/>
  <c r="T246" i="34"/>
  <c r="S246" i="34"/>
  <c r="R246" i="34"/>
  <c r="Q246" i="34"/>
  <c r="P246" i="34"/>
  <c r="O246" i="34"/>
  <c r="N246" i="34"/>
  <c r="M246" i="34"/>
  <c r="L246" i="34"/>
  <c r="K246" i="34"/>
  <c r="J246" i="34"/>
  <c r="I246" i="34"/>
  <c r="H246" i="34"/>
  <c r="G246" i="34"/>
  <c r="F246" i="34"/>
  <c r="U245" i="34"/>
  <c r="T245" i="34"/>
  <c r="S245" i="34"/>
  <c r="R245" i="34"/>
  <c r="Q245" i="34"/>
  <c r="P245" i="34"/>
  <c r="O245" i="34"/>
  <c r="N245" i="34"/>
  <c r="M245" i="34"/>
  <c r="L245" i="34"/>
  <c r="K245" i="34"/>
  <c r="J245" i="34"/>
  <c r="I245" i="34"/>
  <c r="H245" i="34"/>
  <c r="G245" i="34"/>
  <c r="F245" i="34"/>
  <c r="U244" i="34"/>
  <c r="T244" i="34"/>
  <c r="S244" i="34"/>
  <c r="R244" i="34"/>
  <c r="Q244" i="34"/>
  <c r="P244" i="34"/>
  <c r="O244" i="34"/>
  <c r="N244" i="34"/>
  <c r="M244" i="34"/>
  <c r="L244" i="34"/>
  <c r="K244" i="34"/>
  <c r="J244" i="34"/>
  <c r="I244" i="34"/>
  <c r="H244" i="34"/>
  <c r="G244" i="34"/>
  <c r="F244" i="34"/>
  <c r="U243" i="34"/>
  <c r="T243" i="34"/>
  <c r="S243" i="34"/>
  <c r="R243" i="34"/>
  <c r="Q243" i="34"/>
  <c r="P243" i="34"/>
  <c r="O243" i="34"/>
  <c r="N243" i="34"/>
  <c r="M243" i="34"/>
  <c r="L243" i="34"/>
  <c r="K243" i="34"/>
  <c r="J243" i="34"/>
  <c r="I243" i="34"/>
  <c r="H243" i="34"/>
  <c r="G243" i="34"/>
  <c r="F243" i="34"/>
  <c r="U242" i="34"/>
  <c r="T242" i="34"/>
  <c r="S242" i="34"/>
  <c r="R242" i="34"/>
  <c r="Q242" i="34"/>
  <c r="P242" i="34"/>
  <c r="O242" i="34"/>
  <c r="N242" i="34"/>
  <c r="M242" i="34"/>
  <c r="L242" i="34"/>
  <c r="K242" i="34"/>
  <c r="J242" i="34"/>
  <c r="I242" i="34"/>
  <c r="H242" i="34"/>
  <c r="G242" i="34"/>
  <c r="F242" i="34"/>
  <c r="U241" i="34"/>
  <c r="T241" i="34"/>
  <c r="S241" i="34"/>
  <c r="R241" i="34"/>
  <c r="Q241" i="34"/>
  <c r="P241" i="34"/>
  <c r="O241" i="34"/>
  <c r="N241" i="34"/>
  <c r="M241" i="34"/>
  <c r="L241" i="34"/>
  <c r="K241" i="34"/>
  <c r="J241" i="34"/>
  <c r="I241" i="34"/>
  <c r="H241" i="34"/>
  <c r="G241" i="34"/>
  <c r="F241" i="34"/>
  <c r="U240" i="34"/>
  <c r="T240" i="34"/>
  <c r="S240" i="34"/>
  <c r="R240" i="34"/>
  <c r="Q240" i="34"/>
  <c r="P240" i="34"/>
  <c r="O240" i="34"/>
  <c r="N240" i="34"/>
  <c r="M240" i="34"/>
  <c r="L240" i="34"/>
  <c r="K240" i="34"/>
  <c r="J240" i="34"/>
  <c r="I240" i="34"/>
  <c r="H240" i="34"/>
  <c r="G240" i="34"/>
  <c r="F240" i="34"/>
  <c r="U239" i="34"/>
  <c r="T239" i="34"/>
  <c r="S239" i="34"/>
  <c r="R239" i="34"/>
  <c r="Q239" i="34"/>
  <c r="P239" i="34"/>
  <c r="O239" i="34"/>
  <c r="N239" i="34"/>
  <c r="M239" i="34"/>
  <c r="L239" i="34"/>
  <c r="K239" i="34"/>
  <c r="J239" i="34"/>
  <c r="I239" i="34"/>
  <c r="H239" i="34"/>
  <c r="G239" i="34"/>
  <c r="F239" i="34"/>
  <c r="U238" i="34"/>
  <c r="T238" i="34"/>
  <c r="S238" i="34"/>
  <c r="R238" i="34"/>
  <c r="Q238" i="34"/>
  <c r="P238" i="34"/>
  <c r="O238" i="34"/>
  <c r="N238" i="34"/>
  <c r="M238" i="34"/>
  <c r="L238" i="34"/>
  <c r="K238" i="34"/>
  <c r="J238" i="34"/>
  <c r="I238" i="34"/>
  <c r="H238" i="34"/>
  <c r="G238" i="34"/>
  <c r="F238" i="34"/>
  <c r="U237" i="34"/>
  <c r="T237" i="34"/>
  <c r="S237" i="34"/>
  <c r="R237" i="34"/>
  <c r="Q237" i="34"/>
  <c r="P237" i="34"/>
  <c r="O237" i="34"/>
  <c r="N237" i="34"/>
  <c r="M237" i="34"/>
  <c r="L237" i="34"/>
  <c r="K237" i="34"/>
  <c r="J237" i="34"/>
  <c r="I237" i="34"/>
  <c r="H237" i="34"/>
  <c r="G237" i="34"/>
  <c r="F237" i="34"/>
  <c r="U236" i="34"/>
  <c r="T236" i="34"/>
  <c r="S236" i="34"/>
  <c r="R236" i="34"/>
  <c r="Q236" i="34"/>
  <c r="P236" i="34"/>
  <c r="O236" i="34"/>
  <c r="N236" i="34"/>
  <c r="M236" i="34"/>
  <c r="L236" i="34"/>
  <c r="K236" i="34"/>
  <c r="J236" i="34"/>
  <c r="I236" i="34"/>
  <c r="H236" i="34"/>
  <c r="G236" i="34"/>
  <c r="F236" i="34"/>
  <c r="U235" i="34"/>
  <c r="T235" i="34"/>
  <c r="S235" i="34"/>
  <c r="R235" i="34"/>
  <c r="Q235" i="34"/>
  <c r="P235" i="34"/>
  <c r="O235" i="34"/>
  <c r="N235" i="34"/>
  <c r="M235" i="34"/>
  <c r="L235" i="34"/>
  <c r="K235" i="34"/>
  <c r="J235" i="34"/>
  <c r="I235" i="34"/>
  <c r="H235" i="34"/>
  <c r="G235" i="34"/>
  <c r="F235" i="34"/>
  <c r="U234" i="34"/>
  <c r="T234" i="34"/>
  <c r="S234" i="34"/>
  <c r="R234" i="34"/>
  <c r="Q234" i="34"/>
  <c r="P234" i="34"/>
  <c r="O234" i="34"/>
  <c r="N234" i="34"/>
  <c r="M234" i="34"/>
  <c r="L234" i="34"/>
  <c r="K234" i="34"/>
  <c r="J234" i="34"/>
  <c r="I234" i="34"/>
  <c r="H234" i="34"/>
  <c r="G234" i="34"/>
  <c r="F234" i="34"/>
  <c r="U233" i="34"/>
  <c r="T233" i="34"/>
  <c r="S233" i="34"/>
  <c r="R233" i="34"/>
  <c r="Q233" i="34"/>
  <c r="P233" i="34"/>
  <c r="O233" i="34"/>
  <c r="N233" i="34"/>
  <c r="M233" i="34"/>
  <c r="L233" i="34"/>
  <c r="K233" i="34"/>
  <c r="J233" i="34"/>
  <c r="I233" i="34"/>
  <c r="H233" i="34"/>
  <c r="G233" i="34"/>
  <c r="F233" i="34"/>
  <c r="U232" i="34"/>
  <c r="T232" i="34"/>
  <c r="S232" i="34"/>
  <c r="R232" i="34"/>
  <c r="Q232" i="34"/>
  <c r="P232" i="34"/>
  <c r="O232" i="34"/>
  <c r="N232" i="34"/>
  <c r="M232" i="34"/>
  <c r="L232" i="34"/>
  <c r="K232" i="34"/>
  <c r="J232" i="34"/>
  <c r="I232" i="34"/>
  <c r="H232" i="34"/>
  <c r="G232" i="34"/>
  <c r="F232" i="34"/>
  <c r="U231" i="34"/>
  <c r="T231" i="34"/>
  <c r="S231" i="34"/>
  <c r="R231" i="34"/>
  <c r="Q231" i="34"/>
  <c r="P231" i="34"/>
  <c r="O231" i="34"/>
  <c r="N231" i="34"/>
  <c r="M231" i="34"/>
  <c r="L231" i="34"/>
  <c r="K231" i="34"/>
  <c r="J231" i="34"/>
  <c r="I231" i="34"/>
  <c r="H231" i="34"/>
  <c r="G231" i="34"/>
  <c r="F231" i="34"/>
  <c r="U230" i="34"/>
  <c r="T230" i="34"/>
  <c r="S230" i="34"/>
  <c r="R230" i="34"/>
  <c r="Q230" i="34"/>
  <c r="P230" i="34"/>
  <c r="O230" i="34"/>
  <c r="N230" i="34"/>
  <c r="M230" i="34"/>
  <c r="L230" i="34"/>
  <c r="K230" i="34"/>
  <c r="J230" i="34"/>
  <c r="I230" i="34"/>
  <c r="H230" i="34"/>
  <c r="G230" i="34"/>
  <c r="F230" i="34"/>
  <c r="U229" i="34"/>
  <c r="T229" i="34"/>
  <c r="S229" i="34"/>
  <c r="R229" i="34"/>
  <c r="Q229" i="34"/>
  <c r="P229" i="34"/>
  <c r="O229" i="34"/>
  <c r="N229" i="34"/>
  <c r="M229" i="34"/>
  <c r="L229" i="34"/>
  <c r="K229" i="34"/>
  <c r="J229" i="34"/>
  <c r="I229" i="34"/>
  <c r="H229" i="34"/>
  <c r="G229" i="34"/>
  <c r="F229" i="34"/>
  <c r="U228" i="34"/>
  <c r="T228" i="34"/>
  <c r="S228" i="34"/>
  <c r="R228" i="34"/>
  <c r="Q228" i="34"/>
  <c r="P228" i="34"/>
  <c r="O228" i="34"/>
  <c r="N228" i="34"/>
  <c r="M228" i="34"/>
  <c r="L228" i="34"/>
  <c r="K228" i="34"/>
  <c r="J228" i="34"/>
  <c r="I228" i="34"/>
  <c r="H228" i="34"/>
  <c r="G228" i="34"/>
  <c r="F228" i="34"/>
  <c r="U227" i="34"/>
  <c r="T227" i="34"/>
  <c r="S227" i="34"/>
  <c r="R227" i="34"/>
  <c r="Q227" i="34"/>
  <c r="P227" i="34"/>
  <c r="O227" i="34"/>
  <c r="N227" i="34"/>
  <c r="M227" i="34"/>
  <c r="L227" i="34"/>
  <c r="K227" i="34"/>
  <c r="J227" i="34"/>
  <c r="I227" i="34"/>
  <c r="H227" i="34"/>
  <c r="G227" i="34"/>
  <c r="F227" i="34"/>
  <c r="U226" i="34"/>
  <c r="T226" i="34"/>
  <c r="S226" i="34"/>
  <c r="R226" i="34"/>
  <c r="Q226" i="34"/>
  <c r="P226" i="34"/>
  <c r="O226" i="34"/>
  <c r="N226" i="34"/>
  <c r="M226" i="34"/>
  <c r="L226" i="34"/>
  <c r="K226" i="34"/>
  <c r="J226" i="34"/>
  <c r="I226" i="34"/>
  <c r="H226" i="34"/>
  <c r="G226" i="34"/>
  <c r="F226" i="34"/>
  <c r="U225" i="34"/>
  <c r="T225" i="34"/>
  <c r="S225" i="34"/>
  <c r="R225" i="34"/>
  <c r="Q225" i="34"/>
  <c r="P225" i="34"/>
  <c r="O225" i="34"/>
  <c r="N225" i="34"/>
  <c r="M225" i="34"/>
  <c r="L225" i="34"/>
  <c r="K225" i="34"/>
  <c r="J225" i="34"/>
  <c r="I225" i="34"/>
  <c r="H225" i="34"/>
  <c r="G225" i="34"/>
  <c r="F225" i="34"/>
  <c r="U224" i="34"/>
  <c r="T224" i="34"/>
  <c r="S224" i="34"/>
  <c r="R224" i="34"/>
  <c r="Q224" i="34"/>
  <c r="P224" i="34"/>
  <c r="O224" i="34"/>
  <c r="N224" i="34"/>
  <c r="M224" i="34"/>
  <c r="L224" i="34"/>
  <c r="K224" i="34"/>
  <c r="J224" i="34"/>
  <c r="I224" i="34"/>
  <c r="H224" i="34"/>
  <c r="G224" i="34"/>
  <c r="F224" i="34"/>
  <c r="U223" i="34"/>
  <c r="T223" i="34"/>
  <c r="S223" i="34"/>
  <c r="R223" i="34"/>
  <c r="Q223" i="34"/>
  <c r="P223" i="34"/>
  <c r="O223" i="34"/>
  <c r="N223" i="34"/>
  <c r="M223" i="34"/>
  <c r="L223" i="34"/>
  <c r="K223" i="34"/>
  <c r="J223" i="34"/>
  <c r="I223" i="34"/>
  <c r="H223" i="34"/>
  <c r="G223" i="34"/>
  <c r="F223" i="34"/>
  <c r="U222" i="34"/>
  <c r="T222" i="34"/>
  <c r="S222" i="34"/>
  <c r="R222" i="34"/>
  <c r="Q222" i="34"/>
  <c r="P222" i="34"/>
  <c r="O222" i="34"/>
  <c r="N222" i="34"/>
  <c r="M222" i="34"/>
  <c r="L222" i="34"/>
  <c r="K222" i="34"/>
  <c r="J222" i="34"/>
  <c r="I222" i="34"/>
  <c r="H222" i="34"/>
  <c r="G222" i="34"/>
  <c r="F222" i="34"/>
  <c r="U221" i="34"/>
  <c r="T221" i="34"/>
  <c r="S221" i="34"/>
  <c r="R221" i="34"/>
  <c r="Q221" i="34"/>
  <c r="P221" i="34"/>
  <c r="O221" i="34"/>
  <c r="N221" i="34"/>
  <c r="M221" i="34"/>
  <c r="L221" i="34"/>
  <c r="K221" i="34"/>
  <c r="J221" i="34"/>
  <c r="I221" i="34"/>
  <c r="H221" i="34"/>
  <c r="G221" i="34"/>
  <c r="F221" i="34"/>
  <c r="U220" i="34"/>
  <c r="T220" i="34"/>
  <c r="S220" i="34"/>
  <c r="R220" i="34"/>
  <c r="Q220" i="34"/>
  <c r="P220" i="34"/>
  <c r="O220" i="34"/>
  <c r="N220" i="34"/>
  <c r="M220" i="34"/>
  <c r="L220" i="34"/>
  <c r="K220" i="34"/>
  <c r="J220" i="34"/>
  <c r="I220" i="34"/>
  <c r="H220" i="34"/>
  <c r="G220" i="34"/>
  <c r="F220" i="34"/>
  <c r="U219" i="34"/>
  <c r="T219" i="34"/>
  <c r="S219" i="34"/>
  <c r="R219" i="34"/>
  <c r="Q219" i="34"/>
  <c r="P219" i="34"/>
  <c r="O219" i="34"/>
  <c r="N219" i="34"/>
  <c r="M219" i="34"/>
  <c r="L219" i="34"/>
  <c r="K219" i="34"/>
  <c r="J219" i="34"/>
  <c r="I219" i="34"/>
  <c r="H219" i="34"/>
  <c r="G219" i="34"/>
  <c r="F219" i="34"/>
  <c r="U218" i="34"/>
  <c r="T218" i="34"/>
  <c r="S218" i="34"/>
  <c r="R218" i="34"/>
  <c r="Q218" i="34"/>
  <c r="P218" i="34"/>
  <c r="O218" i="34"/>
  <c r="N218" i="34"/>
  <c r="M218" i="34"/>
  <c r="L218" i="34"/>
  <c r="K218" i="34"/>
  <c r="J218" i="34"/>
  <c r="I218" i="34"/>
  <c r="H218" i="34"/>
  <c r="G218" i="34"/>
  <c r="F218" i="34"/>
  <c r="U217" i="34"/>
  <c r="T217" i="34"/>
  <c r="S217" i="34"/>
  <c r="R217" i="34"/>
  <c r="Q217" i="34"/>
  <c r="P217" i="34"/>
  <c r="O217" i="34"/>
  <c r="N217" i="34"/>
  <c r="M217" i="34"/>
  <c r="L217" i="34"/>
  <c r="K217" i="34"/>
  <c r="J217" i="34"/>
  <c r="I217" i="34"/>
  <c r="H217" i="34"/>
  <c r="G217" i="34"/>
  <c r="F217" i="34"/>
  <c r="U216" i="34"/>
  <c r="T216" i="34"/>
  <c r="S216" i="34"/>
  <c r="R216" i="34"/>
  <c r="Q216" i="34"/>
  <c r="P216" i="34"/>
  <c r="O216" i="34"/>
  <c r="N216" i="34"/>
  <c r="M216" i="34"/>
  <c r="L216" i="34"/>
  <c r="K216" i="34"/>
  <c r="J216" i="34"/>
  <c r="I216" i="34"/>
  <c r="H216" i="34"/>
  <c r="G216" i="34"/>
  <c r="F216" i="34"/>
  <c r="U215" i="34"/>
  <c r="T215" i="34"/>
  <c r="S215" i="34"/>
  <c r="R215" i="34"/>
  <c r="Q215" i="34"/>
  <c r="P215" i="34"/>
  <c r="O215" i="34"/>
  <c r="N215" i="34"/>
  <c r="M215" i="34"/>
  <c r="L215" i="34"/>
  <c r="K215" i="34"/>
  <c r="J215" i="34"/>
  <c r="I215" i="34"/>
  <c r="H215" i="34"/>
  <c r="G215" i="34"/>
  <c r="F215" i="34"/>
  <c r="U214" i="34"/>
  <c r="T214" i="34"/>
  <c r="S214" i="34"/>
  <c r="R214" i="34"/>
  <c r="Q214" i="34"/>
  <c r="P214" i="34"/>
  <c r="O214" i="34"/>
  <c r="N214" i="34"/>
  <c r="M214" i="34"/>
  <c r="L214" i="34"/>
  <c r="K214" i="34"/>
  <c r="J214" i="34"/>
  <c r="I214" i="34"/>
  <c r="H214" i="34"/>
  <c r="G214" i="34"/>
  <c r="F214" i="34"/>
  <c r="U213" i="34"/>
  <c r="T213" i="34"/>
  <c r="S213" i="34"/>
  <c r="R213" i="34"/>
  <c r="Q213" i="34"/>
  <c r="P213" i="34"/>
  <c r="O213" i="34"/>
  <c r="N213" i="34"/>
  <c r="M213" i="34"/>
  <c r="L213" i="34"/>
  <c r="K213" i="34"/>
  <c r="J213" i="34"/>
  <c r="I213" i="34"/>
  <c r="H213" i="34"/>
  <c r="G213" i="34"/>
  <c r="F213" i="34"/>
  <c r="U212" i="34"/>
  <c r="T212" i="34"/>
  <c r="S212" i="34"/>
  <c r="R212" i="34"/>
  <c r="Q212" i="34"/>
  <c r="P212" i="34"/>
  <c r="O212" i="34"/>
  <c r="N212" i="34"/>
  <c r="M212" i="34"/>
  <c r="L212" i="34"/>
  <c r="K212" i="34"/>
  <c r="J212" i="34"/>
  <c r="I212" i="34"/>
  <c r="H212" i="34"/>
  <c r="G212" i="34"/>
  <c r="F212" i="34"/>
  <c r="U211" i="34"/>
  <c r="T211" i="34"/>
  <c r="S211" i="34"/>
  <c r="R211" i="34"/>
  <c r="Q211" i="34"/>
  <c r="P211" i="34"/>
  <c r="O211" i="34"/>
  <c r="N211" i="34"/>
  <c r="M211" i="34"/>
  <c r="L211" i="34"/>
  <c r="K211" i="34"/>
  <c r="J211" i="34"/>
  <c r="I211" i="34"/>
  <c r="H211" i="34"/>
  <c r="G211" i="34"/>
  <c r="F211" i="34"/>
  <c r="U210" i="34"/>
  <c r="T210" i="34"/>
  <c r="S210" i="34"/>
  <c r="R210" i="34"/>
  <c r="Q210" i="34"/>
  <c r="P210" i="34"/>
  <c r="O210" i="34"/>
  <c r="N210" i="34"/>
  <c r="M210" i="34"/>
  <c r="L210" i="34"/>
  <c r="K210" i="34"/>
  <c r="J210" i="34"/>
  <c r="I210" i="34"/>
  <c r="H210" i="34"/>
  <c r="G210" i="34"/>
  <c r="F210" i="34"/>
  <c r="U209" i="34"/>
  <c r="T209" i="34"/>
  <c r="S209" i="34"/>
  <c r="R209" i="34"/>
  <c r="Q209" i="34"/>
  <c r="P209" i="34"/>
  <c r="O209" i="34"/>
  <c r="N209" i="34"/>
  <c r="M209" i="34"/>
  <c r="L209" i="34"/>
  <c r="K209" i="34"/>
  <c r="J209" i="34"/>
  <c r="I209" i="34"/>
  <c r="H209" i="34"/>
  <c r="G209" i="34"/>
  <c r="F209" i="34"/>
  <c r="U208" i="34"/>
  <c r="T208" i="34"/>
  <c r="S208" i="34"/>
  <c r="R208" i="34"/>
  <c r="Q208" i="34"/>
  <c r="P208" i="34"/>
  <c r="O208" i="34"/>
  <c r="N208" i="34"/>
  <c r="M208" i="34"/>
  <c r="L208" i="34"/>
  <c r="K208" i="34"/>
  <c r="J208" i="34"/>
  <c r="I208" i="34"/>
  <c r="H208" i="34"/>
  <c r="G208" i="34"/>
  <c r="F208" i="34"/>
  <c r="U207" i="34"/>
  <c r="T207" i="34"/>
  <c r="S207" i="34"/>
  <c r="R207" i="34"/>
  <c r="Q207" i="34"/>
  <c r="P207" i="34"/>
  <c r="O207" i="34"/>
  <c r="N207" i="34"/>
  <c r="M207" i="34"/>
  <c r="L207" i="34"/>
  <c r="K207" i="34"/>
  <c r="J207" i="34"/>
  <c r="I207" i="34"/>
  <c r="H207" i="34"/>
  <c r="G207" i="34"/>
  <c r="F207" i="34"/>
  <c r="U206" i="34"/>
  <c r="T206" i="34"/>
  <c r="S206" i="34"/>
  <c r="R206" i="34"/>
  <c r="Q206" i="34"/>
  <c r="P206" i="34"/>
  <c r="O206" i="34"/>
  <c r="N206" i="34"/>
  <c r="M206" i="34"/>
  <c r="L206" i="34"/>
  <c r="K206" i="34"/>
  <c r="J206" i="34"/>
  <c r="I206" i="34"/>
  <c r="H206" i="34"/>
  <c r="G206" i="34"/>
  <c r="F206" i="34"/>
  <c r="U205" i="34"/>
  <c r="T205" i="34"/>
  <c r="S205" i="34"/>
  <c r="R205" i="34"/>
  <c r="Q205" i="34"/>
  <c r="P205" i="34"/>
  <c r="O205" i="34"/>
  <c r="N205" i="34"/>
  <c r="M205" i="34"/>
  <c r="L205" i="34"/>
  <c r="K205" i="34"/>
  <c r="J205" i="34"/>
  <c r="I205" i="34"/>
  <c r="H205" i="34"/>
  <c r="G205" i="34"/>
  <c r="F205" i="34"/>
  <c r="U204" i="34"/>
  <c r="T204" i="34"/>
  <c r="S204" i="34"/>
  <c r="R204" i="34"/>
  <c r="Q204" i="34"/>
  <c r="P204" i="34"/>
  <c r="O204" i="34"/>
  <c r="N204" i="34"/>
  <c r="M204" i="34"/>
  <c r="L204" i="34"/>
  <c r="K204" i="34"/>
  <c r="J204" i="34"/>
  <c r="I204" i="34"/>
  <c r="H204" i="34"/>
  <c r="G204" i="34"/>
  <c r="F204" i="34"/>
  <c r="U203" i="34"/>
  <c r="T203" i="34"/>
  <c r="S203" i="34"/>
  <c r="R203" i="34"/>
  <c r="Q203" i="34"/>
  <c r="P203" i="34"/>
  <c r="O203" i="34"/>
  <c r="N203" i="34"/>
  <c r="M203" i="34"/>
  <c r="L203" i="34"/>
  <c r="K203" i="34"/>
  <c r="J203" i="34"/>
  <c r="I203" i="34"/>
  <c r="H203" i="34"/>
  <c r="G203" i="34"/>
  <c r="F203" i="34"/>
  <c r="U202" i="34"/>
  <c r="T202" i="34"/>
  <c r="S202" i="34"/>
  <c r="R202" i="34"/>
  <c r="Q202" i="34"/>
  <c r="P202" i="34"/>
  <c r="O202" i="34"/>
  <c r="N202" i="34"/>
  <c r="M202" i="34"/>
  <c r="L202" i="34"/>
  <c r="K202" i="34"/>
  <c r="J202" i="34"/>
  <c r="I202" i="34"/>
  <c r="H202" i="34"/>
  <c r="G202" i="34"/>
  <c r="F202" i="34"/>
  <c r="U201" i="34"/>
  <c r="T201" i="34"/>
  <c r="S201" i="34"/>
  <c r="R201" i="34"/>
  <c r="Q201" i="34"/>
  <c r="P201" i="34"/>
  <c r="O201" i="34"/>
  <c r="N201" i="34"/>
  <c r="M201" i="34"/>
  <c r="L201" i="34"/>
  <c r="K201" i="34"/>
  <c r="J201" i="34"/>
  <c r="I201" i="34"/>
  <c r="H201" i="34"/>
  <c r="G201" i="34"/>
  <c r="F201" i="34"/>
  <c r="U200" i="34"/>
  <c r="T200" i="34"/>
  <c r="S200" i="34"/>
  <c r="R200" i="34"/>
  <c r="Q200" i="34"/>
  <c r="P200" i="34"/>
  <c r="O200" i="34"/>
  <c r="N200" i="34"/>
  <c r="M200" i="34"/>
  <c r="L200" i="34"/>
  <c r="K200" i="34"/>
  <c r="J200" i="34"/>
  <c r="I200" i="34"/>
  <c r="H200" i="34"/>
  <c r="G200" i="34"/>
  <c r="F200" i="34"/>
  <c r="U199" i="34"/>
  <c r="T199" i="34"/>
  <c r="S199" i="34"/>
  <c r="R199" i="34"/>
  <c r="Q199" i="34"/>
  <c r="P199" i="34"/>
  <c r="O199" i="34"/>
  <c r="N199" i="34"/>
  <c r="M199" i="34"/>
  <c r="L199" i="34"/>
  <c r="K199" i="34"/>
  <c r="J199" i="34"/>
  <c r="I199" i="34"/>
  <c r="H199" i="34"/>
  <c r="G199" i="34"/>
  <c r="F199" i="34"/>
  <c r="U198" i="34"/>
  <c r="T198" i="34"/>
  <c r="S198" i="34"/>
  <c r="R198" i="34"/>
  <c r="Q198" i="34"/>
  <c r="P198" i="34"/>
  <c r="O198" i="34"/>
  <c r="N198" i="34"/>
  <c r="M198" i="34"/>
  <c r="L198" i="34"/>
  <c r="K198" i="34"/>
  <c r="J198" i="34"/>
  <c r="I198" i="34"/>
  <c r="H198" i="34"/>
  <c r="G198" i="34"/>
  <c r="F198" i="34"/>
  <c r="U197" i="34"/>
  <c r="T197" i="34"/>
  <c r="S197" i="34"/>
  <c r="R197" i="34"/>
  <c r="Q197" i="34"/>
  <c r="P197" i="34"/>
  <c r="O197" i="34"/>
  <c r="N197" i="34"/>
  <c r="M197" i="34"/>
  <c r="L197" i="34"/>
  <c r="K197" i="34"/>
  <c r="J197" i="34"/>
  <c r="I197" i="34"/>
  <c r="H197" i="34"/>
  <c r="G197" i="34"/>
  <c r="F197" i="34"/>
  <c r="U196" i="34"/>
  <c r="T196" i="34"/>
  <c r="S196" i="34"/>
  <c r="R196" i="34"/>
  <c r="Q196" i="34"/>
  <c r="P196" i="34"/>
  <c r="O196" i="34"/>
  <c r="N196" i="34"/>
  <c r="M196" i="34"/>
  <c r="L196" i="34"/>
  <c r="K196" i="34"/>
  <c r="J196" i="34"/>
  <c r="I196" i="34"/>
  <c r="H196" i="34"/>
  <c r="G196" i="34"/>
  <c r="F196" i="34"/>
  <c r="U195" i="34"/>
  <c r="T195" i="34"/>
  <c r="S195" i="34"/>
  <c r="R195" i="34"/>
  <c r="Q195" i="34"/>
  <c r="P195" i="34"/>
  <c r="O195" i="34"/>
  <c r="N195" i="34"/>
  <c r="M195" i="34"/>
  <c r="L195" i="34"/>
  <c r="K195" i="34"/>
  <c r="J195" i="34"/>
  <c r="I195" i="34"/>
  <c r="H195" i="34"/>
  <c r="G195" i="34"/>
  <c r="F195" i="34"/>
  <c r="U194" i="34"/>
  <c r="T194" i="34"/>
  <c r="S194" i="34"/>
  <c r="R194" i="34"/>
  <c r="Q194" i="34"/>
  <c r="P194" i="34"/>
  <c r="O194" i="34"/>
  <c r="N194" i="34"/>
  <c r="M194" i="34"/>
  <c r="L194" i="34"/>
  <c r="K194" i="34"/>
  <c r="J194" i="34"/>
  <c r="I194" i="34"/>
  <c r="H194" i="34"/>
  <c r="G194" i="34"/>
  <c r="F194" i="34"/>
  <c r="U193" i="34"/>
  <c r="T193" i="34"/>
  <c r="S193" i="34"/>
  <c r="R193" i="34"/>
  <c r="Q193" i="34"/>
  <c r="P193" i="34"/>
  <c r="O193" i="34"/>
  <c r="N193" i="34"/>
  <c r="M193" i="34"/>
  <c r="L193" i="34"/>
  <c r="K193" i="34"/>
  <c r="J193" i="34"/>
  <c r="I193" i="34"/>
  <c r="H193" i="34"/>
  <c r="G193" i="34"/>
  <c r="F193" i="34"/>
  <c r="U192" i="34"/>
  <c r="T192" i="34"/>
  <c r="S192" i="34"/>
  <c r="R192" i="34"/>
  <c r="Q192" i="34"/>
  <c r="P192" i="34"/>
  <c r="O192" i="34"/>
  <c r="N192" i="34"/>
  <c r="M192" i="34"/>
  <c r="L192" i="34"/>
  <c r="K192" i="34"/>
  <c r="J192" i="34"/>
  <c r="I192" i="34"/>
  <c r="H192" i="34"/>
  <c r="G192" i="34"/>
  <c r="F192" i="34"/>
  <c r="U191" i="34"/>
  <c r="T191" i="34"/>
  <c r="S191" i="34"/>
  <c r="R191" i="34"/>
  <c r="Q191" i="34"/>
  <c r="P191" i="34"/>
  <c r="O191" i="34"/>
  <c r="N191" i="34"/>
  <c r="M191" i="34"/>
  <c r="L191" i="34"/>
  <c r="K191" i="34"/>
  <c r="J191" i="34"/>
  <c r="I191" i="34"/>
  <c r="H191" i="34"/>
  <c r="G191" i="34"/>
  <c r="F191" i="34"/>
  <c r="U190" i="34"/>
  <c r="T190" i="34"/>
  <c r="S190" i="34"/>
  <c r="R190" i="34"/>
  <c r="Q190" i="34"/>
  <c r="P190" i="34"/>
  <c r="O190" i="34"/>
  <c r="N190" i="34"/>
  <c r="M190" i="34"/>
  <c r="L190" i="34"/>
  <c r="K190" i="34"/>
  <c r="J190" i="34"/>
  <c r="I190" i="34"/>
  <c r="H190" i="34"/>
  <c r="G190" i="34"/>
  <c r="F190" i="34"/>
  <c r="U189" i="34"/>
  <c r="T189" i="34"/>
  <c r="S189" i="34"/>
  <c r="R189" i="34"/>
  <c r="Q189" i="34"/>
  <c r="P189" i="34"/>
  <c r="O189" i="34"/>
  <c r="N189" i="34"/>
  <c r="M189" i="34"/>
  <c r="L189" i="34"/>
  <c r="K189" i="34"/>
  <c r="J189" i="34"/>
  <c r="I189" i="34"/>
  <c r="H189" i="34"/>
  <c r="G189" i="34"/>
  <c r="F189" i="34"/>
  <c r="U188" i="34"/>
  <c r="T188" i="34"/>
  <c r="S188" i="34"/>
  <c r="R188" i="34"/>
  <c r="Q188" i="34"/>
  <c r="P188" i="34"/>
  <c r="O188" i="34"/>
  <c r="N188" i="34"/>
  <c r="M188" i="34"/>
  <c r="L188" i="34"/>
  <c r="K188" i="34"/>
  <c r="J188" i="34"/>
  <c r="I188" i="34"/>
  <c r="H188" i="34"/>
  <c r="G188" i="34"/>
  <c r="F188" i="34"/>
  <c r="U187" i="34"/>
  <c r="T187" i="34"/>
  <c r="S187" i="34"/>
  <c r="R187" i="34"/>
  <c r="Q187" i="34"/>
  <c r="P187" i="34"/>
  <c r="O187" i="34"/>
  <c r="N187" i="34"/>
  <c r="M187" i="34"/>
  <c r="L187" i="34"/>
  <c r="K187" i="34"/>
  <c r="J187" i="34"/>
  <c r="I187" i="34"/>
  <c r="H187" i="34"/>
  <c r="G187" i="34"/>
  <c r="F187" i="34"/>
  <c r="U186" i="34"/>
  <c r="T186" i="34"/>
  <c r="S186" i="34"/>
  <c r="R186" i="34"/>
  <c r="Q186" i="34"/>
  <c r="P186" i="34"/>
  <c r="O186" i="34"/>
  <c r="N186" i="34"/>
  <c r="M186" i="34"/>
  <c r="L186" i="34"/>
  <c r="K186" i="34"/>
  <c r="J186" i="34"/>
  <c r="I186" i="34"/>
  <c r="H186" i="34"/>
  <c r="G186" i="34"/>
  <c r="F186" i="34"/>
  <c r="U185" i="34"/>
  <c r="T185" i="34"/>
  <c r="S185" i="34"/>
  <c r="R185" i="34"/>
  <c r="Q185" i="34"/>
  <c r="P185" i="34"/>
  <c r="O185" i="34"/>
  <c r="N185" i="34"/>
  <c r="M185" i="34"/>
  <c r="L185" i="34"/>
  <c r="K185" i="34"/>
  <c r="J185" i="34"/>
  <c r="I185" i="34"/>
  <c r="H185" i="34"/>
  <c r="G185" i="34"/>
  <c r="F185" i="34"/>
  <c r="U184" i="34"/>
  <c r="T184" i="34"/>
  <c r="S184" i="34"/>
  <c r="R184" i="34"/>
  <c r="Q184" i="34"/>
  <c r="P184" i="34"/>
  <c r="O184" i="34"/>
  <c r="N184" i="34"/>
  <c r="M184" i="34"/>
  <c r="L184" i="34"/>
  <c r="K184" i="34"/>
  <c r="J184" i="34"/>
  <c r="I184" i="34"/>
  <c r="H184" i="34"/>
  <c r="G184" i="34"/>
  <c r="F184" i="34"/>
  <c r="U183" i="34"/>
  <c r="T183" i="34"/>
  <c r="S183" i="34"/>
  <c r="R183" i="34"/>
  <c r="Q183" i="34"/>
  <c r="P183" i="34"/>
  <c r="O183" i="34"/>
  <c r="N183" i="34"/>
  <c r="M183" i="34"/>
  <c r="L183" i="34"/>
  <c r="K183" i="34"/>
  <c r="J183" i="34"/>
  <c r="I183" i="34"/>
  <c r="H183" i="34"/>
  <c r="G183" i="34"/>
  <c r="F183" i="34"/>
  <c r="U182" i="34"/>
  <c r="T182" i="34"/>
  <c r="S182" i="34"/>
  <c r="R182" i="34"/>
  <c r="Q182" i="34"/>
  <c r="P182" i="34"/>
  <c r="O182" i="34"/>
  <c r="N182" i="34"/>
  <c r="M182" i="34"/>
  <c r="L182" i="34"/>
  <c r="K182" i="34"/>
  <c r="J182" i="34"/>
  <c r="I182" i="34"/>
  <c r="H182" i="34"/>
  <c r="G182" i="34"/>
  <c r="F182" i="34"/>
  <c r="U181" i="34"/>
  <c r="T181" i="34"/>
  <c r="S181" i="34"/>
  <c r="R181" i="34"/>
  <c r="Q181" i="34"/>
  <c r="P181" i="34"/>
  <c r="O181" i="34"/>
  <c r="N181" i="34"/>
  <c r="M181" i="34"/>
  <c r="L181" i="34"/>
  <c r="K181" i="34"/>
  <c r="J181" i="34"/>
  <c r="I181" i="34"/>
  <c r="H181" i="34"/>
  <c r="G181" i="34"/>
  <c r="F181" i="34"/>
  <c r="U180" i="34"/>
  <c r="T180" i="34"/>
  <c r="S180" i="34"/>
  <c r="R180" i="34"/>
  <c r="Q180" i="34"/>
  <c r="P180" i="34"/>
  <c r="O180" i="34"/>
  <c r="N180" i="34"/>
  <c r="M180" i="34"/>
  <c r="L180" i="34"/>
  <c r="K180" i="34"/>
  <c r="J180" i="34"/>
  <c r="I180" i="34"/>
  <c r="H180" i="34"/>
  <c r="G180" i="34"/>
  <c r="F180" i="34"/>
  <c r="U179" i="34"/>
  <c r="T179" i="34"/>
  <c r="S179" i="34"/>
  <c r="R179" i="34"/>
  <c r="Q179" i="34"/>
  <c r="P179" i="34"/>
  <c r="O179" i="34"/>
  <c r="N179" i="34"/>
  <c r="M179" i="34"/>
  <c r="L179" i="34"/>
  <c r="K179" i="34"/>
  <c r="J179" i="34"/>
  <c r="I179" i="34"/>
  <c r="H179" i="34"/>
  <c r="G179" i="34"/>
  <c r="F179" i="34"/>
  <c r="U178" i="34"/>
  <c r="T178" i="34"/>
  <c r="S178" i="34"/>
  <c r="R178" i="34"/>
  <c r="Q178" i="34"/>
  <c r="P178" i="34"/>
  <c r="O178" i="34"/>
  <c r="N178" i="34"/>
  <c r="M178" i="34"/>
  <c r="L178" i="34"/>
  <c r="K178" i="34"/>
  <c r="J178" i="34"/>
  <c r="I178" i="34"/>
  <c r="H178" i="34"/>
  <c r="G178" i="34"/>
  <c r="F178" i="34"/>
  <c r="U177" i="34"/>
  <c r="T177" i="34"/>
  <c r="S177" i="34"/>
  <c r="R177" i="34"/>
  <c r="Q177" i="34"/>
  <c r="P177" i="34"/>
  <c r="O177" i="34"/>
  <c r="N177" i="34"/>
  <c r="M177" i="34"/>
  <c r="L177" i="34"/>
  <c r="K177" i="34"/>
  <c r="J177" i="34"/>
  <c r="I177" i="34"/>
  <c r="H177" i="34"/>
  <c r="G177" i="34"/>
  <c r="F177" i="34"/>
  <c r="U176" i="34"/>
  <c r="T176" i="34"/>
  <c r="S176" i="34"/>
  <c r="R176" i="34"/>
  <c r="Q176" i="34"/>
  <c r="P176" i="34"/>
  <c r="O176" i="34"/>
  <c r="N176" i="34"/>
  <c r="M176" i="34"/>
  <c r="L176" i="34"/>
  <c r="K176" i="34"/>
  <c r="J176" i="34"/>
  <c r="I176" i="34"/>
  <c r="H176" i="34"/>
  <c r="G176" i="34"/>
  <c r="F176" i="34"/>
  <c r="U175" i="34"/>
  <c r="T175" i="34"/>
  <c r="S175" i="34"/>
  <c r="R175" i="34"/>
  <c r="Q175" i="34"/>
  <c r="P175" i="34"/>
  <c r="O175" i="34"/>
  <c r="N175" i="34"/>
  <c r="M175" i="34"/>
  <c r="L175" i="34"/>
  <c r="K175" i="34"/>
  <c r="J175" i="34"/>
  <c r="I175" i="34"/>
  <c r="H175" i="34"/>
  <c r="G175" i="34"/>
  <c r="F175" i="34"/>
  <c r="U174" i="34"/>
  <c r="T174" i="34"/>
  <c r="S174" i="34"/>
  <c r="R174" i="34"/>
  <c r="Q174" i="34"/>
  <c r="P174" i="34"/>
  <c r="O174" i="34"/>
  <c r="N174" i="34"/>
  <c r="M174" i="34"/>
  <c r="L174" i="34"/>
  <c r="K174" i="34"/>
  <c r="J174" i="34"/>
  <c r="I174" i="34"/>
  <c r="H174" i="34"/>
  <c r="G174" i="34"/>
  <c r="F174" i="34"/>
  <c r="U173" i="34"/>
  <c r="T173" i="34"/>
  <c r="S173" i="34"/>
  <c r="R173" i="34"/>
  <c r="Q173" i="34"/>
  <c r="P173" i="34"/>
  <c r="O173" i="34"/>
  <c r="N173" i="34"/>
  <c r="M173" i="34"/>
  <c r="L173" i="34"/>
  <c r="K173" i="34"/>
  <c r="J173" i="34"/>
  <c r="I173" i="34"/>
  <c r="H173" i="34"/>
  <c r="G173" i="34"/>
  <c r="F173" i="34"/>
  <c r="U172" i="34"/>
  <c r="T172" i="34"/>
  <c r="S172" i="34"/>
  <c r="R172" i="34"/>
  <c r="Q172" i="34"/>
  <c r="P172" i="34"/>
  <c r="O172" i="34"/>
  <c r="N172" i="34"/>
  <c r="M172" i="34"/>
  <c r="L172" i="34"/>
  <c r="K172" i="34"/>
  <c r="J172" i="34"/>
  <c r="I172" i="34"/>
  <c r="H172" i="34"/>
  <c r="G172" i="34"/>
  <c r="F172" i="34"/>
  <c r="U171" i="34"/>
  <c r="T171" i="34"/>
  <c r="S171" i="34"/>
  <c r="R171" i="34"/>
  <c r="Q171" i="34"/>
  <c r="P171" i="34"/>
  <c r="O171" i="34"/>
  <c r="N171" i="34"/>
  <c r="M171" i="34"/>
  <c r="L171" i="34"/>
  <c r="K171" i="34"/>
  <c r="J171" i="34"/>
  <c r="I171" i="34"/>
  <c r="H171" i="34"/>
  <c r="G171" i="34"/>
  <c r="F171" i="34"/>
  <c r="U170" i="34"/>
  <c r="T170" i="34"/>
  <c r="S170" i="34"/>
  <c r="R170" i="34"/>
  <c r="Q170" i="34"/>
  <c r="P170" i="34"/>
  <c r="O170" i="34"/>
  <c r="N170" i="34"/>
  <c r="M170" i="34"/>
  <c r="L170" i="34"/>
  <c r="K170" i="34"/>
  <c r="J170" i="34"/>
  <c r="I170" i="34"/>
  <c r="H170" i="34"/>
  <c r="G170" i="34"/>
  <c r="F170" i="34"/>
  <c r="U169" i="34"/>
  <c r="T169" i="34"/>
  <c r="S169" i="34"/>
  <c r="R169" i="34"/>
  <c r="Q169" i="34"/>
  <c r="P169" i="34"/>
  <c r="O169" i="34"/>
  <c r="N169" i="34"/>
  <c r="M169" i="34"/>
  <c r="L169" i="34"/>
  <c r="K169" i="34"/>
  <c r="J169" i="34"/>
  <c r="I169" i="34"/>
  <c r="H169" i="34"/>
  <c r="G169" i="34"/>
  <c r="F169" i="34"/>
  <c r="U168" i="34"/>
  <c r="T168" i="34"/>
  <c r="S168" i="34"/>
  <c r="R168" i="34"/>
  <c r="Q168" i="34"/>
  <c r="P168" i="34"/>
  <c r="O168" i="34"/>
  <c r="N168" i="34"/>
  <c r="M168" i="34"/>
  <c r="L168" i="34"/>
  <c r="K168" i="34"/>
  <c r="J168" i="34"/>
  <c r="I168" i="34"/>
  <c r="H168" i="34"/>
  <c r="G168" i="34"/>
  <c r="F168" i="34"/>
  <c r="U167" i="34"/>
  <c r="T167" i="34"/>
  <c r="S167" i="34"/>
  <c r="R167" i="34"/>
  <c r="Q167" i="34"/>
  <c r="P167" i="34"/>
  <c r="O167" i="34"/>
  <c r="N167" i="34"/>
  <c r="M167" i="34"/>
  <c r="L167" i="34"/>
  <c r="K167" i="34"/>
  <c r="J167" i="34"/>
  <c r="I167" i="34"/>
  <c r="H167" i="34"/>
  <c r="G167" i="34"/>
  <c r="F167" i="34"/>
  <c r="U166" i="34"/>
  <c r="T166" i="34"/>
  <c r="S166" i="34"/>
  <c r="R166" i="34"/>
  <c r="Q166" i="34"/>
  <c r="P166" i="34"/>
  <c r="O166" i="34"/>
  <c r="N166" i="34"/>
  <c r="M166" i="34"/>
  <c r="L166" i="34"/>
  <c r="K166" i="34"/>
  <c r="J166" i="34"/>
  <c r="I166" i="34"/>
  <c r="H166" i="34"/>
  <c r="G166" i="34"/>
  <c r="F166" i="34"/>
  <c r="U165" i="34"/>
  <c r="T165" i="34"/>
  <c r="S165" i="34"/>
  <c r="R165" i="34"/>
  <c r="Q165" i="34"/>
  <c r="P165" i="34"/>
  <c r="O165" i="34"/>
  <c r="N165" i="34"/>
  <c r="M165" i="34"/>
  <c r="L165" i="34"/>
  <c r="K165" i="34"/>
  <c r="J165" i="34"/>
  <c r="I165" i="34"/>
  <c r="H165" i="34"/>
  <c r="G165" i="34"/>
  <c r="F165" i="34"/>
  <c r="U164" i="34"/>
  <c r="T164" i="34"/>
  <c r="S164" i="34"/>
  <c r="R164" i="34"/>
  <c r="Q164" i="34"/>
  <c r="P164" i="34"/>
  <c r="O164" i="34"/>
  <c r="N164" i="34"/>
  <c r="M164" i="34"/>
  <c r="L164" i="34"/>
  <c r="K164" i="34"/>
  <c r="J164" i="34"/>
  <c r="I164" i="34"/>
  <c r="H164" i="34"/>
  <c r="G164" i="34"/>
  <c r="F164" i="34"/>
  <c r="U163" i="34"/>
  <c r="T163" i="34"/>
  <c r="S163" i="34"/>
  <c r="R163" i="34"/>
  <c r="Q163" i="34"/>
  <c r="P163" i="34"/>
  <c r="O163" i="34"/>
  <c r="N163" i="34"/>
  <c r="M163" i="34"/>
  <c r="L163" i="34"/>
  <c r="K163" i="34"/>
  <c r="J163" i="34"/>
  <c r="I163" i="34"/>
  <c r="H163" i="34"/>
  <c r="G163" i="34"/>
  <c r="F163" i="34"/>
  <c r="U162" i="34"/>
  <c r="T162" i="34"/>
  <c r="S162" i="34"/>
  <c r="R162" i="34"/>
  <c r="Q162" i="34"/>
  <c r="P162" i="34"/>
  <c r="O162" i="34"/>
  <c r="N162" i="34"/>
  <c r="M162" i="34"/>
  <c r="L162" i="34"/>
  <c r="K162" i="34"/>
  <c r="J162" i="34"/>
  <c r="I162" i="34"/>
  <c r="H162" i="34"/>
  <c r="G162" i="34"/>
  <c r="F162" i="34"/>
  <c r="U161" i="34"/>
  <c r="T161" i="34"/>
  <c r="S161" i="34"/>
  <c r="R161" i="34"/>
  <c r="Q161" i="34"/>
  <c r="P161" i="34"/>
  <c r="O161" i="34"/>
  <c r="N161" i="34"/>
  <c r="M161" i="34"/>
  <c r="L161" i="34"/>
  <c r="K161" i="34"/>
  <c r="J161" i="34"/>
  <c r="I161" i="34"/>
  <c r="H161" i="34"/>
  <c r="G161" i="34"/>
  <c r="F161" i="34"/>
  <c r="U160" i="34"/>
  <c r="T160" i="34"/>
  <c r="S160" i="34"/>
  <c r="R160" i="34"/>
  <c r="Q160" i="34"/>
  <c r="P160" i="34"/>
  <c r="O160" i="34"/>
  <c r="N160" i="34"/>
  <c r="M160" i="34"/>
  <c r="L160" i="34"/>
  <c r="K160" i="34"/>
  <c r="J160" i="34"/>
  <c r="I160" i="34"/>
  <c r="H160" i="34"/>
  <c r="G160" i="34"/>
  <c r="F160" i="34"/>
  <c r="U159" i="34"/>
  <c r="T159" i="34"/>
  <c r="S159" i="34"/>
  <c r="R159" i="34"/>
  <c r="Q159" i="34"/>
  <c r="P159" i="34"/>
  <c r="O159" i="34"/>
  <c r="N159" i="34"/>
  <c r="M159" i="34"/>
  <c r="L159" i="34"/>
  <c r="K159" i="34"/>
  <c r="J159" i="34"/>
  <c r="I159" i="34"/>
  <c r="H159" i="34"/>
  <c r="G159" i="34"/>
  <c r="F159" i="34"/>
  <c r="U158" i="34"/>
  <c r="T158" i="34"/>
  <c r="S158" i="34"/>
  <c r="R158" i="34"/>
  <c r="Q158" i="34"/>
  <c r="P158" i="34"/>
  <c r="O158" i="34"/>
  <c r="N158" i="34"/>
  <c r="M158" i="34"/>
  <c r="L158" i="34"/>
  <c r="K158" i="34"/>
  <c r="J158" i="34"/>
  <c r="I158" i="34"/>
  <c r="H158" i="34"/>
  <c r="G158" i="34"/>
  <c r="F158" i="34"/>
  <c r="U157" i="34"/>
  <c r="T157" i="34"/>
  <c r="S157" i="34"/>
  <c r="R157" i="34"/>
  <c r="Q157" i="34"/>
  <c r="P157" i="34"/>
  <c r="O157" i="34"/>
  <c r="N157" i="34"/>
  <c r="M157" i="34"/>
  <c r="L157" i="34"/>
  <c r="K157" i="34"/>
  <c r="J157" i="34"/>
  <c r="I157" i="34"/>
  <c r="H157" i="34"/>
  <c r="G157" i="34"/>
  <c r="F157" i="34"/>
  <c r="U156" i="34"/>
  <c r="T156" i="34"/>
  <c r="S156" i="34"/>
  <c r="R156" i="34"/>
  <c r="Q156" i="34"/>
  <c r="P156" i="34"/>
  <c r="O156" i="34"/>
  <c r="N156" i="34"/>
  <c r="M156" i="34"/>
  <c r="L156" i="34"/>
  <c r="K156" i="34"/>
  <c r="J156" i="34"/>
  <c r="I156" i="34"/>
  <c r="H156" i="34"/>
  <c r="G156" i="34"/>
  <c r="F156" i="34"/>
  <c r="U155" i="34"/>
  <c r="T155" i="34"/>
  <c r="S155" i="34"/>
  <c r="R155" i="34"/>
  <c r="Q155" i="34"/>
  <c r="P155" i="34"/>
  <c r="O155" i="34"/>
  <c r="N155" i="34"/>
  <c r="M155" i="34"/>
  <c r="L155" i="34"/>
  <c r="K155" i="34"/>
  <c r="J155" i="34"/>
  <c r="I155" i="34"/>
  <c r="H155" i="34"/>
  <c r="G155" i="34"/>
  <c r="F155" i="34"/>
  <c r="U154" i="34"/>
  <c r="T154" i="34"/>
  <c r="S154" i="34"/>
  <c r="R154" i="34"/>
  <c r="Q154" i="34"/>
  <c r="P154" i="34"/>
  <c r="O154" i="34"/>
  <c r="N154" i="34"/>
  <c r="M154" i="34"/>
  <c r="L154" i="34"/>
  <c r="K154" i="34"/>
  <c r="J154" i="34"/>
  <c r="I154" i="34"/>
  <c r="H154" i="34"/>
  <c r="G154" i="34"/>
  <c r="F154" i="34"/>
  <c r="U153" i="34"/>
  <c r="T153" i="34"/>
  <c r="S153" i="34"/>
  <c r="R153" i="34"/>
  <c r="Q153" i="34"/>
  <c r="P153" i="34"/>
  <c r="O153" i="34"/>
  <c r="N153" i="34"/>
  <c r="M153" i="34"/>
  <c r="L153" i="34"/>
  <c r="K153" i="34"/>
  <c r="J153" i="34"/>
  <c r="I153" i="34"/>
  <c r="H153" i="34"/>
  <c r="G153" i="34"/>
  <c r="F153" i="34"/>
  <c r="U152" i="34"/>
  <c r="T152" i="34"/>
  <c r="S152" i="34"/>
  <c r="R152" i="34"/>
  <c r="Q152" i="34"/>
  <c r="P152" i="34"/>
  <c r="O152" i="34"/>
  <c r="N152" i="34"/>
  <c r="M152" i="34"/>
  <c r="L152" i="34"/>
  <c r="K152" i="34"/>
  <c r="J152" i="34"/>
  <c r="I152" i="34"/>
  <c r="H152" i="34"/>
  <c r="G152" i="34"/>
  <c r="F152" i="34"/>
  <c r="U151" i="34"/>
  <c r="T151" i="34"/>
  <c r="S151" i="34"/>
  <c r="R151" i="34"/>
  <c r="Q151" i="34"/>
  <c r="P151" i="34"/>
  <c r="O151" i="34"/>
  <c r="N151" i="34"/>
  <c r="M151" i="34"/>
  <c r="L151" i="34"/>
  <c r="K151" i="34"/>
  <c r="J151" i="34"/>
  <c r="I151" i="34"/>
  <c r="H151" i="34"/>
  <c r="G151" i="34"/>
  <c r="F151" i="34"/>
  <c r="U150" i="34"/>
  <c r="T150" i="34"/>
  <c r="S150" i="34"/>
  <c r="R150" i="34"/>
  <c r="Q150" i="34"/>
  <c r="P150" i="34"/>
  <c r="O150" i="34"/>
  <c r="N150" i="34"/>
  <c r="M150" i="34"/>
  <c r="L150" i="34"/>
  <c r="K150" i="34"/>
  <c r="J150" i="34"/>
  <c r="I150" i="34"/>
  <c r="H150" i="34"/>
  <c r="G150" i="34"/>
  <c r="F150" i="34"/>
  <c r="U149" i="34"/>
  <c r="T149" i="34"/>
  <c r="S149" i="34"/>
  <c r="R149" i="34"/>
  <c r="Q149" i="34"/>
  <c r="P149" i="34"/>
  <c r="O149" i="34"/>
  <c r="N149" i="34"/>
  <c r="M149" i="34"/>
  <c r="L149" i="34"/>
  <c r="K149" i="34"/>
  <c r="J149" i="34"/>
  <c r="I149" i="34"/>
  <c r="H149" i="34"/>
  <c r="G149" i="34"/>
  <c r="F149" i="34"/>
  <c r="U148" i="34"/>
  <c r="T148" i="34"/>
  <c r="S148" i="34"/>
  <c r="R148" i="34"/>
  <c r="Q148" i="34"/>
  <c r="P148" i="34"/>
  <c r="O148" i="34"/>
  <c r="N148" i="34"/>
  <c r="M148" i="34"/>
  <c r="L148" i="34"/>
  <c r="K148" i="34"/>
  <c r="J148" i="34"/>
  <c r="I148" i="34"/>
  <c r="H148" i="34"/>
  <c r="G148" i="34"/>
  <c r="F148" i="34"/>
  <c r="U147" i="34"/>
  <c r="T147" i="34"/>
  <c r="S147" i="34"/>
  <c r="R147" i="34"/>
  <c r="Q147" i="34"/>
  <c r="P147" i="34"/>
  <c r="O147" i="34"/>
  <c r="N147" i="34"/>
  <c r="M147" i="34"/>
  <c r="L147" i="34"/>
  <c r="K147" i="34"/>
  <c r="J147" i="34"/>
  <c r="I147" i="34"/>
  <c r="H147" i="34"/>
  <c r="G147" i="34"/>
  <c r="F147" i="34"/>
  <c r="U146" i="34"/>
  <c r="T146" i="34"/>
  <c r="S146" i="34"/>
  <c r="R146" i="34"/>
  <c r="Q146" i="34"/>
  <c r="P146" i="34"/>
  <c r="O146" i="34"/>
  <c r="N146" i="34"/>
  <c r="M146" i="34"/>
  <c r="L146" i="34"/>
  <c r="K146" i="34"/>
  <c r="J146" i="34"/>
  <c r="I146" i="34"/>
  <c r="H146" i="34"/>
  <c r="G146" i="34"/>
  <c r="F146" i="34"/>
  <c r="U145" i="34"/>
  <c r="T145" i="34"/>
  <c r="S145" i="34"/>
  <c r="R145" i="34"/>
  <c r="Q145" i="34"/>
  <c r="P145" i="34"/>
  <c r="O145" i="34"/>
  <c r="N145" i="34"/>
  <c r="M145" i="34"/>
  <c r="L145" i="34"/>
  <c r="K145" i="34"/>
  <c r="J145" i="34"/>
  <c r="I145" i="34"/>
  <c r="H145" i="34"/>
  <c r="G145" i="34"/>
  <c r="F145" i="34"/>
  <c r="U144" i="34"/>
  <c r="T144" i="34"/>
  <c r="S144" i="34"/>
  <c r="R144" i="34"/>
  <c r="Q144" i="34"/>
  <c r="P144" i="34"/>
  <c r="O144" i="34"/>
  <c r="N144" i="34"/>
  <c r="M144" i="34"/>
  <c r="L144" i="34"/>
  <c r="K144" i="34"/>
  <c r="J144" i="34"/>
  <c r="I144" i="34"/>
  <c r="H144" i="34"/>
  <c r="G144" i="34"/>
  <c r="F144" i="34"/>
  <c r="U143" i="34"/>
  <c r="T143" i="34"/>
  <c r="S143" i="34"/>
  <c r="R143" i="34"/>
  <c r="Q143" i="34"/>
  <c r="P143" i="34"/>
  <c r="O143" i="34"/>
  <c r="N143" i="34"/>
  <c r="M143" i="34"/>
  <c r="L143" i="34"/>
  <c r="K143" i="34"/>
  <c r="J143" i="34"/>
  <c r="I143" i="34"/>
  <c r="H143" i="34"/>
  <c r="G143" i="34"/>
  <c r="F143" i="34"/>
  <c r="U142" i="34"/>
  <c r="T142" i="34"/>
  <c r="S142" i="34"/>
  <c r="R142" i="34"/>
  <c r="Q142" i="34"/>
  <c r="P142" i="34"/>
  <c r="O142" i="34"/>
  <c r="N142" i="34"/>
  <c r="M142" i="34"/>
  <c r="L142" i="34"/>
  <c r="K142" i="34"/>
  <c r="J142" i="34"/>
  <c r="I142" i="34"/>
  <c r="H142" i="34"/>
  <c r="G142" i="34"/>
  <c r="F142" i="34"/>
  <c r="U141" i="34"/>
  <c r="T141" i="34"/>
  <c r="S141" i="34"/>
  <c r="R141" i="34"/>
  <c r="Q141" i="34"/>
  <c r="P141" i="34"/>
  <c r="O141" i="34"/>
  <c r="N141" i="34"/>
  <c r="M141" i="34"/>
  <c r="L141" i="34"/>
  <c r="K141" i="34"/>
  <c r="J141" i="34"/>
  <c r="I141" i="34"/>
  <c r="H141" i="34"/>
  <c r="G141" i="34"/>
  <c r="F141" i="34"/>
  <c r="U140" i="34"/>
  <c r="T140" i="34"/>
  <c r="S140" i="34"/>
  <c r="R140" i="34"/>
  <c r="Q140" i="34"/>
  <c r="P140" i="34"/>
  <c r="O140" i="34"/>
  <c r="N140" i="34"/>
  <c r="M140" i="34"/>
  <c r="L140" i="34"/>
  <c r="K140" i="34"/>
  <c r="J140" i="34"/>
  <c r="I140" i="34"/>
  <c r="H140" i="34"/>
  <c r="G140" i="34"/>
  <c r="F140" i="34"/>
  <c r="U139" i="34"/>
  <c r="T139" i="34"/>
  <c r="S139" i="34"/>
  <c r="R139" i="34"/>
  <c r="Q139" i="34"/>
  <c r="P139" i="34"/>
  <c r="O139" i="34"/>
  <c r="N139" i="34"/>
  <c r="M139" i="34"/>
  <c r="L139" i="34"/>
  <c r="K139" i="34"/>
  <c r="J139" i="34"/>
  <c r="I139" i="34"/>
  <c r="H139" i="34"/>
  <c r="G139" i="34"/>
  <c r="F139" i="34"/>
  <c r="U138" i="34"/>
  <c r="T138" i="34"/>
  <c r="S138" i="34"/>
  <c r="R138" i="34"/>
  <c r="Q138" i="34"/>
  <c r="P138" i="34"/>
  <c r="O138" i="34"/>
  <c r="N138" i="34"/>
  <c r="M138" i="34"/>
  <c r="L138" i="34"/>
  <c r="K138" i="34"/>
  <c r="J138" i="34"/>
  <c r="I138" i="34"/>
  <c r="H138" i="34"/>
  <c r="G138" i="34"/>
  <c r="F138" i="34"/>
  <c r="U137" i="34"/>
  <c r="T137" i="34"/>
  <c r="S137" i="34"/>
  <c r="R137" i="34"/>
  <c r="Q137" i="34"/>
  <c r="P137" i="34"/>
  <c r="O137" i="34"/>
  <c r="N137" i="34"/>
  <c r="M137" i="34"/>
  <c r="L137" i="34"/>
  <c r="K137" i="34"/>
  <c r="J137" i="34"/>
  <c r="I137" i="34"/>
  <c r="H137" i="34"/>
  <c r="G137" i="34"/>
  <c r="F137" i="34"/>
  <c r="U136" i="34"/>
  <c r="T136" i="34"/>
  <c r="S136" i="34"/>
  <c r="R136" i="34"/>
  <c r="Q136" i="34"/>
  <c r="P136" i="34"/>
  <c r="O136" i="34"/>
  <c r="N136" i="34"/>
  <c r="M136" i="34"/>
  <c r="L136" i="34"/>
  <c r="K136" i="34"/>
  <c r="J136" i="34"/>
  <c r="I136" i="34"/>
  <c r="H136" i="34"/>
  <c r="G136" i="34"/>
  <c r="F136" i="34"/>
  <c r="U135" i="34"/>
  <c r="T135" i="34"/>
  <c r="S135" i="34"/>
  <c r="R135" i="34"/>
  <c r="Q135" i="34"/>
  <c r="P135" i="34"/>
  <c r="O135" i="34"/>
  <c r="N135" i="34"/>
  <c r="M135" i="34"/>
  <c r="L135" i="34"/>
  <c r="K135" i="34"/>
  <c r="J135" i="34"/>
  <c r="I135" i="34"/>
  <c r="H135" i="34"/>
  <c r="G135" i="34"/>
  <c r="F135" i="34"/>
  <c r="U134" i="34"/>
  <c r="T134" i="34"/>
  <c r="S134" i="34"/>
  <c r="R134" i="34"/>
  <c r="Q134" i="34"/>
  <c r="P134" i="34"/>
  <c r="O134" i="34"/>
  <c r="N134" i="34"/>
  <c r="M134" i="34"/>
  <c r="L134" i="34"/>
  <c r="K134" i="34"/>
  <c r="J134" i="34"/>
  <c r="I134" i="34"/>
  <c r="H134" i="34"/>
  <c r="G134" i="34"/>
  <c r="F134" i="34"/>
  <c r="U133" i="34"/>
  <c r="T133" i="34"/>
  <c r="S133" i="34"/>
  <c r="R133" i="34"/>
  <c r="Q133" i="34"/>
  <c r="P133" i="34"/>
  <c r="O133" i="34"/>
  <c r="N133" i="34"/>
  <c r="M133" i="34"/>
  <c r="L133" i="34"/>
  <c r="K133" i="34"/>
  <c r="J133" i="34"/>
  <c r="I133" i="34"/>
  <c r="H133" i="34"/>
  <c r="G133" i="34"/>
  <c r="F133" i="34"/>
  <c r="U132" i="34"/>
  <c r="T132" i="34"/>
  <c r="S132" i="34"/>
  <c r="R132" i="34"/>
  <c r="Q132" i="34"/>
  <c r="P132" i="34"/>
  <c r="O132" i="34"/>
  <c r="N132" i="34"/>
  <c r="M132" i="34"/>
  <c r="L132" i="34"/>
  <c r="K132" i="34"/>
  <c r="J132" i="34"/>
  <c r="I132" i="34"/>
  <c r="H132" i="34"/>
  <c r="G132" i="34"/>
  <c r="F132" i="34"/>
  <c r="U131" i="34"/>
  <c r="T131" i="34"/>
  <c r="S131" i="34"/>
  <c r="R131" i="34"/>
  <c r="Q131" i="34"/>
  <c r="P131" i="34"/>
  <c r="O131" i="34"/>
  <c r="N131" i="34"/>
  <c r="M131" i="34"/>
  <c r="L131" i="34"/>
  <c r="K131" i="34"/>
  <c r="J131" i="34"/>
  <c r="I131" i="34"/>
  <c r="H131" i="34"/>
  <c r="G131" i="34"/>
  <c r="F131" i="34"/>
  <c r="U130" i="34"/>
  <c r="T130" i="34"/>
  <c r="S130" i="34"/>
  <c r="R130" i="34"/>
  <c r="Q130" i="34"/>
  <c r="P130" i="34"/>
  <c r="O130" i="34"/>
  <c r="N130" i="34"/>
  <c r="M130" i="34"/>
  <c r="L130" i="34"/>
  <c r="K130" i="34"/>
  <c r="J130" i="34"/>
  <c r="I130" i="34"/>
  <c r="H130" i="34"/>
  <c r="G130" i="34"/>
  <c r="F130" i="34"/>
  <c r="U129" i="34"/>
  <c r="T129" i="34"/>
  <c r="S129" i="34"/>
  <c r="R129" i="34"/>
  <c r="Q129" i="34"/>
  <c r="P129" i="34"/>
  <c r="O129" i="34"/>
  <c r="N129" i="34"/>
  <c r="M129" i="34"/>
  <c r="L129" i="34"/>
  <c r="K129" i="34"/>
  <c r="J129" i="34"/>
  <c r="I129" i="34"/>
  <c r="H129" i="34"/>
  <c r="G129" i="34"/>
  <c r="F129" i="34"/>
  <c r="U128" i="34"/>
  <c r="T128" i="34"/>
  <c r="S128" i="34"/>
  <c r="R128" i="34"/>
  <c r="Q128" i="34"/>
  <c r="P128" i="34"/>
  <c r="O128" i="34"/>
  <c r="N128" i="34"/>
  <c r="M128" i="34"/>
  <c r="L128" i="34"/>
  <c r="K128" i="34"/>
  <c r="J128" i="34"/>
  <c r="I128" i="34"/>
  <c r="H128" i="34"/>
  <c r="G128" i="34"/>
  <c r="F128" i="34"/>
  <c r="U127" i="34"/>
  <c r="T127" i="34"/>
  <c r="S127" i="34"/>
  <c r="R127" i="34"/>
  <c r="Q127" i="34"/>
  <c r="P127" i="34"/>
  <c r="O127" i="34"/>
  <c r="N127" i="34"/>
  <c r="M127" i="34"/>
  <c r="L127" i="34"/>
  <c r="K127" i="34"/>
  <c r="J127" i="34"/>
  <c r="I127" i="34"/>
  <c r="H127" i="34"/>
  <c r="G127" i="34"/>
  <c r="F127" i="34"/>
  <c r="U126" i="34"/>
  <c r="T126" i="34"/>
  <c r="S126" i="34"/>
  <c r="R126" i="34"/>
  <c r="Q126" i="34"/>
  <c r="P126" i="34"/>
  <c r="O126" i="34"/>
  <c r="N126" i="34"/>
  <c r="M126" i="34"/>
  <c r="L126" i="34"/>
  <c r="K126" i="34"/>
  <c r="J126" i="34"/>
  <c r="I126" i="34"/>
  <c r="H126" i="34"/>
  <c r="G126" i="34"/>
  <c r="F126" i="34"/>
  <c r="U125" i="34"/>
  <c r="T125" i="34"/>
  <c r="S125" i="34"/>
  <c r="R125" i="34"/>
  <c r="Q125" i="34"/>
  <c r="P125" i="34"/>
  <c r="O125" i="34"/>
  <c r="N125" i="34"/>
  <c r="M125" i="34"/>
  <c r="L125" i="34"/>
  <c r="K125" i="34"/>
  <c r="J125" i="34"/>
  <c r="I125" i="34"/>
  <c r="H125" i="34"/>
  <c r="G125" i="34"/>
  <c r="F125" i="34"/>
  <c r="U124" i="34"/>
  <c r="T124" i="34"/>
  <c r="S124" i="34"/>
  <c r="R124" i="34"/>
  <c r="Q124" i="34"/>
  <c r="P124" i="34"/>
  <c r="O124" i="34"/>
  <c r="N124" i="34"/>
  <c r="M124" i="34"/>
  <c r="L124" i="34"/>
  <c r="K124" i="34"/>
  <c r="J124" i="34"/>
  <c r="I124" i="34"/>
  <c r="H124" i="34"/>
  <c r="G124" i="34"/>
  <c r="F124" i="34"/>
  <c r="U123" i="34"/>
  <c r="T123" i="34"/>
  <c r="S123" i="34"/>
  <c r="R123" i="34"/>
  <c r="Q123" i="34"/>
  <c r="P123" i="34"/>
  <c r="O123" i="34"/>
  <c r="N123" i="34"/>
  <c r="M123" i="34"/>
  <c r="L123" i="34"/>
  <c r="K123" i="34"/>
  <c r="J123" i="34"/>
  <c r="I123" i="34"/>
  <c r="H123" i="34"/>
  <c r="G123" i="34"/>
  <c r="F123" i="34"/>
  <c r="U122" i="34"/>
  <c r="T122" i="34"/>
  <c r="S122" i="34"/>
  <c r="R122" i="34"/>
  <c r="Q122" i="34"/>
  <c r="P122" i="34"/>
  <c r="O122" i="34"/>
  <c r="N122" i="34"/>
  <c r="M122" i="34"/>
  <c r="L122" i="34"/>
  <c r="K122" i="34"/>
  <c r="J122" i="34"/>
  <c r="I122" i="34"/>
  <c r="H122" i="34"/>
  <c r="G122" i="34"/>
  <c r="F122" i="34"/>
  <c r="U121" i="34"/>
  <c r="T121" i="34"/>
  <c r="S121" i="34"/>
  <c r="R121" i="34"/>
  <c r="Q121" i="34"/>
  <c r="P121" i="34"/>
  <c r="O121" i="34"/>
  <c r="N121" i="34"/>
  <c r="M121" i="34"/>
  <c r="L121" i="34"/>
  <c r="K121" i="34"/>
  <c r="J121" i="34"/>
  <c r="I121" i="34"/>
  <c r="H121" i="34"/>
  <c r="G121" i="34"/>
  <c r="F121" i="34"/>
  <c r="U120" i="34"/>
  <c r="T120" i="34"/>
  <c r="S120" i="34"/>
  <c r="R120" i="34"/>
  <c r="Q120" i="34"/>
  <c r="P120" i="34"/>
  <c r="O120" i="34"/>
  <c r="N120" i="34"/>
  <c r="M120" i="34"/>
  <c r="L120" i="34"/>
  <c r="K120" i="34"/>
  <c r="J120" i="34"/>
  <c r="I120" i="34"/>
  <c r="H120" i="34"/>
  <c r="G120" i="34"/>
  <c r="F120" i="34"/>
  <c r="U119" i="34"/>
  <c r="T119" i="34"/>
  <c r="S119" i="34"/>
  <c r="R119" i="34"/>
  <c r="Q119" i="34"/>
  <c r="P119" i="34"/>
  <c r="O119" i="34"/>
  <c r="N119" i="34"/>
  <c r="M119" i="34"/>
  <c r="L119" i="34"/>
  <c r="K119" i="34"/>
  <c r="J119" i="34"/>
  <c r="I119" i="34"/>
  <c r="H119" i="34"/>
  <c r="G119" i="34"/>
  <c r="F119" i="34"/>
  <c r="U118" i="34"/>
  <c r="T118" i="34"/>
  <c r="S118" i="34"/>
  <c r="R118" i="34"/>
  <c r="Q118" i="34"/>
  <c r="P118" i="34"/>
  <c r="O118" i="34"/>
  <c r="N118" i="34"/>
  <c r="M118" i="34"/>
  <c r="L118" i="34"/>
  <c r="K118" i="34"/>
  <c r="J118" i="34"/>
  <c r="I118" i="34"/>
  <c r="H118" i="34"/>
  <c r="G118" i="34"/>
  <c r="F118" i="34"/>
  <c r="U117" i="34"/>
  <c r="T117" i="34"/>
  <c r="S117" i="34"/>
  <c r="R117" i="34"/>
  <c r="Q117" i="34"/>
  <c r="P117" i="34"/>
  <c r="O117" i="34"/>
  <c r="N117" i="34"/>
  <c r="M117" i="34"/>
  <c r="L117" i="34"/>
  <c r="K117" i="34"/>
  <c r="J117" i="34"/>
  <c r="I117" i="34"/>
  <c r="H117" i="34"/>
  <c r="G117" i="34"/>
  <c r="F117" i="34"/>
  <c r="U116" i="34"/>
  <c r="T116" i="34"/>
  <c r="S116" i="34"/>
  <c r="R116" i="34"/>
  <c r="Q116" i="34"/>
  <c r="P116" i="34"/>
  <c r="O116" i="34"/>
  <c r="N116" i="34"/>
  <c r="M116" i="34"/>
  <c r="L116" i="34"/>
  <c r="K116" i="34"/>
  <c r="J116" i="34"/>
  <c r="I116" i="34"/>
  <c r="H116" i="34"/>
  <c r="G116" i="34"/>
  <c r="F116" i="34"/>
  <c r="U115" i="34"/>
  <c r="T115" i="34"/>
  <c r="S115" i="34"/>
  <c r="R115" i="34"/>
  <c r="Q115" i="34"/>
  <c r="P115" i="34"/>
  <c r="O115" i="34"/>
  <c r="N115" i="34"/>
  <c r="M115" i="34"/>
  <c r="L115" i="34"/>
  <c r="K115" i="34"/>
  <c r="J115" i="34"/>
  <c r="I115" i="34"/>
  <c r="H115" i="34"/>
  <c r="G115" i="34"/>
  <c r="F115" i="34"/>
  <c r="U114" i="34"/>
  <c r="T114" i="34"/>
  <c r="S114" i="34"/>
  <c r="R114" i="34"/>
  <c r="Q114" i="34"/>
  <c r="P114" i="34"/>
  <c r="O114" i="34"/>
  <c r="N114" i="34"/>
  <c r="M114" i="34"/>
  <c r="L114" i="34"/>
  <c r="K114" i="34"/>
  <c r="J114" i="34"/>
  <c r="I114" i="34"/>
  <c r="H114" i="34"/>
  <c r="G114" i="34"/>
  <c r="F114" i="34"/>
  <c r="U113" i="34"/>
  <c r="T113" i="34"/>
  <c r="S113" i="34"/>
  <c r="R113" i="34"/>
  <c r="Q113" i="34"/>
  <c r="P113" i="34"/>
  <c r="O113" i="34"/>
  <c r="N113" i="34"/>
  <c r="M113" i="34"/>
  <c r="L113" i="34"/>
  <c r="K113" i="34"/>
  <c r="J113" i="34"/>
  <c r="I113" i="34"/>
  <c r="H113" i="34"/>
  <c r="G113" i="34"/>
  <c r="F113" i="34"/>
  <c r="U112" i="34"/>
  <c r="T112" i="34"/>
  <c r="S112" i="34"/>
  <c r="R112" i="34"/>
  <c r="Q112" i="34"/>
  <c r="P112" i="34"/>
  <c r="O112" i="34"/>
  <c r="N112" i="34"/>
  <c r="M112" i="34"/>
  <c r="L112" i="34"/>
  <c r="K112" i="34"/>
  <c r="J112" i="34"/>
  <c r="I112" i="34"/>
  <c r="H112" i="34"/>
  <c r="G112" i="34"/>
  <c r="F112" i="34"/>
  <c r="U111" i="34"/>
  <c r="T111" i="34"/>
  <c r="S111" i="34"/>
  <c r="R111" i="34"/>
  <c r="Q111" i="34"/>
  <c r="P111" i="34"/>
  <c r="O111" i="34"/>
  <c r="N111" i="34"/>
  <c r="M111" i="34"/>
  <c r="L111" i="34"/>
  <c r="K111" i="34"/>
  <c r="J111" i="34"/>
  <c r="I111" i="34"/>
  <c r="H111" i="34"/>
  <c r="G111" i="34"/>
  <c r="F111" i="34"/>
  <c r="U110" i="34"/>
  <c r="T110" i="34"/>
  <c r="S110" i="34"/>
  <c r="R110" i="34"/>
  <c r="Q110" i="34"/>
  <c r="P110" i="34"/>
  <c r="O110" i="34"/>
  <c r="N110" i="34"/>
  <c r="M110" i="34"/>
  <c r="L110" i="34"/>
  <c r="K110" i="34"/>
  <c r="J110" i="34"/>
  <c r="I110" i="34"/>
  <c r="H110" i="34"/>
  <c r="G110" i="34"/>
  <c r="F110" i="34"/>
  <c r="U109" i="34"/>
  <c r="T109" i="34"/>
  <c r="S109" i="34"/>
  <c r="R109" i="34"/>
  <c r="Q109" i="34"/>
  <c r="P109" i="34"/>
  <c r="O109" i="34"/>
  <c r="N109" i="34"/>
  <c r="M109" i="34"/>
  <c r="L109" i="34"/>
  <c r="K109" i="34"/>
  <c r="J109" i="34"/>
  <c r="I109" i="34"/>
  <c r="H109" i="34"/>
  <c r="G109" i="34"/>
  <c r="F109" i="34"/>
  <c r="U108" i="34"/>
  <c r="T108" i="34"/>
  <c r="S108" i="34"/>
  <c r="R108" i="34"/>
  <c r="Q108" i="34"/>
  <c r="P108" i="34"/>
  <c r="O108" i="34"/>
  <c r="N108" i="34"/>
  <c r="M108" i="34"/>
  <c r="L108" i="34"/>
  <c r="K108" i="34"/>
  <c r="J108" i="34"/>
  <c r="I108" i="34"/>
  <c r="H108" i="34"/>
  <c r="G108" i="34"/>
  <c r="F108" i="34"/>
  <c r="U107" i="34"/>
  <c r="T107" i="34"/>
  <c r="S107" i="34"/>
  <c r="R107" i="34"/>
  <c r="Q107" i="34"/>
  <c r="P107" i="34"/>
  <c r="O107" i="34"/>
  <c r="N107" i="34"/>
  <c r="M107" i="34"/>
  <c r="L107" i="34"/>
  <c r="K107" i="34"/>
  <c r="J107" i="34"/>
  <c r="I107" i="34"/>
  <c r="H107" i="34"/>
  <c r="G107" i="34"/>
  <c r="F107" i="34"/>
  <c r="U106" i="34"/>
  <c r="T106" i="34"/>
  <c r="S106" i="34"/>
  <c r="R106" i="34"/>
  <c r="Q106" i="34"/>
  <c r="P106" i="34"/>
  <c r="O106" i="34"/>
  <c r="N106" i="34"/>
  <c r="M106" i="34"/>
  <c r="L106" i="34"/>
  <c r="K106" i="34"/>
  <c r="J106" i="34"/>
  <c r="I106" i="34"/>
  <c r="H106" i="34"/>
  <c r="G106" i="34"/>
  <c r="F106" i="34"/>
  <c r="U105" i="34"/>
  <c r="T105" i="34"/>
  <c r="S105" i="34"/>
  <c r="R105" i="34"/>
  <c r="Q105" i="34"/>
  <c r="P105" i="34"/>
  <c r="O105" i="34"/>
  <c r="N105" i="34"/>
  <c r="M105" i="34"/>
  <c r="L105" i="34"/>
  <c r="K105" i="34"/>
  <c r="J105" i="34"/>
  <c r="I105" i="34"/>
  <c r="H105" i="34"/>
  <c r="G105" i="34"/>
  <c r="F105" i="34"/>
  <c r="U104" i="34"/>
  <c r="T104" i="34"/>
  <c r="S104" i="34"/>
  <c r="R104" i="34"/>
  <c r="Q104" i="34"/>
  <c r="P104" i="34"/>
  <c r="O104" i="34"/>
  <c r="N104" i="34"/>
  <c r="M104" i="34"/>
  <c r="L104" i="34"/>
  <c r="K104" i="34"/>
  <c r="J104" i="34"/>
  <c r="I104" i="34"/>
  <c r="H104" i="34"/>
  <c r="G104" i="34"/>
  <c r="F104" i="34"/>
  <c r="U103" i="34"/>
  <c r="T103" i="34"/>
  <c r="S103" i="34"/>
  <c r="R103" i="34"/>
  <c r="Q103" i="34"/>
  <c r="P103" i="34"/>
  <c r="O103" i="34"/>
  <c r="N103" i="34"/>
  <c r="M103" i="34"/>
  <c r="L103" i="34"/>
  <c r="K103" i="34"/>
  <c r="J103" i="34"/>
  <c r="I103" i="34"/>
  <c r="H103" i="34"/>
  <c r="G103" i="34"/>
  <c r="F103" i="34"/>
  <c r="U102" i="34"/>
  <c r="T102" i="34"/>
  <c r="S102" i="34"/>
  <c r="R102" i="34"/>
  <c r="Q102" i="34"/>
  <c r="P102" i="34"/>
  <c r="O102" i="34"/>
  <c r="N102" i="34"/>
  <c r="M102" i="34"/>
  <c r="L102" i="34"/>
  <c r="K102" i="34"/>
  <c r="J102" i="34"/>
  <c r="I102" i="34"/>
  <c r="H102" i="34"/>
  <c r="G102" i="34"/>
  <c r="F102" i="34"/>
  <c r="U101" i="34"/>
  <c r="T101" i="34"/>
  <c r="S101" i="34"/>
  <c r="R101" i="34"/>
  <c r="Q101" i="34"/>
  <c r="P101" i="34"/>
  <c r="O101" i="34"/>
  <c r="N101" i="34"/>
  <c r="M101" i="34"/>
  <c r="L101" i="34"/>
  <c r="K101" i="34"/>
  <c r="J101" i="34"/>
  <c r="I101" i="34"/>
  <c r="H101" i="34"/>
  <c r="G101" i="34"/>
  <c r="F101" i="34"/>
  <c r="U100" i="34"/>
  <c r="T100" i="34"/>
  <c r="S100" i="34"/>
  <c r="R100" i="34"/>
  <c r="Q100" i="34"/>
  <c r="P100" i="34"/>
  <c r="O100" i="34"/>
  <c r="N100" i="34"/>
  <c r="M100" i="34"/>
  <c r="L100" i="34"/>
  <c r="K100" i="34"/>
  <c r="J100" i="34"/>
  <c r="I100" i="34"/>
  <c r="H100" i="34"/>
  <c r="G100" i="34"/>
  <c r="F100" i="34"/>
  <c r="U99" i="34"/>
  <c r="T99" i="34"/>
  <c r="S99" i="34"/>
  <c r="R99" i="34"/>
  <c r="Q99" i="34"/>
  <c r="P99" i="34"/>
  <c r="O99" i="34"/>
  <c r="N99" i="34"/>
  <c r="M99" i="34"/>
  <c r="L99" i="34"/>
  <c r="K99" i="34"/>
  <c r="J99" i="34"/>
  <c r="I99" i="34"/>
  <c r="H99" i="34"/>
  <c r="G99" i="34"/>
  <c r="F99" i="34"/>
  <c r="U98" i="34"/>
  <c r="T98" i="34"/>
  <c r="S98" i="34"/>
  <c r="R98" i="34"/>
  <c r="Q98" i="34"/>
  <c r="P98" i="34"/>
  <c r="O98" i="34"/>
  <c r="N98" i="34"/>
  <c r="M98" i="34"/>
  <c r="L98" i="34"/>
  <c r="K98" i="34"/>
  <c r="J98" i="34"/>
  <c r="I98" i="34"/>
  <c r="H98" i="34"/>
  <c r="G98" i="34"/>
  <c r="F98" i="34"/>
  <c r="U97" i="34"/>
  <c r="T97" i="34"/>
  <c r="S97" i="34"/>
  <c r="R97" i="34"/>
  <c r="Q97" i="34"/>
  <c r="P97" i="34"/>
  <c r="O97" i="34"/>
  <c r="N97" i="34"/>
  <c r="M97" i="34"/>
  <c r="L97" i="34"/>
  <c r="K97" i="34"/>
  <c r="J97" i="34"/>
  <c r="I97" i="34"/>
  <c r="H97" i="34"/>
  <c r="G97" i="34"/>
  <c r="F97" i="34"/>
  <c r="U96" i="34"/>
  <c r="T96" i="34"/>
  <c r="S96" i="34"/>
  <c r="R96" i="34"/>
  <c r="Q96" i="34"/>
  <c r="P96" i="34"/>
  <c r="O96" i="34"/>
  <c r="N96" i="34"/>
  <c r="M96" i="34"/>
  <c r="L96" i="34"/>
  <c r="K96" i="34"/>
  <c r="J96" i="34"/>
  <c r="I96" i="34"/>
  <c r="H96" i="34"/>
  <c r="G96" i="34"/>
  <c r="F96" i="34"/>
  <c r="U95" i="34"/>
  <c r="T95" i="34"/>
  <c r="S95" i="34"/>
  <c r="R95" i="34"/>
  <c r="Q95" i="34"/>
  <c r="P95" i="34"/>
  <c r="O95" i="34"/>
  <c r="N95" i="34"/>
  <c r="M95" i="34"/>
  <c r="L95" i="34"/>
  <c r="K95" i="34"/>
  <c r="J95" i="34"/>
  <c r="I95" i="34"/>
  <c r="H95" i="34"/>
  <c r="G95" i="34"/>
  <c r="F95" i="34"/>
  <c r="U94" i="34"/>
  <c r="T94" i="34"/>
  <c r="S94" i="34"/>
  <c r="R94" i="34"/>
  <c r="Q94" i="34"/>
  <c r="P94" i="34"/>
  <c r="O94" i="34"/>
  <c r="N94" i="34"/>
  <c r="M94" i="34"/>
  <c r="L94" i="34"/>
  <c r="K94" i="34"/>
  <c r="J94" i="34"/>
  <c r="I94" i="34"/>
  <c r="H94" i="34"/>
  <c r="G94" i="34"/>
  <c r="F94" i="34"/>
  <c r="U93" i="34"/>
  <c r="T93" i="34"/>
  <c r="S93" i="34"/>
  <c r="R93" i="34"/>
  <c r="Q93" i="34"/>
  <c r="P93" i="34"/>
  <c r="O93" i="34"/>
  <c r="N93" i="34"/>
  <c r="M93" i="34"/>
  <c r="L93" i="34"/>
  <c r="K93" i="34"/>
  <c r="J93" i="34"/>
  <c r="I93" i="34"/>
  <c r="H93" i="34"/>
  <c r="G93" i="34"/>
  <c r="F93" i="34"/>
  <c r="U92" i="34"/>
  <c r="T92" i="34"/>
  <c r="S92" i="34"/>
  <c r="R92" i="34"/>
  <c r="Q92" i="34"/>
  <c r="P92" i="34"/>
  <c r="O92" i="34"/>
  <c r="N92" i="34"/>
  <c r="M92" i="34"/>
  <c r="L92" i="34"/>
  <c r="K92" i="34"/>
  <c r="J92" i="34"/>
  <c r="I92" i="34"/>
  <c r="H92" i="34"/>
  <c r="G92" i="34"/>
  <c r="F92" i="34"/>
  <c r="U91" i="34"/>
  <c r="T91" i="34"/>
  <c r="S91" i="34"/>
  <c r="R91" i="34"/>
  <c r="Q91" i="34"/>
  <c r="P91" i="34"/>
  <c r="O91" i="34"/>
  <c r="N91" i="34"/>
  <c r="M91" i="34"/>
  <c r="L91" i="34"/>
  <c r="K91" i="34"/>
  <c r="J91" i="34"/>
  <c r="I91" i="34"/>
  <c r="H91" i="34"/>
  <c r="G91" i="34"/>
  <c r="F91" i="34"/>
  <c r="U90" i="34"/>
  <c r="T90" i="34"/>
  <c r="S90" i="34"/>
  <c r="R90" i="34"/>
  <c r="Q90" i="34"/>
  <c r="P90" i="34"/>
  <c r="O90" i="34"/>
  <c r="N90" i="34"/>
  <c r="M90" i="34"/>
  <c r="L90" i="34"/>
  <c r="K90" i="34"/>
  <c r="J90" i="34"/>
  <c r="I90" i="34"/>
  <c r="H90" i="34"/>
  <c r="G90" i="34"/>
  <c r="F90" i="34"/>
  <c r="U89" i="34"/>
  <c r="T89" i="34"/>
  <c r="S89" i="34"/>
  <c r="R89" i="34"/>
  <c r="Q89" i="34"/>
  <c r="P89" i="34"/>
  <c r="O89" i="34"/>
  <c r="N89" i="34"/>
  <c r="M89" i="34"/>
  <c r="L89" i="34"/>
  <c r="K89" i="34"/>
  <c r="J89" i="34"/>
  <c r="I89" i="34"/>
  <c r="H89" i="34"/>
  <c r="G89" i="34"/>
  <c r="F89" i="34"/>
  <c r="U88" i="34"/>
  <c r="T88" i="34"/>
  <c r="S88" i="34"/>
  <c r="R88" i="34"/>
  <c r="Q88" i="34"/>
  <c r="P88" i="34"/>
  <c r="O88" i="34"/>
  <c r="N88" i="34"/>
  <c r="M88" i="34"/>
  <c r="L88" i="34"/>
  <c r="K88" i="34"/>
  <c r="J88" i="34"/>
  <c r="I88" i="34"/>
  <c r="H88" i="34"/>
  <c r="G88" i="34"/>
  <c r="F88" i="34"/>
  <c r="U87" i="34"/>
  <c r="T87" i="34"/>
  <c r="S87" i="34"/>
  <c r="R87" i="34"/>
  <c r="Q87" i="34"/>
  <c r="P87" i="34"/>
  <c r="O87" i="34"/>
  <c r="N87" i="34"/>
  <c r="M87" i="34"/>
  <c r="L87" i="34"/>
  <c r="K87" i="34"/>
  <c r="J87" i="34"/>
  <c r="I87" i="34"/>
  <c r="H87" i="34"/>
  <c r="G87" i="34"/>
  <c r="F87" i="34"/>
  <c r="U86" i="34"/>
  <c r="T86" i="34"/>
  <c r="S86" i="34"/>
  <c r="R86" i="34"/>
  <c r="Q86" i="34"/>
  <c r="P86" i="34"/>
  <c r="O86" i="34"/>
  <c r="N86" i="34"/>
  <c r="M86" i="34"/>
  <c r="L86" i="34"/>
  <c r="K86" i="34"/>
  <c r="J86" i="34"/>
  <c r="I86" i="34"/>
  <c r="H86" i="34"/>
  <c r="G86" i="34"/>
  <c r="F86" i="34"/>
  <c r="U85" i="34"/>
  <c r="T85" i="34"/>
  <c r="S85" i="34"/>
  <c r="R85" i="34"/>
  <c r="Q85" i="34"/>
  <c r="P85" i="34"/>
  <c r="O85" i="34"/>
  <c r="N85" i="34"/>
  <c r="M85" i="34"/>
  <c r="L85" i="34"/>
  <c r="K85" i="34"/>
  <c r="J85" i="34"/>
  <c r="I85" i="34"/>
  <c r="H85" i="34"/>
  <c r="G85" i="34"/>
  <c r="F85" i="34"/>
  <c r="U84" i="34"/>
  <c r="T84" i="34"/>
  <c r="S84" i="34"/>
  <c r="R84" i="34"/>
  <c r="Q84" i="34"/>
  <c r="P84" i="34"/>
  <c r="O84" i="34"/>
  <c r="N84" i="34"/>
  <c r="M84" i="34"/>
  <c r="L84" i="34"/>
  <c r="K84" i="34"/>
  <c r="J84" i="34"/>
  <c r="I84" i="34"/>
  <c r="H84" i="34"/>
  <c r="G84" i="34"/>
  <c r="F84" i="34"/>
  <c r="U83" i="34"/>
  <c r="T83" i="34"/>
  <c r="S83" i="34"/>
  <c r="R83" i="34"/>
  <c r="Q83" i="34"/>
  <c r="P83" i="34"/>
  <c r="O83" i="34"/>
  <c r="N83" i="34"/>
  <c r="M83" i="34"/>
  <c r="L83" i="34"/>
  <c r="K83" i="34"/>
  <c r="J83" i="34"/>
  <c r="I83" i="34"/>
  <c r="H83" i="34"/>
  <c r="G83" i="34"/>
  <c r="F83" i="34"/>
  <c r="U82" i="34"/>
  <c r="T82" i="34"/>
  <c r="S82" i="34"/>
  <c r="R82" i="34"/>
  <c r="Q82" i="34"/>
  <c r="P82" i="34"/>
  <c r="O82" i="34"/>
  <c r="N82" i="34"/>
  <c r="M82" i="34"/>
  <c r="L82" i="34"/>
  <c r="K82" i="34"/>
  <c r="J82" i="34"/>
  <c r="I82" i="34"/>
  <c r="H82" i="34"/>
  <c r="G82" i="34"/>
  <c r="F82" i="34"/>
  <c r="U81" i="34"/>
  <c r="T81" i="34"/>
  <c r="S81" i="34"/>
  <c r="R81" i="34"/>
  <c r="Q81" i="34"/>
  <c r="P81" i="34"/>
  <c r="O81" i="34"/>
  <c r="N81" i="34"/>
  <c r="M81" i="34"/>
  <c r="L81" i="34"/>
  <c r="K81" i="34"/>
  <c r="J81" i="34"/>
  <c r="I81" i="34"/>
  <c r="H81" i="34"/>
  <c r="G81" i="34"/>
  <c r="F81" i="34"/>
  <c r="U80" i="34"/>
  <c r="T80" i="34"/>
  <c r="S80" i="34"/>
  <c r="R80" i="34"/>
  <c r="Q80" i="34"/>
  <c r="P80" i="34"/>
  <c r="O80" i="34"/>
  <c r="N80" i="34"/>
  <c r="M80" i="34"/>
  <c r="L80" i="34"/>
  <c r="K80" i="34"/>
  <c r="J80" i="34"/>
  <c r="I80" i="34"/>
  <c r="H80" i="34"/>
  <c r="G80" i="34"/>
  <c r="F80" i="34"/>
  <c r="U79" i="34"/>
  <c r="T79" i="34"/>
  <c r="S79" i="34"/>
  <c r="R79" i="34"/>
  <c r="Q79" i="34"/>
  <c r="P79" i="34"/>
  <c r="O79" i="34"/>
  <c r="N79" i="34"/>
  <c r="M79" i="34"/>
  <c r="L79" i="34"/>
  <c r="K79" i="34"/>
  <c r="J79" i="34"/>
  <c r="I79" i="34"/>
  <c r="H79" i="34"/>
  <c r="G79" i="34"/>
  <c r="F79" i="34"/>
  <c r="U78" i="34"/>
  <c r="T78" i="34"/>
  <c r="S78" i="34"/>
  <c r="R78" i="34"/>
  <c r="Q78" i="34"/>
  <c r="P78" i="34"/>
  <c r="O78" i="34"/>
  <c r="N78" i="34"/>
  <c r="M78" i="34"/>
  <c r="L78" i="34"/>
  <c r="K78" i="34"/>
  <c r="J78" i="34"/>
  <c r="I78" i="34"/>
  <c r="H78" i="34"/>
  <c r="G78" i="34"/>
  <c r="F78" i="34"/>
  <c r="U77" i="34"/>
  <c r="T77" i="34"/>
  <c r="S77" i="34"/>
  <c r="R77" i="34"/>
  <c r="Q77" i="34"/>
  <c r="P77" i="34"/>
  <c r="O77" i="34"/>
  <c r="N77" i="34"/>
  <c r="M77" i="34"/>
  <c r="L77" i="34"/>
  <c r="K77" i="34"/>
  <c r="J77" i="34"/>
  <c r="I77" i="34"/>
  <c r="H77" i="34"/>
  <c r="G77" i="34"/>
  <c r="F77" i="34"/>
  <c r="U76" i="34"/>
  <c r="T76" i="34"/>
  <c r="S76" i="34"/>
  <c r="R76" i="34"/>
  <c r="Q76" i="34"/>
  <c r="P76" i="34"/>
  <c r="O76" i="34"/>
  <c r="N76" i="34"/>
  <c r="M76" i="34"/>
  <c r="L76" i="34"/>
  <c r="K76" i="34"/>
  <c r="J76" i="34"/>
  <c r="I76" i="34"/>
  <c r="H76" i="34"/>
  <c r="G76" i="34"/>
  <c r="F76" i="34"/>
  <c r="U75" i="34"/>
  <c r="T75" i="34"/>
  <c r="S75" i="34"/>
  <c r="R75" i="34"/>
  <c r="Q75" i="34"/>
  <c r="P75" i="34"/>
  <c r="O75" i="34"/>
  <c r="N75" i="34"/>
  <c r="M75" i="34"/>
  <c r="L75" i="34"/>
  <c r="K75" i="34"/>
  <c r="J75" i="34"/>
  <c r="I75" i="34"/>
  <c r="H75" i="34"/>
  <c r="G75" i="34"/>
  <c r="F75" i="34"/>
  <c r="U74" i="34"/>
  <c r="T74" i="34"/>
  <c r="S74" i="34"/>
  <c r="R74" i="34"/>
  <c r="Q74" i="34"/>
  <c r="P74" i="34"/>
  <c r="O74" i="34"/>
  <c r="N74" i="34"/>
  <c r="M74" i="34"/>
  <c r="L74" i="34"/>
  <c r="K74" i="34"/>
  <c r="J74" i="34"/>
  <c r="I74" i="34"/>
  <c r="H74" i="34"/>
  <c r="G74" i="34"/>
  <c r="F74" i="34"/>
  <c r="U73" i="34"/>
  <c r="T73" i="34"/>
  <c r="S73" i="34"/>
  <c r="R73" i="34"/>
  <c r="Q73" i="34"/>
  <c r="P73" i="34"/>
  <c r="O73" i="34"/>
  <c r="N73" i="34"/>
  <c r="M73" i="34"/>
  <c r="L73" i="34"/>
  <c r="K73" i="34"/>
  <c r="J73" i="34"/>
  <c r="I73" i="34"/>
  <c r="H73" i="34"/>
  <c r="G73" i="34"/>
  <c r="F73" i="34"/>
  <c r="U72" i="34"/>
  <c r="T72" i="34"/>
  <c r="S72" i="34"/>
  <c r="R72" i="34"/>
  <c r="Q72" i="34"/>
  <c r="P72" i="34"/>
  <c r="O72" i="34"/>
  <c r="N72" i="34"/>
  <c r="M72" i="34"/>
  <c r="L72" i="34"/>
  <c r="K72" i="34"/>
  <c r="J72" i="34"/>
  <c r="I72" i="34"/>
  <c r="H72" i="34"/>
  <c r="G72" i="34"/>
  <c r="F72" i="34"/>
  <c r="U71" i="34"/>
  <c r="T71" i="34"/>
  <c r="S71" i="34"/>
  <c r="R71" i="34"/>
  <c r="Q71" i="34"/>
  <c r="P71" i="34"/>
  <c r="O71" i="34"/>
  <c r="N71" i="34"/>
  <c r="M71" i="34"/>
  <c r="L71" i="34"/>
  <c r="K71" i="34"/>
  <c r="J71" i="34"/>
  <c r="I71" i="34"/>
  <c r="H71" i="34"/>
  <c r="G71" i="34"/>
  <c r="F71" i="34"/>
  <c r="U70" i="34"/>
  <c r="T70" i="34"/>
  <c r="S70" i="34"/>
  <c r="R70" i="34"/>
  <c r="Q70" i="34"/>
  <c r="P70" i="34"/>
  <c r="O70" i="34"/>
  <c r="N70" i="34"/>
  <c r="M70" i="34"/>
  <c r="L70" i="34"/>
  <c r="K70" i="34"/>
  <c r="J70" i="34"/>
  <c r="I70" i="34"/>
  <c r="H70" i="34"/>
  <c r="G70" i="34"/>
  <c r="F70" i="34"/>
  <c r="U69" i="34"/>
  <c r="T69" i="34"/>
  <c r="S69" i="34"/>
  <c r="R69" i="34"/>
  <c r="Q69" i="34"/>
  <c r="P69" i="34"/>
  <c r="O69" i="34"/>
  <c r="N69" i="34"/>
  <c r="M69" i="34"/>
  <c r="L69" i="34"/>
  <c r="K69" i="34"/>
  <c r="J69" i="34"/>
  <c r="I69" i="34"/>
  <c r="H69" i="34"/>
  <c r="G69" i="34"/>
  <c r="F69" i="34"/>
  <c r="U68" i="34"/>
  <c r="T68" i="34"/>
  <c r="S68" i="34"/>
  <c r="R68" i="34"/>
  <c r="Q68" i="34"/>
  <c r="P68" i="34"/>
  <c r="O68" i="34"/>
  <c r="N68" i="34"/>
  <c r="M68" i="34"/>
  <c r="L68" i="34"/>
  <c r="K68" i="34"/>
  <c r="J68" i="34"/>
  <c r="I68" i="34"/>
  <c r="H68" i="34"/>
  <c r="G68" i="34"/>
  <c r="F68" i="34"/>
  <c r="U67" i="34"/>
  <c r="T67" i="34"/>
  <c r="S67" i="34"/>
  <c r="R67" i="34"/>
  <c r="Q67" i="34"/>
  <c r="P67" i="34"/>
  <c r="O67" i="34"/>
  <c r="N67" i="34"/>
  <c r="M67" i="34"/>
  <c r="L67" i="34"/>
  <c r="K67" i="34"/>
  <c r="J67" i="34"/>
  <c r="I67" i="34"/>
  <c r="H67" i="34"/>
  <c r="G67" i="34"/>
  <c r="F67" i="34"/>
  <c r="U66" i="34"/>
  <c r="T66" i="34"/>
  <c r="S66" i="34"/>
  <c r="R66" i="34"/>
  <c r="Q66" i="34"/>
  <c r="P66" i="34"/>
  <c r="O66" i="34"/>
  <c r="N66" i="34"/>
  <c r="M66" i="34"/>
  <c r="L66" i="34"/>
  <c r="K66" i="34"/>
  <c r="J66" i="34"/>
  <c r="I66" i="34"/>
  <c r="H66" i="34"/>
  <c r="G66" i="34"/>
  <c r="F66" i="34"/>
  <c r="U65" i="34"/>
  <c r="T65" i="34"/>
  <c r="S65" i="34"/>
  <c r="R65" i="34"/>
  <c r="Q65" i="34"/>
  <c r="P65" i="34"/>
  <c r="O65" i="34"/>
  <c r="N65" i="34"/>
  <c r="M65" i="34"/>
  <c r="L65" i="34"/>
  <c r="K65" i="34"/>
  <c r="J65" i="34"/>
  <c r="I65" i="34"/>
  <c r="H65" i="34"/>
  <c r="G65" i="34"/>
  <c r="F65" i="34"/>
  <c r="U64" i="34"/>
  <c r="T64" i="34"/>
  <c r="S64" i="34"/>
  <c r="R64" i="34"/>
  <c r="Q64" i="34"/>
  <c r="P64" i="34"/>
  <c r="O64" i="34"/>
  <c r="N64" i="34"/>
  <c r="M64" i="34"/>
  <c r="L64" i="34"/>
  <c r="K64" i="34"/>
  <c r="J64" i="34"/>
  <c r="I64" i="34"/>
  <c r="H64" i="34"/>
  <c r="G64" i="34"/>
  <c r="F64" i="34"/>
  <c r="U63" i="34"/>
  <c r="T63" i="34"/>
  <c r="S63" i="34"/>
  <c r="R63" i="34"/>
  <c r="Q63" i="34"/>
  <c r="P63" i="34"/>
  <c r="O63" i="34"/>
  <c r="N63" i="34"/>
  <c r="M63" i="34"/>
  <c r="L63" i="34"/>
  <c r="K63" i="34"/>
  <c r="J63" i="34"/>
  <c r="I63" i="34"/>
  <c r="H63" i="34"/>
  <c r="G63" i="34"/>
  <c r="F63" i="34"/>
  <c r="U62" i="34"/>
  <c r="T62" i="34"/>
  <c r="S62" i="34"/>
  <c r="R62" i="34"/>
  <c r="Q62" i="34"/>
  <c r="P62" i="34"/>
  <c r="O62" i="34"/>
  <c r="N62" i="34"/>
  <c r="M62" i="34"/>
  <c r="L62" i="34"/>
  <c r="K62" i="34"/>
  <c r="J62" i="34"/>
  <c r="I62" i="34"/>
  <c r="H62" i="34"/>
  <c r="G62" i="34"/>
  <c r="F62" i="34"/>
  <c r="U61" i="34"/>
  <c r="T61" i="34"/>
  <c r="S61" i="34"/>
  <c r="R61" i="34"/>
  <c r="Q61" i="34"/>
  <c r="P61" i="34"/>
  <c r="O61" i="34"/>
  <c r="N61" i="34"/>
  <c r="M61" i="34"/>
  <c r="L61" i="34"/>
  <c r="K61" i="34"/>
  <c r="J61" i="34"/>
  <c r="I61" i="34"/>
  <c r="H61" i="34"/>
  <c r="G61" i="34"/>
  <c r="F61" i="34"/>
  <c r="U60" i="34"/>
  <c r="T60" i="34"/>
  <c r="S60" i="34"/>
  <c r="R60" i="34"/>
  <c r="Q60" i="34"/>
  <c r="P60" i="34"/>
  <c r="O60" i="34"/>
  <c r="N60" i="34"/>
  <c r="M60" i="34"/>
  <c r="L60" i="34"/>
  <c r="K60" i="34"/>
  <c r="J60" i="34"/>
  <c r="I60" i="34"/>
  <c r="H60" i="34"/>
  <c r="G60" i="34"/>
  <c r="F60" i="34"/>
  <c r="U59" i="34"/>
  <c r="T59" i="34"/>
  <c r="S59" i="34"/>
  <c r="R59" i="34"/>
  <c r="Q59" i="34"/>
  <c r="P59" i="34"/>
  <c r="O59" i="34"/>
  <c r="N59" i="34"/>
  <c r="M59" i="34"/>
  <c r="L59" i="34"/>
  <c r="K59" i="34"/>
  <c r="J59" i="34"/>
  <c r="I59" i="34"/>
  <c r="H59" i="34"/>
  <c r="G59" i="34"/>
  <c r="F59" i="34"/>
  <c r="U58" i="34"/>
  <c r="T58" i="34"/>
  <c r="S58" i="34"/>
  <c r="R58" i="34"/>
  <c r="Q58" i="34"/>
  <c r="P58" i="34"/>
  <c r="O58" i="34"/>
  <c r="N58" i="34"/>
  <c r="M58" i="34"/>
  <c r="L58" i="34"/>
  <c r="K58" i="34"/>
  <c r="J58" i="34"/>
  <c r="I58" i="34"/>
  <c r="H58" i="34"/>
  <c r="G58" i="34"/>
  <c r="F58" i="34"/>
  <c r="U57" i="34"/>
  <c r="T57" i="34"/>
  <c r="S57" i="34"/>
  <c r="R57" i="34"/>
  <c r="Q57" i="34"/>
  <c r="P57" i="34"/>
  <c r="O57" i="34"/>
  <c r="N57" i="34"/>
  <c r="M57" i="34"/>
  <c r="L57" i="34"/>
  <c r="K57" i="34"/>
  <c r="J57" i="34"/>
  <c r="I57" i="34"/>
  <c r="H57" i="34"/>
  <c r="G57" i="34"/>
  <c r="F57" i="34"/>
  <c r="U56" i="34"/>
  <c r="T56" i="34"/>
  <c r="S56" i="34"/>
  <c r="R56" i="34"/>
  <c r="Q56" i="34"/>
  <c r="P56" i="34"/>
  <c r="O56" i="34"/>
  <c r="N56" i="34"/>
  <c r="M56" i="34"/>
  <c r="L56" i="34"/>
  <c r="K56" i="34"/>
  <c r="J56" i="34"/>
  <c r="I56" i="34"/>
  <c r="H56" i="34"/>
  <c r="G56" i="34"/>
  <c r="F56" i="34"/>
  <c r="U55" i="34"/>
  <c r="T55" i="34"/>
  <c r="S55" i="34"/>
  <c r="R55" i="34"/>
  <c r="Q55" i="34"/>
  <c r="P55" i="34"/>
  <c r="O55" i="34"/>
  <c r="N55" i="34"/>
  <c r="M55" i="34"/>
  <c r="L55" i="34"/>
  <c r="K55" i="34"/>
  <c r="J55" i="34"/>
  <c r="I55" i="34"/>
  <c r="H55" i="34"/>
  <c r="G55" i="34"/>
  <c r="F55" i="34"/>
  <c r="U54" i="34"/>
  <c r="T54" i="34"/>
  <c r="S54" i="34"/>
  <c r="R54" i="34"/>
  <c r="Q54" i="34"/>
  <c r="P54" i="34"/>
  <c r="O54" i="34"/>
  <c r="N54" i="34"/>
  <c r="M54" i="34"/>
  <c r="L54" i="34"/>
  <c r="K54" i="34"/>
  <c r="J54" i="34"/>
  <c r="I54" i="34"/>
  <c r="H54" i="34"/>
  <c r="G54" i="34"/>
  <c r="F54" i="34"/>
  <c r="U53" i="34"/>
  <c r="T53" i="34"/>
  <c r="S53" i="34"/>
  <c r="R53" i="34"/>
  <c r="Q53" i="34"/>
  <c r="P53" i="34"/>
  <c r="O53" i="34"/>
  <c r="N53" i="34"/>
  <c r="M53" i="34"/>
  <c r="L53" i="34"/>
  <c r="K53" i="34"/>
  <c r="J53" i="34"/>
  <c r="I53" i="34"/>
  <c r="H53" i="34"/>
  <c r="G53" i="34"/>
  <c r="F53" i="34"/>
  <c r="U52" i="34"/>
  <c r="T52" i="34"/>
  <c r="S52" i="34"/>
  <c r="R52" i="34"/>
  <c r="Q52" i="34"/>
  <c r="P52" i="34"/>
  <c r="O52" i="34"/>
  <c r="N52" i="34"/>
  <c r="M52" i="34"/>
  <c r="L52" i="34"/>
  <c r="K52" i="34"/>
  <c r="J52" i="34"/>
  <c r="I52" i="34"/>
  <c r="H52" i="34"/>
  <c r="G52" i="34"/>
  <c r="F52" i="34"/>
  <c r="U51" i="34"/>
  <c r="T51" i="34"/>
  <c r="S51" i="34"/>
  <c r="R51" i="34"/>
  <c r="Q51" i="34"/>
  <c r="P51" i="34"/>
  <c r="O51" i="34"/>
  <c r="N51" i="34"/>
  <c r="M51" i="34"/>
  <c r="L51" i="34"/>
  <c r="K51" i="34"/>
  <c r="J51" i="34"/>
  <c r="I51" i="34"/>
  <c r="H51" i="34"/>
  <c r="G51" i="34"/>
  <c r="F51" i="34"/>
  <c r="U50" i="34"/>
  <c r="T50" i="34"/>
  <c r="S50" i="34"/>
  <c r="R50" i="34"/>
  <c r="Q50" i="34"/>
  <c r="P50" i="34"/>
  <c r="O50" i="34"/>
  <c r="N50" i="34"/>
  <c r="M50" i="34"/>
  <c r="L50" i="34"/>
  <c r="K50" i="34"/>
  <c r="J50" i="34"/>
  <c r="I50" i="34"/>
  <c r="H50" i="34"/>
  <c r="G50" i="34"/>
  <c r="F50" i="34"/>
  <c r="U49" i="34"/>
  <c r="T49" i="34"/>
  <c r="S49" i="34"/>
  <c r="R49" i="34"/>
  <c r="Q49" i="34"/>
  <c r="P49" i="34"/>
  <c r="O49" i="34"/>
  <c r="N49" i="34"/>
  <c r="M49" i="34"/>
  <c r="L49" i="34"/>
  <c r="K49" i="34"/>
  <c r="J49" i="34"/>
  <c r="I49" i="34"/>
  <c r="H49" i="34"/>
  <c r="G49" i="34"/>
  <c r="F49" i="34"/>
  <c r="U48" i="34"/>
  <c r="T48" i="34"/>
  <c r="S48" i="34"/>
  <c r="R48" i="34"/>
  <c r="Q48" i="34"/>
  <c r="P48" i="34"/>
  <c r="O48" i="34"/>
  <c r="N48" i="34"/>
  <c r="M48" i="34"/>
  <c r="L48" i="34"/>
  <c r="K48" i="34"/>
  <c r="J48" i="34"/>
  <c r="I48" i="34"/>
  <c r="H48" i="34"/>
  <c r="G48" i="34"/>
  <c r="F48" i="34"/>
  <c r="U47" i="34"/>
  <c r="T47" i="34"/>
  <c r="S47" i="34"/>
  <c r="R47" i="34"/>
  <c r="Q47" i="34"/>
  <c r="P47" i="34"/>
  <c r="O47" i="34"/>
  <c r="N47" i="34"/>
  <c r="M47" i="34"/>
  <c r="L47" i="34"/>
  <c r="K47" i="34"/>
  <c r="J47" i="34"/>
  <c r="I47" i="34"/>
  <c r="H47" i="34"/>
  <c r="G47" i="34"/>
  <c r="F47" i="34"/>
  <c r="U46" i="34"/>
  <c r="T46" i="34"/>
  <c r="S46" i="34"/>
  <c r="R46" i="34"/>
  <c r="Q46" i="34"/>
  <c r="P46" i="34"/>
  <c r="O46" i="34"/>
  <c r="N46" i="34"/>
  <c r="M46" i="34"/>
  <c r="L46" i="34"/>
  <c r="K46" i="34"/>
  <c r="J46" i="34"/>
  <c r="I46" i="34"/>
  <c r="H46" i="34"/>
  <c r="G46" i="34"/>
  <c r="F46" i="34"/>
  <c r="U45" i="34"/>
  <c r="T45" i="34"/>
  <c r="S45" i="34"/>
  <c r="R45" i="34"/>
  <c r="Q45" i="34"/>
  <c r="P45" i="34"/>
  <c r="O45" i="34"/>
  <c r="N45" i="34"/>
  <c r="M45" i="34"/>
  <c r="L45" i="34"/>
  <c r="K45" i="34"/>
  <c r="J45" i="34"/>
  <c r="I45" i="34"/>
  <c r="H45" i="34"/>
  <c r="G45" i="34"/>
  <c r="F45" i="34"/>
  <c r="U44" i="34"/>
  <c r="T44" i="34"/>
  <c r="S44" i="34"/>
  <c r="R44" i="34"/>
  <c r="Q44" i="34"/>
  <c r="P44" i="34"/>
  <c r="O44" i="34"/>
  <c r="N44" i="34"/>
  <c r="M44" i="34"/>
  <c r="L44" i="34"/>
  <c r="K44" i="34"/>
  <c r="J44" i="34"/>
  <c r="I44" i="34"/>
  <c r="H44" i="34"/>
  <c r="G44" i="34"/>
  <c r="F44" i="34"/>
  <c r="U43" i="34"/>
  <c r="T43" i="34"/>
  <c r="S43" i="34"/>
  <c r="R43" i="34"/>
  <c r="Q43" i="34"/>
  <c r="P43" i="34"/>
  <c r="O43" i="34"/>
  <c r="N43" i="34"/>
  <c r="M43" i="34"/>
  <c r="L43" i="34"/>
  <c r="K43" i="34"/>
  <c r="J43" i="34"/>
  <c r="I43" i="34"/>
  <c r="H43" i="34"/>
  <c r="G43" i="34"/>
  <c r="F43" i="34"/>
  <c r="U42" i="34"/>
  <c r="T42" i="34"/>
  <c r="S42" i="34"/>
  <c r="R42" i="34"/>
  <c r="Q42" i="34"/>
  <c r="P42" i="34"/>
  <c r="O42" i="34"/>
  <c r="N42" i="34"/>
  <c r="M42" i="34"/>
  <c r="L42" i="34"/>
  <c r="K42" i="34"/>
  <c r="J42" i="34"/>
  <c r="I42" i="34"/>
  <c r="H42" i="34"/>
  <c r="G42" i="34"/>
  <c r="F42" i="34"/>
  <c r="U41" i="34"/>
  <c r="T41" i="34"/>
  <c r="S41" i="34"/>
  <c r="R41" i="34"/>
  <c r="Q41" i="34"/>
  <c r="P41" i="34"/>
  <c r="O41" i="34"/>
  <c r="N41" i="34"/>
  <c r="M41" i="34"/>
  <c r="L41" i="34"/>
  <c r="K41" i="34"/>
  <c r="J41" i="34"/>
  <c r="I41" i="34"/>
  <c r="H41" i="34"/>
  <c r="G41" i="34"/>
  <c r="F41" i="34"/>
  <c r="U40" i="34"/>
  <c r="T40" i="34"/>
  <c r="S40" i="34"/>
  <c r="R40" i="34"/>
  <c r="Q40" i="34"/>
  <c r="P40" i="34"/>
  <c r="O40" i="34"/>
  <c r="N40" i="34"/>
  <c r="M40" i="34"/>
  <c r="L40" i="34"/>
  <c r="K40" i="34"/>
  <c r="J40" i="34"/>
  <c r="I40" i="34"/>
  <c r="H40" i="34"/>
  <c r="G40" i="34"/>
  <c r="F40" i="34"/>
  <c r="U39" i="34"/>
  <c r="T39" i="34"/>
  <c r="S39" i="34"/>
  <c r="R39" i="34"/>
  <c r="Q39" i="34"/>
  <c r="P39" i="34"/>
  <c r="O39" i="34"/>
  <c r="N39" i="34"/>
  <c r="M39" i="34"/>
  <c r="L39" i="34"/>
  <c r="K39" i="34"/>
  <c r="J39" i="34"/>
  <c r="I39" i="34"/>
  <c r="H39" i="34"/>
  <c r="G39" i="34"/>
  <c r="F39" i="34"/>
  <c r="U38" i="34"/>
  <c r="T38" i="34"/>
  <c r="S38" i="34"/>
  <c r="R38" i="34"/>
  <c r="Q38" i="34"/>
  <c r="P38" i="34"/>
  <c r="O38" i="34"/>
  <c r="N38" i="34"/>
  <c r="M38" i="34"/>
  <c r="L38" i="34"/>
  <c r="K38" i="34"/>
  <c r="J38" i="34"/>
  <c r="I38" i="34"/>
  <c r="H38" i="34"/>
  <c r="G38" i="34"/>
  <c r="F38" i="34"/>
  <c r="U37" i="34"/>
  <c r="T37" i="34"/>
  <c r="S37" i="34"/>
  <c r="R37" i="34"/>
  <c r="Q37" i="34"/>
  <c r="P37" i="34"/>
  <c r="O37" i="34"/>
  <c r="N37" i="34"/>
  <c r="M37" i="34"/>
  <c r="L37" i="34"/>
  <c r="K37" i="34"/>
  <c r="J37" i="34"/>
  <c r="I37" i="34"/>
  <c r="H37" i="34"/>
  <c r="G37" i="34"/>
  <c r="F37" i="34"/>
  <c r="U36" i="34"/>
  <c r="T36" i="34"/>
  <c r="S36" i="34"/>
  <c r="R36" i="34"/>
  <c r="Q36" i="34"/>
  <c r="P36" i="34"/>
  <c r="O36" i="34"/>
  <c r="N36" i="34"/>
  <c r="M36" i="34"/>
  <c r="L36" i="34"/>
  <c r="K36" i="34"/>
  <c r="J36" i="34"/>
  <c r="I36" i="34"/>
  <c r="H36" i="34"/>
  <c r="G36" i="34"/>
  <c r="F36" i="34"/>
  <c r="U35" i="34"/>
  <c r="T35" i="34"/>
  <c r="S35" i="34"/>
  <c r="R35" i="34"/>
  <c r="Q35" i="34"/>
  <c r="P35" i="34"/>
  <c r="O35" i="34"/>
  <c r="N35" i="34"/>
  <c r="M35" i="34"/>
  <c r="L35" i="34"/>
  <c r="K35" i="34"/>
  <c r="J35" i="34"/>
  <c r="I35" i="34"/>
  <c r="H35" i="34"/>
  <c r="G35" i="34"/>
  <c r="F35" i="34"/>
  <c r="U34" i="34"/>
  <c r="T34" i="34"/>
  <c r="S34" i="34"/>
  <c r="R34" i="34"/>
  <c r="Q34" i="34"/>
  <c r="P34" i="34"/>
  <c r="O34" i="34"/>
  <c r="N34" i="34"/>
  <c r="M34" i="34"/>
  <c r="L34" i="34"/>
  <c r="K34" i="34"/>
  <c r="J34" i="34"/>
  <c r="I34" i="34"/>
  <c r="H34" i="34"/>
  <c r="G34" i="34"/>
  <c r="F34" i="34"/>
  <c r="U33" i="34"/>
  <c r="T33" i="34"/>
  <c r="S33" i="34"/>
  <c r="R33" i="34"/>
  <c r="Q33" i="34"/>
  <c r="P33" i="34"/>
  <c r="O33" i="34"/>
  <c r="N33" i="34"/>
  <c r="M33" i="34"/>
  <c r="L33" i="34"/>
  <c r="K33" i="34"/>
  <c r="J33" i="34"/>
  <c r="I33" i="34"/>
  <c r="H33" i="34"/>
  <c r="G33" i="34"/>
  <c r="F33" i="34"/>
  <c r="U32" i="34"/>
  <c r="T32" i="34"/>
  <c r="S32" i="34"/>
  <c r="R32" i="34"/>
  <c r="Q32" i="34"/>
  <c r="P32" i="34"/>
  <c r="O32" i="34"/>
  <c r="N32" i="34"/>
  <c r="M32" i="34"/>
  <c r="L32" i="34"/>
  <c r="K32" i="34"/>
  <c r="J32" i="34"/>
  <c r="I32" i="34"/>
  <c r="H32" i="34"/>
  <c r="G32" i="34"/>
  <c r="F32" i="34"/>
  <c r="U31" i="34"/>
  <c r="T31" i="34"/>
  <c r="S31" i="34"/>
  <c r="R31" i="34"/>
  <c r="Q31" i="34"/>
  <c r="P31" i="34"/>
  <c r="O31" i="34"/>
  <c r="N31" i="34"/>
  <c r="M31" i="34"/>
  <c r="L31" i="34"/>
  <c r="K31" i="34"/>
  <c r="J31" i="34"/>
  <c r="I31" i="34"/>
  <c r="H31" i="34"/>
  <c r="G31" i="34"/>
  <c r="F31" i="34"/>
  <c r="U30" i="34"/>
  <c r="T30" i="34"/>
  <c r="S30" i="34"/>
  <c r="R30" i="34"/>
  <c r="Q30" i="34"/>
  <c r="P30" i="34"/>
  <c r="O30" i="34"/>
  <c r="N30" i="34"/>
  <c r="M30" i="34"/>
  <c r="L30" i="34"/>
  <c r="K30" i="34"/>
  <c r="J30" i="34"/>
  <c r="I30" i="34"/>
  <c r="H30" i="34"/>
  <c r="G30" i="34"/>
  <c r="F30" i="34"/>
  <c r="U29" i="34"/>
  <c r="T29" i="34"/>
  <c r="S29" i="34"/>
  <c r="R29" i="34"/>
  <c r="Q29" i="34"/>
  <c r="P29" i="34"/>
  <c r="O29" i="34"/>
  <c r="N29" i="34"/>
  <c r="M29" i="34"/>
  <c r="L29" i="34"/>
  <c r="K29" i="34"/>
  <c r="J29" i="34"/>
  <c r="I29" i="34"/>
  <c r="H29" i="34"/>
  <c r="G29" i="34"/>
  <c r="F29" i="34"/>
  <c r="U28" i="34"/>
  <c r="T28" i="34"/>
  <c r="S28" i="34"/>
  <c r="R28" i="34"/>
  <c r="Q28" i="34"/>
  <c r="P28" i="34"/>
  <c r="O28" i="34"/>
  <c r="N28" i="34"/>
  <c r="M28" i="34"/>
  <c r="L28" i="34"/>
  <c r="K28" i="34"/>
  <c r="J28" i="34"/>
  <c r="I28" i="34"/>
  <c r="H28" i="34"/>
  <c r="G28" i="34"/>
  <c r="F28" i="34"/>
  <c r="U27" i="34"/>
  <c r="T27" i="34"/>
  <c r="S27" i="34"/>
  <c r="R27" i="34"/>
  <c r="Q27" i="34"/>
  <c r="P27" i="34"/>
  <c r="O27" i="34"/>
  <c r="N27" i="34"/>
  <c r="M27" i="34"/>
  <c r="L27" i="34"/>
  <c r="K27" i="34"/>
  <c r="J27" i="34"/>
  <c r="I27" i="34"/>
  <c r="H27" i="34"/>
  <c r="G27" i="34"/>
  <c r="F27" i="34"/>
  <c r="U26" i="34"/>
  <c r="T26" i="34"/>
  <c r="S26" i="34"/>
  <c r="R26" i="34"/>
  <c r="Q26" i="34"/>
  <c r="P26" i="34"/>
  <c r="O26" i="34"/>
  <c r="N26" i="34"/>
  <c r="M26" i="34"/>
  <c r="L26" i="34"/>
  <c r="K26" i="34"/>
  <c r="J26" i="34"/>
  <c r="I26" i="34"/>
  <c r="H26" i="34"/>
  <c r="G26" i="34"/>
  <c r="F26" i="34"/>
  <c r="U25" i="34"/>
  <c r="T25" i="34"/>
  <c r="S25" i="34"/>
  <c r="R25" i="34"/>
  <c r="Q25" i="34"/>
  <c r="P25" i="34"/>
  <c r="O25" i="34"/>
  <c r="N25" i="34"/>
  <c r="M25" i="34"/>
  <c r="L25" i="34"/>
  <c r="K25" i="34"/>
  <c r="J25" i="34"/>
  <c r="I25" i="34"/>
  <c r="H25" i="34"/>
  <c r="G25" i="34"/>
  <c r="F25" i="34"/>
  <c r="U24" i="34"/>
  <c r="T24" i="34"/>
  <c r="S24" i="34"/>
  <c r="R24" i="34"/>
  <c r="Q24" i="34"/>
  <c r="P24" i="34"/>
  <c r="O24" i="34"/>
  <c r="N24" i="34"/>
  <c r="M24" i="34"/>
  <c r="L24" i="34"/>
  <c r="K24" i="34"/>
  <c r="J24" i="34"/>
  <c r="I24" i="34"/>
  <c r="H24" i="34"/>
  <c r="G24" i="34"/>
  <c r="F24" i="34"/>
  <c r="U23" i="34"/>
  <c r="T23" i="34"/>
  <c r="S23" i="34"/>
  <c r="R23" i="34"/>
  <c r="Q23" i="34"/>
  <c r="P23" i="34"/>
  <c r="O23" i="34"/>
  <c r="N23" i="34"/>
  <c r="M23" i="34"/>
  <c r="L23" i="34"/>
  <c r="K23" i="34"/>
  <c r="J23" i="34"/>
  <c r="I23" i="34"/>
  <c r="H23" i="34"/>
  <c r="G23" i="34"/>
  <c r="F23" i="34"/>
  <c r="U22" i="34"/>
  <c r="T22" i="34"/>
  <c r="S22" i="34"/>
  <c r="R22" i="34"/>
  <c r="Q22" i="34"/>
  <c r="P22" i="34"/>
  <c r="O22" i="34"/>
  <c r="N22" i="34"/>
  <c r="M22" i="34"/>
  <c r="L22" i="34"/>
  <c r="K22" i="34"/>
  <c r="J22" i="34"/>
  <c r="I22" i="34"/>
  <c r="H22" i="34"/>
  <c r="G22" i="34"/>
  <c r="F22" i="34"/>
  <c r="U21" i="34"/>
  <c r="T21" i="34"/>
  <c r="S21" i="34"/>
  <c r="R21" i="34"/>
  <c r="Q21" i="34"/>
  <c r="P21" i="34"/>
  <c r="O21" i="34"/>
  <c r="N21" i="34"/>
  <c r="M21" i="34"/>
  <c r="L21" i="34"/>
  <c r="K21" i="34"/>
  <c r="J21" i="34"/>
  <c r="I21" i="34"/>
  <c r="H21" i="34"/>
  <c r="G21" i="34"/>
  <c r="F21" i="34"/>
  <c r="U20" i="34"/>
  <c r="T20" i="34"/>
  <c r="S20" i="34"/>
  <c r="R20" i="34"/>
  <c r="Q20" i="34"/>
  <c r="P20" i="34"/>
  <c r="O20" i="34"/>
  <c r="N20" i="34"/>
  <c r="M20" i="34"/>
  <c r="L20" i="34"/>
  <c r="K20" i="34"/>
  <c r="J20" i="34"/>
  <c r="I20" i="34"/>
  <c r="H20" i="34"/>
  <c r="G20" i="34"/>
  <c r="F20" i="34"/>
  <c r="U19" i="34"/>
  <c r="T19" i="34"/>
  <c r="S19" i="34"/>
  <c r="R19" i="34"/>
  <c r="Q19" i="34"/>
  <c r="P19" i="34"/>
  <c r="O19" i="34"/>
  <c r="N19" i="34"/>
  <c r="M19" i="34"/>
  <c r="L19" i="34"/>
  <c r="K19" i="34"/>
  <c r="J19" i="34"/>
  <c r="I19" i="34"/>
  <c r="H19" i="34"/>
  <c r="G19" i="34"/>
  <c r="F19" i="34"/>
  <c r="U18" i="34"/>
  <c r="T18" i="34"/>
  <c r="S18" i="34"/>
  <c r="R18" i="34"/>
  <c r="Q18" i="34"/>
  <c r="P18" i="34"/>
  <c r="O18" i="34"/>
  <c r="N18" i="34"/>
  <c r="M18" i="34"/>
  <c r="L18" i="34"/>
  <c r="K18" i="34"/>
  <c r="J18" i="34"/>
  <c r="I18" i="34"/>
  <c r="H18" i="34"/>
  <c r="G18" i="34"/>
  <c r="F18" i="34"/>
  <c r="U17" i="34"/>
  <c r="T17" i="34"/>
  <c r="S17" i="34"/>
  <c r="R17" i="34"/>
  <c r="Q17" i="34"/>
  <c r="P17" i="34"/>
  <c r="O17" i="34"/>
  <c r="N17" i="34"/>
  <c r="M17" i="34"/>
  <c r="L17" i="34"/>
  <c r="K17" i="34"/>
  <c r="J17" i="34"/>
  <c r="I17" i="34"/>
  <c r="H17" i="34"/>
  <c r="G17" i="34"/>
  <c r="F17" i="34"/>
  <c r="U16" i="34"/>
  <c r="T16" i="34"/>
  <c r="S16" i="34"/>
  <c r="R16" i="34"/>
  <c r="Q16" i="34"/>
  <c r="P16" i="34"/>
  <c r="O16" i="34"/>
  <c r="N16" i="34"/>
  <c r="M16" i="34"/>
  <c r="L16" i="34"/>
  <c r="K16" i="34"/>
  <c r="J16" i="34"/>
  <c r="I16" i="34"/>
  <c r="H16" i="34"/>
  <c r="G16" i="34"/>
  <c r="F16" i="34"/>
  <c r="U15" i="34"/>
  <c r="T15" i="34"/>
  <c r="S15" i="34"/>
  <c r="R15" i="34"/>
  <c r="Q15" i="34"/>
  <c r="P15" i="34"/>
  <c r="O15" i="34"/>
  <c r="N15" i="34"/>
  <c r="M15" i="34"/>
  <c r="L15" i="34"/>
  <c r="K15" i="34"/>
  <c r="J15" i="34"/>
  <c r="I15" i="34"/>
  <c r="H15" i="34"/>
  <c r="G15" i="34"/>
  <c r="F15" i="34"/>
  <c r="U14" i="34"/>
  <c r="T14" i="34"/>
  <c r="S14" i="34"/>
  <c r="R14" i="34"/>
  <c r="Q14" i="34"/>
  <c r="P14" i="34"/>
  <c r="O14" i="34"/>
  <c r="N14" i="34"/>
  <c r="M14" i="34"/>
  <c r="L14" i="34"/>
  <c r="K14" i="34"/>
  <c r="J14" i="34"/>
  <c r="I14" i="34"/>
  <c r="H14" i="34"/>
  <c r="G14" i="34"/>
  <c r="F14" i="34"/>
  <c r="U13" i="34"/>
  <c r="T13" i="34"/>
  <c r="S13" i="34"/>
  <c r="R13" i="34"/>
  <c r="Q13" i="34"/>
  <c r="P13" i="34"/>
  <c r="O13" i="34"/>
  <c r="N13" i="34"/>
  <c r="M13" i="34"/>
  <c r="L13" i="34"/>
  <c r="K13" i="34"/>
  <c r="J13" i="34"/>
  <c r="I13" i="34"/>
  <c r="H13" i="34"/>
  <c r="G13" i="34"/>
  <c r="F13" i="34"/>
  <c r="U12" i="34"/>
  <c r="T12" i="34"/>
  <c r="S12" i="34"/>
  <c r="R12" i="34"/>
  <c r="Q12" i="34"/>
  <c r="P12" i="34"/>
  <c r="O12" i="34"/>
  <c r="N12" i="34"/>
  <c r="M12" i="34"/>
  <c r="L12" i="34"/>
  <c r="K12" i="34"/>
  <c r="J12" i="34"/>
  <c r="I12" i="34"/>
  <c r="H12" i="34"/>
  <c r="G12" i="34"/>
  <c r="F12" i="34"/>
  <c r="U11" i="34"/>
  <c r="T11" i="34"/>
  <c r="S11" i="34"/>
  <c r="R11" i="34"/>
  <c r="Q11" i="34"/>
  <c r="P11" i="34"/>
  <c r="O11" i="34"/>
  <c r="N11" i="34"/>
  <c r="M11" i="34"/>
  <c r="L11" i="34"/>
  <c r="K11" i="34"/>
  <c r="J11" i="34"/>
  <c r="I11" i="34"/>
  <c r="H11" i="34"/>
  <c r="G11" i="34"/>
  <c r="F11" i="34"/>
  <c r="U10" i="34"/>
  <c r="T10" i="34"/>
  <c r="S10" i="34"/>
  <c r="R10" i="34"/>
  <c r="Q10" i="34"/>
  <c r="P10" i="34"/>
  <c r="O10" i="34"/>
  <c r="N10" i="34"/>
  <c r="M10" i="34"/>
  <c r="L10" i="34"/>
  <c r="K10" i="34"/>
  <c r="J10" i="34"/>
  <c r="I10" i="34"/>
  <c r="H10" i="34"/>
  <c r="G10" i="34"/>
  <c r="F10" i="34"/>
  <c r="U9" i="34"/>
  <c r="T9" i="34"/>
  <c r="S9" i="34"/>
  <c r="R9" i="34"/>
  <c r="Q9" i="34"/>
  <c r="P9" i="34"/>
  <c r="O9" i="34"/>
  <c r="N9" i="34"/>
  <c r="M9" i="34"/>
  <c r="L9" i="34"/>
  <c r="K9" i="34"/>
  <c r="J9" i="34"/>
  <c r="I9" i="34"/>
  <c r="H9" i="34"/>
  <c r="G9" i="34"/>
  <c r="F9" i="34"/>
  <c r="U8" i="34"/>
  <c r="T8" i="34"/>
  <c r="S8" i="34"/>
  <c r="R8" i="34"/>
  <c r="Q8" i="34"/>
  <c r="P8" i="34"/>
  <c r="O8" i="34"/>
  <c r="N8" i="34"/>
  <c r="M8" i="34"/>
  <c r="L8" i="34"/>
  <c r="K8" i="34"/>
  <c r="J8" i="34"/>
  <c r="I8" i="34"/>
  <c r="H8" i="34"/>
  <c r="G8" i="34"/>
  <c r="F8" i="34"/>
  <c r="U7" i="34"/>
  <c r="T7" i="34"/>
  <c r="S7" i="34"/>
  <c r="R7" i="34"/>
  <c r="Q7" i="34"/>
  <c r="P7" i="34"/>
  <c r="O7" i="34"/>
  <c r="N7" i="34"/>
  <c r="M7" i="34"/>
  <c r="L7" i="34"/>
  <c r="K7" i="34"/>
  <c r="J7" i="34"/>
  <c r="I7" i="34"/>
  <c r="H7" i="34"/>
  <c r="G7" i="34"/>
  <c r="F7" i="34"/>
  <c r="E273" i="34" l="1"/>
  <c r="E272" i="34"/>
  <c r="E271" i="34"/>
  <c r="E270" i="34"/>
  <c r="E269" i="34"/>
  <c r="E268" i="34"/>
  <c r="E267" i="34"/>
  <c r="E266" i="34"/>
  <c r="E265" i="34"/>
  <c r="E264" i="34"/>
  <c r="E263" i="34"/>
  <c r="E262" i="34"/>
  <c r="E261" i="34"/>
  <c r="E260" i="34"/>
  <c r="E259" i="34"/>
  <c r="E258" i="34"/>
  <c r="E257" i="34"/>
  <c r="E256" i="34"/>
  <c r="E250" i="34"/>
  <c r="E249" i="34"/>
  <c r="E241" i="34"/>
  <c r="E233" i="34"/>
  <c r="E225" i="34"/>
  <c r="E217" i="34"/>
  <c r="E209" i="34"/>
  <c r="E201" i="34"/>
  <c r="E200" i="34"/>
  <c r="E199" i="34"/>
  <c r="E198" i="34"/>
  <c r="E193" i="34"/>
  <c r="E185" i="34"/>
  <c r="E177" i="34"/>
  <c r="E170" i="34"/>
  <c r="E166" i="34"/>
  <c r="E162" i="34"/>
  <c r="E158" i="34"/>
  <c r="E154" i="34"/>
  <c r="E150" i="34"/>
  <c r="E146" i="34"/>
  <c r="E142" i="34"/>
  <c r="E138" i="34"/>
  <c r="E134" i="34"/>
  <c r="E130" i="34"/>
  <c r="E126" i="34"/>
  <c r="E122" i="34"/>
  <c r="E118" i="34"/>
  <c r="E114" i="34"/>
  <c r="E110" i="34"/>
  <c r="E106" i="34"/>
  <c r="E102" i="34"/>
  <c r="E98" i="34"/>
  <c r="E94" i="34"/>
  <c r="E90" i="34"/>
  <c r="E86" i="34"/>
  <c r="E82" i="34"/>
  <c r="E78" i="34"/>
  <c r="E74" i="34"/>
  <c r="E70" i="34"/>
  <c r="E66" i="34"/>
  <c r="E62" i="34"/>
  <c r="E58" i="34"/>
  <c r="E54" i="34"/>
  <c r="E50" i="34"/>
  <c r="E46" i="34"/>
  <c r="E42" i="34"/>
  <c r="E38" i="34"/>
  <c r="E34" i="34"/>
  <c r="E30" i="34"/>
  <c r="E26" i="34"/>
  <c r="E22" i="34"/>
  <c r="E18" i="34"/>
  <c r="E14" i="34"/>
  <c r="E10"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C183" i="34"/>
  <c r="C182" i="34"/>
  <c r="C181" i="34"/>
  <c r="C180" i="34"/>
  <c r="C179" i="34"/>
  <c r="C178" i="34"/>
  <c r="C177" i="34"/>
  <c r="C176" i="34"/>
  <c r="C175" i="34"/>
  <c r="C174" i="34"/>
  <c r="C173" i="34"/>
  <c r="C172" i="34"/>
  <c r="C171" i="34"/>
  <c r="C170" i="34"/>
  <c r="C169" i="34"/>
  <c r="C168" i="34"/>
  <c r="C167" i="34"/>
  <c r="C166" i="34"/>
  <c r="C165" i="34"/>
  <c r="C164" i="34"/>
  <c r="C163" i="34"/>
  <c r="C162" i="34"/>
  <c r="C161" i="34"/>
  <c r="C160" i="34"/>
  <c r="C159" i="34"/>
  <c r="C158" i="34"/>
  <c r="C157" i="34"/>
  <c r="C156" i="34"/>
  <c r="C155" i="34"/>
  <c r="C154" i="34"/>
  <c r="C153" i="34"/>
  <c r="C152" i="34"/>
  <c r="C151" i="34"/>
  <c r="C150" i="34"/>
  <c r="C149" i="34"/>
  <c r="C148" i="34"/>
  <c r="C147" i="34"/>
  <c r="C146" i="34"/>
  <c r="C145" i="34"/>
  <c r="C144" i="34"/>
  <c r="C143" i="34"/>
  <c r="C142" i="34"/>
  <c r="C141" i="34"/>
  <c r="C140" i="34"/>
  <c r="C139" i="34"/>
  <c r="C138" i="34"/>
  <c r="C137" i="34"/>
  <c r="C136" i="34"/>
  <c r="C135"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AI371" i="36" l="1"/>
  <c r="AI638" i="36"/>
  <c r="AI104" i="36"/>
  <c r="T638" i="36"/>
  <c r="E638" i="36"/>
  <c r="T104" i="36"/>
  <c r="T371" i="36"/>
  <c r="E371" i="36"/>
  <c r="E104" i="36"/>
  <c r="AI387" i="36"/>
  <c r="AI654" i="36"/>
  <c r="AI120" i="36"/>
  <c r="T654" i="36"/>
  <c r="E654" i="36"/>
  <c r="T120" i="36"/>
  <c r="T387" i="36"/>
  <c r="E387" i="36"/>
  <c r="E120" i="36"/>
  <c r="AI403" i="36"/>
  <c r="AI670" i="36"/>
  <c r="AI136" i="36"/>
  <c r="T670" i="36"/>
  <c r="E670" i="36"/>
  <c r="T136" i="36"/>
  <c r="T403" i="36"/>
  <c r="E403" i="36"/>
  <c r="E136" i="36"/>
  <c r="AI419" i="36"/>
  <c r="AI686" i="36"/>
  <c r="AI152" i="36"/>
  <c r="T686" i="36"/>
  <c r="E686" i="36"/>
  <c r="T152" i="36"/>
  <c r="T419" i="36"/>
  <c r="E419" i="36"/>
  <c r="E152" i="36"/>
  <c r="AI435" i="36"/>
  <c r="AI702" i="36"/>
  <c r="AI168" i="36"/>
  <c r="T702" i="36"/>
  <c r="E702" i="36"/>
  <c r="T168" i="36"/>
  <c r="T435" i="36"/>
  <c r="E435" i="36"/>
  <c r="E168" i="36"/>
  <c r="AI451" i="36"/>
  <c r="AI718" i="36"/>
  <c r="AI184" i="36"/>
  <c r="T718" i="36"/>
  <c r="E718" i="36"/>
  <c r="T184" i="36"/>
  <c r="T451" i="36"/>
  <c r="E451" i="36"/>
  <c r="E184" i="36"/>
  <c r="AI467" i="36"/>
  <c r="AI734" i="36"/>
  <c r="AI200" i="36"/>
  <c r="T734" i="36"/>
  <c r="E734" i="36"/>
  <c r="T200" i="36"/>
  <c r="T467" i="36"/>
  <c r="E467" i="36"/>
  <c r="E200" i="36"/>
  <c r="AI483" i="36"/>
  <c r="AI750" i="36"/>
  <c r="AI216" i="36"/>
  <c r="T750" i="36"/>
  <c r="E750" i="36"/>
  <c r="T216" i="36"/>
  <c r="T483" i="36"/>
  <c r="E483" i="36"/>
  <c r="E216" i="36"/>
  <c r="AI499" i="36"/>
  <c r="AI766" i="36"/>
  <c r="AI232" i="36"/>
  <c r="T766" i="36"/>
  <c r="E766" i="36"/>
  <c r="T232" i="36"/>
  <c r="T499" i="36"/>
  <c r="E499" i="36"/>
  <c r="E232" i="36"/>
  <c r="AI515" i="36"/>
  <c r="AI782" i="36"/>
  <c r="AI248" i="36"/>
  <c r="T782" i="36"/>
  <c r="E782" i="36"/>
  <c r="T248" i="36"/>
  <c r="T515" i="36"/>
  <c r="E515" i="36"/>
  <c r="E248" i="36"/>
  <c r="AI538" i="36"/>
  <c r="AI805" i="36"/>
  <c r="T538" i="36"/>
  <c r="AI271" i="36"/>
  <c r="T805" i="36"/>
  <c r="T271" i="36"/>
  <c r="E805" i="36"/>
  <c r="E271" i="36"/>
  <c r="E538" i="36"/>
  <c r="AI553" i="36"/>
  <c r="AI820" i="36"/>
  <c r="AI286" i="36"/>
  <c r="T553" i="36"/>
  <c r="T820" i="36"/>
  <c r="E820" i="36"/>
  <c r="T286" i="36"/>
  <c r="E553" i="36"/>
  <c r="E286" i="36"/>
  <c r="AI311" i="36"/>
  <c r="AI578" i="36"/>
  <c r="AI845" i="36"/>
  <c r="T578" i="36"/>
  <c r="T845" i="36"/>
  <c r="T311" i="36"/>
  <c r="E845" i="36"/>
  <c r="E311" i="36"/>
  <c r="E578" i="36"/>
  <c r="AI603" i="36"/>
  <c r="AI870" i="36"/>
  <c r="AI336" i="36"/>
  <c r="T870" i="36"/>
  <c r="E870" i="36"/>
  <c r="T603" i="36"/>
  <c r="T336" i="36"/>
  <c r="E603" i="36"/>
  <c r="E336" i="36"/>
  <c r="AI879" i="36"/>
  <c r="AI345" i="36"/>
  <c r="AI612" i="36"/>
  <c r="T612" i="36"/>
  <c r="T879" i="36"/>
  <c r="T345" i="36"/>
  <c r="E879" i="36"/>
  <c r="E612" i="36"/>
  <c r="E345" i="36"/>
  <c r="AI883" i="36"/>
  <c r="AI349" i="36"/>
  <c r="AI616" i="36"/>
  <c r="T616" i="36"/>
  <c r="T883" i="36"/>
  <c r="T349" i="36"/>
  <c r="E883" i="36"/>
  <c r="E616" i="36"/>
  <c r="E349" i="36"/>
  <c r="AI887" i="36"/>
  <c r="AI353" i="36"/>
  <c r="AI620" i="36"/>
  <c r="T620" i="36"/>
  <c r="T887" i="36"/>
  <c r="T353" i="36"/>
  <c r="E887" i="36"/>
  <c r="E620" i="36"/>
  <c r="E353" i="36"/>
  <c r="AI891" i="36"/>
  <c r="AI357" i="36"/>
  <c r="AI624" i="36"/>
  <c r="T624" i="36"/>
  <c r="T891" i="36"/>
  <c r="T357" i="36"/>
  <c r="E891" i="36"/>
  <c r="E624" i="36"/>
  <c r="E357" i="36"/>
  <c r="AI375" i="36"/>
  <c r="AI642" i="36"/>
  <c r="AI108" i="36"/>
  <c r="T642" i="36"/>
  <c r="E642" i="36"/>
  <c r="T108" i="36"/>
  <c r="T375" i="36"/>
  <c r="E375" i="36"/>
  <c r="E108" i="36"/>
  <c r="AI391" i="36"/>
  <c r="AI658" i="36"/>
  <c r="AI124" i="36"/>
  <c r="T658" i="36"/>
  <c r="E658" i="36"/>
  <c r="T124" i="36"/>
  <c r="T391" i="36"/>
  <c r="E391" i="36"/>
  <c r="E124" i="36"/>
  <c r="AI407" i="36"/>
  <c r="AI674" i="36"/>
  <c r="AI140" i="36"/>
  <c r="T674" i="36"/>
  <c r="E674" i="36"/>
  <c r="T140" i="36"/>
  <c r="T407" i="36"/>
  <c r="E407" i="36"/>
  <c r="E140" i="36"/>
  <c r="AI423" i="36"/>
  <c r="AI690" i="36"/>
  <c r="AI156" i="36"/>
  <c r="T690" i="36"/>
  <c r="T423" i="36"/>
  <c r="E690" i="36"/>
  <c r="T156" i="36"/>
  <c r="E423" i="36"/>
  <c r="E156" i="36"/>
  <c r="AI439" i="36"/>
  <c r="AI706" i="36"/>
  <c r="AI172" i="36"/>
  <c r="T706" i="36"/>
  <c r="T439" i="36"/>
  <c r="E706" i="36"/>
  <c r="T172" i="36"/>
  <c r="E439" i="36"/>
  <c r="E172" i="36"/>
  <c r="AI455" i="36"/>
  <c r="AI722" i="36"/>
  <c r="AI188" i="36"/>
  <c r="T722" i="36"/>
  <c r="T455" i="36"/>
  <c r="E722" i="36"/>
  <c r="T188" i="36"/>
  <c r="E455" i="36"/>
  <c r="E188" i="36"/>
  <c r="AI471" i="36"/>
  <c r="AI738" i="36"/>
  <c r="AI204" i="36"/>
  <c r="T738" i="36"/>
  <c r="E738" i="36"/>
  <c r="T204" i="36"/>
  <c r="T471" i="36"/>
  <c r="E471" i="36"/>
  <c r="E204" i="36"/>
  <c r="AI487" i="36"/>
  <c r="AI754" i="36"/>
  <c r="AI220" i="36"/>
  <c r="T754" i="36"/>
  <c r="E754" i="36"/>
  <c r="T220" i="36"/>
  <c r="T487" i="36"/>
  <c r="E487" i="36"/>
  <c r="E220" i="36"/>
  <c r="AI503" i="36"/>
  <c r="AI770" i="36"/>
  <c r="AI236" i="36"/>
  <c r="T770" i="36"/>
  <c r="E770" i="36"/>
  <c r="T236" i="36"/>
  <c r="T503" i="36"/>
  <c r="E503" i="36"/>
  <c r="E236" i="36"/>
  <c r="AI519" i="36"/>
  <c r="AI786" i="36"/>
  <c r="AI252" i="36"/>
  <c r="T786" i="36"/>
  <c r="E786" i="36"/>
  <c r="T252" i="36"/>
  <c r="T519" i="36"/>
  <c r="E519" i="36"/>
  <c r="E252" i="36"/>
  <c r="AI546" i="36"/>
  <c r="AI813" i="36"/>
  <c r="T546" i="36"/>
  <c r="AI279" i="36"/>
  <c r="T813" i="36"/>
  <c r="T279" i="36"/>
  <c r="E813" i="36"/>
  <c r="E279" i="36"/>
  <c r="E546" i="36"/>
  <c r="AI287" i="36"/>
  <c r="AI554" i="36"/>
  <c r="AI821" i="36"/>
  <c r="T554" i="36"/>
  <c r="T821" i="36"/>
  <c r="T287" i="36"/>
  <c r="E821" i="36"/>
  <c r="E287" i="36"/>
  <c r="E554" i="36"/>
  <c r="AI319" i="36"/>
  <c r="AI586" i="36"/>
  <c r="AI853" i="36"/>
  <c r="T586" i="36"/>
  <c r="T853" i="36"/>
  <c r="T319" i="36"/>
  <c r="E853" i="36"/>
  <c r="E319" i="36"/>
  <c r="E586" i="36"/>
  <c r="AI342" i="36"/>
  <c r="AI609" i="36"/>
  <c r="AI876" i="36"/>
  <c r="T609" i="36"/>
  <c r="T876" i="36"/>
  <c r="E876" i="36"/>
  <c r="T342" i="36"/>
  <c r="E609" i="36"/>
  <c r="E342" i="36"/>
  <c r="AI346" i="36"/>
  <c r="AI613" i="36"/>
  <c r="AI880" i="36"/>
  <c r="T613" i="36"/>
  <c r="T880" i="36"/>
  <c r="E880" i="36"/>
  <c r="T346" i="36"/>
  <c r="E613" i="36"/>
  <c r="E346" i="36"/>
  <c r="AI350" i="36"/>
  <c r="AI617" i="36"/>
  <c r="AI884" i="36"/>
  <c r="T617" i="36"/>
  <c r="T884" i="36"/>
  <c r="E884" i="36"/>
  <c r="T350" i="36"/>
  <c r="E617" i="36"/>
  <c r="E350" i="36"/>
  <c r="AI354" i="36"/>
  <c r="AI621" i="36"/>
  <c r="AI888" i="36"/>
  <c r="T621" i="36"/>
  <c r="T888" i="36"/>
  <c r="E888" i="36"/>
  <c r="T354" i="36"/>
  <c r="E621" i="36"/>
  <c r="E354" i="36"/>
  <c r="AI358" i="36"/>
  <c r="AI625" i="36"/>
  <c r="AI892" i="36"/>
  <c r="T625" i="36"/>
  <c r="T892" i="36"/>
  <c r="E892" i="36"/>
  <c r="T358" i="36"/>
  <c r="E625" i="36"/>
  <c r="E358" i="36"/>
  <c r="AI363" i="36"/>
  <c r="AI630" i="36"/>
  <c r="AI96" i="36"/>
  <c r="T630" i="36"/>
  <c r="E630" i="36"/>
  <c r="T96" i="36"/>
  <c r="T363" i="36"/>
  <c r="E363" i="36"/>
  <c r="E96" i="36"/>
  <c r="AI379" i="36"/>
  <c r="AI646" i="36"/>
  <c r="AI112" i="36"/>
  <c r="T646" i="36"/>
  <c r="E646" i="36"/>
  <c r="T112" i="36"/>
  <c r="T379" i="36"/>
  <c r="E379" i="36"/>
  <c r="E112" i="36"/>
  <c r="AI395" i="36"/>
  <c r="AI662" i="36"/>
  <c r="AI128" i="36"/>
  <c r="T662" i="36"/>
  <c r="E662" i="36"/>
  <c r="T128" i="36"/>
  <c r="T395" i="36"/>
  <c r="E395" i="36"/>
  <c r="E128" i="36"/>
  <c r="AI411" i="36"/>
  <c r="AI678" i="36"/>
  <c r="AI144" i="36"/>
  <c r="T678" i="36"/>
  <c r="E678" i="36"/>
  <c r="T144" i="36"/>
  <c r="T411" i="36"/>
  <c r="E411" i="36"/>
  <c r="E144" i="36"/>
  <c r="AI427" i="36"/>
  <c r="AI694" i="36"/>
  <c r="AI160" i="36"/>
  <c r="T694" i="36"/>
  <c r="E694" i="36"/>
  <c r="T160" i="36"/>
  <c r="T427" i="36"/>
  <c r="E427" i="36"/>
  <c r="E160" i="36"/>
  <c r="AI443" i="36"/>
  <c r="AI710" i="36"/>
  <c r="AI176" i="36"/>
  <c r="T710" i="36"/>
  <c r="E710" i="36"/>
  <c r="T176" i="36"/>
  <c r="T443" i="36"/>
  <c r="E443" i="36"/>
  <c r="E176" i="36"/>
  <c r="AI459" i="36"/>
  <c r="AI726" i="36"/>
  <c r="AI192" i="36"/>
  <c r="T726" i="36"/>
  <c r="E726" i="36"/>
  <c r="T192" i="36"/>
  <c r="T459" i="36"/>
  <c r="E459" i="36"/>
  <c r="E192" i="36"/>
  <c r="AI475" i="36"/>
  <c r="AI742" i="36"/>
  <c r="AI208" i="36"/>
  <c r="T742" i="36"/>
  <c r="E742" i="36"/>
  <c r="T475" i="36"/>
  <c r="T208" i="36"/>
  <c r="E475" i="36"/>
  <c r="E208" i="36"/>
  <c r="AI491" i="36"/>
  <c r="AI758" i="36"/>
  <c r="AI224" i="36"/>
  <c r="T758" i="36"/>
  <c r="E758" i="36"/>
  <c r="T491" i="36"/>
  <c r="T224" i="36"/>
  <c r="E491" i="36"/>
  <c r="E224" i="36"/>
  <c r="AI507" i="36"/>
  <c r="AI774" i="36"/>
  <c r="AI240" i="36"/>
  <c r="T774" i="36"/>
  <c r="E774" i="36"/>
  <c r="T507" i="36"/>
  <c r="T240" i="36"/>
  <c r="E507" i="36"/>
  <c r="E240" i="36"/>
  <c r="AI523" i="36"/>
  <c r="AI790" i="36"/>
  <c r="AI256" i="36"/>
  <c r="T790" i="36"/>
  <c r="E790" i="36"/>
  <c r="T523" i="36"/>
  <c r="T256" i="36"/>
  <c r="E523" i="36"/>
  <c r="E256" i="36"/>
  <c r="AI551" i="36"/>
  <c r="AI818" i="36"/>
  <c r="AI284" i="36"/>
  <c r="T818" i="36"/>
  <c r="E818" i="36"/>
  <c r="T284" i="36"/>
  <c r="T551" i="36"/>
  <c r="E551" i="36"/>
  <c r="E284" i="36"/>
  <c r="AI295" i="36"/>
  <c r="AI562" i="36"/>
  <c r="AI829" i="36"/>
  <c r="T562" i="36"/>
  <c r="T829" i="36"/>
  <c r="T295" i="36"/>
  <c r="E829" i="36"/>
  <c r="E295" i="36"/>
  <c r="E562" i="36"/>
  <c r="AI327" i="36"/>
  <c r="AI594" i="36"/>
  <c r="AI861" i="36"/>
  <c r="T594" i="36"/>
  <c r="T861" i="36"/>
  <c r="T327" i="36"/>
  <c r="E861" i="36"/>
  <c r="E327" i="36"/>
  <c r="E594" i="36"/>
  <c r="AI343" i="36"/>
  <c r="AI610" i="36"/>
  <c r="AI877" i="36"/>
  <c r="T610" i="36"/>
  <c r="T877" i="36"/>
  <c r="E610" i="36"/>
  <c r="T343" i="36"/>
  <c r="E877" i="36"/>
  <c r="E343" i="36"/>
  <c r="AI347" i="36"/>
  <c r="AI614" i="36"/>
  <c r="AI881" i="36"/>
  <c r="T614" i="36"/>
  <c r="T881" i="36"/>
  <c r="E614" i="36"/>
  <c r="T347" i="36"/>
  <c r="E881" i="36"/>
  <c r="E347" i="36"/>
  <c r="AI351" i="36"/>
  <c r="AI618" i="36"/>
  <c r="AI885" i="36"/>
  <c r="T618" i="36"/>
  <c r="T885" i="36"/>
  <c r="E618" i="36"/>
  <c r="T351" i="36"/>
  <c r="E885" i="36"/>
  <c r="E351" i="36"/>
  <c r="AI355" i="36"/>
  <c r="AI622" i="36"/>
  <c r="AI889" i="36"/>
  <c r="T622" i="36"/>
  <c r="T889" i="36"/>
  <c r="E622" i="36"/>
  <c r="T355" i="36"/>
  <c r="E889" i="36"/>
  <c r="E355" i="36"/>
  <c r="AI359" i="36"/>
  <c r="AI626" i="36"/>
  <c r="AI893" i="36"/>
  <c r="T626" i="36"/>
  <c r="T893" i="36"/>
  <c r="E626" i="36"/>
  <c r="T359" i="36"/>
  <c r="E893" i="36"/>
  <c r="E359" i="36"/>
  <c r="AI367" i="36"/>
  <c r="AI634" i="36"/>
  <c r="AI100" i="36"/>
  <c r="T634" i="36"/>
  <c r="E634" i="36"/>
  <c r="T100" i="36"/>
  <c r="T367" i="36"/>
  <c r="E367" i="36"/>
  <c r="E100" i="36"/>
  <c r="AI383" i="36"/>
  <c r="AI650" i="36"/>
  <c r="AI116" i="36"/>
  <c r="T650" i="36"/>
  <c r="E650" i="36"/>
  <c r="T116" i="36"/>
  <c r="T383" i="36"/>
  <c r="E383" i="36"/>
  <c r="E116" i="36"/>
  <c r="AI399" i="36"/>
  <c r="AI666" i="36"/>
  <c r="AI132" i="36"/>
  <c r="T666" i="36"/>
  <c r="E666" i="36"/>
  <c r="T132" i="36"/>
  <c r="T399" i="36"/>
  <c r="E399" i="36"/>
  <c r="E132" i="36"/>
  <c r="AI415" i="36"/>
  <c r="AI682" i="36"/>
  <c r="AI148" i="36"/>
  <c r="T682" i="36"/>
  <c r="T415" i="36"/>
  <c r="E682" i="36"/>
  <c r="T148" i="36"/>
  <c r="E415" i="36"/>
  <c r="E148" i="36"/>
  <c r="AI431" i="36"/>
  <c r="AI698" i="36"/>
  <c r="AI164" i="36"/>
  <c r="T698" i="36"/>
  <c r="T431" i="36"/>
  <c r="E698" i="36"/>
  <c r="T164" i="36"/>
  <c r="E431" i="36"/>
  <c r="E164" i="36"/>
  <c r="AI447" i="36"/>
  <c r="AI714" i="36"/>
  <c r="AI180" i="36"/>
  <c r="T714" i="36"/>
  <c r="T447" i="36"/>
  <c r="E714" i="36"/>
  <c r="T180" i="36"/>
  <c r="E447" i="36"/>
  <c r="E180" i="36"/>
  <c r="AI463" i="36"/>
  <c r="AI730" i="36"/>
  <c r="AI196" i="36"/>
  <c r="T730" i="36"/>
  <c r="T463" i="36"/>
  <c r="E730" i="36"/>
  <c r="T196" i="36"/>
  <c r="E463" i="36"/>
  <c r="E196" i="36"/>
  <c r="AI479" i="36"/>
  <c r="AI746" i="36"/>
  <c r="AI212" i="36"/>
  <c r="T746" i="36"/>
  <c r="T479" i="36"/>
  <c r="E746" i="36"/>
  <c r="T212" i="36"/>
  <c r="E479" i="36"/>
  <c r="E212" i="36"/>
  <c r="AI495" i="36"/>
  <c r="AI762" i="36"/>
  <c r="AI228" i="36"/>
  <c r="T762" i="36"/>
  <c r="T495" i="36"/>
  <c r="E762" i="36"/>
  <c r="T228" i="36"/>
  <c r="E495" i="36"/>
  <c r="E228" i="36"/>
  <c r="AI511" i="36"/>
  <c r="AI778" i="36"/>
  <c r="AI244" i="36"/>
  <c r="T778" i="36"/>
  <c r="T511" i="36"/>
  <c r="E778" i="36"/>
  <c r="T244" i="36"/>
  <c r="E511" i="36"/>
  <c r="E244" i="36"/>
  <c r="AI530" i="36"/>
  <c r="AI797" i="36"/>
  <c r="T530" i="36"/>
  <c r="AI263" i="36"/>
  <c r="T797" i="36"/>
  <c r="T263" i="36"/>
  <c r="E797" i="36"/>
  <c r="E263" i="36"/>
  <c r="E530" i="36"/>
  <c r="AI819" i="36"/>
  <c r="AI285" i="36"/>
  <c r="AI552" i="36"/>
  <c r="T552" i="36"/>
  <c r="T819" i="36"/>
  <c r="T285" i="36"/>
  <c r="E819" i="36"/>
  <c r="E285" i="36"/>
  <c r="E552" i="36"/>
  <c r="AI303" i="36"/>
  <c r="AI570" i="36"/>
  <c r="AI837" i="36"/>
  <c r="T570" i="36"/>
  <c r="T837" i="36"/>
  <c r="T303" i="36"/>
  <c r="E837" i="36"/>
  <c r="E303" i="36"/>
  <c r="E570" i="36"/>
  <c r="AI335" i="36"/>
  <c r="AI602" i="36"/>
  <c r="AI869" i="36"/>
  <c r="T602" i="36"/>
  <c r="T869" i="36"/>
  <c r="E602" i="36"/>
  <c r="T335" i="36"/>
  <c r="E869" i="36"/>
  <c r="E335" i="36"/>
  <c r="AI611" i="36"/>
  <c r="AI878" i="36"/>
  <c r="AI344" i="36"/>
  <c r="T878" i="36"/>
  <c r="E878" i="36"/>
  <c r="T344" i="36"/>
  <c r="E611" i="36"/>
  <c r="T611" i="36"/>
  <c r="E344" i="36"/>
  <c r="AI615" i="36"/>
  <c r="AI882" i="36"/>
  <c r="AI348" i="36"/>
  <c r="T882" i="36"/>
  <c r="E882" i="36"/>
  <c r="T348" i="36"/>
  <c r="E615" i="36"/>
  <c r="T615" i="36"/>
  <c r="E348" i="36"/>
  <c r="AI619" i="36"/>
  <c r="AI886" i="36"/>
  <c r="AI352" i="36"/>
  <c r="T886" i="36"/>
  <c r="T619" i="36"/>
  <c r="E886" i="36"/>
  <c r="T352" i="36"/>
  <c r="E619" i="36"/>
  <c r="E352" i="36"/>
  <c r="AI623" i="36"/>
  <c r="AI890" i="36"/>
  <c r="AI356" i="36"/>
  <c r="T890" i="36"/>
  <c r="T623" i="36"/>
  <c r="E890" i="36"/>
  <c r="T356" i="36"/>
  <c r="E623" i="36"/>
  <c r="E356" i="36"/>
  <c r="E9" i="34"/>
  <c r="E11" i="34"/>
  <c r="E17" i="34"/>
  <c r="E20" i="34"/>
  <c r="E23" i="34"/>
  <c r="E29" i="34"/>
  <c r="E32" i="34"/>
  <c r="E40" i="34"/>
  <c r="E41" i="34"/>
  <c r="E48" i="34"/>
  <c r="E53" i="34"/>
  <c r="E59" i="34"/>
  <c r="E7" i="34"/>
  <c r="E13" i="34"/>
  <c r="E16" i="34"/>
  <c r="E19" i="34"/>
  <c r="E25" i="34"/>
  <c r="E28" i="34"/>
  <c r="E31" i="34"/>
  <c r="E33" i="34"/>
  <c r="E36" i="34"/>
  <c r="E39" i="34"/>
  <c r="E45" i="34"/>
  <c r="E49" i="34"/>
  <c r="E51" i="34"/>
  <c r="E56" i="34"/>
  <c r="E57" i="34"/>
  <c r="E60" i="34"/>
  <c r="E63" i="34"/>
  <c r="E65" i="34"/>
  <c r="E67" i="34"/>
  <c r="E68" i="34"/>
  <c r="E69" i="34"/>
  <c r="E71" i="34"/>
  <c r="E72" i="34"/>
  <c r="E73" i="34"/>
  <c r="E75" i="34"/>
  <c r="E76" i="34"/>
  <c r="E77" i="34"/>
  <c r="E79" i="34"/>
  <c r="E80" i="34"/>
  <c r="E81" i="34"/>
  <c r="E83" i="34"/>
  <c r="E84" i="34"/>
  <c r="E85" i="34"/>
  <c r="E87" i="34"/>
  <c r="E88" i="34"/>
  <c r="E89" i="34"/>
  <c r="E91" i="34"/>
  <c r="E92" i="34"/>
  <c r="E93" i="34"/>
  <c r="E95" i="34"/>
  <c r="E96" i="34"/>
  <c r="E97" i="34"/>
  <c r="E99" i="34"/>
  <c r="E100" i="34"/>
  <c r="E101" i="34"/>
  <c r="E103" i="34"/>
  <c r="E104" i="34"/>
  <c r="E105" i="34"/>
  <c r="E107" i="34"/>
  <c r="E108" i="34"/>
  <c r="E109" i="34"/>
  <c r="E111" i="34"/>
  <c r="E112" i="34"/>
  <c r="E113" i="34"/>
  <c r="E115" i="34"/>
  <c r="E116" i="34"/>
  <c r="E117" i="34"/>
  <c r="E119" i="34"/>
  <c r="E120" i="34"/>
  <c r="E121" i="34"/>
  <c r="E123" i="34"/>
  <c r="E124" i="34"/>
  <c r="E125" i="34"/>
  <c r="E127" i="34"/>
  <c r="E128" i="34"/>
  <c r="E129" i="34"/>
  <c r="E131" i="34"/>
  <c r="E132" i="34"/>
  <c r="E133" i="34"/>
  <c r="E135" i="34"/>
  <c r="E136" i="34"/>
  <c r="E137" i="34"/>
  <c r="E139" i="34"/>
  <c r="E140" i="34"/>
  <c r="E141" i="34"/>
  <c r="E143" i="34"/>
  <c r="E144" i="34"/>
  <c r="E145" i="34"/>
  <c r="E147" i="34"/>
  <c r="E148" i="34"/>
  <c r="E149" i="34"/>
  <c r="E151" i="34"/>
  <c r="E152" i="34"/>
  <c r="E153" i="34"/>
  <c r="E155" i="34"/>
  <c r="E156" i="34"/>
  <c r="E157" i="34"/>
  <c r="E159" i="34"/>
  <c r="E160" i="34"/>
  <c r="E161" i="34"/>
  <c r="E163" i="34"/>
  <c r="E164" i="34"/>
  <c r="E165" i="34"/>
  <c r="E167" i="34"/>
  <c r="E168" i="34"/>
  <c r="E169" i="34"/>
  <c r="E171" i="34"/>
  <c r="E172" i="34"/>
  <c r="E173" i="34"/>
  <c r="E174" i="34"/>
  <c r="E175" i="34"/>
  <c r="E176" i="34"/>
  <c r="E178" i="34"/>
  <c r="E179" i="34"/>
  <c r="E180" i="34"/>
  <c r="E181" i="34"/>
  <c r="E182" i="34"/>
  <c r="E183" i="34"/>
  <c r="E184" i="34"/>
  <c r="E186" i="34"/>
  <c r="E187" i="34"/>
  <c r="E188" i="34"/>
  <c r="E189" i="34"/>
  <c r="E190" i="34"/>
  <c r="E191" i="34"/>
  <c r="E192" i="34"/>
  <c r="E194" i="34"/>
  <c r="E195" i="34"/>
  <c r="E196" i="34"/>
  <c r="E197" i="34"/>
  <c r="E202" i="34"/>
  <c r="E203" i="34"/>
  <c r="E204" i="34"/>
  <c r="E205" i="34"/>
  <c r="E206" i="34"/>
  <c r="E207" i="34"/>
  <c r="E208" i="34"/>
  <c r="E210" i="34"/>
  <c r="E211" i="34"/>
  <c r="E212" i="34"/>
  <c r="E213" i="34"/>
  <c r="E214" i="34"/>
  <c r="E215" i="34"/>
  <c r="E216" i="34"/>
  <c r="E218" i="34"/>
  <c r="E219" i="34"/>
  <c r="E220" i="34"/>
  <c r="E221" i="34"/>
  <c r="E222" i="34"/>
  <c r="E223" i="34"/>
  <c r="E224" i="34"/>
  <c r="E226" i="34"/>
  <c r="E227" i="34"/>
  <c r="E228" i="34"/>
  <c r="E229" i="34"/>
  <c r="E230" i="34"/>
  <c r="E231" i="34"/>
  <c r="E232" i="34"/>
  <c r="E234" i="34"/>
  <c r="E235" i="34"/>
  <c r="E236" i="34"/>
  <c r="E237" i="34"/>
  <c r="E238" i="34"/>
  <c r="E239" i="34"/>
  <c r="E240" i="34"/>
  <c r="E242" i="34"/>
  <c r="E243" i="34"/>
  <c r="E244" i="34"/>
  <c r="E245" i="34"/>
  <c r="E246" i="34"/>
  <c r="E247" i="34"/>
  <c r="E248" i="34"/>
  <c r="E251" i="34"/>
  <c r="E252" i="34"/>
  <c r="E253" i="34"/>
  <c r="E254" i="34"/>
  <c r="E255" i="34"/>
  <c r="E8" i="34"/>
  <c r="E12" i="34"/>
  <c r="E15" i="34"/>
  <c r="E21" i="34"/>
  <c r="E24" i="34"/>
  <c r="E27" i="34"/>
  <c r="E35" i="34"/>
  <c r="E37" i="34"/>
  <c r="E43" i="34"/>
  <c r="E44" i="34"/>
  <c r="E47" i="34"/>
  <c r="E52" i="34"/>
  <c r="E55" i="34"/>
  <c r="E61" i="34"/>
  <c r="E64" i="34"/>
  <c r="F48" i="26" l="1"/>
  <c r="G48" i="26"/>
  <c r="D48" i="26"/>
  <c r="I49" i="26"/>
  <c r="K48" i="26"/>
  <c r="L49" i="26"/>
  <c r="E48" i="26"/>
  <c r="I47" i="26"/>
  <c r="M47" i="26"/>
  <c r="J48" i="26"/>
  <c r="D47" i="26"/>
  <c r="H49" i="26"/>
  <c r="J47" i="26"/>
  <c r="H47" i="26"/>
  <c r="E47" i="26"/>
  <c r="M48" i="26"/>
  <c r="F47" i="26"/>
  <c r="K49" i="26"/>
  <c r="D49" i="26"/>
  <c r="I48" i="26"/>
  <c r="H48" i="26"/>
  <c r="M49" i="26"/>
  <c r="L48" i="26"/>
  <c r="G47" i="26"/>
  <c r="F49" i="26"/>
  <c r="G49" i="26"/>
  <c r="K47" i="26"/>
  <c r="E49" i="26"/>
  <c r="L47" i="26"/>
  <c r="J49" i="26"/>
  <c r="M97" i="26"/>
  <c r="L98" i="26"/>
  <c r="E99" i="26"/>
  <c r="I98" i="26"/>
  <c r="E97" i="26"/>
  <c r="D97" i="26"/>
  <c r="J98" i="26"/>
  <c r="I99" i="26"/>
  <c r="F99" i="26"/>
  <c r="D98" i="26"/>
  <c r="M98" i="26"/>
  <c r="K98" i="26"/>
  <c r="H97" i="26"/>
  <c r="D99" i="26"/>
  <c r="G98" i="26"/>
  <c r="J97" i="26"/>
  <c r="J99" i="26"/>
  <c r="K97" i="26"/>
  <c r="G99" i="26"/>
  <c r="F97" i="26"/>
  <c r="L97" i="26"/>
  <c r="H99" i="26"/>
  <c r="M99" i="26"/>
  <c r="H98" i="26"/>
  <c r="I97" i="26"/>
  <c r="E98" i="26"/>
  <c r="K99" i="26"/>
  <c r="G97" i="26"/>
  <c r="F98" i="26"/>
  <c r="L99" i="26"/>
  <c r="AI361" i="36"/>
  <c r="AI628" i="36"/>
  <c r="AI94" i="36"/>
  <c r="T628" i="36"/>
  <c r="T361" i="36"/>
  <c r="E628" i="36"/>
  <c r="T94" i="36"/>
  <c r="E361" i="36"/>
  <c r="E94" i="36"/>
  <c r="AI875" i="36"/>
  <c r="AI341" i="36"/>
  <c r="AI608" i="36"/>
  <c r="T608" i="36"/>
  <c r="T875" i="36"/>
  <c r="T341" i="36"/>
  <c r="E875" i="36"/>
  <c r="E608" i="36"/>
  <c r="E341" i="36"/>
  <c r="AI599" i="36"/>
  <c r="AI866" i="36"/>
  <c r="AI332" i="36"/>
  <c r="T866" i="36"/>
  <c r="E866" i="36"/>
  <c r="T332" i="36"/>
  <c r="E599" i="36"/>
  <c r="T599" i="36"/>
  <c r="E332" i="36"/>
  <c r="AI314" i="36"/>
  <c r="AI581" i="36"/>
  <c r="AI848" i="36"/>
  <c r="T581" i="36"/>
  <c r="T848" i="36"/>
  <c r="E848" i="36"/>
  <c r="T314" i="36"/>
  <c r="E581" i="36"/>
  <c r="E314" i="36"/>
  <c r="AI563" i="36"/>
  <c r="AI830" i="36"/>
  <c r="AI296" i="36"/>
  <c r="T830" i="36"/>
  <c r="E830" i="36"/>
  <c r="T296" i="36"/>
  <c r="T563" i="36"/>
  <c r="E563" i="36"/>
  <c r="E296" i="36"/>
  <c r="AI547" i="36"/>
  <c r="AI814" i="36"/>
  <c r="AI280" i="36"/>
  <c r="T814" i="36"/>
  <c r="E814" i="36"/>
  <c r="T280" i="36"/>
  <c r="T547" i="36"/>
  <c r="E547" i="36"/>
  <c r="E280" i="36"/>
  <c r="AI518" i="36"/>
  <c r="AI785" i="36"/>
  <c r="T518" i="36"/>
  <c r="AI251" i="36"/>
  <c r="T785" i="36"/>
  <c r="T251" i="36"/>
  <c r="E785" i="36"/>
  <c r="E251" i="36"/>
  <c r="E518" i="36"/>
  <c r="AI497" i="36"/>
  <c r="AI764" i="36"/>
  <c r="T497" i="36"/>
  <c r="AI230" i="36"/>
  <c r="T764" i="36"/>
  <c r="E764" i="36"/>
  <c r="T230" i="36"/>
  <c r="E497" i="36"/>
  <c r="E230" i="36"/>
  <c r="AI743" i="36"/>
  <c r="AI476" i="36"/>
  <c r="T476" i="36"/>
  <c r="AI209" i="36"/>
  <c r="T743" i="36"/>
  <c r="T209" i="36"/>
  <c r="E743" i="36"/>
  <c r="E209" i="36"/>
  <c r="E476" i="36"/>
  <c r="AI727" i="36"/>
  <c r="AI460" i="36"/>
  <c r="T460" i="36"/>
  <c r="AI193" i="36"/>
  <c r="T727" i="36"/>
  <c r="T193" i="36"/>
  <c r="E727" i="36"/>
  <c r="E193" i="36"/>
  <c r="E460" i="36"/>
  <c r="AI438" i="36"/>
  <c r="AI705" i="36"/>
  <c r="T438" i="36"/>
  <c r="AI171" i="36"/>
  <c r="T705" i="36"/>
  <c r="T171" i="36"/>
  <c r="E705" i="36"/>
  <c r="E171" i="36"/>
  <c r="E438" i="36"/>
  <c r="AI683" i="36"/>
  <c r="AI416" i="36"/>
  <c r="T416" i="36"/>
  <c r="AI149" i="36"/>
  <c r="T683" i="36"/>
  <c r="T149" i="36"/>
  <c r="E683" i="36"/>
  <c r="E149" i="36"/>
  <c r="E416" i="36"/>
  <c r="AI627" i="36"/>
  <c r="AI360" i="36"/>
  <c r="AI93" i="36"/>
  <c r="T627" i="36"/>
  <c r="T93" i="36"/>
  <c r="T360" i="36"/>
  <c r="E627" i="36"/>
  <c r="E93" i="36"/>
  <c r="E360" i="36"/>
  <c r="AI405" i="36"/>
  <c r="AI672" i="36"/>
  <c r="AI138" i="36"/>
  <c r="T672" i="36"/>
  <c r="T405" i="36"/>
  <c r="E672" i="36"/>
  <c r="T138" i="36"/>
  <c r="E405" i="36"/>
  <c r="E138" i="36"/>
  <c r="AI390" i="36"/>
  <c r="AI657" i="36"/>
  <c r="AI123" i="36"/>
  <c r="T657" i="36"/>
  <c r="T123" i="36"/>
  <c r="T390" i="36"/>
  <c r="E657" i="36"/>
  <c r="E123" i="36"/>
  <c r="E390" i="36"/>
  <c r="AI374" i="36"/>
  <c r="AI641" i="36"/>
  <c r="AI107" i="36"/>
  <c r="T641" i="36"/>
  <c r="T107" i="36"/>
  <c r="T374" i="36"/>
  <c r="E641" i="36"/>
  <c r="E107" i="36"/>
  <c r="E374" i="36"/>
  <c r="AI607" i="36"/>
  <c r="AI874" i="36"/>
  <c r="AI340" i="36"/>
  <c r="T874" i="36"/>
  <c r="T607" i="36"/>
  <c r="E874" i="36"/>
  <c r="T340" i="36"/>
  <c r="E607" i="36"/>
  <c r="E340" i="36"/>
  <c r="AI331" i="36"/>
  <c r="AI598" i="36"/>
  <c r="AI865" i="36"/>
  <c r="T598" i="36"/>
  <c r="T865" i="36"/>
  <c r="E598" i="36"/>
  <c r="T331" i="36"/>
  <c r="E865" i="36"/>
  <c r="E331" i="36"/>
  <c r="AI326" i="36"/>
  <c r="AI593" i="36"/>
  <c r="AI860" i="36"/>
  <c r="T593" i="36"/>
  <c r="T860" i="36"/>
  <c r="E860" i="36"/>
  <c r="T326" i="36"/>
  <c r="E593" i="36"/>
  <c r="E326" i="36"/>
  <c r="AI322" i="36"/>
  <c r="AI589" i="36"/>
  <c r="AI856" i="36"/>
  <c r="T589" i="36"/>
  <c r="T856" i="36"/>
  <c r="E856" i="36"/>
  <c r="T322" i="36"/>
  <c r="E589" i="36"/>
  <c r="E322" i="36"/>
  <c r="AI851" i="36"/>
  <c r="AI317" i="36"/>
  <c r="AI584" i="36"/>
  <c r="T584" i="36"/>
  <c r="T851" i="36"/>
  <c r="T317" i="36"/>
  <c r="E851" i="36"/>
  <c r="E317" i="36"/>
  <c r="E584" i="36"/>
  <c r="AI847" i="36"/>
  <c r="AI313" i="36"/>
  <c r="AI580" i="36"/>
  <c r="T580" i="36"/>
  <c r="T847" i="36"/>
  <c r="T313" i="36"/>
  <c r="E847" i="36"/>
  <c r="E313" i="36"/>
  <c r="E580" i="36"/>
  <c r="AI575" i="36"/>
  <c r="AI842" i="36"/>
  <c r="AI308" i="36"/>
  <c r="T842" i="36"/>
  <c r="T575" i="36"/>
  <c r="E842" i="36"/>
  <c r="T308" i="36"/>
  <c r="E575" i="36"/>
  <c r="E308" i="36"/>
  <c r="AI571" i="36"/>
  <c r="AI838" i="36"/>
  <c r="AI304" i="36"/>
  <c r="T838" i="36"/>
  <c r="E838" i="36"/>
  <c r="T571" i="36"/>
  <c r="T304" i="36"/>
  <c r="E571" i="36"/>
  <c r="E304" i="36"/>
  <c r="AI299" i="36"/>
  <c r="AI566" i="36"/>
  <c r="AI833" i="36"/>
  <c r="T566" i="36"/>
  <c r="T833" i="36"/>
  <c r="T299" i="36"/>
  <c r="E833" i="36"/>
  <c r="E299" i="36"/>
  <c r="E566" i="36"/>
  <c r="AI294" i="36"/>
  <c r="AI561" i="36"/>
  <c r="AI828" i="36"/>
  <c r="T561" i="36"/>
  <c r="T828" i="36"/>
  <c r="E828" i="36"/>
  <c r="T294" i="36"/>
  <c r="E561" i="36"/>
  <c r="E294" i="36"/>
  <c r="AI290" i="36"/>
  <c r="AI557" i="36"/>
  <c r="AI824" i="36"/>
  <c r="T557" i="36"/>
  <c r="T824" i="36"/>
  <c r="E824" i="36"/>
  <c r="T290" i="36"/>
  <c r="E557" i="36"/>
  <c r="E290" i="36"/>
  <c r="AI550" i="36"/>
  <c r="AI817" i="36"/>
  <c r="T550" i="36"/>
  <c r="T817" i="36"/>
  <c r="AI283" i="36"/>
  <c r="T283" i="36"/>
  <c r="E817" i="36"/>
  <c r="E283" i="36"/>
  <c r="E550" i="36"/>
  <c r="AI545" i="36"/>
  <c r="AI812" i="36"/>
  <c r="T545" i="36"/>
  <c r="AI278" i="36"/>
  <c r="T812" i="36"/>
  <c r="E812" i="36"/>
  <c r="T278" i="36"/>
  <c r="E545" i="36"/>
  <c r="E278" i="36"/>
  <c r="AI541" i="36"/>
  <c r="AI808" i="36"/>
  <c r="T541" i="36"/>
  <c r="AI274" i="36"/>
  <c r="T808" i="36"/>
  <c r="E808" i="36"/>
  <c r="T274" i="36"/>
  <c r="E541" i="36"/>
  <c r="E274" i="36"/>
  <c r="AI803" i="36"/>
  <c r="AI536" i="36"/>
  <c r="T536" i="36"/>
  <c r="AI269" i="36"/>
  <c r="T803" i="36"/>
  <c r="T269" i="36"/>
  <c r="E803" i="36"/>
  <c r="E269" i="36"/>
  <c r="E536" i="36"/>
  <c r="AI799" i="36"/>
  <c r="AI532" i="36"/>
  <c r="T532" i="36"/>
  <c r="AI265" i="36"/>
  <c r="T799" i="36"/>
  <c r="T265" i="36"/>
  <c r="E799" i="36"/>
  <c r="E265" i="36"/>
  <c r="E532" i="36"/>
  <c r="AI527" i="36"/>
  <c r="AI794" i="36"/>
  <c r="AI260" i="36"/>
  <c r="T794" i="36"/>
  <c r="T527" i="36"/>
  <c r="E794" i="36"/>
  <c r="T260" i="36"/>
  <c r="E527" i="36"/>
  <c r="E260" i="36"/>
  <c r="AI522" i="36"/>
  <c r="AI789" i="36"/>
  <c r="T522" i="36"/>
  <c r="AI255" i="36"/>
  <c r="T789" i="36"/>
  <c r="T255" i="36"/>
  <c r="E789" i="36"/>
  <c r="E255" i="36"/>
  <c r="E522" i="36"/>
  <c r="AI517" i="36"/>
  <c r="AI784" i="36"/>
  <c r="T517" i="36"/>
  <c r="AI250" i="36"/>
  <c r="T784" i="36"/>
  <c r="E784" i="36"/>
  <c r="T250" i="36"/>
  <c r="E517" i="36"/>
  <c r="E250" i="36"/>
  <c r="AI779" i="36"/>
  <c r="AI512" i="36"/>
  <c r="T512" i="36"/>
  <c r="AI245" i="36"/>
  <c r="T779" i="36"/>
  <c r="T245" i="36"/>
  <c r="E779" i="36"/>
  <c r="E245" i="36"/>
  <c r="E512" i="36"/>
  <c r="AI506" i="36"/>
  <c r="AI773" i="36"/>
  <c r="T506" i="36"/>
  <c r="AI239" i="36"/>
  <c r="T773" i="36"/>
  <c r="T239" i="36"/>
  <c r="E773" i="36"/>
  <c r="E239" i="36"/>
  <c r="E506" i="36"/>
  <c r="AI501" i="36"/>
  <c r="AI768" i="36"/>
  <c r="T501" i="36"/>
  <c r="AI234" i="36"/>
  <c r="T768" i="36"/>
  <c r="E768" i="36"/>
  <c r="T234" i="36"/>
  <c r="E501" i="36"/>
  <c r="E234" i="36"/>
  <c r="AI763" i="36"/>
  <c r="AI496" i="36"/>
  <c r="T496" i="36"/>
  <c r="AI229" i="36"/>
  <c r="T763" i="36"/>
  <c r="T229" i="36"/>
  <c r="E763" i="36"/>
  <c r="E229" i="36"/>
  <c r="E496" i="36"/>
  <c r="AI490" i="36"/>
  <c r="AI757" i="36"/>
  <c r="T490" i="36"/>
  <c r="AI223" i="36"/>
  <c r="T757" i="36"/>
  <c r="T223" i="36"/>
  <c r="E757" i="36"/>
  <c r="E223" i="36"/>
  <c r="E490" i="36"/>
  <c r="AI485" i="36"/>
  <c r="AI752" i="36"/>
  <c r="T485" i="36"/>
  <c r="AI218" i="36"/>
  <c r="T752" i="36"/>
  <c r="E752" i="36"/>
  <c r="T218" i="36"/>
  <c r="E485" i="36"/>
  <c r="E218" i="36"/>
  <c r="AI747" i="36"/>
  <c r="AI480" i="36"/>
  <c r="T480" i="36"/>
  <c r="AI213" i="36"/>
  <c r="T747" i="36"/>
  <c r="T213" i="36"/>
  <c r="E747" i="36"/>
  <c r="E213" i="36"/>
  <c r="E480" i="36"/>
  <c r="AI474" i="36"/>
  <c r="AI741" i="36"/>
  <c r="T474" i="36"/>
  <c r="AI207" i="36"/>
  <c r="T741" i="36"/>
  <c r="T207" i="36"/>
  <c r="E741" i="36"/>
  <c r="E207" i="36"/>
  <c r="E474" i="36"/>
  <c r="AI469" i="36"/>
  <c r="AI736" i="36"/>
  <c r="T469" i="36"/>
  <c r="AI202" i="36"/>
  <c r="T736" i="36"/>
  <c r="E736" i="36"/>
  <c r="T202" i="36"/>
  <c r="E469" i="36"/>
  <c r="E202" i="36"/>
  <c r="AI731" i="36"/>
  <c r="AI464" i="36"/>
  <c r="T464" i="36"/>
  <c r="AI197" i="36"/>
  <c r="T731" i="36"/>
  <c r="T197" i="36"/>
  <c r="E731" i="36"/>
  <c r="E197" i="36"/>
  <c r="E464" i="36"/>
  <c r="AI458" i="36"/>
  <c r="AI725" i="36"/>
  <c r="T458" i="36"/>
  <c r="AI191" i="36"/>
  <c r="T725" i="36"/>
  <c r="T191" i="36"/>
  <c r="E725" i="36"/>
  <c r="E191" i="36"/>
  <c r="E458" i="36"/>
  <c r="AI453" i="36"/>
  <c r="AI720" i="36"/>
  <c r="AI186" i="36"/>
  <c r="T720" i="36"/>
  <c r="T453" i="36"/>
  <c r="E720" i="36"/>
  <c r="T186" i="36"/>
  <c r="E453" i="36"/>
  <c r="E186" i="36"/>
  <c r="AI715" i="36"/>
  <c r="AI448" i="36"/>
  <c r="T448" i="36"/>
  <c r="AI181" i="36"/>
  <c r="T715" i="36"/>
  <c r="T181" i="36"/>
  <c r="E715" i="36"/>
  <c r="E181" i="36"/>
  <c r="E448" i="36"/>
  <c r="AI442" i="36"/>
  <c r="AI709" i="36"/>
  <c r="T442" i="36"/>
  <c r="AI175" i="36"/>
  <c r="T709" i="36"/>
  <c r="T175" i="36"/>
  <c r="E709" i="36"/>
  <c r="E175" i="36"/>
  <c r="E442" i="36"/>
  <c r="AI437" i="36"/>
  <c r="AI704" i="36"/>
  <c r="AI170" i="36"/>
  <c r="T704" i="36"/>
  <c r="T437" i="36"/>
  <c r="E704" i="36"/>
  <c r="T170" i="36"/>
  <c r="E437" i="36"/>
  <c r="E170" i="36"/>
  <c r="AI699" i="36"/>
  <c r="AI432" i="36"/>
  <c r="T432" i="36"/>
  <c r="AI165" i="36"/>
  <c r="T699" i="36"/>
  <c r="T165" i="36"/>
  <c r="E699" i="36"/>
  <c r="E165" i="36"/>
  <c r="E432" i="36"/>
  <c r="AI426" i="36"/>
  <c r="AI693" i="36"/>
  <c r="T426" i="36"/>
  <c r="AI159" i="36"/>
  <c r="T693" i="36"/>
  <c r="T159" i="36"/>
  <c r="E693" i="36"/>
  <c r="E159" i="36"/>
  <c r="E426" i="36"/>
  <c r="AI421" i="36"/>
  <c r="AI688" i="36"/>
  <c r="AI154" i="36"/>
  <c r="T688" i="36"/>
  <c r="T421" i="36"/>
  <c r="E688" i="36"/>
  <c r="T154" i="36"/>
  <c r="E421" i="36"/>
  <c r="E154" i="36"/>
  <c r="AI413" i="36"/>
  <c r="AI680" i="36"/>
  <c r="AI146" i="36"/>
  <c r="T680" i="36"/>
  <c r="T413" i="36"/>
  <c r="E680" i="36"/>
  <c r="T146" i="36"/>
  <c r="E413" i="36"/>
  <c r="E146" i="36"/>
  <c r="AI402" i="36"/>
  <c r="AI669" i="36"/>
  <c r="AI135" i="36"/>
  <c r="T669" i="36"/>
  <c r="T135" i="36"/>
  <c r="T402" i="36"/>
  <c r="E669" i="36"/>
  <c r="E135" i="36"/>
  <c r="E402" i="36"/>
  <c r="AI386" i="36"/>
  <c r="AI653" i="36"/>
  <c r="AI119" i="36"/>
  <c r="T653" i="36"/>
  <c r="T119" i="36"/>
  <c r="T386" i="36"/>
  <c r="E653" i="36"/>
  <c r="E119" i="36"/>
  <c r="E386" i="36"/>
  <c r="AI639" i="36"/>
  <c r="AI372" i="36"/>
  <c r="AI105" i="36"/>
  <c r="T639" i="36"/>
  <c r="T105" i="36"/>
  <c r="T372" i="36"/>
  <c r="E639" i="36"/>
  <c r="E105" i="36"/>
  <c r="E372" i="36"/>
  <c r="AI394" i="36"/>
  <c r="AI661" i="36"/>
  <c r="AI127" i="36"/>
  <c r="T661" i="36"/>
  <c r="T127" i="36"/>
  <c r="T394" i="36"/>
  <c r="E661" i="36"/>
  <c r="E127" i="36"/>
  <c r="E394" i="36"/>
  <c r="AI643" i="36"/>
  <c r="AI376" i="36"/>
  <c r="AI109" i="36"/>
  <c r="T643" i="36"/>
  <c r="T109" i="36"/>
  <c r="T376" i="36"/>
  <c r="E643" i="36"/>
  <c r="E109" i="36"/>
  <c r="E376" i="36"/>
  <c r="AI362" i="36"/>
  <c r="AI629" i="36"/>
  <c r="AI95" i="36"/>
  <c r="T629" i="36"/>
  <c r="T95" i="36"/>
  <c r="T362" i="36"/>
  <c r="E629" i="36"/>
  <c r="E95" i="36"/>
  <c r="E362" i="36"/>
  <c r="AI675" i="36"/>
  <c r="AI408" i="36"/>
  <c r="T408" i="36"/>
  <c r="AI141" i="36"/>
  <c r="T675" i="36"/>
  <c r="T141" i="36"/>
  <c r="E675" i="36"/>
  <c r="E141" i="36"/>
  <c r="E408" i="36"/>
  <c r="AI871" i="36"/>
  <c r="AI337" i="36"/>
  <c r="AI604" i="36"/>
  <c r="T604" i="36"/>
  <c r="T871" i="36"/>
  <c r="T337" i="36"/>
  <c r="E871" i="36"/>
  <c r="E604" i="36"/>
  <c r="E337" i="36"/>
  <c r="AI595" i="36"/>
  <c r="AI862" i="36"/>
  <c r="AI328" i="36"/>
  <c r="T862" i="36"/>
  <c r="E862" i="36"/>
  <c r="T328" i="36"/>
  <c r="E595" i="36"/>
  <c r="T595" i="36"/>
  <c r="E328" i="36"/>
  <c r="AI843" i="36"/>
  <c r="AI309" i="36"/>
  <c r="AI576" i="36"/>
  <c r="T576" i="36"/>
  <c r="T843" i="36"/>
  <c r="T309" i="36"/>
  <c r="E843" i="36"/>
  <c r="E309" i="36"/>
  <c r="E576" i="36"/>
  <c r="AI291" i="36"/>
  <c r="AI558" i="36"/>
  <c r="AI825" i="36"/>
  <c r="T558" i="36"/>
  <c r="T825" i="36"/>
  <c r="T291" i="36"/>
  <c r="E825" i="36"/>
  <c r="E291" i="36"/>
  <c r="E558" i="36"/>
  <c r="AI533" i="36"/>
  <c r="AI800" i="36"/>
  <c r="T533" i="36"/>
  <c r="AI266" i="36"/>
  <c r="T800" i="36"/>
  <c r="E800" i="36"/>
  <c r="T266" i="36"/>
  <c r="E533" i="36"/>
  <c r="E266" i="36"/>
  <c r="AI513" i="36"/>
  <c r="AI780" i="36"/>
  <c r="T513" i="36"/>
  <c r="AI246" i="36"/>
  <c r="T780" i="36"/>
  <c r="E780" i="36"/>
  <c r="T246" i="36"/>
  <c r="E513" i="36"/>
  <c r="E246" i="36"/>
  <c r="AI481" i="36"/>
  <c r="AI748" i="36"/>
  <c r="T481" i="36"/>
  <c r="AI214" i="36"/>
  <c r="T748" i="36"/>
  <c r="E748" i="36"/>
  <c r="T214" i="36"/>
  <c r="E481" i="36"/>
  <c r="E214" i="36"/>
  <c r="AI454" i="36"/>
  <c r="AI721" i="36"/>
  <c r="T454" i="36"/>
  <c r="AI187" i="36"/>
  <c r="T721" i="36"/>
  <c r="T187" i="36"/>
  <c r="E721" i="36"/>
  <c r="E187" i="36"/>
  <c r="E454" i="36"/>
  <c r="AI433" i="36"/>
  <c r="AI700" i="36"/>
  <c r="AI166" i="36"/>
  <c r="T700" i="36"/>
  <c r="E700" i="36"/>
  <c r="T433" i="36"/>
  <c r="T166" i="36"/>
  <c r="E433" i="36"/>
  <c r="E166" i="36"/>
  <c r="AI671" i="36"/>
  <c r="AI404" i="36"/>
  <c r="AI137" i="36"/>
  <c r="T671" i="36"/>
  <c r="T137" i="36"/>
  <c r="T404" i="36"/>
  <c r="E671" i="36"/>
  <c r="E137" i="36"/>
  <c r="E404" i="36"/>
  <c r="AI401" i="36"/>
  <c r="AI668" i="36"/>
  <c r="AI134" i="36"/>
  <c r="T668" i="36"/>
  <c r="T401" i="36"/>
  <c r="E668" i="36"/>
  <c r="T134" i="36"/>
  <c r="E401" i="36"/>
  <c r="E134" i="36"/>
  <c r="AI417" i="36"/>
  <c r="AI684" i="36"/>
  <c r="AI150" i="36"/>
  <c r="T684" i="36"/>
  <c r="E684" i="36"/>
  <c r="T417" i="36"/>
  <c r="T150" i="36"/>
  <c r="E417" i="36"/>
  <c r="E150" i="36"/>
  <c r="AI667" i="36"/>
  <c r="AI400" i="36"/>
  <c r="AI133" i="36"/>
  <c r="T667" i="36"/>
  <c r="T133" i="36"/>
  <c r="T400" i="36"/>
  <c r="E667" i="36"/>
  <c r="E133" i="36"/>
  <c r="E400" i="36"/>
  <c r="AI655" i="36"/>
  <c r="AI388" i="36"/>
  <c r="AI121" i="36"/>
  <c r="T655" i="36"/>
  <c r="T121" i="36"/>
  <c r="T388" i="36"/>
  <c r="E655" i="36"/>
  <c r="E121" i="36"/>
  <c r="E388" i="36"/>
  <c r="AI635" i="36"/>
  <c r="AI368" i="36"/>
  <c r="AI101" i="36"/>
  <c r="T635" i="36"/>
  <c r="T101" i="36"/>
  <c r="T368" i="36"/>
  <c r="E635" i="36"/>
  <c r="E101" i="36"/>
  <c r="E368" i="36"/>
  <c r="AI339" i="36"/>
  <c r="AI606" i="36"/>
  <c r="AI873" i="36"/>
  <c r="T606" i="36"/>
  <c r="T873" i="36"/>
  <c r="E606" i="36"/>
  <c r="T339" i="36"/>
  <c r="E873" i="36"/>
  <c r="E339" i="36"/>
  <c r="AI334" i="36"/>
  <c r="AI601" i="36"/>
  <c r="AI868" i="36"/>
  <c r="T601" i="36"/>
  <c r="T868" i="36"/>
  <c r="E868" i="36"/>
  <c r="T334" i="36"/>
  <c r="E601" i="36"/>
  <c r="E334" i="36"/>
  <c r="AI330" i="36"/>
  <c r="AI597" i="36"/>
  <c r="AI864" i="36"/>
  <c r="T597" i="36"/>
  <c r="T864" i="36"/>
  <c r="E864" i="36"/>
  <c r="T330" i="36"/>
  <c r="E597" i="36"/>
  <c r="E330" i="36"/>
  <c r="AI859" i="36"/>
  <c r="AI325" i="36"/>
  <c r="AI592" i="36"/>
  <c r="T592" i="36"/>
  <c r="T859" i="36"/>
  <c r="T325" i="36"/>
  <c r="E859" i="36"/>
  <c r="E592" i="36"/>
  <c r="E325" i="36"/>
  <c r="AI855" i="36"/>
  <c r="AI321" i="36"/>
  <c r="AI588" i="36"/>
  <c r="T588" i="36"/>
  <c r="T855" i="36"/>
  <c r="T321" i="36"/>
  <c r="E855" i="36"/>
  <c r="E321" i="36"/>
  <c r="E588" i="36"/>
  <c r="AI583" i="36"/>
  <c r="AI850" i="36"/>
  <c r="AI316" i="36"/>
  <c r="T850" i="36"/>
  <c r="E850" i="36"/>
  <c r="T316" i="36"/>
  <c r="T583" i="36"/>
  <c r="E583" i="36"/>
  <c r="E316" i="36"/>
  <c r="AI579" i="36"/>
  <c r="AI846" i="36"/>
  <c r="AI312" i="36"/>
  <c r="T846" i="36"/>
  <c r="E846" i="36"/>
  <c r="T312" i="36"/>
  <c r="T579" i="36"/>
  <c r="E579" i="36"/>
  <c r="E312" i="36"/>
  <c r="AI307" i="36"/>
  <c r="AI574" i="36"/>
  <c r="AI841" i="36"/>
  <c r="T574" i="36"/>
  <c r="T841" i="36"/>
  <c r="T307" i="36"/>
  <c r="E841" i="36"/>
  <c r="E307" i="36"/>
  <c r="E574" i="36"/>
  <c r="AI302" i="36"/>
  <c r="AI569" i="36"/>
  <c r="AI836" i="36"/>
  <c r="T569" i="36"/>
  <c r="T836" i="36"/>
  <c r="E836" i="36"/>
  <c r="T302" i="36"/>
  <c r="E569" i="36"/>
  <c r="E302" i="36"/>
  <c r="AI298" i="36"/>
  <c r="AI565" i="36"/>
  <c r="AI832" i="36"/>
  <c r="T565" i="36"/>
  <c r="T832" i="36"/>
  <c r="E832" i="36"/>
  <c r="T298" i="36"/>
  <c r="E565" i="36"/>
  <c r="E298" i="36"/>
  <c r="AI827" i="36"/>
  <c r="AI293" i="36"/>
  <c r="AI560" i="36"/>
  <c r="T560" i="36"/>
  <c r="T827" i="36"/>
  <c r="T293" i="36"/>
  <c r="E827" i="36"/>
  <c r="E293" i="36"/>
  <c r="E560" i="36"/>
  <c r="AI823" i="36"/>
  <c r="AI289" i="36"/>
  <c r="AI556" i="36"/>
  <c r="T556" i="36"/>
  <c r="T823" i="36"/>
  <c r="T289" i="36"/>
  <c r="E823" i="36"/>
  <c r="E289" i="36"/>
  <c r="E556" i="36"/>
  <c r="AI549" i="36"/>
  <c r="AI816" i="36"/>
  <c r="T549" i="36"/>
  <c r="T816" i="36"/>
  <c r="AI282" i="36"/>
  <c r="E816" i="36"/>
  <c r="T282" i="36"/>
  <c r="E549" i="36"/>
  <c r="E282" i="36"/>
  <c r="AI811" i="36"/>
  <c r="AI544" i="36"/>
  <c r="T544" i="36"/>
  <c r="AI277" i="36"/>
  <c r="T811" i="36"/>
  <c r="T277" i="36"/>
  <c r="E811" i="36"/>
  <c r="E277" i="36"/>
  <c r="E544" i="36"/>
  <c r="AI807" i="36"/>
  <c r="AI540" i="36"/>
  <c r="T540" i="36"/>
  <c r="AI273" i="36"/>
  <c r="T807" i="36"/>
  <c r="T273" i="36"/>
  <c r="E807" i="36"/>
  <c r="E273" i="36"/>
  <c r="E540" i="36"/>
  <c r="AI535" i="36"/>
  <c r="AI802" i="36"/>
  <c r="AI268" i="36"/>
  <c r="T802" i="36"/>
  <c r="E802" i="36"/>
  <c r="T268" i="36"/>
  <c r="T535" i="36"/>
  <c r="E535" i="36"/>
  <c r="E268" i="36"/>
  <c r="AI531" i="36"/>
  <c r="AI798" i="36"/>
  <c r="AI264" i="36"/>
  <c r="T798" i="36"/>
  <c r="E798" i="36"/>
  <c r="T264" i="36"/>
  <c r="T531" i="36"/>
  <c r="E531" i="36"/>
  <c r="E264" i="36"/>
  <c r="AI526" i="36"/>
  <c r="AI793" i="36"/>
  <c r="T526" i="36"/>
  <c r="AI259" i="36"/>
  <c r="T793" i="36"/>
  <c r="T259" i="36"/>
  <c r="E793" i="36"/>
  <c r="E259" i="36"/>
  <c r="E526" i="36"/>
  <c r="AI521" i="36"/>
  <c r="AI788" i="36"/>
  <c r="T521" i="36"/>
  <c r="AI254" i="36"/>
  <c r="T788" i="36"/>
  <c r="E788" i="36"/>
  <c r="T254" i="36"/>
  <c r="E521" i="36"/>
  <c r="E254" i="36"/>
  <c r="AI783" i="36"/>
  <c r="AI516" i="36"/>
  <c r="T516" i="36"/>
  <c r="AI249" i="36"/>
  <c r="T783" i="36"/>
  <c r="T249" i="36"/>
  <c r="E783" i="36"/>
  <c r="E249" i="36"/>
  <c r="E516" i="36"/>
  <c r="AI510" i="36"/>
  <c r="AI777" i="36"/>
  <c r="T510" i="36"/>
  <c r="AI243" i="36"/>
  <c r="T777" i="36"/>
  <c r="T243" i="36"/>
  <c r="E777" i="36"/>
  <c r="E243" i="36"/>
  <c r="E510" i="36"/>
  <c r="AI505" i="36"/>
  <c r="AI772" i="36"/>
  <c r="T505" i="36"/>
  <c r="AI238" i="36"/>
  <c r="T772" i="36"/>
  <c r="E772" i="36"/>
  <c r="T238" i="36"/>
  <c r="E505" i="36"/>
  <c r="E238" i="36"/>
  <c r="AI767" i="36"/>
  <c r="AI500" i="36"/>
  <c r="T500" i="36"/>
  <c r="AI233" i="36"/>
  <c r="T767" i="36"/>
  <c r="T233" i="36"/>
  <c r="E767" i="36"/>
  <c r="E233" i="36"/>
  <c r="E500" i="36"/>
  <c r="AI494" i="36"/>
  <c r="AI761" i="36"/>
  <c r="T494" i="36"/>
  <c r="AI227" i="36"/>
  <c r="T761" i="36"/>
  <c r="T227" i="36"/>
  <c r="E761" i="36"/>
  <c r="E227" i="36"/>
  <c r="E494" i="36"/>
  <c r="AI489" i="36"/>
  <c r="AI756" i="36"/>
  <c r="T489" i="36"/>
  <c r="AI222" i="36"/>
  <c r="T756" i="36"/>
  <c r="E756" i="36"/>
  <c r="T222" i="36"/>
  <c r="E489" i="36"/>
  <c r="E222" i="36"/>
  <c r="AI751" i="36"/>
  <c r="AI484" i="36"/>
  <c r="T484" i="36"/>
  <c r="AI217" i="36"/>
  <c r="T751" i="36"/>
  <c r="T217" i="36"/>
  <c r="E751" i="36"/>
  <c r="E217" i="36"/>
  <c r="E484" i="36"/>
  <c r="AI478" i="36"/>
  <c r="AI745" i="36"/>
  <c r="T478" i="36"/>
  <c r="AI211" i="36"/>
  <c r="T745" i="36"/>
  <c r="T211" i="36"/>
  <c r="E745" i="36"/>
  <c r="E211" i="36"/>
  <c r="E478" i="36"/>
  <c r="AI473" i="36"/>
  <c r="AI740" i="36"/>
  <c r="T473" i="36"/>
  <c r="AI206" i="36"/>
  <c r="T740" i="36"/>
  <c r="E740" i="36"/>
  <c r="T206" i="36"/>
  <c r="E473" i="36"/>
  <c r="E206" i="36"/>
  <c r="AI735" i="36"/>
  <c r="AI468" i="36"/>
  <c r="T468" i="36"/>
  <c r="AI201" i="36"/>
  <c r="T735" i="36"/>
  <c r="T201" i="36"/>
  <c r="E735" i="36"/>
  <c r="E201" i="36"/>
  <c r="E468" i="36"/>
  <c r="AI462" i="36"/>
  <c r="AI729" i="36"/>
  <c r="T462" i="36"/>
  <c r="AI195" i="36"/>
  <c r="T729" i="36"/>
  <c r="T195" i="36"/>
  <c r="E729" i="36"/>
  <c r="E195" i="36"/>
  <c r="E462" i="36"/>
  <c r="AI457" i="36"/>
  <c r="AI724" i="36"/>
  <c r="AI190" i="36"/>
  <c r="T724" i="36"/>
  <c r="E724" i="36"/>
  <c r="T457" i="36"/>
  <c r="T190" i="36"/>
  <c r="E457" i="36"/>
  <c r="E190" i="36"/>
  <c r="AI719" i="36"/>
  <c r="AI452" i="36"/>
  <c r="T452" i="36"/>
  <c r="AI185" i="36"/>
  <c r="T719" i="36"/>
  <c r="T185" i="36"/>
  <c r="E719" i="36"/>
  <c r="E185" i="36"/>
  <c r="E452" i="36"/>
  <c r="AI446" i="36"/>
  <c r="AI713" i="36"/>
  <c r="T446" i="36"/>
  <c r="AI179" i="36"/>
  <c r="T713" i="36"/>
  <c r="T179" i="36"/>
  <c r="E713" i="36"/>
  <c r="E179" i="36"/>
  <c r="E446" i="36"/>
  <c r="AI441" i="36"/>
  <c r="AI708" i="36"/>
  <c r="AI174" i="36"/>
  <c r="T708" i="36"/>
  <c r="E708" i="36"/>
  <c r="T441" i="36"/>
  <c r="T174" i="36"/>
  <c r="E441" i="36"/>
  <c r="E174" i="36"/>
  <c r="AI703" i="36"/>
  <c r="AI436" i="36"/>
  <c r="T436" i="36"/>
  <c r="AI169" i="36"/>
  <c r="T703" i="36"/>
  <c r="T169" i="36"/>
  <c r="E703" i="36"/>
  <c r="E169" i="36"/>
  <c r="E436" i="36"/>
  <c r="AI430" i="36"/>
  <c r="AI697" i="36"/>
  <c r="T430" i="36"/>
  <c r="AI163" i="36"/>
  <c r="T697" i="36"/>
  <c r="T163" i="36"/>
  <c r="E697" i="36"/>
  <c r="E163" i="36"/>
  <c r="E430" i="36"/>
  <c r="AI425" i="36"/>
  <c r="AI692" i="36"/>
  <c r="AI158" i="36"/>
  <c r="T692" i="36"/>
  <c r="E692" i="36"/>
  <c r="T425" i="36"/>
  <c r="T158" i="36"/>
  <c r="E425" i="36"/>
  <c r="E158" i="36"/>
  <c r="AI687" i="36"/>
  <c r="AI420" i="36"/>
  <c r="T420" i="36"/>
  <c r="AI153" i="36"/>
  <c r="T687" i="36"/>
  <c r="T153" i="36"/>
  <c r="E687" i="36"/>
  <c r="E153" i="36"/>
  <c r="E420" i="36"/>
  <c r="AI410" i="36"/>
  <c r="AI677" i="36"/>
  <c r="AI143" i="36"/>
  <c r="T677" i="36"/>
  <c r="T410" i="36"/>
  <c r="T143" i="36"/>
  <c r="E677" i="36"/>
  <c r="E143" i="36"/>
  <c r="E410" i="36"/>
  <c r="AI398" i="36"/>
  <c r="AI665" i="36"/>
  <c r="AI131" i="36"/>
  <c r="T665" i="36"/>
  <c r="T131" i="36"/>
  <c r="T398" i="36"/>
  <c r="E665" i="36"/>
  <c r="E131" i="36"/>
  <c r="E398" i="36"/>
  <c r="AI651" i="36"/>
  <c r="AI384" i="36"/>
  <c r="AI117" i="36"/>
  <c r="T651" i="36"/>
  <c r="T117" i="36"/>
  <c r="T384" i="36"/>
  <c r="E651" i="36"/>
  <c r="E117" i="36"/>
  <c r="E384" i="36"/>
  <c r="AI369" i="36"/>
  <c r="AI636" i="36"/>
  <c r="AI102" i="36"/>
  <c r="T636" i="36"/>
  <c r="T369" i="36"/>
  <c r="E636" i="36"/>
  <c r="T102" i="36"/>
  <c r="E369" i="36"/>
  <c r="E102" i="36"/>
  <c r="AI679" i="36"/>
  <c r="AI412" i="36"/>
  <c r="T412" i="36"/>
  <c r="AI145" i="36"/>
  <c r="T679" i="36"/>
  <c r="T145" i="36"/>
  <c r="E679" i="36"/>
  <c r="E145" i="36"/>
  <c r="E412" i="36"/>
  <c r="AI393" i="36"/>
  <c r="AI660" i="36"/>
  <c r="AI126" i="36"/>
  <c r="T660" i="36"/>
  <c r="T393" i="36"/>
  <c r="E660" i="36"/>
  <c r="T126" i="36"/>
  <c r="E393" i="36"/>
  <c r="E126" i="36"/>
  <c r="AI373" i="36"/>
  <c r="AI640" i="36"/>
  <c r="AI106" i="36"/>
  <c r="T640" i="36"/>
  <c r="T373" i="36"/>
  <c r="E640" i="36"/>
  <c r="T106" i="36"/>
  <c r="E373" i="36"/>
  <c r="E106" i="36"/>
  <c r="AI663" i="36"/>
  <c r="AI396" i="36"/>
  <c r="AI129" i="36"/>
  <c r="T663" i="36"/>
  <c r="T129" i="36"/>
  <c r="T396" i="36"/>
  <c r="E663" i="36"/>
  <c r="E129" i="36"/>
  <c r="E396" i="36"/>
  <c r="AI323" i="36"/>
  <c r="AI590" i="36"/>
  <c r="AI857" i="36"/>
  <c r="T590" i="36"/>
  <c r="T857" i="36"/>
  <c r="T323" i="36"/>
  <c r="E857" i="36"/>
  <c r="E323" i="36"/>
  <c r="E590" i="36"/>
  <c r="AI567" i="36"/>
  <c r="AI834" i="36"/>
  <c r="AI300" i="36"/>
  <c r="T834" i="36"/>
  <c r="E834" i="36"/>
  <c r="T300" i="36"/>
  <c r="T567" i="36"/>
  <c r="E567" i="36"/>
  <c r="E300" i="36"/>
  <c r="AI537" i="36"/>
  <c r="AI804" i="36"/>
  <c r="T537" i="36"/>
  <c r="AI270" i="36"/>
  <c r="T804" i="36"/>
  <c r="E804" i="36"/>
  <c r="T270" i="36"/>
  <c r="E537" i="36"/>
  <c r="E270" i="36"/>
  <c r="AI791" i="36"/>
  <c r="AI524" i="36"/>
  <c r="T524" i="36"/>
  <c r="AI257" i="36"/>
  <c r="T791" i="36"/>
  <c r="T257" i="36"/>
  <c r="E791" i="36"/>
  <c r="E257" i="36"/>
  <c r="E524" i="36"/>
  <c r="AI502" i="36"/>
  <c r="AI769" i="36"/>
  <c r="T502" i="36"/>
  <c r="AI235" i="36"/>
  <c r="T769" i="36"/>
  <c r="T235" i="36"/>
  <c r="E769" i="36"/>
  <c r="E235" i="36"/>
  <c r="E502" i="36"/>
  <c r="AI486" i="36"/>
  <c r="AI753" i="36"/>
  <c r="T486" i="36"/>
  <c r="AI219" i="36"/>
  <c r="T753" i="36"/>
  <c r="T219" i="36"/>
  <c r="E753" i="36"/>
  <c r="E219" i="36"/>
  <c r="E486" i="36"/>
  <c r="AI465" i="36"/>
  <c r="AI732" i="36"/>
  <c r="T465" i="36"/>
  <c r="AI198" i="36"/>
  <c r="T732" i="36"/>
  <c r="E732" i="36"/>
  <c r="T198" i="36"/>
  <c r="E465" i="36"/>
  <c r="E198" i="36"/>
  <c r="AI711" i="36"/>
  <c r="AI444" i="36"/>
  <c r="T444" i="36"/>
  <c r="AI177" i="36"/>
  <c r="T711" i="36"/>
  <c r="T177" i="36"/>
  <c r="E711" i="36"/>
  <c r="E177" i="36"/>
  <c r="E444" i="36"/>
  <c r="AI695" i="36"/>
  <c r="AI428" i="36"/>
  <c r="T428" i="36"/>
  <c r="AI161" i="36"/>
  <c r="T695" i="36"/>
  <c r="T161" i="36"/>
  <c r="E695" i="36"/>
  <c r="E161" i="36"/>
  <c r="E428" i="36"/>
  <c r="AI389" i="36"/>
  <c r="AI656" i="36"/>
  <c r="AI122" i="36"/>
  <c r="T656" i="36"/>
  <c r="T389" i="36"/>
  <c r="E656" i="36"/>
  <c r="T122" i="36"/>
  <c r="E389" i="36"/>
  <c r="E122" i="36"/>
  <c r="AI631" i="36"/>
  <c r="AI364" i="36"/>
  <c r="AI97" i="36"/>
  <c r="T631" i="36"/>
  <c r="T97" i="36"/>
  <c r="T364" i="36"/>
  <c r="E631" i="36"/>
  <c r="E97" i="36"/>
  <c r="E364" i="36"/>
  <c r="AI414" i="36"/>
  <c r="AI681" i="36"/>
  <c r="AI147" i="36"/>
  <c r="T681" i="36"/>
  <c r="T414" i="36"/>
  <c r="T147" i="36"/>
  <c r="E681" i="36"/>
  <c r="E147" i="36"/>
  <c r="E414" i="36"/>
  <c r="AI397" i="36"/>
  <c r="AI664" i="36"/>
  <c r="AI130" i="36"/>
  <c r="T664" i="36"/>
  <c r="T397" i="36"/>
  <c r="E664" i="36"/>
  <c r="T130" i="36"/>
  <c r="E397" i="36"/>
  <c r="E130" i="36"/>
  <c r="AI647" i="36"/>
  <c r="AI380" i="36"/>
  <c r="AI113" i="36"/>
  <c r="T647" i="36"/>
  <c r="T113" i="36"/>
  <c r="T380" i="36"/>
  <c r="E647" i="36"/>
  <c r="E113" i="36"/>
  <c r="E380" i="36"/>
  <c r="AI365" i="36"/>
  <c r="AI632" i="36"/>
  <c r="AI98" i="36"/>
  <c r="T632" i="36"/>
  <c r="T365" i="36"/>
  <c r="E632" i="36"/>
  <c r="T98" i="36"/>
  <c r="E365" i="36"/>
  <c r="E98" i="36"/>
  <c r="AI338" i="36"/>
  <c r="AI605" i="36"/>
  <c r="AI872" i="36"/>
  <c r="T605" i="36"/>
  <c r="T872" i="36"/>
  <c r="E872" i="36"/>
  <c r="T338" i="36"/>
  <c r="E605" i="36"/>
  <c r="E338" i="36"/>
  <c r="AI867" i="36"/>
  <c r="AI333" i="36"/>
  <c r="AI600" i="36"/>
  <c r="T600" i="36"/>
  <c r="T867" i="36"/>
  <c r="T333" i="36"/>
  <c r="E867" i="36"/>
  <c r="E600" i="36"/>
  <c r="E333" i="36"/>
  <c r="AI863" i="36"/>
  <c r="AI329" i="36"/>
  <c r="AI596" i="36"/>
  <c r="T596" i="36"/>
  <c r="T863" i="36"/>
  <c r="T329" i="36"/>
  <c r="E863" i="36"/>
  <c r="E596" i="36"/>
  <c r="E329" i="36"/>
  <c r="AI591" i="36"/>
  <c r="AI858" i="36"/>
  <c r="AI324" i="36"/>
  <c r="T858" i="36"/>
  <c r="T591" i="36"/>
  <c r="E858" i="36"/>
  <c r="T324" i="36"/>
  <c r="E591" i="36"/>
  <c r="E324" i="36"/>
  <c r="AI587" i="36"/>
  <c r="AI854" i="36"/>
  <c r="AI320" i="36"/>
  <c r="T854" i="36"/>
  <c r="E854" i="36"/>
  <c r="T587" i="36"/>
  <c r="T320" i="36"/>
  <c r="E587" i="36"/>
  <c r="E320" i="36"/>
  <c r="AI315" i="36"/>
  <c r="AI582" i="36"/>
  <c r="AI849" i="36"/>
  <c r="T582" i="36"/>
  <c r="T849" i="36"/>
  <c r="T315" i="36"/>
  <c r="E849" i="36"/>
  <c r="E315" i="36"/>
  <c r="E582" i="36"/>
  <c r="AI310" i="36"/>
  <c r="AI577" i="36"/>
  <c r="AI844" i="36"/>
  <c r="T577" i="36"/>
  <c r="T844" i="36"/>
  <c r="E844" i="36"/>
  <c r="T310" i="36"/>
  <c r="E577" i="36"/>
  <c r="E310" i="36"/>
  <c r="AI306" i="36"/>
  <c r="AI573" i="36"/>
  <c r="AI840" i="36"/>
  <c r="T573" i="36"/>
  <c r="T840" i="36"/>
  <c r="E840" i="36"/>
  <c r="T306" i="36"/>
  <c r="E573" i="36"/>
  <c r="E306" i="36"/>
  <c r="AI835" i="36"/>
  <c r="AI301" i="36"/>
  <c r="AI568" i="36"/>
  <c r="T568" i="36"/>
  <c r="T835" i="36"/>
  <c r="T301" i="36"/>
  <c r="E835" i="36"/>
  <c r="E301" i="36"/>
  <c r="E568" i="36"/>
  <c r="AI831" i="36"/>
  <c r="AI297" i="36"/>
  <c r="AI564" i="36"/>
  <c r="T564" i="36"/>
  <c r="T831" i="36"/>
  <c r="T297" i="36"/>
  <c r="E831" i="36"/>
  <c r="E297" i="36"/>
  <c r="E564" i="36"/>
  <c r="AI559" i="36"/>
  <c r="AI826" i="36"/>
  <c r="AI292" i="36"/>
  <c r="T826" i="36"/>
  <c r="T559" i="36"/>
  <c r="E826" i="36"/>
  <c r="T292" i="36"/>
  <c r="E559" i="36"/>
  <c r="E292" i="36"/>
  <c r="AI555" i="36"/>
  <c r="AI822" i="36"/>
  <c r="AI288" i="36"/>
  <c r="T822" i="36"/>
  <c r="E822" i="36"/>
  <c r="T555" i="36"/>
  <c r="T288" i="36"/>
  <c r="E555" i="36"/>
  <c r="E288" i="36"/>
  <c r="AI815" i="36"/>
  <c r="AI548" i="36"/>
  <c r="AI281" i="36"/>
  <c r="T548" i="36"/>
  <c r="T815" i="36"/>
  <c r="T281" i="36"/>
  <c r="E815" i="36"/>
  <c r="E281" i="36"/>
  <c r="E548" i="36"/>
  <c r="AI543" i="36"/>
  <c r="AI810" i="36"/>
  <c r="AI276" i="36"/>
  <c r="T810" i="36"/>
  <c r="T543" i="36"/>
  <c r="E810" i="36"/>
  <c r="T276" i="36"/>
  <c r="E543" i="36"/>
  <c r="E276" i="36"/>
  <c r="AI539" i="36"/>
  <c r="AI806" i="36"/>
  <c r="AI272" i="36"/>
  <c r="T806" i="36"/>
  <c r="E806" i="36"/>
  <c r="T539" i="36"/>
  <c r="T272" i="36"/>
  <c r="E539" i="36"/>
  <c r="E272" i="36"/>
  <c r="AI534" i="36"/>
  <c r="AI801" i="36"/>
  <c r="T534" i="36"/>
  <c r="AI267" i="36"/>
  <c r="T801" i="36"/>
  <c r="T267" i="36"/>
  <c r="E801" i="36"/>
  <c r="E267" i="36"/>
  <c r="E534" i="36"/>
  <c r="AI529" i="36"/>
  <c r="AI796" i="36"/>
  <c r="T529" i="36"/>
  <c r="AI262" i="36"/>
  <c r="T796" i="36"/>
  <c r="E796" i="36"/>
  <c r="T262" i="36"/>
  <c r="E529" i="36"/>
  <c r="E262" i="36"/>
  <c r="AI525" i="36"/>
  <c r="AI792" i="36"/>
  <c r="T525" i="36"/>
  <c r="AI258" i="36"/>
  <c r="T792" i="36"/>
  <c r="E792" i="36"/>
  <c r="T258" i="36"/>
  <c r="E525" i="36"/>
  <c r="E258" i="36"/>
  <c r="AI787" i="36"/>
  <c r="AI520" i="36"/>
  <c r="T520" i="36"/>
  <c r="AI253" i="36"/>
  <c r="T787" i="36"/>
  <c r="T253" i="36"/>
  <c r="E787" i="36"/>
  <c r="E253" i="36"/>
  <c r="E520" i="36"/>
  <c r="AI514" i="36"/>
  <c r="AI781" i="36"/>
  <c r="T514" i="36"/>
  <c r="AI247" i="36"/>
  <c r="T781" i="36"/>
  <c r="T247" i="36"/>
  <c r="E781" i="36"/>
  <c r="E247" i="36"/>
  <c r="E514" i="36"/>
  <c r="AI509" i="36"/>
  <c r="AI776" i="36"/>
  <c r="T509" i="36"/>
  <c r="AI242" i="36"/>
  <c r="T776" i="36"/>
  <c r="E776" i="36"/>
  <c r="T242" i="36"/>
  <c r="E509" i="36"/>
  <c r="E242" i="36"/>
  <c r="AI771" i="36"/>
  <c r="AI504" i="36"/>
  <c r="T504" i="36"/>
  <c r="AI237" i="36"/>
  <c r="T771" i="36"/>
  <c r="T237" i="36"/>
  <c r="E771" i="36"/>
  <c r="E237" i="36"/>
  <c r="E504" i="36"/>
  <c r="AI498" i="36"/>
  <c r="AI765" i="36"/>
  <c r="T498" i="36"/>
  <c r="AI231" i="36"/>
  <c r="T765" i="36"/>
  <c r="T231" i="36"/>
  <c r="E765" i="36"/>
  <c r="E231" i="36"/>
  <c r="E498" i="36"/>
  <c r="AI493" i="36"/>
  <c r="AI760" i="36"/>
  <c r="T493" i="36"/>
  <c r="AI226" i="36"/>
  <c r="T760" i="36"/>
  <c r="E760" i="36"/>
  <c r="T226" i="36"/>
  <c r="E493" i="36"/>
  <c r="E226" i="36"/>
  <c r="AI755" i="36"/>
  <c r="AI488" i="36"/>
  <c r="T488" i="36"/>
  <c r="AI221" i="36"/>
  <c r="T755" i="36"/>
  <c r="T221" i="36"/>
  <c r="E755" i="36"/>
  <c r="E221" i="36"/>
  <c r="E488" i="36"/>
  <c r="AI482" i="36"/>
  <c r="AI749" i="36"/>
  <c r="T482" i="36"/>
  <c r="AI215" i="36"/>
  <c r="T749" i="36"/>
  <c r="T215" i="36"/>
  <c r="E749" i="36"/>
  <c r="E215" i="36"/>
  <c r="E482" i="36"/>
  <c r="AI477" i="36"/>
  <c r="AI744" i="36"/>
  <c r="T477" i="36"/>
  <c r="AI210" i="36"/>
  <c r="T744" i="36"/>
  <c r="E744" i="36"/>
  <c r="T210" i="36"/>
  <c r="E477" i="36"/>
  <c r="E210" i="36"/>
  <c r="AI739" i="36"/>
  <c r="AI472" i="36"/>
  <c r="T472" i="36"/>
  <c r="AI205" i="36"/>
  <c r="T739" i="36"/>
  <c r="T205" i="36"/>
  <c r="E739" i="36"/>
  <c r="E205" i="36"/>
  <c r="E472" i="36"/>
  <c r="AI466" i="36"/>
  <c r="AI733" i="36"/>
  <c r="T466" i="36"/>
  <c r="AI199" i="36"/>
  <c r="T733" i="36"/>
  <c r="T199" i="36"/>
  <c r="E733" i="36"/>
  <c r="E199" i="36"/>
  <c r="E466" i="36"/>
  <c r="AI461" i="36"/>
  <c r="AI728" i="36"/>
  <c r="AI194" i="36"/>
  <c r="T728" i="36"/>
  <c r="T461" i="36"/>
  <c r="E728" i="36"/>
  <c r="T194" i="36"/>
  <c r="E461" i="36"/>
  <c r="E194" i="36"/>
  <c r="AI723" i="36"/>
  <c r="AI456" i="36"/>
  <c r="T456" i="36"/>
  <c r="AI189" i="36"/>
  <c r="T723" i="36"/>
  <c r="T189" i="36"/>
  <c r="E723" i="36"/>
  <c r="E189" i="36"/>
  <c r="E456" i="36"/>
  <c r="AI450" i="36"/>
  <c r="AI717" i="36"/>
  <c r="T450" i="36"/>
  <c r="AI183" i="36"/>
  <c r="T717" i="36"/>
  <c r="T183" i="36"/>
  <c r="E717" i="36"/>
  <c r="E183" i="36"/>
  <c r="E450" i="36"/>
  <c r="AI445" i="36"/>
  <c r="AI712" i="36"/>
  <c r="AI178" i="36"/>
  <c r="T712" i="36"/>
  <c r="T445" i="36"/>
  <c r="E712" i="36"/>
  <c r="T178" i="36"/>
  <c r="E445" i="36"/>
  <c r="E178" i="36"/>
  <c r="AI707" i="36"/>
  <c r="AI440" i="36"/>
  <c r="T440" i="36"/>
  <c r="AI173" i="36"/>
  <c r="T707" i="36"/>
  <c r="T173" i="36"/>
  <c r="E707" i="36"/>
  <c r="E173" i="36"/>
  <c r="E440" i="36"/>
  <c r="AI434" i="36"/>
  <c r="AI701" i="36"/>
  <c r="T434" i="36"/>
  <c r="AI167" i="36"/>
  <c r="T701" i="36"/>
  <c r="T167" i="36"/>
  <c r="E701" i="36"/>
  <c r="E167" i="36"/>
  <c r="E434" i="36"/>
  <c r="AI429" i="36"/>
  <c r="AI696" i="36"/>
  <c r="AI162" i="36"/>
  <c r="T696" i="36"/>
  <c r="T429" i="36"/>
  <c r="E696" i="36"/>
  <c r="T162" i="36"/>
  <c r="E429" i="36"/>
  <c r="E162" i="36"/>
  <c r="AI691" i="36"/>
  <c r="AI424" i="36"/>
  <c r="T424" i="36"/>
  <c r="AI157" i="36"/>
  <c r="T691" i="36"/>
  <c r="T157" i="36"/>
  <c r="E691" i="36"/>
  <c r="E157" i="36"/>
  <c r="E424" i="36"/>
  <c r="AI418" i="36"/>
  <c r="AI685" i="36"/>
  <c r="T418" i="36"/>
  <c r="AI151" i="36"/>
  <c r="T685" i="36"/>
  <c r="T151" i="36"/>
  <c r="E685" i="36"/>
  <c r="E151" i="36"/>
  <c r="E418" i="36"/>
  <c r="AI409" i="36"/>
  <c r="AI676" i="36"/>
  <c r="AI142" i="36"/>
  <c r="T676" i="36"/>
  <c r="T409" i="36"/>
  <c r="E676" i="36"/>
  <c r="T142" i="36"/>
  <c r="E409" i="36"/>
  <c r="E142" i="36"/>
  <c r="AI659" i="36"/>
  <c r="AI392" i="36"/>
  <c r="AI125" i="36"/>
  <c r="T659" i="36"/>
  <c r="T125" i="36"/>
  <c r="T392" i="36"/>
  <c r="E659" i="36"/>
  <c r="E125" i="36"/>
  <c r="E392" i="36"/>
  <c r="AI381" i="36"/>
  <c r="AI648" i="36"/>
  <c r="AI114" i="36"/>
  <c r="T648" i="36"/>
  <c r="T381" i="36"/>
  <c r="E648" i="36"/>
  <c r="T114" i="36"/>
  <c r="E381" i="36"/>
  <c r="E114" i="36"/>
  <c r="AI366" i="36"/>
  <c r="AI633" i="36"/>
  <c r="AI99" i="36"/>
  <c r="T633" i="36"/>
  <c r="T99" i="36"/>
  <c r="T366" i="36"/>
  <c r="E633" i="36"/>
  <c r="E99" i="36"/>
  <c r="E366" i="36"/>
  <c r="AI406" i="36"/>
  <c r="AI673" i="36"/>
  <c r="AI139" i="36"/>
  <c r="T673" i="36"/>
  <c r="T139" i="36"/>
  <c r="T406" i="36"/>
  <c r="E673" i="36"/>
  <c r="E139" i="36"/>
  <c r="E406" i="36"/>
  <c r="AI385" i="36"/>
  <c r="AI652" i="36"/>
  <c r="AI118" i="36"/>
  <c r="T652" i="36"/>
  <c r="T385" i="36"/>
  <c r="E652" i="36"/>
  <c r="T118" i="36"/>
  <c r="E385" i="36"/>
  <c r="E118" i="36"/>
  <c r="AI370" i="36"/>
  <c r="AI637" i="36"/>
  <c r="AI103" i="36"/>
  <c r="T637" i="36"/>
  <c r="T103" i="36"/>
  <c r="T370" i="36"/>
  <c r="E637" i="36"/>
  <c r="E103" i="36"/>
  <c r="E370" i="36"/>
  <c r="AI377" i="36"/>
  <c r="AI644" i="36"/>
  <c r="AI110" i="36"/>
  <c r="T644" i="36"/>
  <c r="T377" i="36"/>
  <c r="E644" i="36"/>
  <c r="T110" i="36"/>
  <c r="E377" i="36"/>
  <c r="E110" i="36"/>
  <c r="AI318" i="36"/>
  <c r="AI585" i="36"/>
  <c r="AI852" i="36"/>
  <c r="T585" i="36"/>
  <c r="T852" i="36"/>
  <c r="E852" i="36"/>
  <c r="T318" i="36"/>
  <c r="E585" i="36"/>
  <c r="E318" i="36"/>
  <c r="AI839" i="36"/>
  <c r="AI305" i="36"/>
  <c r="AI572" i="36"/>
  <c r="T572" i="36"/>
  <c r="T839" i="36"/>
  <c r="T305" i="36"/>
  <c r="E839" i="36"/>
  <c r="E305" i="36"/>
  <c r="E572" i="36"/>
  <c r="AI542" i="36"/>
  <c r="AI809" i="36"/>
  <c r="T542" i="36"/>
  <c r="AI275" i="36"/>
  <c r="T809" i="36"/>
  <c r="T275" i="36"/>
  <c r="E809" i="36"/>
  <c r="E275" i="36"/>
  <c r="E542" i="36"/>
  <c r="AI795" i="36"/>
  <c r="AI528" i="36"/>
  <c r="T528" i="36"/>
  <c r="AI261" i="36"/>
  <c r="T795" i="36"/>
  <c r="T261" i="36"/>
  <c r="E795" i="36"/>
  <c r="E261" i="36"/>
  <c r="E528" i="36"/>
  <c r="AI775" i="36"/>
  <c r="AI508" i="36"/>
  <c r="T508" i="36"/>
  <c r="AI241" i="36"/>
  <c r="T775" i="36"/>
  <c r="T241" i="36"/>
  <c r="E775" i="36"/>
  <c r="E241" i="36"/>
  <c r="E508" i="36"/>
  <c r="AI759" i="36"/>
  <c r="AI492" i="36"/>
  <c r="T492" i="36"/>
  <c r="AI225" i="36"/>
  <c r="T759" i="36"/>
  <c r="T225" i="36"/>
  <c r="E759" i="36"/>
  <c r="E225" i="36"/>
  <c r="E492" i="36"/>
  <c r="AI470" i="36"/>
  <c r="AI737" i="36"/>
  <c r="T470" i="36"/>
  <c r="AI203" i="36"/>
  <c r="T737" i="36"/>
  <c r="T203" i="36"/>
  <c r="E737" i="36"/>
  <c r="E203" i="36"/>
  <c r="E470" i="36"/>
  <c r="AI449" i="36"/>
  <c r="AI716" i="36"/>
  <c r="AI182" i="36"/>
  <c r="T716" i="36"/>
  <c r="E716" i="36"/>
  <c r="T449" i="36"/>
  <c r="T182" i="36"/>
  <c r="E449" i="36"/>
  <c r="E182" i="36"/>
  <c r="AI422" i="36"/>
  <c r="AI689" i="36"/>
  <c r="T422" i="36"/>
  <c r="AI155" i="36"/>
  <c r="T689" i="36"/>
  <c r="T155" i="36"/>
  <c r="E689" i="36"/>
  <c r="E155" i="36"/>
  <c r="E422" i="36"/>
  <c r="AI378" i="36"/>
  <c r="AI645" i="36"/>
  <c r="AI111" i="36"/>
  <c r="T645" i="36"/>
  <c r="T111" i="36"/>
  <c r="T378" i="36"/>
  <c r="E645" i="36"/>
  <c r="E111" i="36"/>
  <c r="E378" i="36"/>
  <c r="AI382" i="36"/>
  <c r="AI649" i="36"/>
  <c r="AI115" i="36"/>
  <c r="T649" i="36"/>
  <c r="T115" i="36"/>
  <c r="T382" i="36"/>
  <c r="E649" i="36"/>
  <c r="E115" i="36"/>
  <c r="E382" i="36"/>
  <c r="J81" i="36" l="1"/>
  <c r="F81" i="36"/>
  <c r="K81" i="36"/>
  <c r="I80" i="36"/>
  <c r="I81" i="36"/>
  <c r="E81" i="36"/>
  <c r="K80" i="36"/>
  <c r="I79" i="36"/>
  <c r="E79" i="36"/>
  <c r="G81" i="36"/>
  <c r="E80" i="36"/>
  <c r="L81" i="36"/>
  <c r="H81" i="36"/>
  <c r="D81" i="36"/>
  <c r="J80" i="36"/>
  <c r="F80" i="36"/>
  <c r="L79" i="36"/>
  <c r="H79" i="36"/>
  <c r="D79" i="36"/>
  <c r="C81" i="36"/>
  <c r="K79" i="36"/>
  <c r="K45" i="36"/>
  <c r="K57" i="36" s="1"/>
  <c r="G45" i="36"/>
  <c r="G57" i="36" s="1"/>
  <c r="C45" i="36"/>
  <c r="C57" i="36" s="1"/>
  <c r="I44" i="36"/>
  <c r="E44" i="36"/>
  <c r="K43" i="36"/>
  <c r="G43" i="36"/>
  <c r="C43" i="36"/>
  <c r="L45" i="36"/>
  <c r="L57" i="36" s="1"/>
  <c r="D45" i="36"/>
  <c r="D57" i="36" s="1"/>
  <c r="H43" i="36"/>
  <c r="J45" i="36"/>
  <c r="J57" i="36" s="1"/>
  <c r="F45" i="36"/>
  <c r="F57" i="36" s="1"/>
  <c r="L44" i="36"/>
  <c r="H44" i="36"/>
  <c r="D44" i="36"/>
  <c r="J43" i="36"/>
  <c r="F43" i="36"/>
  <c r="J44" i="36"/>
  <c r="L43" i="36"/>
  <c r="I45" i="36"/>
  <c r="E45" i="36"/>
  <c r="K44" i="36"/>
  <c r="K56" i="36" s="1"/>
  <c r="G44" i="36"/>
  <c r="G56" i="36" s="1"/>
  <c r="C44" i="36"/>
  <c r="C56" i="36" s="1"/>
  <c r="I43" i="36"/>
  <c r="E43" i="36"/>
  <c r="H45" i="36"/>
  <c r="H57" i="36" s="1"/>
  <c r="F44" i="36"/>
  <c r="F56" i="36" s="1"/>
  <c r="D43" i="36"/>
  <c r="D55" i="36" s="1"/>
  <c r="L86" i="36"/>
  <c r="I86" i="36"/>
  <c r="C86" i="36"/>
  <c r="J86" i="36"/>
  <c r="C85" i="36"/>
  <c r="K49" i="36"/>
  <c r="E48" i="36"/>
  <c r="L50" i="36"/>
  <c r="L62" i="36" s="1"/>
  <c r="F49" i="36"/>
  <c r="F48" i="36"/>
  <c r="I49" i="36"/>
  <c r="C48" i="36"/>
  <c r="H86" i="36"/>
  <c r="I85" i="36"/>
  <c r="C84" i="36"/>
  <c r="F86" i="36"/>
  <c r="G49" i="36"/>
  <c r="J50" i="36"/>
  <c r="J62" i="36" s="1"/>
  <c r="H50" i="36"/>
  <c r="H62" i="36" s="1"/>
  <c r="L48" i="36"/>
  <c r="K50" i="36"/>
  <c r="K62" i="36" s="1"/>
  <c r="E49" i="36"/>
  <c r="F50" i="36"/>
  <c r="F62" i="36" s="1"/>
  <c r="D86" i="36"/>
  <c r="K86" i="36"/>
  <c r="E85" i="36"/>
  <c r="E86" i="36"/>
  <c r="L85" i="36"/>
  <c r="F84" i="36"/>
  <c r="I50" i="36"/>
  <c r="C49" i="36"/>
  <c r="L49" i="36"/>
  <c r="L61" i="36" s="1"/>
  <c r="D50" i="36"/>
  <c r="D62" i="36" s="1"/>
  <c r="H48" i="36"/>
  <c r="G50" i="36"/>
  <c r="G62" i="36" s="1"/>
  <c r="K48" i="36"/>
  <c r="H49" i="36"/>
  <c r="J85" i="36"/>
  <c r="D84" i="36"/>
  <c r="G86" i="36"/>
  <c r="K84" i="36"/>
  <c r="I84" i="36"/>
  <c r="H85" i="36"/>
  <c r="K85" i="36"/>
  <c r="E50" i="36"/>
  <c r="I48" i="36"/>
  <c r="D49" i="36"/>
  <c r="J49" i="36"/>
  <c r="D48" i="36"/>
  <c r="C50" i="36"/>
  <c r="C62" i="36" s="1"/>
  <c r="G48" i="36"/>
  <c r="J48" i="36"/>
  <c r="C9" i="36"/>
  <c r="J21" i="36"/>
  <c r="J38" i="36" s="1"/>
  <c r="D21" i="36"/>
  <c r="D38" i="36" s="1"/>
  <c r="K21" i="36"/>
  <c r="K38" i="36" s="1"/>
  <c r="E21" i="36"/>
  <c r="E38" i="36" s="1"/>
  <c r="C21" i="36"/>
  <c r="C38" i="36" s="1"/>
  <c r="H21" i="36"/>
  <c r="H38" i="36" s="1"/>
  <c r="F21" i="36"/>
  <c r="F38" i="36" s="1"/>
  <c r="I21" i="36"/>
  <c r="I38" i="36" s="1"/>
  <c r="G21" i="36"/>
  <c r="G38" i="36" s="1"/>
  <c r="L21" i="36"/>
  <c r="L38" i="36" s="1"/>
  <c r="F11" i="36"/>
  <c r="F28" i="36" s="1"/>
  <c r="L16" i="36"/>
  <c r="L33" i="36" s="1"/>
  <c r="I20" i="36"/>
  <c r="J19" i="36"/>
  <c r="F15" i="36"/>
  <c r="J9" i="36"/>
  <c r="C16" i="36"/>
  <c r="C33" i="36" s="1"/>
  <c r="D14" i="36"/>
  <c r="C10" i="36"/>
  <c r="D9" i="36"/>
  <c r="D16" i="36"/>
  <c r="D33" i="36" s="1"/>
  <c r="H14" i="36"/>
  <c r="E19" i="36"/>
  <c r="D15" i="36"/>
  <c r="K11" i="36"/>
  <c r="K28" i="36" s="1"/>
  <c r="H16" i="36"/>
  <c r="H33" i="36" s="1"/>
  <c r="E20" i="36"/>
  <c r="L19" i="36"/>
  <c r="H10" i="36"/>
  <c r="E15" i="36"/>
  <c r="L11" i="36"/>
  <c r="L28" i="36" s="1"/>
  <c r="I16" i="36"/>
  <c r="I33" i="36" s="1"/>
  <c r="C14" i="36"/>
  <c r="F10" i="36"/>
  <c r="L15" i="36"/>
  <c r="J11" i="36"/>
  <c r="J28" i="36" s="1"/>
  <c r="J20" i="36"/>
  <c r="J37" i="36" s="1"/>
  <c r="G19" i="36"/>
  <c r="J15" i="36"/>
  <c r="G11" i="36"/>
  <c r="G28" i="36" s="1"/>
  <c r="G20" i="36"/>
  <c r="G37" i="36" s="1"/>
  <c r="E14" i="36"/>
  <c r="G10" i="36"/>
  <c r="K9" i="36"/>
  <c r="H11" i="36"/>
  <c r="H28" i="36" s="1"/>
  <c r="E16" i="36"/>
  <c r="E33" i="36" s="1"/>
  <c r="L14" i="36"/>
  <c r="I19" i="36"/>
  <c r="E10" i="36"/>
  <c r="L9" i="36"/>
  <c r="I11" i="36"/>
  <c r="I28" i="36" s="1"/>
  <c r="F20" i="36"/>
  <c r="J14" i="36"/>
  <c r="L10" i="36"/>
  <c r="I15" i="36"/>
  <c r="C11" i="36"/>
  <c r="C28" i="36" s="1"/>
  <c r="C20" i="36"/>
  <c r="C37" i="36" s="1"/>
  <c r="D19" i="36"/>
  <c r="C15" i="36"/>
  <c r="D11" i="36"/>
  <c r="D28" i="36" s="1"/>
  <c r="D20" i="36"/>
  <c r="K19" i="36"/>
  <c r="D10" i="36"/>
  <c r="H9" i="36"/>
  <c r="E11" i="36"/>
  <c r="E28" i="36" s="1"/>
  <c r="K20" i="36"/>
  <c r="I14" i="36"/>
  <c r="F19" i="36"/>
  <c r="K15" i="36"/>
  <c r="I9" i="36"/>
  <c r="F16" i="36"/>
  <c r="F33" i="36" s="1"/>
  <c r="L20" i="36"/>
  <c r="C19" i="36"/>
  <c r="C36" i="36" s="1"/>
  <c r="I10" i="36"/>
  <c r="J16" i="36"/>
  <c r="J33" i="36" s="1"/>
  <c r="G14" i="36"/>
  <c r="J10" i="36"/>
  <c r="G9" i="36"/>
  <c r="G16" i="36"/>
  <c r="G33" i="36" s="1"/>
  <c r="K14" i="36"/>
  <c r="H19" i="36"/>
  <c r="G15" i="36"/>
  <c r="E9" i="36"/>
  <c r="K16" i="36"/>
  <c r="K33" i="36" s="1"/>
  <c r="H20" i="36"/>
  <c r="F14" i="36"/>
  <c r="K10" i="36"/>
  <c r="H15" i="36"/>
  <c r="F9" i="36"/>
  <c r="A1" i="34"/>
  <c r="L32" i="36" l="1"/>
  <c r="H37" i="36"/>
  <c r="L37" i="36"/>
  <c r="K27" i="36"/>
  <c r="C32" i="36"/>
  <c r="J56" i="36"/>
  <c r="D37" i="36"/>
  <c r="J60" i="36"/>
  <c r="J61" i="36"/>
  <c r="H32" i="36"/>
  <c r="I32" i="36"/>
  <c r="L31" i="36"/>
  <c r="L55" i="36"/>
  <c r="D56" i="36"/>
  <c r="I31" i="36"/>
  <c r="J27" i="36"/>
  <c r="I37" i="36"/>
  <c r="E55" i="36"/>
  <c r="E37" i="36"/>
  <c r="F36" i="36"/>
  <c r="F31" i="36"/>
  <c r="G26" i="36"/>
  <c r="I27" i="36"/>
  <c r="K37" i="36"/>
  <c r="F27" i="36"/>
  <c r="I60" i="36"/>
  <c r="F26" i="36"/>
  <c r="F37" i="36"/>
  <c r="L56" i="36"/>
  <c r="H61" i="36"/>
  <c r="I55" i="36"/>
  <c r="D61" i="36"/>
  <c r="D60" i="36"/>
  <c r="H84" i="36"/>
  <c r="G60" i="36"/>
  <c r="G61" i="36"/>
  <c r="F61" i="36"/>
  <c r="E56" i="36"/>
  <c r="E57" i="36"/>
  <c r="F55" i="36"/>
  <c r="K55" i="36"/>
  <c r="C79" i="36"/>
  <c r="H80" i="36"/>
  <c r="C61" i="36"/>
  <c r="L60" i="36"/>
  <c r="E84" i="36"/>
  <c r="C60" i="36"/>
  <c r="D85" i="36"/>
  <c r="I56" i="36"/>
  <c r="I57" i="36"/>
  <c r="J55" i="36"/>
  <c r="C80" i="36"/>
  <c r="F79" i="36"/>
  <c r="L80" i="36"/>
  <c r="H60" i="36"/>
  <c r="I61" i="36"/>
  <c r="I62" i="36"/>
  <c r="J84" i="36"/>
  <c r="G85" i="36"/>
  <c r="E60" i="36"/>
  <c r="F85" i="36"/>
  <c r="C55" i="36"/>
  <c r="G80" i="36"/>
  <c r="G79" i="36"/>
  <c r="J79" i="36"/>
  <c r="E61" i="36"/>
  <c r="E62" i="36"/>
  <c r="L84" i="36"/>
  <c r="F60" i="36"/>
  <c r="K60" i="36"/>
  <c r="K61" i="36"/>
  <c r="G84" i="36"/>
  <c r="H56" i="36"/>
  <c r="H55" i="36"/>
  <c r="G55" i="36"/>
  <c r="D80" i="36"/>
  <c r="C26" i="36"/>
  <c r="L27" i="36"/>
  <c r="E26" i="36"/>
  <c r="H26" i="36"/>
  <c r="I36" i="36"/>
  <c r="G27" i="36"/>
  <c r="G31" i="36"/>
  <c r="H36" i="36"/>
  <c r="I26" i="36"/>
  <c r="K36" i="36"/>
  <c r="D36" i="36"/>
  <c r="L26" i="36"/>
  <c r="E31" i="36"/>
  <c r="G36" i="36"/>
  <c r="E32" i="36"/>
  <c r="H31" i="36"/>
  <c r="D31" i="36"/>
  <c r="J36" i="36"/>
  <c r="K31" i="36"/>
  <c r="K32" i="36"/>
  <c r="J31" i="36"/>
  <c r="E27" i="36"/>
  <c r="C31" i="36"/>
  <c r="H27" i="36"/>
  <c r="K26" i="36"/>
  <c r="L36" i="36"/>
  <c r="D32" i="36"/>
  <c r="D26" i="36"/>
  <c r="J26" i="36"/>
  <c r="G32" i="36"/>
  <c r="D27" i="36"/>
  <c r="J32" i="36"/>
  <c r="E36" i="36"/>
  <c r="C27" i="36"/>
  <c r="F32" i="36"/>
  <c r="A1" i="32"/>
  <c r="K40" i="7" l="1"/>
  <c r="G40" i="7"/>
  <c r="C40" i="7"/>
  <c r="J40" i="7"/>
  <c r="F40" i="7"/>
  <c r="I40" i="7"/>
  <c r="E40" i="7"/>
  <c r="K35" i="7"/>
  <c r="G35" i="7"/>
  <c r="I35" i="7"/>
  <c r="D35" i="7"/>
  <c r="J30" i="7"/>
  <c r="F30" i="7"/>
  <c r="L40" i="7"/>
  <c r="H35" i="7"/>
  <c r="C35" i="7"/>
  <c r="I34" i="7"/>
  <c r="I30" i="7"/>
  <c r="E30" i="7"/>
  <c r="H40" i="7"/>
  <c r="L35" i="7"/>
  <c r="F35" i="7"/>
  <c r="L30" i="7"/>
  <c r="H30" i="7"/>
  <c r="D30" i="7"/>
  <c r="D40" i="7"/>
  <c r="J35" i="7"/>
  <c r="E35" i="7"/>
  <c r="K30" i="7"/>
  <c r="G30" i="7"/>
  <c r="C30" i="7"/>
  <c r="D6" i="26"/>
  <c r="A1" i="26"/>
  <c r="A1" i="25"/>
  <c r="K34" i="7" l="1"/>
  <c r="I29" i="7"/>
  <c r="C39" i="7"/>
  <c r="I33" i="7"/>
  <c r="F29" i="7"/>
  <c r="C34" i="7"/>
  <c r="J39" i="7"/>
  <c r="G39" i="7"/>
  <c r="J29" i="7"/>
  <c r="E29" i="7"/>
  <c r="G34" i="7"/>
  <c r="D34" i="7"/>
  <c r="H34" i="7"/>
  <c r="F39" i="7"/>
  <c r="K39" i="7"/>
  <c r="F33" i="7"/>
  <c r="K28" i="7"/>
  <c r="H28" i="7"/>
  <c r="G28" i="7"/>
  <c r="D28" i="7"/>
  <c r="L34" i="7"/>
  <c r="I38" i="7"/>
  <c r="H38" i="7"/>
  <c r="C28" i="7"/>
  <c r="E33" i="7"/>
  <c r="L38" i="7"/>
  <c r="E38" i="7"/>
  <c r="L28" i="7"/>
  <c r="H15" i="26"/>
  <c r="H37" i="26" s="1"/>
  <c r="E15" i="26"/>
  <c r="E37" i="26" s="1"/>
  <c r="J33" i="7"/>
  <c r="I28" i="7"/>
  <c r="F15" i="26"/>
  <c r="F37" i="26" s="1"/>
  <c r="K33" i="7"/>
  <c r="F28" i="7"/>
  <c r="L29" i="7"/>
  <c r="H33" i="7"/>
  <c r="J38" i="7"/>
  <c r="E39" i="7"/>
  <c r="L15" i="26"/>
  <c r="L37" i="26" s="1"/>
  <c r="I15" i="26"/>
  <c r="I37" i="26" s="1"/>
  <c r="C29" i="7"/>
  <c r="J15" i="26"/>
  <c r="J37" i="26" s="1"/>
  <c r="E34" i="7"/>
  <c r="D38" i="7"/>
  <c r="J28" i="7"/>
  <c r="G15" i="26"/>
  <c r="G37" i="26" s="1"/>
  <c r="L33" i="7"/>
  <c r="D39" i="7"/>
  <c r="C38" i="7"/>
  <c r="I39" i="7"/>
  <c r="M15" i="26"/>
  <c r="M37" i="26" s="1"/>
  <c r="G29" i="7"/>
  <c r="C33" i="7"/>
  <c r="D29" i="7"/>
  <c r="K15" i="26"/>
  <c r="K37" i="26" s="1"/>
  <c r="F34" i="7"/>
  <c r="F38" i="7"/>
  <c r="H39" i="7"/>
  <c r="G38" i="7"/>
  <c r="D15" i="26"/>
  <c r="D37" i="26" s="1"/>
  <c r="E28" i="7"/>
  <c r="K29" i="7"/>
  <c r="G33" i="7"/>
  <c r="H29" i="7"/>
  <c r="D33" i="7"/>
  <c r="J34" i="7"/>
  <c r="L39" i="7"/>
  <c r="K38" i="7"/>
  <c r="E6" i="26"/>
  <c r="J14" i="26" l="1"/>
  <c r="J36" i="26" s="1"/>
  <c r="K25" i="26"/>
  <c r="D13" i="26"/>
  <c r="M13" i="26"/>
  <c r="M35" i="26" s="1"/>
  <c r="E13" i="26"/>
  <c r="E35" i="26" s="1"/>
  <c r="L14" i="26"/>
  <c r="K14" i="26"/>
  <c r="M14" i="26"/>
  <c r="M36" i="26" s="1"/>
  <c r="F13" i="26"/>
  <c r="F35" i="26" s="1"/>
  <c r="E14" i="26"/>
  <c r="E36" i="26" s="1"/>
  <c r="G14" i="26"/>
  <c r="G36" i="26" s="1"/>
  <c r="D14" i="26"/>
  <c r="D36" i="26" s="1"/>
  <c r="G13" i="26"/>
  <c r="G35" i="26" s="1"/>
  <c r="L13" i="26"/>
  <c r="L35" i="26" s="1"/>
  <c r="I14" i="26"/>
  <c r="H13" i="26"/>
  <c r="K13" i="26"/>
  <c r="K35" i="26" s="1"/>
  <c r="F14" i="26"/>
  <c r="F36" i="26" s="1"/>
  <c r="I13" i="26"/>
  <c r="H14" i="26"/>
  <c r="H36" i="26" s="1"/>
  <c r="J13" i="26"/>
  <c r="J35" i="26" s="1"/>
  <c r="M25" i="26"/>
  <c r="G25" i="26"/>
  <c r="L25" i="26"/>
  <c r="F25" i="26"/>
  <c r="J25" i="26"/>
  <c r="H25" i="26"/>
  <c r="E25" i="26"/>
  <c r="D25" i="26"/>
  <c r="I25" i="26"/>
  <c r="D63" i="26"/>
  <c r="D85" i="26" s="1"/>
  <c r="D20" i="26"/>
  <c r="F65" i="26"/>
  <c r="F87" i="26" s="1"/>
  <c r="M63" i="26"/>
  <c r="M85" i="26" s="1"/>
  <c r="E65" i="26"/>
  <c r="E87" i="26" s="1"/>
  <c r="K63" i="26"/>
  <c r="K85" i="26" s="1"/>
  <c r="H64" i="26"/>
  <c r="H86" i="26" s="1"/>
  <c r="D64" i="26"/>
  <c r="D86" i="26" s="1"/>
  <c r="J64" i="26"/>
  <c r="J86" i="26" s="1"/>
  <c r="E63" i="26"/>
  <c r="E85" i="26" s="1"/>
  <c r="F63" i="26"/>
  <c r="F85" i="26" s="1"/>
  <c r="M64" i="26"/>
  <c r="M86" i="26" s="1"/>
  <c r="K65" i="26"/>
  <c r="K87" i="26" s="1"/>
  <c r="L64" i="26"/>
  <c r="L86" i="26" s="1"/>
  <c r="I64" i="26"/>
  <c r="I86" i="26" s="1"/>
  <c r="G64" i="26"/>
  <c r="G86" i="26" s="1"/>
  <c r="I65" i="26"/>
  <c r="I87" i="26" s="1"/>
  <c r="H65" i="26"/>
  <c r="H87" i="26" s="1"/>
  <c r="D65" i="26"/>
  <c r="D87" i="26" s="1"/>
  <c r="L65" i="26"/>
  <c r="L87" i="26" s="1"/>
  <c r="F64" i="26"/>
  <c r="F86" i="26" s="1"/>
  <c r="G63" i="26"/>
  <c r="G85" i="26" s="1"/>
  <c r="J63" i="26"/>
  <c r="J85" i="26" s="1"/>
  <c r="K64" i="26"/>
  <c r="K86" i="26" s="1"/>
  <c r="G65" i="26"/>
  <c r="G87" i="26" s="1"/>
  <c r="I63" i="26"/>
  <c r="I85" i="26" s="1"/>
  <c r="H63" i="26"/>
  <c r="H85" i="26" s="1"/>
  <c r="J65" i="26"/>
  <c r="J87" i="26" s="1"/>
  <c r="E64" i="26"/>
  <c r="E86" i="26" s="1"/>
  <c r="L63" i="26"/>
  <c r="L85" i="26" s="1"/>
  <c r="M65" i="26"/>
  <c r="M87" i="26" s="1"/>
  <c r="F6" i="26"/>
  <c r="J24" i="26" l="1"/>
  <c r="F23" i="26"/>
  <c r="G24" i="26"/>
  <c r="D24" i="26"/>
  <c r="G23" i="26"/>
  <c r="D23" i="26"/>
  <c r="D18" i="26"/>
  <c r="D35" i="26"/>
  <c r="D40" i="26" s="1"/>
  <c r="H35" i="26"/>
  <c r="H23" i="26"/>
  <c r="M92" i="26"/>
  <c r="I92" i="26"/>
  <c r="E92" i="26"/>
  <c r="L92" i="26"/>
  <c r="H92" i="26"/>
  <c r="D92" i="26"/>
  <c r="K92" i="26"/>
  <c r="G92" i="26"/>
  <c r="J92" i="26"/>
  <c r="F92" i="26"/>
  <c r="L91" i="26"/>
  <c r="H91" i="26"/>
  <c r="D91" i="26"/>
  <c r="K91" i="26"/>
  <c r="G91" i="26"/>
  <c r="J91" i="26"/>
  <c r="F91" i="26"/>
  <c r="M91" i="26"/>
  <c r="I91" i="26"/>
  <c r="E91" i="26"/>
  <c r="M75" i="26"/>
  <c r="M70" i="26"/>
  <c r="H68" i="26"/>
  <c r="H73" i="26"/>
  <c r="J68" i="26"/>
  <c r="J73" i="26"/>
  <c r="L75" i="26"/>
  <c r="L70" i="26"/>
  <c r="I75" i="26"/>
  <c r="I70" i="26"/>
  <c r="K75" i="26"/>
  <c r="K70" i="26"/>
  <c r="E73" i="26"/>
  <c r="E68" i="26"/>
  <c r="K68" i="26"/>
  <c r="K73" i="26"/>
  <c r="L73" i="26"/>
  <c r="L68" i="26"/>
  <c r="I73" i="26"/>
  <c r="I68" i="26"/>
  <c r="G73" i="26"/>
  <c r="G68" i="26"/>
  <c r="G74" i="26"/>
  <c r="G69" i="26"/>
  <c r="J69" i="26"/>
  <c r="J74" i="26"/>
  <c r="E75" i="26"/>
  <c r="E70" i="26"/>
  <c r="E74" i="26"/>
  <c r="E69" i="26"/>
  <c r="G70" i="26"/>
  <c r="G75" i="26"/>
  <c r="D75" i="26"/>
  <c r="D70" i="26"/>
  <c r="I69" i="26"/>
  <c r="I74" i="26"/>
  <c r="M74" i="26"/>
  <c r="M69" i="26"/>
  <c r="D69" i="26"/>
  <c r="D74" i="26"/>
  <c r="M73" i="26"/>
  <c r="M68" i="26"/>
  <c r="J70" i="26"/>
  <c r="J75" i="26"/>
  <c r="K74" i="26"/>
  <c r="K69" i="26"/>
  <c r="F69" i="26"/>
  <c r="F74" i="26"/>
  <c r="H70" i="26"/>
  <c r="H75" i="26"/>
  <c r="L69" i="26"/>
  <c r="L74" i="26"/>
  <c r="F68" i="26"/>
  <c r="F73" i="26"/>
  <c r="H69" i="26"/>
  <c r="H74" i="26"/>
  <c r="F70" i="26"/>
  <c r="F75" i="26"/>
  <c r="G18" i="26"/>
  <c r="F24" i="26"/>
  <c r="F19" i="26"/>
  <c r="E23" i="26"/>
  <c r="M23" i="26"/>
  <c r="E24" i="26"/>
  <c r="L23" i="26"/>
  <c r="K18" i="26"/>
  <c r="I35" i="26"/>
  <c r="I23" i="26"/>
  <c r="L36" i="26"/>
  <c r="L24" i="26"/>
  <c r="I36" i="26"/>
  <c r="I41" i="26" s="1"/>
  <c r="I24" i="26"/>
  <c r="K36" i="26"/>
  <c r="K24" i="26"/>
  <c r="D73" i="26"/>
  <c r="D90" i="26"/>
  <c r="E18" i="26"/>
  <c r="L18" i="26"/>
  <c r="D42" i="26"/>
  <c r="M24" i="26"/>
  <c r="J23" i="26"/>
  <c r="H24" i="26"/>
  <c r="K23" i="26"/>
  <c r="H19" i="26"/>
  <c r="J18" i="26"/>
  <c r="I20" i="26"/>
  <c r="M18" i="26"/>
  <c r="L42" i="26"/>
  <c r="E42" i="26"/>
  <c r="I42" i="26"/>
  <c r="M42" i="26"/>
  <c r="F42" i="26"/>
  <c r="G42" i="26"/>
  <c r="H42" i="26"/>
  <c r="F41" i="26"/>
  <c r="E41" i="26"/>
  <c r="G41" i="26"/>
  <c r="D41" i="26"/>
  <c r="J42" i="26"/>
  <c r="K42" i="26"/>
  <c r="D30" i="26"/>
  <c r="F20" i="26"/>
  <c r="E20" i="26"/>
  <c r="D19" i="26"/>
  <c r="L19" i="26"/>
  <c r="I19" i="26"/>
  <c r="H18" i="26"/>
  <c r="G19" i="26"/>
  <c r="J20" i="26"/>
  <c r="E19" i="26"/>
  <c r="H20" i="26"/>
  <c r="M20" i="26"/>
  <c r="K19" i="26"/>
  <c r="L20" i="26"/>
  <c r="J19" i="26"/>
  <c r="M19" i="26"/>
  <c r="F18" i="26"/>
  <c r="G20" i="26"/>
  <c r="K20" i="26"/>
  <c r="I18" i="26"/>
  <c r="D68" i="26"/>
  <c r="G6" i="26"/>
  <c r="H6" i="26" s="1"/>
  <c r="I6" i="26" s="1"/>
  <c r="J6" i="26" s="1"/>
  <c r="K6" i="26" s="1"/>
  <c r="L6" i="26" s="1"/>
  <c r="M6" i="26" s="1"/>
  <c r="D28" i="26" l="1"/>
  <c r="J41" i="26"/>
  <c r="H30" i="26"/>
  <c r="H29" i="26"/>
  <c r="H28" i="26"/>
  <c r="D78" i="26"/>
  <c r="M79" i="26"/>
  <c r="K90" i="26"/>
  <c r="G90" i="26"/>
  <c r="J90" i="26"/>
  <c r="F90" i="26"/>
  <c r="M90" i="26"/>
  <c r="I90" i="26"/>
  <c r="E90" i="26"/>
  <c r="L90" i="26"/>
  <c r="H90" i="26"/>
  <c r="C92" i="26"/>
  <c r="C91" i="26"/>
  <c r="M80" i="26"/>
  <c r="I80" i="26"/>
  <c r="E80" i="26"/>
  <c r="L80" i="26"/>
  <c r="H80" i="26"/>
  <c r="D80" i="26"/>
  <c r="F80" i="26"/>
  <c r="K80" i="26"/>
  <c r="G80" i="26"/>
  <c r="J80" i="26"/>
  <c r="K78" i="26"/>
  <c r="G78" i="26"/>
  <c r="I78" i="26"/>
  <c r="L78" i="26"/>
  <c r="J78" i="26"/>
  <c r="F78" i="26"/>
  <c r="E78" i="26"/>
  <c r="H78" i="26"/>
  <c r="M78" i="26"/>
  <c r="L79" i="26"/>
  <c r="H79" i="26"/>
  <c r="D79" i="26"/>
  <c r="K79" i="26"/>
  <c r="G79" i="26"/>
  <c r="E79" i="26"/>
  <c r="J79" i="26"/>
  <c r="F79" i="26"/>
  <c r="I79" i="26"/>
  <c r="M41" i="26"/>
  <c r="L41" i="26"/>
  <c r="K41" i="26"/>
  <c r="H41" i="26"/>
  <c r="L40" i="26"/>
  <c r="H40" i="26"/>
  <c r="M40" i="26"/>
  <c r="K40" i="26"/>
  <c r="G40" i="26"/>
  <c r="I40" i="26"/>
  <c r="E40" i="26"/>
  <c r="J40" i="26"/>
  <c r="F40" i="26"/>
  <c r="M28" i="26"/>
  <c r="G29" i="26"/>
  <c r="J29" i="26"/>
  <c r="M30" i="26"/>
  <c r="C42" i="26"/>
  <c r="I28" i="26"/>
  <c r="J30" i="26"/>
  <c r="K28" i="26"/>
  <c r="L28" i="26"/>
  <c r="F28" i="26"/>
  <c r="I30" i="26"/>
  <c r="G28" i="26"/>
  <c r="E28" i="26"/>
  <c r="J28" i="26"/>
  <c r="G30" i="26"/>
  <c r="L30" i="26"/>
  <c r="F30" i="26"/>
  <c r="L29" i="26"/>
  <c r="D29" i="26"/>
  <c r="K29" i="26"/>
  <c r="F29" i="26"/>
  <c r="E29" i="26"/>
  <c r="M29" i="26"/>
  <c r="I29" i="26"/>
  <c r="K30" i="26"/>
  <c r="E30" i="26"/>
  <c r="C49" i="26"/>
  <c r="C47" i="26"/>
  <c r="C99" i="26"/>
  <c r="C98" i="26"/>
  <c r="C48" i="26"/>
  <c r="C97" i="26"/>
  <c r="C90" i="26" l="1"/>
  <c r="C78" i="26"/>
  <c r="C79" i="26"/>
  <c r="C105" i="26" s="1"/>
  <c r="C80" i="26"/>
  <c r="C106" i="26" s="1"/>
  <c r="C41" i="26"/>
  <c r="C40" i="26"/>
  <c r="A1" i="14"/>
  <c r="C104" i="26" l="1"/>
  <c r="A1" i="10"/>
  <c r="D6" i="7"/>
  <c r="E6" i="7" l="1"/>
  <c r="F6" i="7" s="1"/>
  <c r="G6" i="7" s="1"/>
  <c r="H6" i="7" s="1"/>
  <c r="I6" i="7" s="1"/>
  <c r="J6" i="7" s="1"/>
  <c r="K6" i="7" s="1"/>
  <c r="L6" i="7" s="1"/>
  <c r="A1" i="5" l="1"/>
  <c r="A1" i="4"/>
  <c r="A1" i="3"/>
  <c r="A1" i="2" l="1"/>
  <c r="D104" i="26" l="1"/>
  <c r="D11" i="2" s="1"/>
  <c r="D105" i="26"/>
  <c r="D12" i="2" l="1"/>
  <c r="C30" i="26"/>
  <c r="C56" i="26" s="1"/>
  <c r="D56" i="26" s="1"/>
  <c r="C13" i="2" s="1"/>
  <c r="D106" i="26"/>
  <c r="D13" i="2" l="1"/>
  <c r="C29" i="26"/>
  <c r="C55" i="26" s="1"/>
  <c r="C28" i="26"/>
  <c r="C54" i="26" s="1"/>
  <c r="D55" i="26" l="1"/>
  <c r="C12" i="2" s="1"/>
  <c r="D54" i="26" l="1"/>
  <c r="C11" i="2" s="1"/>
</calcChain>
</file>

<file path=xl/sharedStrings.xml><?xml version="1.0" encoding="utf-8"?>
<sst xmlns="http://schemas.openxmlformats.org/spreadsheetml/2006/main" count="45170" uniqueCount="898">
  <si>
    <t>Insert description</t>
  </si>
  <si>
    <t>Client</t>
  </si>
  <si>
    <t>Project</t>
  </si>
  <si>
    <t>Description</t>
  </si>
  <si>
    <t>Author</t>
  </si>
  <si>
    <t>Version</t>
  </si>
  <si>
    <t>Creation Date</t>
  </si>
  <si>
    <t>Tariff Structure Statement 2017</t>
  </si>
  <si>
    <t>Stuart Morrison</t>
  </si>
  <si>
    <t>ZS</t>
  </si>
  <si>
    <t>Abbotsbury</t>
  </si>
  <si>
    <t>Albion_Park</t>
  </si>
  <si>
    <t>Ambarvale</t>
  </si>
  <si>
    <t>Anzac_Village</t>
  </si>
  <si>
    <t>Appin</t>
  </si>
  <si>
    <t>Arndell_Park</t>
  </si>
  <si>
    <t>AWS_Data</t>
  </si>
  <si>
    <t>Baulkham_Hills_11kv</t>
  </si>
  <si>
    <t>Bella_Vista</t>
  </si>
  <si>
    <t>Berrima_junction</t>
  </si>
  <si>
    <t>Berry</t>
  </si>
  <si>
    <t>Blackheath</t>
  </si>
  <si>
    <t>Blackmans_Flat</t>
  </si>
  <si>
    <t>Blaxland</t>
  </si>
  <si>
    <t>Bolong_Road</t>
  </si>
  <si>
    <t>Bomaderry</t>
  </si>
  <si>
    <t>Bonnyrigg</t>
  </si>
  <si>
    <t>Bossley_Park</t>
  </si>
  <si>
    <t>Bow_Bowing</t>
  </si>
  <si>
    <t>Bowral</t>
  </si>
  <si>
    <t>Box_Hill</t>
  </si>
  <si>
    <t>Bringelly</t>
  </si>
  <si>
    <t>Bulli</t>
  </si>
  <si>
    <t>Bylong</t>
  </si>
  <si>
    <t>Cabramatta</t>
  </si>
  <si>
    <t>Calderwood</t>
  </si>
  <si>
    <t>Cambridge_Park</t>
  </si>
  <si>
    <t>Campbelltown</t>
  </si>
  <si>
    <t>Canley_Vale</t>
  </si>
  <si>
    <t>Carramar</t>
  </si>
  <si>
    <t>Castle_Hill</t>
  </si>
  <si>
    <t>Casula</t>
  </si>
  <si>
    <t>Cattai</t>
  </si>
  <si>
    <t>Cawdor</t>
  </si>
  <si>
    <t>Cheriton_Avenue</t>
  </si>
  <si>
    <t>Chipping_Norton</t>
  </si>
  <si>
    <t>Claremont_Meadows</t>
  </si>
  <si>
    <t>Corrimal</t>
  </si>
  <si>
    <t>Cranebrook</t>
  </si>
  <si>
    <t>Culburra</t>
  </si>
  <si>
    <t>Dapto</t>
  </si>
  <si>
    <t>Darkes_Forest</t>
  </si>
  <si>
    <t>Doonside</t>
  </si>
  <si>
    <t>Dundas</t>
  </si>
  <si>
    <t>East_Richmond</t>
  </si>
  <si>
    <t>Eastern_Creek</t>
  </si>
  <si>
    <t>Edmondson_Park</t>
  </si>
  <si>
    <t>Emu_Plains</t>
  </si>
  <si>
    <t>Fairfield</t>
  </si>
  <si>
    <t>Figtree</t>
  </si>
  <si>
    <t>Gerringong</t>
  </si>
  <si>
    <t>Glenmore_Park</t>
  </si>
  <si>
    <t>Glenorie</t>
  </si>
  <si>
    <t>Glossodia</t>
  </si>
  <si>
    <t>Granville_132kV</t>
  </si>
  <si>
    <t>Greystanes</t>
  </si>
  <si>
    <t>Hartley_Vale</t>
  </si>
  <si>
    <t>Hazelbrook</t>
  </si>
  <si>
    <t>Helensburgh</t>
  </si>
  <si>
    <t>Hinchinbrook</t>
  </si>
  <si>
    <t>Holroyd</t>
  </si>
  <si>
    <t>Homepride</t>
  </si>
  <si>
    <t>Horsley_Park</t>
  </si>
  <si>
    <t>Hoxton_Park</t>
  </si>
  <si>
    <t>Huntingwood</t>
  </si>
  <si>
    <t>Huskisson</t>
  </si>
  <si>
    <t>Ilford_Hall</t>
  </si>
  <si>
    <t>Inner_Harbour</t>
  </si>
  <si>
    <t>Jamberoo</t>
  </si>
  <si>
    <t>Jasper_Road</t>
  </si>
  <si>
    <t>Jordan_Springs</t>
  </si>
  <si>
    <t>Kandos</t>
  </si>
  <si>
    <t>Kangaroo_Valley</t>
  </si>
  <si>
    <t>Katoomba</t>
  </si>
  <si>
    <t>Kellyville</t>
  </si>
  <si>
    <t>Kembla_Grange</t>
  </si>
  <si>
    <t>Kemps_Creek</t>
  </si>
  <si>
    <t>Kenny_Street</t>
  </si>
  <si>
    <t>Kenthurst</t>
  </si>
  <si>
    <t>Kentlyn</t>
  </si>
  <si>
    <t>Kiama</t>
  </si>
  <si>
    <t>Kingswood</t>
  </si>
  <si>
    <t>Kurrajong</t>
  </si>
  <si>
    <t>Leabons_Lane</t>
  </si>
  <si>
    <t>Lennox</t>
  </si>
  <si>
    <t>Lithgow</t>
  </si>
  <si>
    <t>Liverpool</t>
  </si>
  <si>
    <t>Luddenham</t>
  </si>
  <si>
    <t>Macquarie_Fields</t>
  </si>
  <si>
    <t>Maldon</t>
  </si>
  <si>
    <t>Mamre</t>
  </si>
  <si>
    <t>Marayong</t>
  </si>
  <si>
    <t>Marsden_Park</t>
  </si>
  <si>
    <t>Meadow_Flat</t>
  </si>
  <si>
    <t>Minto</t>
  </si>
  <si>
    <t>Mittagong</t>
  </si>
  <si>
    <t>Moorebank</t>
  </si>
  <si>
    <t>Moss_Vale</t>
  </si>
  <si>
    <t>Mt_Ousley</t>
  </si>
  <si>
    <t>Mungerie_Park</t>
  </si>
  <si>
    <t>Narellan</t>
  </si>
  <si>
    <t>Nepean_ZS</t>
  </si>
  <si>
    <t>Newton</t>
  </si>
  <si>
    <t>North_Eastern_Creek</t>
  </si>
  <si>
    <t>North_Leppington</t>
  </si>
  <si>
    <t>North_Parramatta</t>
  </si>
  <si>
    <t>North_Richmond</t>
  </si>
  <si>
    <t>North_Rocks</t>
  </si>
  <si>
    <t>North_Warragamba</t>
  </si>
  <si>
    <t>North_Wollongong</t>
  </si>
  <si>
    <t>Northmead</t>
  </si>
  <si>
    <t>Nowra_</t>
  </si>
  <si>
    <t>Oakdale</t>
  </si>
  <si>
    <t>Oran_Park</t>
  </si>
  <si>
    <t>Parklea</t>
  </si>
  <si>
    <t>Penrith_11kv</t>
  </si>
  <si>
    <t>Plumpton</t>
  </si>
  <si>
    <t>Port_Central</t>
  </si>
  <si>
    <t>Port_Kembla</t>
  </si>
  <si>
    <t>Portland</t>
  </si>
  <si>
    <t>Prestons</t>
  </si>
  <si>
    <t>Prospect</t>
  </si>
  <si>
    <t>Quakers_Hill</t>
  </si>
  <si>
    <t>Quarries</t>
  </si>
  <si>
    <t>Ringwood</t>
  </si>
  <si>
    <t>Riverstone</t>
  </si>
  <si>
    <t>Robertson</t>
  </si>
  <si>
    <t>Rooty_Hill</t>
  </si>
  <si>
    <t>Rosehill</t>
  </si>
  <si>
    <t>Russell_Vale</t>
  </si>
  <si>
    <t>Rydalmere</t>
  </si>
  <si>
    <t>Schofields</t>
  </si>
  <si>
    <t>Science_Park</t>
  </si>
  <si>
    <t>Seven_Hills</t>
  </si>
  <si>
    <t>Shellharbour</t>
  </si>
  <si>
    <t>Sherwood</t>
  </si>
  <si>
    <t>Smithfield</t>
  </si>
  <si>
    <t>South_Granville</t>
  </si>
  <si>
    <t>South_Leppington</t>
  </si>
  <si>
    <t>South_Marsden_Park</t>
  </si>
  <si>
    <t>South_Nowra</t>
  </si>
  <si>
    <t>South_Windsor</t>
  </si>
  <si>
    <t>South_Wollongong</t>
  </si>
  <si>
    <t>Southpipe_Oakdale_Industrial</t>
  </si>
  <si>
    <t>Springwood</t>
  </si>
  <si>
    <t>St_Marys</t>
  </si>
  <si>
    <t>Sussex_Inlet</t>
  </si>
  <si>
    <t>SW_Sector_Macarthur_132</t>
  </si>
  <si>
    <t>SW_Sector_Macarthur_66</t>
  </si>
  <si>
    <t>Tahmoor</t>
  </si>
  <si>
    <t>Telstra_HVC</t>
  </si>
  <si>
    <t>The_Oaks</t>
  </si>
  <si>
    <t>Tomerong_ZS</t>
  </si>
  <si>
    <t>Ulladulla</t>
  </si>
  <si>
    <t>Unanderra</t>
  </si>
  <si>
    <t>Warilla</t>
  </si>
  <si>
    <t>Wentworth_Falls</t>
  </si>
  <si>
    <t>Werrington</t>
  </si>
  <si>
    <t>West_Castle_Hill</t>
  </si>
  <si>
    <t>West_Dapto</t>
  </si>
  <si>
    <t>West_Liverpool_ZS</t>
  </si>
  <si>
    <t>West_Parramatta</t>
  </si>
  <si>
    <t>West_Pennant_Hills</t>
  </si>
  <si>
    <t>West_Wetherill_Park</t>
  </si>
  <si>
    <t>West_Wollongong</t>
  </si>
  <si>
    <t>Westmead</t>
  </si>
  <si>
    <t>Wetherill_Park</t>
  </si>
  <si>
    <t>Whalan</t>
  </si>
  <si>
    <t>Wilton</t>
  </si>
  <si>
    <t>Windsor_</t>
  </si>
  <si>
    <t>Wisemans</t>
  </si>
  <si>
    <t>Wollondilly_Wash</t>
  </si>
  <si>
    <t>Wombarra</t>
  </si>
  <si>
    <t>Woodpark</t>
  </si>
  <si>
    <t>Yatte_Yattah</t>
  </si>
  <si>
    <t>Yennora</t>
  </si>
  <si>
    <t>Endeavour Energy</t>
  </si>
  <si>
    <t>Code</t>
  </si>
  <si>
    <t>ID</t>
  </si>
  <si>
    <t>Control</t>
  </si>
  <si>
    <t>Driver</t>
  </si>
  <si>
    <t>AR</t>
  </si>
  <si>
    <t>Asset relocation</t>
  </si>
  <si>
    <t>Std</t>
  </si>
  <si>
    <t>Renewal</t>
  </si>
  <si>
    <t>AU004</t>
  </si>
  <si>
    <t>Substation SCADA RTU replacement</t>
  </si>
  <si>
    <t>AU013</t>
  </si>
  <si>
    <t>SCADA master station development software</t>
  </si>
  <si>
    <t>CC002</t>
  </si>
  <si>
    <t>Communications development SCADA</t>
  </si>
  <si>
    <t>CC007</t>
  </si>
  <si>
    <t>SCADA radio repeaters</t>
  </si>
  <si>
    <t>CC020</t>
  </si>
  <si>
    <t>Microwave refurbishment and extension</t>
  </si>
  <si>
    <t>DS002</t>
  </si>
  <si>
    <t>Pole substation refurbishment</t>
  </si>
  <si>
    <t>DS005</t>
  </si>
  <si>
    <t>Distribution pole replacement</t>
  </si>
  <si>
    <t>DS006</t>
  </si>
  <si>
    <t>LV CONSAC cable replacement</t>
  </si>
  <si>
    <t>DS007</t>
  </si>
  <si>
    <t>Service wire replacement program</t>
  </si>
  <si>
    <t>DS008</t>
  </si>
  <si>
    <t>Traffic black spot remediation</t>
  </si>
  <si>
    <t>DS011</t>
  </si>
  <si>
    <t>HV distribution steel mains replacement</t>
  </si>
  <si>
    <t>DS014</t>
  </si>
  <si>
    <t>LV cable network renewal</t>
  </si>
  <si>
    <t>DS301</t>
  </si>
  <si>
    <t>Ground substation refurbishment program</t>
  </si>
  <si>
    <t>DS302</t>
  </si>
  <si>
    <t>Distribution transformer replacement program</t>
  </si>
  <si>
    <t>DS305</t>
  </si>
  <si>
    <t>Compact LV switchgear replacement</t>
  </si>
  <si>
    <t>DS307</t>
  </si>
  <si>
    <t>Holec MD4 epoxy switchgear replacement</t>
  </si>
  <si>
    <t>DS308</t>
  </si>
  <si>
    <t>HV RGB12 switchgear replacement</t>
  </si>
  <si>
    <t>DS312</t>
  </si>
  <si>
    <t>Miscellaneous substation renewal expenditure</t>
  </si>
  <si>
    <t>DS315</t>
  </si>
  <si>
    <t>Low voltage switchgear replacement</t>
  </si>
  <si>
    <t>DS317</t>
  </si>
  <si>
    <t>Future distribution substation renewals</t>
  </si>
  <si>
    <t>DS318</t>
  </si>
  <si>
    <t>Distribution substation earthing refurbishment</t>
  </si>
  <si>
    <t>DS405</t>
  </si>
  <si>
    <t>Air break switch replacement</t>
  </si>
  <si>
    <t>DS409</t>
  </si>
  <si>
    <t>Miscellaneous mains renewal expenditure</t>
  </si>
  <si>
    <t>DS413</t>
  </si>
  <si>
    <t>Low mains remediation</t>
  </si>
  <si>
    <t>DS414</t>
  </si>
  <si>
    <t>Copper distribution mains replacement</t>
  </si>
  <si>
    <t>DS415</t>
  </si>
  <si>
    <t>LV mains replacement</t>
  </si>
  <si>
    <t>DS416</t>
  </si>
  <si>
    <t>Asbestos service fuse replacement</t>
  </si>
  <si>
    <t>DS417</t>
  </si>
  <si>
    <t>Distribution access track reconstruction</t>
  </si>
  <si>
    <t>DS418</t>
  </si>
  <si>
    <t>Pole top structure/hardware refurbishment</t>
  </si>
  <si>
    <t>DU</t>
  </si>
  <si>
    <t>Duct installation RMS road works</t>
  </si>
  <si>
    <t>Network Connection</t>
  </si>
  <si>
    <t>EF001</t>
  </si>
  <si>
    <t>Distribution management system</t>
  </si>
  <si>
    <t>Other System</t>
  </si>
  <si>
    <t>EF002</t>
  </si>
  <si>
    <t>Technology pilots</t>
  </si>
  <si>
    <t>EF003</t>
  </si>
  <si>
    <t>Battery energy storage system pilot</t>
  </si>
  <si>
    <t>HV</t>
  </si>
  <si>
    <t>HVW</t>
  </si>
  <si>
    <t>HV development works</t>
  </si>
  <si>
    <t>Capacity</t>
  </si>
  <si>
    <t>IC</t>
  </si>
  <si>
    <t>Industrial &amp; commercial</t>
  </si>
  <si>
    <t>LV</t>
  </si>
  <si>
    <t>LV001</t>
  </si>
  <si>
    <t>Overloaded distribution sub uprates</t>
  </si>
  <si>
    <t>LV002</t>
  </si>
  <si>
    <t>Quality of supply reactive projects</t>
  </si>
  <si>
    <t>LV003</t>
  </si>
  <si>
    <t>LV planning reactive projects</t>
  </si>
  <si>
    <t>LV005</t>
  </si>
  <si>
    <t>Dsub monitoring &amp; LV feeder monitoring for solar PV</t>
  </si>
  <si>
    <t>MC104</t>
  </si>
  <si>
    <t>Meters - renewal</t>
  </si>
  <si>
    <t>MC105</t>
  </si>
  <si>
    <t>Relays - renewal</t>
  </si>
  <si>
    <t>MC107</t>
  </si>
  <si>
    <t>Test equipment</t>
  </si>
  <si>
    <t>MC109</t>
  </si>
  <si>
    <t>Demand management technology</t>
  </si>
  <si>
    <t>NU</t>
  </si>
  <si>
    <t>Non urban extension</t>
  </si>
  <si>
    <t>PQ001</t>
  </si>
  <si>
    <t>Permanent power quality monitoring</t>
  </si>
  <si>
    <t>PQ004</t>
  </si>
  <si>
    <t>Power quality monitoring replacement</t>
  </si>
  <si>
    <t>PR110</t>
  </si>
  <si>
    <t>Edmondson Park ZS establishment</t>
  </si>
  <si>
    <t>PR113</t>
  </si>
  <si>
    <t>Augment feeder 308 Nepean to Douglas Park</t>
  </si>
  <si>
    <t>PR170</t>
  </si>
  <si>
    <t>Holsworthy 33/11kV ZS establishment</t>
  </si>
  <si>
    <t>PR190</t>
  </si>
  <si>
    <t>Eschol Park ZS establishment</t>
  </si>
  <si>
    <t>PR248</t>
  </si>
  <si>
    <t>Penrith Lakes ZS site acquisition</t>
  </si>
  <si>
    <t>PR249</t>
  </si>
  <si>
    <t>Establish Penrith Lakes 33/11kV Zone Substation</t>
  </si>
  <si>
    <t>PR258</t>
  </si>
  <si>
    <t>Menangle Park 66/11kV ZS establishment</t>
  </si>
  <si>
    <t>PR278</t>
  </si>
  <si>
    <t>Kemps Creek new BSP associated works</t>
  </si>
  <si>
    <t>PR292</t>
  </si>
  <si>
    <t>South Marsden Park (industrial) 132/11kV ZS establishment</t>
  </si>
  <si>
    <t>PR423</t>
  </si>
  <si>
    <t>PR425</t>
  </si>
  <si>
    <t>Austral ZS establishment (interim initially)</t>
  </si>
  <si>
    <t>PR427</t>
  </si>
  <si>
    <t>Leppington North ZS establishment</t>
  </si>
  <si>
    <t>PR430</t>
  </si>
  <si>
    <t>North Rossmore ZS site purchase</t>
  </si>
  <si>
    <t>PR432</t>
  </si>
  <si>
    <t>Rossmore ZS site purchase</t>
  </si>
  <si>
    <t>PR435</t>
  </si>
  <si>
    <t>Catherine Fields North ZS establishment (interim)</t>
  </si>
  <si>
    <t>PR437</t>
  </si>
  <si>
    <t>Catherine Fields 11kV feeder works</t>
  </si>
  <si>
    <t>PR438</t>
  </si>
  <si>
    <t>North Bringelly ZS site purchase</t>
  </si>
  <si>
    <t>PR444</t>
  </si>
  <si>
    <t>Culburra Beach development (33kV fdr and single transformer ZS)</t>
  </si>
  <si>
    <t>PR499</t>
  </si>
  <si>
    <t>Southpipe (Oakdale Estate) ZS 132/11kV establishment</t>
  </si>
  <si>
    <t>PR599</t>
  </si>
  <si>
    <t>Penrith CBD ZS site purchase</t>
  </si>
  <si>
    <t>PR602</t>
  </si>
  <si>
    <t>Riverstone West site purchase</t>
  </si>
  <si>
    <t>PR603</t>
  </si>
  <si>
    <t>Eschol Park ZS site purchase</t>
  </si>
  <si>
    <t>PR620</t>
  </si>
  <si>
    <t>West Dapto ZS establishment</t>
  </si>
  <si>
    <t>PR656</t>
  </si>
  <si>
    <t>Leppington South ZS establishment (permanent)</t>
  </si>
  <si>
    <t>PR657</t>
  </si>
  <si>
    <t>Calderwood ZS establishment (interim initially)</t>
  </si>
  <si>
    <t>PR659</t>
  </si>
  <si>
    <t>Avondale (South West Dapto) 132/11kV Zone Substation establishment site purchase</t>
  </si>
  <si>
    <t>PR673</t>
  </si>
  <si>
    <t>Liverpool ZS 11kV switchboard extension &amp; distribution works</t>
  </si>
  <si>
    <t>PR677</t>
  </si>
  <si>
    <t>South Penrith Zone Substation</t>
  </si>
  <si>
    <t>PR698</t>
  </si>
  <si>
    <t>Marsden Park (residential) 132/11kV ZS - stage 2</t>
  </si>
  <si>
    <t>PR700</t>
  </si>
  <si>
    <t>PR702</t>
  </si>
  <si>
    <t>Penrith ZS 11kV transformer cable constraints</t>
  </si>
  <si>
    <t>PR703</t>
  </si>
  <si>
    <t>Riverstone East site purchase</t>
  </si>
  <si>
    <t>PR704</t>
  </si>
  <si>
    <t>Oakdale (Southpipe) site purchase</t>
  </si>
  <si>
    <t>PR710</t>
  </si>
  <si>
    <t>Feeder 868 rebuild &amp; rearrangement South32</t>
  </si>
  <si>
    <t>PR713</t>
  </si>
  <si>
    <t>Box Hill 132/22kV ZS establishment</t>
  </si>
  <si>
    <t>PR717</t>
  </si>
  <si>
    <t>Acquire improved site for West Dapto ZS</t>
  </si>
  <si>
    <t>PR722</t>
  </si>
  <si>
    <t>Camellia TS connection works for Ausgrid</t>
  </si>
  <si>
    <t>PR723</t>
  </si>
  <si>
    <t>Supply to Luddenham Science Park</t>
  </si>
  <si>
    <t>PR724</t>
  </si>
  <si>
    <t>Establish Mt Gilead ZS</t>
  </si>
  <si>
    <t>PR727</t>
  </si>
  <si>
    <t>Luddenham ZS site purchase</t>
  </si>
  <si>
    <t>PR728</t>
  </si>
  <si>
    <t>Western Sydney Employment Lands ZS</t>
  </si>
  <si>
    <t>PR729</t>
  </si>
  <si>
    <t>Cheriton Avenue 3rd transformer</t>
  </si>
  <si>
    <t>PR732</t>
  </si>
  <si>
    <t>Feeder 214/215 contraints</t>
  </si>
  <si>
    <t>PR733</t>
  </si>
  <si>
    <t>Bringelly ZS augmentation</t>
  </si>
  <si>
    <t>PR739</t>
  </si>
  <si>
    <t>South Gilead (South Campbelltown)</t>
  </si>
  <si>
    <t>PR740</t>
  </si>
  <si>
    <t>AFIC upgrade Minto, Prospect, Kingswood</t>
  </si>
  <si>
    <t>PR741</t>
  </si>
  <si>
    <t>Western Sydney Airport 132kV supply</t>
  </si>
  <si>
    <t>PR742</t>
  </si>
  <si>
    <t>PR744</t>
  </si>
  <si>
    <t>PR745</t>
  </si>
  <si>
    <t>PR746</t>
  </si>
  <si>
    <t>PS008</t>
  </si>
  <si>
    <t>Substation protection relay refurbishment</t>
  </si>
  <si>
    <t>PS011</t>
  </si>
  <si>
    <t>Protection refurbishment (miscellaneous)</t>
  </si>
  <si>
    <t>PS012</t>
  </si>
  <si>
    <t>Distribution feeder safety improvement</t>
  </si>
  <si>
    <t>PS013</t>
  </si>
  <si>
    <t>Feeder differential relay replacement</t>
  </si>
  <si>
    <t>PS014</t>
  </si>
  <si>
    <t>Under frequency load shedding</t>
  </si>
  <si>
    <t>Reliability</t>
  </si>
  <si>
    <t>SL001</t>
  </si>
  <si>
    <t>Streetlighting growth</t>
  </si>
  <si>
    <t>SL002</t>
  </si>
  <si>
    <t>Streetlighting refurbishment</t>
  </si>
  <si>
    <t>SP</t>
  </si>
  <si>
    <t>Essential spares</t>
  </si>
  <si>
    <t>TM012</t>
  </si>
  <si>
    <t>Sub-transmission pole replacement</t>
  </si>
  <si>
    <t>TM014</t>
  </si>
  <si>
    <t>Renewal of 33kV and 66kV gas and oil filled cables</t>
  </si>
  <si>
    <t>TM015</t>
  </si>
  <si>
    <t>Subtransmission tower replacement</t>
  </si>
  <si>
    <t>TM028</t>
  </si>
  <si>
    <t>TM030</t>
  </si>
  <si>
    <t>Feeder 7028 replacement</t>
  </si>
  <si>
    <t>TM132</t>
  </si>
  <si>
    <t>Sub-transmission pilot cable renewal program</t>
  </si>
  <si>
    <t>TM134</t>
  </si>
  <si>
    <t>Wollongong - Port Kembla pilot cable replacement</t>
  </si>
  <si>
    <t>TM135</t>
  </si>
  <si>
    <t>Optical fibre protection and communication upgrades in the Blue Mountains</t>
  </si>
  <si>
    <t>TM137</t>
  </si>
  <si>
    <t>Optical fibre protection and communication upgrades in the Macarthur area</t>
  </si>
  <si>
    <t>TM138</t>
  </si>
  <si>
    <t>132kV optical fibre ring completion</t>
  </si>
  <si>
    <t>TM171</t>
  </si>
  <si>
    <t>Replacement of corroded earthwires</t>
  </si>
  <si>
    <t>TM172</t>
  </si>
  <si>
    <t>Earthwire replacement due to fault rating</t>
  </si>
  <si>
    <t>TM174</t>
  </si>
  <si>
    <t>Hardex earthwire replacement</t>
  </si>
  <si>
    <t>TM302</t>
  </si>
  <si>
    <t>Oil filled cable auxiliary equipment refurbishment</t>
  </si>
  <si>
    <t>TM303</t>
  </si>
  <si>
    <t>Guilford and Camellia 132kV cables oil testing and flushing</t>
  </si>
  <si>
    <t>TM401</t>
  </si>
  <si>
    <t>South Coast 33kV overhead line refurbishment</t>
  </si>
  <si>
    <t>TM419</t>
  </si>
  <si>
    <t>TM801</t>
  </si>
  <si>
    <t>Steel tower painting program</t>
  </si>
  <si>
    <t>TM803</t>
  </si>
  <si>
    <t>Steel tower below ground rectification work</t>
  </si>
  <si>
    <t>TM805</t>
  </si>
  <si>
    <t>Earthing refurbishment of lines 940/941</t>
  </si>
  <si>
    <t>TM809</t>
  </si>
  <si>
    <t>Subtransmission line earthing refurbishment</t>
  </si>
  <si>
    <t>TS</t>
  </si>
  <si>
    <t>TS004</t>
  </si>
  <si>
    <t>132kV circuit breaker replacement</t>
  </si>
  <si>
    <t>TS005</t>
  </si>
  <si>
    <t>33kV circuit breaker replacement</t>
  </si>
  <si>
    <t>TS007</t>
  </si>
  <si>
    <t>11kV circuit breaker replacement</t>
  </si>
  <si>
    <t>TS008</t>
  </si>
  <si>
    <t>Battery replacement</t>
  </si>
  <si>
    <t>TS009</t>
  </si>
  <si>
    <t>Auxiliary switchgear replacement</t>
  </si>
  <si>
    <t>TS015</t>
  </si>
  <si>
    <t>Replacement of surge arrester in zone and sub-transmission substations</t>
  </si>
  <si>
    <t>TS016</t>
  </si>
  <si>
    <t>VT and CT replacement</t>
  </si>
  <si>
    <t>TS024</t>
  </si>
  <si>
    <t>Building and amenities refurbishment</t>
  </si>
  <si>
    <t>TS025</t>
  </si>
  <si>
    <t>Asbestos and other hazardous material reporting, management and removal</t>
  </si>
  <si>
    <t>TS026</t>
  </si>
  <si>
    <t>Noise attenuation in ZS and TS</t>
  </si>
  <si>
    <t>TS027</t>
  </si>
  <si>
    <t>Substation switchyard lighting improvement</t>
  </si>
  <si>
    <t>TS031</t>
  </si>
  <si>
    <t>Substation safety fence upgrade program</t>
  </si>
  <si>
    <t>TS032</t>
  </si>
  <si>
    <t>Substation security systems</t>
  </si>
  <si>
    <t>TS033</t>
  </si>
  <si>
    <t>Substation fire hydrant installations</t>
  </si>
  <si>
    <t>TS034</t>
  </si>
  <si>
    <t>Substation deluge showers and fire blankets</t>
  </si>
  <si>
    <t>TS035</t>
  </si>
  <si>
    <t>Substation oil containment program - bund walls</t>
  </si>
  <si>
    <t>TS036</t>
  </si>
  <si>
    <t>Substation earthing</t>
  </si>
  <si>
    <t>TS049</t>
  </si>
  <si>
    <t>Tunnelboard refurbishment</t>
  </si>
  <si>
    <t>TS050</t>
  </si>
  <si>
    <t>POW switching for capacitors</t>
  </si>
  <si>
    <t>TS055</t>
  </si>
  <si>
    <t>66kV circuit breaker replacement</t>
  </si>
  <si>
    <t>TS057</t>
  </si>
  <si>
    <t>Substation insulation co-ordination</t>
  </si>
  <si>
    <t>TS086</t>
  </si>
  <si>
    <t>Busbar support and isolator replacement</t>
  </si>
  <si>
    <t>TS116</t>
  </si>
  <si>
    <t>Roof refurbishment for control and switch rooms</t>
  </si>
  <si>
    <t>TS122</t>
  </si>
  <si>
    <t>Leabons Lane Zone Substation renewal</t>
  </si>
  <si>
    <t>TS127</t>
  </si>
  <si>
    <t>Castle Hill Zone Substation renewal</t>
  </si>
  <si>
    <t>TS128</t>
  </si>
  <si>
    <t>Capacitor bank refurbishment</t>
  </si>
  <si>
    <t>TS144</t>
  </si>
  <si>
    <t>Substation fire stopping measures</t>
  </si>
  <si>
    <t>TS146</t>
  </si>
  <si>
    <t>Marayong Zone Substation renewal</t>
  </si>
  <si>
    <t>TS155</t>
  </si>
  <si>
    <t>Sussex Inlet Zone Substation - stage 2 renewal</t>
  </si>
  <si>
    <t>TS163</t>
  </si>
  <si>
    <t>Unanderra Zone Substation renewal</t>
  </si>
  <si>
    <t>TS165</t>
  </si>
  <si>
    <t>Greystanes Zone Substation renewal</t>
  </si>
  <si>
    <t>TS173</t>
  </si>
  <si>
    <t>11kV switchboard truck replacement program</t>
  </si>
  <si>
    <t>TS174</t>
  </si>
  <si>
    <t>West Wollongong Zone Substation 11kV renewal</t>
  </si>
  <si>
    <t>TS177</t>
  </si>
  <si>
    <t>Substation battery duplication</t>
  </si>
  <si>
    <t>TS179</t>
  </si>
  <si>
    <t>33kV wall bushing replacement</t>
  </si>
  <si>
    <t>TS180</t>
  </si>
  <si>
    <t>Transformer fire wall installation</t>
  </si>
  <si>
    <t>TS181</t>
  </si>
  <si>
    <t>11kV capacitor bank refurbishment</t>
  </si>
  <si>
    <t>TS184</t>
  </si>
  <si>
    <t>Blaxland Zone Substation reinstatement</t>
  </si>
  <si>
    <t>TS185</t>
  </si>
  <si>
    <t>Penrith TS civil development</t>
  </si>
  <si>
    <t>TS187</t>
  </si>
  <si>
    <t>TS199</t>
  </si>
  <si>
    <t>TS600</t>
  </si>
  <si>
    <t>Power transformer replacement</t>
  </si>
  <si>
    <t>TS615</t>
  </si>
  <si>
    <t>Gerringong ZS 33kV No 2 transformer replacement</t>
  </si>
  <si>
    <t>TS616</t>
  </si>
  <si>
    <t>Camellia TS transformer replacement and 33kV busbar rearrangement</t>
  </si>
  <si>
    <t>TS617</t>
  </si>
  <si>
    <t>Prospect ZS transformer replacement</t>
  </si>
  <si>
    <t>TS618</t>
  </si>
  <si>
    <t>Albion Park ZS transformer replacement</t>
  </si>
  <si>
    <t>UR</t>
  </si>
  <si>
    <t>Underground residential</t>
  </si>
  <si>
    <t>Raw input of demand forecast from Endeavour's workbook</t>
  </si>
  <si>
    <t>Raw input of Capex forecast from Endeavour's workbook</t>
  </si>
  <si>
    <t>Discount factor</t>
  </si>
  <si>
    <t>Parameter control</t>
  </si>
  <si>
    <t>Discount rate</t>
  </si>
  <si>
    <t>Capex</t>
  </si>
  <si>
    <t>LRMC calculations</t>
  </si>
  <si>
    <t>Site specific</t>
  </si>
  <si>
    <t>Network Level</t>
  </si>
  <si>
    <t>ST</t>
  </si>
  <si>
    <t>ABC_Tissues</t>
  </si>
  <si>
    <t>Airly_Colliery</t>
  </si>
  <si>
    <t>Airtrunk_Data</t>
  </si>
  <si>
    <t>Angus_Place_Colliery</t>
  </si>
  <si>
    <t>Angus_Place_East</t>
  </si>
  <si>
    <t>APC_Kandos</t>
  </si>
  <si>
    <t>APM</t>
  </si>
  <si>
    <t>Appin_Colliery</t>
  </si>
  <si>
    <t>Appin_Top_Pit</t>
  </si>
  <si>
    <t>Ausgrid_Auburn</t>
  </si>
  <si>
    <t>Ausgrid_Carlingford</t>
  </si>
  <si>
    <t>Ausgrid_Guildford</t>
  </si>
  <si>
    <t>Ausgrid_Lidcombe</t>
  </si>
  <si>
    <t>Baal_Bone</t>
  </si>
  <si>
    <t>Bamarang</t>
  </si>
  <si>
    <t>Batemans_Bay</t>
  </si>
  <si>
    <t>BCSC_Berrima</t>
  </si>
  <si>
    <t>BCSC_Maldon</t>
  </si>
  <si>
    <t>BHP_cordeaux_colliery</t>
  </si>
  <si>
    <t>BHP_Douglas_Park</t>
  </si>
  <si>
    <t>BlueScope_Steel</t>
  </si>
  <si>
    <t>BOC_Gases</t>
  </si>
  <si>
    <t>Brooks_Point</t>
  </si>
  <si>
    <t>Broughton_Pass</t>
  </si>
  <si>
    <t>Brundee</t>
  </si>
  <si>
    <t>Burrawang</t>
  </si>
  <si>
    <t>Burrier</t>
  </si>
  <si>
    <t>Camden</t>
  </si>
  <si>
    <t>Cement_Australia</t>
  </si>
  <si>
    <t>Charbon_Coal</t>
  </si>
  <si>
    <t>Clarence_Colliery</t>
  </si>
  <si>
    <t>Comalco</t>
  </si>
  <si>
    <t>CRM</t>
  </si>
  <si>
    <t>Darling_St_Data</t>
  </si>
  <si>
    <t>Dendrobium_Mine</t>
  </si>
  <si>
    <t>Dendrobium_vent_fan_b</t>
  </si>
  <si>
    <t>Diversified</t>
  </si>
  <si>
    <t>Diversified with 2/3 of generation</t>
  </si>
  <si>
    <t>Estimated System Normal</t>
  </si>
  <si>
    <t>Fujitsu_Data</t>
  </si>
  <si>
    <t>Grain_Terminal</t>
  </si>
  <si>
    <t>Granville</t>
  </si>
  <si>
    <t>Helenburgh_Colliery</t>
  </si>
  <si>
    <t>HMAS_Albatross</t>
  </si>
  <si>
    <t>Illawarra_Health</t>
  </si>
  <si>
    <t>ING_Alcan</t>
  </si>
  <si>
    <t>Invincible_Colliery</t>
  </si>
  <si>
    <t>Kepco_Mine</t>
  </si>
  <si>
    <t>Kingsgate_Mining</t>
  </si>
  <si>
    <t>Liverpool_Military_Area</t>
  </si>
  <si>
    <t>Lysaghts</t>
  </si>
  <si>
    <t>M1_M2_tunnel</t>
  </si>
  <si>
    <t>Manildra</t>
  </si>
  <si>
    <t>Metal_Manufacturers</t>
  </si>
  <si>
    <t>Morgan_Cement</t>
  </si>
  <si>
    <t>Nepean_conveyors</t>
  </si>
  <si>
    <t>NWRL_Rouse_Hill</t>
  </si>
  <si>
    <t>One_Steel_Mini_Mill</t>
  </si>
  <si>
    <t>Orrcon</t>
  </si>
  <si>
    <t>Parramatta</t>
  </si>
  <si>
    <t>Prospect_South</t>
  </si>
  <si>
    <t>Prspect_East</t>
  </si>
  <si>
    <t>Richmond_</t>
  </si>
  <si>
    <t>Simsmetal</t>
  </si>
  <si>
    <t>South_Bulli_Colliery</t>
  </si>
  <si>
    <t>Springvale_Borehole</t>
  </si>
  <si>
    <t>Springvale_Colliery</t>
  </si>
  <si>
    <t>Springvale_No3_Shaft</t>
  </si>
  <si>
    <t>Sydney_Trains_Blacktown</t>
  </si>
  <si>
    <t>Sydney_Trains_Bombo</t>
  </si>
  <si>
    <t>Sydney_Trains_Edmondson_Park</t>
  </si>
  <si>
    <t>Sydney_Trains_Hawkesbury</t>
  </si>
  <si>
    <t>Sydney_Trains_Lawson</t>
  </si>
  <si>
    <t>Sydney_Trains_Mount_Terry</t>
  </si>
  <si>
    <t>Sydney_Trains_Nepean</t>
  </si>
  <si>
    <t>Sydney_Trains_Port_Kembla</t>
  </si>
  <si>
    <t>Sydney_Trains_Toongabbie</t>
  </si>
  <si>
    <t>Sydney_Trains_Wallerawang</t>
  </si>
  <si>
    <t>Tahmoor_Colliery</t>
  </si>
  <si>
    <t>Test_Australia</t>
  </si>
  <si>
    <t>Tower_Colliery</t>
  </si>
  <si>
    <t>Tycan</t>
  </si>
  <si>
    <t>Tyree</t>
  </si>
  <si>
    <t>Undiversified</t>
  </si>
  <si>
    <t>Unimin_Mine</t>
  </si>
  <si>
    <t>Visy_Paper_SPC</t>
  </si>
  <si>
    <t>Viva_Energy</t>
  </si>
  <si>
    <t>Water_Board_Dams</t>
  </si>
  <si>
    <t>Westcliff_Colliery</t>
  </si>
  <si>
    <t>Wongawilli_Colliery</t>
  </si>
  <si>
    <t>Wongawilli_No4_Airshaft</t>
  </si>
  <si>
    <t>Major customer</t>
  </si>
  <si>
    <t>Opex proportion of capex</t>
  </si>
  <si>
    <t>NPV</t>
  </si>
  <si>
    <t>Voltage</t>
  </si>
  <si>
    <t>Input of coincident demand proportions</t>
  </si>
  <si>
    <t>Growing ZS</t>
  </si>
  <si>
    <t>LRMC</t>
  </si>
  <si>
    <t>Steady and falling ZS</t>
  </si>
  <si>
    <t>NPV (MW)</t>
  </si>
  <si>
    <t>LRMC by type</t>
  </si>
  <si>
    <t>2018/19</t>
  </si>
  <si>
    <t>2019/20</t>
  </si>
  <si>
    <t>2020/21</t>
  </si>
  <si>
    <t>2021/22</t>
  </si>
  <si>
    <t>2022/23</t>
  </si>
  <si>
    <t>2023/24</t>
  </si>
  <si>
    <t>2024/25</t>
  </si>
  <si>
    <t>2025/26</t>
  </si>
  <si>
    <t>2026/27</t>
  </si>
  <si>
    <t>2027/28</t>
  </si>
  <si>
    <t>Site specific ZS</t>
  </si>
  <si>
    <t>Penrith_11kV</t>
  </si>
  <si>
    <t/>
  </si>
  <si>
    <t>Exclude</t>
  </si>
  <si>
    <t>Comments</t>
  </si>
  <si>
    <t>Capex was provided as a combo for Wilton, Tower and Appin Colliery, Macarthur Filtration Plant, Maldon, Appin and Menangle Park. Wilton and Maldon are ZS, Tower and Appin are major customers and Menangle Park is not listed as a substation.</t>
  </si>
  <si>
    <t>Endeavour provided that this capex was specific to Menangle Park, which is not listed as a ZS.</t>
  </si>
  <si>
    <t>Linked to Oran Park and South West Sector Macarthur 132kV.</t>
  </si>
  <si>
    <t>Linked to Mt_Gilead, which is not listed as a ZS.</t>
  </si>
  <si>
    <t>Allocation of Capex to growth or replacement costs for non-site specific expenditure</t>
  </si>
  <si>
    <t>Opex</t>
  </si>
  <si>
    <t>Location</t>
  </si>
  <si>
    <t>Year</t>
  </si>
  <si>
    <t>Actual_MVA</t>
  </si>
  <si>
    <t>MW10</t>
  </si>
  <si>
    <t>MVAR10</t>
  </si>
  <si>
    <t>MVA10</t>
  </si>
  <si>
    <t>PF10</t>
  </si>
  <si>
    <t>MW50</t>
  </si>
  <si>
    <t>MVAR50</t>
  </si>
  <si>
    <t>MVA50</t>
  </si>
  <si>
    <t>PF50</t>
  </si>
  <si>
    <t>Major_Customer</t>
  </si>
  <si>
    <t>Gbook</t>
  </si>
  <si>
    <t>2012</t>
  </si>
  <si>
    <t>No</t>
  </si>
  <si>
    <t>Baulkham_Hills</t>
  </si>
  <si>
    <t>SDF2018</t>
  </si>
  <si>
    <t>2013</t>
  </si>
  <si>
    <t>2014</t>
  </si>
  <si>
    <t>2015</t>
  </si>
  <si>
    <t>2016</t>
  </si>
  <si>
    <t>2017</t>
  </si>
  <si>
    <t>2018</t>
  </si>
  <si>
    <t>2019</t>
  </si>
  <si>
    <t>2020</t>
  </si>
  <si>
    <t>2021</t>
  </si>
  <si>
    <t>2022</t>
  </si>
  <si>
    <t>2023</t>
  </si>
  <si>
    <t>2024</t>
  </si>
  <si>
    <t>2025</t>
  </si>
  <si>
    <t>2026</t>
  </si>
  <si>
    <t>2027</t>
  </si>
  <si>
    <t>Bellambi</t>
  </si>
  <si>
    <t>Yes</t>
  </si>
  <si>
    <t>Blacktown</t>
  </si>
  <si>
    <t>Camellia</t>
  </si>
  <si>
    <t>Carlingford</t>
  </si>
  <si>
    <t>Dapto_132kV</t>
  </si>
  <si>
    <t>Denham_Court_TS</t>
  </si>
  <si>
    <t>Fairfax_Lane</t>
  </si>
  <si>
    <t>Guildford</t>
  </si>
  <si>
    <t>Hawkesbury</t>
  </si>
  <si>
    <t>Holroyd_132kV</t>
  </si>
  <si>
    <t>Ilford</t>
  </si>
  <si>
    <t>Ingleburn</t>
  </si>
  <si>
    <t>Katoomba_North</t>
  </si>
  <si>
    <t>Lawson</t>
  </si>
  <si>
    <t>Liverpool_132kV_TS</t>
  </si>
  <si>
    <t>Liverpool_TS</t>
  </si>
  <si>
    <t>Macarthur_132kV</t>
  </si>
  <si>
    <t>Macarthur_66kV</t>
  </si>
  <si>
    <t>Mount_Druitt</t>
  </si>
  <si>
    <t>Mount_Piper</t>
  </si>
  <si>
    <t>Mount_Piper_132kV</t>
  </si>
  <si>
    <t>Mount_Terry</t>
  </si>
  <si>
    <t>Nepean_33kV</t>
  </si>
  <si>
    <t>Nepean_66kV</t>
  </si>
  <si>
    <t>Outer_Harbour</t>
  </si>
  <si>
    <t>Penrith</t>
  </si>
  <si>
    <t>Regentville</t>
  </si>
  <si>
    <t>Shoalhaven</t>
  </si>
  <si>
    <t>Springhill</t>
  </si>
  <si>
    <t>Sydney_North</t>
  </si>
  <si>
    <t>Sydney_West_132kV</t>
  </si>
  <si>
    <t>Vineyard</t>
  </si>
  <si>
    <t>Wallerawang</t>
  </si>
  <si>
    <t>Warrimoo</t>
  </si>
  <si>
    <t>West_Liverpool</t>
  </si>
  <si>
    <t>West_Tomerong_TS</t>
  </si>
  <si>
    <t>ZS classification</t>
  </si>
  <si>
    <t>2019 to 2028 growth rate</t>
  </si>
  <si>
    <t>Allocation of site specific costs to each ZS</t>
  </si>
  <si>
    <t>Small growth</t>
  </si>
  <si>
    <t>Steady/falling</t>
  </si>
  <si>
    <t>High growth</t>
  </si>
  <si>
    <t>Network level</t>
  </si>
  <si>
    <t>Allocation of site specific costs to each ZS type</t>
  </si>
  <si>
    <t>LRMC ($/MW pa)</t>
  </si>
  <si>
    <t>LRMC ($/kW pa)</t>
  </si>
  <si>
    <t>Asset life</t>
  </si>
  <si>
    <t>Annualised Capex</t>
  </si>
  <si>
    <t>Annualised capitalised overheads</t>
  </si>
  <si>
    <t>Demand forecast for each ZS (MW50)</t>
  </si>
  <si>
    <t>Proportion of program renewal capex to steady/falling ZS</t>
  </si>
  <si>
    <t>Cumulative annualised capex and capitalised overheads</t>
  </si>
  <si>
    <t>Cumulative opex</t>
  </si>
  <si>
    <t>Demand</t>
  </si>
  <si>
    <t>LRMC calculation</t>
  </si>
  <si>
    <t>Capex flows</t>
  </si>
  <si>
    <t>Opex flows</t>
  </si>
  <si>
    <t>DS420</t>
  </si>
  <si>
    <t>Future distribution feeder refurbishment works</t>
  </si>
  <si>
    <t>PR081</t>
  </si>
  <si>
    <t>Collimore Park ZS establishment</t>
  </si>
  <si>
    <t>PR270</t>
  </si>
  <si>
    <t>West Epping Zone Substation establishment</t>
  </si>
  <si>
    <t>PR433</t>
  </si>
  <si>
    <t>Rossmore ZS establishment</t>
  </si>
  <si>
    <t>PR439</t>
  </si>
  <si>
    <t>North Bringelly ZS establishment</t>
  </si>
  <si>
    <t>PR653</t>
  </si>
  <si>
    <t>Avondale (South West Dapto) 132/11kV ZS establishment</t>
  </si>
  <si>
    <t>PR748</t>
  </si>
  <si>
    <t>Establish permanent Catherine Park ZS</t>
  </si>
  <si>
    <t>PR749</t>
  </si>
  <si>
    <t>Nepean ZS augmentation</t>
  </si>
  <si>
    <t>PR750</t>
  </si>
  <si>
    <t>Feeder 512 augmentation</t>
  </si>
  <si>
    <t>PR751</t>
  </si>
  <si>
    <t>Parklea ZS to Bella Vista ZS load transfer</t>
  </si>
  <si>
    <t>PR752</t>
  </si>
  <si>
    <t>Kemps Creek 132kV conversion</t>
  </si>
  <si>
    <t>PR754</t>
  </si>
  <si>
    <t>Augment Westmead Zone Substation</t>
  </si>
  <si>
    <t>PR755</t>
  </si>
  <si>
    <t>Narellan ZS busbar augmentation</t>
  </si>
  <si>
    <t>PR756</t>
  </si>
  <si>
    <t>Luddenham ZS augmentation</t>
  </si>
  <si>
    <t>RC</t>
  </si>
  <si>
    <t>Reliability compliance</t>
  </si>
  <si>
    <t>132kV oil cable replacement</t>
  </si>
  <si>
    <t>Future sub-transmission feeder refurbishment works</t>
  </si>
  <si>
    <t>TS017</t>
  </si>
  <si>
    <t>Power transformer refurbishment</t>
  </si>
  <si>
    <t>Mobile substation No 2 refurbishment</t>
  </si>
  <si>
    <t>TS188</t>
  </si>
  <si>
    <t>Bossley Park ZS civil refurbishment</t>
  </si>
  <si>
    <t>Future sub-transmission substation renewal programs</t>
  </si>
  <si>
    <t>TS700</t>
  </si>
  <si>
    <t>11kV zone substation switchboard replacement</t>
  </si>
  <si>
    <t>TS701</t>
  </si>
  <si>
    <t>North Rocks ZS 11kV switchboard replacement</t>
  </si>
  <si>
    <t>TS702</t>
  </si>
  <si>
    <t>Kellyville ZS 11kV switchboard replacement</t>
  </si>
  <si>
    <t>TS703</t>
  </si>
  <si>
    <t>Horsley Park ZS 11kV switchboard replacement</t>
  </si>
  <si>
    <t>TS704</t>
  </si>
  <si>
    <t>Port Central ZS 11kV switchboard replacement</t>
  </si>
  <si>
    <t>Customer Connection</t>
  </si>
  <si>
    <t>Repex</t>
  </si>
  <si>
    <t>Other</t>
  </si>
  <si>
    <t>Augex</t>
  </si>
  <si>
    <t>Program</t>
  </si>
  <si>
    <t>Site Specific</t>
  </si>
  <si>
    <t>Capex allocated to Collimore Park that does not exist yet.</t>
  </si>
  <si>
    <t>Endeavour provided that this capex was specific to West Epping, which is not listed as a ZS.</t>
  </si>
  <si>
    <t>Endeavour provided that this capex was specific to Rossmore, which is not listed as a ZS.</t>
  </si>
  <si>
    <t>Endeavour provided that this capex was specific to North Bringelly, which is not listed as a ZS.</t>
  </si>
  <si>
    <t>Endeavour provided that this capex was specific to Avondale, which is not listed as a ZS.</t>
  </si>
  <si>
    <t>Endeavour provided that this capex was specific to Catherine Park, which is not listed as a ZS.</t>
  </si>
  <si>
    <t>Customer connection costs</t>
  </si>
  <si>
    <t>Capitalised overheads proportion of capex</t>
  </si>
  <si>
    <t>Modelling category</t>
  </si>
  <si>
    <t>Unallocated capex</t>
  </si>
  <si>
    <t>Capex allocated by coincident demand</t>
  </si>
  <si>
    <t>Demand Split</t>
  </si>
  <si>
    <t>Linked to Ausgrid Auburn and Lidcombe, which are major customers.</t>
  </si>
  <si>
    <t>Site Specific or program</t>
  </si>
  <si>
    <t>Unallocated replacement expenditure for growing substations</t>
  </si>
  <si>
    <t>Replacement expenditure for growing substations allocated by coincident demand</t>
  </si>
  <si>
    <t>Incremental opex</t>
  </si>
  <si>
    <t>Additional demand served in growing substations</t>
  </si>
  <si>
    <t>Total demand served in steady/falling substations</t>
  </si>
  <si>
    <t>Results</t>
  </si>
  <si>
    <t>LRMC for growing substations ($/kW pa)</t>
  </si>
  <si>
    <t>LRMC for steady/falling substations ($/kW pa)</t>
  </si>
  <si>
    <t>Unallocated disaggregated expenditure for steady/falling substations</t>
  </si>
  <si>
    <t>Disaggregated expenditure for steady/falling substations allocated by coincident demand</t>
  </si>
  <si>
    <t>Opex proportion of RAB</t>
  </si>
  <si>
    <t>Operating expenditure ($m)</t>
  </si>
  <si>
    <t>RAB ($m)</t>
  </si>
  <si>
    <t>Average opex proportion of RAB</t>
  </si>
  <si>
    <t>RIN opex breakdown</t>
  </si>
  <si>
    <t>Line item</t>
  </si>
  <si>
    <t>Proportion of opex</t>
  </si>
  <si>
    <t>Input of regulatory depreciation from determination</t>
  </si>
  <si>
    <t>Input of RAB and operating expenditure data from determination</t>
  </si>
  <si>
    <t>Depreciation proportion of RAB</t>
  </si>
  <si>
    <t>Regulator depreciation ($m)</t>
  </si>
  <si>
    <t>Average depreciation proportion of RAB</t>
  </si>
  <si>
    <t>Cost class</t>
  </si>
  <si>
    <t>Unavoidable</t>
  </si>
  <si>
    <t>Avoidable</t>
  </si>
  <si>
    <t>Vegetation management</t>
  </si>
  <si>
    <t>Maintenance</t>
  </si>
  <si>
    <t>Emergency response</t>
  </si>
  <si>
    <t>Non-network</t>
  </si>
  <si>
    <t>network overheads</t>
  </si>
  <si>
    <t>corporate overheads</t>
  </si>
  <si>
    <t>2016 RIN value</t>
  </si>
  <si>
    <t>Average avoidable opex proportion of RAB</t>
  </si>
  <si>
    <t>Avoidable opex proportion</t>
  </si>
  <si>
    <t>AG</t>
  </si>
  <si>
    <t>PR715</t>
  </si>
  <si>
    <t>PR735</t>
  </si>
  <si>
    <t>TM027</t>
  </si>
  <si>
    <t>TS167</t>
  </si>
  <si>
    <t>TS178</t>
  </si>
  <si>
    <t>SW</t>
  </si>
  <si>
    <t>OH</t>
  </si>
  <si>
    <t xml:space="preserve">Automation - operational/capacity risk </t>
  </si>
  <si>
    <t>Maryland ZS establishment</t>
  </si>
  <si>
    <t>Riverstone east ZS establishment</t>
  </si>
  <si>
    <t>Nepean TS constraints</t>
  </si>
  <si>
    <t>Termeil area distribution works</t>
  </si>
  <si>
    <t>North Bomaderry ZS establishment</t>
  </si>
  <si>
    <t>Termeil ZS establishment</t>
  </si>
  <si>
    <t>Austral Permanent ZS establishment</t>
  </si>
  <si>
    <t>Sydney University - Western Sydney Employment Lands ZS establishment</t>
  </si>
  <si>
    <t>Steel tower asbestos removal</t>
  </si>
  <si>
    <t>Carlingford Transmission Substation control building replacement</t>
  </si>
  <si>
    <t>Jerrara SS steel support structures</t>
  </si>
  <si>
    <t>Network Switching</t>
  </si>
  <si>
    <t>Capitalised Overheads</t>
  </si>
  <si>
    <t>Remove (Alt)</t>
  </si>
  <si>
    <t>Remove</t>
  </si>
  <si>
    <t>Overheads</t>
  </si>
  <si>
    <t>Capex allocated to Holsworth that does not exist yet.</t>
  </si>
  <si>
    <t>Capex allocated to Eschol_Park that does not exist yet.</t>
  </si>
  <si>
    <t>Endeavour provided that this capex was specific to Penrith CBD, which is not listed as a ZS.</t>
  </si>
  <si>
    <t>Endeavour provided that this capex was specific to Riverstone_West, which is not listed as a ZS.</t>
  </si>
  <si>
    <t>Endeavour provided that this capex was specific to Termeil, which is not listed as a ZS.</t>
  </si>
  <si>
    <t>Endeavour provided that this capex was specific to Austral, which is not listed as a ZS.</t>
  </si>
  <si>
    <t>Endeavour provided that this capex was specific to Western Sydney Employment Lands, which is not listed as a ZS.</t>
  </si>
  <si>
    <t>Was linked to Parklea and Bella Vista so converted to program.</t>
  </si>
  <si>
    <t>Endeavour provided that this capex was specific to Carlingford, which is not listed as a ZS.</t>
  </si>
  <si>
    <t>Endeavour provided that this capex was specific to Jerara, which is not listed as a ZS.</t>
  </si>
  <si>
    <t>Endeavour provided that this capex was specific to Camelia, which is not listed as a ZS.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</si>
</sst>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0.0000"/>
    <numFmt numFmtId="167" formatCode="0.000000"/>
    <numFmt numFmtId="168" formatCode="_-* #,##0.00_-;\-* #,##0.00_-;_-* &quot;-&quot;??_-;_-@_-"/>
    <numFmt numFmtId="169" formatCode="0_ ;\-0\ "/>
    <numFmt numFmtId="172" formatCode="_-&quot;$&quot;* #,##0_-;\-&quot;$&quot;* #,##0_-;_-&quot;$&quot;* &quot;-&quot;_-;_-@_-"/>
    <numFmt numFmtId="173" formatCode="_-* #,##0_-;\-* #,##0_-;_-* &quot;-&quot;_-;_-@_-"/>
    <numFmt numFmtId="174" formatCode="_-&quot;$&quot;* #,##0.00_-;\-&quot;$&quot;* #,##0.00_-;_-&quot;$&quot;* &quot;-&quot;??_-;_-@_-"/>
    <numFmt numFmtId="175" formatCode="_([$€-2]* #,##0.00_);_([$€-2]* \(#,##0.00\);_([$€-2]* &quot;-&quot;??_)"/>
    <numFmt numFmtId="176" formatCode="#,##0.000_ ;[Red]\-#,##0.000\ "/>
    <numFmt numFmtId="177" formatCode="_-* #,##0.00_-;[Red]\(#,##0.00\)_-;_-* &quot;-&quot;??_-;_-@_-"/>
    <numFmt numFmtId="178" formatCode="mm/dd/yy"/>
    <numFmt numFmtId="179" formatCode="0_);[Red]\(0\)"/>
    <numFmt numFmtId="180" formatCode="0.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s>
  <fonts count="91">
    <font>
      <sz val="12"/>
      <color theme="1"/>
      <name val="Arial"/>
      <family val="2"/>
    </font>
    <font>
      <sz val="11"/>
      <color theme="1"/>
      <name val="Calibri"/>
      <family val="2"/>
      <scheme val="minor"/>
    </font>
    <font>
      <sz val="11"/>
      <color theme="1"/>
      <name val="Calibri"/>
      <family val="2"/>
      <scheme val="minor"/>
    </font>
    <font>
      <sz val="11"/>
      <color theme="1"/>
      <name val="Arial"/>
      <family val="2"/>
    </font>
    <font>
      <b/>
      <sz val="11"/>
      <name val="Arial"/>
      <family val="2"/>
    </font>
    <font>
      <sz val="11"/>
      <name val="Arial"/>
      <family val="2"/>
    </font>
    <font>
      <b/>
      <sz val="24"/>
      <color theme="1"/>
      <name val="Calibri"/>
      <family val="2"/>
      <scheme val="minor"/>
    </font>
    <font>
      <b/>
      <sz val="14"/>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Arial"/>
      <family val="2"/>
    </font>
    <font>
      <sz val="12"/>
      <name val="Arial"/>
      <family val="2"/>
    </font>
    <font>
      <b/>
      <sz val="11"/>
      <color theme="0"/>
      <name val="Arial"/>
      <family val="2"/>
    </font>
    <font>
      <b/>
      <sz val="16"/>
      <color theme="0"/>
      <name val="Calibri"/>
      <family val="2"/>
      <scheme val="minor"/>
    </font>
    <font>
      <b/>
      <sz val="12"/>
      <color theme="0"/>
      <name val="Arial"/>
      <family val="2"/>
    </font>
    <font>
      <sz val="10"/>
      <name val="Arial"/>
      <family val="2"/>
    </font>
    <font>
      <b/>
      <sz val="11"/>
      <color indexed="8"/>
      <name val="Calibri"/>
      <family val="2"/>
    </font>
    <font>
      <b/>
      <sz val="10"/>
      <name val="Arial"/>
      <family val="2"/>
    </font>
    <font>
      <sz val="11"/>
      <name val="Calibri"/>
      <family val="2"/>
    </font>
    <font>
      <u/>
      <sz val="11"/>
      <color theme="10"/>
      <name val="Calibri"/>
      <family val="2"/>
      <scheme val="minor"/>
    </font>
    <font>
      <sz val="11"/>
      <color indexed="8"/>
      <name val="Calibri"/>
      <family val="2"/>
    </font>
    <font>
      <b/>
      <sz val="16"/>
      <color indexed="9"/>
      <name val="Arial"/>
      <family val="2"/>
    </font>
    <font>
      <b/>
      <sz val="12"/>
      <name val="Arial"/>
      <family val="2"/>
    </font>
    <font>
      <sz val="10"/>
      <name val="Helv"/>
      <charset val="204"/>
    </font>
    <font>
      <sz val="14"/>
      <name val="System"/>
      <family val="2"/>
    </font>
    <font>
      <b/>
      <sz val="12"/>
      <color theme="0"/>
      <name val="Calibri"/>
      <family val="2"/>
      <scheme val="minor"/>
    </font>
    <font>
      <sz val="8"/>
      <name val="Arial"/>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b/>
      <sz val="11"/>
      <name val="Calibri"/>
      <family val="2"/>
      <scheme val="minor"/>
    </font>
    <font>
      <sz val="9"/>
      <name val="Arial"/>
      <family val="2"/>
    </font>
    <font>
      <u/>
      <sz val="11"/>
      <color theme="10"/>
      <name val="Calibri"/>
      <family val="2"/>
    </font>
    <font>
      <u/>
      <sz val="10"/>
      <color indexed="12"/>
      <name val="Arial"/>
      <family val="2"/>
    </font>
    <font>
      <b/>
      <sz val="9"/>
      <color indexed="9"/>
      <name val="Arial"/>
      <family val="2"/>
    </font>
  </fonts>
  <fills count="87">
    <fill>
      <patternFill patternType="none"/>
    </fill>
    <fill>
      <patternFill patternType="gray125"/>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4.9989318521683403E-2"/>
        <bgColor theme="0"/>
      </patternFill>
    </fill>
    <fill>
      <patternFill patternType="solid">
        <fgColor rgb="FF008698"/>
        <bgColor theme="0"/>
      </patternFill>
    </fill>
    <fill>
      <patternFill patternType="solid">
        <fgColor rgb="FF008698"/>
        <bgColor indexed="64"/>
      </patternFill>
    </fill>
    <fill>
      <patternFill patternType="solid">
        <fgColor rgb="FF696A6D"/>
        <bgColor indexed="64"/>
      </patternFill>
    </fill>
    <fill>
      <patternFill patternType="solid">
        <fgColor rgb="FF262D33"/>
        <bgColor indexed="64"/>
      </patternFill>
    </fill>
    <fill>
      <patternFill patternType="solid">
        <fgColor rgb="FFE0D4A4"/>
        <bgColor indexed="64"/>
      </patternFill>
    </fill>
    <fill>
      <patternFill patternType="solid">
        <fgColor rgb="FF9EC0DB"/>
        <bgColor indexed="64"/>
      </patternFill>
    </fill>
    <fill>
      <patternFill patternType="solid">
        <fgColor rgb="FFF6C1D1"/>
        <bgColor indexed="64"/>
      </patternFill>
    </fill>
    <fill>
      <patternFill patternType="solid">
        <fgColor rgb="FF9ECCA6"/>
        <bgColor indexed="64"/>
      </patternFill>
    </fill>
    <fill>
      <patternFill patternType="solid">
        <fgColor rgb="FFFFFF00"/>
        <bgColor indexed="64"/>
      </patternFill>
    </fill>
    <fill>
      <patternFill patternType="solid">
        <fgColor theme="7" tint="0.39997558519241921"/>
        <bgColor indexed="64"/>
      </patternFill>
    </fill>
    <fill>
      <patternFill patternType="solid">
        <fgColor indexed="22"/>
        <bgColor indexed="64"/>
      </patternFill>
    </fill>
    <fill>
      <patternFill patternType="solid">
        <fgColor indexed="9"/>
        <bgColor indexed="64"/>
      </patternFill>
    </fill>
    <fill>
      <patternFill patternType="solid">
        <fgColor rgb="FFFFFFCC"/>
        <bgColor indexed="64"/>
      </patternFill>
    </fill>
    <fill>
      <patternFill patternType="solid">
        <fgColor theme="1"/>
        <bgColor indexed="64"/>
      </patternFill>
    </fill>
    <fill>
      <patternFill patternType="solid">
        <fgColor theme="0" tint="-0.499984740745262"/>
        <bgColor indexed="64"/>
      </patternFill>
    </fill>
    <fill>
      <patternFill patternType="solid">
        <fgColor indexed="8"/>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theme="4" tint="-0.49998474074526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dashed">
        <color indexed="64"/>
      </bottom>
      <diagonal/>
    </border>
    <border>
      <left/>
      <right/>
      <top/>
      <bottom style="medium">
        <color auto="1"/>
      </bottom>
      <diagonal/>
    </border>
  </borders>
  <cellStyleXfs count="634">
    <xf numFmtId="0" fontId="0" fillId="0" borderId="0"/>
    <xf numFmtId="0" fontId="28" fillId="37" borderId="0"/>
    <xf numFmtId="43" fontId="8" fillId="0" borderId="0" applyFont="0" applyFill="0" applyBorder="0" applyAlignment="0" applyProtection="0"/>
    <xf numFmtId="41"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9" fontId="8" fillId="0" borderId="0" applyFont="0" applyFill="0" applyBorder="0" applyAlignment="0" applyProtection="0"/>
    <xf numFmtId="0" fontId="9" fillId="0" borderId="0" applyNumberFormat="0" applyFill="0" applyBorder="0" applyAlignment="0" applyProtection="0"/>
    <xf numFmtId="0" fontId="10" fillId="0" borderId="13" applyNumberFormat="0" applyFill="0" applyAlignment="0" applyProtection="0"/>
    <xf numFmtId="0" fontId="11" fillId="0" borderId="14" applyNumberFormat="0" applyFill="0" applyAlignment="0" applyProtection="0"/>
    <xf numFmtId="0" fontId="12" fillId="0" borderId="15"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6" applyNumberFormat="0" applyAlignment="0" applyProtection="0"/>
    <xf numFmtId="0" fontId="17" fillId="7" borderId="17" applyNumberFormat="0" applyAlignment="0" applyProtection="0"/>
    <xf numFmtId="0" fontId="18" fillId="7" borderId="16" applyNumberFormat="0" applyAlignment="0" applyProtection="0"/>
    <xf numFmtId="0" fontId="19" fillId="0" borderId="18" applyNumberFormat="0" applyFill="0" applyAlignment="0" applyProtection="0"/>
    <xf numFmtId="0" fontId="20" fillId="8" borderId="19" applyNumberFormat="0" applyAlignment="0" applyProtection="0"/>
    <xf numFmtId="0" fontId="21" fillId="0" borderId="0" applyNumberFormat="0" applyFill="0" applyBorder="0" applyAlignment="0" applyProtection="0"/>
    <xf numFmtId="0" fontId="8" fillId="9" borderId="20" applyNumberFormat="0" applyFont="0" applyAlignment="0" applyProtection="0"/>
    <xf numFmtId="0" fontId="22" fillId="0" borderId="0" applyNumberFormat="0" applyFill="0" applyBorder="0" applyAlignment="0" applyProtection="0"/>
    <xf numFmtId="0" fontId="23" fillId="0" borderId="21" applyNumberFormat="0" applyFill="0" applyAlignment="0" applyProtection="0"/>
    <xf numFmtId="0" fontId="24"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4" fillId="33" borderId="0" applyNumberFormat="0" applyBorder="0" applyAlignment="0" applyProtection="0"/>
    <xf numFmtId="0" fontId="29" fillId="39" borderId="0"/>
    <xf numFmtId="0" fontId="29" fillId="38" borderId="0"/>
    <xf numFmtId="0" fontId="25" fillId="34" borderId="0"/>
    <xf numFmtId="2" fontId="25" fillId="40" borderId="0"/>
    <xf numFmtId="2" fontId="25" fillId="41" borderId="0"/>
    <xf numFmtId="2" fontId="25" fillId="42" borderId="0"/>
    <xf numFmtId="2" fontId="25" fillId="43" borderId="0"/>
    <xf numFmtId="0" fontId="30" fillId="0" borderId="0"/>
    <xf numFmtId="9" fontId="30" fillId="0" borderId="0" applyFont="0" applyFill="0" applyBorder="0" applyAlignment="0" applyProtection="0"/>
    <xf numFmtId="0" fontId="2" fillId="0" borderId="0"/>
    <xf numFmtId="0" fontId="25" fillId="0" borderId="0"/>
    <xf numFmtId="168" fontId="2" fillId="0" borderId="0" applyFont="0" applyFill="0" applyBorder="0" applyAlignment="0" applyProtection="0"/>
    <xf numFmtId="0" fontId="1" fillId="0" borderId="0"/>
    <xf numFmtId="0" fontId="30" fillId="0" borderId="0"/>
    <xf numFmtId="175" fontId="30" fillId="0" borderId="0"/>
    <xf numFmtId="175" fontId="30" fillId="0" borderId="0"/>
    <xf numFmtId="0" fontId="38" fillId="0" borderId="0"/>
    <xf numFmtId="0"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0" fillId="0" borderId="0"/>
    <xf numFmtId="0" fontId="30" fillId="0" borderId="0"/>
    <xf numFmtId="0" fontId="30" fillId="0" borderId="0" applyFill="0"/>
    <xf numFmtId="0" fontId="30" fillId="0" borderId="0"/>
    <xf numFmtId="0" fontId="30" fillId="0" borderId="0"/>
    <xf numFmtId="0" fontId="30" fillId="0" borderId="0"/>
    <xf numFmtId="0" fontId="30" fillId="0" borderId="0"/>
    <xf numFmtId="177" fontId="41" fillId="0" borderId="0"/>
    <xf numFmtId="177" fontId="41" fillId="0" borderId="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42" fillId="65" borderId="0" applyNumberFormat="0" applyBorder="0" applyAlignment="0" applyProtection="0"/>
    <xf numFmtId="0" fontId="42" fillId="66" borderId="0" applyNumberFormat="0" applyBorder="0" applyAlignment="0" applyProtection="0"/>
    <xf numFmtId="0" fontId="35" fillId="63" borderId="0" applyNumberFormat="0" applyBorder="0" applyAlignment="0" applyProtection="0"/>
    <xf numFmtId="0" fontId="35" fillId="67" borderId="0" applyNumberFormat="0" applyBorder="0" applyAlignment="0" applyProtection="0"/>
    <xf numFmtId="0" fontId="42" fillId="64" borderId="0" applyNumberFormat="0" applyBorder="0" applyAlignment="0" applyProtection="0"/>
    <xf numFmtId="0" fontId="42" fillId="68" borderId="0" applyNumberFormat="0" applyBorder="0" applyAlignment="0" applyProtection="0"/>
    <xf numFmtId="0" fontId="35" fillId="60" borderId="0" applyNumberFormat="0" applyBorder="0" applyAlignment="0" applyProtection="0"/>
    <xf numFmtId="0" fontId="35" fillId="64" borderId="0" applyNumberFormat="0" applyBorder="0" applyAlignment="0" applyProtection="0"/>
    <xf numFmtId="0" fontId="42" fillId="64" borderId="0" applyNumberFormat="0" applyBorder="0" applyAlignment="0" applyProtection="0"/>
    <xf numFmtId="0" fontId="42" fillId="69" borderId="0" applyNumberFormat="0" applyBorder="0" applyAlignment="0" applyProtection="0"/>
    <xf numFmtId="0" fontId="35" fillId="70" borderId="0" applyNumberFormat="0" applyBorder="0" applyAlignment="0" applyProtection="0"/>
    <xf numFmtId="0" fontId="35"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35" fillId="63" borderId="0" applyNumberFormat="0" applyBorder="0" applyAlignment="0" applyProtection="0"/>
    <xf numFmtId="0" fontId="35"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3" fillId="0" borderId="0"/>
    <xf numFmtId="172" fontId="44" fillId="0" borderId="0" applyFont="0" applyFill="0" applyBorder="0" applyAlignment="0" applyProtection="0"/>
    <xf numFmtId="0" fontId="45" fillId="73" borderId="0" applyNumberFormat="0" applyBorder="0" applyAlignment="0" applyProtection="0"/>
    <xf numFmtId="0" fontId="46" fillId="0" borderId="0" applyNumberFormat="0" applyFill="0" applyBorder="0" applyAlignment="0"/>
    <xf numFmtId="41" fontId="30" fillId="46" borderId="0" applyNumberFormat="0" applyFont="0" applyBorder="0" applyAlignment="0">
      <alignment horizontal="right"/>
    </xf>
    <xf numFmtId="41" fontId="30" fillId="46" borderId="0" applyNumberFormat="0" applyFont="0" applyBorder="0" applyAlignment="0">
      <alignment horizontal="right"/>
    </xf>
    <xf numFmtId="0" fontId="47" fillId="0" borderId="0" applyNumberFormat="0" applyFill="0" applyBorder="0" applyAlignment="0">
      <protection locked="0"/>
    </xf>
    <xf numFmtId="0" fontId="48" fillId="57" borderId="27" applyNumberFormat="0" applyAlignment="0" applyProtection="0"/>
    <xf numFmtId="0" fontId="49" fillId="74" borderId="28" applyNumberFormat="0" applyAlignment="0" applyProtection="0"/>
    <xf numFmtId="173" fontId="30" fillId="0" borderId="0" applyFont="0" applyFill="0" applyBorder="0" applyAlignment="0" applyProtection="0"/>
    <xf numFmtId="0" fontId="5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68" fontId="30" fillId="0" borderId="0" applyFont="0" applyFill="0" applyBorder="0" applyAlignment="0" applyProtection="0"/>
    <xf numFmtId="168" fontId="35"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3"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3" fontId="52"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2"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0" fontId="31" fillId="75"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175" fontId="35" fillId="0" borderId="0" applyFont="0" applyFill="0" applyBorder="0" applyAlignment="0" applyProtection="0"/>
    <xf numFmtId="0" fontId="53" fillId="0" borderId="0" applyNumberFormat="0" applyFill="0" applyBorder="0" applyAlignment="0" applyProtection="0"/>
    <xf numFmtId="179" fontId="30" fillId="0" borderId="0" applyFont="0" applyFill="0" applyBorder="0" applyAlignment="0" applyProtection="0"/>
    <xf numFmtId="179" fontId="30" fillId="0" borderId="0" applyFont="0" applyFill="0" applyBorder="0" applyAlignment="0" applyProtection="0"/>
    <xf numFmtId="0" fontId="54" fillId="0" borderId="0"/>
    <xf numFmtId="0" fontId="55" fillId="0" borderId="0"/>
    <xf numFmtId="0" fontId="56" fillId="78" borderId="0" applyNumberFormat="0" applyBorder="0" applyAlignment="0" applyProtection="0"/>
    <xf numFmtId="0" fontId="32" fillId="0" borderId="0" applyFill="0" applyBorder="0">
      <alignment vertical="center"/>
    </xf>
    <xf numFmtId="0" fontId="57" fillId="0" borderId="29" applyNumberFormat="0" applyFill="0" applyAlignment="0" applyProtection="0"/>
    <xf numFmtId="0" fontId="32" fillId="0" borderId="0" applyFill="0" applyBorder="0">
      <alignment vertical="center"/>
    </xf>
    <xf numFmtId="0" fontId="58" fillId="0" borderId="0" applyFill="0" applyBorder="0">
      <alignment vertical="center"/>
    </xf>
    <xf numFmtId="0" fontId="59" fillId="0" borderId="30" applyNumberFormat="0" applyFill="0" applyAlignment="0" applyProtection="0"/>
    <xf numFmtId="0" fontId="58" fillId="0" borderId="0" applyFill="0" applyBorder="0">
      <alignment vertical="center"/>
    </xf>
    <xf numFmtId="0" fontId="60" fillId="0" borderId="31" applyNumberFormat="0" applyFill="0" applyAlignment="0" applyProtection="0"/>
    <xf numFmtId="0" fontId="60" fillId="0" borderId="31" applyNumberFormat="0" applyFill="0" applyAlignment="0" applyProtection="0"/>
    <xf numFmtId="0" fontId="61" fillId="0" borderId="0" applyFill="0" applyBorder="0">
      <alignment vertical="center"/>
    </xf>
    <xf numFmtId="0" fontId="61" fillId="0" borderId="0" applyFill="0" applyBorder="0">
      <alignment vertical="center"/>
    </xf>
    <xf numFmtId="0" fontId="41" fillId="0" borderId="0" applyFill="0" applyBorder="0">
      <alignment vertical="center"/>
    </xf>
    <xf numFmtId="0" fontId="60" fillId="0" borderId="0" applyNumberFormat="0" applyFill="0" applyBorder="0" applyAlignment="0" applyProtection="0"/>
    <xf numFmtId="0" fontId="41" fillId="0" borderId="0" applyFill="0" applyBorder="0">
      <alignment vertical="center"/>
    </xf>
    <xf numFmtId="180" fontId="62" fillId="0" borderId="0"/>
    <xf numFmtId="0" fontId="63" fillId="0" borderId="0" applyNumberFormat="0" applyFill="0" applyBorder="0" applyAlignment="0" applyProtection="0">
      <alignment vertical="top"/>
      <protection locked="0"/>
    </xf>
    <xf numFmtId="0" fontId="64" fillId="0" borderId="0" applyFill="0" applyBorder="0">
      <alignment horizontal="center" vertical="center"/>
      <protection locked="0"/>
    </xf>
    <xf numFmtId="0" fontId="65" fillId="0" borderId="0" applyFill="0" applyBorder="0">
      <alignment horizontal="left" vertical="center"/>
      <protection locked="0"/>
    </xf>
    <xf numFmtId="181" fontId="30" fillId="79" borderId="0" applyFont="0" applyBorder="0">
      <alignment horizontal="right"/>
    </xf>
    <xf numFmtId="0" fontId="66" fillId="55" borderId="27" applyNumberFormat="0" applyAlignment="0" applyProtection="0"/>
    <xf numFmtId="41" fontId="30" fillId="80" borderId="0" applyFont="0" applyBorder="0" applyAlignment="0">
      <alignment horizontal="right"/>
      <protection locked="0"/>
    </xf>
    <xf numFmtId="41" fontId="30" fillId="80" borderId="0" applyFont="0" applyBorder="0" applyAlignment="0">
      <alignment horizontal="right"/>
      <protection locked="0"/>
    </xf>
    <xf numFmtId="41" fontId="30" fillId="81" borderId="0" applyFont="0" applyBorder="0" applyAlignment="0">
      <alignment horizontal="right"/>
      <protection locked="0"/>
    </xf>
    <xf numFmtId="182" fontId="30" fillId="82" borderId="0" applyFont="0" applyBorder="0">
      <alignment horizontal="right"/>
      <protection locked="0"/>
    </xf>
    <xf numFmtId="182" fontId="30" fillId="82" borderId="0" applyFont="0" applyBorder="0">
      <alignment horizontal="right"/>
      <protection locked="0"/>
    </xf>
    <xf numFmtId="41" fontId="30" fillId="79" borderId="0" applyFont="0" applyBorder="0">
      <alignment horizontal="right"/>
      <protection locked="0"/>
    </xf>
    <xf numFmtId="41" fontId="30" fillId="79" borderId="0" applyFont="0" applyBorder="0">
      <alignment horizontal="right"/>
      <protection locked="0"/>
    </xf>
    <xf numFmtId="0" fontId="41" fillId="46" borderId="0"/>
    <xf numFmtId="0" fontId="67" fillId="0" borderId="32" applyNumberFormat="0" applyFill="0" applyAlignment="0" applyProtection="0"/>
    <xf numFmtId="183" fontId="68" fillId="0" borderId="0"/>
    <xf numFmtId="0" fontId="37" fillId="0" borderId="0" applyFill="0" applyBorder="0">
      <alignment horizontal="left" vertical="center"/>
    </xf>
    <xf numFmtId="0" fontId="69" fillId="58" borderId="0" applyNumberFormat="0" applyBorder="0" applyAlignment="0" applyProtection="0"/>
    <xf numFmtId="184" fontId="70" fillId="0" borderId="0"/>
    <xf numFmtId="0" fontId="30" fillId="0" borderId="0"/>
    <xf numFmtId="0" fontId="30" fillId="0" borderId="0"/>
    <xf numFmtId="0" fontId="30" fillId="0" borderId="0"/>
    <xf numFmtId="0" fontId="30" fillId="0" borderId="0"/>
    <xf numFmtId="0" fontId="35" fillId="0" borderId="0"/>
    <xf numFmtId="0" fontId="30" fillId="0" borderId="0"/>
    <xf numFmtId="0" fontId="30" fillId="0" borderId="0"/>
    <xf numFmtId="0" fontId="30" fillId="0" borderId="0"/>
    <xf numFmtId="0" fontId="30" fillId="0" borderId="0"/>
    <xf numFmtId="0" fontId="30" fillId="0" borderId="0"/>
    <xf numFmtId="0" fontId="30" fillId="47"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30" fillId="0" borderId="0"/>
    <xf numFmtId="0" fontId="30" fillId="0" borderId="0"/>
    <xf numFmtId="0" fontId="30" fillId="0" borderId="0"/>
    <xf numFmtId="0" fontId="30" fillId="0" borderId="0"/>
    <xf numFmtId="0" fontId="35" fillId="0" borderId="0"/>
    <xf numFmtId="0" fontId="30" fillId="0" borderId="0"/>
    <xf numFmtId="0" fontId="44" fillId="0" borderId="0"/>
    <xf numFmtId="0" fontId="30" fillId="47" borderId="0"/>
    <xf numFmtId="0" fontId="30" fillId="0" borderId="0"/>
    <xf numFmtId="0" fontId="1" fillId="0" borderId="0"/>
    <xf numFmtId="0" fontId="30" fillId="0" borderId="0"/>
    <xf numFmtId="0" fontId="30" fillId="0" borderId="0"/>
    <xf numFmtId="0" fontId="30" fillId="56" borderId="33" applyNumberFormat="0" applyFont="0" applyAlignment="0" applyProtection="0"/>
    <xf numFmtId="0" fontId="71" fillId="57" borderId="34" applyNumberFormat="0" applyAlignment="0" applyProtection="0"/>
    <xf numFmtId="185" fontId="30" fillId="0" borderId="0" applyFill="0" applyBorder="0"/>
    <xf numFmtId="185" fontId="30" fillId="0" borderId="0" applyFill="0" applyBorder="0"/>
    <xf numFmtId="185" fontId="30" fillId="0" borderId="0" applyFill="0" applyBorder="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80" fontId="72" fillId="0" borderId="0"/>
    <xf numFmtId="0" fontId="61" fillId="0" borderId="0" applyFill="0" applyBorder="0">
      <alignment vertical="center"/>
    </xf>
    <xf numFmtId="0" fontId="50" fillId="0" borderId="0" applyNumberFormat="0" applyFont="0" applyFill="0" applyBorder="0" applyAlignment="0" applyProtection="0">
      <alignment horizontal="left"/>
    </xf>
    <xf numFmtId="15" fontId="50" fillId="0" borderId="0" applyFont="0" applyFill="0" applyBorder="0" applyAlignment="0" applyProtection="0"/>
    <xf numFmtId="4" fontId="50" fillId="0" borderId="0" applyFont="0" applyFill="0" applyBorder="0" applyAlignment="0" applyProtection="0"/>
    <xf numFmtId="186" fontId="73" fillId="0" borderId="3"/>
    <xf numFmtId="0" fontId="74" fillId="0" borderId="23">
      <alignment horizontal="center"/>
    </xf>
    <xf numFmtId="3" fontId="50" fillId="0" borderId="0" applyFont="0" applyFill="0" applyBorder="0" applyAlignment="0" applyProtection="0"/>
    <xf numFmtId="0" fontId="50" fillId="83" borderId="0" applyNumberFormat="0" applyFont="0" applyBorder="0" applyAlignment="0" applyProtection="0"/>
    <xf numFmtId="187" fontId="30" fillId="0" borderId="0"/>
    <xf numFmtId="187" fontId="30" fillId="0" borderId="0"/>
    <xf numFmtId="187" fontId="30" fillId="0" borderId="0"/>
    <xf numFmtId="188" fontId="41" fillId="0" borderId="0" applyFill="0" applyBorder="0">
      <alignment horizontal="right" vertical="center"/>
    </xf>
    <xf numFmtId="189" fontId="41" fillId="0" borderId="0" applyFill="0" applyBorder="0">
      <alignment horizontal="right" vertical="center"/>
    </xf>
    <xf numFmtId="190" fontId="41" fillId="0" borderId="0" applyFill="0" applyBorder="0">
      <alignment horizontal="right" vertical="center"/>
    </xf>
    <xf numFmtId="0" fontId="30" fillId="56" borderId="0" applyNumberFormat="0" applyFont="0" applyBorder="0" applyAlignment="0" applyProtection="0"/>
    <xf numFmtId="0" fontId="30" fillId="56" borderId="0" applyNumberFormat="0" applyFont="0" applyBorder="0" applyAlignment="0" applyProtection="0"/>
    <xf numFmtId="0" fontId="30" fillId="57" borderId="0" applyNumberFormat="0" applyFont="0" applyBorder="0" applyAlignment="0" applyProtection="0"/>
    <xf numFmtId="0" fontId="30" fillId="57" borderId="0" applyNumberFormat="0" applyFont="0" applyBorder="0" applyAlignment="0" applyProtection="0"/>
    <xf numFmtId="0" fontId="30" fillId="59" borderId="0" applyNumberFormat="0" applyFont="0" applyBorder="0" applyAlignment="0" applyProtection="0"/>
    <xf numFmtId="0" fontId="30" fillId="59" borderId="0" applyNumberFormat="0" applyFont="0" applyBorder="0" applyAlignment="0" applyProtection="0"/>
    <xf numFmtId="0" fontId="30" fillId="0" borderId="0" applyNumberFormat="0" applyFont="0" applyFill="0" applyBorder="0" applyAlignment="0" applyProtection="0"/>
    <xf numFmtId="0" fontId="30" fillId="0" borderId="0" applyNumberFormat="0" applyFont="0" applyFill="0" applyBorder="0" applyAlignment="0" applyProtection="0"/>
    <xf numFmtId="0" fontId="30" fillId="59" borderId="0" applyNumberFormat="0" applyFont="0" applyBorder="0" applyAlignment="0" applyProtection="0"/>
    <xf numFmtId="0" fontId="30" fillId="59" borderId="0" applyNumberFormat="0" applyFont="0" applyBorder="0" applyAlignment="0" applyProtection="0"/>
    <xf numFmtId="0" fontId="30" fillId="0" borderId="0" applyNumberFormat="0" applyFont="0" applyFill="0" applyBorder="0" applyAlignment="0" applyProtection="0"/>
    <xf numFmtId="0" fontId="30" fillId="0" borderId="0" applyNumberFormat="0" applyFont="0" applyFill="0" applyBorder="0" applyAlignment="0" applyProtection="0"/>
    <xf numFmtId="0" fontId="30" fillId="0" borderId="0" applyNumberFormat="0" applyFont="0" applyBorder="0" applyAlignment="0" applyProtection="0"/>
    <xf numFmtId="0" fontId="30" fillId="0" borderId="0" applyNumberFormat="0" applyFont="0" applyBorder="0" applyAlignment="0" applyProtection="0"/>
    <xf numFmtId="0" fontId="75" fillId="0" borderId="0" applyNumberFormat="0" applyFill="0" applyBorder="0" applyAlignment="0" applyProtection="0"/>
    <xf numFmtId="0" fontId="30" fillId="0" borderId="0"/>
    <xf numFmtId="0" fontId="30" fillId="0" borderId="0"/>
    <xf numFmtId="0" fontId="30" fillId="0" borderId="0"/>
    <xf numFmtId="0" fontId="37" fillId="0" borderId="0"/>
    <xf numFmtId="0" fontId="76" fillId="0" borderId="0"/>
    <xf numFmtId="15" fontId="30" fillId="0" borderId="0"/>
    <xf numFmtId="15" fontId="30" fillId="0" borderId="0"/>
    <xf numFmtId="15" fontId="30" fillId="0" borderId="0"/>
    <xf numFmtId="10" fontId="30" fillId="0" borderId="0"/>
    <xf numFmtId="10" fontId="30" fillId="0" borderId="0"/>
    <xf numFmtId="10" fontId="30" fillId="0" borderId="0"/>
    <xf numFmtId="0" fontId="77" fillId="51" borderId="9" applyBorder="0" applyProtection="0">
      <alignment horizontal="centerContinuous" vertical="center"/>
    </xf>
    <xf numFmtId="0" fontId="78" fillId="0" borderId="0" applyBorder="0" applyProtection="0">
      <alignment vertical="center"/>
    </xf>
    <xf numFmtId="0" fontId="79" fillId="0" borderId="0">
      <alignment horizontal="left"/>
    </xf>
    <xf numFmtId="0" fontId="79" fillId="0" borderId="7" applyFill="0" applyBorder="0" applyProtection="0">
      <alignment horizontal="left" vertical="top"/>
    </xf>
    <xf numFmtId="49" fontId="30" fillId="0" borderId="0" applyFont="0" applyFill="0" applyBorder="0" applyAlignment="0" applyProtection="0"/>
    <xf numFmtId="0" fontId="80" fillId="0" borderId="0"/>
    <xf numFmtId="49" fontId="30" fillId="0" borderId="0" applyFont="0" applyFill="0" applyBorder="0" applyAlignment="0" applyProtection="0"/>
    <xf numFmtId="0" fontId="81" fillId="0" borderId="0"/>
    <xf numFmtId="0" fontId="81" fillId="0" borderId="0"/>
    <xf numFmtId="0" fontId="80" fillId="0" borderId="0"/>
    <xf numFmtId="183" fontId="82" fillId="0" borderId="0"/>
    <xf numFmtId="0" fontId="75" fillId="0" borderId="0" applyNumberFormat="0" applyFill="0" applyBorder="0" applyAlignment="0" applyProtection="0"/>
    <xf numFmtId="0" fontId="83" fillId="0" borderId="0" applyFill="0" applyBorder="0">
      <alignment horizontal="left" vertical="center"/>
      <protection locked="0"/>
    </xf>
    <xf numFmtId="0" fontId="80" fillId="0" borderId="0"/>
    <xf numFmtId="0" fontId="84" fillId="0" borderId="0" applyFill="0" applyBorder="0">
      <alignment horizontal="left" vertical="center"/>
      <protection locked="0"/>
    </xf>
    <xf numFmtId="0" fontId="31" fillId="0" borderId="35" applyNumberFormat="0" applyFill="0" applyAlignment="0" applyProtection="0"/>
    <xf numFmtId="0" fontId="85" fillId="0" borderId="0" applyNumberFormat="0" applyFill="0" applyBorder="0" applyAlignment="0" applyProtection="0"/>
    <xf numFmtId="191" fontId="30" fillId="0" borderId="9" applyBorder="0" applyProtection="0">
      <alignment horizontal="right"/>
    </xf>
    <xf numFmtId="191" fontId="30" fillId="0" borderId="9" applyBorder="0" applyProtection="0">
      <alignment horizontal="right"/>
    </xf>
    <xf numFmtId="191" fontId="30" fillId="0" borderId="9" applyBorder="0" applyProtection="0">
      <alignment horizontal="right"/>
    </xf>
    <xf numFmtId="0" fontId="60" fillId="0" borderId="31" applyNumberFormat="0" applyFill="0" applyAlignment="0" applyProtection="0"/>
    <xf numFmtId="0" fontId="60" fillId="0" borderId="31" applyNumberFormat="0" applyFill="0" applyAlignment="0" applyProtection="0"/>
    <xf numFmtId="0" fontId="74" fillId="0" borderId="23">
      <alignment horizontal="center"/>
    </xf>
    <xf numFmtId="0" fontId="33" fillId="0" borderId="0"/>
    <xf numFmtId="0" fontId="33" fillId="0" borderId="0"/>
    <xf numFmtId="168" fontId="30" fillId="0" borderId="36"/>
    <xf numFmtId="168" fontId="30" fillId="0" borderId="36"/>
    <xf numFmtId="0" fontId="33" fillId="0" borderId="0"/>
    <xf numFmtId="0" fontId="33" fillId="0" borderId="0"/>
    <xf numFmtId="0" fontId="33" fillId="0" borderId="0"/>
    <xf numFmtId="0" fontId="1" fillId="0" borderId="0"/>
    <xf numFmtId="0" fontId="1" fillId="0" borderId="0"/>
    <xf numFmtId="0" fontId="30" fillId="0" borderId="0"/>
    <xf numFmtId="0" fontId="1" fillId="0" borderId="0"/>
    <xf numFmtId="175" fontId="30" fillId="0" borderId="0"/>
    <xf numFmtId="0" fontId="1" fillId="0" borderId="0"/>
    <xf numFmtId="0" fontId="1" fillId="0" borderId="0"/>
    <xf numFmtId="0" fontId="1" fillId="11" borderId="0" applyNumberFormat="0" applyBorder="0" applyAlignment="0" applyProtection="0"/>
    <xf numFmtId="0" fontId="1" fillId="12" borderId="0" applyNumberFormat="0" applyBorder="0" applyAlignment="0" applyProtection="0"/>
    <xf numFmtId="41" fontId="30" fillId="46" borderId="0" applyNumberFormat="0" applyFont="0" applyBorder="0" applyAlignment="0">
      <alignment horizontal="right"/>
    </xf>
    <xf numFmtId="0" fontId="48" fillId="57" borderId="27" applyNumberFormat="0" applyAlignment="0" applyProtection="0"/>
    <xf numFmtId="0" fontId="48" fillId="57" borderId="27" applyNumberFormat="0" applyAlignment="0" applyProtection="0"/>
    <xf numFmtId="0" fontId="49" fillId="74" borderId="28" applyNumberFormat="0" applyAlignment="0" applyProtection="0"/>
    <xf numFmtId="168" fontId="1" fillId="0" borderId="0" applyFont="0" applyFill="0" applyBorder="0" applyAlignment="0" applyProtection="0"/>
    <xf numFmtId="168" fontId="30" fillId="0" borderId="0" applyFont="0" applyFill="0" applyBorder="0" applyAlignment="0" applyProtection="0"/>
    <xf numFmtId="43" fontId="51" fillId="0" borderId="0" applyFont="0" applyFill="0" applyBorder="0" applyAlignment="0" applyProtection="0"/>
    <xf numFmtId="168" fontId="30" fillId="0" borderId="0" applyFont="0" applyFill="0" applyBorder="0" applyAlignment="0" applyProtection="0"/>
    <xf numFmtId="43" fontId="30" fillId="0" borderId="0" applyFont="0" applyFill="0" applyBorder="0" applyAlignment="0" applyProtection="0"/>
    <xf numFmtId="168" fontId="35" fillId="0" borderId="0" applyFont="0" applyFill="0" applyBorder="0" applyAlignment="0" applyProtection="0"/>
    <xf numFmtId="168" fontId="30" fillId="0" borderId="0" applyFont="0" applyFill="0" applyBorder="0" applyAlignment="0" applyProtection="0"/>
    <xf numFmtId="43" fontId="30" fillId="0" borderId="0" applyFont="0" applyFill="0" applyBorder="0" applyAlignment="0" applyProtection="0"/>
    <xf numFmtId="0"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30" fillId="0" borderId="0" applyFont="0" applyFill="0" applyBorder="0" applyAlignment="0" applyProtection="0"/>
    <xf numFmtId="44" fontId="3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9" fontId="86" fillId="52" borderId="24">
      <alignment horizontal="center" vertical="center" wrapText="1"/>
    </xf>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34" fillId="0" borderId="0" applyNumberFormat="0" applyFill="0" applyBorder="0" applyAlignment="0" applyProtection="0"/>
    <xf numFmtId="0" fontId="89" fillId="0" borderId="0" applyNumberFormat="0" applyFill="0" applyBorder="0" applyAlignment="0" applyProtection="0">
      <alignment vertical="top"/>
      <protection locked="0"/>
    </xf>
    <xf numFmtId="181" fontId="30" fillId="79" borderId="0" applyFont="0" applyBorder="0">
      <alignment horizontal="right"/>
    </xf>
    <xf numFmtId="180" fontId="30" fillId="79" borderId="0" applyFont="0" applyBorder="0" applyAlignment="0"/>
    <xf numFmtId="0" fontId="66" fillId="55" borderId="27" applyNumberFormat="0" applyAlignment="0" applyProtection="0"/>
    <xf numFmtId="0" fontId="66" fillId="55" borderId="27" applyNumberFormat="0" applyAlignment="0" applyProtection="0"/>
    <xf numFmtId="41" fontId="30" fillId="80" borderId="0" applyFont="0" applyBorder="0" applyAlignment="0">
      <alignment horizontal="right"/>
      <protection locked="0"/>
    </xf>
    <xf numFmtId="41" fontId="30" fillId="80" borderId="0" applyFont="0" applyBorder="0" applyAlignment="0">
      <alignment horizontal="right"/>
      <protection locked="0"/>
    </xf>
    <xf numFmtId="41" fontId="30" fillId="80" borderId="0" applyFont="0" applyBorder="0" applyAlignment="0">
      <alignment horizontal="right"/>
      <protection locked="0"/>
    </xf>
    <xf numFmtId="41" fontId="30" fillId="80" borderId="0" applyFont="0" applyBorder="0" applyAlignment="0">
      <alignment horizontal="right"/>
      <protection locked="0"/>
    </xf>
    <xf numFmtId="41" fontId="30" fillId="81" borderId="0" applyFont="0" applyBorder="0" applyAlignment="0">
      <alignment horizontal="right"/>
      <protection locked="0"/>
    </xf>
    <xf numFmtId="10" fontId="30" fillId="81" borderId="0" applyFont="0" applyBorder="0">
      <alignment horizontal="right"/>
      <protection locked="0"/>
    </xf>
    <xf numFmtId="3" fontId="30" fillId="84" borderId="0" applyFont="0" applyBorder="0">
      <protection locked="0"/>
    </xf>
    <xf numFmtId="180" fontId="58" fillId="84" borderId="0" applyBorder="0" applyAlignment="0">
      <protection locked="0"/>
    </xf>
    <xf numFmtId="182" fontId="30" fillId="82" borderId="0" applyFont="0" applyBorder="0">
      <alignment horizontal="right"/>
      <protection locked="0"/>
    </xf>
    <xf numFmtId="41" fontId="30" fillId="79" borderId="0" applyFont="0" applyBorder="0">
      <alignment horizontal="right"/>
      <protection locked="0"/>
    </xf>
    <xf numFmtId="176" fontId="1" fillId="48" borderId="26">
      <protection locked="0"/>
    </xf>
    <xf numFmtId="176" fontId="1" fillId="48" borderId="26">
      <protection locked="0"/>
    </xf>
    <xf numFmtId="176" fontId="1" fillId="48" borderId="26">
      <protection locked="0"/>
    </xf>
    <xf numFmtId="49" fontId="1" fillId="48" borderId="26" applyFont="0" applyAlignment="0">
      <alignment horizontal="left" vertical="center" wrapText="1"/>
      <protection locked="0"/>
    </xf>
    <xf numFmtId="49" fontId="1" fillId="48" borderId="26" applyFont="0" applyAlignment="0">
      <alignment horizontal="left" vertical="center" wrapText="1"/>
      <protection locked="0"/>
    </xf>
    <xf numFmtId="49" fontId="1" fillId="48" borderId="26" applyFont="0" applyAlignment="0">
      <alignment horizontal="left" vertical="center" wrapText="1"/>
      <protection locked="0"/>
    </xf>
    <xf numFmtId="180" fontId="90" fillId="85" borderId="0" applyBorder="0" applyAlignment="0"/>
    <xf numFmtId="181" fontId="87" fillId="46" borderId="22" applyFont="0" applyBorder="0" applyAlignment="0"/>
    <xf numFmtId="180" fontId="58" fillId="46" borderId="0" applyFont="0" applyBorder="0" applyAlignment="0"/>
    <xf numFmtId="176" fontId="1" fillId="53" borderId="26"/>
    <xf numFmtId="176" fontId="1" fillId="53" borderId="26"/>
    <xf numFmtId="176" fontId="1" fillId="53" borderId="26"/>
    <xf numFmtId="0" fontId="30" fillId="0" borderId="0"/>
    <xf numFmtId="0" fontId="30" fillId="47" borderId="0"/>
    <xf numFmtId="0" fontId="30" fillId="0" borderId="0"/>
    <xf numFmtId="0" fontId="30" fillId="47" borderId="0"/>
    <xf numFmtId="0" fontId="1" fillId="0" borderId="0"/>
    <xf numFmtId="0" fontId="30" fillId="0" borderId="0" applyFill="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47"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47" borderId="0"/>
    <xf numFmtId="0" fontId="30" fillId="47" borderId="0"/>
    <xf numFmtId="0" fontId="30" fillId="0" borderId="0"/>
    <xf numFmtId="0" fontId="30" fillId="47" borderId="0"/>
    <xf numFmtId="0" fontId="51" fillId="0" borderId="0"/>
    <xf numFmtId="0" fontId="35" fillId="0" borderId="0"/>
    <xf numFmtId="0" fontId="35" fillId="0" borderId="0"/>
    <xf numFmtId="0" fontId="30" fillId="0" borderId="0"/>
    <xf numFmtId="0" fontId="30"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47" borderId="0"/>
    <xf numFmtId="0" fontId="30" fillId="47" borderId="0"/>
    <xf numFmtId="0" fontId="30" fillId="0" borderId="0"/>
    <xf numFmtId="0" fontId="30" fillId="47" borderId="0"/>
    <xf numFmtId="0" fontId="1" fillId="0" borderId="0"/>
    <xf numFmtId="0" fontId="1" fillId="0" borderId="0"/>
    <xf numFmtId="0" fontId="1" fillId="0" borderId="0"/>
    <xf numFmtId="0" fontId="30" fillId="0" borderId="0"/>
    <xf numFmtId="0" fontId="30" fillId="0" borderId="0"/>
    <xf numFmtId="0" fontId="1" fillId="0" borderId="0">
      <protection locked="0"/>
    </xf>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xf numFmtId="0" fontId="30" fillId="0" borderId="0"/>
    <xf numFmtId="0" fontId="1" fillId="0" borderId="0"/>
    <xf numFmtId="0" fontId="35" fillId="0" borderId="0"/>
    <xf numFmtId="0" fontId="30" fillId="0" borderId="0"/>
    <xf numFmtId="0" fontId="30" fillId="47"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30" fillId="56" borderId="33" applyNumberFormat="0" applyFont="0" applyAlignment="0" applyProtection="0"/>
    <xf numFmtId="0" fontId="30" fillId="56" borderId="33" applyNumberFormat="0" applyFont="0" applyAlignment="0" applyProtection="0"/>
    <xf numFmtId="0" fontId="30" fillId="56" borderId="33" applyNumberFormat="0" applyFont="0" applyAlignment="0" applyProtection="0"/>
    <xf numFmtId="0" fontId="30" fillId="56" borderId="33" applyNumberFormat="0" applyFont="0" applyAlignment="0" applyProtection="0"/>
    <xf numFmtId="0" fontId="30" fillId="56" borderId="33" applyNumberFormat="0" applyFont="0" applyAlignment="0" applyProtection="0"/>
    <xf numFmtId="0" fontId="30" fillId="56" borderId="33" applyNumberFormat="0" applyFont="0" applyAlignment="0" applyProtection="0"/>
    <xf numFmtId="0" fontId="30" fillId="56" borderId="33" applyNumberFormat="0" applyFont="0" applyAlignment="0" applyProtection="0"/>
    <xf numFmtId="0" fontId="30" fillId="56" borderId="33" applyNumberFormat="0" applyFont="0" applyAlignment="0" applyProtection="0"/>
    <xf numFmtId="0" fontId="71" fillId="57" borderId="34" applyNumberFormat="0" applyAlignment="0" applyProtection="0"/>
    <xf numFmtId="0" fontId="71" fillId="57" borderId="3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0" fontId="74" fillId="0" borderId="23">
      <alignment horizontal="center"/>
    </xf>
    <xf numFmtId="0" fontId="74" fillId="0" borderId="23">
      <alignment horizontal="center"/>
    </xf>
    <xf numFmtId="0" fontId="74" fillId="0" borderId="23">
      <alignment horizontal="center"/>
    </xf>
    <xf numFmtId="0" fontId="74" fillId="0" borderId="23">
      <alignment horizontal="center"/>
    </xf>
    <xf numFmtId="0" fontId="74" fillId="0" borderId="23">
      <alignment horizontal="center"/>
    </xf>
    <xf numFmtId="176" fontId="3" fillId="48" borderId="25">
      <alignment horizontal="right" indent="2"/>
      <protection locked="0"/>
    </xf>
    <xf numFmtId="0" fontId="36" fillId="86" borderId="0"/>
    <xf numFmtId="0" fontId="30" fillId="0" borderId="0"/>
    <xf numFmtId="0" fontId="30" fillId="0" borderId="0"/>
    <xf numFmtId="0" fontId="30" fillId="0" borderId="0"/>
    <xf numFmtId="0" fontId="30" fillId="0" borderId="0"/>
    <xf numFmtId="0" fontId="30" fillId="0" borderId="0"/>
    <xf numFmtId="0" fontId="36" fillId="50" borderId="0">
      <alignment horizontal="left" vertical="center"/>
      <protection locked="0"/>
    </xf>
    <xf numFmtId="0" fontId="40" fillId="49" borderId="0">
      <alignment vertical="center"/>
      <protection locked="0"/>
    </xf>
    <xf numFmtId="0" fontId="31" fillId="0" borderId="35" applyNumberFormat="0" applyFill="0" applyAlignment="0" applyProtection="0"/>
    <xf numFmtId="0" fontId="31" fillId="0" borderId="35" applyNumberFormat="0" applyFill="0" applyAlignment="0" applyProtection="0"/>
    <xf numFmtId="0" fontId="1" fillId="0" borderId="0"/>
    <xf numFmtId="0" fontId="74" fillId="0" borderId="37">
      <alignment horizontal="center"/>
    </xf>
    <xf numFmtId="0" fontId="74" fillId="0" borderId="37">
      <alignment horizontal="center"/>
    </xf>
    <xf numFmtId="0" fontId="74" fillId="0" borderId="37">
      <alignment horizontal="center"/>
    </xf>
    <xf numFmtId="0" fontId="74" fillId="0" borderId="37">
      <alignment horizontal="center"/>
    </xf>
    <xf numFmtId="0" fontId="74" fillId="0" borderId="37">
      <alignment horizontal="center"/>
    </xf>
    <xf numFmtId="0" fontId="74" fillId="0" borderId="37">
      <alignment horizontal="center"/>
    </xf>
    <xf numFmtId="0" fontId="74" fillId="0" borderId="37">
      <alignment horizontal="center"/>
    </xf>
  </cellStyleXfs>
  <cellXfs count="66">
    <xf numFmtId="0" fontId="0" fillId="0" borderId="0" xfId="0"/>
    <xf numFmtId="0" fontId="3" fillId="0" borderId="0" xfId="0" applyFont="1"/>
    <xf numFmtId="0" fontId="6" fillId="0" borderId="10" xfId="0" applyFont="1" applyBorder="1" applyAlignment="1">
      <alignment vertical="center"/>
    </xf>
    <xf numFmtId="0" fontId="4" fillId="2" borderId="11" xfId="0" applyFont="1" applyFill="1" applyBorder="1" applyAlignment="1">
      <alignment horizontal="center" vertical="center" wrapText="1"/>
    </xf>
    <xf numFmtId="0" fontId="3" fillId="2" borderId="12" xfId="0" applyFont="1" applyFill="1" applyBorder="1"/>
    <xf numFmtId="0" fontId="7" fillId="0" borderId="1" xfId="0" applyFont="1" applyBorder="1"/>
    <xf numFmtId="0" fontId="25" fillId="34" borderId="0" xfId="50"/>
    <xf numFmtId="2" fontId="25" fillId="40" borderId="0" xfId="51"/>
    <xf numFmtId="2" fontId="25" fillId="41" borderId="0" xfId="52"/>
    <xf numFmtId="0" fontId="0" fillId="0" borderId="1" xfId="0" applyBorder="1"/>
    <xf numFmtId="14" fontId="26" fillId="35" borderId="2" xfId="0" applyNumberFormat="1" applyFont="1" applyFill="1" applyBorder="1" applyAlignment="1">
      <alignment horizontal="center"/>
    </xf>
    <xf numFmtId="0" fontId="26" fillId="35" borderId="3" xfId="0" applyFont="1" applyFill="1" applyBorder="1" applyAlignment="1">
      <alignment horizontal="center"/>
    </xf>
    <xf numFmtId="0" fontId="0" fillId="35" borderId="3" xfId="0" applyFont="1" applyFill="1" applyBorder="1" applyAlignment="1">
      <alignment horizontal="center"/>
    </xf>
    <xf numFmtId="0" fontId="5" fillId="36" borderId="6" xfId="0" applyFont="1" applyFill="1" applyBorder="1"/>
    <xf numFmtId="0" fontId="5" fillId="36" borderId="0" xfId="0" applyFont="1" applyFill="1" applyBorder="1"/>
    <xf numFmtId="0" fontId="5" fillId="36" borderId="9" xfId="0" applyFont="1" applyFill="1" applyBorder="1"/>
    <xf numFmtId="0" fontId="27" fillId="36" borderId="5" xfId="0" applyFont="1" applyFill="1" applyBorder="1"/>
    <xf numFmtId="0" fontId="27" fillId="36" borderId="7" xfId="0" applyFont="1" applyFill="1" applyBorder="1"/>
    <xf numFmtId="0" fontId="27" fillId="36" borderId="8" xfId="0" applyFont="1" applyFill="1" applyBorder="1"/>
    <xf numFmtId="2" fontId="25" fillId="42" borderId="0" xfId="53"/>
    <xf numFmtId="0" fontId="29" fillId="39" borderId="0" xfId="48"/>
    <xf numFmtId="0" fontId="29" fillId="38" borderId="0" xfId="49"/>
    <xf numFmtId="0" fontId="0" fillId="0" borderId="0" xfId="0" applyBorder="1"/>
    <xf numFmtId="0" fontId="28" fillId="37" borderId="0" xfId="1"/>
    <xf numFmtId="2" fontId="3" fillId="0" borderId="0" xfId="0" applyNumberFormat="1" applyFont="1"/>
    <xf numFmtId="10" fontId="25" fillId="41" borderId="0" xfId="52" applyNumberFormat="1"/>
    <xf numFmtId="10" fontId="25" fillId="42" borderId="0" xfId="53" applyNumberFormat="1"/>
    <xf numFmtId="0" fontId="0" fillId="34" borderId="0" xfId="50" applyFont="1"/>
    <xf numFmtId="164" fontId="25" fillId="41" borderId="0" xfId="52" applyNumberFormat="1"/>
    <xf numFmtId="165" fontId="0" fillId="35" borderId="4" xfId="0" applyNumberFormat="1" applyFont="1" applyFill="1" applyBorder="1" applyAlignment="1">
      <alignment horizontal="center"/>
    </xf>
    <xf numFmtId="4" fontId="0" fillId="41" borderId="0" xfId="52" applyNumberFormat="1" applyFont="1"/>
    <xf numFmtId="164" fontId="0" fillId="41" borderId="0" xfId="52" applyNumberFormat="1" applyFont="1"/>
    <xf numFmtId="166" fontId="25" fillId="40" borderId="0" xfId="51" applyNumberFormat="1"/>
    <xf numFmtId="2" fontId="0" fillId="40" borderId="0" xfId="51" applyFont="1"/>
    <xf numFmtId="164" fontId="25" fillId="41" borderId="9" xfId="52" applyNumberFormat="1" applyBorder="1"/>
    <xf numFmtId="4" fontId="25" fillId="40" borderId="0" xfId="51" applyNumberFormat="1"/>
    <xf numFmtId="166" fontId="3" fillId="0" borderId="0" xfId="0" applyNumberFormat="1" applyFont="1"/>
    <xf numFmtId="164" fontId="3" fillId="0" borderId="0" xfId="0" applyNumberFormat="1" applyFont="1"/>
    <xf numFmtId="4" fontId="3" fillId="0" borderId="0" xfId="0" applyNumberFormat="1" applyFont="1"/>
    <xf numFmtId="164" fontId="25" fillId="43" borderId="0" xfId="54" applyNumberFormat="1"/>
    <xf numFmtId="167" fontId="25" fillId="40" borderId="0" xfId="51" applyNumberFormat="1"/>
    <xf numFmtId="4" fontId="25" fillId="40" borderId="0" xfId="51" applyNumberFormat="1" applyBorder="1"/>
    <xf numFmtId="2" fontId="25" fillId="43" borderId="0" xfId="54"/>
    <xf numFmtId="4" fontId="0" fillId="0" borderId="0" xfId="0" applyNumberFormat="1"/>
    <xf numFmtId="1" fontId="25" fillId="40" borderId="0" xfId="51" applyNumberFormat="1"/>
    <xf numFmtId="0" fontId="25" fillId="44" borderId="0" xfId="50" applyFill="1"/>
    <xf numFmtId="10" fontId="25" fillId="44" borderId="0" xfId="52" applyNumberFormat="1" applyFill="1"/>
    <xf numFmtId="0" fontId="29" fillId="45" borderId="0" xfId="49" applyFill="1"/>
    <xf numFmtId="0" fontId="3" fillId="45" borderId="0" xfId="0" applyFont="1" applyFill="1"/>
    <xf numFmtId="1" fontId="25" fillId="44" borderId="0" xfId="51" applyNumberFormat="1" applyFill="1"/>
    <xf numFmtId="2" fontId="25" fillId="42" borderId="0" xfId="53"/>
    <xf numFmtId="0" fontId="25" fillId="34" borderId="0" xfId="50"/>
    <xf numFmtId="0" fontId="29" fillId="38" borderId="0" xfId="49"/>
    <xf numFmtId="2" fontId="25" fillId="40" borderId="0" xfId="51"/>
    <xf numFmtId="165" fontId="0" fillId="42" borderId="0" xfId="53" applyNumberFormat="1" applyFont="1"/>
    <xf numFmtId="8" fontId="3" fillId="0" borderId="0" xfId="0" applyNumberFormat="1" applyFont="1"/>
    <xf numFmtId="2" fontId="0" fillId="0" borderId="0" xfId="0" applyNumberFormat="1"/>
    <xf numFmtId="0" fontId="0" fillId="44" borderId="0" xfId="50" applyFont="1" applyFill="1"/>
    <xf numFmtId="10" fontId="25" fillId="40" borderId="0" xfId="51" applyNumberFormat="1"/>
    <xf numFmtId="2" fontId="0" fillId="44" borderId="0" xfId="51" applyFont="1" applyFill="1"/>
    <xf numFmtId="2" fontId="25" fillId="44" borderId="0" xfId="53" applyFill="1"/>
    <xf numFmtId="2" fontId="25" fillId="44" borderId="0" xfId="51" applyFill="1"/>
    <xf numFmtId="169" fontId="25" fillId="40" borderId="0" xfId="51" applyNumberFormat="1"/>
    <xf numFmtId="164" fontId="25" fillId="41" borderId="0" xfId="52" applyNumberFormat="1" applyBorder="1"/>
    <xf numFmtId="10" fontId="25" fillId="43" borderId="0" xfId="54" applyNumberFormat="1"/>
    <xf numFmtId="2" fontId="25" fillId="41" borderId="11" xfId="52" applyBorder="1"/>
  </cellXfs>
  <cellStyles count="634">
    <cellStyle name=" 1" xfId="61"/>
    <cellStyle name=" 1 2" xfId="63"/>
    <cellStyle name=" 1 2 2" xfId="65"/>
    <cellStyle name=" 1 2 3" xfId="332"/>
    <cellStyle name=" 1 3" xfId="62"/>
    <cellStyle name=" 1 3 2" xfId="82"/>
    <cellStyle name=" 1 4" xfId="64"/>
    <cellStyle name=" 1_29(d) - Gas extensions -tariffs" xfId="86"/>
    <cellStyle name="_3GIS model v2.77_Distribution Business_Retail Fin Perform " xfId="66"/>
    <cellStyle name="_3GIS model v2.77_Fleet Overhead Costs 2_Retail Fin Perform " xfId="67"/>
    <cellStyle name="_3GIS model v2.77_Fleet Overhead Costs_Retail Fin Perform " xfId="68"/>
    <cellStyle name="_3GIS model v2.77_Forecast 2_Retail Fin Perform " xfId="69"/>
    <cellStyle name="_3GIS model v2.77_Forecast_Retail Fin Perform " xfId="70"/>
    <cellStyle name="_3GIS model v2.77_Funding &amp; Cashflow_1_Retail Fin Perform " xfId="71"/>
    <cellStyle name="_3GIS model v2.77_Funding &amp; Cashflow_Retail Fin Perform " xfId="72"/>
    <cellStyle name="_3GIS model v2.77_Group P&amp;L_1_Retail Fin Perform " xfId="73"/>
    <cellStyle name="_3GIS model v2.77_Group P&amp;L_Retail Fin Perform " xfId="74"/>
    <cellStyle name="_3GIS model v2.77_Opening  Detailed BS_Retail Fin Perform " xfId="75"/>
    <cellStyle name="_3GIS model v2.77_OUTPUT DB_Retail Fin Perform " xfId="76"/>
    <cellStyle name="_3GIS model v2.77_OUTPUT EB_Retail Fin Perform " xfId="77"/>
    <cellStyle name="_3GIS model v2.77_Report_Retail Fin Perform " xfId="78"/>
    <cellStyle name="_3GIS model v2.77_Retail Fin Perform " xfId="79"/>
    <cellStyle name="_3GIS model v2.77_Sheet2 2_Retail Fin Perform " xfId="80"/>
    <cellStyle name="_3GIS model v2.77_Sheet2_Retail Fin Perform " xfId="81"/>
    <cellStyle name="_Capex" xfId="87"/>
    <cellStyle name="_Capex 2" xfId="88"/>
    <cellStyle name="_Capex_29(d) - Gas extensions -tariffs" xfId="89"/>
    <cellStyle name="_UED AMP 2009-14 Final 250309 Less PU" xfId="90"/>
    <cellStyle name="_UED AMP 2009-14 Final 250309 Less PU_1011 monthly" xfId="91"/>
    <cellStyle name="20% - Accent1" xfId="25" builtinId="30" hidden="1"/>
    <cellStyle name="20% - Accent1 2" xfId="92"/>
    <cellStyle name="20% - Accent1 3" xfId="335"/>
    <cellStyle name="20% - Accent2" xfId="29" builtinId="34" hidden="1"/>
    <cellStyle name="20% - Accent2 2" xfId="93"/>
    <cellStyle name="20% - Accent3" xfId="33" builtinId="38" hidden="1"/>
    <cellStyle name="20% - Accent3 2" xfId="94"/>
    <cellStyle name="20% - Accent4" xfId="37" builtinId="42" hidden="1"/>
    <cellStyle name="20% - Accent4 2" xfId="95"/>
    <cellStyle name="20% - Accent5" xfId="41" builtinId="46" hidden="1"/>
    <cellStyle name="20% - Accent5 2" xfId="96"/>
    <cellStyle name="20% - Accent6" xfId="45" builtinId="50" hidden="1"/>
    <cellStyle name="20% - Accent6 2" xfId="97"/>
    <cellStyle name="40% - Accent1" xfId="26" builtinId="31" hidden="1"/>
    <cellStyle name="40% - Accent1 2" xfId="98"/>
    <cellStyle name="40% - Accent1 3" xfId="336"/>
    <cellStyle name="40% - Accent2" xfId="30" builtinId="35" hidden="1"/>
    <cellStyle name="40% - Accent2 2" xfId="99"/>
    <cellStyle name="40% - Accent3" xfId="34" builtinId="39" hidden="1"/>
    <cellStyle name="40% - Accent3 2" xfId="100"/>
    <cellStyle name="40% - Accent4" xfId="38" builtinId="43" hidden="1"/>
    <cellStyle name="40% - Accent4 2" xfId="101"/>
    <cellStyle name="40% - Accent5" xfId="42" builtinId="47" hidden="1"/>
    <cellStyle name="40% - Accent5 2" xfId="102"/>
    <cellStyle name="40% - Accent6" xfId="46" builtinId="51" hidden="1"/>
    <cellStyle name="40% - Accent6 2" xfId="103"/>
    <cellStyle name="60% - Accent1" xfId="27" builtinId="32" hidden="1"/>
    <cellStyle name="60% - Accent1 2" xfId="104"/>
    <cellStyle name="60% - Accent2" xfId="31" builtinId="36" hidden="1"/>
    <cellStyle name="60% - Accent2 2" xfId="105"/>
    <cellStyle name="60% - Accent3" xfId="35" builtinId="40" hidden="1"/>
    <cellStyle name="60% - Accent3 2" xfId="106"/>
    <cellStyle name="60% - Accent4" xfId="39" builtinId="44" hidden="1"/>
    <cellStyle name="60% - Accent4 2" xfId="107"/>
    <cellStyle name="60% - Accent5" xfId="43" builtinId="48" hidden="1"/>
    <cellStyle name="60% - Accent5 2" xfId="108"/>
    <cellStyle name="60% - Accent6" xfId="47" builtinId="52" hidden="1"/>
    <cellStyle name="60% - Accent6 2" xfId="109"/>
    <cellStyle name="Accent1" xfId="24" builtinId="29" hidden="1"/>
    <cellStyle name="Accent1 - 20%" xfId="110"/>
    <cellStyle name="Accent1 - 40%" xfId="111"/>
    <cellStyle name="Accent1 - 60%" xfId="112"/>
    <cellStyle name="Accent1 2" xfId="113"/>
    <cellStyle name="Accent2" xfId="28" builtinId="33" hidden="1"/>
    <cellStyle name="Accent2 - 20%" xfId="114"/>
    <cellStyle name="Accent2 - 40%" xfId="115"/>
    <cellStyle name="Accent2 - 60%" xfId="116"/>
    <cellStyle name="Accent2 2" xfId="117"/>
    <cellStyle name="Accent3" xfId="32" builtinId="37" hidden="1"/>
    <cellStyle name="Accent3 - 20%" xfId="118"/>
    <cellStyle name="Accent3 - 40%" xfId="119"/>
    <cellStyle name="Accent3 - 60%" xfId="120"/>
    <cellStyle name="Accent3 2" xfId="121"/>
    <cellStyle name="Accent4" xfId="36" builtinId="41" hidden="1"/>
    <cellStyle name="Accent4 - 20%" xfId="122"/>
    <cellStyle name="Accent4 - 40%" xfId="123"/>
    <cellStyle name="Accent4 - 60%" xfId="124"/>
    <cellStyle name="Accent4 2" xfId="125"/>
    <cellStyle name="Accent5" xfId="40" builtinId="45" hidden="1"/>
    <cellStyle name="Accent5 - 20%" xfId="126"/>
    <cellStyle name="Accent5 - 40%" xfId="127"/>
    <cellStyle name="Accent5 - 60%" xfId="128"/>
    <cellStyle name="Accent5 2" xfId="129"/>
    <cellStyle name="Accent6" xfId="44" builtinId="49" hidden="1"/>
    <cellStyle name="Accent6 - 20%" xfId="130"/>
    <cellStyle name="Accent6 - 40%" xfId="131"/>
    <cellStyle name="Accent6 - 60%" xfId="132"/>
    <cellStyle name="Accent6 2" xfId="133"/>
    <cellStyle name="Agara" xfId="134"/>
    <cellStyle name="B79812_.wvu.PrintTitlest" xfId="135"/>
    <cellStyle name="Bad" xfId="13" builtinId="27" hidden="1"/>
    <cellStyle name="Bad 2" xfId="136"/>
    <cellStyle name="Black" xfId="137"/>
    <cellStyle name="Blockout" xfId="138"/>
    <cellStyle name="Blockout 2" xfId="139"/>
    <cellStyle name="Blockout 3" xfId="337"/>
    <cellStyle name="Blue" xfId="140"/>
    <cellStyle name="Calculation" xfId="17" builtinId="22" hidden="1"/>
    <cellStyle name="Calculation 2" xfId="141"/>
    <cellStyle name="Calculation 2 2" xfId="338"/>
    <cellStyle name="Calculation 2 3" xfId="339"/>
    <cellStyle name="Calculation Cell" xfId="52"/>
    <cellStyle name="Check Cell" xfId="19" builtinId="23" hidden="1"/>
    <cellStyle name="Check Cell 2" xfId="142"/>
    <cellStyle name="Check Cell 2 2 2 2" xfId="340"/>
    <cellStyle name="Comma" xfId="2" builtinId="3" hidden="1"/>
    <cellStyle name="Comma [0]" xfId="3" builtinId="6" hidden="1"/>
    <cellStyle name="Comma [0]7Z_87C" xfId="143"/>
    <cellStyle name="Comma 0" xfId="144"/>
    <cellStyle name="Comma 1" xfId="145"/>
    <cellStyle name="Comma 1 2" xfId="146"/>
    <cellStyle name="Comma 10" xfId="341"/>
    <cellStyle name="Comma 11" xfId="342"/>
    <cellStyle name="Comma 2" xfId="59"/>
    <cellStyle name="Comma 2 2" xfId="148"/>
    <cellStyle name="Comma 2 2 2" xfId="345"/>
    <cellStyle name="Comma 2 2 3" xfId="346"/>
    <cellStyle name="Comma 2 2 4" xfId="344"/>
    <cellStyle name="Comma 2 3" xfId="149"/>
    <cellStyle name="Comma 2 3 2" xfId="150"/>
    <cellStyle name="Comma 2 4" xfId="151"/>
    <cellStyle name="Comma 2 5" xfId="152"/>
    <cellStyle name="Comma 2 6" xfId="324"/>
    <cellStyle name="Comma 2 6 2" xfId="347"/>
    <cellStyle name="Comma 2 7" xfId="147"/>
    <cellStyle name="Comma 2 8" xfId="343"/>
    <cellStyle name="Comma 3" xfId="153"/>
    <cellStyle name="Comma 3 2" xfId="154"/>
    <cellStyle name="Comma 3 2 2" xfId="349"/>
    <cellStyle name="Comma 3 2 3" xfId="348"/>
    <cellStyle name="Comma 3 3" xfId="155"/>
    <cellStyle name="Comma 3 3 2" xfId="351"/>
    <cellStyle name="Comma 3 3 3" xfId="350"/>
    <cellStyle name="Comma 3 4" xfId="323"/>
    <cellStyle name="Comma 3 4 2" xfId="352"/>
    <cellStyle name="Comma 3 5" xfId="353"/>
    <cellStyle name="Comma 3 6" xfId="354"/>
    <cellStyle name="Comma 4" xfId="156"/>
    <cellStyle name="Comma 4 2" xfId="355"/>
    <cellStyle name="Comma 5" xfId="157"/>
    <cellStyle name="Comma 6" xfId="158"/>
    <cellStyle name="Comma 7" xfId="159"/>
    <cellStyle name="Comma 8" xfId="160"/>
    <cellStyle name="Comma 9" xfId="356"/>
    <cellStyle name="Comma 9 2" xfId="357"/>
    <cellStyle name="Comma 9 3" xfId="358"/>
    <cellStyle name="Comma0" xfId="161"/>
    <cellStyle name="Currency" xfId="4" builtinId="4" hidden="1"/>
    <cellStyle name="Currency [0]" xfId="5" builtinId="7" hidden="1"/>
    <cellStyle name="Currency 11" xfId="162"/>
    <cellStyle name="Currency 11 2" xfId="163"/>
    <cellStyle name="Currency 2" xfId="164"/>
    <cellStyle name="Currency 2 2" xfId="165"/>
    <cellStyle name="Currency 2 3" xfId="359"/>
    <cellStyle name="Currency 3" xfId="166"/>
    <cellStyle name="Currency 3 2" xfId="167"/>
    <cellStyle name="Currency 4" xfId="168"/>
    <cellStyle name="Currency 4 2" xfId="169"/>
    <cellStyle name="Currency 5" xfId="360"/>
    <cellStyle name="Currency 6" xfId="361"/>
    <cellStyle name="Currency 6 2" xfId="362"/>
    <cellStyle name="Currency 6 3" xfId="363"/>
    <cellStyle name="Currency 7" xfId="364"/>
    <cellStyle name="D4_B8B1_005004B79812_.wvu.PrintTitlest" xfId="170"/>
    <cellStyle name="Date" xfId="171"/>
    <cellStyle name="Date 2" xfId="172"/>
    <cellStyle name="dms_Blue_HDR" xfId="365"/>
    <cellStyle name="Emphasis 1" xfId="173"/>
    <cellStyle name="Emphasis 2" xfId="174"/>
    <cellStyle name="Emphasis 3" xfId="175"/>
    <cellStyle name="Euro" xfId="176"/>
    <cellStyle name="Explanatory Text" xfId="22" builtinId="53" hidden="1"/>
    <cellStyle name="Explanatory Text 2" xfId="177"/>
    <cellStyle name="Fixed" xfId="178"/>
    <cellStyle name="Fixed 2" xfId="179"/>
    <cellStyle name="Gilsans" xfId="180"/>
    <cellStyle name="Gilsansl" xfId="181"/>
    <cellStyle name="Good" xfId="12" builtinId="26" hidden="1"/>
    <cellStyle name="Good 2" xfId="182"/>
    <cellStyle name="Header 1" xfId="1"/>
    <cellStyle name="Header 2" xfId="48"/>
    <cellStyle name="Heading 1" xfId="8" builtinId="16" hidden="1"/>
    <cellStyle name="Heading 1 2" xfId="183"/>
    <cellStyle name="Heading 1 2 2" xfId="184"/>
    <cellStyle name="Heading 1 3" xfId="185"/>
    <cellStyle name="Heading 2" xfId="9" builtinId="17" hidden="1"/>
    <cellStyle name="Heading 2 2" xfId="186"/>
    <cellStyle name="Heading 2 2 2" xfId="187"/>
    <cellStyle name="Heading 2 3" xfId="188"/>
    <cellStyle name="Heading 3" xfId="10" builtinId="18" hidden="1"/>
    <cellStyle name="Heading 3 2" xfId="189"/>
    <cellStyle name="Heading 3 2 2" xfId="190"/>
    <cellStyle name="Heading 3 2 2 2" xfId="319"/>
    <cellStyle name="Heading 3 2 2 2 2" xfId="366"/>
    <cellStyle name="Heading 3 2 2 2 2 2" xfId="367"/>
    <cellStyle name="Heading 3 2 2 2 2 3" xfId="368"/>
    <cellStyle name="Heading 3 2 2 2 2 4" xfId="369"/>
    <cellStyle name="Heading 3 2 2 2 3" xfId="370"/>
    <cellStyle name="Heading 3 2 2 2 4" xfId="371"/>
    <cellStyle name="Heading 3 2 2 2 5" xfId="372"/>
    <cellStyle name="Heading 3 2 2 3" xfId="373"/>
    <cellStyle name="Heading 3 2 2 3 2" xfId="374"/>
    <cellStyle name="Heading 3 2 2 3 2 2" xfId="375"/>
    <cellStyle name="Heading 3 2 2 3 2 3" xfId="376"/>
    <cellStyle name="Heading 3 2 2 3 2 4" xfId="377"/>
    <cellStyle name="Heading 3 2 2 3 3" xfId="378"/>
    <cellStyle name="Heading 3 2 2 3 4" xfId="379"/>
    <cellStyle name="Heading 3 2 2 3 5" xfId="380"/>
    <cellStyle name="Heading 3 2 2 4" xfId="381"/>
    <cellStyle name="Heading 3 2 2 4 2" xfId="382"/>
    <cellStyle name="Heading 3 2 2 4 3" xfId="383"/>
    <cellStyle name="Heading 3 2 2 4 4" xfId="384"/>
    <cellStyle name="Heading 3 2 2 5" xfId="385"/>
    <cellStyle name="Heading 3 2 2 5 2" xfId="386"/>
    <cellStyle name="Heading 3 2 2 5 3" xfId="387"/>
    <cellStyle name="Heading 3 2 3" xfId="191"/>
    <cellStyle name="Heading 3 2 4" xfId="318"/>
    <cellStyle name="Heading 3 2 4 2" xfId="388"/>
    <cellStyle name="Heading 3 2 4 2 2" xfId="389"/>
    <cellStyle name="Heading 3 2 4 2 3" xfId="390"/>
    <cellStyle name="Heading 3 2 4 2 4" xfId="391"/>
    <cellStyle name="Heading 3 2 4 3" xfId="392"/>
    <cellStyle name="Heading 3 2 4 4" xfId="393"/>
    <cellStyle name="Heading 3 2 4 5" xfId="394"/>
    <cellStyle name="Heading 3 2 5" xfId="395"/>
    <cellStyle name="Heading 3 2 5 2" xfId="396"/>
    <cellStyle name="Heading 3 2 5 2 2" xfId="397"/>
    <cellStyle name="Heading 3 2 5 2 3" xfId="398"/>
    <cellStyle name="Heading 3 2 5 2 4" xfId="399"/>
    <cellStyle name="Heading 3 2 5 3" xfId="400"/>
    <cellStyle name="Heading 3 2 5 4" xfId="401"/>
    <cellStyle name="Heading 3 2 5 5" xfId="402"/>
    <cellStyle name="Heading 3 2 6" xfId="403"/>
    <cellStyle name="Heading 3 2 6 2" xfId="404"/>
    <cellStyle name="Heading 3 2 6 3" xfId="405"/>
    <cellStyle name="Heading 3 2 6 4" xfId="406"/>
    <cellStyle name="Heading 3 2 7" xfId="407"/>
    <cellStyle name="Heading 3 2 7 2" xfId="408"/>
    <cellStyle name="Heading 3 2 7 3" xfId="409"/>
    <cellStyle name="Heading 3 3" xfId="192"/>
    <cellStyle name="Heading 4" xfId="11" builtinId="19" hidden="1"/>
    <cellStyle name="Heading 4 2" xfId="193"/>
    <cellStyle name="Heading 4 2 2" xfId="194"/>
    <cellStyle name="Heading 4 3" xfId="195"/>
    <cellStyle name="Heading(4)" xfId="196"/>
    <cellStyle name="Hyperlink 2" xfId="197"/>
    <cellStyle name="Hyperlink 2 2" xfId="411"/>
    <cellStyle name="Hyperlink 2 3" xfId="412"/>
    <cellStyle name="Hyperlink 2 4" xfId="410"/>
    <cellStyle name="Hyperlink 3" xfId="413"/>
    <cellStyle name="Hyperlink 4" xfId="414"/>
    <cellStyle name="Hyperlink Arrow" xfId="198"/>
    <cellStyle name="Hyperlink Text" xfId="199"/>
    <cellStyle name="import" xfId="415"/>
    <cellStyle name="import%" xfId="416"/>
    <cellStyle name="import_ICRC Electricity model 1-1  (1 Feb 2003) " xfId="200"/>
    <cellStyle name="Input" xfId="15" builtinId="20" hidden="1"/>
    <cellStyle name="Input 2" xfId="201"/>
    <cellStyle name="Input 2 2" xfId="417"/>
    <cellStyle name="Input 2 3" xfId="418"/>
    <cellStyle name="Input Cell" xfId="51"/>
    <cellStyle name="Input1" xfId="202"/>
    <cellStyle name="Input1 2" xfId="203"/>
    <cellStyle name="Input1 2 2" xfId="419"/>
    <cellStyle name="Input1 3" xfId="420"/>
    <cellStyle name="Input1 3 2" xfId="421"/>
    <cellStyle name="Input1 4" xfId="422"/>
    <cellStyle name="Input1 5" xfId="423"/>
    <cellStyle name="Input1%" xfId="424"/>
    <cellStyle name="Input1_ICRC Electricity model 1-1  (1 Feb 2003) " xfId="204"/>
    <cellStyle name="Input1default" xfId="425"/>
    <cellStyle name="Input1default%" xfId="426"/>
    <cellStyle name="Input2" xfId="205"/>
    <cellStyle name="Input2 2" xfId="206"/>
    <cellStyle name="Input2 3" xfId="427"/>
    <cellStyle name="Input3" xfId="207"/>
    <cellStyle name="Input3 2" xfId="208"/>
    <cellStyle name="Input3 3" xfId="428"/>
    <cellStyle name="InputCell" xfId="429"/>
    <cellStyle name="InputCell 2" xfId="430"/>
    <cellStyle name="InputCell 3" xfId="431"/>
    <cellStyle name="InputCellText" xfId="432"/>
    <cellStyle name="InputCellText 2" xfId="433"/>
    <cellStyle name="InputCellText 3" xfId="434"/>
    <cellStyle name="key result" xfId="435"/>
    <cellStyle name="Lines" xfId="209"/>
    <cellStyle name="Linked Cell" xfId="18" builtinId="24" hidden="1"/>
    <cellStyle name="Linked Cell 2" xfId="210"/>
    <cellStyle name="Local import" xfId="436"/>
    <cellStyle name="Local import %" xfId="437"/>
    <cellStyle name="Mine" xfId="211"/>
    <cellStyle name="Model Name" xfId="212"/>
    <cellStyle name="Neutral" xfId="14" builtinId="28" hidden="1"/>
    <cellStyle name="Neutral 2" xfId="213"/>
    <cellStyle name="NonInputCell" xfId="438"/>
    <cellStyle name="NonInputCell 2" xfId="439"/>
    <cellStyle name="NonInputCell 3" xfId="440"/>
    <cellStyle name="Normal" xfId="0" builtinId="0" customBuiltin="1"/>
    <cellStyle name="Normal - Style1" xfId="214"/>
    <cellStyle name="Normal 10" xfId="60"/>
    <cellStyle name="Normal 10 2" xfId="441"/>
    <cellStyle name="Normal 10 3" xfId="330"/>
    <cellStyle name="Normal 11" xfId="442"/>
    <cellStyle name="Normal 11 2" xfId="443"/>
    <cellStyle name="Normal 11 3" xfId="444"/>
    <cellStyle name="Normal 11 4" xfId="445"/>
    <cellStyle name="Normal 114" xfId="85"/>
    <cellStyle name="Normal 114 2" xfId="446"/>
    <cellStyle name="Normal 12" xfId="447"/>
    <cellStyle name="Normal 12 2" xfId="448"/>
    <cellStyle name="Normal 13" xfId="215"/>
    <cellStyle name="Normal 13 2" xfId="84"/>
    <cellStyle name="Normal 13_29(d) - Gas extensions -tariffs" xfId="216"/>
    <cellStyle name="Normal 14" xfId="333"/>
    <cellStyle name="Normal 14 2" xfId="449"/>
    <cellStyle name="Normal 14 3" xfId="450"/>
    <cellStyle name="Normal 14 3 2" xfId="451"/>
    <cellStyle name="Normal 14 3 3" xfId="452"/>
    <cellStyle name="Normal 14 4" xfId="453"/>
    <cellStyle name="Normal 14 5" xfId="454"/>
    <cellStyle name="Normal 15" xfId="217"/>
    <cellStyle name="Normal 15 2" xfId="455"/>
    <cellStyle name="Normal 16" xfId="218"/>
    <cellStyle name="Normal 16 2" xfId="457"/>
    <cellStyle name="Normal 16 3" xfId="456"/>
    <cellStyle name="Normal 17" xfId="458"/>
    <cellStyle name="Normal 17 2" xfId="459"/>
    <cellStyle name="Normal 17 2 2" xfId="460"/>
    <cellStyle name="Normal 17 2 2 2" xfId="461"/>
    <cellStyle name="Normal 17 2 2 3" xfId="462"/>
    <cellStyle name="Normal 17 2 3" xfId="463"/>
    <cellStyle name="Normal 17 2 4" xfId="464"/>
    <cellStyle name="Normal 17 3" xfId="465"/>
    <cellStyle name="Normal 17 3 2" xfId="466"/>
    <cellStyle name="Normal 17 3 2 2" xfId="467"/>
    <cellStyle name="Normal 17 3 2 3" xfId="468"/>
    <cellStyle name="Normal 17 3 3" xfId="469"/>
    <cellStyle name="Normal 17 3 4" xfId="470"/>
    <cellStyle name="Normal 17 4" xfId="471"/>
    <cellStyle name="Normal 17 4 2" xfId="472"/>
    <cellStyle name="Normal 17 4 3" xfId="473"/>
    <cellStyle name="Normal 17 5" xfId="474"/>
    <cellStyle name="Normal 17 6" xfId="475"/>
    <cellStyle name="Normal 18" xfId="476"/>
    <cellStyle name="Normal 18 2" xfId="477"/>
    <cellStyle name="Normal 19" xfId="478"/>
    <cellStyle name="Normal 2" xfId="58"/>
    <cellStyle name="Normal 2 10" xfId="327"/>
    <cellStyle name="Normal 2 11" xfId="83"/>
    <cellStyle name="Normal 2 12" xfId="479"/>
    <cellStyle name="Normal 2 2" xfId="219"/>
    <cellStyle name="Normal 2 2 2" xfId="220"/>
    <cellStyle name="Normal 2 2 3" xfId="480"/>
    <cellStyle name="Normal 2 2 4" xfId="481"/>
    <cellStyle name="Normal 2 2 5" xfId="482"/>
    <cellStyle name="Normal 2 3" xfId="221"/>
    <cellStyle name="Normal 2 3 2" xfId="222"/>
    <cellStyle name="Normal 2 3_29(d) - Gas extensions -tariffs" xfId="223"/>
    <cellStyle name="Normal 2 4" xfId="224"/>
    <cellStyle name="Normal 2 4 2" xfId="483"/>
    <cellStyle name="Normal 2 4 3" xfId="484"/>
    <cellStyle name="Normal 2 5" xfId="225"/>
    <cellStyle name="Normal 2 6" xfId="322"/>
    <cellStyle name="Normal 2 7" xfId="321"/>
    <cellStyle name="Normal 2 8" xfId="325"/>
    <cellStyle name="Normal 2 9" xfId="326"/>
    <cellStyle name="Normal 2_29(d) - Gas extensions -tariffs" xfId="226"/>
    <cellStyle name="Normal 20" xfId="485"/>
    <cellStyle name="Normal 20 2" xfId="486"/>
    <cellStyle name="Normal 20 2 2" xfId="487"/>
    <cellStyle name="Normal 20 3" xfId="488"/>
    <cellStyle name="Normal 20 4" xfId="489"/>
    <cellStyle name="Normal 21" xfId="490"/>
    <cellStyle name="Normal 21 2" xfId="491"/>
    <cellStyle name="Normal 21 3" xfId="492"/>
    <cellStyle name="Normal 22" xfId="493"/>
    <cellStyle name="Normal 23" xfId="494"/>
    <cellStyle name="Normal 23 2" xfId="495"/>
    <cellStyle name="Normal 23 2 2" xfId="496"/>
    <cellStyle name="Normal 23 3" xfId="497"/>
    <cellStyle name="Normal 23 4" xfId="498"/>
    <cellStyle name="Normal 24" xfId="499"/>
    <cellStyle name="Normal 24 2" xfId="500"/>
    <cellStyle name="Normal 24 2 2" xfId="501"/>
    <cellStyle name="Normal 24 3" xfId="502"/>
    <cellStyle name="Normal 24 4" xfId="503"/>
    <cellStyle name="Normal 25" xfId="504"/>
    <cellStyle name="Normal 25 2" xfId="505"/>
    <cellStyle name="Normal 25 2 2" xfId="506"/>
    <cellStyle name="Normal 25 3" xfId="507"/>
    <cellStyle name="Normal 25 4" xfId="508"/>
    <cellStyle name="Normal 26" xfId="509"/>
    <cellStyle name="Normal 26 2" xfId="510"/>
    <cellStyle name="Normal 26 2 2" xfId="511"/>
    <cellStyle name="Normal 26 3" xfId="512"/>
    <cellStyle name="Normal 26 4" xfId="513"/>
    <cellStyle name="Normal 27" xfId="514"/>
    <cellStyle name="Normal 28" xfId="331"/>
    <cellStyle name="Normal 29" xfId="515"/>
    <cellStyle name="Normal 3" xfId="57"/>
    <cellStyle name="Normal 3 2" xfId="228"/>
    <cellStyle name="Normal 3 3" xfId="227"/>
    <cellStyle name="Normal 3 3 2" xfId="517"/>
    <cellStyle name="Normal 3 3 3" xfId="518"/>
    <cellStyle name="Normal 3 3 4" xfId="516"/>
    <cellStyle name="Normal 3 4" xfId="519"/>
    <cellStyle name="Normal 3 5" xfId="520"/>
    <cellStyle name="Normal 3 5 2" xfId="521"/>
    <cellStyle name="Normal 3 5 3" xfId="522"/>
    <cellStyle name="Normal 3_29(d) - Gas extensions -tariffs" xfId="229"/>
    <cellStyle name="Normal 30" xfId="523"/>
    <cellStyle name="Normal 31" xfId="524"/>
    <cellStyle name="Normal 32" xfId="334"/>
    <cellStyle name="Normal 33" xfId="525"/>
    <cellStyle name="Normal 34" xfId="526"/>
    <cellStyle name="Normal 35" xfId="328"/>
    <cellStyle name="Normal 36" xfId="329"/>
    <cellStyle name="Normal 37" xfId="626"/>
    <cellStyle name="Normal 38" xfId="230"/>
    <cellStyle name="Normal 38 2" xfId="231"/>
    <cellStyle name="Normal 38_29(d) - Gas extensions -tariffs" xfId="232"/>
    <cellStyle name="Normal 4" xfId="55"/>
    <cellStyle name="Normal 4 2" xfId="233"/>
    <cellStyle name="Normal 4 2 2" xfId="527"/>
    <cellStyle name="Normal 4 2 2 2" xfId="528"/>
    <cellStyle name="Normal 4 2 2 2 2" xfId="529"/>
    <cellStyle name="Normal 4 2 2 2 3" xfId="530"/>
    <cellStyle name="Normal 4 2 2 3" xfId="531"/>
    <cellStyle name="Normal 4 2 2 4" xfId="532"/>
    <cellStyle name="Normal 4 2 3" xfId="533"/>
    <cellStyle name="Normal 4 2 3 2" xfId="534"/>
    <cellStyle name="Normal 4 2 3 2 2" xfId="535"/>
    <cellStyle name="Normal 4 2 3 2 3" xfId="536"/>
    <cellStyle name="Normal 4 2 3 3" xfId="537"/>
    <cellStyle name="Normal 4 2 3 4" xfId="538"/>
    <cellStyle name="Normal 4 3" xfId="234"/>
    <cellStyle name="Normal 4 3 2" xfId="539"/>
    <cellStyle name="Normal 4 3 2 2" xfId="540"/>
    <cellStyle name="Normal 4 3 2 3" xfId="541"/>
    <cellStyle name="Normal 4 3 3" xfId="542"/>
    <cellStyle name="Normal 4 3 3 2" xfId="543"/>
    <cellStyle name="Normal 4 3 4" xfId="544"/>
    <cellStyle name="Normal 4 4" xfId="545"/>
    <cellStyle name="Normal 4 5" xfId="546"/>
    <cellStyle name="Normal 4 6" xfId="547"/>
    <cellStyle name="Normal 4_29(d) - Gas extensions -tariffs" xfId="235"/>
    <cellStyle name="Normal 40" xfId="236"/>
    <cellStyle name="Normal 40 2" xfId="237"/>
    <cellStyle name="Normal 40_29(d) - Gas extensions -tariffs" xfId="238"/>
    <cellStyle name="Normal 5" xfId="239"/>
    <cellStyle name="Normal 5 2" xfId="240"/>
    <cellStyle name="Normal 5 3" xfId="548"/>
    <cellStyle name="Normal 6" xfId="241"/>
    <cellStyle name="Normal 6 2" xfId="242"/>
    <cellStyle name="Normal 6 2 2" xfId="550"/>
    <cellStyle name="Normal 6 2 3" xfId="549"/>
    <cellStyle name="Normal 7" xfId="243"/>
    <cellStyle name="Normal 7 2" xfId="244"/>
    <cellStyle name="Normal 7 2 2" xfId="551"/>
    <cellStyle name="Normal 7 2 2 2" xfId="552"/>
    <cellStyle name="Normal 7 2 2 3" xfId="553"/>
    <cellStyle name="Normal 7 2 3" xfId="554"/>
    <cellStyle name="Normal 7 2 4" xfId="555"/>
    <cellStyle name="Normal 8" xfId="245"/>
    <cellStyle name="Normal 8 2" xfId="556"/>
    <cellStyle name="Normal 8 2 2" xfId="557"/>
    <cellStyle name="Normal 8 2 3" xfId="558"/>
    <cellStyle name="Normal 8 2 3 2" xfId="559"/>
    <cellStyle name="Normal 8 2 3 3" xfId="560"/>
    <cellStyle name="Normal 8 2 4" xfId="561"/>
    <cellStyle name="Normal 9" xfId="246"/>
    <cellStyle name="Normal 9 2" xfId="562"/>
    <cellStyle name="Note" xfId="21" builtinId="10" hidden="1"/>
    <cellStyle name="Note 2" xfId="247"/>
    <cellStyle name="Note 2 2" xfId="563"/>
    <cellStyle name="Note 2 3" xfId="564"/>
    <cellStyle name="Note 3" xfId="565"/>
    <cellStyle name="Note 3 2" xfId="566"/>
    <cellStyle name="Note 3 3" xfId="567"/>
    <cellStyle name="Note 4" xfId="568"/>
    <cellStyle name="Note 4 2" xfId="569"/>
    <cellStyle name="Note 4 3" xfId="570"/>
    <cellStyle name="Output" xfId="16" builtinId="21" hidden="1"/>
    <cellStyle name="Output 2" xfId="248"/>
    <cellStyle name="Output 2 2" xfId="571"/>
    <cellStyle name="Output 2 3" xfId="572"/>
    <cellStyle name="Output Cell" xfId="54"/>
    <cellStyle name="Parameter Cell" xfId="53"/>
    <cellStyle name="Percent" xfId="6" builtinId="5" hidden="1"/>
    <cellStyle name="Percent [2]" xfId="249"/>
    <cellStyle name="Percent [2] 2" xfId="250"/>
    <cellStyle name="Percent [2]_29(d) - Gas extensions -tariffs" xfId="251"/>
    <cellStyle name="Percent 12" xfId="573"/>
    <cellStyle name="Percent 12 2" xfId="574"/>
    <cellStyle name="Percent 12 2 2" xfId="575"/>
    <cellStyle name="Percent 12 3" xfId="576"/>
    <cellStyle name="Percent 12 4" xfId="577"/>
    <cellStyle name="Percent 2" xfId="56"/>
    <cellStyle name="Percent 2 2" xfId="252"/>
    <cellStyle name="Percent 2 2 2" xfId="578"/>
    <cellStyle name="Percent 2 2 2 2" xfId="579"/>
    <cellStyle name="Percent 2 2 2 2 2" xfId="580"/>
    <cellStyle name="Percent 2 2 2 2 3" xfId="581"/>
    <cellStyle name="Percent 2 2 2 3" xfId="582"/>
    <cellStyle name="Percent 2 2 2 4" xfId="583"/>
    <cellStyle name="Percent 2 2 3" xfId="584"/>
    <cellStyle name="Percent 2 2 3 2" xfId="585"/>
    <cellStyle name="Percent 2 2 3 2 2" xfId="586"/>
    <cellStyle name="Percent 2 2 3 2 3" xfId="587"/>
    <cellStyle name="Percent 2 2 3 3" xfId="588"/>
    <cellStyle name="Percent 2 2 3 4" xfId="589"/>
    <cellStyle name="Percent 2 3" xfId="590"/>
    <cellStyle name="Percent 2 3 2" xfId="591"/>
    <cellStyle name="Percent 2 3 2 2" xfId="592"/>
    <cellStyle name="Percent 2 3 2 3" xfId="593"/>
    <cellStyle name="Percent 2 3 3" xfId="594"/>
    <cellStyle name="Percent 2 3 4" xfId="595"/>
    <cellStyle name="Percent 2 4" xfId="596"/>
    <cellStyle name="Percent 2 4 2" xfId="597"/>
    <cellStyle name="Percent 2 4 2 2" xfId="598"/>
    <cellStyle name="Percent 2 4 2 3" xfId="599"/>
    <cellStyle name="Percent 2 4 3" xfId="600"/>
    <cellStyle name="Percent 2 4 4" xfId="601"/>
    <cellStyle name="Percent 3" xfId="253"/>
    <cellStyle name="Percent 3 2" xfId="254"/>
    <cellStyle name="Percent 3 4" xfId="602"/>
    <cellStyle name="Percent 3 4 2" xfId="603"/>
    <cellStyle name="Percent 3 4 3" xfId="604"/>
    <cellStyle name="Percent 4" xfId="255"/>
    <cellStyle name="Percent 5" xfId="605"/>
    <cellStyle name="Percent 5 2" xfId="606"/>
    <cellStyle name="Percent 5 3" xfId="607"/>
    <cellStyle name="Percent 6" xfId="608"/>
    <cellStyle name="Percent 7" xfId="256"/>
    <cellStyle name="Percent 8" xfId="609"/>
    <cellStyle name="Percentage" xfId="257"/>
    <cellStyle name="Period Title" xfId="258"/>
    <cellStyle name="PSChar" xfId="259"/>
    <cellStyle name="PSDate" xfId="260"/>
    <cellStyle name="PSDec" xfId="261"/>
    <cellStyle name="PSDetail" xfId="262"/>
    <cellStyle name="PSHeading" xfId="263"/>
    <cellStyle name="PSHeading 2" xfId="320"/>
    <cellStyle name="PSHeading 2 2" xfId="610"/>
    <cellStyle name="PSHeading 2 2 2" xfId="629"/>
    <cellStyle name="PSHeading 2 3" xfId="628"/>
    <cellStyle name="PSHeading 3" xfId="611"/>
    <cellStyle name="PSHeading 3 2" xfId="612"/>
    <cellStyle name="PSHeading 3 2 2" xfId="613"/>
    <cellStyle name="PSHeading 3 2 2 2" xfId="632"/>
    <cellStyle name="PSHeading 3 2 3" xfId="631"/>
    <cellStyle name="PSHeading 3 3" xfId="630"/>
    <cellStyle name="PSHeading 4" xfId="614"/>
    <cellStyle name="PSHeading 4 2" xfId="633"/>
    <cellStyle name="PSHeading 5" xfId="627"/>
    <cellStyle name="PSInt" xfId="264"/>
    <cellStyle name="PSSpacer" xfId="265"/>
    <cellStyle name="Ratio" xfId="266"/>
    <cellStyle name="Ratio 2" xfId="267"/>
    <cellStyle name="Ratio_29(d) - Gas extensions -tariffs" xfId="268"/>
    <cellStyle name="Right Date" xfId="269"/>
    <cellStyle name="Right Number" xfId="270"/>
    <cellStyle name="Right Year" xfId="271"/>
    <cellStyle name="RIN_Input$_3dp" xfId="615"/>
    <cellStyle name="SAPError" xfId="272"/>
    <cellStyle name="SAPError 2" xfId="273"/>
    <cellStyle name="SAPKey" xfId="274"/>
    <cellStyle name="SAPKey 2" xfId="275"/>
    <cellStyle name="SAPLocked" xfId="276"/>
    <cellStyle name="SAPLocked 2" xfId="277"/>
    <cellStyle name="SAPOutput" xfId="278"/>
    <cellStyle name="SAPOutput 2" xfId="279"/>
    <cellStyle name="SAPSpace" xfId="280"/>
    <cellStyle name="SAPSpace 2" xfId="281"/>
    <cellStyle name="SAPText" xfId="282"/>
    <cellStyle name="SAPText 2" xfId="283"/>
    <cellStyle name="SAPUnLocked" xfId="284"/>
    <cellStyle name="SAPUnLocked 2" xfId="285"/>
    <cellStyle name="Sheet Title" xfId="286"/>
    <cellStyle name="SheetHeader1" xfId="616"/>
    <cellStyle name="Style 1" xfId="287"/>
    <cellStyle name="Style 1 2" xfId="288"/>
    <cellStyle name="Style 1 2 2" xfId="617"/>
    <cellStyle name="Style 1 3" xfId="618"/>
    <cellStyle name="Style 1 3 2" xfId="619"/>
    <cellStyle name="Style 1 3 3" xfId="620"/>
    <cellStyle name="Style 1 4" xfId="621"/>
    <cellStyle name="Style 1_29(d) - Gas extensions -tariffs" xfId="289"/>
    <cellStyle name="Style2" xfId="290"/>
    <cellStyle name="Style3" xfId="291"/>
    <cellStyle name="Style4" xfId="292"/>
    <cellStyle name="Style4 2" xfId="293"/>
    <cellStyle name="Style4_29(d) - Gas extensions -tariffs" xfId="294"/>
    <cellStyle name="Style5" xfId="295"/>
    <cellStyle name="Style5 2" xfId="296"/>
    <cellStyle name="Style5_29(d) - Gas extensions -tariffs" xfId="297"/>
    <cellStyle name="Table Head Green" xfId="298"/>
    <cellStyle name="Table Head_pldt" xfId="299"/>
    <cellStyle name="Table Header" xfId="49"/>
    <cellStyle name="Table Row Name" xfId="50"/>
    <cellStyle name="Table Source" xfId="300"/>
    <cellStyle name="Table Units" xfId="301"/>
    <cellStyle name="TableLvl2" xfId="622"/>
    <cellStyle name="TableLvl3" xfId="623"/>
    <cellStyle name="Text" xfId="302"/>
    <cellStyle name="Text 2" xfId="303"/>
    <cellStyle name="Text 3" xfId="304"/>
    <cellStyle name="Text Head 1" xfId="305"/>
    <cellStyle name="Text Head 2" xfId="306"/>
    <cellStyle name="Text Indent 2" xfId="307"/>
    <cellStyle name="Theirs" xfId="308"/>
    <cellStyle name="Title" xfId="7" builtinId="15" hidden="1"/>
    <cellStyle name="Title 2" xfId="309"/>
    <cellStyle name="TOC 1" xfId="310"/>
    <cellStyle name="TOC 2" xfId="311"/>
    <cellStyle name="TOC 3" xfId="312"/>
    <cellStyle name="Total" xfId="23" builtinId="25" hidden="1"/>
    <cellStyle name="Total 2" xfId="313"/>
    <cellStyle name="Total 2 2" xfId="624"/>
    <cellStyle name="Total 2 3" xfId="625"/>
    <cellStyle name="Warning Text" xfId="20" builtinId="11" hidden="1"/>
    <cellStyle name="Warning Text 2" xfId="314"/>
    <cellStyle name="year" xfId="315"/>
    <cellStyle name="year 2" xfId="316"/>
    <cellStyle name="year_29(d) - Gas extensions -tariffs" xfId="317"/>
  </cellStyles>
  <dxfs count="1">
    <dxf>
      <font>
        <color rgb="FF9C0006"/>
      </font>
      <fill>
        <patternFill>
          <bgColor rgb="FFFFC7CE"/>
        </patternFill>
      </fill>
    </dxf>
  </dxfs>
  <tableStyles count="0" defaultTableStyle="TableStyleMedium2" defaultPivotStyle="PivotStyleLight16"/>
  <colors>
    <mruColors>
      <color rgb="FF9EC0DB"/>
      <color rgb="FFE0D4A4"/>
      <color rgb="FF262D33"/>
      <color rgb="FF696A6D"/>
      <color rgb="FFD9DA93"/>
      <color rgb="FF9ECCA6"/>
      <color rgb="FFA0BCA6"/>
      <color rgb="FFF6C1D1"/>
      <color rgb="FF9ECFF8"/>
      <color rgb="FFE5BD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12700</xdr:rowOff>
    </xdr:from>
    <xdr:to>
      <xdr:col>4</xdr:col>
      <xdr:colOff>1111</xdr:colOff>
      <xdr:row>1</xdr:row>
      <xdr:rowOff>3308810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90500"/>
          <a:ext cx="7964011" cy="32961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uart.morrison\Documents\17_09_12%20Endeavour%20TSS\LRMC%20Model_FY201718_MASTER_201709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out"/>
      <sheetName val="Change Log"/>
      <sheetName val="Input Log"/>
      <sheetName val="Info"/>
      <sheetName val="Compliance Interface"/>
      <sheetName val="Pricing Proposal Price Summary"/>
      <sheetName val="Allocation Interface"/>
      <sheetName val="Tariffs"/>
      <sheetName val="Other Sets"/>
      <sheetName val="Consumption (t)"/>
      <sheetName val="DUOS (t-1)"/>
      <sheetName val="DUOS (t)"/>
      <sheetName val="Inputs =&gt;"/>
      <sheetName val="LRMC"/>
      <sheetName val="I0 Demand"/>
      <sheetName val="I1 Incremental Costs"/>
      <sheetName val="I2 Tariff timing"/>
      <sheetName val="I3 LRMC Probability"/>
      <sheetName val="Standalone&amp;Avoidable"/>
      <sheetName val="I4 Allocators"/>
      <sheetName val="I5 BBM costs"/>
      <sheetName val="DUOS"/>
      <sheetName val="I6 PTRM Quantities"/>
      <sheetName val="I7 PTRM Revenue"/>
      <sheetName val="I8 Tariff allocation"/>
      <sheetName val="Calculation =&gt;"/>
      <sheetName val="LRMC "/>
      <sheetName val="C1 LRMC"/>
      <sheetName val="C2 LRMC Surcharge"/>
      <sheetName val="C2b LRMC Surcharge Revenue"/>
      <sheetName val="C2c LRMC Residual Cost"/>
      <sheetName val="Standalone&amp;Avoidable "/>
      <sheetName val="C3 Revenue Range"/>
      <sheetName val="DUOS "/>
      <sheetName val="C4 Residual Cost"/>
      <sheetName val="C5 Tariffs"/>
      <sheetName val="C6 Results"/>
      <sheetName val="=&gt;Results"/>
      <sheetName val="R0 LRMC"/>
      <sheetName val="=&gt;Raw input data"/>
      <sheetName val="ID1 Coincident Demand"/>
      <sheetName val="ID2 PTRM Quantities"/>
      <sheetName val="ID3 Other inputs"/>
      <sheetName val="PTRM Tariff Revenues"/>
      <sheetName val="Implied Tariff "/>
      <sheetName val="Sheet1"/>
      <sheetName val="Sheet2"/>
      <sheetName val="Sheet3"/>
    </sheetNames>
    <sheetDataSet>
      <sheetData sheetId="0"/>
      <sheetData sheetId="1"/>
      <sheetData sheetId="2"/>
      <sheetData sheetId="3"/>
      <sheetData sheetId="4">
        <row r="15">
          <cell r="C15">
            <v>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Houston Kemp - Richard">
  <a:themeElements>
    <a:clrScheme name="HoustonKemp">
      <a:dk1>
        <a:sysClr val="windowText" lastClr="000000"/>
      </a:dk1>
      <a:lt1>
        <a:sysClr val="window" lastClr="FFFFFF"/>
      </a:lt1>
      <a:dk2>
        <a:srgbClr val="44546A"/>
      </a:dk2>
      <a:lt2>
        <a:srgbClr val="E7E6E6"/>
      </a:lt2>
      <a:accent1>
        <a:srgbClr val="008698"/>
      </a:accent1>
      <a:accent2>
        <a:srgbClr val="696A6D"/>
      </a:accent2>
      <a:accent3>
        <a:srgbClr val="B5A991"/>
      </a:accent3>
      <a:accent4>
        <a:srgbClr val="C94B20"/>
      </a:accent4>
      <a:accent5>
        <a:srgbClr val="A79344"/>
      </a:accent5>
      <a:accent6>
        <a:srgbClr val="242C31"/>
      </a:accent6>
      <a:hlink>
        <a:srgbClr val="A79344"/>
      </a:hlink>
      <a:folHlink>
        <a:srgbClr val="C94B2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FF"/>
  </sheetPr>
  <dimension ref="B2:D9"/>
  <sheetViews>
    <sheetView showGridLines="0" tabSelected="1" zoomScale="75" zoomScaleNormal="75" workbookViewId="0"/>
  </sheetViews>
  <sheetFormatPr defaultColWidth="8.88671875" defaultRowHeight="14.25"/>
  <cols>
    <col min="1" max="1" width="8.88671875" style="1"/>
    <col min="2" max="2" width="23.88671875" style="1" customWidth="1"/>
    <col min="3" max="3" width="37.44140625" style="1" customWidth="1"/>
    <col min="4" max="4" width="31.5546875" style="1" customWidth="1"/>
    <col min="5" max="16384" width="8.88671875" style="1"/>
  </cols>
  <sheetData>
    <row r="2" spans="2:4" ht="261" customHeight="1">
      <c r="B2" s="2"/>
      <c r="C2" s="3"/>
      <c r="D2" s="4"/>
    </row>
    <row r="3" spans="2:4" ht="15.75">
      <c r="B3" s="16" t="s">
        <v>6</v>
      </c>
      <c r="C3" s="13"/>
      <c r="D3" s="10">
        <v>43182</v>
      </c>
    </row>
    <row r="4" spans="2:4" ht="15.75">
      <c r="B4" s="17" t="s">
        <v>1</v>
      </c>
      <c r="C4" s="14"/>
      <c r="D4" s="11" t="s">
        <v>186</v>
      </c>
    </row>
    <row r="5" spans="2:4" ht="15.75">
      <c r="B5" s="17" t="s">
        <v>2</v>
      </c>
      <c r="C5" s="14"/>
      <c r="D5" s="11" t="s">
        <v>7</v>
      </c>
    </row>
    <row r="6" spans="2:4" ht="15.75">
      <c r="B6" s="17" t="s">
        <v>3</v>
      </c>
      <c r="C6" s="14"/>
      <c r="D6" s="12" t="s">
        <v>544</v>
      </c>
    </row>
    <row r="7" spans="2:4" ht="15.75">
      <c r="B7" s="17" t="s">
        <v>4</v>
      </c>
      <c r="C7" s="14"/>
      <c r="D7" s="12" t="s">
        <v>8</v>
      </c>
    </row>
    <row r="8" spans="2:4" ht="15.75">
      <c r="B8" s="18" t="s">
        <v>5</v>
      </c>
      <c r="C8" s="15"/>
      <c r="D8" s="29">
        <v>2.1</v>
      </c>
    </row>
    <row r="9" spans="2:4" ht="15">
      <c r="D9"/>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sheetPr>
  <dimension ref="A1:A33"/>
  <sheetViews>
    <sheetView showGridLines="0" zoomScale="70" zoomScaleNormal="70" workbookViewId="0"/>
  </sheetViews>
  <sheetFormatPr defaultColWidth="8.88671875" defaultRowHeight="14.25"/>
  <cols>
    <col min="1" max="1" width="18.5546875" style="1" customWidth="1"/>
    <col min="2" max="16384" width="8.88671875" style="1"/>
  </cols>
  <sheetData>
    <row r="1" spans="1:1" ht="18">
      <c r="A1" s="5" t="str">
        <f ca="1">MID(CELL("filename",A2),FIND("]",CELL("filename",A2))+1,256)</f>
        <v>Raw Inputs -&gt;</v>
      </c>
    </row>
    <row r="2" spans="1:1" ht="15">
      <c r="A2" s="9" t="s">
        <v>0</v>
      </c>
    </row>
    <row r="12" spans="1:1" customFormat="1" ht="15"/>
    <row r="13" spans="1:1" customFormat="1" ht="15"/>
    <row r="14" spans="1:1" customFormat="1" ht="15"/>
    <row r="15" spans="1:1" customFormat="1" ht="15"/>
    <row r="16" spans="1:1" customFormat="1" ht="15"/>
    <row r="17" customFormat="1" ht="15"/>
    <row r="18" customFormat="1" ht="15"/>
    <row r="19" customFormat="1" ht="15"/>
    <row r="22" customFormat="1" ht="15"/>
    <row r="23" customFormat="1" ht="15"/>
    <row r="24" customFormat="1" ht="15"/>
    <row r="25" customFormat="1" ht="15"/>
    <row r="26" customFormat="1" ht="15"/>
    <row r="27" customFormat="1" ht="15"/>
    <row r="28" customFormat="1" ht="15"/>
    <row r="29" customFormat="1" ht="15"/>
    <row r="30" customFormat="1" ht="15"/>
    <row r="31" customFormat="1" ht="15"/>
    <row r="32" customFormat="1" ht="15"/>
    <row r="33" customFormat="1" ht="15"/>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9FFCC"/>
  </sheetPr>
  <dimension ref="A1:Z5830"/>
  <sheetViews>
    <sheetView showGridLines="0" zoomScale="70" zoomScaleNormal="70" workbookViewId="0"/>
  </sheetViews>
  <sheetFormatPr defaultColWidth="8.88671875" defaultRowHeight="14.25"/>
  <cols>
    <col min="1" max="1" width="18.5546875" style="1" customWidth="1"/>
    <col min="2" max="2" width="18.44140625" style="1" customWidth="1"/>
    <col min="3" max="3" width="5" style="1" bestFit="1" customWidth="1"/>
    <col min="4" max="4" width="11.5546875" style="1" bestFit="1" customWidth="1"/>
    <col min="5" max="5" width="6.44140625" style="1" bestFit="1" customWidth="1"/>
    <col min="6" max="6" width="8.21875" style="1" bestFit="1" customWidth="1"/>
    <col min="7" max="7" width="7.109375" style="1" bestFit="1" customWidth="1"/>
    <col min="8" max="8" width="5.33203125" style="1" bestFit="1" customWidth="1"/>
    <col min="9" max="9" width="6.44140625" style="1" bestFit="1" customWidth="1"/>
    <col min="10" max="10" width="8.21875" style="1" bestFit="1" customWidth="1"/>
    <col min="11" max="11" width="7.109375" style="1" bestFit="1" customWidth="1"/>
    <col min="12" max="12" width="5.33203125" style="1" customWidth="1"/>
    <col min="13" max="13" width="16" style="1" bestFit="1" customWidth="1"/>
    <col min="14" max="14" width="18" style="1" bestFit="1" customWidth="1"/>
    <col min="15" max="15" width="8.6640625" style="1" bestFit="1" customWidth="1"/>
    <col min="16" max="16" width="33.109375" style="1" bestFit="1" customWidth="1"/>
    <col min="17" max="17" width="13.77734375" style="1" bestFit="1" customWidth="1"/>
    <col min="18" max="16384" width="8.88671875" style="1"/>
  </cols>
  <sheetData>
    <row r="1" spans="1:26" ht="18">
      <c r="A1" s="5" t="str">
        <f ca="1">MID(CELL("filename",A2),FIND("]",CELL("filename",A2))+1,256)</f>
        <v>Raw demand forecast</v>
      </c>
    </row>
    <row r="2" spans="1:26" ht="15">
      <c r="A2" s="9"/>
    </row>
    <row r="3" spans="1:26" ht="15">
      <c r="A3" s="22"/>
    </row>
    <row r="4" spans="1:26" ht="21">
      <c r="B4" s="23" t="s">
        <v>538</v>
      </c>
      <c r="C4" s="23"/>
      <c r="D4" s="23"/>
      <c r="E4" s="23"/>
      <c r="F4" s="23"/>
      <c r="G4" s="23"/>
      <c r="H4" s="23"/>
      <c r="I4" s="23"/>
      <c r="J4" s="23"/>
      <c r="K4" s="23"/>
      <c r="L4" s="23"/>
      <c r="M4" s="23"/>
      <c r="N4" s="23"/>
      <c r="O4" s="23"/>
    </row>
    <row r="5" spans="1:26">
      <c r="L5" s="24"/>
    </row>
    <row r="6" spans="1:26" ht="15.75">
      <c r="B6" s="21" t="s">
        <v>670</v>
      </c>
      <c r="C6" s="21" t="s">
        <v>671</v>
      </c>
      <c r="D6" s="21" t="s">
        <v>672</v>
      </c>
      <c r="E6" s="21" t="s">
        <v>673</v>
      </c>
      <c r="F6" s="21" t="s">
        <v>674</v>
      </c>
      <c r="G6" s="21" t="s">
        <v>675</v>
      </c>
      <c r="H6" s="21" t="s">
        <v>676</v>
      </c>
      <c r="I6" s="21" t="s">
        <v>677</v>
      </c>
      <c r="J6" s="21" t="s">
        <v>678</v>
      </c>
      <c r="K6" s="21" t="s">
        <v>679</v>
      </c>
      <c r="L6" s="21" t="s">
        <v>680</v>
      </c>
      <c r="M6" s="21" t="s">
        <v>681</v>
      </c>
      <c r="N6" s="21" t="s">
        <v>445</v>
      </c>
      <c r="O6" s="21" t="s">
        <v>682</v>
      </c>
    </row>
    <row r="7" spans="1:26" ht="15">
      <c r="B7" s="6" t="s">
        <v>79</v>
      </c>
      <c r="C7" s="7" t="s">
        <v>683</v>
      </c>
      <c r="D7" s="7">
        <v>31.03661842</v>
      </c>
      <c r="E7" s="7">
        <v>34.265000000000001</v>
      </c>
      <c r="F7" s="7">
        <v>16.595296916015201</v>
      </c>
      <c r="G7" s="7">
        <v>38.072222219496247</v>
      </c>
      <c r="H7" s="7">
        <v>0.90000000006444003</v>
      </c>
      <c r="I7" s="7">
        <v>30.746900000000004</v>
      </c>
      <c r="J7" s="7">
        <v>14.891403319627264</v>
      </c>
      <c r="K7" s="7">
        <v>34.163222219776138</v>
      </c>
      <c r="L7" s="7">
        <v>0.90000000006444003</v>
      </c>
      <c r="M7" s="7" t="s">
        <v>684</v>
      </c>
      <c r="N7" s="7" t="s">
        <v>685</v>
      </c>
      <c r="O7" s="7" t="s">
        <v>686</v>
      </c>
    </row>
    <row r="8" spans="1:26" ht="15">
      <c r="B8" s="6" t="s">
        <v>79</v>
      </c>
      <c r="C8" s="7" t="s">
        <v>687</v>
      </c>
      <c r="D8" s="7">
        <v>36.532710082000001</v>
      </c>
      <c r="E8" s="7">
        <v>31.748999999999999</v>
      </c>
      <c r="F8" s="7">
        <v>15.376742506004703</v>
      </c>
      <c r="G8" s="7">
        <v>35.276666666452087</v>
      </c>
      <c r="H8" s="7">
        <v>0.90000000000547442</v>
      </c>
      <c r="I8" s="7">
        <v>28.230699999999999</v>
      </c>
      <c r="J8" s="7">
        <v>13.672752044608245</v>
      </c>
      <c r="K8" s="7">
        <v>31.367444444253646</v>
      </c>
      <c r="L8" s="7">
        <v>0.90000000000547442</v>
      </c>
      <c r="M8" s="7" t="s">
        <v>684</v>
      </c>
      <c r="N8" s="7" t="s">
        <v>685</v>
      </c>
      <c r="O8" s="7" t="s">
        <v>686</v>
      </c>
    </row>
    <row r="9" spans="1:26" ht="15">
      <c r="B9" s="6" t="s">
        <v>79</v>
      </c>
      <c r="C9" s="7" t="s">
        <v>688</v>
      </c>
      <c r="D9" s="7">
        <v>31.146799999999999</v>
      </c>
      <c r="E9" s="7">
        <v>34.57</v>
      </c>
      <c r="F9" s="7">
        <v>10.04383858070315</v>
      </c>
      <c r="G9" s="7">
        <v>35.999494349715818</v>
      </c>
      <c r="H9" s="7">
        <v>0.96029126587643032</v>
      </c>
      <c r="I9" s="7">
        <v>31.051500000000001</v>
      </c>
      <c r="J9" s="7">
        <v>9.0215867425138487</v>
      </c>
      <c r="K9" s="7">
        <v>32.335501845536612</v>
      </c>
      <c r="L9" s="7">
        <v>0.96029126587643032</v>
      </c>
      <c r="M9" s="7" t="s">
        <v>684</v>
      </c>
      <c r="N9" s="7" t="s">
        <v>685</v>
      </c>
      <c r="O9" s="7" t="s">
        <v>686</v>
      </c>
    </row>
    <row r="10" spans="1:26" ht="15">
      <c r="B10" s="6" t="s">
        <v>79</v>
      </c>
      <c r="C10" s="7" t="s">
        <v>689</v>
      </c>
      <c r="D10" s="7">
        <v>31.007999999999999</v>
      </c>
      <c r="E10" s="7">
        <v>32.857999999999997</v>
      </c>
      <c r="F10" s="7">
        <v>9.3668480500384703</v>
      </c>
      <c r="G10" s="7">
        <v>34.167030985915488</v>
      </c>
      <c r="H10" s="7">
        <v>0.96168730650154799</v>
      </c>
      <c r="I10" s="7">
        <v>29.339400000000001</v>
      </c>
      <c r="J10" s="7">
        <v>8.363798821574612</v>
      </c>
      <c r="K10" s="7">
        <v>30.508253360160968</v>
      </c>
      <c r="L10" s="7">
        <v>0.96168730650154799</v>
      </c>
      <c r="M10" s="7" t="s">
        <v>684</v>
      </c>
      <c r="N10" s="7" t="s">
        <v>685</v>
      </c>
      <c r="O10" s="7" t="s">
        <v>686</v>
      </c>
    </row>
    <row r="11" spans="1:26" ht="15">
      <c r="B11" s="6" t="s">
        <v>79</v>
      </c>
      <c r="C11" s="7" t="s">
        <v>690</v>
      </c>
      <c r="D11" s="7">
        <v>34.398000000000003</v>
      </c>
      <c r="E11" s="7">
        <v>33.25</v>
      </c>
      <c r="F11" s="7">
        <v>9.0125751359142487</v>
      </c>
      <c r="G11" s="7">
        <v>34.44980421686747</v>
      </c>
      <c r="H11" s="7">
        <v>0.96517239374382235</v>
      </c>
      <c r="I11" s="7">
        <v>29.257999999999999</v>
      </c>
      <c r="J11" s="7">
        <v>7.9305240098219159</v>
      </c>
      <c r="K11" s="7">
        <v>30.313755542168671</v>
      </c>
      <c r="L11" s="7">
        <v>0.96517239374382235</v>
      </c>
      <c r="M11" s="7" t="s">
        <v>684</v>
      </c>
      <c r="N11" s="7" t="s">
        <v>685</v>
      </c>
      <c r="O11" s="7" t="s">
        <v>686</v>
      </c>
    </row>
    <row r="12" spans="1:26" ht="15">
      <c r="B12" s="6" t="s">
        <v>79</v>
      </c>
      <c r="C12" s="7" t="s">
        <v>691</v>
      </c>
      <c r="D12" s="7">
        <v>41.283999999999999</v>
      </c>
      <c r="E12" s="7">
        <v>35.765000000000001</v>
      </c>
      <c r="F12" s="7">
        <v>9.5014218703554327</v>
      </c>
      <c r="G12" s="7">
        <v>37.005570426065162</v>
      </c>
      <c r="H12" s="7">
        <v>0.96647611665536282</v>
      </c>
      <c r="I12" s="7">
        <v>30.564</v>
      </c>
      <c r="J12" s="7">
        <v>8.1197108358882648</v>
      </c>
      <c r="K12" s="7">
        <v>31.624164812030077</v>
      </c>
      <c r="L12" s="7">
        <v>0.96647611665536282</v>
      </c>
      <c r="M12" s="7" t="s">
        <v>684</v>
      </c>
      <c r="N12" s="7" t="s">
        <v>685</v>
      </c>
      <c r="O12" s="7" t="s">
        <v>686</v>
      </c>
    </row>
    <row r="13" spans="1:26" ht="15">
      <c r="A13" s="24"/>
      <c r="B13" s="6" t="s">
        <v>79</v>
      </c>
      <c r="C13" s="7" t="s">
        <v>692</v>
      </c>
      <c r="D13" s="7" t="s">
        <v>661</v>
      </c>
      <c r="E13" s="7">
        <v>36.670379380861469</v>
      </c>
      <c r="F13" s="7">
        <v>9.7419472848748327</v>
      </c>
      <c r="G13" s="7">
        <v>37.942354445099873</v>
      </c>
      <c r="H13" s="7">
        <v>0.96647611665536282</v>
      </c>
      <c r="I13" s="7">
        <v>31.469379380861469</v>
      </c>
      <c r="J13" s="7">
        <v>8.3602362504076559</v>
      </c>
      <c r="K13" s="7">
        <v>32.560948831064785</v>
      </c>
      <c r="L13" s="7">
        <v>0.96647611665536282</v>
      </c>
      <c r="M13" s="7" t="s">
        <v>684</v>
      </c>
      <c r="N13" s="7" t="s">
        <v>685</v>
      </c>
      <c r="O13" s="7" t="s">
        <v>686</v>
      </c>
    </row>
    <row r="14" spans="1:26" customFormat="1" ht="15">
      <c r="A14" s="1"/>
      <c r="B14" s="6" t="s">
        <v>79</v>
      </c>
      <c r="C14" s="7" t="s">
        <v>693</v>
      </c>
      <c r="D14" s="7" t="s">
        <v>661</v>
      </c>
      <c r="E14" s="7">
        <v>38.46290032143672</v>
      </c>
      <c r="F14" s="7">
        <v>10.218153007448617</v>
      </c>
      <c r="G14" s="7">
        <v>39.797052051884549</v>
      </c>
      <c r="H14" s="7">
        <v>0.96647611665536282</v>
      </c>
      <c r="I14" s="7">
        <v>33.26190032143672</v>
      </c>
      <c r="J14" s="7">
        <v>8.8364419729814419</v>
      </c>
      <c r="K14" s="7">
        <v>34.41564643784946</v>
      </c>
      <c r="L14" s="7">
        <v>0.96647611665536282</v>
      </c>
      <c r="M14" s="7" t="s">
        <v>684</v>
      </c>
      <c r="N14" s="7" t="s">
        <v>685</v>
      </c>
      <c r="O14" s="7" t="s">
        <v>686</v>
      </c>
      <c r="P14" s="1"/>
      <c r="Q14" s="1"/>
      <c r="R14" s="1"/>
      <c r="S14" s="1"/>
      <c r="T14" s="1"/>
      <c r="U14" s="1"/>
      <c r="V14" s="1"/>
      <c r="W14" s="1"/>
      <c r="X14" s="1"/>
      <c r="Y14" s="1"/>
      <c r="Z14" s="1"/>
    </row>
    <row r="15" spans="1:26" customFormat="1" ht="15">
      <c r="A15" s="1"/>
      <c r="B15" s="6" t="s">
        <v>79</v>
      </c>
      <c r="C15" s="7" t="s">
        <v>694</v>
      </c>
      <c r="D15" s="7" t="s">
        <v>661</v>
      </c>
      <c r="E15" s="7">
        <v>39.959589646714946</v>
      </c>
      <c r="F15" s="7">
        <v>10.615767342366166</v>
      </c>
      <c r="G15" s="7">
        <v>41.34565661591428</v>
      </c>
      <c r="H15" s="7">
        <v>0.96647611665536282</v>
      </c>
      <c r="I15" s="7">
        <v>34.758589646714945</v>
      </c>
      <c r="J15" s="7">
        <v>9.2340563078989888</v>
      </c>
      <c r="K15" s="7">
        <v>35.964251001879191</v>
      </c>
      <c r="L15" s="7">
        <v>0.96647611665536282</v>
      </c>
      <c r="M15" s="7" t="s">
        <v>684</v>
      </c>
      <c r="N15" s="7" t="s">
        <v>685</v>
      </c>
      <c r="O15" s="7" t="s">
        <v>686</v>
      </c>
      <c r="P15" s="1"/>
      <c r="Q15" s="1"/>
      <c r="R15" s="1"/>
      <c r="S15" s="1"/>
      <c r="T15" s="1"/>
      <c r="U15" s="1"/>
      <c r="V15" s="1"/>
      <c r="W15" s="1"/>
      <c r="X15" s="1"/>
      <c r="Y15" s="1"/>
      <c r="Z15" s="1"/>
    </row>
    <row r="16" spans="1:26" customFormat="1" ht="15">
      <c r="A16" s="1"/>
      <c r="B16" s="6" t="s">
        <v>79</v>
      </c>
      <c r="C16" s="7" t="s">
        <v>695</v>
      </c>
      <c r="D16" s="7" t="s">
        <v>661</v>
      </c>
      <c r="E16" s="7">
        <v>40.795735853061728</v>
      </c>
      <c r="F16" s="7">
        <v>10.83790009370963</v>
      </c>
      <c r="G16" s="7">
        <v>42.210805988917308</v>
      </c>
      <c r="H16" s="7">
        <v>0.96647611665536282</v>
      </c>
      <c r="I16" s="7">
        <v>35.594735853061728</v>
      </c>
      <c r="J16" s="7">
        <v>9.4561890592424387</v>
      </c>
      <c r="K16" s="7">
        <v>36.829400374882219</v>
      </c>
      <c r="L16" s="7">
        <v>0.96647611665536282</v>
      </c>
      <c r="M16" s="7" t="s">
        <v>684</v>
      </c>
      <c r="N16" s="7" t="s">
        <v>685</v>
      </c>
      <c r="O16" s="7" t="s">
        <v>686</v>
      </c>
      <c r="P16" s="1"/>
      <c r="Q16" s="1"/>
      <c r="R16" s="1"/>
      <c r="S16" s="1"/>
      <c r="T16" s="1"/>
      <c r="U16" s="1"/>
      <c r="V16" s="1"/>
      <c r="W16" s="1"/>
      <c r="X16" s="1"/>
      <c r="Y16" s="1"/>
      <c r="Z16" s="1"/>
    </row>
    <row r="17" spans="1:26" customFormat="1" ht="15">
      <c r="A17" s="1"/>
      <c r="B17" s="6" t="s">
        <v>79</v>
      </c>
      <c r="C17" s="7" t="s">
        <v>696</v>
      </c>
      <c r="D17" s="7" t="s">
        <v>661</v>
      </c>
      <c r="E17" s="7">
        <v>41.348342081268186</v>
      </c>
      <c r="F17" s="7">
        <v>10.984706885332036</v>
      </c>
      <c r="G17" s="7">
        <v>42.782580312859047</v>
      </c>
      <c r="H17" s="7">
        <v>0.96647611665536282</v>
      </c>
      <c r="I17" s="7">
        <v>36.147342081268192</v>
      </c>
      <c r="J17" s="7">
        <v>9.6029958508648487</v>
      </c>
      <c r="K17" s="7">
        <v>37.401174698823965</v>
      </c>
      <c r="L17" s="7">
        <v>0.96647611665536282</v>
      </c>
      <c r="M17" s="7" t="s">
        <v>684</v>
      </c>
      <c r="N17" s="7" t="s">
        <v>685</v>
      </c>
      <c r="O17" s="7" t="s">
        <v>686</v>
      </c>
      <c r="P17" s="1"/>
      <c r="Q17" s="1"/>
      <c r="R17" s="1"/>
      <c r="S17" s="1"/>
      <c r="T17" s="1"/>
      <c r="U17" s="1"/>
      <c r="V17" s="1"/>
      <c r="W17" s="1"/>
      <c r="X17" s="1"/>
      <c r="Y17" s="1"/>
      <c r="Z17" s="1"/>
    </row>
    <row r="18" spans="1:26" customFormat="1" ht="15">
      <c r="A18" s="1"/>
      <c r="B18" s="6" t="s">
        <v>79</v>
      </c>
      <c r="C18" s="7" t="s">
        <v>697</v>
      </c>
      <c r="D18" s="7" t="s">
        <v>661</v>
      </c>
      <c r="E18" s="7">
        <v>41.621194678370941</v>
      </c>
      <c r="F18" s="7">
        <v>11.057193607923805</v>
      </c>
      <c r="G18" s="7">
        <v>43.064897270723456</v>
      </c>
      <c r="H18" s="7">
        <v>0.96647611665536282</v>
      </c>
      <c r="I18" s="7">
        <v>36.420194678370933</v>
      </c>
      <c r="J18" s="7">
        <v>9.6754825734566214</v>
      </c>
      <c r="K18" s="7">
        <v>37.683491656688361</v>
      </c>
      <c r="L18" s="7">
        <v>0.96647611665536282</v>
      </c>
      <c r="M18" s="7" t="s">
        <v>684</v>
      </c>
      <c r="N18" s="7" t="s">
        <v>685</v>
      </c>
      <c r="O18" s="7" t="s">
        <v>686</v>
      </c>
      <c r="P18" s="1"/>
      <c r="Q18" s="1"/>
      <c r="R18" s="1"/>
      <c r="S18" s="1"/>
      <c r="T18" s="1"/>
      <c r="U18" s="1"/>
      <c r="V18" s="1"/>
      <c r="W18" s="1"/>
      <c r="X18" s="1"/>
      <c r="Y18" s="1"/>
      <c r="Z18" s="1"/>
    </row>
    <row r="19" spans="1:26" customFormat="1" ht="15">
      <c r="A19" s="1"/>
      <c r="B19" s="6" t="s">
        <v>79</v>
      </c>
      <c r="C19" s="7" t="s">
        <v>698</v>
      </c>
      <c r="D19" s="7" t="s">
        <v>661</v>
      </c>
      <c r="E19" s="7">
        <v>41.61280747058516</v>
      </c>
      <c r="F19" s="7">
        <v>11.054965440735579</v>
      </c>
      <c r="G19" s="7">
        <v>43.056219138236536</v>
      </c>
      <c r="H19" s="7">
        <v>0.96647611665536282</v>
      </c>
      <c r="I19" s="7">
        <v>36.411807470585167</v>
      </c>
      <c r="J19" s="7">
        <v>9.6732544062683985</v>
      </c>
      <c r="K19" s="7">
        <v>37.674813524201454</v>
      </c>
      <c r="L19" s="7">
        <v>0.96647611665536282</v>
      </c>
      <c r="M19" s="7" t="s">
        <v>684</v>
      </c>
      <c r="N19" s="7" t="s">
        <v>685</v>
      </c>
      <c r="O19" s="7" t="s">
        <v>686</v>
      </c>
      <c r="P19" s="1"/>
      <c r="Q19" s="1"/>
      <c r="R19" s="1"/>
      <c r="S19" s="1"/>
      <c r="T19" s="1"/>
      <c r="U19" s="1"/>
      <c r="V19" s="1"/>
      <c r="W19" s="1"/>
      <c r="X19" s="1"/>
      <c r="Y19" s="1"/>
      <c r="Z19" s="1"/>
    </row>
    <row r="20" spans="1:26" customFormat="1" ht="15">
      <c r="A20" s="1"/>
      <c r="B20" s="6" t="s">
        <v>79</v>
      </c>
      <c r="C20" s="7" t="s">
        <v>699</v>
      </c>
      <c r="D20" s="7" t="s">
        <v>661</v>
      </c>
      <c r="E20" s="7">
        <v>41.491984849535662</v>
      </c>
      <c r="F20" s="7">
        <v>11.022867392529983</v>
      </c>
      <c r="G20" s="7">
        <v>42.931205577148631</v>
      </c>
      <c r="H20" s="7">
        <v>0.96647611665536282</v>
      </c>
      <c r="I20" s="7">
        <v>36.290984849535661</v>
      </c>
      <c r="J20" s="7">
        <v>9.6411563580628012</v>
      </c>
      <c r="K20" s="7">
        <v>37.549799963113543</v>
      </c>
      <c r="L20" s="7">
        <v>0.96647611665536282</v>
      </c>
      <c r="M20" s="7" t="s">
        <v>684</v>
      </c>
      <c r="N20" s="7" t="s">
        <v>685</v>
      </c>
      <c r="O20" s="7" t="s">
        <v>686</v>
      </c>
      <c r="P20" s="1"/>
      <c r="Q20" s="1"/>
      <c r="R20" s="1"/>
      <c r="S20" s="1"/>
      <c r="T20" s="1"/>
      <c r="U20" s="1"/>
      <c r="V20" s="1"/>
      <c r="W20" s="1"/>
      <c r="X20" s="1"/>
      <c r="Y20" s="1"/>
      <c r="Z20" s="1"/>
    </row>
    <row r="21" spans="1:26" customFormat="1" ht="15">
      <c r="A21" s="1"/>
      <c r="B21" s="6" t="s">
        <v>79</v>
      </c>
      <c r="C21" s="7" t="s">
        <v>700</v>
      </c>
      <c r="D21" s="7" t="s">
        <v>661</v>
      </c>
      <c r="E21" s="7">
        <v>41.495984271045081</v>
      </c>
      <c r="F21" s="7">
        <v>11.023929889132752</v>
      </c>
      <c r="G21" s="7">
        <v>42.935343725459276</v>
      </c>
      <c r="H21" s="7">
        <v>0.96647611665536282</v>
      </c>
      <c r="I21" s="7">
        <v>36.294984271045081</v>
      </c>
      <c r="J21" s="7">
        <v>9.6422188546655754</v>
      </c>
      <c r="K21" s="7">
        <v>37.553938111424188</v>
      </c>
      <c r="L21" s="7">
        <v>0.96647611665536282</v>
      </c>
      <c r="M21" s="7" t="s">
        <v>684</v>
      </c>
      <c r="N21" s="7" t="s">
        <v>685</v>
      </c>
      <c r="O21" s="7" t="s">
        <v>686</v>
      </c>
      <c r="P21" s="1"/>
      <c r="Q21" s="1"/>
      <c r="R21" s="1"/>
      <c r="S21" s="1"/>
      <c r="T21" s="1"/>
      <c r="U21" s="1"/>
      <c r="V21" s="1"/>
      <c r="W21" s="1"/>
      <c r="X21" s="1"/>
      <c r="Y21" s="1"/>
      <c r="Z21" s="1"/>
    </row>
    <row r="22" spans="1:26" ht="15">
      <c r="B22" s="6" t="s">
        <v>79</v>
      </c>
      <c r="C22" s="7" t="s">
        <v>701</v>
      </c>
      <c r="D22" s="7" t="s">
        <v>661</v>
      </c>
      <c r="E22" s="7">
        <v>41.499983692554494</v>
      </c>
      <c r="F22" s="7">
        <v>11.024992385735542</v>
      </c>
      <c r="G22" s="7">
        <v>42.939481873769921</v>
      </c>
      <c r="H22" s="7">
        <v>0.96647611665536282</v>
      </c>
      <c r="I22" s="7">
        <v>36.298983692554494</v>
      </c>
      <c r="J22" s="7">
        <v>9.6432813512683513</v>
      </c>
      <c r="K22" s="7">
        <v>37.558076259734833</v>
      </c>
      <c r="L22" s="7">
        <v>0.96647611665536282</v>
      </c>
      <c r="M22" s="7" t="s">
        <v>684</v>
      </c>
      <c r="N22" s="7" t="s">
        <v>685</v>
      </c>
      <c r="O22" s="7" t="s">
        <v>686</v>
      </c>
    </row>
    <row r="23" spans="1:26" ht="15">
      <c r="B23" s="6" t="s">
        <v>120</v>
      </c>
      <c r="C23" s="7" t="s">
        <v>683</v>
      </c>
      <c r="D23" s="7">
        <v>19.744696000000001</v>
      </c>
      <c r="E23" s="7">
        <v>23.577000000000002</v>
      </c>
      <c r="F23" s="7">
        <v>1.3995784587422144</v>
      </c>
      <c r="G23" s="7">
        <v>23.618504373947459</v>
      </c>
      <c r="H23" s="7">
        <v>0.99824271794308705</v>
      </c>
      <c r="I23" s="7">
        <v>21.721800000000002</v>
      </c>
      <c r="J23" s="7">
        <v>1.2894500303306571</v>
      </c>
      <c r="K23" s="7">
        <v>21.760038525258171</v>
      </c>
      <c r="L23" s="7">
        <v>0.99824271794308705</v>
      </c>
      <c r="M23" s="7" t="s">
        <v>684</v>
      </c>
      <c r="N23" s="7" t="s">
        <v>685</v>
      </c>
      <c r="O23" s="7" t="s">
        <v>686</v>
      </c>
    </row>
    <row r="24" spans="1:26" customFormat="1" ht="15">
      <c r="A24" s="1"/>
      <c r="B24" s="6" t="s">
        <v>120</v>
      </c>
      <c r="C24" s="7" t="s">
        <v>687</v>
      </c>
      <c r="D24" s="7">
        <v>23.502817</v>
      </c>
      <c r="E24" s="7">
        <v>21.55</v>
      </c>
      <c r="F24" s="7">
        <v>2.0223827146842117</v>
      </c>
      <c r="G24" s="7">
        <v>21.644688305555558</v>
      </c>
      <c r="H24" s="7">
        <v>0.99562533291222066</v>
      </c>
      <c r="I24" s="7">
        <v>19.694500000000001</v>
      </c>
      <c r="J24" s="7">
        <v>1.8482513398769549</v>
      </c>
      <c r="K24" s="7">
        <v>19.781035444722225</v>
      </c>
      <c r="L24" s="7">
        <v>0.99562533291222066</v>
      </c>
      <c r="M24" s="7" t="s">
        <v>684</v>
      </c>
      <c r="N24" s="7" t="s">
        <v>685</v>
      </c>
      <c r="O24" s="7" t="s">
        <v>686</v>
      </c>
      <c r="P24" s="1"/>
      <c r="Q24" s="1"/>
      <c r="R24" s="1"/>
      <c r="S24" s="1"/>
      <c r="T24" s="1"/>
      <c r="U24" s="1"/>
      <c r="V24" s="1"/>
      <c r="W24" s="1"/>
      <c r="X24" s="1"/>
      <c r="Y24" s="1"/>
      <c r="Z24" s="1"/>
    </row>
    <row r="25" spans="1:26" customFormat="1" ht="15">
      <c r="A25" s="1"/>
      <c r="B25" s="6" t="s">
        <v>120</v>
      </c>
      <c r="C25" s="7" t="s">
        <v>688</v>
      </c>
      <c r="D25" s="7">
        <v>21.147815999999999</v>
      </c>
      <c r="E25" s="7">
        <v>21.661999999999999</v>
      </c>
      <c r="F25" s="7">
        <v>6.5911034195904197</v>
      </c>
      <c r="G25" s="7">
        <v>22.642545976275205</v>
      </c>
      <c r="H25" s="7">
        <v>0.95669453526548565</v>
      </c>
      <c r="I25" s="7">
        <v>19.806999999999999</v>
      </c>
      <c r="J25" s="7">
        <v>6.0266819975915107</v>
      </c>
      <c r="K25" s="7">
        <v>20.703578069988133</v>
      </c>
      <c r="L25" s="7">
        <v>0.95669453526548565</v>
      </c>
      <c r="M25" s="7" t="s">
        <v>684</v>
      </c>
      <c r="N25" s="7" t="s">
        <v>685</v>
      </c>
      <c r="O25" s="7" t="s">
        <v>686</v>
      </c>
      <c r="P25" s="1"/>
      <c r="Q25" s="1"/>
      <c r="R25" s="1"/>
      <c r="S25" s="1"/>
      <c r="T25" s="1"/>
      <c r="U25" s="1"/>
      <c r="V25" s="1"/>
      <c r="W25" s="1"/>
      <c r="X25" s="1"/>
      <c r="Y25" s="1"/>
      <c r="Z25" s="1"/>
    </row>
    <row r="26" spans="1:26" customFormat="1" ht="15">
      <c r="A26" s="1"/>
      <c r="B26" s="6" t="s">
        <v>120</v>
      </c>
      <c r="C26" s="7" t="s">
        <v>689</v>
      </c>
      <c r="D26" s="7">
        <v>20.512</v>
      </c>
      <c r="E26" s="7">
        <v>21.31</v>
      </c>
      <c r="F26" s="7">
        <v>5.2706458285511824</v>
      </c>
      <c r="G26" s="7">
        <v>21.952125351546805</v>
      </c>
      <c r="H26" s="7">
        <v>0.97074882995319811</v>
      </c>
      <c r="I26" s="7">
        <v>19.4544</v>
      </c>
      <c r="J26" s="7">
        <v>4.8116964902377291</v>
      </c>
      <c r="K26" s="7">
        <v>20.040611329851345</v>
      </c>
      <c r="L26" s="7">
        <v>0.97074882995319811</v>
      </c>
      <c r="M26" s="7" t="s">
        <v>684</v>
      </c>
      <c r="N26" s="7" t="s">
        <v>685</v>
      </c>
      <c r="O26" s="7" t="s">
        <v>686</v>
      </c>
      <c r="P26" s="1"/>
      <c r="Q26" s="1"/>
      <c r="R26" s="1"/>
      <c r="S26" s="1"/>
      <c r="T26" s="1"/>
      <c r="U26" s="1"/>
      <c r="V26" s="1"/>
      <c r="W26" s="1"/>
      <c r="X26" s="1"/>
      <c r="Y26" s="1"/>
      <c r="Z26" s="1"/>
    </row>
    <row r="27" spans="1:26" customFormat="1" ht="15">
      <c r="A27" s="1"/>
      <c r="B27" s="6" t="s">
        <v>120</v>
      </c>
      <c r="C27" s="7" t="s">
        <v>690</v>
      </c>
      <c r="D27" s="7">
        <v>22.945</v>
      </c>
      <c r="E27" s="7">
        <v>22.763000000000002</v>
      </c>
      <c r="F27" s="7">
        <v>5.9464735160147066</v>
      </c>
      <c r="G27" s="7">
        <v>23.526893468468469</v>
      </c>
      <c r="H27" s="7">
        <v>0.9675310525168882</v>
      </c>
      <c r="I27" s="7">
        <v>20.829000000000001</v>
      </c>
      <c r="J27" s="7">
        <v>5.441246622372728</v>
      </c>
      <c r="K27" s="7">
        <v>21.527991216216218</v>
      </c>
      <c r="L27" s="7">
        <v>0.9675310525168882</v>
      </c>
      <c r="M27" s="7" t="s">
        <v>684</v>
      </c>
      <c r="N27" s="7" t="s">
        <v>685</v>
      </c>
      <c r="O27" s="7" t="s">
        <v>686</v>
      </c>
      <c r="P27" s="1"/>
      <c r="Q27" s="1"/>
      <c r="R27" s="1"/>
      <c r="S27" s="1"/>
      <c r="T27" s="1"/>
      <c r="U27" s="1"/>
      <c r="V27" s="1"/>
      <c r="W27" s="1"/>
      <c r="X27" s="1"/>
      <c r="Y27" s="1"/>
      <c r="Z27" s="1"/>
    </row>
    <row r="28" spans="1:26" customFormat="1" ht="15">
      <c r="A28" s="1"/>
      <c r="B28" s="6" t="s">
        <v>120</v>
      </c>
      <c r="C28" s="7" t="s">
        <v>691</v>
      </c>
      <c r="D28" s="7">
        <v>24.695</v>
      </c>
      <c r="E28" s="7">
        <v>22.216000000000001</v>
      </c>
      <c r="F28" s="7">
        <v>2.8085203207313052</v>
      </c>
      <c r="G28" s="7">
        <v>22.392821224489797</v>
      </c>
      <c r="H28" s="7">
        <v>0.99210366470945532</v>
      </c>
      <c r="I28" s="7">
        <v>20.378</v>
      </c>
      <c r="J28" s="7">
        <v>2.576162544826365</v>
      </c>
      <c r="K28" s="7">
        <v>20.540192244897959</v>
      </c>
      <c r="L28" s="7">
        <v>0.99210366470945532</v>
      </c>
      <c r="M28" s="7" t="s">
        <v>684</v>
      </c>
      <c r="N28" s="7" t="s">
        <v>685</v>
      </c>
      <c r="O28" s="7" t="s">
        <v>686</v>
      </c>
      <c r="P28" s="1"/>
      <c r="Q28" s="1"/>
      <c r="R28" s="1"/>
      <c r="S28" s="1"/>
      <c r="T28" s="1"/>
      <c r="U28" s="1"/>
      <c r="V28" s="1"/>
      <c r="W28" s="1"/>
      <c r="X28" s="1"/>
      <c r="Y28" s="1"/>
      <c r="Z28" s="1"/>
    </row>
    <row r="29" spans="1:26" customFormat="1" ht="15">
      <c r="A29" s="1"/>
      <c r="B29" s="6" t="s">
        <v>120</v>
      </c>
      <c r="C29" s="7" t="s">
        <v>692</v>
      </c>
      <c r="D29" s="7" t="s">
        <v>661</v>
      </c>
      <c r="E29" s="7">
        <v>22.408514582123356</v>
      </c>
      <c r="F29" s="7">
        <v>4.5317206791734472</v>
      </c>
      <c r="G29" s="7">
        <v>22.862152525326291</v>
      </c>
      <c r="H29" s="7">
        <v>0.98015768888338917</v>
      </c>
      <c r="I29" s="7">
        <v>20.570514582123355</v>
      </c>
      <c r="J29" s="7">
        <v>4.1600181025570633</v>
      </c>
      <c r="K29" s="7">
        <v>20.986944055458672</v>
      </c>
      <c r="L29" s="7">
        <v>0.98015768888338917</v>
      </c>
      <c r="M29" s="7" t="s">
        <v>684</v>
      </c>
      <c r="N29" s="7" t="s">
        <v>685</v>
      </c>
      <c r="O29" s="7" t="s">
        <v>686</v>
      </c>
      <c r="P29" s="1"/>
      <c r="Q29" s="1"/>
      <c r="R29" s="1"/>
      <c r="S29" s="1"/>
      <c r="T29" s="1"/>
      <c r="U29" s="1"/>
      <c r="V29" s="1"/>
      <c r="W29" s="1"/>
      <c r="X29" s="1"/>
      <c r="Y29" s="1"/>
      <c r="Z29" s="1"/>
    </row>
    <row r="30" spans="1:26" customFormat="1" ht="15">
      <c r="A30" s="1"/>
      <c r="B30" s="6" t="s">
        <v>120</v>
      </c>
      <c r="C30" s="7" t="s">
        <v>693</v>
      </c>
      <c r="D30" s="7" t="s">
        <v>661</v>
      </c>
      <c r="E30" s="7">
        <v>22.44191068014381</v>
      </c>
      <c r="F30" s="7">
        <v>4.5384744417866676</v>
      </c>
      <c r="G30" s="7">
        <v>22.896224693916324</v>
      </c>
      <c r="H30" s="7">
        <v>0.98015768888338917</v>
      </c>
      <c r="I30" s="7">
        <v>20.603910680143809</v>
      </c>
      <c r="J30" s="7">
        <v>4.1667718651703094</v>
      </c>
      <c r="K30" s="7">
        <v>21.021016224048708</v>
      </c>
      <c r="L30" s="7">
        <v>0.98015768888338917</v>
      </c>
      <c r="M30" s="7" t="s">
        <v>684</v>
      </c>
      <c r="N30" s="7" t="s">
        <v>685</v>
      </c>
      <c r="O30" s="7" t="s">
        <v>686</v>
      </c>
      <c r="P30" s="1"/>
      <c r="Q30" s="1"/>
      <c r="R30" s="1"/>
      <c r="S30" s="1"/>
      <c r="T30" s="1"/>
      <c r="U30" s="1"/>
      <c r="V30" s="1"/>
      <c r="W30" s="1"/>
      <c r="X30" s="1"/>
      <c r="Y30" s="1"/>
      <c r="Z30" s="1"/>
    </row>
    <row r="31" spans="1:26" customFormat="1" ht="15">
      <c r="A31" s="1"/>
      <c r="B31" s="6" t="s">
        <v>120</v>
      </c>
      <c r="C31" s="7" t="s">
        <v>694</v>
      </c>
      <c r="D31" s="7" t="s">
        <v>661</v>
      </c>
      <c r="E31" s="7">
        <v>22.395222755384285</v>
      </c>
      <c r="F31" s="7">
        <v>4.529032645306815</v>
      </c>
      <c r="G31" s="7">
        <v>22.848591618862134</v>
      </c>
      <c r="H31" s="7">
        <v>0.98015768888338917</v>
      </c>
      <c r="I31" s="7">
        <v>20.557222755384281</v>
      </c>
      <c r="J31" s="7">
        <v>4.1573300686904506</v>
      </c>
      <c r="K31" s="7">
        <v>20.973383148994515</v>
      </c>
      <c r="L31" s="7">
        <v>0.98015768888338917</v>
      </c>
      <c r="M31" s="7" t="s">
        <v>684</v>
      </c>
      <c r="N31" s="7" t="s">
        <v>685</v>
      </c>
      <c r="O31" s="7" t="s">
        <v>686</v>
      </c>
      <c r="P31" s="1"/>
      <c r="Q31" s="1"/>
      <c r="R31" s="1"/>
      <c r="S31" s="1"/>
      <c r="T31" s="1"/>
      <c r="U31" s="1"/>
      <c r="V31" s="1"/>
      <c r="W31" s="1"/>
      <c r="X31" s="1"/>
      <c r="Y31" s="1"/>
      <c r="Z31" s="1"/>
    </row>
    <row r="32" spans="1:26" customFormat="1" ht="15">
      <c r="A32" s="1"/>
      <c r="B32" s="6" t="s">
        <v>120</v>
      </c>
      <c r="C32" s="7" t="s">
        <v>695</v>
      </c>
      <c r="D32" s="7" t="s">
        <v>661</v>
      </c>
      <c r="E32" s="7">
        <v>22.323325445944157</v>
      </c>
      <c r="F32" s="7">
        <v>4.5144927023412631</v>
      </c>
      <c r="G32" s="7">
        <v>22.775238820373112</v>
      </c>
      <c r="H32" s="7">
        <v>0.98015768888338917</v>
      </c>
      <c r="I32" s="7">
        <v>20.485325445944152</v>
      </c>
      <c r="J32" s="7">
        <v>4.1427901257249005</v>
      </c>
      <c r="K32" s="7">
        <v>20.900030350505492</v>
      </c>
      <c r="L32" s="7">
        <v>0.98015768888338917</v>
      </c>
      <c r="M32" s="7" t="s">
        <v>684</v>
      </c>
      <c r="N32" s="7" t="s">
        <v>685</v>
      </c>
      <c r="O32" s="7" t="s">
        <v>686</v>
      </c>
      <c r="P32" s="1"/>
      <c r="Q32" s="1"/>
      <c r="R32" s="1"/>
      <c r="S32" s="1"/>
      <c r="T32" s="1"/>
      <c r="U32" s="1"/>
      <c r="V32" s="1"/>
      <c r="W32" s="1"/>
      <c r="X32" s="1"/>
      <c r="Y32" s="1"/>
      <c r="Z32" s="1"/>
    </row>
    <row r="33" spans="1:26" customFormat="1" ht="15">
      <c r="A33" s="1"/>
      <c r="B33" s="6" t="s">
        <v>120</v>
      </c>
      <c r="C33" s="7" t="s">
        <v>696</v>
      </c>
      <c r="D33" s="7" t="s">
        <v>661</v>
      </c>
      <c r="E33" s="7">
        <v>22.259469124259816</v>
      </c>
      <c r="F33" s="7">
        <v>4.5015789051142283</v>
      </c>
      <c r="G33" s="7">
        <v>22.710089791386679</v>
      </c>
      <c r="H33" s="7">
        <v>0.98015768888338917</v>
      </c>
      <c r="I33" s="7">
        <v>20.421469124259815</v>
      </c>
      <c r="J33" s="7">
        <v>4.129876328497847</v>
      </c>
      <c r="K33" s="7">
        <v>20.83488132151906</v>
      </c>
      <c r="L33" s="7">
        <v>0.98015768888338917</v>
      </c>
      <c r="M33" s="7" t="s">
        <v>684</v>
      </c>
      <c r="N33" s="7" t="s">
        <v>685</v>
      </c>
      <c r="O33" s="7" t="s">
        <v>686</v>
      </c>
      <c r="P33" s="1"/>
      <c r="Q33" s="1"/>
      <c r="R33" s="1"/>
      <c r="S33" s="1"/>
      <c r="T33" s="1"/>
      <c r="U33" s="1"/>
      <c r="V33" s="1"/>
      <c r="W33" s="1"/>
      <c r="X33" s="1"/>
      <c r="Y33" s="1"/>
      <c r="Z33" s="1"/>
    </row>
    <row r="34" spans="1:26" customFormat="1" ht="15">
      <c r="A34" s="1"/>
      <c r="B34" s="6" t="s">
        <v>120</v>
      </c>
      <c r="C34" s="7" t="s">
        <v>697</v>
      </c>
      <c r="D34" s="7" t="s">
        <v>661</v>
      </c>
      <c r="E34" s="7">
        <v>22.201535853330771</v>
      </c>
      <c r="F34" s="7">
        <v>4.4898629388051177</v>
      </c>
      <c r="G34" s="7">
        <v>22.650983719388158</v>
      </c>
      <c r="H34" s="7">
        <v>0.98015768888338917</v>
      </c>
      <c r="I34" s="7">
        <v>20.36353585333077</v>
      </c>
      <c r="J34" s="7">
        <v>4.1181603621887399</v>
      </c>
      <c r="K34" s="7">
        <v>20.775775249520539</v>
      </c>
      <c r="L34" s="7">
        <v>0.98015768888338917</v>
      </c>
      <c r="M34" s="7" t="s">
        <v>684</v>
      </c>
      <c r="N34" s="7" t="s">
        <v>685</v>
      </c>
      <c r="O34" s="7" t="s">
        <v>686</v>
      </c>
      <c r="P34" s="1"/>
      <c r="Q34" s="1"/>
      <c r="R34" s="1"/>
      <c r="S34" s="1"/>
      <c r="T34" s="1"/>
      <c r="U34" s="1"/>
      <c r="V34" s="1"/>
      <c r="W34" s="1"/>
      <c r="X34" s="1"/>
      <c r="Y34" s="1"/>
      <c r="Z34" s="1"/>
    </row>
    <row r="35" spans="1:26" customFormat="1" ht="15">
      <c r="A35" s="1"/>
      <c r="B35" s="6" t="s">
        <v>120</v>
      </c>
      <c r="C35" s="7" t="s">
        <v>698</v>
      </c>
      <c r="D35" s="7" t="s">
        <v>661</v>
      </c>
      <c r="E35" s="7">
        <v>22.145989367548456</v>
      </c>
      <c r="F35" s="7">
        <v>4.4786296570383719</v>
      </c>
      <c r="G35" s="7">
        <v>22.594312750612108</v>
      </c>
      <c r="H35" s="7">
        <v>0.98015768888338917</v>
      </c>
      <c r="I35" s="7">
        <v>20.307989367548455</v>
      </c>
      <c r="J35" s="7">
        <v>4.1069270804219942</v>
      </c>
      <c r="K35" s="7">
        <v>20.719104280744489</v>
      </c>
      <c r="L35" s="7">
        <v>0.98015768888338917</v>
      </c>
      <c r="M35" s="7" t="s">
        <v>684</v>
      </c>
      <c r="N35" s="7" t="s">
        <v>685</v>
      </c>
      <c r="O35" s="7" t="s">
        <v>686</v>
      </c>
      <c r="P35" s="1"/>
      <c r="Q35" s="1"/>
      <c r="R35" s="1"/>
      <c r="S35" s="1"/>
      <c r="T35" s="1"/>
      <c r="U35" s="1"/>
      <c r="V35" s="1"/>
      <c r="W35" s="1"/>
      <c r="X35" s="1"/>
      <c r="Y35" s="1"/>
      <c r="Z35" s="1"/>
    </row>
    <row r="36" spans="1:26" ht="15">
      <c r="B36" s="6" t="s">
        <v>120</v>
      </c>
      <c r="C36" s="7" t="s">
        <v>699</v>
      </c>
      <c r="D36" s="7" t="s">
        <v>661</v>
      </c>
      <c r="E36" s="7">
        <v>22.113960190057728</v>
      </c>
      <c r="F36" s="7">
        <v>4.4721523296171481</v>
      </c>
      <c r="G36" s="7">
        <v>22.561635174489417</v>
      </c>
      <c r="H36" s="7">
        <v>0.98015768888338917</v>
      </c>
      <c r="I36" s="7">
        <v>20.275960190057727</v>
      </c>
      <c r="J36" s="7">
        <v>4.1004497530007677</v>
      </c>
      <c r="K36" s="7">
        <v>20.686426704621798</v>
      </c>
      <c r="L36" s="7">
        <v>0.98015768888338917</v>
      </c>
      <c r="M36" s="7" t="s">
        <v>684</v>
      </c>
      <c r="N36" s="7" t="s">
        <v>685</v>
      </c>
      <c r="O36" s="7" t="s">
        <v>686</v>
      </c>
    </row>
    <row r="37" spans="1:26" ht="15">
      <c r="B37" s="6" t="s">
        <v>120</v>
      </c>
      <c r="C37" s="7" t="s">
        <v>700</v>
      </c>
      <c r="D37" s="7" t="s">
        <v>661</v>
      </c>
      <c r="E37" s="7">
        <v>22.16189214146981</v>
      </c>
      <c r="F37" s="7">
        <v>4.4818457082037151</v>
      </c>
      <c r="G37" s="7">
        <v>22.610537460270276</v>
      </c>
      <c r="H37" s="7">
        <v>0.98015768888338917</v>
      </c>
      <c r="I37" s="7">
        <v>20.323892141469805</v>
      </c>
      <c r="J37" s="7">
        <v>4.1101431315873613</v>
      </c>
      <c r="K37" s="7">
        <v>20.735328990402657</v>
      </c>
      <c r="L37" s="7">
        <v>0.98015768888338917</v>
      </c>
      <c r="M37" s="7" t="s">
        <v>684</v>
      </c>
      <c r="N37" s="7" t="s">
        <v>685</v>
      </c>
      <c r="O37" s="7" t="s">
        <v>686</v>
      </c>
    </row>
    <row r="38" spans="1:26" ht="15">
      <c r="B38" s="6" t="s">
        <v>120</v>
      </c>
      <c r="C38" s="7" t="s">
        <v>701</v>
      </c>
      <c r="D38" s="7" t="s">
        <v>661</v>
      </c>
      <c r="E38" s="7">
        <v>22.209824092881888</v>
      </c>
      <c r="F38" s="7">
        <v>4.4915390867902882</v>
      </c>
      <c r="G38" s="7">
        <v>22.659439746051131</v>
      </c>
      <c r="H38" s="7">
        <v>0.98015768888338917</v>
      </c>
      <c r="I38" s="7">
        <v>20.371824092881884</v>
      </c>
      <c r="J38" s="7">
        <v>4.1198365101739256</v>
      </c>
      <c r="K38" s="7">
        <v>20.784231276183512</v>
      </c>
      <c r="L38" s="7">
        <v>0.98015768888338917</v>
      </c>
      <c r="M38" s="7" t="s">
        <v>684</v>
      </c>
      <c r="N38" s="7" t="s">
        <v>685</v>
      </c>
      <c r="O38" s="7" t="s">
        <v>686</v>
      </c>
    </row>
    <row r="39" spans="1:26" ht="15">
      <c r="B39" s="6" t="s">
        <v>117</v>
      </c>
      <c r="C39" s="7" t="s">
        <v>683</v>
      </c>
      <c r="D39" s="7">
        <v>16.013527</v>
      </c>
      <c r="E39" s="7">
        <v>20.209</v>
      </c>
      <c r="F39" s="7">
        <v>1.2289302151007304</v>
      </c>
      <c r="G39" s="7">
        <v>20.246331778215716</v>
      </c>
      <c r="H39" s="7">
        <v>0.99815612138412735</v>
      </c>
      <c r="I39" s="7">
        <v>18.388999999999999</v>
      </c>
      <c r="J39" s="7">
        <v>1.118254130609514</v>
      </c>
      <c r="K39" s="7">
        <v>18.422969719907407</v>
      </c>
      <c r="L39" s="7">
        <v>0.99815612138412735</v>
      </c>
      <c r="M39" s="7" t="s">
        <v>684</v>
      </c>
      <c r="N39" s="7" t="s">
        <v>685</v>
      </c>
      <c r="O39" s="7" t="s">
        <v>686</v>
      </c>
    </row>
    <row r="40" spans="1:26" ht="15">
      <c r="B40" s="6" t="s">
        <v>117</v>
      </c>
      <c r="C40" s="7" t="s">
        <v>687</v>
      </c>
      <c r="D40" s="7">
        <v>19.352368999999999</v>
      </c>
      <c r="E40" s="7">
        <v>19.41</v>
      </c>
      <c r="F40" s="7">
        <v>1.484718074792319</v>
      </c>
      <c r="G40" s="7">
        <v>19.466702025808456</v>
      </c>
      <c r="H40" s="7">
        <v>0.9970872299923591</v>
      </c>
      <c r="I40" s="7">
        <v>17.590699999999998</v>
      </c>
      <c r="J40" s="7">
        <v>1.3455553960973625</v>
      </c>
      <c r="K40" s="7">
        <v>17.642087342884533</v>
      </c>
      <c r="L40" s="7">
        <v>0.9970872299923591</v>
      </c>
      <c r="M40" s="7" t="s">
        <v>684</v>
      </c>
      <c r="N40" s="7" t="s">
        <v>685</v>
      </c>
      <c r="O40" s="7" t="s">
        <v>686</v>
      </c>
    </row>
    <row r="41" spans="1:26" ht="15">
      <c r="B41" s="6" t="s">
        <v>117</v>
      </c>
      <c r="C41" s="7" t="s">
        <v>688</v>
      </c>
      <c r="D41" s="7">
        <v>17.309376</v>
      </c>
      <c r="E41" s="7">
        <v>19.34</v>
      </c>
      <c r="F41" s="7">
        <v>1.1281660181087574</v>
      </c>
      <c r="G41" s="7">
        <v>19.372876878884441</v>
      </c>
      <c r="H41" s="7">
        <v>0.99830294286749555</v>
      </c>
      <c r="I41" s="7">
        <v>17.520700000000001</v>
      </c>
      <c r="J41" s="7">
        <v>1.0220402457848177</v>
      </c>
      <c r="K41" s="7">
        <v>17.550484174346984</v>
      </c>
      <c r="L41" s="7">
        <v>0.99830294286749555</v>
      </c>
      <c r="M41" s="7" t="s">
        <v>684</v>
      </c>
      <c r="N41" s="7" t="s">
        <v>685</v>
      </c>
      <c r="O41" s="7" t="s">
        <v>686</v>
      </c>
    </row>
    <row r="42" spans="1:26" ht="15">
      <c r="B42" s="6" t="s">
        <v>117</v>
      </c>
      <c r="C42" s="7" t="s">
        <v>689</v>
      </c>
      <c r="D42" s="7">
        <v>16.282</v>
      </c>
      <c r="E42" s="7">
        <v>19.324000000000002</v>
      </c>
      <c r="F42" s="7">
        <v>0.67757640266625141</v>
      </c>
      <c r="G42" s="7">
        <v>19.335875614552609</v>
      </c>
      <c r="H42" s="7">
        <v>0.99938582483724347</v>
      </c>
      <c r="I42" s="7">
        <v>17.504799999999999</v>
      </c>
      <c r="J42" s="7">
        <v>0.61378800524701471</v>
      </c>
      <c r="K42" s="7">
        <v>17.515557620452313</v>
      </c>
      <c r="L42" s="7">
        <v>0.99938582483724347</v>
      </c>
      <c r="M42" s="7" t="s">
        <v>684</v>
      </c>
      <c r="N42" s="7" t="s">
        <v>685</v>
      </c>
      <c r="O42" s="7" t="s">
        <v>686</v>
      </c>
    </row>
    <row r="43" spans="1:26" ht="15">
      <c r="B43" s="6" t="s">
        <v>117</v>
      </c>
      <c r="C43" s="7" t="s">
        <v>690</v>
      </c>
      <c r="D43" s="7">
        <v>20.388000000000002</v>
      </c>
      <c r="E43" s="7">
        <v>20.350999999999999</v>
      </c>
      <c r="F43" s="7">
        <v>1.3989492713464371</v>
      </c>
      <c r="G43" s="7">
        <v>20.399025958702065</v>
      </c>
      <c r="H43" s="7">
        <v>0.99764567392583869</v>
      </c>
      <c r="I43" s="7">
        <v>18.478000000000002</v>
      </c>
      <c r="J43" s="7">
        <v>1.2701972697134878</v>
      </c>
      <c r="K43" s="7">
        <v>18.521605899705015</v>
      </c>
      <c r="L43" s="7">
        <v>0.99764567392583869</v>
      </c>
      <c r="M43" s="7" t="s">
        <v>684</v>
      </c>
      <c r="N43" s="7" t="s">
        <v>685</v>
      </c>
      <c r="O43" s="7" t="s">
        <v>686</v>
      </c>
    </row>
    <row r="44" spans="1:26" ht="15">
      <c r="B44" s="6" t="s">
        <v>117</v>
      </c>
      <c r="C44" s="7" t="s">
        <v>691</v>
      </c>
      <c r="D44" s="7">
        <v>21.617000000000001</v>
      </c>
      <c r="E44" s="7">
        <v>20.260000000000002</v>
      </c>
      <c r="F44" s="7">
        <v>1.4213282906859308</v>
      </c>
      <c r="G44" s="7">
        <v>20.309795028751626</v>
      </c>
      <c r="H44" s="7">
        <v>0.99754822593329318</v>
      </c>
      <c r="I44" s="7">
        <v>18.135000000000002</v>
      </c>
      <c r="J44" s="7">
        <v>1.2722501753005735</v>
      </c>
      <c r="K44" s="7">
        <v>18.179572203672791</v>
      </c>
      <c r="L44" s="7">
        <v>0.99754822593329318</v>
      </c>
      <c r="M44" s="7" t="s">
        <v>684</v>
      </c>
      <c r="N44" s="7" t="s">
        <v>685</v>
      </c>
      <c r="O44" s="7" t="s">
        <v>686</v>
      </c>
    </row>
    <row r="45" spans="1:26" ht="15">
      <c r="B45" s="6" t="s">
        <v>117</v>
      </c>
      <c r="C45" s="7" t="s">
        <v>692</v>
      </c>
      <c r="D45" s="7" t="s">
        <v>661</v>
      </c>
      <c r="E45" s="7">
        <v>20.835147761173953</v>
      </c>
      <c r="F45" s="7">
        <v>1.3127422985393402</v>
      </c>
      <c r="G45" s="7">
        <v>20.87646221399417</v>
      </c>
      <c r="H45" s="7">
        <v>0.99802100315672637</v>
      </c>
      <c r="I45" s="7">
        <v>18.710147761173953</v>
      </c>
      <c r="J45" s="7">
        <v>1.1788542447385248</v>
      </c>
      <c r="K45" s="7">
        <v>18.747248506788956</v>
      </c>
      <c r="L45" s="7">
        <v>0.99802100315672637</v>
      </c>
      <c r="M45" s="7" t="s">
        <v>684</v>
      </c>
      <c r="N45" s="7" t="s">
        <v>685</v>
      </c>
      <c r="O45" s="7" t="s">
        <v>686</v>
      </c>
    </row>
    <row r="46" spans="1:26" ht="15">
      <c r="B46" s="6" t="s">
        <v>117</v>
      </c>
      <c r="C46" s="7" t="s">
        <v>693</v>
      </c>
      <c r="D46" s="7" t="s">
        <v>661</v>
      </c>
      <c r="E46" s="7">
        <v>20.771373104248912</v>
      </c>
      <c r="F46" s="7">
        <v>1.3087241033875876</v>
      </c>
      <c r="G46" s="7">
        <v>20.812561096960238</v>
      </c>
      <c r="H46" s="7">
        <v>0.99802100315672637</v>
      </c>
      <c r="I46" s="7">
        <v>18.646373104248916</v>
      </c>
      <c r="J46" s="7">
        <v>1.1748360495867234</v>
      </c>
      <c r="K46" s="7">
        <v>18.683347389755024</v>
      </c>
      <c r="L46" s="7">
        <v>0.99802100315672637</v>
      </c>
      <c r="M46" s="7" t="s">
        <v>684</v>
      </c>
      <c r="N46" s="7" t="s">
        <v>685</v>
      </c>
      <c r="O46" s="7" t="s">
        <v>686</v>
      </c>
    </row>
    <row r="47" spans="1:26" ht="15">
      <c r="B47" s="6" t="s">
        <v>117</v>
      </c>
      <c r="C47" s="7" t="s">
        <v>694</v>
      </c>
      <c r="D47" s="7" t="s">
        <v>661</v>
      </c>
      <c r="E47" s="7">
        <v>20.709633022053037</v>
      </c>
      <c r="F47" s="7">
        <v>1.3048340989420355</v>
      </c>
      <c r="G47" s="7">
        <v>20.750698589056501</v>
      </c>
      <c r="H47" s="7">
        <v>0.99802100315672637</v>
      </c>
      <c r="I47" s="7">
        <v>18.584633022053037</v>
      </c>
      <c r="J47" s="7">
        <v>1.1709460451412361</v>
      </c>
      <c r="K47" s="7">
        <v>18.621484881851288</v>
      </c>
      <c r="L47" s="7">
        <v>0.99802100315672637</v>
      </c>
      <c r="M47" s="7" t="s">
        <v>684</v>
      </c>
      <c r="N47" s="7" t="s">
        <v>685</v>
      </c>
      <c r="O47" s="7" t="s">
        <v>686</v>
      </c>
    </row>
    <row r="48" spans="1:26" ht="15">
      <c r="B48" s="6" t="s">
        <v>117</v>
      </c>
      <c r="C48" s="7" t="s">
        <v>695</v>
      </c>
      <c r="D48" s="7" t="s">
        <v>661</v>
      </c>
      <c r="E48" s="7">
        <v>20.659043173530865</v>
      </c>
      <c r="F48" s="7">
        <v>1.3016466277134606</v>
      </c>
      <c r="G48" s="7">
        <v>20.700008424859398</v>
      </c>
      <c r="H48" s="7">
        <v>0.99802100315672637</v>
      </c>
      <c r="I48" s="7">
        <v>18.534043173530865</v>
      </c>
      <c r="J48" s="7">
        <v>1.1677585739126639</v>
      </c>
      <c r="K48" s="7">
        <v>18.570794717654184</v>
      </c>
      <c r="L48" s="7">
        <v>0.99802100315672637</v>
      </c>
      <c r="M48" s="7" t="s">
        <v>684</v>
      </c>
      <c r="N48" s="7" t="s">
        <v>685</v>
      </c>
      <c r="O48" s="7" t="s">
        <v>686</v>
      </c>
    </row>
    <row r="49" spans="2:15" ht="15">
      <c r="B49" s="6" t="s">
        <v>117</v>
      </c>
      <c r="C49" s="7" t="s">
        <v>696</v>
      </c>
      <c r="D49" s="7" t="s">
        <v>661</v>
      </c>
      <c r="E49" s="7">
        <v>20.615503968717977</v>
      </c>
      <c r="F49" s="7">
        <v>1.2989033903504388</v>
      </c>
      <c r="G49" s="7">
        <v>20.656382885241321</v>
      </c>
      <c r="H49" s="7">
        <v>0.99802100315672637</v>
      </c>
      <c r="I49" s="7">
        <v>18.490503968717977</v>
      </c>
      <c r="J49" s="7">
        <v>1.1650153365496436</v>
      </c>
      <c r="K49" s="7">
        <v>18.527169178036107</v>
      </c>
      <c r="L49" s="7">
        <v>0.99802100315672637</v>
      </c>
      <c r="M49" s="7" t="s">
        <v>684</v>
      </c>
      <c r="N49" s="7" t="s">
        <v>685</v>
      </c>
      <c r="O49" s="7" t="s">
        <v>686</v>
      </c>
    </row>
    <row r="50" spans="2:15" ht="15">
      <c r="B50" s="6" t="s">
        <v>117</v>
      </c>
      <c r="C50" s="7" t="s">
        <v>697</v>
      </c>
      <c r="D50" s="7" t="s">
        <v>661</v>
      </c>
      <c r="E50" s="7">
        <v>20.576853736735352</v>
      </c>
      <c r="F50" s="7">
        <v>1.2964681883085085</v>
      </c>
      <c r="G50" s="7">
        <v>20.617656012900582</v>
      </c>
      <c r="H50" s="7">
        <v>0.99802100315672637</v>
      </c>
      <c r="I50" s="7">
        <v>18.451853736735352</v>
      </c>
      <c r="J50" s="7">
        <v>1.162580134507696</v>
      </c>
      <c r="K50" s="7">
        <v>18.488442305695369</v>
      </c>
      <c r="L50" s="7">
        <v>0.99802100315672637</v>
      </c>
      <c r="M50" s="7" t="s">
        <v>684</v>
      </c>
      <c r="N50" s="7" t="s">
        <v>685</v>
      </c>
      <c r="O50" s="7" t="s">
        <v>686</v>
      </c>
    </row>
    <row r="51" spans="2:15" ht="15">
      <c r="B51" s="6" t="s">
        <v>117</v>
      </c>
      <c r="C51" s="7" t="s">
        <v>698</v>
      </c>
      <c r="D51" s="7" t="s">
        <v>661</v>
      </c>
      <c r="E51" s="7">
        <v>20.539896384879466</v>
      </c>
      <c r="F51" s="7">
        <v>1.2941396481138892</v>
      </c>
      <c r="G51" s="7">
        <v>20.580625377534204</v>
      </c>
      <c r="H51" s="7">
        <v>0.99802100315672637</v>
      </c>
      <c r="I51" s="7">
        <v>18.414896384879466</v>
      </c>
      <c r="J51" s="7">
        <v>1.1602515943130953</v>
      </c>
      <c r="K51" s="7">
        <v>18.451411670328991</v>
      </c>
      <c r="L51" s="7">
        <v>0.99802100315672637</v>
      </c>
      <c r="M51" s="7" t="s">
        <v>684</v>
      </c>
      <c r="N51" s="7" t="s">
        <v>685</v>
      </c>
      <c r="O51" s="7" t="s">
        <v>686</v>
      </c>
    </row>
    <row r="52" spans="2:15" ht="15">
      <c r="B52" s="6" t="s">
        <v>117</v>
      </c>
      <c r="C52" s="7" t="s">
        <v>699</v>
      </c>
      <c r="D52" s="7" t="s">
        <v>661</v>
      </c>
      <c r="E52" s="7">
        <v>20.522514812976024</v>
      </c>
      <c r="F52" s="7">
        <v>1.293044502309614</v>
      </c>
      <c r="G52" s="7">
        <v>20.563209339346166</v>
      </c>
      <c r="H52" s="7">
        <v>0.99802100315672637</v>
      </c>
      <c r="I52" s="7">
        <v>18.397514812976027</v>
      </c>
      <c r="J52" s="7">
        <v>1.1591564485087231</v>
      </c>
      <c r="K52" s="7">
        <v>18.433995632140952</v>
      </c>
      <c r="L52" s="7">
        <v>0.99802100315672637</v>
      </c>
      <c r="M52" s="7" t="s">
        <v>684</v>
      </c>
      <c r="N52" s="7" t="s">
        <v>685</v>
      </c>
      <c r="O52" s="7" t="s">
        <v>686</v>
      </c>
    </row>
    <row r="53" spans="2:15" ht="15">
      <c r="B53" s="6" t="s">
        <v>117</v>
      </c>
      <c r="C53" s="7" t="s">
        <v>700</v>
      </c>
      <c r="D53" s="7" t="s">
        <v>661</v>
      </c>
      <c r="E53" s="7">
        <v>20.575751628379287</v>
      </c>
      <c r="F53" s="7">
        <v>1.2963987487118807</v>
      </c>
      <c r="G53" s="7">
        <v>20.616551719150674</v>
      </c>
      <c r="H53" s="7">
        <v>0.99802100315672637</v>
      </c>
      <c r="I53" s="7">
        <v>18.450751628379287</v>
      </c>
      <c r="J53" s="7">
        <v>1.1625106949110815</v>
      </c>
      <c r="K53" s="7">
        <v>18.487338011945461</v>
      </c>
      <c r="L53" s="7">
        <v>0.99802100315672637</v>
      </c>
      <c r="M53" s="7" t="s">
        <v>684</v>
      </c>
      <c r="N53" s="7" t="s">
        <v>685</v>
      </c>
      <c r="O53" s="7" t="s">
        <v>686</v>
      </c>
    </row>
    <row r="54" spans="2:15" ht="15">
      <c r="B54" s="6" t="s">
        <v>117</v>
      </c>
      <c r="C54" s="7" t="s">
        <v>701</v>
      </c>
      <c r="D54" s="7" t="s">
        <v>661</v>
      </c>
      <c r="E54" s="7">
        <v>20.628988443782546</v>
      </c>
      <c r="F54" s="7">
        <v>1.2997529951141888</v>
      </c>
      <c r="G54" s="7">
        <v>20.669894098955179</v>
      </c>
      <c r="H54" s="7">
        <v>0.99802100315672637</v>
      </c>
      <c r="I54" s="7">
        <v>18.503988443782546</v>
      </c>
      <c r="J54" s="7">
        <v>1.1658649413133884</v>
      </c>
      <c r="K54" s="7">
        <v>18.540680391749966</v>
      </c>
      <c r="L54" s="7">
        <v>0.99802100315672637</v>
      </c>
      <c r="M54" s="7" t="s">
        <v>684</v>
      </c>
      <c r="N54" s="7" t="s">
        <v>685</v>
      </c>
      <c r="O54" s="7" t="s">
        <v>686</v>
      </c>
    </row>
    <row r="55" spans="2:15" ht="15">
      <c r="B55" s="6" t="s">
        <v>143</v>
      </c>
      <c r="C55" s="7" t="s">
        <v>683</v>
      </c>
      <c r="D55" s="7">
        <v>28.422173000000001</v>
      </c>
      <c r="E55" s="7">
        <v>28.228740999999999</v>
      </c>
      <c r="F55" s="7">
        <v>3.3103020401238488</v>
      </c>
      <c r="G55" s="7">
        <v>28.422173000000001</v>
      </c>
      <c r="H55" s="7">
        <v>0.99319432754138814</v>
      </c>
      <c r="I55" s="7">
        <v>28.228740999999999</v>
      </c>
      <c r="J55" s="7">
        <v>3.3103020401238488</v>
      </c>
      <c r="K55" s="7">
        <v>28.422173000000001</v>
      </c>
      <c r="L55" s="7">
        <v>0.99319432754138814</v>
      </c>
      <c r="M55" s="7" t="s">
        <v>684</v>
      </c>
      <c r="N55" s="7" t="s">
        <v>685</v>
      </c>
      <c r="O55" s="7" t="s">
        <v>686</v>
      </c>
    </row>
    <row r="56" spans="2:15" ht="15">
      <c r="B56" s="6" t="s">
        <v>143</v>
      </c>
      <c r="C56" s="7" t="s">
        <v>687</v>
      </c>
      <c r="D56" s="7">
        <v>31.313825999999999</v>
      </c>
      <c r="E56" s="7">
        <v>30.018919</v>
      </c>
      <c r="F56" s="7">
        <v>8.9118012112992613</v>
      </c>
      <c r="G56" s="7">
        <v>31.313825999999999</v>
      </c>
      <c r="H56" s="7">
        <v>0.95864743580040335</v>
      </c>
      <c r="I56" s="7">
        <v>30.018919</v>
      </c>
      <c r="J56" s="7">
        <v>8.9118012112992613</v>
      </c>
      <c r="K56" s="7">
        <v>31.313825999999999</v>
      </c>
      <c r="L56" s="7">
        <v>0.95864743580040335</v>
      </c>
      <c r="M56" s="7" t="s">
        <v>684</v>
      </c>
      <c r="N56" s="7" t="s">
        <v>685</v>
      </c>
      <c r="O56" s="7" t="s">
        <v>686</v>
      </c>
    </row>
    <row r="57" spans="2:15" ht="15">
      <c r="B57" s="6" t="s">
        <v>143</v>
      </c>
      <c r="C57" s="7" t="s">
        <v>688</v>
      </c>
      <c r="D57" s="7">
        <v>27.074202</v>
      </c>
      <c r="E57" s="7">
        <v>26.980948999999999</v>
      </c>
      <c r="F57" s="7">
        <v>2.2451737118100827</v>
      </c>
      <c r="G57" s="7">
        <v>27.074202</v>
      </c>
      <c r="H57" s="7">
        <v>0.99655565102158872</v>
      </c>
      <c r="I57" s="7">
        <v>26.980948999999999</v>
      </c>
      <c r="J57" s="7">
        <v>2.2451737118100827</v>
      </c>
      <c r="K57" s="7">
        <v>27.074202</v>
      </c>
      <c r="L57" s="7">
        <v>0.99655565102158872</v>
      </c>
      <c r="M57" s="7" t="s">
        <v>684</v>
      </c>
      <c r="N57" s="7" t="s">
        <v>685</v>
      </c>
      <c r="O57" s="7" t="s">
        <v>686</v>
      </c>
    </row>
    <row r="58" spans="2:15" ht="15">
      <c r="B58" s="6" t="s">
        <v>143</v>
      </c>
      <c r="C58" s="7" t="s">
        <v>689</v>
      </c>
      <c r="D58" s="7">
        <v>27.067</v>
      </c>
      <c r="E58" s="7">
        <v>26.847000000000001</v>
      </c>
      <c r="F58" s="7">
        <v>3.4439918699090888</v>
      </c>
      <c r="G58" s="7">
        <v>27.067</v>
      </c>
      <c r="H58" s="7">
        <v>0.99187202128052609</v>
      </c>
      <c r="I58" s="7">
        <v>26.847000000000001</v>
      </c>
      <c r="J58" s="7">
        <v>3.4439918699090888</v>
      </c>
      <c r="K58" s="7">
        <v>27.067</v>
      </c>
      <c r="L58" s="7">
        <v>0.99187202128052609</v>
      </c>
      <c r="M58" s="7" t="s">
        <v>684</v>
      </c>
      <c r="N58" s="7" t="s">
        <v>685</v>
      </c>
      <c r="O58" s="7" t="s">
        <v>686</v>
      </c>
    </row>
    <row r="59" spans="2:15" ht="15">
      <c r="B59" s="6" t="s">
        <v>143</v>
      </c>
      <c r="C59" s="7" t="s">
        <v>690</v>
      </c>
      <c r="D59" s="7">
        <v>23.888999999999999</v>
      </c>
      <c r="E59" s="7">
        <v>23.8</v>
      </c>
      <c r="F59" s="7">
        <v>2.0601749925673545</v>
      </c>
      <c r="G59" s="7">
        <v>23.888999999999999</v>
      </c>
      <c r="H59" s="7">
        <v>0.99627443593285614</v>
      </c>
      <c r="I59" s="7">
        <v>23.8</v>
      </c>
      <c r="J59" s="7">
        <v>2.0601749925673545</v>
      </c>
      <c r="K59" s="7">
        <v>23.888999999999999</v>
      </c>
      <c r="L59" s="7">
        <v>0.99627443593285614</v>
      </c>
      <c r="M59" s="7" t="s">
        <v>684</v>
      </c>
      <c r="N59" s="7" t="s">
        <v>685</v>
      </c>
      <c r="O59" s="7" t="s">
        <v>686</v>
      </c>
    </row>
    <row r="60" spans="2:15" ht="15">
      <c r="B60" s="6" t="s">
        <v>143</v>
      </c>
      <c r="C60" s="7" t="s">
        <v>691</v>
      </c>
      <c r="D60" s="7">
        <v>27.216000000000001</v>
      </c>
      <c r="E60" s="7">
        <v>26.108000000000001</v>
      </c>
      <c r="F60" s="7">
        <v>7.6865461684686514</v>
      </c>
      <c r="G60" s="7">
        <v>27.216000000000001</v>
      </c>
      <c r="H60" s="7">
        <v>0.95928865373309813</v>
      </c>
      <c r="I60" s="7">
        <v>26.108000000000001</v>
      </c>
      <c r="J60" s="7">
        <v>7.6865461684686514</v>
      </c>
      <c r="K60" s="7">
        <v>27.216000000000001</v>
      </c>
      <c r="L60" s="7">
        <v>0.95928865373309813</v>
      </c>
      <c r="M60" s="7" t="s">
        <v>684</v>
      </c>
      <c r="N60" s="7" t="s">
        <v>685</v>
      </c>
      <c r="O60" s="7" t="s">
        <v>686</v>
      </c>
    </row>
    <row r="61" spans="2:15" ht="15">
      <c r="B61" s="6" t="s">
        <v>143</v>
      </c>
      <c r="C61" s="7" t="s">
        <v>692</v>
      </c>
      <c r="D61" s="7" t="s">
        <v>661</v>
      </c>
      <c r="E61" s="7">
        <v>30.711236214301699</v>
      </c>
      <c r="F61" s="7">
        <v>5.7984998241284007</v>
      </c>
      <c r="G61" s="7">
        <v>31.253841844180585</v>
      </c>
      <c r="H61" s="7">
        <v>0.98263875421831004</v>
      </c>
      <c r="I61" s="7">
        <v>30.711236214301699</v>
      </c>
      <c r="J61" s="7">
        <v>5.7984998241284007</v>
      </c>
      <c r="K61" s="7">
        <v>31.253841844180585</v>
      </c>
      <c r="L61" s="7">
        <v>0.98263875421831004</v>
      </c>
      <c r="M61" s="7" t="s">
        <v>684</v>
      </c>
      <c r="N61" s="7" t="s">
        <v>685</v>
      </c>
      <c r="O61" s="7" t="s">
        <v>686</v>
      </c>
    </row>
    <row r="62" spans="2:15" ht="15">
      <c r="B62" s="6" t="s">
        <v>143</v>
      </c>
      <c r="C62" s="7" t="s">
        <v>693</v>
      </c>
      <c r="D62" s="7" t="s">
        <v>661</v>
      </c>
      <c r="E62" s="7">
        <v>31.132259515667506</v>
      </c>
      <c r="F62" s="7">
        <v>5.8779920178612706</v>
      </c>
      <c r="G62" s="7">
        <v>31.682303778496141</v>
      </c>
      <c r="H62" s="7">
        <v>0.98263875421831004</v>
      </c>
      <c r="I62" s="7">
        <v>31.132259515667506</v>
      </c>
      <c r="J62" s="7">
        <v>5.8779920178612706</v>
      </c>
      <c r="K62" s="7">
        <v>31.682303778496141</v>
      </c>
      <c r="L62" s="7">
        <v>0.98263875421831004</v>
      </c>
      <c r="M62" s="7" t="s">
        <v>684</v>
      </c>
      <c r="N62" s="7" t="s">
        <v>685</v>
      </c>
      <c r="O62" s="7" t="s">
        <v>686</v>
      </c>
    </row>
    <row r="63" spans="2:15" ht="15">
      <c r="B63" s="6" t="s">
        <v>143</v>
      </c>
      <c r="C63" s="7" t="s">
        <v>694</v>
      </c>
      <c r="D63" s="7" t="s">
        <v>661</v>
      </c>
      <c r="E63" s="7">
        <v>31.082676331416167</v>
      </c>
      <c r="F63" s="7">
        <v>5.8686303600252181</v>
      </c>
      <c r="G63" s="7">
        <v>31.631844559339065</v>
      </c>
      <c r="H63" s="7">
        <v>0.98263875421831004</v>
      </c>
      <c r="I63" s="7">
        <v>31.082676331416167</v>
      </c>
      <c r="J63" s="7">
        <v>5.8686303600252181</v>
      </c>
      <c r="K63" s="7">
        <v>31.631844559339065</v>
      </c>
      <c r="L63" s="7">
        <v>0.98263875421831004</v>
      </c>
      <c r="M63" s="7" t="s">
        <v>684</v>
      </c>
      <c r="N63" s="7" t="s">
        <v>685</v>
      </c>
      <c r="O63" s="7" t="s">
        <v>686</v>
      </c>
    </row>
    <row r="64" spans="2:15" ht="15">
      <c r="B64" s="6" t="s">
        <v>143</v>
      </c>
      <c r="C64" s="7" t="s">
        <v>695</v>
      </c>
      <c r="D64" s="7" t="s">
        <v>661</v>
      </c>
      <c r="E64" s="7">
        <v>31.036116542394069</v>
      </c>
      <c r="F64" s="7">
        <v>5.8598395407116435</v>
      </c>
      <c r="G64" s="7">
        <v>31.584462152709747</v>
      </c>
      <c r="H64" s="7">
        <v>0.98263875421831004</v>
      </c>
      <c r="I64" s="7">
        <v>31.036116542394069</v>
      </c>
      <c r="J64" s="7">
        <v>5.8598395407116435</v>
      </c>
      <c r="K64" s="7">
        <v>31.584462152709747</v>
      </c>
      <c r="L64" s="7">
        <v>0.98263875421831004</v>
      </c>
      <c r="M64" s="7" t="s">
        <v>684</v>
      </c>
      <c r="N64" s="7" t="s">
        <v>685</v>
      </c>
      <c r="O64" s="7" t="s">
        <v>686</v>
      </c>
    </row>
    <row r="65" spans="2:15" ht="15">
      <c r="B65" s="6" t="s">
        <v>143</v>
      </c>
      <c r="C65" s="7" t="s">
        <v>696</v>
      </c>
      <c r="D65" s="7" t="s">
        <v>661</v>
      </c>
      <c r="E65" s="7">
        <v>30.991238521762334</v>
      </c>
      <c r="F65" s="7">
        <v>5.85136625123139</v>
      </c>
      <c r="G65" s="7">
        <v>31.538791227927796</v>
      </c>
      <c r="H65" s="7">
        <v>0.98263875421831004</v>
      </c>
      <c r="I65" s="7">
        <v>30.991238521762334</v>
      </c>
      <c r="J65" s="7">
        <v>5.85136625123139</v>
      </c>
      <c r="K65" s="7">
        <v>31.538791227927796</v>
      </c>
      <c r="L65" s="7">
        <v>0.98263875421831004</v>
      </c>
      <c r="M65" s="7" t="s">
        <v>684</v>
      </c>
      <c r="N65" s="7" t="s">
        <v>685</v>
      </c>
      <c r="O65" s="7" t="s">
        <v>686</v>
      </c>
    </row>
    <row r="66" spans="2:15" ht="15">
      <c r="B66" s="6" t="s">
        <v>143</v>
      </c>
      <c r="C66" s="7" t="s">
        <v>697</v>
      </c>
      <c r="D66" s="7" t="s">
        <v>661</v>
      </c>
      <c r="E66" s="7">
        <v>30.950128821909061</v>
      </c>
      <c r="F66" s="7">
        <v>5.8436044475154469</v>
      </c>
      <c r="G66" s="7">
        <v>31.496955202555505</v>
      </c>
      <c r="H66" s="7">
        <v>0.98263875421831004</v>
      </c>
      <c r="I66" s="7">
        <v>30.950128821909061</v>
      </c>
      <c r="J66" s="7">
        <v>5.8436044475154469</v>
      </c>
      <c r="K66" s="7">
        <v>31.496955202555505</v>
      </c>
      <c r="L66" s="7">
        <v>0.98263875421831004</v>
      </c>
      <c r="M66" s="7" t="s">
        <v>684</v>
      </c>
      <c r="N66" s="7" t="s">
        <v>685</v>
      </c>
      <c r="O66" s="7" t="s">
        <v>686</v>
      </c>
    </row>
    <row r="67" spans="2:15" ht="15">
      <c r="B67" s="6" t="s">
        <v>143</v>
      </c>
      <c r="C67" s="7" t="s">
        <v>698</v>
      </c>
      <c r="D67" s="7" t="s">
        <v>661</v>
      </c>
      <c r="E67" s="7">
        <v>30.912569928102538</v>
      </c>
      <c r="F67" s="7">
        <v>5.8365130612354683</v>
      </c>
      <c r="G67" s="7">
        <v>31.458732718814368</v>
      </c>
      <c r="H67" s="7">
        <v>0.98263875421831004</v>
      </c>
      <c r="I67" s="7">
        <v>30.912569928102538</v>
      </c>
      <c r="J67" s="7">
        <v>5.8365130612354683</v>
      </c>
      <c r="K67" s="7">
        <v>31.458732718814368</v>
      </c>
      <c r="L67" s="7">
        <v>0.98263875421831004</v>
      </c>
      <c r="M67" s="7" t="s">
        <v>684</v>
      </c>
      <c r="N67" s="7" t="s">
        <v>685</v>
      </c>
      <c r="O67" s="7" t="s">
        <v>686</v>
      </c>
    </row>
    <row r="68" spans="2:15" ht="15">
      <c r="B68" s="6" t="s">
        <v>143</v>
      </c>
      <c r="C68" s="7" t="s">
        <v>699</v>
      </c>
      <c r="D68" s="7" t="s">
        <v>661</v>
      </c>
      <c r="E68" s="7">
        <v>30.885118355763989</v>
      </c>
      <c r="F68" s="7">
        <v>5.8313300091347182</v>
      </c>
      <c r="G68" s="7">
        <v>31.430796132535122</v>
      </c>
      <c r="H68" s="7">
        <v>0.98263875421831004</v>
      </c>
      <c r="I68" s="7">
        <v>30.885118355763989</v>
      </c>
      <c r="J68" s="7">
        <v>5.8313300091347182</v>
      </c>
      <c r="K68" s="7">
        <v>31.430796132535122</v>
      </c>
      <c r="L68" s="7">
        <v>0.98263875421831004</v>
      </c>
      <c r="M68" s="7" t="s">
        <v>684</v>
      </c>
      <c r="N68" s="7" t="s">
        <v>685</v>
      </c>
      <c r="O68" s="7" t="s">
        <v>686</v>
      </c>
    </row>
    <row r="69" spans="2:15" ht="15">
      <c r="B69" s="6" t="s">
        <v>143</v>
      </c>
      <c r="C69" s="7" t="s">
        <v>700</v>
      </c>
      <c r="D69" s="7" t="s">
        <v>661</v>
      </c>
      <c r="E69" s="7">
        <v>30.919525867872803</v>
      </c>
      <c r="F69" s="7">
        <v>5.8378263921366731</v>
      </c>
      <c r="G69" s="7">
        <v>31.465811556017158</v>
      </c>
      <c r="H69" s="7">
        <v>0.98263875421831004</v>
      </c>
      <c r="I69" s="7">
        <v>30.919525867872803</v>
      </c>
      <c r="J69" s="7">
        <v>5.8378263921366731</v>
      </c>
      <c r="K69" s="7">
        <v>31.465811556017158</v>
      </c>
      <c r="L69" s="7">
        <v>0.98263875421831004</v>
      </c>
      <c r="M69" s="7" t="s">
        <v>684</v>
      </c>
      <c r="N69" s="7" t="s">
        <v>685</v>
      </c>
      <c r="O69" s="7" t="s">
        <v>686</v>
      </c>
    </row>
    <row r="70" spans="2:15" ht="15">
      <c r="B70" s="6" t="s">
        <v>143</v>
      </c>
      <c r="C70" s="7" t="s">
        <v>701</v>
      </c>
      <c r="D70" s="7" t="s">
        <v>661</v>
      </c>
      <c r="E70" s="7">
        <v>30.953933379981606</v>
      </c>
      <c r="F70" s="7">
        <v>5.84432277513862</v>
      </c>
      <c r="G70" s="7">
        <v>31.50082697949918</v>
      </c>
      <c r="H70" s="7">
        <v>0.98263875421831004</v>
      </c>
      <c r="I70" s="7">
        <v>30.953933379981606</v>
      </c>
      <c r="J70" s="7">
        <v>5.84432277513862</v>
      </c>
      <c r="K70" s="7">
        <v>31.50082697949918</v>
      </c>
      <c r="L70" s="7">
        <v>0.98263875421831004</v>
      </c>
      <c r="M70" s="7" t="s">
        <v>684</v>
      </c>
      <c r="N70" s="7" t="s">
        <v>685</v>
      </c>
      <c r="O70" s="7" t="s">
        <v>686</v>
      </c>
    </row>
    <row r="71" spans="2:15" ht="15">
      <c r="B71" s="6" t="s">
        <v>175</v>
      </c>
      <c r="C71" s="7" t="s">
        <v>683</v>
      </c>
      <c r="D71" s="7">
        <v>22.999213999999998</v>
      </c>
      <c r="E71" s="7">
        <v>24.5684</v>
      </c>
      <c r="F71" s="7">
        <v>0.61545387747515345</v>
      </c>
      <c r="G71" s="7">
        <v>24.576107544428172</v>
      </c>
      <c r="H71" s="7">
        <v>0.99968638058674508</v>
      </c>
      <c r="I71" s="7">
        <v>23.495899999999999</v>
      </c>
      <c r="J71" s="7">
        <v>0.58858707770030949</v>
      </c>
      <c r="K71" s="7">
        <v>23.503271082086336</v>
      </c>
      <c r="L71" s="7">
        <v>0.99968638058674508</v>
      </c>
      <c r="M71" s="7" t="s">
        <v>684</v>
      </c>
      <c r="N71" s="7" t="s">
        <v>685</v>
      </c>
      <c r="O71" s="7" t="s">
        <v>686</v>
      </c>
    </row>
    <row r="72" spans="2:15" ht="15">
      <c r="B72" s="6" t="s">
        <v>175</v>
      </c>
      <c r="C72" s="7" t="s">
        <v>687</v>
      </c>
      <c r="D72" s="7">
        <v>23.678063999999999</v>
      </c>
      <c r="E72" s="7">
        <v>24.775400000000001</v>
      </c>
      <c r="F72" s="7">
        <v>0.85430026529786252</v>
      </c>
      <c r="G72" s="7">
        <v>24.790124527789047</v>
      </c>
      <c r="H72" s="7">
        <v>0.99940603252022642</v>
      </c>
      <c r="I72" s="7">
        <v>23.7028</v>
      </c>
      <c r="J72" s="7">
        <v>0.81731509191783802</v>
      </c>
      <c r="K72" s="7">
        <v>23.716887059634885</v>
      </c>
      <c r="L72" s="7">
        <v>0.99940603252022642</v>
      </c>
      <c r="M72" s="7" t="s">
        <v>684</v>
      </c>
      <c r="N72" s="7" t="s">
        <v>685</v>
      </c>
      <c r="O72" s="7" t="s">
        <v>686</v>
      </c>
    </row>
    <row r="73" spans="2:15" ht="15">
      <c r="B73" s="6" t="s">
        <v>175</v>
      </c>
      <c r="C73" s="7" t="s">
        <v>688</v>
      </c>
      <c r="D73" s="7">
        <v>22.420162000000001</v>
      </c>
      <c r="E73" s="7">
        <v>24.660399999999999</v>
      </c>
      <c r="F73" s="7">
        <v>0.47523372362139465</v>
      </c>
      <c r="G73" s="7">
        <v>24.664978719878658</v>
      </c>
      <c r="H73" s="7">
        <v>0.99981436351797992</v>
      </c>
      <c r="I73" s="7">
        <v>23.587800000000001</v>
      </c>
      <c r="J73" s="7">
        <v>0.45456351178561599</v>
      </c>
      <c r="K73" s="7">
        <v>23.592179569218416</v>
      </c>
      <c r="L73" s="7">
        <v>0.99981436351797992</v>
      </c>
      <c r="M73" s="7" t="s">
        <v>684</v>
      </c>
      <c r="N73" s="7" t="s">
        <v>685</v>
      </c>
      <c r="O73" s="7" t="s">
        <v>686</v>
      </c>
    </row>
    <row r="74" spans="2:15" ht="15">
      <c r="B74" s="6" t="s">
        <v>175</v>
      </c>
      <c r="C74" s="7" t="s">
        <v>689</v>
      </c>
      <c r="D74" s="7">
        <v>23.215821764748078</v>
      </c>
      <c r="E74" s="7">
        <v>24.1815</v>
      </c>
      <c r="F74" s="7">
        <v>0.10569527463719139</v>
      </c>
      <c r="G74" s="7">
        <v>24.181730991413346</v>
      </c>
      <c r="H74" s="7">
        <v>0.9999904476890662</v>
      </c>
      <c r="I74" s="7">
        <v>23.108899999999998</v>
      </c>
      <c r="J74" s="7">
        <v>0.10100703149408337</v>
      </c>
      <c r="K74" s="7">
        <v>23.109120745506765</v>
      </c>
      <c r="L74" s="7">
        <v>0.9999904476890662</v>
      </c>
      <c r="M74" s="7" t="s">
        <v>684</v>
      </c>
      <c r="N74" s="7" t="s">
        <v>685</v>
      </c>
      <c r="O74" s="7" t="s">
        <v>686</v>
      </c>
    </row>
    <row r="75" spans="2:15" ht="15">
      <c r="B75" s="6" t="s">
        <v>175</v>
      </c>
      <c r="C75" s="7" t="s">
        <v>690</v>
      </c>
      <c r="D75" s="7">
        <v>25.260999999999999</v>
      </c>
      <c r="E75" s="7">
        <v>23.73</v>
      </c>
      <c r="F75" s="7">
        <v>11.492697482928804</v>
      </c>
      <c r="G75" s="7">
        <v>26.366550692764459</v>
      </c>
      <c r="H75" s="7">
        <v>0.90000395867146987</v>
      </c>
      <c r="I75" s="7">
        <v>22.652999999999999</v>
      </c>
      <c r="J75" s="7">
        <v>10.971094651529127</v>
      </c>
      <c r="K75" s="7">
        <v>25.169889289641521</v>
      </c>
      <c r="L75" s="7">
        <v>0.90000395867146987</v>
      </c>
      <c r="M75" s="7" t="s">
        <v>684</v>
      </c>
      <c r="N75" s="7" t="s">
        <v>685</v>
      </c>
      <c r="O75" s="7" t="s">
        <v>686</v>
      </c>
    </row>
    <row r="76" spans="2:15" ht="15">
      <c r="B76" s="6" t="s">
        <v>175</v>
      </c>
      <c r="C76" s="7" t="s">
        <v>691</v>
      </c>
      <c r="D76" s="7">
        <v>25.114000000000001</v>
      </c>
      <c r="E76" s="7">
        <v>24.225000000000001</v>
      </c>
      <c r="F76" s="7">
        <v>5.2224307377113703</v>
      </c>
      <c r="G76" s="7">
        <v>24.781533604887986</v>
      </c>
      <c r="H76" s="7">
        <v>0.9775424066257864</v>
      </c>
      <c r="I76" s="7">
        <v>23.116</v>
      </c>
      <c r="J76" s="7">
        <v>4.9833522779333714</v>
      </c>
      <c r="K76" s="7">
        <v>23.647055967413444</v>
      </c>
      <c r="L76" s="7">
        <v>0.9775424066257864</v>
      </c>
      <c r="M76" s="7" t="s">
        <v>684</v>
      </c>
      <c r="N76" s="7" t="s">
        <v>685</v>
      </c>
      <c r="O76" s="7" t="s">
        <v>686</v>
      </c>
    </row>
    <row r="77" spans="2:15" ht="15">
      <c r="B77" s="6" t="s">
        <v>175</v>
      </c>
      <c r="C77" s="7" t="s">
        <v>692</v>
      </c>
      <c r="D77" s="7" t="s">
        <v>661</v>
      </c>
      <c r="E77" s="7">
        <v>26.585488508210538</v>
      </c>
      <c r="F77" s="7">
        <v>5.4803200219459463</v>
      </c>
      <c r="G77" s="7">
        <v>27.144467332462728</v>
      </c>
      <c r="H77" s="7">
        <v>0.97940726493521224</v>
      </c>
      <c r="I77" s="7">
        <v>25.476488508210533</v>
      </c>
      <c r="J77" s="7">
        <v>5.2517112866781837</v>
      </c>
      <c r="K77" s="7">
        <v>26.012149817875613</v>
      </c>
      <c r="L77" s="7">
        <v>0.97940726493521224</v>
      </c>
      <c r="M77" s="7" t="s">
        <v>684</v>
      </c>
      <c r="N77" s="7" t="s">
        <v>685</v>
      </c>
      <c r="O77" s="7" t="s">
        <v>686</v>
      </c>
    </row>
    <row r="78" spans="2:15" ht="15">
      <c r="B78" s="6" t="s">
        <v>175</v>
      </c>
      <c r="C78" s="7" t="s">
        <v>693</v>
      </c>
      <c r="D78" s="7" t="s">
        <v>661</v>
      </c>
      <c r="E78" s="7">
        <v>28.555420417490708</v>
      </c>
      <c r="F78" s="7">
        <v>5.8864008536359291</v>
      </c>
      <c r="G78" s="7">
        <v>29.155818462689929</v>
      </c>
      <c r="H78" s="7">
        <v>0.97940726493521224</v>
      </c>
      <c r="I78" s="7">
        <v>27.446420417490703</v>
      </c>
      <c r="J78" s="7">
        <v>5.6577921183681505</v>
      </c>
      <c r="K78" s="7">
        <v>28.023500948102814</v>
      </c>
      <c r="L78" s="7">
        <v>0.97940726493521224</v>
      </c>
      <c r="M78" s="7" t="s">
        <v>684</v>
      </c>
      <c r="N78" s="7" t="s">
        <v>685</v>
      </c>
      <c r="O78" s="7" t="s">
        <v>686</v>
      </c>
    </row>
    <row r="79" spans="2:15" ht="15">
      <c r="B79" s="6" t="s">
        <v>175</v>
      </c>
      <c r="C79" s="7" t="s">
        <v>694</v>
      </c>
      <c r="D79" s="7" t="s">
        <v>661</v>
      </c>
      <c r="E79" s="7">
        <v>31.70514957361836</v>
      </c>
      <c r="F79" s="7">
        <v>6.5356845315605465</v>
      </c>
      <c r="G79" s="7">
        <v>32.371772916872999</v>
      </c>
      <c r="H79" s="7">
        <v>0.97940726493521224</v>
      </c>
      <c r="I79" s="7">
        <v>30.596149573618366</v>
      </c>
      <c r="J79" s="7">
        <v>6.3070757962927564</v>
      </c>
      <c r="K79" s="7">
        <v>31.239455402285891</v>
      </c>
      <c r="L79" s="7">
        <v>0.97940726493521224</v>
      </c>
      <c r="M79" s="7" t="s">
        <v>684</v>
      </c>
      <c r="N79" s="7" t="s">
        <v>685</v>
      </c>
      <c r="O79" s="7" t="s">
        <v>686</v>
      </c>
    </row>
    <row r="80" spans="2:15" ht="15">
      <c r="B80" s="6" t="s">
        <v>175</v>
      </c>
      <c r="C80" s="7" t="s">
        <v>695</v>
      </c>
      <c r="D80" s="7" t="s">
        <v>661</v>
      </c>
      <c r="E80" s="7">
        <v>35.314302035560303</v>
      </c>
      <c r="F80" s="7">
        <v>7.2796735123658634</v>
      </c>
      <c r="G80" s="7">
        <v>36.05681037897584</v>
      </c>
      <c r="H80" s="7">
        <v>0.97940726493521224</v>
      </c>
      <c r="I80" s="7">
        <v>34.205302035560294</v>
      </c>
      <c r="J80" s="7">
        <v>7.0510647770981203</v>
      </c>
      <c r="K80" s="7">
        <v>34.924492864388725</v>
      </c>
      <c r="L80" s="7">
        <v>0.97940726493521224</v>
      </c>
      <c r="M80" s="7" t="s">
        <v>684</v>
      </c>
      <c r="N80" s="7" t="s">
        <v>685</v>
      </c>
      <c r="O80" s="7" t="s">
        <v>686</v>
      </c>
    </row>
    <row r="81" spans="2:15" ht="15">
      <c r="B81" s="6" t="s">
        <v>175</v>
      </c>
      <c r="C81" s="7" t="s">
        <v>696</v>
      </c>
      <c r="D81" s="7" t="s">
        <v>661</v>
      </c>
      <c r="E81" s="7">
        <v>38.195740141115884</v>
      </c>
      <c r="F81" s="7">
        <v>7.8736518000696138</v>
      </c>
      <c r="G81" s="7">
        <v>38.998832772230386</v>
      </c>
      <c r="H81" s="7">
        <v>0.97940726493521224</v>
      </c>
      <c r="I81" s="7">
        <v>37.086740141115882</v>
      </c>
      <c r="J81" s="7">
        <v>7.6450430648018344</v>
      </c>
      <c r="K81" s="7">
        <v>37.866515257643272</v>
      </c>
      <c r="L81" s="7">
        <v>0.97940726493521224</v>
      </c>
      <c r="M81" s="7" t="s">
        <v>684</v>
      </c>
      <c r="N81" s="7" t="s">
        <v>685</v>
      </c>
      <c r="O81" s="7" t="s">
        <v>686</v>
      </c>
    </row>
    <row r="82" spans="2:15" ht="15">
      <c r="B82" s="6" t="s">
        <v>175</v>
      </c>
      <c r="C82" s="7" t="s">
        <v>697</v>
      </c>
      <c r="D82" s="7" t="s">
        <v>661</v>
      </c>
      <c r="E82" s="7">
        <v>39.902766411171001</v>
      </c>
      <c r="F82" s="7">
        <v>8.2255373876856623</v>
      </c>
      <c r="G82" s="7">
        <v>40.741750484983967</v>
      </c>
      <c r="H82" s="7">
        <v>0.97940726493521224</v>
      </c>
      <c r="I82" s="7">
        <v>38.793766411170999</v>
      </c>
      <c r="J82" s="7">
        <v>7.9969286524178829</v>
      </c>
      <c r="K82" s="7">
        <v>39.609432970396853</v>
      </c>
      <c r="L82" s="7">
        <v>0.97940726493521224</v>
      </c>
      <c r="M82" s="7" t="s">
        <v>684</v>
      </c>
      <c r="N82" s="7" t="s">
        <v>685</v>
      </c>
      <c r="O82" s="7" t="s">
        <v>686</v>
      </c>
    </row>
    <row r="83" spans="2:15" ht="15">
      <c r="B83" s="6" t="s">
        <v>175</v>
      </c>
      <c r="C83" s="7" t="s">
        <v>698</v>
      </c>
      <c r="D83" s="7" t="s">
        <v>661</v>
      </c>
      <c r="E83" s="7">
        <v>40.432563605273934</v>
      </c>
      <c r="F83" s="7">
        <v>8.3347495306002344</v>
      </c>
      <c r="G83" s="7">
        <v>41.282687042298534</v>
      </c>
      <c r="H83" s="7">
        <v>0.97940726493521224</v>
      </c>
      <c r="I83" s="7">
        <v>39.323563605273932</v>
      </c>
      <c r="J83" s="7">
        <v>8.1061407953324522</v>
      </c>
      <c r="K83" s="7">
        <v>40.150369527711419</v>
      </c>
      <c r="L83" s="7">
        <v>0.97940726493521224</v>
      </c>
      <c r="M83" s="7" t="s">
        <v>684</v>
      </c>
      <c r="N83" s="7" t="s">
        <v>685</v>
      </c>
      <c r="O83" s="7" t="s">
        <v>686</v>
      </c>
    </row>
    <row r="84" spans="2:15" ht="15">
      <c r="B84" s="6" t="s">
        <v>175</v>
      </c>
      <c r="C84" s="7" t="s">
        <v>699</v>
      </c>
      <c r="D84" s="7" t="s">
        <v>661</v>
      </c>
      <c r="E84" s="7">
        <v>40.394168342386045</v>
      </c>
      <c r="F84" s="7">
        <v>8.3268347492755552</v>
      </c>
      <c r="G84" s="7">
        <v>41.243484491671722</v>
      </c>
      <c r="H84" s="7">
        <v>0.97940726493521224</v>
      </c>
      <c r="I84" s="7">
        <v>39.285168342386044</v>
      </c>
      <c r="J84" s="7">
        <v>8.0982260140077607</v>
      </c>
      <c r="K84" s="7">
        <v>40.111166977084608</v>
      </c>
      <c r="L84" s="7">
        <v>0.97940726493521224</v>
      </c>
      <c r="M84" s="7" t="s">
        <v>684</v>
      </c>
      <c r="N84" s="7" t="s">
        <v>685</v>
      </c>
      <c r="O84" s="7" t="s">
        <v>686</v>
      </c>
    </row>
    <row r="85" spans="2:15" ht="15">
      <c r="B85" s="6" t="s">
        <v>175</v>
      </c>
      <c r="C85" s="7" t="s">
        <v>700</v>
      </c>
      <c r="D85" s="7" t="s">
        <v>661</v>
      </c>
      <c r="E85" s="7">
        <v>40.435798337651356</v>
      </c>
      <c r="F85" s="7">
        <v>8.3354163368019716</v>
      </c>
      <c r="G85" s="7">
        <v>41.285989787227258</v>
      </c>
      <c r="H85" s="7">
        <v>0.97940726493521224</v>
      </c>
      <c r="I85" s="7">
        <v>39.326798337651354</v>
      </c>
      <c r="J85" s="7">
        <v>8.1068076015341859</v>
      </c>
      <c r="K85" s="7">
        <v>40.153672272640144</v>
      </c>
      <c r="L85" s="7">
        <v>0.97940726493521224</v>
      </c>
      <c r="M85" s="7" t="s">
        <v>684</v>
      </c>
      <c r="N85" s="7" t="s">
        <v>685</v>
      </c>
      <c r="O85" s="7" t="s">
        <v>686</v>
      </c>
    </row>
    <row r="86" spans="2:15" ht="15">
      <c r="B86" s="6" t="s">
        <v>175</v>
      </c>
      <c r="C86" s="7" t="s">
        <v>701</v>
      </c>
      <c r="D86" s="7" t="s">
        <v>661</v>
      </c>
      <c r="E86" s="7">
        <v>40.477428332916666</v>
      </c>
      <c r="F86" s="7">
        <v>8.3439979243283968</v>
      </c>
      <c r="G86" s="7">
        <v>41.328495082782794</v>
      </c>
      <c r="H86" s="7">
        <v>0.97940726493521224</v>
      </c>
      <c r="I86" s="7">
        <v>39.368428332916665</v>
      </c>
      <c r="J86" s="7">
        <v>8.1153891890606218</v>
      </c>
      <c r="K86" s="7">
        <v>40.196177568195679</v>
      </c>
      <c r="L86" s="7">
        <v>0.97940726493521224</v>
      </c>
      <c r="M86" s="7" t="s">
        <v>684</v>
      </c>
      <c r="N86" s="7" t="s">
        <v>685</v>
      </c>
      <c r="O86" s="7" t="s">
        <v>686</v>
      </c>
    </row>
    <row r="87" spans="2:15" ht="15">
      <c r="B87" s="6" t="s">
        <v>631</v>
      </c>
      <c r="C87" s="7" t="s">
        <v>683</v>
      </c>
      <c r="D87" s="7">
        <v>118.21622841999999</v>
      </c>
      <c r="E87" s="7">
        <v>130.848141</v>
      </c>
      <c r="F87" s="7">
        <v>23.14956150745715</v>
      </c>
      <c r="G87" s="7">
        <v>134.9353389160876</v>
      </c>
      <c r="H87" s="7">
        <v>0.96970995182641284</v>
      </c>
      <c r="I87" s="7">
        <v>122.58234100000001</v>
      </c>
      <c r="J87" s="7">
        <v>21.19799659839159</v>
      </c>
      <c r="K87" s="7">
        <v>126.27167454702806</v>
      </c>
      <c r="L87" s="7">
        <v>0.97078257209890728</v>
      </c>
      <c r="M87" s="33" t="s">
        <v>662</v>
      </c>
      <c r="N87" s="7" t="s">
        <v>685</v>
      </c>
      <c r="O87" s="7" t="s">
        <v>686</v>
      </c>
    </row>
    <row r="88" spans="2:15" ht="15">
      <c r="B88" s="6" t="s">
        <v>631</v>
      </c>
      <c r="C88" s="7" t="s">
        <v>687</v>
      </c>
      <c r="D88" s="7">
        <v>134.37978608199998</v>
      </c>
      <c r="E88" s="7">
        <v>127.50331899999999</v>
      </c>
      <c r="F88" s="7">
        <v>28.649944772078356</v>
      </c>
      <c r="G88" s="7">
        <v>132.49200752560515</v>
      </c>
      <c r="H88" s="7">
        <v>0.96234724932640903</v>
      </c>
      <c r="I88" s="7">
        <v>119.23761900000001</v>
      </c>
      <c r="J88" s="7">
        <v>26.595675083799662</v>
      </c>
      <c r="K88" s="7">
        <v>123.82128029149528</v>
      </c>
      <c r="L88" s="7">
        <v>0.96298163546116955</v>
      </c>
      <c r="M88" s="33" t="s">
        <v>662</v>
      </c>
      <c r="N88" s="7" t="s">
        <v>685</v>
      </c>
      <c r="O88" s="7" t="s">
        <v>686</v>
      </c>
    </row>
    <row r="89" spans="2:15" ht="15">
      <c r="B89" s="6" t="s">
        <v>631</v>
      </c>
      <c r="C89" s="7" t="s">
        <v>688</v>
      </c>
      <c r="D89" s="7">
        <v>119.09835600000001</v>
      </c>
      <c r="E89" s="7">
        <v>127.21334899999999</v>
      </c>
      <c r="F89" s="7">
        <v>20.483515453833803</v>
      </c>
      <c r="G89" s="7">
        <v>129.75409792475412</v>
      </c>
      <c r="H89" s="7">
        <v>0.9804187384800167</v>
      </c>
      <c r="I89" s="7">
        <v>118.94794900000001</v>
      </c>
      <c r="J89" s="7">
        <v>18.770046209485876</v>
      </c>
      <c r="K89" s="7">
        <v>121.25594565909014</v>
      </c>
      <c r="L89" s="7">
        <v>0.98096590937009354</v>
      </c>
      <c r="M89" s="33" t="s">
        <v>662</v>
      </c>
      <c r="N89" s="7" t="s">
        <v>685</v>
      </c>
      <c r="O89" s="7" t="s">
        <v>686</v>
      </c>
    </row>
    <row r="90" spans="2:15" ht="15">
      <c r="B90" s="6" t="s">
        <v>631</v>
      </c>
      <c r="C90" s="7" t="s">
        <v>689</v>
      </c>
      <c r="D90" s="7">
        <v>118.08482176474807</v>
      </c>
      <c r="E90" s="7">
        <v>124.5205</v>
      </c>
      <c r="F90" s="7">
        <v>18.864757425802186</v>
      </c>
      <c r="G90" s="7">
        <v>126.70376294342825</v>
      </c>
      <c r="H90" s="7">
        <v>0.98276876003751323</v>
      </c>
      <c r="I90" s="7">
        <v>116.25449999999999</v>
      </c>
      <c r="J90" s="7">
        <v>17.334282218462526</v>
      </c>
      <c r="K90" s="7">
        <v>118.24054305597139</v>
      </c>
      <c r="L90" s="7">
        <v>0.98320336658948482</v>
      </c>
      <c r="M90" s="33" t="s">
        <v>662</v>
      </c>
      <c r="N90" s="7" t="s">
        <v>685</v>
      </c>
      <c r="O90" s="7" t="s">
        <v>686</v>
      </c>
    </row>
    <row r="91" spans="2:15" ht="15">
      <c r="B91" s="6" t="s">
        <v>631</v>
      </c>
      <c r="C91" s="7" t="s">
        <v>690</v>
      </c>
      <c r="D91" s="7">
        <v>126.881</v>
      </c>
      <c r="E91" s="7">
        <v>123.89400000000001</v>
      </c>
      <c r="F91" s="7">
        <v>29.91087039877155</v>
      </c>
      <c r="G91" s="7">
        <v>128.63127433680248</v>
      </c>
      <c r="H91" s="7">
        <v>0.96317167530814785</v>
      </c>
      <c r="I91" s="7">
        <v>115.01800000000001</v>
      </c>
      <c r="J91" s="7">
        <v>27.673237546004614</v>
      </c>
      <c r="K91" s="7">
        <v>119.42224194773144</v>
      </c>
      <c r="L91" s="7">
        <v>0.96312042149016874</v>
      </c>
      <c r="M91" s="33" t="s">
        <v>662</v>
      </c>
      <c r="N91" s="7" t="s">
        <v>685</v>
      </c>
      <c r="O91" s="7" t="s">
        <v>686</v>
      </c>
    </row>
    <row r="92" spans="2:15" ht="15">
      <c r="B92" s="6" t="s">
        <v>631</v>
      </c>
      <c r="C92" s="7" t="s">
        <v>691</v>
      </c>
      <c r="D92" s="7">
        <v>139.92599999999999</v>
      </c>
      <c r="E92" s="7">
        <v>128.57400000000001</v>
      </c>
      <c r="F92" s="7">
        <v>26.640247387952691</v>
      </c>
      <c r="G92" s="7">
        <v>131.70572028419457</v>
      </c>
      <c r="H92" s="7">
        <v>0.97622183548719876</v>
      </c>
      <c r="I92" s="7">
        <v>118.30100000000002</v>
      </c>
      <c r="J92" s="7">
        <v>24.638022002417223</v>
      </c>
      <c r="K92" s="7">
        <v>121.20698522801428</v>
      </c>
      <c r="L92" s="7">
        <v>0.97602460598663088</v>
      </c>
      <c r="M92" s="33" t="s">
        <v>662</v>
      </c>
      <c r="N92" s="7" t="s">
        <v>685</v>
      </c>
      <c r="O92" s="7" t="s">
        <v>686</v>
      </c>
    </row>
    <row r="93" spans="2:15" ht="15">
      <c r="B93" s="6" t="s">
        <v>631</v>
      </c>
      <c r="C93" s="7" t="s">
        <v>692</v>
      </c>
      <c r="D93" s="7" t="s">
        <v>661</v>
      </c>
      <c r="E93" s="7">
        <v>137.21076644667102</v>
      </c>
      <c r="F93" s="7">
        <v>26.865230108661969</v>
      </c>
      <c r="G93" s="7">
        <v>140.07927836106364</v>
      </c>
      <c r="H93" s="7">
        <v>0.97952222521450427</v>
      </c>
      <c r="I93" s="7">
        <v>126.93776644667101</v>
      </c>
      <c r="J93" s="7">
        <v>24.74931970850983</v>
      </c>
      <c r="K93" s="7">
        <v>129.56113305536863</v>
      </c>
      <c r="L93" s="7">
        <v>0.97975190130842316</v>
      </c>
      <c r="M93" s="33" t="s">
        <v>662</v>
      </c>
      <c r="N93" s="7" t="s">
        <v>685</v>
      </c>
      <c r="O93" s="7" t="s">
        <v>686</v>
      </c>
    </row>
    <row r="94" spans="2:15" ht="15">
      <c r="B94" s="6" t="s">
        <v>631</v>
      </c>
      <c r="C94" s="7" t="s">
        <v>693</v>
      </c>
      <c r="D94" s="7" t="s">
        <v>661</v>
      </c>
      <c r="E94" s="7">
        <v>141.36386403898766</v>
      </c>
      <c r="F94" s="7">
        <v>27.829744424120072</v>
      </c>
      <c r="G94" s="7">
        <v>144.3439600839472</v>
      </c>
      <c r="H94" s="7">
        <v>0.97935420336793877</v>
      </c>
      <c r="I94" s="7">
        <v>131.09086403898766</v>
      </c>
      <c r="J94" s="7">
        <v>25.713834023967891</v>
      </c>
      <c r="K94" s="7">
        <v>133.82581477825215</v>
      </c>
      <c r="L94" s="7">
        <v>0.97956335447091225</v>
      </c>
      <c r="M94" s="33" t="s">
        <v>662</v>
      </c>
      <c r="N94" s="7" t="s">
        <v>685</v>
      </c>
      <c r="O94" s="7" t="s">
        <v>686</v>
      </c>
    </row>
    <row r="95" spans="2:15" ht="15">
      <c r="B95" s="6" t="s">
        <v>631</v>
      </c>
      <c r="C95" s="7" t="s">
        <v>694</v>
      </c>
      <c r="D95" s="7" t="s">
        <v>661</v>
      </c>
      <c r="E95" s="7">
        <v>145.85227132918681</v>
      </c>
      <c r="F95" s="7">
        <v>28.85394897820078</v>
      </c>
      <c r="G95" s="7">
        <v>148.94856430004498</v>
      </c>
      <c r="H95" s="7">
        <v>0.97921233423491794</v>
      </c>
      <c r="I95" s="7">
        <v>135.57927132918678</v>
      </c>
      <c r="J95" s="7">
        <v>26.738038578048652</v>
      </c>
      <c r="K95" s="7">
        <v>138.43041899434996</v>
      </c>
      <c r="L95" s="7">
        <v>0.97940374893122617</v>
      </c>
      <c r="M95" s="33" t="s">
        <v>662</v>
      </c>
      <c r="N95" s="7" t="s">
        <v>685</v>
      </c>
      <c r="O95" s="7" t="s">
        <v>686</v>
      </c>
    </row>
    <row r="96" spans="2:15" ht="15">
      <c r="B96" s="6" t="s">
        <v>631</v>
      </c>
      <c r="C96" s="7" t="s">
        <v>695</v>
      </c>
      <c r="D96" s="7" t="s">
        <v>661</v>
      </c>
      <c r="E96" s="7">
        <v>150.12852305049111</v>
      </c>
      <c r="F96" s="7">
        <v>29.79355247684186</v>
      </c>
      <c r="G96" s="7">
        <v>153.32732576583541</v>
      </c>
      <c r="H96" s="7">
        <v>0.97913742576956198</v>
      </c>
      <c r="I96" s="7">
        <v>139.85552305049112</v>
      </c>
      <c r="J96" s="7">
        <v>27.677642076689764</v>
      </c>
      <c r="K96" s="7">
        <v>142.80918046014037</v>
      </c>
      <c r="L96" s="7">
        <v>0.97931745424116023</v>
      </c>
      <c r="M96" s="33" t="s">
        <v>662</v>
      </c>
      <c r="N96" s="7" t="s">
        <v>685</v>
      </c>
      <c r="O96" s="7" t="s">
        <v>686</v>
      </c>
    </row>
    <row r="97" spans="2:15" ht="15">
      <c r="B97" s="6" t="s">
        <v>631</v>
      </c>
      <c r="C97" s="7" t="s">
        <v>696</v>
      </c>
      <c r="D97" s="7" t="s">
        <v>661</v>
      </c>
      <c r="E97" s="7">
        <v>153.41029383712419</v>
      </c>
      <c r="F97" s="7">
        <v>30.510207232097706</v>
      </c>
      <c r="G97" s="7">
        <v>156.68667698964524</v>
      </c>
      <c r="H97" s="7">
        <v>0.97908958683999936</v>
      </c>
      <c r="I97" s="7">
        <v>143.13729383712422</v>
      </c>
      <c r="J97" s="7">
        <v>28.394296831945567</v>
      </c>
      <c r="K97" s="7">
        <v>146.16853168395019</v>
      </c>
      <c r="L97" s="7">
        <v>0.97926203532385336</v>
      </c>
      <c r="M97" s="33" t="s">
        <v>662</v>
      </c>
      <c r="N97" s="7" t="s">
        <v>685</v>
      </c>
      <c r="O97" s="7" t="s">
        <v>686</v>
      </c>
    </row>
    <row r="98" spans="2:15" ht="15">
      <c r="B98" s="6" t="s">
        <v>631</v>
      </c>
      <c r="C98" s="7" t="s">
        <v>697</v>
      </c>
      <c r="D98" s="7" t="s">
        <v>661</v>
      </c>
      <c r="E98" s="7">
        <v>155.25247950151714</v>
      </c>
      <c r="F98" s="7">
        <v>30.912666570238542</v>
      </c>
      <c r="G98" s="7">
        <v>158.57224269055166</v>
      </c>
      <c r="H98" s="7">
        <v>0.97906466394933367</v>
      </c>
      <c r="I98" s="7">
        <v>144.97947950151712</v>
      </c>
      <c r="J98" s="7">
        <v>28.79675617008639</v>
      </c>
      <c r="K98" s="7">
        <v>148.05409738485662</v>
      </c>
      <c r="L98" s="7">
        <v>0.97923314560253449</v>
      </c>
      <c r="M98" s="33" t="s">
        <v>662</v>
      </c>
      <c r="N98" s="7" t="s">
        <v>685</v>
      </c>
      <c r="O98" s="7" t="s">
        <v>686</v>
      </c>
    </row>
    <row r="99" spans="2:15" ht="15">
      <c r="B99" s="6" t="s">
        <v>631</v>
      </c>
      <c r="C99" s="7" t="s">
        <v>698</v>
      </c>
      <c r="D99" s="7" t="s">
        <v>661</v>
      </c>
      <c r="E99" s="7">
        <v>155.64382675638956</v>
      </c>
      <c r="F99" s="7">
        <v>30.998997337723544</v>
      </c>
      <c r="G99" s="7">
        <v>158.97257702749573</v>
      </c>
      <c r="H99" s="7">
        <v>0.97906085229699436</v>
      </c>
      <c r="I99" s="7">
        <v>145.37082675638956</v>
      </c>
      <c r="J99" s="7">
        <v>28.883086937571409</v>
      </c>
      <c r="K99" s="7">
        <v>148.45443172180074</v>
      </c>
      <c r="L99" s="7">
        <v>0.97922860954942881</v>
      </c>
      <c r="M99" s="33" t="s">
        <v>662</v>
      </c>
      <c r="N99" s="7" t="s">
        <v>685</v>
      </c>
      <c r="O99" s="7" t="s">
        <v>686</v>
      </c>
    </row>
    <row r="100" spans="2:15" ht="15">
      <c r="B100" s="6" t="s">
        <v>631</v>
      </c>
      <c r="C100" s="7" t="s">
        <v>699</v>
      </c>
      <c r="D100" s="7" t="s">
        <v>661</v>
      </c>
      <c r="E100" s="7">
        <v>155.40774655071945</v>
      </c>
      <c r="F100" s="7">
        <v>30.946228982867019</v>
      </c>
      <c r="G100" s="7">
        <v>158.73033071519106</v>
      </c>
      <c r="H100" s="7">
        <v>0.97906774244404937</v>
      </c>
      <c r="I100" s="7">
        <v>145.13474655071946</v>
      </c>
      <c r="J100" s="7">
        <v>28.830318582714771</v>
      </c>
      <c r="K100" s="7">
        <v>148.21218540949602</v>
      </c>
      <c r="L100" s="7">
        <v>0.97923626286007526</v>
      </c>
      <c r="M100" s="33" t="s">
        <v>662</v>
      </c>
      <c r="N100" s="7" t="s">
        <v>685</v>
      </c>
      <c r="O100" s="7" t="s">
        <v>686</v>
      </c>
    </row>
    <row r="101" spans="2:15" ht="15">
      <c r="B101" s="6" t="s">
        <v>631</v>
      </c>
      <c r="C101" s="7" t="s">
        <v>700</v>
      </c>
      <c r="D101" s="7" t="s">
        <v>661</v>
      </c>
      <c r="E101" s="7">
        <v>155.58895224641833</v>
      </c>
      <c r="F101" s="7">
        <v>30.975417074986993</v>
      </c>
      <c r="G101" s="7">
        <v>158.91423424812464</v>
      </c>
      <c r="H101" s="7">
        <v>0.97907498961663619</v>
      </c>
      <c r="I101" s="7">
        <v>145.31595224641833</v>
      </c>
      <c r="J101" s="7">
        <v>28.859506674834876</v>
      </c>
      <c r="K101" s="7">
        <v>148.39608894242963</v>
      </c>
      <c r="L101" s="7">
        <v>0.97924381486087386</v>
      </c>
      <c r="M101" s="33" t="s">
        <v>662</v>
      </c>
      <c r="N101" s="7" t="s">
        <v>685</v>
      </c>
      <c r="O101" s="7" t="s">
        <v>686</v>
      </c>
    </row>
    <row r="102" spans="2:15" ht="15">
      <c r="B102" s="6" t="s">
        <v>631</v>
      </c>
      <c r="C102" s="7" t="s">
        <v>701</v>
      </c>
      <c r="D102" s="7" t="s">
        <v>661</v>
      </c>
      <c r="E102" s="7">
        <v>155.77015794211721</v>
      </c>
      <c r="F102" s="7">
        <v>31.004605167107037</v>
      </c>
      <c r="G102" s="7">
        <v>159.0981377810582</v>
      </c>
      <c r="H102" s="7">
        <v>0.97908222003502787</v>
      </c>
      <c r="I102" s="7">
        <v>145.49715794211718</v>
      </c>
      <c r="J102" s="7">
        <v>28.888694766954906</v>
      </c>
      <c r="K102" s="7">
        <v>148.57999247536316</v>
      </c>
      <c r="L102" s="7">
        <v>0.97925134816683235</v>
      </c>
      <c r="M102" s="33" t="s">
        <v>662</v>
      </c>
      <c r="N102" s="7" t="s">
        <v>685</v>
      </c>
      <c r="O102" s="7" t="s">
        <v>686</v>
      </c>
    </row>
    <row r="103" spans="2:15" ht="15">
      <c r="B103" s="6" t="s">
        <v>584</v>
      </c>
      <c r="C103" s="7" t="s">
        <v>683</v>
      </c>
      <c r="D103" s="7">
        <v>124.10068376926857</v>
      </c>
      <c r="E103" s="7">
        <v>137.863</v>
      </c>
      <c r="F103" s="7">
        <v>67.506559431524522</v>
      </c>
      <c r="G103" s="7">
        <v>153.50355805414398</v>
      </c>
      <c r="H103" s="7">
        <v>0.89810947542579289</v>
      </c>
      <c r="I103" s="7">
        <v>122.884</v>
      </c>
      <c r="J103" s="7">
        <v>60.171881136950908</v>
      </c>
      <c r="K103" s="7">
        <v>136.82519042763781</v>
      </c>
      <c r="L103" s="7">
        <v>0.89810947542579289</v>
      </c>
      <c r="M103" s="33" t="s">
        <v>662</v>
      </c>
      <c r="N103" s="7" t="s">
        <v>685</v>
      </c>
      <c r="O103" s="7" t="s">
        <v>686</v>
      </c>
    </row>
    <row r="104" spans="2:15" ht="15">
      <c r="B104" s="6" t="s">
        <v>584</v>
      </c>
      <c r="C104" s="7" t="s">
        <v>687</v>
      </c>
      <c r="D104" s="7">
        <v>141.79664742146761</v>
      </c>
      <c r="E104" s="7">
        <v>138.87700000000001</v>
      </c>
      <c r="F104" s="7">
        <v>34.283444523455643</v>
      </c>
      <c r="G104" s="7">
        <v>143.04606145362013</v>
      </c>
      <c r="H104" s="7">
        <v>0.97085511190413409</v>
      </c>
      <c r="I104" s="7">
        <v>123.89700000000001</v>
      </c>
      <c r="J104" s="7">
        <v>30.585452782840836</v>
      </c>
      <c r="K104" s="7">
        <v>127.61636466743357</v>
      </c>
      <c r="L104" s="7">
        <v>0.97085511190413409</v>
      </c>
      <c r="M104" s="33" t="s">
        <v>662</v>
      </c>
      <c r="N104" s="7" t="s">
        <v>685</v>
      </c>
      <c r="O104" s="7" t="s">
        <v>686</v>
      </c>
    </row>
    <row r="105" spans="2:15" ht="15">
      <c r="B105" s="6" t="s">
        <v>584</v>
      </c>
      <c r="C105" s="7" t="s">
        <v>688</v>
      </c>
      <c r="D105" s="7">
        <v>112.12136281726154</v>
      </c>
      <c r="E105" s="7">
        <v>128.91399999999999</v>
      </c>
      <c r="F105" s="7">
        <v>12.475548387096705</v>
      </c>
      <c r="G105" s="7">
        <v>129.51624880129438</v>
      </c>
      <c r="H105" s="7">
        <v>0.99535001355530006</v>
      </c>
      <c r="I105" s="7">
        <v>113.934</v>
      </c>
      <c r="J105" s="7">
        <v>11.025870967741943</v>
      </c>
      <c r="K105" s="7">
        <v>114.46626658800965</v>
      </c>
      <c r="L105" s="7">
        <v>0.99535001355530006</v>
      </c>
      <c r="M105" s="33" t="s">
        <v>662</v>
      </c>
      <c r="N105" s="7" t="s">
        <v>685</v>
      </c>
      <c r="O105" s="7" t="s">
        <v>686</v>
      </c>
    </row>
    <row r="106" spans="2:15" ht="15">
      <c r="B106" s="6" t="s">
        <v>584</v>
      </c>
      <c r="C106" s="7" t="s">
        <v>689</v>
      </c>
      <c r="D106" s="7">
        <v>120.73908397863552</v>
      </c>
      <c r="E106" s="7">
        <v>126.229</v>
      </c>
      <c r="F106" s="7">
        <v>52.120361290322585</v>
      </c>
      <c r="G106" s="7">
        <v>136.56607375931168</v>
      </c>
      <c r="H106" s="7">
        <v>0.92430716154635839</v>
      </c>
      <c r="I106" s="7">
        <v>111.25</v>
      </c>
      <c r="J106" s="7">
        <v>45.935483870967772</v>
      </c>
      <c r="K106" s="7">
        <v>120.36042197691042</v>
      </c>
      <c r="L106" s="7">
        <v>0.92430716154635839</v>
      </c>
      <c r="M106" s="33" t="s">
        <v>662</v>
      </c>
      <c r="N106" s="7" t="s">
        <v>685</v>
      </c>
      <c r="O106" s="7" t="s">
        <v>686</v>
      </c>
    </row>
    <row r="107" spans="2:15" ht="15">
      <c r="B107" s="6" t="s">
        <v>584</v>
      </c>
      <c r="C107" s="7" t="s">
        <v>690</v>
      </c>
      <c r="D107" s="7">
        <v>134.13853137708045</v>
      </c>
      <c r="E107" s="7">
        <v>123.14</v>
      </c>
      <c r="F107" s="7">
        <v>38.048876404494351</v>
      </c>
      <c r="G107" s="7">
        <v>128.88435357189206</v>
      </c>
      <c r="H107" s="7">
        <v>0.95543017121401119</v>
      </c>
      <c r="I107" s="7">
        <v>110.04</v>
      </c>
      <c r="J107" s="7">
        <v>34.001123595505611</v>
      </c>
      <c r="K107" s="7">
        <v>115.17325212807377</v>
      </c>
      <c r="L107" s="7">
        <v>0.95543017121401119</v>
      </c>
      <c r="M107" s="33" t="s">
        <v>662</v>
      </c>
      <c r="N107" s="7" t="s">
        <v>685</v>
      </c>
      <c r="O107" s="7" t="s">
        <v>686</v>
      </c>
    </row>
    <row r="108" spans="2:15" ht="15">
      <c r="B108" s="6" t="s">
        <v>584</v>
      </c>
      <c r="C108" s="7" t="s">
        <v>691</v>
      </c>
      <c r="D108" s="7">
        <v>141.35674020010507</v>
      </c>
      <c r="E108" s="7">
        <v>132.86000000000001</v>
      </c>
      <c r="F108" s="7">
        <v>28.371145833333308</v>
      </c>
      <c r="G108" s="7">
        <v>135.8554434533128</v>
      </c>
      <c r="H108" s="7">
        <v>0.97795124452011983</v>
      </c>
      <c r="I108" s="7">
        <v>116.08799999999999</v>
      </c>
      <c r="J108" s="7">
        <v>24.789624999999994</v>
      </c>
      <c r="K108" s="7">
        <v>118.70530422706739</v>
      </c>
      <c r="L108" s="7">
        <v>0.97795124452011983</v>
      </c>
      <c r="M108" s="33" t="s">
        <v>662</v>
      </c>
      <c r="N108" s="7" t="s">
        <v>685</v>
      </c>
      <c r="O108" s="7" t="s">
        <v>686</v>
      </c>
    </row>
    <row r="109" spans="2:15" ht="15">
      <c r="B109" s="6" t="s">
        <v>584</v>
      </c>
      <c r="C109" s="7" t="s">
        <v>692</v>
      </c>
      <c r="D109" s="7" t="s">
        <v>661</v>
      </c>
      <c r="E109" s="7">
        <v>133.84482716111404</v>
      </c>
      <c r="F109" s="7">
        <v>42.225454162714207</v>
      </c>
      <c r="G109" s="7">
        <v>140.3475213070611</v>
      </c>
      <c r="H109" s="7">
        <v>0.95366719636095276</v>
      </c>
      <c r="I109" s="7">
        <v>123.82383576930125</v>
      </c>
      <c r="J109" s="7">
        <v>39.064025203113154</v>
      </c>
      <c r="K109" s="7">
        <v>129.83967178675533</v>
      </c>
      <c r="L109" s="7">
        <v>0.95366719636095276</v>
      </c>
      <c r="M109" s="33" t="s">
        <v>662</v>
      </c>
      <c r="N109" s="7" t="s">
        <v>685</v>
      </c>
      <c r="O109" s="7" t="s">
        <v>686</v>
      </c>
    </row>
    <row r="110" spans="2:15" ht="15">
      <c r="B110" s="6" t="s">
        <v>584</v>
      </c>
      <c r="C110" s="7" t="s">
        <v>693</v>
      </c>
      <c r="D110" s="7" t="s">
        <v>661</v>
      </c>
      <c r="E110" s="7">
        <v>137.89604445128862</v>
      </c>
      <c r="F110" s="7">
        <v>43.50353485972574</v>
      </c>
      <c r="G110" s="7">
        <v>144.59556224380864</v>
      </c>
      <c r="H110" s="7">
        <v>0.95366719636095265</v>
      </c>
      <c r="I110" s="7">
        <v>127.87505305947585</v>
      </c>
      <c r="J110" s="7">
        <v>40.342105900124643</v>
      </c>
      <c r="K110" s="7">
        <v>134.08771272350288</v>
      </c>
      <c r="L110" s="7">
        <v>0.95366719636095276</v>
      </c>
      <c r="M110" s="33" t="s">
        <v>662</v>
      </c>
      <c r="N110" s="7" t="s">
        <v>685</v>
      </c>
      <c r="O110" s="7" t="s">
        <v>686</v>
      </c>
    </row>
    <row r="111" spans="2:15" ht="15">
      <c r="B111" s="6" t="s">
        <v>584</v>
      </c>
      <c r="C111" s="7" t="s">
        <v>694</v>
      </c>
      <c r="D111" s="7" t="s">
        <v>661</v>
      </c>
      <c r="E111" s="7">
        <v>142.27434590344819</v>
      </c>
      <c r="F111" s="7">
        <v>44.88480428343054</v>
      </c>
      <c r="G111" s="7">
        <v>149.18657834341496</v>
      </c>
      <c r="H111" s="7">
        <v>0.95366719636095287</v>
      </c>
      <c r="I111" s="7">
        <v>132.25335451163539</v>
      </c>
      <c r="J111" s="7">
        <v>41.723375323829508</v>
      </c>
      <c r="K111" s="7">
        <v>138.6787288231092</v>
      </c>
      <c r="L111" s="7">
        <v>0.95366719636095276</v>
      </c>
      <c r="M111" s="33" t="s">
        <v>662</v>
      </c>
      <c r="N111" s="7" t="s">
        <v>685</v>
      </c>
      <c r="O111" s="7" t="s">
        <v>686</v>
      </c>
    </row>
    <row r="112" spans="2:15" ht="15">
      <c r="B112" s="6" t="s">
        <v>584</v>
      </c>
      <c r="C112" s="7" t="s">
        <v>695</v>
      </c>
      <c r="D112" s="7" t="s">
        <v>661</v>
      </c>
      <c r="E112" s="7">
        <v>146.44569620894953</v>
      </c>
      <c r="F112" s="7">
        <v>46.200784623182891</v>
      </c>
      <c r="G112" s="7">
        <v>153.56058881731883</v>
      </c>
      <c r="H112" s="7">
        <v>0.95366719636095276</v>
      </c>
      <c r="I112" s="7">
        <v>136.42470481713676</v>
      </c>
      <c r="J112" s="7">
        <v>43.039355663581865</v>
      </c>
      <c r="K112" s="7">
        <v>143.05273929701309</v>
      </c>
      <c r="L112" s="7">
        <v>0.95366719636095265</v>
      </c>
      <c r="M112" s="33" t="s">
        <v>662</v>
      </c>
      <c r="N112" s="7" t="s">
        <v>685</v>
      </c>
      <c r="O112" s="7" t="s">
        <v>686</v>
      </c>
    </row>
    <row r="113" spans="2:15" ht="15">
      <c r="B113" s="6" t="s">
        <v>584</v>
      </c>
      <c r="C113" s="7" t="s">
        <v>696</v>
      </c>
      <c r="D113" s="7" t="s">
        <v>661</v>
      </c>
      <c r="E113" s="7">
        <v>149.64696135085089</v>
      </c>
      <c r="F113" s="7">
        <v>47.210721857061515</v>
      </c>
      <c r="G113" s="7">
        <v>156.91738367627687</v>
      </c>
      <c r="H113" s="7">
        <v>0.95366719636095265</v>
      </c>
      <c r="I113" s="7">
        <v>139.62596995903814</v>
      </c>
      <c r="J113" s="7">
        <v>44.049292897460376</v>
      </c>
      <c r="K113" s="7">
        <v>146.40953415597113</v>
      </c>
      <c r="L113" s="7">
        <v>0.95366719636095276</v>
      </c>
      <c r="M113" s="33" t="s">
        <v>662</v>
      </c>
      <c r="N113" s="7" t="s">
        <v>685</v>
      </c>
      <c r="O113" s="7" t="s">
        <v>686</v>
      </c>
    </row>
    <row r="114" spans="2:15" ht="15">
      <c r="B114" s="6" t="s">
        <v>584</v>
      </c>
      <c r="C114" s="7" t="s">
        <v>697</v>
      </c>
      <c r="D114" s="7" t="s">
        <v>661</v>
      </c>
      <c r="E114" s="7">
        <v>151.44395606369065</v>
      </c>
      <c r="F114" s="7">
        <v>47.77763893175959</v>
      </c>
      <c r="G114" s="7">
        <v>158.80168327229612</v>
      </c>
      <c r="H114" s="7">
        <v>0.95366719636095276</v>
      </c>
      <c r="I114" s="7">
        <v>141.42296467187782</v>
      </c>
      <c r="J114" s="7">
        <v>44.616209972158444</v>
      </c>
      <c r="K114" s="7">
        <v>148.29383375199029</v>
      </c>
      <c r="L114" s="7">
        <v>0.95366719636095287</v>
      </c>
      <c r="M114" s="33" t="s">
        <v>662</v>
      </c>
      <c r="N114" s="7" t="s">
        <v>685</v>
      </c>
      <c r="O114" s="7" t="s">
        <v>686</v>
      </c>
    </row>
    <row r="115" spans="2:15" ht="15">
      <c r="B115" s="6" t="s">
        <v>584</v>
      </c>
      <c r="C115" s="7" t="s">
        <v>698</v>
      </c>
      <c r="D115" s="7" t="s">
        <v>661</v>
      </c>
      <c r="E115" s="7">
        <v>151.82570311638079</v>
      </c>
      <c r="F115" s="7">
        <v>47.898072743188919</v>
      </c>
      <c r="G115" s="7">
        <v>159.20197705837455</v>
      </c>
      <c r="H115" s="7">
        <v>0.95366719636095287</v>
      </c>
      <c r="I115" s="7">
        <v>141.80471172456802</v>
      </c>
      <c r="J115" s="7">
        <v>44.736643783587908</v>
      </c>
      <c r="K115" s="7">
        <v>148.69412753806881</v>
      </c>
      <c r="L115" s="7">
        <v>0.95366719636095276</v>
      </c>
      <c r="M115" s="33" t="s">
        <v>662</v>
      </c>
      <c r="N115" s="7" t="s">
        <v>685</v>
      </c>
      <c r="O115" s="7" t="s">
        <v>686</v>
      </c>
    </row>
    <row r="116" spans="2:15" ht="15">
      <c r="B116" s="6" t="s">
        <v>584</v>
      </c>
      <c r="C116" s="7" t="s">
        <v>699</v>
      </c>
      <c r="D116" s="7" t="s">
        <v>661</v>
      </c>
      <c r="E116" s="7">
        <v>151.59541423204345</v>
      </c>
      <c r="F116" s="7">
        <v>47.825421054393672</v>
      </c>
      <c r="G116" s="7">
        <v>158.96049985834495</v>
      </c>
      <c r="H116" s="7">
        <v>0.95366719636095276</v>
      </c>
      <c r="I116" s="7">
        <v>141.57442284023068</v>
      </c>
      <c r="J116" s="7">
        <v>44.663992094792604</v>
      </c>
      <c r="K116" s="7">
        <v>148.45265033803918</v>
      </c>
      <c r="L116" s="7">
        <v>0.95366719636095287</v>
      </c>
      <c r="M116" s="33" t="s">
        <v>662</v>
      </c>
      <c r="N116" s="7" t="s">
        <v>685</v>
      </c>
      <c r="O116" s="7" t="s">
        <v>686</v>
      </c>
    </row>
    <row r="117" spans="2:15" ht="15">
      <c r="B117" s="6" t="s">
        <v>584</v>
      </c>
      <c r="C117" s="7" t="s">
        <v>700</v>
      </c>
      <c r="D117" s="7" t="s">
        <v>661</v>
      </c>
      <c r="E117" s="7">
        <v>151.77217474180165</v>
      </c>
      <c r="F117" s="7">
        <v>47.881185576347043</v>
      </c>
      <c r="G117" s="7">
        <v>159.14584807041797</v>
      </c>
      <c r="H117" s="7">
        <v>0.95366719636095276</v>
      </c>
      <c r="I117" s="7">
        <v>141.75118334998888</v>
      </c>
      <c r="J117" s="7">
        <v>44.719756616746018</v>
      </c>
      <c r="K117" s="7">
        <v>148.63799855011223</v>
      </c>
      <c r="L117" s="7">
        <v>0.95366719636095265</v>
      </c>
      <c r="M117" s="33" t="s">
        <v>662</v>
      </c>
      <c r="N117" s="7" t="s">
        <v>685</v>
      </c>
      <c r="O117" s="7" t="s">
        <v>686</v>
      </c>
    </row>
    <row r="118" spans="2:15" ht="15">
      <c r="B118" s="6" t="s">
        <v>584</v>
      </c>
      <c r="C118" s="7" t="s">
        <v>701</v>
      </c>
      <c r="D118" s="7" t="s">
        <v>661</v>
      </c>
      <c r="E118" s="7">
        <v>151.94893525155985</v>
      </c>
      <c r="F118" s="7">
        <v>47.936950098300436</v>
      </c>
      <c r="G118" s="7">
        <v>159.33119628249099</v>
      </c>
      <c r="H118" s="7">
        <v>0.95366719636095276</v>
      </c>
      <c r="I118" s="7">
        <v>141.92794385974702</v>
      </c>
      <c r="J118" s="7">
        <v>44.775521138699325</v>
      </c>
      <c r="K118" s="7">
        <v>148.82334676218517</v>
      </c>
      <c r="L118" s="7">
        <v>0.95366719636095287</v>
      </c>
      <c r="M118" s="33" t="s">
        <v>662</v>
      </c>
      <c r="N118" s="7" t="s">
        <v>685</v>
      </c>
      <c r="O118" s="7" t="s">
        <v>686</v>
      </c>
    </row>
    <row r="119" spans="2:15" ht="15">
      <c r="B119" s="6" t="s">
        <v>586</v>
      </c>
      <c r="C119" s="7" t="s">
        <v>683</v>
      </c>
      <c r="D119" s="7">
        <v>115.18934638848717</v>
      </c>
      <c r="E119" s="7">
        <v>118.08376644695244</v>
      </c>
      <c r="F119" s="7">
        <v>57.82137917751286</v>
      </c>
      <c r="G119" s="7">
        <v>131.48037035347949</v>
      </c>
      <c r="H119" s="7">
        <v>0.89810947542579289</v>
      </c>
      <c r="I119" s="7">
        <v>110.50207488899069</v>
      </c>
      <c r="J119" s="7">
        <v>54.108897135565179</v>
      </c>
      <c r="K119" s="7">
        <v>123.03853584954301</v>
      </c>
      <c r="L119" s="7">
        <v>0.89810947542579289</v>
      </c>
      <c r="M119" s="33" t="s">
        <v>662</v>
      </c>
      <c r="N119" s="7" t="s">
        <v>685</v>
      </c>
      <c r="O119" s="7" t="s">
        <v>686</v>
      </c>
    </row>
    <row r="120" spans="2:15" ht="15">
      <c r="B120" s="6" t="s">
        <v>586</v>
      </c>
      <c r="C120" s="7" t="s">
        <v>687</v>
      </c>
      <c r="D120" s="7">
        <v>101.69785368790957</v>
      </c>
      <c r="E120" s="7">
        <v>97.346859242232966</v>
      </c>
      <c r="F120" s="7">
        <v>24.031233741827247</v>
      </c>
      <c r="G120" s="7">
        <v>100.26919367124408</v>
      </c>
      <c r="H120" s="7">
        <v>0.97085511190413409</v>
      </c>
      <c r="I120" s="7">
        <v>90.976149949270024</v>
      </c>
      <c r="J120" s="7">
        <v>22.45854813787296</v>
      </c>
      <c r="K120" s="7">
        <v>93.707236881967773</v>
      </c>
      <c r="L120" s="7">
        <v>0.97085511190413409</v>
      </c>
      <c r="M120" s="33" t="s">
        <v>662</v>
      </c>
      <c r="N120" s="7" t="s">
        <v>685</v>
      </c>
      <c r="O120" s="7" t="s">
        <v>686</v>
      </c>
    </row>
    <row r="121" spans="2:15" ht="15">
      <c r="B121" s="6" t="s">
        <v>586</v>
      </c>
      <c r="C121" s="7" t="s">
        <v>688</v>
      </c>
      <c r="D121" s="7">
        <v>91.475215977099992</v>
      </c>
      <c r="E121" s="7">
        <v>99.196097394161541</v>
      </c>
      <c r="F121" s="7">
        <v>9.5996223284672269</v>
      </c>
      <c r="G121" s="7">
        <v>99.659512777663068</v>
      </c>
      <c r="H121" s="7">
        <v>0.99535001355530006</v>
      </c>
      <c r="I121" s="7">
        <v>92.699319617600878</v>
      </c>
      <c r="J121" s="7">
        <v>8.9709018984775302</v>
      </c>
      <c r="K121" s="7">
        <v>93.132383940486733</v>
      </c>
      <c r="L121" s="7">
        <v>0.99535001355530006</v>
      </c>
      <c r="M121" s="33" t="s">
        <v>662</v>
      </c>
      <c r="N121" s="7" t="s">
        <v>685</v>
      </c>
      <c r="O121" s="7" t="s">
        <v>686</v>
      </c>
    </row>
    <row r="122" spans="2:15" ht="15">
      <c r="B122" s="6" t="s">
        <v>586</v>
      </c>
      <c r="C122" s="7" t="s">
        <v>689</v>
      </c>
      <c r="D122" s="7">
        <v>92.455736194977575</v>
      </c>
      <c r="E122" s="7">
        <v>91.694991318555338</v>
      </c>
      <c r="F122" s="7">
        <v>37.861157705726079</v>
      </c>
      <c r="G122" s="7">
        <v>99.204025602431074</v>
      </c>
      <c r="H122" s="7">
        <v>0.92430716154635839</v>
      </c>
      <c r="I122" s="7">
        <v>85.570193948063093</v>
      </c>
      <c r="J122" s="7">
        <v>35.332209114038946</v>
      </c>
      <c r="K122" s="7">
        <v>92.577659795370238</v>
      </c>
      <c r="L122" s="7">
        <v>0.92430716154635839</v>
      </c>
      <c r="M122" s="33" t="s">
        <v>662</v>
      </c>
      <c r="N122" s="7" t="s">
        <v>685</v>
      </c>
      <c r="O122" s="7" t="s">
        <v>686</v>
      </c>
    </row>
    <row r="123" spans="2:15" ht="15">
      <c r="B123" s="6" t="s">
        <v>586</v>
      </c>
      <c r="C123" s="7" t="s">
        <v>690</v>
      </c>
      <c r="D123" s="7">
        <v>91.146390331631054</v>
      </c>
      <c r="E123" s="7">
        <v>88.285301585451137</v>
      </c>
      <c r="F123" s="7">
        <v>27.279166220223697</v>
      </c>
      <c r="G123" s="7">
        <v>92.403719544749137</v>
      </c>
      <c r="H123" s="7">
        <v>0.95543017121401119</v>
      </c>
      <c r="I123" s="7">
        <v>81.964737585979719</v>
      </c>
      <c r="J123" s="7">
        <v>25.326182961960058</v>
      </c>
      <c r="K123" s="7">
        <v>85.788307775367571</v>
      </c>
      <c r="L123" s="7">
        <v>0.95543017121401119</v>
      </c>
      <c r="M123" s="33" t="s">
        <v>662</v>
      </c>
      <c r="N123" s="7" t="s">
        <v>685</v>
      </c>
      <c r="O123" s="7" t="s">
        <v>686</v>
      </c>
    </row>
    <row r="124" spans="2:15" ht="15">
      <c r="B124" s="6" t="s">
        <v>586</v>
      </c>
      <c r="C124" s="7" t="s">
        <v>691</v>
      </c>
      <c r="D124" s="7">
        <v>97.362562429282434</v>
      </c>
      <c r="E124" s="7">
        <v>89.62216221992351</v>
      </c>
      <c r="F124" s="7">
        <v>19.138065890712802</v>
      </c>
      <c r="G124" s="7">
        <v>91.642771275270533</v>
      </c>
      <c r="H124" s="7">
        <v>0.97795124452011983</v>
      </c>
      <c r="I124" s="7">
        <v>82.478058423378656</v>
      </c>
      <c r="J124" s="7">
        <v>17.61250205915896</v>
      </c>
      <c r="K124" s="7">
        <v>84.337597488155552</v>
      </c>
      <c r="L124" s="7">
        <v>0.97795124452011983</v>
      </c>
      <c r="M124" s="33" t="s">
        <v>662</v>
      </c>
      <c r="N124" s="7" t="s">
        <v>685</v>
      </c>
      <c r="O124" s="7" t="s">
        <v>686</v>
      </c>
    </row>
    <row r="125" spans="2:15" ht="15">
      <c r="B125" s="6" t="s">
        <v>586</v>
      </c>
      <c r="C125" s="7" t="s">
        <v>692</v>
      </c>
      <c r="D125" s="7" t="s">
        <v>661</v>
      </c>
      <c r="E125" s="7">
        <v>104.56435920678528</v>
      </c>
      <c r="F125" s="7">
        <v>32.988032861552874</v>
      </c>
      <c r="G125" s="7">
        <v>109.6444961154025</v>
      </c>
      <c r="H125" s="7">
        <v>0.95366719636095276</v>
      </c>
      <c r="I125" s="7">
        <v>96.712925812768304</v>
      </c>
      <c r="J125" s="7">
        <v>30.511057486990286</v>
      </c>
      <c r="K125" s="7">
        <v>101.41161002686256</v>
      </c>
      <c r="L125" s="7">
        <v>0.95366719636095276</v>
      </c>
      <c r="M125" s="33" t="s">
        <v>662</v>
      </c>
      <c r="N125" s="7" t="s">
        <v>685</v>
      </c>
      <c r="O125" s="7" t="s">
        <v>686</v>
      </c>
    </row>
    <row r="126" spans="2:15" ht="15">
      <c r="B126" s="6" t="s">
        <v>586</v>
      </c>
      <c r="C126" s="7" t="s">
        <v>693</v>
      </c>
      <c r="D126" s="7" t="s">
        <v>661</v>
      </c>
      <c r="E126" s="7">
        <v>107.74779730549382</v>
      </c>
      <c r="F126" s="7">
        <v>33.99234600811215</v>
      </c>
      <c r="G126" s="7">
        <v>112.98259782515623</v>
      </c>
      <c r="H126" s="7">
        <v>0.95366719636095276</v>
      </c>
      <c r="I126" s="7">
        <v>99.896363911476826</v>
      </c>
      <c r="J126" s="7">
        <v>31.515370633549477</v>
      </c>
      <c r="K126" s="7">
        <v>104.74971173661626</v>
      </c>
      <c r="L126" s="7">
        <v>0.95366719636095276</v>
      </c>
      <c r="M126" s="33" t="s">
        <v>662</v>
      </c>
      <c r="N126" s="7" t="s">
        <v>685</v>
      </c>
      <c r="O126" s="7" t="s">
        <v>686</v>
      </c>
    </row>
    <row r="127" spans="2:15" ht="15">
      <c r="B127" s="6" t="s">
        <v>586</v>
      </c>
      <c r="C127" s="7" t="s">
        <v>694</v>
      </c>
      <c r="D127" s="7" t="s">
        <v>661</v>
      </c>
      <c r="E127" s="7">
        <v>111.18497584389324</v>
      </c>
      <c r="F127" s="7">
        <v>35.076709355584242</v>
      </c>
      <c r="G127" s="7">
        <v>116.58676765663955</v>
      </c>
      <c r="H127" s="7">
        <v>0.95366719636095276</v>
      </c>
      <c r="I127" s="7">
        <v>103.33354244987626</v>
      </c>
      <c r="J127" s="7">
        <v>32.599733981021593</v>
      </c>
      <c r="K127" s="7">
        <v>108.3538815680996</v>
      </c>
      <c r="L127" s="7">
        <v>0.95366719636095276</v>
      </c>
      <c r="M127" s="33" t="s">
        <v>662</v>
      </c>
      <c r="N127" s="7" t="s">
        <v>685</v>
      </c>
      <c r="O127" s="7" t="s">
        <v>686</v>
      </c>
    </row>
    <row r="128" spans="2:15" ht="15">
      <c r="B128" s="6" t="s">
        <v>586</v>
      </c>
      <c r="C128" s="7" t="s">
        <v>695</v>
      </c>
      <c r="D128" s="7" t="s">
        <v>661</v>
      </c>
      <c r="E128" s="7">
        <v>114.45357054360014</v>
      </c>
      <c r="F128" s="7">
        <v>36.107887762672242</v>
      </c>
      <c r="G128" s="7">
        <v>120.01416320110134</v>
      </c>
      <c r="H128" s="7">
        <v>0.95366719636095265</v>
      </c>
      <c r="I128" s="7">
        <v>106.60213714958313</v>
      </c>
      <c r="J128" s="7">
        <v>33.630912388109621</v>
      </c>
      <c r="K128" s="7">
        <v>111.78127711256137</v>
      </c>
      <c r="L128" s="7">
        <v>0.95366719636095265</v>
      </c>
      <c r="M128" s="33" t="s">
        <v>662</v>
      </c>
      <c r="N128" s="7" t="s">
        <v>685</v>
      </c>
      <c r="O128" s="7" t="s">
        <v>686</v>
      </c>
    </row>
    <row r="129" spans="2:15" ht="15">
      <c r="B129" s="6" t="s">
        <v>586</v>
      </c>
      <c r="C129" s="7" t="s">
        <v>696</v>
      </c>
      <c r="D129" s="7" t="s">
        <v>661</v>
      </c>
      <c r="E129" s="7">
        <v>116.96121058985158</v>
      </c>
      <c r="F129" s="7">
        <v>36.898999694866006</v>
      </c>
      <c r="G129" s="7">
        <v>122.64363400162819</v>
      </c>
      <c r="H129" s="7">
        <v>0.95366719636095276</v>
      </c>
      <c r="I129" s="7">
        <v>109.10977719583457</v>
      </c>
      <c r="J129" s="7">
        <v>34.422024320303393</v>
      </c>
      <c r="K129" s="7">
        <v>114.41074791308822</v>
      </c>
      <c r="L129" s="7">
        <v>0.95366719636095276</v>
      </c>
      <c r="M129" s="33" t="s">
        <v>662</v>
      </c>
      <c r="N129" s="7" t="s">
        <v>685</v>
      </c>
      <c r="O129" s="7" t="s">
        <v>686</v>
      </c>
    </row>
    <row r="130" spans="2:15" ht="15">
      <c r="B130" s="6" t="s">
        <v>586</v>
      </c>
      <c r="C130" s="7" t="s">
        <v>697</v>
      </c>
      <c r="D130" s="7" t="s">
        <v>661</v>
      </c>
      <c r="E130" s="7">
        <v>118.36872047685553</v>
      </c>
      <c r="F130" s="7">
        <v>37.343041840370084</v>
      </c>
      <c r="G130" s="7">
        <v>124.11952610777882</v>
      </c>
      <c r="H130" s="7">
        <v>0.95366719636095287</v>
      </c>
      <c r="I130" s="7">
        <v>110.51728708283852</v>
      </c>
      <c r="J130" s="7">
        <v>34.866066465807506</v>
      </c>
      <c r="K130" s="7">
        <v>115.88664001923885</v>
      </c>
      <c r="L130" s="7">
        <v>0.95366719636095287</v>
      </c>
      <c r="M130" s="33" t="s">
        <v>662</v>
      </c>
      <c r="N130" s="7" t="s">
        <v>685</v>
      </c>
      <c r="O130" s="7" t="s">
        <v>686</v>
      </c>
    </row>
    <row r="131" spans="2:15" ht="15">
      <c r="B131" s="6" t="s">
        <v>586</v>
      </c>
      <c r="C131" s="7" t="s">
        <v>698</v>
      </c>
      <c r="D131" s="7" t="s">
        <v>661</v>
      </c>
      <c r="E131" s="7">
        <v>118.66755627827312</v>
      </c>
      <c r="F131" s="7">
        <v>37.437318755680096</v>
      </c>
      <c r="G131" s="7">
        <v>124.43288049656134</v>
      </c>
      <c r="H131" s="7">
        <v>0.95366719636095276</v>
      </c>
      <c r="I131" s="7">
        <v>110.81612288425617</v>
      </c>
      <c r="J131" s="7">
        <v>34.96034338111744</v>
      </c>
      <c r="K131" s="7">
        <v>116.19999440802141</v>
      </c>
      <c r="L131" s="7">
        <v>0.95366719636095276</v>
      </c>
      <c r="M131" s="33" t="s">
        <v>662</v>
      </c>
      <c r="N131" s="7" t="s">
        <v>685</v>
      </c>
      <c r="O131" s="7" t="s">
        <v>686</v>
      </c>
    </row>
    <row r="132" spans="2:15" ht="15">
      <c r="B132" s="6" t="s">
        <v>586</v>
      </c>
      <c r="C132" s="7" t="s">
        <v>699</v>
      </c>
      <c r="D132" s="7" t="s">
        <v>661</v>
      </c>
      <c r="E132" s="7">
        <v>118.48672774522592</v>
      </c>
      <c r="F132" s="7">
        <v>37.380270851062036</v>
      </c>
      <c r="G132" s="7">
        <v>124.24326662105294</v>
      </c>
      <c r="H132" s="7">
        <v>0.95366719636095287</v>
      </c>
      <c r="I132" s="7">
        <v>110.63529435120891</v>
      </c>
      <c r="J132" s="7">
        <v>34.903295476499416</v>
      </c>
      <c r="K132" s="7">
        <v>116.01038053251297</v>
      </c>
      <c r="L132" s="7">
        <v>0.95366719636095287</v>
      </c>
      <c r="M132" s="33" t="s">
        <v>662</v>
      </c>
      <c r="N132" s="7" t="s">
        <v>685</v>
      </c>
      <c r="O132" s="7" t="s">
        <v>686</v>
      </c>
    </row>
    <row r="133" spans="2:15" ht="15">
      <c r="B133" s="6" t="s">
        <v>586</v>
      </c>
      <c r="C133" s="7" t="s">
        <v>700</v>
      </c>
      <c r="D133" s="7" t="s">
        <v>661</v>
      </c>
      <c r="E133" s="7">
        <v>118.62400540186471</v>
      </c>
      <c r="F133" s="7">
        <v>37.423579296527791</v>
      </c>
      <c r="G133" s="7">
        <v>124.38721375183677</v>
      </c>
      <c r="H133" s="7">
        <v>0.95366719636095265</v>
      </c>
      <c r="I133" s="7">
        <v>110.77257200784773</v>
      </c>
      <c r="J133" s="7">
        <v>34.946603921965178</v>
      </c>
      <c r="K133" s="7">
        <v>116.15432766329683</v>
      </c>
      <c r="L133" s="7">
        <v>0.95366719636095265</v>
      </c>
      <c r="M133" s="33" t="s">
        <v>662</v>
      </c>
      <c r="N133" s="7" t="s">
        <v>685</v>
      </c>
      <c r="O133" s="7" t="s">
        <v>686</v>
      </c>
    </row>
    <row r="134" spans="2:15" ht="15">
      <c r="B134" s="6" t="s">
        <v>586</v>
      </c>
      <c r="C134" s="7" t="s">
        <v>701</v>
      </c>
      <c r="D134" s="7" t="s">
        <v>661</v>
      </c>
      <c r="E134" s="7">
        <v>118.76128305850354</v>
      </c>
      <c r="F134" s="7">
        <v>37.466887741993347</v>
      </c>
      <c r="G134" s="7">
        <v>124.53116088262058</v>
      </c>
      <c r="H134" s="7">
        <v>0.95366719636095287</v>
      </c>
      <c r="I134" s="7">
        <v>110.90984966448653</v>
      </c>
      <c r="J134" s="7">
        <v>34.989912367430755</v>
      </c>
      <c r="K134" s="7">
        <v>116.29827479408061</v>
      </c>
      <c r="L134" s="7">
        <v>0.95366719636095287</v>
      </c>
      <c r="M134" s="33" t="s">
        <v>662</v>
      </c>
      <c r="N134" s="7" t="s">
        <v>685</v>
      </c>
      <c r="O134" s="7" t="s">
        <v>686</v>
      </c>
    </row>
    <row r="135" spans="2:15" ht="15">
      <c r="B135" s="6" t="s">
        <v>32</v>
      </c>
      <c r="C135" s="7" t="s">
        <v>683</v>
      </c>
      <c r="D135" s="7">
        <v>11.089765999999999</v>
      </c>
      <c r="E135" s="7">
        <v>10.159000000000001</v>
      </c>
      <c r="F135" s="7">
        <v>1.9243916040232973</v>
      </c>
      <c r="G135" s="7">
        <v>10.339659764500734</v>
      </c>
      <c r="H135" s="7">
        <v>0.9825274942681389</v>
      </c>
      <c r="I135" s="7">
        <v>9.1809999999999992</v>
      </c>
      <c r="J135" s="7">
        <v>1.7391317370349322</v>
      </c>
      <c r="K135" s="7">
        <v>9.3442677722099834</v>
      </c>
      <c r="L135" s="7">
        <v>0.9825274942681389</v>
      </c>
      <c r="M135" s="7" t="s">
        <v>684</v>
      </c>
      <c r="N135" s="7" t="s">
        <v>702</v>
      </c>
      <c r="O135" s="7" t="s">
        <v>686</v>
      </c>
    </row>
    <row r="136" spans="2:15" ht="15">
      <c r="B136" s="6" t="s">
        <v>32</v>
      </c>
      <c r="C136" s="7" t="s">
        <v>687</v>
      </c>
      <c r="D136" s="7">
        <v>10.569813999999999</v>
      </c>
      <c r="E136" s="7">
        <v>9.5449999999999999</v>
      </c>
      <c r="F136" s="7">
        <v>2.8499301557197851</v>
      </c>
      <c r="G136" s="7">
        <v>9.9613817762638224</v>
      </c>
      <c r="H136" s="7">
        <v>0.95820039974213367</v>
      </c>
      <c r="I136" s="7">
        <v>8.5670000000000002</v>
      </c>
      <c r="J136" s="7">
        <v>2.5579205494029744</v>
      </c>
      <c r="K136" s="7">
        <v>8.9407184575434435</v>
      </c>
      <c r="L136" s="7">
        <v>0.95820039974213367</v>
      </c>
      <c r="M136" s="7" t="s">
        <v>684</v>
      </c>
      <c r="N136" s="7" t="s">
        <v>702</v>
      </c>
      <c r="O136" s="7" t="s">
        <v>686</v>
      </c>
    </row>
    <row r="137" spans="2:15" ht="15">
      <c r="B137" s="6" t="s">
        <v>32</v>
      </c>
      <c r="C137" s="7" t="s">
        <v>688</v>
      </c>
      <c r="D137" s="7">
        <v>8.3019189999999998</v>
      </c>
      <c r="E137" s="7">
        <v>9.2609999999999992</v>
      </c>
      <c r="F137" s="7">
        <v>2.4954807860593435</v>
      </c>
      <c r="G137" s="7">
        <v>9.5913265690201239</v>
      </c>
      <c r="H137" s="7">
        <v>0.96555986633933666</v>
      </c>
      <c r="I137" s="7">
        <v>8.2828999999999997</v>
      </c>
      <c r="J137" s="7">
        <v>2.2319207216122372</v>
      </c>
      <c r="K137" s="7">
        <v>8.5783391468023744</v>
      </c>
      <c r="L137" s="7">
        <v>0.96555986633933666</v>
      </c>
      <c r="M137" s="7" t="s">
        <v>684</v>
      </c>
      <c r="N137" s="7" t="s">
        <v>702</v>
      </c>
      <c r="O137" s="7" t="s">
        <v>686</v>
      </c>
    </row>
    <row r="138" spans="2:15" ht="15">
      <c r="B138" s="6" t="s">
        <v>32</v>
      </c>
      <c r="C138" s="7" t="s">
        <v>689</v>
      </c>
      <c r="D138" s="7">
        <v>7.8310000000000004</v>
      </c>
      <c r="E138" s="7">
        <v>9.6270000000000007</v>
      </c>
      <c r="F138" s="7">
        <v>0.85915317147030534</v>
      </c>
      <c r="G138" s="7">
        <v>9.6652611538461546</v>
      </c>
      <c r="H138" s="7">
        <v>0.99604137402630566</v>
      </c>
      <c r="I138" s="7">
        <v>8.6485000000000003</v>
      </c>
      <c r="J138" s="7">
        <v>0.77182779718093686</v>
      </c>
      <c r="K138" s="7">
        <v>8.6828722435897436</v>
      </c>
      <c r="L138" s="7">
        <v>0.99604137402630566</v>
      </c>
      <c r="M138" s="7" t="s">
        <v>684</v>
      </c>
      <c r="N138" s="7" t="s">
        <v>702</v>
      </c>
      <c r="O138" s="7" t="s">
        <v>686</v>
      </c>
    </row>
    <row r="139" spans="2:15" ht="15">
      <c r="B139" s="6" t="s">
        <v>32</v>
      </c>
      <c r="C139" s="7" t="s">
        <v>690</v>
      </c>
      <c r="D139" s="7">
        <v>10.161</v>
      </c>
      <c r="E139" s="7">
        <v>9.7469999999999999</v>
      </c>
      <c r="F139" s="7">
        <v>1.7560623790096084</v>
      </c>
      <c r="G139" s="7">
        <v>9.9039266999999995</v>
      </c>
      <c r="H139" s="7">
        <v>0.98415510284420826</v>
      </c>
      <c r="I139" s="7">
        <v>8.74</v>
      </c>
      <c r="J139" s="7">
        <v>1.5746368310807375</v>
      </c>
      <c r="K139" s="7">
        <v>8.8807139999999993</v>
      </c>
      <c r="L139" s="7">
        <v>0.98415510284420826</v>
      </c>
      <c r="M139" s="7" t="s">
        <v>684</v>
      </c>
      <c r="N139" s="7" t="s">
        <v>702</v>
      </c>
      <c r="O139" s="7" t="s">
        <v>686</v>
      </c>
    </row>
    <row r="140" spans="2:15" ht="15">
      <c r="B140" s="6" t="s">
        <v>32</v>
      </c>
      <c r="C140" s="7" t="s">
        <v>691</v>
      </c>
      <c r="D140" s="7">
        <v>11.459</v>
      </c>
      <c r="E140" s="7">
        <v>9.84</v>
      </c>
      <c r="F140" s="7">
        <v>1.6565013914406812</v>
      </c>
      <c r="G140" s="7">
        <v>9.97845663716814</v>
      </c>
      <c r="H140" s="7">
        <v>0.98612444366873209</v>
      </c>
      <c r="I140" s="7">
        <v>8.8539999999999992</v>
      </c>
      <c r="J140" s="7">
        <v>1.4905145650219334</v>
      </c>
      <c r="K140" s="7">
        <v>8.9785828318584056</v>
      </c>
      <c r="L140" s="7">
        <v>0.98612444366873209</v>
      </c>
      <c r="M140" s="7" t="s">
        <v>684</v>
      </c>
      <c r="N140" s="7" t="s">
        <v>702</v>
      </c>
      <c r="O140" s="7" t="s">
        <v>686</v>
      </c>
    </row>
    <row r="141" spans="2:15" ht="15">
      <c r="B141" s="6" t="s">
        <v>32</v>
      </c>
      <c r="C141" s="7" t="s">
        <v>692</v>
      </c>
      <c r="D141" s="7" t="s">
        <v>661</v>
      </c>
      <c r="E141" s="7">
        <v>9.8740636581458006</v>
      </c>
      <c r="F141" s="7">
        <v>2.0677967778707695</v>
      </c>
      <c r="G141" s="7">
        <v>10.088256372619025</v>
      </c>
      <c r="H141" s="7">
        <v>0.97876811348147585</v>
      </c>
      <c r="I141" s="7">
        <v>8.8880636581457999</v>
      </c>
      <c r="J141" s="7">
        <v>1.8613116169918895</v>
      </c>
      <c r="K141" s="7">
        <v>9.0808676087035352</v>
      </c>
      <c r="L141" s="7">
        <v>0.97876811348147585</v>
      </c>
      <c r="M141" s="7" t="s">
        <v>684</v>
      </c>
      <c r="N141" s="7" t="s">
        <v>702</v>
      </c>
      <c r="O141" s="7" t="s">
        <v>686</v>
      </c>
    </row>
    <row r="142" spans="2:15" ht="15">
      <c r="B142" s="6" t="s">
        <v>32</v>
      </c>
      <c r="C142" s="7" t="s">
        <v>693</v>
      </c>
      <c r="D142" s="7" t="s">
        <v>661</v>
      </c>
      <c r="E142" s="7">
        <v>9.9542889105940997</v>
      </c>
      <c r="F142" s="7">
        <v>2.0845973094715209</v>
      </c>
      <c r="G142" s="7">
        <v>10.170221908013245</v>
      </c>
      <c r="H142" s="7">
        <v>0.97876811348147585</v>
      </c>
      <c r="I142" s="7">
        <v>8.9682889105940991</v>
      </c>
      <c r="J142" s="7">
        <v>1.878112148592642</v>
      </c>
      <c r="K142" s="7">
        <v>9.1628331440977551</v>
      </c>
      <c r="L142" s="7">
        <v>0.97876811348147585</v>
      </c>
      <c r="M142" s="7" t="s">
        <v>684</v>
      </c>
      <c r="N142" s="7" t="s">
        <v>702</v>
      </c>
      <c r="O142" s="7" t="s">
        <v>686</v>
      </c>
    </row>
    <row r="143" spans="2:15" ht="15">
      <c r="B143" s="6" t="s">
        <v>32</v>
      </c>
      <c r="C143" s="7" t="s">
        <v>694</v>
      </c>
      <c r="D143" s="7" t="s">
        <v>661</v>
      </c>
      <c r="E143" s="7">
        <v>10.016247489765393</v>
      </c>
      <c r="F143" s="7">
        <v>2.0975724891753855</v>
      </c>
      <c r="G143" s="7">
        <v>10.233524521081529</v>
      </c>
      <c r="H143" s="7">
        <v>0.97876811348147585</v>
      </c>
      <c r="I143" s="7">
        <v>9.0302474897653919</v>
      </c>
      <c r="J143" s="7">
        <v>1.8910873282965037</v>
      </c>
      <c r="K143" s="7">
        <v>9.2261357571660394</v>
      </c>
      <c r="L143" s="7">
        <v>0.97876811348147585</v>
      </c>
      <c r="M143" s="7" t="s">
        <v>684</v>
      </c>
      <c r="N143" s="7" t="s">
        <v>702</v>
      </c>
      <c r="O143" s="7" t="s">
        <v>686</v>
      </c>
    </row>
    <row r="144" spans="2:15" ht="15">
      <c r="B144" s="6" t="s">
        <v>32</v>
      </c>
      <c r="C144" s="7" t="s">
        <v>695</v>
      </c>
      <c r="D144" s="7" t="s">
        <v>661</v>
      </c>
      <c r="E144" s="7">
        <v>10.045867822750871</v>
      </c>
      <c r="F144" s="7">
        <v>2.1037754904145274</v>
      </c>
      <c r="G144" s="7">
        <v>10.26378739190608</v>
      </c>
      <c r="H144" s="7">
        <v>0.97876811348147585</v>
      </c>
      <c r="I144" s="7">
        <v>9.0598678227508689</v>
      </c>
      <c r="J144" s="7">
        <v>1.8972903295356454</v>
      </c>
      <c r="K144" s="7">
        <v>9.2563986279905883</v>
      </c>
      <c r="L144" s="7">
        <v>0.97876811348147585</v>
      </c>
      <c r="M144" s="7" t="s">
        <v>684</v>
      </c>
      <c r="N144" s="7" t="s">
        <v>702</v>
      </c>
      <c r="O144" s="7" t="s">
        <v>686</v>
      </c>
    </row>
    <row r="145" spans="2:15" ht="15">
      <c r="B145" s="6" t="s">
        <v>32</v>
      </c>
      <c r="C145" s="7" t="s">
        <v>696</v>
      </c>
      <c r="D145" s="7" t="s">
        <v>661</v>
      </c>
      <c r="E145" s="7">
        <v>10.030386197849054</v>
      </c>
      <c r="F145" s="7">
        <v>2.100533374990067</v>
      </c>
      <c r="G145" s="7">
        <v>10.247969932501167</v>
      </c>
      <c r="H145" s="7">
        <v>0.97876811348147585</v>
      </c>
      <c r="I145" s="7">
        <v>9.0443861978490538</v>
      </c>
      <c r="J145" s="7">
        <v>1.8940482141111805</v>
      </c>
      <c r="K145" s="7">
        <v>9.2405811685856758</v>
      </c>
      <c r="L145" s="7">
        <v>0.97876811348147585</v>
      </c>
      <c r="M145" s="7" t="s">
        <v>684</v>
      </c>
      <c r="N145" s="7" t="s">
        <v>702</v>
      </c>
      <c r="O145" s="7" t="s">
        <v>686</v>
      </c>
    </row>
    <row r="146" spans="2:15" ht="15">
      <c r="B146" s="6" t="s">
        <v>32</v>
      </c>
      <c r="C146" s="7" t="s">
        <v>697</v>
      </c>
      <c r="D146" s="7" t="s">
        <v>661</v>
      </c>
      <c r="E146" s="7">
        <v>9.9938124060201226</v>
      </c>
      <c r="F146" s="7">
        <v>2.0928742012682116</v>
      </c>
      <c r="G146" s="7">
        <v>10.210602765216937</v>
      </c>
      <c r="H146" s="7">
        <v>0.97876811348147585</v>
      </c>
      <c r="I146" s="7">
        <v>9.0078124060201201</v>
      </c>
      <c r="J146" s="7">
        <v>1.8863890403893286</v>
      </c>
      <c r="K146" s="7">
        <v>9.2032140013014452</v>
      </c>
      <c r="L146" s="7">
        <v>0.97876811348147585</v>
      </c>
      <c r="M146" s="7" t="s">
        <v>684</v>
      </c>
      <c r="N146" s="7" t="s">
        <v>702</v>
      </c>
      <c r="O146" s="7" t="s">
        <v>686</v>
      </c>
    </row>
    <row r="147" spans="2:15" ht="15">
      <c r="B147" s="6" t="s">
        <v>32</v>
      </c>
      <c r="C147" s="7" t="s">
        <v>698</v>
      </c>
      <c r="D147" s="7" t="s">
        <v>661</v>
      </c>
      <c r="E147" s="7">
        <v>9.9590614705087841</v>
      </c>
      <c r="F147" s="7">
        <v>2.0855967646457461</v>
      </c>
      <c r="G147" s="7">
        <v>10.175097996485016</v>
      </c>
      <c r="H147" s="7">
        <v>0.97876811348147585</v>
      </c>
      <c r="I147" s="7">
        <v>8.9730614705087852</v>
      </c>
      <c r="J147" s="7">
        <v>1.8791116037668565</v>
      </c>
      <c r="K147" s="7">
        <v>9.1677092325695266</v>
      </c>
      <c r="L147" s="7">
        <v>0.97876811348147585</v>
      </c>
      <c r="M147" s="7" t="s">
        <v>684</v>
      </c>
      <c r="N147" s="7" t="s">
        <v>702</v>
      </c>
      <c r="O147" s="7" t="s">
        <v>686</v>
      </c>
    </row>
    <row r="148" spans="2:15" ht="15">
      <c r="B148" s="6" t="s">
        <v>32</v>
      </c>
      <c r="C148" s="7" t="s">
        <v>699</v>
      </c>
      <c r="D148" s="7" t="s">
        <v>661</v>
      </c>
      <c r="E148" s="7">
        <v>9.9329659207816547</v>
      </c>
      <c r="F148" s="7">
        <v>2.0801319129382079</v>
      </c>
      <c r="G148" s="7">
        <v>10.148436370132776</v>
      </c>
      <c r="H148" s="7">
        <v>0.97876811348147585</v>
      </c>
      <c r="I148" s="7">
        <v>8.9469659207816523</v>
      </c>
      <c r="J148" s="7">
        <v>1.8736467520593272</v>
      </c>
      <c r="K148" s="7">
        <v>9.1410476062172847</v>
      </c>
      <c r="L148" s="7">
        <v>0.97876811348147585</v>
      </c>
      <c r="M148" s="7" t="s">
        <v>684</v>
      </c>
      <c r="N148" s="7" t="s">
        <v>702</v>
      </c>
      <c r="O148" s="7" t="s">
        <v>686</v>
      </c>
    </row>
    <row r="149" spans="2:15" ht="15">
      <c r="B149" s="6" t="s">
        <v>32</v>
      </c>
      <c r="C149" s="7" t="s">
        <v>700</v>
      </c>
      <c r="D149" s="7" t="s">
        <v>661</v>
      </c>
      <c r="E149" s="7">
        <v>9.9379056985319245</v>
      </c>
      <c r="F149" s="7">
        <v>2.0811663863697256</v>
      </c>
      <c r="G149" s="7">
        <v>10.153483303806064</v>
      </c>
      <c r="H149" s="7">
        <v>0.97876811348147585</v>
      </c>
      <c r="I149" s="7">
        <v>8.9519056985319239</v>
      </c>
      <c r="J149" s="7">
        <v>1.874681225490842</v>
      </c>
      <c r="K149" s="7">
        <v>9.1460945398905746</v>
      </c>
      <c r="L149" s="7">
        <v>0.97876811348147585</v>
      </c>
      <c r="M149" s="7" t="s">
        <v>684</v>
      </c>
      <c r="N149" s="7" t="s">
        <v>702</v>
      </c>
      <c r="O149" s="7" t="s">
        <v>686</v>
      </c>
    </row>
    <row r="150" spans="2:15" ht="15">
      <c r="B150" s="6" t="s">
        <v>32</v>
      </c>
      <c r="C150" s="7" t="s">
        <v>701</v>
      </c>
      <c r="D150" s="7" t="s">
        <v>661</v>
      </c>
      <c r="E150" s="7">
        <v>9.9428454762821961</v>
      </c>
      <c r="F150" s="7">
        <v>2.0822008598012385</v>
      </c>
      <c r="G150" s="7">
        <v>10.158530237479354</v>
      </c>
      <c r="H150" s="7">
        <v>0.97876811348147585</v>
      </c>
      <c r="I150" s="7">
        <v>8.9568454762821954</v>
      </c>
      <c r="J150" s="7">
        <v>1.8757156989223469</v>
      </c>
      <c r="K150" s="7">
        <v>9.1511414735638628</v>
      </c>
      <c r="L150" s="7">
        <v>0.97876811348147585</v>
      </c>
      <c r="M150" s="7" t="s">
        <v>684</v>
      </c>
      <c r="N150" s="7" t="s">
        <v>702</v>
      </c>
      <c r="O150" s="7" t="s">
        <v>686</v>
      </c>
    </row>
    <row r="151" spans="2:15" ht="15">
      <c r="B151" s="6" t="s">
        <v>47</v>
      </c>
      <c r="C151" s="7" t="s">
        <v>683</v>
      </c>
      <c r="D151" s="7">
        <v>16.343029000000001</v>
      </c>
      <c r="E151" s="7">
        <v>16.617000000000001</v>
      </c>
      <c r="F151" s="7">
        <v>0.67407332338693937</v>
      </c>
      <c r="G151" s="7">
        <v>16.630666368047372</v>
      </c>
      <c r="H151" s="7">
        <v>0.99917824290711355</v>
      </c>
      <c r="I151" s="7">
        <v>14.9537</v>
      </c>
      <c r="J151" s="7">
        <v>0.60660108659393408</v>
      </c>
      <c r="K151" s="7">
        <v>14.96599841534994</v>
      </c>
      <c r="L151" s="7">
        <v>0.99917824290711355</v>
      </c>
      <c r="M151" s="7" t="s">
        <v>684</v>
      </c>
      <c r="N151" s="7" t="s">
        <v>702</v>
      </c>
      <c r="O151" s="7" t="s">
        <v>686</v>
      </c>
    </row>
    <row r="152" spans="2:15" ht="15">
      <c r="B152" s="6" t="s">
        <v>47</v>
      </c>
      <c r="C152" s="7" t="s">
        <v>687</v>
      </c>
      <c r="D152" s="7">
        <v>17.781199999999998</v>
      </c>
      <c r="E152" s="7">
        <v>15.858000000000001</v>
      </c>
      <c r="F152" s="7">
        <v>0.18424490362540044</v>
      </c>
      <c r="G152" s="7">
        <v>15.859070281214846</v>
      </c>
      <c r="H152" s="7">
        <v>0.9999325129912493</v>
      </c>
      <c r="I152" s="7">
        <v>14.1951</v>
      </c>
      <c r="J152" s="7">
        <v>0.16492463308446995</v>
      </c>
      <c r="K152" s="7">
        <v>14.196058049493812</v>
      </c>
      <c r="L152" s="7">
        <v>0.9999325129912493</v>
      </c>
      <c r="M152" s="7" t="s">
        <v>684</v>
      </c>
      <c r="N152" s="7" t="s">
        <v>702</v>
      </c>
      <c r="O152" s="7" t="s">
        <v>686</v>
      </c>
    </row>
    <row r="153" spans="2:15" ht="15">
      <c r="B153" s="6" t="s">
        <v>47</v>
      </c>
      <c r="C153" s="7" t="s">
        <v>688</v>
      </c>
      <c r="D153" s="7">
        <v>14.6121</v>
      </c>
      <c r="E153" s="7">
        <v>15.661</v>
      </c>
      <c r="F153" s="7">
        <v>1.5615562680678259</v>
      </c>
      <c r="G153" s="7">
        <v>15.738658741403027</v>
      </c>
      <c r="H153" s="7">
        <v>0.99506573319372293</v>
      </c>
      <c r="I153" s="7">
        <v>13.9975</v>
      </c>
      <c r="J153" s="7">
        <v>1.3956888999603738</v>
      </c>
      <c r="K153" s="7">
        <v>14.066909886519946</v>
      </c>
      <c r="L153" s="7">
        <v>0.99506573319372293</v>
      </c>
      <c r="M153" s="7" t="s">
        <v>684</v>
      </c>
      <c r="N153" s="7" t="s">
        <v>702</v>
      </c>
      <c r="O153" s="7" t="s">
        <v>686</v>
      </c>
    </row>
    <row r="154" spans="2:15" ht="15">
      <c r="B154" s="6" t="s">
        <v>47</v>
      </c>
      <c r="C154" s="7" t="s">
        <v>689</v>
      </c>
      <c r="D154" s="7">
        <v>13.052</v>
      </c>
      <c r="E154" s="7">
        <v>16.12</v>
      </c>
      <c r="F154" s="7">
        <v>4.5559578345830278</v>
      </c>
      <c r="G154" s="7">
        <v>16.75145222929936</v>
      </c>
      <c r="H154" s="7">
        <v>0.96230462764327318</v>
      </c>
      <c r="I154" s="7">
        <v>14.457000000000001</v>
      </c>
      <c r="J154" s="7">
        <v>4.0859480406058912</v>
      </c>
      <c r="K154" s="7">
        <v>15.023309235668789</v>
      </c>
      <c r="L154" s="7">
        <v>0.96230462764327318</v>
      </c>
      <c r="M154" s="7" t="s">
        <v>684</v>
      </c>
      <c r="N154" s="7" t="s">
        <v>702</v>
      </c>
      <c r="O154" s="7" t="s">
        <v>686</v>
      </c>
    </row>
    <row r="155" spans="2:15" ht="15">
      <c r="B155" s="6" t="s">
        <v>47</v>
      </c>
      <c r="C155" s="7" t="s">
        <v>690</v>
      </c>
      <c r="D155" s="7">
        <v>16.143000000000001</v>
      </c>
      <c r="E155" s="7">
        <v>16.475000000000001</v>
      </c>
      <c r="F155" s="7">
        <v>1.9596427365866844</v>
      </c>
      <c r="G155" s="7">
        <v>16.591136930754836</v>
      </c>
      <c r="H155" s="7">
        <v>0.99300006194635448</v>
      </c>
      <c r="I155" s="7">
        <v>14.705</v>
      </c>
      <c r="J155" s="7">
        <v>1.7491075230049928</v>
      </c>
      <c r="K155" s="7">
        <v>14.808659700561448</v>
      </c>
      <c r="L155" s="7">
        <v>0.99300006194635448</v>
      </c>
      <c r="M155" s="7" t="s">
        <v>684</v>
      </c>
      <c r="N155" s="7" t="s">
        <v>702</v>
      </c>
      <c r="O155" s="7" t="s">
        <v>686</v>
      </c>
    </row>
    <row r="156" spans="2:15" ht="15">
      <c r="B156" s="6" t="s">
        <v>47</v>
      </c>
      <c r="C156" s="7" t="s">
        <v>691</v>
      </c>
      <c r="D156" s="7">
        <v>18.690000000000001</v>
      </c>
      <c r="E156" s="7">
        <v>16.837</v>
      </c>
      <c r="F156" s="7">
        <v>1.7487320672840103</v>
      </c>
      <c r="G156" s="7">
        <v>16.927570199031738</v>
      </c>
      <c r="H156" s="7">
        <v>0.99464954521134286</v>
      </c>
      <c r="I156" s="7">
        <v>14.853999999999999</v>
      </c>
      <c r="J156" s="7">
        <v>1.5427728293304539</v>
      </c>
      <c r="K156" s="7">
        <v>14.933903173749329</v>
      </c>
      <c r="L156" s="7">
        <v>0.99464954521134286</v>
      </c>
      <c r="M156" s="7" t="s">
        <v>684</v>
      </c>
      <c r="N156" s="7" t="s">
        <v>702</v>
      </c>
      <c r="O156" s="7" t="s">
        <v>686</v>
      </c>
    </row>
    <row r="157" spans="2:15" ht="15">
      <c r="B157" s="6" t="s">
        <v>47</v>
      </c>
      <c r="C157" s="7" t="s">
        <v>692</v>
      </c>
      <c r="D157" s="7" t="s">
        <v>661</v>
      </c>
      <c r="E157" s="7">
        <v>17.034377965631766</v>
      </c>
      <c r="F157" s="7">
        <v>1.0789677844155552</v>
      </c>
      <c r="G157" s="7">
        <v>17.068514995623012</v>
      </c>
      <c r="H157" s="7">
        <v>0.998</v>
      </c>
      <c r="I157" s="7">
        <v>15.051377965631767</v>
      </c>
      <c r="J157" s="7">
        <v>0.95336336722973747</v>
      </c>
      <c r="K157" s="7">
        <v>15.081541047727221</v>
      </c>
      <c r="L157" s="7">
        <v>0.998</v>
      </c>
      <c r="M157" s="7" t="s">
        <v>684</v>
      </c>
      <c r="N157" s="7" t="s">
        <v>702</v>
      </c>
      <c r="O157" s="7" t="s">
        <v>686</v>
      </c>
    </row>
    <row r="158" spans="2:15" ht="15">
      <c r="B158" s="6" t="s">
        <v>47</v>
      </c>
      <c r="C158" s="7" t="s">
        <v>693</v>
      </c>
      <c r="D158" s="7" t="s">
        <v>661</v>
      </c>
      <c r="E158" s="7">
        <v>16.954265499363924</v>
      </c>
      <c r="F158" s="7">
        <v>1.0738934124362827</v>
      </c>
      <c r="G158" s="7">
        <v>16.988241983330585</v>
      </c>
      <c r="H158" s="7">
        <v>0.998</v>
      </c>
      <c r="I158" s="7">
        <v>14.971265499363923</v>
      </c>
      <c r="J158" s="7">
        <v>0.9482889952504735</v>
      </c>
      <c r="K158" s="7">
        <v>15.001268035434792</v>
      </c>
      <c r="L158" s="7">
        <v>0.998</v>
      </c>
      <c r="M158" s="7" t="s">
        <v>684</v>
      </c>
      <c r="N158" s="7" t="s">
        <v>702</v>
      </c>
      <c r="O158" s="7" t="s">
        <v>686</v>
      </c>
    </row>
    <row r="159" spans="2:15" ht="15">
      <c r="B159" s="6" t="s">
        <v>47</v>
      </c>
      <c r="C159" s="7" t="s">
        <v>694</v>
      </c>
      <c r="D159" s="7" t="s">
        <v>661</v>
      </c>
      <c r="E159" s="7">
        <v>16.87053370837954</v>
      </c>
      <c r="F159" s="7">
        <v>1.0685897902444303</v>
      </c>
      <c r="G159" s="7">
        <v>16.904342393165873</v>
      </c>
      <c r="H159" s="7">
        <v>0.998</v>
      </c>
      <c r="I159" s="7">
        <v>14.887533708379541</v>
      </c>
      <c r="J159" s="7">
        <v>0.9429853730585962</v>
      </c>
      <c r="K159" s="7">
        <v>14.917368445270082</v>
      </c>
      <c r="L159" s="7">
        <v>0.998</v>
      </c>
      <c r="M159" s="7" t="s">
        <v>684</v>
      </c>
      <c r="N159" s="7" t="s">
        <v>702</v>
      </c>
      <c r="O159" s="7" t="s">
        <v>686</v>
      </c>
    </row>
    <row r="160" spans="2:15" ht="15">
      <c r="B160" s="6" t="s">
        <v>47</v>
      </c>
      <c r="C160" s="7" t="s">
        <v>695</v>
      </c>
      <c r="D160" s="7" t="s">
        <v>661</v>
      </c>
      <c r="E160" s="7">
        <v>16.797427724455897</v>
      </c>
      <c r="F160" s="7">
        <v>1.0639592130868234</v>
      </c>
      <c r="G160" s="7">
        <v>16.831089904264427</v>
      </c>
      <c r="H160" s="7">
        <v>0.998</v>
      </c>
      <c r="I160" s="7">
        <v>14.814427724455898</v>
      </c>
      <c r="J160" s="7">
        <v>0.93835479590100179</v>
      </c>
      <c r="K160" s="7">
        <v>14.844115956368636</v>
      </c>
      <c r="L160" s="7">
        <v>0.998</v>
      </c>
      <c r="M160" s="7" t="s">
        <v>684</v>
      </c>
      <c r="N160" s="7" t="s">
        <v>702</v>
      </c>
      <c r="O160" s="7" t="s">
        <v>686</v>
      </c>
    </row>
    <row r="161" spans="2:15" ht="15">
      <c r="B161" s="6" t="s">
        <v>47</v>
      </c>
      <c r="C161" s="7" t="s">
        <v>696</v>
      </c>
      <c r="D161" s="7" t="s">
        <v>661</v>
      </c>
      <c r="E161" s="7">
        <v>16.727695659400933</v>
      </c>
      <c r="F161" s="7">
        <v>1.0595423419872601</v>
      </c>
      <c r="G161" s="7">
        <v>16.761218095592117</v>
      </c>
      <c r="H161" s="7">
        <v>0.998</v>
      </c>
      <c r="I161" s="7">
        <v>14.744695659400932</v>
      </c>
      <c r="J161" s="7">
        <v>0.9339379248014168</v>
      </c>
      <c r="K161" s="7">
        <v>14.774244147696324</v>
      </c>
      <c r="L161" s="7">
        <v>0.998</v>
      </c>
      <c r="M161" s="7" t="s">
        <v>684</v>
      </c>
      <c r="N161" s="7" t="s">
        <v>702</v>
      </c>
      <c r="O161" s="7" t="s">
        <v>686</v>
      </c>
    </row>
    <row r="162" spans="2:15" ht="15">
      <c r="B162" s="6" t="s">
        <v>47</v>
      </c>
      <c r="C162" s="7" t="s">
        <v>697</v>
      </c>
      <c r="D162" s="7" t="s">
        <v>661</v>
      </c>
      <c r="E162" s="7">
        <v>16.662323361042915</v>
      </c>
      <c r="F162" s="7">
        <v>1.0554016211423778</v>
      </c>
      <c r="G162" s="7">
        <v>16.695714790624162</v>
      </c>
      <c r="H162" s="7">
        <v>0.998</v>
      </c>
      <c r="I162" s="7">
        <v>14.679323361042917</v>
      </c>
      <c r="J162" s="7">
        <v>0.92979720395658194</v>
      </c>
      <c r="K162" s="7">
        <v>14.708740842728373</v>
      </c>
      <c r="L162" s="7">
        <v>0.998</v>
      </c>
      <c r="M162" s="7" t="s">
        <v>684</v>
      </c>
      <c r="N162" s="7" t="s">
        <v>702</v>
      </c>
      <c r="O162" s="7" t="s">
        <v>686</v>
      </c>
    </row>
    <row r="163" spans="2:15" ht="15">
      <c r="B163" s="6" t="s">
        <v>47</v>
      </c>
      <c r="C163" s="7" t="s">
        <v>698</v>
      </c>
      <c r="D163" s="7" t="s">
        <v>661</v>
      </c>
      <c r="E163" s="7">
        <v>16.600287439027468</v>
      </c>
      <c r="F163" s="7">
        <v>1.0514722283893345</v>
      </c>
      <c r="G163" s="7">
        <v>16.633554548123715</v>
      </c>
      <c r="H163" s="7">
        <v>0.998</v>
      </c>
      <c r="I163" s="7">
        <v>14.617287439027464</v>
      </c>
      <c r="J163" s="7">
        <v>0.92586781120352502</v>
      </c>
      <c r="K163" s="7">
        <v>14.646580600227921</v>
      </c>
      <c r="L163" s="7">
        <v>0.998</v>
      </c>
      <c r="M163" s="7" t="s">
        <v>684</v>
      </c>
      <c r="N163" s="7" t="s">
        <v>702</v>
      </c>
      <c r="O163" s="7" t="s">
        <v>686</v>
      </c>
    </row>
    <row r="164" spans="2:15" ht="15">
      <c r="B164" s="6" t="s">
        <v>47</v>
      </c>
      <c r="C164" s="7" t="s">
        <v>699</v>
      </c>
      <c r="D164" s="7" t="s">
        <v>661</v>
      </c>
      <c r="E164" s="7">
        <v>16.552914854848822</v>
      </c>
      <c r="F164" s="7">
        <v>1.0484716203074738</v>
      </c>
      <c r="G164" s="7">
        <v>16.586087028906636</v>
      </c>
      <c r="H164" s="7">
        <v>0.998</v>
      </c>
      <c r="I164" s="7">
        <v>14.569914854848818</v>
      </c>
      <c r="J164" s="7">
        <v>0.9228672031216304</v>
      </c>
      <c r="K164" s="7">
        <v>14.59911308101084</v>
      </c>
      <c r="L164" s="7">
        <v>0.998</v>
      </c>
      <c r="M164" s="7" t="s">
        <v>684</v>
      </c>
      <c r="N164" s="7" t="s">
        <v>702</v>
      </c>
      <c r="O164" s="7" t="s">
        <v>686</v>
      </c>
    </row>
    <row r="165" spans="2:15" ht="15">
      <c r="B165" s="6" t="s">
        <v>47</v>
      </c>
      <c r="C165" s="7" t="s">
        <v>700</v>
      </c>
      <c r="D165" s="7" t="s">
        <v>661</v>
      </c>
      <c r="E165" s="7">
        <v>16.559106114869621</v>
      </c>
      <c r="F165" s="7">
        <v>1.0488637784550299</v>
      </c>
      <c r="G165" s="7">
        <v>16.592290696262147</v>
      </c>
      <c r="H165" s="7">
        <v>0.998</v>
      </c>
      <c r="I165" s="7">
        <v>14.576106114869624</v>
      </c>
      <c r="J165" s="7">
        <v>0.92325936126917685</v>
      </c>
      <c r="K165" s="7">
        <v>14.605316748366358</v>
      </c>
      <c r="L165" s="7">
        <v>0.998</v>
      </c>
      <c r="M165" s="7" t="s">
        <v>684</v>
      </c>
      <c r="N165" s="7" t="s">
        <v>702</v>
      </c>
      <c r="O165" s="7" t="s">
        <v>686</v>
      </c>
    </row>
    <row r="166" spans="2:15" ht="15">
      <c r="B166" s="6" t="s">
        <v>47</v>
      </c>
      <c r="C166" s="7" t="s">
        <v>701</v>
      </c>
      <c r="D166" s="7" t="s">
        <v>661</v>
      </c>
      <c r="E166" s="7">
        <v>16.565297374890431</v>
      </c>
      <c r="F166" s="7">
        <v>1.0492559366024869</v>
      </c>
      <c r="G166" s="7">
        <v>16.598494363617665</v>
      </c>
      <c r="H166" s="7">
        <v>0.998</v>
      </c>
      <c r="I166" s="7">
        <v>14.58229737489043</v>
      </c>
      <c r="J166" s="7">
        <v>0.92365151941670287</v>
      </c>
      <c r="K166" s="7">
        <v>14.611520415721873</v>
      </c>
      <c r="L166" s="7">
        <v>0.998</v>
      </c>
      <c r="M166" s="7" t="s">
        <v>684</v>
      </c>
      <c r="N166" s="7" t="s">
        <v>702</v>
      </c>
      <c r="O166" s="7" t="s">
        <v>686</v>
      </c>
    </row>
    <row r="167" spans="2:15" ht="15">
      <c r="B167" s="6" t="s">
        <v>51</v>
      </c>
      <c r="C167" s="7" t="s">
        <v>683</v>
      </c>
      <c r="D167" s="7">
        <v>1.0477312000000001</v>
      </c>
      <c r="E167" s="7">
        <v>0.9456</v>
      </c>
      <c r="F167" s="7">
        <v>0.45119993030478117</v>
      </c>
      <c r="G167" s="7">
        <v>1.0477312332402042</v>
      </c>
      <c r="H167" s="7">
        <v>0.90252153414921676</v>
      </c>
      <c r="I167" s="7">
        <v>0.9456</v>
      </c>
      <c r="J167" s="7">
        <v>0.45119993030478117</v>
      </c>
      <c r="K167" s="7">
        <v>1.0477312332402042</v>
      </c>
      <c r="L167" s="7">
        <v>0.90252153414921676</v>
      </c>
      <c r="M167" s="7" t="s">
        <v>684</v>
      </c>
      <c r="N167" s="7" t="s">
        <v>702</v>
      </c>
      <c r="O167" s="7" t="s">
        <v>686</v>
      </c>
    </row>
    <row r="168" spans="2:15" ht="15">
      <c r="B168" s="6" t="s">
        <v>51</v>
      </c>
      <c r="C168" s="7" t="s">
        <v>687</v>
      </c>
      <c r="D168" s="7">
        <v>1.0433682</v>
      </c>
      <c r="E168" s="7">
        <v>0.92640001000000005</v>
      </c>
      <c r="F168" s="7">
        <v>0.48000023150331905</v>
      </c>
      <c r="G168" s="7">
        <v>1.0433682</v>
      </c>
      <c r="H168" s="7">
        <v>0.88789366016713955</v>
      </c>
      <c r="I168" s="7">
        <v>0.92640001000000005</v>
      </c>
      <c r="J168" s="7">
        <v>0.48000023150331905</v>
      </c>
      <c r="K168" s="7">
        <v>1.0433682</v>
      </c>
      <c r="L168" s="7">
        <v>0.88789366016713955</v>
      </c>
      <c r="M168" s="7" t="s">
        <v>684</v>
      </c>
      <c r="N168" s="7" t="s">
        <v>702</v>
      </c>
      <c r="O168" s="7" t="s">
        <v>686</v>
      </c>
    </row>
    <row r="169" spans="2:15" ht="15">
      <c r="B169" s="6" t="s">
        <v>51</v>
      </c>
      <c r="C169" s="7" t="s">
        <v>688</v>
      </c>
      <c r="D169" s="7">
        <v>0.76705444</v>
      </c>
      <c r="E169" s="7">
        <v>0.76319999000000005</v>
      </c>
      <c r="F169" s="7">
        <v>7.6800320231841496E-2</v>
      </c>
      <c r="G169" s="7">
        <v>0.76705444</v>
      </c>
      <c r="H169" s="7">
        <v>0.99497499812399237</v>
      </c>
      <c r="I169" s="7">
        <v>0.76319999000000005</v>
      </c>
      <c r="J169" s="7">
        <v>7.6800320231841496E-2</v>
      </c>
      <c r="K169" s="7">
        <v>0.76705444</v>
      </c>
      <c r="L169" s="7">
        <v>0.99497499812399237</v>
      </c>
      <c r="M169" s="7" t="s">
        <v>684</v>
      </c>
      <c r="N169" s="7" t="s">
        <v>702</v>
      </c>
      <c r="O169" s="7" t="s">
        <v>686</v>
      </c>
    </row>
    <row r="170" spans="2:15" ht="15">
      <c r="B170" s="6" t="s">
        <v>51</v>
      </c>
      <c r="C170" s="7" t="s">
        <v>689</v>
      </c>
      <c r="D170" s="7">
        <v>0.69399999999999995</v>
      </c>
      <c r="E170" s="7">
        <v>0.68600000000000005</v>
      </c>
      <c r="F170" s="7">
        <v>0.10507140429250902</v>
      </c>
      <c r="G170" s="7">
        <v>0.69399999999999995</v>
      </c>
      <c r="H170" s="7">
        <v>0.9884726224783863</v>
      </c>
      <c r="I170" s="7">
        <v>0.68600000000000005</v>
      </c>
      <c r="J170" s="7">
        <v>0.10507140429250902</v>
      </c>
      <c r="K170" s="7">
        <v>0.69399999999999995</v>
      </c>
      <c r="L170" s="7">
        <v>0.9884726224783863</v>
      </c>
      <c r="M170" s="7" t="s">
        <v>684</v>
      </c>
      <c r="N170" s="7" t="s">
        <v>702</v>
      </c>
      <c r="O170" s="7" t="s">
        <v>686</v>
      </c>
    </row>
    <row r="171" spans="2:15" ht="15">
      <c r="B171" s="6" t="s">
        <v>51</v>
      </c>
      <c r="C171" s="7" t="s">
        <v>690</v>
      </c>
      <c r="D171" s="7">
        <v>0.70499999999999996</v>
      </c>
      <c r="E171" s="7">
        <v>0.69599999999999995</v>
      </c>
      <c r="F171" s="7">
        <v>0.11228980363327733</v>
      </c>
      <c r="G171" s="7">
        <v>0.70499999999999996</v>
      </c>
      <c r="H171" s="7">
        <v>0.98723404255319147</v>
      </c>
      <c r="I171" s="7">
        <v>0.69599999999999995</v>
      </c>
      <c r="J171" s="7">
        <v>0.11228980363327733</v>
      </c>
      <c r="K171" s="7">
        <v>0.70499999999999996</v>
      </c>
      <c r="L171" s="7">
        <v>0.98723404255319147</v>
      </c>
      <c r="M171" s="7" t="s">
        <v>684</v>
      </c>
      <c r="N171" s="7" t="s">
        <v>702</v>
      </c>
      <c r="O171" s="7" t="s">
        <v>686</v>
      </c>
    </row>
    <row r="172" spans="2:15" ht="15">
      <c r="B172" s="6" t="s">
        <v>51</v>
      </c>
      <c r="C172" s="7" t="s">
        <v>691</v>
      </c>
      <c r="D172" s="7">
        <v>0.89800000000000002</v>
      </c>
      <c r="E172" s="7">
        <v>0.89800000000000002</v>
      </c>
      <c r="F172" s="7" t="s">
        <v>661</v>
      </c>
      <c r="G172" s="7">
        <v>0.89800000000000002</v>
      </c>
      <c r="H172" s="7">
        <v>1</v>
      </c>
      <c r="I172" s="7">
        <v>0.89800000000000002</v>
      </c>
      <c r="J172" s="7" t="s">
        <v>661</v>
      </c>
      <c r="K172" s="7">
        <v>0.89800000000000002</v>
      </c>
      <c r="L172" s="7">
        <v>1</v>
      </c>
      <c r="M172" s="7" t="s">
        <v>684</v>
      </c>
      <c r="N172" s="7" t="s">
        <v>702</v>
      </c>
      <c r="O172" s="7" t="s">
        <v>686</v>
      </c>
    </row>
    <row r="173" spans="2:15" ht="15">
      <c r="B173" s="6" t="s">
        <v>51</v>
      </c>
      <c r="C173" s="7" t="s">
        <v>692</v>
      </c>
      <c r="D173" s="7" t="s">
        <v>661</v>
      </c>
      <c r="E173" s="7">
        <v>0.89532843638046944</v>
      </c>
      <c r="F173" s="7">
        <v>0.26050259027684958</v>
      </c>
      <c r="G173" s="7">
        <v>0.93245622338662337</v>
      </c>
      <c r="H173" s="7">
        <v>0.96018280957865443</v>
      </c>
      <c r="I173" s="7">
        <v>0.89532843638046944</v>
      </c>
      <c r="J173" s="7">
        <v>0.26050259027684958</v>
      </c>
      <c r="K173" s="7">
        <v>0.93245622338662337</v>
      </c>
      <c r="L173" s="7">
        <v>0.96018280957865443</v>
      </c>
      <c r="M173" s="7" t="s">
        <v>684</v>
      </c>
      <c r="N173" s="7" t="s">
        <v>702</v>
      </c>
      <c r="O173" s="7" t="s">
        <v>686</v>
      </c>
    </row>
    <row r="174" spans="2:15" ht="15">
      <c r="B174" s="6" t="s">
        <v>51</v>
      </c>
      <c r="C174" s="7" t="s">
        <v>693</v>
      </c>
      <c r="D174" s="7" t="s">
        <v>661</v>
      </c>
      <c r="E174" s="7">
        <v>0.89274024210237235</v>
      </c>
      <c r="F174" s="7">
        <v>0.25974953554722452</v>
      </c>
      <c r="G174" s="7">
        <v>0.92976070097955921</v>
      </c>
      <c r="H174" s="7">
        <v>0.96018280957865443</v>
      </c>
      <c r="I174" s="7">
        <v>0.89274024210237235</v>
      </c>
      <c r="J174" s="7">
        <v>0.25974953554722452</v>
      </c>
      <c r="K174" s="7">
        <v>0.92976070097955921</v>
      </c>
      <c r="L174" s="7">
        <v>0.96018280957865443</v>
      </c>
      <c r="M174" s="7" t="s">
        <v>684</v>
      </c>
      <c r="N174" s="7" t="s">
        <v>702</v>
      </c>
      <c r="O174" s="7" t="s">
        <v>686</v>
      </c>
    </row>
    <row r="175" spans="2:15" ht="15">
      <c r="B175" s="6" t="s">
        <v>51</v>
      </c>
      <c r="C175" s="7" t="s">
        <v>694</v>
      </c>
      <c r="D175" s="7" t="s">
        <v>661</v>
      </c>
      <c r="E175" s="7">
        <v>0.89028027857063474</v>
      </c>
      <c r="F175" s="7">
        <v>0.25903379052454328</v>
      </c>
      <c r="G175" s="7">
        <v>0.92719872683547189</v>
      </c>
      <c r="H175" s="7">
        <v>0.96018280957865443</v>
      </c>
      <c r="I175" s="7">
        <v>0.89028027857063474</v>
      </c>
      <c r="J175" s="7">
        <v>0.25903379052454328</v>
      </c>
      <c r="K175" s="7">
        <v>0.92719872683547189</v>
      </c>
      <c r="L175" s="7">
        <v>0.96018280957865443</v>
      </c>
      <c r="M175" s="7" t="s">
        <v>684</v>
      </c>
      <c r="N175" s="7" t="s">
        <v>702</v>
      </c>
      <c r="O175" s="7" t="s">
        <v>686</v>
      </c>
    </row>
    <row r="176" spans="2:15" ht="15">
      <c r="B176" s="6" t="s">
        <v>51</v>
      </c>
      <c r="C176" s="7" t="s">
        <v>695</v>
      </c>
      <c r="D176" s="7" t="s">
        <v>661</v>
      </c>
      <c r="E176" s="7">
        <v>0.88844415976388036</v>
      </c>
      <c r="F176" s="7">
        <v>0.25849955784994066</v>
      </c>
      <c r="G176" s="7">
        <v>0.92528646722361729</v>
      </c>
      <c r="H176" s="7">
        <v>0.96018280957865443</v>
      </c>
      <c r="I176" s="7">
        <v>0.88844415976388036</v>
      </c>
      <c r="J176" s="7">
        <v>0.25849955784994066</v>
      </c>
      <c r="K176" s="7">
        <v>0.92528646722361729</v>
      </c>
      <c r="L176" s="7">
        <v>0.96018280957865443</v>
      </c>
      <c r="M176" s="7" t="s">
        <v>684</v>
      </c>
      <c r="N176" s="7" t="s">
        <v>702</v>
      </c>
      <c r="O176" s="7" t="s">
        <v>686</v>
      </c>
    </row>
    <row r="177" spans="2:15" ht="15">
      <c r="B177" s="6" t="s">
        <v>51</v>
      </c>
      <c r="C177" s="7" t="s">
        <v>696</v>
      </c>
      <c r="D177" s="7" t="s">
        <v>661</v>
      </c>
      <c r="E177" s="7">
        <v>0.8870253747541742</v>
      </c>
      <c r="F177" s="7">
        <v>0.25808675160470534</v>
      </c>
      <c r="G177" s="7">
        <v>0.92380884754999615</v>
      </c>
      <c r="H177" s="7">
        <v>0.96018280957865443</v>
      </c>
      <c r="I177" s="7">
        <v>0.8870253747541742</v>
      </c>
      <c r="J177" s="7">
        <v>0.25808675160470534</v>
      </c>
      <c r="K177" s="7">
        <v>0.92380884754999615</v>
      </c>
      <c r="L177" s="7">
        <v>0.96018280957865443</v>
      </c>
      <c r="M177" s="7" t="s">
        <v>684</v>
      </c>
      <c r="N177" s="7" t="s">
        <v>702</v>
      </c>
      <c r="O177" s="7" t="s">
        <v>686</v>
      </c>
    </row>
    <row r="178" spans="2:15" ht="15">
      <c r="B178" s="6" t="s">
        <v>51</v>
      </c>
      <c r="C178" s="7" t="s">
        <v>697</v>
      </c>
      <c r="D178" s="7" t="s">
        <v>661</v>
      </c>
      <c r="E178" s="7">
        <v>0.88581694977356151</v>
      </c>
      <c r="F178" s="7">
        <v>0.25773515120331797</v>
      </c>
      <c r="G178" s="7">
        <v>0.92255031118738107</v>
      </c>
      <c r="H178" s="7">
        <v>0.96018280957865443</v>
      </c>
      <c r="I178" s="7">
        <v>0.88581694977356151</v>
      </c>
      <c r="J178" s="7">
        <v>0.25773515120331797</v>
      </c>
      <c r="K178" s="7">
        <v>0.92255031118738107</v>
      </c>
      <c r="L178" s="7">
        <v>0.96018280957865443</v>
      </c>
      <c r="M178" s="7" t="s">
        <v>684</v>
      </c>
      <c r="N178" s="7" t="s">
        <v>702</v>
      </c>
      <c r="O178" s="7" t="s">
        <v>686</v>
      </c>
    </row>
    <row r="179" spans="2:15" ht="15">
      <c r="B179" s="6" t="s">
        <v>51</v>
      </c>
      <c r="C179" s="7" t="s">
        <v>698</v>
      </c>
      <c r="D179" s="7" t="s">
        <v>661</v>
      </c>
      <c r="E179" s="7">
        <v>0.88461274347700825</v>
      </c>
      <c r="F179" s="7">
        <v>0.25738477826001249</v>
      </c>
      <c r="G179" s="7">
        <v>0.92129616845066442</v>
      </c>
      <c r="H179" s="7">
        <v>0.96018280957865443</v>
      </c>
      <c r="I179" s="7">
        <v>0.88461274347700825</v>
      </c>
      <c r="J179" s="7">
        <v>0.25738477826001249</v>
      </c>
      <c r="K179" s="7">
        <v>0.92129616845066442</v>
      </c>
      <c r="L179" s="7">
        <v>0.96018280957865443</v>
      </c>
      <c r="M179" s="7" t="s">
        <v>684</v>
      </c>
      <c r="N179" s="7" t="s">
        <v>702</v>
      </c>
      <c r="O179" s="7" t="s">
        <v>686</v>
      </c>
    </row>
    <row r="180" spans="2:15" ht="15">
      <c r="B180" s="6" t="s">
        <v>51</v>
      </c>
      <c r="C180" s="7" t="s">
        <v>699</v>
      </c>
      <c r="D180" s="7" t="s">
        <v>661</v>
      </c>
      <c r="E180" s="7">
        <v>0.8843967219234804</v>
      </c>
      <c r="F180" s="7">
        <v>0.25732192515274716</v>
      </c>
      <c r="G180" s="7">
        <v>0.921071188841185</v>
      </c>
      <c r="H180" s="7">
        <v>0.96018280957865443</v>
      </c>
      <c r="I180" s="7">
        <v>0.8843967219234804</v>
      </c>
      <c r="J180" s="7">
        <v>0.25732192515274716</v>
      </c>
      <c r="K180" s="7">
        <v>0.921071188841185</v>
      </c>
      <c r="L180" s="7">
        <v>0.96018280957865443</v>
      </c>
      <c r="M180" s="7" t="s">
        <v>684</v>
      </c>
      <c r="N180" s="7" t="s">
        <v>702</v>
      </c>
      <c r="O180" s="7" t="s">
        <v>686</v>
      </c>
    </row>
    <row r="181" spans="2:15" ht="15">
      <c r="B181" s="6" t="s">
        <v>51</v>
      </c>
      <c r="C181" s="7" t="s">
        <v>700</v>
      </c>
      <c r="D181" s="7" t="s">
        <v>661</v>
      </c>
      <c r="E181" s="7">
        <v>0.88706973484485829</v>
      </c>
      <c r="F181" s="7">
        <v>0.25809965850909755</v>
      </c>
      <c r="G181" s="7">
        <v>0.92385504718015155</v>
      </c>
      <c r="H181" s="7">
        <v>0.96018280957865443</v>
      </c>
      <c r="I181" s="7">
        <v>0.88706973484485829</v>
      </c>
      <c r="J181" s="7">
        <v>0.25809965850909755</v>
      </c>
      <c r="K181" s="7">
        <v>0.92385504718015155</v>
      </c>
      <c r="L181" s="7">
        <v>0.96018280957865443</v>
      </c>
      <c r="M181" s="7" t="s">
        <v>684</v>
      </c>
      <c r="N181" s="7" t="s">
        <v>702</v>
      </c>
      <c r="O181" s="7" t="s">
        <v>686</v>
      </c>
    </row>
    <row r="182" spans="2:15" ht="15">
      <c r="B182" s="6" t="s">
        <v>51</v>
      </c>
      <c r="C182" s="7" t="s">
        <v>701</v>
      </c>
      <c r="D182" s="7" t="s">
        <v>661</v>
      </c>
      <c r="E182" s="7">
        <v>0.88974274776623619</v>
      </c>
      <c r="F182" s="7">
        <v>0.25887739186544861</v>
      </c>
      <c r="G182" s="7">
        <v>0.92663890551911821</v>
      </c>
      <c r="H182" s="7">
        <v>0.96018280957865443</v>
      </c>
      <c r="I182" s="7">
        <v>0.88974274776623619</v>
      </c>
      <c r="J182" s="7">
        <v>0.25887739186544861</v>
      </c>
      <c r="K182" s="7">
        <v>0.92663890551911821</v>
      </c>
      <c r="L182" s="7">
        <v>0.96018280957865443</v>
      </c>
      <c r="M182" s="7" t="s">
        <v>684</v>
      </c>
      <c r="N182" s="7" t="s">
        <v>702</v>
      </c>
      <c r="O182" s="7" t="s">
        <v>686</v>
      </c>
    </row>
    <row r="183" spans="2:15" ht="15">
      <c r="B183" s="6" t="s">
        <v>68</v>
      </c>
      <c r="C183" s="7" t="s">
        <v>683</v>
      </c>
      <c r="D183" s="7">
        <v>12.625901000000001</v>
      </c>
      <c r="E183" s="7">
        <v>12.585599999999999</v>
      </c>
      <c r="F183" s="7">
        <v>1.0079924115790599</v>
      </c>
      <c r="G183" s="7">
        <v>12.625900999999999</v>
      </c>
      <c r="H183" s="7">
        <v>0.99680806938055355</v>
      </c>
      <c r="I183" s="7">
        <v>12.585599999999999</v>
      </c>
      <c r="J183" s="7">
        <v>1.0079924115790599</v>
      </c>
      <c r="K183" s="7">
        <v>12.625900999999999</v>
      </c>
      <c r="L183" s="7">
        <v>0.99680806938055355</v>
      </c>
      <c r="M183" s="7" t="s">
        <v>684</v>
      </c>
      <c r="N183" s="7" t="s">
        <v>702</v>
      </c>
      <c r="O183" s="7" t="s">
        <v>686</v>
      </c>
    </row>
    <row r="184" spans="2:15" ht="15">
      <c r="B184" s="6" t="s">
        <v>68</v>
      </c>
      <c r="C184" s="7" t="s">
        <v>687</v>
      </c>
      <c r="D184" s="7">
        <v>11.386931000000001</v>
      </c>
      <c r="E184" s="7">
        <v>11.347200000000001</v>
      </c>
      <c r="F184" s="7">
        <v>0.95039452795194834</v>
      </c>
      <c r="G184" s="7">
        <v>11.386931000000001</v>
      </c>
      <c r="H184" s="7">
        <v>0.99651082455843465</v>
      </c>
      <c r="I184" s="7">
        <v>11.347200000000001</v>
      </c>
      <c r="J184" s="7">
        <v>0.95039452795194834</v>
      </c>
      <c r="K184" s="7">
        <v>11.386931000000001</v>
      </c>
      <c r="L184" s="7">
        <v>0.99651082455843465</v>
      </c>
      <c r="M184" s="7" t="s">
        <v>684</v>
      </c>
      <c r="N184" s="7" t="s">
        <v>702</v>
      </c>
      <c r="O184" s="7" t="s">
        <v>686</v>
      </c>
    </row>
    <row r="185" spans="2:15" ht="15">
      <c r="B185" s="6" t="s">
        <v>68</v>
      </c>
      <c r="C185" s="7" t="s">
        <v>688</v>
      </c>
      <c r="D185" s="7">
        <v>9.2863816999999997</v>
      </c>
      <c r="E185" s="7">
        <v>9.1872004999999994</v>
      </c>
      <c r="F185" s="7">
        <v>1.3535996641897656</v>
      </c>
      <c r="G185" s="7">
        <v>9.2863816999999997</v>
      </c>
      <c r="H185" s="7">
        <v>0.98931971534187524</v>
      </c>
      <c r="I185" s="7">
        <v>9.1872004999999994</v>
      </c>
      <c r="J185" s="7">
        <v>1.3535996641897656</v>
      </c>
      <c r="K185" s="7">
        <v>9.2863816999999997</v>
      </c>
      <c r="L185" s="7">
        <v>0.98931971534187524</v>
      </c>
      <c r="M185" s="7" t="s">
        <v>684</v>
      </c>
      <c r="N185" s="7" t="s">
        <v>702</v>
      </c>
      <c r="O185" s="7" t="s">
        <v>686</v>
      </c>
    </row>
    <row r="186" spans="2:15" ht="15">
      <c r="B186" s="6" t="s">
        <v>68</v>
      </c>
      <c r="C186" s="7" t="s">
        <v>689</v>
      </c>
      <c r="D186" s="7">
        <v>6.5389999999999997</v>
      </c>
      <c r="E186" s="7">
        <v>6.3650000000000002</v>
      </c>
      <c r="F186" s="7">
        <v>1.498431179600848</v>
      </c>
      <c r="G186" s="7">
        <v>6.5389999999999997</v>
      </c>
      <c r="H186" s="7">
        <v>0.97339042667074482</v>
      </c>
      <c r="I186" s="7">
        <v>6.3650000000000002</v>
      </c>
      <c r="J186" s="7">
        <v>1.498431179600848</v>
      </c>
      <c r="K186" s="7">
        <v>6.5389999999999997</v>
      </c>
      <c r="L186" s="7">
        <v>0.97339042667074482</v>
      </c>
      <c r="M186" s="7" t="s">
        <v>684</v>
      </c>
      <c r="N186" s="7" t="s">
        <v>702</v>
      </c>
      <c r="O186" s="7" t="s">
        <v>686</v>
      </c>
    </row>
    <row r="187" spans="2:15" ht="15">
      <c r="B187" s="6" t="s">
        <v>68</v>
      </c>
      <c r="C187" s="7" t="s">
        <v>690</v>
      </c>
      <c r="D187" s="7">
        <v>8.4700000000000006</v>
      </c>
      <c r="E187" s="7">
        <v>8.15</v>
      </c>
      <c r="F187" s="7">
        <v>2.3061656488639342</v>
      </c>
      <c r="G187" s="7">
        <v>8.4700000000000006</v>
      </c>
      <c r="H187" s="7">
        <v>0.96221959858323491</v>
      </c>
      <c r="I187" s="7">
        <v>8.15</v>
      </c>
      <c r="J187" s="7">
        <v>2.3061656488639342</v>
      </c>
      <c r="K187" s="7">
        <v>8.4700000000000006</v>
      </c>
      <c r="L187" s="7">
        <v>0.96221959858323491</v>
      </c>
      <c r="M187" s="7" t="s">
        <v>684</v>
      </c>
      <c r="N187" s="7" t="s">
        <v>702</v>
      </c>
      <c r="O187" s="7" t="s">
        <v>686</v>
      </c>
    </row>
    <row r="188" spans="2:15" ht="15">
      <c r="B188" s="6" t="s">
        <v>68</v>
      </c>
      <c r="C188" s="7" t="s">
        <v>691</v>
      </c>
      <c r="D188" s="7">
        <v>8.8420000000000005</v>
      </c>
      <c r="E188" s="7">
        <v>8.7840000000000007</v>
      </c>
      <c r="F188" s="7">
        <v>1.011092478460796</v>
      </c>
      <c r="G188" s="7">
        <v>8.8420000000000005</v>
      </c>
      <c r="H188" s="7">
        <v>0.99344039809997742</v>
      </c>
      <c r="I188" s="7">
        <v>8.7840000000000007</v>
      </c>
      <c r="J188" s="7">
        <v>1.011092478460796</v>
      </c>
      <c r="K188" s="7">
        <v>8.8420000000000005</v>
      </c>
      <c r="L188" s="7">
        <v>0.99344039809997742</v>
      </c>
      <c r="M188" s="7" t="s">
        <v>684</v>
      </c>
      <c r="N188" s="7" t="s">
        <v>702</v>
      </c>
      <c r="O188" s="7" t="s">
        <v>686</v>
      </c>
    </row>
    <row r="189" spans="2:15" ht="15">
      <c r="B189" s="6" t="s">
        <v>68</v>
      </c>
      <c r="C189" s="7" t="s">
        <v>692</v>
      </c>
      <c r="D189" s="7" t="s">
        <v>661</v>
      </c>
      <c r="E189" s="7">
        <v>8.7514503851804477</v>
      </c>
      <c r="F189" s="7">
        <v>1.5183169781316943</v>
      </c>
      <c r="G189" s="7">
        <v>8.8821827435804295</v>
      </c>
      <c r="H189" s="7">
        <v>0.98528150543913673</v>
      </c>
      <c r="I189" s="7">
        <v>8.7514503851804477</v>
      </c>
      <c r="J189" s="7">
        <v>1.5183169781316943</v>
      </c>
      <c r="K189" s="7">
        <v>8.8821827435804295</v>
      </c>
      <c r="L189" s="7">
        <v>0.98528150543913673</v>
      </c>
      <c r="M189" s="7" t="s">
        <v>684</v>
      </c>
      <c r="N189" s="7" t="s">
        <v>702</v>
      </c>
      <c r="O189" s="7" t="s">
        <v>686</v>
      </c>
    </row>
    <row r="190" spans="2:15" ht="15">
      <c r="B190" s="6" t="s">
        <v>68</v>
      </c>
      <c r="C190" s="7" t="s">
        <v>693</v>
      </c>
      <c r="D190" s="7" t="s">
        <v>661</v>
      </c>
      <c r="E190" s="7">
        <v>8.7180432954116895</v>
      </c>
      <c r="F190" s="7">
        <v>1.5125210758122598</v>
      </c>
      <c r="G190" s="7">
        <v>8.8482766065177341</v>
      </c>
      <c r="H190" s="7">
        <v>0.98528150543913673</v>
      </c>
      <c r="I190" s="7">
        <v>8.7180432954116895</v>
      </c>
      <c r="J190" s="7">
        <v>1.5125210758122598</v>
      </c>
      <c r="K190" s="7">
        <v>8.8482766065177341</v>
      </c>
      <c r="L190" s="7">
        <v>0.98528150543913673</v>
      </c>
      <c r="M190" s="7" t="s">
        <v>684</v>
      </c>
      <c r="N190" s="7" t="s">
        <v>702</v>
      </c>
      <c r="O190" s="7" t="s">
        <v>686</v>
      </c>
    </row>
    <row r="191" spans="2:15" ht="15">
      <c r="B191" s="6" t="s">
        <v>68</v>
      </c>
      <c r="C191" s="7" t="s">
        <v>694</v>
      </c>
      <c r="D191" s="7" t="s">
        <v>661</v>
      </c>
      <c r="E191" s="7">
        <v>8.6832219556744352</v>
      </c>
      <c r="F191" s="7">
        <v>1.5064798107650492</v>
      </c>
      <c r="G191" s="7">
        <v>8.812935092904592</v>
      </c>
      <c r="H191" s="7">
        <v>0.98528150543913673</v>
      </c>
      <c r="I191" s="7">
        <v>8.6832219556744352</v>
      </c>
      <c r="J191" s="7">
        <v>1.5064798107650492</v>
      </c>
      <c r="K191" s="7">
        <v>8.812935092904592</v>
      </c>
      <c r="L191" s="7">
        <v>0.98528150543913673</v>
      </c>
      <c r="M191" s="7" t="s">
        <v>684</v>
      </c>
      <c r="N191" s="7" t="s">
        <v>702</v>
      </c>
      <c r="O191" s="7" t="s">
        <v>686</v>
      </c>
    </row>
    <row r="192" spans="2:15" ht="15">
      <c r="B192" s="6" t="s">
        <v>68</v>
      </c>
      <c r="C192" s="7" t="s">
        <v>695</v>
      </c>
      <c r="D192" s="7" t="s">
        <v>661</v>
      </c>
      <c r="E192" s="7">
        <v>8.6528204335951084</v>
      </c>
      <c r="F192" s="7">
        <v>1.5012053539490451</v>
      </c>
      <c r="G192" s="7">
        <v>8.7820794217979099</v>
      </c>
      <c r="H192" s="7">
        <v>0.98528150543913673</v>
      </c>
      <c r="I192" s="7">
        <v>8.6528204335951084</v>
      </c>
      <c r="J192" s="7">
        <v>1.5012053539490451</v>
      </c>
      <c r="K192" s="7">
        <v>8.7820794217979099</v>
      </c>
      <c r="L192" s="7">
        <v>0.98528150543913673</v>
      </c>
      <c r="M192" s="7" t="s">
        <v>684</v>
      </c>
      <c r="N192" s="7" t="s">
        <v>702</v>
      </c>
      <c r="O192" s="7" t="s">
        <v>686</v>
      </c>
    </row>
    <row r="193" spans="2:15" ht="15">
      <c r="B193" s="6" t="s">
        <v>68</v>
      </c>
      <c r="C193" s="7" t="s">
        <v>696</v>
      </c>
      <c r="D193" s="7" t="s">
        <v>661</v>
      </c>
      <c r="E193" s="7">
        <v>8.6238710634722722</v>
      </c>
      <c r="F193" s="7">
        <v>1.4961828355973219</v>
      </c>
      <c r="G193" s="7">
        <v>8.7526975954233919</v>
      </c>
      <c r="H193" s="7">
        <v>0.98528150543913673</v>
      </c>
      <c r="I193" s="7">
        <v>8.6238710634722722</v>
      </c>
      <c r="J193" s="7">
        <v>1.4961828355973219</v>
      </c>
      <c r="K193" s="7">
        <v>8.7526975954233919</v>
      </c>
      <c r="L193" s="7">
        <v>0.98528150543913673</v>
      </c>
      <c r="M193" s="7" t="s">
        <v>684</v>
      </c>
      <c r="N193" s="7" t="s">
        <v>702</v>
      </c>
      <c r="O193" s="7" t="s">
        <v>686</v>
      </c>
    </row>
    <row r="194" spans="2:15" ht="15">
      <c r="B194" s="6" t="s">
        <v>68</v>
      </c>
      <c r="C194" s="7" t="s">
        <v>697</v>
      </c>
      <c r="D194" s="7" t="s">
        <v>661</v>
      </c>
      <c r="E194" s="7">
        <v>8.5967676702970532</v>
      </c>
      <c r="F194" s="7">
        <v>1.4914805816609318</v>
      </c>
      <c r="G194" s="7">
        <v>8.7251893218735521</v>
      </c>
      <c r="H194" s="7">
        <v>0.98528150543913673</v>
      </c>
      <c r="I194" s="7">
        <v>8.5967676702970532</v>
      </c>
      <c r="J194" s="7">
        <v>1.4914805816609318</v>
      </c>
      <c r="K194" s="7">
        <v>8.7251893218735521</v>
      </c>
      <c r="L194" s="7">
        <v>0.98528150543913673</v>
      </c>
      <c r="M194" s="7" t="s">
        <v>684</v>
      </c>
      <c r="N194" s="7" t="s">
        <v>702</v>
      </c>
      <c r="O194" s="7" t="s">
        <v>686</v>
      </c>
    </row>
    <row r="195" spans="2:15" ht="15">
      <c r="B195" s="6" t="s">
        <v>68</v>
      </c>
      <c r="C195" s="7" t="s">
        <v>698</v>
      </c>
      <c r="D195" s="7" t="s">
        <v>661</v>
      </c>
      <c r="E195" s="7">
        <v>8.5710609222461631</v>
      </c>
      <c r="F195" s="7">
        <v>1.4870206361318605</v>
      </c>
      <c r="G195" s="7">
        <v>8.6990985570424044</v>
      </c>
      <c r="H195" s="7">
        <v>0.98528150543913673</v>
      </c>
      <c r="I195" s="7">
        <v>8.5710609222461631</v>
      </c>
      <c r="J195" s="7">
        <v>1.4870206361318605</v>
      </c>
      <c r="K195" s="7">
        <v>8.6990985570424044</v>
      </c>
      <c r="L195" s="7">
        <v>0.98528150543913673</v>
      </c>
      <c r="M195" s="7" t="s">
        <v>684</v>
      </c>
      <c r="N195" s="7" t="s">
        <v>702</v>
      </c>
      <c r="O195" s="7" t="s">
        <v>686</v>
      </c>
    </row>
    <row r="196" spans="2:15" ht="15">
      <c r="B196" s="6" t="s">
        <v>68</v>
      </c>
      <c r="C196" s="7" t="s">
        <v>699</v>
      </c>
      <c r="D196" s="7" t="s">
        <v>661</v>
      </c>
      <c r="E196" s="7">
        <v>8.5515696126692138</v>
      </c>
      <c r="F196" s="7">
        <v>1.4836390268037916</v>
      </c>
      <c r="G196" s="7">
        <v>8.6793160791725281</v>
      </c>
      <c r="H196" s="7">
        <v>0.98528150543913673</v>
      </c>
      <c r="I196" s="7">
        <v>8.5515696126692138</v>
      </c>
      <c r="J196" s="7">
        <v>1.4836390268037916</v>
      </c>
      <c r="K196" s="7">
        <v>8.6793160791725281</v>
      </c>
      <c r="L196" s="7">
        <v>0.98528150543913673</v>
      </c>
      <c r="M196" s="7" t="s">
        <v>684</v>
      </c>
      <c r="N196" s="7" t="s">
        <v>702</v>
      </c>
      <c r="O196" s="7" t="s">
        <v>686</v>
      </c>
    </row>
    <row r="197" spans="2:15" ht="15">
      <c r="B197" s="6" t="s">
        <v>68</v>
      </c>
      <c r="C197" s="7" t="s">
        <v>700</v>
      </c>
      <c r="D197" s="7" t="s">
        <v>661</v>
      </c>
      <c r="E197" s="7">
        <v>8.5550575929714707</v>
      </c>
      <c r="F197" s="7">
        <v>1.4842441676066449</v>
      </c>
      <c r="G197" s="7">
        <v>8.682856164196961</v>
      </c>
      <c r="H197" s="7">
        <v>0.98528150543913673</v>
      </c>
      <c r="I197" s="7">
        <v>8.5550575929714707</v>
      </c>
      <c r="J197" s="7">
        <v>1.4842441676066449</v>
      </c>
      <c r="K197" s="7">
        <v>8.682856164196961</v>
      </c>
      <c r="L197" s="7">
        <v>0.98528150543913673</v>
      </c>
      <c r="M197" s="7" t="s">
        <v>684</v>
      </c>
      <c r="N197" s="7" t="s">
        <v>702</v>
      </c>
      <c r="O197" s="7" t="s">
        <v>686</v>
      </c>
    </row>
    <row r="198" spans="2:15" ht="15">
      <c r="B198" s="6" t="s">
        <v>68</v>
      </c>
      <c r="C198" s="7" t="s">
        <v>701</v>
      </c>
      <c r="D198" s="7" t="s">
        <v>661</v>
      </c>
      <c r="E198" s="7">
        <v>8.5585455732737277</v>
      </c>
      <c r="F198" s="7">
        <v>1.4848493084095145</v>
      </c>
      <c r="G198" s="7">
        <v>8.6863962492213957</v>
      </c>
      <c r="H198" s="7">
        <v>0.98528150543913673</v>
      </c>
      <c r="I198" s="7">
        <v>8.5585455732737277</v>
      </c>
      <c r="J198" s="7">
        <v>1.4848493084095145</v>
      </c>
      <c r="K198" s="7">
        <v>8.6863962492213957</v>
      </c>
      <c r="L198" s="7">
        <v>0.98528150543913673</v>
      </c>
      <c r="M198" s="7" t="s">
        <v>684</v>
      </c>
      <c r="N198" s="7" t="s">
        <v>702</v>
      </c>
      <c r="O198" s="7" t="s">
        <v>686</v>
      </c>
    </row>
    <row r="199" spans="2:15" ht="15">
      <c r="B199" s="6" t="s">
        <v>590</v>
      </c>
      <c r="C199" s="7" t="s">
        <v>683</v>
      </c>
      <c r="D199" s="7" t="s">
        <v>661</v>
      </c>
      <c r="E199" s="7" t="s">
        <v>661</v>
      </c>
      <c r="F199" s="7" t="s">
        <v>661</v>
      </c>
      <c r="G199" s="7" t="s">
        <v>661</v>
      </c>
      <c r="H199" s="7" t="s">
        <v>661</v>
      </c>
      <c r="I199" s="7" t="s">
        <v>661</v>
      </c>
      <c r="J199" s="7" t="s">
        <v>661</v>
      </c>
      <c r="K199" s="7" t="s">
        <v>661</v>
      </c>
      <c r="L199" s="7" t="s">
        <v>661</v>
      </c>
      <c r="M199" s="7" t="s">
        <v>703</v>
      </c>
      <c r="N199" s="7" t="s">
        <v>702</v>
      </c>
      <c r="O199" s="7" t="s">
        <v>686</v>
      </c>
    </row>
    <row r="200" spans="2:15" ht="15">
      <c r="B200" s="6" t="s">
        <v>590</v>
      </c>
      <c r="C200" s="7" t="s">
        <v>687</v>
      </c>
      <c r="D200" s="7">
        <v>2.6871470999999998</v>
      </c>
      <c r="E200" s="7">
        <v>2.3351997999999998</v>
      </c>
      <c r="F200" s="7">
        <v>1.5452364412761401</v>
      </c>
      <c r="G200" s="7">
        <v>2.8001631676328773</v>
      </c>
      <c r="H200" s="7">
        <v>0.8339513307626516</v>
      </c>
      <c r="I200" s="7">
        <v>2.3351997999999998</v>
      </c>
      <c r="J200" s="7">
        <v>1.5452364412761401</v>
      </c>
      <c r="K200" s="7">
        <v>2.8001631676328773</v>
      </c>
      <c r="L200" s="7">
        <v>0.8339513307626516</v>
      </c>
      <c r="M200" s="7" t="s">
        <v>703</v>
      </c>
      <c r="N200" s="7" t="s">
        <v>702</v>
      </c>
      <c r="O200" s="7" t="s">
        <v>686</v>
      </c>
    </row>
    <row r="201" spans="2:15" ht="15">
      <c r="B201" s="6" t="s">
        <v>590</v>
      </c>
      <c r="C201" s="7" t="s">
        <v>688</v>
      </c>
      <c r="D201" s="7">
        <v>2.8511764999999998</v>
      </c>
      <c r="E201" s="7">
        <v>2.8471099999999998</v>
      </c>
      <c r="F201" s="7">
        <v>0.15222378937685815</v>
      </c>
      <c r="G201" s="7">
        <v>2.8511764999999998</v>
      </c>
      <c r="H201" s="7">
        <v>0.99857374666212351</v>
      </c>
      <c r="I201" s="7">
        <v>2.8471099999999998</v>
      </c>
      <c r="J201" s="7">
        <v>0.15222378937685815</v>
      </c>
      <c r="K201" s="7">
        <v>2.8511764999999998</v>
      </c>
      <c r="L201" s="7">
        <v>0.99857374666212351</v>
      </c>
      <c r="M201" s="7" t="s">
        <v>703</v>
      </c>
      <c r="N201" s="7" t="s">
        <v>702</v>
      </c>
      <c r="O201" s="7" t="s">
        <v>686</v>
      </c>
    </row>
    <row r="202" spans="2:15" ht="15">
      <c r="B202" s="6" t="s">
        <v>590</v>
      </c>
      <c r="C202" s="7" t="s">
        <v>689</v>
      </c>
      <c r="D202" s="7">
        <v>7.8890000000000002</v>
      </c>
      <c r="E202" s="7">
        <v>7.742</v>
      </c>
      <c r="F202" s="7">
        <v>1.5158354132292873</v>
      </c>
      <c r="G202" s="7">
        <v>7.8890000000000002</v>
      </c>
      <c r="H202" s="7">
        <v>0.98136645962732916</v>
      </c>
      <c r="I202" s="7">
        <v>7.742</v>
      </c>
      <c r="J202" s="7">
        <v>1.5158354132292873</v>
      </c>
      <c r="K202" s="7">
        <v>7.8890000000000002</v>
      </c>
      <c r="L202" s="7">
        <v>0.98136645962732916</v>
      </c>
      <c r="M202" s="7" t="s">
        <v>703</v>
      </c>
      <c r="N202" s="7" t="s">
        <v>702</v>
      </c>
      <c r="O202" s="7" t="s">
        <v>686</v>
      </c>
    </row>
    <row r="203" spans="2:15" ht="15">
      <c r="B203" s="6" t="s">
        <v>590</v>
      </c>
      <c r="C203" s="7" t="s">
        <v>690</v>
      </c>
      <c r="D203" s="7">
        <v>8.1359999999999992</v>
      </c>
      <c r="E203" s="7">
        <v>7.8490000000000002</v>
      </c>
      <c r="F203" s="7">
        <v>2.1418905200779945</v>
      </c>
      <c r="G203" s="7">
        <v>8.1359999999999992</v>
      </c>
      <c r="H203" s="7">
        <v>0.96472468043264514</v>
      </c>
      <c r="I203" s="7">
        <v>7.8490000000000002</v>
      </c>
      <c r="J203" s="7">
        <v>2.1418905200779945</v>
      </c>
      <c r="K203" s="7">
        <v>8.1359999999999992</v>
      </c>
      <c r="L203" s="7">
        <v>0.96472468043264514</v>
      </c>
      <c r="M203" s="7" t="s">
        <v>703</v>
      </c>
      <c r="N203" s="7" t="s">
        <v>702</v>
      </c>
      <c r="O203" s="7" t="s">
        <v>686</v>
      </c>
    </row>
    <row r="204" spans="2:15" ht="15">
      <c r="B204" s="6" t="s">
        <v>590</v>
      </c>
      <c r="C204" s="7" t="s">
        <v>691</v>
      </c>
      <c r="D204" s="7">
        <v>8.6379999999999999</v>
      </c>
      <c r="E204" s="7">
        <v>8.266</v>
      </c>
      <c r="F204" s="7">
        <v>2.5076459080181146</v>
      </c>
      <c r="G204" s="7">
        <v>8.6379999999999999</v>
      </c>
      <c r="H204" s="7">
        <v>0.95693447557304934</v>
      </c>
      <c r="I204" s="7">
        <v>8.266</v>
      </c>
      <c r="J204" s="7">
        <v>2.5076459080181146</v>
      </c>
      <c r="K204" s="7">
        <v>8.6379999999999999</v>
      </c>
      <c r="L204" s="7">
        <v>0.95693447557304934</v>
      </c>
      <c r="M204" s="7" t="s">
        <v>703</v>
      </c>
      <c r="N204" s="7" t="s">
        <v>702</v>
      </c>
      <c r="O204" s="7" t="s">
        <v>686</v>
      </c>
    </row>
    <row r="205" spans="2:15" ht="15">
      <c r="B205" s="6" t="s">
        <v>590</v>
      </c>
      <c r="C205" s="7" t="s">
        <v>692</v>
      </c>
      <c r="D205" s="7" t="s">
        <v>661</v>
      </c>
      <c r="E205" s="7">
        <v>7.8490000000000002</v>
      </c>
      <c r="F205" s="7">
        <v>2.2639509592929326</v>
      </c>
      <c r="G205" s="7">
        <v>8.1689824914785678</v>
      </c>
      <c r="H205" s="7">
        <v>0.9608295780028473</v>
      </c>
      <c r="I205" s="7">
        <v>7.8490000000000002</v>
      </c>
      <c r="J205" s="7">
        <v>2.2639509592929326</v>
      </c>
      <c r="K205" s="7">
        <v>8.1689824914785678</v>
      </c>
      <c r="L205" s="7">
        <v>0.9608295780028473</v>
      </c>
      <c r="M205" s="7" t="s">
        <v>703</v>
      </c>
      <c r="N205" s="7" t="s">
        <v>702</v>
      </c>
      <c r="O205" s="7" t="s">
        <v>686</v>
      </c>
    </row>
    <row r="206" spans="2:15" ht="15">
      <c r="B206" s="6" t="s">
        <v>590</v>
      </c>
      <c r="C206" s="7" t="s">
        <v>693</v>
      </c>
      <c r="D206" s="7" t="s">
        <v>661</v>
      </c>
      <c r="E206" s="7">
        <v>7.8490000000000002</v>
      </c>
      <c r="F206" s="7">
        <v>2.2639509592929326</v>
      </c>
      <c r="G206" s="7">
        <v>8.1689824914785678</v>
      </c>
      <c r="H206" s="7">
        <v>0.9608295780028473</v>
      </c>
      <c r="I206" s="7">
        <v>7.8490000000000002</v>
      </c>
      <c r="J206" s="7">
        <v>2.2639509592929326</v>
      </c>
      <c r="K206" s="7">
        <v>8.1689824914785678</v>
      </c>
      <c r="L206" s="7">
        <v>0.9608295780028473</v>
      </c>
      <c r="M206" s="7" t="s">
        <v>703</v>
      </c>
      <c r="N206" s="7" t="s">
        <v>702</v>
      </c>
      <c r="O206" s="7" t="s">
        <v>686</v>
      </c>
    </row>
    <row r="207" spans="2:15" ht="15">
      <c r="B207" s="6" t="s">
        <v>590</v>
      </c>
      <c r="C207" s="7" t="s">
        <v>694</v>
      </c>
      <c r="D207" s="7" t="s">
        <v>661</v>
      </c>
      <c r="E207" s="7">
        <v>7.8490000000000002</v>
      </c>
      <c r="F207" s="7">
        <v>2.2639509592929326</v>
      </c>
      <c r="G207" s="7">
        <v>8.1689824914785678</v>
      </c>
      <c r="H207" s="7">
        <v>0.9608295780028473</v>
      </c>
      <c r="I207" s="7">
        <v>7.8490000000000002</v>
      </c>
      <c r="J207" s="7">
        <v>2.2639509592929326</v>
      </c>
      <c r="K207" s="7">
        <v>8.1689824914785678</v>
      </c>
      <c r="L207" s="7">
        <v>0.9608295780028473</v>
      </c>
      <c r="M207" s="7" t="s">
        <v>703</v>
      </c>
      <c r="N207" s="7" t="s">
        <v>702</v>
      </c>
      <c r="O207" s="7" t="s">
        <v>686</v>
      </c>
    </row>
    <row r="208" spans="2:15" ht="15">
      <c r="B208" s="6" t="s">
        <v>590</v>
      </c>
      <c r="C208" s="7" t="s">
        <v>695</v>
      </c>
      <c r="D208" s="7" t="s">
        <v>661</v>
      </c>
      <c r="E208" s="7">
        <v>7.8490000000000002</v>
      </c>
      <c r="F208" s="7">
        <v>2.2639509592929326</v>
      </c>
      <c r="G208" s="7">
        <v>8.1689824914785678</v>
      </c>
      <c r="H208" s="7">
        <v>0.9608295780028473</v>
      </c>
      <c r="I208" s="7">
        <v>7.8490000000000002</v>
      </c>
      <c r="J208" s="7">
        <v>2.2639509592929326</v>
      </c>
      <c r="K208" s="7">
        <v>8.1689824914785678</v>
      </c>
      <c r="L208" s="7">
        <v>0.9608295780028473</v>
      </c>
      <c r="M208" s="7" t="s">
        <v>703</v>
      </c>
      <c r="N208" s="7" t="s">
        <v>702</v>
      </c>
      <c r="O208" s="7" t="s">
        <v>686</v>
      </c>
    </row>
    <row r="209" spans="2:15" ht="15">
      <c r="B209" s="6" t="s">
        <v>590</v>
      </c>
      <c r="C209" s="7" t="s">
        <v>696</v>
      </c>
      <c r="D209" s="7" t="s">
        <v>661</v>
      </c>
      <c r="E209" s="7">
        <v>7.8490000000000002</v>
      </c>
      <c r="F209" s="7">
        <v>2.2639509592929326</v>
      </c>
      <c r="G209" s="7">
        <v>8.1689824914785678</v>
      </c>
      <c r="H209" s="7">
        <v>0.9608295780028473</v>
      </c>
      <c r="I209" s="7">
        <v>7.8490000000000002</v>
      </c>
      <c r="J209" s="7">
        <v>2.2639509592929326</v>
      </c>
      <c r="K209" s="7">
        <v>8.1689824914785678</v>
      </c>
      <c r="L209" s="7">
        <v>0.9608295780028473</v>
      </c>
      <c r="M209" s="7" t="s">
        <v>703</v>
      </c>
      <c r="N209" s="7" t="s">
        <v>702</v>
      </c>
      <c r="O209" s="7" t="s">
        <v>686</v>
      </c>
    </row>
    <row r="210" spans="2:15" ht="15">
      <c r="B210" s="6" t="s">
        <v>590</v>
      </c>
      <c r="C210" s="7" t="s">
        <v>697</v>
      </c>
      <c r="D210" s="7" t="s">
        <v>661</v>
      </c>
      <c r="E210" s="7">
        <v>7.8490000000000002</v>
      </c>
      <c r="F210" s="7">
        <v>2.2639509592929326</v>
      </c>
      <c r="G210" s="7">
        <v>8.1689824914785678</v>
      </c>
      <c r="H210" s="7">
        <v>0.9608295780028473</v>
      </c>
      <c r="I210" s="7">
        <v>7.8490000000000002</v>
      </c>
      <c r="J210" s="7">
        <v>2.2639509592929326</v>
      </c>
      <c r="K210" s="7">
        <v>8.1689824914785678</v>
      </c>
      <c r="L210" s="7">
        <v>0.9608295780028473</v>
      </c>
      <c r="M210" s="7" t="s">
        <v>703</v>
      </c>
      <c r="N210" s="7" t="s">
        <v>702</v>
      </c>
      <c r="O210" s="7" t="s">
        <v>686</v>
      </c>
    </row>
    <row r="211" spans="2:15" ht="15">
      <c r="B211" s="6" t="s">
        <v>590</v>
      </c>
      <c r="C211" s="7" t="s">
        <v>698</v>
      </c>
      <c r="D211" s="7" t="s">
        <v>661</v>
      </c>
      <c r="E211" s="7">
        <v>7.8490000000000002</v>
      </c>
      <c r="F211" s="7">
        <v>2.2639509592929326</v>
      </c>
      <c r="G211" s="7">
        <v>8.1689824914785678</v>
      </c>
      <c r="H211" s="7">
        <v>0.9608295780028473</v>
      </c>
      <c r="I211" s="7">
        <v>7.8490000000000002</v>
      </c>
      <c r="J211" s="7">
        <v>2.2639509592929326</v>
      </c>
      <c r="K211" s="7">
        <v>8.1689824914785678</v>
      </c>
      <c r="L211" s="7">
        <v>0.9608295780028473</v>
      </c>
      <c r="M211" s="7" t="s">
        <v>703</v>
      </c>
      <c r="N211" s="7" t="s">
        <v>702</v>
      </c>
      <c r="O211" s="7" t="s">
        <v>686</v>
      </c>
    </row>
    <row r="212" spans="2:15" ht="15">
      <c r="B212" s="6" t="s">
        <v>590</v>
      </c>
      <c r="C212" s="7" t="s">
        <v>699</v>
      </c>
      <c r="D212" s="7" t="s">
        <v>661</v>
      </c>
      <c r="E212" s="7">
        <v>7.8490000000000002</v>
      </c>
      <c r="F212" s="7">
        <v>2.2639509592929326</v>
      </c>
      <c r="G212" s="7">
        <v>8.1689824914785678</v>
      </c>
      <c r="H212" s="7">
        <v>0.9608295780028473</v>
      </c>
      <c r="I212" s="7">
        <v>7.8490000000000002</v>
      </c>
      <c r="J212" s="7">
        <v>2.2639509592929326</v>
      </c>
      <c r="K212" s="7">
        <v>8.1689824914785678</v>
      </c>
      <c r="L212" s="7">
        <v>0.9608295780028473</v>
      </c>
      <c r="M212" s="7" t="s">
        <v>703</v>
      </c>
      <c r="N212" s="7" t="s">
        <v>702</v>
      </c>
      <c r="O212" s="7" t="s">
        <v>686</v>
      </c>
    </row>
    <row r="213" spans="2:15" ht="15">
      <c r="B213" s="6" t="s">
        <v>590</v>
      </c>
      <c r="C213" s="7" t="s">
        <v>700</v>
      </c>
      <c r="D213" s="7" t="s">
        <v>661</v>
      </c>
      <c r="E213" s="7">
        <v>7.8490000000000002</v>
      </c>
      <c r="F213" s="7">
        <v>2.2639509592929326</v>
      </c>
      <c r="G213" s="7">
        <v>8.1689824914785678</v>
      </c>
      <c r="H213" s="7">
        <v>0.9608295780028473</v>
      </c>
      <c r="I213" s="7">
        <v>7.8490000000000002</v>
      </c>
      <c r="J213" s="7">
        <v>2.2639509592929326</v>
      </c>
      <c r="K213" s="7">
        <v>8.1689824914785678</v>
      </c>
      <c r="L213" s="7">
        <v>0.9608295780028473</v>
      </c>
      <c r="M213" s="7" t="s">
        <v>703</v>
      </c>
      <c r="N213" s="7" t="s">
        <v>702</v>
      </c>
      <c r="O213" s="7" t="s">
        <v>686</v>
      </c>
    </row>
    <row r="214" spans="2:15" ht="15">
      <c r="B214" s="6" t="s">
        <v>590</v>
      </c>
      <c r="C214" s="7" t="s">
        <v>701</v>
      </c>
      <c r="D214" s="7" t="s">
        <v>661</v>
      </c>
      <c r="E214" s="7">
        <v>7.8490000000000002</v>
      </c>
      <c r="F214" s="7">
        <v>2.2639509592929326</v>
      </c>
      <c r="G214" s="7">
        <v>8.1689824914785678</v>
      </c>
      <c r="H214" s="7">
        <v>0.9608295780028473</v>
      </c>
      <c r="I214" s="7">
        <v>7.8490000000000002</v>
      </c>
      <c r="J214" s="7">
        <v>2.2639509592929326</v>
      </c>
      <c r="K214" s="7">
        <v>8.1689824914785678</v>
      </c>
      <c r="L214" s="7">
        <v>0.9608295780028473</v>
      </c>
      <c r="M214" s="7" t="s">
        <v>703</v>
      </c>
      <c r="N214" s="7" t="s">
        <v>702</v>
      </c>
      <c r="O214" s="7" t="s">
        <v>686</v>
      </c>
    </row>
    <row r="215" spans="2:15" ht="15">
      <c r="B215" s="6" t="s">
        <v>108</v>
      </c>
      <c r="C215" s="7" t="s">
        <v>683</v>
      </c>
      <c r="D215" s="7">
        <v>17.337730000000001</v>
      </c>
      <c r="E215" s="7">
        <v>17.806000000000001</v>
      </c>
      <c r="F215" s="7">
        <v>4.4626042552378662</v>
      </c>
      <c r="G215" s="7">
        <v>18.356701030927837</v>
      </c>
      <c r="H215" s="7">
        <v>0.97</v>
      </c>
      <c r="I215" s="7">
        <v>16.266200000000001</v>
      </c>
      <c r="J215" s="7">
        <v>4.076693998458401</v>
      </c>
      <c r="K215" s="7">
        <v>16.769278350515467</v>
      </c>
      <c r="L215" s="7">
        <v>0.97</v>
      </c>
      <c r="M215" s="7" t="s">
        <v>684</v>
      </c>
      <c r="N215" s="7" t="s">
        <v>702</v>
      </c>
      <c r="O215" s="7" t="s">
        <v>686</v>
      </c>
    </row>
    <row r="216" spans="2:15" ht="15">
      <c r="B216" s="6" t="s">
        <v>108</v>
      </c>
      <c r="C216" s="7" t="s">
        <v>687</v>
      </c>
      <c r="D216" s="7">
        <v>18.829799999999999</v>
      </c>
      <c r="E216" s="7">
        <v>17.298999999999999</v>
      </c>
      <c r="F216" s="7">
        <v>4.3355380776906438</v>
      </c>
      <c r="G216" s="7">
        <v>17.8340206185567</v>
      </c>
      <c r="H216" s="7">
        <v>0.97</v>
      </c>
      <c r="I216" s="7">
        <v>15.7582</v>
      </c>
      <c r="J216" s="7">
        <v>3.9493771972868346</v>
      </c>
      <c r="K216" s="7">
        <v>16.24556701030928</v>
      </c>
      <c r="L216" s="7">
        <v>0.97</v>
      </c>
      <c r="M216" s="7" t="s">
        <v>684</v>
      </c>
      <c r="N216" s="7" t="s">
        <v>702</v>
      </c>
      <c r="O216" s="7" t="s">
        <v>686</v>
      </c>
    </row>
    <row r="217" spans="2:15" ht="15">
      <c r="B217" s="6" t="s">
        <v>108</v>
      </c>
      <c r="C217" s="7" t="s">
        <v>688</v>
      </c>
      <c r="D217" s="7">
        <v>16.834499999999998</v>
      </c>
      <c r="E217" s="7">
        <v>17.501999999999999</v>
      </c>
      <c r="F217" s="7">
        <v>4.3864146734344063</v>
      </c>
      <c r="G217" s="7">
        <v>18.043298969072165</v>
      </c>
      <c r="H217" s="7">
        <v>0.97</v>
      </c>
      <c r="I217" s="7">
        <v>15.962100000000001</v>
      </c>
      <c r="J217" s="7">
        <v>4.0004793542925015</v>
      </c>
      <c r="K217" s="7">
        <v>16.45577319587629</v>
      </c>
      <c r="L217" s="7">
        <v>0.97</v>
      </c>
      <c r="M217" s="7" t="s">
        <v>684</v>
      </c>
      <c r="N217" s="7" t="s">
        <v>702</v>
      </c>
      <c r="O217" s="7" t="s">
        <v>686</v>
      </c>
    </row>
    <row r="218" spans="2:15" ht="15">
      <c r="B218" s="6" t="s">
        <v>108</v>
      </c>
      <c r="C218" s="7" t="s">
        <v>689</v>
      </c>
      <c r="D218" s="7">
        <v>15.821999999999999</v>
      </c>
      <c r="E218" s="7">
        <v>17.542000000000002</v>
      </c>
      <c r="F218" s="7">
        <v>4.3964396184085484</v>
      </c>
      <c r="G218" s="7">
        <v>18.08453608247423</v>
      </c>
      <c r="H218" s="7">
        <v>0.97</v>
      </c>
      <c r="I218" s="7">
        <v>16.001999999999999</v>
      </c>
      <c r="J218" s="7">
        <v>4.0104792369042004</v>
      </c>
      <c r="K218" s="7">
        <v>16.496907216494844</v>
      </c>
      <c r="L218" s="7">
        <v>0.97</v>
      </c>
      <c r="M218" s="7" t="s">
        <v>684</v>
      </c>
      <c r="N218" s="7" t="s">
        <v>702</v>
      </c>
      <c r="O218" s="7" t="s">
        <v>686</v>
      </c>
    </row>
    <row r="219" spans="2:15" ht="15">
      <c r="B219" s="6" t="s">
        <v>108</v>
      </c>
      <c r="C219" s="7" t="s">
        <v>690</v>
      </c>
      <c r="D219" s="7">
        <v>18.788</v>
      </c>
      <c r="E219" s="7">
        <v>18.202000000000002</v>
      </c>
      <c r="F219" s="7">
        <v>4.5618512104818265</v>
      </c>
      <c r="G219" s="7">
        <v>18.764948453608248</v>
      </c>
      <c r="H219" s="7">
        <v>0.97</v>
      </c>
      <c r="I219" s="7">
        <v>16.875</v>
      </c>
      <c r="J219" s="7">
        <v>4.229273660964779</v>
      </c>
      <c r="K219" s="7">
        <v>17.396907216494846</v>
      </c>
      <c r="L219" s="7">
        <v>0.97</v>
      </c>
      <c r="M219" s="7" t="s">
        <v>684</v>
      </c>
      <c r="N219" s="7" t="s">
        <v>702</v>
      </c>
      <c r="O219" s="7" t="s">
        <v>686</v>
      </c>
    </row>
    <row r="220" spans="2:15" ht="15">
      <c r="B220" s="6" t="s">
        <v>108</v>
      </c>
      <c r="C220" s="7" t="s">
        <v>691</v>
      </c>
      <c r="D220" s="7">
        <v>20.751000000000001</v>
      </c>
      <c r="E220" s="7">
        <v>18.995999999999999</v>
      </c>
      <c r="F220" s="7">
        <v>4.7608463682184796</v>
      </c>
      <c r="G220" s="7">
        <v>19.583505154639173</v>
      </c>
      <c r="H220" s="7">
        <v>0.97</v>
      </c>
      <c r="I220" s="7">
        <v>17.067</v>
      </c>
      <c r="J220" s="7">
        <v>4.2773933968406457</v>
      </c>
      <c r="K220" s="7">
        <v>17.594845360824742</v>
      </c>
      <c r="L220" s="7">
        <v>0.97</v>
      </c>
      <c r="M220" s="7" t="s">
        <v>684</v>
      </c>
      <c r="N220" s="7" t="s">
        <v>702</v>
      </c>
      <c r="O220" s="7" t="s">
        <v>686</v>
      </c>
    </row>
    <row r="221" spans="2:15" ht="15">
      <c r="B221" s="6" t="s">
        <v>108</v>
      </c>
      <c r="C221" s="7" t="s">
        <v>692</v>
      </c>
      <c r="D221" s="7" t="s">
        <v>661</v>
      </c>
      <c r="E221" s="7">
        <v>18.965655600120421</v>
      </c>
      <c r="F221" s="7">
        <v>4.7532413447418271</v>
      </c>
      <c r="G221" s="7">
        <v>19.55222226816538</v>
      </c>
      <c r="H221" s="7">
        <v>0.97000000000000008</v>
      </c>
      <c r="I221" s="7">
        <v>17.036655600120422</v>
      </c>
      <c r="J221" s="7">
        <v>4.2697883733639861</v>
      </c>
      <c r="K221" s="7">
        <v>17.563562474350949</v>
      </c>
      <c r="L221" s="7">
        <v>0.97000000000000008</v>
      </c>
      <c r="M221" s="7" t="s">
        <v>684</v>
      </c>
      <c r="N221" s="7" t="s">
        <v>702</v>
      </c>
      <c r="O221" s="7" t="s">
        <v>686</v>
      </c>
    </row>
    <row r="222" spans="2:15" ht="15">
      <c r="B222" s="6" t="s">
        <v>108</v>
      </c>
      <c r="C222" s="7" t="s">
        <v>693</v>
      </c>
      <c r="D222" s="7" t="s">
        <v>661</v>
      </c>
      <c r="E222" s="7">
        <v>18.925751968723095</v>
      </c>
      <c r="F222" s="7">
        <v>4.7432405520161645</v>
      </c>
      <c r="G222" s="7">
        <v>19.511084503838241</v>
      </c>
      <c r="H222" s="7">
        <v>0.97000000000000008</v>
      </c>
      <c r="I222" s="7">
        <v>16.996751968723096</v>
      </c>
      <c r="J222" s="7">
        <v>4.2597875806383225</v>
      </c>
      <c r="K222" s="7">
        <v>17.52242471002381</v>
      </c>
      <c r="L222" s="7">
        <v>0.97000000000000008</v>
      </c>
      <c r="M222" s="7" t="s">
        <v>684</v>
      </c>
      <c r="N222" s="7" t="s">
        <v>702</v>
      </c>
      <c r="O222" s="7" t="s">
        <v>686</v>
      </c>
    </row>
    <row r="223" spans="2:15" ht="15">
      <c r="B223" s="6" t="s">
        <v>108</v>
      </c>
      <c r="C223" s="7" t="s">
        <v>694</v>
      </c>
      <c r="D223" s="7" t="s">
        <v>661</v>
      </c>
      <c r="E223" s="7">
        <v>18.888023836795398</v>
      </c>
      <c r="F223" s="7">
        <v>4.7337849908523619</v>
      </c>
      <c r="G223" s="7">
        <v>19.472189522469481</v>
      </c>
      <c r="H223" s="7">
        <v>0.97000000000000008</v>
      </c>
      <c r="I223" s="7">
        <v>16.959023836795399</v>
      </c>
      <c r="J223" s="7">
        <v>4.2503320194745218</v>
      </c>
      <c r="K223" s="7">
        <v>17.48352972865505</v>
      </c>
      <c r="L223" s="7">
        <v>0.97000000000000008</v>
      </c>
      <c r="M223" s="7" t="s">
        <v>684</v>
      </c>
      <c r="N223" s="7" t="s">
        <v>702</v>
      </c>
      <c r="O223" s="7" t="s">
        <v>686</v>
      </c>
    </row>
    <row r="224" spans="2:15" ht="15">
      <c r="B224" s="6" t="s">
        <v>108</v>
      </c>
      <c r="C224" s="7" t="s">
        <v>695</v>
      </c>
      <c r="D224" s="7" t="s">
        <v>661</v>
      </c>
      <c r="E224" s="7">
        <v>18.860534474034456</v>
      </c>
      <c r="F224" s="7">
        <v>4.7268955071260379</v>
      </c>
      <c r="G224" s="7">
        <v>19.443849973231394</v>
      </c>
      <c r="H224" s="7">
        <v>0.97000000000000008</v>
      </c>
      <c r="I224" s="7">
        <v>16.931534474034457</v>
      </c>
      <c r="J224" s="7">
        <v>4.2434425357482004</v>
      </c>
      <c r="K224" s="7">
        <v>17.455190179416963</v>
      </c>
      <c r="L224" s="7">
        <v>0.97000000000000008</v>
      </c>
      <c r="M224" s="7" t="s">
        <v>684</v>
      </c>
      <c r="N224" s="7" t="s">
        <v>702</v>
      </c>
      <c r="O224" s="7" t="s">
        <v>686</v>
      </c>
    </row>
    <row r="225" spans="2:15" ht="15">
      <c r="B225" s="6" t="s">
        <v>108</v>
      </c>
      <c r="C225" s="7" t="s">
        <v>696</v>
      </c>
      <c r="D225" s="7" t="s">
        <v>661</v>
      </c>
      <c r="E225" s="7">
        <v>18.839972765902509</v>
      </c>
      <c r="F225" s="7">
        <v>4.7217422573111136</v>
      </c>
      <c r="G225" s="7">
        <v>19.422652335981965</v>
      </c>
      <c r="H225" s="7">
        <v>0.97000000000000008</v>
      </c>
      <c r="I225" s="7">
        <v>16.91097276590251</v>
      </c>
      <c r="J225" s="7">
        <v>4.2382892859332779</v>
      </c>
      <c r="K225" s="7">
        <v>17.433992542167534</v>
      </c>
      <c r="L225" s="7">
        <v>0.97000000000000008</v>
      </c>
      <c r="M225" s="7" t="s">
        <v>684</v>
      </c>
      <c r="N225" s="7" t="s">
        <v>702</v>
      </c>
      <c r="O225" s="7" t="s">
        <v>686</v>
      </c>
    </row>
    <row r="226" spans="2:15" ht="15">
      <c r="B226" s="6" t="s">
        <v>108</v>
      </c>
      <c r="C226" s="7" t="s">
        <v>697</v>
      </c>
      <c r="D226" s="7" t="s">
        <v>661</v>
      </c>
      <c r="E226" s="7">
        <v>18.822707278595018</v>
      </c>
      <c r="F226" s="7">
        <v>4.717415118305885</v>
      </c>
      <c r="G226" s="7">
        <v>19.404852864530945</v>
      </c>
      <c r="H226" s="7">
        <v>0.97000000000000008</v>
      </c>
      <c r="I226" s="7">
        <v>16.89370727859502</v>
      </c>
      <c r="J226" s="7">
        <v>4.2339621469280422</v>
      </c>
      <c r="K226" s="7">
        <v>17.416193070716513</v>
      </c>
      <c r="L226" s="7">
        <v>0.97000000000000008</v>
      </c>
      <c r="M226" s="7" t="s">
        <v>684</v>
      </c>
      <c r="N226" s="7" t="s">
        <v>702</v>
      </c>
      <c r="O226" s="7" t="s">
        <v>686</v>
      </c>
    </row>
    <row r="227" spans="2:15" ht="15">
      <c r="B227" s="6" t="s">
        <v>108</v>
      </c>
      <c r="C227" s="7" t="s">
        <v>698</v>
      </c>
      <c r="D227" s="7" t="s">
        <v>661</v>
      </c>
      <c r="E227" s="7">
        <v>18.805273645557122</v>
      </c>
      <c r="F227" s="7">
        <v>4.7130458380082869</v>
      </c>
      <c r="G227" s="7">
        <v>19.386880046966105</v>
      </c>
      <c r="H227" s="7">
        <v>0.97000000000000008</v>
      </c>
      <c r="I227" s="7">
        <v>16.876273645557124</v>
      </c>
      <c r="J227" s="7">
        <v>4.2295928666304476</v>
      </c>
      <c r="K227" s="7">
        <v>17.398220253151674</v>
      </c>
      <c r="L227" s="7">
        <v>0.97000000000000008</v>
      </c>
      <c r="M227" s="7" t="s">
        <v>684</v>
      </c>
      <c r="N227" s="7" t="s">
        <v>702</v>
      </c>
      <c r="O227" s="7" t="s">
        <v>686</v>
      </c>
    </row>
    <row r="228" spans="2:15" ht="15">
      <c r="B228" s="6" t="s">
        <v>108</v>
      </c>
      <c r="C228" s="7" t="s">
        <v>699</v>
      </c>
      <c r="D228" s="7" t="s">
        <v>661</v>
      </c>
      <c r="E228" s="7">
        <v>18.803815471601638</v>
      </c>
      <c r="F228" s="7">
        <v>4.7126803851666104</v>
      </c>
      <c r="G228" s="7">
        <v>19.385376774847046</v>
      </c>
      <c r="H228" s="7">
        <v>0.97000000000000008</v>
      </c>
      <c r="I228" s="7">
        <v>16.874815471601639</v>
      </c>
      <c r="J228" s="7">
        <v>4.2292274137887711</v>
      </c>
      <c r="K228" s="7">
        <v>17.396716981032615</v>
      </c>
      <c r="L228" s="7">
        <v>0.97000000000000008</v>
      </c>
      <c r="M228" s="7" t="s">
        <v>684</v>
      </c>
      <c r="N228" s="7" t="s">
        <v>702</v>
      </c>
      <c r="O228" s="7" t="s">
        <v>686</v>
      </c>
    </row>
    <row r="229" spans="2:15" ht="15">
      <c r="B229" s="6" t="s">
        <v>108</v>
      </c>
      <c r="C229" s="7" t="s">
        <v>700</v>
      </c>
      <c r="D229" s="7" t="s">
        <v>661</v>
      </c>
      <c r="E229" s="7">
        <v>18.847200517388647</v>
      </c>
      <c r="F229" s="7">
        <v>4.7235537025845007</v>
      </c>
      <c r="G229" s="7">
        <v>19.43010362617386</v>
      </c>
      <c r="H229" s="7">
        <v>0.97000000000000008</v>
      </c>
      <c r="I229" s="7">
        <v>16.918200517388648</v>
      </c>
      <c r="J229" s="7">
        <v>4.2401007312066614</v>
      </c>
      <c r="K229" s="7">
        <v>17.441443832359429</v>
      </c>
      <c r="L229" s="7">
        <v>0.97000000000000008</v>
      </c>
      <c r="M229" s="7" t="s">
        <v>684</v>
      </c>
      <c r="N229" s="7" t="s">
        <v>702</v>
      </c>
      <c r="O229" s="7" t="s">
        <v>686</v>
      </c>
    </row>
    <row r="230" spans="2:15" ht="15">
      <c r="B230" s="6" t="s">
        <v>108</v>
      </c>
      <c r="C230" s="7" t="s">
        <v>701</v>
      </c>
      <c r="D230" s="7" t="s">
        <v>661</v>
      </c>
      <c r="E230" s="7">
        <v>18.890585563175655</v>
      </c>
      <c r="F230" s="7">
        <v>4.7344270200023848</v>
      </c>
      <c r="G230" s="7">
        <v>19.474830477500674</v>
      </c>
      <c r="H230" s="7">
        <v>0.97000000000000008</v>
      </c>
      <c r="I230" s="7">
        <v>16.961585563175657</v>
      </c>
      <c r="J230" s="7">
        <v>4.2509740486245438</v>
      </c>
      <c r="K230" s="7">
        <v>17.486170683686243</v>
      </c>
      <c r="L230" s="7">
        <v>0.97000000000000008</v>
      </c>
      <c r="M230" s="7" t="s">
        <v>684</v>
      </c>
      <c r="N230" s="7" t="s">
        <v>702</v>
      </c>
      <c r="O230" s="7" t="s">
        <v>686</v>
      </c>
    </row>
    <row r="231" spans="2:15" ht="15">
      <c r="B231" s="6" t="s">
        <v>139</v>
      </c>
      <c r="C231" s="7" t="s">
        <v>683</v>
      </c>
      <c r="D231" s="7">
        <v>12.4079</v>
      </c>
      <c r="E231" s="7">
        <v>11.886699999999999</v>
      </c>
      <c r="F231" s="7">
        <v>3.5584189635286063</v>
      </c>
      <c r="G231" s="7">
        <v>12.4079</v>
      </c>
      <c r="H231" s="7">
        <v>0.95799450350180126</v>
      </c>
      <c r="I231" s="7">
        <v>11.886699999999999</v>
      </c>
      <c r="J231" s="7">
        <v>3.5584189635286063</v>
      </c>
      <c r="K231" s="7">
        <v>12.4079</v>
      </c>
      <c r="L231" s="7">
        <v>0.95799450350180126</v>
      </c>
      <c r="M231" s="7" t="s">
        <v>684</v>
      </c>
      <c r="N231" s="7" t="s">
        <v>702</v>
      </c>
      <c r="O231" s="7" t="s">
        <v>686</v>
      </c>
    </row>
    <row r="232" spans="2:15" ht="15">
      <c r="B232" s="6" t="s">
        <v>139</v>
      </c>
      <c r="C232" s="7" t="s">
        <v>687</v>
      </c>
      <c r="D232" s="7">
        <v>16.1646</v>
      </c>
      <c r="E232" s="7">
        <v>15.631</v>
      </c>
      <c r="F232" s="7">
        <v>4.1165608966885987</v>
      </c>
      <c r="G232" s="7">
        <v>16.163979541441694</v>
      </c>
      <c r="H232" s="7">
        <v>0.96702671269316909</v>
      </c>
      <c r="I232" s="7">
        <v>15.631</v>
      </c>
      <c r="J232" s="7">
        <v>4.1165608966885987</v>
      </c>
      <c r="K232" s="7">
        <v>16.163979541441694</v>
      </c>
      <c r="L232" s="7">
        <v>0.96702671269316909</v>
      </c>
      <c r="M232" s="7" t="s">
        <v>684</v>
      </c>
      <c r="N232" s="7" t="s">
        <v>702</v>
      </c>
      <c r="O232" s="7" t="s">
        <v>686</v>
      </c>
    </row>
    <row r="233" spans="2:15" ht="15">
      <c r="B233" s="6" t="s">
        <v>139</v>
      </c>
      <c r="C233" s="7" t="s">
        <v>688</v>
      </c>
      <c r="D233" s="7">
        <v>11.241383000000001</v>
      </c>
      <c r="E233" s="7">
        <v>11.138870000000001</v>
      </c>
      <c r="F233" s="7">
        <v>1.5146837543820844</v>
      </c>
      <c r="G233" s="7">
        <v>11.241383000000001</v>
      </c>
      <c r="H233" s="7">
        <v>0.99088074839190154</v>
      </c>
      <c r="I233" s="7">
        <v>11.138870000000001</v>
      </c>
      <c r="J233" s="7">
        <v>1.5146837543820844</v>
      </c>
      <c r="K233" s="7">
        <v>11.241383000000001</v>
      </c>
      <c r="L233" s="7">
        <v>0.99088074839190154</v>
      </c>
      <c r="M233" s="7" t="s">
        <v>684</v>
      </c>
      <c r="N233" s="7" t="s">
        <v>702</v>
      </c>
      <c r="O233" s="7" t="s">
        <v>686</v>
      </c>
    </row>
    <row r="234" spans="2:15" ht="15">
      <c r="B234" s="6" t="s">
        <v>139</v>
      </c>
      <c r="C234" s="7" t="s">
        <v>689</v>
      </c>
      <c r="D234" s="7">
        <v>10.593518201284798</v>
      </c>
      <c r="E234" s="7">
        <v>10.34</v>
      </c>
      <c r="F234" s="7">
        <v>2.3036987391914563</v>
      </c>
      <c r="G234" s="7">
        <v>10.593518201284798</v>
      </c>
      <c r="H234" s="7">
        <v>0.97606855470791076</v>
      </c>
      <c r="I234" s="7">
        <v>10.34</v>
      </c>
      <c r="J234" s="7">
        <v>2.3036987391914563</v>
      </c>
      <c r="K234" s="7">
        <v>10.593518201284798</v>
      </c>
      <c r="L234" s="7">
        <v>0.97606855470791076</v>
      </c>
      <c r="M234" s="7" t="s">
        <v>684</v>
      </c>
      <c r="N234" s="7" t="s">
        <v>702</v>
      </c>
      <c r="O234" s="7" t="s">
        <v>686</v>
      </c>
    </row>
    <row r="235" spans="2:15" ht="15">
      <c r="B235" s="6" t="s">
        <v>139</v>
      </c>
      <c r="C235" s="7" t="s">
        <v>690</v>
      </c>
      <c r="D235" s="7">
        <v>13.226529978586724</v>
      </c>
      <c r="E235" s="7">
        <v>12.91</v>
      </c>
      <c r="F235" s="7">
        <v>2.8762815012535383</v>
      </c>
      <c r="G235" s="7">
        <v>13.226529978586724</v>
      </c>
      <c r="H235" s="7">
        <v>0.97606855470791098</v>
      </c>
      <c r="I235" s="7">
        <v>12.91</v>
      </c>
      <c r="J235" s="7">
        <v>2.8762815012535383</v>
      </c>
      <c r="K235" s="7">
        <v>13.226529978586724</v>
      </c>
      <c r="L235" s="7">
        <v>0.97606855470791098</v>
      </c>
      <c r="M235" s="7" t="s">
        <v>684</v>
      </c>
      <c r="N235" s="7" t="s">
        <v>702</v>
      </c>
      <c r="O235" s="7" t="s">
        <v>686</v>
      </c>
    </row>
    <row r="236" spans="2:15" ht="15">
      <c r="B236" s="6" t="s">
        <v>139</v>
      </c>
      <c r="C236" s="7" t="s">
        <v>691</v>
      </c>
      <c r="D236" s="7">
        <v>13.79619819238218</v>
      </c>
      <c r="E236" s="7">
        <v>13.67</v>
      </c>
      <c r="F236" s="7">
        <v>1.8617692025300345</v>
      </c>
      <c r="G236" s="7">
        <v>13.79619819238218</v>
      </c>
      <c r="H236" s="7">
        <v>0.99085268342608601</v>
      </c>
      <c r="I236" s="7">
        <v>13.67</v>
      </c>
      <c r="J236" s="7">
        <v>1.8617692025300345</v>
      </c>
      <c r="K236" s="7">
        <v>13.79619819238218</v>
      </c>
      <c r="L236" s="7">
        <v>0.99085268342608601</v>
      </c>
      <c r="M236" s="7" t="s">
        <v>684</v>
      </c>
      <c r="N236" s="7" t="s">
        <v>702</v>
      </c>
      <c r="O236" s="7" t="s">
        <v>686</v>
      </c>
    </row>
    <row r="237" spans="2:15" ht="15">
      <c r="B237" s="6" t="s">
        <v>139</v>
      </c>
      <c r="C237" s="7" t="s">
        <v>692</v>
      </c>
      <c r="D237" s="7" t="s">
        <v>661</v>
      </c>
      <c r="E237" s="7">
        <v>14.078917942632788</v>
      </c>
      <c r="F237" s="7">
        <v>3.1085084136609731</v>
      </c>
      <c r="G237" s="7">
        <v>14.418001074808828</v>
      </c>
      <c r="H237" s="7">
        <v>0.97648195957146333</v>
      </c>
      <c r="I237" s="7">
        <v>14.078917942632788</v>
      </c>
      <c r="J237" s="7">
        <v>3.1085084136609731</v>
      </c>
      <c r="K237" s="7">
        <v>14.418001074808828</v>
      </c>
      <c r="L237" s="7">
        <v>0.97648195957146333</v>
      </c>
      <c r="M237" s="7" t="s">
        <v>684</v>
      </c>
      <c r="N237" s="7" t="s">
        <v>702</v>
      </c>
      <c r="O237" s="7" t="s">
        <v>686</v>
      </c>
    </row>
    <row r="238" spans="2:15" ht="15">
      <c r="B238" s="6" t="s">
        <v>139</v>
      </c>
      <c r="C238" s="7" t="s">
        <v>693</v>
      </c>
      <c r="D238" s="7" t="s">
        <v>661</v>
      </c>
      <c r="E238" s="7">
        <v>14.599896022444467</v>
      </c>
      <c r="F238" s="7">
        <v>3.2235360564831192</v>
      </c>
      <c r="G238" s="7">
        <v>14.951526630201897</v>
      </c>
      <c r="H238" s="7">
        <v>0.97648195957146333</v>
      </c>
      <c r="I238" s="7">
        <v>14.599896022444467</v>
      </c>
      <c r="J238" s="7">
        <v>3.2235360564831192</v>
      </c>
      <c r="K238" s="7">
        <v>14.951526630201897</v>
      </c>
      <c r="L238" s="7">
        <v>0.97648195957146333</v>
      </c>
      <c r="M238" s="7" t="s">
        <v>684</v>
      </c>
      <c r="N238" s="7" t="s">
        <v>702</v>
      </c>
      <c r="O238" s="7" t="s">
        <v>686</v>
      </c>
    </row>
    <row r="239" spans="2:15" ht="15">
      <c r="B239" s="6" t="s">
        <v>139</v>
      </c>
      <c r="C239" s="7" t="s">
        <v>694</v>
      </c>
      <c r="D239" s="7" t="s">
        <v>661</v>
      </c>
      <c r="E239" s="7">
        <v>14.533177497412419</v>
      </c>
      <c r="F239" s="7">
        <v>3.2088051590338829</v>
      </c>
      <c r="G239" s="7">
        <v>14.883201225540732</v>
      </c>
      <c r="H239" s="7">
        <v>0.97648195957146333</v>
      </c>
      <c r="I239" s="7">
        <v>14.533177497412419</v>
      </c>
      <c r="J239" s="7">
        <v>3.2088051590338829</v>
      </c>
      <c r="K239" s="7">
        <v>14.883201225540732</v>
      </c>
      <c r="L239" s="7">
        <v>0.97648195957146333</v>
      </c>
      <c r="M239" s="7" t="s">
        <v>684</v>
      </c>
      <c r="N239" s="7" t="s">
        <v>702</v>
      </c>
      <c r="O239" s="7" t="s">
        <v>686</v>
      </c>
    </row>
    <row r="240" spans="2:15" ht="15">
      <c r="B240" s="6" t="s">
        <v>139</v>
      </c>
      <c r="C240" s="7" t="s">
        <v>695</v>
      </c>
      <c r="D240" s="7" t="s">
        <v>661</v>
      </c>
      <c r="E240" s="7">
        <v>14.472541093112181</v>
      </c>
      <c r="F240" s="7">
        <v>3.1954171434413898</v>
      </c>
      <c r="G240" s="7">
        <v>14.821104426203192</v>
      </c>
      <c r="H240" s="7">
        <v>0.97648195957146333</v>
      </c>
      <c r="I240" s="7">
        <v>14.472541093112181</v>
      </c>
      <c r="J240" s="7">
        <v>3.1954171434413898</v>
      </c>
      <c r="K240" s="7">
        <v>14.821104426203192</v>
      </c>
      <c r="L240" s="7">
        <v>0.97648195957146333</v>
      </c>
      <c r="M240" s="7" t="s">
        <v>684</v>
      </c>
      <c r="N240" s="7" t="s">
        <v>702</v>
      </c>
      <c r="O240" s="7" t="s">
        <v>686</v>
      </c>
    </row>
    <row r="241" spans="2:15" ht="15">
      <c r="B241" s="6" t="s">
        <v>139</v>
      </c>
      <c r="C241" s="7" t="s">
        <v>696</v>
      </c>
      <c r="D241" s="7" t="s">
        <v>661</v>
      </c>
      <c r="E241" s="7">
        <v>14.41243983472493</v>
      </c>
      <c r="F241" s="7">
        <v>3.1821472836318727</v>
      </c>
      <c r="G241" s="7">
        <v>14.759555661478826</v>
      </c>
      <c r="H241" s="7">
        <v>0.97648195957146333</v>
      </c>
      <c r="I241" s="7">
        <v>14.41243983472493</v>
      </c>
      <c r="J241" s="7">
        <v>3.1821472836318727</v>
      </c>
      <c r="K241" s="7">
        <v>14.759555661478826</v>
      </c>
      <c r="L241" s="7">
        <v>0.97648195957146333</v>
      </c>
      <c r="M241" s="7" t="s">
        <v>684</v>
      </c>
      <c r="N241" s="7" t="s">
        <v>702</v>
      </c>
      <c r="O241" s="7" t="s">
        <v>686</v>
      </c>
    </row>
    <row r="242" spans="2:15" ht="15">
      <c r="B242" s="6" t="s">
        <v>139</v>
      </c>
      <c r="C242" s="7" t="s">
        <v>697</v>
      </c>
      <c r="D242" s="7" t="s">
        <v>661</v>
      </c>
      <c r="E242" s="7">
        <v>14.355373935510164</v>
      </c>
      <c r="F242" s="7">
        <v>3.1695476059744685</v>
      </c>
      <c r="G242" s="7">
        <v>14.70111536091269</v>
      </c>
      <c r="H242" s="7">
        <v>0.97648195957146333</v>
      </c>
      <c r="I242" s="7">
        <v>14.355373935510164</v>
      </c>
      <c r="J242" s="7">
        <v>3.1695476059744685</v>
      </c>
      <c r="K242" s="7">
        <v>14.70111536091269</v>
      </c>
      <c r="L242" s="7">
        <v>0.97648195957146333</v>
      </c>
      <c r="M242" s="7" t="s">
        <v>684</v>
      </c>
      <c r="N242" s="7" t="s">
        <v>702</v>
      </c>
      <c r="O242" s="7" t="s">
        <v>686</v>
      </c>
    </row>
    <row r="243" spans="2:15" ht="15">
      <c r="B243" s="6" t="s">
        <v>139</v>
      </c>
      <c r="C243" s="7" t="s">
        <v>698</v>
      </c>
      <c r="D243" s="7" t="s">
        <v>661</v>
      </c>
      <c r="E243" s="7">
        <v>14.30173928662067</v>
      </c>
      <c r="F243" s="7">
        <v>3.1577055199550688</v>
      </c>
      <c r="G243" s="7">
        <v>14.646188950482095</v>
      </c>
      <c r="H243" s="7">
        <v>0.97648195957146333</v>
      </c>
      <c r="I243" s="7">
        <v>14.30173928662067</v>
      </c>
      <c r="J243" s="7">
        <v>3.1577055199550688</v>
      </c>
      <c r="K243" s="7">
        <v>14.646188950482095</v>
      </c>
      <c r="L243" s="7">
        <v>0.97648195957146333</v>
      </c>
      <c r="M243" s="7" t="s">
        <v>684</v>
      </c>
      <c r="N243" s="7" t="s">
        <v>702</v>
      </c>
      <c r="O243" s="7" t="s">
        <v>686</v>
      </c>
    </row>
    <row r="244" spans="2:15" ht="15">
      <c r="B244" s="6" t="s">
        <v>139</v>
      </c>
      <c r="C244" s="7" t="s">
        <v>699</v>
      </c>
      <c r="D244" s="7" t="s">
        <v>661</v>
      </c>
      <c r="E244" s="7">
        <v>14.256201165911342</v>
      </c>
      <c r="F244" s="7">
        <v>3.1476510802641755</v>
      </c>
      <c r="G244" s="7">
        <v>14.599554068738543</v>
      </c>
      <c r="H244" s="7">
        <v>0.97648195957146333</v>
      </c>
      <c r="I244" s="7">
        <v>14.256201165911342</v>
      </c>
      <c r="J244" s="7">
        <v>3.1476510802641755</v>
      </c>
      <c r="K244" s="7">
        <v>14.599554068738543</v>
      </c>
      <c r="L244" s="7">
        <v>0.97648195957146333</v>
      </c>
      <c r="M244" s="7" t="s">
        <v>684</v>
      </c>
      <c r="N244" s="7" t="s">
        <v>702</v>
      </c>
      <c r="O244" s="7" t="s">
        <v>686</v>
      </c>
    </row>
    <row r="245" spans="2:15" ht="15">
      <c r="B245" s="6" t="s">
        <v>139</v>
      </c>
      <c r="C245" s="7" t="s">
        <v>700</v>
      </c>
      <c r="D245" s="7" t="s">
        <v>661</v>
      </c>
      <c r="E245" s="7">
        <v>14.247372404982428</v>
      </c>
      <c r="F245" s="7">
        <v>3.1457017630125486</v>
      </c>
      <c r="G245" s="7">
        <v>14.590512671872604</v>
      </c>
      <c r="H245" s="7">
        <v>0.97648195957146333</v>
      </c>
      <c r="I245" s="7">
        <v>14.247372404982428</v>
      </c>
      <c r="J245" s="7">
        <v>3.1457017630125486</v>
      </c>
      <c r="K245" s="7">
        <v>14.590512671872604</v>
      </c>
      <c r="L245" s="7">
        <v>0.97648195957146333</v>
      </c>
      <c r="M245" s="7" t="s">
        <v>684</v>
      </c>
      <c r="N245" s="7" t="s">
        <v>702</v>
      </c>
      <c r="O245" s="7" t="s">
        <v>686</v>
      </c>
    </row>
    <row r="246" spans="2:15" ht="15">
      <c r="B246" s="6" t="s">
        <v>139</v>
      </c>
      <c r="C246" s="7" t="s">
        <v>701</v>
      </c>
      <c r="D246" s="7" t="s">
        <v>661</v>
      </c>
      <c r="E246" s="7">
        <v>14.238543644053514</v>
      </c>
      <c r="F246" s="7">
        <v>3.1437524457609287</v>
      </c>
      <c r="G246" s="7">
        <v>14.581471275006667</v>
      </c>
      <c r="H246" s="7">
        <v>0.97648195957146333</v>
      </c>
      <c r="I246" s="7">
        <v>14.238543644053514</v>
      </c>
      <c r="J246" s="7">
        <v>3.1437524457609287</v>
      </c>
      <c r="K246" s="7">
        <v>14.581471275006667</v>
      </c>
      <c r="L246" s="7">
        <v>0.97648195957146333</v>
      </c>
      <c r="M246" s="7" t="s">
        <v>684</v>
      </c>
      <c r="N246" s="7" t="s">
        <v>702</v>
      </c>
      <c r="O246" s="7" t="s">
        <v>686</v>
      </c>
    </row>
    <row r="247" spans="2:15" ht="15">
      <c r="B247" s="6" t="s">
        <v>612</v>
      </c>
      <c r="C247" s="7" t="s">
        <v>683</v>
      </c>
      <c r="D247" s="7">
        <v>6.5198254999999996</v>
      </c>
      <c r="E247" s="7">
        <v>4.9140201000000001</v>
      </c>
      <c r="F247" s="7">
        <v>4.2849190199169733</v>
      </c>
      <c r="G247" s="7">
        <v>6.5198254999999996</v>
      </c>
      <c r="H247" s="7">
        <v>0.75370423640939477</v>
      </c>
      <c r="I247" s="7">
        <v>4.9140201000000001</v>
      </c>
      <c r="J247" s="7">
        <v>4.2849190199169733</v>
      </c>
      <c r="K247" s="7">
        <v>6.5198254999999996</v>
      </c>
      <c r="L247" s="7">
        <v>0.75370423640939477</v>
      </c>
      <c r="M247" s="7" t="s">
        <v>703</v>
      </c>
      <c r="N247" s="7" t="s">
        <v>702</v>
      </c>
      <c r="O247" s="7" t="s">
        <v>686</v>
      </c>
    </row>
    <row r="248" spans="2:15" ht="15">
      <c r="B248" s="6" t="s">
        <v>612</v>
      </c>
      <c r="C248" s="7" t="s">
        <v>687</v>
      </c>
      <c r="D248" s="7">
        <v>8.0314016000000006</v>
      </c>
      <c r="E248" s="7">
        <v>5.7959598999999997</v>
      </c>
      <c r="F248" s="7">
        <v>5.5596996769676839</v>
      </c>
      <c r="G248" s="7">
        <v>8.0314016000000006</v>
      </c>
      <c r="H248" s="7">
        <v>0.72166231856716012</v>
      </c>
      <c r="I248" s="7">
        <v>5.7959598999999997</v>
      </c>
      <c r="J248" s="7">
        <v>5.5596996769676839</v>
      </c>
      <c r="K248" s="7">
        <v>8.0314016000000006</v>
      </c>
      <c r="L248" s="7">
        <v>0.72166231856716012</v>
      </c>
      <c r="M248" s="7" t="s">
        <v>703</v>
      </c>
      <c r="N248" s="7" t="s">
        <v>702</v>
      </c>
      <c r="O248" s="7" t="s">
        <v>686</v>
      </c>
    </row>
    <row r="249" spans="2:15" ht="15">
      <c r="B249" s="6" t="s">
        <v>612</v>
      </c>
      <c r="C249" s="7" t="s">
        <v>688</v>
      </c>
      <c r="D249" s="7">
        <v>7.5702686000000003</v>
      </c>
      <c r="E249" s="7">
        <v>5.3809199000000003</v>
      </c>
      <c r="F249" s="7">
        <v>5.3249101124741953</v>
      </c>
      <c r="G249" s="7">
        <v>7.5702686000000003</v>
      </c>
      <c r="H249" s="7">
        <v>0.7107964306576916</v>
      </c>
      <c r="I249" s="7">
        <v>5.3809199000000003</v>
      </c>
      <c r="J249" s="7">
        <v>5.3249101124741953</v>
      </c>
      <c r="K249" s="7">
        <v>7.5702686000000003</v>
      </c>
      <c r="L249" s="7">
        <v>0.7107964306576916</v>
      </c>
      <c r="M249" s="7" t="s">
        <v>703</v>
      </c>
      <c r="N249" s="7" t="s">
        <v>702</v>
      </c>
      <c r="O249" s="7" t="s">
        <v>686</v>
      </c>
    </row>
    <row r="250" spans="2:15" ht="15">
      <c r="B250" s="6" t="s">
        <v>612</v>
      </c>
      <c r="C250" s="7" t="s">
        <v>689</v>
      </c>
      <c r="D250" s="7">
        <v>5.4169999999999998</v>
      </c>
      <c r="E250" s="7">
        <v>3.7839999999999998</v>
      </c>
      <c r="F250" s="7">
        <v>3.9668386206850026</v>
      </c>
      <c r="G250" s="7">
        <v>5.4821952393688145</v>
      </c>
      <c r="H250" s="7">
        <v>0.69023444711094706</v>
      </c>
      <c r="I250" s="7">
        <v>3.7839999999999998</v>
      </c>
      <c r="J250" s="7">
        <v>3.9668386206850026</v>
      </c>
      <c r="K250" s="7">
        <v>5.4821952393688145</v>
      </c>
      <c r="L250" s="7">
        <v>0.69023444711094706</v>
      </c>
      <c r="M250" s="7" t="s">
        <v>703</v>
      </c>
      <c r="N250" s="7" t="s">
        <v>702</v>
      </c>
      <c r="O250" s="7" t="s">
        <v>686</v>
      </c>
    </row>
    <row r="251" spans="2:15" ht="15">
      <c r="B251" s="6" t="s">
        <v>612</v>
      </c>
      <c r="C251" s="7" t="s">
        <v>690</v>
      </c>
      <c r="D251" s="7">
        <v>3.9409999999999998</v>
      </c>
      <c r="E251" s="7">
        <v>2.4380000000000002</v>
      </c>
      <c r="F251" s="7">
        <v>3.0963909636865941</v>
      </c>
      <c r="G251" s="7">
        <v>3.9409999999999994</v>
      </c>
      <c r="H251" s="7">
        <v>0.61862471453945711</v>
      </c>
      <c r="I251" s="7">
        <v>2.4380000000000002</v>
      </c>
      <c r="J251" s="7">
        <v>3.0963909636865941</v>
      </c>
      <c r="K251" s="7">
        <v>3.9409999999999994</v>
      </c>
      <c r="L251" s="7">
        <v>0.61862471453945711</v>
      </c>
      <c r="M251" s="7" t="s">
        <v>703</v>
      </c>
      <c r="N251" s="7" t="s">
        <v>702</v>
      </c>
      <c r="O251" s="7" t="s">
        <v>686</v>
      </c>
    </row>
    <row r="252" spans="2:15" ht="15">
      <c r="B252" s="6" t="s">
        <v>612</v>
      </c>
      <c r="C252" s="7" t="s">
        <v>691</v>
      </c>
      <c r="D252" s="7">
        <v>2.3820000000000001</v>
      </c>
      <c r="E252" s="7">
        <v>1.8540000000000003</v>
      </c>
      <c r="F252" s="7">
        <v>1.4955293377262777</v>
      </c>
      <c r="G252" s="7">
        <v>2.3820000000000001</v>
      </c>
      <c r="H252" s="7">
        <v>0.77833753148614615</v>
      </c>
      <c r="I252" s="7">
        <v>1.8540000000000003</v>
      </c>
      <c r="J252" s="7">
        <v>1.4955293377262777</v>
      </c>
      <c r="K252" s="7">
        <v>2.3820000000000001</v>
      </c>
      <c r="L252" s="7">
        <v>0.77833753148614615</v>
      </c>
      <c r="M252" s="7" t="s">
        <v>703</v>
      </c>
      <c r="N252" s="7" t="s">
        <v>702</v>
      </c>
      <c r="O252" s="7" t="s">
        <v>686</v>
      </c>
    </row>
    <row r="253" spans="2:15" ht="15">
      <c r="B253" s="6" t="s">
        <v>612</v>
      </c>
      <c r="C253" s="7" t="s">
        <v>692</v>
      </c>
      <c r="D253" s="7" t="s">
        <v>661</v>
      </c>
      <c r="E253" s="7">
        <v>2.4380000000000002</v>
      </c>
      <c r="F253" s="7">
        <v>1.9666130126087733</v>
      </c>
      <c r="G253" s="7">
        <v>3.13231715210356</v>
      </c>
      <c r="H253" s="7">
        <v>0.77833753148614615</v>
      </c>
      <c r="I253" s="7">
        <v>2.4380000000000002</v>
      </c>
      <c r="J253" s="7">
        <v>1.9666130126087733</v>
      </c>
      <c r="K253" s="7">
        <v>3.13231715210356</v>
      </c>
      <c r="L253" s="7">
        <v>0.77833753148614615</v>
      </c>
      <c r="M253" s="7" t="s">
        <v>703</v>
      </c>
      <c r="N253" s="7" t="s">
        <v>702</v>
      </c>
      <c r="O253" s="7" t="s">
        <v>686</v>
      </c>
    </row>
    <row r="254" spans="2:15" ht="15">
      <c r="B254" s="6" t="s">
        <v>612</v>
      </c>
      <c r="C254" s="7" t="s">
        <v>693</v>
      </c>
      <c r="D254" s="7" t="s">
        <v>661</v>
      </c>
      <c r="E254" s="7">
        <v>2.4380000000000002</v>
      </c>
      <c r="F254" s="7">
        <v>1.9666130126087733</v>
      </c>
      <c r="G254" s="7">
        <v>3.13231715210356</v>
      </c>
      <c r="H254" s="7">
        <v>0.77833753148614615</v>
      </c>
      <c r="I254" s="7">
        <v>2.4380000000000002</v>
      </c>
      <c r="J254" s="7">
        <v>1.9666130126087733</v>
      </c>
      <c r="K254" s="7">
        <v>3.13231715210356</v>
      </c>
      <c r="L254" s="7">
        <v>0.77833753148614615</v>
      </c>
      <c r="M254" s="7" t="s">
        <v>703</v>
      </c>
      <c r="N254" s="7" t="s">
        <v>702</v>
      </c>
      <c r="O254" s="7" t="s">
        <v>686</v>
      </c>
    </row>
    <row r="255" spans="2:15" ht="15">
      <c r="B255" s="6" t="s">
        <v>612</v>
      </c>
      <c r="C255" s="7" t="s">
        <v>694</v>
      </c>
      <c r="D255" s="7" t="s">
        <v>661</v>
      </c>
      <c r="E255" s="7">
        <v>2.4380000000000002</v>
      </c>
      <c r="F255" s="7">
        <v>1.9666130126087733</v>
      </c>
      <c r="G255" s="7">
        <v>3.13231715210356</v>
      </c>
      <c r="H255" s="7">
        <v>0.77833753148614615</v>
      </c>
      <c r="I255" s="7">
        <v>2.4380000000000002</v>
      </c>
      <c r="J255" s="7">
        <v>1.9666130126087733</v>
      </c>
      <c r="K255" s="7">
        <v>3.13231715210356</v>
      </c>
      <c r="L255" s="7">
        <v>0.77833753148614615</v>
      </c>
      <c r="M255" s="7" t="s">
        <v>703</v>
      </c>
      <c r="N255" s="7" t="s">
        <v>702</v>
      </c>
      <c r="O255" s="7" t="s">
        <v>686</v>
      </c>
    </row>
    <row r="256" spans="2:15" ht="15">
      <c r="B256" s="6" t="s">
        <v>612</v>
      </c>
      <c r="C256" s="7" t="s">
        <v>695</v>
      </c>
      <c r="D256" s="7" t="s">
        <v>661</v>
      </c>
      <c r="E256" s="7">
        <v>2.4380000000000002</v>
      </c>
      <c r="F256" s="7">
        <v>1.9666130126087733</v>
      </c>
      <c r="G256" s="7">
        <v>3.13231715210356</v>
      </c>
      <c r="H256" s="7">
        <v>0.77833753148614615</v>
      </c>
      <c r="I256" s="7">
        <v>2.4380000000000002</v>
      </c>
      <c r="J256" s="7">
        <v>1.9666130126087733</v>
      </c>
      <c r="K256" s="7">
        <v>3.13231715210356</v>
      </c>
      <c r="L256" s="7">
        <v>0.77833753148614615</v>
      </c>
      <c r="M256" s="7" t="s">
        <v>703</v>
      </c>
      <c r="N256" s="7" t="s">
        <v>702</v>
      </c>
      <c r="O256" s="7" t="s">
        <v>686</v>
      </c>
    </row>
    <row r="257" spans="2:15" ht="15">
      <c r="B257" s="6" t="s">
        <v>612</v>
      </c>
      <c r="C257" s="7" t="s">
        <v>696</v>
      </c>
      <c r="D257" s="7" t="s">
        <v>661</v>
      </c>
      <c r="E257" s="7">
        <v>2.4380000000000002</v>
      </c>
      <c r="F257" s="7">
        <v>1.9666130126087733</v>
      </c>
      <c r="G257" s="7">
        <v>3.13231715210356</v>
      </c>
      <c r="H257" s="7">
        <v>0.77833753148614615</v>
      </c>
      <c r="I257" s="7">
        <v>2.4380000000000002</v>
      </c>
      <c r="J257" s="7">
        <v>1.9666130126087733</v>
      </c>
      <c r="K257" s="7">
        <v>3.13231715210356</v>
      </c>
      <c r="L257" s="7">
        <v>0.77833753148614615</v>
      </c>
      <c r="M257" s="7" t="s">
        <v>703</v>
      </c>
      <c r="N257" s="7" t="s">
        <v>702</v>
      </c>
      <c r="O257" s="7" t="s">
        <v>686</v>
      </c>
    </row>
    <row r="258" spans="2:15" ht="15">
      <c r="B258" s="6" t="s">
        <v>612</v>
      </c>
      <c r="C258" s="7" t="s">
        <v>697</v>
      </c>
      <c r="D258" s="7" t="s">
        <v>661</v>
      </c>
      <c r="E258" s="7">
        <v>2.4380000000000002</v>
      </c>
      <c r="F258" s="7">
        <v>1.9666130126087733</v>
      </c>
      <c r="G258" s="7">
        <v>3.13231715210356</v>
      </c>
      <c r="H258" s="7">
        <v>0.77833753148614615</v>
      </c>
      <c r="I258" s="7">
        <v>2.4380000000000002</v>
      </c>
      <c r="J258" s="7">
        <v>1.9666130126087733</v>
      </c>
      <c r="K258" s="7">
        <v>3.13231715210356</v>
      </c>
      <c r="L258" s="7">
        <v>0.77833753148614615</v>
      </c>
      <c r="M258" s="7" t="s">
        <v>703</v>
      </c>
      <c r="N258" s="7" t="s">
        <v>702</v>
      </c>
      <c r="O258" s="7" t="s">
        <v>686</v>
      </c>
    </row>
    <row r="259" spans="2:15" ht="15">
      <c r="B259" s="6" t="s">
        <v>612</v>
      </c>
      <c r="C259" s="7" t="s">
        <v>698</v>
      </c>
      <c r="D259" s="7" t="s">
        <v>661</v>
      </c>
      <c r="E259" s="7">
        <v>2.4380000000000002</v>
      </c>
      <c r="F259" s="7">
        <v>1.9666130126087733</v>
      </c>
      <c r="G259" s="7">
        <v>3.13231715210356</v>
      </c>
      <c r="H259" s="7">
        <v>0.77833753148614615</v>
      </c>
      <c r="I259" s="7">
        <v>2.4380000000000002</v>
      </c>
      <c r="J259" s="7">
        <v>1.9666130126087733</v>
      </c>
      <c r="K259" s="7">
        <v>3.13231715210356</v>
      </c>
      <c r="L259" s="7">
        <v>0.77833753148614615</v>
      </c>
      <c r="M259" s="7" t="s">
        <v>703</v>
      </c>
      <c r="N259" s="7" t="s">
        <v>702</v>
      </c>
      <c r="O259" s="7" t="s">
        <v>686</v>
      </c>
    </row>
    <row r="260" spans="2:15" ht="15">
      <c r="B260" s="6" t="s">
        <v>612</v>
      </c>
      <c r="C260" s="7" t="s">
        <v>699</v>
      </c>
      <c r="D260" s="7" t="s">
        <v>661</v>
      </c>
      <c r="E260" s="7">
        <v>2.4380000000000002</v>
      </c>
      <c r="F260" s="7">
        <v>1.9666130126087733</v>
      </c>
      <c r="G260" s="7">
        <v>3.13231715210356</v>
      </c>
      <c r="H260" s="7">
        <v>0.77833753148614615</v>
      </c>
      <c r="I260" s="7">
        <v>2.4380000000000002</v>
      </c>
      <c r="J260" s="7">
        <v>1.9666130126087733</v>
      </c>
      <c r="K260" s="7">
        <v>3.13231715210356</v>
      </c>
      <c r="L260" s="7">
        <v>0.77833753148614615</v>
      </c>
      <c r="M260" s="7" t="s">
        <v>703</v>
      </c>
      <c r="N260" s="7" t="s">
        <v>702</v>
      </c>
      <c r="O260" s="7" t="s">
        <v>686</v>
      </c>
    </row>
    <row r="261" spans="2:15" ht="15">
      <c r="B261" s="6" t="s">
        <v>612</v>
      </c>
      <c r="C261" s="7" t="s">
        <v>700</v>
      </c>
      <c r="D261" s="7" t="s">
        <v>661</v>
      </c>
      <c r="E261" s="7">
        <v>2.4380000000000002</v>
      </c>
      <c r="F261" s="7">
        <v>1.9666130126087733</v>
      </c>
      <c r="G261" s="7">
        <v>3.13231715210356</v>
      </c>
      <c r="H261" s="7">
        <v>0.77833753148614615</v>
      </c>
      <c r="I261" s="7">
        <v>2.4380000000000002</v>
      </c>
      <c r="J261" s="7">
        <v>1.9666130126087733</v>
      </c>
      <c r="K261" s="7">
        <v>3.13231715210356</v>
      </c>
      <c r="L261" s="7">
        <v>0.77833753148614615</v>
      </c>
      <c r="M261" s="7" t="s">
        <v>703</v>
      </c>
      <c r="N261" s="7" t="s">
        <v>702</v>
      </c>
      <c r="O261" s="7" t="s">
        <v>686</v>
      </c>
    </row>
    <row r="262" spans="2:15" ht="15">
      <c r="B262" s="6" t="s">
        <v>612</v>
      </c>
      <c r="C262" s="7" t="s">
        <v>701</v>
      </c>
      <c r="D262" s="7" t="s">
        <v>661</v>
      </c>
      <c r="E262" s="7">
        <v>2.4380000000000002</v>
      </c>
      <c r="F262" s="7">
        <v>1.9666130126087733</v>
      </c>
      <c r="G262" s="7">
        <v>3.13231715210356</v>
      </c>
      <c r="H262" s="7">
        <v>0.77833753148614615</v>
      </c>
      <c r="I262" s="7">
        <v>2.4380000000000002</v>
      </c>
      <c r="J262" s="7">
        <v>1.9666130126087733</v>
      </c>
      <c r="K262" s="7">
        <v>3.13231715210356</v>
      </c>
      <c r="L262" s="7">
        <v>0.77833753148614615</v>
      </c>
      <c r="M262" s="7" t="s">
        <v>703</v>
      </c>
      <c r="N262" s="7" t="s">
        <v>702</v>
      </c>
      <c r="O262" s="7" t="s">
        <v>686</v>
      </c>
    </row>
    <row r="263" spans="2:15" ht="15">
      <c r="B263" s="6" t="s">
        <v>182</v>
      </c>
      <c r="C263" s="7" t="s">
        <v>683</v>
      </c>
      <c r="D263" s="7">
        <v>4.8541964999999996</v>
      </c>
      <c r="E263" s="7">
        <v>4.7394295</v>
      </c>
      <c r="F263" s="7">
        <v>1.0493005647296663</v>
      </c>
      <c r="G263" s="7">
        <v>4.8541964999999996</v>
      </c>
      <c r="H263" s="7">
        <v>0.97635715818261593</v>
      </c>
      <c r="I263" s="7">
        <v>4.7394295</v>
      </c>
      <c r="J263" s="7">
        <v>1.0493005647296663</v>
      </c>
      <c r="K263" s="7">
        <v>4.8541964999999996</v>
      </c>
      <c r="L263" s="7">
        <v>0.97635715818261593</v>
      </c>
      <c r="M263" s="7" t="s">
        <v>684</v>
      </c>
      <c r="N263" s="7" t="s">
        <v>702</v>
      </c>
      <c r="O263" s="7" t="s">
        <v>686</v>
      </c>
    </row>
    <row r="264" spans="2:15" ht="15">
      <c r="B264" s="6" t="s">
        <v>182</v>
      </c>
      <c r="C264" s="7" t="s">
        <v>687</v>
      </c>
      <c r="D264" s="7">
        <v>4.4141706999999997</v>
      </c>
      <c r="E264" s="7">
        <v>4.2902899000000003</v>
      </c>
      <c r="F264" s="7">
        <v>1.0384197333913086</v>
      </c>
      <c r="G264" s="7">
        <v>4.4141706999999997</v>
      </c>
      <c r="H264" s="7">
        <v>0.97193565713260721</v>
      </c>
      <c r="I264" s="7">
        <v>4.2902899000000003</v>
      </c>
      <c r="J264" s="7">
        <v>1.0384197333913086</v>
      </c>
      <c r="K264" s="7">
        <v>4.4141706999999997</v>
      </c>
      <c r="L264" s="7">
        <v>0.97193565713260721</v>
      </c>
      <c r="M264" s="7" t="s">
        <v>684</v>
      </c>
      <c r="N264" s="7" t="s">
        <v>702</v>
      </c>
      <c r="O264" s="7" t="s">
        <v>686</v>
      </c>
    </row>
    <row r="265" spans="2:15" ht="15">
      <c r="B265" s="6" t="s">
        <v>182</v>
      </c>
      <c r="C265" s="7" t="s">
        <v>688</v>
      </c>
      <c r="D265" s="7">
        <v>4.5291696000000004</v>
      </c>
      <c r="E265" s="7">
        <v>4.4403300000000003</v>
      </c>
      <c r="F265" s="7">
        <v>0.89266273399540952</v>
      </c>
      <c r="G265" s="7">
        <v>4.5291696000000004</v>
      </c>
      <c r="H265" s="7">
        <v>0.98038501362368946</v>
      </c>
      <c r="I265" s="7">
        <v>4.4403300000000003</v>
      </c>
      <c r="J265" s="7">
        <v>0.89266273399540952</v>
      </c>
      <c r="K265" s="7">
        <v>4.5291696000000004</v>
      </c>
      <c r="L265" s="7">
        <v>0.98038501362368946</v>
      </c>
      <c r="M265" s="7" t="s">
        <v>684</v>
      </c>
      <c r="N265" s="7" t="s">
        <v>702</v>
      </c>
      <c r="O265" s="7" t="s">
        <v>686</v>
      </c>
    </row>
    <row r="266" spans="2:15" ht="15">
      <c r="B266" s="6" t="s">
        <v>182</v>
      </c>
      <c r="C266" s="7" t="s">
        <v>689</v>
      </c>
      <c r="D266" s="7">
        <v>3.36</v>
      </c>
      <c r="E266" s="7">
        <v>3.3170000000000002</v>
      </c>
      <c r="F266" s="7">
        <v>0.53582739758246556</v>
      </c>
      <c r="G266" s="7">
        <v>3.36</v>
      </c>
      <c r="H266" s="7">
        <v>0.987202380952381</v>
      </c>
      <c r="I266" s="7">
        <v>3.3170000000000002</v>
      </c>
      <c r="J266" s="7">
        <v>0.53582739758246556</v>
      </c>
      <c r="K266" s="7">
        <v>3.36</v>
      </c>
      <c r="L266" s="7">
        <v>0.987202380952381</v>
      </c>
      <c r="M266" s="7" t="s">
        <v>684</v>
      </c>
      <c r="N266" s="7" t="s">
        <v>702</v>
      </c>
      <c r="O266" s="7" t="s">
        <v>686</v>
      </c>
    </row>
    <row r="267" spans="2:15" ht="15">
      <c r="B267" s="6" t="s">
        <v>182</v>
      </c>
      <c r="C267" s="7" t="s">
        <v>690</v>
      </c>
      <c r="D267" s="7">
        <v>3.9380000000000002</v>
      </c>
      <c r="E267" s="7">
        <v>3.8479999999999999</v>
      </c>
      <c r="F267" s="7">
        <v>0.83710214430498464</v>
      </c>
      <c r="G267" s="7">
        <v>3.9380000000000002</v>
      </c>
      <c r="H267" s="7">
        <v>0.9771457592686642</v>
      </c>
      <c r="I267" s="7">
        <v>3.8479999999999999</v>
      </c>
      <c r="J267" s="7">
        <v>0.83710214430498464</v>
      </c>
      <c r="K267" s="7">
        <v>3.9380000000000002</v>
      </c>
      <c r="L267" s="7">
        <v>0.9771457592686642</v>
      </c>
      <c r="M267" s="7" t="s">
        <v>684</v>
      </c>
      <c r="N267" s="7" t="s">
        <v>702</v>
      </c>
      <c r="O267" s="7" t="s">
        <v>686</v>
      </c>
    </row>
    <row r="268" spans="2:15" ht="15">
      <c r="B268" s="6" t="s">
        <v>182</v>
      </c>
      <c r="C268" s="7" t="s">
        <v>691</v>
      </c>
      <c r="D268" s="7">
        <v>4.1630000000000003</v>
      </c>
      <c r="E268" s="7">
        <v>4.13</v>
      </c>
      <c r="F268" s="7">
        <v>0.52313382609041992</v>
      </c>
      <c r="G268" s="7">
        <v>4.1630000000000003</v>
      </c>
      <c r="H268" s="7">
        <v>0.99207302426134991</v>
      </c>
      <c r="I268" s="7">
        <v>4.13</v>
      </c>
      <c r="J268" s="7">
        <v>0.52313382609041992</v>
      </c>
      <c r="K268" s="7">
        <v>4.1630000000000003</v>
      </c>
      <c r="L268" s="7">
        <v>0.99207302426134991</v>
      </c>
      <c r="M268" s="7" t="s">
        <v>684</v>
      </c>
      <c r="N268" s="7" t="s">
        <v>702</v>
      </c>
      <c r="O268" s="7" t="s">
        <v>686</v>
      </c>
    </row>
    <row r="269" spans="2:15" ht="15">
      <c r="B269" s="6" t="s">
        <v>182</v>
      </c>
      <c r="C269" s="7" t="s">
        <v>692</v>
      </c>
      <c r="D269" s="7" t="s">
        <v>661</v>
      </c>
      <c r="E269" s="7">
        <v>4.1086100137869801</v>
      </c>
      <c r="F269" s="7">
        <v>0.81583900722233349</v>
      </c>
      <c r="G269" s="7">
        <v>4.1888267487562878</v>
      </c>
      <c r="H269" s="7">
        <v>0.98084983223688471</v>
      </c>
      <c r="I269" s="7">
        <v>4.1086100137869801</v>
      </c>
      <c r="J269" s="7">
        <v>0.81583900722233349</v>
      </c>
      <c r="K269" s="7">
        <v>4.1888267487562878</v>
      </c>
      <c r="L269" s="7">
        <v>0.98084983223688471</v>
      </c>
      <c r="M269" s="7" t="s">
        <v>684</v>
      </c>
      <c r="N269" s="7" t="s">
        <v>702</v>
      </c>
      <c r="O269" s="7" t="s">
        <v>686</v>
      </c>
    </row>
    <row r="270" spans="2:15" ht="15">
      <c r="B270" s="6" t="s">
        <v>182</v>
      </c>
      <c r="C270" s="7" t="s">
        <v>693</v>
      </c>
      <c r="D270" s="7" t="s">
        <v>661</v>
      </c>
      <c r="E270" s="7">
        <v>4.6713879303811687</v>
      </c>
      <c r="F270" s="7">
        <v>0.92758876571003845</v>
      </c>
      <c r="G270" s="7">
        <v>4.762592373317533</v>
      </c>
      <c r="H270" s="7">
        <v>0.98084983223688471</v>
      </c>
      <c r="I270" s="7">
        <v>4.6713879303811687</v>
      </c>
      <c r="J270" s="7">
        <v>0.92758876571003845</v>
      </c>
      <c r="K270" s="7">
        <v>4.762592373317533</v>
      </c>
      <c r="L270" s="7">
        <v>0.98084983223688471</v>
      </c>
      <c r="M270" s="7" t="s">
        <v>684</v>
      </c>
      <c r="N270" s="7" t="s">
        <v>702</v>
      </c>
      <c r="O270" s="7" t="s">
        <v>686</v>
      </c>
    </row>
    <row r="271" spans="2:15" ht="15">
      <c r="B271" s="6" t="s">
        <v>182</v>
      </c>
      <c r="C271" s="7" t="s">
        <v>694</v>
      </c>
      <c r="D271" s="7" t="s">
        <v>661</v>
      </c>
      <c r="E271" s="7">
        <v>4.6467425682305032</v>
      </c>
      <c r="F271" s="7">
        <v>0.92269498223529411</v>
      </c>
      <c r="G271" s="7">
        <v>4.7374658337182343</v>
      </c>
      <c r="H271" s="7">
        <v>0.98084983223688471</v>
      </c>
      <c r="I271" s="7">
        <v>4.6467425682305032</v>
      </c>
      <c r="J271" s="7">
        <v>0.92269498223529411</v>
      </c>
      <c r="K271" s="7">
        <v>4.7374658337182343</v>
      </c>
      <c r="L271" s="7">
        <v>0.98084983223688471</v>
      </c>
      <c r="M271" s="7" t="s">
        <v>684</v>
      </c>
      <c r="N271" s="7" t="s">
        <v>702</v>
      </c>
      <c r="O271" s="7" t="s">
        <v>686</v>
      </c>
    </row>
    <row r="272" spans="2:15" ht="15">
      <c r="B272" s="6" t="s">
        <v>182</v>
      </c>
      <c r="C272" s="7" t="s">
        <v>695</v>
      </c>
      <c r="D272" s="7" t="s">
        <v>661</v>
      </c>
      <c r="E272" s="7">
        <v>4.6239155860639967</v>
      </c>
      <c r="F272" s="7">
        <v>0.91816227107358395</v>
      </c>
      <c r="G272" s="7">
        <v>4.7141931762570524</v>
      </c>
      <c r="H272" s="7">
        <v>0.98084983223688471</v>
      </c>
      <c r="I272" s="7">
        <v>4.6239155860639967</v>
      </c>
      <c r="J272" s="7">
        <v>0.91816227107358395</v>
      </c>
      <c r="K272" s="7">
        <v>4.7141931762570524</v>
      </c>
      <c r="L272" s="7">
        <v>0.98084983223688471</v>
      </c>
      <c r="M272" s="7" t="s">
        <v>684</v>
      </c>
      <c r="N272" s="7" t="s">
        <v>702</v>
      </c>
      <c r="O272" s="7" t="s">
        <v>686</v>
      </c>
    </row>
    <row r="273" spans="2:15" ht="15">
      <c r="B273" s="6" t="s">
        <v>182</v>
      </c>
      <c r="C273" s="7" t="s">
        <v>696</v>
      </c>
      <c r="D273" s="7" t="s">
        <v>661</v>
      </c>
      <c r="E273" s="7">
        <v>4.6007442029897128</v>
      </c>
      <c r="F273" s="7">
        <v>0.91356117286765759</v>
      </c>
      <c r="G273" s="7">
        <v>4.6905693937852337</v>
      </c>
      <c r="H273" s="7">
        <v>0.98084983223688471</v>
      </c>
      <c r="I273" s="7">
        <v>4.6007442029897128</v>
      </c>
      <c r="J273" s="7">
        <v>0.91356117286765759</v>
      </c>
      <c r="K273" s="7">
        <v>4.6905693937852337</v>
      </c>
      <c r="L273" s="7">
        <v>0.98084983223688471</v>
      </c>
      <c r="M273" s="7" t="s">
        <v>684</v>
      </c>
      <c r="N273" s="7" t="s">
        <v>702</v>
      </c>
      <c r="O273" s="7" t="s">
        <v>686</v>
      </c>
    </row>
    <row r="274" spans="2:15" ht="15">
      <c r="B274" s="6" t="s">
        <v>182</v>
      </c>
      <c r="C274" s="7" t="s">
        <v>697</v>
      </c>
      <c r="D274" s="7" t="s">
        <v>661</v>
      </c>
      <c r="E274" s="7">
        <v>4.5785099201914967</v>
      </c>
      <c r="F274" s="7">
        <v>0.90914615291114376</v>
      </c>
      <c r="G274" s="7">
        <v>4.66790100758843</v>
      </c>
      <c r="H274" s="7">
        <v>0.98084983223688471</v>
      </c>
      <c r="I274" s="7">
        <v>4.5785099201914967</v>
      </c>
      <c r="J274" s="7">
        <v>0.90914615291114376</v>
      </c>
      <c r="K274" s="7">
        <v>4.66790100758843</v>
      </c>
      <c r="L274" s="7">
        <v>0.98084983223688471</v>
      </c>
      <c r="M274" s="7" t="s">
        <v>684</v>
      </c>
      <c r="N274" s="7" t="s">
        <v>702</v>
      </c>
      <c r="O274" s="7" t="s">
        <v>686</v>
      </c>
    </row>
    <row r="275" spans="2:15" ht="15">
      <c r="B275" s="6" t="s">
        <v>182</v>
      </c>
      <c r="C275" s="7" t="s">
        <v>698</v>
      </c>
      <c r="D275" s="7" t="s">
        <v>661</v>
      </c>
      <c r="E275" s="7">
        <v>4.5576515189650086</v>
      </c>
      <c r="F275" s="7">
        <v>0.90500433918539247</v>
      </c>
      <c r="G275" s="7">
        <v>4.6466353657532071</v>
      </c>
      <c r="H275" s="7">
        <v>0.98084983223688471</v>
      </c>
      <c r="I275" s="7">
        <v>4.5576515189650086</v>
      </c>
      <c r="J275" s="7">
        <v>0.90500433918539247</v>
      </c>
      <c r="K275" s="7">
        <v>4.6466353657532071</v>
      </c>
      <c r="L275" s="7">
        <v>0.98084983223688471</v>
      </c>
      <c r="M275" s="7" t="s">
        <v>684</v>
      </c>
      <c r="N275" s="7" t="s">
        <v>702</v>
      </c>
      <c r="O275" s="7" t="s">
        <v>686</v>
      </c>
    </row>
    <row r="276" spans="2:15" ht="15">
      <c r="B276" s="6" t="s">
        <v>182</v>
      </c>
      <c r="C276" s="7" t="s">
        <v>699</v>
      </c>
      <c r="D276" s="7" t="s">
        <v>661</v>
      </c>
      <c r="E276" s="7">
        <v>4.538765800727381</v>
      </c>
      <c r="F276" s="7">
        <v>0.90125423743177024</v>
      </c>
      <c r="G276" s="7">
        <v>4.6273809216814197</v>
      </c>
      <c r="H276" s="7">
        <v>0.98084983223688471</v>
      </c>
      <c r="I276" s="7">
        <v>4.538765800727381</v>
      </c>
      <c r="J276" s="7">
        <v>0.90125423743177024</v>
      </c>
      <c r="K276" s="7">
        <v>4.6273809216814197</v>
      </c>
      <c r="L276" s="7">
        <v>0.98084983223688471</v>
      </c>
      <c r="M276" s="7" t="s">
        <v>684</v>
      </c>
      <c r="N276" s="7" t="s">
        <v>702</v>
      </c>
      <c r="O276" s="7" t="s">
        <v>686</v>
      </c>
    </row>
    <row r="277" spans="2:15" ht="15">
      <c r="B277" s="6" t="s">
        <v>182</v>
      </c>
      <c r="C277" s="7" t="s">
        <v>700</v>
      </c>
      <c r="D277" s="7" t="s">
        <v>661</v>
      </c>
      <c r="E277" s="7">
        <v>4.5301089464864432</v>
      </c>
      <c r="F277" s="7">
        <v>0.89953526207370449</v>
      </c>
      <c r="G277" s="7">
        <v>4.618555050527223</v>
      </c>
      <c r="H277" s="7">
        <v>0.98084983223688471</v>
      </c>
      <c r="I277" s="7">
        <v>4.5301089464864432</v>
      </c>
      <c r="J277" s="7">
        <v>0.89953526207370449</v>
      </c>
      <c r="K277" s="7">
        <v>4.618555050527223</v>
      </c>
      <c r="L277" s="7">
        <v>0.98084983223688471</v>
      </c>
      <c r="M277" s="7" t="s">
        <v>684</v>
      </c>
      <c r="N277" s="7" t="s">
        <v>702</v>
      </c>
      <c r="O277" s="7" t="s">
        <v>686</v>
      </c>
    </row>
    <row r="278" spans="2:15" ht="15">
      <c r="B278" s="6" t="s">
        <v>182</v>
      </c>
      <c r="C278" s="7" t="s">
        <v>701</v>
      </c>
      <c r="D278" s="7" t="s">
        <v>661</v>
      </c>
      <c r="E278" s="7">
        <v>4.5214520922455064</v>
      </c>
      <c r="F278" s="7">
        <v>0.89781628671563851</v>
      </c>
      <c r="G278" s="7">
        <v>4.6097291793730273</v>
      </c>
      <c r="H278" s="7">
        <v>0.98084983223688471</v>
      </c>
      <c r="I278" s="7">
        <v>4.5214520922455064</v>
      </c>
      <c r="J278" s="7">
        <v>0.89781628671563851</v>
      </c>
      <c r="K278" s="7">
        <v>4.6097291793730273</v>
      </c>
      <c r="L278" s="7">
        <v>0.98084983223688471</v>
      </c>
      <c r="M278" s="7" t="s">
        <v>684</v>
      </c>
      <c r="N278" s="7" t="s">
        <v>702</v>
      </c>
      <c r="O278" s="7" t="s">
        <v>686</v>
      </c>
    </row>
    <row r="279" spans="2:15" ht="15">
      <c r="B279" s="6" t="s">
        <v>631</v>
      </c>
      <c r="C279" s="7" t="s">
        <v>683</v>
      </c>
      <c r="D279" s="7">
        <v>82.226079200000015</v>
      </c>
      <c r="E279" s="7">
        <v>79.653349599999999</v>
      </c>
      <c r="F279" s="7">
        <v>17.412900072707188</v>
      </c>
      <c r="G279" s="7">
        <v>82.782581396716154</v>
      </c>
      <c r="H279" s="7">
        <v>0.9621993933516032</v>
      </c>
      <c r="I279" s="7">
        <v>75.472249599999998</v>
      </c>
      <c r="J279" s="7">
        <v>16.774257712146351</v>
      </c>
      <c r="K279" s="7">
        <v>78.535098771315603</v>
      </c>
      <c r="L279" s="7">
        <v>0.96100025059834404</v>
      </c>
      <c r="M279" s="7" t="s">
        <v>684</v>
      </c>
      <c r="N279" s="7" t="s">
        <v>702</v>
      </c>
      <c r="O279" s="7" t="s">
        <v>686</v>
      </c>
    </row>
    <row r="280" spans="2:15" ht="15">
      <c r="B280" s="6" t="s">
        <v>631</v>
      </c>
      <c r="C280" s="7" t="s">
        <v>687</v>
      </c>
      <c r="D280" s="7">
        <v>90.908432599999998</v>
      </c>
      <c r="E280" s="7">
        <v>83.028049610000011</v>
      </c>
      <c r="F280" s="7">
        <v>21.060024644814824</v>
      </c>
      <c r="G280" s="7">
        <v>87.494486885109936</v>
      </c>
      <c r="H280" s="7">
        <v>0.94895178617396936</v>
      </c>
      <c r="I280" s="7">
        <v>78.846349610000004</v>
      </c>
      <c r="J280" s="7">
        <v>20.362533887553276</v>
      </c>
      <c r="K280" s="7">
        <v>83.222357726421095</v>
      </c>
      <c r="L280" s="7">
        <v>0.94741787860893767</v>
      </c>
      <c r="M280" s="7" t="s">
        <v>684</v>
      </c>
      <c r="N280" s="7" t="s">
        <v>702</v>
      </c>
      <c r="O280" s="7" t="s">
        <v>686</v>
      </c>
    </row>
    <row r="281" spans="2:15" ht="15">
      <c r="B281" s="6" t="s">
        <v>631</v>
      </c>
      <c r="C281" s="7" t="s">
        <v>688</v>
      </c>
      <c r="D281" s="7">
        <v>75.993952839999992</v>
      </c>
      <c r="E281" s="7">
        <v>76.181630389999995</v>
      </c>
      <c r="F281" s="7">
        <v>17.758332102211728</v>
      </c>
      <c r="G281" s="7">
        <v>79.618718119495313</v>
      </c>
      <c r="H281" s="7">
        <v>0.95683065727914907</v>
      </c>
      <c r="I281" s="7">
        <v>72.00013039000001</v>
      </c>
      <c r="J281" s="7">
        <v>16.942969350515266</v>
      </c>
      <c r="K281" s="7">
        <v>75.346456069198609</v>
      </c>
      <c r="L281" s="7">
        <v>0.95558748408650684</v>
      </c>
      <c r="M281" s="7" t="s">
        <v>684</v>
      </c>
      <c r="N281" s="7" t="s">
        <v>702</v>
      </c>
      <c r="O281" s="7" t="s">
        <v>686</v>
      </c>
    </row>
    <row r="282" spans="2:15" ht="15">
      <c r="B282" s="6" t="s">
        <v>631</v>
      </c>
      <c r="C282" s="7" t="s">
        <v>689</v>
      </c>
      <c r="D282" s="7">
        <v>71.197518201284794</v>
      </c>
      <c r="E282" s="7">
        <v>75.52300000000001</v>
      </c>
      <c r="F282" s="7">
        <v>19.737253379043448</v>
      </c>
      <c r="G282" s="7">
        <v>79.058962906273351</v>
      </c>
      <c r="H282" s="7">
        <v>0.95527435756442536</v>
      </c>
      <c r="I282" s="7">
        <v>71.341499999999996</v>
      </c>
      <c r="J282" s="7">
        <v>18.793957829272596</v>
      </c>
      <c r="K282" s="7">
        <v>74.76080213640698</v>
      </c>
      <c r="L282" s="7">
        <v>0.95426343700582295</v>
      </c>
      <c r="M282" s="7" t="s">
        <v>684</v>
      </c>
      <c r="N282" s="7" t="s">
        <v>702</v>
      </c>
      <c r="O282" s="7" t="s">
        <v>686</v>
      </c>
    </row>
    <row r="283" spans="2:15" ht="15">
      <c r="B283" s="6" t="s">
        <v>631</v>
      </c>
      <c r="C283" s="7" t="s">
        <v>690</v>
      </c>
      <c r="D283" s="7">
        <v>83.508529978586722</v>
      </c>
      <c r="E283" s="7">
        <v>80.314999999999998</v>
      </c>
      <c r="F283" s="7">
        <v>19.647676907898443</v>
      </c>
      <c r="G283" s="7">
        <v>83.676542062949807</v>
      </c>
      <c r="H283" s="7">
        <v>0.95982694814968661</v>
      </c>
      <c r="I283" s="7">
        <v>76.210999999999999</v>
      </c>
      <c r="J283" s="7">
        <v>18.923138596870832</v>
      </c>
      <c r="K283" s="7">
        <v>79.502810895643009</v>
      </c>
      <c r="L283" s="7">
        <v>0.958595037602332</v>
      </c>
      <c r="M283" s="7" t="s">
        <v>684</v>
      </c>
      <c r="N283" s="7" t="s">
        <v>702</v>
      </c>
      <c r="O283" s="7" t="s">
        <v>686</v>
      </c>
    </row>
    <row r="284" spans="2:15" ht="15">
      <c r="B284" s="6" t="s">
        <v>631</v>
      </c>
      <c r="C284" s="7" t="s">
        <v>691</v>
      </c>
      <c r="D284" s="7">
        <v>89.619198192382186</v>
      </c>
      <c r="E284" s="7">
        <v>83.275000000000006</v>
      </c>
      <c r="F284" s="7">
        <v>15.565250579768813</v>
      </c>
      <c r="G284" s="7">
        <v>85.208730183221235</v>
      </c>
      <c r="H284" s="7">
        <v>0.97730596173580808</v>
      </c>
      <c r="I284" s="7">
        <v>78.376999999999995</v>
      </c>
      <c r="J284" s="7">
        <v>14.709851544018674</v>
      </c>
      <c r="K284" s="7">
        <v>80.226529558814661</v>
      </c>
      <c r="L284" s="7">
        <v>0.97694616021675518</v>
      </c>
      <c r="M284" s="7" t="s">
        <v>684</v>
      </c>
      <c r="N284" s="7" t="s">
        <v>702</v>
      </c>
      <c r="O284" s="7" t="s">
        <v>686</v>
      </c>
    </row>
    <row r="285" spans="2:15" ht="15">
      <c r="B285" s="6" t="s">
        <v>631</v>
      </c>
      <c r="C285" s="7" t="s">
        <v>692</v>
      </c>
      <c r="D285" s="7" t="s">
        <v>661</v>
      </c>
      <c r="E285" s="7">
        <v>83.995404001878669</v>
      </c>
      <c r="F285" s="7">
        <v>17.833736868221706</v>
      </c>
      <c r="G285" s="7">
        <v>86.431760070521719</v>
      </c>
      <c r="H285" s="7">
        <v>0.97181179618863289</v>
      </c>
      <c r="I285" s="7">
        <v>79.097404001878672</v>
      </c>
      <c r="J285" s="7">
        <v>17.01819431877917</v>
      </c>
      <c r="K285" s="7">
        <v>81.448737564895993</v>
      </c>
      <c r="L285" s="7">
        <v>0.97113112328912587</v>
      </c>
      <c r="M285" s="7" t="s">
        <v>684</v>
      </c>
      <c r="N285" s="7" t="s">
        <v>702</v>
      </c>
      <c r="O285" s="7" t="s">
        <v>686</v>
      </c>
    </row>
    <row r="286" spans="2:15" ht="15">
      <c r="B286" s="6" t="s">
        <v>631</v>
      </c>
      <c r="C286" s="7" t="s">
        <v>693</v>
      </c>
      <c r="D286" s="7" t="s">
        <v>661</v>
      </c>
      <c r="E286" s="7">
        <v>85.00337386902082</v>
      </c>
      <c r="F286" s="7">
        <v>18.055690679378316</v>
      </c>
      <c r="G286" s="7">
        <v>87.463004349780931</v>
      </c>
      <c r="H286" s="7">
        <v>0.97187804719211812</v>
      </c>
      <c r="I286" s="7">
        <v>80.105373869020823</v>
      </c>
      <c r="J286" s="7">
        <v>17.240148129935783</v>
      </c>
      <c r="K286" s="7">
        <v>82.479981844155219</v>
      </c>
      <c r="L286" s="7">
        <v>0.97120988727154201</v>
      </c>
      <c r="M286" s="7" t="s">
        <v>684</v>
      </c>
      <c r="N286" s="7" t="s">
        <v>702</v>
      </c>
      <c r="O286" s="7" t="s">
        <v>686</v>
      </c>
    </row>
    <row r="287" spans="2:15" ht="15">
      <c r="B287" s="6" t="s">
        <v>631</v>
      </c>
      <c r="C287" s="7" t="s">
        <v>694</v>
      </c>
      <c r="D287" s="7" t="s">
        <v>661</v>
      </c>
      <c r="E287" s="7">
        <v>84.815227334828322</v>
      </c>
      <c r="F287" s="7">
        <v>18.027524984732654</v>
      </c>
      <c r="G287" s="7">
        <v>87.272156959298059</v>
      </c>
      <c r="H287" s="7">
        <v>0.97184749741414556</v>
      </c>
      <c r="I287" s="7">
        <v>79.917227334828326</v>
      </c>
      <c r="J287" s="7">
        <v>17.211982435290096</v>
      </c>
      <c r="K287" s="7">
        <v>82.289134453672332</v>
      </c>
      <c r="L287" s="7">
        <v>0.97117593793407364</v>
      </c>
      <c r="M287" s="7" t="s">
        <v>684</v>
      </c>
      <c r="N287" s="7" t="s">
        <v>702</v>
      </c>
      <c r="O287" s="7" t="s">
        <v>686</v>
      </c>
    </row>
    <row r="288" spans="2:15" ht="15">
      <c r="B288" s="6" t="s">
        <v>631</v>
      </c>
      <c r="C288" s="7" t="s">
        <v>695</v>
      </c>
      <c r="D288" s="7" t="s">
        <v>661</v>
      </c>
      <c r="E288" s="7">
        <v>84.628551293776397</v>
      </c>
      <c r="F288" s="7">
        <v>17.998478508843053</v>
      </c>
      <c r="G288" s="7">
        <v>87.082690404465794</v>
      </c>
      <c r="H288" s="7">
        <v>0.97181829018728227</v>
      </c>
      <c r="I288" s="7">
        <v>79.730551293776401</v>
      </c>
      <c r="J288" s="7">
        <v>17.18293595940051</v>
      </c>
      <c r="K288" s="7">
        <v>82.099667898840096</v>
      </c>
      <c r="L288" s="7">
        <v>0.9711434081806174</v>
      </c>
      <c r="M288" s="7" t="s">
        <v>684</v>
      </c>
      <c r="N288" s="7" t="s">
        <v>702</v>
      </c>
      <c r="O288" s="7" t="s">
        <v>686</v>
      </c>
    </row>
    <row r="289" spans="2:15" ht="15">
      <c r="B289" s="6" t="s">
        <v>631</v>
      </c>
      <c r="C289" s="7" t="s">
        <v>696</v>
      </c>
      <c r="D289" s="7" t="s">
        <v>661</v>
      </c>
      <c r="E289" s="7">
        <v>84.409135099093589</v>
      </c>
      <c r="F289" s="7">
        <v>17.962359989891702</v>
      </c>
      <c r="G289" s="7">
        <v>86.859771505894827</v>
      </c>
      <c r="H289" s="7">
        <v>0.97178628996698524</v>
      </c>
      <c r="I289" s="7">
        <v>79.511135099093593</v>
      </c>
      <c r="J289" s="7">
        <v>17.146817440449141</v>
      </c>
      <c r="K289" s="7">
        <v>81.876749000269115</v>
      </c>
      <c r="L289" s="7">
        <v>0.97110762298136988</v>
      </c>
      <c r="M289" s="7" t="s">
        <v>684</v>
      </c>
      <c r="N289" s="7" t="s">
        <v>702</v>
      </c>
      <c r="O289" s="7" t="s">
        <v>686</v>
      </c>
    </row>
    <row r="290" spans="2:15" ht="15">
      <c r="B290" s="6" t="s">
        <v>631</v>
      </c>
      <c r="C290" s="7" t="s">
        <v>697</v>
      </c>
      <c r="D290" s="7" t="s">
        <v>661</v>
      </c>
      <c r="E290" s="7">
        <v>84.182311521430336</v>
      </c>
      <c r="F290" s="7">
        <v>17.924164404368042</v>
      </c>
      <c r="G290" s="7">
        <v>86.629226065516221</v>
      </c>
      <c r="H290" s="7">
        <v>0.97175416824992378</v>
      </c>
      <c r="I290" s="7">
        <v>79.28431152143034</v>
      </c>
      <c r="J290" s="7">
        <v>17.108621854925524</v>
      </c>
      <c r="K290" s="7">
        <v>81.646203559890509</v>
      </c>
      <c r="L290" s="7">
        <v>0.97107162445431239</v>
      </c>
      <c r="M290" s="7" t="s">
        <v>684</v>
      </c>
      <c r="N290" s="7" t="s">
        <v>702</v>
      </c>
      <c r="O290" s="7" t="s">
        <v>686</v>
      </c>
    </row>
    <row r="291" spans="2:15" ht="15">
      <c r="B291" s="6" t="s">
        <v>631</v>
      </c>
      <c r="C291" s="7" t="s">
        <v>698</v>
      </c>
      <c r="D291" s="7" t="s">
        <v>661</v>
      </c>
      <c r="E291" s="7">
        <v>83.966687026402226</v>
      </c>
      <c r="F291" s="7">
        <v>17.887794076477409</v>
      </c>
      <c r="G291" s="7">
        <v>86.410051276885355</v>
      </c>
      <c r="H291" s="7">
        <v>0.97172361068674973</v>
      </c>
      <c r="I291" s="7">
        <v>79.068687026402216</v>
      </c>
      <c r="J291" s="7">
        <v>17.072251527034872</v>
      </c>
      <c r="K291" s="7">
        <v>81.427028771259629</v>
      </c>
      <c r="L291" s="7">
        <v>0.97103735970174798</v>
      </c>
      <c r="M291" s="7" t="s">
        <v>684</v>
      </c>
      <c r="N291" s="7" t="s">
        <v>702</v>
      </c>
      <c r="O291" s="7" t="s">
        <v>686</v>
      </c>
    </row>
    <row r="292" spans="2:15" ht="15">
      <c r="B292" s="6" t="s">
        <v>631</v>
      </c>
      <c r="C292" s="7" t="s">
        <v>699</v>
      </c>
      <c r="D292" s="7" t="s">
        <v>661</v>
      </c>
      <c r="E292" s="7">
        <v>83.807629548463538</v>
      </c>
      <c r="F292" s="7">
        <v>17.861714159966482</v>
      </c>
      <c r="G292" s="7">
        <v>86.248522075902258</v>
      </c>
      <c r="H292" s="7">
        <v>0.97169931184106972</v>
      </c>
      <c r="I292" s="7">
        <v>78.909629548463528</v>
      </c>
      <c r="J292" s="7">
        <v>17.046171610523917</v>
      </c>
      <c r="K292" s="7">
        <v>81.265499570276546</v>
      </c>
      <c r="L292" s="7">
        <v>0.97101020686182193</v>
      </c>
      <c r="M292" s="7" t="s">
        <v>684</v>
      </c>
      <c r="N292" s="7" t="s">
        <v>702</v>
      </c>
      <c r="O292" s="7" t="s">
        <v>686</v>
      </c>
    </row>
    <row r="293" spans="2:15" ht="15">
      <c r="B293" s="6" t="s">
        <v>631</v>
      </c>
      <c r="C293" s="7" t="s">
        <v>700</v>
      </c>
      <c r="D293" s="7" t="s">
        <v>661</v>
      </c>
      <c r="E293" s="7">
        <v>83.850821010075393</v>
      </c>
      <c r="F293" s="7">
        <v>17.871728690512956</v>
      </c>
      <c r="G293" s="7">
        <v>86.292956203601165</v>
      </c>
      <c r="H293" s="7">
        <v>0.97169948393280492</v>
      </c>
      <c r="I293" s="7">
        <v>78.952821010075397</v>
      </c>
      <c r="J293" s="7">
        <v>17.056186141070384</v>
      </c>
      <c r="K293" s="7">
        <v>81.309933697975438</v>
      </c>
      <c r="L293" s="7">
        <v>0.97101076608111003</v>
      </c>
      <c r="M293" s="7" t="s">
        <v>684</v>
      </c>
      <c r="N293" s="7" t="s">
        <v>702</v>
      </c>
      <c r="O293" s="7" t="s">
        <v>686</v>
      </c>
    </row>
    <row r="294" spans="2:15" ht="15">
      <c r="B294" s="6" t="s">
        <v>631</v>
      </c>
      <c r="C294" s="7" t="s">
        <v>701</v>
      </c>
      <c r="D294" s="7" t="s">
        <v>661</v>
      </c>
      <c r="E294" s="7">
        <v>83.894012471687276</v>
      </c>
      <c r="F294" s="7">
        <v>17.881743221059345</v>
      </c>
      <c r="G294" s="7">
        <v>86.337390331300028</v>
      </c>
      <c r="H294" s="7">
        <v>0.97169965584740459</v>
      </c>
      <c r="I294" s="7">
        <v>78.996012471687266</v>
      </c>
      <c r="J294" s="7">
        <v>17.06620067161683</v>
      </c>
      <c r="K294" s="7">
        <v>81.354367825674331</v>
      </c>
      <c r="L294" s="7">
        <v>0.97101132468952944</v>
      </c>
      <c r="M294" s="7" t="s">
        <v>684</v>
      </c>
      <c r="N294" s="7" t="s">
        <v>702</v>
      </c>
      <c r="O294" s="7" t="s">
        <v>686</v>
      </c>
    </row>
    <row r="295" spans="2:15" ht="15">
      <c r="B295" s="6" t="s">
        <v>584</v>
      </c>
      <c r="C295" s="7" t="s">
        <v>683</v>
      </c>
      <c r="D295" s="7">
        <v>72.297245226495392</v>
      </c>
      <c r="E295" s="7">
        <v>72.109997000000007</v>
      </c>
      <c r="F295" s="7">
        <v>5.2000000000000837</v>
      </c>
      <c r="G295" s="7">
        <v>72.297245226495392</v>
      </c>
      <c r="H295" s="7">
        <v>0.99741002266533441</v>
      </c>
      <c r="I295" s="7">
        <v>72.109997000000007</v>
      </c>
      <c r="J295" s="7">
        <v>5.2000000000000837</v>
      </c>
      <c r="K295" s="7">
        <v>72.297245226495392</v>
      </c>
      <c r="L295" s="7">
        <v>0.99741002266533441</v>
      </c>
      <c r="M295" s="7" t="s">
        <v>684</v>
      </c>
      <c r="N295" s="7" t="s">
        <v>702</v>
      </c>
      <c r="O295" s="7" t="s">
        <v>686</v>
      </c>
    </row>
    <row r="296" spans="2:15" ht="15">
      <c r="B296" s="6" t="s">
        <v>584</v>
      </c>
      <c r="C296" s="7" t="s">
        <v>687</v>
      </c>
      <c r="D296" s="7">
        <v>75.826708645437066</v>
      </c>
      <c r="E296" s="7">
        <v>75.360000999999997</v>
      </c>
      <c r="F296" s="7">
        <v>8.3999995999999673</v>
      </c>
      <c r="G296" s="7">
        <v>75.826708645437066</v>
      </c>
      <c r="H296" s="7">
        <v>0.99384507578168302</v>
      </c>
      <c r="I296" s="7">
        <v>75.360000999999997</v>
      </c>
      <c r="J296" s="7">
        <v>8.3999995999999673</v>
      </c>
      <c r="K296" s="7">
        <v>75.826708645437066</v>
      </c>
      <c r="L296" s="7">
        <v>0.99384507578168302</v>
      </c>
      <c r="M296" s="7" t="s">
        <v>684</v>
      </c>
      <c r="N296" s="7" t="s">
        <v>702</v>
      </c>
      <c r="O296" s="7" t="s">
        <v>686</v>
      </c>
    </row>
    <row r="297" spans="2:15" ht="15">
      <c r="B297" s="6" t="s">
        <v>584</v>
      </c>
      <c r="C297" s="7" t="s">
        <v>688</v>
      </c>
      <c r="D297" s="7">
        <v>63.487258563916583</v>
      </c>
      <c r="E297" s="7">
        <v>63.48</v>
      </c>
      <c r="F297" s="7">
        <v>0.95999997999994524</v>
      </c>
      <c r="G297" s="7">
        <v>63.487258563916583</v>
      </c>
      <c r="H297" s="7">
        <v>0.99988566896601339</v>
      </c>
      <c r="I297" s="7">
        <v>63.48</v>
      </c>
      <c r="J297" s="7">
        <v>0.95999997999994524</v>
      </c>
      <c r="K297" s="7">
        <v>63.487258563916583</v>
      </c>
      <c r="L297" s="7">
        <v>0.99988566896601339</v>
      </c>
      <c r="M297" s="7" t="s">
        <v>684</v>
      </c>
      <c r="N297" s="7" t="s">
        <v>702</v>
      </c>
      <c r="O297" s="7" t="s">
        <v>686</v>
      </c>
    </row>
    <row r="298" spans="2:15" ht="15">
      <c r="B298" s="6" t="s">
        <v>584</v>
      </c>
      <c r="C298" s="7" t="s">
        <v>689</v>
      </c>
      <c r="D298" s="7">
        <v>63.200822779454384</v>
      </c>
      <c r="E298" s="7">
        <v>62.88</v>
      </c>
      <c r="F298" s="7">
        <v>6.3599999999999932</v>
      </c>
      <c r="G298" s="7">
        <v>63.200822779454384</v>
      </c>
      <c r="H298" s="7">
        <v>0.9949237562844091</v>
      </c>
      <c r="I298" s="7">
        <v>62.88</v>
      </c>
      <c r="J298" s="7">
        <v>6.3599999999999932</v>
      </c>
      <c r="K298" s="7">
        <v>63.200822779454384</v>
      </c>
      <c r="L298" s="7">
        <v>0.9949237562844091</v>
      </c>
      <c r="M298" s="7" t="s">
        <v>684</v>
      </c>
      <c r="N298" s="7" t="s">
        <v>702</v>
      </c>
      <c r="O298" s="7" t="s">
        <v>686</v>
      </c>
    </row>
    <row r="299" spans="2:15" ht="15">
      <c r="B299" s="6" t="s">
        <v>584</v>
      </c>
      <c r="C299" s="7" t="s">
        <v>690</v>
      </c>
      <c r="D299" s="7">
        <v>78.209902186360011</v>
      </c>
      <c r="E299" s="7">
        <v>75.239999999999995</v>
      </c>
      <c r="F299" s="7">
        <v>24.79638126009694</v>
      </c>
      <c r="G299" s="7">
        <v>79.220692521563365</v>
      </c>
      <c r="H299" s="7">
        <v>0.94975185908050663</v>
      </c>
      <c r="I299" s="7">
        <v>75.239999999999995</v>
      </c>
      <c r="J299" s="7">
        <v>24.79638126009694</v>
      </c>
      <c r="K299" s="7">
        <v>79.220692521563365</v>
      </c>
      <c r="L299" s="7">
        <v>0.94975185908050663</v>
      </c>
      <c r="M299" s="7" t="s">
        <v>684</v>
      </c>
      <c r="N299" s="7" t="s">
        <v>702</v>
      </c>
      <c r="O299" s="7" t="s">
        <v>686</v>
      </c>
    </row>
    <row r="300" spans="2:15" ht="15">
      <c r="B300" s="6" t="s">
        <v>584</v>
      </c>
      <c r="C300" s="7" t="s">
        <v>691</v>
      </c>
      <c r="D300" s="7">
        <v>80.650000000000006</v>
      </c>
      <c r="E300" s="7">
        <v>80.650000000000006</v>
      </c>
      <c r="F300" s="7">
        <v>16.376680980132424</v>
      </c>
      <c r="G300" s="7">
        <v>82.295918367346943</v>
      </c>
      <c r="H300" s="7">
        <v>0.98</v>
      </c>
      <c r="I300" s="7">
        <v>80.650000000000006</v>
      </c>
      <c r="J300" s="7">
        <v>16.376680980132424</v>
      </c>
      <c r="K300" s="7">
        <v>82.295918367346943</v>
      </c>
      <c r="L300" s="7">
        <v>0.98</v>
      </c>
      <c r="M300" s="7" t="s">
        <v>684</v>
      </c>
      <c r="N300" s="7" t="s">
        <v>702</v>
      </c>
      <c r="O300" s="7" t="s">
        <v>686</v>
      </c>
    </row>
    <row r="301" spans="2:15" ht="15">
      <c r="B301" s="6" t="s">
        <v>584</v>
      </c>
      <c r="C301" s="7" t="s">
        <v>692</v>
      </c>
      <c r="D301" s="7" t="s">
        <v>661</v>
      </c>
      <c r="E301" s="7">
        <v>78.420085378479556</v>
      </c>
      <c r="F301" s="7">
        <v>15.92387750375835</v>
      </c>
      <c r="G301" s="7">
        <v>80.02049528416282</v>
      </c>
      <c r="H301" s="7">
        <v>0.97999999999999987</v>
      </c>
      <c r="I301" s="7">
        <v>73.847197340757859</v>
      </c>
      <c r="J301" s="7">
        <v>14.995312983589262</v>
      </c>
      <c r="K301" s="7">
        <v>75.354283000773322</v>
      </c>
      <c r="L301" s="7">
        <v>0.98000000000000009</v>
      </c>
      <c r="M301" s="7" t="s">
        <v>684</v>
      </c>
      <c r="N301" s="7" t="s">
        <v>702</v>
      </c>
      <c r="O301" s="7" t="s">
        <v>686</v>
      </c>
    </row>
    <row r="302" spans="2:15" ht="15">
      <c r="B302" s="6" t="s">
        <v>584</v>
      </c>
      <c r="C302" s="7" t="s">
        <v>693</v>
      </c>
      <c r="D302" s="7" t="s">
        <v>661</v>
      </c>
      <c r="E302" s="7">
        <v>79.361149761460013</v>
      </c>
      <c r="F302" s="7">
        <v>16.114968776936667</v>
      </c>
      <c r="G302" s="7">
        <v>80.980765062714298</v>
      </c>
      <c r="H302" s="7">
        <v>0.98</v>
      </c>
      <c r="I302" s="7">
        <v>74.788261723738316</v>
      </c>
      <c r="J302" s="7">
        <v>15.186404256767648</v>
      </c>
      <c r="K302" s="7">
        <v>76.314552779324814</v>
      </c>
      <c r="L302" s="7">
        <v>0.98</v>
      </c>
      <c r="M302" s="7" t="s">
        <v>684</v>
      </c>
      <c r="N302" s="7" t="s">
        <v>702</v>
      </c>
      <c r="O302" s="7" t="s">
        <v>686</v>
      </c>
    </row>
    <row r="303" spans="2:15" ht="15">
      <c r="B303" s="6" t="s">
        <v>584</v>
      </c>
      <c r="C303" s="7" t="s">
        <v>694</v>
      </c>
      <c r="D303" s="7" t="s">
        <v>661</v>
      </c>
      <c r="E303" s="7">
        <v>79.185491730519288</v>
      </c>
      <c r="F303" s="7">
        <v>16.079299892444244</v>
      </c>
      <c r="G303" s="7">
        <v>80.801522173999274</v>
      </c>
      <c r="H303" s="7">
        <v>0.98</v>
      </c>
      <c r="I303" s="7">
        <v>74.612603692797592</v>
      </c>
      <c r="J303" s="7">
        <v>15.150735372275246</v>
      </c>
      <c r="K303" s="7">
        <v>76.13530989060979</v>
      </c>
      <c r="L303" s="7">
        <v>0.98</v>
      </c>
      <c r="M303" s="7" t="s">
        <v>684</v>
      </c>
      <c r="N303" s="7" t="s">
        <v>702</v>
      </c>
      <c r="O303" s="7" t="s">
        <v>686</v>
      </c>
    </row>
    <row r="304" spans="2:15" ht="15">
      <c r="B304" s="6" t="s">
        <v>584</v>
      </c>
      <c r="C304" s="7" t="s">
        <v>695</v>
      </c>
      <c r="D304" s="7" t="s">
        <v>661</v>
      </c>
      <c r="E304" s="7">
        <v>79.011206586571632</v>
      </c>
      <c r="F304" s="7">
        <v>16.04390978454585</v>
      </c>
      <c r="G304" s="7">
        <v>80.623680190379218</v>
      </c>
      <c r="H304" s="7">
        <v>0.98</v>
      </c>
      <c r="I304" s="7">
        <v>74.438318548849935</v>
      </c>
      <c r="J304" s="7">
        <v>15.115345264376851</v>
      </c>
      <c r="K304" s="7">
        <v>75.957467906989734</v>
      </c>
      <c r="L304" s="7">
        <v>0.98</v>
      </c>
      <c r="M304" s="7" t="s">
        <v>684</v>
      </c>
      <c r="N304" s="7" t="s">
        <v>702</v>
      </c>
      <c r="O304" s="7" t="s">
        <v>686</v>
      </c>
    </row>
    <row r="305" spans="2:15" ht="15">
      <c r="B305" s="6" t="s">
        <v>584</v>
      </c>
      <c r="C305" s="7" t="s">
        <v>696</v>
      </c>
      <c r="D305" s="7" t="s">
        <v>661</v>
      </c>
      <c r="E305" s="7">
        <v>78.806354464900053</v>
      </c>
      <c r="F305" s="7">
        <v>16.002312787091192</v>
      </c>
      <c r="G305" s="7">
        <v>80.414647413163323</v>
      </c>
      <c r="H305" s="7">
        <v>0.98</v>
      </c>
      <c r="I305" s="7">
        <v>74.233466427178357</v>
      </c>
      <c r="J305" s="7">
        <v>15.073748266922175</v>
      </c>
      <c r="K305" s="7">
        <v>75.748435129773839</v>
      </c>
      <c r="L305" s="7">
        <v>0.98</v>
      </c>
      <c r="M305" s="7" t="s">
        <v>684</v>
      </c>
      <c r="N305" s="7" t="s">
        <v>702</v>
      </c>
      <c r="O305" s="7" t="s">
        <v>686</v>
      </c>
    </row>
    <row r="306" spans="2:15" ht="15">
      <c r="B306" s="6" t="s">
        <v>584</v>
      </c>
      <c r="C306" s="7" t="s">
        <v>697</v>
      </c>
      <c r="D306" s="7" t="s">
        <v>661</v>
      </c>
      <c r="E306" s="7">
        <v>78.594586636200674</v>
      </c>
      <c r="F306" s="7">
        <v>15.95931149543015</v>
      </c>
      <c r="G306" s="7">
        <v>80.198557792041512</v>
      </c>
      <c r="H306" s="7">
        <v>0.97999999999999987</v>
      </c>
      <c r="I306" s="7">
        <v>74.021698598478977</v>
      </c>
      <c r="J306" s="7">
        <v>15.030746975261055</v>
      </c>
      <c r="K306" s="7">
        <v>75.532345508652014</v>
      </c>
      <c r="L306" s="7">
        <v>0.98000000000000009</v>
      </c>
      <c r="M306" s="7" t="s">
        <v>684</v>
      </c>
      <c r="N306" s="7" t="s">
        <v>702</v>
      </c>
      <c r="O306" s="7" t="s">
        <v>686</v>
      </c>
    </row>
    <row r="307" spans="2:15" ht="15">
      <c r="B307" s="6" t="s">
        <v>584</v>
      </c>
      <c r="C307" s="7" t="s">
        <v>698</v>
      </c>
      <c r="D307" s="7" t="s">
        <v>661</v>
      </c>
      <c r="E307" s="7">
        <v>78.393274534535948</v>
      </c>
      <c r="F307" s="7">
        <v>15.918433329696656</v>
      </c>
      <c r="G307" s="7">
        <v>79.993137280138725</v>
      </c>
      <c r="H307" s="7">
        <v>0.98</v>
      </c>
      <c r="I307" s="7">
        <v>73.820386496814237</v>
      </c>
      <c r="J307" s="7">
        <v>14.989868809527664</v>
      </c>
      <c r="K307" s="7">
        <v>75.326924996749227</v>
      </c>
      <c r="L307" s="7">
        <v>0.97999999999999987</v>
      </c>
      <c r="M307" s="7" t="s">
        <v>684</v>
      </c>
      <c r="N307" s="7" t="s">
        <v>702</v>
      </c>
      <c r="O307" s="7" t="s">
        <v>686</v>
      </c>
    </row>
    <row r="308" spans="2:15" ht="15">
      <c r="B308" s="6" t="s">
        <v>584</v>
      </c>
      <c r="C308" s="7" t="s">
        <v>699</v>
      </c>
      <c r="D308" s="7" t="s">
        <v>661</v>
      </c>
      <c r="E308" s="7">
        <v>78.244774730906713</v>
      </c>
      <c r="F308" s="7">
        <v>15.888279158467256</v>
      </c>
      <c r="G308" s="7">
        <v>79.841606868272152</v>
      </c>
      <c r="H308" s="7">
        <v>0.98000000000000009</v>
      </c>
      <c r="I308" s="7">
        <v>73.671886693185002</v>
      </c>
      <c r="J308" s="7">
        <v>14.959714638298227</v>
      </c>
      <c r="K308" s="7">
        <v>75.175394584882653</v>
      </c>
      <c r="L308" s="7">
        <v>0.98</v>
      </c>
      <c r="M308" s="7" t="s">
        <v>684</v>
      </c>
      <c r="N308" s="7" t="s">
        <v>702</v>
      </c>
      <c r="O308" s="7" t="s">
        <v>686</v>
      </c>
    </row>
    <row r="309" spans="2:15" ht="15">
      <c r="B309" s="6" t="s">
        <v>584</v>
      </c>
      <c r="C309" s="7" t="s">
        <v>700</v>
      </c>
      <c r="D309" s="7" t="s">
        <v>661</v>
      </c>
      <c r="E309" s="7">
        <v>78.285099295654888</v>
      </c>
      <c r="F309" s="7">
        <v>15.896467410575674</v>
      </c>
      <c r="G309" s="7">
        <v>79.882754383321313</v>
      </c>
      <c r="H309" s="7">
        <v>0.98</v>
      </c>
      <c r="I309" s="7">
        <v>73.712211257933191</v>
      </c>
      <c r="J309" s="7">
        <v>14.96790289040665</v>
      </c>
      <c r="K309" s="7">
        <v>75.216542099931829</v>
      </c>
      <c r="L309" s="7">
        <v>0.98</v>
      </c>
      <c r="M309" s="7" t="s">
        <v>684</v>
      </c>
      <c r="N309" s="7" t="s">
        <v>702</v>
      </c>
      <c r="O309" s="7" t="s">
        <v>686</v>
      </c>
    </row>
    <row r="310" spans="2:15" ht="15">
      <c r="B310" s="6" t="s">
        <v>584</v>
      </c>
      <c r="C310" s="7" t="s">
        <v>701</v>
      </c>
      <c r="D310" s="7" t="s">
        <v>661</v>
      </c>
      <c r="E310" s="7">
        <v>78.325423860403092</v>
      </c>
      <c r="F310" s="7">
        <v>15.904655662684135</v>
      </c>
      <c r="G310" s="7">
        <v>79.923901898370502</v>
      </c>
      <c r="H310" s="7">
        <v>0.98</v>
      </c>
      <c r="I310" s="7">
        <v>73.752535822681381</v>
      </c>
      <c r="J310" s="7">
        <v>14.97609114251509</v>
      </c>
      <c r="K310" s="7">
        <v>75.257689614981004</v>
      </c>
      <c r="L310" s="7">
        <v>0.98</v>
      </c>
      <c r="M310" s="7" t="s">
        <v>684</v>
      </c>
      <c r="N310" s="7" t="s">
        <v>702</v>
      </c>
      <c r="O310" s="7" t="s">
        <v>686</v>
      </c>
    </row>
    <row r="311" spans="2:15" ht="15">
      <c r="B311" s="6" t="s">
        <v>548</v>
      </c>
      <c r="C311" s="7" t="s">
        <v>683</v>
      </c>
      <c r="D311" s="7">
        <v>4.5498361999999997</v>
      </c>
      <c r="E311" s="7">
        <v>4.3920002</v>
      </c>
      <c r="F311" s="7">
        <v>1.1879998695414054</v>
      </c>
      <c r="G311" s="7">
        <v>4.5498361999999997</v>
      </c>
      <c r="H311" s="7">
        <v>0.96530952037350271</v>
      </c>
      <c r="I311" s="7">
        <v>4.3920002</v>
      </c>
      <c r="J311" s="7">
        <v>1.1879998695414054</v>
      </c>
      <c r="K311" s="7">
        <v>4.5498361999999997</v>
      </c>
      <c r="L311" s="7">
        <v>0.96530952037350271</v>
      </c>
      <c r="M311" s="7" t="s">
        <v>703</v>
      </c>
      <c r="N311" s="7" t="s">
        <v>704</v>
      </c>
      <c r="O311" s="7" t="s">
        <v>686</v>
      </c>
    </row>
    <row r="312" spans="2:15" ht="15">
      <c r="B312" s="6" t="s">
        <v>548</v>
      </c>
      <c r="C312" s="7" t="s">
        <v>687</v>
      </c>
      <c r="D312" s="7">
        <v>4.2130479999999997</v>
      </c>
      <c r="E312" s="7">
        <v>4.0770001000000002</v>
      </c>
      <c r="F312" s="7">
        <v>1.0619998281092073</v>
      </c>
      <c r="G312" s="7">
        <v>4.2130479999999997</v>
      </c>
      <c r="H312" s="7">
        <v>0.96770796345068955</v>
      </c>
      <c r="I312" s="7">
        <v>4.0770001000000002</v>
      </c>
      <c r="J312" s="7">
        <v>1.0619998281092073</v>
      </c>
      <c r="K312" s="7">
        <v>4.2130479999999997</v>
      </c>
      <c r="L312" s="7">
        <v>0.96770796345068955</v>
      </c>
      <c r="M312" s="7" t="s">
        <v>703</v>
      </c>
      <c r="N312" s="7" t="s">
        <v>704</v>
      </c>
      <c r="O312" s="7" t="s">
        <v>686</v>
      </c>
    </row>
    <row r="313" spans="2:15" ht="15">
      <c r="B313" s="6" t="s">
        <v>548</v>
      </c>
      <c r="C313" s="7" t="s">
        <v>688</v>
      </c>
      <c r="D313" s="7">
        <v>4.4164605000000003</v>
      </c>
      <c r="E313" s="7">
        <v>4.3200002</v>
      </c>
      <c r="F313" s="7">
        <v>0.9179987037355809</v>
      </c>
      <c r="G313" s="7">
        <v>4.4164604999999995</v>
      </c>
      <c r="H313" s="7">
        <v>0.97815891254999343</v>
      </c>
      <c r="I313" s="7">
        <v>4.3200002</v>
      </c>
      <c r="J313" s="7">
        <v>0.9179987037355809</v>
      </c>
      <c r="K313" s="7">
        <v>4.4164604999999995</v>
      </c>
      <c r="L313" s="7">
        <v>0.97815891254999343</v>
      </c>
      <c r="M313" s="7" t="s">
        <v>703</v>
      </c>
      <c r="N313" s="7" t="s">
        <v>704</v>
      </c>
      <c r="O313" s="7" t="s">
        <v>686</v>
      </c>
    </row>
    <row r="314" spans="2:15" ht="15">
      <c r="B314" s="6" t="s">
        <v>548</v>
      </c>
      <c r="C314" s="7" t="s">
        <v>689</v>
      </c>
      <c r="D314" s="7">
        <v>3.9049999999999998</v>
      </c>
      <c r="E314" s="7">
        <v>3.8450000000000002</v>
      </c>
      <c r="F314" s="7">
        <v>0.9146145800503912</v>
      </c>
      <c r="G314" s="7">
        <v>3.9522834956567521</v>
      </c>
      <c r="H314" s="7">
        <v>0.97285531370038414</v>
      </c>
      <c r="I314" s="7">
        <v>3.8450000000000002</v>
      </c>
      <c r="J314" s="7">
        <v>0.9146145800503912</v>
      </c>
      <c r="K314" s="7">
        <v>3.9522834956567521</v>
      </c>
      <c r="L314" s="7">
        <v>0.97285531370038414</v>
      </c>
      <c r="M314" s="7" t="s">
        <v>703</v>
      </c>
      <c r="N314" s="7" t="s">
        <v>704</v>
      </c>
      <c r="O314" s="7" t="s">
        <v>686</v>
      </c>
    </row>
    <row r="315" spans="2:15" ht="15">
      <c r="B315" s="6" t="s">
        <v>548</v>
      </c>
      <c r="C315" s="7" t="s">
        <v>690</v>
      </c>
      <c r="D315" s="7">
        <v>4.01</v>
      </c>
      <c r="E315" s="7">
        <v>3.8460000000000001</v>
      </c>
      <c r="F315" s="7">
        <v>1.1350700418916875</v>
      </c>
      <c r="G315" s="7">
        <v>4.01</v>
      </c>
      <c r="H315" s="7">
        <v>0.95910224438902747</v>
      </c>
      <c r="I315" s="7">
        <v>3.8460000000000001</v>
      </c>
      <c r="J315" s="7">
        <v>1.1350700418916875</v>
      </c>
      <c r="K315" s="7">
        <v>4.01</v>
      </c>
      <c r="L315" s="7">
        <v>0.95910224438902747</v>
      </c>
      <c r="M315" s="7" t="s">
        <v>703</v>
      </c>
      <c r="N315" s="7" t="s">
        <v>704</v>
      </c>
      <c r="O315" s="7" t="s">
        <v>686</v>
      </c>
    </row>
    <row r="316" spans="2:15" ht="15">
      <c r="B316" s="6" t="s">
        <v>548</v>
      </c>
      <c r="C316" s="7" t="s">
        <v>691</v>
      </c>
      <c r="D316" s="7">
        <v>3.782</v>
      </c>
      <c r="E316" s="7">
        <v>3.702</v>
      </c>
      <c r="F316" s="7">
        <v>0.77376999166418969</v>
      </c>
      <c r="G316" s="7">
        <v>3.782</v>
      </c>
      <c r="H316" s="7">
        <v>0.97884717080909567</v>
      </c>
      <c r="I316" s="7">
        <v>3.702</v>
      </c>
      <c r="J316" s="7">
        <v>0.77376999166418969</v>
      </c>
      <c r="K316" s="7">
        <v>3.782</v>
      </c>
      <c r="L316" s="7">
        <v>0.97884717080909567</v>
      </c>
      <c r="M316" s="7" t="s">
        <v>703</v>
      </c>
      <c r="N316" s="7" t="s">
        <v>704</v>
      </c>
      <c r="O316" s="7" t="s">
        <v>686</v>
      </c>
    </row>
    <row r="317" spans="2:15" ht="15">
      <c r="B317" s="6" t="s">
        <v>548</v>
      </c>
      <c r="C317" s="7" t="s">
        <v>692</v>
      </c>
      <c r="D317" s="7" t="s">
        <v>661</v>
      </c>
      <c r="E317" s="7">
        <v>3.702</v>
      </c>
      <c r="F317" s="7">
        <v>0.77376999166418969</v>
      </c>
      <c r="G317" s="7">
        <v>3.782</v>
      </c>
      <c r="H317" s="7">
        <v>0.97884717080909567</v>
      </c>
      <c r="I317" s="7">
        <v>3.702</v>
      </c>
      <c r="J317" s="7">
        <v>0.77376999166418969</v>
      </c>
      <c r="K317" s="7">
        <v>3.782</v>
      </c>
      <c r="L317" s="7">
        <v>0.97884717080909567</v>
      </c>
      <c r="M317" s="7" t="s">
        <v>703</v>
      </c>
      <c r="N317" s="7" t="s">
        <v>704</v>
      </c>
      <c r="O317" s="7" t="s">
        <v>686</v>
      </c>
    </row>
    <row r="318" spans="2:15" ht="15">
      <c r="B318" s="6" t="s">
        <v>548</v>
      </c>
      <c r="C318" s="7" t="s">
        <v>693</v>
      </c>
      <c r="D318" s="7" t="s">
        <v>661</v>
      </c>
      <c r="E318" s="7">
        <v>3.702</v>
      </c>
      <c r="F318" s="7">
        <v>0.77376999166418969</v>
      </c>
      <c r="G318" s="7">
        <v>3.782</v>
      </c>
      <c r="H318" s="7">
        <v>0.97884717080909567</v>
      </c>
      <c r="I318" s="7">
        <v>3.702</v>
      </c>
      <c r="J318" s="7">
        <v>0.77376999166418969</v>
      </c>
      <c r="K318" s="7">
        <v>3.782</v>
      </c>
      <c r="L318" s="7">
        <v>0.97884717080909567</v>
      </c>
      <c r="M318" s="7" t="s">
        <v>703</v>
      </c>
      <c r="N318" s="7" t="s">
        <v>704</v>
      </c>
      <c r="O318" s="7" t="s">
        <v>686</v>
      </c>
    </row>
    <row r="319" spans="2:15" ht="15">
      <c r="B319" s="6" t="s">
        <v>548</v>
      </c>
      <c r="C319" s="7" t="s">
        <v>694</v>
      </c>
      <c r="D319" s="7" t="s">
        <v>661</v>
      </c>
      <c r="E319" s="7">
        <v>3.702</v>
      </c>
      <c r="F319" s="7">
        <v>0.77376999166418969</v>
      </c>
      <c r="G319" s="7">
        <v>3.782</v>
      </c>
      <c r="H319" s="7">
        <v>0.97884717080909567</v>
      </c>
      <c r="I319" s="7">
        <v>3.702</v>
      </c>
      <c r="J319" s="7">
        <v>0.77376999166418969</v>
      </c>
      <c r="K319" s="7">
        <v>3.782</v>
      </c>
      <c r="L319" s="7">
        <v>0.97884717080909567</v>
      </c>
      <c r="M319" s="7" t="s">
        <v>703</v>
      </c>
      <c r="N319" s="7" t="s">
        <v>704</v>
      </c>
      <c r="O319" s="7" t="s">
        <v>686</v>
      </c>
    </row>
    <row r="320" spans="2:15" ht="15">
      <c r="B320" s="6" t="s">
        <v>548</v>
      </c>
      <c r="C320" s="7" t="s">
        <v>695</v>
      </c>
      <c r="D320" s="7" t="s">
        <v>661</v>
      </c>
      <c r="E320" s="7">
        <v>3.702</v>
      </c>
      <c r="F320" s="7">
        <v>0.77376999166418969</v>
      </c>
      <c r="G320" s="7">
        <v>3.782</v>
      </c>
      <c r="H320" s="7">
        <v>0.97884717080909567</v>
      </c>
      <c r="I320" s="7">
        <v>3.702</v>
      </c>
      <c r="J320" s="7">
        <v>0.77376999166418969</v>
      </c>
      <c r="K320" s="7">
        <v>3.782</v>
      </c>
      <c r="L320" s="7">
        <v>0.97884717080909567</v>
      </c>
      <c r="M320" s="7" t="s">
        <v>703</v>
      </c>
      <c r="N320" s="7" t="s">
        <v>704</v>
      </c>
      <c r="O320" s="7" t="s">
        <v>686</v>
      </c>
    </row>
    <row r="321" spans="2:15" ht="15">
      <c r="B321" s="6" t="s">
        <v>548</v>
      </c>
      <c r="C321" s="7" t="s">
        <v>696</v>
      </c>
      <c r="D321" s="7" t="s">
        <v>661</v>
      </c>
      <c r="E321" s="7">
        <v>3.702</v>
      </c>
      <c r="F321" s="7">
        <v>0.77376999166418969</v>
      </c>
      <c r="G321" s="7">
        <v>3.782</v>
      </c>
      <c r="H321" s="7">
        <v>0.97884717080909567</v>
      </c>
      <c r="I321" s="7">
        <v>3.702</v>
      </c>
      <c r="J321" s="7">
        <v>0.77376999166418969</v>
      </c>
      <c r="K321" s="7">
        <v>3.782</v>
      </c>
      <c r="L321" s="7">
        <v>0.97884717080909567</v>
      </c>
      <c r="M321" s="7" t="s">
        <v>703</v>
      </c>
      <c r="N321" s="7" t="s">
        <v>704</v>
      </c>
      <c r="O321" s="7" t="s">
        <v>686</v>
      </c>
    </row>
    <row r="322" spans="2:15" ht="15">
      <c r="B322" s="6" t="s">
        <v>548</v>
      </c>
      <c r="C322" s="7" t="s">
        <v>697</v>
      </c>
      <c r="D322" s="7" t="s">
        <v>661</v>
      </c>
      <c r="E322" s="7">
        <v>3.702</v>
      </c>
      <c r="F322" s="7">
        <v>0.77376999166418969</v>
      </c>
      <c r="G322" s="7">
        <v>3.782</v>
      </c>
      <c r="H322" s="7">
        <v>0.97884717080909567</v>
      </c>
      <c r="I322" s="7">
        <v>3.702</v>
      </c>
      <c r="J322" s="7">
        <v>0.77376999166418969</v>
      </c>
      <c r="K322" s="7">
        <v>3.782</v>
      </c>
      <c r="L322" s="7">
        <v>0.97884717080909567</v>
      </c>
      <c r="M322" s="7" t="s">
        <v>703</v>
      </c>
      <c r="N322" s="7" t="s">
        <v>704</v>
      </c>
      <c r="O322" s="7" t="s">
        <v>686</v>
      </c>
    </row>
    <row r="323" spans="2:15" ht="15">
      <c r="B323" s="6" t="s">
        <v>548</v>
      </c>
      <c r="C323" s="7" t="s">
        <v>698</v>
      </c>
      <c r="D323" s="7" t="s">
        <v>661</v>
      </c>
      <c r="E323" s="7">
        <v>3.702</v>
      </c>
      <c r="F323" s="7">
        <v>0.77376999166418969</v>
      </c>
      <c r="G323" s="7">
        <v>3.782</v>
      </c>
      <c r="H323" s="7">
        <v>0.97884717080909567</v>
      </c>
      <c r="I323" s="7">
        <v>3.702</v>
      </c>
      <c r="J323" s="7">
        <v>0.77376999166418969</v>
      </c>
      <c r="K323" s="7">
        <v>3.782</v>
      </c>
      <c r="L323" s="7">
        <v>0.97884717080909567</v>
      </c>
      <c r="M323" s="7" t="s">
        <v>703</v>
      </c>
      <c r="N323" s="7" t="s">
        <v>704</v>
      </c>
      <c r="O323" s="7" t="s">
        <v>686</v>
      </c>
    </row>
    <row r="324" spans="2:15" ht="15">
      <c r="B324" s="6" t="s">
        <v>548</v>
      </c>
      <c r="C324" s="7" t="s">
        <v>699</v>
      </c>
      <c r="D324" s="7" t="s">
        <v>661</v>
      </c>
      <c r="E324" s="7">
        <v>3.702</v>
      </c>
      <c r="F324" s="7">
        <v>0.77376999166418969</v>
      </c>
      <c r="G324" s="7">
        <v>3.782</v>
      </c>
      <c r="H324" s="7">
        <v>0.97884717080909567</v>
      </c>
      <c r="I324" s="7">
        <v>3.702</v>
      </c>
      <c r="J324" s="7">
        <v>0.77376999166418969</v>
      </c>
      <c r="K324" s="7">
        <v>3.782</v>
      </c>
      <c r="L324" s="7">
        <v>0.97884717080909567</v>
      </c>
      <c r="M324" s="7" t="s">
        <v>703</v>
      </c>
      <c r="N324" s="7" t="s">
        <v>704</v>
      </c>
      <c r="O324" s="7" t="s">
        <v>686</v>
      </c>
    </row>
    <row r="325" spans="2:15" ht="15">
      <c r="B325" s="6" t="s">
        <v>548</v>
      </c>
      <c r="C325" s="7" t="s">
        <v>700</v>
      </c>
      <c r="D325" s="7" t="s">
        <v>661</v>
      </c>
      <c r="E325" s="7">
        <v>3.702</v>
      </c>
      <c r="F325" s="7">
        <v>0.77376999166418969</v>
      </c>
      <c r="G325" s="7">
        <v>3.782</v>
      </c>
      <c r="H325" s="7">
        <v>0.97884717080909567</v>
      </c>
      <c r="I325" s="7">
        <v>3.702</v>
      </c>
      <c r="J325" s="7">
        <v>0.77376999166418969</v>
      </c>
      <c r="K325" s="7">
        <v>3.782</v>
      </c>
      <c r="L325" s="7">
        <v>0.97884717080909567</v>
      </c>
      <c r="M325" s="7" t="s">
        <v>703</v>
      </c>
      <c r="N325" s="7" t="s">
        <v>704</v>
      </c>
      <c r="O325" s="7" t="s">
        <v>686</v>
      </c>
    </row>
    <row r="326" spans="2:15" ht="15">
      <c r="B326" s="6" t="s">
        <v>548</v>
      </c>
      <c r="C326" s="7" t="s">
        <v>701</v>
      </c>
      <c r="D326" s="7" t="s">
        <v>661</v>
      </c>
      <c r="E326" s="7">
        <v>3.702</v>
      </c>
      <c r="F326" s="7">
        <v>0.77376999166418969</v>
      </c>
      <c r="G326" s="7">
        <v>3.782</v>
      </c>
      <c r="H326" s="7">
        <v>0.97884717080909567</v>
      </c>
      <c r="I326" s="7">
        <v>3.702</v>
      </c>
      <c r="J326" s="7">
        <v>0.77376999166418969</v>
      </c>
      <c r="K326" s="7">
        <v>3.782</v>
      </c>
      <c r="L326" s="7">
        <v>0.97884717080909567</v>
      </c>
      <c r="M326" s="7" t="s">
        <v>703</v>
      </c>
      <c r="N326" s="7" t="s">
        <v>704</v>
      </c>
      <c r="O326" s="7" t="s">
        <v>686</v>
      </c>
    </row>
    <row r="327" spans="2:15" ht="15">
      <c r="B327" s="6" t="s">
        <v>616</v>
      </c>
      <c r="C327" s="7" t="s">
        <v>683</v>
      </c>
      <c r="D327" s="7">
        <v>17.198809000000001</v>
      </c>
      <c r="E327" s="7">
        <v>16.847999999999999</v>
      </c>
      <c r="F327" s="7">
        <v>3.4559987005901811</v>
      </c>
      <c r="G327" s="7">
        <v>17.198809000000001</v>
      </c>
      <c r="H327" s="7">
        <v>0.97960271551361477</v>
      </c>
      <c r="I327" s="7">
        <v>16.847999999999999</v>
      </c>
      <c r="J327" s="7">
        <v>3.4559987005901811</v>
      </c>
      <c r="K327" s="7">
        <v>17.198809000000001</v>
      </c>
      <c r="L327" s="7">
        <v>0.97960271551361477</v>
      </c>
      <c r="M327" s="7" t="s">
        <v>703</v>
      </c>
      <c r="N327" s="7" t="s">
        <v>704</v>
      </c>
      <c r="O327" s="7" t="s">
        <v>686</v>
      </c>
    </row>
    <row r="328" spans="2:15" ht="15">
      <c r="B328" s="6" t="s">
        <v>616</v>
      </c>
      <c r="C328" s="7" t="s">
        <v>687</v>
      </c>
      <c r="D328" s="7">
        <v>14.773165000000001</v>
      </c>
      <c r="E328" s="7">
        <v>14.544</v>
      </c>
      <c r="F328" s="7">
        <v>2.5920007942176642</v>
      </c>
      <c r="G328" s="7">
        <v>14.773165000000001</v>
      </c>
      <c r="H328" s="7">
        <v>0.98448775194753457</v>
      </c>
      <c r="I328" s="7">
        <v>14.544</v>
      </c>
      <c r="J328" s="7">
        <v>2.5920007942176642</v>
      </c>
      <c r="K328" s="7">
        <v>14.773165000000001</v>
      </c>
      <c r="L328" s="7">
        <v>0.98448775194753457</v>
      </c>
      <c r="M328" s="7" t="s">
        <v>703</v>
      </c>
      <c r="N328" s="7" t="s">
        <v>704</v>
      </c>
      <c r="O328" s="7" t="s">
        <v>686</v>
      </c>
    </row>
    <row r="329" spans="2:15" ht="15">
      <c r="B329" s="6" t="s">
        <v>616</v>
      </c>
      <c r="C329" s="7" t="s">
        <v>688</v>
      </c>
      <c r="D329" s="7">
        <v>16.550605999999998</v>
      </c>
      <c r="E329" s="7">
        <v>16.271999000000001</v>
      </c>
      <c r="F329" s="7">
        <v>3.0240052101864734</v>
      </c>
      <c r="G329" s="7">
        <v>16.550605999999998</v>
      </c>
      <c r="H329" s="7">
        <v>0.98316635656724605</v>
      </c>
      <c r="I329" s="7">
        <v>16.271999000000001</v>
      </c>
      <c r="J329" s="7">
        <v>3.0240052101864734</v>
      </c>
      <c r="K329" s="7">
        <v>16.550605999999998</v>
      </c>
      <c r="L329" s="7">
        <v>0.98316635656724605</v>
      </c>
      <c r="M329" s="7" t="s">
        <v>703</v>
      </c>
      <c r="N329" s="7" t="s">
        <v>704</v>
      </c>
      <c r="O329" s="7" t="s">
        <v>686</v>
      </c>
    </row>
    <row r="330" spans="2:15" ht="15">
      <c r="B330" s="6" t="s">
        <v>616</v>
      </c>
      <c r="C330" s="7" t="s">
        <v>689</v>
      </c>
      <c r="D330" s="7">
        <v>19.904</v>
      </c>
      <c r="E330" s="7">
        <v>19.172000000000001</v>
      </c>
      <c r="F330" s="7">
        <v>5.3482363448149899</v>
      </c>
      <c r="G330" s="7">
        <v>19.904</v>
      </c>
      <c r="H330" s="7">
        <v>0.96322347266881037</v>
      </c>
      <c r="I330" s="7">
        <v>19.172000000000001</v>
      </c>
      <c r="J330" s="7">
        <v>5.3482363448149899</v>
      </c>
      <c r="K330" s="7">
        <v>19.904</v>
      </c>
      <c r="L330" s="7">
        <v>0.96322347266881037</v>
      </c>
      <c r="M330" s="7" t="s">
        <v>703</v>
      </c>
      <c r="N330" s="7" t="s">
        <v>704</v>
      </c>
      <c r="O330" s="7" t="s">
        <v>686</v>
      </c>
    </row>
    <row r="331" spans="2:15" ht="15">
      <c r="B331" s="6" t="s">
        <v>616</v>
      </c>
      <c r="C331" s="7" t="s">
        <v>690</v>
      </c>
      <c r="D331" s="7">
        <v>16.324999999999999</v>
      </c>
      <c r="E331" s="7">
        <v>16.163</v>
      </c>
      <c r="F331" s="7">
        <v>2.2941351311550831</v>
      </c>
      <c r="G331" s="7">
        <v>16.324999999999999</v>
      </c>
      <c r="H331" s="7">
        <v>0.9900765696784074</v>
      </c>
      <c r="I331" s="7">
        <v>16.163</v>
      </c>
      <c r="J331" s="7">
        <v>2.2941351311550831</v>
      </c>
      <c r="K331" s="7">
        <v>16.324999999999999</v>
      </c>
      <c r="L331" s="7">
        <v>0.9900765696784074</v>
      </c>
      <c r="M331" s="7" t="s">
        <v>703</v>
      </c>
      <c r="N331" s="7" t="s">
        <v>704</v>
      </c>
      <c r="O331" s="7" t="s">
        <v>686</v>
      </c>
    </row>
    <row r="332" spans="2:15" ht="15">
      <c r="B332" s="6" t="s">
        <v>616</v>
      </c>
      <c r="C332" s="7" t="s">
        <v>691</v>
      </c>
      <c r="D332" s="7">
        <v>7.1989999999999998</v>
      </c>
      <c r="E332" s="7">
        <v>7.1989999999999998</v>
      </c>
      <c r="F332" s="7" t="s">
        <v>661</v>
      </c>
      <c r="G332" s="7">
        <v>7.1989999999999998</v>
      </c>
      <c r="H332" s="7">
        <v>1</v>
      </c>
      <c r="I332" s="7">
        <v>7.1989999999999998</v>
      </c>
      <c r="J332" s="7" t="s">
        <v>661</v>
      </c>
      <c r="K332" s="7">
        <v>7.1989999999999998</v>
      </c>
      <c r="L332" s="7">
        <v>1</v>
      </c>
      <c r="M332" s="7" t="s">
        <v>703</v>
      </c>
      <c r="N332" s="7" t="s">
        <v>704</v>
      </c>
      <c r="O332" s="7" t="s">
        <v>686</v>
      </c>
    </row>
    <row r="333" spans="2:15" ht="15">
      <c r="B333" s="6" t="s">
        <v>616</v>
      </c>
      <c r="C333" s="7" t="s">
        <v>692</v>
      </c>
      <c r="D333" s="7" t="s">
        <v>661</v>
      </c>
      <c r="E333" s="7">
        <v>7.1989999999999998</v>
      </c>
      <c r="F333" s="7">
        <v>1.3272423044859916</v>
      </c>
      <c r="G333" s="7">
        <v>7.320326026538523</v>
      </c>
      <c r="H333" s="7">
        <v>0.98342614439593568</v>
      </c>
      <c r="I333" s="7">
        <v>7.1989999999999998</v>
      </c>
      <c r="J333" s="7">
        <v>1.3272423044859916</v>
      </c>
      <c r="K333" s="7">
        <v>7.320326026538523</v>
      </c>
      <c r="L333" s="7">
        <v>0.98342614439593568</v>
      </c>
      <c r="M333" s="7" t="s">
        <v>703</v>
      </c>
      <c r="N333" s="7" t="s">
        <v>704</v>
      </c>
      <c r="O333" s="7" t="s">
        <v>686</v>
      </c>
    </row>
    <row r="334" spans="2:15" ht="15">
      <c r="B334" s="6" t="s">
        <v>616</v>
      </c>
      <c r="C334" s="7" t="s">
        <v>693</v>
      </c>
      <c r="D334" s="7" t="s">
        <v>661</v>
      </c>
      <c r="E334" s="7">
        <v>7.1989999999999998</v>
      </c>
      <c r="F334" s="7">
        <v>1.3272423044859916</v>
      </c>
      <c r="G334" s="7">
        <v>7.320326026538523</v>
      </c>
      <c r="H334" s="7">
        <v>0.98342614439593568</v>
      </c>
      <c r="I334" s="7">
        <v>7.1989999999999998</v>
      </c>
      <c r="J334" s="7">
        <v>1.3272423044859916</v>
      </c>
      <c r="K334" s="7">
        <v>7.320326026538523</v>
      </c>
      <c r="L334" s="7">
        <v>0.98342614439593568</v>
      </c>
      <c r="M334" s="7" t="s">
        <v>703</v>
      </c>
      <c r="N334" s="7" t="s">
        <v>704</v>
      </c>
      <c r="O334" s="7" t="s">
        <v>686</v>
      </c>
    </row>
    <row r="335" spans="2:15" ht="15">
      <c r="B335" s="6" t="s">
        <v>616</v>
      </c>
      <c r="C335" s="7" t="s">
        <v>694</v>
      </c>
      <c r="D335" s="7" t="s">
        <v>661</v>
      </c>
      <c r="E335" s="7">
        <v>7.1989999999999998</v>
      </c>
      <c r="F335" s="7">
        <v>1.3272423044859916</v>
      </c>
      <c r="G335" s="7">
        <v>7.320326026538523</v>
      </c>
      <c r="H335" s="7">
        <v>0.98342614439593568</v>
      </c>
      <c r="I335" s="7">
        <v>7.1989999999999998</v>
      </c>
      <c r="J335" s="7">
        <v>1.3272423044859916</v>
      </c>
      <c r="K335" s="7">
        <v>7.320326026538523</v>
      </c>
      <c r="L335" s="7">
        <v>0.98342614439593568</v>
      </c>
      <c r="M335" s="7" t="s">
        <v>703</v>
      </c>
      <c r="N335" s="7" t="s">
        <v>704</v>
      </c>
      <c r="O335" s="7" t="s">
        <v>686</v>
      </c>
    </row>
    <row r="336" spans="2:15" ht="15">
      <c r="B336" s="6" t="s">
        <v>616</v>
      </c>
      <c r="C336" s="7" t="s">
        <v>695</v>
      </c>
      <c r="D336" s="7" t="s">
        <v>661</v>
      </c>
      <c r="E336" s="7">
        <v>7.1989999999999998</v>
      </c>
      <c r="F336" s="7">
        <v>1.3272423044859916</v>
      </c>
      <c r="G336" s="7">
        <v>7.320326026538523</v>
      </c>
      <c r="H336" s="7">
        <v>0.98342614439593568</v>
      </c>
      <c r="I336" s="7">
        <v>7.1989999999999998</v>
      </c>
      <c r="J336" s="7">
        <v>1.3272423044859916</v>
      </c>
      <c r="K336" s="7">
        <v>7.320326026538523</v>
      </c>
      <c r="L336" s="7">
        <v>0.98342614439593568</v>
      </c>
      <c r="M336" s="7" t="s">
        <v>703</v>
      </c>
      <c r="N336" s="7" t="s">
        <v>704</v>
      </c>
      <c r="O336" s="7" t="s">
        <v>686</v>
      </c>
    </row>
    <row r="337" spans="2:15" ht="15">
      <c r="B337" s="6" t="s">
        <v>616</v>
      </c>
      <c r="C337" s="7" t="s">
        <v>696</v>
      </c>
      <c r="D337" s="7" t="s">
        <v>661</v>
      </c>
      <c r="E337" s="7">
        <v>7.1989999999999998</v>
      </c>
      <c r="F337" s="7">
        <v>1.3272423044859916</v>
      </c>
      <c r="G337" s="7">
        <v>7.320326026538523</v>
      </c>
      <c r="H337" s="7">
        <v>0.98342614439593568</v>
      </c>
      <c r="I337" s="7">
        <v>7.1989999999999998</v>
      </c>
      <c r="J337" s="7">
        <v>1.3272423044859916</v>
      </c>
      <c r="K337" s="7">
        <v>7.320326026538523</v>
      </c>
      <c r="L337" s="7">
        <v>0.98342614439593568</v>
      </c>
      <c r="M337" s="7" t="s">
        <v>703</v>
      </c>
      <c r="N337" s="7" t="s">
        <v>704</v>
      </c>
      <c r="O337" s="7" t="s">
        <v>686</v>
      </c>
    </row>
    <row r="338" spans="2:15" ht="15">
      <c r="B338" s="6" t="s">
        <v>616</v>
      </c>
      <c r="C338" s="7" t="s">
        <v>697</v>
      </c>
      <c r="D338" s="7" t="s">
        <v>661</v>
      </c>
      <c r="E338" s="7">
        <v>7.1989999999999998</v>
      </c>
      <c r="F338" s="7">
        <v>1.3272423044859916</v>
      </c>
      <c r="G338" s="7">
        <v>7.320326026538523</v>
      </c>
      <c r="H338" s="7">
        <v>0.98342614439593568</v>
      </c>
      <c r="I338" s="7">
        <v>7.1989999999999998</v>
      </c>
      <c r="J338" s="7">
        <v>1.3272423044859916</v>
      </c>
      <c r="K338" s="7">
        <v>7.320326026538523</v>
      </c>
      <c r="L338" s="7">
        <v>0.98342614439593568</v>
      </c>
      <c r="M338" s="7" t="s">
        <v>703</v>
      </c>
      <c r="N338" s="7" t="s">
        <v>704</v>
      </c>
      <c r="O338" s="7" t="s">
        <v>686</v>
      </c>
    </row>
    <row r="339" spans="2:15" ht="15">
      <c r="B339" s="6" t="s">
        <v>616</v>
      </c>
      <c r="C339" s="7" t="s">
        <v>698</v>
      </c>
      <c r="D339" s="7" t="s">
        <v>661</v>
      </c>
      <c r="E339" s="7">
        <v>7.1989999999999998</v>
      </c>
      <c r="F339" s="7">
        <v>1.3272423044859916</v>
      </c>
      <c r="G339" s="7">
        <v>7.320326026538523</v>
      </c>
      <c r="H339" s="7">
        <v>0.98342614439593568</v>
      </c>
      <c r="I339" s="7">
        <v>7.1989999999999998</v>
      </c>
      <c r="J339" s="7">
        <v>1.3272423044859916</v>
      </c>
      <c r="K339" s="7">
        <v>7.320326026538523</v>
      </c>
      <c r="L339" s="7">
        <v>0.98342614439593568</v>
      </c>
      <c r="M339" s="7" t="s">
        <v>703</v>
      </c>
      <c r="N339" s="7" t="s">
        <v>704</v>
      </c>
      <c r="O339" s="7" t="s">
        <v>686</v>
      </c>
    </row>
    <row r="340" spans="2:15" ht="15">
      <c r="B340" s="6" t="s">
        <v>616</v>
      </c>
      <c r="C340" s="7" t="s">
        <v>699</v>
      </c>
      <c r="D340" s="7" t="s">
        <v>661</v>
      </c>
      <c r="E340" s="7">
        <v>7.1989999999999998</v>
      </c>
      <c r="F340" s="7">
        <v>1.3272423044859916</v>
      </c>
      <c r="G340" s="7">
        <v>7.320326026538523</v>
      </c>
      <c r="H340" s="7">
        <v>0.98342614439593568</v>
      </c>
      <c r="I340" s="7">
        <v>7.1989999999999998</v>
      </c>
      <c r="J340" s="7">
        <v>1.3272423044859916</v>
      </c>
      <c r="K340" s="7">
        <v>7.320326026538523</v>
      </c>
      <c r="L340" s="7">
        <v>0.98342614439593568</v>
      </c>
      <c r="M340" s="7" t="s">
        <v>703</v>
      </c>
      <c r="N340" s="7" t="s">
        <v>704</v>
      </c>
      <c r="O340" s="7" t="s">
        <v>686</v>
      </c>
    </row>
    <row r="341" spans="2:15" ht="15">
      <c r="B341" s="6" t="s">
        <v>616</v>
      </c>
      <c r="C341" s="7" t="s">
        <v>700</v>
      </c>
      <c r="D341" s="7" t="s">
        <v>661</v>
      </c>
      <c r="E341" s="7">
        <v>7.1989999999999998</v>
      </c>
      <c r="F341" s="7">
        <v>1.3272423044859916</v>
      </c>
      <c r="G341" s="7">
        <v>7.320326026538523</v>
      </c>
      <c r="H341" s="7">
        <v>0.98342614439593568</v>
      </c>
      <c r="I341" s="7">
        <v>7.1989999999999998</v>
      </c>
      <c r="J341" s="7">
        <v>1.3272423044859916</v>
      </c>
      <c r="K341" s="7">
        <v>7.320326026538523</v>
      </c>
      <c r="L341" s="7">
        <v>0.98342614439593568</v>
      </c>
      <c r="M341" s="7" t="s">
        <v>703</v>
      </c>
      <c r="N341" s="7" t="s">
        <v>704</v>
      </c>
      <c r="O341" s="7" t="s">
        <v>686</v>
      </c>
    </row>
    <row r="342" spans="2:15" ht="15">
      <c r="B342" s="6" t="s">
        <v>616</v>
      </c>
      <c r="C342" s="7" t="s">
        <v>701</v>
      </c>
      <c r="D342" s="7" t="s">
        <v>661</v>
      </c>
      <c r="E342" s="7">
        <v>7.1989999999999998</v>
      </c>
      <c r="F342" s="7">
        <v>1.3272423044859916</v>
      </c>
      <c r="G342" s="7">
        <v>7.320326026538523</v>
      </c>
      <c r="H342" s="7">
        <v>0.98342614439593568</v>
      </c>
      <c r="I342" s="7">
        <v>7.1989999999999998</v>
      </c>
      <c r="J342" s="7">
        <v>1.3272423044859916</v>
      </c>
      <c r="K342" s="7">
        <v>7.320326026538523</v>
      </c>
      <c r="L342" s="7">
        <v>0.98342614439593568</v>
      </c>
      <c r="M342" s="7" t="s">
        <v>703</v>
      </c>
      <c r="N342" s="7" t="s">
        <v>704</v>
      </c>
      <c r="O342" s="7" t="s">
        <v>686</v>
      </c>
    </row>
    <row r="343" spans="2:15" ht="15">
      <c r="B343" s="6" t="s">
        <v>27</v>
      </c>
      <c r="C343" s="7" t="s">
        <v>683</v>
      </c>
      <c r="D343" s="7">
        <v>26.163941999999999</v>
      </c>
      <c r="E343" s="7">
        <v>34.417000000000002</v>
      </c>
      <c r="F343" s="7">
        <v>2.6280119226729117</v>
      </c>
      <c r="G343" s="7">
        <v>34.517188988469371</v>
      </c>
      <c r="H343" s="7">
        <v>0.99709741750688796</v>
      </c>
      <c r="I343" s="7">
        <v>31.539100000000001</v>
      </c>
      <c r="J343" s="7">
        <v>2.4082613484723776</v>
      </c>
      <c r="K343" s="7">
        <v>31.630911329466088</v>
      </c>
      <c r="L343" s="7">
        <v>0.99709741750688796</v>
      </c>
      <c r="M343" s="7" t="s">
        <v>684</v>
      </c>
      <c r="N343" s="7" t="s">
        <v>704</v>
      </c>
      <c r="O343" s="7" t="s">
        <v>686</v>
      </c>
    </row>
    <row r="344" spans="2:15" ht="15">
      <c r="B344" s="6" t="s">
        <v>27</v>
      </c>
      <c r="C344" s="7" t="s">
        <v>687</v>
      </c>
      <c r="D344" s="7">
        <v>29.968350999999998</v>
      </c>
      <c r="E344" s="7">
        <v>32.716999999999999</v>
      </c>
      <c r="F344" s="7">
        <v>3.3981285794598644</v>
      </c>
      <c r="G344" s="7">
        <v>32.892998751140674</v>
      </c>
      <c r="H344" s="7">
        <v>0.99464935524814169</v>
      </c>
      <c r="I344" s="7">
        <v>29.839500000000001</v>
      </c>
      <c r="J344" s="7">
        <v>3.0992590319036455</v>
      </c>
      <c r="K344" s="7">
        <v>30.000019446607638</v>
      </c>
      <c r="L344" s="7">
        <v>0.99464935524814169</v>
      </c>
      <c r="M344" s="7" t="s">
        <v>684</v>
      </c>
      <c r="N344" s="7" t="s">
        <v>704</v>
      </c>
      <c r="O344" s="7" t="s">
        <v>686</v>
      </c>
    </row>
    <row r="345" spans="2:15" ht="15">
      <c r="B345" s="6" t="s">
        <v>27</v>
      </c>
      <c r="C345" s="7" t="s">
        <v>688</v>
      </c>
      <c r="D345" s="7">
        <v>28.790386000000002</v>
      </c>
      <c r="E345" s="7">
        <v>32.802</v>
      </c>
      <c r="F345" s="7">
        <v>2.3695330012324463</v>
      </c>
      <c r="G345" s="7">
        <v>32.887473156871287</v>
      </c>
      <c r="H345" s="7">
        <v>0.99740104213955305</v>
      </c>
      <c r="I345" s="7">
        <v>29.924600000000002</v>
      </c>
      <c r="J345" s="7">
        <v>2.1616769480117246</v>
      </c>
      <c r="K345" s="7">
        <v>30.002575429245493</v>
      </c>
      <c r="L345" s="7">
        <v>0.99740104213955305</v>
      </c>
      <c r="M345" s="7" t="s">
        <v>684</v>
      </c>
      <c r="N345" s="7" t="s">
        <v>704</v>
      </c>
      <c r="O345" s="7" t="s">
        <v>686</v>
      </c>
    </row>
    <row r="346" spans="2:15" ht="15">
      <c r="B346" s="6" t="s">
        <v>27</v>
      </c>
      <c r="C346" s="7" t="s">
        <v>689</v>
      </c>
      <c r="D346" s="7">
        <v>26.565000000000001</v>
      </c>
      <c r="E346" s="7">
        <v>32.156999999999996</v>
      </c>
      <c r="F346" s="7">
        <v>3.3619255226202904</v>
      </c>
      <c r="G346" s="7">
        <v>32.332262404905187</v>
      </c>
      <c r="H346" s="7">
        <v>0.99457933370976848</v>
      </c>
      <c r="I346" s="7">
        <v>29.279900000000001</v>
      </c>
      <c r="J346" s="7">
        <v>3.0611326650423973</v>
      </c>
      <c r="K346" s="7">
        <v>29.439481605541047</v>
      </c>
      <c r="L346" s="7">
        <v>0.99457933370976848</v>
      </c>
      <c r="M346" s="7" t="s">
        <v>684</v>
      </c>
      <c r="N346" s="7" t="s">
        <v>704</v>
      </c>
      <c r="O346" s="7" t="s">
        <v>686</v>
      </c>
    </row>
    <row r="347" spans="2:15" ht="15">
      <c r="B347" s="6" t="s">
        <v>27</v>
      </c>
      <c r="C347" s="7" t="s">
        <v>690</v>
      </c>
      <c r="D347" s="7">
        <v>29.306000000000001</v>
      </c>
      <c r="E347" s="7">
        <v>33.170999999999999</v>
      </c>
      <c r="F347" s="7">
        <v>4.1804911312539881</v>
      </c>
      <c r="G347" s="7">
        <v>33.433392695006191</v>
      </c>
      <c r="H347" s="7">
        <v>0.99215177779294339</v>
      </c>
      <c r="I347" s="7">
        <v>30.585999999999999</v>
      </c>
      <c r="J347" s="7">
        <v>3.8547074776321204</v>
      </c>
      <c r="K347" s="7">
        <v>30.827944559086532</v>
      </c>
      <c r="L347" s="7">
        <v>0.99215177779294339</v>
      </c>
      <c r="M347" s="7" t="s">
        <v>684</v>
      </c>
      <c r="N347" s="7" t="s">
        <v>704</v>
      </c>
      <c r="O347" s="7" t="s">
        <v>686</v>
      </c>
    </row>
    <row r="348" spans="2:15" ht="15">
      <c r="B348" s="6" t="s">
        <v>27</v>
      </c>
      <c r="C348" s="7" t="s">
        <v>691</v>
      </c>
      <c r="D348" s="7">
        <v>31.572580645161292</v>
      </c>
      <c r="E348" s="7">
        <v>31.183</v>
      </c>
      <c r="F348" s="7">
        <v>3.9682212925178084</v>
      </c>
      <c r="G348" s="7">
        <v>31.434475806451612</v>
      </c>
      <c r="H348" s="7">
        <v>0.99199999999999999</v>
      </c>
      <c r="I348" s="7">
        <v>28.62</v>
      </c>
      <c r="J348" s="7">
        <v>3.6420643745585641</v>
      </c>
      <c r="K348" s="7">
        <v>28.850806451612904</v>
      </c>
      <c r="L348" s="7">
        <v>0.99199999999999999</v>
      </c>
      <c r="M348" s="7" t="s">
        <v>684</v>
      </c>
      <c r="N348" s="7" t="s">
        <v>704</v>
      </c>
      <c r="O348" s="7" t="s">
        <v>686</v>
      </c>
    </row>
    <row r="349" spans="2:15" ht="15">
      <c r="B349" s="6" t="s">
        <v>27</v>
      </c>
      <c r="C349" s="7" t="s">
        <v>692</v>
      </c>
      <c r="D349" s="7" t="s">
        <v>661</v>
      </c>
      <c r="E349" s="7">
        <v>31.959282636122008</v>
      </c>
      <c r="F349" s="7">
        <v>3.470290572652861</v>
      </c>
      <c r="G349" s="7">
        <v>32.147140825805536</v>
      </c>
      <c r="H349" s="7">
        <v>0.99415630177808134</v>
      </c>
      <c r="I349" s="7">
        <v>29.396282636122002</v>
      </c>
      <c r="J349" s="7">
        <v>3.1919878698363831</v>
      </c>
      <c r="K349" s="7">
        <v>29.569075389398812</v>
      </c>
      <c r="L349" s="7">
        <v>0.99415630177808134</v>
      </c>
      <c r="M349" s="7" t="s">
        <v>684</v>
      </c>
      <c r="N349" s="7" t="s">
        <v>704</v>
      </c>
      <c r="O349" s="7" t="s">
        <v>686</v>
      </c>
    </row>
    <row r="350" spans="2:15" ht="15">
      <c r="B350" s="6" t="s">
        <v>27</v>
      </c>
      <c r="C350" s="7" t="s">
        <v>693</v>
      </c>
      <c r="D350" s="7" t="s">
        <v>661</v>
      </c>
      <c r="E350" s="7">
        <v>31.866761293331276</v>
      </c>
      <c r="F350" s="7">
        <v>3.4602441661890091</v>
      </c>
      <c r="G350" s="7">
        <v>32.054075638143139</v>
      </c>
      <c r="H350" s="7">
        <v>0.99415630177808134</v>
      </c>
      <c r="I350" s="7">
        <v>29.303761293331274</v>
      </c>
      <c r="J350" s="7">
        <v>3.1819414633725218</v>
      </c>
      <c r="K350" s="7">
        <v>29.476010201736418</v>
      </c>
      <c r="L350" s="7">
        <v>0.99415630177808134</v>
      </c>
      <c r="M350" s="7" t="s">
        <v>684</v>
      </c>
      <c r="N350" s="7" t="s">
        <v>704</v>
      </c>
      <c r="O350" s="7" t="s">
        <v>686</v>
      </c>
    </row>
    <row r="351" spans="2:15" ht="15">
      <c r="B351" s="6" t="s">
        <v>27</v>
      </c>
      <c r="C351" s="7" t="s">
        <v>694</v>
      </c>
      <c r="D351" s="7" t="s">
        <v>661</v>
      </c>
      <c r="E351" s="7">
        <v>31.77941522603826</v>
      </c>
      <c r="F351" s="7">
        <v>3.4507597156981662</v>
      </c>
      <c r="G351" s="7">
        <v>31.966216146495</v>
      </c>
      <c r="H351" s="7">
        <v>0.99415630177808134</v>
      </c>
      <c r="I351" s="7">
        <v>29.216415226038261</v>
      </c>
      <c r="J351" s="7">
        <v>3.1724570128816794</v>
      </c>
      <c r="K351" s="7">
        <v>29.388150710088283</v>
      </c>
      <c r="L351" s="7">
        <v>0.99415630177808134</v>
      </c>
      <c r="M351" s="7" t="s">
        <v>684</v>
      </c>
      <c r="N351" s="7" t="s">
        <v>704</v>
      </c>
      <c r="O351" s="7" t="s">
        <v>686</v>
      </c>
    </row>
    <row r="352" spans="2:15" ht="15">
      <c r="B352" s="6" t="s">
        <v>27</v>
      </c>
      <c r="C352" s="7" t="s">
        <v>695</v>
      </c>
      <c r="D352" s="7" t="s">
        <v>661</v>
      </c>
      <c r="E352" s="7">
        <v>31.714539335653292</v>
      </c>
      <c r="F352" s="7">
        <v>3.443715183649116</v>
      </c>
      <c r="G352" s="7">
        <v>31.900958912527933</v>
      </c>
      <c r="H352" s="7">
        <v>0.99415630177808134</v>
      </c>
      <c r="I352" s="7">
        <v>29.151539335653297</v>
      </c>
      <c r="J352" s="7">
        <v>3.1654124808325919</v>
      </c>
      <c r="K352" s="7">
        <v>29.322893476121216</v>
      </c>
      <c r="L352" s="7">
        <v>0.99415630177808134</v>
      </c>
      <c r="M352" s="7" t="s">
        <v>684</v>
      </c>
      <c r="N352" s="7" t="s">
        <v>704</v>
      </c>
      <c r="O352" s="7" t="s">
        <v>686</v>
      </c>
    </row>
    <row r="353" spans="2:15" ht="15">
      <c r="B353" s="6" t="s">
        <v>27</v>
      </c>
      <c r="C353" s="7" t="s">
        <v>696</v>
      </c>
      <c r="D353" s="7" t="s">
        <v>661</v>
      </c>
      <c r="E353" s="7">
        <v>31.665011452883935</v>
      </c>
      <c r="F353" s="7">
        <v>3.4383372111015165</v>
      </c>
      <c r="G353" s="7">
        <v>31.851139902498247</v>
      </c>
      <c r="H353" s="7">
        <v>0.99415630177808134</v>
      </c>
      <c r="I353" s="7">
        <v>29.102011452883939</v>
      </c>
      <c r="J353" s="7">
        <v>3.1600345082849759</v>
      </c>
      <c r="K353" s="7">
        <v>29.273074466091529</v>
      </c>
      <c r="L353" s="7">
        <v>0.99415630177808134</v>
      </c>
      <c r="M353" s="7" t="s">
        <v>684</v>
      </c>
      <c r="N353" s="7" t="s">
        <v>704</v>
      </c>
      <c r="O353" s="7" t="s">
        <v>686</v>
      </c>
    </row>
    <row r="354" spans="2:15" ht="15">
      <c r="B354" s="6" t="s">
        <v>27</v>
      </c>
      <c r="C354" s="7" t="s">
        <v>697</v>
      </c>
      <c r="D354" s="7" t="s">
        <v>661</v>
      </c>
      <c r="E354" s="7">
        <v>31.6231753171073</v>
      </c>
      <c r="F354" s="7">
        <v>3.4337944449438749</v>
      </c>
      <c r="G354" s="7">
        <v>31.809057851917458</v>
      </c>
      <c r="H354" s="7">
        <v>0.99415630177808134</v>
      </c>
      <c r="I354" s="7">
        <v>29.060175317107301</v>
      </c>
      <c r="J354" s="7">
        <v>3.1554917421273827</v>
      </c>
      <c r="K354" s="7">
        <v>29.230992415510741</v>
      </c>
      <c r="L354" s="7">
        <v>0.99415630177808134</v>
      </c>
      <c r="M354" s="7" t="s">
        <v>684</v>
      </c>
      <c r="N354" s="7" t="s">
        <v>704</v>
      </c>
      <c r="O354" s="7" t="s">
        <v>686</v>
      </c>
    </row>
    <row r="355" spans="2:15" ht="15">
      <c r="B355" s="6" t="s">
        <v>27</v>
      </c>
      <c r="C355" s="7" t="s">
        <v>698</v>
      </c>
      <c r="D355" s="7" t="s">
        <v>661</v>
      </c>
      <c r="E355" s="7">
        <v>31.581432751532837</v>
      </c>
      <c r="F355" s="7">
        <v>3.429261839082812</v>
      </c>
      <c r="G355" s="7">
        <v>31.767069921548959</v>
      </c>
      <c r="H355" s="7">
        <v>0.99415630177808134</v>
      </c>
      <c r="I355" s="7">
        <v>29.018432751532842</v>
      </c>
      <c r="J355" s="7">
        <v>3.1509591362662728</v>
      </c>
      <c r="K355" s="7">
        <v>29.189004485142242</v>
      </c>
      <c r="L355" s="7">
        <v>0.99415630177808134</v>
      </c>
      <c r="M355" s="7" t="s">
        <v>684</v>
      </c>
      <c r="N355" s="7" t="s">
        <v>704</v>
      </c>
      <c r="O355" s="7" t="s">
        <v>686</v>
      </c>
    </row>
    <row r="356" spans="2:15" ht="15">
      <c r="B356" s="6" t="s">
        <v>27</v>
      </c>
      <c r="C356" s="7" t="s">
        <v>699</v>
      </c>
      <c r="D356" s="7" t="s">
        <v>661</v>
      </c>
      <c r="E356" s="7">
        <v>31.575838951898312</v>
      </c>
      <c r="F356" s="7">
        <v>3.4286544377728974</v>
      </c>
      <c r="G356" s="7">
        <v>31.761443241293026</v>
      </c>
      <c r="H356" s="7">
        <v>0.99415630177808134</v>
      </c>
      <c r="I356" s="7">
        <v>29.012838951898313</v>
      </c>
      <c r="J356" s="7">
        <v>3.1503517349564003</v>
      </c>
      <c r="K356" s="7">
        <v>29.183377804886309</v>
      </c>
      <c r="L356" s="7">
        <v>0.99415630177808134</v>
      </c>
      <c r="M356" s="7" t="s">
        <v>684</v>
      </c>
      <c r="N356" s="7" t="s">
        <v>704</v>
      </c>
      <c r="O356" s="7" t="s">
        <v>686</v>
      </c>
    </row>
    <row r="357" spans="2:15" ht="15">
      <c r="B357" s="6" t="s">
        <v>27</v>
      </c>
      <c r="C357" s="7" t="s">
        <v>700</v>
      </c>
      <c r="D357" s="7" t="s">
        <v>661</v>
      </c>
      <c r="E357" s="7">
        <v>31.677136357928745</v>
      </c>
      <c r="F357" s="7">
        <v>3.4396537908304836</v>
      </c>
      <c r="G357" s="7">
        <v>31.863336078313985</v>
      </c>
      <c r="H357" s="7">
        <v>0.99415630177808134</v>
      </c>
      <c r="I357" s="7">
        <v>29.114136357928746</v>
      </c>
      <c r="J357" s="7">
        <v>3.1613510880139706</v>
      </c>
      <c r="K357" s="7">
        <v>29.285270641907267</v>
      </c>
      <c r="L357" s="7">
        <v>0.99415630177808134</v>
      </c>
      <c r="M357" s="7" t="s">
        <v>684</v>
      </c>
      <c r="N357" s="7" t="s">
        <v>704</v>
      </c>
      <c r="O357" s="7" t="s">
        <v>686</v>
      </c>
    </row>
    <row r="358" spans="2:15" ht="15">
      <c r="B358" s="6" t="s">
        <v>27</v>
      </c>
      <c r="C358" s="7" t="s">
        <v>701</v>
      </c>
      <c r="D358" s="7" t="s">
        <v>661</v>
      </c>
      <c r="E358" s="7">
        <v>31.778433763959182</v>
      </c>
      <c r="F358" s="7">
        <v>3.4506531438880388</v>
      </c>
      <c r="G358" s="7">
        <v>31.965228915334947</v>
      </c>
      <c r="H358" s="7">
        <v>0.99415630177808134</v>
      </c>
      <c r="I358" s="7">
        <v>29.215433763959183</v>
      </c>
      <c r="J358" s="7">
        <v>3.1723504410715613</v>
      </c>
      <c r="K358" s="7">
        <v>29.38716347892823</v>
      </c>
      <c r="L358" s="7">
        <v>0.99415630177808134</v>
      </c>
      <c r="M358" s="7" t="s">
        <v>684</v>
      </c>
      <c r="N358" s="7" t="s">
        <v>704</v>
      </c>
      <c r="O358" s="7" t="s">
        <v>686</v>
      </c>
    </row>
    <row r="359" spans="2:15" ht="15">
      <c r="B359" s="6" t="s">
        <v>52</v>
      </c>
      <c r="C359" s="7" t="s">
        <v>683</v>
      </c>
      <c r="D359" s="7">
        <v>20.408314000000001</v>
      </c>
      <c r="E359" s="7">
        <v>30.329000000000001</v>
      </c>
      <c r="F359" s="7">
        <v>9.9470131455685404</v>
      </c>
      <c r="G359" s="7">
        <v>31.918510484014028</v>
      </c>
      <c r="H359" s="7">
        <v>0.95020098181554824</v>
      </c>
      <c r="I359" s="7">
        <v>26.419</v>
      </c>
      <c r="J359" s="7">
        <v>8.6646490254467814</v>
      </c>
      <c r="K359" s="7">
        <v>27.803591561778056</v>
      </c>
      <c r="L359" s="7">
        <v>0.95020098181554824</v>
      </c>
      <c r="M359" s="7" t="s">
        <v>684</v>
      </c>
      <c r="N359" s="7" t="s">
        <v>704</v>
      </c>
      <c r="O359" s="7" t="s">
        <v>686</v>
      </c>
    </row>
    <row r="360" spans="2:15" ht="15">
      <c r="B360" s="6" t="s">
        <v>52</v>
      </c>
      <c r="C360" s="7" t="s">
        <v>687</v>
      </c>
      <c r="D360" s="7">
        <v>28.235706</v>
      </c>
      <c r="E360" s="7">
        <v>25.8</v>
      </c>
      <c r="F360" s="7">
        <v>6.9089169951825378</v>
      </c>
      <c r="G360" s="7">
        <v>26.709045921678335</v>
      </c>
      <c r="H360" s="7">
        <v>0.9659648673208312</v>
      </c>
      <c r="I360" s="7">
        <v>22.904800000000002</v>
      </c>
      <c r="J360" s="7">
        <v>6.1336186818316722</v>
      </c>
      <c r="K360" s="7">
        <v>23.711835466157286</v>
      </c>
      <c r="L360" s="7">
        <v>0.9659648673208312</v>
      </c>
      <c r="M360" s="7" t="s">
        <v>684</v>
      </c>
      <c r="N360" s="7" t="s">
        <v>704</v>
      </c>
      <c r="O360" s="7" t="s">
        <v>686</v>
      </c>
    </row>
    <row r="361" spans="2:15" ht="15">
      <c r="B361" s="6" t="s">
        <v>52</v>
      </c>
      <c r="C361" s="7" t="s">
        <v>688</v>
      </c>
      <c r="D361" s="7">
        <v>22.691500000000001</v>
      </c>
      <c r="E361" s="7">
        <v>23.01</v>
      </c>
      <c r="F361" s="7">
        <v>2.5817654832613957</v>
      </c>
      <c r="G361" s="7">
        <v>23.154386474501113</v>
      </c>
      <c r="H361" s="7">
        <v>0.99376418482691753</v>
      </c>
      <c r="I361" s="7">
        <v>20.7395</v>
      </c>
      <c r="J361" s="7">
        <v>2.327011092572763</v>
      </c>
      <c r="K361" s="7">
        <v>20.86963921286031</v>
      </c>
      <c r="L361" s="7">
        <v>0.99376418482691753</v>
      </c>
      <c r="M361" s="7" t="s">
        <v>684</v>
      </c>
      <c r="N361" s="7" t="s">
        <v>704</v>
      </c>
      <c r="O361" s="7" t="s">
        <v>686</v>
      </c>
    </row>
    <row r="362" spans="2:15" ht="15">
      <c r="B362" s="6" t="s">
        <v>52</v>
      </c>
      <c r="C362" s="7" t="s">
        <v>689</v>
      </c>
      <c r="D362" s="7" t="s">
        <v>661</v>
      </c>
      <c r="E362" s="7" t="s">
        <v>661</v>
      </c>
      <c r="F362" s="7" t="s">
        <v>661</v>
      </c>
      <c r="G362" s="7" t="s">
        <v>661</v>
      </c>
      <c r="H362" s="7" t="s">
        <v>661</v>
      </c>
      <c r="I362" s="7" t="s">
        <v>661</v>
      </c>
      <c r="J362" s="7" t="s">
        <v>661</v>
      </c>
      <c r="K362" s="7" t="s">
        <v>661</v>
      </c>
      <c r="L362" s="7" t="s">
        <v>661</v>
      </c>
      <c r="M362" s="7" t="s">
        <v>684</v>
      </c>
      <c r="N362" s="7" t="s">
        <v>704</v>
      </c>
      <c r="O362" s="7" t="s">
        <v>686</v>
      </c>
    </row>
    <row r="363" spans="2:15" ht="15">
      <c r="B363" s="6" t="s">
        <v>52</v>
      </c>
      <c r="C363" s="7" t="s">
        <v>690</v>
      </c>
      <c r="D363" s="7" t="s">
        <v>661</v>
      </c>
      <c r="E363" s="7" t="s">
        <v>661</v>
      </c>
      <c r="F363" s="7" t="s">
        <v>661</v>
      </c>
      <c r="G363" s="7" t="s">
        <v>661</v>
      </c>
      <c r="H363" s="7" t="s">
        <v>661</v>
      </c>
      <c r="I363" s="7" t="s">
        <v>661</v>
      </c>
      <c r="J363" s="7" t="s">
        <v>661</v>
      </c>
      <c r="K363" s="7" t="s">
        <v>661</v>
      </c>
      <c r="L363" s="7" t="s">
        <v>661</v>
      </c>
      <c r="M363" s="7" t="s">
        <v>684</v>
      </c>
      <c r="N363" s="7" t="s">
        <v>704</v>
      </c>
      <c r="O363" s="7" t="s">
        <v>686</v>
      </c>
    </row>
    <row r="364" spans="2:15" ht="15">
      <c r="B364" s="6" t="s">
        <v>52</v>
      </c>
      <c r="C364" s="7" t="s">
        <v>691</v>
      </c>
      <c r="D364" s="7" t="s">
        <v>661</v>
      </c>
      <c r="E364" s="7" t="s">
        <v>661</v>
      </c>
      <c r="F364" s="7" t="s">
        <v>661</v>
      </c>
      <c r="G364" s="7" t="s">
        <v>661</v>
      </c>
      <c r="H364" s="7" t="s">
        <v>661</v>
      </c>
      <c r="I364" s="7" t="s">
        <v>661</v>
      </c>
      <c r="J364" s="7" t="s">
        <v>661</v>
      </c>
      <c r="K364" s="7" t="s">
        <v>661</v>
      </c>
      <c r="L364" s="7" t="s">
        <v>661</v>
      </c>
      <c r="M364" s="7" t="s">
        <v>684</v>
      </c>
      <c r="N364" s="7" t="s">
        <v>704</v>
      </c>
      <c r="O364" s="7" t="s">
        <v>686</v>
      </c>
    </row>
    <row r="365" spans="2:15" ht="15">
      <c r="B365" s="6" t="s">
        <v>52</v>
      </c>
      <c r="C365" s="7" t="s">
        <v>692</v>
      </c>
      <c r="D365" s="7" t="s">
        <v>661</v>
      </c>
      <c r="E365" s="7" t="s">
        <v>661</v>
      </c>
      <c r="F365" s="7" t="s">
        <v>661</v>
      </c>
      <c r="G365" s="7" t="s">
        <v>661</v>
      </c>
      <c r="H365" s="7" t="s">
        <v>661</v>
      </c>
      <c r="I365" s="7" t="s">
        <v>661</v>
      </c>
      <c r="J365" s="7" t="s">
        <v>661</v>
      </c>
      <c r="K365" s="7" t="s">
        <v>661</v>
      </c>
      <c r="L365" s="7" t="s">
        <v>661</v>
      </c>
      <c r="M365" s="7" t="s">
        <v>684</v>
      </c>
      <c r="N365" s="7" t="s">
        <v>704</v>
      </c>
      <c r="O365" s="7" t="s">
        <v>686</v>
      </c>
    </row>
    <row r="366" spans="2:15" ht="15">
      <c r="B366" s="6" t="s">
        <v>52</v>
      </c>
      <c r="C366" s="7" t="s">
        <v>693</v>
      </c>
      <c r="D366" s="7" t="s">
        <v>661</v>
      </c>
      <c r="E366" s="7" t="s">
        <v>661</v>
      </c>
      <c r="F366" s="7" t="s">
        <v>661</v>
      </c>
      <c r="G366" s="7" t="s">
        <v>661</v>
      </c>
      <c r="H366" s="7" t="s">
        <v>661</v>
      </c>
      <c r="I366" s="7" t="s">
        <v>661</v>
      </c>
      <c r="J366" s="7" t="s">
        <v>661</v>
      </c>
      <c r="K366" s="7" t="s">
        <v>661</v>
      </c>
      <c r="L366" s="7" t="s">
        <v>661</v>
      </c>
      <c r="M366" s="7" t="s">
        <v>684</v>
      </c>
      <c r="N366" s="7" t="s">
        <v>704</v>
      </c>
      <c r="O366" s="7" t="s">
        <v>686</v>
      </c>
    </row>
    <row r="367" spans="2:15" ht="15">
      <c r="B367" s="6" t="s">
        <v>52</v>
      </c>
      <c r="C367" s="7" t="s">
        <v>694</v>
      </c>
      <c r="D367" s="7" t="s">
        <v>661</v>
      </c>
      <c r="E367" s="7" t="s">
        <v>661</v>
      </c>
      <c r="F367" s="7" t="s">
        <v>661</v>
      </c>
      <c r="G367" s="7" t="s">
        <v>661</v>
      </c>
      <c r="H367" s="7" t="s">
        <v>661</v>
      </c>
      <c r="I367" s="7" t="s">
        <v>661</v>
      </c>
      <c r="J367" s="7" t="s">
        <v>661</v>
      </c>
      <c r="K367" s="7" t="s">
        <v>661</v>
      </c>
      <c r="L367" s="7" t="s">
        <v>661</v>
      </c>
      <c r="M367" s="7" t="s">
        <v>684</v>
      </c>
      <c r="N367" s="7" t="s">
        <v>704</v>
      </c>
      <c r="O367" s="7" t="s">
        <v>686</v>
      </c>
    </row>
    <row r="368" spans="2:15" ht="15">
      <c r="B368" s="6" t="s">
        <v>52</v>
      </c>
      <c r="C368" s="7" t="s">
        <v>695</v>
      </c>
      <c r="D368" s="7" t="s">
        <v>661</v>
      </c>
      <c r="E368" s="7" t="s">
        <v>661</v>
      </c>
      <c r="F368" s="7" t="s">
        <v>661</v>
      </c>
      <c r="G368" s="7" t="s">
        <v>661</v>
      </c>
      <c r="H368" s="7" t="s">
        <v>661</v>
      </c>
      <c r="I368" s="7" t="s">
        <v>661</v>
      </c>
      <c r="J368" s="7" t="s">
        <v>661</v>
      </c>
      <c r="K368" s="7" t="s">
        <v>661</v>
      </c>
      <c r="L368" s="7" t="s">
        <v>661</v>
      </c>
      <c r="M368" s="7" t="s">
        <v>684</v>
      </c>
      <c r="N368" s="7" t="s">
        <v>704</v>
      </c>
      <c r="O368" s="7" t="s">
        <v>686</v>
      </c>
    </row>
    <row r="369" spans="2:15" ht="15">
      <c r="B369" s="6" t="s">
        <v>52</v>
      </c>
      <c r="C369" s="7" t="s">
        <v>696</v>
      </c>
      <c r="D369" s="7" t="s">
        <v>661</v>
      </c>
      <c r="E369" s="7" t="s">
        <v>661</v>
      </c>
      <c r="F369" s="7" t="s">
        <v>661</v>
      </c>
      <c r="G369" s="7" t="s">
        <v>661</v>
      </c>
      <c r="H369" s="7" t="s">
        <v>661</v>
      </c>
      <c r="I369" s="7" t="s">
        <v>661</v>
      </c>
      <c r="J369" s="7" t="s">
        <v>661</v>
      </c>
      <c r="K369" s="7" t="s">
        <v>661</v>
      </c>
      <c r="L369" s="7" t="s">
        <v>661</v>
      </c>
      <c r="M369" s="7" t="s">
        <v>684</v>
      </c>
      <c r="N369" s="7" t="s">
        <v>704</v>
      </c>
      <c r="O369" s="7" t="s">
        <v>686</v>
      </c>
    </row>
    <row r="370" spans="2:15" ht="15">
      <c r="B370" s="6" t="s">
        <v>52</v>
      </c>
      <c r="C370" s="7" t="s">
        <v>697</v>
      </c>
      <c r="D370" s="7" t="s">
        <v>661</v>
      </c>
      <c r="E370" s="7" t="s">
        <v>661</v>
      </c>
      <c r="F370" s="7" t="s">
        <v>661</v>
      </c>
      <c r="G370" s="7" t="s">
        <v>661</v>
      </c>
      <c r="H370" s="7" t="s">
        <v>661</v>
      </c>
      <c r="I370" s="7" t="s">
        <v>661</v>
      </c>
      <c r="J370" s="7" t="s">
        <v>661</v>
      </c>
      <c r="K370" s="7" t="s">
        <v>661</v>
      </c>
      <c r="L370" s="7" t="s">
        <v>661</v>
      </c>
      <c r="M370" s="7" t="s">
        <v>684</v>
      </c>
      <c r="N370" s="7" t="s">
        <v>704</v>
      </c>
      <c r="O370" s="7" t="s">
        <v>686</v>
      </c>
    </row>
    <row r="371" spans="2:15" ht="15">
      <c r="B371" s="6" t="s">
        <v>52</v>
      </c>
      <c r="C371" s="7" t="s">
        <v>698</v>
      </c>
      <c r="D371" s="7" t="s">
        <v>661</v>
      </c>
      <c r="E371" s="7" t="s">
        <v>661</v>
      </c>
      <c r="F371" s="7" t="s">
        <v>661</v>
      </c>
      <c r="G371" s="7" t="s">
        <v>661</v>
      </c>
      <c r="H371" s="7" t="s">
        <v>661</v>
      </c>
      <c r="I371" s="7" t="s">
        <v>661</v>
      </c>
      <c r="J371" s="7" t="s">
        <v>661</v>
      </c>
      <c r="K371" s="7" t="s">
        <v>661</v>
      </c>
      <c r="L371" s="7" t="s">
        <v>661</v>
      </c>
      <c r="M371" s="7" t="s">
        <v>684</v>
      </c>
      <c r="N371" s="7" t="s">
        <v>704</v>
      </c>
      <c r="O371" s="7" t="s">
        <v>686</v>
      </c>
    </row>
    <row r="372" spans="2:15" ht="15">
      <c r="B372" s="6" t="s">
        <v>52</v>
      </c>
      <c r="C372" s="7" t="s">
        <v>699</v>
      </c>
      <c r="D372" s="7" t="s">
        <v>661</v>
      </c>
      <c r="E372" s="7" t="s">
        <v>661</v>
      </c>
      <c r="F372" s="7" t="s">
        <v>661</v>
      </c>
      <c r="G372" s="7" t="s">
        <v>661</v>
      </c>
      <c r="H372" s="7" t="s">
        <v>661</v>
      </c>
      <c r="I372" s="7" t="s">
        <v>661</v>
      </c>
      <c r="J372" s="7" t="s">
        <v>661</v>
      </c>
      <c r="K372" s="7" t="s">
        <v>661</v>
      </c>
      <c r="L372" s="7" t="s">
        <v>661</v>
      </c>
      <c r="M372" s="7" t="s">
        <v>684</v>
      </c>
      <c r="N372" s="7" t="s">
        <v>704</v>
      </c>
      <c r="O372" s="7" t="s">
        <v>686</v>
      </c>
    </row>
    <row r="373" spans="2:15" ht="15">
      <c r="B373" s="6" t="s">
        <v>52</v>
      </c>
      <c r="C373" s="7" t="s">
        <v>700</v>
      </c>
      <c r="D373" s="7" t="s">
        <v>661</v>
      </c>
      <c r="E373" s="7" t="s">
        <v>661</v>
      </c>
      <c r="F373" s="7" t="s">
        <v>661</v>
      </c>
      <c r="G373" s="7" t="s">
        <v>661</v>
      </c>
      <c r="H373" s="7" t="s">
        <v>661</v>
      </c>
      <c r="I373" s="7" t="s">
        <v>661</v>
      </c>
      <c r="J373" s="7" t="s">
        <v>661</v>
      </c>
      <c r="K373" s="7" t="s">
        <v>661</v>
      </c>
      <c r="L373" s="7" t="s">
        <v>661</v>
      </c>
      <c r="M373" s="7" t="s">
        <v>684</v>
      </c>
      <c r="N373" s="7" t="s">
        <v>704</v>
      </c>
      <c r="O373" s="7" t="s">
        <v>686</v>
      </c>
    </row>
    <row r="374" spans="2:15" ht="15">
      <c r="B374" s="6" t="s">
        <v>52</v>
      </c>
      <c r="C374" s="7" t="s">
        <v>701</v>
      </c>
      <c r="D374" s="7" t="s">
        <v>661</v>
      </c>
      <c r="E374" s="7" t="s">
        <v>661</v>
      </c>
      <c r="F374" s="7" t="s">
        <v>661</v>
      </c>
      <c r="G374" s="7" t="s">
        <v>661</v>
      </c>
      <c r="H374" s="7" t="s">
        <v>661</v>
      </c>
      <c r="I374" s="7" t="s">
        <v>661</v>
      </c>
      <c r="J374" s="7" t="s">
        <v>661</v>
      </c>
      <c r="K374" s="7" t="s">
        <v>661</v>
      </c>
      <c r="L374" s="7" t="s">
        <v>661</v>
      </c>
      <c r="M374" s="7" t="s">
        <v>684</v>
      </c>
      <c r="N374" s="7" t="s">
        <v>704</v>
      </c>
      <c r="O374" s="7" t="s">
        <v>686</v>
      </c>
    </row>
    <row r="375" spans="2:15" ht="15">
      <c r="B375" s="6" t="s">
        <v>587</v>
      </c>
      <c r="C375" s="7" t="s">
        <v>683</v>
      </c>
      <c r="D375" s="7" t="s">
        <v>661</v>
      </c>
      <c r="E375" s="7" t="s">
        <v>661</v>
      </c>
      <c r="F375" s="7" t="s">
        <v>661</v>
      </c>
      <c r="G375" s="7" t="s">
        <v>661</v>
      </c>
      <c r="H375" s="7" t="s">
        <v>661</v>
      </c>
      <c r="I375" s="7" t="s">
        <v>661</v>
      </c>
      <c r="J375" s="7" t="s">
        <v>661</v>
      </c>
      <c r="K375" s="7" t="s">
        <v>661</v>
      </c>
      <c r="L375" s="7" t="s">
        <v>661</v>
      </c>
      <c r="M375" s="7" t="s">
        <v>703</v>
      </c>
      <c r="N375" s="7" t="s">
        <v>704</v>
      </c>
      <c r="O375" s="7" t="s">
        <v>686</v>
      </c>
    </row>
    <row r="376" spans="2:15" ht="15">
      <c r="B376" s="6" t="s">
        <v>587</v>
      </c>
      <c r="C376" s="7" t="s">
        <v>687</v>
      </c>
      <c r="D376" s="7" t="s">
        <v>661</v>
      </c>
      <c r="E376" s="7" t="s">
        <v>661</v>
      </c>
      <c r="F376" s="7" t="s">
        <v>661</v>
      </c>
      <c r="G376" s="7" t="s">
        <v>661</v>
      </c>
      <c r="H376" s="7" t="s">
        <v>661</v>
      </c>
      <c r="I376" s="7" t="s">
        <v>661</v>
      </c>
      <c r="J376" s="7" t="s">
        <v>661</v>
      </c>
      <c r="K376" s="7" t="s">
        <v>661</v>
      </c>
      <c r="L376" s="7" t="s">
        <v>661</v>
      </c>
      <c r="M376" s="7" t="s">
        <v>703</v>
      </c>
      <c r="N376" s="7" t="s">
        <v>704</v>
      </c>
      <c r="O376" s="7" t="s">
        <v>686</v>
      </c>
    </row>
    <row r="377" spans="2:15" ht="15">
      <c r="B377" s="6" t="s">
        <v>587</v>
      </c>
      <c r="C377" s="7" t="s">
        <v>688</v>
      </c>
      <c r="D377" s="7" t="s">
        <v>661</v>
      </c>
      <c r="E377" s="7" t="s">
        <v>661</v>
      </c>
      <c r="F377" s="7" t="s">
        <v>661</v>
      </c>
      <c r="G377" s="7" t="s">
        <v>661</v>
      </c>
      <c r="H377" s="7" t="s">
        <v>661</v>
      </c>
      <c r="I377" s="7" t="s">
        <v>661</v>
      </c>
      <c r="J377" s="7" t="s">
        <v>661</v>
      </c>
      <c r="K377" s="7" t="s">
        <v>661</v>
      </c>
      <c r="L377" s="7" t="s">
        <v>661</v>
      </c>
      <c r="M377" s="7" t="s">
        <v>703</v>
      </c>
      <c r="N377" s="7" t="s">
        <v>704</v>
      </c>
      <c r="O377" s="7" t="s">
        <v>686</v>
      </c>
    </row>
    <row r="378" spans="2:15" ht="15">
      <c r="B378" s="6" t="s">
        <v>587</v>
      </c>
      <c r="C378" s="7" t="s">
        <v>689</v>
      </c>
      <c r="D378" s="7" t="s">
        <v>661</v>
      </c>
      <c r="E378" s="7" t="s">
        <v>661</v>
      </c>
      <c r="F378" s="7" t="s">
        <v>661</v>
      </c>
      <c r="G378" s="7" t="s">
        <v>661</v>
      </c>
      <c r="H378" s="7" t="s">
        <v>661</v>
      </c>
      <c r="I378" s="7" t="s">
        <v>661</v>
      </c>
      <c r="J378" s="7" t="s">
        <v>661</v>
      </c>
      <c r="K378" s="7" t="s">
        <v>661</v>
      </c>
      <c r="L378" s="7" t="s">
        <v>661</v>
      </c>
      <c r="M378" s="7" t="s">
        <v>703</v>
      </c>
      <c r="N378" s="7" t="s">
        <v>704</v>
      </c>
      <c r="O378" s="7" t="s">
        <v>686</v>
      </c>
    </row>
    <row r="379" spans="2:15" ht="15">
      <c r="B379" s="6" t="s">
        <v>587</v>
      </c>
      <c r="C379" s="7" t="s">
        <v>690</v>
      </c>
      <c r="D379" s="7" t="s">
        <v>661</v>
      </c>
      <c r="E379" s="7" t="s">
        <v>661</v>
      </c>
      <c r="F379" s="7" t="s">
        <v>661</v>
      </c>
      <c r="G379" s="7" t="s">
        <v>661</v>
      </c>
      <c r="H379" s="7" t="s">
        <v>661</v>
      </c>
      <c r="I379" s="7" t="s">
        <v>661</v>
      </c>
      <c r="J379" s="7" t="s">
        <v>661</v>
      </c>
      <c r="K379" s="7" t="s">
        <v>661</v>
      </c>
      <c r="L379" s="7" t="s">
        <v>661</v>
      </c>
      <c r="M379" s="7" t="s">
        <v>703</v>
      </c>
      <c r="N379" s="7" t="s">
        <v>704</v>
      </c>
      <c r="O379" s="7" t="s">
        <v>686</v>
      </c>
    </row>
    <row r="380" spans="2:15" ht="15">
      <c r="B380" s="6" t="s">
        <v>587</v>
      </c>
      <c r="C380" s="7" t="s">
        <v>691</v>
      </c>
      <c r="D380" s="7" t="s">
        <v>661</v>
      </c>
      <c r="E380" s="7" t="s">
        <v>661</v>
      </c>
      <c r="F380" s="7" t="s">
        <v>661</v>
      </c>
      <c r="G380" s="7" t="s">
        <v>661</v>
      </c>
      <c r="H380" s="7" t="s">
        <v>661</v>
      </c>
      <c r="I380" s="7" t="s">
        <v>661</v>
      </c>
      <c r="J380" s="7" t="s">
        <v>661</v>
      </c>
      <c r="K380" s="7" t="s">
        <v>661</v>
      </c>
      <c r="L380" s="7" t="s">
        <v>661</v>
      </c>
      <c r="M380" s="7" t="s">
        <v>703</v>
      </c>
      <c r="N380" s="7" t="s">
        <v>704</v>
      </c>
      <c r="O380" s="7" t="s">
        <v>686</v>
      </c>
    </row>
    <row r="381" spans="2:15" ht="15">
      <c r="B381" s="6" t="s">
        <v>587</v>
      </c>
      <c r="C381" s="7" t="s">
        <v>692</v>
      </c>
      <c r="D381" s="7" t="s">
        <v>661</v>
      </c>
      <c r="E381" s="7">
        <v>11.97</v>
      </c>
      <c r="F381" s="7">
        <v>5.7973355949090966</v>
      </c>
      <c r="G381" s="7">
        <v>13.3</v>
      </c>
      <c r="H381" s="7">
        <v>0.9</v>
      </c>
      <c r="I381" s="7">
        <v>11.97</v>
      </c>
      <c r="J381" s="7">
        <v>5.7973355949090966</v>
      </c>
      <c r="K381" s="7">
        <v>13.3</v>
      </c>
      <c r="L381" s="7">
        <v>0.9</v>
      </c>
      <c r="M381" s="7" t="s">
        <v>703</v>
      </c>
      <c r="N381" s="7" t="s">
        <v>704</v>
      </c>
      <c r="O381" s="7" t="s">
        <v>686</v>
      </c>
    </row>
    <row r="382" spans="2:15" ht="15">
      <c r="B382" s="6" t="s">
        <v>587</v>
      </c>
      <c r="C382" s="7" t="s">
        <v>693</v>
      </c>
      <c r="D382" s="7" t="s">
        <v>661</v>
      </c>
      <c r="E382" s="7">
        <v>15.390000000000002</v>
      </c>
      <c r="F382" s="7">
        <v>7.4537171934545494</v>
      </c>
      <c r="G382" s="7">
        <v>17.100000000000001</v>
      </c>
      <c r="H382" s="7">
        <v>0.9</v>
      </c>
      <c r="I382" s="7">
        <v>15.390000000000002</v>
      </c>
      <c r="J382" s="7">
        <v>7.4537171934545494</v>
      </c>
      <c r="K382" s="7">
        <v>17.100000000000001</v>
      </c>
      <c r="L382" s="7">
        <v>0.9</v>
      </c>
      <c r="M382" s="7" t="s">
        <v>703</v>
      </c>
      <c r="N382" s="7" t="s">
        <v>704</v>
      </c>
      <c r="O382" s="7" t="s">
        <v>686</v>
      </c>
    </row>
    <row r="383" spans="2:15" ht="15">
      <c r="B383" s="6" t="s">
        <v>587</v>
      </c>
      <c r="C383" s="7" t="s">
        <v>694</v>
      </c>
      <c r="D383" s="7" t="s">
        <v>661</v>
      </c>
      <c r="E383" s="7">
        <v>18.810000000000002</v>
      </c>
      <c r="F383" s="7">
        <v>9.1100987920000112</v>
      </c>
      <c r="G383" s="7">
        <v>20.900000000000002</v>
      </c>
      <c r="H383" s="7">
        <v>0.9</v>
      </c>
      <c r="I383" s="7">
        <v>18.810000000000002</v>
      </c>
      <c r="J383" s="7">
        <v>9.1100987920000112</v>
      </c>
      <c r="K383" s="7">
        <v>20.900000000000002</v>
      </c>
      <c r="L383" s="7">
        <v>0.9</v>
      </c>
      <c r="M383" s="7" t="s">
        <v>703</v>
      </c>
      <c r="N383" s="7" t="s">
        <v>704</v>
      </c>
      <c r="O383" s="7" t="s">
        <v>686</v>
      </c>
    </row>
    <row r="384" spans="2:15" ht="15">
      <c r="B384" s="6" t="s">
        <v>587</v>
      </c>
      <c r="C384" s="7" t="s">
        <v>695</v>
      </c>
      <c r="D384" s="7" t="s">
        <v>661</v>
      </c>
      <c r="E384" s="7">
        <v>22.230000000000004</v>
      </c>
      <c r="F384" s="7">
        <v>10.76648039054546</v>
      </c>
      <c r="G384" s="7">
        <v>24.700000000000003</v>
      </c>
      <c r="H384" s="7">
        <v>0.9</v>
      </c>
      <c r="I384" s="7">
        <v>22.230000000000004</v>
      </c>
      <c r="J384" s="7">
        <v>10.76648039054546</v>
      </c>
      <c r="K384" s="7">
        <v>24.700000000000003</v>
      </c>
      <c r="L384" s="7">
        <v>0.9</v>
      </c>
      <c r="M384" s="7" t="s">
        <v>703</v>
      </c>
      <c r="N384" s="7" t="s">
        <v>704</v>
      </c>
      <c r="O384" s="7" t="s">
        <v>686</v>
      </c>
    </row>
    <row r="385" spans="2:15" ht="15">
      <c r="B385" s="6" t="s">
        <v>587</v>
      </c>
      <c r="C385" s="7" t="s">
        <v>696</v>
      </c>
      <c r="D385" s="7" t="s">
        <v>661</v>
      </c>
      <c r="E385" s="7">
        <v>25.650000000000002</v>
      </c>
      <c r="F385" s="7">
        <v>12.422861989090924</v>
      </c>
      <c r="G385" s="7">
        <v>28.500000000000004</v>
      </c>
      <c r="H385" s="7">
        <v>0.9</v>
      </c>
      <c r="I385" s="7">
        <v>25.650000000000002</v>
      </c>
      <c r="J385" s="7">
        <v>12.422861989090924</v>
      </c>
      <c r="K385" s="7">
        <v>28.500000000000004</v>
      </c>
      <c r="L385" s="7">
        <v>0.9</v>
      </c>
      <c r="M385" s="7" t="s">
        <v>703</v>
      </c>
      <c r="N385" s="7" t="s">
        <v>704</v>
      </c>
      <c r="O385" s="7" t="s">
        <v>686</v>
      </c>
    </row>
    <row r="386" spans="2:15" ht="15">
      <c r="B386" s="6" t="s">
        <v>587</v>
      </c>
      <c r="C386" s="7" t="s">
        <v>697</v>
      </c>
      <c r="D386" s="7" t="s">
        <v>661</v>
      </c>
      <c r="E386" s="7">
        <v>25.650000000000002</v>
      </c>
      <c r="F386" s="7">
        <v>12.422861989090924</v>
      </c>
      <c r="G386" s="7">
        <v>28.500000000000004</v>
      </c>
      <c r="H386" s="7">
        <v>0.9</v>
      </c>
      <c r="I386" s="7">
        <v>25.650000000000002</v>
      </c>
      <c r="J386" s="7">
        <v>12.422861989090924</v>
      </c>
      <c r="K386" s="7">
        <v>28.500000000000004</v>
      </c>
      <c r="L386" s="7">
        <v>0.9</v>
      </c>
      <c r="M386" s="7" t="s">
        <v>703</v>
      </c>
      <c r="N386" s="7" t="s">
        <v>704</v>
      </c>
      <c r="O386" s="7" t="s">
        <v>686</v>
      </c>
    </row>
    <row r="387" spans="2:15" ht="15">
      <c r="B387" s="6" t="s">
        <v>587</v>
      </c>
      <c r="C387" s="7" t="s">
        <v>698</v>
      </c>
      <c r="D387" s="7" t="s">
        <v>661</v>
      </c>
      <c r="E387" s="7">
        <v>25.650000000000002</v>
      </c>
      <c r="F387" s="7">
        <v>12.422861989090924</v>
      </c>
      <c r="G387" s="7">
        <v>28.500000000000004</v>
      </c>
      <c r="H387" s="7">
        <v>0.9</v>
      </c>
      <c r="I387" s="7">
        <v>25.650000000000002</v>
      </c>
      <c r="J387" s="7">
        <v>12.422861989090924</v>
      </c>
      <c r="K387" s="7">
        <v>28.500000000000004</v>
      </c>
      <c r="L387" s="7">
        <v>0.9</v>
      </c>
      <c r="M387" s="7" t="s">
        <v>703</v>
      </c>
      <c r="N387" s="7" t="s">
        <v>704</v>
      </c>
      <c r="O387" s="7" t="s">
        <v>686</v>
      </c>
    </row>
    <row r="388" spans="2:15" ht="15">
      <c r="B388" s="6" t="s">
        <v>587</v>
      </c>
      <c r="C388" s="7" t="s">
        <v>699</v>
      </c>
      <c r="D388" s="7" t="s">
        <v>661</v>
      </c>
      <c r="E388" s="7">
        <v>25.650000000000002</v>
      </c>
      <c r="F388" s="7">
        <v>12.422861989090924</v>
      </c>
      <c r="G388" s="7">
        <v>28.500000000000004</v>
      </c>
      <c r="H388" s="7">
        <v>0.9</v>
      </c>
      <c r="I388" s="7">
        <v>25.650000000000002</v>
      </c>
      <c r="J388" s="7">
        <v>12.422861989090924</v>
      </c>
      <c r="K388" s="7">
        <v>28.500000000000004</v>
      </c>
      <c r="L388" s="7">
        <v>0.9</v>
      </c>
      <c r="M388" s="7" t="s">
        <v>703</v>
      </c>
      <c r="N388" s="7" t="s">
        <v>704</v>
      </c>
      <c r="O388" s="7" t="s">
        <v>686</v>
      </c>
    </row>
    <row r="389" spans="2:15" ht="15">
      <c r="B389" s="6" t="s">
        <v>587</v>
      </c>
      <c r="C389" s="7" t="s">
        <v>700</v>
      </c>
      <c r="D389" s="7" t="s">
        <v>661</v>
      </c>
      <c r="E389" s="7">
        <v>25.650000000000002</v>
      </c>
      <c r="F389" s="7">
        <v>12.422861989090924</v>
      </c>
      <c r="G389" s="7">
        <v>28.500000000000004</v>
      </c>
      <c r="H389" s="7">
        <v>0.9</v>
      </c>
      <c r="I389" s="7">
        <v>25.650000000000002</v>
      </c>
      <c r="J389" s="7">
        <v>12.422861989090924</v>
      </c>
      <c r="K389" s="7">
        <v>28.500000000000004</v>
      </c>
      <c r="L389" s="7">
        <v>0.9</v>
      </c>
      <c r="M389" s="7" t="s">
        <v>703</v>
      </c>
      <c r="N389" s="7" t="s">
        <v>704</v>
      </c>
      <c r="O389" s="7" t="s">
        <v>686</v>
      </c>
    </row>
    <row r="390" spans="2:15" ht="15">
      <c r="B390" s="6" t="s">
        <v>587</v>
      </c>
      <c r="C390" s="7" t="s">
        <v>701</v>
      </c>
      <c r="D390" s="7" t="s">
        <v>661</v>
      </c>
      <c r="E390" s="7">
        <v>25.650000000000002</v>
      </c>
      <c r="F390" s="7">
        <v>12.422861989090924</v>
      </c>
      <c r="G390" s="7">
        <v>28.500000000000004</v>
      </c>
      <c r="H390" s="7">
        <v>0.9</v>
      </c>
      <c r="I390" s="7">
        <v>25.650000000000002</v>
      </c>
      <c r="J390" s="7">
        <v>12.422861989090924</v>
      </c>
      <c r="K390" s="7">
        <v>28.500000000000004</v>
      </c>
      <c r="L390" s="7">
        <v>0.9</v>
      </c>
      <c r="M390" s="7" t="s">
        <v>703</v>
      </c>
      <c r="N390" s="7" t="s">
        <v>704</v>
      </c>
      <c r="O390" s="7" t="s">
        <v>686</v>
      </c>
    </row>
    <row r="391" spans="2:15" ht="15">
      <c r="B391" s="6" t="s">
        <v>65</v>
      </c>
      <c r="C391" s="7" t="s">
        <v>683</v>
      </c>
      <c r="D391" s="7">
        <v>18.792551</v>
      </c>
      <c r="E391" s="7">
        <v>24.414000000000001</v>
      </c>
      <c r="F391" s="7">
        <v>2.9059022926479239</v>
      </c>
      <c r="G391" s="7">
        <v>24.586330839196329</v>
      </c>
      <c r="H391" s="7">
        <v>0.99299078661539886</v>
      </c>
      <c r="I391" s="7">
        <v>21.963200000000001</v>
      </c>
      <c r="J391" s="7">
        <v>2.6141932183945453</v>
      </c>
      <c r="K391" s="7">
        <v>22.118231403597804</v>
      </c>
      <c r="L391" s="7">
        <v>0.99299078661539886</v>
      </c>
      <c r="M391" s="7" t="s">
        <v>684</v>
      </c>
      <c r="N391" s="7" t="s">
        <v>704</v>
      </c>
      <c r="O391" s="7" t="s">
        <v>686</v>
      </c>
    </row>
    <row r="392" spans="2:15" ht="15">
      <c r="B392" s="6" t="s">
        <v>65</v>
      </c>
      <c r="C392" s="7" t="s">
        <v>687</v>
      </c>
      <c r="D392" s="7">
        <v>23.148748000000001</v>
      </c>
      <c r="E392" s="7">
        <v>23.460999999999999</v>
      </c>
      <c r="F392" s="7">
        <v>0.58193828435325479</v>
      </c>
      <c r="G392" s="7">
        <v>23.468216233169404</v>
      </c>
      <c r="H392" s="7">
        <v>0.9996925103681632</v>
      </c>
      <c r="I392" s="7">
        <v>21.010400000000001</v>
      </c>
      <c r="J392" s="7">
        <v>0.5211523860693188</v>
      </c>
      <c r="K392" s="7">
        <v>21.016862467302435</v>
      </c>
      <c r="L392" s="7">
        <v>0.9996925103681632</v>
      </c>
      <c r="M392" s="7" t="s">
        <v>684</v>
      </c>
      <c r="N392" s="7" t="s">
        <v>704</v>
      </c>
      <c r="O392" s="7" t="s">
        <v>686</v>
      </c>
    </row>
    <row r="393" spans="2:15" ht="15">
      <c r="B393" s="6" t="s">
        <v>65</v>
      </c>
      <c r="C393" s="7" t="s">
        <v>688</v>
      </c>
      <c r="D393" s="7">
        <v>20.011944</v>
      </c>
      <c r="E393" s="7">
        <v>23.026</v>
      </c>
      <c r="F393" s="7">
        <v>2.5138278241309422</v>
      </c>
      <c r="G393" s="7">
        <v>23.16281516416722</v>
      </c>
      <c r="H393" s="7">
        <v>0.99409332746483803</v>
      </c>
      <c r="I393" s="7">
        <v>20.574999999999999</v>
      </c>
      <c r="J393" s="7">
        <v>2.2462437019670802</v>
      </c>
      <c r="K393" s="7">
        <v>20.697251889287784</v>
      </c>
      <c r="L393" s="7">
        <v>0.99409332746483803</v>
      </c>
      <c r="M393" s="7" t="s">
        <v>684</v>
      </c>
      <c r="N393" s="7" t="s">
        <v>704</v>
      </c>
      <c r="O393" s="7" t="s">
        <v>686</v>
      </c>
    </row>
    <row r="394" spans="2:15" ht="15">
      <c r="B394" s="6" t="s">
        <v>65</v>
      </c>
      <c r="C394" s="7" t="s">
        <v>689</v>
      </c>
      <c r="D394" s="7">
        <v>21.875</v>
      </c>
      <c r="E394" s="7">
        <v>23.815999999999999</v>
      </c>
      <c r="F394" s="7" t="s">
        <v>661</v>
      </c>
      <c r="G394" s="7">
        <v>23.815999999999999</v>
      </c>
      <c r="H394" s="7">
        <v>1</v>
      </c>
      <c r="I394" s="7">
        <v>21.365600000000001</v>
      </c>
      <c r="J394" s="7" t="s">
        <v>661</v>
      </c>
      <c r="K394" s="7">
        <v>21.365600000000001</v>
      </c>
      <c r="L394" s="7">
        <v>1</v>
      </c>
      <c r="M394" s="7" t="s">
        <v>684</v>
      </c>
      <c r="N394" s="7" t="s">
        <v>704</v>
      </c>
      <c r="O394" s="7" t="s">
        <v>686</v>
      </c>
    </row>
    <row r="395" spans="2:15" ht="15">
      <c r="B395" s="6" t="s">
        <v>65</v>
      </c>
      <c r="C395" s="7" t="s">
        <v>690</v>
      </c>
      <c r="D395" s="7">
        <v>23.417000000000002</v>
      </c>
      <c r="E395" s="7">
        <v>24.536999999999999</v>
      </c>
      <c r="F395" s="7" t="s">
        <v>661</v>
      </c>
      <c r="G395" s="7">
        <v>24.536999999999999</v>
      </c>
      <c r="H395" s="7">
        <v>1</v>
      </c>
      <c r="I395" s="7">
        <v>21.914999999999999</v>
      </c>
      <c r="J395" s="7" t="s">
        <v>661</v>
      </c>
      <c r="K395" s="7">
        <v>21.914999999999999</v>
      </c>
      <c r="L395" s="7">
        <v>1</v>
      </c>
      <c r="M395" s="7" t="s">
        <v>684</v>
      </c>
      <c r="N395" s="7" t="s">
        <v>704</v>
      </c>
      <c r="O395" s="7" t="s">
        <v>686</v>
      </c>
    </row>
    <row r="396" spans="2:15" ht="15">
      <c r="B396" s="6" t="s">
        <v>65</v>
      </c>
      <c r="C396" s="7" t="s">
        <v>691</v>
      </c>
      <c r="D396" s="7">
        <v>24.035</v>
      </c>
      <c r="E396" s="7">
        <v>22.039000000000001</v>
      </c>
      <c r="F396" s="7">
        <v>1.9757157505222078</v>
      </c>
      <c r="G396" s="7">
        <v>22.127380634111702</v>
      </c>
      <c r="H396" s="7">
        <v>0.99600582483877675</v>
      </c>
      <c r="I396" s="7">
        <v>19.795000000000002</v>
      </c>
      <c r="J396" s="7">
        <v>1.7745493571208706</v>
      </c>
      <c r="K396" s="7">
        <v>19.874381761978363</v>
      </c>
      <c r="L396" s="7">
        <v>0.99600582483877675</v>
      </c>
      <c r="M396" s="7" t="s">
        <v>684</v>
      </c>
      <c r="N396" s="7" t="s">
        <v>704</v>
      </c>
      <c r="O396" s="7" t="s">
        <v>686</v>
      </c>
    </row>
    <row r="397" spans="2:15" ht="15">
      <c r="B397" s="6" t="s">
        <v>65</v>
      </c>
      <c r="C397" s="7" t="s">
        <v>692</v>
      </c>
      <c r="D397" s="7" t="s">
        <v>661</v>
      </c>
      <c r="E397" s="7">
        <v>19.75553698459002</v>
      </c>
      <c r="F397" s="7">
        <v>1.4998580235573673</v>
      </c>
      <c r="G397" s="7">
        <v>19.812390457497386</v>
      </c>
      <c r="H397" s="7">
        <v>0.99713040821452958</v>
      </c>
      <c r="I397" s="7">
        <v>17.511536984590016</v>
      </c>
      <c r="J397" s="7">
        <v>1.3294915380759476</v>
      </c>
      <c r="K397" s="7">
        <v>17.561932562006938</v>
      </c>
      <c r="L397" s="7">
        <v>0.99713040821452958</v>
      </c>
      <c r="M397" s="7" t="s">
        <v>684</v>
      </c>
      <c r="N397" s="7" t="s">
        <v>704</v>
      </c>
      <c r="O397" s="7" t="s">
        <v>686</v>
      </c>
    </row>
    <row r="398" spans="2:15" ht="15">
      <c r="B398" s="6" t="s">
        <v>65</v>
      </c>
      <c r="C398" s="7" t="s">
        <v>693</v>
      </c>
      <c r="D398" s="7" t="s">
        <v>661</v>
      </c>
      <c r="E398" s="7">
        <v>19.660571814011799</v>
      </c>
      <c r="F398" s="7">
        <v>1.4926481829359133</v>
      </c>
      <c r="G398" s="7">
        <v>19.717151991399192</v>
      </c>
      <c r="H398" s="7">
        <v>0.99713040821452958</v>
      </c>
      <c r="I398" s="7">
        <v>17.416571814011803</v>
      </c>
      <c r="J398" s="7">
        <v>1.32228169745447</v>
      </c>
      <c r="K398" s="7">
        <v>17.466694095908746</v>
      </c>
      <c r="L398" s="7">
        <v>0.99713040821452958</v>
      </c>
      <c r="M398" s="7" t="s">
        <v>684</v>
      </c>
      <c r="N398" s="7" t="s">
        <v>704</v>
      </c>
      <c r="O398" s="7" t="s">
        <v>686</v>
      </c>
    </row>
    <row r="399" spans="2:15" ht="15">
      <c r="B399" s="6" t="s">
        <v>65</v>
      </c>
      <c r="C399" s="7" t="s">
        <v>694</v>
      </c>
      <c r="D399" s="7" t="s">
        <v>661</v>
      </c>
      <c r="E399" s="7">
        <v>19.560379819268952</v>
      </c>
      <c r="F399" s="7">
        <v>1.4850415171526381</v>
      </c>
      <c r="G399" s="7">
        <v>19.616671659120236</v>
      </c>
      <c r="H399" s="7">
        <v>0.99713040821452958</v>
      </c>
      <c r="I399" s="7">
        <v>17.316379819268956</v>
      </c>
      <c r="J399" s="7">
        <v>1.3146750316711795</v>
      </c>
      <c r="K399" s="7">
        <v>17.366213763629791</v>
      </c>
      <c r="L399" s="7">
        <v>0.99713040821452958</v>
      </c>
      <c r="M399" s="7" t="s">
        <v>684</v>
      </c>
      <c r="N399" s="7" t="s">
        <v>704</v>
      </c>
      <c r="O399" s="7" t="s">
        <v>686</v>
      </c>
    </row>
    <row r="400" spans="2:15" ht="15">
      <c r="B400" s="6" t="s">
        <v>65</v>
      </c>
      <c r="C400" s="7" t="s">
        <v>695</v>
      </c>
      <c r="D400" s="7" t="s">
        <v>661</v>
      </c>
      <c r="E400" s="7">
        <v>19.467573102136353</v>
      </c>
      <c r="F400" s="7">
        <v>1.4779955482457763</v>
      </c>
      <c r="G400" s="7">
        <v>19.523597858172995</v>
      </c>
      <c r="H400" s="7">
        <v>0.99713040821452958</v>
      </c>
      <c r="I400" s="7">
        <v>17.223573102136356</v>
      </c>
      <c r="J400" s="7">
        <v>1.3076290627643303</v>
      </c>
      <c r="K400" s="7">
        <v>17.273139962682549</v>
      </c>
      <c r="L400" s="7">
        <v>0.99713040821452958</v>
      </c>
      <c r="M400" s="7" t="s">
        <v>684</v>
      </c>
      <c r="N400" s="7" t="s">
        <v>704</v>
      </c>
      <c r="O400" s="7" t="s">
        <v>686</v>
      </c>
    </row>
    <row r="401" spans="2:15" ht="15">
      <c r="B401" s="6" t="s">
        <v>65</v>
      </c>
      <c r="C401" s="7" t="s">
        <v>696</v>
      </c>
      <c r="D401" s="7" t="s">
        <v>661</v>
      </c>
      <c r="E401" s="7">
        <v>19.375024016826956</v>
      </c>
      <c r="F401" s="7">
        <v>1.4709691389771669</v>
      </c>
      <c r="G401" s="7">
        <v>19.430782430474707</v>
      </c>
      <c r="H401" s="7">
        <v>0.99713040821452958</v>
      </c>
      <c r="I401" s="7">
        <v>17.131024016826956</v>
      </c>
      <c r="J401" s="7">
        <v>1.3006026534957835</v>
      </c>
      <c r="K401" s="7">
        <v>17.180324534984262</v>
      </c>
      <c r="L401" s="7">
        <v>0.99713040821452958</v>
      </c>
      <c r="M401" s="7" t="s">
        <v>684</v>
      </c>
      <c r="N401" s="7" t="s">
        <v>704</v>
      </c>
      <c r="O401" s="7" t="s">
        <v>686</v>
      </c>
    </row>
    <row r="402" spans="2:15" ht="15">
      <c r="B402" s="6" t="s">
        <v>65</v>
      </c>
      <c r="C402" s="7" t="s">
        <v>697</v>
      </c>
      <c r="D402" s="7" t="s">
        <v>661</v>
      </c>
      <c r="E402" s="7">
        <v>19.287412135178567</v>
      </c>
      <c r="F402" s="7">
        <v>1.4643175666229797</v>
      </c>
      <c r="G402" s="7">
        <v>19.342918414969187</v>
      </c>
      <c r="H402" s="7">
        <v>0.99713040821452958</v>
      </c>
      <c r="I402" s="7">
        <v>17.043412135178563</v>
      </c>
      <c r="J402" s="7">
        <v>1.2939510811415611</v>
      </c>
      <c r="K402" s="7">
        <v>17.092460519478738</v>
      </c>
      <c r="L402" s="7">
        <v>0.99713040821452958</v>
      </c>
      <c r="M402" s="7" t="s">
        <v>684</v>
      </c>
      <c r="N402" s="7" t="s">
        <v>704</v>
      </c>
      <c r="O402" s="7" t="s">
        <v>686</v>
      </c>
    </row>
    <row r="403" spans="2:15" ht="15">
      <c r="B403" s="6" t="s">
        <v>65</v>
      </c>
      <c r="C403" s="7" t="s">
        <v>698</v>
      </c>
      <c r="D403" s="7" t="s">
        <v>661</v>
      </c>
      <c r="E403" s="7">
        <v>19.205721671577482</v>
      </c>
      <c r="F403" s="7">
        <v>1.4581155536189305</v>
      </c>
      <c r="G403" s="7">
        <v>19.260992858464135</v>
      </c>
      <c r="H403" s="7">
        <v>0.99713040821452958</v>
      </c>
      <c r="I403" s="7">
        <v>16.961721671577479</v>
      </c>
      <c r="J403" s="7">
        <v>1.2877490681375297</v>
      </c>
      <c r="K403" s="7">
        <v>17.010534962973686</v>
      </c>
      <c r="L403" s="7">
        <v>0.99713040821452958</v>
      </c>
      <c r="M403" s="7" t="s">
        <v>684</v>
      </c>
      <c r="N403" s="7" t="s">
        <v>704</v>
      </c>
      <c r="O403" s="7" t="s">
        <v>686</v>
      </c>
    </row>
    <row r="404" spans="2:15" ht="15">
      <c r="B404" s="6" t="s">
        <v>65</v>
      </c>
      <c r="C404" s="7" t="s">
        <v>699</v>
      </c>
      <c r="D404" s="7" t="s">
        <v>661</v>
      </c>
      <c r="E404" s="7">
        <v>19.136044606376011</v>
      </c>
      <c r="F404" s="7">
        <v>1.4528256085578819</v>
      </c>
      <c r="G404" s="7">
        <v>19.191115273117767</v>
      </c>
      <c r="H404" s="7">
        <v>0.99713040821452958</v>
      </c>
      <c r="I404" s="7">
        <v>16.892044606376015</v>
      </c>
      <c r="J404" s="7">
        <v>1.2824591230764388</v>
      </c>
      <c r="K404" s="7">
        <v>16.940657377627321</v>
      </c>
      <c r="L404" s="7">
        <v>0.99713040821452958</v>
      </c>
      <c r="M404" s="7" t="s">
        <v>684</v>
      </c>
      <c r="N404" s="7" t="s">
        <v>704</v>
      </c>
      <c r="O404" s="7" t="s">
        <v>686</v>
      </c>
    </row>
    <row r="405" spans="2:15" ht="15">
      <c r="B405" s="6" t="s">
        <v>65</v>
      </c>
      <c r="C405" s="7" t="s">
        <v>700</v>
      </c>
      <c r="D405" s="7" t="s">
        <v>661</v>
      </c>
      <c r="E405" s="7">
        <v>19.132133616554786</v>
      </c>
      <c r="F405" s="7">
        <v>1.4525286827153414</v>
      </c>
      <c r="G405" s="7">
        <v>19.187193028054324</v>
      </c>
      <c r="H405" s="7">
        <v>0.99713040821452958</v>
      </c>
      <c r="I405" s="7">
        <v>16.888133616554786</v>
      </c>
      <c r="J405" s="7">
        <v>1.2821621972339405</v>
      </c>
      <c r="K405" s="7">
        <v>16.936735132563879</v>
      </c>
      <c r="L405" s="7">
        <v>0.99713040821452958</v>
      </c>
      <c r="M405" s="7" t="s">
        <v>684</v>
      </c>
      <c r="N405" s="7" t="s">
        <v>704</v>
      </c>
      <c r="O405" s="7" t="s">
        <v>686</v>
      </c>
    </row>
    <row r="406" spans="2:15" ht="15">
      <c r="B406" s="6" t="s">
        <v>65</v>
      </c>
      <c r="C406" s="7" t="s">
        <v>701</v>
      </c>
      <c r="D406" s="7" t="s">
        <v>661</v>
      </c>
      <c r="E406" s="7">
        <v>19.128222626733557</v>
      </c>
      <c r="F406" s="7">
        <v>1.4522317568728476</v>
      </c>
      <c r="G406" s="7">
        <v>19.183270782990881</v>
      </c>
      <c r="H406" s="7">
        <v>0.99713040821452958</v>
      </c>
      <c r="I406" s="7">
        <v>16.884222626733557</v>
      </c>
      <c r="J406" s="7">
        <v>1.2818652713914287</v>
      </c>
      <c r="K406" s="7">
        <v>16.932812887500436</v>
      </c>
      <c r="L406" s="7">
        <v>0.99713040821452958</v>
      </c>
      <c r="M406" s="7" t="s">
        <v>684</v>
      </c>
      <c r="N406" s="7" t="s">
        <v>704</v>
      </c>
      <c r="O406" s="7" t="s">
        <v>686</v>
      </c>
    </row>
    <row r="407" spans="2:15" ht="15">
      <c r="B407" s="6" t="s">
        <v>70</v>
      </c>
      <c r="C407" s="7" t="s">
        <v>683</v>
      </c>
      <c r="D407" s="7">
        <v>21.908418999999999</v>
      </c>
      <c r="E407" s="7">
        <v>28.587</v>
      </c>
      <c r="F407" s="7">
        <v>10.227464402212295</v>
      </c>
      <c r="G407" s="7">
        <v>30.361449192990108</v>
      </c>
      <c r="H407" s="7">
        <v>0.94155584663594405</v>
      </c>
      <c r="I407" s="7">
        <v>25.128</v>
      </c>
      <c r="J407" s="7">
        <v>8.9899508692339296</v>
      </c>
      <c r="K407" s="7">
        <v>26.687742516579402</v>
      </c>
      <c r="L407" s="7">
        <v>0.94155584663594405</v>
      </c>
      <c r="M407" s="7" t="s">
        <v>684</v>
      </c>
      <c r="N407" s="7" t="s">
        <v>704</v>
      </c>
      <c r="O407" s="7" t="s">
        <v>686</v>
      </c>
    </row>
    <row r="408" spans="2:15" ht="15">
      <c r="B408" s="6" t="s">
        <v>70</v>
      </c>
      <c r="C408" s="7" t="s">
        <v>687</v>
      </c>
      <c r="D408" s="7">
        <v>33.214799999999997</v>
      </c>
      <c r="E408" s="7">
        <v>31.317</v>
      </c>
      <c r="F408" s="7">
        <v>9.865652719444812</v>
      </c>
      <c r="G408" s="7">
        <v>32.834213749999996</v>
      </c>
      <c r="H408" s="7">
        <v>0.95379168322555019</v>
      </c>
      <c r="I408" s="7">
        <v>27.858000000000001</v>
      </c>
      <c r="J408" s="7">
        <v>8.7759796103807375</v>
      </c>
      <c r="K408" s="7">
        <v>29.207635681818179</v>
      </c>
      <c r="L408" s="7">
        <v>0.95379168322555019</v>
      </c>
      <c r="M408" s="7" t="s">
        <v>684</v>
      </c>
      <c r="N408" s="7" t="s">
        <v>704</v>
      </c>
      <c r="O408" s="7" t="s">
        <v>686</v>
      </c>
    </row>
    <row r="409" spans="2:15" ht="15">
      <c r="B409" s="6" t="s">
        <v>70</v>
      </c>
      <c r="C409" s="7" t="s">
        <v>688</v>
      </c>
      <c r="D409" s="7">
        <v>29.243400000000001</v>
      </c>
      <c r="E409" s="7">
        <v>31.610999999999997</v>
      </c>
      <c r="F409" s="7">
        <v>9.4426285772844043</v>
      </c>
      <c r="G409" s="7">
        <v>32.991189057815845</v>
      </c>
      <c r="H409" s="7">
        <v>0.95816491926383385</v>
      </c>
      <c r="I409" s="7">
        <v>28.152999999999999</v>
      </c>
      <c r="J409" s="7">
        <v>8.4096777177655841</v>
      </c>
      <c r="K409" s="7">
        <v>29.382207002141328</v>
      </c>
      <c r="L409" s="7">
        <v>0.95816491926383385</v>
      </c>
      <c r="M409" s="7" t="s">
        <v>684</v>
      </c>
      <c r="N409" s="7" t="s">
        <v>704</v>
      </c>
      <c r="O409" s="7" t="s">
        <v>686</v>
      </c>
    </row>
    <row r="410" spans="2:15" ht="15">
      <c r="B410" s="6" t="s">
        <v>70</v>
      </c>
      <c r="C410" s="7" t="s">
        <v>689</v>
      </c>
      <c r="D410" s="7">
        <v>27.613</v>
      </c>
      <c r="E410" s="7">
        <v>31.704999999999998</v>
      </c>
      <c r="F410" s="7">
        <v>2.8771420964463021</v>
      </c>
      <c r="G410" s="7">
        <v>31.835278727272726</v>
      </c>
      <c r="H410" s="7">
        <v>0.99590772462246047</v>
      </c>
      <c r="I410" s="7">
        <v>28.247</v>
      </c>
      <c r="J410" s="7">
        <v>2.5633380475735152</v>
      </c>
      <c r="K410" s="7">
        <v>28.363069490909091</v>
      </c>
      <c r="L410" s="7">
        <v>0.99590772462246047</v>
      </c>
      <c r="M410" s="7" t="s">
        <v>684</v>
      </c>
      <c r="N410" s="7" t="s">
        <v>704</v>
      </c>
      <c r="O410" s="7" t="s">
        <v>686</v>
      </c>
    </row>
    <row r="411" spans="2:15" ht="15">
      <c r="B411" s="6" t="s">
        <v>70</v>
      </c>
      <c r="C411" s="7" t="s">
        <v>690</v>
      </c>
      <c r="D411" s="7">
        <v>31.81</v>
      </c>
      <c r="E411" s="7">
        <v>32.463000000000001</v>
      </c>
      <c r="F411" s="7">
        <v>3.7487811983792909</v>
      </c>
      <c r="G411" s="7">
        <v>32.678735126582275</v>
      </c>
      <c r="H411" s="7">
        <v>0.99339830242062255</v>
      </c>
      <c r="I411" s="7">
        <v>29.004999999999999</v>
      </c>
      <c r="J411" s="7">
        <v>3.3494562627912456</v>
      </c>
      <c r="K411" s="7">
        <v>29.197754746835439</v>
      </c>
      <c r="L411" s="7">
        <v>0.99339830242062255</v>
      </c>
      <c r="M411" s="7" t="s">
        <v>684</v>
      </c>
      <c r="N411" s="7" t="s">
        <v>704</v>
      </c>
      <c r="O411" s="7" t="s">
        <v>686</v>
      </c>
    </row>
    <row r="412" spans="2:15" ht="15">
      <c r="B412" s="6" t="s">
        <v>70</v>
      </c>
      <c r="C412" s="7" t="s">
        <v>691</v>
      </c>
      <c r="D412" s="7">
        <v>36.966999999999999</v>
      </c>
      <c r="E412" s="7">
        <v>33.427</v>
      </c>
      <c r="F412" s="7">
        <v>7.7995829826466823</v>
      </c>
      <c r="G412" s="7">
        <v>34.324886361111112</v>
      </c>
      <c r="H412" s="7">
        <v>0.97384153434143972</v>
      </c>
      <c r="I412" s="7">
        <v>29.16</v>
      </c>
      <c r="J412" s="7">
        <v>6.8039560766439342</v>
      </c>
      <c r="K412" s="7">
        <v>29.943269999999998</v>
      </c>
      <c r="L412" s="7">
        <v>0.97384153434143972</v>
      </c>
      <c r="M412" s="7" t="s">
        <v>684</v>
      </c>
      <c r="N412" s="7" t="s">
        <v>704</v>
      </c>
      <c r="O412" s="7" t="s">
        <v>686</v>
      </c>
    </row>
    <row r="413" spans="2:15" ht="15">
      <c r="B413" s="6" t="s">
        <v>70</v>
      </c>
      <c r="C413" s="7" t="s">
        <v>692</v>
      </c>
      <c r="D413" s="7" t="s">
        <v>661</v>
      </c>
      <c r="E413" s="7">
        <v>40.171261405133023</v>
      </c>
      <c r="F413" s="7">
        <v>10.165242900050822</v>
      </c>
      <c r="G413" s="7">
        <v>41.437451732660442</v>
      </c>
      <c r="H413" s="7">
        <v>0.96944333508497527</v>
      </c>
      <c r="I413" s="7">
        <v>35.90426140513302</v>
      </c>
      <c r="J413" s="7">
        <v>9.0854886195697464</v>
      </c>
      <c r="K413" s="7">
        <v>37.035956724573161</v>
      </c>
      <c r="L413" s="7">
        <v>0.96944333508497527</v>
      </c>
      <c r="M413" s="7" t="s">
        <v>684</v>
      </c>
      <c r="N413" s="7" t="s">
        <v>704</v>
      </c>
      <c r="O413" s="7" t="s">
        <v>686</v>
      </c>
    </row>
    <row r="414" spans="2:15" ht="15">
      <c r="B414" s="6" t="s">
        <v>70</v>
      </c>
      <c r="C414" s="7" t="s">
        <v>693</v>
      </c>
      <c r="D414" s="7" t="s">
        <v>661</v>
      </c>
      <c r="E414" s="7">
        <v>40.3759444488676</v>
      </c>
      <c r="F414" s="7">
        <v>10.217037461244717</v>
      </c>
      <c r="G414" s="7">
        <v>41.648586346027642</v>
      </c>
      <c r="H414" s="7">
        <v>0.96944333508497527</v>
      </c>
      <c r="I414" s="7">
        <v>36.108944448867604</v>
      </c>
      <c r="J414" s="7">
        <v>9.1372831807636299</v>
      </c>
      <c r="K414" s="7">
        <v>37.247091337940368</v>
      </c>
      <c r="L414" s="7">
        <v>0.96944333508497527</v>
      </c>
      <c r="M414" s="7" t="s">
        <v>684</v>
      </c>
      <c r="N414" s="7" t="s">
        <v>704</v>
      </c>
      <c r="O414" s="7" t="s">
        <v>686</v>
      </c>
    </row>
    <row r="415" spans="2:15" ht="15">
      <c r="B415" s="6" t="s">
        <v>70</v>
      </c>
      <c r="C415" s="7" t="s">
        <v>694</v>
      </c>
      <c r="D415" s="7" t="s">
        <v>661</v>
      </c>
      <c r="E415" s="7">
        <v>40.22845685784808</v>
      </c>
      <c r="F415" s="7">
        <v>10.179716074387164</v>
      </c>
      <c r="G415" s="7">
        <v>41.496449974894006</v>
      </c>
      <c r="H415" s="7">
        <v>0.96944333508497527</v>
      </c>
      <c r="I415" s="7">
        <v>35.961456857848084</v>
      </c>
      <c r="J415" s="7">
        <v>9.0999617939060773</v>
      </c>
      <c r="K415" s="7">
        <v>37.094954966806732</v>
      </c>
      <c r="L415" s="7">
        <v>0.96944333508497527</v>
      </c>
      <c r="M415" s="7" t="s">
        <v>684</v>
      </c>
      <c r="N415" s="7" t="s">
        <v>704</v>
      </c>
      <c r="O415" s="7" t="s">
        <v>686</v>
      </c>
    </row>
    <row r="416" spans="2:15" ht="15">
      <c r="B416" s="6" t="s">
        <v>70</v>
      </c>
      <c r="C416" s="7" t="s">
        <v>695</v>
      </c>
      <c r="D416" s="7" t="s">
        <v>661</v>
      </c>
      <c r="E416" s="7">
        <v>40.103918018581545</v>
      </c>
      <c r="F416" s="7">
        <v>10.148201815004871</v>
      </c>
      <c r="G416" s="7">
        <v>41.367985695694415</v>
      </c>
      <c r="H416" s="7">
        <v>0.96944333508497527</v>
      </c>
      <c r="I416" s="7">
        <v>35.836918018581549</v>
      </c>
      <c r="J416" s="7">
        <v>9.0684475345237825</v>
      </c>
      <c r="K416" s="7">
        <v>36.966490687607141</v>
      </c>
      <c r="L416" s="7">
        <v>0.96944333508497527</v>
      </c>
      <c r="M416" s="7" t="s">
        <v>684</v>
      </c>
      <c r="N416" s="7" t="s">
        <v>704</v>
      </c>
      <c r="O416" s="7" t="s">
        <v>686</v>
      </c>
    </row>
    <row r="417" spans="2:15" ht="15">
      <c r="B417" s="6" t="s">
        <v>70</v>
      </c>
      <c r="C417" s="7" t="s">
        <v>696</v>
      </c>
      <c r="D417" s="7" t="s">
        <v>661</v>
      </c>
      <c r="E417" s="7">
        <v>39.989653234155597</v>
      </c>
      <c r="F417" s="7">
        <v>10.119287380954672</v>
      </c>
      <c r="G417" s="7">
        <v>41.250119307540913</v>
      </c>
      <c r="H417" s="7">
        <v>0.96944333508497527</v>
      </c>
      <c r="I417" s="7">
        <v>35.722653234155594</v>
      </c>
      <c r="J417" s="7">
        <v>9.0395331004736157</v>
      </c>
      <c r="K417" s="7">
        <v>36.84862429945364</v>
      </c>
      <c r="L417" s="7">
        <v>0.96944333508497527</v>
      </c>
      <c r="M417" s="7" t="s">
        <v>684</v>
      </c>
      <c r="N417" s="7" t="s">
        <v>704</v>
      </c>
      <c r="O417" s="7" t="s">
        <v>686</v>
      </c>
    </row>
    <row r="418" spans="2:15" ht="15">
      <c r="B418" s="6" t="s">
        <v>70</v>
      </c>
      <c r="C418" s="7" t="s">
        <v>697</v>
      </c>
      <c r="D418" s="7" t="s">
        <v>661</v>
      </c>
      <c r="E418" s="7">
        <v>39.8841919492085</v>
      </c>
      <c r="F418" s="7">
        <v>10.092600651672596</v>
      </c>
      <c r="G418" s="7">
        <v>41.141333903453472</v>
      </c>
      <c r="H418" s="7">
        <v>0.96944333508497527</v>
      </c>
      <c r="I418" s="7">
        <v>35.617191949208504</v>
      </c>
      <c r="J418" s="7">
        <v>9.0128463711915288</v>
      </c>
      <c r="K418" s="7">
        <v>36.739838895366205</v>
      </c>
      <c r="L418" s="7">
        <v>0.96944333508497527</v>
      </c>
      <c r="M418" s="7" t="s">
        <v>684</v>
      </c>
      <c r="N418" s="7" t="s">
        <v>704</v>
      </c>
      <c r="O418" s="7" t="s">
        <v>686</v>
      </c>
    </row>
    <row r="419" spans="2:15" ht="15">
      <c r="B419" s="6" t="s">
        <v>70</v>
      </c>
      <c r="C419" s="7" t="s">
        <v>698</v>
      </c>
      <c r="D419" s="7" t="s">
        <v>661</v>
      </c>
      <c r="E419" s="7">
        <v>39.78333571290483</v>
      </c>
      <c r="F419" s="7">
        <v>10.067079219082483</v>
      </c>
      <c r="G419" s="7">
        <v>41.037298698244882</v>
      </c>
      <c r="H419" s="7">
        <v>0.96944333508497527</v>
      </c>
      <c r="I419" s="7">
        <v>35.516335712904826</v>
      </c>
      <c r="J419" s="7">
        <v>8.9873249386013896</v>
      </c>
      <c r="K419" s="7">
        <v>36.635803690157601</v>
      </c>
      <c r="L419" s="7">
        <v>0.96944333508497527</v>
      </c>
      <c r="M419" s="7" t="s">
        <v>684</v>
      </c>
      <c r="N419" s="7" t="s">
        <v>704</v>
      </c>
      <c r="O419" s="7" t="s">
        <v>686</v>
      </c>
    </row>
    <row r="420" spans="2:15" ht="15">
      <c r="B420" s="6" t="s">
        <v>70</v>
      </c>
      <c r="C420" s="7" t="s">
        <v>699</v>
      </c>
      <c r="D420" s="7" t="s">
        <v>661</v>
      </c>
      <c r="E420" s="7">
        <v>39.715901106123404</v>
      </c>
      <c r="F420" s="7">
        <v>10.050015050972583</v>
      </c>
      <c r="G420" s="7">
        <v>40.967738565805043</v>
      </c>
      <c r="H420" s="7">
        <v>0.96944333508497527</v>
      </c>
      <c r="I420" s="7">
        <v>35.448901106123408</v>
      </c>
      <c r="J420" s="7">
        <v>8.9702607704915049</v>
      </c>
      <c r="K420" s="7">
        <v>36.566243557717769</v>
      </c>
      <c r="L420" s="7">
        <v>0.96944333508497527</v>
      </c>
      <c r="M420" s="7" t="s">
        <v>684</v>
      </c>
      <c r="N420" s="7" t="s">
        <v>704</v>
      </c>
      <c r="O420" s="7" t="s">
        <v>686</v>
      </c>
    </row>
    <row r="421" spans="2:15" ht="15">
      <c r="B421" s="6" t="s">
        <v>70</v>
      </c>
      <c r="C421" s="7" t="s">
        <v>700</v>
      </c>
      <c r="D421" s="7" t="s">
        <v>661</v>
      </c>
      <c r="E421" s="7">
        <v>39.760824417573474</v>
      </c>
      <c r="F421" s="7">
        <v>10.061382788922344</v>
      </c>
      <c r="G421" s="7">
        <v>41.014077851273576</v>
      </c>
      <c r="H421" s="7">
        <v>0.96944333508497527</v>
      </c>
      <c r="I421" s="7">
        <v>35.493824417573478</v>
      </c>
      <c r="J421" s="7">
        <v>8.9816285084412559</v>
      </c>
      <c r="K421" s="7">
        <v>36.612582843186303</v>
      </c>
      <c r="L421" s="7">
        <v>0.96944333508497527</v>
      </c>
      <c r="M421" s="7" t="s">
        <v>684</v>
      </c>
      <c r="N421" s="7" t="s">
        <v>704</v>
      </c>
      <c r="O421" s="7" t="s">
        <v>686</v>
      </c>
    </row>
    <row r="422" spans="2:15" ht="15">
      <c r="B422" s="6" t="s">
        <v>70</v>
      </c>
      <c r="C422" s="7" t="s">
        <v>701</v>
      </c>
      <c r="D422" s="7" t="s">
        <v>661</v>
      </c>
      <c r="E422" s="7">
        <v>39.805747729023544</v>
      </c>
      <c r="F422" s="7">
        <v>10.072750526872097</v>
      </c>
      <c r="G422" s="7">
        <v>41.06041713674211</v>
      </c>
      <c r="H422" s="7">
        <v>0.96944333508497527</v>
      </c>
      <c r="I422" s="7">
        <v>35.538747729023548</v>
      </c>
      <c r="J422" s="7">
        <v>8.9929962463910229</v>
      </c>
      <c r="K422" s="7">
        <v>36.658922128654837</v>
      </c>
      <c r="L422" s="7">
        <v>0.96944333508497527</v>
      </c>
      <c r="M422" s="7" t="s">
        <v>684</v>
      </c>
      <c r="N422" s="7" t="s">
        <v>704</v>
      </c>
      <c r="O422" s="7" t="s">
        <v>686</v>
      </c>
    </row>
    <row r="423" spans="2:15" ht="15">
      <c r="B423" s="6" t="s">
        <v>93</v>
      </c>
      <c r="C423" s="7" t="s">
        <v>683</v>
      </c>
      <c r="D423" s="7">
        <v>16.780864999999999</v>
      </c>
      <c r="E423" s="7">
        <v>22.068999999999999</v>
      </c>
      <c r="F423" s="7">
        <v>3.3031489114306876</v>
      </c>
      <c r="G423" s="7">
        <v>22.314828113411174</v>
      </c>
      <c r="H423" s="7">
        <v>0.98898364297668817</v>
      </c>
      <c r="I423" s="7">
        <v>20.3414</v>
      </c>
      <c r="J423" s="7">
        <v>3.0445726252651295</v>
      </c>
      <c r="K423" s="7">
        <v>20.567984257834159</v>
      </c>
      <c r="L423" s="7">
        <v>0.98898364297668817</v>
      </c>
      <c r="M423" s="7" t="s">
        <v>684</v>
      </c>
      <c r="N423" s="7" t="s">
        <v>704</v>
      </c>
      <c r="O423" s="7" t="s">
        <v>686</v>
      </c>
    </row>
    <row r="424" spans="2:15" ht="15">
      <c r="B424" s="6" t="s">
        <v>93</v>
      </c>
      <c r="C424" s="7" t="s">
        <v>687</v>
      </c>
      <c r="D424" s="7">
        <v>20.093717999999999</v>
      </c>
      <c r="E424" s="7">
        <v>20.753</v>
      </c>
      <c r="F424" s="7">
        <v>1.6035705630741102</v>
      </c>
      <c r="G424" s="7">
        <v>20.814861218628334</v>
      </c>
      <c r="H424" s="7">
        <v>0.99702802637122701</v>
      </c>
      <c r="I424" s="7">
        <v>19.0259</v>
      </c>
      <c r="J424" s="7">
        <v>1.4701186901166674</v>
      </c>
      <c r="K424" s="7">
        <v>19.08261302267146</v>
      </c>
      <c r="L424" s="7">
        <v>0.99702802637122701</v>
      </c>
      <c r="M424" s="7" t="s">
        <v>684</v>
      </c>
      <c r="N424" s="7" t="s">
        <v>704</v>
      </c>
      <c r="O424" s="7" t="s">
        <v>686</v>
      </c>
    </row>
    <row r="425" spans="2:15" ht="15">
      <c r="B425" s="6" t="s">
        <v>93</v>
      </c>
      <c r="C425" s="7" t="s">
        <v>688</v>
      </c>
      <c r="D425" s="7">
        <v>19.420698000000002</v>
      </c>
      <c r="E425" s="7">
        <v>21.742000000000001</v>
      </c>
      <c r="F425" s="7">
        <v>6.7060607479496372</v>
      </c>
      <c r="G425" s="7">
        <v>22.752710052984696</v>
      </c>
      <c r="H425" s="7">
        <v>0.95557847611862345</v>
      </c>
      <c r="I425" s="7">
        <v>20.013999999999999</v>
      </c>
      <c r="J425" s="7">
        <v>6.1730797447090513</v>
      </c>
      <c r="K425" s="7">
        <v>20.944381335683733</v>
      </c>
      <c r="L425" s="7">
        <v>0.95557847611862345</v>
      </c>
      <c r="M425" s="7" t="s">
        <v>684</v>
      </c>
      <c r="N425" s="7" t="s">
        <v>704</v>
      </c>
      <c r="O425" s="7" t="s">
        <v>686</v>
      </c>
    </row>
    <row r="426" spans="2:15" ht="15">
      <c r="B426" s="6" t="s">
        <v>93</v>
      </c>
      <c r="C426" s="7" t="s">
        <v>689</v>
      </c>
      <c r="D426" s="7">
        <v>20.190999999999999</v>
      </c>
      <c r="E426" s="7">
        <v>21.817</v>
      </c>
      <c r="F426" s="7">
        <v>6.1226051858877293</v>
      </c>
      <c r="G426" s="7">
        <v>22.65982752057613</v>
      </c>
      <c r="H426" s="7">
        <v>0.96280521024218724</v>
      </c>
      <c r="I426" s="7">
        <v>20.089300000000001</v>
      </c>
      <c r="J426" s="7">
        <v>5.6377527781479744</v>
      </c>
      <c r="K426" s="7">
        <v>20.865383554526748</v>
      </c>
      <c r="L426" s="7">
        <v>0.96280521024218724</v>
      </c>
      <c r="M426" s="7" t="s">
        <v>684</v>
      </c>
      <c r="N426" s="7" t="s">
        <v>704</v>
      </c>
      <c r="O426" s="7" t="s">
        <v>686</v>
      </c>
    </row>
    <row r="427" spans="2:15" ht="15">
      <c r="B427" s="6" t="s">
        <v>93</v>
      </c>
      <c r="C427" s="7" t="s">
        <v>690</v>
      </c>
      <c r="D427" s="7">
        <v>21.861000000000001</v>
      </c>
      <c r="E427" s="7">
        <v>20.949000000000002</v>
      </c>
      <c r="F427" s="7">
        <v>10.145792359182327</v>
      </c>
      <c r="G427" s="7">
        <v>23.276548360864044</v>
      </c>
      <c r="H427" s="7">
        <v>0.90000457435615933</v>
      </c>
      <c r="I427" s="7">
        <v>19.21</v>
      </c>
      <c r="J427" s="7">
        <v>9.3035787493385129</v>
      </c>
      <c r="K427" s="7">
        <v>21.344335959339265</v>
      </c>
      <c r="L427" s="7">
        <v>0.90000457435615933</v>
      </c>
      <c r="M427" s="7" t="s">
        <v>684</v>
      </c>
      <c r="N427" s="7" t="s">
        <v>704</v>
      </c>
      <c r="O427" s="7" t="s">
        <v>686</v>
      </c>
    </row>
    <row r="428" spans="2:15" ht="15">
      <c r="B428" s="6" t="s">
        <v>93</v>
      </c>
      <c r="C428" s="7" t="s">
        <v>691</v>
      </c>
      <c r="D428" s="7">
        <v>22.61</v>
      </c>
      <c r="E428" s="7">
        <v>18.378</v>
      </c>
      <c r="F428" s="7">
        <v>8.9008716427100509</v>
      </c>
      <c r="G428" s="7">
        <v>20.419999999999998</v>
      </c>
      <c r="H428" s="7">
        <v>0.9</v>
      </c>
      <c r="I428" s="7">
        <v>16.687999999999999</v>
      </c>
      <c r="J428" s="7">
        <v>8.0823672855340849</v>
      </c>
      <c r="K428" s="7">
        <v>18.542222222222222</v>
      </c>
      <c r="L428" s="7">
        <v>0.9</v>
      </c>
      <c r="M428" s="7" t="s">
        <v>684</v>
      </c>
      <c r="N428" s="7" t="s">
        <v>704</v>
      </c>
      <c r="O428" s="7" t="s">
        <v>686</v>
      </c>
    </row>
    <row r="429" spans="2:15" ht="15">
      <c r="B429" s="6" t="s">
        <v>93</v>
      </c>
      <c r="C429" s="7" t="s">
        <v>692</v>
      </c>
      <c r="D429" s="7" t="s">
        <v>661</v>
      </c>
      <c r="E429" s="7">
        <v>19.334825862031892</v>
      </c>
      <c r="F429" s="7">
        <v>6.3045942529848453</v>
      </c>
      <c r="G429" s="7">
        <v>20.336749981495736</v>
      </c>
      <c r="H429" s="7">
        <v>0.95073332167748104</v>
      </c>
      <c r="I429" s="7">
        <v>17.64482586203189</v>
      </c>
      <c r="J429" s="7">
        <v>5.7535282975128945</v>
      </c>
      <c r="K429" s="7">
        <v>18.559174754598089</v>
      </c>
      <c r="L429" s="7">
        <v>0.95073332167748104</v>
      </c>
      <c r="M429" s="7" t="s">
        <v>684</v>
      </c>
      <c r="N429" s="7" t="s">
        <v>704</v>
      </c>
      <c r="O429" s="7" t="s">
        <v>686</v>
      </c>
    </row>
    <row r="430" spans="2:15" ht="15">
      <c r="B430" s="6" t="s">
        <v>93</v>
      </c>
      <c r="C430" s="7" t="s">
        <v>693</v>
      </c>
      <c r="D430" s="7" t="s">
        <v>661</v>
      </c>
      <c r="E430" s="7">
        <v>22.612585632545048</v>
      </c>
      <c r="F430" s="7">
        <v>7.3733882291655277</v>
      </c>
      <c r="G430" s="7">
        <v>23.784362151783249</v>
      </c>
      <c r="H430" s="7">
        <v>0.95073332167748104</v>
      </c>
      <c r="I430" s="7">
        <v>20.922585632545047</v>
      </c>
      <c r="J430" s="7">
        <v>6.8223222736935734</v>
      </c>
      <c r="K430" s="7">
        <v>22.006786924885603</v>
      </c>
      <c r="L430" s="7">
        <v>0.95073332167748104</v>
      </c>
      <c r="M430" s="7" t="s">
        <v>684</v>
      </c>
      <c r="N430" s="7" t="s">
        <v>704</v>
      </c>
      <c r="O430" s="7" t="s">
        <v>686</v>
      </c>
    </row>
    <row r="431" spans="2:15" ht="15">
      <c r="B431" s="6" t="s">
        <v>93</v>
      </c>
      <c r="C431" s="7" t="s">
        <v>694</v>
      </c>
      <c r="D431" s="7" t="s">
        <v>661</v>
      </c>
      <c r="E431" s="7">
        <v>22.54492174567369</v>
      </c>
      <c r="F431" s="7">
        <v>7.351324759065113</v>
      </c>
      <c r="G431" s="7">
        <v>23.713191945239977</v>
      </c>
      <c r="H431" s="7">
        <v>0.95073332167748104</v>
      </c>
      <c r="I431" s="7">
        <v>20.854921745673689</v>
      </c>
      <c r="J431" s="7">
        <v>6.8002588035931559</v>
      </c>
      <c r="K431" s="7">
        <v>21.935616718342331</v>
      </c>
      <c r="L431" s="7">
        <v>0.95073332167748104</v>
      </c>
      <c r="M431" s="7" t="s">
        <v>684</v>
      </c>
      <c r="N431" s="7" t="s">
        <v>704</v>
      </c>
      <c r="O431" s="7" t="s">
        <v>686</v>
      </c>
    </row>
    <row r="432" spans="2:15" ht="15">
      <c r="B432" s="6" t="s">
        <v>93</v>
      </c>
      <c r="C432" s="7" t="s">
        <v>695</v>
      </c>
      <c r="D432" s="7" t="s">
        <v>661</v>
      </c>
      <c r="E432" s="7">
        <v>22.491833586599505</v>
      </c>
      <c r="F432" s="7">
        <v>7.334014062553595</v>
      </c>
      <c r="G432" s="7">
        <v>23.657352775765496</v>
      </c>
      <c r="H432" s="7">
        <v>0.95073332167748104</v>
      </c>
      <c r="I432" s="7">
        <v>20.801833586599503</v>
      </c>
      <c r="J432" s="7">
        <v>6.7829481070816433</v>
      </c>
      <c r="K432" s="7">
        <v>21.87977754886785</v>
      </c>
      <c r="L432" s="7">
        <v>0.95073332167748104</v>
      </c>
      <c r="M432" s="7" t="s">
        <v>684</v>
      </c>
      <c r="N432" s="7" t="s">
        <v>704</v>
      </c>
      <c r="O432" s="7" t="s">
        <v>686</v>
      </c>
    </row>
    <row r="433" spans="2:15" ht="15">
      <c r="B433" s="6" t="s">
        <v>93</v>
      </c>
      <c r="C433" s="7" t="s">
        <v>696</v>
      </c>
      <c r="D433" s="7" t="s">
        <v>661</v>
      </c>
      <c r="E433" s="7">
        <v>22.447359929703197</v>
      </c>
      <c r="F433" s="7">
        <v>7.3195123357897458</v>
      </c>
      <c r="G433" s="7">
        <v>23.610574509050451</v>
      </c>
      <c r="H433" s="7">
        <v>0.95073332167748104</v>
      </c>
      <c r="I433" s="7">
        <v>20.757359929703195</v>
      </c>
      <c r="J433" s="7">
        <v>6.7684463803177941</v>
      </c>
      <c r="K433" s="7">
        <v>21.832999282152805</v>
      </c>
      <c r="L433" s="7">
        <v>0.95073332167748104</v>
      </c>
      <c r="M433" s="7" t="s">
        <v>684</v>
      </c>
      <c r="N433" s="7" t="s">
        <v>704</v>
      </c>
      <c r="O433" s="7" t="s">
        <v>686</v>
      </c>
    </row>
    <row r="434" spans="2:15" ht="15">
      <c r="B434" s="6" t="s">
        <v>93</v>
      </c>
      <c r="C434" s="7" t="s">
        <v>697</v>
      </c>
      <c r="D434" s="7" t="s">
        <v>661</v>
      </c>
      <c r="E434" s="7">
        <v>22.407836610865083</v>
      </c>
      <c r="F434" s="7">
        <v>7.3066247881809039</v>
      </c>
      <c r="G434" s="7">
        <v>23.569003105233051</v>
      </c>
      <c r="H434" s="7">
        <v>0.95073332167748104</v>
      </c>
      <c r="I434" s="7">
        <v>20.717836610865081</v>
      </c>
      <c r="J434" s="7">
        <v>6.755558832708954</v>
      </c>
      <c r="K434" s="7">
        <v>21.791427878335405</v>
      </c>
      <c r="L434" s="7">
        <v>0.95073332167748104</v>
      </c>
      <c r="M434" s="7" t="s">
        <v>684</v>
      </c>
      <c r="N434" s="7" t="s">
        <v>704</v>
      </c>
      <c r="O434" s="7" t="s">
        <v>686</v>
      </c>
    </row>
    <row r="435" spans="2:15" ht="15">
      <c r="B435" s="6" t="s">
        <v>93</v>
      </c>
      <c r="C435" s="7" t="s">
        <v>698</v>
      </c>
      <c r="D435" s="7" t="s">
        <v>661</v>
      </c>
      <c r="E435" s="7">
        <v>22.369162591933989</v>
      </c>
      <c r="F435" s="7">
        <v>7.2940141756399459</v>
      </c>
      <c r="G435" s="7">
        <v>23.52832501175584</v>
      </c>
      <c r="H435" s="7">
        <v>0.95073332167748104</v>
      </c>
      <c r="I435" s="7">
        <v>20.679162591933988</v>
      </c>
      <c r="J435" s="7">
        <v>6.7429482201679924</v>
      </c>
      <c r="K435" s="7">
        <v>21.750749784858193</v>
      </c>
      <c r="L435" s="7">
        <v>0.95073332167748104</v>
      </c>
      <c r="M435" s="7" t="s">
        <v>684</v>
      </c>
      <c r="N435" s="7" t="s">
        <v>704</v>
      </c>
      <c r="O435" s="7" t="s">
        <v>686</v>
      </c>
    </row>
    <row r="436" spans="2:15" ht="15">
      <c r="B436" s="6" t="s">
        <v>93</v>
      </c>
      <c r="C436" s="7" t="s">
        <v>699</v>
      </c>
      <c r="D436" s="7" t="s">
        <v>661</v>
      </c>
      <c r="E436" s="7">
        <v>22.352503322281276</v>
      </c>
      <c r="F436" s="7">
        <v>7.2885820121200489</v>
      </c>
      <c r="G436" s="7">
        <v>23.510802464399113</v>
      </c>
      <c r="H436" s="7">
        <v>0.95073332167748104</v>
      </c>
      <c r="I436" s="7">
        <v>20.662503322281275</v>
      </c>
      <c r="J436" s="7">
        <v>6.7375160566480972</v>
      </c>
      <c r="K436" s="7">
        <v>21.733227237501467</v>
      </c>
      <c r="L436" s="7">
        <v>0.95073332167748104</v>
      </c>
      <c r="M436" s="7" t="s">
        <v>684</v>
      </c>
      <c r="N436" s="7" t="s">
        <v>704</v>
      </c>
      <c r="O436" s="7" t="s">
        <v>686</v>
      </c>
    </row>
    <row r="437" spans="2:15" ht="15">
      <c r="B437" s="6" t="s">
        <v>93</v>
      </c>
      <c r="C437" s="7" t="s">
        <v>700</v>
      </c>
      <c r="D437" s="7" t="s">
        <v>661</v>
      </c>
      <c r="E437" s="7">
        <v>22.401108852984663</v>
      </c>
      <c r="F437" s="7">
        <v>7.3044310376929946</v>
      </c>
      <c r="G437" s="7">
        <v>23.561926717220743</v>
      </c>
      <c r="H437" s="7">
        <v>0.95073332167748104</v>
      </c>
      <c r="I437" s="7">
        <v>20.711108852984662</v>
      </c>
      <c r="J437" s="7">
        <v>6.7533650822210483</v>
      </c>
      <c r="K437" s="7">
        <v>21.784351490323097</v>
      </c>
      <c r="L437" s="7">
        <v>0.95073332167748104</v>
      </c>
      <c r="M437" s="7" t="s">
        <v>684</v>
      </c>
      <c r="N437" s="7" t="s">
        <v>704</v>
      </c>
      <c r="O437" s="7" t="s">
        <v>686</v>
      </c>
    </row>
    <row r="438" spans="2:15" ht="15">
      <c r="B438" s="6" t="s">
        <v>93</v>
      </c>
      <c r="C438" s="7" t="s">
        <v>701</v>
      </c>
      <c r="D438" s="7" t="s">
        <v>661</v>
      </c>
      <c r="E438" s="7">
        <v>22.449714383688043</v>
      </c>
      <c r="F438" s="7">
        <v>7.3202800632659493</v>
      </c>
      <c r="G438" s="7">
        <v>23.613050970042366</v>
      </c>
      <c r="H438" s="7">
        <v>0.95073332167748104</v>
      </c>
      <c r="I438" s="7">
        <v>20.759714383688042</v>
      </c>
      <c r="J438" s="7">
        <v>6.7692141077939976</v>
      </c>
      <c r="K438" s="7">
        <v>21.83547574314472</v>
      </c>
      <c r="L438" s="7">
        <v>0.95073332167748104</v>
      </c>
      <c r="M438" s="7" t="s">
        <v>684</v>
      </c>
      <c r="N438" s="7" t="s">
        <v>704</v>
      </c>
      <c r="O438" s="7" t="s">
        <v>686</v>
      </c>
    </row>
    <row r="439" spans="2:15" ht="15">
      <c r="B439" s="6" t="s">
        <v>101</v>
      </c>
      <c r="C439" s="7" t="s">
        <v>683</v>
      </c>
      <c r="D439" s="7">
        <v>39.898510000000002</v>
      </c>
      <c r="E439" s="7">
        <v>39.311999999999998</v>
      </c>
      <c r="F439" s="7">
        <v>6.8159926804611697</v>
      </c>
      <c r="G439" s="7">
        <v>39.898510000000002</v>
      </c>
      <c r="H439" s="7">
        <v>0.98529995230398315</v>
      </c>
      <c r="I439" s="7">
        <v>39.311999999999998</v>
      </c>
      <c r="J439" s="7">
        <v>6.8159926804611697</v>
      </c>
      <c r="K439" s="7">
        <v>39.898510000000002</v>
      </c>
      <c r="L439" s="7">
        <v>0.98529995230398315</v>
      </c>
      <c r="M439" s="7" t="s">
        <v>684</v>
      </c>
      <c r="N439" s="7" t="s">
        <v>704</v>
      </c>
      <c r="O439" s="7" t="s">
        <v>686</v>
      </c>
    </row>
    <row r="440" spans="2:15" ht="15">
      <c r="B440" s="6" t="s">
        <v>101</v>
      </c>
      <c r="C440" s="7" t="s">
        <v>687</v>
      </c>
      <c r="D440" s="7">
        <v>38.149825999999997</v>
      </c>
      <c r="E440" s="7">
        <v>37.535998999999997</v>
      </c>
      <c r="F440" s="7">
        <v>6.8160107762733899</v>
      </c>
      <c r="G440" s="7">
        <v>38.149825999999997</v>
      </c>
      <c r="H440" s="7">
        <v>0.98391009699493781</v>
      </c>
      <c r="I440" s="7">
        <v>37.535998999999997</v>
      </c>
      <c r="J440" s="7">
        <v>6.8160107762733899</v>
      </c>
      <c r="K440" s="7">
        <v>38.149825999999997</v>
      </c>
      <c r="L440" s="7">
        <v>0.98391009699493781</v>
      </c>
      <c r="M440" s="7" t="s">
        <v>684</v>
      </c>
      <c r="N440" s="7" t="s">
        <v>704</v>
      </c>
      <c r="O440" s="7" t="s">
        <v>686</v>
      </c>
    </row>
    <row r="441" spans="2:15" ht="15">
      <c r="B441" s="6" t="s">
        <v>101</v>
      </c>
      <c r="C441" s="7" t="s">
        <v>688</v>
      </c>
      <c r="D441" s="7">
        <v>38.041687000000003</v>
      </c>
      <c r="E441" s="7">
        <v>37.631999999999998</v>
      </c>
      <c r="F441" s="7">
        <v>5.5679911822819479</v>
      </c>
      <c r="G441" s="7">
        <v>38.041687000000003</v>
      </c>
      <c r="H441" s="7">
        <v>0.98923057749778542</v>
      </c>
      <c r="I441" s="7">
        <v>37.631999999999998</v>
      </c>
      <c r="J441" s="7">
        <v>5.5679911822819479</v>
      </c>
      <c r="K441" s="7">
        <v>38.041687000000003</v>
      </c>
      <c r="L441" s="7">
        <v>0.98923057749778542</v>
      </c>
      <c r="M441" s="7" t="s">
        <v>684</v>
      </c>
      <c r="N441" s="7" t="s">
        <v>704</v>
      </c>
      <c r="O441" s="7" t="s">
        <v>686</v>
      </c>
    </row>
    <row r="442" spans="2:15" ht="15">
      <c r="B442" s="6" t="s">
        <v>101</v>
      </c>
      <c r="C442" s="7" t="s">
        <v>689</v>
      </c>
      <c r="D442" s="7">
        <v>38.918999999999997</v>
      </c>
      <c r="E442" s="7">
        <v>38.4</v>
      </c>
      <c r="F442" s="7">
        <v>6.3347108063430779</v>
      </c>
      <c r="G442" s="7">
        <v>38.918999999999997</v>
      </c>
      <c r="H442" s="7">
        <v>0.9866646111153935</v>
      </c>
      <c r="I442" s="7">
        <v>38.4</v>
      </c>
      <c r="J442" s="7">
        <v>6.3347108063430779</v>
      </c>
      <c r="K442" s="7">
        <v>38.918999999999997</v>
      </c>
      <c r="L442" s="7">
        <v>0.9866646111153935</v>
      </c>
      <c r="M442" s="7" t="s">
        <v>684</v>
      </c>
      <c r="N442" s="7" t="s">
        <v>704</v>
      </c>
      <c r="O442" s="7" t="s">
        <v>686</v>
      </c>
    </row>
    <row r="443" spans="2:15" ht="15">
      <c r="B443" s="6" t="s">
        <v>101</v>
      </c>
      <c r="C443" s="7" t="s">
        <v>690</v>
      </c>
      <c r="D443" s="7">
        <v>39.895000000000003</v>
      </c>
      <c r="E443" s="7">
        <v>39.167999999999999</v>
      </c>
      <c r="F443" s="7">
        <v>7.5814774945257337</v>
      </c>
      <c r="G443" s="7">
        <v>39.895000000000003</v>
      </c>
      <c r="H443" s="7">
        <v>0.98177716505827783</v>
      </c>
      <c r="I443" s="7">
        <v>39.167999999999999</v>
      </c>
      <c r="J443" s="7">
        <v>7.5814774945257337</v>
      </c>
      <c r="K443" s="7">
        <v>39.895000000000003</v>
      </c>
      <c r="L443" s="7">
        <v>0.98177716505827783</v>
      </c>
      <c r="M443" s="7" t="s">
        <v>684</v>
      </c>
      <c r="N443" s="7" t="s">
        <v>704</v>
      </c>
      <c r="O443" s="7" t="s">
        <v>686</v>
      </c>
    </row>
    <row r="444" spans="2:15" ht="15">
      <c r="B444" s="6" t="s">
        <v>101</v>
      </c>
      <c r="C444" s="7" t="s">
        <v>691</v>
      </c>
      <c r="D444" s="7">
        <v>40.125</v>
      </c>
      <c r="E444" s="7">
        <v>39.456000000000003</v>
      </c>
      <c r="F444" s="7">
        <v>7.2965532273807039</v>
      </c>
      <c r="G444" s="7">
        <v>40.125</v>
      </c>
      <c r="H444" s="7">
        <v>0.98332710280373836</v>
      </c>
      <c r="I444" s="7">
        <v>39.456000000000003</v>
      </c>
      <c r="J444" s="7">
        <v>7.2965532273807039</v>
      </c>
      <c r="K444" s="7">
        <v>40.125</v>
      </c>
      <c r="L444" s="7">
        <v>0.98332710280373836</v>
      </c>
      <c r="M444" s="7" t="s">
        <v>684</v>
      </c>
      <c r="N444" s="7" t="s">
        <v>704</v>
      </c>
      <c r="O444" s="7" t="s">
        <v>686</v>
      </c>
    </row>
    <row r="445" spans="2:15" ht="15">
      <c r="B445" s="6" t="s">
        <v>101</v>
      </c>
      <c r="C445" s="7" t="s">
        <v>692</v>
      </c>
      <c r="D445" s="7" t="s">
        <v>661</v>
      </c>
      <c r="E445" s="7">
        <v>39.374295601755378</v>
      </c>
      <c r="F445" s="7">
        <v>6.8894539697711572</v>
      </c>
      <c r="G445" s="7">
        <v>39.972487164748813</v>
      </c>
      <c r="H445" s="7">
        <v>0.98503491762901929</v>
      </c>
      <c r="I445" s="7">
        <v>39.374295601755378</v>
      </c>
      <c r="J445" s="7">
        <v>6.8894539697711572</v>
      </c>
      <c r="K445" s="7">
        <v>39.972487164748813</v>
      </c>
      <c r="L445" s="7">
        <v>0.98503491762901929</v>
      </c>
      <c r="M445" s="7" t="s">
        <v>684</v>
      </c>
      <c r="N445" s="7" t="s">
        <v>704</v>
      </c>
      <c r="O445" s="7" t="s">
        <v>686</v>
      </c>
    </row>
    <row r="446" spans="2:15" ht="15">
      <c r="B446" s="6" t="s">
        <v>101</v>
      </c>
      <c r="C446" s="7" t="s">
        <v>693</v>
      </c>
      <c r="D446" s="7" t="s">
        <v>661</v>
      </c>
      <c r="E446" s="7">
        <v>39.288991638866108</v>
      </c>
      <c r="F446" s="7">
        <v>6.8745280462268141</v>
      </c>
      <c r="G446" s="7">
        <v>39.885887226652613</v>
      </c>
      <c r="H446" s="7">
        <v>0.98503491762901929</v>
      </c>
      <c r="I446" s="7">
        <v>39.288991638866108</v>
      </c>
      <c r="J446" s="7">
        <v>6.8745280462268141</v>
      </c>
      <c r="K446" s="7">
        <v>39.885887226652613</v>
      </c>
      <c r="L446" s="7">
        <v>0.98503491762901929</v>
      </c>
      <c r="M446" s="7" t="s">
        <v>684</v>
      </c>
      <c r="N446" s="7" t="s">
        <v>704</v>
      </c>
      <c r="O446" s="7" t="s">
        <v>686</v>
      </c>
    </row>
    <row r="447" spans="2:15" ht="15">
      <c r="B447" s="6" t="s">
        <v>101</v>
      </c>
      <c r="C447" s="7" t="s">
        <v>694</v>
      </c>
      <c r="D447" s="7" t="s">
        <v>661</v>
      </c>
      <c r="E447" s="7">
        <v>39.205936820784444</v>
      </c>
      <c r="F447" s="7">
        <v>6.8599956631734269</v>
      </c>
      <c r="G447" s="7">
        <v>39.801570603358101</v>
      </c>
      <c r="H447" s="7">
        <v>0.98503491762901929</v>
      </c>
      <c r="I447" s="7">
        <v>39.205936820784444</v>
      </c>
      <c r="J447" s="7">
        <v>6.8599956631734269</v>
      </c>
      <c r="K447" s="7">
        <v>39.801570603358101</v>
      </c>
      <c r="L447" s="7">
        <v>0.98503491762901929</v>
      </c>
      <c r="M447" s="7" t="s">
        <v>684</v>
      </c>
      <c r="N447" s="7" t="s">
        <v>704</v>
      </c>
      <c r="O447" s="7" t="s">
        <v>686</v>
      </c>
    </row>
    <row r="448" spans="2:15" ht="15">
      <c r="B448" s="6" t="s">
        <v>101</v>
      </c>
      <c r="C448" s="7" t="s">
        <v>695</v>
      </c>
      <c r="D448" s="7" t="s">
        <v>661</v>
      </c>
      <c r="E448" s="7">
        <v>39.131494199489943</v>
      </c>
      <c r="F448" s="7">
        <v>6.8469701853849525</v>
      </c>
      <c r="G448" s="7">
        <v>39.725997017120484</v>
      </c>
      <c r="H448" s="7">
        <v>0.98503491762901929</v>
      </c>
      <c r="I448" s="7">
        <v>39.131494199489943</v>
      </c>
      <c r="J448" s="7">
        <v>6.8469701853849525</v>
      </c>
      <c r="K448" s="7">
        <v>39.725997017120484</v>
      </c>
      <c r="L448" s="7">
        <v>0.98503491762901929</v>
      </c>
      <c r="M448" s="7" t="s">
        <v>684</v>
      </c>
      <c r="N448" s="7" t="s">
        <v>704</v>
      </c>
      <c r="O448" s="7" t="s">
        <v>686</v>
      </c>
    </row>
    <row r="449" spans="2:15" ht="15">
      <c r="B449" s="6" t="s">
        <v>101</v>
      </c>
      <c r="C449" s="7" t="s">
        <v>696</v>
      </c>
      <c r="D449" s="7" t="s">
        <v>661</v>
      </c>
      <c r="E449" s="7">
        <v>39.062319058077328</v>
      </c>
      <c r="F449" s="7">
        <v>6.8348663764067616</v>
      </c>
      <c r="G449" s="7">
        <v>39.65577093662872</v>
      </c>
      <c r="H449" s="7">
        <v>0.98503491762901929</v>
      </c>
      <c r="I449" s="7">
        <v>39.062319058077328</v>
      </c>
      <c r="J449" s="7">
        <v>6.8348663764067616</v>
      </c>
      <c r="K449" s="7">
        <v>39.65577093662872</v>
      </c>
      <c r="L449" s="7">
        <v>0.98503491762901929</v>
      </c>
      <c r="M449" s="7" t="s">
        <v>684</v>
      </c>
      <c r="N449" s="7" t="s">
        <v>704</v>
      </c>
      <c r="O449" s="7" t="s">
        <v>686</v>
      </c>
    </row>
    <row r="450" spans="2:15" ht="15">
      <c r="B450" s="6" t="s">
        <v>101</v>
      </c>
      <c r="C450" s="7" t="s">
        <v>697</v>
      </c>
      <c r="D450" s="7" t="s">
        <v>661</v>
      </c>
      <c r="E450" s="7">
        <v>38.999597679508639</v>
      </c>
      <c r="F450" s="7">
        <v>6.8238918041899144</v>
      </c>
      <c r="G450" s="7">
        <v>39.592096667375749</v>
      </c>
      <c r="H450" s="7">
        <v>0.98503491762901929</v>
      </c>
      <c r="I450" s="7">
        <v>38.999597679508639</v>
      </c>
      <c r="J450" s="7">
        <v>6.8238918041899144</v>
      </c>
      <c r="K450" s="7">
        <v>39.592096667375749</v>
      </c>
      <c r="L450" s="7">
        <v>0.98503491762901929</v>
      </c>
      <c r="M450" s="7" t="s">
        <v>684</v>
      </c>
      <c r="N450" s="7" t="s">
        <v>704</v>
      </c>
      <c r="O450" s="7" t="s">
        <v>686</v>
      </c>
    </row>
    <row r="451" spans="2:15" ht="15">
      <c r="B451" s="6" t="s">
        <v>101</v>
      </c>
      <c r="C451" s="7" t="s">
        <v>698</v>
      </c>
      <c r="D451" s="7" t="s">
        <v>661</v>
      </c>
      <c r="E451" s="7">
        <v>38.941526993264482</v>
      </c>
      <c r="F451" s="7">
        <v>6.8137309793736529</v>
      </c>
      <c r="G451" s="7">
        <v>39.53314374580426</v>
      </c>
      <c r="H451" s="7">
        <v>0.98503491762901929</v>
      </c>
      <c r="I451" s="7">
        <v>38.941526993264482</v>
      </c>
      <c r="J451" s="7">
        <v>6.8137309793736529</v>
      </c>
      <c r="K451" s="7">
        <v>39.53314374580426</v>
      </c>
      <c r="L451" s="7">
        <v>0.98503491762901929</v>
      </c>
      <c r="M451" s="7" t="s">
        <v>684</v>
      </c>
      <c r="N451" s="7" t="s">
        <v>704</v>
      </c>
      <c r="O451" s="7" t="s">
        <v>686</v>
      </c>
    </row>
    <row r="452" spans="2:15" ht="15">
      <c r="B452" s="6" t="s">
        <v>101</v>
      </c>
      <c r="C452" s="7" t="s">
        <v>699</v>
      </c>
      <c r="D452" s="7" t="s">
        <v>661</v>
      </c>
      <c r="E452" s="7">
        <v>38.903911709722529</v>
      </c>
      <c r="F452" s="7">
        <v>6.8071493057066066</v>
      </c>
      <c r="G452" s="7">
        <v>39.494956994381795</v>
      </c>
      <c r="H452" s="7">
        <v>0.98503491762901929</v>
      </c>
      <c r="I452" s="7">
        <v>38.903911709722529</v>
      </c>
      <c r="J452" s="7">
        <v>6.8071493057066066</v>
      </c>
      <c r="K452" s="7">
        <v>39.494956994381795</v>
      </c>
      <c r="L452" s="7">
        <v>0.98503491762901929</v>
      </c>
      <c r="M452" s="7" t="s">
        <v>684</v>
      </c>
      <c r="N452" s="7" t="s">
        <v>704</v>
      </c>
      <c r="O452" s="7" t="s">
        <v>686</v>
      </c>
    </row>
    <row r="453" spans="2:15" ht="15">
      <c r="B453" s="6" t="s">
        <v>101</v>
      </c>
      <c r="C453" s="7" t="s">
        <v>700</v>
      </c>
      <c r="D453" s="7" t="s">
        <v>661</v>
      </c>
      <c r="E453" s="7">
        <v>38.967845765422304</v>
      </c>
      <c r="F453" s="7">
        <v>6.8183360641517243</v>
      </c>
      <c r="G453" s="7">
        <v>39.559862364288541</v>
      </c>
      <c r="H453" s="7">
        <v>0.98503491762901929</v>
      </c>
      <c r="I453" s="7">
        <v>38.967845765422304</v>
      </c>
      <c r="J453" s="7">
        <v>6.8183360641517243</v>
      </c>
      <c r="K453" s="7">
        <v>39.559862364288541</v>
      </c>
      <c r="L453" s="7">
        <v>0.98503491762901929</v>
      </c>
      <c r="M453" s="7" t="s">
        <v>684</v>
      </c>
      <c r="N453" s="7" t="s">
        <v>704</v>
      </c>
      <c r="O453" s="7" t="s">
        <v>686</v>
      </c>
    </row>
    <row r="454" spans="2:15" ht="15">
      <c r="B454" s="6" t="s">
        <v>101</v>
      </c>
      <c r="C454" s="7" t="s">
        <v>701</v>
      </c>
      <c r="D454" s="7" t="s">
        <v>661</v>
      </c>
      <c r="E454" s="7">
        <v>39.031779821122072</v>
      </c>
      <c r="F454" s="7">
        <v>6.8295228225968501</v>
      </c>
      <c r="G454" s="7">
        <v>39.624767734195281</v>
      </c>
      <c r="H454" s="7">
        <v>0.98503491762901929</v>
      </c>
      <c r="I454" s="7">
        <v>39.031779821122072</v>
      </c>
      <c r="J454" s="7">
        <v>6.8295228225968501</v>
      </c>
      <c r="K454" s="7">
        <v>39.624767734195281</v>
      </c>
      <c r="L454" s="7">
        <v>0.98503491762901929</v>
      </c>
      <c r="M454" s="7" t="s">
        <v>684</v>
      </c>
      <c r="N454" s="7" t="s">
        <v>704</v>
      </c>
      <c r="O454" s="7" t="s">
        <v>686</v>
      </c>
    </row>
    <row r="455" spans="2:15" ht="15">
      <c r="B455" s="6" t="s">
        <v>112</v>
      </c>
      <c r="C455" s="7" t="s">
        <v>683</v>
      </c>
      <c r="D455" s="7">
        <v>31.158804</v>
      </c>
      <c r="E455" s="7">
        <v>35.009</v>
      </c>
      <c r="F455" s="7">
        <v>11.826204001148582</v>
      </c>
      <c r="G455" s="7">
        <v>36.952526058130083</v>
      </c>
      <c r="H455" s="7">
        <v>0.94740478485631219</v>
      </c>
      <c r="I455" s="7">
        <v>32.903799999999997</v>
      </c>
      <c r="J455" s="7">
        <v>11.115057591276329</v>
      </c>
      <c r="K455" s="7">
        <v>34.730455794552846</v>
      </c>
      <c r="L455" s="7">
        <v>0.94740478485631219</v>
      </c>
      <c r="M455" s="7" t="s">
        <v>684</v>
      </c>
      <c r="N455" s="7" t="s">
        <v>704</v>
      </c>
      <c r="O455" s="7" t="s">
        <v>686</v>
      </c>
    </row>
    <row r="456" spans="2:15" ht="15">
      <c r="B456" s="6" t="s">
        <v>112</v>
      </c>
      <c r="C456" s="7" t="s">
        <v>687</v>
      </c>
      <c r="D456" s="7">
        <v>36.421345000000002</v>
      </c>
      <c r="E456" s="7">
        <v>34.417999999999999</v>
      </c>
      <c r="F456" s="7">
        <v>10.960924832749212</v>
      </c>
      <c r="G456" s="7">
        <v>36.12119318612244</v>
      </c>
      <c r="H456" s="7">
        <v>0.9528478149283065</v>
      </c>
      <c r="I456" s="7">
        <v>32.313000000000002</v>
      </c>
      <c r="J456" s="7">
        <v>10.290556224086954</v>
      </c>
      <c r="K456" s="7">
        <v>33.912026132348608</v>
      </c>
      <c r="L456" s="7">
        <v>0.9528478149283065</v>
      </c>
      <c r="M456" s="7" t="s">
        <v>684</v>
      </c>
      <c r="N456" s="7" t="s">
        <v>704</v>
      </c>
      <c r="O456" s="7" t="s">
        <v>686</v>
      </c>
    </row>
    <row r="457" spans="2:15" ht="15">
      <c r="B457" s="6" t="s">
        <v>112</v>
      </c>
      <c r="C457" s="7" t="s">
        <v>688</v>
      </c>
      <c r="D457" s="7">
        <v>32.690479000000003</v>
      </c>
      <c r="E457" s="7">
        <v>34.512999999999998</v>
      </c>
      <c r="F457" s="7">
        <v>10.747997246062685</v>
      </c>
      <c r="G457" s="7">
        <v>36.147843833365371</v>
      </c>
      <c r="H457" s="7">
        <v>0.95477340665457966</v>
      </c>
      <c r="I457" s="7">
        <v>32.4084</v>
      </c>
      <c r="J457" s="7">
        <v>10.092585227285335</v>
      </c>
      <c r="K457" s="7">
        <v>33.943551186197624</v>
      </c>
      <c r="L457" s="7">
        <v>0.95477340665457966</v>
      </c>
      <c r="M457" s="7" t="s">
        <v>684</v>
      </c>
      <c r="N457" s="7" t="s">
        <v>704</v>
      </c>
      <c r="O457" s="7" t="s">
        <v>686</v>
      </c>
    </row>
    <row r="458" spans="2:15" ht="15">
      <c r="B458" s="6" t="s">
        <v>112</v>
      </c>
      <c r="C458" s="7" t="s">
        <v>689</v>
      </c>
      <c r="D458" s="7">
        <v>30.273</v>
      </c>
      <c r="E458" s="7">
        <v>33.174999999999997</v>
      </c>
      <c r="F458" s="7">
        <v>10.603057212051761</v>
      </c>
      <c r="G458" s="7">
        <v>34.828227736163129</v>
      </c>
      <c r="H458" s="7">
        <v>0.95253195917153899</v>
      </c>
      <c r="I458" s="7">
        <v>31.070400000000003</v>
      </c>
      <c r="J458" s="7">
        <v>9.9304062939361764</v>
      </c>
      <c r="K458" s="7">
        <v>32.618748064918854</v>
      </c>
      <c r="L458" s="7">
        <v>0.95253195917153899</v>
      </c>
      <c r="M458" s="7" t="s">
        <v>684</v>
      </c>
      <c r="N458" s="7" t="s">
        <v>704</v>
      </c>
      <c r="O458" s="7" t="s">
        <v>686</v>
      </c>
    </row>
    <row r="459" spans="2:15" ht="15">
      <c r="B459" s="6" t="s">
        <v>112</v>
      </c>
      <c r="C459" s="7" t="s">
        <v>690</v>
      </c>
      <c r="D459" s="7">
        <v>32.4</v>
      </c>
      <c r="E459" s="7">
        <v>33.595999999999997</v>
      </c>
      <c r="F459" s="7">
        <v>9.7988333333333308</v>
      </c>
      <c r="G459" s="7">
        <v>34.99583333333333</v>
      </c>
      <c r="H459" s="7">
        <v>0.96</v>
      </c>
      <c r="I459" s="7">
        <v>31.707000000000001</v>
      </c>
      <c r="J459" s="7">
        <v>9.2478750000000005</v>
      </c>
      <c r="K459" s="7">
        <v>33.028125000000003</v>
      </c>
      <c r="L459" s="7">
        <v>0.96</v>
      </c>
      <c r="M459" s="7" t="s">
        <v>684</v>
      </c>
      <c r="N459" s="7" t="s">
        <v>704</v>
      </c>
      <c r="O459" s="7" t="s">
        <v>686</v>
      </c>
    </row>
    <row r="460" spans="2:15" ht="15">
      <c r="B460" s="6" t="s">
        <v>112</v>
      </c>
      <c r="C460" s="7" t="s">
        <v>691</v>
      </c>
      <c r="D460" s="7">
        <v>34.100999999999999</v>
      </c>
      <c r="E460" s="7">
        <v>32.045999999999999</v>
      </c>
      <c r="F460" s="7">
        <v>9.262554110583892</v>
      </c>
      <c r="G460" s="7">
        <v>33.357773076923081</v>
      </c>
      <c r="H460" s="7">
        <v>0.96067564001055683</v>
      </c>
      <c r="I460" s="7">
        <v>30.298999999999999</v>
      </c>
      <c r="J460" s="7">
        <v>8.7576024151713341</v>
      </c>
      <c r="K460" s="7">
        <v>31.539261263736265</v>
      </c>
      <c r="L460" s="7">
        <v>0.96067564001055683</v>
      </c>
      <c r="M460" s="7" t="s">
        <v>684</v>
      </c>
      <c r="N460" s="7" t="s">
        <v>704</v>
      </c>
      <c r="O460" s="7" t="s">
        <v>686</v>
      </c>
    </row>
    <row r="461" spans="2:15" ht="15">
      <c r="B461" s="6" t="s">
        <v>112</v>
      </c>
      <c r="C461" s="7" t="s">
        <v>692</v>
      </c>
      <c r="D461" s="7" t="s">
        <v>661</v>
      </c>
      <c r="E461" s="7">
        <v>32.94927302373371</v>
      </c>
      <c r="F461" s="7">
        <v>10.829902320099956</v>
      </c>
      <c r="G461" s="7">
        <v>34.683445288140746</v>
      </c>
      <c r="H461" s="7">
        <v>0.95</v>
      </c>
      <c r="I461" s="7">
        <v>31.202273023733699</v>
      </c>
      <c r="J461" s="7">
        <v>10.25569118835249</v>
      </c>
      <c r="K461" s="7">
        <v>32.844497919719686</v>
      </c>
      <c r="L461" s="7">
        <v>0.95</v>
      </c>
      <c r="M461" s="7" t="s">
        <v>684</v>
      </c>
      <c r="N461" s="7" t="s">
        <v>704</v>
      </c>
      <c r="O461" s="7" t="s">
        <v>686</v>
      </c>
    </row>
    <row r="462" spans="2:15" ht="15">
      <c r="B462" s="6" t="s">
        <v>112</v>
      </c>
      <c r="C462" s="7" t="s">
        <v>693</v>
      </c>
      <c r="D462" s="7" t="s">
        <v>661</v>
      </c>
      <c r="E462" s="7">
        <v>33.64104435964007</v>
      </c>
      <c r="F462" s="7">
        <v>11.057276562630733</v>
      </c>
      <c r="G462" s="7">
        <v>35.411625641726388</v>
      </c>
      <c r="H462" s="7">
        <v>0.95</v>
      </c>
      <c r="I462" s="7">
        <v>31.894044359640073</v>
      </c>
      <c r="J462" s="7">
        <v>10.483065430883272</v>
      </c>
      <c r="K462" s="7">
        <v>33.572678273305343</v>
      </c>
      <c r="L462" s="7">
        <v>0.95</v>
      </c>
      <c r="M462" s="7" t="s">
        <v>684</v>
      </c>
      <c r="N462" s="7" t="s">
        <v>704</v>
      </c>
      <c r="O462" s="7" t="s">
        <v>686</v>
      </c>
    </row>
    <row r="463" spans="2:15" ht="15">
      <c r="B463" s="6" t="s">
        <v>112</v>
      </c>
      <c r="C463" s="7" t="s">
        <v>694</v>
      </c>
      <c r="D463" s="7" t="s">
        <v>661</v>
      </c>
      <c r="E463" s="7">
        <v>33.62080706083001</v>
      </c>
      <c r="F463" s="7">
        <v>11.050624884180118</v>
      </c>
      <c r="G463" s="7">
        <v>35.39032322192633</v>
      </c>
      <c r="H463" s="7">
        <v>0.95</v>
      </c>
      <c r="I463" s="7">
        <v>31.873807060830011</v>
      </c>
      <c r="J463" s="7">
        <v>10.47641375243265</v>
      </c>
      <c r="K463" s="7">
        <v>33.551375853505277</v>
      </c>
      <c r="L463" s="7">
        <v>0.95</v>
      </c>
      <c r="M463" s="7" t="s">
        <v>684</v>
      </c>
      <c r="N463" s="7" t="s">
        <v>704</v>
      </c>
      <c r="O463" s="7" t="s">
        <v>686</v>
      </c>
    </row>
    <row r="464" spans="2:15" ht="15">
      <c r="B464" s="6" t="s">
        <v>112</v>
      </c>
      <c r="C464" s="7" t="s">
        <v>695</v>
      </c>
      <c r="D464" s="7" t="s">
        <v>661</v>
      </c>
      <c r="E464" s="7">
        <v>33.623430159053129</v>
      </c>
      <c r="F464" s="7">
        <v>11.051487054872393</v>
      </c>
      <c r="G464" s="7">
        <v>35.393084377950665</v>
      </c>
      <c r="H464" s="7">
        <v>0.95</v>
      </c>
      <c r="I464" s="7">
        <v>31.876430159053129</v>
      </c>
      <c r="J464" s="7">
        <v>10.477275923124905</v>
      </c>
      <c r="K464" s="7">
        <v>33.554137009529612</v>
      </c>
      <c r="L464" s="7">
        <v>0.95</v>
      </c>
      <c r="M464" s="7" t="s">
        <v>684</v>
      </c>
      <c r="N464" s="7" t="s">
        <v>704</v>
      </c>
      <c r="O464" s="7" t="s">
        <v>686</v>
      </c>
    </row>
    <row r="465" spans="2:15" ht="15">
      <c r="B465" s="6" t="s">
        <v>112</v>
      </c>
      <c r="C465" s="7" t="s">
        <v>696</v>
      </c>
      <c r="D465" s="7" t="s">
        <v>661</v>
      </c>
      <c r="E465" s="7">
        <v>33.647263693945554</v>
      </c>
      <c r="F465" s="7">
        <v>11.05932075896175</v>
      </c>
      <c r="G465" s="7">
        <v>35.418172309416377</v>
      </c>
      <c r="H465" s="7">
        <v>0.95</v>
      </c>
      <c r="I465" s="7">
        <v>31.900263693945558</v>
      </c>
      <c r="J465" s="7">
        <v>10.485109627214264</v>
      </c>
      <c r="K465" s="7">
        <v>33.579224940995324</v>
      </c>
      <c r="L465" s="7">
        <v>0.95</v>
      </c>
      <c r="M465" s="7" t="s">
        <v>684</v>
      </c>
      <c r="N465" s="7" t="s">
        <v>704</v>
      </c>
      <c r="O465" s="7" t="s">
        <v>686</v>
      </c>
    </row>
    <row r="466" spans="2:15" ht="15">
      <c r="B466" s="6" t="s">
        <v>112</v>
      </c>
      <c r="C466" s="7" t="s">
        <v>697</v>
      </c>
      <c r="D466" s="7" t="s">
        <v>661</v>
      </c>
      <c r="E466" s="7">
        <v>33.67728841518246</v>
      </c>
      <c r="F466" s="7">
        <v>11.069189407594742</v>
      </c>
      <c r="G466" s="7">
        <v>35.449777279139433</v>
      </c>
      <c r="H466" s="7">
        <v>0.95</v>
      </c>
      <c r="I466" s="7">
        <v>31.930288415182467</v>
      </c>
      <c r="J466" s="7">
        <v>10.494978275847261</v>
      </c>
      <c r="K466" s="7">
        <v>33.610829910718387</v>
      </c>
      <c r="L466" s="7">
        <v>0.95</v>
      </c>
      <c r="M466" s="7" t="s">
        <v>684</v>
      </c>
      <c r="N466" s="7" t="s">
        <v>704</v>
      </c>
      <c r="O466" s="7" t="s">
        <v>686</v>
      </c>
    </row>
    <row r="467" spans="2:15" ht="15">
      <c r="B467" s="6" t="s">
        <v>112</v>
      </c>
      <c r="C467" s="7" t="s">
        <v>698</v>
      </c>
      <c r="D467" s="7" t="s">
        <v>661</v>
      </c>
      <c r="E467" s="7">
        <v>33.70194901551853</v>
      </c>
      <c r="F467" s="7">
        <v>11.07729495494938</v>
      </c>
      <c r="G467" s="7">
        <v>35.475735805808981</v>
      </c>
      <c r="H467" s="7">
        <v>0.95</v>
      </c>
      <c r="I467" s="7">
        <v>31.95494901551853</v>
      </c>
      <c r="J467" s="7">
        <v>10.503083823201907</v>
      </c>
      <c r="K467" s="7">
        <v>33.636788437387928</v>
      </c>
      <c r="L467" s="7">
        <v>0.95</v>
      </c>
      <c r="M467" s="7" t="s">
        <v>684</v>
      </c>
      <c r="N467" s="7" t="s">
        <v>704</v>
      </c>
      <c r="O467" s="7" t="s">
        <v>686</v>
      </c>
    </row>
    <row r="468" spans="2:15" ht="15">
      <c r="B468" s="6" t="s">
        <v>112</v>
      </c>
      <c r="C468" s="7" t="s">
        <v>699</v>
      </c>
      <c r="D468" s="7" t="s">
        <v>661</v>
      </c>
      <c r="E468" s="7">
        <v>33.765666555380022</v>
      </c>
      <c r="F468" s="7">
        <v>11.098237897522951</v>
      </c>
      <c r="G468" s="7">
        <v>35.542806900400024</v>
      </c>
      <c r="H468" s="7">
        <v>0.95</v>
      </c>
      <c r="I468" s="7">
        <v>32.01866655538003</v>
      </c>
      <c r="J468" s="7">
        <v>10.524026765775465</v>
      </c>
      <c r="K468" s="7">
        <v>33.703859531978978</v>
      </c>
      <c r="L468" s="7">
        <v>0.95</v>
      </c>
      <c r="M468" s="7" t="s">
        <v>684</v>
      </c>
      <c r="N468" s="7" t="s">
        <v>704</v>
      </c>
      <c r="O468" s="7" t="s">
        <v>686</v>
      </c>
    </row>
    <row r="469" spans="2:15" ht="15">
      <c r="B469" s="6" t="s">
        <v>112</v>
      </c>
      <c r="C469" s="7" t="s">
        <v>700</v>
      </c>
      <c r="D469" s="7" t="s">
        <v>661</v>
      </c>
      <c r="E469" s="7">
        <v>33.923271666163281</v>
      </c>
      <c r="F469" s="7">
        <v>11.150040192332346</v>
      </c>
      <c r="G469" s="7">
        <v>35.708707017013978</v>
      </c>
      <c r="H469" s="7">
        <v>0.95</v>
      </c>
      <c r="I469" s="7">
        <v>32.176271666163281</v>
      </c>
      <c r="J469" s="7">
        <v>10.575829060584883</v>
      </c>
      <c r="K469" s="7">
        <v>33.869759648592925</v>
      </c>
      <c r="L469" s="7">
        <v>0.95</v>
      </c>
      <c r="M469" s="7" t="s">
        <v>684</v>
      </c>
      <c r="N469" s="7" t="s">
        <v>704</v>
      </c>
      <c r="O469" s="7" t="s">
        <v>686</v>
      </c>
    </row>
    <row r="470" spans="2:15" ht="15">
      <c r="B470" s="6" t="s">
        <v>112</v>
      </c>
      <c r="C470" s="7" t="s">
        <v>701</v>
      </c>
      <c r="D470" s="7" t="s">
        <v>661</v>
      </c>
      <c r="E470" s="7">
        <v>34.080876776946525</v>
      </c>
      <c r="F470" s="7">
        <v>11.20184248714178</v>
      </c>
      <c r="G470" s="7">
        <v>35.874607133627926</v>
      </c>
      <c r="H470" s="7">
        <v>0.95</v>
      </c>
      <c r="I470" s="7">
        <v>32.333876776946518</v>
      </c>
      <c r="J470" s="7">
        <v>10.6276313553943</v>
      </c>
      <c r="K470" s="7">
        <v>34.035659765206866</v>
      </c>
      <c r="L470" s="7">
        <v>0.95</v>
      </c>
      <c r="M470" s="7" t="s">
        <v>684</v>
      </c>
      <c r="N470" s="7" t="s">
        <v>704</v>
      </c>
      <c r="O470" s="7" t="s">
        <v>686</v>
      </c>
    </row>
    <row r="471" spans="2:15" ht="15">
      <c r="B471" s="6" t="s">
        <v>131</v>
      </c>
      <c r="C471" s="7" t="s">
        <v>683</v>
      </c>
      <c r="D471" s="7">
        <v>22.315456000000001</v>
      </c>
      <c r="E471" s="7">
        <v>28.434999999999999</v>
      </c>
      <c r="F471" s="7">
        <v>1.7771752124603921</v>
      </c>
      <c r="G471" s="7">
        <v>28.490482213114323</v>
      </c>
      <c r="H471" s="7">
        <v>0.99805260533327211</v>
      </c>
      <c r="I471" s="7">
        <v>25.951699999999999</v>
      </c>
      <c r="J471" s="7">
        <v>1.6219700355621303</v>
      </c>
      <c r="K471" s="7">
        <v>26.002336812030208</v>
      </c>
      <c r="L471" s="7">
        <v>0.99805260533327211</v>
      </c>
      <c r="M471" s="7" t="s">
        <v>684</v>
      </c>
      <c r="N471" s="7" t="s">
        <v>704</v>
      </c>
      <c r="O471" s="7" t="s">
        <v>686</v>
      </c>
    </row>
    <row r="472" spans="2:15" ht="15">
      <c r="B472" s="6" t="s">
        <v>131</v>
      </c>
      <c r="C472" s="7" t="s">
        <v>687</v>
      </c>
      <c r="D472" s="7">
        <v>29.978238999999999</v>
      </c>
      <c r="E472" s="7">
        <v>28.702999999999999</v>
      </c>
      <c r="F472" s="7">
        <v>6.7200139578526565</v>
      </c>
      <c r="G472" s="7">
        <v>29.479158681918562</v>
      </c>
      <c r="H472" s="7">
        <v>0.97367093510729563</v>
      </c>
      <c r="I472" s="7">
        <v>26.2194</v>
      </c>
      <c r="J472" s="7">
        <v>6.1385476767767102</v>
      </c>
      <c r="K472" s="7">
        <v>26.928399579998452</v>
      </c>
      <c r="L472" s="7">
        <v>0.97367093510729563</v>
      </c>
      <c r="M472" s="7" t="s">
        <v>684</v>
      </c>
      <c r="N472" s="7" t="s">
        <v>704</v>
      </c>
      <c r="O472" s="7" t="s">
        <v>686</v>
      </c>
    </row>
    <row r="473" spans="2:15" ht="15">
      <c r="B473" s="6" t="s">
        <v>131</v>
      </c>
      <c r="C473" s="7" t="s">
        <v>688</v>
      </c>
      <c r="D473" s="7">
        <v>25.330019</v>
      </c>
      <c r="E473" s="7">
        <v>28.190999999999999</v>
      </c>
      <c r="F473" s="7">
        <v>2.0046393990017641</v>
      </c>
      <c r="G473" s="7">
        <v>28.262184277228645</v>
      </c>
      <c r="H473" s="7">
        <v>0.99748128890073084</v>
      </c>
      <c r="I473" s="7">
        <v>25.708300000000001</v>
      </c>
      <c r="J473" s="7">
        <v>1.8280965932870665</v>
      </c>
      <c r="K473" s="7">
        <v>25.773215283398148</v>
      </c>
      <c r="L473" s="7">
        <v>0.99748128890073084</v>
      </c>
      <c r="M473" s="7" t="s">
        <v>684</v>
      </c>
      <c r="N473" s="7" t="s">
        <v>704</v>
      </c>
      <c r="O473" s="7" t="s">
        <v>686</v>
      </c>
    </row>
    <row r="474" spans="2:15" ht="15">
      <c r="B474" s="6" t="s">
        <v>131</v>
      </c>
      <c r="C474" s="7" t="s">
        <v>689</v>
      </c>
      <c r="D474" s="7">
        <v>25.420999999999999</v>
      </c>
      <c r="E474" s="7">
        <v>27.942</v>
      </c>
      <c r="F474" s="7">
        <v>2.1797660606377796</v>
      </c>
      <c r="G474" s="7">
        <v>28.026893229166667</v>
      </c>
      <c r="H474" s="7">
        <v>0.99697100822154916</v>
      </c>
      <c r="I474" s="7">
        <v>25.458400000000001</v>
      </c>
      <c r="J474" s="7">
        <v>1.9860194788541019</v>
      </c>
      <c r="K474" s="7">
        <v>25.535747569444446</v>
      </c>
      <c r="L474" s="7">
        <v>0.99697100822154916</v>
      </c>
      <c r="M474" s="7" t="s">
        <v>684</v>
      </c>
      <c r="N474" s="7" t="s">
        <v>704</v>
      </c>
      <c r="O474" s="7" t="s">
        <v>686</v>
      </c>
    </row>
    <row r="475" spans="2:15" ht="15">
      <c r="B475" s="6" t="s">
        <v>131</v>
      </c>
      <c r="C475" s="7" t="s">
        <v>690</v>
      </c>
      <c r="D475" s="7">
        <v>29.66</v>
      </c>
      <c r="E475" s="7">
        <v>28.702999999999999</v>
      </c>
      <c r="F475" s="7">
        <v>10.345083075754845</v>
      </c>
      <c r="G475" s="7">
        <v>30.510374511701251</v>
      </c>
      <c r="H475" s="7">
        <v>0.94076196898179365</v>
      </c>
      <c r="I475" s="7">
        <v>26.329000000000001</v>
      </c>
      <c r="J475" s="7">
        <v>9.4894503118680742</v>
      </c>
      <c r="K475" s="7">
        <v>27.986888148227791</v>
      </c>
      <c r="L475" s="7">
        <v>0.94076196898179365</v>
      </c>
      <c r="M475" s="7" t="s">
        <v>684</v>
      </c>
      <c r="N475" s="7" t="s">
        <v>704</v>
      </c>
      <c r="O475" s="7" t="s">
        <v>686</v>
      </c>
    </row>
    <row r="476" spans="2:15" ht="15">
      <c r="B476" s="6" t="s">
        <v>131</v>
      </c>
      <c r="C476" s="7" t="s">
        <v>691</v>
      </c>
      <c r="D476" s="7">
        <v>31.657</v>
      </c>
      <c r="E476" s="7">
        <v>28.638999999999999</v>
      </c>
      <c r="F476" s="7">
        <v>4.9086814471761882</v>
      </c>
      <c r="G476" s="7">
        <v>29.056625312479969</v>
      </c>
      <c r="H476" s="7">
        <v>0.98562719145844524</v>
      </c>
      <c r="I476" s="7">
        <v>26.204000000000001</v>
      </c>
      <c r="J476" s="7">
        <v>4.4913261161983478</v>
      </c>
      <c r="K476" s="7">
        <v>26.586117171976156</v>
      </c>
      <c r="L476" s="7">
        <v>0.98562719145844524</v>
      </c>
      <c r="M476" s="7" t="s">
        <v>684</v>
      </c>
      <c r="N476" s="7" t="s">
        <v>704</v>
      </c>
      <c r="O476" s="7" t="s">
        <v>686</v>
      </c>
    </row>
    <row r="477" spans="2:15" ht="15">
      <c r="B477" s="6" t="s">
        <v>131</v>
      </c>
      <c r="C477" s="7" t="s">
        <v>692</v>
      </c>
      <c r="D477" s="7" t="s">
        <v>661</v>
      </c>
      <c r="E477" s="7">
        <v>29.616052887170085</v>
      </c>
      <c r="F477" s="7">
        <v>5.6811134255405165</v>
      </c>
      <c r="G477" s="7">
        <v>30.156021593862679</v>
      </c>
      <c r="H477" s="7">
        <v>0.98209416633384794</v>
      </c>
      <c r="I477" s="7">
        <v>27.181052887170086</v>
      </c>
      <c r="J477" s="7">
        <v>5.2140183928603108</v>
      </c>
      <c r="K477" s="7">
        <v>27.676625947832278</v>
      </c>
      <c r="L477" s="7">
        <v>0.98209416633384794</v>
      </c>
      <c r="M477" s="7" t="s">
        <v>684</v>
      </c>
      <c r="N477" s="7" t="s">
        <v>704</v>
      </c>
      <c r="O477" s="7" t="s">
        <v>686</v>
      </c>
    </row>
    <row r="478" spans="2:15" ht="15">
      <c r="B478" s="6" t="s">
        <v>131</v>
      </c>
      <c r="C478" s="7" t="s">
        <v>693</v>
      </c>
      <c r="D478" s="7" t="s">
        <v>661</v>
      </c>
      <c r="E478" s="7">
        <v>30.995054032973677</v>
      </c>
      <c r="F478" s="7">
        <v>5.9456409759574225</v>
      </c>
      <c r="G478" s="7">
        <v>31.560165099725662</v>
      </c>
      <c r="H478" s="7">
        <v>0.98209416633384794</v>
      </c>
      <c r="I478" s="7">
        <v>28.560054032973678</v>
      </c>
      <c r="J478" s="7">
        <v>5.4785459432772177</v>
      </c>
      <c r="K478" s="7">
        <v>29.080769453695261</v>
      </c>
      <c r="L478" s="7">
        <v>0.98209416633384794</v>
      </c>
      <c r="M478" s="7" t="s">
        <v>684</v>
      </c>
      <c r="N478" s="7" t="s">
        <v>704</v>
      </c>
      <c r="O478" s="7" t="s">
        <v>686</v>
      </c>
    </row>
    <row r="479" spans="2:15" ht="15">
      <c r="B479" s="6" t="s">
        <v>131</v>
      </c>
      <c r="C479" s="7" t="s">
        <v>694</v>
      </c>
      <c r="D479" s="7" t="s">
        <v>661</v>
      </c>
      <c r="E479" s="7">
        <v>31.062865394076862</v>
      </c>
      <c r="F479" s="7">
        <v>5.9586489225408146</v>
      </c>
      <c r="G479" s="7">
        <v>31.629212817783415</v>
      </c>
      <c r="H479" s="7">
        <v>0.98209416633384794</v>
      </c>
      <c r="I479" s="7">
        <v>28.62786539407686</v>
      </c>
      <c r="J479" s="7">
        <v>5.4915538898606293</v>
      </c>
      <c r="K479" s="7">
        <v>29.149817171753014</v>
      </c>
      <c r="L479" s="7">
        <v>0.98209416633384794</v>
      </c>
      <c r="M479" s="7" t="s">
        <v>684</v>
      </c>
      <c r="N479" s="7" t="s">
        <v>704</v>
      </c>
      <c r="O479" s="7" t="s">
        <v>686</v>
      </c>
    </row>
    <row r="480" spans="2:15" ht="15">
      <c r="B480" s="6" t="s">
        <v>131</v>
      </c>
      <c r="C480" s="7" t="s">
        <v>695</v>
      </c>
      <c r="D480" s="7" t="s">
        <v>661</v>
      </c>
      <c r="E480" s="7">
        <v>30.99122472643521</v>
      </c>
      <c r="F480" s="7">
        <v>5.9449064174100954</v>
      </c>
      <c r="G480" s="7">
        <v>31.556265976128621</v>
      </c>
      <c r="H480" s="7">
        <v>0.98209416633384794</v>
      </c>
      <c r="I480" s="7">
        <v>28.556224726435211</v>
      </c>
      <c r="J480" s="7">
        <v>5.4778113847298924</v>
      </c>
      <c r="K480" s="7">
        <v>29.07687033009822</v>
      </c>
      <c r="L480" s="7">
        <v>0.98209416633384794</v>
      </c>
      <c r="M480" s="7" t="s">
        <v>684</v>
      </c>
      <c r="N480" s="7" t="s">
        <v>704</v>
      </c>
      <c r="O480" s="7" t="s">
        <v>686</v>
      </c>
    </row>
    <row r="481" spans="2:15" ht="15">
      <c r="B481" s="6" t="s">
        <v>131</v>
      </c>
      <c r="C481" s="7" t="s">
        <v>696</v>
      </c>
      <c r="D481" s="7" t="s">
        <v>661</v>
      </c>
      <c r="E481" s="7">
        <v>30.924901780561836</v>
      </c>
      <c r="F481" s="7">
        <v>5.9321839867858026</v>
      </c>
      <c r="G481" s="7">
        <v>31.488733810530942</v>
      </c>
      <c r="H481" s="7">
        <v>0.98209416633384794</v>
      </c>
      <c r="I481" s="7">
        <v>28.489901780561837</v>
      </c>
      <c r="J481" s="7">
        <v>5.4650889541056085</v>
      </c>
      <c r="K481" s="7">
        <v>29.009338164500541</v>
      </c>
      <c r="L481" s="7">
        <v>0.98209416633384794</v>
      </c>
      <c r="M481" s="7" t="s">
        <v>684</v>
      </c>
      <c r="N481" s="7" t="s">
        <v>704</v>
      </c>
      <c r="O481" s="7" t="s">
        <v>686</v>
      </c>
    </row>
    <row r="482" spans="2:15" ht="15">
      <c r="B482" s="6" t="s">
        <v>131</v>
      </c>
      <c r="C482" s="7" t="s">
        <v>697</v>
      </c>
      <c r="D482" s="7" t="s">
        <v>661</v>
      </c>
      <c r="E482" s="7">
        <v>30.864420661899576</v>
      </c>
      <c r="F482" s="7">
        <v>5.9205821674436798</v>
      </c>
      <c r="G482" s="7">
        <v>31.427149982079914</v>
      </c>
      <c r="H482" s="7">
        <v>0.98209416633384794</v>
      </c>
      <c r="I482" s="7">
        <v>28.429420661899577</v>
      </c>
      <c r="J482" s="7">
        <v>5.453487134763483</v>
      </c>
      <c r="K482" s="7">
        <v>28.947754336049513</v>
      </c>
      <c r="L482" s="7">
        <v>0.98209416633384794</v>
      </c>
      <c r="M482" s="7" t="s">
        <v>684</v>
      </c>
      <c r="N482" s="7" t="s">
        <v>704</v>
      </c>
      <c r="O482" s="7" t="s">
        <v>686</v>
      </c>
    </row>
    <row r="483" spans="2:15" ht="15">
      <c r="B483" s="6" t="s">
        <v>131</v>
      </c>
      <c r="C483" s="7" t="s">
        <v>698</v>
      </c>
      <c r="D483" s="7" t="s">
        <v>661</v>
      </c>
      <c r="E483" s="7">
        <v>30.807840414421005</v>
      </c>
      <c r="F483" s="7">
        <v>5.9097286345709641</v>
      </c>
      <c r="G483" s="7">
        <v>31.369538146659096</v>
      </c>
      <c r="H483" s="7">
        <v>0.98209416633384794</v>
      </c>
      <c r="I483" s="7">
        <v>28.372840414421006</v>
      </c>
      <c r="J483" s="7">
        <v>5.4426336018907637</v>
      </c>
      <c r="K483" s="7">
        <v>28.890142500628695</v>
      </c>
      <c r="L483" s="7">
        <v>0.98209416633384794</v>
      </c>
      <c r="M483" s="7" t="s">
        <v>684</v>
      </c>
      <c r="N483" s="7" t="s">
        <v>704</v>
      </c>
      <c r="O483" s="7" t="s">
        <v>686</v>
      </c>
    </row>
    <row r="484" spans="2:15" ht="15">
      <c r="B484" s="6" t="s">
        <v>131</v>
      </c>
      <c r="C484" s="7" t="s">
        <v>699</v>
      </c>
      <c r="D484" s="7" t="s">
        <v>661</v>
      </c>
      <c r="E484" s="7">
        <v>30.770766156053348</v>
      </c>
      <c r="F484" s="7">
        <v>5.9026168473332481</v>
      </c>
      <c r="G484" s="7">
        <v>31.331787939358655</v>
      </c>
      <c r="H484" s="7">
        <v>0.98209416633384794</v>
      </c>
      <c r="I484" s="7">
        <v>28.335766156053349</v>
      </c>
      <c r="J484" s="7">
        <v>5.435521814653054</v>
      </c>
      <c r="K484" s="7">
        <v>28.852392293328254</v>
      </c>
      <c r="L484" s="7">
        <v>0.98209416633384794</v>
      </c>
      <c r="M484" s="7" t="s">
        <v>684</v>
      </c>
      <c r="N484" s="7" t="s">
        <v>704</v>
      </c>
      <c r="O484" s="7" t="s">
        <v>686</v>
      </c>
    </row>
    <row r="485" spans="2:15" ht="15">
      <c r="B485" s="6" t="s">
        <v>131</v>
      </c>
      <c r="C485" s="7" t="s">
        <v>700</v>
      </c>
      <c r="D485" s="7" t="s">
        <v>661</v>
      </c>
      <c r="E485" s="7">
        <v>30.820843114817968</v>
      </c>
      <c r="F485" s="7">
        <v>5.9122228837565274</v>
      </c>
      <c r="G485" s="7">
        <v>31.382777916166638</v>
      </c>
      <c r="H485" s="7">
        <v>0.98209416633384794</v>
      </c>
      <c r="I485" s="7">
        <v>28.38584311481797</v>
      </c>
      <c r="J485" s="7">
        <v>5.4451278510763297</v>
      </c>
      <c r="K485" s="7">
        <v>28.903382270136238</v>
      </c>
      <c r="L485" s="7">
        <v>0.98209416633384794</v>
      </c>
      <c r="M485" s="7" t="s">
        <v>684</v>
      </c>
      <c r="N485" s="7" t="s">
        <v>704</v>
      </c>
      <c r="O485" s="7" t="s">
        <v>686</v>
      </c>
    </row>
    <row r="486" spans="2:15" ht="15">
      <c r="B486" s="6" t="s">
        <v>131</v>
      </c>
      <c r="C486" s="7" t="s">
        <v>701</v>
      </c>
      <c r="D486" s="7" t="s">
        <v>661</v>
      </c>
      <c r="E486" s="7">
        <v>30.870920073582585</v>
      </c>
      <c r="F486" s="7">
        <v>5.9218289201797933</v>
      </c>
      <c r="G486" s="7">
        <v>31.433767892974618</v>
      </c>
      <c r="H486" s="7">
        <v>0.98209416633384794</v>
      </c>
      <c r="I486" s="7">
        <v>28.435920073582583</v>
      </c>
      <c r="J486" s="7">
        <v>5.4547338874996125</v>
      </c>
      <c r="K486" s="7">
        <v>28.954372246944217</v>
      </c>
      <c r="L486" s="7">
        <v>0.98209416633384794</v>
      </c>
      <c r="M486" s="7" t="s">
        <v>684</v>
      </c>
      <c r="N486" s="7" t="s">
        <v>704</v>
      </c>
      <c r="O486" s="7" t="s">
        <v>686</v>
      </c>
    </row>
    <row r="487" spans="2:15" ht="15">
      <c r="B487" s="6" t="s">
        <v>609</v>
      </c>
      <c r="C487" s="7" t="s">
        <v>683</v>
      </c>
      <c r="D487" s="7">
        <v>9.3323821999999996</v>
      </c>
      <c r="E487" s="7">
        <v>8.7340403000000002</v>
      </c>
      <c r="F487" s="7">
        <v>3.2878408667167474</v>
      </c>
      <c r="G487" s="7">
        <v>9.3323821999999996</v>
      </c>
      <c r="H487" s="7">
        <v>0.93588540555057853</v>
      </c>
      <c r="I487" s="7">
        <v>8.7340403000000002</v>
      </c>
      <c r="J487" s="7">
        <v>3.2878408667167474</v>
      </c>
      <c r="K487" s="7">
        <v>9.3323821999999996</v>
      </c>
      <c r="L487" s="7">
        <v>0.93588540555057853</v>
      </c>
      <c r="M487" s="7" t="s">
        <v>703</v>
      </c>
      <c r="N487" s="7" t="s">
        <v>704</v>
      </c>
      <c r="O487" s="7" t="s">
        <v>686</v>
      </c>
    </row>
    <row r="488" spans="2:15" ht="15">
      <c r="B488" s="6" t="s">
        <v>609</v>
      </c>
      <c r="C488" s="7" t="s">
        <v>687</v>
      </c>
      <c r="D488" s="7">
        <v>10.419219</v>
      </c>
      <c r="E488" s="7">
        <v>9.7106189999999994</v>
      </c>
      <c r="F488" s="7">
        <v>3.7767715322481465</v>
      </c>
      <c r="G488" s="7">
        <v>10.419219</v>
      </c>
      <c r="H488" s="7">
        <v>0.93199106382157815</v>
      </c>
      <c r="I488" s="7">
        <v>9.7106189999999994</v>
      </c>
      <c r="J488" s="7">
        <v>3.7767715322481465</v>
      </c>
      <c r="K488" s="7">
        <v>10.419219</v>
      </c>
      <c r="L488" s="7">
        <v>0.93199106382157815</v>
      </c>
      <c r="M488" s="7" t="s">
        <v>703</v>
      </c>
      <c r="N488" s="7" t="s">
        <v>704</v>
      </c>
      <c r="O488" s="7" t="s">
        <v>686</v>
      </c>
    </row>
    <row r="489" spans="2:15" ht="15">
      <c r="B489" s="6" t="s">
        <v>609</v>
      </c>
      <c r="C489" s="7" t="s">
        <v>688</v>
      </c>
      <c r="D489" s="7">
        <v>10.786903000000001</v>
      </c>
      <c r="E489" s="7">
        <v>10.04458</v>
      </c>
      <c r="F489" s="7">
        <v>3.9323897257277309</v>
      </c>
      <c r="G489" s="7">
        <v>10.786903000000001</v>
      </c>
      <c r="H489" s="7">
        <v>0.93118293545422626</v>
      </c>
      <c r="I489" s="7">
        <v>10.04458</v>
      </c>
      <c r="J489" s="7">
        <v>3.9323897257277309</v>
      </c>
      <c r="K489" s="7">
        <v>10.786903000000001</v>
      </c>
      <c r="L489" s="7">
        <v>0.93118293545422626</v>
      </c>
      <c r="M489" s="7" t="s">
        <v>703</v>
      </c>
      <c r="N489" s="7" t="s">
        <v>704</v>
      </c>
      <c r="O489" s="7" t="s">
        <v>686</v>
      </c>
    </row>
    <row r="490" spans="2:15" ht="15">
      <c r="B490" s="6" t="s">
        <v>609</v>
      </c>
      <c r="C490" s="7" t="s">
        <v>689</v>
      </c>
      <c r="D490" s="7">
        <v>10.442</v>
      </c>
      <c r="E490" s="7">
        <v>9.7240000000000002</v>
      </c>
      <c r="F490" s="7">
        <v>3.8051528221610225</v>
      </c>
      <c r="G490" s="7">
        <v>10.442</v>
      </c>
      <c r="H490" s="7">
        <v>0.93123922620187705</v>
      </c>
      <c r="I490" s="7">
        <v>9.7240000000000002</v>
      </c>
      <c r="J490" s="7">
        <v>3.8051528221610225</v>
      </c>
      <c r="K490" s="7">
        <v>10.442</v>
      </c>
      <c r="L490" s="7">
        <v>0.93123922620187705</v>
      </c>
      <c r="M490" s="7" t="s">
        <v>703</v>
      </c>
      <c r="N490" s="7" t="s">
        <v>704</v>
      </c>
      <c r="O490" s="7" t="s">
        <v>686</v>
      </c>
    </row>
    <row r="491" spans="2:15" ht="15">
      <c r="B491" s="6" t="s">
        <v>609</v>
      </c>
      <c r="C491" s="7" t="s">
        <v>690</v>
      </c>
      <c r="D491" s="7">
        <v>9.4209999999999994</v>
      </c>
      <c r="E491" s="7">
        <v>8.8089999999999993</v>
      </c>
      <c r="F491" s="7">
        <v>3.3401736481805839</v>
      </c>
      <c r="G491" s="7">
        <v>9.4209999999999994</v>
      </c>
      <c r="H491" s="7">
        <v>0.93503874323320235</v>
      </c>
      <c r="I491" s="7">
        <v>8.8089999999999993</v>
      </c>
      <c r="J491" s="7">
        <v>3.3401736481805839</v>
      </c>
      <c r="K491" s="7">
        <v>9.4209999999999994</v>
      </c>
      <c r="L491" s="7">
        <v>0.93503874323320235</v>
      </c>
      <c r="M491" s="7" t="s">
        <v>703</v>
      </c>
      <c r="N491" s="7" t="s">
        <v>704</v>
      </c>
      <c r="O491" s="7" t="s">
        <v>686</v>
      </c>
    </row>
    <row r="492" spans="2:15" ht="15">
      <c r="B492" s="6" t="s">
        <v>609</v>
      </c>
      <c r="C492" s="7" t="s">
        <v>691</v>
      </c>
      <c r="D492" s="7">
        <v>10.621</v>
      </c>
      <c r="E492" s="7">
        <v>9.8879999999999999</v>
      </c>
      <c r="F492" s="7">
        <v>3.8772537961810047</v>
      </c>
      <c r="G492" s="7">
        <v>10.621</v>
      </c>
      <c r="H492" s="7">
        <v>0.93098578288296763</v>
      </c>
      <c r="I492" s="7">
        <v>9.8879999999999999</v>
      </c>
      <c r="J492" s="7">
        <v>3.8772537961810047</v>
      </c>
      <c r="K492" s="7">
        <v>10.621</v>
      </c>
      <c r="L492" s="7">
        <v>0.93098578288296763</v>
      </c>
      <c r="M492" s="7" t="s">
        <v>703</v>
      </c>
      <c r="N492" s="7" t="s">
        <v>704</v>
      </c>
      <c r="O492" s="7" t="s">
        <v>686</v>
      </c>
    </row>
    <row r="493" spans="2:15" ht="15">
      <c r="B493" s="6" t="s">
        <v>609</v>
      </c>
      <c r="C493" s="7" t="s">
        <v>692</v>
      </c>
      <c r="D493" s="7" t="s">
        <v>661</v>
      </c>
      <c r="E493" s="7">
        <v>9.8879999999999999</v>
      </c>
      <c r="F493" s="7">
        <v>3.8228102875563881</v>
      </c>
      <c r="G493" s="7">
        <v>10.601246270823395</v>
      </c>
      <c r="H493" s="7">
        <v>0.93272052619073831</v>
      </c>
      <c r="I493" s="7">
        <v>9.8879999999999999</v>
      </c>
      <c r="J493" s="7">
        <v>3.8228102875563881</v>
      </c>
      <c r="K493" s="7">
        <v>10.601246270823395</v>
      </c>
      <c r="L493" s="7">
        <v>0.93272052619073831</v>
      </c>
      <c r="M493" s="7" t="s">
        <v>703</v>
      </c>
      <c r="N493" s="7" t="s">
        <v>704</v>
      </c>
      <c r="O493" s="7" t="s">
        <v>686</v>
      </c>
    </row>
    <row r="494" spans="2:15" ht="15">
      <c r="B494" s="6" t="s">
        <v>609</v>
      </c>
      <c r="C494" s="7" t="s">
        <v>693</v>
      </c>
      <c r="D494" s="7" t="s">
        <v>661</v>
      </c>
      <c r="E494" s="7">
        <v>9.8879999999999999</v>
      </c>
      <c r="F494" s="7">
        <v>3.8228102875563881</v>
      </c>
      <c r="G494" s="7">
        <v>10.601246270823395</v>
      </c>
      <c r="H494" s="7">
        <v>0.93272052619073831</v>
      </c>
      <c r="I494" s="7">
        <v>9.8879999999999999</v>
      </c>
      <c r="J494" s="7">
        <v>3.8228102875563881</v>
      </c>
      <c r="K494" s="7">
        <v>10.601246270823395</v>
      </c>
      <c r="L494" s="7">
        <v>0.93272052619073831</v>
      </c>
      <c r="M494" s="7" t="s">
        <v>703</v>
      </c>
      <c r="N494" s="7" t="s">
        <v>704</v>
      </c>
      <c r="O494" s="7" t="s">
        <v>686</v>
      </c>
    </row>
    <row r="495" spans="2:15" ht="15">
      <c r="B495" s="6" t="s">
        <v>609</v>
      </c>
      <c r="C495" s="7" t="s">
        <v>694</v>
      </c>
      <c r="D495" s="7" t="s">
        <v>661</v>
      </c>
      <c r="E495" s="7">
        <v>9.8879999999999999</v>
      </c>
      <c r="F495" s="7">
        <v>3.8228102875563881</v>
      </c>
      <c r="G495" s="7">
        <v>10.601246270823395</v>
      </c>
      <c r="H495" s="7">
        <v>0.93272052619073831</v>
      </c>
      <c r="I495" s="7">
        <v>9.8879999999999999</v>
      </c>
      <c r="J495" s="7">
        <v>3.8228102875563881</v>
      </c>
      <c r="K495" s="7">
        <v>10.601246270823395</v>
      </c>
      <c r="L495" s="7">
        <v>0.93272052619073831</v>
      </c>
      <c r="M495" s="7" t="s">
        <v>703</v>
      </c>
      <c r="N495" s="7" t="s">
        <v>704</v>
      </c>
      <c r="O495" s="7" t="s">
        <v>686</v>
      </c>
    </row>
    <row r="496" spans="2:15" ht="15">
      <c r="B496" s="6" t="s">
        <v>609</v>
      </c>
      <c r="C496" s="7" t="s">
        <v>695</v>
      </c>
      <c r="D496" s="7" t="s">
        <v>661</v>
      </c>
      <c r="E496" s="7">
        <v>9.8879999999999999</v>
      </c>
      <c r="F496" s="7">
        <v>3.8228102875563881</v>
      </c>
      <c r="G496" s="7">
        <v>10.601246270823395</v>
      </c>
      <c r="H496" s="7">
        <v>0.93272052619073831</v>
      </c>
      <c r="I496" s="7">
        <v>9.8879999999999999</v>
      </c>
      <c r="J496" s="7">
        <v>3.8228102875563881</v>
      </c>
      <c r="K496" s="7">
        <v>10.601246270823395</v>
      </c>
      <c r="L496" s="7">
        <v>0.93272052619073831</v>
      </c>
      <c r="M496" s="7" t="s">
        <v>703</v>
      </c>
      <c r="N496" s="7" t="s">
        <v>704</v>
      </c>
      <c r="O496" s="7" t="s">
        <v>686</v>
      </c>
    </row>
    <row r="497" spans="2:15" ht="15">
      <c r="B497" s="6" t="s">
        <v>609</v>
      </c>
      <c r="C497" s="7" t="s">
        <v>696</v>
      </c>
      <c r="D497" s="7" t="s">
        <v>661</v>
      </c>
      <c r="E497" s="7">
        <v>9.8879999999999999</v>
      </c>
      <c r="F497" s="7">
        <v>3.8228102875563881</v>
      </c>
      <c r="G497" s="7">
        <v>10.601246270823395</v>
      </c>
      <c r="H497" s="7">
        <v>0.93272052619073831</v>
      </c>
      <c r="I497" s="7">
        <v>9.8879999999999999</v>
      </c>
      <c r="J497" s="7">
        <v>3.8228102875563881</v>
      </c>
      <c r="K497" s="7">
        <v>10.601246270823395</v>
      </c>
      <c r="L497" s="7">
        <v>0.93272052619073831</v>
      </c>
      <c r="M497" s="7" t="s">
        <v>703</v>
      </c>
      <c r="N497" s="7" t="s">
        <v>704</v>
      </c>
      <c r="O497" s="7" t="s">
        <v>686</v>
      </c>
    </row>
    <row r="498" spans="2:15" ht="15">
      <c r="B498" s="6" t="s">
        <v>609</v>
      </c>
      <c r="C498" s="7" t="s">
        <v>697</v>
      </c>
      <c r="D498" s="7" t="s">
        <v>661</v>
      </c>
      <c r="E498" s="7">
        <v>9.8879999999999999</v>
      </c>
      <c r="F498" s="7">
        <v>3.8228102875563881</v>
      </c>
      <c r="G498" s="7">
        <v>10.601246270823395</v>
      </c>
      <c r="H498" s="7">
        <v>0.93272052619073831</v>
      </c>
      <c r="I498" s="7">
        <v>9.8879999999999999</v>
      </c>
      <c r="J498" s="7">
        <v>3.8228102875563881</v>
      </c>
      <c r="K498" s="7">
        <v>10.601246270823395</v>
      </c>
      <c r="L498" s="7">
        <v>0.93272052619073831</v>
      </c>
      <c r="M498" s="7" t="s">
        <v>703</v>
      </c>
      <c r="N498" s="7" t="s">
        <v>704</v>
      </c>
      <c r="O498" s="7" t="s">
        <v>686</v>
      </c>
    </row>
    <row r="499" spans="2:15" ht="15">
      <c r="B499" s="6" t="s">
        <v>609</v>
      </c>
      <c r="C499" s="7" t="s">
        <v>698</v>
      </c>
      <c r="D499" s="7" t="s">
        <v>661</v>
      </c>
      <c r="E499" s="7">
        <v>9.8879999999999999</v>
      </c>
      <c r="F499" s="7">
        <v>3.8228102875563881</v>
      </c>
      <c r="G499" s="7">
        <v>10.601246270823395</v>
      </c>
      <c r="H499" s="7">
        <v>0.93272052619073831</v>
      </c>
      <c r="I499" s="7">
        <v>9.8879999999999999</v>
      </c>
      <c r="J499" s="7">
        <v>3.8228102875563881</v>
      </c>
      <c r="K499" s="7">
        <v>10.601246270823395</v>
      </c>
      <c r="L499" s="7">
        <v>0.93272052619073831</v>
      </c>
      <c r="M499" s="7" t="s">
        <v>703</v>
      </c>
      <c r="N499" s="7" t="s">
        <v>704</v>
      </c>
      <c r="O499" s="7" t="s">
        <v>686</v>
      </c>
    </row>
    <row r="500" spans="2:15" ht="15">
      <c r="B500" s="6" t="s">
        <v>609</v>
      </c>
      <c r="C500" s="7" t="s">
        <v>699</v>
      </c>
      <c r="D500" s="7" t="s">
        <v>661</v>
      </c>
      <c r="E500" s="7">
        <v>9.8879999999999999</v>
      </c>
      <c r="F500" s="7">
        <v>3.8228102875563881</v>
      </c>
      <c r="G500" s="7">
        <v>10.601246270823395</v>
      </c>
      <c r="H500" s="7">
        <v>0.93272052619073831</v>
      </c>
      <c r="I500" s="7">
        <v>9.8879999999999999</v>
      </c>
      <c r="J500" s="7">
        <v>3.8228102875563881</v>
      </c>
      <c r="K500" s="7">
        <v>10.601246270823395</v>
      </c>
      <c r="L500" s="7">
        <v>0.93272052619073831</v>
      </c>
      <c r="M500" s="7" t="s">
        <v>703</v>
      </c>
      <c r="N500" s="7" t="s">
        <v>704</v>
      </c>
      <c r="O500" s="7" t="s">
        <v>686</v>
      </c>
    </row>
    <row r="501" spans="2:15" ht="15">
      <c r="B501" s="6" t="s">
        <v>609</v>
      </c>
      <c r="C501" s="7" t="s">
        <v>700</v>
      </c>
      <c r="D501" s="7" t="s">
        <v>661</v>
      </c>
      <c r="E501" s="7">
        <v>9.8879999999999999</v>
      </c>
      <c r="F501" s="7">
        <v>3.8228102875563881</v>
      </c>
      <c r="G501" s="7">
        <v>10.601246270823395</v>
      </c>
      <c r="H501" s="7">
        <v>0.93272052619073831</v>
      </c>
      <c r="I501" s="7">
        <v>9.8879999999999999</v>
      </c>
      <c r="J501" s="7">
        <v>3.8228102875563881</v>
      </c>
      <c r="K501" s="7">
        <v>10.601246270823395</v>
      </c>
      <c r="L501" s="7">
        <v>0.93272052619073831</v>
      </c>
      <c r="M501" s="7" t="s">
        <v>703</v>
      </c>
      <c r="N501" s="7" t="s">
        <v>704</v>
      </c>
      <c r="O501" s="7" t="s">
        <v>686</v>
      </c>
    </row>
    <row r="502" spans="2:15" ht="15">
      <c r="B502" s="6" t="s">
        <v>609</v>
      </c>
      <c r="C502" s="7" t="s">
        <v>701</v>
      </c>
      <c r="D502" s="7" t="s">
        <v>661</v>
      </c>
      <c r="E502" s="7">
        <v>9.8879999999999999</v>
      </c>
      <c r="F502" s="7">
        <v>3.8228102875563881</v>
      </c>
      <c r="G502" s="7">
        <v>10.601246270823395</v>
      </c>
      <c r="H502" s="7">
        <v>0.93272052619073831</v>
      </c>
      <c r="I502" s="7">
        <v>9.8879999999999999</v>
      </c>
      <c r="J502" s="7">
        <v>3.8228102875563881</v>
      </c>
      <c r="K502" s="7">
        <v>10.601246270823395</v>
      </c>
      <c r="L502" s="7">
        <v>0.93272052619073831</v>
      </c>
      <c r="M502" s="7" t="s">
        <v>703</v>
      </c>
      <c r="N502" s="7" t="s">
        <v>704</v>
      </c>
      <c r="O502" s="7" t="s">
        <v>686</v>
      </c>
    </row>
    <row r="503" spans="2:15" ht="15">
      <c r="B503" s="6" t="s">
        <v>608</v>
      </c>
      <c r="C503" s="7" t="s">
        <v>683</v>
      </c>
      <c r="D503" s="7">
        <v>2.2090724000000002</v>
      </c>
      <c r="E503" s="7">
        <v>2.056</v>
      </c>
      <c r="F503" s="7">
        <v>0.80800053740190125</v>
      </c>
      <c r="G503" s="7">
        <v>2.2090724000000002</v>
      </c>
      <c r="H503" s="7">
        <v>0.93070738650304075</v>
      </c>
      <c r="I503" s="7">
        <v>2.056</v>
      </c>
      <c r="J503" s="7">
        <v>0.80800053740190125</v>
      </c>
      <c r="K503" s="7">
        <v>2.2090724000000002</v>
      </c>
      <c r="L503" s="7">
        <v>0.93070738650304075</v>
      </c>
      <c r="M503" s="7" t="s">
        <v>703</v>
      </c>
      <c r="N503" s="7" t="s">
        <v>704</v>
      </c>
      <c r="O503" s="7" t="s">
        <v>686</v>
      </c>
    </row>
    <row r="504" spans="2:15" ht="15">
      <c r="B504" s="6" t="s">
        <v>608</v>
      </c>
      <c r="C504" s="7" t="s">
        <v>687</v>
      </c>
      <c r="D504" s="7">
        <v>2.2654836</v>
      </c>
      <c r="E504" s="7">
        <v>2.1040000999999999</v>
      </c>
      <c r="F504" s="7">
        <v>0.83999971492194625</v>
      </c>
      <c r="G504" s="7">
        <v>2.2654836</v>
      </c>
      <c r="H504" s="7">
        <v>0.92872007548410407</v>
      </c>
      <c r="I504" s="7">
        <v>2.1040000999999999</v>
      </c>
      <c r="J504" s="7">
        <v>0.83999971492194625</v>
      </c>
      <c r="K504" s="7">
        <v>2.2654836</v>
      </c>
      <c r="L504" s="7">
        <v>0.92872007548410407</v>
      </c>
      <c r="M504" s="7" t="s">
        <v>703</v>
      </c>
      <c r="N504" s="7" t="s">
        <v>704</v>
      </c>
      <c r="O504" s="7" t="s">
        <v>686</v>
      </c>
    </row>
    <row r="505" spans="2:15" ht="15">
      <c r="B505" s="6" t="s">
        <v>608</v>
      </c>
      <c r="C505" s="7" t="s">
        <v>688</v>
      </c>
      <c r="D505" s="7">
        <v>3.0587627999999998</v>
      </c>
      <c r="E505" s="7">
        <v>2.7505000000000002</v>
      </c>
      <c r="F505" s="7">
        <v>1.3382001407352482</v>
      </c>
      <c r="G505" s="7">
        <v>3.0587627999999998</v>
      </c>
      <c r="H505" s="7">
        <v>0.8992197760480154</v>
      </c>
      <c r="I505" s="7">
        <v>2.7505000000000002</v>
      </c>
      <c r="J505" s="7">
        <v>1.3382001407352482</v>
      </c>
      <c r="K505" s="7">
        <v>3.0587627999999998</v>
      </c>
      <c r="L505" s="7">
        <v>0.8992197760480154</v>
      </c>
      <c r="M505" s="7" t="s">
        <v>703</v>
      </c>
      <c r="N505" s="7" t="s">
        <v>704</v>
      </c>
      <c r="O505" s="7" t="s">
        <v>686</v>
      </c>
    </row>
    <row r="506" spans="2:15" ht="15">
      <c r="B506" s="6" t="s">
        <v>608</v>
      </c>
      <c r="C506" s="7" t="s">
        <v>689</v>
      </c>
      <c r="D506" s="7">
        <v>4.3920000000000003</v>
      </c>
      <c r="E506" s="7">
        <v>3.891</v>
      </c>
      <c r="F506" s="7">
        <v>2.0371016174948173</v>
      </c>
      <c r="G506" s="7">
        <v>4.3920000000000003</v>
      </c>
      <c r="H506" s="7">
        <v>0.88592896174863378</v>
      </c>
      <c r="I506" s="7">
        <v>3.891</v>
      </c>
      <c r="J506" s="7">
        <v>2.0371016174948173</v>
      </c>
      <c r="K506" s="7">
        <v>4.3920000000000003</v>
      </c>
      <c r="L506" s="7">
        <v>0.88592896174863378</v>
      </c>
      <c r="M506" s="7" t="s">
        <v>703</v>
      </c>
      <c r="N506" s="7" t="s">
        <v>704</v>
      </c>
      <c r="O506" s="7" t="s">
        <v>686</v>
      </c>
    </row>
    <row r="507" spans="2:15" ht="15">
      <c r="B507" s="6" t="s">
        <v>608</v>
      </c>
      <c r="C507" s="7" t="s">
        <v>690</v>
      </c>
      <c r="D507" s="7">
        <v>4.5140000000000002</v>
      </c>
      <c r="E507" s="7">
        <v>4.0659999999999998</v>
      </c>
      <c r="F507" s="7">
        <v>1.9605713452970803</v>
      </c>
      <c r="G507" s="7">
        <v>4.5140000000000002</v>
      </c>
      <c r="H507" s="7">
        <v>0.90075321222862204</v>
      </c>
      <c r="I507" s="7">
        <v>4.0659999999999998</v>
      </c>
      <c r="J507" s="7">
        <v>1.9605713452970803</v>
      </c>
      <c r="K507" s="7">
        <v>4.5140000000000002</v>
      </c>
      <c r="L507" s="7">
        <v>0.90075321222862204</v>
      </c>
      <c r="M507" s="7" t="s">
        <v>703</v>
      </c>
      <c r="N507" s="7" t="s">
        <v>704</v>
      </c>
      <c r="O507" s="7" t="s">
        <v>686</v>
      </c>
    </row>
    <row r="508" spans="2:15" ht="15">
      <c r="B508" s="6" t="s">
        <v>608</v>
      </c>
      <c r="C508" s="7" t="s">
        <v>691</v>
      </c>
      <c r="D508" s="7">
        <v>3.597</v>
      </c>
      <c r="E508" s="7">
        <v>3.367</v>
      </c>
      <c r="F508" s="7">
        <v>1.2655907711420782</v>
      </c>
      <c r="G508" s="7">
        <v>3.597</v>
      </c>
      <c r="H508" s="7">
        <v>0.93605782596608289</v>
      </c>
      <c r="I508" s="7">
        <v>3.367</v>
      </c>
      <c r="J508" s="7">
        <v>1.2655907711420782</v>
      </c>
      <c r="K508" s="7">
        <v>3.597</v>
      </c>
      <c r="L508" s="7">
        <v>0.93605782596608289</v>
      </c>
      <c r="M508" s="7" t="s">
        <v>703</v>
      </c>
      <c r="N508" s="7" t="s">
        <v>704</v>
      </c>
      <c r="O508" s="7" t="s">
        <v>686</v>
      </c>
    </row>
    <row r="509" spans="2:15" ht="15">
      <c r="B509" s="6" t="s">
        <v>608</v>
      </c>
      <c r="C509" s="7" t="s">
        <v>692</v>
      </c>
      <c r="D509" s="7" t="s">
        <v>661</v>
      </c>
      <c r="E509" s="7">
        <v>3.367</v>
      </c>
      <c r="F509" s="7">
        <v>1.498895702155294</v>
      </c>
      <c r="G509" s="7">
        <v>3.6855633661544354</v>
      </c>
      <c r="H509" s="7">
        <v>0.91356453966308315</v>
      </c>
      <c r="I509" s="7">
        <v>3.367</v>
      </c>
      <c r="J509" s="7">
        <v>1.498895702155294</v>
      </c>
      <c r="K509" s="7">
        <v>3.6855633661544354</v>
      </c>
      <c r="L509" s="7">
        <v>0.91356453966308315</v>
      </c>
      <c r="M509" s="7" t="s">
        <v>703</v>
      </c>
      <c r="N509" s="7" t="s">
        <v>704</v>
      </c>
      <c r="O509" s="7" t="s">
        <v>686</v>
      </c>
    </row>
    <row r="510" spans="2:15" ht="15">
      <c r="B510" s="6" t="s">
        <v>608</v>
      </c>
      <c r="C510" s="7" t="s">
        <v>693</v>
      </c>
      <c r="D510" s="7" t="s">
        <v>661</v>
      </c>
      <c r="E510" s="7">
        <v>3.367</v>
      </c>
      <c r="F510" s="7">
        <v>1.498895702155294</v>
      </c>
      <c r="G510" s="7">
        <v>3.6855633661544354</v>
      </c>
      <c r="H510" s="7">
        <v>0.91356453966308315</v>
      </c>
      <c r="I510" s="7">
        <v>3.367</v>
      </c>
      <c r="J510" s="7">
        <v>1.498895702155294</v>
      </c>
      <c r="K510" s="7">
        <v>3.6855633661544354</v>
      </c>
      <c r="L510" s="7">
        <v>0.91356453966308315</v>
      </c>
      <c r="M510" s="7" t="s">
        <v>703</v>
      </c>
      <c r="N510" s="7" t="s">
        <v>704</v>
      </c>
      <c r="O510" s="7" t="s">
        <v>686</v>
      </c>
    </row>
    <row r="511" spans="2:15" ht="15">
      <c r="B511" s="6" t="s">
        <v>608</v>
      </c>
      <c r="C511" s="7" t="s">
        <v>694</v>
      </c>
      <c r="D511" s="7" t="s">
        <v>661</v>
      </c>
      <c r="E511" s="7">
        <v>3.367</v>
      </c>
      <c r="F511" s="7">
        <v>1.498895702155294</v>
      </c>
      <c r="G511" s="7">
        <v>3.6855633661544354</v>
      </c>
      <c r="H511" s="7">
        <v>0.91356453966308315</v>
      </c>
      <c r="I511" s="7">
        <v>3.367</v>
      </c>
      <c r="J511" s="7">
        <v>1.498895702155294</v>
      </c>
      <c r="K511" s="7">
        <v>3.6855633661544354</v>
      </c>
      <c r="L511" s="7">
        <v>0.91356453966308315</v>
      </c>
      <c r="M511" s="7" t="s">
        <v>703</v>
      </c>
      <c r="N511" s="7" t="s">
        <v>704</v>
      </c>
      <c r="O511" s="7" t="s">
        <v>686</v>
      </c>
    </row>
    <row r="512" spans="2:15" ht="15">
      <c r="B512" s="6" t="s">
        <v>608</v>
      </c>
      <c r="C512" s="7" t="s">
        <v>695</v>
      </c>
      <c r="D512" s="7" t="s">
        <v>661</v>
      </c>
      <c r="E512" s="7">
        <v>3.367</v>
      </c>
      <c r="F512" s="7">
        <v>1.498895702155294</v>
      </c>
      <c r="G512" s="7">
        <v>3.6855633661544354</v>
      </c>
      <c r="H512" s="7">
        <v>0.91356453966308315</v>
      </c>
      <c r="I512" s="7">
        <v>3.367</v>
      </c>
      <c r="J512" s="7">
        <v>1.498895702155294</v>
      </c>
      <c r="K512" s="7">
        <v>3.6855633661544354</v>
      </c>
      <c r="L512" s="7">
        <v>0.91356453966308315</v>
      </c>
      <c r="M512" s="7" t="s">
        <v>703</v>
      </c>
      <c r="N512" s="7" t="s">
        <v>704</v>
      </c>
      <c r="O512" s="7" t="s">
        <v>686</v>
      </c>
    </row>
    <row r="513" spans="2:15" ht="15">
      <c r="B513" s="6" t="s">
        <v>608</v>
      </c>
      <c r="C513" s="7" t="s">
        <v>696</v>
      </c>
      <c r="D513" s="7" t="s">
        <v>661</v>
      </c>
      <c r="E513" s="7">
        <v>3.367</v>
      </c>
      <c r="F513" s="7">
        <v>1.498895702155294</v>
      </c>
      <c r="G513" s="7">
        <v>3.6855633661544354</v>
      </c>
      <c r="H513" s="7">
        <v>0.91356453966308315</v>
      </c>
      <c r="I513" s="7">
        <v>3.367</v>
      </c>
      <c r="J513" s="7">
        <v>1.498895702155294</v>
      </c>
      <c r="K513" s="7">
        <v>3.6855633661544354</v>
      </c>
      <c r="L513" s="7">
        <v>0.91356453966308315</v>
      </c>
      <c r="M513" s="7" t="s">
        <v>703</v>
      </c>
      <c r="N513" s="7" t="s">
        <v>704</v>
      </c>
      <c r="O513" s="7" t="s">
        <v>686</v>
      </c>
    </row>
    <row r="514" spans="2:15" ht="15">
      <c r="B514" s="6" t="s">
        <v>608</v>
      </c>
      <c r="C514" s="7" t="s">
        <v>697</v>
      </c>
      <c r="D514" s="7" t="s">
        <v>661</v>
      </c>
      <c r="E514" s="7">
        <v>3.367</v>
      </c>
      <c r="F514" s="7">
        <v>1.498895702155294</v>
      </c>
      <c r="G514" s="7">
        <v>3.6855633661544354</v>
      </c>
      <c r="H514" s="7">
        <v>0.91356453966308315</v>
      </c>
      <c r="I514" s="7">
        <v>3.367</v>
      </c>
      <c r="J514" s="7">
        <v>1.498895702155294</v>
      </c>
      <c r="K514" s="7">
        <v>3.6855633661544354</v>
      </c>
      <c r="L514" s="7">
        <v>0.91356453966308315</v>
      </c>
      <c r="M514" s="7" t="s">
        <v>703</v>
      </c>
      <c r="N514" s="7" t="s">
        <v>704</v>
      </c>
      <c r="O514" s="7" t="s">
        <v>686</v>
      </c>
    </row>
    <row r="515" spans="2:15" ht="15">
      <c r="B515" s="6" t="s">
        <v>608</v>
      </c>
      <c r="C515" s="7" t="s">
        <v>698</v>
      </c>
      <c r="D515" s="7" t="s">
        <v>661</v>
      </c>
      <c r="E515" s="7">
        <v>3.367</v>
      </c>
      <c r="F515" s="7">
        <v>1.498895702155294</v>
      </c>
      <c r="G515" s="7">
        <v>3.6855633661544354</v>
      </c>
      <c r="H515" s="7">
        <v>0.91356453966308315</v>
      </c>
      <c r="I515" s="7">
        <v>3.367</v>
      </c>
      <c r="J515" s="7">
        <v>1.498895702155294</v>
      </c>
      <c r="K515" s="7">
        <v>3.6855633661544354</v>
      </c>
      <c r="L515" s="7">
        <v>0.91356453966308315</v>
      </c>
      <c r="M515" s="7" t="s">
        <v>703</v>
      </c>
      <c r="N515" s="7" t="s">
        <v>704</v>
      </c>
      <c r="O515" s="7" t="s">
        <v>686</v>
      </c>
    </row>
    <row r="516" spans="2:15" ht="15">
      <c r="B516" s="6" t="s">
        <v>608</v>
      </c>
      <c r="C516" s="7" t="s">
        <v>699</v>
      </c>
      <c r="D516" s="7" t="s">
        <v>661</v>
      </c>
      <c r="E516" s="7">
        <v>3.367</v>
      </c>
      <c r="F516" s="7">
        <v>1.498895702155294</v>
      </c>
      <c r="G516" s="7">
        <v>3.6855633661544354</v>
      </c>
      <c r="H516" s="7">
        <v>0.91356453966308315</v>
      </c>
      <c r="I516" s="7">
        <v>3.367</v>
      </c>
      <c r="J516" s="7">
        <v>1.498895702155294</v>
      </c>
      <c r="K516" s="7">
        <v>3.6855633661544354</v>
      </c>
      <c r="L516" s="7">
        <v>0.91356453966308315</v>
      </c>
      <c r="M516" s="7" t="s">
        <v>703</v>
      </c>
      <c r="N516" s="7" t="s">
        <v>704</v>
      </c>
      <c r="O516" s="7" t="s">
        <v>686</v>
      </c>
    </row>
    <row r="517" spans="2:15" ht="15">
      <c r="B517" s="6" t="s">
        <v>608</v>
      </c>
      <c r="C517" s="7" t="s">
        <v>700</v>
      </c>
      <c r="D517" s="7" t="s">
        <v>661</v>
      </c>
      <c r="E517" s="7">
        <v>3.367</v>
      </c>
      <c r="F517" s="7">
        <v>1.498895702155294</v>
      </c>
      <c r="G517" s="7">
        <v>3.6855633661544354</v>
      </c>
      <c r="H517" s="7">
        <v>0.91356453966308315</v>
      </c>
      <c r="I517" s="7">
        <v>3.367</v>
      </c>
      <c r="J517" s="7">
        <v>1.498895702155294</v>
      </c>
      <c r="K517" s="7">
        <v>3.6855633661544354</v>
      </c>
      <c r="L517" s="7">
        <v>0.91356453966308315</v>
      </c>
      <c r="M517" s="7" t="s">
        <v>703</v>
      </c>
      <c r="N517" s="7" t="s">
        <v>704</v>
      </c>
      <c r="O517" s="7" t="s">
        <v>686</v>
      </c>
    </row>
    <row r="518" spans="2:15" ht="15">
      <c r="B518" s="6" t="s">
        <v>608</v>
      </c>
      <c r="C518" s="7" t="s">
        <v>701</v>
      </c>
      <c r="D518" s="7" t="s">
        <v>661</v>
      </c>
      <c r="E518" s="7">
        <v>3.367</v>
      </c>
      <c r="F518" s="7">
        <v>1.498895702155294</v>
      </c>
      <c r="G518" s="7">
        <v>3.6855633661544354</v>
      </c>
      <c r="H518" s="7">
        <v>0.91356453966308315</v>
      </c>
      <c r="I518" s="7">
        <v>3.367</v>
      </c>
      <c r="J518" s="7">
        <v>1.498895702155294</v>
      </c>
      <c r="K518" s="7">
        <v>3.6855633661544354</v>
      </c>
      <c r="L518" s="7">
        <v>0.91356453966308315</v>
      </c>
      <c r="M518" s="7" t="s">
        <v>703</v>
      </c>
      <c r="N518" s="7" t="s">
        <v>704</v>
      </c>
      <c r="O518" s="7" t="s">
        <v>686</v>
      </c>
    </row>
    <row r="519" spans="2:15" ht="15">
      <c r="B519" s="6" t="s">
        <v>133</v>
      </c>
      <c r="C519" s="7" t="s">
        <v>683</v>
      </c>
      <c r="D519" s="7">
        <v>14.498199</v>
      </c>
      <c r="E519" s="7">
        <v>17.030999999999999</v>
      </c>
      <c r="F519" s="7">
        <v>6.0175336203610987</v>
      </c>
      <c r="G519" s="7">
        <v>18.062825689027065</v>
      </c>
      <c r="H519" s="7">
        <v>0.94287573235820532</v>
      </c>
      <c r="I519" s="7">
        <v>15.641900000000001</v>
      </c>
      <c r="J519" s="7">
        <v>5.5267253324130241</v>
      </c>
      <c r="K519" s="7">
        <v>16.589566857212876</v>
      </c>
      <c r="L519" s="7">
        <v>0.94287573235820532</v>
      </c>
      <c r="M519" s="7" t="s">
        <v>684</v>
      </c>
      <c r="N519" s="7" t="s">
        <v>704</v>
      </c>
      <c r="O519" s="7" t="s">
        <v>686</v>
      </c>
    </row>
    <row r="520" spans="2:15" ht="15">
      <c r="B520" s="6" t="s">
        <v>133</v>
      </c>
      <c r="C520" s="7" t="s">
        <v>687</v>
      </c>
      <c r="D520" s="7">
        <v>18.940100000000001</v>
      </c>
      <c r="E520" s="7">
        <v>18.026</v>
      </c>
      <c r="F520" s="7">
        <v>4.9654319529047637</v>
      </c>
      <c r="G520" s="7">
        <v>18.697384589266157</v>
      </c>
      <c r="H520" s="7">
        <v>0.96409205864805358</v>
      </c>
      <c r="I520" s="7">
        <v>16.636299999999999</v>
      </c>
      <c r="J520" s="7">
        <v>4.5826259623937355</v>
      </c>
      <c r="K520" s="7">
        <v>17.255924733296823</v>
      </c>
      <c r="L520" s="7">
        <v>0.96409205864805358</v>
      </c>
      <c r="M520" s="7" t="s">
        <v>684</v>
      </c>
      <c r="N520" s="7" t="s">
        <v>704</v>
      </c>
      <c r="O520" s="7" t="s">
        <v>686</v>
      </c>
    </row>
    <row r="521" spans="2:15" ht="15">
      <c r="B521" s="6" t="s">
        <v>133</v>
      </c>
      <c r="C521" s="7" t="s">
        <v>688</v>
      </c>
      <c r="D521" s="7">
        <v>21.340900000000001</v>
      </c>
      <c r="E521" s="7">
        <v>21.701000000000001</v>
      </c>
      <c r="F521" s="7">
        <v>5.7882995219245368</v>
      </c>
      <c r="G521" s="7">
        <v>22.459693060135791</v>
      </c>
      <c r="H521" s="7">
        <v>0.96621979391684509</v>
      </c>
      <c r="I521" s="7">
        <v>20.311900000000001</v>
      </c>
      <c r="J521" s="7">
        <v>5.4177854043306359</v>
      </c>
      <c r="K521" s="7">
        <v>21.022028453443262</v>
      </c>
      <c r="L521" s="7">
        <v>0.96621979391684509</v>
      </c>
      <c r="M521" s="7" t="s">
        <v>684</v>
      </c>
      <c r="N521" s="7" t="s">
        <v>704</v>
      </c>
      <c r="O521" s="7" t="s">
        <v>686</v>
      </c>
    </row>
    <row r="522" spans="2:15" ht="15">
      <c r="B522" s="6" t="s">
        <v>133</v>
      </c>
      <c r="C522" s="7" t="s">
        <v>689</v>
      </c>
      <c r="D522" s="7">
        <v>24.481000000000002</v>
      </c>
      <c r="E522" s="7">
        <v>24.608000000000001</v>
      </c>
      <c r="F522" s="7">
        <v>6.6220760758993542</v>
      </c>
      <c r="G522" s="7">
        <v>25.483436886632827</v>
      </c>
      <c r="H522" s="7">
        <v>0.96564682815244474</v>
      </c>
      <c r="I522" s="7">
        <v>23.218299999999999</v>
      </c>
      <c r="J522" s="7">
        <v>6.2481042324875595</v>
      </c>
      <c r="K522" s="7">
        <v>24.044297897631132</v>
      </c>
      <c r="L522" s="7">
        <v>0.96564682815244474</v>
      </c>
      <c r="M522" s="7" t="s">
        <v>684</v>
      </c>
      <c r="N522" s="7" t="s">
        <v>704</v>
      </c>
      <c r="O522" s="7" t="s">
        <v>686</v>
      </c>
    </row>
    <row r="523" spans="2:15" ht="15">
      <c r="B523" s="6" t="s">
        <v>133</v>
      </c>
      <c r="C523" s="7" t="s">
        <v>690</v>
      </c>
      <c r="D523" s="7">
        <v>28.771999999999998</v>
      </c>
      <c r="E523" s="7">
        <v>27.145</v>
      </c>
      <c r="F523" s="7">
        <v>7.3187586379818885</v>
      </c>
      <c r="G523" s="7">
        <v>28.114324694024475</v>
      </c>
      <c r="H523" s="7">
        <v>0.96552203531210912</v>
      </c>
      <c r="I523" s="7">
        <v>25.492000000000001</v>
      </c>
      <c r="J523" s="7">
        <v>6.8730814219721559</v>
      </c>
      <c r="K523" s="7">
        <v>26.402297480201582</v>
      </c>
      <c r="L523" s="7">
        <v>0.96552203531210912</v>
      </c>
      <c r="M523" s="7" t="s">
        <v>684</v>
      </c>
      <c r="N523" s="7" t="s">
        <v>704</v>
      </c>
      <c r="O523" s="7" t="s">
        <v>686</v>
      </c>
    </row>
    <row r="524" spans="2:15" ht="15">
      <c r="B524" s="6" t="s">
        <v>133</v>
      </c>
      <c r="C524" s="7" t="s">
        <v>691</v>
      </c>
      <c r="D524" s="7">
        <v>30.094000000000001</v>
      </c>
      <c r="E524" s="7">
        <v>27.667000000000002</v>
      </c>
      <c r="F524" s="7">
        <v>8.1059611378448224</v>
      </c>
      <c r="G524" s="7">
        <v>28.830010318559559</v>
      </c>
      <c r="H524" s="7">
        <v>0.95965973283711037</v>
      </c>
      <c r="I524" s="7">
        <v>25.928000000000001</v>
      </c>
      <c r="J524" s="7">
        <v>7.5964636708729012</v>
      </c>
      <c r="K524" s="7">
        <v>27.017909695290861</v>
      </c>
      <c r="L524" s="7">
        <v>0.95965973283711037</v>
      </c>
      <c r="M524" s="7" t="s">
        <v>684</v>
      </c>
      <c r="N524" s="7" t="s">
        <v>704</v>
      </c>
      <c r="O524" s="7" t="s">
        <v>686</v>
      </c>
    </row>
    <row r="525" spans="2:15" ht="15">
      <c r="B525" s="6" t="s">
        <v>133</v>
      </c>
      <c r="C525" s="7" t="s">
        <v>692</v>
      </c>
      <c r="D525" s="7" t="s">
        <v>661</v>
      </c>
      <c r="E525" s="7">
        <v>22.149058370758286</v>
      </c>
      <c r="F525" s="7">
        <v>6.4024912751450893</v>
      </c>
      <c r="G525" s="7">
        <v>23.055860019517091</v>
      </c>
      <c r="H525" s="7">
        <v>0.96066936353746135</v>
      </c>
      <c r="I525" s="7">
        <v>20.410058370758282</v>
      </c>
      <c r="J525" s="7">
        <v>5.899809303699457</v>
      </c>
      <c r="K525" s="7">
        <v>21.245663852131777</v>
      </c>
      <c r="L525" s="7">
        <v>0.96066936353746135</v>
      </c>
      <c r="M525" s="7" t="s">
        <v>684</v>
      </c>
      <c r="N525" s="7" t="s">
        <v>704</v>
      </c>
      <c r="O525" s="7" t="s">
        <v>686</v>
      </c>
    </row>
    <row r="526" spans="2:15" ht="15">
      <c r="B526" s="6" t="s">
        <v>133</v>
      </c>
      <c r="C526" s="7" t="s">
        <v>693</v>
      </c>
      <c r="D526" s="7" t="s">
        <v>661</v>
      </c>
      <c r="E526" s="7">
        <v>29.24702986924002</v>
      </c>
      <c r="F526" s="7">
        <v>8.4542579836682368</v>
      </c>
      <c r="G526" s="7">
        <v>30.444428623750454</v>
      </c>
      <c r="H526" s="7">
        <v>0.96066936353746135</v>
      </c>
      <c r="I526" s="7">
        <v>27.508029869240019</v>
      </c>
      <c r="J526" s="7">
        <v>7.9515760122225974</v>
      </c>
      <c r="K526" s="7">
        <v>28.63423245636514</v>
      </c>
      <c r="L526" s="7">
        <v>0.96066936353746135</v>
      </c>
      <c r="M526" s="7" t="s">
        <v>684</v>
      </c>
      <c r="N526" s="7" t="s">
        <v>704</v>
      </c>
      <c r="O526" s="7" t="s">
        <v>686</v>
      </c>
    </row>
    <row r="527" spans="2:15" ht="15">
      <c r="B527" s="6" t="s">
        <v>133</v>
      </c>
      <c r="C527" s="7" t="s">
        <v>694</v>
      </c>
      <c r="D527" s="7" t="s">
        <v>661</v>
      </c>
      <c r="E527" s="7">
        <v>31.470820629797871</v>
      </c>
      <c r="F527" s="7">
        <v>9.097075421045929</v>
      </c>
      <c r="G527" s="7">
        <v>32.759263305653093</v>
      </c>
      <c r="H527" s="7">
        <v>0.96066936353746135</v>
      </c>
      <c r="I527" s="7">
        <v>29.731820629797863</v>
      </c>
      <c r="J527" s="7">
        <v>8.5943934496003038</v>
      </c>
      <c r="K527" s="7">
        <v>30.949067138267775</v>
      </c>
      <c r="L527" s="7">
        <v>0.96066936353746135</v>
      </c>
      <c r="M527" s="7" t="s">
        <v>684</v>
      </c>
      <c r="N527" s="7" t="s">
        <v>704</v>
      </c>
      <c r="O527" s="7" t="s">
        <v>686</v>
      </c>
    </row>
    <row r="528" spans="2:15" ht="15">
      <c r="B528" s="6" t="s">
        <v>133</v>
      </c>
      <c r="C528" s="7" t="s">
        <v>695</v>
      </c>
      <c r="D528" s="7" t="s">
        <v>661</v>
      </c>
      <c r="E528" s="7">
        <v>31.4009596965474</v>
      </c>
      <c r="F528" s="7">
        <v>9.076881153275167</v>
      </c>
      <c r="G528" s="7">
        <v>32.686542205239085</v>
      </c>
      <c r="H528" s="7">
        <v>0.96066936353746135</v>
      </c>
      <c r="I528" s="7">
        <v>29.661959696547402</v>
      </c>
      <c r="J528" s="7">
        <v>8.5741991818295205</v>
      </c>
      <c r="K528" s="7">
        <v>30.876346037853775</v>
      </c>
      <c r="L528" s="7">
        <v>0.96066936353746135</v>
      </c>
      <c r="M528" s="7" t="s">
        <v>684</v>
      </c>
      <c r="N528" s="7" t="s">
        <v>704</v>
      </c>
      <c r="O528" s="7" t="s">
        <v>686</v>
      </c>
    </row>
    <row r="529" spans="2:15" ht="15">
      <c r="B529" s="6" t="s">
        <v>133</v>
      </c>
      <c r="C529" s="7" t="s">
        <v>696</v>
      </c>
      <c r="D529" s="7" t="s">
        <v>661</v>
      </c>
      <c r="E529" s="7">
        <v>31.337392391926127</v>
      </c>
      <c r="F529" s="7">
        <v>9.0585061457958531</v>
      </c>
      <c r="G529" s="7">
        <v>32.62037240006574</v>
      </c>
      <c r="H529" s="7">
        <v>0.96066936353746135</v>
      </c>
      <c r="I529" s="7">
        <v>29.598392391926122</v>
      </c>
      <c r="J529" s="7">
        <v>8.5558241743502208</v>
      </c>
      <c r="K529" s="7">
        <v>30.810176232680426</v>
      </c>
      <c r="L529" s="7">
        <v>0.96066936353746135</v>
      </c>
      <c r="M529" s="7" t="s">
        <v>684</v>
      </c>
      <c r="N529" s="7" t="s">
        <v>704</v>
      </c>
      <c r="O529" s="7" t="s">
        <v>686</v>
      </c>
    </row>
    <row r="530" spans="2:15" ht="15">
      <c r="B530" s="6" t="s">
        <v>133</v>
      </c>
      <c r="C530" s="7" t="s">
        <v>697</v>
      </c>
      <c r="D530" s="7" t="s">
        <v>661</v>
      </c>
      <c r="E530" s="7">
        <v>31.279444217902224</v>
      </c>
      <c r="F530" s="7">
        <v>9.0417554256348343</v>
      </c>
      <c r="G530" s="7">
        <v>32.560051777567153</v>
      </c>
      <c r="H530" s="7">
        <v>0.96066936353746135</v>
      </c>
      <c r="I530" s="7">
        <v>29.540444217902223</v>
      </c>
      <c r="J530" s="7">
        <v>8.5390734541891984</v>
      </c>
      <c r="K530" s="7">
        <v>30.749855610181839</v>
      </c>
      <c r="L530" s="7">
        <v>0.96066936353746135</v>
      </c>
      <c r="M530" s="7" t="s">
        <v>684</v>
      </c>
      <c r="N530" s="7" t="s">
        <v>704</v>
      </c>
      <c r="O530" s="7" t="s">
        <v>686</v>
      </c>
    </row>
    <row r="531" spans="2:15" ht="15">
      <c r="B531" s="6" t="s">
        <v>133</v>
      </c>
      <c r="C531" s="7" t="s">
        <v>698</v>
      </c>
      <c r="D531" s="7" t="s">
        <v>661</v>
      </c>
      <c r="E531" s="7">
        <v>31.224555305543653</v>
      </c>
      <c r="F531" s="7">
        <v>9.0258890273168824</v>
      </c>
      <c r="G531" s="7">
        <v>32.502915665558277</v>
      </c>
      <c r="H531" s="7">
        <v>0.96066936353746135</v>
      </c>
      <c r="I531" s="7">
        <v>29.485555305543645</v>
      </c>
      <c r="J531" s="7">
        <v>8.5232070558712572</v>
      </c>
      <c r="K531" s="7">
        <v>30.692719498172959</v>
      </c>
      <c r="L531" s="7">
        <v>0.96066936353746135</v>
      </c>
      <c r="M531" s="7" t="s">
        <v>684</v>
      </c>
      <c r="N531" s="7" t="s">
        <v>704</v>
      </c>
      <c r="O531" s="7" t="s">
        <v>686</v>
      </c>
    </row>
    <row r="532" spans="2:15" ht="15">
      <c r="B532" s="6" t="s">
        <v>133</v>
      </c>
      <c r="C532" s="7" t="s">
        <v>699</v>
      </c>
      <c r="D532" s="7" t="s">
        <v>661</v>
      </c>
      <c r="E532" s="7">
        <v>31.190154840219169</v>
      </c>
      <c r="F532" s="7">
        <v>9.0159450976285864</v>
      </c>
      <c r="G532" s="7">
        <v>32.467106815364687</v>
      </c>
      <c r="H532" s="7">
        <v>0.96066936353746135</v>
      </c>
      <c r="I532" s="7">
        <v>29.451154840219171</v>
      </c>
      <c r="J532" s="7">
        <v>8.5132631261829417</v>
      </c>
      <c r="K532" s="7">
        <v>30.656910647979377</v>
      </c>
      <c r="L532" s="7">
        <v>0.96066936353746135</v>
      </c>
      <c r="M532" s="7" t="s">
        <v>684</v>
      </c>
      <c r="N532" s="7" t="s">
        <v>704</v>
      </c>
      <c r="O532" s="7" t="s">
        <v>686</v>
      </c>
    </row>
    <row r="533" spans="2:15" ht="15">
      <c r="B533" s="6" t="s">
        <v>133</v>
      </c>
      <c r="C533" s="7" t="s">
        <v>700</v>
      </c>
      <c r="D533" s="7" t="s">
        <v>661</v>
      </c>
      <c r="E533" s="7">
        <v>31.234967029214644</v>
      </c>
      <c r="F533" s="7">
        <v>9.02889867986495</v>
      </c>
      <c r="G533" s="7">
        <v>32.513753654221361</v>
      </c>
      <c r="H533" s="7">
        <v>0.96066936353746135</v>
      </c>
      <c r="I533" s="7">
        <v>29.495967029214643</v>
      </c>
      <c r="J533" s="7">
        <v>8.526216708419307</v>
      </c>
      <c r="K533" s="7">
        <v>30.703557486836047</v>
      </c>
      <c r="L533" s="7">
        <v>0.96066936353746135</v>
      </c>
      <c r="M533" s="7" t="s">
        <v>684</v>
      </c>
      <c r="N533" s="7" t="s">
        <v>704</v>
      </c>
      <c r="O533" s="7" t="s">
        <v>686</v>
      </c>
    </row>
    <row r="534" spans="2:15" ht="15">
      <c r="B534" s="6" t="s">
        <v>133</v>
      </c>
      <c r="C534" s="7" t="s">
        <v>701</v>
      </c>
      <c r="D534" s="7" t="s">
        <v>661</v>
      </c>
      <c r="E534" s="7">
        <v>31.27977921821012</v>
      </c>
      <c r="F534" s="7">
        <v>9.04185226210131</v>
      </c>
      <c r="G534" s="7">
        <v>32.560400493078035</v>
      </c>
      <c r="H534" s="7">
        <v>0.96066936353746135</v>
      </c>
      <c r="I534" s="7">
        <v>29.540779218210115</v>
      </c>
      <c r="J534" s="7">
        <v>8.5391702906556688</v>
      </c>
      <c r="K534" s="7">
        <v>30.750204325692717</v>
      </c>
      <c r="L534" s="7">
        <v>0.96066936353746135</v>
      </c>
      <c r="M534" s="7" t="s">
        <v>684</v>
      </c>
      <c r="N534" s="7" t="s">
        <v>704</v>
      </c>
      <c r="O534" s="7" t="s">
        <v>686</v>
      </c>
    </row>
    <row r="535" spans="2:15" ht="15">
      <c r="B535" s="6" t="s">
        <v>624</v>
      </c>
      <c r="C535" s="7" t="s">
        <v>683</v>
      </c>
      <c r="D535" s="7" t="s">
        <v>661</v>
      </c>
      <c r="E535" s="7" t="s">
        <v>661</v>
      </c>
      <c r="F535" s="7" t="s">
        <v>661</v>
      </c>
      <c r="G535" s="7" t="s">
        <v>661</v>
      </c>
      <c r="H535" s="7" t="s">
        <v>661</v>
      </c>
      <c r="I535" s="7" t="s">
        <v>661</v>
      </c>
      <c r="J535" s="7" t="s">
        <v>661</v>
      </c>
      <c r="K535" s="7" t="s">
        <v>661</v>
      </c>
      <c r="L535" s="7" t="s">
        <v>661</v>
      </c>
      <c r="M535" s="7" t="s">
        <v>703</v>
      </c>
      <c r="N535" s="7" t="s">
        <v>704</v>
      </c>
      <c r="O535" s="7" t="s">
        <v>686</v>
      </c>
    </row>
    <row r="536" spans="2:15" ht="15">
      <c r="B536" s="6" t="s">
        <v>624</v>
      </c>
      <c r="C536" s="7" t="s">
        <v>687</v>
      </c>
      <c r="D536" s="7" t="s">
        <v>661</v>
      </c>
      <c r="E536" s="7" t="s">
        <v>661</v>
      </c>
      <c r="F536" s="7" t="s">
        <v>661</v>
      </c>
      <c r="G536" s="7" t="s">
        <v>661</v>
      </c>
      <c r="H536" s="7" t="s">
        <v>661</v>
      </c>
      <c r="I536" s="7" t="s">
        <v>661</v>
      </c>
      <c r="J536" s="7" t="s">
        <v>661</v>
      </c>
      <c r="K536" s="7" t="s">
        <v>661</v>
      </c>
      <c r="L536" s="7" t="s">
        <v>661</v>
      </c>
      <c r="M536" s="7" t="s">
        <v>703</v>
      </c>
      <c r="N536" s="7" t="s">
        <v>704</v>
      </c>
      <c r="O536" s="7" t="s">
        <v>686</v>
      </c>
    </row>
    <row r="537" spans="2:15" ht="15">
      <c r="B537" s="6" t="s">
        <v>624</v>
      </c>
      <c r="C537" s="7" t="s">
        <v>688</v>
      </c>
      <c r="D537" s="7" t="s">
        <v>661</v>
      </c>
      <c r="E537" s="7" t="s">
        <v>661</v>
      </c>
      <c r="F537" s="7" t="s">
        <v>661</v>
      </c>
      <c r="G537" s="7" t="s">
        <v>661</v>
      </c>
      <c r="H537" s="7" t="s">
        <v>661</v>
      </c>
      <c r="I537" s="7" t="s">
        <v>661</v>
      </c>
      <c r="J537" s="7" t="s">
        <v>661</v>
      </c>
      <c r="K537" s="7" t="s">
        <v>661</v>
      </c>
      <c r="L537" s="7" t="s">
        <v>661</v>
      </c>
      <c r="M537" s="7" t="s">
        <v>703</v>
      </c>
      <c r="N537" s="7" t="s">
        <v>704</v>
      </c>
      <c r="O537" s="7" t="s">
        <v>686</v>
      </c>
    </row>
    <row r="538" spans="2:15" ht="15">
      <c r="B538" s="6" t="s">
        <v>624</v>
      </c>
      <c r="C538" s="7" t="s">
        <v>689</v>
      </c>
      <c r="D538" s="7" t="s">
        <v>661</v>
      </c>
      <c r="E538" s="7" t="s">
        <v>661</v>
      </c>
      <c r="F538" s="7" t="s">
        <v>661</v>
      </c>
      <c r="G538" s="7" t="s">
        <v>661</v>
      </c>
      <c r="H538" s="7" t="s">
        <v>661</v>
      </c>
      <c r="I538" s="7" t="s">
        <v>661</v>
      </c>
      <c r="J538" s="7" t="s">
        <v>661</v>
      </c>
      <c r="K538" s="7" t="s">
        <v>661</v>
      </c>
      <c r="L538" s="7" t="s">
        <v>661</v>
      </c>
      <c r="M538" s="7" t="s">
        <v>703</v>
      </c>
      <c r="N538" s="7" t="s">
        <v>704</v>
      </c>
      <c r="O538" s="7" t="s">
        <v>686</v>
      </c>
    </row>
    <row r="539" spans="2:15" ht="15">
      <c r="B539" s="6" t="s">
        <v>624</v>
      </c>
      <c r="C539" s="7" t="s">
        <v>690</v>
      </c>
      <c r="D539" s="7" t="s">
        <v>661</v>
      </c>
      <c r="E539" s="7" t="s">
        <v>661</v>
      </c>
      <c r="F539" s="7" t="s">
        <v>661</v>
      </c>
      <c r="G539" s="7" t="s">
        <v>661</v>
      </c>
      <c r="H539" s="7" t="s">
        <v>661</v>
      </c>
      <c r="I539" s="7" t="s">
        <v>661</v>
      </c>
      <c r="J539" s="7" t="s">
        <v>661</v>
      </c>
      <c r="K539" s="7" t="s">
        <v>661</v>
      </c>
      <c r="L539" s="7" t="s">
        <v>661</v>
      </c>
      <c r="M539" s="7" t="s">
        <v>703</v>
      </c>
      <c r="N539" s="7" t="s">
        <v>704</v>
      </c>
      <c r="O539" s="7" t="s">
        <v>686</v>
      </c>
    </row>
    <row r="540" spans="2:15" ht="15">
      <c r="B540" s="6" t="s">
        <v>624</v>
      </c>
      <c r="C540" s="7" t="s">
        <v>691</v>
      </c>
      <c r="D540" s="7" t="s">
        <v>661</v>
      </c>
      <c r="E540" s="7" t="s">
        <v>661</v>
      </c>
      <c r="F540" s="7" t="s">
        <v>661</v>
      </c>
      <c r="G540" s="7" t="s">
        <v>661</v>
      </c>
      <c r="H540" s="7" t="s">
        <v>661</v>
      </c>
      <c r="I540" s="7" t="s">
        <v>661</v>
      </c>
      <c r="J540" s="7" t="s">
        <v>661</v>
      </c>
      <c r="K540" s="7" t="s">
        <v>661</v>
      </c>
      <c r="L540" s="7" t="s">
        <v>661</v>
      </c>
      <c r="M540" s="7" t="s">
        <v>703</v>
      </c>
      <c r="N540" s="7" t="s">
        <v>704</v>
      </c>
      <c r="O540" s="7" t="s">
        <v>686</v>
      </c>
    </row>
    <row r="541" spans="2:15" ht="15">
      <c r="B541" s="6" t="s">
        <v>624</v>
      </c>
      <c r="C541" s="7" t="s">
        <v>692</v>
      </c>
      <c r="D541" s="7" t="s">
        <v>661</v>
      </c>
      <c r="E541" s="7">
        <v>13.3</v>
      </c>
      <c r="F541" s="7">
        <v>4.3714985988788833</v>
      </c>
      <c r="G541" s="7">
        <v>14.000000000000002</v>
      </c>
      <c r="H541" s="7">
        <v>0.95</v>
      </c>
      <c r="I541" s="7">
        <v>13.3</v>
      </c>
      <c r="J541" s="7">
        <v>4.3714985988788833</v>
      </c>
      <c r="K541" s="7">
        <v>14.000000000000002</v>
      </c>
      <c r="L541" s="7">
        <v>0.95</v>
      </c>
      <c r="M541" s="7" t="s">
        <v>703</v>
      </c>
      <c r="N541" s="7" t="s">
        <v>704</v>
      </c>
      <c r="O541" s="7" t="s">
        <v>686</v>
      </c>
    </row>
    <row r="542" spans="2:15" ht="15">
      <c r="B542" s="6" t="s">
        <v>624</v>
      </c>
      <c r="C542" s="7" t="s">
        <v>693</v>
      </c>
      <c r="D542" s="7" t="s">
        <v>661</v>
      </c>
      <c r="E542" s="7">
        <v>13.3</v>
      </c>
      <c r="F542" s="7">
        <v>4.3714985988788833</v>
      </c>
      <c r="G542" s="7">
        <v>14.000000000000002</v>
      </c>
      <c r="H542" s="7">
        <v>0.95</v>
      </c>
      <c r="I542" s="7">
        <v>13.3</v>
      </c>
      <c r="J542" s="7">
        <v>4.3714985988788833</v>
      </c>
      <c r="K542" s="7">
        <v>14.000000000000002</v>
      </c>
      <c r="L542" s="7">
        <v>0.95</v>
      </c>
      <c r="M542" s="7" t="s">
        <v>703</v>
      </c>
      <c r="N542" s="7" t="s">
        <v>704</v>
      </c>
      <c r="O542" s="7" t="s">
        <v>686</v>
      </c>
    </row>
    <row r="543" spans="2:15" ht="15">
      <c r="B543" s="6" t="s">
        <v>624</v>
      </c>
      <c r="C543" s="7" t="s">
        <v>694</v>
      </c>
      <c r="D543" s="7" t="s">
        <v>661</v>
      </c>
      <c r="E543" s="7">
        <v>13.3</v>
      </c>
      <c r="F543" s="7">
        <v>4.3714985988788833</v>
      </c>
      <c r="G543" s="7">
        <v>14.000000000000002</v>
      </c>
      <c r="H543" s="7">
        <v>0.95</v>
      </c>
      <c r="I543" s="7">
        <v>13.3</v>
      </c>
      <c r="J543" s="7">
        <v>4.3714985988788833</v>
      </c>
      <c r="K543" s="7">
        <v>14.000000000000002</v>
      </c>
      <c r="L543" s="7">
        <v>0.95</v>
      </c>
      <c r="M543" s="7" t="s">
        <v>703</v>
      </c>
      <c r="N543" s="7" t="s">
        <v>704</v>
      </c>
      <c r="O543" s="7" t="s">
        <v>686</v>
      </c>
    </row>
    <row r="544" spans="2:15" ht="15">
      <c r="B544" s="6" t="s">
        <v>624</v>
      </c>
      <c r="C544" s="7" t="s">
        <v>695</v>
      </c>
      <c r="D544" s="7" t="s">
        <v>661</v>
      </c>
      <c r="E544" s="7">
        <v>13.3</v>
      </c>
      <c r="F544" s="7">
        <v>4.3714985988788833</v>
      </c>
      <c r="G544" s="7">
        <v>14.000000000000002</v>
      </c>
      <c r="H544" s="7">
        <v>0.95</v>
      </c>
      <c r="I544" s="7">
        <v>13.3</v>
      </c>
      <c r="J544" s="7">
        <v>4.3714985988788833</v>
      </c>
      <c r="K544" s="7">
        <v>14.000000000000002</v>
      </c>
      <c r="L544" s="7">
        <v>0.95</v>
      </c>
      <c r="M544" s="7" t="s">
        <v>703</v>
      </c>
      <c r="N544" s="7" t="s">
        <v>704</v>
      </c>
      <c r="O544" s="7" t="s">
        <v>686</v>
      </c>
    </row>
    <row r="545" spans="2:15" ht="15">
      <c r="B545" s="6" t="s">
        <v>624</v>
      </c>
      <c r="C545" s="7" t="s">
        <v>696</v>
      </c>
      <c r="D545" s="7" t="s">
        <v>661</v>
      </c>
      <c r="E545" s="7">
        <v>13.3</v>
      </c>
      <c r="F545" s="7">
        <v>4.3714985988788833</v>
      </c>
      <c r="G545" s="7">
        <v>14.000000000000002</v>
      </c>
      <c r="H545" s="7">
        <v>0.95</v>
      </c>
      <c r="I545" s="7">
        <v>13.3</v>
      </c>
      <c r="J545" s="7">
        <v>4.3714985988788833</v>
      </c>
      <c r="K545" s="7">
        <v>14.000000000000002</v>
      </c>
      <c r="L545" s="7">
        <v>0.95</v>
      </c>
      <c r="M545" s="7" t="s">
        <v>703</v>
      </c>
      <c r="N545" s="7" t="s">
        <v>704</v>
      </c>
      <c r="O545" s="7" t="s">
        <v>686</v>
      </c>
    </row>
    <row r="546" spans="2:15" ht="15">
      <c r="B546" s="6" t="s">
        <v>624</v>
      </c>
      <c r="C546" s="7" t="s">
        <v>697</v>
      </c>
      <c r="D546" s="7" t="s">
        <v>661</v>
      </c>
      <c r="E546" s="7">
        <v>13.3</v>
      </c>
      <c r="F546" s="7">
        <v>4.3714985988788833</v>
      </c>
      <c r="G546" s="7">
        <v>14.000000000000002</v>
      </c>
      <c r="H546" s="7">
        <v>0.95</v>
      </c>
      <c r="I546" s="7">
        <v>13.3</v>
      </c>
      <c r="J546" s="7">
        <v>4.3714985988788833</v>
      </c>
      <c r="K546" s="7">
        <v>14.000000000000002</v>
      </c>
      <c r="L546" s="7">
        <v>0.95</v>
      </c>
      <c r="M546" s="7" t="s">
        <v>703</v>
      </c>
      <c r="N546" s="7" t="s">
        <v>704</v>
      </c>
      <c r="O546" s="7" t="s">
        <v>686</v>
      </c>
    </row>
    <row r="547" spans="2:15" ht="15">
      <c r="B547" s="6" t="s">
        <v>624</v>
      </c>
      <c r="C547" s="7" t="s">
        <v>698</v>
      </c>
      <c r="D547" s="7" t="s">
        <v>661</v>
      </c>
      <c r="E547" s="7">
        <v>13.3</v>
      </c>
      <c r="F547" s="7">
        <v>4.3714985988788833</v>
      </c>
      <c r="G547" s="7">
        <v>14.000000000000002</v>
      </c>
      <c r="H547" s="7">
        <v>0.95</v>
      </c>
      <c r="I547" s="7">
        <v>13.3</v>
      </c>
      <c r="J547" s="7">
        <v>4.3714985988788833</v>
      </c>
      <c r="K547" s="7">
        <v>14.000000000000002</v>
      </c>
      <c r="L547" s="7">
        <v>0.95</v>
      </c>
      <c r="M547" s="7" t="s">
        <v>703</v>
      </c>
      <c r="N547" s="7" t="s">
        <v>704</v>
      </c>
      <c r="O547" s="7" t="s">
        <v>686</v>
      </c>
    </row>
    <row r="548" spans="2:15" ht="15">
      <c r="B548" s="6" t="s">
        <v>624</v>
      </c>
      <c r="C548" s="7" t="s">
        <v>699</v>
      </c>
      <c r="D548" s="7" t="s">
        <v>661</v>
      </c>
      <c r="E548" s="7">
        <v>13.3</v>
      </c>
      <c r="F548" s="7">
        <v>4.3714985988788833</v>
      </c>
      <c r="G548" s="7">
        <v>14.000000000000002</v>
      </c>
      <c r="H548" s="7">
        <v>0.95</v>
      </c>
      <c r="I548" s="7">
        <v>13.3</v>
      </c>
      <c r="J548" s="7">
        <v>4.3714985988788833</v>
      </c>
      <c r="K548" s="7">
        <v>14.000000000000002</v>
      </c>
      <c r="L548" s="7">
        <v>0.95</v>
      </c>
      <c r="M548" s="7" t="s">
        <v>703</v>
      </c>
      <c r="N548" s="7" t="s">
        <v>704</v>
      </c>
      <c r="O548" s="7" t="s">
        <v>686</v>
      </c>
    </row>
    <row r="549" spans="2:15" ht="15">
      <c r="B549" s="6" t="s">
        <v>624</v>
      </c>
      <c r="C549" s="7" t="s">
        <v>700</v>
      </c>
      <c r="D549" s="7" t="s">
        <v>661</v>
      </c>
      <c r="E549" s="7">
        <v>13.3</v>
      </c>
      <c r="F549" s="7">
        <v>4.3714985988788833</v>
      </c>
      <c r="G549" s="7">
        <v>14.000000000000002</v>
      </c>
      <c r="H549" s="7">
        <v>0.95</v>
      </c>
      <c r="I549" s="7">
        <v>13.3</v>
      </c>
      <c r="J549" s="7">
        <v>4.3714985988788833</v>
      </c>
      <c r="K549" s="7">
        <v>14.000000000000002</v>
      </c>
      <c r="L549" s="7">
        <v>0.95</v>
      </c>
      <c r="M549" s="7" t="s">
        <v>703</v>
      </c>
      <c r="N549" s="7" t="s">
        <v>704</v>
      </c>
      <c r="O549" s="7" t="s">
        <v>686</v>
      </c>
    </row>
    <row r="550" spans="2:15" ht="15">
      <c r="B550" s="6" t="s">
        <v>624</v>
      </c>
      <c r="C550" s="7" t="s">
        <v>701</v>
      </c>
      <c r="D550" s="7" t="s">
        <v>661</v>
      </c>
      <c r="E550" s="7">
        <v>13.3</v>
      </c>
      <c r="F550" s="7">
        <v>4.3714985988788833</v>
      </c>
      <c r="G550" s="7">
        <v>14.000000000000002</v>
      </c>
      <c r="H550" s="7">
        <v>0.95</v>
      </c>
      <c r="I550" s="7">
        <v>13.3</v>
      </c>
      <c r="J550" s="7">
        <v>4.3714985988788833</v>
      </c>
      <c r="K550" s="7">
        <v>14.000000000000002</v>
      </c>
      <c r="L550" s="7">
        <v>0.95</v>
      </c>
      <c r="M550" s="7" t="s">
        <v>703</v>
      </c>
      <c r="N550" s="7" t="s">
        <v>704</v>
      </c>
      <c r="O550" s="7" t="s">
        <v>686</v>
      </c>
    </row>
    <row r="551" spans="2:15" ht="15">
      <c r="B551" s="6" t="s">
        <v>631</v>
      </c>
      <c r="C551" s="7" t="s">
        <v>683</v>
      </c>
      <c r="D551" s="7">
        <v>245.21515980000001</v>
      </c>
      <c r="E551" s="7">
        <v>291.63304049999999</v>
      </c>
      <c r="F551" s="7">
        <v>64.188286163213846</v>
      </c>
      <c r="G551" s="7">
        <v>300.39275137835256</v>
      </c>
      <c r="H551" s="7">
        <v>0.97083914029829743</v>
      </c>
      <c r="I551" s="7">
        <v>271.2301405</v>
      </c>
      <c r="J551" s="7">
        <v>59.541212700775645</v>
      </c>
      <c r="K551" s="7">
        <v>279.31943033305151</v>
      </c>
      <c r="L551" s="7">
        <v>0.97103928708645115</v>
      </c>
      <c r="M551" s="7" t="s">
        <v>684</v>
      </c>
      <c r="N551" s="7" t="s">
        <v>704</v>
      </c>
      <c r="O551" s="7" t="s">
        <v>686</v>
      </c>
    </row>
    <row r="552" spans="2:15" ht="15">
      <c r="B552" s="6" t="s">
        <v>631</v>
      </c>
      <c r="C552" s="7" t="s">
        <v>687</v>
      </c>
      <c r="D552" s="7">
        <v>289.82174860000003</v>
      </c>
      <c r="E552" s="7">
        <v>283.16661820000002</v>
      </c>
      <c r="F552" s="7">
        <v>60.091360530791569</v>
      </c>
      <c r="G552" s="7">
        <v>290.8378139319239</v>
      </c>
      <c r="H552" s="7">
        <v>0.97362380211770028</v>
      </c>
      <c r="I552" s="7">
        <v>263.77891820000008</v>
      </c>
      <c r="J552" s="7">
        <v>56.098640909329795</v>
      </c>
      <c r="K552" s="7">
        <v>270.93605813020088</v>
      </c>
      <c r="L552" s="7">
        <v>0.97358365667680391</v>
      </c>
      <c r="M552" s="7" t="s">
        <v>684</v>
      </c>
      <c r="N552" s="7" t="s">
        <v>704</v>
      </c>
      <c r="O552" s="7" t="s">
        <v>686</v>
      </c>
    </row>
    <row r="553" spans="2:15" ht="15">
      <c r="B553" s="6" t="s">
        <v>631</v>
      </c>
      <c r="C553" s="7" t="s">
        <v>688</v>
      </c>
      <c r="D553" s="7">
        <v>272.3737453</v>
      </c>
      <c r="E553" s="7">
        <v>287.61507920000003</v>
      </c>
      <c r="F553" s="7">
        <v>56.93533676351479</v>
      </c>
      <c r="G553" s="7">
        <v>294.67271437706995</v>
      </c>
      <c r="H553" s="7">
        <v>0.97604924096216517</v>
      </c>
      <c r="I553" s="7">
        <v>268.85377920000002</v>
      </c>
      <c r="J553" s="7">
        <v>53.436741392596218</v>
      </c>
      <c r="K553" s="7">
        <v>275.4892690922577</v>
      </c>
      <c r="L553" s="7">
        <v>0.97591379905968123</v>
      </c>
      <c r="M553" s="7" t="s">
        <v>684</v>
      </c>
      <c r="N553" s="7" t="s">
        <v>704</v>
      </c>
      <c r="O553" s="7" t="s">
        <v>686</v>
      </c>
    </row>
    <row r="554" spans="2:15" ht="15">
      <c r="B554" s="6" t="s">
        <v>631</v>
      </c>
      <c r="C554" s="7" t="s">
        <v>689</v>
      </c>
      <c r="D554" s="7">
        <v>253.98099999999999</v>
      </c>
      <c r="E554" s="7">
        <v>270.25200000000001</v>
      </c>
      <c r="F554" s="7">
        <v>50.20638832440752</v>
      </c>
      <c r="G554" s="7">
        <v>276.59121000037339</v>
      </c>
      <c r="H554" s="7">
        <v>0.97708094194184691</v>
      </c>
      <c r="I554" s="7">
        <v>253.76089999999999</v>
      </c>
      <c r="J554" s="7">
        <v>47.866569666906024</v>
      </c>
      <c r="K554" s="7">
        <v>259.84161167862806</v>
      </c>
      <c r="L554" s="7">
        <v>0.97659839146106941</v>
      </c>
      <c r="M554" s="7" t="s">
        <v>684</v>
      </c>
      <c r="N554" s="7" t="s">
        <v>704</v>
      </c>
      <c r="O554" s="7" t="s">
        <v>686</v>
      </c>
    </row>
    <row r="555" spans="2:15" ht="15">
      <c r="B555" s="6" t="s">
        <v>631</v>
      </c>
      <c r="C555" s="7" t="s">
        <v>690</v>
      </c>
      <c r="D555" s="7">
        <v>271.39100000000002</v>
      </c>
      <c r="E555" s="7">
        <v>272.61599999999999</v>
      </c>
      <c r="F555" s="7">
        <v>61.849167396935833</v>
      </c>
      <c r="G555" s="7">
        <v>281.71120872151158</v>
      </c>
      <c r="H555" s="7">
        <v>0.96771442370792293</v>
      </c>
      <c r="I555" s="7">
        <v>256.29599999999999</v>
      </c>
      <c r="J555" s="7">
        <v>58.429576884652285</v>
      </c>
      <c r="K555" s="7">
        <v>264.86734589369064</v>
      </c>
      <c r="L555" s="7">
        <v>0.96763909924505787</v>
      </c>
      <c r="M555" s="7" t="s">
        <v>684</v>
      </c>
      <c r="N555" s="7" t="s">
        <v>704</v>
      </c>
      <c r="O555" s="7" t="s">
        <v>686</v>
      </c>
    </row>
    <row r="556" spans="2:15" ht="15">
      <c r="B556" s="6" t="s">
        <v>631</v>
      </c>
      <c r="C556" s="7" t="s">
        <v>691</v>
      </c>
      <c r="D556" s="7">
        <v>276.36058064516129</v>
      </c>
      <c r="E556" s="7">
        <v>256.99100000000004</v>
      </c>
      <c r="F556" s="7">
        <v>58.134756150369626</v>
      </c>
      <c r="G556" s="7">
        <v>264.87515150963708</v>
      </c>
      <c r="H556" s="7">
        <v>0.97023446153894821</v>
      </c>
      <c r="I556" s="7">
        <v>240.30600000000001</v>
      </c>
      <c r="J556" s="7">
        <v>54.361497082468006</v>
      </c>
      <c r="K556" s="7">
        <v>247.67796856681676</v>
      </c>
      <c r="L556" s="7">
        <v>0.9702356709017177</v>
      </c>
      <c r="M556" s="7" t="s">
        <v>684</v>
      </c>
      <c r="N556" s="7" t="s">
        <v>704</v>
      </c>
      <c r="O556" s="7" t="s">
        <v>686</v>
      </c>
    </row>
    <row r="557" spans="2:15" ht="15">
      <c r="B557" s="6" t="s">
        <v>631</v>
      </c>
      <c r="C557" s="7" t="s">
        <v>692</v>
      </c>
      <c r="D557" s="7" t="s">
        <v>661</v>
      </c>
      <c r="E557" s="7">
        <v>284.73558677129449</v>
      </c>
      <c r="F557" s="7">
        <v>68.834499219452468</v>
      </c>
      <c r="G557" s="7">
        <v>294.29068272724481</v>
      </c>
      <c r="H557" s="7">
        <v>0.9675317754969287</v>
      </c>
      <c r="I557" s="7">
        <v>268.05058677129443</v>
      </c>
      <c r="J557" s="7">
        <v>65.211021659328225</v>
      </c>
      <c r="K557" s="7">
        <v>277.15454997852595</v>
      </c>
      <c r="L557" s="7">
        <v>0.96715203409817052</v>
      </c>
      <c r="M557" s="7" t="s">
        <v>684</v>
      </c>
      <c r="N557" s="7" t="s">
        <v>704</v>
      </c>
      <c r="O557" s="7" t="s">
        <v>686</v>
      </c>
    </row>
    <row r="558" spans="2:15" ht="15">
      <c r="B558" s="6" t="s">
        <v>631</v>
      </c>
      <c r="C558" s="7" t="s">
        <v>693</v>
      </c>
      <c r="D558" s="7" t="s">
        <v>661</v>
      </c>
      <c r="E558" s="7">
        <v>300.53398308947556</v>
      </c>
      <c r="F558" s="7">
        <v>74.122955686213672</v>
      </c>
      <c r="G558" s="7">
        <v>310.99541838272472</v>
      </c>
      <c r="H558" s="7">
        <v>0.96636144883531738</v>
      </c>
      <c r="I558" s="7">
        <v>283.84898308947561</v>
      </c>
      <c r="J558" s="7">
        <v>70.4994781260894</v>
      </c>
      <c r="K558" s="7">
        <v>293.85928563400591</v>
      </c>
      <c r="L558" s="7">
        <v>0.96593504771192473</v>
      </c>
      <c r="M558" s="7" t="s">
        <v>684</v>
      </c>
      <c r="N558" s="7" t="s">
        <v>704</v>
      </c>
      <c r="O558" s="7" t="s">
        <v>686</v>
      </c>
    </row>
    <row r="559" spans="2:15" ht="15">
      <c r="B559" s="6" t="s">
        <v>631</v>
      </c>
      <c r="C559" s="7" t="s">
        <v>694</v>
      </c>
      <c r="D559" s="7" t="s">
        <v>661</v>
      </c>
      <c r="E559" s="7">
        <v>305.73960355431819</v>
      </c>
      <c r="F559" s="7">
        <v>76.33750263398413</v>
      </c>
      <c r="G559" s="7">
        <v>316.66203533798648</v>
      </c>
      <c r="H559" s="7">
        <v>0.96550760569700023</v>
      </c>
      <c r="I559" s="7">
        <v>289.05460355431813</v>
      </c>
      <c r="J559" s="7">
        <v>72.714025073859872</v>
      </c>
      <c r="K559" s="7">
        <v>299.52590258926762</v>
      </c>
      <c r="L559" s="7">
        <v>0.96504042239943266</v>
      </c>
      <c r="M559" s="7" t="s">
        <v>684</v>
      </c>
      <c r="N559" s="7" t="s">
        <v>704</v>
      </c>
      <c r="O559" s="7" t="s">
        <v>686</v>
      </c>
    </row>
    <row r="560" spans="2:15" ht="15">
      <c r="B560" s="6" t="s">
        <v>631</v>
      </c>
      <c r="C560" s="7" t="s">
        <v>695</v>
      </c>
      <c r="D560" s="7" t="s">
        <v>661</v>
      </c>
      <c r="E560" s="7">
        <v>308.6109728244964</v>
      </c>
      <c r="F560" s="7">
        <v>77.884868695682172</v>
      </c>
      <c r="G560" s="7">
        <v>319.90092048211602</v>
      </c>
      <c r="H560" s="7">
        <v>0.96470798633337851</v>
      </c>
      <c r="I560" s="7">
        <v>291.92597282449645</v>
      </c>
      <c r="J560" s="7">
        <v>74.26139113555783</v>
      </c>
      <c r="K560" s="7">
        <v>302.76478773339721</v>
      </c>
      <c r="L560" s="7">
        <v>0.96420054329949034</v>
      </c>
      <c r="M560" s="7" t="s">
        <v>684</v>
      </c>
      <c r="N560" s="7" t="s">
        <v>704</v>
      </c>
      <c r="O560" s="7" t="s">
        <v>686</v>
      </c>
    </row>
    <row r="561" spans="2:15" ht="15">
      <c r="B561" s="6" t="s">
        <v>631</v>
      </c>
      <c r="C561" s="7" t="s">
        <v>696</v>
      </c>
      <c r="D561" s="7" t="s">
        <v>661</v>
      </c>
      <c r="E561" s="7">
        <v>311.55492555808053</v>
      </c>
      <c r="F561" s="7">
        <v>79.450062208604933</v>
      </c>
      <c r="G561" s="7">
        <v>323.21480126972244</v>
      </c>
      <c r="H561" s="7">
        <v>0.96392530395935749</v>
      </c>
      <c r="I561" s="7">
        <v>294.86992555808052</v>
      </c>
      <c r="J561" s="7">
        <v>75.82658464848069</v>
      </c>
      <c r="K561" s="7">
        <v>306.07866852100364</v>
      </c>
      <c r="L561" s="7">
        <v>0.96337953566942558</v>
      </c>
      <c r="M561" s="7" t="s">
        <v>684</v>
      </c>
      <c r="N561" s="7" t="s">
        <v>704</v>
      </c>
      <c r="O561" s="7" t="s">
        <v>686</v>
      </c>
    </row>
    <row r="562" spans="2:15" ht="15">
      <c r="B562" s="6" t="s">
        <v>631</v>
      </c>
      <c r="C562" s="7" t="s">
        <v>697</v>
      </c>
      <c r="D562" s="7" t="s">
        <v>661</v>
      </c>
      <c r="E562" s="7">
        <v>311.12936698685235</v>
      </c>
      <c r="F562" s="7">
        <v>79.369835130115192</v>
      </c>
      <c r="G562" s="7">
        <v>322.78052464525177</v>
      </c>
      <c r="H562" s="7">
        <v>0.96390377743141564</v>
      </c>
      <c r="I562" s="7">
        <v>294.44436698685234</v>
      </c>
      <c r="J562" s="7">
        <v>75.746357569990948</v>
      </c>
      <c r="K562" s="7">
        <v>305.64439189653297</v>
      </c>
      <c r="L562" s="7">
        <v>0.96335602678595178</v>
      </c>
      <c r="M562" s="7" t="s">
        <v>684</v>
      </c>
      <c r="N562" s="7" t="s">
        <v>704</v>
      </c>
      <c r="O562" s="7" t="s">
        <v>686</v>
      </c>
    </row>
    <row r="563" spans="2:15" ht="15">
      <c r="B563" s="6" t="s">
        <v>631</v>
      </c>
      <c r="C563" s="7" t="s">
        <v>698</v>
      </c>
      <c r="D563" s="7" t="s">
        <v>661</v>
      </c>
      <c r="E563" s="7">
        <v>310.72152445669678</v>
      </c>
      <c r="F563" s="7">
        <v>79.292193257466721</v>
      </c>
      <c r="G563" s="7">
        <v>322.36415551736081</v>
      </c>
      <c r="H563" s="7">
        <v>0.96388360535314843</v>
      </c>
      <c r="I563" s="7">
        <v>294.03652445669678</v>
      </c>
      <c r="J563" s="7">
        <v>75.668715697342435</v>
      </c>
      <c r="K563" s="7">
        <v>305.22802276864189</v>
      </c>
      <c r="L563" s="7">
        <v>0.96333397500521079</v>
      </c>
      <c r="M563" s="7" t="s">
        <v>684</v>
      </c>
      <c r="N563" s="7" t="s">
        <v>704</v>
      </c>
      <c r="O563" s="7" t="s">
        <v>686</v>
      </c>
    </row>
    <row r="564" spans="2:15" ht="15">
      <c r="B564" s="6" t="s">
        <v>631</v>
      </c>
      <c r="C564" s="7" t="s">
        <v>699</v>
      </c>
      <c r="D564" s="7" t="s">
        <v>661</v>
      </c>
      <c r="E564" s="7">
        <v>310.51678724805407</v>
      </c>
      <c r="F564" s="7">
        <v>79.26110513144647</v>
      </c>
      <c r="G564" s="7">
        <v>322.15689385763653</v>
      </c>
      <c r="H564" s="7">
        <v>0.96386820573603393</v>
      </c>
      <c r="I564" s="7">
        <v>293.83178724805407</v>
      </c>
      <c r="J564" s="7">
        <v>75.63762757132217</v>
      </c>
      <c r="K564" s="7">
        <v>305.02076110891767</v>
      </c>
      <c r="L564" s="7">
        <v>0.9633173367603387</v>
      </c>
      <c r="M564" s="7" t="s">
        <v>684</v>
      </c>
      <c r="N564" s="7" t="s">
        <v>704</v>
      </c>
      <c r="O564" s="7" t="s">
        <v>686</v>
      </c>
    </row>
    <row r="565" spans="2:15" ht="15">
      <c r="B565" s="6" t="s">
        <v>631</v>
      </c>
      <c r="C565" s="7" t="s">
        <v>700</v>
      </c>
      <c r="D565" s="7" t="s">
        <v>661</v>
      </c>
      <c r="E565" s="7">
        <v>311.02413082065988</v>
      </c>
      <c r="F565" s="7">
        <v>79.384572994098377</v>
      </c>
      <c r="G565" s="7">
        <v>322.68077029006957</v>
      </c>
      <c r="H565" s="7">
        <v>0.96387563021207889</v>
      </c>
      <c r="I565" s="7">
        <v>294.33913082065982</v>
      </c>
      <c r="J565" s="7">
        <v>75.76109543397412</v>
      </c>
      <c r="K565" s="7">
        <v>305.54463754135065</v>
      </c>
      <c r="L565" s="7">
        <v>0.96332612213109337</v>
      </c>
      <c r="M565" s="7" t="s">
        <v>684</v>
      </c>
      <c r="N565" s="7" t="s">
        <v>704</v>
      </c>
      <c r="O565" s="7" t="s">
        <v>686</v>
      </c>
    </row>
    <row r="566" spans="2:15" ht="15">
      <c r="B566" s="6" t="s">
        <v>631</v>
      </c>
      <c r="C566" s="7" t="s">
        <v>701</v>
      </c>
      <c r="D566" s="7" t="s">
        <v>661</v>
      </c>
      <c r="E566" s="7">
        <v>311.53147439326563</v>
      </c>
      <c r="F566" s="7">
        <v>79.508040856750327</v>
      </c>
      <c r="G566" s="7">
        <v>323.20464672250256</v>
      </c>
      <c r="H566" s="7">
        <v>0.96388303061973213</v>
      </c>
      <c r="I566" s="7">
        <v>294.84647439326562</v>
      </c>
      <c r="J566" s="7">
        <v>75.884563296626112</v>
      </c>
      <c r="K566" s="7">
        <v>306.06851397378369</v>
      </c>
      <c r="L566" s="7">
        <v>0.9633348774272178</v>
      </c>
      <c r="M566" s="7" t="s">
        <v>684</v>
      </c>
      <c r="N566" s="7" t="s">
        <v>704</v>
      </c>
      <c r="O566" s="7" t="s">
        <v>686</v>
      </c>
    </row>
    <row r="567" spans="2:15" ht="15">
      <c r="B567" s="6" t="s">
        <v>584</v>
      </c>
      <c r="C567" s="7" t="s">
        <v>683</v>
      </c>
      <c r="D567" s="7">
        <v>222.28992268656714</v>
      </c>
      <c r="E567" s="7">
        <v>270.78699999999998</v>
      </c>
      <c r="F567" s="7">
        <v>78.933862348178181</v>
      </c>
      <c r="G567" s="7">
        <v>282.05700486639421</v>
      </c>
      <c r="H567" s="7">
        <v>0.96004352073534693</v>
      </c>
      <c r="I567" s="7">
        <v>248.12299999999999</v>
      </c>
      <c r="J567" s="7">
        <v>72.327352226720677</v>
      </c>
      <c r="K567" s="7">
        <v>258.44974174707181</v>
      </c>
      <c r="L567" s="7">
        <v>0.96004352073534693</v>
      </c>
      <c r="M567" s="7" t="s">
        <v>684</v>
      </c>
      <c r="N567" s="7" t="s">
        <v>704</v>
      </c>
      <c r="O567" s="7" t="s">
        <v>686</v>
      </c>
    </row>
    <row r="568" spans="2:15" ht="15">
      <c r="B568" s="6" t="s">
        <v>584</v>
      </c>
      <c r="C568" s="7" t="s">
        <v>687</v>
      </c>
      <c r="D568" s="7">
        <v>269.42295405863263</v>
      </c>
      <c r="E568" s="7">
        <v>269.33800000000002</v>
      </c>
      <c r="F568" s="7">
        <v>35.722952160258309</v>
      </c>
      <c r="G568" s="7">
        <v>271.69668300338913</v>
      </c>
      <c r="H568" s="7">
        <v>0.99131869047013843</v>
      </c>
      <c r="I568" s="7">
        <v>246.67400000000001</v>
      </c>
      <c r="J568" s="7">
        <v>32.716970873696162</v>
      </c>
      <c r="K568" s="7">
        <v>248.83420677059311</v>
      </c>
      <c r="L568" s="7">
        <v>0.99131869047013843</v>
      </c>
      <c r="M568" s="7" t="s">
        <v>684</v>
      </c>
      <c r="N568" s="7" t="s">
        <v>704</v>
      </c>
      <c r="O568" s="7" t="s">
        <v>686</v>
      </c>
    </row>
    <row r="569" spans="2:15" ht="15">
      <c r="B569" s="6" t="s">
        <v>584</v>
      </c>
      <c r="C569" s="7" t="s">
        <v>688</v>
      </c>
      <c r="D569" s="7">
        <v>243.95936695372882</v>
      </c>
      <c r="E569" s="7">
        <v>271.32799999999997</v>
      </c>
      <c r="F569" s="7">
        <v>36.850503842239398</v>
      </c>
      <c r="G569" s="7">
        <v>273.8189971813988</v>
      </c>
      <c r="H569" s="7">
        <v>0.99090275982659959</v>
      </c>
      <c r="I569" s="7">
        <v>248.66399999999999</v>
      </c>
      <c r="J569" s="7">
        <v>33.772385037396198</v>
      </c>
      <c r="K569" s="7">
        <v>250.94692444242892</v>
      </c>
      <c r="L569" s="7">
        <v>0.99090275982659959</v>
      </c>
      <c r="M569" s="7" t="s">
        <v>684</v>
      </c>
      <c r="N569" s="7" t="s">
        <v>704</v>
      </c>
      <c r="O569" s="7" t="s">
        <v>686</v>
      </c>
    </row>
    <row r="570" spans="2:15" ht="15">
      <c r="B570" s="6" t="s">
        <v>584</v>
      </c>
      <c r="C570" s="7" t="s">
        <v>689</v>
      </c>
      <c r="D570" s="7">
        <v>216.64760817511925</v>
      </c>
      <c r="E570" s="7">
        <v>264.95600000000002</v>
      </c>
      <c r="F570" s="7">
        <v>28.696554905565471</v>
      </c>
      <c r="G570" s="7">
        <v>266.50548624643386</v>
      </c>
      <c r="H570" s="7">
        <v>0.9941859123868052</v>
      </c>
      <c r="I570" s="7">
        <v>242.292</v>
      </c>
      <c r="J570" s="7">
        <v>26.241888016045326</v>
      </c>
      <c r="K570" s="7">
        <v>243.70894515927532</v>
      </c>
      <c r="L570" s="7">
        <v>0.9941859123868052</v>
      </c>
      <c r="M570" s="7" t="s">
        <v>684</v>
      </c>
      <c r="N570" s="7" t="s">
        <v>704</v>
      </c>
      <c r="O570" s="7" t="s">
        <v>686</v>
      </c>
    </row>
    <row r="571" spans="2:15" ht="15">
      <c r="B571" s="6" t="s">
        <v>584</v>
      </c>
      <c r="C571" s="7" t="s">
        <v>690</v>
      </c>
      <c r="D571" s="7">
        <v>243.95811115845277</v>
      </c>
      <c r="E571" s="7">
        <v>266.8</v>
      </c>
      <c r="F571" s="7">
        <v>53.986630532972036</v>
      </c>
      <c r="G571" s="7">
        <v>272.20726712618023</v>
      </c>
      <c r="H571" s="7">
        <v>0.98013547844160354</v>
      </c>
      <c r="I571" s="7">
        <v>244.9</v>
      </c>
      <c r="J571" s="7">
        <v>49.555194218608847</v>
      </c>
      <c r="K571" s="7">
        <v>249.86341723838655</v>
      </c>
      <c r="L571" s="7">
        <v>0.98013547844160354</v>
      </c>
      <c r="M571" s="7" t="s">
        <v>684</v>
      </c>
      <c r="N571" s="7" t="s">
        <v>704</v>
      </c>
      <c r="O571" s="7" t="s">
        <v>686</v>
      </c>
    </row>
    <row r="572" spans="2:15" ht="15">
      <c r="B572" s="6" t="s">
        <v>584</v>
      </c>
      <c r="C572" s="7" t="s">
        <v>691</v>
      </c>
      <c r="D572" s="7">
        <v>279.6070660051351</v>
      </c>
      <c r="E572" s="7">
        <v>263.50900000000001</v>
      </c>
      <c r="F572" s="7">
        <v>37.840002081165579</v>
      </c>
      <c r="G572" s="7">
        <v>266.2120561479187</v>
      </c>
      <c r="H572" s="7">
        <v>0.98984622940436351</v>
      </c>
      <c r="I572" s="7">
        <v>242.40799999999999</v>
      </c>
      <c r="J572" s="7">
        <v>34.809889698230918</v>
      </c>
      <c r="K572" s="7">
        <v>244.89460362532083</v>
      </c>
      <c r="L572" s="7">
        <v>0.98984622940436351</v>
      </c>
      <c r="M572" s="7" t="s">
        <v>684</v>
      </c>
      <c r="N572" s="7" t="s">
        <v>704</v>
      </c>
      <c r="O572" s="7" t="s">
        <v>686</v>
      </c>
    </row>
    <row r="573" spans="2:15" ht="15">
      <c r="B573" s="6" t="s">
        <v>584</v>
      </c>
      <c r="C573" s="7" t="s">
        <v>692</v>
      </c>
      <c r="D573" s="7" t="s">
        <v>661</v>
      </c>
      <c r="E573" s="7">
        <v>274.39614435306481</v>
      </c>
      <c r="F573" s="7">
        <v>49.034966474177445</v>
      </c>
      <c r="G573" s="7">
        <v>278.74302138879045</v>
      </c>
      <c r="H573" s="7">
        <v>0.98440543187747609</v>
      </c>
      <c r="I573" s="7">
        <v>253.9870812617136</v>
      </c>
      <c r="J573" s="7">
        <v>45.387838972392572</v>
      </c>
      <c r="K573" s="7">
        <v>258.01064585483317</v>
      </c>
      <c r="L573" s="7">
        <v>0.98440543187747609</v>
      </c>
      <c r="M573" s="7" t="s">
        <v>684</v>
      </c>
      <c r="N573" s="7" t="s">
        <v>704</v>
      </c>
      <c r="O573" s="7" t="s">
        <v>686</v>
      </c>
    </row>
    <row r="574" spans="2:15" ht="15">
      <c r="B574" s="6" t="s">
        <v>584</v>
      </c>
      <c r="C574" s="7" t="s">
        <v>693</v>
      </c>
      <c r="D574" s="7" t="s">
        <v>661</v>
      </c>
      <c r="E574" s="7">
        <v>289.62086243564335</v>
      </c>
      <c r="F574" s="7">
        <v>51.755644428738982</v>
      </c>
      <c r="G574" s="7">
        <v>294.20892353597964</v>
      </c>
      <c r="H574" s="7">
        <v>0.98440543187747598</v>
      </c>
      <c r="I574" s="7">
        <v>268.95660107438334</v>
      </c>
      <c r="J574" s="7">
        <v>48.06291264691324</v>
      </c>
      <c r="K574" s="7">
        <v>273.21730698034082</v>
      </c>
      <c r="L574" s="7">
        <v>0.98440543187747598</v>
      </c>
      <c r="M574" s="7" t="s">
        <v>684</v>
      </c>
      <c r="N574" s="7" t="s">
        <v>704</v>
      </c>
      <c r="O574" s="7" t="s">
        <v>686</v>
      </c>
    </row>
    <row r="575" spans="2:15" ht="15">
      <c r="B575" s="6" t="s">
        <v>584</v>
      </c>
      <c r="C575" s="7" t="s">
        <v>694</v>
      </c>
      <c r="D575" s="7" t="s">
        <v>661</v>
      </c>
      <c r="E575" s="7">
        <v>294.6374541469757</v>
      </c>
      <c r="F575" s="7">
        <v>52.652116232159358</v>
      </c>
      <c r="G575" s="7">
        <v>299.30498614279054</v>
      </c>
      <c r="H575" s="7">
        <v>0.98440543187747598</v>
      </c>
      <c r="I575" s="7">
        <v>273.88910416623327</v>
      </c>
      <c r="J575" s="7">
        <v>48.944357698966904</v>
      </c>
      <c r="K575" s="7">
        <v>278.22794886845247</v>
      </c>
      <c r="L575" s="7">
        <v>0.98440543187747598</v>
      </c>
      <c r="M575" s="7" t="s">
        <v>684</v>
      </c>
      <c r="N575" s="7" t="s">
        <v>704</v>
      </c>
      <c r="O575" s="7" t="s">
        <v>686</v>
      </c>
    </row>
    <row r="576" spans="2:15" ht="15">
      <c r="B576" s="6" t="s">
        <v>584</v>
      </c>
      <c r="C576" s="7" t="s">
        <v>695</v>
      </c>
      <c r="D576" s="7" t="s">
        <v>661</v>
      </c>
      <c r="E576" s="7">
        <v>297.40455700786123</v>
      </c>
      <c r="F576" s="7">
        <v>53.146601299848541</v>
      </c>
      <c r="G576" s="7">
        <v>302.11592437136983</v>
      </c>
      <c r="H576" s="7">
        <v>0.98440543187747609</v>
      </c>
      <c r="I576" s="7">
        <v>276.60982456808563</v>
      </c>
      <c r="J576" s="7">
        <v>49.430554157757996</v>
      </c>
      <c r="K576" s="7">
        <v>280.99176986511571</v>
      </c>
      <c r="L576" s="7">
        <v>0.9844054318774762</v>
      </c>
      <c r="M576" s="7" t="s">
        <v>684</v>
      </c>
      <c r="N576" s="7" t="s">
        <v>704</v>
      </c>
      <c r="O576" s="7" t="s">
        <v>686</v>
      </c>
    </row>
    <row r="577" spans="2:15" ht="15">
      <c r="B577" s="6" t="s">
        <v>584</v>
      </c>
      <c r="C577" s="7" t="s">
        <v>696</v>
      </c>
      <c r="D577" s="7" t="s">
        <v>661</v>
      </c>
      <c r="E577" s="7">
        <v>300.24160764987317</v>
      </c>
      <c r="F577" s="7">
        <v>53.653586131740418</v>
      </c>
      <c r="G577" s="7">
        <v>304.99791846662902</v>
      </c>
      <c r="H577" s="7">
        <v>0.98440543187747609</v>
      </c>
      <c r="I577" s="7">
        <v>279.39932027925687</v>
      </c>
      <c r="J577" s="7">
        <v>49.929040858435393</v>
      </c>
      <c r="K577" s="7">
        <v>283.82545568280881</v>
      </c>
      <c r="L577" s="7">
        <v>0.98440543187747609</v>
      </c>
      <c r="M577" s="7" t="s">
        <v>684</v>
      </c>
      <c r="N577" s="7" t="s">
        <v>704</v>
      </c>
      <c r="O577" s="7" t="s">
        <v>686</v>
      </c>
    </row>
    <row r="578" spans="2:15" ht="15">
      <c r="B578" s="6" t="s">
        <v>584</v>
      </c>
      <c r="C578" s="7" t="s">
        <v>697</v>
      </c>
      <c r="D578" s="7" t="s">
        <v>661</v>
      </c>
      <c r="E578" s="7">
        <v>299.83150214649891</v>
      </c>
      <c r="F578" s="7">
        <v>53.580299717107366</v>
      </c>
      <c r="G578" s="7">
        <v>304.58131623131618</v>
      </c>
      <c r="H578" s="7">
        <v>0.98440543187747609</v>
      </c>
      <c r="I578" s="7">
        <v>278.99608900595859</v>
      </c>
      <c r="J578" s="7">
        <v>49.856982878123333</v>
      </c>
      <c r="K578" s="7">
        <v>283.41583657645219</v>
      </c>
      <c r="L578" s="7">
        <v>0.98440543187747609</v>
      </c>
      <c r="M578" s="7" t="s">
        <v>684</v>
      </c>
      <c r="N578" s="7" t="s">
        <v>704</v>
      </c>
      <c r="O578" s="7" t="s">
        <v>686</v>
      </c>
    </row>
    <row r="579" spans="2:15" ht="15">
      <c r="B579" s="6" t="s">
        <v>584</v>
      </c>
      <c r="C579" s="7" t="s">
        <v>698</v>
      </c>
      <c r="D579" s="7" t="s">
        <v>661</v>
      </c>
      <c r="E579" s="7">
        <v>299.43846937161163</v>
      </c>
      <c r="F579" s="7">
        <v>53.510064222416652</v>
      </c>
      <c r="G579" s="7">
        <v>304.18205718401725</v>
      </c>
      <c r="H579" s="7">
        <v>0.98440543187747609</v>
      </c>
      <c r="I579" s="7">
        <v>278.60964428633935</v>
      </c>
      <c r="J579" s="7">
        <v>49.787924677923876</v>
      </c>
      <c r="K579" s="7">
        <v>283.02326994983144</v>
      </c>
      <c r="L579" s="7">
        <v>0.9844054318774762</v>
      </c>
      <c r="M579" s="7" t="s">
        <v>684</v>
      </c>
      <c r="N579" s="7" t="s">
        <v>704</v>
      </c>
      <c r="O579" s="7" t="s">
        <v>686</v>
      </c>
    </row>
    <row r="580" spans="2:15" ht="15">
      <c r="B580" s="6" t="s">
        <v>584</v>
      </c>
      <c r="C580" s="7" t="s">
        <v>699</v>
      </c>
      <c r="D580" s="7" t="s">
        <v>661</v>
      </c>
      <c r="E580" s="7">
        <v>299.2411666695005</v>
      </c>
      <c r="F580" s="7">
        <v>53.474805959564122</v>
      </c>
      <c r="G580" s="7">
        <v>303.98162888920905</v>
      </c>
      <c r="H580" s="7">
        <v>0.98440543187747609</v>
      </c>
      <c r="I580" s="7">
        <v>278.41564879214854</v>
      </c>
      <c r="J580" s="7">
        <v>49.753257417652456</v>
      </c>
      <c r="K580" s="7">
        <v>282.82620125444566</v>
      </c>
      <c r="L580" s="7">
        <v>0.98440543187747609</v>
      </c>
      <c r="M580" s="7" t="s">
        <v>684</v>
      </c>
      <c r="N580" s="7" t="s">
        <v>704</v>
      </c>
      <c r="O580" s="7" t="s">
        <v>686</v>
      </c>
    </row>
    <row r="581" spans="2:15" ht="15">
      <c r="B581" s="6" t="s">
        <v>584</v>
      </c>
      <c r="C581" s="7" t="s">
        <v>700</v>
      </c>
      <c r="D581" s="7" t="s">
        <v>661</v>
      </c>
      <c r="E581" s="7">
        <v>299.73008736172562</v>
      </c>
      <c r="F581" s="7">
        <v>53.562176756294249</v>
      </c>
      <c r="G581" s="7">
        <v>304.47829487295178</v>
      </c>
      <c r="H581" s="7">
        <v>0.98440543187747609</v>
      </c>
      <c r="I581" s="7">
        <v>278.89637414610183</v>
      </c>
      <c r="J581" s="7">
        <v>49.839163696218932</v>
      </c>
      <c r="K581" s="7">
        <v>283.31454207255393</v>
      </c>
      <c r="L581" s="7">
        <v>0.98440543187747609</v>
      </c>
      <c r="M581" s="7" t="s">
        <v>684</v>
      </c>
      <c r="N581" s="7" t="s">
        <v>704</v>
      </c>
      <c r="O581" s="7" t="s">
        <v>686</v>
      </c>
    </row>
    <row r="582" spans="2:15" ht="15">
      <c r="B582" s="6" t="s">
        <v>584</v>
      </c>
      <c r="C582" s="7" t="s">
        <v>701</v>
      </c>
      <c r="D582" s="7" t="s">
        <v>661</v>
      </c>
      <c r="E582" s="7">
        <v>300.21900805395069</v>
      </c>
      <c r="F582" s="7">
        <v>53.649547553024171</v>
      </c>
      <c r="G582" s="7">
        <v>304.97496085669445</v>
      </c>
      <c r="H582" s="7">
        <v>0.9844054318774762</v>
      </c>
      <c r="I582" s="7">
        <v>279.37709950005524</v>
      </c>
      <c r="J582" s="7">
        <v>49.925069974785799</v>
      </c>
      <c r="K582" s="7">
        <v>283.80288289066237</v>
      </c>
      <c r="L582" s="7">
        <v>0.98440543187747598</v>
      </c>
      <c r="M582" s="7" t="s">
        <v>684</v>
      </c>
      <c r="N582" s="7" t="s">
        <v>704</v>
      </c>
      <c r="O582" s="7" t="s">
        <v>686</v>
      </c>
    </row>
    <row r="583" spans="2:15" ht="15">
      <c r="B583" s="6" t="s">
        <v>593</v>
      </c>
      <c r="C583" s="7" t="s">
        <v>683</v>
      </c>
      <c r="D583" s="7">
        <v>1.5583153000000001</v>
      </c>
      <c r="E583" s="7">
        <v>1.3391999000000001</v>
      </c>
      <c r="F583" s="7">
        <v>0.79679997618855392</v>
      </c>
      <c r="G583" s="7">
        <v>1.5583153000000001</v>
      </c>
      <c r="H583" s="7">
        <v>0.85938955999469435</v>
      </c>
      <c r="I583" s="7">
        <v>1.3391999000000001</v>
      </c>
      <c r="J583" s="7">
        <v>0.79679997618855392</v>
      </c>
      <c r="K583" s="7">
        <v>1.5583153000000001</v>
      </c>
      <c r="L583" s="7">
        <v>0.85938955999469435</v>
      </c>
      <c r="M583" s="7" t="s">
        <v>703</v>
      </c>
      <c r="N583" s="7" t="s">
        <v>705</v>
      </c>
      <c r="O583" s="7" t="s">
        <v>686</v>
      </c>
    </row>
    <row r="584" spans="2:15" ht="15">
      <c r="B584" s="6" t="s">
        <v>593</v>
      </c>
      <c r="C584" s="7" t="s">
        <v>687</v>
      </c>
      <c r="D584" s="7">
        <v>1.5476110999999999</v>
      </c>
      <c r="E584" s="7">
        <v>1.3295999999999999</v>
      </c>
      <c r="F584" s="7">
        <v>0.79199997275455125</v>
      </c>
      <c r="G584" s="7">
        <v>1.5476110999999999</v>
      </c>
      <c r="H584" s="7">
        <v>0.85913056581204406</v>
      </c>
      <c r="I584" s="7">
        <v>1.3295999999999999</v>
      </c>
      <c r="J584" s="7">
        <v>0.79199997275455125</v>
      </c>
      <c r="K584" s="7">
        <v>1.5476110999999999</v>
      </c>
      <c r="L584" s="7">
        <v>0.85913056581204406</v>
      </c>
      <c r="M584" s="7" t="s">
        <v>703</v>
      </c>
      <c r="N584" s="7" t="s">
        <v>705</v>
      </c>
      <c r="O584" s="7" t="s">
        <v>686</v>
      </c>
    </row>
    <row r="585" spans="2:15" ht="15">
      <c r="B585" s="6" t="s">
        <v>593</v>
      </c>
      <c r="C585" s="7" t="s">
        <v>688</v>
      </c>
      <c r="D585" s="7">
        <v>1.2604274</v>
      </c>
      <c r="E585" s="7">
        <v>1.1135999999999999</v>
      </c>
      <c r="F585" s="7">
        <v>0.59040009372522984</v>
      </c>
      <c r="G585" s="7">
        <v>1.2604274</v>
      </c>
      <c r="H585" s="7">
        <v>0.88350983166503672</v>
      </c>
      <c r="I585" s="7">
        <v>1.1135999999999999</v>
      </c>
      <c r="J585" s="7">
        <v>0.59040009372522984</v>
      </c>
      <c r="K585" s="7">
        <v>1.2604274</v>
      </c>
      <c r="L585" s="7">
        <v>0.88350983166503672</v>
      </c>
      <c r="M585" s="7" t="s">
        <v>703</v>
      </c>
      <c r="N585" s="7" t="s">
        <v>705</v>
      </c>
      <c r="O585" s="7" t="s">
        <v>686</v>
      </c>
    </row>
    <row r="586" spans="2:15" ht="15">
      <c r="B586" s="6" t="s">
        <v>593</v>
      </c>
      <c r="C586" s="7" t="s">
        <v>689</v>
      </c>
      <c r="D586" s="7">
        <v>1.591</v>
      </c>
      <c r="E586" s="7">
        <v>1.363</v>
      </c>
      <c r="F586" s="7">
        <v>0.82067776867659814</v>
      </c>
      <c r="G586" s="7">
        <v>1.591</v>
      </c>
      <c r="H586" s="7">
        <v>0.85669390320553107</v>
      </c>
      <c r="I586" s="7">
        <v>1.363</v>
      </c>
      <c r="J586" s="7">
        <v>0.82067776867659814</v>
      </c>
      <c r="K586" s="7">
        <v>1.591</v>
      </c>
      <c r="L586" s="7">
        <v>0.85669390320553107</v>
      </c>
      <c r="M586" s="7" t="s">
        <v>703</v>
      </c>
      <c r="N586" s="7" t="s">
        <v>705</v>
      </c>
      <c r="O586" s="7" t="s">
        <v>686</v>
      </c>
    </row>
    <row r="587" spans="2:15" ht="15">
      <c r="B587" s="6" t="s">
        <v>593</v>
      </c>
      <c r="C587" s="7" t="s">
        <v>690</v>
      </c>
      <c r="D587" s="7">
        <v>1.8859999999999999</v>
      </c>
      <c r="E587" s="7">
        <v>1.6559999999999999</v>
      </c>
      <c r="F587" s="7">
        <v>0.90258517603603483</v>
      </c>
      <c r="G587" s="7">
        <v>1.8859999999999999</v>
      </c>
      <c r="H587" s="7">
        <v>0.87804878048780488</v>
      </c>
      <c r="I587" s="7">
        <v>1.6559999999999999</v>
      </c>
      <c r="J587" s="7">
        <v>0.90258517603603483</v>
      </c>
      <c r="K587" s="7">
        <v>1.8859999999999999</v>
      </c>
      <c r="L587" s="7">
        <v>0.87804878048780488</v>
      </c>
      <c r="M587" s="7" t="s">
        <v>703</v>
      </c>
      <c r="N587" s="7" t="s">
        <v>705</v>
      </c>
      <c r="O587" s="7" t="s">
        <v>686</v>
      </c>
    </row>
    <row r="588" spans="2:15" ht="15">
      <c r="B588" s="6" t="s">
        <v>593</v>
      </c>
      <c r="C588" s="7" t="s">
        <v>691</v>
      </c>
      <c r="D588" s="7">
        <v>1.847</v>
      </c>
      <c r="E588" s="7">
        <v>1.6319999999999999</v>
      </c>
      <c r="F588" s="7">
        <v>0.86486126054992218</v>
      </c>
      <c r="G588" s="7">
        <v>1.847</v>
      </c>
      <c r="H588" s="7">
        <v>0.88359501894964798</v>
      </c>
      <c r="I588" s="7">
        <v>1.6319999999999999</v>
      </c>
      <c r="J588" s="7">
        <v>0.86486126054992218</v>
      </c>
      <c r="K588" s="7">
        <v>1.847</v>
      </c>
      <c r="L588" s="7">
        <v>0.88359501894964798</v>
      </c>
      <c r="M588" s="7" t="s">
        <v>703</v>
      </c>
      <c r="N588" s="7" t="s">
        <v>705</v>
      </c>
      <c r="O588" s="7" t="s">
        <v>686</v>
      </c>
    </row>
    <row r="589" spans="2:15" ht="15">
      <c r="B589" s="6" t="s">
        <v>593</v>
      </c>
      <c r="C589" s="7" t="s">
        <v>692</v>
      </c>
      <c r="D589" s="7" t="s">
        <v>661</v>
      </c>
      <c r="E589" s="7">
        <v>1.6559999999999999</v>
      </c>
      <c r="F589" s="7">
        <v>0.93822652874143431</v>
      </c>
      <c r="G589" s="7">
        <v>1.9033142197845845</v>
      </c>
      <c r="H589" s="7">
        <v>0.87006127668579314</v>
      </c>
      <c r="I589" s="7">
        <v>1.6559999999999999</v>
      </c>
      <c r="J589" s="7">
        <v>0.93822652874143431</v>
      </c>
      <c r="K589" s="7">
        <v>1.9033142197845845</v>
      </c>
      <c r="L589" s="7">
        <v>0.87006127668579314</v>
      </c>
      <c r="M589" s="7" t="s">
        <v>703</v>
      </c>
      <c r="N589" s="7" t="s">
        <v>705</v>
      </c>
      <c r="O589" s="7" t="s">
        <v>686</v>
      </c>
    </row>
    <row r="590" spans="2:15" ht="15">
      <c r="B590" s="6" t="s">
        <v>593</v>
      </c>
      <c r="C590" s="7" t="s">
        <v>693</v>
      </c>
      <c r="D590" s="7" t="s">
        <v>661</v>
      </c>
      <c r="E590" s="7">
        <v>1.6559999999999999</v>
      </c>
      <c r="F590" s="7">
        <v>0.93822652874143431</v>
      </c>
      <c r="G590" s="7">
        <v>1.9033142197845845</v>
      </c>
      <c r="H590" s="7">
        <v>0.87006127668579314</v>
      </c>
      <c r="I590" s="7">
        <v>1.6559999999999999</v>
      </c>
      <c r="J590" s="7">
        <v>0.93822652874143431</v>
      </c>
      <c r="K590" s="7">
        <v>1.9033142197845845</v>
      </c>
      <c r="L590" s="7">
        <v>0.87006127668579314</v>
      </c>
      <c r="M590" s="7" t="s">
        <v>703</v>
      </c>
      <c r="N590" s="7" t="s">
        <v>705</v>
      </c>
      <c r="O590" s="7" t="s">
        <v>686</v>
      </c>
    </row>
    <row r="591" spans="2:15" ht="15">
      <c r="B591" s="6" t="s">
        <v>593</v>
      </c>
      <c r="C591" s="7" t="s">
        <v>694</v>
      </c>
      <c r="D591" s="7" t="s">
        <v>661</v>
      </c>
      <c r="E591" s="7">
        <v>1.6559999999999999</v>
      </c>
      <c r="F591" s="7">
        <v>0.93822652874143431</v>
      </c>
      <c r="G591" s="7">
        <v>1.9033142197845845</v>
      </c>
      <c r="H591" s="7">
        <v>0.87006127668579314</v>
      </c>
      <c r="I591" s="7">
        <v>1.6559999999999999</v>
      </c>
      <c r="J591" s="7">
        <v>0.93822652874143431</v>
      </c>
      <c r="K591" s="7">
        <v>1.9033142197845845</v>
      </c>
      <c r="L591" s="7">
        <v>0.87006127668579314</v>
      </c>
      <c r="M591" s="7" t="s">
        <v>703</v>
      </c>
      <c r="N591" s="7" t="s">
        <v>705</v>
      </c>
      <c r="O591" s="7" t="s">
        <v>686</v>
      </c>
    </row>
    <row r="592" spans="2:15" ht="15">
      <c r="B592" s="6" t="s">
        <v>593</v>
      </c>
      <c r="C592" s="7" t="s">
        <v>695</v>
      </c>
      <c r="D592" s="7" t="s">
        <v>661</v>
      </c>
      <c r="E592" s="7">
        <v>1.6559999999999999</v>
      </c>
      <c r="F592" s="7">
        <v>0.93822652874143431</v>
      </c>
      <c r="G592" s="7">
        <v>1.9033142197845845</v>
      </c>
      <c r="H592" s="7">
        <v>0.87006127668579314</v>
      </c>
      <c r="I592" s="7">
        <v>1.6559999999999999</v>
      </c>
      <c r="J592" s="7">
        <v>0.93822652874143431</v>
      </c>
      <c r="K592" s="7">
        <v>1.9033142197845845</v>
      </c>
      <c r="L592" s="7">
        <v>0.87006127668579314</v>
      </c>
      <c r="M592" s="7" t="s">
        <v>703</v>
      </c>
      <c r="N592" s="7" t="s">
        <v>705</v>
      </c>
      <c r="O592" s="7" t="s">
        <v>686</v>
      </c>
    </row>
    <row r="593" spans="2:15" ht="15">
      <c r="B593" s="6" t="s">
        <v>593</v>
      </c>
      <c r="C593" s="7" t="s">
        <v>696</v>
      </c>
      <c r="D593" s="7" t="s">
        <v>661</v>
      </c>
      <c r="E593" s="7">
        <v>1.6559999999999999</v>
      </c>
      <c r="F593" s="7">
        <v>0.93822652874143431</v>
      </c>
      <c r="G593" s="7">
        <v>1.9033142197845845</v>
      </c>
      <c r="H593" s="7">
        <v>0.87006127668579314</v>
      </c>
      <c r="I593" s="7">
        <v>1.6559999999999999</v>
      </c>
      <c r="J593" s="7">
        <v>0.93822652874143431</v>
      </c>
      <c r="K593" s="7">
        <v>1.9033142197845845</v>
      </c>
      <c r="L593" s="7">
        <v>0.87006127668579314</v>
      </c>
      <c r="M593" s="7" t="s">
        <v>703</v>
      </c>
      <c r="N593" s="7" t="s">
        <v>705</v>
      </c>
      <c r="O593" s="7" t="s">
        <v>686</v>
      </c>
    </row>
    <row r="594" spans="2:15" ht="15">
      <c r="B594" s="6" t="s">
        <v>593</v>
      </c>
      <c r="C594" s="7" t="s">
        <v>697</v>
      </c>
      <c r="D594" s="7" t="s">
        <v>661</v>
      </c>
      <c r="E594" s="7">
        <v>1.6559999999999999</v>
      </c>
      <c r="F594" s="7">
        <v>0.93822652874143431</v>
      </c>
      <c r="G594" s="7">
        <v>1.9033142197845845</v>
      </c>
      <c r="H594" s="7">
        <v>0.87006127668579314</v>
      </c>
      <c r="I594" s="7">
        <v>1.6559999999999999</v>
      </c>
      <c r="J594" s="7">
        <v>0.93822652874143431</v>
      </c>
      <c r="K594" s="7">
        <v>1.9033142197845845</v>
      </c>
      <c r="L594" s="7">
        <v>0.87006127668579314</v>
      </c>
      <c r="M594" s="7" t="s">
        <v>703</v>
      </c>
      <c r="N594" s="7" t="s">
        <v>705</v>
      </c>
      <c r="O594" s="7" t="s">
        <v>686</v>
      </c>
    </row>
    <row r="595" spans="2:15" ht="15">
      <c r="B595" s="6" t="s">
        <v>593</v>
      </c>
      <c r="C595" s="7" t="s">
        <v>698</v>
      </c>
      <c r="D595" s="7" t="s">
        <v>661</v>
      </c>
      <c r="E595" s="7">
        <v>1.6559999999999999</v>
      </c>
      <c r="F595" s="7">
        <v>0.93822652874143431</v>
      </c>
      <c r="G595" s="7">
        <v>1.9033142197845845</v>
      </c>
      <c r="H595" s="7">
        <v>0.87006127668579314</v>
      </c>
      <c r="I595" s="7">
        <v>1.6559999999999999</v>
      </c>
      <c r="J595" s="7">
        <v>0.93822652874143431</v>
      </c>
      <c r="K595" s="7">
        <v>1.9033142197845845</v>
      </c>
      <c r="L595" s="7">
        <v>0.87006127668579314</v>
      </c>
      <c r="M595" s="7" t="s">
        <v>703</v>
      </c>
      <c r="N595" s="7" t="s">
        <v>705</v>
      </c>
      <c r="O595" s="7" t="s">
        <v>686</v>
      </c>
    </row>
    <row r="596" spans="2:15" ht="15">
      <c r="B596" s="6" t="s">
        <v>593</v>
      </c>
      <c r="C596" s="7" t="s">
        <v>699</v>
      </c>
      <c r="D596" s="7" t="s">
        <v>661</v>
      </c>
      <c r="E596" s="7">
        <v>1.6559999999999999</v>
      </c>
      <c r="F596" s="7">
        <v>0.93822652874143431</v>
      </c>
      <c r="G596" s="7">
        <v>1.9033142197845845</v>
      </c>
      <c r="H596" s="7">
        <v>0.87006127668579314</v>
      </c>
      <c r="I596" s="7">
        <v>1.6559999999999999</v>
      </c>
      <c r="J596" s="7">
        <v>0.93822652874143431</v>
      </c>
      <c r="K596" s="7">
        <v>1.9033142197845845</v>
      </c>
      <c r="L596" s="7">
        <v>0.87006127668579314</v>
      </c>
      <c r="M596" s="7" t="s">
        <v>703</v>
      </c>
      <c r="N596" s="7" t="s">
        <v>705</v>
      </c>
      <c r="O596" s="7" t="s">
        <v>686</v>
      </c>
    </row>
    <row r="597" spans="2:15" ht="15">
      <c r="B597" s="6" t="s">
        <v>593</v>
      </c>
      <c r="C597" s="7" t="s">
        <v>700</v>
      </c>
      <c r="D597" s="7" t="s">
        <v>661</v>
      </c>
      <c r="E597" s="7">
        <v>1.6559999999999999</v>
      </c>
      <c r="F597" s="7">
        <v>0.93822652874143431</v>
      </c>
      <c r="G597" s="7">
        <v>1.9033142197845845</v>
      </c>
      <c r="H597" s="7">
        <v>0.87006127668579314</v>
      </c>
      <c r="I597" s="7">
        <v>1.6559999999999999</v>
      </c>
      <c r="J597" s="7">
        <v>0.93822652874143431</v>
      </c>
      <c r="K597" s="7">
        <v>1.9033142197845845</v>
      </c>
      <c r="L597" s="7">
        <v>0.87006127668579314</v>
      </c>
      <c r="M597" s="7" t="s">
        <v>703</v>
      </c>
      <c r="N597" s="7" t="s">
        <v>705</v>
      </c>
      <c r="O597" s="7" t="s">
        <v>686</v>
      </c>
    </row>
    <row r="598" spans="2:15" ht="15">
      <c r="B598" s="6" t="s">
        <v>593</v>
      </c>
      <c r="C598" s="7" t="s">
        <v>701</v>
      </c>
      <c r="D598" s="7" t="s">
        <v>661</v>
      </c>
      <c r="E598" s="7">
        <v>1.6559999999999999</v>
      </c>
      <c r="F598" s="7">
        <v>0.93822652874143431</v>
      </c>
      <c r="G598" s="7">
        <v>1.9033142197845845</v>
      </c>
      <c r="H598" s="7">
        <v>0.87006127668579314</v>
      </c>
      <c r="I598" s="7">
        <v>1.6559999999999999</v>
      </c>
      <c r="J598" s="7">
        <v>0.93822652874143431</v>
      </c>
      <c r="K598" s="7">
        <v>1.9033142197845845</v>
      </c>
      <c r="L598" s="7">
        <v>0.87006127668579314</v>
      </c>
      <c r="M598" s="7" t="s">
        <v>703</v>
      </c>
      <c r="N598" s="7" t="s">
        <v>705</v>
      </c>
      <c r="O598" s="7" t="s">
        <v>686</v>
      </c>
    </row>
    <row r="599" spans="2:15" ht="15">
      <c r="B599" s="6" t="s">
        <v>589</v>
      </c>
      <c r="C599" s="7" t="s">
        <v>683</v>
      </c>
      <c r="D599" s="7">
        <v>14.157067</v>
      </c>
      <c r="E599" s="7">
        <v>14.715140335200001</v>
      </c>
      <c r="F599" s="7">
        <v>3.2495903878326335</v>
      </c>
      <c r="G599" s="7">
        <v>15.069677925334842</v>
      </c>
      <c r="H599" s="7">
        <v>0.97647344608879794</v>
      </c>
      <c r="I599" s="7">
        <v>13.7593798752</v>
      </c>
      <c r="J599" s="7">
        <v>3.0385268211157697</v>
      </c>
      <c r="K599" s="7">
        <v>14.090889957440542</v>
      </c>
      <c r="L599" s="7">
        <v>0.97647344608879794</v>
      </c>
      <c r="M599" s="7" t="s">
        <v>684</v>
      </c>
      <c r="N599" s="7" t="s">
        <v>705</v>
      </c>
      <c r="O599" s="7" t="s">
        <v>686</v>
      </c>
    </row>
    <row r="600" spans="2:15" ht="15">
      <c r="B600" s="6" t="s">
        <v>589</v>
      </c>
      <c r="C600" s="7" t="s">
        <v>687</v>
      </c>
      <c r="D600" s="7" t="s">
        <v>661</v>
      </c>
      <c r="E600" s="7" t="s">
        <v>661</v>
      </c>
      <c r="F600" s="7" t="s">
        <v>661</v>
      </c>
      <c r="G600" s="7" t="s">
        <v>661</v>
      </c>
      <c r="H600" s="7" t="s">
        <v>661</v>
      </c>
      <c r="I600" s="7" t="s">
        <v>661</v>
      </c>
      <c r="J600" s="7" t="s">
        <v>661</v>
      </c>
      <c r="K600" s="7" t="s">
        <v>661</v>
      </c>
      <c r="L600" s="7" t="s">
        <v>661</v>
      </c>
      <c r="M600" s="7" t="s">
        <v>684</v>
      </c>
      <c r="N600" s="7" t="s">
        <v>705</v>
      </c>
      <c r="O600" s="7" t="s">
        <v>686</v>
      </c>
    </row>
    <row r="601" spans="2:15" ht="15">
      <c r="B601" s="6" t="s">
        <v>589</v>
      </c>
      <c r="C601" s="7" t="s">
        <v>688</v>
      </c>
      <c r="D601" s="7" t="s">
        <v>661</v>
      </c>
      <c r="E601" s="7" t="s">
        <v>661</v>
      </c>
      <c r="F601" s="7" t="s">
        <v>661</v>
      </c>
      <c r="G601" s="7" t="s">
        <v>661</v>
      </c>
      <c r="H601" s="7" t="s">
        <v>661</v>
      </c>
      <c r="I601" s="7" t="s">
        <v>661</v>
      </c>
      <c r="J601" s="7" t="s">
        <v>661</v>
      </c>
      <c r="K601" s="7" t="s">
        <v>661</v>
      </c>
      <c r="L601" s="7" t="s">
        <v>661</v>
      </c>
      <c r="M601" s="7" t="s">
        <v>684</v>
      </c>
      <c r="N601" s="7" t="s">
        <v>705</v>
      </c>
      <c r="O601" s="7" t="s">
        <v>686</v>
      </c>
    </row>
    <row r="602" spans="2:15" ht="15">
      <c r="B602" s="6" t="s">
        <v>589</v>
      </c>
      <c r="C602" s="7" t="s">
        <v>689</v>
      </c>
      <c r="D602" s="7" t="s">
        <v>661</v>
      </c>
      <c r="E602" s="7" t="s">
        <v>661</v>
      </c>
      <c r="F602" s="7" t="s">
        <v>661</v>
      </c>
      <c r="G602" s="7" t="s">
        <v>661</v>
      </c>
      <c r="H602" s="7" t="s">
        <v>661</v>
      </c>
      <c r="I602" s="7" t="s">
        <v>661</v>
      </c>
      <c r="J602" s="7" t="s">
        <v>661</v>
      </c>
      <c r="K602" s="7" t="s">
        <v>661</v>
      </c>
      <c r="L602" s="7" t="s">
        <v>661</v>
      </c>
      <c r="M602" s="7" t="s">
        <v>684</v>
      </c>
      <c r="N602" s="7" t="s">
        <v>705</v>
      </c>
      <c r="O602" s="7" t="s">
        <v>686</v>
      </c>
    </row>
    <row r="603" spans="2:15" ht="15">
      <c r="B603" s="6" t="s">
        <v>589</v>
      </c>
      <c r="C603" s="7" t="s">
        <v>690</v>
      </c>
      <c r="D603" s="7" t="s">
        <v>661</v>
      </c>
      <c r="E603" s="7" t="s">
        <v>661</v>
      </c>
      <c r="F603" s="7" t="s">
        <v>661</v>
      </c>
      <c r="G603" s="7" t="s">
        <v>661</v>
      </c>
      <c r="H603" s="7" t="s">
        <v>661</v>
      </c>
      <c r="I603" s="7" t="s">
        <v>661</v>
      </c>
      <c r="J603" s="7" t="s">
        <v>661</v>
      </c>
      <c r="K603" s="7" t="s">
        <v>661</v>
      </c>
      <c r="L603" s="7" t="s">
        <v>661</v>
      </c>
      <c r="M603" s="7" t="s">
        <v>684</v>
      </c>
      <c r="N603" s="7" t="s">
        <v>705</v>
      </c>
      <c r="O603" s="7" t="s">
        <v>686</v>
      </c>
    </row>
    <row r="604" spans="2:15" ht="15">
      <c r="B604" s="6" t="s">
        <v>589</v>
      </c>
      <c r="C604" s="7" t="s">
        <v>691</v>
      </c>
      <c r="D604" s="7" t="s">
        <v>661</v>
      </c>
      <c r="E604" s="7" t="s">
        <v>661</v>
      </c>
      <c r="F604" s="7" t="s">
        <v>661</v>
      </c>
      <c r="G604" s="7" t="s">
        <v>661</v>
      </c>
      <c r="H604" s="7" t="s">
        <v>661</v>
      </c>
      <c r="I604" s="7" t="s">
        <v>661</v>
      </c>
      <c r="J604" s="7" t="s">
        <v>661</v>
      </c>
      <c r="K604" s="7" t="s">
        <v>661</v>
      </c>
      <c r="L604" s="7" t="s">
        <v>661</v>
      </c>
      <c r="M604" s="7" t="s">
        <v>684</v>
      </c>
      <c r="N604" s="7" t="s">
        <v>705</v>
      </c>
      <c r="O604" s="7" t="s">
        <v>686</v>
      </c>
    </row>
    <row r="605" spans="2:15" ht="15">
      <c r="B605" s="6" t="s">
        <v>589</v>
      </c>
      <c r="C605" s="7" t="s">
        <v>692</v>
      </c>
      <c r="D605" s="7" t="s">
        <v>661</v>
      </c>
      <c r="E605" s="7" t="s">
        <v>661</v>
      </c>
      <c r="F605" s="7" t="s">
        <v>661</v>
      </c>
      <c r="G605" s="7" t="s">
        <v>661</v>
      </c>
      <c r="H605" s="7" t="s">
        <v>661</v>
      </c>
      <c r="I605" s="7" t="s">
        <v>661</v>
      </c>
      <c r="J605" s="7" t="s">
        <v>661</v>
      </c>
      <c r="K605" s="7" t="s">
        <v>661</v>
      </c>
      <c r="L605" s="7" t="s">
        <v>661</v>
      </c>
      <c r="M605" s="7" t="s">
        <v>684</v>
      </c>
      <c r="N605" s="7" t="s">
        <v>705</v>
      </c>
      <c r="O605" s="7" t="s">
        <v>686</v>
      </c>
    </row>
    <row r="606" spans="2:15" ht="15">
      <c r="B606" s="6" t="s">
        <v>589</v>
      </c>
      <c r="C606" s="7" t="s">
        <v>693</v>
      </c>
      <c r="D606" s="7" t="s">
        <v>661</v>
      </c>
      <c r="E606" s="7" t="s">
        <v>661</v>
      </c>
      <c r="F606" s="7" t="s">
        <v>661</v>
      </c>
      <c r="G606" s="7" t="s">
        <v>661</v>
      </c>
      <c r="H606" s="7" t="s">
        <v>661</v>
      </c>
      <c r="I606" s="7" t="s">
        <v>661</v>
      </c>
      <c r="J606" s="7" t="s">
        <v>661</v>
      </c>
      <c r="K606" s="7" t="s">
        <v>661</v>
      </c>
      <c r="L606" s="7" t="s">
        <v>661</v>
      </c>
      <c r="M606" s="7" t="s">
        <v>684</v>
      </c>
      <c r="N606" s="7" t="s">
        <v>705</v>
      </c>
      <c r="O606" s="7" t="s">
        <v>686</v>
      </c>
    </row>
    <row r="607" spans="2:15" ht="15">
      <c r="B607" s="6" t="s">
        <v>589</v>
      </c>
      <c r="C607" s="7" t="s">
        <v>694</v>
      </c>
      <c r="D607" s="7" t="s">
        <v>661</v>
      </c>
      <c r="E607" s="7" t="s">
        <v>661</v>
      </c>
      <c r="F607" s="7" t="s">
        <v>661</v>
      </c>
      <c r="G607" s="7" t="s">
        <v>661</v>
      </c>
      <c r="H607" s="7" t="s">
        <v>661</v>
      </c>
      <c r="I607" s="7" t="s">
        <v>661</v>
      </c>
      <c r="J607" s="7" t="s">
        <v>661</v>
      </c>
      <c r="K607" s="7" t="s">
        <v>661</v>
      </c>
      <c r="L607" s="7" t="s">
        <v>661</v>
      </c>
      <c r="M607" s="7" t="s">
        <v>684</v>
      </c>
      <c r="N607" s="7" t="s">
        <v>705</v>
      </c>
      <c r="O607" s="7" t="s">
        <v>686</v>
      </c>
    </row>
    <row r="608" spans="2:15" ht="15">
      <c r="B608" s="6" t="s">
        <v>589</v>
      </c>
      <c r="C608" s="7" t="s">
        <v>695</v>
      </c>
      <c r="D608" s="7" t="s">
        <v>661</v>
      </c>
      <c r="E608" s="7" t="s">
        <v>661</v>
      </c>
      <c r="F608" s="7" t="s">
        <v>661</v>
      </c>
      <c r="G608" s="7" t="s">
        <v>661</v>
      </c>
      <c r="H608" s="7" t="s">
        <v>661</v>
      </c>
      <c r="I608" s="7" t="s">
        <v>661</v>
      </c>
      <c r="J608" s="7" t="s">
        <v>661</v>
      </c>
      <c r="K608" s="7" t="s">
        <v>661</v>
      </c>
      <c r="L608" s="7" t="s">
        <v>661</v>
      </c>
      <c r="M608" s="7" t="s">
        <v>684</v>
      </c>
      <c r="N608" s="7" t="s">
        <v>705</v>
      </c>
      <c r="O608" s="7" t="s">
        <v>686</v>
      </c>
    </row>
    <row r="609" spans="2:15" ht="15">
      <c r="B609" s="6" t="s">
        <v>589</v>
      </c>
      <c r="C609" s="7" t="s">
        <v>696</v>
      </c>
      <c r="D609" s="7" t="s">
        <v>661</v>
      </c>
      <c r="E609" s="7" t="s">
        <v>661</v>
      </c>
      <c r="F609" s="7" t="s">
        <v>661</v>
      </c>
      <c r="G609" s="7" t="s">
        <v>661</v>
      </c>
      <c r="H609" s="7" t="s">
        <v>661</v>
      </c>
      <c r="I609" s="7" t="s">
        <v>661</v>
      </c>
      <c r="J609" s="7" t="s">
        <v>661</v>
      </c>
      <c r="K609" s="7" t="s">
        <v>661</v>
      </c>
      <c r="L609" s="7" t="s">
        <v>661</v>
      </c>
      <c r="M609" s="7" t="s">
        <v>684</v>
      </c>
      <c r="N609" s="7" t="s">
        <v>705</v>
      </c>
      <c r="O609" s="7" t="s">
        <v>686</v>
      </c>
    </row>
    <row r="610" spans="2:15" ht="15">
      <c r="B610" s="6" t="s">
        <v>589</v>
      </c>
      <c r="C610" s="7" t="s">
        <v>697</v>
      </c>
      <c r="D610" s="7" t="s">
        <v>661</v>
      </c>
      <c r="E610" s="7" t="s">
        <v>661</v>
      </c>
      <c r="F610" s="7" t="s">
        <v>661</v>
      </c>
      <c r="G610" s="7" t="s">
        <v>661</v>
      </c>
      <c r="H610" s="7" t="s">
        <v>661</v>
      </c>
      <c r="I610" s="7" t="s">
        <v>661</v>
      </c>
      <c r="J610" s="7" t="s">
        <v>661</v>
      </c>
      <c r="K610" s="7" t="s">
        <v>661</v>
      </c>
      <c r="L610" s="7" t="s">
        <v>661</v>
      </c>
      <c r="M610" s="7" t="s">
        <v>684</v>
      </c>
      <c r="N610" s="7" t="s">
        <v>705</v>
      </c>
      <c r="O610" s="7" t="s">
        <v>686</v>
      </c>
    </row>
    <row r="611" spans="2:15" ht="15">
      <c r="B611" s="6" t="s">
        <v>589</v>
      </c>
      <c r="C611" s="7" t="s">
        <v>698</v>
      </c>
      <c r="D611" s="7" t="s">
        <v>661</v>
      </c>
      <c r="E611" s="7" t="s">
        <v>661</v>
      </c>
      <c r="F611" s="7" t="s">
        <v>661</v>
      </c>
      <c r="G611" s="7" t="s">
        <v>661</v>
      </c>
      <c r="H611" s="7" t="s">
        <v>661</v>
      </c>
      <c r="I611" s="7" t="s">
        <v>661</v>
      </c>
      <c r="J611" s="7" t="s">
        <v>661</v>
      </c>
      <c r="K611" s="7" t="s">
        <v>661</v>
      </c>
      <c r="L611" s="7" t="s">
        <v>661</v>
      </c>
      <c r="M611" s="7" t="s">
        <v>684</v>
      </c>
      <c r="N611" s="7" t="s">
        <v>705</v>
      </c>
      <c r="O611" s="7" t="s">
        <v>686</v>
      </c>
    </row>
    <row r="612" spans="2:15" ht="15">
      <c r="B612" s="6" t="s">
        <v>589</v>
      </c>
      <c r="C612" s="7" t="s">
        <v>699</v>
      </c>
      <c r="D612" s="7" t="s">
        <v>661</v>
      </c>
      <c r="E612" s="7" t="s">
        <v>661</v>
      </c>
      <c r="F612" s="7" t="s">
        <v>661</v>
      </c>
      <c r="G612" s="7" t="s">
        <v>661</v>
      </c>
      <c r="H612" s="7" t="s">
        <v>661</v>
      </c>
      <c r="I612" s="7" t="s">
        <v>661</v>
      </c>
      <c r="J612" s="7" t="s">
        <v>661</v>
      </c>
      <c r="K612" s="7" t="s">
        <v>661</v>
      </c>
      <c r="L612" s="7" t="s">
        <v>661</v>
      </c>
      <c r="M612" s="7" t="s">
        <v>684</v>
      </c>
      <c r="N612" s="7" t="s">
        <v>705</v>
      </c>
      <c r="O612" s="7" t="s">
        <v>686</v>
      </c>
    </row>
    <row r="613" spans="2:15" ht="15">
      <c r="B613" s="6" t="s">
        <v>589</v>
      </c>
      <c r="C613" s="7" t="s">
        <v>700</v>
      </c>
      <c r="D613" s="7" t="s">
        <v>661</v>
      </c>
      <c r="E613" s="7" t="s">
        <v>661</v>
      </c>
      <c r="F613" s="7" t="s">
        <v>661</v>
      </c>
      <c r="G613" s="7" t="s">
        <v>661</v>
      </c>
      <c r="H613" s="7" t="s">
        <v>661</v>
      </c>
      <c r="I613" s="7" t="s">
        <v>661</v>
      </c>
      <c r="J613" s="7" t="s">
        <v>661</v>
      </c>
      <c r="K613" s="7" t="s">
        <v>661</v>
      </c>
      <c r="L613" s="7" t="s">
        <v>661</v>
      </c>
      <c r="M613" s="7" t="s">
        <v>684</v>
      </c>
      <c r="N613" s="7" t="s">
        <v>705</v>
      </c>
      <c r="O613" s="7" t="s">
        <v>686</v>
      </c>
    </row>
    <row r="614" spans="2:15" ht="15">
      <c r="B614" s="6" t="s">
        <v>589</v>
      </c>
      <c r="C614" s="7" t="s">
        <v>701</v>
      </c>
      <c r="D614" s="7" t="s">
        <v>661</v>
      </c>
      <c r="E614" s="7" t="s">
        <v>661</v>
      </c>
      <c r="F614" s="7" t="s">
        <v>661</v>
      </c>
      <c r="G614" s="7" t="s">
        <v>661</v>
      </c>
      <c r="H614" s="7" t="s">
        <v>661</v>
      </c>
      <c r="I614" s="7" t="s">
        <v>661</v>
      </c>
      <c r="J614" s="7" t="s">
        <v>661</v>
      </c>
      <c r="K614" s="7" t="s">
        <v>661</v>
      </c>
      <c r="L614" s="7" t="s">
        <v>661</v>
      </c>
      <c r="M614" s="7" t="s">
        <v>684</v>
      </c>
      <c r="N614" s="7" t="s">
        <v>705</v>
      </c>
      <c r="O614" s="7" t="s">
        <v>686</v>
      </c>
    </row>
    <row r="615" spans="2:15" ht="15">
      <c r="B615" s="6" t="s">
        <v>94</v>
      </c>
      <c r="C615" s="7" t="s">
        <v>683</v>
      </c>
      <c r="D615" s="7">
        <v>34.713928000000003</v>
      </c>
      <c r="E615" s="7">
        <v>35.963999999999999</v>
      </c>
      <c r="F615" s="7">
        <v>10.153608597769257</v>
      </c>
      <c r="G615" s="7">
        <v>37.369841631410395</v>
      </c>
      <c r="H615" s="7">
        <v>0.9623803160506641</v>
      </c>
      <c r="I615" s="7">
        <v>34.2104</v>
      </c>
      <c r="J615" s="7">
        <v>9.6585199525393417</v>
      </c>
      <c r="K615" s="7">
        <v>35.547692974841567</v>
      </c>
      <c r="L615" s="7">
        <v>0.9623803160506641</v>
      </c>
      <c r="M615" s="7" t="s">
        <v>684</v>
      </c>
      <c r="N615" s="7" t="s">
        <v>705</v>
      </c>
      <c r="O615" s="7" t="s">
        <v>686</v>
      </c>
    </row>
    <row r="616" spans="2:15" ht="15">
      <c r="B616" s="6" t="s">
        <v>94</v>
      </c>
      <c r="C616" s="7" t="s">
        <v>687</v>
      </c>
      <c r="D616" s="7">
        <v>31.828641999999999</v>
      </c>
      <c r="E616" s="7">
        <v>31.611000000000001</v>
      </c>
      <c r="F616" s="7">
        <v>11.835032411452286</v>
      </c>
      <c r="G616" s="7">
        <v>33.753863677809186</v>
      </c>
      <c r="H616" s="7">
        <v>0.93651501059957265</v>
      </c>
      <c r="I616" s="7">
        <v>29.856999999999999</v>
      </c>
      <c r="J616" s="7">
        <v>11.178341802180604</v>
      </c>
      <c r="K616" s="7">
        <v>31.880962570888261</v>
      </c>
      <c r="L616" s="7">
        <v>0.93651501059957265</v>
      </c>
      <c r="M616" s="7" t="s">
        <v>684</v>
      </c>
      <c r="N616" s="7" t="s">
        <v>705</v>
      </c>
      <c r="O616" s="7" t="s">
        <v>686</v>
      </c>
    </row>
    <row r="617" spans="2:15" ht="15">
      <c r="B617" s="6" t="s">
        <v>94</v>
      </c>
      <c r="C617" s="7" t="s">
        <v>688</v>
      </c>
      <c r="D617" s="7">
        <v>31.785208000000001</v>
      </c>
      <c r="E617" s="7">
        <v>29.905999999999999</v>
      </c>
      <c r="F617" s="7">
        <v>10.159453984892966</v>
      </c>
      <c r="G617" s="7">
        <v>31.584542758620987</v>
      </c>
      <c r="H617" s="7">
        <v>0.94685556249938652</v>
      </c>
      <c r="I617" s="7">
        <v>28.151900000000001</v>
      </c>
      <c r="J617" s="7">
        <v>9.5635635871500071</v>
      </c>
      <c r="K617" s="7">
        <v>29.731989877831278</v>
      </c>
      <c r="L617" s="7">
        <v>0.94685556249938652</v>
      </c>
      <c r="M617" s="7" t="s">
        <v>684</v>
      </c>
      <c r="N617" s="7" t="s">
        <v>705</v>
      </c>
      <c r="O617" s="7" t="s">
        <v>686</v>
      </c>
    </row>
    <row r="618" spans="2:15" ht="15">
      <c r="B618" s="6" t="s">
        <v>94</v>
      </c>
      <c r="C618" s="7" t="s">
        <v>689</v>
      </c>
      <c r="D618" s="7">
        <v>21.161000000000001</v>
      </c>
      <c r="E618" s="7">
        <v>26.707000000000001</v>
      </c>
      <c r="F618" s="7">
        <v>2.0981232612002993</v>
      </c>
      <c r="G618" s="7">
        <v>26.78928834850209</v>
      </c>
      <c r="H618" s="7">
        <v>0.99692831151646888</v>
      </c>
      <c r="I618" s="7">
        <v>24.953299999999999</v>
      </c>
      <c r="J618" s="7">
        <v>1.9603511878424988</v>
      </c>
      <c r="K618" s="7">
        <v>25.030184930792569</v>
      </c>
      <c r="L618" s="7">
        <v>0.99692831151646888</v>
      </c>
      <c r="M618" s="7" t="s">
        <v>684</v>
      </c>
      <c r="N618" s="7" t="s">
        <v>705</v>
      </c>
      <c r="O618" s="7" t="s">
        <v>686</v>
      </c>
    </row>
    <row r="619" spans="2:15" ht="15">
      <c r="B619" s="6" t="s">
        <v>94</v>
      </c>
      <c r="C619" s="7" t="s">
        <v>690</v>
      </c>
      <c r="D619" s="7">
        <v>20.254000000000001</v>
      </c>
      <c r="E619" s="7">
        <v>22.771999999999998</v>
      </c>
      <c r="F619" s="7">
        <v>3.5221121143230554</v>
      </c>
      <c r="G619" s="7">
        <v>23.04277018385292</v>
      </c>
      <c r="H619" s="7">
        <v>0.98824923471906767</v>
      </c>
      <c r="I619" s="7">
        <v>21.315999999999999</v>
      </c>
      <c r="J619" s="7">
        <v>3.2969147123182023</v>
      </c>
      <c r="K619" s="7">
        <v>21.569457633892888</v>
      </c>
      <c r="L619" s="7">
        <v>0.98824923471906767</v>
      </c>
      <c r="M619" s="7" t="s">
        <v>684</v>
      </c>
      <c r="N619" s="7" t="s">
        <v>705</v>
      </c>
      <c r="O619" s="7" t="s">
        <v>686</v>
      </c>
    </row>
    <row r="620" spans="2:15" ht="15">
      <c r="B620" s="6" t="s">
        <v>94</v>
      </c>
      <c r="C620" s="7" t="s">
        <v>691</v>
      </c>
      <c r="D620" s="7">
        <v>20.797000000000001</v>
      </c>
      <c r="E620" s="7">
        <v>20.959</v>
      </c>
      <c r="F620" s="7">
        <v>0.5439310920214121</v>
      </c>
      <c r="G620" s="7">
        <v>20.966056902356904</v>
      </c>
      <c r="H620" s="7">
        <v>0.99966341299225847</v>
      </c>
      <c r="I620" s="7">
        <v>19.626000000000001</v>
      </c>
      <c r="J620" s="7">
        <v>0.50933687733248212</v>
      </c>
      <c r="K620" s="7">
        <v>19.632608080808083</v>
      </c>
      <c r="L620" s="7">
        <v>0.99966341299225847</v>
      </c>
      <c r="M620" s="7" t="s">
        <v>684</v>
      </c>
      <c r="N620" s="7" t="s">
        <v>705</v>
      </c>
      <c r="O620" s="7" t="s">
        <v>686</v>
      </c>
    </row>
    <row r="621" spans="2:15" ht="15">
      <c r="B621" s="6" t="s">
        <v>94</v>
      </c>
      <c r="C621" s="7" t="s">
        <v>692</v>
      </c>
      <c r="D621" s="7" t="s">
        <v>661</v>
      </c>
      <c r="E621" s="7">
        <v>23.649224496349774</v>
      </c>
      <c r="F621" s="7">
        <v>5.7421515524409479</v>
      </c>
      <c r="G621" s="7">
        <v>24.336353953087347</v>
      </c>
      <c r="H621" s="7">
        <v>0.97176530806290307</v>
      </c>
      <c r="I621" s="7">
        <v>22.316224496349776</v>
      </c>
      <c r="J621" s="7">
        <v>5.4184923973348047</v>
      </c>
      <c r="K621" s="7">
        <v>22.96462356825073</v>
      </c>
      <c r="L621" s="7">
        <v>0.97176530806290307</v>
      </c>
      <c r="M621" s="7" t="s">
        <v>684</v>
      </c>
      <c r="N621" s="7" t="s">
        <v>705</v>
      </c>
      <c r="O621" s="7" t="s">
        <v>686</v>
      </c>
    </row>
    <row r="622" spans="2:15" ht="15">
      <c r="B622" s="6" t="s">
        <v>94</v>
      </c>
      <c r="C622" s="7" t="s">
        <v>693</v>
      </c>
      <c r="D622" s="7" t="s">
        <v>661</v>
      </c>
      <c r="E622" s="7">
        <v>23.775967560246801</v>
      </c>
      <c r="F622" s="7">
        <v>5.7729254106378436</v>
      </c>
      <c r="G622" s="7">
        <v>24.466779543346043</v>
      </c>
      <c r="H622" s="7">
        <v>0.97176530806290307</v>
      </c>
      <c r="I622" s="7">
        <v>22.442967560246807</v>
      </c>
      <c r="J622" s="7">
        <v>5.4492662555317093</v>
      </c>
      <c r="K622" s="7">
        <v>23.095049158509429</v>
      </c>
      <c r="L622" s="7">
        <v>0.97176530806290307</v>
      </c>
      <c r="M622" s="7" t="s">
        <v>684</v>
      </c>
      <c r="N622" s="7" t="s">
        <v>705</v>
      </c>
      <c r="O622" s="7" t="s">
        <v>686</v>
      </c>
    </row>
    <row r="623" spans="2:15" ht="15">
      <c r="B623" s="6" t="s">
        <v>94</v>
      </c>
      <c r="C623" s="7" t="s">
        <v>694</v>
      </c>
      <c r="D623" s="7" t="s">
        <v>661</v>
      </c>
      <c r="E623" s="7">
        <v>23.798793028095307</v>
      </c>
      <c r="F623" s="7">
        <v>5.7784675499017153</v>
      </c>
      <c r="G623" s="7">
        <v>24.490268206358724</v>
      </c>
      <c r="H623" s="7">
        <v>0.97176530806290307</v>
      </c>
      <c r="I623" s="7">
        <v>22.465793028095305</v>
      </c>
      <c r="J623" s="7">
        <v>5.454808394795597</v>
      </c>
      <c r="K623" s="7">
        <v>23.118537821522107</v>
      </c>
      <c r="L623" s="7">
        <v>0.97176530806290307</v>
      </c>
      <c r="M623" s="7" t="s">
        <v>684</v>
      </c>
      <c r="N623" s="7" t="s">
        <v>705</v>
      </c>
      <c r="O623" s="7" t="s">
        <v>686</v>
      </c>
    </row>
    <row r="624" spans="2:15" ht="15">
      <c r="B624" s="6" t="s">
        <v>94</v>
      </c>
      <c r="C624" s="7" t="s">
        <v>695</v>
      </c>
      <c r="D624" s="7" t="s">
        <v>661</v>
      </c>
      <c r="E624" s="7">
        <v>23.942743348752995</v>
      </c>
      <c r="F624" s="7">
        <v>5.813419417239551</v>
      </c>
      <c r="G624" s="7">
        <v>24.63840101112476</v>
      </c>
      <c r="H624" s="7">
        <v>0.97176530806290307</v>
      </c>
      <c r="I624" s="7">
        <v>22.609743348752996</v>
      </c>
      <c r="J624" s="7">
        <v>5.4897602621334105</v>
      </c>
      <c r="K624" s="7">
        <v>23.266670626288143</v>
      </c>
      <c r="L624" s="7">
        <v>0.97176530806290318</v>
      </c>
      <c r="M624" s="7" t="s">
        <v>684</v>
      </c>
      <c r="N624" s="7" t="s">
        <v>705</v>
      </c>
      <c r="O624" s="7" t="s">
        <v>686</v>
      </c>
    </row>
    <row r="625" spans="2:15" ht="15">
      <c r="B625" s="6" t="s">
        <v>94</v>
      </c>
      <c r="C625" s="7" t="s">
        <v>696</v>
      </c>
      <c r="D625" s="7" t="s">
        <v>661</v>
      </c>
      <c r="E625" s="7">
        <v>24.205332548825801</v>
      </c>
      <c r="F625" s="7">
        <v>5.8771774057133364</v>
      </c>
      <c r="G625" s="7">
        <v>24.908619754162878</v>
      </c>
      <c r="H625" s="7">
        <v>0.97176530806290307</v>
      </c>
      <c r="I625" s="7">
        <v>22.872332548825803</v>
      </c>
      <c r="J625" s="7">
        <v>5.5535182506072074</v>
      </c>
      <c r="K625" s="7">
        <v>23.536889369326261</v>
      </c>
      <c r="L625" s="7">
        <v>0.97176530806290307</v>
      </c>
      <c r="M625" s="7" t="s">
        <v>684</v>
      </c>
      <c r="N625" s="7" t="s">
        <v>705</v>
      </c>
      <c r="O625" s="7" t="s">
        <v>686</v>
      </c>
    </row>
    <row r="626" spans="2:15" ht="15">
      <c r="B626" s="6" t="s">
        <v>94</v>
      </c>
      <c r="C626" s="7" t="s">
        <v>697</v>
      </c>
      <c r="D626" s="7" t="s">
        <v>661</v>
      </c>
      <c r="E626" s="7">
        <v>24.573273235109177</v>
      </c>
      <c r="F626" s="7">
        <v>5.9665152689178758</v>
      </c>
      <c r="G626" s="7">
        <v>25.287250976362834</v>
      </c>
      <c r="H626" s="7">
        <v>0.97176530806290307</v>
      </c>
      <c r="I626" s="7">
        <v>23.240273235109179</v>
      </c>
      <c r="J626" s="7">
        <v>5.6428561138117495</v>
      </c>
      <c r="K626" s="7">
        <v>23.915520591526221</v>
      </c>
      <c r="L626" s="7">
        <v>0.97176530806290307</v>
      </c>
      <c r="M626" s="7" t="s">
        <v>684</v>
      </c>
      <c r="N626" s="7" t="s">
        <v>705</v>
      </c>
      <c r="O626" s="7" t="s">
        <v>686</v>
      </c>
    </row>
    <row r="627" spans="2:15" ht="15">
      <c r="B627" s="6" t="s">
        <v>94</v>
      </c>
      <c r="C627" s="7" t="s">
        <v>698</v>
      </c>
      <c r="D627" s="7" t="s">
        <v>661</v>
      </c>
      <c r="E627" s="7">
        <v>25.036213705503332</v>
      </c>
      <c r="F627" s="7">
        <v>6.0789195611250824</v>
      </c>
      <c r="G627" s="7">
        <v>25.763642206378005</v>
      </c>
      <c r="H627" s="7">
        <v>0.97176530806290295</v>
      </c>
      <c r="I627" s="7">
        <v>23.703213705503337</v>
      </c>
      <c r="J627" s="7">
        <v>5.7552604060189472</v>
      </c>
      <c r="K627" s="7">
        <v>24.391911821541392</v>
      </c>
      <c r="L627" s="7">
        <v>0.97176530806290307</v>
      </c>
      <c r="M627" s="7" t="s">
        <v>684</v>
      </c>
      <c r="N627" s="7" t="s">
        <v>705</v>
      </c>
      <c r="O627" s="7" t="s">
        <v>686</v>
      </c>
    </row>
    <row r="628" spans="2:15" ht="15">
      <c r="B628" s="6" t="s">
        <v>94</v>
      </c>
      <c r="C628" s="7" t="s">
        <v>699</v>
      </c>
      <c r="D628" s="7" t="s">
        <v>661</v>
      </c>
      <c r="E628" s="7">
        <v>25.634636390961205</v>
      </c>
      <c r="F628" s="7">
        <v>6.2242196217189623</v>
      </c>
      <c r="G628" s="7">
        <v>26.379452094313557</v>
      </c>
      <c r="H628" s="7">
        <v>0.97176530806290295</v>
      </c>
      <c r="I628" s="7">
        <v>24.301636390961207</v>
      </c>
      <c r="J628" s="7">
        <v>5.9005604666128288</v>
      </c>
      <c r="K628" s="7">
        <v>25.00772170947694</v>
      </c>
      <c r="L628" s="7">
        <v>0.97176530806290307</v>
      </c>
      <c r="M628" s="7" t="s">
        <v>684</v>
      </c>
      <c r="N628" s="7" t="s">
        <v>705</v>
      </c>
      <c r="O628" s="7" t="s">
        <v>686</v>
      </c>
    </row>
    <row r="629" spans="2:15" ht="15">
      <c r="B629" s="6" t="s">
        <v>94</v>
      </c>
      <c r="C629" s="7" t="s">
        <v>700</v>
      </c>
      <c r="D629" s="7" t="s">
        <v>661</v>
      </c>
      <c r="E629" s="7">
        <v>26.41880959574133</v>
      </c>
      <c r="F629" s="7">
        <v>6.4146208497129615</v>
      </c>
      <c r="G629" s="7">
        <v>27.18640949264184</v>
      </c>
      <c r="H629" s="7">
        <v>0.97176530806290307</v>
      </c>
      <c r="I629" s="7">
        <v>25.085809595741335</v>
      </c>
      <c r="J629" s="7">
        <v>6.0909616946068228</v>
      </c>
      <c r="K629" s="7">
        <v>25.814679107805226</v>
      </c>
      <c r="L629" s="7">
        <v>0.97176530806290318</v>
      </c>
      <c r="M629" s="7" t="s">
        <v>684</v>
      </c>
      <c r="N629" s="7" t="s">
        <v>705</v>
      </c>
      <c r="O629" s="7" t="s">
        <v>686</v>
      </c>
    </row>
    <row r="630" spans="2:15" ht="15">
      <c r="B630" s="6" t="s">
        <v>94</v>
      </c>
      <c r="C630" s="7" t="s">
        <v>701</v>
      </c>
      <c r="D630" s="7" t="s">
        <v>661</v>
      </c>
      <c r="E630" s="7">
        <v>27.302491514871782</v>
      </c>
      <c r="F630" s="7">
        <v>6.6291832978212355</v>
      </c>
      <c r="G630" s="7">
        <v>28.09576683622922</v>
      </c>
      <c r="H630" s="7">
        <v>0.97176530806290307</v>
      </c>
      <c r="I630" s="7">
        <v>25.969491514871784</v>
      </c>
      <c r="J630" s="7">
        <v>6.3055241427150968</v>
      </c>
      <c r="K630" s="7">
        <v>26.724036451392603</v>
      </c>
      <c r="L630" s="7">
        <v>0.97176530806290307</v>
      </c>
      <c r="M630" s="7" t="s">
        <v>684</v>
      </c>
      <c r="N630" s="7" t="s">
        <v>705</v>
      </c>
      <c r="O630" s="7" t="s">
        <v>686</v>
      </c>
    </row>
    <row r="631" spans="2:15" ht="15">
      <c r="B631" s="6" t="s">
        <v>607</v>
      </c>
      <c r="C631" s="7" t="s">
        <v>683</v>
      </c>
      <c r="D631" s="7">
        <v>37.895122999999998</v>
      </c>
      <c r="E631" s="7">
        <v>38.771000000000001</v>
      </c>
      <c r="F631" s="7">
        <v>14.708014218985404</v>
      </c>
      <c r="G631" s="7">
        <v>41.467048644265446</v>
      </c>
      <c r="H631" s="7">
        <v>0.93498334864884858</v>
      </c>
      <c r="I631" s="7">
        <v>36.800699999999999</v>
      </c>
      <c r="J631" s="7">
        <v>13.960568952789858</v>
      </c>
      <c r="K631" s="7">
        <v>39.359738388048264</v>
      </c>
      <c r="L631" s="7">
        <v>0.93498334864884858</v>
      </c>
      <c r="M631" s="7" t="s">
        <v>684</v>
      </c>
      <c r="N631" s="7" t="s">
        <v>705</v>
      </c>
      <c r="O631" s="7" t="s">
        <v>686</v>
      </c>
    </row>
    <row r="632" spans="2:15" ht="15">
      <c r="B632" s="6" t="s">
        <v>607</v>
      </c>
      <c r="C632" s="7" t="s">
        <v>687</v>
      </c>
      <c r="D632" s="7">
        <v>36.878357000000001</v>
      </c>
      <c r="E632" s="7">
        <v>36.69</v>
      </c>
      <c r="F632" s="7">
        <v>12.816377529941294</v>
      </c>
      <c r="G632" s="7">
        <v>38.864066089255047</v>
      </c>
      <c r="H632" s="7">
        <v>0.94405973671766352</v>
      </c>
      <c r="I632" s="7">
        <v>34.719499999999996</v>
      </c>
      <c r="J632" s="7">
        <v>12.128051775709936</v>
      </c>
      <c r="K632" s="7">
        <v>36.776804104276117</v>
      </c>
      <c r="L632" s="7">
        <v>0.94405973671766352</v>
      </c>
      <c r="M632" s="7" t="s">
        <v>684</v>
      </c>
      <c r="N632" s="7" t="s">
        <v>705</v>
      </c>
      <c r="O632" s="7" t="s">
        <v>686</v>
      </c>
    </row>
    <row r="633" spans="2:15" ht="15">
      <c r="B633" s="6" t="s">
        <v>607</v>
      </c>
      <c r="C633" s="7" t="s">
        <v>688</v>
      </c>
      <c r="D633" s="7">
        <v>42.293300000000002</v>
      </c>
      <c r="E633" s="7">
        <v>39.155000000000001</v>
      </c>
      <c r="F633" s="7">
        <v>4.2181068541689903</v>
      </c>
      <c r="G633" s="7">
        <v>39.381549619500596</v>
      </c>
      <c r="H633" s="7">
        <v>0.99424731576869141</v>
      </c>
      <c r="I633" s="7">
        <v>37.184699999999999</v>
      </c>
      <c r="J633" s="7">
        <v>4.0058495196071791</v>
      </c>
      <c r="K633" s="7">
        <v>37.399849524613558</v>
      </c>
      <c r="L633" s="7">
        <v>0.99424731576869141</v>
      </c>
      <c r="M633" s="7" t="s">
        <v>684</v>
      </c>
      <c r="N633" s="7" t="s">
        <v>705</v>
      </c>
      <c r="O633" s="7" t="s">
        <v>686</v>
      </c>
    </row>
    <row r="634" spans="2:15" ht="15">
      <c r="B634" s="6" t="s">
        <v>607</v>
      </c>
      <c r="C634" s="7" t="s">
        <v>689</v>
      </c>
      <c r="D634" s="7" t="s">
        <v>661</v>
      </c>
      <c r="E634" s="7" t="s">
        <v>661</v>
      </c>
      <c r="F634" s="7" t="s">
        <v>661</v>
      </c>
      <c r="G634" s="7" t="s">
        <v>661</v>
      </c>
      <c r="H634" s="7" t="s">
        <v>661</v>
      </c>
      <c r="I634" s="7" t="s">
        <v>661</v>
      </c>
      <c r="J634" s="7" t="s">
        <v>661</v>
      </c>
      <c r="K634" s="7" t="s">
        <v>661</v>
      </c>
      <c r="L634" s="7" t="s">
        <v>661</v>
      </c>
      <c r="M634" s="7" t="s">
        <v>684</v>
      </c>
      <c r="N634" s="7" t="s">
        <v>705</v>
      </c>
      <c r="O634" s="7" t="s">
        <v>686</v>
      </c>
    </row>
    <row r="635" spans="2:15" ht="15">
      <c r="B635" s="6" t="s">
        <v>607</v>
      </c>
      <c r="C635" s="7" t="s">
        <v>690</v>
      </c>
      <c r="D635" s="7" t="s">
        <v>661</v>
      </c>
      <c r="E635" s="7" t="s">
        <v>661</v>
      </c>
      <c r="F635" s="7" t="s">
        <v>661</v>
      </c>
      <c r="G635" s="7" t="s">
        <v>661</v>
      </c>
      <c r="H635" s="7" t="s">
        <v>661</v>
      </c>
      <c r="I635" s="7" t="s">
        <v>661</v>
      </c>
      <c r="J635" s="7" t="s">
        <v>661</v>
      </c>
      <c r="K635" s="7" t="s">
        <v>661</v>
      </c>
      <c r="L635" s="7" t="s">
        <v>661</v>
      </c>
      <c r="M635" s="7" t="s">
        <v>684</v>
      </c>
      <c r="N635" s="7" t="s">
        <v>705</v>
      </c>
      <c r="O635" s="7" t="s">
        <v>686</v>
      </c>
    </row>
    <row r="636" spans="2:15" ht="15">
      <c r="B636" s="6" t="s">
        <v>607</v>
      </c>
      <c r="C636" s="7" t="s">
        <v>691</v>
      </c>
      <c r="D636" s="7" t="s">
        <v>661</v>
      </c>
      <c r="E636" s="7" t="s">
        <v>661</v>
      </c>
      <c r="F636" s="7" t="s">
        <v>661</v>
      </c>
      <c r="G636" s="7" t="s">
        <v>661</v>
      </c>
      <c r="H636" s="7" t="s">
        <v>661</v>
      </c>
      <c r="I636" s="7" t="s">
        <v>661</v>
      </c>
      <c r="J636" s="7" t="s">
        <v>661</v>
      </c>
      <c r="K636" s="7" t="s">
        <v>661</v>
      </c>
      <c r="L636" s="7" t="s">
        <v>661</v>
      </c>
      <c r="M636" s="7" t="s">
        <v>684</v>
      </c>
      <c r="N636" s="7" t="s">
        <v>705</v>
      </c>
      <c r="O636" s="7" t="s">
        <v>686</v>
      </c>
    </row>
    <row r="637" spans="2:15" ht="15">
      <c r="B637" s="6" t="s">
        <v>607</v>
      </c>
      <c r="C637" s="7" t="s">
        <v>692</v>
      </c>
      <c r="D637" s="7" t="s">
        <v>661</v>
      </c>
      <c r="E637" s="7" t="s">
        <v>661</v>
      </c>
      <c r="F637" s="7" t="s">
        <v>661</v>
      </c>
      <c r="G637" s="7" t="s">
        <v>661</v>
      </c>
      <c r="H637" s="7" t="s">
        <v>661</v>
      </c>
      <c r="I637" s="7" t="s">
        <v>661</v>
      </c>
      <c r="J637" s="7" t="s">
        <v>661</v>
      </c>
      <c r="K637" s="7" t="s">
        <v>661</v>
      </c>
      <c r="L637" s="7" t="s">
        <v>661</v>
      </c>
      <c r="M637" s="7" t="s">
        <v>684</v>
      </c>
      <c r="N637" s="7" t="s">
        <v>705</v>
      </c>
      <c r="O637" s="7" t="s">
        <v>686</v>
      </c>
    </row>
    <row r="638" spans="2:15" ht="15">
      <c r="B638" s="6" t="s">
        <v>607</v>
      </c>
      <c r="C638" s="7" t="s">
        <v>693</v>
      </c>
      <c r="D638" s="7" t="s">
        <v>661</v>
      </c>
      <c r="E638" s="7" t="s">
        <v>661</v>
      </c>
      <c r="F638" s="7" t="s">
        <v>661</v>
      </c>
      <c r="G638" s="7" t="s">
        <v>661</v>
      </c>
      <c r="H638" s="7" t="s">
        <v>661</v>
      </c>
      <c r="I638" s="7" t="s">
        <v>661</v>
      </c>
      <c r="J638" s="7" t="s">
        <v>661</v>
      </c>
      <c r="K638" s="7" t="s">
        <v>661</v>
      </c>
      <c r="L638" s="7" t="s">
        <v>661</v>
      </c>
      <c r="M638" s="7" t="s">
        <v>684</v>
      </c>
      <c r="N638" s="7" t="s">
        <v>705</v>
      </c>
      <c r="O638" s="7" t="s">
        <v>686</v>
      </c>
    </row>
    <row r="639" spans="2:15" ht="15">
      <c r="B639" s="6" t="s">
        <v>607</v>
      </c>
      <c r="C639" s="7" t="s">
        <v>694</v>
      </c>
      <c r="D639" s="7" t="s">
        <v>661</v>
      </c>
      <c r="E639" s="7" t="s">
        <v>661</v>
      </c>
      <c r="F639" s="7" t="s">
        <v>661</v>
      </c>
      <c r="G639" s="7" t="s">
        <v>661</v>
      </c>
      <c r="H639" s="7" t="s">
        <v>661</v>
      </c>
      <c r="I639" s="7" t="s">
        <v>661</v>
      </c>
      <c r="J639" s="7" t="s">
        <v>661</v>
      </c>
      <c r="K639" s="7" t="s">
        <v>661</v>
      </c>
      <c r="L639" s="7" t="s">
        <v>661</v>
      </c>
      <c r="M639" s="7" t="s">
        <v>684</v>
      </c>
      <c r="N639" s="7" t="s">
        <v>705</v>
      </c>
      <c r="O639" s="7" t="s">
        <v>686</v>
      </c>
    </row>
    <row r="640" spans="2:15" ht="15">
      <c r="B640" s="6" t="s">
        <v>607</v>
      </c>
      <c r="C640" s="7" t="s">
        <v>695</v>
      </c>
      <c r="D640" s="7" t="s">
        <v>661</v>
      </c>
      <c r="E640" s="7" t="s">
        <v>661</v>
      </c>
      <c r="F640" s="7" t="s">
        <v>661</v>
      </c>
      <c r="G640" s="7" t="s">
        <v>661</v>
      </c>
      <c r="H640" s="7" t="s">
        <v>661</v>
      </c>
      <c r="I640" s="7" t="s">
        <v>661</v>
      </c>
      <c r="J640" s="7" t="s">
        <v>661</v>
      </c>
      <c r="K640" s="7" t="s">
        <v>661</v>
      </c>
      <c r="L640" s="7" t="s">
        <v>661</v>
      </c>
      <c r="M640" s="7" t="s">
        <v>684</v>
      </c>
      <c r="N640" s="7" t="s">
        <v>705</v>
      </c>
      <c r="O640" s="7" t="s">
        <v>686</v>
      </c>
    </row>
    <row r="641" spans="2:15" ht="15">
      <c r="B641" s="6" t="s">
        <v>607</v>
      </c>
      <c r="C641" s="7" t="s">
        <v>696</v>
      </c>
      <c r="D641" s="7" t="s">
        <v>661</v>
      </c>
      <c r="E641" s="7" t="s">
        <v>661</v>
      </c>
      <c r="F641" s="7" t="s">
        <v>661</v>
      </c>
      <c r="G641" s="7" t="s">
        <v>661</v>
      </c>
      <c r="H641" s="7" t="s">
        <v>661</v>
      </c>
      <c r="I641" s="7" t="s">
        <v>661</v>
      </c>
      <c r="J641" s="7" t="s">
        <v>661</v>
      </c>
      <c r="K641" s="7" t="s">
        <v>661</v>
      </c>
      <c r="L641" s="7" t="s">
        <v>661</v>
      </c>
      <c r="M641" s="7" t="s">
        <v>684</v>
      </c>
      <c r="N641" s="7" t="s">
        <v>705</v>
      </c>
      <c r="O641" s="7" t="s">
        <v>686</v>
      </c>
    </row>
    <row r="642" spans="2:15" ht="15">
      <c r="B642" s="6" t="s">
        <v>607</v>
      </c>
      <c r="C642" s="7" t="s">
        <v>697</v>
      </c>
      <c r="D642" s="7" t="s">
        <v>661</v>
      </c>
      <c r="E642" s="7" t="s">
        <v>661</v>
      </c>
      <c r="F642" s="7" t="s">
        <v>661</v>
      </c>
      <c r="G642" s="7" t="s">
        <v>661</v>
      </c>
      <c r="H642" s="7" t="s">
        <v>661</v>
      </c>
      <c r="I642" s="7" t="s">
        <v>661</v>
      </c>
      <c r="J642" s="7" t="s">
        <v>661</v>
      </c>
      <c r="K642" s="7" t="s">
        <v>661</v>
      </c>
      <c r="L642" s="7" t="s">
        <v>661</v>
      </c>
      <c r="M642" s="7" t="s">
        <v>684</v>
      </c>
      <c r="N642" s="7" t="s">
        <v>705</v>
      </c>
      <c r="O642" s="7" t="s">
        <v>686</v>
      </c>
    </row>
    <row r="643" spans="2:15" ht="15">
      <c r="B643" s="6" t="s">
        <v>607</v>
      </c>
      <c r="C643" s="7" t="s">
        <v>698</v>
      </c>
      <c r="D643" s="7" t="s">
        <v>661</v>
      </c>
      <c r="E643" s="7" t="s">
        <v>661</v>
      </c>
      <c r="F643" s="7" t="s">
        <v>661</v>
      </c>
      <c r="G643" s="7" t="s">
        <v>661</v>
      </c>
      <c r="H643" s="7" t="s">
        <v>661</v>
      </c>
      <c r="I643" s="7" t="s">
        <v>661</v>
      </c>
      <c r="J643" s="7" t="s">
        <v>661</v>
      </c>
      <c r="K643" s="7" t="s">
        <v>661</v>
      </c>
      <c r="L643" s="7" t="s">
        <v>661</v>
      </c>
      <c r="M643" s="7" t="s">
        <v>684</v>
      </c>
      <c r="N643" s="7" t="s">
        <v>705</v>
      </c>
      <c r="O643" s="7" t="s">
        <v>686</v>
      </c>
    </row>
    <row r="644" spans="2:15" ht="15">
      <c r="B644" s="6" t="s">
        <v>607</v>
      </c>
      <c r="C644" s="7" t="s">
        <v>699</v>
      </c>
      <c r="D644" s="7" t="s">
        <v>661</v>
      </c>
      <c r="E644" s="7" t="s">
        <v>661</v>
      </c>
      <c r="F644" s="7" t="s">
        <v>661</v>
      </c>
      <c r="G644" s="7" t="s">
        <v>661</v>
      </c>
      <c r="H644" s="7" t="s">
        <v>661</v>
      </c>
      <c r="I644" s="7" t="s">
        <v>661</v>
      </c>
      <c r="J644" s="7" t="s">
        <v>661</v>
      </c>
      <c r="K644" s="7" t="s">
        <v>661</v>
      </c>
      <c r="L644" s="7" t="s">
        <v>661</v>
      </c>
      <c r="M644" s="7" t="s">
        <v>684</v>
      </c>
      <c r="N644" s="7" t="s">
        <v>705</v>
      </c>
      <c r="O644" s="7" t="s">
        <v>686</v>
      </c>
    </row>
    <row r="645" spans="2:15" ht="15">
      <c r="B645" s="6" t="s">
        <v>607</v>
      </c>
      <c r="C645" s="7" t="s">
        <v>700</v>
      </c>
      <c r="D645" s="7" t="s">
        <v>661</v>
      </c>
      <c r="E645" s="7" t="s">
        <v>661</v>
      </c>
      <c r="F645" s="7" t="s">
        <v>661</v>
      </c>
      <c r="G645" s="7" t="s">
        <v>661</v>
      </c>
      <c r="H645" s="7" t="s">
        <v>661</v>
      </c>
      <c r="I645" s="7" t="s">
        <v>661</v>
      </c>
      <c r="J645" s="7" t="s">
        <v>661</v>
      </c>
      <c r="K645" s="7" t="s">
        <v>661</v>
      </c>
      <c r="L645" s="7" t="s">
        <v>661</v>
      </c>
      <c r="M645" s="7" t="s">
        <v>684</v>
      </c>
      <c r="N645" s="7" t="s">
        <v>705</v>
      </c>
      <c r="O645" s="7" t="s">
        <v>686</v>
      </c>
    </row>
    <row r="646" spans="2:15" ht="15">
      <c r="B646" s="6" t="s">
        <v>607</v>
      </c>
      <c r="C646" s="7" t="s">
        <v>701</v>
      </c>
      <c r="D646" s="7" t="s">
        <v>661</v>
      </c>
      <c r="E646" s="7" t="s">
        <v>661</v>
      </c>
      <c r="F646" s="7" t="s">
        <v>661</v>
      </c>
      <c r="G646" s="7" t="s">
        <v>661</v>
      </c>
      <c r="H646" s="7" t="s">
        <v>661</v>
      </c>
      <c r="I646" s="7" t="s">
        <v>661</v>
      </c>
      <c r="J646" s="7" t="s">
        <v>661</v>
      </c>
      <c r="K646" s="7" t="s">
        <v>661</v>
      </c>
      <c r="L646" s="7" t="s">
        <v>661</v>
      </c>
      <c r="M646" s="7" t="s">
        <v>684</v>
      </c>
      <c r="N646" s="7" t="s">
        <v>705</v>
      </c>
      <c r="O646" s="7" t="s">
        <v>686</v>
      </c>
    </row>
    <row r="647" spans="2:15" ht="15">
      <c r="B647" s="6" t="s">
        <v>138</v>
      </c>
      <c r="C647" s="7" t="s">
        <v>683</v>
      </c>
      <c r="D647" s="7">
        <v>19.851177</v>
      </c>
      <c r="E647" s="7">
        <v>19.728000999999999</v>
      </c>
      <c r="F647" s="7">
        <v>2.2079866008035656</v>
      </c>
      <c r="G647" s="7">
        <v>19.851177</v>
      </c>
      <c r="H647" s="7">
        <v>0.99379502787164709</v>
      </c>
      <c r="I647" s="7">
        <v>19.728000999999999</v>
      </c>
      <c r="J647" s="7">
        <v>2.2079866008035656</v>
      </c>
      <c r="K647" s="7">
        <v>19.851177</v>
      </c>
      <c r="L647" s="7">
        <v>0.99379502787164709</v>
      </c>
      <c r="M647" s="7" t="s">
        <v>684</v>
      </c>
      <c r="N647" s="7" t="s">
        <v>705</v>
      </c>
      <c r="O647" s="7" t="s">
        <v>686</v>
      </c>
    </row>
    <row r="648" spans="2:15" ht="15">
      <c r="B648" s="6" t="s">
        <v>138</v>
      </c>
      <c r="C648" s="7" t="s">
        <v>687</v>
      </c>
      <c r="D648" s="7">
        <v>26.591915</v>
      </c>
      <c r="E648" s="7">
        <v>24.299999</v>
      </c>
      <c r="F648" s="7">
        <v>10.799999628112214</v>
      </c>
      <c r="G648" s="7">
        <v>26.591915</v>
      </c>
      <c r="H648" s="7">
        <v>0.9138115476076093</v>
      </c>
      <c r="I648" s="7">
        <v>24.299999</v>
      </c>
      <c r="J648" s="7">
        <v>10.799999628112214</v>
      </c>
      <c r="K648" s="7">
        <v>26.591915</v>
      </c>
      <c r="L648" s="7">
        <v>0.9138115476076093</v>
      </c>
      <c r="M648" s="7" t="s">
        <v>684</v>
      </c>
      <c r="N648" s="7" t="s">
        <v>705</v>
      </c>
      <c r="O648" s="7" t="s">
        <v>686</v>
      </c>
    </row>
    <row r="649" spans="2:15" ht="15">
      <c r="B649" s="6" t="s">
        <v>138</v>
      </c>
      <c r="C649" s="7" t="s">
        <v>688</v>
      </c>
      <c r="D649" s="7">
        <v>28.893356000000001</v>
      </c>
      <c r="E649" s="7">
        <v>26.274999999999999</v>
      </c>
      <c r="F649" s="7">
        <v>12.018751846291533</v>
      </c>
      <c r="G649" s="7">
        <v>28.893356000000001</v>
      </c>
      <c r="H649" s="7">
        <v>0.90937861285480293</v>
      </c>
      <c r="I649" s="7">
        <v>26.274999999999999</v>
      </c>
      <c r="J649" s="7">
        <v>12.018751846291533</v>
      </c>
      <c r="K649" s="7">
        <v>28.893356000000001</v>
      </c>
      <c r="L649" s="7">
        <v>0.90937861285480293</v>
      </c>
      <c r="M649" s="7" t="s">
        <v>684</v>
      </c>
      <c r="N649" s="7" t="s">
        <v>705</v>
      </c>
      <c r="O649" s="7" t="s">
        <v>686</v>
      </c>
    </row>
    <row r="650" spans="2:15" ht="15">
      <c r="B650" s="6" t="s">
        <v>138</v>
      </c>
      <c r="C650" s="7" t="s">
        <v>689</v>
      </c>
      <c r="D650" s="7">
        <v>28.492000000000001</v>
      </c>
      <c r="E650" s="7">
        <v>28.306000000000001</v>
      </c>
      <c r="F650" s="7">
        <v>3.2502966018503634</v>
      </c>
      <c r="G650" s="7">
        <v>28.492000000000001</v>
      </c>
      <c r="H650" s="7">
        <v>0.99347185174785901</v>
      </c>
      <c r="I650" s="7">
        <v>28.306000000000001</v>
      </c>
      <c r="J650" s="7">
        <v>3.2502966018503634</v>
      </c>
      <c r="K650" s="7">
        <v>28.492000000000001</v>
      </c>
      <c r="L650" s="7">
        <v>0.99347185174785901</v>
      </c>
      <c r="M650" s="7" t="s">
        <v>684</v>
      </c>
      <c r="N650" s="7" t="s">
        <v>705</v>
      </c>
      <c r="O650" s="7" t="s">
        <v>686</v>
      </c>
    </row>
    <row r="651" spans="2:15" ht="15">
      <c r="B651" s="6" t="s">
        <v>138</v>
      </c>
      <c r="C651" s="7" t="s">
        <v>690</v>
      </c>
      <c r="D651" s="7">
        <v>22.263000000000002</v>
      </c>
      <c r="E651" s="7">
        <v>21.9</v>
      </c>
      <c r="F651" s="7">
        <v>7.370741447298105</v>
      </c>
      <c r="G651" s="7">
        <v>23.107094786729856</v>
      </c>
      <c r="H651" s="7">
        <v>0.94776085882405781</v>
      </c>
      <c r="I651" s="7">
        <v>21.9</v>
      </c>
      <c r="J651" s="7">
        <v>7.370741447298105</v>
      </c>
      <c r="K651" s="7">
        <v>23.107094786729856</v>
      </c>
      <c r="L651" s="7">
        <v>0.94776085882405781</v>
      </c>
      <c r="M651" s="7" t="s">
        <v>684</v>
      </c>
      <c r="N651" s="7" t="s">
        <v>705</v>
      </c>
      <c r="O651" s="7" t="s">
        <v>686</v>
      </c>
    </row>
    <row r="652" spans="2:15" ht="15">
      <c r="B652" s="6" t="s">
        <v>138</v>
      </c>
      <c r="C652" s="7" t="s">
        <v>691</v>
      </c>
      <c r="D652" s="7">
        <v>20.994</v>
      </c>
      <c r="E652" s="7">
        <v>20.7</v>
      </c>
      <c r="F652" s="7">
        <v>3.5011478117897368</v>
      </c>
      <c r="G652" s="7">
        <v>20.994</v>
      </c>
      <c r="H652" s="7">
        <v>0.98599599885681621</v>
      </c>
      <c r="I652" s="7">
        <v>20.7</v>
      </c>
      <c r="J652" s="7">
        <v>3.5011478117897368</v>
      </c>
      <c r="K652" s="7">
        <v>20.994</v>
      </c>
      <c r="L652" s="7">
        <v>0.98599599885681621</v>
      </c>
      <c r="M652" s="7" t="s">
        <v>684</v>
      </c>
      <c r="N652" s="7" t="s">
        <v>705</v>
      </c>
      <c r="O652" s="7" t="s">
        <v>686</v>
      </c>
    </row>
    <row r="653" spans="2:15" ht="15">
      <c r="B653" s="6" t="s">
        <v>138</v>
      </c>
      <c r="C653" s="7" t="s">
        <v>692</v>
      </c>
      <c r="D653" s="7" t="s">
        <v>661</v>
      </c>
      <c r="E653" s="7">
        <v>22.683156061078797</v>
      </c>
      <c r="F653" s="7">
        <v>7.3224511633319134</v>
      </c>
      <c r="G653" s="7">
        <v>23.835768498847205</v>
      </c>
      <c r="H653" s="7">
        <v>0.95164357978119507</v>
      </c>
      <c r="I653" s="7">
        <v>22.683156061078797</v>
      </c>
      <c r="J653" s="7">
        <v>7.3224511633319134</v>
      </c>
      <c r="K653" s="7">
        <v>23.835768498847205</v>
      </c>
      <c r="L653" s="7">
        <v>0.95164357978119507</v>
      </c>
      <c r="M653" s="7" t="s">
        <v>684</v>
      </c>
      <c r="N653" s="7" t="s">
        <v>705</v>
      </c>
      <c r="O653" s="7" t="s">
        <v>686</v>
      </c>
    </row>
    <row r="654" spans="2:15" ht="15">
      <c r="B654" s="6" t="s">
        <v>138</v>
      </c>
      <c r="C654" s="7" t="s">
        <v>693</v>
      </c>
      <c r="D654" s="7" t="s">
        <v>661</v>
      </c>
      <c r="E654" s="7">
        <v>22.6527216386398</v>
      </c>
      <c r="F654" s="7">
        <v>7.312626491165771</v>
      </c>
      <c r="G654" s="7">
        <v>23.803787594351434</v>
      </c>
      <c r="H654" s="7">
        <v>0.95164357978119507</v>
      </c>
      <c r="I654" s="7">
        <v>22.6527216386398</v>
      </c>
      <c r="J654" s="7">
        <v>7.312626491165771</v>
      </c>
      <c r="K654" s="7">
        <v>23.803787594351434</v>
      </c>
      <c r="L654" s="7">
        <v>0.95164357978119507</v>
      </c>
      <c r="M654" s="7" t="s">
        <v>684</v>
      </c>
      <c r="N654" s="7" t="s">
        <v>705</v>
      </c>
      <c r="O654" s="7" t="s">
        <v>686</v>
      </c>
    </row>
    <row r="655" spans="2:15" ht="15">
      <c r="B655" s="6" t="s">
        <v>138</v>
      </c>
      <c r="C655" s="7" t="s">
        <v>694</v>
      </c>
      <c r="D655" s="7" t="s">
        <v>661</v>
      </c>
      <c r="E655" s="7">
        <v>22.774268464950694</v>
      </c>
      <c r="F655" s="7">
        <v>7.3518635663471494</v>
      </c>
      <c r="G655" s="7">
        <v>23.931510650433882</v>
      </c>
      <c r="H655" s="7">
        <v>0.95164357978119507</v>
      </c>
      <c r="I655" s="7">
        <v>22.774268464950694</v>
      </c>
      <c r="J655" s="7">
        <v>7.3518635663471494</v>
      </c>
      <c r="K655" s="7">
        <v>23.931510650433882</v>
      </c>
      <c r="L655" s="7">
        <v>0.95164357978119507</v>
      </c>
      <c r="M655" s="7" t="s">
        <v>684</v>
      </c>
      <c r="N655" s="7" t="s">
        <v>705</v>
      </c>
      <c r="O655" s="7" t="s">
        <v>686</v>
      </c>
    </row>
    <row r="656" spans="2:15" ht="15">
      <c r="B656" s="6" t="s">
        <v>138</v>
      </c>
      <c r="C656" s="7" t="s">
        <v>695</v>
      </c>
      <c r="D656" s="7" t="s">
        <v>661</v>
      </c>
      <c r="E656" s="7">
        <v>23.194108144771452</v>
      </c>
      <c r="F656" s="7">
        <v>7.4873938930635155</v>
      </c>
      <c r="G656" s="7">
        <v>24.372683888756246</v>
      </c>
      <c r="H656" s="7">
        <v>0.95164357978119507</v>
      </c>
      <c r="I656" s="7">
        <v>23.194108144771452</v>
      </c>
      <c r="J656" s="7">
        <v>7.4873938930635155</v>
      </c>
      <c r="K656" s="7">
        <v>24.372683888756246</v>
      </c>
      <c r="L656" s="7">
        <v>0.95164357978119507</v>
      </c>
      <c r="M656" s="7" t="s">
        <v>684</v>
      </c>
      <c r="N656" s="7" t="s">
        <v>705</v>
      </c>
      <c r="O656" s="7" t="s">
        <v>686</v>
      </c>
    </row>
    <row r="657" spans="2:15" ht="15">
      <c r="B657" s="6" t="s">
        <v>138</v>
      </c>
      <c r="C657" s="7" t="s">
        <v>696</v>
      </c>
      <c r="D657" s="7" t="s">
        <v>661</v>
      </c>
      <c r="E657" s="7">
        <v>23.911973349109747</v>
      </c>
      <c r="F657" s="7">
        <v>7.719131173646006</v>
      </c>
      <c r="G657" s="7">
        <v>25.12702639638221</v>
      </c>
      <c r="H657" s="7">
        <v>0.95164357978119507</v>
      </c>
      <c r="I657" s="7">
        <v>23.911973349109747</v>
      </c>
      <c r="J657" s="7">
        <v>7.719131173646006</v>
      </c>
      <c r="K657" s="7">
        <v>25.12702639638221</v>
      </c>
      <c r="L657" s="7">
        <v>0.95164357978119507</v>
      </c>
      <c r="M657" s="7" t="s">
        <v>684</v>
      </c>
      <c r="N657" s="7" t="s">
        <v>705</v>
      </c>
      <c r="O657" s="7" t="s">
        <v>686</v>
      </c>
    </row>
    <row r="658" spans="2:15" ht="15">
      <c r="B658" s="6" t="s">
        <v>138</v>
      </c>
      <c r="C658" s="7" t="s">
        <v>697</v>
      </c>
      <c r="D658" s="7" t="s">
        <v>661</v>
      </c>
      <c r="E658" s="7">
        <v>24.920024071576414</v>
      </c>
      <c r="F658" s="7">
        <v>8.0445445405314473</v>
      </c>
      <c r="G658" s="7">
        <v>26.186299788105654</v>
      </c>
      <c r="H658" s="7">
        <v>0.95164357978119507</v>
      </c>
      <c r="I658" s="7">
        <v>24.920024071576414</v>
      </c>
      <c r="J658" s="7">
        <v>8.0445445405314473</v>
      </c>
      <c r="K658" s="7">
        <v>26.186299788105654</v>
      </c>
      <c r="L658" s="7">
        <v>0.95164357978119507</v>
      </c>
      <c r="M658" s="7" t="s">
        <v>684</v>
      </c>
      <c r="N658" s="7" t="s">
        <v>705</v>
      </c>
      <c r="O658" s="7" t="s">
        <v>686</v>
      </c>
    </row>
    <row r="659" spans="2:15" ht="15">
      <c r="B659" s="6" t="s">
        <v>138</v>
      </c>
      <c r="C659" s="7" t="s">
        <v>698</v>
      </c>
      <c r="D659" s="7" t="s">
        <v>661</v>
      </c>
      <c r="E659" s="7">
        <v>26.211635755260208</v>
      </c>
      <c r="F659" s="7">
        <v>8.4614954908443849</v>
      </c>
      <c r="G659" s="7">
        <v>27.543542889541555</v>
      </c>
      <c r="H659" s="7">
        <v>0.95164357978119507</v>
      </c>
      <c r="I659" s="7">
        <v>26.211635755260208</v>
      </c>
      <c r="J659" s="7">
        <v>8.4614954908443849</v>
      </c>
      <c r="K659" s="7">
        <v>27.543542889541555</v>
      </c>
      <c r="L659" s="7">
        <v>0.95164357978119507</v>
      </c>
      <c r="M659" s="7" t="s">
        <v>684</v>
      </c>
      <c r="N659" s="7" t="s">
        <v>705</v>
      </c>
      <c r="O659" s="7" t="s">
        <v>686</v>
      </c>
    </row>
    <row r="660" spans="2:15" ht="15">
      <c r="B660" s="6" t="s">
        <v>138</v>
      </c>
      <c r="C660" s="7" t="s">
        <v>699</v>
      </c>
      <c r="D660" s="7" t="s">
        <v>661</v>
      </c>
      <c r="E660" s="7">
        <v>27.813796840047399</v>
      </c>
      <c r="F660" s="7">
        <v>8.9786962836950419</v>
      </c>
      <c r="G660" s="7">
        <v>29.227115519911809</v>
      </c>
      <c r="H660" s="7">
        <v>0.95164357978119507</v>
      </c>
      <c r="I660" s="7">
        <v>27.813796840047399</v>
      </c>
      <c r="J660" s="7">
        <v>8.9786962836950419</v>
      </c>
      <c r="K660" s="7">
        <v>29.227115519911809</v>
      </c>
      <c r="L660" s="7">
        <v>0.95164357978119507</v>
      </c>
      <c r="M660" s="7" t="s">
        <v>684</v>
      </c>
      <c r="N660" s="7" t="s">
        <v>705</v>
      </c>
      <c r="O660" s="7" t="s">
        <v>686</v>
      </c>
    </row>
    <row r="661" spans="2:15" ht="15">
      <c r="B661" s="6" t="s">
        <v>138</v>
      </c>
      <c r="C661" s="7" t="s">
        <v>700</v>
      </c>
      <c r="D661" s="7" t="s">
        <v>661</v>
      </c>
      <c r="E661" s="7">
        <v>29.777404439540387</v>
      </c>
      <c r="F661" s="7">
        <v>9.612577244197988</v>
      </c>
      <c r="G661" s="7">
        <v>31.290501057535536</v>
      </c>
      <c r="H661" s="7">
        <v>0.95164357978119507</v>
      </c>
      <c r="I661" s="7">
        <v>29.777404439540387</v>
      </c>
      <c r="J661" s="7">
        <v>9.612577244197988</v>
      </c>
      <c r="K661" s="7">
        <v>31.290501057535536</v>
      </c>
      <c r="L661" s="7">
        <v>0.95164357978119507</v>
      </c>
      <c r="M661" s="7" t="s">
        <v>684</v>
      </c>
      <c r="N661" s="7" t="s">
        <v>705</v>
      </c>
      <c r="O661" s="7" t="s">
        <v>686</v>
      </c>
    </row>
    <row r="662" spans="2:15" ht="15">
      <c r="B662" s="6" t="s">
        <v>138</v>
      </c>
      <c r="C662" s="7" t="s">
        <v>701</v>
      </c>
      <c r="D662" s="7" t="s">
        <v>661</v>
      </c>
      <c r="E662" s="7">
        <v>32.026503933142287</v>
      </c>
      <c r="F662" s="7">
        <v>10.338619121220242</v>
      </c>
      <c r="G662" s="7">
        <v>33.653885355382656</v>
      </c>
      <c r="H662" s="7">
        <v>0.95164357978119507</v>
      </c>
      <c r="I662" s="7">
        <v>32.026503933142287</v>
      </c>
      <c r="J662" s="7">
        <v>10.338619121220242</v>
      </c>
      <c r="K662" s="7">
        <v>33.653885355382656</v>
      </c>
      <c r="L662" s="7">
        <v>0.95164357978119507</v>
      </c>
      <c r="M662" s="7" t="s">
        <v>684</v>
      </c>
      <c r="N662" s="7" t="s">
        <v>705</v>
      </c>
      <c r="O662" s="7" t="s">
        <v>686</v>
      </c>
    </row>
    <row r="663" spans="2:15" ht="15">
      <c r="B663" s="6" t="s">
        <v>634</v>
      </c>
      <c r="C663" s="7" t="s">
        <v>683</v>
      </c>
      <c r="D663" s="7">
        <v>41.473125000000003</v>
      </c>
      <c r="E663" s="7">
        <v>37.799999</v>
      </c>
      <c r="F663" s="7">
        <v>17.06400225227436</v>
      </c>
      <c r="G663" s="7">
        <v>41.473125000000003</v>
      </c>
      <c r="H663" s="7">
        <v>0.91143358500233573</v>
      </c>
      <c r="I663" s="7">
        <v>37.799999</v>
      </c>
      <c r="J663" s="7">
        <v>17.06400225227436</v>
      </c>
      <c r="K663" s="7">
        <v>41.473125000000003</v>
      </c>
      <c r="L663" s="7">
        <v>0.91143358500233573</v>
      </c>
      <c r="M663" s="7" t="s">
        <v>703</v>
      </c>
      <c r="N663" s="7" t="s">
        <v>705</v>
      </c>
      <c r="O663" s="7" t="s">
        <v>686</v>
      </c>
    </row>
    <row r="664" spans="2:15" ht="15">
      <c r="B664" s="6" t="s">
        <v>634</v>
      </c>
      <c r="C664" s="7" t="s">
        <v>687</v>
      </c>
      <c r="D664" s="7">
        <v>24.264814000000001</v>
      </c>
      <c r="E664" s="7">
        <v>20.681999000000001</v>
      </c>
      <c r="F664" s="7">
        <v>12.69000062327008</v>
      </c>
      <c r="G664" s="7">
        <v>24.264814000000001</v>
      </c>
      <c r="H664" s="7">
        <v>0.85234525185315657</v>
      </c>
      <c r="I664" s="7">
        <v>20.681999000000001</v>
      </c>
      <c r="J664" s="7">
        <v>12.69000062327008</v>
      </c>
      <c r="K664" s="7">
        <v>24.264814000000001</v>
      </c>
      <c r="L664" s="7">
        <v>0.85234525185315657</v>
      </c>
      <c r="M664" s="7" t="s">
        <v>703</v>
      </c>
      <c r="N664" s="7" t="s">
        <v>705</v>
      </c>
      <c r="O664" s="7" t="s">
        <v>686</v>
      </c>
    </row>
    <row r="665" spans="2:15" ht="15">
      <c r="B665" s="6" t="s">
        <v>634</v>
      </c>
      <c r="C665" s="7" t="s">
        <v>688</v>
      </c>
      <c r="D665" s="7">
        <v>16.373311999999999</v>
      </c>
      <c r="E665" s="7">
        <v>14.04</v>
      </c>
      <c r="F665" s="7">
        <v>8.423998210430959</v>
      </c>
      <c r="G665" s="7">
        <v>16.373311999999999</v>
      </c>
      <c r="H665" s="7">
        <v>0.85749297393221358</v>
      </c>
      <c r="I665" s="7">
        <v>14.04</v>
      </c>
      <c r="J665" s="7">
        <v>8.423998210430959</v>
      </c>
      <c r="K665" s="7">
        <v>16.373311999999999</v>
      </c>
      <c r="L665" s="7">
        <v>0.85749297393221358</v>
      </c>
      <c r="M665" s="7" t="s">
        <v>703</v>
      </c>
      <c r="N665" s="7" t="s">
        <v>705</v>
      </c>
      <c r="O665" s="7" t="s">
        <v>686</v>
      </c>
    </row>
    <row r="666" spans="2:15" ht="15">
      <c r="B666" s="6" t="s">
        <v>634</v>
      </c>
      <c r="C666" s="7" t="s">
        <v>689</v>
      </c>
      <c r="D666" s="7">
        <v>3.7719999999999998</v>
      </c>
      <c r="E666" s="7">
        <v>3.456</v>
      </c>
      <c r="F666" s="7">
        <v>1.5113067193657284</v>
      </c>
      <c r="G666" s="7">
        <v>3.7719999999999998</v>
      </c>
      <c r="H666" s="7">
        <v>0.91622481442205728</v>
      </c>
      <c r="I666" s="7">
        <v>3.456</v>
      </c>
      <c r="J666" s="7">
        <v>1.5113067193657284</v>
      </c>
      <c r="K666" s="7">
        <v>3.7719999999999998</v>
      </c>
      <c r="L666" s="7">
        <v>0.91622481442205728</v>
      </c>
      <c r="M666" s="7" t="s">
        <v>703</v>
      </c>
      <c r="N666" s="7" t="s">
        <v>705</v>
      </c>
      <c r="O666" s="7" t="s">
        <v>686</v>
      </c>
    </row>
    <row r="667" spans="2:15" ht="15">
      <c r="B667" s="6" t="s">
        <v>634</v>
      </c>
      <c r="C667" s="7" t="s">
        <v>690</v>
      </c>
      <c r="D667" s="7">
        <v>3.1890000000000001</v>
      </c>
      <c r="E667" s="7">
        <v>2.8079999999999998</v>
      </c>
      <c r="F667" s="7">
        <v>1.5115743448471204</v>
      </c>
      <c r="G667" s="7">
        <v>3.1890000000000001</v>
      </c>
      <c r="H667" s="7">
        <v>0.88052681091251173</v>
      </c>
      <c r="I667" s="7">
        <v>2.8079999999999998</v>
      </c>
      <c r="J667" s="7">
        <v>1.5115743448471204</v>
      </c>
      <c r="K667" s="7">
        <v>3.1890000000000001</v>
      </c>
      <c r="L667" s="7">
        <v>0.88052681091251173</v>
      </c>
      <c r="M667" s="7" t="s">
        <v>703</v>
      </c>
      <c r="N667" s="7" t="s">
        <v>705</v>
      </c>
      <c r="O667" s="7" t="s">
        <v>686</v>
      </c>
    </row>
    <row r="668" spans="2:15" ht="15">
      <c r="B668" s="6" t="s">
        <v>634</v>
      </c>
      <c r="C668" s="7" t="s">
        <v>691</v>
      </c>
      <c r="D668" s="7">
        <v>3.2170000000000001</v>
      </c>
      <c r="E668" s="7">
        <v>2.8079999999999998</v>
      </c>
      <c r="F668" s="7">
        <v>1.4869362763871234</v>
      </c>
      <c r="G668" s="7">
        <v>3.177395708758354</v>
      </c>
      <c r="H668" s="7">
        <v>0.88374261734535275</v>
      </c>
      <c r="I668" s="7">
        <v>2.8079999999999998</v>
      </c>
      <c r="J668" s="7">
        <v>1.4869362763871234</v>
      </c>
      <c r="K668" s="7">
        <v>3.177395708758354</v>
      </c>
      <c r="L668" s="7">
        <v>0.88374261734535275</v>
      </c>
      <c r="M668" s="7" t="s">
        <v>703</v>
      </c>
      <c r="N668" s="7" t="s">
        <v>705</v>
      </c>
      <c r="O668" s="7" t="s">
        <v>686</v>
      </c>
    </row>
    <row r="669" spans="2:15" ht="15">
      <c r="B669" s="6" t="s">
        <v>634</v>
      </c>
      <c r="C669" s="7" t="s">
        <v>692</v>
      </c>
      <c r="D669" s="7" t="s">
        <v>661</v>
      </c>
      <c r="E669" s="7">
        <v>2.8079999999999998</v>
      </c>
      <c r="F669" s="7">
        <v>1.4878192711515408</v>
      </c>
      <c r="G669" s="7">
        <v>3.1778090225200604</v>
      </c>
      <c r="H669" s="7">
        <v>0.88362767557793787</v>
      </c>
      <c r="I669" s="7">
        <v>2.8079999999999998</v>
      </c>
      <c r="J669" s="7">
        <v>1.4878192711515408</v>
      </c>
      <c r="K669" s="7">
        <v>3.1778090225200604</v>
      </c>
      <c r="L669" s="7">
        <v>0.88362767557793787</v>
      </c>
      <c r="M669" s="7" t="s">
        <v>703</v>
      </c>
      <c r="N669" s="7" t="s">
        <v>705</v>
      </c>
      <c r="O669" s="7" t="s">
        <v>686</v>
      </c>
    </row>
    <row r="670" spans="2:15" ht="15">
      <c r="B670" s="6" t="s">
        <v>634</v>
      </c>
      <c r="C670" s="7" t="s">
        <v>693</v>
      </c>
      <c r="D670" s="7" t="s">
        <v>661</v>
      </c>
      <c r="E670" s="7">
        <v>2.8079999999999998</v>
      </c>
      <c r="F670" s="7">
        <v>1.4878192711515408</v>
      </c>
      <c r="G670" s="7">
        <v>3.1778090225200604</v>
      </c>
      <c r="H670" s="7">
        <v>0.88362767557793787</v>
      </c>
      <c r="I670" s="7">
        <v>2.8079999999999998</v>
      </c>
      <c r="J670" s="7">
        <v>1.4878192711515408</v>
      </c>
      <c r="K670" s="7">
        <v>3.1778090225200604</v>
      </c>
      <c r="L670" s="7">
        <v>0.88362767557793787</v>
      </c>
      <c r="M670" s="7" t="s">
        <v>703</v>
      </c>
      <c r="N670" s="7" t="s">
        <v>705</v>
      </c>
      <c r="O670" s="7" t="s">
        <v>686</v>
      </c>
    </row>
    <row r="671" spans="2:15" ht="15">
      <c r="B671" s="6" t="s">
        <v>634</v>
      </c>
      <c r="C671" s="7" t="s">
        <v>694</v>
      </c>
      <c r="D671" s="7" t="s">
        <v>661</v>
      </c>
      <c r="E671" s="7">
        <v>2.8079999999999998</v>
      </c>
      <c r="F671" s="7">
        <v>1.4878192711515408</v>
      </c>
      <c r="G671" s="7">
        <v>3.1778090225200604</v>
      </c>
      <c r="H671" s="7">
        <v>0.88362767557793787</v>
      </c>
      <c r="I671" s="7">
        <v>2.8079999999999998</v>
      </c>
      <c r="J671" s="7">
        <v>1.4878192711515408</v>
      </c>
      <c r="K671" s="7">
        <v>3.1778090225200604</v>
      </c>
      <c r="L671" s="7">
        <v>0.88362767557793787</v>
      </c>
      <c r="M671" s="7" t="s">
        <v>703</v>
      </c>
      <c r="N671" s="7" t="s">
        <v>705</v>
      </c>
      <c r="O671" s="7" t="s">
        <v>686</v>
      </c>
    </row>
    <row r="672" spans="2:15" ht="15">
      <c r="B672" s="6" t="s">
        <v>634</v>
      </c>
      <c r="C672" s="7" t="s">
        <v>695</v>
      </c>
      <c r="D672" s="7" t="s">
        <v>661</v>
      </c>
      <c r="E672" s="7">
        <v>2.8079999999999998</v>
      </c>
      <c r="F672" s="7">
        <v>1.4878192711515408</v>
      </c>
      <c r="G672" s="7">
        <v>3.1778090225200604</v>
      </c>
      <c r="H672" s="7">
        <v>0.88362767557793787</v>
      </c>
      <c r="I672" s="7">
        <v>2.8079999999999998</v>
      </c>
      <c r="J672" s="7">
        <v>1.4878192711515408</v>
      </c>
      <c r="K672" s="7">
        <v>3.1778090225200604</v>
      </c>
      <c r="L672" s="7">
        <v>0.88362767557793787</v>
      </c>
      <c r="M672" s="7" t="s">
        <v>703</v>
      </c>
      <c r="N672" s="7" t="s">
        <v>705</v>
      </c>
      <c r="O672" s="7" t="s">
        <v>686</v>
      </c>
    </row>
    <row r="673" spans="2:15" ht="15">
      <c r="B673" s="6" t="s">
        <v>634</v>
      </c>
      <c r="C673" s="7" t="s">
        <v>696</v>
      </c>
      <c r="D673" s="7" t="s">
        <v>661</v>
      </c>
      <c r="E673" s="7">
        <v>2.8079999999999998</v>
      </c>
      <c r="F673" s="7">
        <v>1.4878192711515408</v>
      </c>
      <c r="G673" s="7">
        <v>3.1778090225200604</v>
      </c>
      <c r="H673" s="7">
        <v>0.88362767557793787</v>
      </c>
      <c r="I673" s="7">
        <v>2.8079999999999998</v>
      </c>
      <c r="J673" s="7">
        <v>1.4878192711515408</v>
      </c>
      <c r="K673" s="7">
        <v>3.1778090225200604</v>
      </c>
      <c r="L673" s="7">
        <v>0.88362767557793787</v>
      </c>
      <c r="M673" s="7" t="s">
        <v>703</v>
      </c>
      <c r="N673" s="7" t="s">
        <v>705</v>
      </c>
      <c r="O673" s="7" t="s">
        <v>686</v>
      </c>
    </row>
    <row r="674" spans="2:15" ht="15">
      <c r="B674" s="6" t="s">
        <v>634</v>
      </c>
      <c r="C674" s="7" t="s">
        <v>697</v>
      </c>
      <c r="D674" s="7" t="s">
        <v>661</v>
      </c>
      <c r="E674" s="7">
        <v>2.8079999999999998</v>
      </c>
      <c r="F674" s="7">
        <v>1.4878192711515408</v>
      </c>
      <c r="G674" s="7">
        <v>3.1778090225200604</v>
      </c>
      <c r="H674" s="7">
        <v>0.88362767557793787</v>
      </c>
      <c r="I674" s="7">
        <v>2.8079999999999998</v>
      </c>
      <c r="J674" s="7">
        <v>1.4878192711515408</v>
      </c>
      <c r="K674" s="7">
        <v>3.1778090225200604</v>
      </c>
      <c r="L674" s="7">
        <v>0.88362767557793787</v>
      </c>
      <c r="M674" s="7" t="s">
        <v>703</v>
      </c>
      <c r="N674" s="7" t="s">
        <v>705</v>
      </c>
      <c r="O674" s="7" t="s">
        <v>686</v>
      </c>
    </row>
    <row r="675" spans="2:15" ht="15">
      <c r="B675" s="6" t="s">
        <v>634</v>
      </c>
      <c r="C675" s="7" t="s">
        <v>698</v>
      </c>
      <c r="D675" s="7" t="s">
        <v>661</v>
      </c>
      <c r="E675" s="7">
        <v>2.8079999999999998</v>
      </c>
      <c r="F675" s="7">
        <v>1.4878192711515408</v>
      </c>
      <c r="G675" s="7">
        <v>3.1778090225200604</v>
      </c>
      <c r="H675" s="7">
        <v>0.88362767557793787</v>
      </c>
      <c r="I675" s="7">
        <v>2.8079999999999998</v>
      </c>
      <c r="J675" s="7">
        <v>1.4878192711515408</v>
      </c>
      <c r="K675" s="7">
        <v>3.1778090225200604</v>
      </c>
      <c r="L675" s="7">
        <v>0.88362767557793787</v>
      </c>
      <c r="M675" s="7" t="s">
        <v>703</v>
      </c>
      <c r="N675" s="7" t="s">
        <v>705</v>
      </c>
      <c r="O675" s="7" t="s">
        <v>686</v>
      </c>
    </row>
    <row r="676" spans="2:15" ht="15">
      <c r="B676" s="6" t="s">
        <v>634</v>
      </c>
      <c r="C676" s="7" t="s">
        <v>699</v>
      </c>
      <c r="D676" s="7" t="s">
        <v>661</v>
      </c>
      <c r="E676" s="7">
        <v>2.8079999999999998</v>
      </c>
      <c r="F676" s="7">
        <v>1.4878192711515408</v>
      </c>
      <c r="G676" s="7">
        <v>3.1778090225200604</v>
      </c>
      <c r="H676" s="7">
        <v>0.88362767557793787</v>
      </c>
      <c r="I676" s="7">
        <v>2.8079999999999998</v>
      </c>
      <c r="J676" s="7">
        <v>1.4878192711515408</v>
      </c>
      <c r="K676" s="7">
        <v>3.1778090225200604</v>
      </c>
      <c r="L676" s="7">
        <v>0.88362767557793787</v>
      </c>
      <c r="M676" s="7" t="s">
        <v>703</v>
      </c>
      <c r="N676" s="7" t="s">
        <v>705</v>
      </c>
      <c r="O676" s="7" t="s">
        <v>686</v>
      </c>
    </row>
    <row r="677" spans="2:15" ht="15">
      <c r="B677" s="6" t="s">
        <v>634</v>
      </c>
      <c r="C677" s="7" t="s">
        <v>700</v>
      </c>
      <c r="D677" s="7" t="s">
        <v>661</v>
      </c>
      <c r="E677" s="7">
        <v>2.8079999999999998</v>
      </c>
      <c r="F677" s="7">
        <v>1.4878192711515408</v>
      </c>
      <c r="G677" s="7">
        <v>3.1778090225200604</v>
      </c>
      <c r="H677" s="7">
        <v>0.88362767557793787</v>
      </c>
      <c r="I677" s="7">
        <v>2.8079999999999998</v>
      </c>
      <c r="J677" s="7">
        <v>1.4878192711515408</v>
      </c>
      <c r="K677" s="7">
        <v>3.1778090225200604</v>
      </c>
      <c r="L677" s="7">
        <v>0.88362767557793787</v>
      </c>
      <c r="M677" s="7" t="s">
        <v>703</v>
      </c>
      <c r="N677" s="7" t="s">
        <v>705</v>
      </c>
      <c r="O677" s="7" t="s">
        <v>686</v>
      </c>
    </row>
    <row r="678" spans="2:15" ht="15">
      <c r="B678" s="6" t="s">
        <v>634</v>
      </c>
      <c r="C678" s="7" t="s">
        <v>701</v>
      </c>
      <c r="D678" s="7" t="s">
        <v>661</v>
      </c>
      <c r="E678" s="7">
        <v>2.8079999999999998</v>
      </c>
      <c r="F678" s="7">
        <v>1.4878192711515408</v>
      </c>
      <c r="G678" s="7">
        <v>3.1778090225200604</v>
      </c>
      <c r="H678" s="7">
        <v>0.88362767557793787</v>
      </c>
      <c r="I678" s="7">
        <v>2.8079999999999998</v>
      </c>
      <c r="J678" s="7">
        <v>1.4878192711515408</v>
      </c>
      <c r="K678" s="7">
        <v>3.1778090225200604</v>
      </c>
      <c r="L678" s="7">
        <v>0.88362767557793787</v>
      </c>
      <c r="M678" s="7" t="s">
        <v>703</v>
      </c>
      <c r="N678" s="7" t="s">
        <v>705</v>
      </c>
      <c r="O678" s="7" t="s">
        <v>686</v>
      </c>
    </row>
    <row r="679" spans="2:15" ht="15">
      <c r="B679" s="6" t="s">
        <v>557</v>
      </c>
      <c r="C679" s="7" t="s">
        <v>683</v>
      </c>
      <c r="D679" s="7" t="s">
        <v>661</v>
      </c>
      <c r="E679" s="7" t="s">
        <v>661</v>
      </c>
      <c r="F679" s="7" t="s">
        <v>661</v>
      </c>
      <c r="G679" s="7" t="s">
        <v>661</v>
      </c>
      <c r="H679" s="7" t="s">
        <v>661</v>
      </c>
      <c r="I679" s="7" t="s">
        <v>661</v>
      </c>
      <c r="J679" s="7" t="s">
        <v>661</v>
      </c>
      <c r="K679" s="7" t="s">
        <v>661</v>
      </c>
      <c r="L679" s="7" t="s">
        <v>661</v>
      </c>
      <c r="M679" s="7" t="s">
        <v>703</v>
      </c>
      <c r="N679" s="7" t="s">
        <v>705</v>
      </c>
      <c r="O679" s="7" t="s">
        <v>686</v>
      </c>
    </row>
    <row r="680" spans="2:15" ht="15">
      <c r="B680" s="6" t="s">
        <v>557</v>
      </c>
      <c r="C680" s="7" t="s">
        <v>687</v>
      </c>
      <c r="D680" s="7" t="s">
        <v>661</v>
      </c>
      <c r="E680" s="7" t="s">
        <v>661</v>
      </c>
      <c r="F680" s="7" t="s">
        <v>661</v>
      </c>
      <c r="G680" s="7" t="s">
        <v>661</v>
      </c>
      <c r="H680" s="7" t="s">
        <v>661</v>
      </c>
      <c r="I680" s="7" t="s">
        <v>661</v>
      </c>
      <c r="J680" s="7" t="s">
        <v>661</v>
      </c>
      <c r="K680" s="7" t="s">
        <v>661</v>
      </c>
      <c r="L680" s="7" t="s">
        <v>661</v>
      </c>
      <c r="M680" s="7" t="s">
        <v>703</v>
      </c>
      <c r="N680" s="7" t="s">
        <v>705</v>
      </c>
      <c r="O680" s="7" t="s">
        <v>686</v>
      </c>
    </row>
    <row r="681" spans="2:15" ht="15">
      <c r="B681" s="6" t="s">
        <v>557</v>
      </c>
      <c r="C681" s="7" t="s">
        <v>688</v>
      </c>
      <c r="D681" s="7" t="s">
        <v>661</v>
      </c>
      <c r="E681" s="7" t="s">
        <v>661</v>
      </c>
      <c r="F681" s="7" t="s">
        <v>661</v>
      </c>
      <c r="G681" s="7" t="s">
        <v>661</v>
      </c>
      <c r="H681" s="7" t="s">
        <v>661</v>
      </c>
      <c r="I681" s="7" t="s">
        <v>661</v>
      </c>
      <c r="J681" s="7" t="s">
        <v>661</v>
      </c>
      <c r="K681" s="7" t="s">
        <v>661</v>
      </c>
      <c r="L681" s="7" t="s">
        <v>661</v>
      </c>
      <c r="M681" s="7" t="s">
        <v>703</v>
      </c>
      <c r="N681" s="7" t="s">
        <v>705</v>
      </c>
      <c r="O681" s="7" t="s">
        <v>686</v>
      </c>
    </row>
    <row r="682" spans="2:15" ht="15">
      <c r="B682" s="6" t="s">
        <v>557</v>
      </c>
      <c r="C682" s="7" t="s">
        <v>689</v>
      </c>
      <c r="D682" s="7" t="s">
        <v>661</v>
      </c>
      <c r="E682" s="7" t="s">
        <v>661</v>
      </c>
      <c r="F682" s="7" t="s">
        <v>661</v>
      </c>
      <c r="G682" s="7" t="s">
        <v>661</v>
      </c>
      <c r="H682" s="7" t="s">
        <v>661</v>
      </c>
      <c r="I682" s="7" t="s">
        <v>661</v>
      </c>
      <c r="J682" s="7" t="s">
        <v>661</v>
      </c>
      <c r="K682" s="7" t="s">
        <v>661</v>
      </c>
      <c r="L682" s="7" t="s">
        <v>661</v>
      </c>
      <c r="M682" s="7" t="s">
        <v>703</v>
      </c>
      <c r="N682" s="7" t="s">
        <v>705</v>
      </c>
      <c r="O682" s="7" t="s">
        <v>686</v>
      </c>
    </row>
    <row r="683" spans="2:15" ht="15">
      <c r="B683" s="6" t="s">
        <v>557</v>
      </c>
      <c r="C683" s="7" t="s">
        <v>690</v>
      </c>
      <c r="D683" s="7" t="s">
        <v>661</v>
      </c>
      <c r="E683" s="7" t="s">
        <v>661</v>
      </c>
      <c r="F683" s="7" t="s">
        <v>661</v>
      </c>
      <c r="G683" s="7" t="s">
        <v>661</v>
      </c>
      <c r="H683" s="7" t="s">
        <v>661</v>
      </c>
      <c r="I683" s="7" t="s">
        <v>661</v>
      </c>
      <c r="J683" s="7" t="s">
        <v>661</v>
      </c>
      <c r="K683" s="7" t="s">
        <v>661</v>
      </c>
      <c r="L683" s="7" t="s">
        <v>661</v>
      </c>
      <c r="M683" s="7" t="s">
        <v>703</v>
      </c>
      <c r="N683" s="7" t="s">
        <v>705</v>
      </c>
      <c r="O683" s="7" t="s">
        <v>686</v>
      </c>
    </row>
    <row r="684" spans="2:15" ht="15">
      <c r="B684" s="6" t="s">
        <v>557</v>
      </c>
      <c r="C684" s="7" t="s">
        <v>691</v>
      </c>
      <c r="D684" s="7" t="s">
        <v>661</v>
      </c>
      <c r="E684" s="7" t="s">
        <v>661</v>
      </c>
      <c r="F684" s="7" t="s">
        <v>661</v>
      </c>
      <c r="G684" s="7" t="s">
        <v>661</v>
      </c>
      <c r="H684" s="7" t="s">
        <v>661</v>
      </c>
      <c r="I684" s="7" t="s">
        <v>661</v>
      </c>
      <c r="J684" s="7" t="s">
        <v>661</v>
      </c>
      <c r="K684" s="7" t="s">
        <v>661</v>
      </c>
      <c r="L684" s="7" t="s">
        <v>661</v>
      </c>
      <c r="M684" s="7" t="s">
        <v>703</v>
      </c>
      <c r="N684" s="7" t="s">
        <v>705</v>
      </c>
      <c r="O684" s="7" t="s">
        <v>686</v>
      </c>
    </row>
    <row r="685" spans="2:15" ht="15">
      <c r="B685" s="6" t="s">
        <v>557</v>
      </c>
      <c r="C685" s="7" t="s">
        <v>692</v>
      </c>
      <c r="D685" s="7" t="s">
        <v>661</v>
      </c>
      <c r="E685" s="7" t="s">
        <v>661</v>
      </c>
      <c r="F685" s="7" t="s">
        <v>661</v>
      </c>
      <c r="G685" s="7" t="s">
        <v>661</v>
      </c>
      <c r="H685" s="7" t="s">
        <v>661</v>
      </c>
      <c r="I685" s="7" t="s">
        <v>661</v>
      </c>
      <c r="J685" s="7" t="s">
        <v>661</v>
      </c>
      <c r="K685" s="7" t="s">
        <v>661</v>
      </c>
      <c r="L685" s="7" t="s">
        <v>661</v>
      </c>
      <c r="M685" s="7" t="s">
        <v>703</v>
      </c>
      <c r="N685" s="7" t="s">
        <v>705</v>
      </c>
      <c r="O685" s="7" t="s">
        <v>686</v>
      </c>
    </row>
    <row r="686" spans="2:15" ht="15">
      <c r="B686" s="6" t="s">
        <v>557</v>
      </c>
      <c r="C686" s="7" t="s">
        <v>693</v>
      </c>
      <c r="D686" s="7" t="s">
        <v>661</v>
      </c>
      <c r="E686" s="7" t="s">
        <v>661</v>
      </c>
      <c r="F686" s="7" t="s">
        <v>661</v>
      </c>
      <c r="G686" s="7" t="s">
        <v>661</v>
      </c>
      <c r="H686" s="7" t="s">
        <v>661</v>
      </c>
      <c r="I686" s="7" t="s">
        <v>661</v>
      </c>
      <c r="J686" s="7" t="s">
        <v>661</v>
      </c>
      <c r="K686" s="7" t="s">
        <v>661</v>
      </c>
      <c r="L686" s="7" t="s">
        <v>661</v>
      </c>
      <c r="M686" s="7" t="s">
        <v>703</v>
      </c>
      <c r="N686" s="7" t="s">
        <v>705</v>
      </c>
      <c r="O686" s="7" t="s">
        <v>686</v>
      </c>
    </row>
    <row r="687" spans="2:15" ht="15">
      <c r="B687" s="6" t="s">
        <v>557</v>
      </c>
      <c r="C687" s="7" t="s">
        <v>694</v>
      </c>
      <c r="D687" s="7" t="s">
        <v>661</v>
      </c>
      <c r="E687" s="7">
        <v>23.58</v>
      </c>
      <c r="F687" s="7">
        <v>11.420315232076563</v>
      </c>
      <c r="G687" s="7">
        <v>26.2</v>
      </c>
      <c r="H687" s="7">
        <v>0.9</v>
      </c>
      <c r="I687" s="7">
        <v>23.58</v>
      </c>
      <c r="J687" s="7">
        <v>11.420315232076563</v>
      </c>
      <c r="K687" s="7">
        <v>26.2</v>
      </c>
      <c r="L687" s="7">
        <v>0.9</v>
      </c>
      <c r="M687" s="7" t="s">
        <v>703</v>
      </c>
      <c r="N687" s="7" t="s">
        <v>705</v>
      </c>
      <c r="O687" s="7" t="s">
        <v>686</v>
      </c>
    </row>
    <row r="688" spans="2:15" ht="15">
      <c r="B688" s="6" t="s">
        <v>557</v>
      </c>
      <c r="C688" s="7" t="s">
        <v>695</v>
      </c>
      <c r="D688" s="7" t="s">
        <v>661</v>
      </c>
      <c r="E688" s="7">
        <v>23.85</v>
      </c>
      <c r="F688" s="7">
        <v>11.55108220038278</v>
      </c>
      <c r="G688" s="7">
        <v>26.5</v>
      </c>
      <c r="H688" s="7">
        <v>0.9</v>
      </c>
      <c r="I688" s="7">
        <v>23.85</v>
      </c>
      <c r="J688" s="7">
        <v>11.55108220038278</v>
      </c>
      <c r="K688" s="7">
        <v>26.5</v>
      </c>
      <c r="L688" s="7">
        <v>0.9</v>
      </c>
      <c r="M688" s="7" t="s">
        <v>703</v>
      </c>
      <c r="N688" s="7" t="s">
        <v>705</v>
      </c>
      <c r="O688" s="7" t="s">
        <v>686</v>
      </c>
    </row>
    <row r="689" spans="2:15" ht="15">
      <c r="B689" s="6" t="s">
        <v>557</v>
      </c>
      <c r="C689" s="7" t="s">
        <v>696</v>
      </c>
      <c r="D689" s="7" t="s">
        <v>661</v>
      </c>
      <c r="E689" s="7">
        <v>24.12</v>
      </c>
      <c r="F689" s="7">
        <v>11.681849168689006</v>
      </c>
      <c r="G689" s="7">
        <v>26.8</v>
      </c>
      <c r="H689" s="7">
        <v>0.9</v>
      </c>
      <c r="I689" s="7">
        <v>24.12</v>
      </c>
      <c r="J689" s="7">
        <v>11.681849168689006</v>
      </c>
      <c r="K689" s="7">
        <v>26.8</v>
      </c>
      <c r="L689" s="7">
        <v>0.9</v>
      </c>
      <c r="M689" s="7" t="s">
        <v>703</v>
      </c>
      <c r="N689" s="7" t="s">
        <v>705</v>
      </c>
      <c r="O689" s="7" t="s">
        <v>686</v>
      </c>
    </row>
    <row r="690" spans="2:15" ht="15">
      <c r="B690" s="6" t="s">
        <v>557</v>
      </c>
      <c r="C690" s="7" t="s">
        <v>697</v>
      </c>
      <c r="D690" s="7" t="s">
        <v>661</v>
      </c>
      <c r="E690" s="7">
        <v>24.39</v>
      </c>
      <c r="F690" s="7">
        <v>11.812616136995226</v>
      </c>
      <c r="G690" s="7">
        <v>27.1</v>
      </c>
      <c r="H690" s="7">
        <v>0.9</v>
      </c>
      <c r="I690" s="7">
        <v>24.39</v>
      </c>
      <c r="J690" s="7">
        <v>11.812616136995226</v>
      </c>
      <c r="K690" s="7">
        <v>27.1</v>
      </c>
      <c r="L690" s="7">
        <v>0.9</v>
      </c>
      <c r="M690" s="7" t="s">
        <v>703</v>
      </c>
      <c r="N690" s="7" t="s">
        <v>705</v>
      </c>
      <c r="O690" s="7" t="s">
        <v>686</v>
      </c>
    </row>
    <row r="691" spans="2:15" ht="15">
      <c r="B691" s="6" t="s">
        <v>557</v>
      </c>
      <c r="C691" s="7" t="s">
        <v>698</v>
      </c>
      <c r="D691" s="7" t="s">
        <v>661</v>
      </c>
      <c r="E691" s="7">
        <v>24.66</v>
      </c>
      <c r="F691" s="7">
        <v>11.943383105301441</v>
      </c>
      <c r="G691" s="7">
        <v>27.4</v>
      </c>
      <c r="H691" s="7">
        <v>0.9</v>
      </c>
      <c r="I691" s="7">
        <v>24.66</v>
      </c>
      <c r="J691" s="7">
        <v>11.943383105301441</v>
      </c>
      <c r="K691" s="7">
        <v>27.4</v>
      </c>
      <c r="L691" s="7">
        <v>0.9</v>
      </c>
      <c r="M691" s="7" t="s">
        <v>703</v>
      </c>
      <c r="N691" s="7" t="s">
        <v>705</v>
      </c>
      <c r="O691" s="7" t="s">
        <v>686</v>
      </c>
    </row>
    <row r="692" spans="2:15" ht="15">
      <c r="B692" s="6" t="s">
        <v>557</v>
      </c>
      <c r="C692" s="7" t="s">
        <v>699</v>
      </c>
      <c r="D692" s="7" t="s">
        <v>661</v>
      </c>
      <c r="E692" s="7">
        <v>24.93</v>
      </c>
      <c r="F692" s="7">
        <v>12.074150073607663</v>
      </c>
      <c r="G692" s="7">
        <v>27.7</v>
      </c>
      <c r="H692" s="7">
        <v>0.9</v>
      </c>
      <c r="I692" s="7">
        <v>24.93</v>
      </c>
      <c r="J692" s="7">
        <v>12.074150073607663</v>
      </c>
      <c r="K692" s="7">
        <v>27.7</v>
      </c>
      <c r="L692" s="7">
        <v>0.9</v>
      </c>
      <c r="M692" s="7" t="s">
        <v>703</v>
      </c>
      <c r="N692" s="7" t="s">
        <v>705</v>
      </c>
      <c r="O692" s="7" t="s">
        <v>686</v>
      </c>
    </row>
    <row r="693" spans="2:15" ht="15">
      <c r="B693" s="6" t="s">
        <v>557</v>
      </c>
      <c r="C693" s="7" t="s">
        <v>700</v>
      </c>
      <c r="D693" s="7" t="s">
        <v>661</v>
      </c>
      <c r="E693" s="7">
        <v>25.2</v>
      </c>
      <c r="F693" s="7">
        <v>12.204917041913887</v>
      </c>
      <c r="G693" s="7">
        <v>28</v>
      </c>
      <c r="H693" s="7">
        <v>0.9</v>
      </c>
      <c r="I693" s="7">
        <v>25.2</v>
      </c>
      <c r="J693" s="7">
        <v>12.204917041913887</v>
      </c>
      <c r="K693" s="7">
        <v>28</v>
      </c>
      <c r="L693" s="7">
        <v>0.9</v>
      </c>
      <c r="M693" s="7" t="s">
        <v>703</v>
      </c>
      <c r="N693" s="7" t="s">
        <v>705</v>
      </c>
      <c r="O693" s="7" t="s">
        <v>686</v>
      </c>
    </row>
    <row r="694" spans="2:15" ht="15">
      <c r="B694" s="6" t="s">
        <v>557</v>
      </c>
      <c r="C694" s="7" t="s">
        <v>701</v>
      </c>
      <c r="D694" s="7" t="s">
        <v>661</v>
      </c>
      <c r="E694" s="7">
        <v>25.470000000000002</v>
      </c>
      <c r="F694" s="7">
        <v>12.335684010220099</v>
      </c>
      <c r="G694" s="7">
        <v>28.3</v>
      </c>
      <c r="H694" s="7">
        <v>0.9</v>
      </c>
      <c r="I694" s="7">
        <v>25.470000000000002</v>
      </c>
      <c r="J694" s="7">
        <v>12.335684010220099</v>
      </c>
      <c r="K694" s="7">
        <v>28.3</v>
      </c>
      <c r="L694" s="7">
        <v>0.9</v>
      </c>
      <c r="M694" s="7" t="s">
        <v>703</v>
      </c>
      <c r="N694" s="7" t="s">
        <v>705</v>
      </c>
      <c r="O694" s="7" t="s">
        <v>686</v>
      </c>
    </row>
    <row r="695" spans="2:15" ht="15">
      <c r="B695" s="6" t="s">
        <v>560</v>
      </c>
      <c r="C695" s="7" t="s">
        <v>683</v>
      </c>
      <c r="D695" s="7" t="s">
        <v>661</v>
      </c>
      <c r="E695" s="7" t="s">
        <v>661</v>
      </c>
      <c r="F695" s="7" t="s">
        <v>661</v>
      </c>
      <c r="G695" s="7" t="s">
        <v>661</v>
      </c>
      <c r="H695" s="7" t="s">
        <v>661</v>
      </c>
      <c r="I695" s="7" t="s">
        <v>661</v>
      </c>
      <c r="J695" s="7" t="s">
        <v>661</v>
      </c>
      <c r="K695" s="7" t="s">
        <v>661</v>
      </c>
      <c r="L695" s="7" t="s">
        <v>661</v>
      </c>
      <c r="M695" s="7" t="s">
        <v>703</v>
      </c>
      <c r="N695" s="7" t="s">
        <v>705</v>
      </c>
      <c r="O695" s="7" t="s">
        <v>686</v>
      </c>
    </row>
    <row r="696" spans="2:15" ht="15">
      <c r="B696" s="6" t="s">
        <v>560</v>
      </c>
      <c r="C696" s="7" t="s">
        <v>687</v>
      </c>
      <c r="D696" s="7" t="s">
        <v>661</v>
      </c>
      <c r="E696" s="7" t="s">
        <v>661</v>
      </c>
      <c r="F696" s="7" t="s">
        <v>661</v>
      </c>
      <c r="G696" s="7" t="s">
        <v>661</v>
      </c>
      <c r="H696" s="7" t="s">
        <v>661</v>
      </c>
      <c r="I696" s="7" t="s">
        <v>661</v>
      </c>
      <c r="J696" s="7" t="s">
        <v>661</v>
      </c>
      <c r="K696" s="7" t="s">
        <v>661</v>
      </c>
      <c r="L696" s="7" t="s">
        <v>661</v>
      </c>
      <c r="M696" s="7" t="s">
        <v>703</v>
      </c>
      <c r="N696" s="7" t="s">
        <v>705</v>
      </c>
      <c r="O696" s="7" t="s">
        <v>686</v>
      </c>
    </row>
    <row r="697" spans="2:15" ht="15">
      <c r="B697" s="6" t="s">
        <v>560</v>
      </c>
      <c r="C697" s="7" t="s">
        <v>688</v>
      </c>
      <c r="D697" s="7" t="s">
        <v>661</v>
      </c>
      <c r="E697" s="7" t="s">
        <v>661</v>
      </c>
      <c r="F697" s="7" t="s">
        <v>661</v>
      </c>
      <c r="G697" s="7" t="s">
        <v>661</v>
      </c>
      <c r="H697" s="7" t="s">
        <v>661</v>
      </c>
      <c r="I697" s="7" t="s">
        <v>661</v>
      </c>
      <c r="J697" s="7" t="s">
        <v>661</v>
      </c>
      <c r="K697" s="7" t="s">
        <v>661</v>
      </c>
      <c r="L697" s="7" t="s">
        <v>661</v>
      </c>
      <c r="M697" s="7" t="s">
        <v>703</v>
      </c>
      <c r="N697" s="7" t="s">
        <v>705</v>
      </c>
      <c r="O697" s="7" t="s">
        <v>686</v>
      </c>
    </row>
    <row r="698" spans="2:15" ht="15">
      <c r="B698" s="6" t="s">
        <v>560</v>
      </c>
      <c r="C698" s="7" t="s">
        <v>689</v>
      </c>
      <c r="D698" s="7" t="s">
        <v>661</v>
      </c>
      <c r="E698" s="7" t="s">
        <v>661</v>
      </c>
      <c r="F698" s="7" t="s">
        <v>661</v>
      </c>
      <c r="G698" s="7" t="s">
        <v>661</v>
      </c>
      <c r="H698" s="7" t="s">
        <v>661</v>
      </c>
      <c r="I698" s="7" t="s">
        <v>661</v>
      </c>
      <c r="J698" s="7" t="s">
        <v>661</v>
      </c>
      <c r="K698" s="7" t="s">
        <v>661</v>
      </c>
      <c r="L698" s="7" t="s">
        <v>661</v>
      </c>
      <c r="M698" s="7" t="s">
        <v>703</v>
      </c>
      <c r="N698" s="7" t="s">
        <v>705</v>
      </c>
      <c r="O698" s="7" t="s">
        <v>686</v>
      </c>
    </row>
    <row r="699" spans="2:15" ht="15">
      <c r="B699" s="6" t="s">
        <v>560</v>
      </c>
      <c r="C699" s="7" t="s">
        <v>690</v>
      </c>
      <c r="D699" s="7" t="s">
        <v>661</v>
      </c>
      <c r="E699" s="7" t="s">
        <v>661</v>
      </c>
      <c r="F699" s="7" t="s">
        <v>661</v>
      </c>
      <c r="G699" s="7" t="s">
        <v>661</v>
      </c>
      <c r="H699" s="7" t="s">
        <v>661</v>
      </c>
      <c r="I699" s="7" t="s">
        <v>661</v>
      </c>
      <c r="J699" s="7" t="s">
        <v>661</v>
      </c>
      <c r="K699" s="7" t="s">
        <v>661</v>
      </c>
      <c r="L699" s="7" t="s">
        <v>661</v>
      </c>
      <c r="M699" s="7" t="s">
        <v>703</v>
      </c>
      <c r="N699" s="7" t="s">
        <v>705</v>
      </c>
      <c r="O699" s="7" t="s">
        <v>686</v>
      </c>
    </row>
    <row r="700" spans="2:15" ht="15">
      <c r="B700" s="6" t="s">
        <v>560</v>
      </c>
      <c r="C700" s="7" t="s">
        <v>691</v>
      </c>
      <c r="D700" s="7" t="s">
        <v>661</v>
      </c>
      <c r="E700" s="7" t="s">
        <v>661</v>
      </c>
      <c r="F700" s="7" t="s">
        <v>661</v>
      </c>
      <c r="G700" s="7" t="s">
        <v>661</v>
      </c>
      <c r="H700" s="7" t="s">
        <v>661</v>
      </c>
      <c r="I700" s="7" t="s">
        <v>661</v>
      </c>
      <c r="J700" s="7" t="s">
        <v>661</v>
      </c>
      <c r="K700" s="7" t="s">
        <v>661</v>
      </c>
      <c r="L700" s="7" t="s">
        <v>661</v>
      </c>
      <c r="M700" s="7" t="s">
        <v>703</v>
      </c>
      <c r="N700" s="7" t="s">
        <v>705</v>
      </c>
      <c r="O700" s="7" t="s">
        <v>686</v>
      </c>
    </row>
    <row r="701" spans="2:15" ht="15">
      <c r="B701" s="6" t="s">
        <v>560</v>
      </c>
      <c r="C701" s="7" t="s">
        <v>692</v>
      </c>
      <c r="D701" s="7" t="s">
        <v>661</v>
      </c>
      <c r="E701" s="7" t="s">
        <v>661</v>
      </c>
      <c r="F701" s="7" t="s">
        <v>661</v>
      </c>
      <c r="G701" s="7" t="s">
        <v>661</v>
      </c>
      <c r="H701" s="7" t="s">
        <v>661</v>
      </c>
      <c r="I701" s="7" t="s">
        <v>661</v>
      </c>
      <c r="J701" s="7" t="s">
        <v>661</v>
      </c>
      <c r="K701" s="7" t="s">
        <v>661</v>
      </c>
      <c r="L701" s="7" t="s">
        <v>661</v>
      </c>
      <c r="M701" s="7" t="s">
        <v>703</v>
      </c>
      <c r="N701" s="7" t="s">
        <v>705</v>
      </c>
      <c r="O701" s="7" t="s">
        <v>686</v>
      </c>
    </row>
    <row r="702" spans="2:15" ht="15">
      <c r="B702" s="6" t="s">
        <v>560</v>
      </c>
      <c r="C702" s="7" t="s">
        <v>693</v>
      </c>
      <c r="D702" s="7" t="s">
        <v>661</v>
      </c>
      <c r="E702" s="7" t="s">
        <v>661</v>
      </c>
      <c r="F702" s="7" t="s">
        <v>661</v>
      </c>
      <c r="G702" s="7" t="s">
        <v>661</v>
      </c>
      <c r="H702" s="7" t="s">
        <v>661</v>
      </c>
      <c r="I702" s="7" t="s">
        <v>661</v>
      </c>
      <c r="J702" s="7" t="s">
        <v>661</v>
      </c>
      <c r="K702" s="7" t="s">
        <v>661</v>
      </c>
      <c r="L702" s="7" t="s">
        <v>661</v>
      </c>
      <c r="M702" s="7" t="s">
        <v>703</v>
      </c>
      <c r="N702" s="7" t="s">
        <v>705</v>
      </c>
      <c r="O702" s="7" t="s">
        <v>686</v>
      </c>
    </row>
    <row r="703" spans="2:15" ht="15">
      <c r="B703" s="6" t="s">
        <v>560</v>
      </c>
      <c r="C703" s="7" t="s">
        <v>694</v>
      </c>
      <c r="D703" s="7" t="s">
        <v>661</v>
      </c>
      <c r="E703" s="7">
        <v>20.61</v>
      </c>
      <c r="F703" s="7">
        <v>9.9818785807081429</v>
      </c>
      <c r="G703" s="7">
        <v>22.9</v>
      </c>
      <c r="H703" s="7">
        <v>0.9</v>
      </c>
      <c r="I703" s="7">
        <v>20.61</v>
      </c>
      <c r="J703" s="7">
        <v>9.9818785807081429</v>
      </c>
      <c r="K703" s="7">
        <v>22.9</v>
      </c>
      <c r="L703" s="7">
        <v>0.9</v>
      </c>
      <c r="M703" s="7" t="s">
        <v>703</v>
      </c>
      <c r="N703" s="7" t="s">
        <v>705</v>
      </c>
      <c r="O703" s="7" t="s">
        <v>686</v>
      </c>
    </row>
    <row r="704" spans="2:15" ht="15">
      <c r="B704" s="6" t="s">
        <v>560</v>
      </c>
      <c r="C704" s="7" t="s">
        <v>695</v>
      </c>
      <c r="D704" s="7" t="s">
        <v>661</v>
      </c>
      <c r="E704" s="7">
        <v>20.970000000000002</v>
      </c>
      <c r="F704" s="7">
        <v>10.156234538449763</v>
      </c>
      <c r="G704" s="7">
        <v>23.3</v>
      </c>
      <c r="H704" s="7">
        <v>0.9</v>
      </c>
      <c r="I704" s="7">
        <v>20.970000000000002</v>
      </c>
      <c r="J704" s="7">
        <v>10.156234538449763</v>
      </c>
      <c r="K704" s="7">
        <v>23.3</v>
      </c>
      <c r="L704" s="7">
        <v>0.9</v>
      </c>
      <c r="M704" s="7" t="s">
        <v>703</v>
      </c>
      <c r="N704" s="7" t="s">
        <v>705</v>
      </c>
      <c r="O704" s="7" t="s">
        <v>686</v>
      </c>
    </row>
    <row r="705" spans="2:15" ht="15">
      <c r="B705" s="6" t="s">
        <v>560</v>
      </c>
      <c r="C705" s="7" t="s">
        <v>696</v>
      </c>
      <c r="D705" s="7" t="s">
        <v>661</v>
      </c>
      <c r="E705" s="7">
        <v>21.42</v>
      </c>
      <c r="F705" s="7">
        <v>10.374179485626801</v>
      </c>
      <c r="G705" s="7">
        <v>23.8</v>
      </c>
      <c r="H705" s="7">
        <v>0.9</v>
      </c>
      <c r="I705" s="7">
        <v>21.42</v>
      </c>
      <c r="J705" s="7">
        <v>10.374179485626801</v>
      </c>
      <c r="K705" s="7">
        <v>23.8</v>
      </c>
      <c r="L705" s="7">
        <v>0.9</v>
      </c>
      <c r="M705" s="7" t="s">
        <v>703</v>
      </c>
      <c r="N705" s="7" t="s">
        <v>705</v>
      </c>
      <c r="O705" s="7" t="s">
        <v>686</v>
      </c>
    </row>
    <row r="706" spans="2:15" ht="15">
      <c r="B706" s="6" t="s">
        <v>560</v>
      </c>
      <c r="C706" s="7" t="s">
        <v>697</v>
      </c>
      <c r="D706" s="7" t="s">
        <v>661</v>
      </c>
      <c r="E706" s="7">
        <v>21.87</v>
      </c>
      <c r="F706" s="7">
        <v>10.592124432803836</v>
      </c>
      <c r="G706" s="7">
        <v>24.3</v>
      </c>
      <c r="H706" s="7">
        <v>0.9</v>
      </c>
      <c r="I706" s="7">
        <v>21.87</v>
      </c>
      <c r="J706" s="7">
        <v>10.592124432803836</v>
      </c>
      <c r="K706" s="7">
        <v>24.3</v>
      </c>
      <c r="L706" s="7">
        <v>0.9</v>
      </c>
      <c r="M706" s="7" t="s">
        <v>703</v>
      </c>
      <c r="N706" s="7" t="s">
        <v>705</v>
      </c>
      <c r="O706" s="7" t="s">
        <v>686</v>
      </c>
    </row>
    <row r="707" spans="2:15" ht="15">
      <c r="B707" s="6" t="s">
        <v>560</v>
      </c>
      <c r="C707" s="7" t="s">
        <v>698</v>
      </c>
      <c r="D707" s="7" t="s">
        <v>661</v>
      </c>
      <c r="E707" s="7">
        <v>22.32</v>
      </c>
      <c r="F707" s="7">
        <v>10.810069379980872</v>
      </c>
      <c r="G707" s="7">
        <v>24.8</v>
      </c>
      <c r="H707" s="7">
        <v>0.9</v>
      </c>
      <c r="I707" s="7">
        <v>22.32</v>
      </c>
      <c r="J707" s="7">
        <v>10.810069379980872</v>
      </c>
      <c r="K707" s="7">
        <v>24.8</v>
      </c>
      <c r="L707" s="7">
        <v>0.9</v>
      </c>
      <c r="M707" s="7" t="s">
        <v>703</v>
      </c>
      <c r="N707" s="7" t="s">
        <v>705</v>
      </c>
      <c r="O707" s="7" t="s">
        <v>686</v>
      </c>
    </row>
    <row r="708" spans="2:15" ht="15">
      <c r="B708" s="6" t="s">
        <v>560</v>
      </c>
      <c r="C708" s="7" t="s">
        <v>699</v>
      </c>
      <c r="D708" s="7" t="s">
        <v>661</v>
      </c>
      <c r="E708" s="7">
        <v>22.68</v>
      </c>
      <c r="F708" s="7">
        <v>10.984425337722497</v>
      </c>
      <c r="G708" s="7">
        <v>25.2</v>
      </c>
      <c r="H708" s="7">
        <v>0.9</v>
      </c>
      <c r="I708" s="7">
        <v>22.68</v>
      </c>
      <c r="J708" s="7">
        <v>10.984425337722497</v>
      </c>
      <c r="K708" s="7">
        <v>25.2</v>
      </c>
      <c r="L708" s="7">
        <v>0.9</v>
      </c>
      <c r="M708" s="7" t="s">
        <v>703</v>
      </c>
      <c r="N708" s="7" t="s">
        <v>705</v>
      </c>
      <c r="O708" s="7" t="s">
        <v>686</v>
      </c>
    </row>
    <row r="709" spans="2:15" ht="15">
      <c r="B709" s="6" t="s">
        <v>560</v>
      </c>
      <c r="C709" s="7" t="s">
        <v>700</v>
      </c>
      <c r="D709" s="7" t="s">
        <v>661</v>
      </c>
      <c r="E709" s="7">
        <v>23.13</v>
      </c>
      <c r="F709" s="7">
        <v>11.202370284899532</v>
      </c>
      <c r="G709" s="7">
        <v>25.7</v>
      </c>
      <c r="H709" s="7">
        <v>0.9</v>
      </c>
      <c r="I709" s="7">
        <v>23.13</v>
      </c>
      <c r="J709" s="7">
        <v>11.202370284899532</v>
      </c>
      <c r="K709" s="7">
        <v>25.7</v>
      </c>
      <c r="L709" s="7">
        <v>0.9</v>
      </c>
      <c r="M709" s="7" t="s">
        <v>703</v>
      </c>
      <c r="N709" s="7" t="s">
        <v>705</v>
      </c>
      <c r="O709" s="7" t="s">
        <v>686</v>
      </c>
    </row>
    <row r="710" spans="2:15" ht="15">
      <c r="B710" s="6" t="s">
        <v>560</v>
      </c>
      <c r="C710" s="7" t="s">
        <v>701</v>
      </c>
      <c r="D710" s="7" t="s">
        <v>661</v>
      </c>
      <c r="E710" s="7">
        <v>23.58</v>
      </c>
      <c r="F710" s="7">
        <v>11.420315232076563</v>
      </c>
      <c r="G710" s="7">
        <v>26.2</v>
      </c>
      <c r="H710" s="7">
        <v>0.9</v>
      </c>
      <c r="I710" s="7">
        <v>23.58</v>
      </c>
      <c r="J710" s="7">
        <v>11.420315232076563</v>
      </c>
      <c r="K710" s="7">
        <v>26.2</v>
      </c>
      <c r="L710" s="7">
        <v>0.9</v>
      </c>
      <c r="M710" s="7" t="s">
        <v>703</v>
      </c>
      <c r="N710" s="7" t="s">
        <v>705</v>
      </c>
      <c r="O710" s="7" t="s">
        <v>686</v>
      </c>
    </row>
    <row r="711" spans="2:15" ht="15">
      <c r="B711" s="6" t="s">
        <v>631</v>
      </c>
      <c r="C711" s="7" t="s">
        <v>683</v>
      </c>
      <c r="D711" s="7">
        <v>149.6487353</v>
      </c>
      <c r="E711" s="7">
        <v>148.31734023519999</v>
      </c>
      <c r="F711" s="7">
        <v>48.180002033853775</v>
      </c>
      <c r="G711" s="7">
        <v>156.78918550101068</v>
      </c>
      <c r="H711" s="7">
        <v>0.94596664789896445</v>
      </c>
      <c r="I711" s="7">
        <v>143.63767977519998</v>
      </c>
      <c r="J711" s="7">
        <v>46.726404555711447</v>
      </c>
      <c r="K711" s="7">
        <v>151.88093862033037</v>
      </c>
      <c r="L711" s="7">
        <v>0.94572552079272598</v>
      </c>
      <c r="M711" s="7" t="s">
        <v>684</v>
      </c>
      <c r="N711" s="7" t="s">
        <v>705</v>
      </c>
      <c r="O711" s="7" t="s">
        <v>686</v>
      </c>
    </row>
    <row r="712" spans="2:15" ht="15">
      <c r="B712" s="6" t="s">
        <v>631</v>
      </c>
      <c r="C712" s="7" t="s">
        <v>687</v>
      </c>
      <c r="D712" s="7">
        <v>121.11133910000001</v>
      </c>
      <c r="E712" s="7">
        <v>114.61259800000001</v>
      </c>
      <c r="F712" s="7">
        <v>48.933410165530418</v>
      </c>
      <c r="G712" s="7">
        <v>125.02226986706424</v>
      </c>
      <c r="H712" s="7">
        <v>0.91673745902923698</v>
      </c>
      <c r="I712" s="7">
        <v>110.888098</v>
      </c>
      <c r="J712" s="7">
        <v>47.588393802027383</v>
      </c>
      <c r="K712" s="7">
        <v>121.06210677516437</v>
      </c>
      <c r="L712" s="7">
        <v>0.9159604186134026</v>
      </c>
      <c r="M712" s="7" t="s">
        <v>684</v>
      </c>
      <c r="N712" s="7" t="s">
        <v>705</v>
      </c>
      <c r="O712" s="7" t="s">
        <v>686</v>
      </c>
    </row>
    <row r="713" spans="2:15" ht="15">
      <c r="B713" s="6" t="s">
        <v>631</v>
      </c>
      <c r="C713" s="7" t="s">
        <v>688</v>
      </c>
      <c r="D713" s="7">
        <v>120.60560339999999</v>
      </c>
      <c r="E713" s="7">
        <v>110.4896</v>
      </c>
      <c r="F713" s="7">
        <v>35.410710989509681</v>
      </c>
      <c r="G713" s="7">
        <v>117.49318777812158</v>
      </c>
      <c r="H713" s="7">
        <v>0.94039154175178719</v>
      </c>
      <c r="I713" s="7">
        <v>106.76519999999999</v>
      </c>
      <c r="J713" s="7">
        <v>34.602563257204906</v>
      </c>
      <c r="K713" s="7">
        <v>113.65893480244485</v>
      </c>
      <c r="L713" s="7">
        <v>0.93934718098117731</v>
      </c>
      <c r="M713" s="7" t="s">
        <v>684</v>
      </c>
      <c r="N713" s="7" t="s">
        <v>705</v>
      </c>
      <c r="O713" s="7" t="s">
        <v>686</v>
      </c>
    </row>
    <row r="714" spans="2:15" ht="15">
      <c r="B714" s="6" t="s">
        <v>631</v>
      </c>
      <c r="C714" s="7" t="s">
        <v>689</v>
      </c>
      <c r="D714" s="7">
        <v>55.016000000000005</v>
      </c>
      <c r="E714" s="7">
        <v>59.832000000000001</v>
      </c>
      <c r="F714" s="7">
        <v>7.6804043510929887</v>
      </c>
      <c r="G714" s="7">
        <v>60.644288348502094</v>
      </c>
      <c r="H714" s="7">
        <v>0.98660569081404426</v>
      </c>
      <c r="I714" s="7">
        <v>58.078299999999999</v>
      </c>
      <c r="J714" s="7">
        <v>7.5426322777351889</v>
      </c>
      <c r="K714" s="7">
        <v>58.885184930792576</v>
      </c>
      <c r="L714" s="7">
        <v>0.98629731855744518</v>
      </c>
      <c r="M714" s="7" t="s">
        <v>684</v>
      </c>
      <c r="N714" s="7" t="s">
        <v>705</v>
      </c>
      <c r="O714" s="7" t="s">
        <v>686</v>
      </c>
    </row>
    <row r="715" spans="2:15" ht="15">
      <c r="B715" s="6" t="s">
        <v>631</v>
      </c>
      <c r="C715" s="7" t="s">
        <v>690</v>
      </c>
      <c r="D715" s="7">
        <v>47.591999999999999</v>
      </c>
      <c r="E715" s="7">
        <v>49.135999999999996</v>
      </c>
      <c r="F715" s="7">
        <v>13.307013082504316</v>
      </c>
      <c r="G715" s="7">
        <v>51.224864970582772</v>
      </c>
      <c r="H715" s="7">
        <v>0.9592216597977884</v>
      </c>
      <c r="I715" s="7">
        <v>47.679999999999993</v>
      </c>
      <c r="J715" s="7">
        <v>13.081815680499462</v>
      </c>
      <c r="K715" s="7">
        <v>49.751552420622744</v>
      </c>
      <c r="L715" s="7">
        <v>0.95836205465291047</v>
      </c>
      <c r="M715" s="7" t="s">
        <v>684</v>
      </c>
      <c r="N715" s="7" t="s">
        <v>705</v>
      </c>
      <c r="O715" s="7" t="s">
        <v>686</v>
      </c>
    </row>
    <row r="716" spans="2:15" ht="15">
      <c r="B716" s="6" t="s">
        <v>631</v>
      </c>
      <c r="C716" s="7" t="s">
        <v>691</v>
      </c>
      <c r="D716" s="7">
        <v>46.855000000000004</v>
      </c>
      <c r="E716" s="7">
        <v>46.099000000000004</v>
      </c>
      <c r="F716" s="7">
        <v>6.3968764407481951</v>
      </c>
      <c r="G716" s="7">
        <v>46.984452611115259</v>
      </c>
      <c r="H716" s="7">
        <v>0.98115434868542495</v>
      </c>
      <c r="I716" s="7">
        <v>44.766000000000005</v>
      </c>
      <c r="J716" s="7">
        <v>6.3622822260592651</v>
      </c>
      <c r="K716" s="7">
        <v>45.651003789566438</v>
      </c>
      <c r="L716" s="7">
        <v>0.98061370580927509</v>
      </c>
      <c r="M716" s="7" t="s">
        <v>684</v>
      </c>
      <c r="N716" s="7" t="s">
        <v>705</v>
      </c>
      <c r="O716" s="7" t="s">
        <v>686</v>
      </c>
    </row>
    <row r="717" spans="2:15" ht="15">
      <c r="B717" s="6" t="s">
        <v>631</v>
      </c>
      <c r="C717" s="7" t="s">
        <v>692</v>
      </c>
      <c r="D717" s="7" t="s">
        <v>661</v>
      </c>
      <c r="E717" s="7">
        <v>50.79638055742857</v>
      </c>
      <c r="F717" s="7">
        <v>15.490648515665836</v>
      </c>
      <c r="G717" s="7">
        <v>53.253245694239197</v>
      </c>
      <c r="H717" s="7">
        <v>0.95386449962285769</v>
      </c>
      <c r="I717" s="7">
        <v>49.463380557428572</v>
      </c>
      <c r="J717" s="7">
        <v>15.166989360559693</v>
      </c>
      <c r="K717" s="7">
        <v>51.88151530940258</v>
      </c>
      <c r="L717" s="7">
        <v>0.95339120807183197</v>
      </c>
      <c r="M717" s="7" t="s">
        <v>684</v>
      </c>
      <c r="N717" s="7" t="s">
        <v>705</v>
      </c>
      <c r="O717" s="7" t="s">
        <v>686</v>
      </c>
    </row>
    <row r="718" spans="2:15" ht="15">
      <c r="B718" s="6" t="s">
        <v>631</v>
      </c>
      <c r="C718" s="7" t="s">
        <v>693</v>
      </c>
      <c r="D718" s="7" t="s">
        <v>661</v>
      </c>
      <c r="E718" s="7">
        <v>50.8926891988866</v>
      </c>
      <c r="F718" s="7">
        <v>15.511597701696591</v>
      </c>
      <c r="G718" s="7">
        <v>53.351690380002125</v>
      </c>
      <c r="H718" s="7">
        <v>0.95390959192480929</v>
      </c>
      <c r="I718" s="7">
        <v>49.559689198886602</v>
      </c>
      <c r="J718" s="7">
        <v>15.187938546590456</v>
      </c>
      <c r="K718" s="7">
        <v>51.979959995165508</v>
      </c>
      <c r="L718" s="7">
        <v>0.95343838670703074</v>
      </c>
      <c r="M718" s="7" t="s">
        <v>684</v>
      </c>
      <c r="N718" s="7" t="s">
        <v>705</v>
      </c>
      <c r="O718" s="7" t="s">
        <v>686</v>
      </c>
    </row>
    <row r="719" spans="2:15" ht="15">
      <c r="B719" s="6" t="s">
        <v>631</v>
      </c>
      <c r="C719" s="7" t="s">
        <v>694</v>
      </c>
      <c r="D719" s="7" t="s">
        <v>661</v>
      </c>
      <c r="E719" s="7">
        <v>95.227061493045994</v>
      </c>
      <c r="F719" s="7">
        <v>36.958570728926546</v>
      </c>
      <c r="G719" s="7">
        <v>102.60290209909726</v>
      </c>
      <c r="H719" s="7">
        <v>0.9281127487122397</v>
      </c>
      <c r="I719" s="7">
        <v>93.894061493045996</v>
      </c>
      <c r="J719" s="7">
        <v>36.634911573820425</v>
      </c>
      <c r="K719" s="7">
        <v>101.23117171426063</v>
      </c>
      <c r="L719" s="7">
        <v>0.92752123583114632</v>
      </c>
      <c r="M719" s="7" t="s">
        <v>684</v>
      </c>
      <c r="N719" s="7" t="s">
        <v>705</v>
      </c>
      <c r="O719" s="7" t="s">
        <v>686</v>
      </c>
    </row>
    <row r="720" spans="2:15" ht="15">
      <c r="B720" s="6" t="s">
        <v>631</v>
      </c>
      <c r="C720" s="7" t="s">
        <v>695</v>
      </c>
      <c r="D720" s="7" t="s">
        <v>661</v>
      </c>
      <c r="E720" s="7">
        <v>96.420851493524452</v>
      </c>
      <c r="F720" s="7">
        <v>37.434175849028584</v>
      </c>
      <c r="G720" s="7">
        <v>103.89220814218565</v>
      </c>
      <c r="H720" s="7">
        <v>0.92808549570497156</v>
      </c>
      <c r="I720" s="7">
        <v>95.087851493524454</v>
      </c>
      <c r="J720" s="7">
        <v>37.110516693922449</v>
      </c>
      <c r="K720" s="7">
        <v>102.52047775734903</v>
      </c>
      <c r="L720" s="7">
        <v>0.92750105709206199</v>
      </c>
      <c r="M720" s="7" t="s">
        <v>684</v>
      </c>
      <c r="N720" s="7" t="s">
        <v>705</v>
      </c>
      <c r="O720" s="7" t="s">
        <v>686</v>
      </c>
    </row>
    <row r="721" spans="2:15" ht="15">
      <c r="B721" s="6" t="s">
        <v>631</v>
      </c>
      <c r="C721" s="7" t="s">
        <v>696</v>
      </c>
      <c r="D721" s="7" t="s">
        <v>661</v>
      </c>
      <c r="E721" s="7">
        <v>98.121305897935557</v>
      </c>
      <c r="F721" s="7">
        <v>38.078383033568123</v>
      </c>
      <c r="G721" s="7">
        <v>105.71676939284973</v>
      </c>
      <c r="H721" s="7">
        <v>0.92815270899275226</v>
      </c>
      <c r="I721" s="7">
        <v>96.788305897935558</v>
      </c>
      <c r="J721" s="7">
        <v>37.754723878461995</v>
      </c>
      <c r="K721" s="7">
        <v>104.34503900801312</v>
      </c>
      <c r="L721" s="7">
        <v>0.92757937337588958</v>
      </c>
      <c r="M721" s="7" t="s">
        <v>684</v>
      </c>
      <c r="N721" s="7" t="s">
        <v>705</v>
      </c>
      <c r="O721" s="7" t="s">
        <v>686</v>
      </c>
    </row>
    <row r="722" spans="2:15" ht="15">
      <c r="B722" s="6" t="s">
        <v>631</v>
      </c>
      <c r="C722" s="7" t="s">
        <v>697</v>
      </c>
      <c r="D722" s="7" t="s">
        <v>661</v>
      </c>
      <c r="E722" s="7">
        <v>100.21729730668559</v>
      </c>
      <c r="F722" s="7">
        <v>38.841846179141356</v>
      </c>
      <c r="G722" s="7">
        <v>107.95467400677313</v>
      </c>
      <c r="H722" s="7">
        <v>0.92832754328356282</v>
      </c>
      <c r="I722" s="7">
        <v>98.884297306685596</v>
      </c>
      <c r="J722" s="7">
        <v>38.518187024035235</v>
      </c>
      <c r="K722" s="7">
        <v>106.58294362193651</v>
      </c>
      <c r="L722" s="7">
        <v>0.92776849603104405</v>
      </c>
      <c r="M722" s="7" t="s">
        <v>684</v>
      </c>
      <c r="N722" s="7" t="s">
        <v>705</v>
      </c>
      <c r="O722" s="7" t="s">
        <v>686</v>
      </c>
    </row>
    <row r="723" spans="2:15" ht="15">
      <c r="B723" s="6" t="s">
        <v>631</v>
      </c>
      <c r="C723" s="7" t="s">
        <v>698</v>
      </c>
      <c r="D723" s="7" t="s">
        <v>661</v>
      </c>
      <c r="E723" s="7">
        <v>102.69184946076354</v>
      </c>
      <c r="F723" s="7">
        <v>39.71991333714476</v>
      </c>
      <c r="G723" s="7">
        <v>110.58830833822419</v>
      </c>
      <c r="H723" s="7">
        <v>0.9285958977389358</v>
      </c>
      <c r="I723" s="7">
        <v>101.35884946076354</v>
      </c>
      <c r="J723" s="7">
        <v>39.396254182038625</v>
      </c>
      <c r="K723" s="7">
        <v>109.21657795338758</v>
      </c>
      <c r="L723" s="7">
        <v>0.92805370173768276</v>
      </c>
      <c r="M723" s="7" t="s">
        <v>684</v>
      </c>
      <c r="N723" s="7" t="s">
        <v>705</v>
      </c>
      <c r="O723" s="7" t="s">
        <v>686</v>
      </c>
    </row>
    <row r="724" spans="2:15" ht="15">
      <c r="B724" s="6" t="s">
        <v>631</v>
      </c>
      <c r="C724" s="7" t="s">
        <v>699</v>
      </c>
      <c r="D724" s="7" t="s">
        <v>661</v>
      </c>
      <c r="E724" s="7">
        <v>105.52243323100862</v>
      </c>
      <c r="F724" s="7">
        <v>40.687537116637138</v>
      </c>
      <c r="G724" s="7">
        <v>113.58769085653002</v>
      </c>
      <c r="H724" s="7">
        <v>0.92899532013809105</v>
      </c>
      <c r="I724" s="7">
        <v>104.18943323100862</v>
      </c>
      <c r="J724" s="7">
        <v>40.36387796153101</v>
      </c>
      <c r="K724" s="7">
        <v>112.21596047169339</v>
      </c>
      <c r="L724" s="7">
        <v>0.92847249885893479</v>
      </c>
      <c r="M724" s="7" t="s">
        <v>684</v>
      </c>
      <c r="N724" s="7" t="s">
        <v>705</v>
      </c>
      <c r="O724" s="7" t="s">
        <v>686</v>
      </c>
    </row>
    <row r="725" spans="2:15" ht="15">
      <c r="B725" s="6" t="s">
        <v>631</v>
      </c>
      <c r="C725" s="7" t="s">
        <v>700</v>
      </c>
      <c r="D725" s="7" t="s">
        <v>661</v>
      </c>
      <c r="E725" s="7">
        <v>108.99021403528171</v>
      </c>
      <c r="F725" s="7">
        <v>41.860531220617347</v>
      </c>
      <c r="G725" s="7">
        <v>117.25803379248202</v>
      </c>
      <c r="H725" s="7">
        <v>0.92949037699342352</v>
      </c>
      <c r="I725" s="7">
        <v>107.65721403528173</v>
      </c>
      <c r="J725" s="7">
        <v>41.536872065511204</v>
      </c>
      <c r="K725" s="7">
        <v>115.8863034076454</v>
      </c>
      <c r="L725" s="7">
        <v>0.92898997439398201</v>
      </c>
      <c r="M725" s="7" t="s">
        <v>684</v>
      </c>
      <c r="N725" s="7" t="s">
        <v>705</v>
      </c>
      <c r="O725" s="7" t="s">
        <v>686</v>
      </c>
    </row>
    <row r="726" spans="2:15" ht="15">
      <c r="B726" s="6" t="s">
        <v>631</v>
      </c>
      <c r="C726" s="7" t="s">
        <v>701</v>
      </c>
      <c r="D726" s="7" t="s">
        <v>661</v>
      </c>
      <c r="E726" s="7">
        <v>112.84299544801407</v>
      </c>
      <c r="F726" s="7">
        <v>43.149847461231111</v>
      </c>
      <c r="G726" s="7">
        <v>121.33077543391651</v>
      </c>
      <c r="H726" s="7">
        <v>0.93004429456955573</v>
      </c>
      <c r="I726" s="7">
        <v>111.50999544801407</v>
      </c>
      <c r="J726" s="7">
        <v>42.826188306124976</v>
      </c>
      <c r="K726" s="7">
        <v>119.9590450490799</v>
      </c>
      <c r="L726" s="7">
        <v>0.92956721523075647</v>
      </c>
      <c r="M726" s="7" t="s">
        <v>684</v>
      </c>
      <c r="N726" s="7" t="s">
        <v>705</v>
      </c>
      <c r="O726" s="7" t="s">
        <v>686</v>
      </c>
    </row>
    <row r="727" spans="2:15" ht="15">
      <c r="B727" s="6" t="s">
        <v>584</v>
      </c>
      <c r="C727" s="7" t="s">
        <v>683</v>
      </c>
      <c r="D727" s="7">
        <v>148.25596479041275</v>
      </c>
      <c r="E727" s="7">
        <v>138.24001000000001</v>
      </c>
      <c r="F727" s="7">
        <v>53.568001000000002</v>
      </c>
      <c r="G727" s="7">
        <v>148.25596479041275</v>
      </c>
      <c r="H727" s="7">
        <v>0.93244147171702574</v>
      </c>
      <c r="I727" s="7">
        <v>138.24001000000001</v>
      </c>
      <c r="J727" s="7">
        <v>53.568001000000002</v>
      </c>
      <c r="K727" s="7">
        <v>148.25596479041275</v>
      </c>
      <c r="L727" s="7">
        <v>0.93244147171702574</v>
      </c>
      <c r="M727" s="7" t="s">
        <v>684</v>
      </c>
      <c r="N727" s="7" t="s">
        <v>705</v>
      </c>
      <c r="O727" s="7" t="s">
        <v>686</v>
      </c>
    </row>
    <row r="728" spans="2:15" ht="15">
      <c r="B728" s="6" t="s">
        <v>584</v>
      </c>
      <c r="C728" s="7" t="s">
        <v>687</v>
      </c>
      <c r="D728" s="7">
        <v>122.25282362320692</v>
      </c>
      <c r="E728" s="7">
        <v>112.27504999999999</v>
      </c>
      <c r="F728" s="7">
        <v>48.374229000000014</v>
      </c>
      <c r="G728" s="7">
        <v>122.25282362320692</v>
      </c>
      <c r="H728" s="7">
        <v>0.91838410494338163</v>
      </c>
      <c r="I728" s="7">
        <v>112.27504999999999</v>
      </c>
      <c r="J728" s="7">
        <v>48.374229000000014</v>
      </c>
      <c r="K728" s="7">
        <v>122.25282362320692</v>
      </c>
      <c r="L728" s="7">
        <v>0.91838410494338163</v>
      </c>
      <c r="M728" s="7" t="s">
        <v>684</v>
      </c>
      <c r="N728" s="7" t="s">
        <v>705</v>
      </c>
      <c r="O728" s="7" t="s">
        <v>686</v>
      </c>
    </row>
    <row r="729" spans="2:15" ht="15">
      <c r="B729" s="6" t="s">
        <v>584</v>
      </c>
      <c r="C729" s="7" t="s">
        <v>688</v>
      </c>
      <c r="D729" s="7">
        <v>95.541608723655145</v>
      </c>
      <c r="E729" s="7">
        <v>93.311995999999994</v>
      </c>
      <c r="F729" s="7">
        <v>20.520000000000014</v>
      </c>
      <c r="G729" s="7">
        <v>95.541608723655145</v>
      </c>
      <c r="H729" s="7">
        <v>0.97666343749659801</v>
      </c>
      <c r="I729" s="7">
        <v>93.311995999999994</v>
      </c>
      <c r="J729" s="7">
        <v>20.520000000000014</v>
      </c>
      <c r="K729" s="7">
        <v>95.541608723655145</v>
      </c>
      <c r="L729" s="7">
        <v>0.97666343749659801</v>
      </c>
      <c r="M729" s="7" t="s">
        <v>684</v>
      </c>
      <c r="N729" s="7" t="s">
        <v>705</v>
      </c>
      <c r="O729" s="7" t="s">
        <v>686</v>
      </c>
    </row>
    <row r="730" spans="2:15" ht="15">
      <c r="B730" s="6" t="s">
        <v>584</v>
      </c>
      <c r="C730" s="7" t="s">
        <v>689</v>
      </c>
      <c r="D730" s="7">
        <v>71.247265210673177</v>
      </c>
      <c r="E730" s="7">
        <v>69.12</v>
      </c>
      <c r="F730" s="7">
        <v>17.279999999999998</v>
      </c>
      <c r="G730" s="7">
        <v>71.247265210673177</v>
      </c>
      <c r="H730" s="7">
        <v>0.97014250014533188</v>
      </c>
      <c r="I730" s="7">
        <v>69.12</v>
      </c>
      <c r="J730" s="7">
        <v>17.279999999999998</v>
      </c>
      <c r="K730" s="7">
        <v>71.247265210673177</v>
      </c>
      <c r="L730" s="7">
        <v>0.97014250014533188</v>
      </c>
      <c r="M730" s="7" t="s">
        <v>684</v>
      </c>
      <c r="N730" s="7" t="s">
        <v>705</v>
      </c>
      <c r="O730" s="7" t="s">
        <v>686</v>
      </c>
    </row>
    <row r="731" spans="2:15" ht="15">
      <c r="B731" s="6" t="s">
        <v>584</v>
      </c>
      <c r="C731" s="7" t="s">
        <v>690</v>
      </c>
      <c r="D731" s="7">
        <v>47.543557797034914</v>
      </c>
      <c r="E731" s="7">
        <v>44.927999999999997</v>
      </c>
      <c r="F731" s="7">
        <v>15.55199999999998</v>
      </c>
      <c r="G731" s="7">
        <v>47.543557797034914</v>
      </c>
      <c r="H731" s="7">
        <v>0.9449860734402582</v>
      </c>
      <c r="I731" s="7">
        <v>44.927999999999997</v>
      </c>
      <c r="J731" s="7">
        <v>15.55199999999998</v>
      </c>
      <c r="K731" s="7">
        <v>47.543557797034914</v>
      </c>
      <c r="L731" s="7">
        <v>0.9449860734402582</v>
      </c>
      <c r="M731" s="7" t="s">
        <v>684</v>
      </c>
      <c r="N731" s="7" t="s">
        <v>705</v>
      </c>
      <c r="O731" s="7" t="s">
        <v>686</v>
      </c>
    </row>
    <row r="732" spans="2:15" ht="15">
      <c r="B732" s="6" t="s">
        <v>584</v>
      </c>
      <c r="C732" s="7" t="s">
        <v>691</v>
      </c>
      <c r="D732" s="7">
        <v>61.922344141674742</v>
      </c>
      <c r="E732" s="7">
        <v>60.048000000000002</v>
      </c>
      <c r="F732" s="7">
        <v>15.119999999999997</v>
      </c>
      <c r="G732" s="7">
        <v>61.922344141674742</v>
      </c>
      <c r="H732" s="7">
        <v>0.96973073019673883</v>
      </c>
      <c r="I732" s="7">
        <v>60.048000000000002</v>
      </c>
      <c r="J732" s="7">
        <v>15.119999999999997</v>
      </c>
      <c r="K732" s="7">
        <v>61.922344141674742</v>
      </c>
      <c r="L732" s="7">
        <v>0.96973073019673883</v>
      </c>
      <c r="M732" s="7" t="s">
        <v>684</v>
      </c>
      <c r="N732" s="7" t="s">
        <v>705</v>
      </c>
      <c r="O732" s="7" t="s">
        <v>686</v>
      </c>
    </row>
    <row r="733" spans="2:15" ht="15">
      <c r="B733" s="6" t="s">
        <v>584</v>
      </c>
      <c r="C733" s="7" t="s">
        <v>692</v>
      </c>
      <c r="D733" s="7" t="s">
        <v>661</v>
      </c>
      <c r="E733" s="7">
        <v>48.007257022929025</v>
      </c>
      <c r="F733" s="7">
        <v>15.425798710647713</v>
      </c>
      <c r="G733" s="7">
        <v>50.424716089701377</v>
      </c>
      <c r="H733" s="7">
        <v>0.9520580529898891</v>
      </c>
      <c r="I733" s="7">
        <v>46.747449278571814</v>
      </c>
      <c r="J733" s="7">
        <v>15.020994481376992</v>
      </c>
      <c r="K733" s="7">
        <v>49.101469318770924</v>
      </c>
      <c r="L733" s="7">
        <v>0.95205805298988888</v>
      </c>
      <c r="M733" s="7" t="s">
        <v>684</v>
      </c>
      <c r="N733" s="7" t="s">
        <v>705</v>
      </c>
      <c r="O733" s="7" t="s">
        <v>686</v>
      </c>
    </row>
    <row r="734" spans="2:15" ht="15">
      <c r="B734" s="6" t="s">
        <v>584</v>
      </c>
      <c r="C734" s="7" t="s">
        <v>693</v>
      </c>
      <c r="D734" s="7" t="s">
        <v>661</v>
      </c>
      <c r="E734" s="7">
        <v>48.098277557330633</v>
      </c>
      <c r="F734" s="7">
        <v>15.455045631411068</v>
      </c>
      <c r="G734" s="7">
        <v>50.520320064811685</v>
      </c>
      <c r="H734" s="7">
        <v>0.95205805298988899</v>
      </c>
      <c r="I734" s="7">
        <v>46.838469812973429</v>
      </c>
      <c r="J734" s="7">
        <v>15.050241402140319</v>
      </c>
      <c r="K734" s="7">
        <v>49.197073293881232</v>
      </c>
      <c r="L734" s="7">
        <v>0.95205805298988899</v>
      </c>
      <c r="M734" s="7" t="s">
        <v>684</v>
      </c>
      <c r="N734" s="7" t="s">
        <v>705</v>
      </c>
      <c r="O734" s="7" t="s">
        <v>686</v>
      </c>
    </row>
    <row r="735" spans="2:15" ht="15">
      <c r="B735" s="6" t="s">
        <v>584</v>
      </c>
      <c r="C735" s="7" t="s">
        <v>694</v>
      </c>
      <c r="D735" s="7" t="s">
        <v>661</v>
      </c>
      <c r="E735" s="7">
        <v>89.998341741424866</v>
      </c>
      <c r="F735" s="7">
        <v>28.918467541943336</v>
      </c>
      <c r="G735" s="7">
        <v>94.530308796600934</v>
      </c>
      <c r="H735" s="7">
        <v>0.95205805298988899</v>
      </c>
      <c r="I735" s="7">
        <v>88.738533997067663</v>
      </c>
      <c r="J735" s="7">
        <v>28.513663312672591</v>
      </c>
      <c r="K735" s="7">
        <v>93.207062025670481</v>
      </c>
      <c r="L735" s="7">
        <v>0.9520580529898891</v>
      </c>
      <c r="M735" s="7" t="s">
        <v>684</v>
      </c>
      <c r="N735" s="7" t="s">
        <v>705</v>
      </c>
      <c r="O735" s="7" t="s">
        <v>686</v>
      </c>
    </row>
    <row r="736" spans="2:15" ht="15">
      <c r="B736" s="6" t="s">
        <v>584</v>
      </c>
      <c r="C736" s="7" t="s">
        <v>695</v>
      </c>
      <c r="D736" s="7" t="s">
        <v>661</v>
      </c>
      <c r="E736" s="7">
        <v>91.126583217598125</v>
      </c>
      <c r="F736" s="7">
        <v>29.280996605000265</v>
      </c>
      <c r="G736" s="7">
        <v>95.71536413291166</v>
      </c>
      <c r="H736" s="7">
        <v>0.95205805298988899</v>
      </c>
      <c r="I736" s="7">
        <v>89.866775473240921</v>
      </c>
      <c r="J736" s="7">
        <v>28.876192375729484</v>
      </c>
      <c r="K736" s="7">
        <v>94.392117361981207</v>
      </c>
      <c r="L736" s="7">
        <v>0.95205805298988899</v>
      </c>
      <c r="M736" s="7" t="s">
        <v>684</v>
      </c>
      <c r="N736" s="7" t="s">
        <v>705</v>
      </c>
      <c r="O736" s="7" t="s">
        <v>686</v>
      </c>
    </row>
    <row r="737" spans="2:15" ht="15">
      <c r="B737" s="6" t="s">
        <v>584</v>
      </c>
      <c r="C737" s="7" t="s">
        <v>696</v>
      </c>
      <c r="D737" s="7" t="s">
        <v>661</v>
      </c>
      <c r="E737" s="7">
        <v>92.733669209798748</v>
      </c>
      <c r="F737" s="7">
        <v>29.797389054053269</v>
      </c>
      <c r="G737" s="7">
        <v>97.403376735875995</v>
      </c>
      <c r="H737" s="7">
        <v>0.95205805298988899</v>
      </c>
      <c r="I737" s="7">
        <v>91.473861465441544</v>
      </c>
      <c r="J737" s="7">
        <v>29.392584824782496</v>
      </c>
      <c r="K737" s="7">
        <v>96.080129964945542</v>
      </c>
      <c r="L737" s="7">
        <v>0.95205805298988899</v>
      </c>
      <c r="M737" s="7" t="s">
        <v>684</v>
      </c>
      <c r="N737" s="7" t="s">
        <v>705</v>
      </c>
      <c r="O737" s="7" t="s">
        <v>686</v>
      </c>
    </row>
    <row r="738" spans="2:15" ht="15">
      <c r="B738" s="6" t="s">
        <v>584</v>
      </c>
      <c r="C738" s="7" t="s">
        <v>697</v>
      </c>
      <c r="D738" s="7" t="s">
        <v>661</v>
      </c>
      <c r="E738" s="7">
        <v>94.714574092656562</v>
      </c>
      <c r="F738" s="7">
        <v>30.433897821327918</v>
      </c>
      <c r="G738" s="7">
        <v>99.484032297411218</v>
      </c>
      <c r="H738" s="7">
        <v>0.95205805298988899</v>
      </c>
      <c r="I738" s="7">
        <v>93.454766348299358</v>
      </c>
      <c r="J738" s="7">
        <v>30.029093592057198</v>
      </c>
      <c r="K738" s="7">
        <v>98.160785526480765</v>
      </c>
      <c r="L738" s="7">
        <v>0.9520580529898891</v>
      </c>
      <c r="M738" s="7" t="s">
        <v>684</v>
      </c>
      <c r="N738" s="7" t="s">
        <v>705</v>
      </c>
      <c r="O738" s="7" t="s">
        <v>686</v>
      </c>
    </row>
    <row r="739" spans="2:15" ht="15">
      <c r="B739" s="6" t="s">
        <v>584</v>
      </c>
      <c r="C739" s="7" t="s">
        <v>698</v>
      </c>
      <c r="D739" s="7" t="s">
        <v>661</v>
      </c>
      <c r="E739" s="7">
        <v>97.053253738210358</v>
      </c>
      <c r="F739" s="7">
        <v>31.185367571906955</v>
      </c>
      <c r="G739" s="7">
        <v>101.94047876956625</v>
      </c>
      <c r="H739" s="7">
        <v>0.95205805298988899</v>
      </c>
      <c r="I739" s="7">
        <v>95.793445993853155</v>
      </c>
      <c r="J739" s="7">
        <v>30.780563342636174</v>
      </c>
      <c r="K739" s="7">
        <v>100.6172319986358</v>
      </c>
      <c r="L739" s="7">
        <v>0.95205805298988899</v>
      </c>
      <c r="M739" s="7" t="s">
        <v>684</v>
      </c>
      <c r="N739" s="7" t="s">
        <v>705</v>
      </c>
      <c r="O739" s="7" t="s">
        <v>686</v>
      </c>
    </row>
    <row r="740" spans="2:15" ht="15">
      <c r="B740" s="6" t="s">
        <v>584</v>
      </c>
      <c r="C740" s="7" t="s">
        <v>699</v>
      </c>
      <c r="D740" s="7" t="s">
        <v>661</v>
      </c>
      <c r="E740" s="7">
        <v>99.728416044891958</v>
      </c>
      <c r="F740" s="7">
        <v>32.044956680309291</v>
      </c>
      <c r="G740" s="7">
        <v>104.75035186320838</v>
      </c>
      <c r="H740" s="7">
        <v>0.95205805298988899</v>
      </c>
      <c r="I740" s="7">
        <v>98.468608300534754</v>
      </c>
      <c r="J740" s="7">
        <v>31.640152451038553</v>
      </c>
      <c r="K740" s="7">
        <v>103.42710509227793</v>
      </c>
      <c r="L740" s="7">
        <v>0.95205805298988899</v>
      </c>
      <c r="M740" s="7" t="s">
        <v>684</v>
      </c>
      <c r="N740" s="7" t="s">
        <v>705</v>
      </c>
      <c r="O740" s="7" t="s">
        <v>686</v>
      </c>
    </row>
    <row r="741" spans="2:15" ht="15">
      <c r="B741" s="6" t="s">
        <v>584</v>
      </c>
      <c r="C741" s="7" t="s">
        <v>700</v>
      </c>
      <c r="D741" s="7" t="s">
        <v>661</v>
      </c>
      <c r="E741" s="7">
        <v>103.00578822265378</v>
      </c>
      <c r="F741" s="7">
        <v>33.098049205255762</v>
      </c>
      <c r="G741" s="7">
        <v>108.19275977884902</v>
      </c>
      <c r="H741" s="7">
        <v>0.95205805298988899</v>
      </c>
      <c r="I741" s="7">
        <v>101.74598047829659</v>
      </c>
      <c r="J741" s="7">
        <v>32.693244975984989</v>
      </c>
      <c r="K741" s="7">
        <v>106.86951300791858</v>
      </c>
      <c r="L741" s="7">
        <v>0.95205805298988899</v>
      </c>
      <c r="M741" s="7" t="s">
        <v>684</v>
      </c>
      <c r="N741" s="7" t="s">
        <v>705</v>
      </c>
      <c r="O741" s="7" t="s">
        <v>686</v>
      </c>
    </row>
    <row r="742" spans="2:15" ht="15">
      <c r="B742" s="6" t="s">
        <v>584</v>
      </c>
      <c r="C742" s="7" t="s">
        <v>701</v>
      </c>
      <c r="D742" s="7" t="s">
        <v>661</v>
      </c>
      <c r="E742" s="7">
        <v>106.6470214267616</v>
      </c>
      <c r="F742" s="7">
        <v>34.268058365293101</v>
      </c>
      <c r="G742" s="7">
        <v>112.01735134936588</v>
      </c>
      <c r="H742" s="7">
        <v>0.95205805298988899</v>
      </c>
      <c r="I742" s="7">
        <v>105.38721368240439</v>
      </c>
      <c r="J742" s="7">
        <v>33.863254136022348</v>
      </c>
      <c r="K742" s="7">
        <v>110.69410457843543</v>
      </c>
      <c r="L742" s="7">
        <v>0.95205805298988899</v>
      </c>
      <c r="M742" s="7" t="s">
        <v>684</v>
      </c>
      <c r="N742" s="7" t="s">
        <v>705</v>
      </c>
      <c r="O742" s="7" t="s">
        <v>686</v>
      </c>
    </row>
    <row r="743" spans="2:15" ht="15">
      <c r="B743" s="6" t="s">
        <v>40</v>
      </c>
      <c r="C743" s="7" t="s">
        <v>683</v>
      </c>
      <c r="D743" s="7">
        <v>22.813942000000001</v>
      </c>
      <c r="E743" s="7">
        <v>28.451000000000001</v>
      </c>
      <c r="F743" s="7">
        <v>2.1008121719992903</v>
      </c>
      <c r="G743" s="7">
        <v>28.528456193457444</v>
      </c>
      <c r="H743" s="7">
        <v>0.99728494970312453</v>
      </c>
      <c r="I743" s="7">
        <v>26.415299999999998</v>
      </c>
      <c r="J743" s="7">
        <v>1.9504967757552543</v>
      </c>
      <c r="K743" s="7">
        <v>26.487214118555986</v>
      </c>
      <c r="L743" s="7">
        <v>0.99728494970312453</v>
      </c>
      <c r="M743" s="7" t="s">
        <v>684</v>
      </c>
      <c r="N743" s="7" t="s">
        <v>706</v>
      </c>
      <c r="O743" s="7" t="s">
        <v>686</v>
      </c>
    </row>
    <row r="744" spans="2:15" ht="15">
      <c r="B744" s="6" t="s">
        <v>40</v>
      </c>
      <c r="C744" s="7" t="s">
        <v>687</v>
      </c>
      <c r="D744" s="7">
        <v>21.616527999999999</v>
      </c>
      <c r="E744" s="7">
        <v>24.045000000000002</v>
      </c>
      <c r="F744" s="7">
        <v>4.3964960622829068</v>
      </c>
      <c r="G744" s="7">
        <v>24.443633171557561</v>
      </c>
      <c r="H744" s="7">
        <v>0.98369173809966159</v>
      </c>
      <c r="I744" s="7">
        <v>22.009799999999998</v>
      </c>
      <c r="J744" s="7">
        <v>4.0243709308227986</v>
      </c>
      <c r="K744" s="7">
        <v>22.374692342663653</v>
      </c>
      <c r="L744" s="7">
        <v>0.98369173809966159</v>
      </c>
      <c r="M744" s="7" t="s">
        <v>684</v>
      </c>
      <c r="N744" s="7" t="s">
        <v>706</v>
      </c>
      <c r="O744" s="7" t="s">
        <v>686</v>
      </c>
    </row>
    <row r="745" spans="2:15" ht="15">
      <c r="B745" s="6" t="s">
        <v>40</v>
      </c>
      <c r="C745" s="7" t="s">
        <v>688</v>
      </c>
      <c r="D745" s="7">
        <v>20.126698999999999</v>
      </c>
      <c r="E745" s="7">
        <v>24.06</v>
      </c>
      <c r="F745" s="7">
        <v>6.215699747596239</v>
      </c>
      <c r="G745" s="7">
        <v>24.849919986838344</v>
      </c>
      <c r="H745" s="7">
        <v>0.96821237302748964</v>
      </c>
      <c r="I745" s="7">
        <v>22.024699999999999</v>
      </c>
      <c r="J745" s="7">
        <v>5.6898970170774348</v>
      </c>
      <c r="K745" s="7">
        <v>22.747798534252642</v>
      </c>
      <c r="L745" s="7">
        <v>0.96821237302748964</v>
      </c>
      <c r="M745" s="7" t="s">
        <v>684</v>
      </c>
      <c r="N745" s="7" t="s">
        <v>706</v>
      </c>
      <c r="O745" s="7" t="s">
        <v>686</v>
      </c>
    </row>
    <row r="746" spans="2:15" ht="15">
      <c r="B746" s="6" t="s">
        <v>40</v>
      </c>
      <c r="C746" s="7" t="s">
        <v>689</v>
      </c>
      <c r="D746" s="7">
        <v>21.762</v>
      </c>
      <c r="E746" s="7">
        <v>24.626999999999999</v>
      </c>
      <c r="F746" s="7">
        <v>7.2767816268838601</v>
      </c>
      <c r="G746" s="7">
        <v>25.679577096310492</v>
      </c>
      <c r="H746" s="7">
        <v>0.95901112030144287</v>
      </c>
      <c r="I746" s="7">
        <v>22.591999999999999</v>
      </c>
      <c r="J746" s="7">
        <v>6.6754801849417369</v>
      </c>
      <c r="K746" s="7">
        <v>23.557599616674651</v>
      </c>
      <c r="L746" s="7">
        <v>0.95901112030144287</v>
      </c>
      <c r="M746" s="7" t="s">
        <v>684</v>
      </c>
      <c r="N746" s="7" t="s">
        <v>706</v>
      </c>
      <c r="O746" s="7" t="s">
        <v>686</v>
      </c>
    </row>
    <row r="747" spans="2:15" ht="15">
      <c r="B747" s="6" t="s">
        <v>40</v>
      </c>
      <c r="C747" s="7" t="s">
        <v>690</v>
      </c>
      <c r="D747" s="7">
        <v>24.795999999999999</v>
      </c>
      <c r="E747" s="7">
        <v>23.587</v>
      </c>
      <c r="F747" s="7">
        <v>6.4378028196964463</v>
      </c>
      <c r="G747" s="7">
        <v>24.449782701392081</v>
      </c>
      <c r="H747" s="7">
        <v>0.96471205033069851</v>
      </c>
      <c r="I747" s="7">
        <v>22.161000000000001</v>
      </c>
      <c r="J747" s="7">
        <v>6.0485923723785566</v>
      </c>
      <c r="K747" s="7">
        <v>22.971621420509177</v>
      </c>
      <c r="L747" s="7">
        <v>0.96471205033069851</v>
      </c>
      <c r="M747" s="7" t="s">
        <v>684</v>
      </c>
      <c r="N747" s="7" t="s">
        <v>706</v>
      </c>
      <c r="O747" s="7" t="s">
        <v>686</v>
      </c>
    </row>
    <row r="748" spans="2:15" ht="15">
      <c r="B748" s="6" t="s">
        <v>40</v>
      </c>
      <c r="C748" s="7" t="s">
        <v>691</v>
      </c>
      <c r="D748" s="7">
        <v>25.613</v>
      </c>
      <c r="E748" s="7">
        <v>23.164999999999999</v>
      </c>
      <c r="F748" s="7">
        <v>6.8799520315406069</v>
      </c>
      <c r="G748" s="7">
        <v>24.165077383619106</v>
      </c>
      <c r="H748" s="7">
        <v>0.95861476593917161</v>
      </c>
      <c r="I748" s="7">
        <v>21.050999999999998</v>
      </c>
      <c r="J748" s="7">
        <v>6.2520988653555492</v>
      </c>
      <c r="K748" s="7">
        <v>21.95981195780556</v>
      </c>
      <c r="L748" s="7">
        <v>0.95861476593917161</v>
      </c>
      <c r="M748" s="7" t="s">
        <v>684</v>
      </c>
      <c r="N748" s="7" t="s">
        <v>706</v>
      </c>
      <c r="O748" s="7" t="s">
        <v>686</v>
      </c>
    </row>
    <row r="749" spans="2:15" ht="15">
      <c r="B749" s="6" t="s">
        <v>40</v>
      </c>
      <c r="C749" s="7" t="s">
        <v>692</v>
      </c>
      <c r="D749" s="7" t="s">
        <v>661</v>
      </c>
      <c r="E749" s="7">
        <v>24.698183540041757</v>
      </c>
      <c r="F749" s="7">
        <v>7.3353040371971963</v>
      </c>
      <c r="G749" s="7">
        <v>25.764451391320389</v>
      </c>
      <c r="H749" s="7">
        <v>0.95861476593917161</v>
      </c>
      <c r="I749" s="7">
        <v>22.584183540041757</v>
      </c>
      <c r="J749" s="7">
        <v>6.7074508710121465</v>
      </c>
      <c r="K749" s="7">
        <v>23.559185965506842</v>
      </c>
      <c r="L749" s="7">
        <v>0.95861476593917161</v>
      </c>
      <c r="M749" s="7" t="s">
        <v>684</v>
      </c>
      <c r="N749" s="7" t="s">
        <v>706</v>
      </c>
      <c r="O749" s="7" t="s">
        <v>686</v>
      </c>
    </row>
    <row r="750" spans="2:15" ht="15">
      <c r="B750" s="6" t="s">
        <v>40</v>
      </c>
      <c r="C750" s="7" t="s">
        <v>693</v>
      </c>
      <c r="D750" s="7" t="s">
        <v>661</v>
      </c>
      <c r="E750" s="7">
        <v>25.15739576010996</v>
      </c>
      <c r="F750" s="7">
        <v>7.4716890165352732</v>
      </c>
      <c r="G750" s="7">
        <v>26.243488681778047</v>
      </c>
      <c r="H750" s="7">
        <v>0.95861476593917161</v>
      </c>
      <c r="I750" s="7">
        <v>23.043395760109959</v>
      </c>
      <c r="J750" s="7">
        <v>6.8438358503502181</v>
      </c>
      <c r="K750" s="7">
        <v>24.0382232559645</v>
      </c>
      <c r="L750" s="7">
        <v>0.95861476593917161</v>
      </c>
      <c r="M750" s="7" t="s">
        <v>684</v>
      </c>
      <c r="N750" s="7" t="s">
        <v>706</v>
      </c>
      <c r="O750" s="7" t="s">
        <v>686</v>
      </c>
    </row>
    <row r="751" spans="2:15" ht="15">
      <c r="B751" s="6" t="s">
        <v>40</v>
      </c>
      <c r="C751" s="7" t="s">
        <v>694</v>
      </c>
      <c r="D751" s="7" t="s">
        <v>661</v>
      </c>
      <c r="E751" s="7">
        <v>25.694767959374975</v>
      </c>
      <c r="F751" s="7">
        <v>7.6312873309763107</v>
      </c>
      <c r="G751" s="7">
        <v>26.804060267318501</v>
      </c>
      <c r="H751" s="7">
        <v>0.95861476593917161</v>
      </c>
      <c r="I751" s="7">
        <v>23.580767959374974</v>
      </c>
      <c r="J751" s="7">
        <v>7.0034341647912512</v>
      </c>
      <c r="K751" s="7">
        <v>24.598794841504954</v>
      </c>
      <c r="L751" s="7">
        <v>0.95861476593917161</v>
      </c>
      <c r="M751" s="7" t="s">
        <v>684</v>
      </c>
      <c r="N751" s="7" t="s">
        <v>706</v>
      </c>
      <c r="O751" s="7" t="s">
        <v>686</v>
      </c>
    </row>
    <row r="752" spans="2:15" ht="15">
      <c r="B752" s="6" t="s">
        <v>40</v>
      </c>
      <c r="C752" s="7" t="s">
        <v>695</v>
      </c>
      <c r="D752" s="7" t="s">
        <v>661</v>
      </c>
      <c r="E752" s="7">
        <v>26.326753635826783</v>
      </c>
      <c r="F752" s="7">
        <v>7.8189856318012323</v>
      </c>
      <c r="G752" s="7">
        <v>27.463329974928985</v>
      </c>
      <c r="H752" s="7">
        <v>0.95861476593917161</v>
      </c>
      <c r="I752" s="7">
        <v>24.212753635826783</v>
      </c>
      <c r="J752" s="7">
        <v>7.1911324656161728</v>
      </c>
      <c r="K752" s="7">
        <v>25.258064549115439</v>
      </c>
      <c r="L752" s="7">
        <v>0.95861476593917161</v>
      </c>
      <c r="M752" s="7" t="s">
        <v>684</v>
      </c>
      <c r="N752" s="7" t="s">
        <v>706</v>
      </c>
      <c r="O752" s="7" t="s">
        <v>686</v>
      </c>
    </row>
    <row r="753" spans="2:15" ht="15">
      <c r="B753" s="6" t="s">
        <v>40</v>
      </c>
      <c r="C753" s="7" t="s">
        <v>696</v>
      </c>
      <c r="D753" s="7" t="s">
        <v>661</v>
      </c>
      <c r="E753" s="7">
        <v>27.047000664216846</v>
      </c>
      <c r="F753" s="7">
        <v>8.0328973523358016</v>
      </c>
      <c r="G753" s="7">
        <v>28.214671445957155</v>
      </c>
      <c r="H753" s="7">
        <v>0.95861476593917161</v>
      </c>
      <c r="I753" s="7">
        <v>24.933000664216845</v>
      </c>
      <c r="J753" s="7">
        <v>7.4050441861507386</v>
      </c>
      <c r="K753" s="7">
        <v>26.009406020143608</v>
      </c>
      <c r="L753" s="7">
        <v>0.95861476593917161</v>
      </c>
      <c r="M753" s="7" t="s">
        <v>684</v>
      </c>
      <c r="N753" s="7" t="s">
        <v>706</v>
      </c>
      <c r="O753" s="7" t="s">
        <v>686</v>
      </c>
    </row>
    <row r="754" spans="2:15" ht="15">
      <c r="B754" s="6" t="s">
        <v>40</v>
      </c>
      <c r="C754" s="7" t="s">
        <v>697</v>
      </c>
      <c r="D754" s="7" t="s">
        <v>661</v>
      </c>
      <c r="E754" s="7">
        <v>27.845963878586808</v>
      </c>
      <c r="F754" s="7">
        <v>8.2701876001161025</v>
      </c>
      <c r="G754" s="7">
        <v>29.048127431362516</v>
      </c>
      <c r="H754" s="7">
        <v>0.95861476593917161</v>
      </c>
      <c r="I754" s="7">
        <v>25.731963878586807</v>
      </c>
      <c r="J754" s="7">
        <v>7.6423344339310475</v>
      </c>
      <c r="K754" s="7">
        <v>26.84286200554897</v>
      </c>
      <c r="L754" s="7">
        <v>0.95861476593917161</v>
      </c>
      <c r="M754" s="7" t="s">
        <v>684</v>
      </c>
      <c r="N754" s="7" t="s">
        <v>706</v>
      </c>
      <c r="O754" s="7" t="s">
        <v>686</v>
      </c>
    </row>
    <row r="755" spans="2:15" ht="15">
      <c r="B755" s="6" t="s">
        <v>40</v>
      </c>
      <c r="C755" s="7" t="s">
        <v>698</v>
      </c>
      <c r="D755" s="7" t="s">
        <v>661</v>
      </c>
      <c r="E755" s="7">
        <v>28.643499267757161</v>
      </c>
      <c r="F755" s="7">
        <v>8.5070537870769538</v>
      </c>
      <c r="G755" s="7">
        <v>29.880093949621802</v>
      </c>
      <c r="H755" s="7">
        <v>0.95861476593917161</v>
      </c>
      <c r="I755" s="7">
        <v>26.52949926775716</v>
      </c>
      <c r="J755" s="7">
        <v>7.8792006208918988</v>
      </c>
      <c r="K755" s="7">
        <v>27.674828523808255</v>
      </c>
      <c r="L755" s="7">
        <v>0.95861476593917161</v>
      </c>
      <c r="M755" s="7" t="s">
        <v>684</v>
      </c>
      <c r="N755" s="7" t="s">
        <v>706</v>
      </c>
      <c r="O755" s="7" t="s">
        <v>686</v>
      </c>
    </row>
    <row r="756" spans="2:15" ht="15">
      <c r="B756" s="6" t="s">
        <v>40</v>
      </c>
      <c r="C756" s="7" t="s">
        <v>699</v>
      </c>
      <c r="D756" s="7" t="s">
        <v>661</v>
      </c>
      <c r="E756" s="7">
        <v>29.405712216563568</v>
      </c>
      <c r="F756" s="7">
        <v>8.7334292900170425</v>
      </c>
      <c r="G756" s="7">
        <v>30.675213090165869</v>
      </c>
      <c r="H756" s="7">
        <v>0.95861476593917161</v>
      </c>
      <c r="I756" s="7">
        <v>27.291712216563567</v>
      </c>
      <c r="J756" s="7">
        <v>8.1055761238319857</v>
      </c>
      <c r="K756" s="7">
        <v>28.469947664352322</v>
      </c>
      <c r="L756" s="7">
        <v>0.95861476593917161</v>
      </c>
      <c r="M756" s="7" t="s">
        <v>684</v>
      </c>
      <c r="N756" s="7" t="s">
        <v>706</v>
      </c>
      <c r="O756" s="7" t="s">
        <v>686</v>
      </c>
    </row>
    <row r="757" spans="2:15" ht="15">
      <c r="B757" s="6" t="s">
        <v>40</v>
      </c>
      <c r="C757" s="7" t="s">
        <v>700</v>
      </c>
      <c r="D757" s="7" t="s">
        <v>661</v>
      </c>
      <c r="E757" s="7">
        <v>30.194138849983506</v>
      </c>
      <c r="F757" s="7">
        <v>8.9675901973478567</v>
      </c>
      <c r="G757" s="7">
        <v>31.497677610256485</v>
      </c>
      <c r="H757" s="7">
        <v>0.95861476593917161</v>
      </c>
      <c r="I757" s="7">
        <v>28.080138849983506</v>
      </c>
      <c r="J757" s="7">
        <v>8.3397370311627963</v>
      </c>
      <c r="K757" s="7">
        <v>29.292412184442938</v>
      </c>
      <c r="L757" s="7">
        <v>0.95861476593917161</v>
      </c>
      <c r="M757" s="7" t="s">
        <v>684</v>
      </c>
      <c r="N757" s="7" t="s">
        <v>706</v>
      </c>
      <c r="O757" s="7" t="s">
        <v>686</v>
      </c>
    </row>
    <row r="758" spans="2:15" ht="15">
      <c r="B758" s="6" t="s">
        <v>40</v>
      </c>
      <c r="C758" s="7" t="s">
        <v>701</v>
      </c>
      <c r="D758" s="7" t="s">
        <v>661</v>
      </c>
      <c r="E758" s="7">
        <v>30.910935364275634</v>
      </c>
      <c r="F758" s="7">
        <v>9.1804771230851898</v>
      </c>
      <c r="G758" s="7">
        <v>32.245419601889452</v>
      </c>
      <c r="H758" s="7">
        <v>0.95861476593917161</v>
      </c>
      <c r="I758" s="7">
        <v>28.796935364275637</v>
      </c>
      <c r="J758" s="7">
        <v>8.5526239569001277</v>
      </c>
      <c r="K758" s="7">
        <v>30.040154176075909</v>
      </c>
      <c r="L758" s="7">
        <v>0.95861476593917161</v>
      </c>
      <c r="M758" s="7" t="s">
        <v>684</v>
      </c>
      <c r="N758" s="7" t="s">
        <v>706</v>
      </c>
      <c r="O758" s="7" t="s">
        <v>686</v>
      </c>
    </row>
    <row r="759" spans="2:15" ht="15">
      <c r="B759" s="6" t="s">
        <v>53</v>
      </c>
      <c r="C759" s="7" t="s">
        <v>683</v>
      </c>
      <c r="D759" s="7">
        <v>30.975435000000001</v>
      </c>
      <c r="E759" s="7">
        <v>38.457000000000001</v>
      </c>
      <c r="F759" s="7">
        <v>5.9180015628656353</v>
      </c>
      <c r="G759" s="7">
        <v>38.909685060381562</v>
      </c>
      <c r="H759" s="7">
        <v>0.9883657485358962</v>
      </c>
      <c r="I759" s="7">
        <v>33.8643</v>
      </c>
      <c r="J759" s="7">
        <v>5.2112484157721894</v>
      </c>
      <c r="K759" s="7">
        <v>34.26292346751643</v>
      </c>
      <c r="L759" s="7">
        <v>0.9883657485358962</v>
      </c>
      <c r="M759" s="7" t="s">
        <v>684</v>
      </c>
      <c r="N759" s="7" t="s">
        <v>706</v>
      </c>
      <c r="O759" s="7" t="s">
        <v>686</v>
      </c>
    </row>
    <row r="760" spans="2:15" ht="15">
      <c r="B760" s="6" t="s">
        <v>53</v>
      </c>
      <c r="C760" s="7" t="s">
        <v>687</v>
      </c>
      <c r="D760" s="7">
        <v>41.108559</v>
      </c>
      <c r="E760" s="7">
        <v>37.295999999999999</v>
      </c>
      <c r="F760" s="7">
        <v>4.6071018386214275</v>
      </c>
      <c r="G760" s="7">
        <v>37.579475825926963</v>
      </c>
      <c r="H760" s="7">
        <v>0.9924566317199297</v>
      </c>
      <c r="I760" s="7">
        <v>32.703200000000002</v>
      </c>
      <c r="J760" s="7">
        <v>4.0397622492708098</v>
      </c>
      <c r="K760" s="7">
        <v>32.951767316346384</v>
      </c>
      <c r="L760" s="7">
        <v>0.9924566317199297</v>
      </c>
      <c r="M760" s="7" t="s">
        <v>684</v>
      </c>
      <c r="N760" s="7" t="s">
        <v>706</v>
      </c>
      <c r="O760" s="7" t="s">
        <v>686</v>
      </c>
    </row>
    <row r="761" spans="2:15" ht="15">
      <c r="B761" s="6" t="s">
        <v>53</v>
      </c>
      <c r="C761" s="7" t="s">
        <v>688</v>
      </c>
      <c r="D761" s="7">
        <v>36.636124000000002</v>
      </c>
      <c r="E761" s="7">
        <v>37.659999999999997</v>
      </c>
      <c r="F761" s="7">
        <v>11.773949950860708</v>
      </c>
      <c r="G761" s="7">
        <v>39.457591125731085</v>
      </c>
      <c r="H761" s="7">
        <v>0.95444245139032724</v>
      </c>
      <c r="I761" s="7">
        <v>33.067399999999999</v>
      </c>
      <c r="J761" s="7">
        <v>10.338128321962037</v>
      </c>
      <c r="K761" s="7">
        <v>34.645776654036112</v>
      </c>
      <c r="L761" s="7">
        <v>0.95444245139032724</v>
      </c>
      <c r="M761" s="7" t="s">
        <v>684</v>
      </c>
      <c r="N761" s="7" t="s">
        <v>706</v>
      </c>
      <c r="O761" s="7" t="s">
        <v>686</v>
      </c>
    </row>
    <row r="762" spans="2:15" ht="15">
      <c r="B762" s="6" t="s">
        <v>53</v>
      </c>
      <c r="C762" s="7" t="s">
        <v>689</v>
      </c>
      <c r="D762" s="7">
        <v>37.210999999999999</v>
      </c>
      <c r="E762" s="7">
        <v>38.692</v>
      </c>
      <c r="F762" s="7">
        <v>11.031370004718159</v>
      </c>
      <c r="G762" s="7">
        <v>40.233841330166271</v>
      </c>
      <c r="H762" s="7">
        <v>0.96167799844132107</v>
      </c>
      <c r="I762" s="7">
        <v>34.098999999999997</v>
      </c>
      <c r="J762" s="7">
        <v>9.7218723713141024</v>
      </c>
      <c r="K762" s="7">
        <v>35.457814419449491</v>
      </c>
      <c r="L762" s="7">
        <v>0.96167799844132107</v>
      </c>
      <c r="M762" s="7" t="s">
        <v>684</v>
      </c>
      <c r="N762" s="7" t="s">
        <v>706</v>
      </c>
      <c r="O762" s="7" t="s">
        <v>686</v>
      </c>
    </row>
    <row r="763" spans="2:15" ht="15">
      <c r="B763" s="6" t="s">
        <v>53</v>
      </c>
      <c r="C763" s="7" t="s">
        <v>690</v>
      </c>
      <c r="D763" s="7">
        <v>42.228000000000002</v>
      </c>
      <c r="E763" s="7">
        <v>40.14</v>
      </c>
      <c r="F763" s="7">
        <v>10.814850776630687</v>
      </c>
      <c r="G763" s="7">
        <v>41.57139157306127</v>
      </c>
      <c r="H763" s="7">
        <v>0.96556786965994124</v>
      </c>
      <c r="I763" s="7">
        <v>34.994</v>
      </c>
      <c r="J763" s="7">
        <v>9.4283728967965583</v>
      </c>
      <c r="K763" s="7">
        <v>36.241885319075884</v>
      </c>
      <c r="L763" s="7">
        <v>0.96556786965994124</v>
      </c>
      <c r="M763" s="7" t="s">
        <v>684</v>
      </c>
      <c r="N763" s="7" t="s">
        <v>706</v>
      </c>
      <c r="O763" s="7" t="s">
        <v>686</v>
      </c>
    </row>
    <row r="764" spans="2:15" ht="15">
      <c r="B764" s="6" t="s">
        <v>53</v>
      </c>
      <c r="C764" s="7" t="s">
        <v>691</v>
      </c>
      <c r="D764" s="7">
        <v>49.006147540983605</v>
      </c>
      <c r="E764" s="7">
        <v>40.040900000000001</v>
      </c>
      <c r="F764" s="7">
        <v>8.9341472040660648</v>
      </c>
      <c r="G764" s="7">
        <v>41.025512295081967</v>
      </c>
      <c r="H764" s="7">
        <v>0.97599999999999998</v>
      </c>
      <c r="I764" s="7">
        <v>35.033799999999999</v>
      </c>
      <c r="J764" s="7">
        <v>7.8169353415585165</v>
      </c>
      <c r="K764" s="7">
        <v>35.895286885245902</v>
      </c>
      <c r="L764" s="7">
        <v>0.97599999999999998</v>
      </c>
      <c r="M764" s="7" t="s">
        <v>684</v>
      </c>
      <c r="N764" s="7" t="s">
        <v>706</v>
      </c>
      <c r="O764" s="7" t="s">
        <v>686</v>
      </c>
    </row>
    <row r="765" spans="2:15" ht="15">
      <c r="B765" s="6" t="s">
        <v>53</v>
      </c>
      <c r="C765" s="7" t="s">
        <v>692</v>
      </c>
      <c r="D765" s="7" t="s">
        <v>661</v>
      </c>
      <c r="E765" s="7">
        <v>41.680094547388585</v>
      </c>
      <c r="F765" s="7">
        <v>9.870678959650931</v>
      </c>
      <c r="G765" s="7">
        <v>42.832938080450973</v>
      </c>
      <c r="H765" s="7">
        <v>0.9730851166245692</v>
      </c>
      <c r="I765" s="7">
        <v>36.672994547388583</v>
      </c>
      <c r="J765" s="7">
        <v>8.6848976615140909</v>
      </c>
      <c r="K765" s="7">
        <v>37.68734504397684</v>
      </c>
      <c r="L765" s="7">
        <v>0.9730851166245692</v>
      </c>
      <c r="M765" s="7" t="s">
        <v>684</v>
      </c>
      <c r="N765" s="7" t="s">
        <v>706</v>
      </c>
      <c r="O765" s="7" t="s">
        <v>686</v>
      </c>
    </row>
    <row r="766" spans="2:15" ht="15">
      <c r="B766" s="6" t="s">
        <v>53</v>
      </c>
      <c r="C766" s="7" t="s">
        <v>693</v>
      </c>
      <c r="D766" s="7" t="s">
        <v>661</v>
      </c>
      <c r="E766" s="7">
        <v>42.726159136609581</v>
      </c>
      <c r="F766" s="7">
        <v>10.118407949793212</v>
      </c>
      <c r="G766" s="7">
        <v>43.907936116439416</v>
      </c>
      <c r="H766" s="7">
        <v>0.9730851166245692</v>
      </c>
      <c r="I766" s="7">
        <v>37.71905913660958</v>
      </c>
      <c r="J766" s="7">
        <v>8.9326266516563848</v>
      </c>
      <c r="K766" s="7">
        <v>38.762343079965284</v>
      </c>
      <c r="L766" s="7">
        <v>0.9730851166245692</v>
      </c>
      <c r="M766" s="7" t="s">
        <v>684</v>
      </c>
      <c r="N766" s="7" t="s">
        <v>706</v>
      </c>
      <c r="O766" s="7" t="s">
        <v>686</v>
      </c>
    </row>
    <row r="767" spans="2:15" ht="15">
      <c r="B767" s="6" t="s">
        <v>53</v>
      </c>
      <c r="C767" s="7" t="s">
        <v>694</v>
      </c>
      <c r="D767" s="7" t="s">
        <v>661</v>
      </c>
      <c r="E767" s="7">
        <v>42.589592243004319</v>
      </c>
      <c r="F767" s="7">
        <v>10.086066181427928</v>
      </c>
      <c r="G767" s="7">
        <v>43.767591873914171</v>
      </c>
      <c r="H767" s="7">
        <v>0.9730851166245692</v>
      </c>
      <c r="I767" s="7">
        <v>37.582492243004317</v>
      </c>
      <c r="J767" s="7">
        <v>8.9002848832911052</v>
      </c>
      <c r="K767" s="7">
        <v>38.621998837440039</v>
      </c>
      <c r="L767" s="7">
        <v>0.9730851166245692</v>
      </c>
      <c r="M767" s="7" t="s">
        <v>684</v>
      </c>
      <c r="N767" s="7" t="s">
        <v>706</v>
      </c>
      <c r="O767" s="7" t="s">
        <v>686</v>
      </c>
    </row>
    <row r="768" spans="2:15" ht="15">
      <c r="B768" s="6" t="s">
        <v>53</v>
      </c>
      <c r="C768" s="7" t="s">
        <v>695</v>
      </c>
      <c r="D768" s="7" t="s">
        <v>661</v>
      </c>
      <c r="E768" s="7">
        <v>42.381573135669875</v>
      </c>
      <c r="F768" s="7">
        <v>10.036803101574849</v>
      </c>
      <c r="G768" s="7">
        <v>43.553819097226331</v>
      </c>
      <c r="H768" s="7">
        <v>0.9730851166245692</v>
      </c>
      <c r="I768" s="7">
        <v>37.374473135669874</v>
      </c>
      <c r="J768" s="7">
        <v>8.8510218034380213</v>
      </c>
      <c r="K768" s="7">
        <v>38.408226060752199</v>
      </c>
      <c r="L768" s="7">
        <v>0.9730851166245692</v>
      </c>
      <c r="M768" s="7" t="s">
        <v>684</v>
      </c>
      <c r="N768" s="7" t="s">
        <v>706</v>
      </c>
      <c r="O768" s="7" t="s">
        <v>686</v>
      </c>
    </row>
    <row r="769" spans="2:15" ht="15">
      <c r="B769" s="6" t="s">
        <v>53</v>
      </c>
      <c r="C769" s="7" t="s">
        <v>696</v>
      </c>
      <c r="D769" s="7" t="s">
        <v>661</v>
      </c>
      <c r="E769" s="7">
        <v>42.179942709881637</v>
      </c>
      <c r="F769" s="7">
        <v>9.9890529891275079</v>
      </c>
      <c r="G769" s="7">
        <v>43.346611708742522</v>
      </c>
      <c r="H769" s="7">
        <v>0.9730851166245692</v>
      </c>
      <c r="I769" s="7">
        <v>37.172842709881635</v>
      </c>
      <c r="J769" s="7">
        <v>8.8032716909907194</v>
      </c>
      <c r="K769" s="7">
        <v>38.201018672268397</v>
      </c>
      <c r="L769" s="7">
        <v>0.9730851166245692</v>
      </c>
      <c r="M769" s="7" t="s">
        <v>684</v>
      </c>
      <c r="N769" s="7" t="s">
        <v>706</v>
      </c>
      <c r="O769" s="7" t="s">
        <v>686</v>
      </c>
    </row>
    <row r="770" spans="2:15" ht="15">
      <c r="B770" s="6" t="s">
        <v>53</v>
      </c>
      <c r="C770" s="7" t="s">
        <v>697</v>
      </c>
      <c r="D770" s="7" t="s">
        <v>661</v>
      </c>
      <c r="E770" s="7">
        <v>41.989671245710042</v>
      </c>
      <c r="F770" s="7">
        <v>9.9439929056892495</v>
      </c>
      <c r="G770" s="7">
        <v>43.15107746315504</v>
      </c>
      <c r="H770" s="7">
        <v>0.9730851166245692</v>
      </c>
      <c r="I770" s="7">
        <v>36.982571245710041</v>
      </c>
      <c r="J770" s="7">
        <v>8.7582116075524148</v>
      </c>
      <c r="K770" s="7">
        <v>38.005484426680908</v>
      </c>
      <c r="L770" s="7">
        <v>0.9730851166245692</v>
      </c>
      <c r="M770" s="7" t="s">
        <v>684</v>
      </c>
      <c r="N770" s="7" t="s">
        <v>706</v>
      </c>
      <c r="O770" s="7" t="s">
        <v>686</v>
      </c>
    </row>
    <row r="771" spans="2:15" ht="15">
      <c r="B771" s="6" t="s">
        <v>53</v>
      </c>
      <c r="C771" s="7" t="s">
        <v>698</v>
      </c>
      <c r="D771" s="7" t="s">
        <v>661</v>
      </c>
      <c r="E771" s="7">
        <v>41.80957751138844</v>
      </c>
      <c r="F771" s="7">
        <v>9.9013431119822979</v>
      </c>
      <c r="G771" s="7">
        <v>42.966002456616756</v>
      </c>
      <c r="H771" s="7">
        <v>0.9730851166245692</v>
      </c>
      <c r="I771" s="7">
        <v>36.802477511388439</v>
      </c>
      <c r="J771" s="7">
        <v>8.7155618138454614</v>
      </c>
      <c r="K771" s="7">
        <v>37.820409420142624</v>
      </c>
      <c r="L771" s="7">
        <v>0.9730851166245692</v>
      </c>
      <c r="M771" s="7" t="s">
        <v>684</v>
      </c>
      <c r="N771" s="7" t="s">
        <v>706</v>
      </c>
      <c r="O771" s="7" t="s">
        <v>686</v>
      </c>
    </row>
    <row r="772" spans="2:15" ht="15">
      <c r="B772" s="6" t="s">
        <v>53</v>
      </c>
      <c r="C772" s="7" t="s">
        <v>699</v>
      </c>
      <c r="D772" s="7" t="s">
        <v>661</v>
      </c>
      <c r="E772" s="7">
        <v>41.665116606560424</v>
      </c>
      <c r="F772" s="7">
        <v>9.867131884074503</v>
      </c>
      <c r="G772" s="7">
        <v>42.817545859799075</v>
      </c>
      <c r="H772" s="7">
        <v>0.9730851166245692</v>
      </c>
      <c r="I772" s="7">
        <v>36.658016606560423</v>
      </c>
      <c r="J772" s="7">
        <v>8.6813505859376878</v>
      </c>
      <c r="K772" s="7">
        <v>37.671952823324943</v>
      </c>
      <c r="L772" s="7">
        <v>0.9730851166245692</v>
      </c>
      <c r="M772" s="7" t="s">
        <v>684</v>
      </c>
      <c r="N772" s="7" t="s">
        <v>706</v>
      </c>
      <c r="O772" s="7" t="s">
        <v>686</v>
      </c>
    </row>
    <row r="773" spans="2:15" ht="15">
      <c r="B773" s="6" t="s">
        <v>53</v>
      </c>
      <c r="C773" s="7" t="s">
        <v>700</v>
      </c>
      <c r="D773" s="7" t="s">
        <v>661</v>
      </c>
      <c r="E773" s="7">
        <v>41.65624629601357</v>
      </c>
      <c r="F773" s="7">
        <v>9.8650312173502339</v>
      </c>
      <c r="G773" s="7">
        <v>42.808430202396337</v>
      </c>
      <c r="H773" s="7">
        <v>0.9730851166245692</v>
      </c>
      <c r="I773" s="7">
        <v>36.649146296013569</v>
      </c>
      <c r="J773" s="7">
        <v>8.6792499192133921</v>
      </c>
      <c r="K773" s="7">
        <v>37.662837165922205</v>
      </c>
      <c r="L773" s="7">
        <v>0.9730851166245692</v>
      </c>
      <c r="M773" s="7" t="s">
        <v>684</v>
      </c>
      <c r="N773" s="7" t="s">
        <v>706</v>
      </c>
      <c r="O773" s="7" t="s">
        <v>686</v>
      </c>
    </row>
    <row r="774" spans="2:15" ht="15">
      <c r="B774" s="6" t="s">
        <v>53</v>
      </c>
      <c r="C774" s="7" t="s">
        <v>701</v>
      </c>
      <c r="D774" s="7" t="s">
        <v>661</v>
      </c>
      <c r="E774" s="7">
        <v>41.647375985466709</v>
      </c>
      <c r="F774" s="7">
        <v>9.8629305506259612</v>
      </c>
      <c r="G774" s="7">
        <v>42.799314544993592</v>
      </c>
      <c r="H774" s="7">
        <v>0.9730851166245692</v>
      </c>
      <c r="I774" s="7">
        <v>36.640275985466708</v>
      </c>
      <c r="J774" s="7">
        <v>8.6771492524891318</v>
      </c>
      <c r="K774" s="7">
        <v>37.65372150851946</v>
      </c>
      <c r="L774" s="7">
        <v>0.9730851166245692</v>
      </c>
      <c r="M774" s="7" t="s">
        <v>684</v>
      </c>
      <c r="N774" s="7" t="s">
        <v>706</v>
      </c>
      <c r="O774" s="7" t="s">
        <v>686</v>
      </c>
    </row>
    <row r="775" spans="2:15" ht="15">
      <c r="B775" s="6" t="s">
        <v>140</v>
      </c>
      <c r="C775" s="7" t="s">
        <v>683</v>
      </c>
      <c r="D775" s="7">
        <v>35.221535000000003</v>
      </c>
      <c r="E775" s="7">
        <v>39.223999999999997</v>
      </c>
      <c r="F775" s="7">
        <v>11.111613751632456</v>
      </c>
      <c r="G775" s="7">
        <v>40.767513244806423</v>
      </c>
      <c r="H775" s="7">
        <v>0.96213864614361622</v>
      </c>
      <c r="I775" s="7">
        <v>36.164299999999997</v>
      </c>
      <c r="J775" s="7">
        <v>10.244843289775684</v>
      </c>
      <c r="K775" s="7">
        <v>37.587410239627602</v>
      </c>
      <c r="L775" s="7">
        <v>0.96213864614361622</v>
      </c>
      <c r="M775" s="7" t="s">
        <v>684</v>
      </c>
      <c r="N775" s="7" t="s">
        <v>706</v>
      </c>
      <c r="O775" s="7" t="s">
        <v>686</v>
      </c>
    </row>
    <row r="776" spans="2:15" ht="15">
      <c r="B776" s="6" t="s">
        <v>140</v>
      </c>
      <c r="C776" s="7" t="s">
        <v>687</v>
      </c>
      <c r="D776" s="7">
        <v>38.467621000000001</v>
      </c>
      <c r="E776" s="7">
        <v>38.384</v>
      </c>
      <c r="F776" s="7">
        <v>9.0546941701682808</v>
      </c>
      <c r="G776" s="7">
        <v>39.437532155489642</v>
      </c>
      <c r="H776" s="7">
        <v>0.97328605270390911</v>
      </c>
      <c r="I776" s="7">
        <v>35.323900000000002</v>
      </c>
      <c r="J776" s="7">
        <v>8.3328238692582097</v>
      </c>
      <c r="K776" s="7">
        <v>36.293441071990948</v>
      </c>
      <c r="L776" s="7">
        <v>0.97328605270390911</v>
      </c>
      <c r="M776" s="7" t="s">
        <v>684</v>
      </c>
      <c r="N776" s="7" t="s">
        <v>706</v>
      </c>
      <c r="O776" s="7" t="s">
        <v>686</v>
      </c>
    </row>
    <row r="777" spans="2:15" ht="15">
      <c r="B777" s="6" t="s">
        <v>140</v>
      </c>
      <c r="C777" s="7" t="s">
        <v>688</v>
      </c>
      <c r="D777" s="7">
        <v>34.201473</v>
      </c>
      <c r="E777" s="7">
        <v>38.340000000000003</v>
      </c>
      <c r="F777" s="7">
        <v>3.239964467817936</v>
      </c>
      <c r="G777" s="7">
        <v>38.476654866980354</v>
      </c>
      <c r="H777" s="7">
        <v>0.99644836934362446</v>
      </c>
      <c r="I777" s="7">
        <v>35.28</v>
      </c>
      <c r="J777" s="7">
        <v>2.981375754423981</v>
      </c>
      <c r="K777" s="7">
        <v>35.40574814050774</v>
      </c>
      <c r="L777" s="7">
        <v>0.99644836934362446</v>
      </c>
      <c r="M777" s="7" t="s">
        <v>684</v>
      </c>
      <c r="N777" s="7" t="s">
        <v>706</v>
      </c>
      <c r="O777" s="7" t="s">
        <v>686</v>
      </c>
    </row>
    <row r="778" spans="2:15" ht="15">
      <c r="B778" s="6" t="s">
        <v>140</v>
      </c>
      <c r="C778" s="7" t="s">
        <v>689</v>
      </c>
      <c r="D778" s="7">
        <v>32.582999999999998</v>
      </c>
      <c r="E778" s="7">
        <v>37.206000000000003</v>
      </c>
      <c r="F778" s="7">
        <v>5.311222576719457</v>
      </c>
      <c r="G778" s="7">
        <v>37.583181361607146</v>
      </c>
      <c r="H778" s="7">
        <v>0.98996409170426303</v>
      </c>
      <c r="I778" s="7">
        <v>34.145800000000001</v>
      </c>
      <c r="J778" s="7">
        <v>4.8743735918977116</v>
      </c>
      <c r="K778" s="7">
        <v>34.491958128720235</v>
      </c>
      <c r="L778" s="7">
        <v>0.98996409170426303</v>
      </c>
      <c r="M778" s="7" t="s">
        <v>684</v>
      </c>
      <c r="N778" s="7" t="s">
        <v>706</v>
      </c>
      <c r="O778" s="7" t="s">
        <v>686</v>
      </c>
    </row>
    <row r="779" spans="2:15" ht="15">
      <c r="B779" s="6" t="s">
        <v>140</v>
      </c>
      <c r="C779" s="7" t="s">
        <v>690</v>
      </c>
      <c r="D779" s="7">
        <v>38.716000000000001</v>
      </c>
      <c r="E779" s="7">
        <v>38.570999999999998</v>
      </c>
      <c r="F779" s="7">
        <v>11.882604643992218</v>
      </c>
      <c r="G779" s="7">
        <v>40.359860432432434</v>
      </c>
      <c r="H779" s="7">
        <v>0.95567723938423388</v>
      </c>
      <c r="I779" s="7">
        <v>35.652000000000001</v>
      </c>
      <c r="J779" s="7">
        <v>10.983345538555144</v>
      </c>
      <c r="K779" s="7">
        <v>37.305481945945949</v>
      </c>
      <c r="L779" s="7">
        <v>0.95567723938423388</v>
      </c>
      <c r="M779" s="7" t="s">
        <v>684</v>
      </c>
      <c r="N779" s="7" t="s">
        <v>706</v>
      </c>
      <c r="O779" s="7" t="s">
        <v>686</v>
      </c>
    </row>
    <row r="780" spans="2:15" ht="15">
      <c r="B780" s="6" t="s">
        <v>140</v>
      </c>
      <c r="C780" s="7" t="s">
        <v>691</v>
      </c>
      <c r="D780" s="7">
        <v>40.19</v>
      </c>
      <c r="E780" s="7">
        <v>37.295999999999999</v>
      </c>
      <c r="F780" s="7">
        <v>3.6394786165515192</v>
      </c>
      <c r="G780" s="7">
        <v>37.473155999999996</v>
      </c>
      <c r="H780" s="7">
        <v>0.99527245583478485</v>
      </c>
      <c r="I780" s="7">
        <v>34.716999999999999</v>
      </c>
      <c r="J780" s="7">
        <v>3.3878104657555275</v>
      </c>
      <c r="K780" s="7">
        <v>34.881905749999994</v>
      </c>
      <c r="L780" s="7">
        <v>0.99527245583478485</v>
      </c>
      <c r="M780" s="7" t="s">
        <v>684</v>
      </c>
      <c r="N780" s="7" t="s">
        <v>706</v>
      </c>
      <c r="O780" s="7" t="s">
        <v>686</v>
      </c>
    </row>
    <row r="781" spans="2:15" ht="15">
      <c r="B781" s="6" t="s">
        <v>140</v>
      </c>
      <c r="C781" s="7" t="s">
        <v>692</v>
      </c>
      <c r="D781" s="7" t="s">
        <v>661</v>
      </c>
      <c r="E781" s="7">
        <v>37.581387328925139</v>
      </c>
      <c r="F781" s="7">
        <v>7.8644960631056575</v>
      </c>
      <c r="G781" s="7">
        <v>38.395455094233476</v>
      </c>
      <c r="H781" s="7">
        <v>0.97879780918573867</v>
      </c>
      <c r="I781" s="7">
        <v>35.002387328925138</v>
      </c>
      <c r="J781" s="7">
        <v>7.3247997722468545</v>
      </c>
      <c r="K781" s="7">
        <v>35.760590185672363</v>
      </c>
      <c r="L781" s="7">
        <v>0.97879780918573867</v>
      </c>
      <c r="M781" s="7" t="s">
        <v>684</v>
      </c>
      <c r="N781" s="7" t="s">
        <v>706</v>
      </c>
      <c r="O781" s="7" t="s">
        <v>686</v>
      </c>
    </row>
    <row r="782" spans="2:15" ht="15">
      <c r="B782" s="6" t="s">
        <v>140</v>
      </c>
      <c r="C782" s="7" t="s">
        <v>693</v>
      </c>
      <c r="D782" s="7" t="s">
        <v>661</v>
      </c>
      <c r="E782" s="7">
        <v>37.490408944911835</v>
      </c>
      <c r="F782" s="7">
        <v>7.8454574061066999</v>
      </c>
      <c r="G782" s="7">
        <v>38.302505985480373</v>
      </c>
      <c r="H782" s="7">
        <v>0.97879780918573867</v>
      </c>
      <c r="I782" s="7">
        <v>34.911408944911834</v>
      </c>
      <c r="J782" s="7">
        <v>7.3057611152478827</v>
      </c>
      <c r="K782" s="7">
        <v>35.66764107691926</v>
      </c>
      <c r="L782" s="7">
        <v>0.97879780918573867</v>
      </c>
      <c r="M782" s="7" t="s">
        <v>684</v>
      </c>
      <c r="N782" s="7" t="s">
        <v>706</v>
      </c>
      <c r="O782" s="7" t="s">
        <v>686</v>
      </c>
    </row>
    <row r="783" spans="2:15" ht="15">
      <c r="B783" s="6" t="s">
        <v>140</v>
      </c>
      <c r="C783" s="7" t="s">
        <v>694</v>
      </c>
      <c r="D783" s="7" t="s">
        <v>661</v>
      </c>
      <c r="E783" s="7">
        <v>37.404536391797777</v>
      </c>
      <c r="F783" s="7">
        <v>7.8274872244850764</v>
      </c>
      <c r="G783" s="7">
        <v>38.214773307384689</v>
      </c>
      <c r="H783" s="7">
        <v>0.97879780918573867</v>
      </c>
      <c r="I783" s="7">
        <v>34.825536391797776</v>
      </c>
      <c r="J783" s="7">
        <v>7.2877909336262645</v>
      </c>
      <c r="K783" s="7">
        <v>35.579908398823576</v>
      </c>
      <c r="L783" s="7">
        <v>0.97879780918573867</v>
      </c>
      <c r="M783" s="7" t="s">
        <v>684</v>
      </c>
      <c r="N783" s="7" t="s">
        <v>706</v>
      </c>
      <c r="O783" s="7" t="s">
        <v>686</v>
      </c>
    </row>
    <row r="784" spans="2:15" ht="15">
      <c r="B784" s="6" t="s">
        <v>140</v>
      </c>
      <c r="C784" s="7" t="s">
        <v>695</v>
      </c>
      <c r="D784" s="7" t="s">
        <v>661</v>
      </c>
      <c r="E784" s="7">
        <v>37.334115752589213</v>
      </c>
      <c r="F784" s="7">
        <v>7.8127505987461028</v>
      </c>
      <c r="G784" s="7">
        <v>38.142827254228777</v>
      </c>
      <c r="H784" s="7">
        <v>0.97879780918573867</v>
      </c>
      <c r="I784" s="7">
        <v>34.755115752589205</v>
      </c>
      <c r="J784" s="7">
        <v>7.2730543078872838</v>
      </c>
      <c r="K784" s="7">
        <v>35.507962345667657</v>
      </c>
      <c r="L784" s="7">
        <v>0.97879780918573867</v>
      </c>
      <c r="M784" s="7" t="s">
        <v>684</v>
      </c>
      <c r="N784" s="7" t="s">
        <v>706</v>
      </c>
      <c r="O784" s="7" t="s">
        <v>686</v>
      </c>
    </row>
    <row r="785" spans="2:15" ht="15">
      <c r="B785" s="6" t="s">
        <v>140</v>
      </c>
      <c r="C785" s="7" t="s">
        <v>696</v>
      </c>
      <c r="D785" s="7" t="s">
        <v>661</v>
      </c>
      <c r="E785" s="7">
        <v>37.274680751070093</v>
      </c>
      <c r="F785" s="7">
        <v>7.800312890383541</v>
      </c>
      <c r="G785" s="7">
        <v>38.082104803727418</v>
      </c>
      <c r="H785" s="7">
        <v>0.97879780918573867</v>
      </c>
      <c r="I785" s="7">
        <v>34.695680751070086</v>
      </c>
      <c r="J785" s="7">
        <v>7.2606165995247265</v>
      </c>
      <c r="K785" s="7">
        <v>35.447239895166298</v>
      </c>
      <c r="L785" s="7">
        <v>0.97879780918573867</v>
      </c>
      <c r="M785" s="7" t="s">
        <v>684</v>
      </c>
      <c r="N785" s="7" t="s">
        <v>706</v>
      </c>
      <c r="O785" s="7" t="s">
        <v>686</v>
      </c>
    </row>
    <row r="786" spans="2:15" ht="15">
      <c r="B786" s="6" t="s">
        <v>140</v>
      </c>
      <c r="C786" s="7" t="s">
        <v>697</v>
      </c>
      <c r="D786" s="7" t="s">
        <v>661</v>
      </c>
      <c r="E786" s="7">
        <v>37.222869801073294</v>
      </c>
      <c r="F786" s="7">
        <v>7.7894706346490983</v>
      </c>
      <c r="G786" s="7">
        <v>38.029171552844993</v>
      </c>
      <c r="H786" s="7">
        <v>0.97879780918573867</v>
      </c>
      <c r="I786" s="7">
        <v>34.643869801073294</v>
      </c>
      <c r="J786" s="7">
        <v>7.2497743437902855</v>
      </c>
      <c r="K786" s="7">
        <v>35.39430664428388</v>
      </c>
      <c r="L786" s="7">
        <v>0.97879780918573867</v>
      </c>
      <c r="M786" s="7" t="s">
        <v>684</v>
      </c>
      <c r="N786" s="7" t="s">
        <v>706</v>
      </c>
      <c r="O786" s="7" t="s">
        <v>686</v>
      </c>
    </row>
    <row r="787" spans="2:15" ht="15">
      <c r="B787" s="6" t="s">
        <v>140</v>
      </c>
      <c r="C787" s="7" t="s">
        <v>698</v>
      </c>
      <c r="D787" s="7" t="s">
        <v>661</v>
      </c>
      <c r="E787" s="7">
        <v>37.173672553931588</v>
      </c>
      <c r="F787" s="7">
        <v>7.7791753373234549</v>
      </c>
      <c r="G787" s="7">
        <v>37.978908621440773</v>
      </c>
      <c r="H787" s="7">
        <v>0.97879780918573867</v>
      </c>
      <c r="I787" s="7">
        <v>34.594672553931595</v>
      </c>
      <c r="J787" s="7">
        <v>7.2394790464646155</v>
      </c>
      <c r="K787" s="7">
        <v>35.34404371287966</v>
      </c>
      <c r="L787" s="7">
        <v>0.97879780918573867</v>
      </c>
      <c r="M787" s="7" t="s">
        <v>684</v>
      </c>
      <c r="N787" s="7" t="s">
        <v>706</v>
      </c>
      <c r="O787" s="7" t="s">
        <v>686</v>
      </c>
    </row>
    <row r="788" spans="2:15" ht="15">
      <c r="B788" s="6" t="s">
        <v>140</v>
      </c>
      <c r="C788" s="7" t="s">
        <v>699</v>
      </c>
      <c r="D788" s="7" t="s">
        <v>661</v>
      </c>
      <c r="E788" s="7">
        <v>37.154577824310259</v>
      </c>
      <c r="F788" s="7">
        <v>7.7751794649885912</v>
      </c>
      <c r="G788" s="7">
        <v>37.959400272073687</v>
      </c>
      <c r="H788" s="7">
        <v>0.97879780918573867</v>
      </c>
      <c r="I788" s="7">
        <v>34.575577824310251</v>
      </c>
      <c r="J788" s="7">
        <v>7.2354831741297803</v>
      </c>
      <c r="K788" s="7">
        <v>35.324535363512567</v>
      </c>
      <c r="L788" s="7">
        <v>0.97879780918573867</v>
      </c>
      <c r="M788" s="7" t="s">
        <v>684</v>
      </c>
      <c r="N788" s="7" t="s">
        <v>706</v>
      </c>
      <c r="O788" s="7" t="s">
        <v>686</v>
      </c>
    </row>
    <row r="789" spans="2:15" ht="15">
      <c r="B789" s="6" t="s">
        <v>140</v>
      </c>
      <c r="C789" s="7" t="s">
        <v>700</v>
      </c>
      <c r="D789" s="7" t="s">
        <v>661</v>
      </c>
      <c r="E789" s="7">
        <v>37.251452581034492</v>
      </c>
      <c r="F789" s="7">
        <v>7.7954520306659516</v>
      </c>
      <c r="G789" s="7">
        <v>38.058373477586706</v>
      </c>
      <c r="H789" s="7">
        <v>0.97879780918573867</v>
      </c>
      <c r="I789" s="7">
        <v>34.672452581034491</v>
      </c>
      <c r="J789" s="7">
        <v>7.2557557398071344</v>
      </c>
      <c r="K789" s="7">
        <v>35.423508569025593</v>
      </c>
      <c r="L789" s="7">
        <v>0.97879780918573867</v>
      </c>
      <c r="M789" s="7" t="s">
        <v>684</v>
      </c>
      <c r="N789" s="7" t="s">
        <v>706</v>
      </c>
      <c r="O789" s="7" t="s">
        <v>686</v>
      </c>
    </row>
    <row r="790" spans="2:15" ht="15">
      <c r="B790" s="6" t="s">
        <v>140</v>
      </c>
      <c r="C790" s="7" t="s">
        <v>701</v>
      </c>
      <c r="D790" s="7" t="s">
        <v>661</v>
      </c>
      <c r="E790" s="7">
        <v>37.348327337758732</v>
      </c>
      <c r="F790" s="7">
        <v>7.8157245963433013</v>
      </c>
      <c r="G790" s="7">
        <v>38.157346683099732</v>
      </c>
      <c r="H790" s="7">
        <v>0.97879780918573867</v>
      </c>
      <c r="I790" s="7">
        <v>34.769327337758732</v>
      </c>
      <c r="J790" s="7">
        <v>7.2760283054845072</v>
      </c>
      <c r="K790" s="7">
        <v>35.522481774538619</v>
      </c>
      <c r="L790" s="7">
        <v>0.97879780918573867</v>
      </c>
      <c r="M790" s="7" t="s">
        <v>684</v>
      </c>
      <c r="N790" s="7" t="s">
        <v>706</v>
      </c>
      <c r="O790" s="7" t="s">
        <v>686</v>
      </c>
    </row>
    <row r="791" spans="2:15" ht="15">
      <c r="B791" s="6" t="s">
        <v>172</v>
      </c>
      <c r="C791" s="7" t="s">
        <v>683</v>
      </c>
      <c r="D791" s="7">
        <v>18.701837999999999</v>
      </c>
      <c r="E791" s="7">
        <v>24.945</v>
      </c>
      <c r="F791" s="7">
        <v>1.4107630575960217</v>
      </c>
      <c r="G791" s="7">
        <v>24.984860964285506</v>
      </c>
      <c r="H791" s="7">
        <v>0.99840459531303838</v>
      </c>
      <c r="I791" s="7">
        <v>21.841200000000001</v>
      </c>
      <c r="J791" s="7">
        <v>1.2352278249575332</v>
      </c>
      <c r="K791" s="7">
        <v>21.876101234441876</v>
      </c>
      <c r="L791" s="7">
        <v>0.99840459531303838</v>
      </c>
      <c r="M791" s="7" t="s">
        <v>684</v>
      </c>
      <c r="N791" s="7" t="s">
        <v>706</v>
      </c>
      <c r="O791" s="7" t="s">
        <v>686</v>
      </c>
    </row>
    <row r="792" spans="2:15" ht="15">
      <c r="B792" s="6" t="s">
        <v>172</v>
      </c>
      <c r="C792" s="7" t="s">
        <v>687</v>
      </c>
      <c r="D792" s="7">
        <v>25.433388000000001</v>
      </c>
      <c r="E792" s="7">
        <v>24.126999999999999</v>
      </c>
      <c r="F792" s="7">
        <v>3.9212152278294963</v>
      </c>
      <c r="G792" s="7">
        <v>24.443568844646272</v>
      </c>
      <c r="H792" s="7">
        <v>0.98704899245039623</v>
      </c>
      <c r="I792" s="7">
        <v>21.023299999999999</v>
      </c>
      <c r="J792" s="7">
        <v>3.4167896588563798</v>
      </c>
      <c r="K792" s="7">
        <v>21.299145392782027</v>
      </c>
      <c r="L792" s="7">
        <v>0.98704899245039623</v>
      </c>
      <c r="M792" s="7" t="s">
        <v>684</v>
      </c>
      <c r="N792" s="7" t="s">
        <v>706</v>
      </c>
      <c r="O792" s="7" t="s">
        <v>686</v>
      </c>
    </row>
    <row r="793" spans="2:15" ht="15">
      <c r="B793" s="6" t="s">
        <v>172</v>
      </c>
      <c r="C793" s="7" t="s">
        <v>688</v>
      </c>
      <c r="D793" s="7">
        <v>22.899571999999999</v>
      </c>
      <c r="E793" s="7">
        <v>24.370999999999999</v>
      </c>
      <c r="F793" s="7">
        <v>8.9215266261378829</v>
      </c>
      <c r="G793" s="7">
        <v>25.952635287016367</v>
      </c>
      <c r="H793" s="7">
        <v>0.93905685224160529</v>
      </c>
      <c r="I793" s="7">
        <v>21.2667</v>
      </c>
      <c r="J793" s="7">
        <v>7.7851311107499219</v>
      </c>
      <c r="K793" s="7">
        <v>22.646871644921873</v>
      </c>
      <c r="L793" s="7">
        <v>0.93905685224160529</v>
      </c>
      <c r="M793" s="7" t="s">
        <v>684</v>
      </c>
      <c r="N793" s="7" t="s">
        <v>706</v>
      </c>
      <c r="O793" s="7" t="s">
        <v>686</v>
      </c>
    </row>
    <row r="794" spans="2:15" ht="15">
      <c r="B794" s="6" t="s">
        <v>172</v>
      </c>
      <c r="C794" s="7" t="s">
        <v>689</v>
      </c>
      <c r="D794" s="7">
        <v>21.850999999999999</v>
      </c>
      <c r="E794" s="7">
        <v>25.068999999999999</v>
      </c>
      <c r="F794" s="7">
        <v>2.49004846920886</v>
      </c>
      <c r="G794" s="7">
        <v>25.192361984915376</v>
      </c>
      <c r="H794" s="7">
        <v>0.99510319893826371</v>
      </c>
      <c r="I794" s="7">
        <v>21.9648</v>
      </c>
      <c r="J794" s="7">
        <v>2.1817151308978859</v>
      </c>
      <c r="K794" s="7">
        <v>22.072886534216334</v>
      </c>
      <c r="L794" s="7">
        <v>0.99510319893826371</v>
      </c>
      <c r="M794" s="7" t="s">
        <v>684</v>
      </c>
      <c r="N794" s="7" t="s">
        <v>706</v>
      </c>
      <c r="O794" s="7" t="s">
        <v>686</v>
      </c>
    </row>
    <row r="795" spans="2:15" ht="15">
      <c r="B795" s="6" t="s">
        <v>172</v>
      </c>
      <c r="C795" s="7" t="s">
        <v>690</v>
      </c>
      <c r="D795" s="7">
        <v>24.393999999999998</v>
      </c>
      <c r="E795" s="7">
        <v>24.969000000000001</v>
      </c>
      <c r="F795" s="7">
        <v>2.8190247543330842</v>
      </c>
      <c r="G795" s="7">
        <v>25.127631435643565</v>
      </c>
      <c r="H795" s="7">
        <v>0.99368697220628022</v>
      </c>
      <c r="I795" s="7">
        <v>21.798999999999999</v>
      </c>
      <c r="J795" s="7">
        <v>2.461128624282384</v>
      </c>
      <c r="K795" s="7">
        <v>21.93749199669967</v>
      </c>
      <c r="L795" s="7">
        <v>0.99368697220628022</v>
      </c>
      <c r="M795" s="7" t="s">
        <v>684</v>
      </c>
      <c r="N795" s="7" t="s">
        <v>706</v>
      </c>
      <c r="O795" s="7" t="s">
        <v>686</v>
      </c>
    </row>
    <row r="796" spans="2:15" ht="15">
      <c r="B796" s="6" t="s">
        <v>172</v>
      </c>
      <c r="C796" s="7" t="s">
        <v>691</v>
      </c>
      <c r="D796" s="7">
        <v>27.228000000000002</v>
      </c>
      <c r="E796" s="7">
        <v>23.751000000000001</v>
      </c>
      <c r="F796" s="7">
        <v>3.2540205059135512</v>
      </c>
      <c r="G796" s="7">
        <v>23.972873220640572</v>
      </c>
      <c r="H796" s="7">
        <v>0.99074482150727183</v>
      </c>
      <c r="I796" s="7">
        <v>20.771999999999998</v>
      </c>
      <c r="J796" s="7">
        <v>2.8458807607610717</v>
      </c>
      <c r="K796" s="7">
        <v>20.966044483985765</v>
      </c>
      <c r="L796" s="7">
        <v>0.99074482150727183</v>
      </c>
      <c r="M796" s="7" t="s">
        <v>684</v>
      </c>
      <c r="N796" s="7" t="s">
        <v>706</v>
      </c>
      <c r="O796" s="7" t="s">
        <v>686</v>
      </c>
    </row>
    <row r="797" spans="2:15" ht="15">
      <c r="B797" s="6" t="s">
        <v>172</v>
      </c>
      <c r="C797" s="7" t="s">
        <v>692</v>
      </c>
      <c r="D797" s="7" t="s">
        <v>661</v>
      </c>
      <c r="E797" s="7">
        <v>23.593432684743686</v>
      </c>
      <c r="F797" s="7">
        <v>4.2709211666983791</v>
      </c>
      <c r="G797" s="7">
        <v>23.976881228835495</v>
      </c>
      <c r="H797" s="7">
        <v>0.98400757210947598</v>
      </c>
      <c r="I797" s="7">
        <v>20.614432684743683</v>
      </c>
      <c r="J797" s="7">
        <v>3.7316577909276596</v>
      </c>
      <c r="K797" s="7">
        <v>20.949465501115291</v>
      </c>
      <c r="L797" s="7">
        <v>0.98400757210947598</v>
      </c>
      <c r="M797" s="7" t="s">
        <v>684</v>
      </c>
      <c r="N797" s="7" t="s">
        <v>706</v>
      </c>
      <c r="O797" s="7" t="s">
        <v>686</v>
      </c>
    </row>
    <row r="798" spans="2:15" ht="15">
      <c r="B798" s="6" t="s">
        <v>172</v>
      </c>
      <c r="C798" s="7" t="s">
        <v>693</v>
      </c>
      <c r="D798" s="7" t="s">
        <v>661</v>
      </c>
      <c r="E798" s="7">
        <v>23.560757248945674</v>
      </c>
      <c r="F798" s="7">
        <v>4.2650062067073913</v>
      </c>
      <c r="G798" s="7">
        <v>23.943674740670001</v>
      </c>
      <c r="H798" s="7">
        <v>0.98400757210947598</v>
      </c>
      <c r="I798" s="7">
        <v>20.581757248945671</v>
      </c>
      <c r="J798" s="7">
        <v>3.7257428309366447</v>
      </c>
      <c r="K798" s="7">
        <v>20.916259012949794</v>
      </c>
      <c r="L798" s="7">
        <v>0.98400757210947598</v>
      </c>
      <c r="M798" s="7" t="s">
        <v>684</v>
      </c>
      <c r="N798" s="7" t="s">
        <v>706</v>
      </c>
      <c r="O798" s="7" t="s">
        <v>686</v>
      </c>
    </row>
    <row r="799" spans="2:15" ht="15">
      <c r="B799" s="6" t="s">
        <v>172</v>
      </c>
      <c r="C799" s="7" t="s">
        <v>694</v>
      </c>
      <c r="D799" s="7" t="s">
        <v>661</v>
      </c>
      <c r="E799" s="7">
        <v>22.757389594519381</v>
      </c>
      <c r="F799" s="7">
        <v>4.1195793005942694</v>
      </c>
      <c r="G799" s="7">
        <v>23.127250480128929</v>
      </c>
      <c r="H799" s="7">
        <v>0.98400757210947598</v>
      </c>
      <c r="I799" s="7">
        <v>19.778389594519375</v>
      </c>
      <c r="J799" s="7">
        <v>3.5803159248235508</v>
      </c>
      <c r="K799" s="7">
        <v>20.099834752408722</v>
      </c>
      <c r="L799" s="7">
        <v>0.98400757210947598</v>
      </c>
      <c r="M799" s="7" t="s">
        <v>684</v>
      </c>
      <c r="N799" s="7" t="s">
        <v>706</v>
      </c>
      <c r="O799" s="7" t="s">
        <v>686</v>
      </c>
    </row>
    <row r="800" spans="2:15" ht="15">
      <c r="B800" s="6" t="s">
        <v>172</v>
      </c>
      <c r="C800" s="7" t="s">
        <v>695</v>
      </c>
      <c r="D800" s="7" t="s">
        <v>661</v>
      </c>
      <c r="E800" s="7">
        <v>23.258395899151967</v>
      </c>
      <c r="F800" s="7">
        <v>4.2102722684085059</v>
      </c>
      <c r="G800" s="7">
        <v>23.636399310720293</v>
      </c>
      <c r="H800" s="7">
        <v>0.98400757210947598</v>
      </c>
      <c r="I800" s="7">
        <v>20.279395899151964</v>
      </c>
      <c r="J800" s="7">
        <v>3.6710088926377602</v>
      </c>
      <c r="K800" s="7">
        <v>20.608983583000086</v>
      </c>
      <c r="L800" s="7">
        <v>0.98400757210947598</v>
      </c>
      <c r="M800" s="7" t="s">
        <v>684</v>
      </c>
      <c r="N800" s="7" t="s">
        <v>706</v>
      </c>
      <c r="O800" s="7" t="s">
        <v>686</v>
      </c>
    </row>
    <row r="801" spans="2:15" ht="15">
      <c r="B801" s="6" t="s">
        <v>172</v>
      </c>
      <c r="C801" s="7" t="s">
        <v>696</v>
      </c>
      <c r="D801" s="7" t="s">
        <v>661</v>
      </c>
      <c r="E801" s="7">
        <v>23.756301014122151</v>
      </c>
      <c r="F801" s="7">
        <v>4.3004038538775529</v>
      </c>
      <c r="G801" s="7">
        <v>24.142396550053313</v>
      </c>
      <c r="H801" s="7">
        <v>0.98400757210947598</v>
      </c>
      <c r="I801" s="7">
        <v>20.777301014122148</v>
      </c>
      <c r="J801" s="7">
        <v>3.7611404781068352</v>
      </c>
      <c r="K801" s="7">
        <v>21.114980822333109</v>
      </c>
      <c r="L801" s="7">
        <v>0.98400757210947598</v>
      </c>
      <c r="M801" s="7" t="s">
        <v>684</v>
      </c>
      <c r="N801" s="7" t="s">
        <v>706</v>
      </c>
      <c r="O801" s="7" t="s">
        <v>686</v>
      </c>
    </row>
    <row r="802" spans="2:15" ht="15">
      <c r="B802" s="6" t="s">
        <v>172</v>
      </c>
      <c r="C802" s="7" t="s">
        <v>697</v>
      </c>
      <c r="D802" s="7" t="s">
        <v>661</v>
      </c>
      <c r="E802" s="7">
        <v>23.99284951575023</v>
      </c>
      <c r="F802" s="7">
        <v>4.3432242444520792</v>
      </c>
      <c r="G802" s="7">
        <v>24.382789518901081</v>
      </c>
      <c r="H802" s="7">
        <v>0.98400757210947598</v>
      </c>
      <c r="I802" s="7">
        <v>21.013849515750227</v>
      </c>
      <c r="J802" s="7">
        <v>3.8039608686813424</v>
      </c>
      <c r="K802" s="7">
        <v>21.355373791180874</v>
      </c>
      <c r="L802" s="7">
        <v>0.98400757210947598</v>
      </c>
      <c r="M802" s="7" t="s">
        <v>684</v>
      </c>
      <c r="N802" s="7" t="s">
        <v>706</v>
      </c>
      <c r="O802" s="7" t="s">
        <v>686</v>
      </c>
    </row>
    <row r="803" spans="2:15" ht="15">
      <c r="B803" s="6" t="s">
        <v>172</v>
      </c>
      <c r="C803" s="7" t="s">
        <v>698</v>
      </c>
      <c r="D803" s="7" t="s">
        <v>661</v>
      </c>
      <c r="E803" s="7">
        <v>23.971598717238589</v>
      </c>
      <c r="F803" s="7">
        <v>4.3393773906947128</v>
      </c>
      <c r="G803" s="7">
        <v>24.361193345137821</v>
      </c>
      <c r="H803" s="7">
        <v>0.98400757210947598</v>
      </c>
      <c r="I803" s="7">
        <v>20.992598717238586</v>
      </c>
      <c r="J803" s="7">
        <v>3.8001140149239716</v>
      </c>
      <c r="K803" s="7">
        <v>21.333777617417613</v>
      </c>
      <c r="L803" s="7">
        <v>0.98400757210947598</v>
      </c>
      <c r="M803" s="7" t="s">
        <v>684</v>
      </c>
      <c r="N803" s="7" t="s">
        <v>706</v>
      </c>
      <c r="O803" s="7" t="s">
        <v>686</v>
      </c>
    </row>
    <row r="804" spans="2:15" ht="15">
      <c r="B804" s="6" t="s">
        <v>172</v>
      </c>
      <c r="C804" s="7" t="s">
        <v>699</v>
      </c>
      <c r="D804" s="7" t="s">
        <v>661</v>
      </c>
      <c r="E804" s="7">
        <v>23.829927507413529</v>
      </c>
      <c r="F804" s="7">
        <v>4.313731840221469</v>
      </c>
      <c r="G804" s="7">
        <v>24.217219646316224</v>
      </c>
      <c r="H804" s="7">
        <v>0.98400757210947598</v>
      </c>
      <c r="I804" s="7">
        <v>20.850927507413527</v>
      </c>
      <c r="J804" s="7">
        <v>3.7744684644507274</v>
      </c>
      <c r="K804" s="7">
        <v>21.189803918596017</v>
      </c>
      <c r="L804" s="7">
        <v>0.98400757210947598</v>
      </c>
      <c r="M804" s="7" t="s">
        <v>684</v>
      </c>
      <c r="N804" s="7" t="s">
        <v>706</v>
      </c>
      <c r="O804" s="7" t="s">
        <v>686</v>
      </c>
    </row>
    <row r="805" spans="2:15" ht="15">
      <c r="B805" s="6" t="s">
        <v>172</v>
      </c>
      <c r="C805" s="7" t="s">
        <v>700</v>
      </c>
      <c r="D805" s="7" t="s">
        <v>661</v>
      </c>
      <c r="E805" s="7">
        <v>23.762393443445976</v>
      </c>
      <c r="F805" s="7">
        <v>4.3015067152417172</v>
      </c>
      <c r="G805" s="7">
        <v>24.148587995623966</v>
      </c>
      <c r="H805" s="7">
        <v>0.98400757210947598</v>
      </c>
      <c r="I805" s="7">
        <v>20.783393443445974</v>
      </c>
      <c r="J805" s="7">
        <v>3.7622433394709809</v>
      </c>
      <c r="K805" s="7">
        <v>21.121172267903759</v>
      </c>
      <c r="L805" s="7">
        <v>0.98400757210947598</v>
      </c>
      <c r="M805" s="7" t="s">
        <v>684</v>
      </c>
      <c r="N805" s="7" t="s">
        <v>706</v>
      </c>
      <c r="O805" s="7" t="s">
        <v>686</v>
      </c>
    </row>
    <row r="806" spans="2:15" ht="15">
      <c r="B806" s="6" t="s">
        <v>172</v>
      </c>
      <c r="C806" s="7" t="s">
        <v>701</v>
      </c>
      <c r="D806" s="7" t="s">
        <v>661</v>
      </c>
      <c r="E806" s="7">
        <v>23.694859379478423</v>
      </c>
      <c r="F806" s="7">
        <v>4.289281590261977</v>
      </c>
      <c r="G806" s="7">
        <v>24.079956344931709</v>
      </c>
      <c r="H806" s="7">
        <v>0.98400757210947598</v>
      </c>
      <c r="I806" s="7">
        <v>20.71585937947842</v>
      </c>
      <c r="J806" s="7">
        <v>3.7500182144912246</v>
      </c>
      <c r="K806" s="7">
        <v>21.052540617211502</v>
      </c>
      <c r="L806" s="7">
        <v>0.98400757210947598</v>
      </c>
      <c r="M806" s="7" t="s">
        <v>684</v>
      </c>
      <c r="N806" s="7" t="s">
        <v>706</v>
      </c>
      <c r="O806" s="7" t="s">
        <v>686</v>
      </c>
    </row>
    <row r="807" spans="2:15" ht="15">
      <c r="B807" s="6" t="s">
        <v>599</v>
      </c>
      <c r="C807" s="7" t="s">
        <v>683</v>
      </c>
      <c r="D807" s="7" t="s">
        <v>661</v>
      </c>
      <c r="E807" s="7" t="s">
        <v>661</v>
      </c>
      <c r="F807" s="7" t="s">
        <v>661</v>
      </c>
      <c r="G807" s="7" t="s">
        <v>661</v>
      </c>
      <c r="H807" s="7" t="s">
        <v>661</v>
      </c>
      <c r="I807" s="7" t="s">
        <v>661</v>
      </c>
      <c r="J807" s="7" t="s">
        <v>661</v>
      </c>
      <c r="K807" s="7" t="s">
        <v>661</v>
      </c>
      <c r="L807" s="7" t="s">
        <v>661</v>
      </c>
      <c r="M807" s="7" t="s">
        <v>703</v>
      </c>
      <c r="N807" s="7" t="s">
        <v>706</v>
      </c>
      <c r="O807" s="7" t="s">
        <v>686</v>
      </c>
    </row>
    <row r="808" spans="2:15" ht="15">
      <c r="B808" s="6" t="s">
        <v>599</v>
      </c>
      <c r="C808" s="7" t="s">
        <v>687</v>
      </c>
      <c r="D808" s="7" t="s">
        <v>661</v>
      </c>
      <c r="E808" s="7" t="s">
        <v>661</v>
      </c>
      <c r="F808" s="7" t="s">
        <v>661</v>
      </c>
      <c r="G808" s="7" t="s">
        <v>661</v>
      </c>
      <c r="H808" s="7" t="s">
        <v>661</v>
      </c>
      <c r="I808" s="7" t="s">
        <v>661</v>
      </c>
      <c r="J808" s="7" t="s">
        <v>661</v>
      </c>
      <c r="K808" s="7" t="s">
        <v>661</v>
      </c>
      <c r="L808" s="7" t="s">
        <v>661</v>
      </c>
      <c r="M808" s="7" t="s">
        <v>703</v>
      </c>
      <c r="N808" s="7" t="s">
        <v>706</v>
      </c>
      <c r="O808" s="7" t="s">
        <v>686</v>
      </c>
    </row>
    <row r="809" spans="2:15" ht="15">
      <c r="B809" s="6" t="s">
        <v>599</v>
      </c>
      <c r="C809" s="7" t="s">
        <v>688</v>
      </c>
      <c r="D809" s="7" t="s">
        <v>661</v>
      </c>
      <c r="E809" s="7" t="s">
        <v>661</v>
      </c>
      <c r="F809" s="7" t="s">
        <v>661</v>
      </c>
      <c r="G809" s="7" t="s">
        <v>661</v>
      </c>
      <c r="H809" s="7" t="s">
        <v>661</v>
      </c>
      <c r="I809" s="7" t="s">
        <v>661</v>
      </c>
      <c r="J809" s="7" t="s">
        <v>661</v>
      </c>
      <c r="K809" s="7" t="s">
        <v>661</v>
      </c>
      <c r="L809" s="7" t="s">
        <v>661</v>
      </c>
      <c r="M809" s="7" t="s">
        <v>703</v>
      </c>
      <c r="N809" s="7" t="s">
        <v>706</v>
      </c>
      <c r="O809" s="7" t="s">
        <v>686</v>
      </c>
    </row>
    <row r="810" spans="2:15" ht="15">
      <c r="B810" s="6" t="s">
        <v>599</v>
      </c>
      <c r="C810" s="7" t="s">
        <v>689</v>
      </c>
      <c r="D810" s="7" t="s">
        <v>661</v>
      </c>
      <c r="E810" s="7" t="s">
        <v>661</v>
      </c>
      <c r="F810" s="7" t="s">
        <v>661</v>
      </c>
      <c r="G810" s="7" t="s">
        <v>661</v>
      </c>
      <c r="H810" s="7" t="s">
        <v>661</v>
      </c>
      <c r="I810" s="7" t="s">
        <v>661</v>
      </c>
      <c r="J810" s="7" t="s">
        <v>661</v>
      </c>
      <c r="K810" s="7" t="s">
        <v>661</v>
      </c>
      <c r="L810" s="7" t="s">
        <v>661</v>
      </c>
      <c r="M810" s="7" t="s">
        <v>703</v>
      </c>
      <c r="N810" s="7" t="s">
        <v>706</v>
      </c>
      <c r="O810" s="7" t="s">
        <v>686</v>
      </c>
    </row>
    <row r="811" spans="2:15" ht="15">
      <c r="B811" s="6" t="s">
        <v>599</v>
      </c>
      <c r="C811" s="7" t="s">
        <v>690</v>
      </c>
      <c r="D811" s="7" t="s">
        <v>661</v>
      </c>
      <c r="E811" s="7" t="s">
        <v>661</v>
      </c>
      <c r="F811" s="7" t="s">
        <v>661</v>
      </c>
      <c r="G811" s="7" t="s">
        <v>661</v>
      </c>
      <c r="H811" s="7" t="s">
        <v>661</v>
      </c>
      <c r="I811" s="7" t="s">
        <v>661</v>
      </c>
      <c r="J811" s="7" t="s">
        <v>661</v>
      </c>
      <c r="K811" s="7" t="s">
        <v>661</v>
      </c>
      <c r="L811" s="7" t="s">
        <v>661</v>
      </c>
      <c r="M811" s="7" t="s">
        <v>703</v>
      </c>
      <c r="N811" s="7" t="s">
        <v>706</v>
      </c>
      <c r="O811" s="7" t="s">
        <v>686</v>
      </c>
    </row>
    <row r="812" spans="2:15" ht="15">
      <c r="B812" s="6" t="s">
        <v>599</v>
      </c>
      <c r="C812" s="7" t="s">
        <v>691</v>
      </c>
      <c r="D812" s="7" t="s">
        <v>661</v>
      </c>
      <c r="E812" s="7" t="s">
        <v>661</v>
      </c>
      <c r="F812" s="7" t="s">
        <v>661</v>
      </c>
      <c r="G812" s="7" t="s">
        <v>661</v>
      </c>
      <c r="H812" s="7" t="s">
        <v>661</v>
      </c>
      <c r="I812" s="7" t="s">
        <v>661</v>
      </c>
      <c r="J812" s="7" t="s">
        <v>661</v>
      </c>
      <c r="K812" s="7" t="s">
        <v>661</v>
      </c>
      <c r="L812" s="7" t="s">
        <v>661</v>
      </c>
      <c r="M812" s="7" t="s">
        <v>703</v>
      </c>
      <c r="N812" s="7" t="s">
        <v>706</v>
      </c>
      <c r="O812" s="7" t="s">
        <v>686</v>
      </c>
    </row>
    <row r="813" spans="2:15" ht="15">
      <c r="B813" s="6" t="s">
        <v>599</v>
      </c>
      <c r="C813" s="7" t="s">
        <v>692</v>
      </c>
      <c r="D813" s="7" t="s">
        <v>661</v>
      </c>
      <c r="E813" s="7" t="s">
        <v>661</v>
      </c>
      <c r="F813" s="7" t="s">
        <v>661</v>
      </c>
      <c r="G813" s="7" t="s">
        <v>661</v>
      </c>
      <c r="H813" s="7" t="s">
        <v>661</v>
      </c>
      <c r="I813" s="7" t="s">
        <v>661</v>
      </c>
      <c r="J813" s="7" t="s">
        <v>661</v>
      </c>
      <c r="K813" s="7" t="s">
        <v>661</v>
      </c>
      <c r="L813" s="7" t="s">
        <v>661</v>
      </c>
      <c r="M813" s="7" t="s">
        <v>703</v>
      </c>
      <c r="N813" s="7" t="s">
        <v>706</v>
      </c>
      <c r="O813" s="7" t="s">
        <v>686</v>
      </c>
    </row>
    <row r="814" spans="2:15" ht="15">
      <c r="B814" s="6" t="s">
        <v>599</v>
      </c>
      <c r="C814" s="7" t="s">
        <v>693</v>
      </c>
      <c r="D814" s="7" t="s">
        <v>661</v>
      </c>
      <c r="E814" s="7">
        <v>5.3200000000000012</v>
      </c>
      <c r="F814" s="7">
        <v>1.7485994395515527</v>
      </c>
      <c r="G814" s="7">
        <v>5.6000000000000014</v>
      </c>
      <c r="H814" s="7">
        <v>0.95</v>
      </c>
      <c r="I814" s="7">
        <v>5.3200000000000012</v>
      </c>
      <c r="J814" s="7">
        <v>1.7485994395515527</v>
      </c>
      <c r="K814" s="7">
        <v>5.6000000000000014</v>
      </c>
      <c r="L814" s="7">
        <v>0.95</v>
      </c>
      <c r="M814" s="7" t="s">
        <v>703</v>
      </c>
      <c r="N814" s="7" t="s">
        <v>706</v>
      </c>
      <c r="O814" s="7" t="s">
        <v>686</v>
      </c>
    </row>
    <row r="815" spans="2:15" ht="15">
      <c r="B815" s="6" t="s">
        <v>599</v>
      </c>
      <c r="C815" s="7" t="s">
        <v>694</v>
      </c>
      <c r="D815" s="7" t="s">
        <v>661</v>
      </c>
      <c r="E815" s="7">
        <v>5.3200000000000012</v>
      </c>
      <c r="F815" s="7">
        <v>1.7485994395515527</v>
      </c>
      <c r="G815" s="7">
        <v>5.6000000000000014</v>
      </c>
      <c r="H815" s="7">
        <v>0.95</v>
      </c>
      <c r="I815" s="7">
        <v>5.3200000000000012</v>
      </c>
      <c r="J815" s="7">
        <v>1.7485994395515527</v>
      </c>
      <c r="K815" s="7">
        <v>5.6000000000000014</v>
      </c>
      <c r="L815" s="7">
        <v>0.95</v>
      </c>
      <c r="M815" s="7" t="s">
        <v>703</v>
      </c>
      <c r="N815" s="7" t="s">
        <v>706</v>
      </c>
      <c r="O815" s="7" t="s">
        <v>686</v>
      </c>
    </row>
    <row r="816" spans="2:15" ht="15">
      <c r="B816" s="6" t="s">
        <v>599</v>
      </c>
      <c r="C816" s="7" t="s">
        <v>695</v>
      </c>
      <c r="D816" s="7" t="s">
        <v>661</v>
      </c>
      <c r="E816" s="7">
        <v>5.3200000000000012</v>
      </c>
      <c r="F816" s="7">
        <v>1.7485994395515527</v>
      </c>
      <c r="G816" s="7">
        <v>5.6000000000000014</v>
      </c>
      <c r="H816" s="7">
        <v>0.95</v>
      </c>
      <c r="I816" s="7">
        <v>5.3200000000000012</v>
      </c>
      <c r="J816" s="7">
        <v>1.7485994395515527</v>
      </c>
      <c r="K816" s="7">
        <v>5.6000000000000014</v>
      </c>
      <c r="L816" s="7">
        <v>0.95</v>
      </c>
      <c r="M816" s="7" t="s">
        <v>703</v>
      </c>
      <c r="N816" s="7" t="s">
        <v>706</v>
      </c>
      <c r="O816" s="7" t="s">
        <v>686</v>
      </c>
    </row>
    <row r="817" spans="2:15" ht="15">
      <c r="B817" s="6" t="s">
        <v>599</v>
      </c>
      <c r="C817" s="7" t="s">
        <v>696</v>
      </c>
      <c r="D817" s="7" t="s">
        <v>661</v>
      </c>
      <c r="E817" s="7">
        <v>5.3200000000000012</v>
      </c>
      <c r="F817" s="7">
        <v>1.7485994395515527</v>
      </c>
      <c r="G817" s="7">
        <v>5.6000000000000014</v>
      </c>
      <c r="H817" s="7">
        <v>0.95</v>
      </c>
      <c r="I817" s="7">
        <v>5.3200000000000012</v>
      </c>
      <c r="J817" s="7">
        <v>1.7485994395515527</v>
      </c>
      <c r="K817" s="7">
        <v>5.6000000000000014</v>
      </c>
      <c r="L817" s="7">
        <v>0.95</v>
      </c>
      <c r="M817" s="7" t="s">
        <v>703</v>
      </c>
      <c r="N817" s="7" t="s">
        <v>706</v>
      </c>
      <c r="O817" s="7" t="s">
        <v>686</v>
      </c>
    </row>
    <row r="818" spans="2:15" ht="15">
      <c r="B818" s="6" t="s">
        <v>599</v>
      </c>
      <c r="C818" s="7" t="s">
        <v>697</v>
      </c>
      <c r="D818" s="7" t="s">
        <v>661</v>
      </c>
      <c r="E818" s="7">
        <v>5.3200000000000012</v>
      </c>
      <c r="F818" s="7">
        <v>1.7485994395515527</v>
      </c>
      <c r="G818" s="7">
        <v>5.6000000000000014</v>
      </c>
      <c r="H818" s="7">
        <v>0.95</v>
      </c>
      <c r="I818" s="7">
        <v>5.3200000000000012</v>
      </c>
      <c r="J818" s="7">
        <v>1.7485994395515527</v>
      </c>
      <c r="K818" s="7">
        <v>5.6000000000000014</v>
      </c>
      <c r="L818" s="7">
        <v>0.95</v>
      </c>
      <c r="M818" s="7" t="s">
        <v>703</v>
      </c>
      <c r="N818" s="7" t="s">
        <v>706</v>
      </c>
      <c r="O818" s="7" t="s">
        <v>686</v>
      </c>
    </row>
    <row r="819" spans="2:15" ht="15">
      <c r="B819" s="6" t="s">
        <v>599</v>
      </c>
      <c r="C819" s="7" t="s">
        <v>698</v>
      </c>
      <c r="D819" s="7" t="s">
        <v>661</v>
      </c>
      <c r="E819" s="7">
        <v>5.3200000000000012</v>
      </c>
      <c r="F819" s="7">
        <v>1.7485994395515527</v>
      </c>
      <c r="G819" s="7">
        <v>5.6000000000000014</v>
      </c>
      <c r="H819" s="7">
        <v>0.95</v>
      </c>
      <c r="I819" s="7">
        <v>5.3200000000000012</v>
      </c>
      <c r="J819" s="7">
        <v>1.7485994395515527</v>
      </c>
      <c r="K819" s="7">
        <v>5.6000000000000014</v>
      </c>
      <c r="L819" s="7">
        <v>0.95</v>
      </c>
      <c r="M819" s="7" t="s">
        <v>703</v>
      </c>
      <c r="N819" s="7" t="s">
        <v>706</v>
      </c>
      <c r="O819" s="7" t="s">
        <v>686</v>
      </c>
    </row>
    <row r="820" spans="2:15" ht="15">
      <c r="B820" s="6" t="s">
        <v>599</v>
      </c>
      <c r="C820" s="7" t="s">
        <v>699</v>
      </c>
      <c r="D820" s="7" t="s">
        <v>661</v>
      </c>
      <c r="E820" s="7">
        <v>5.3200000000000012</v>
      </c>
      <c r="F820" s="7">
        <v>1.7485994395515527</v>
      </c>
      <c r="G820" s="7">
        <v>5.6000000000000014</v>
      </c>
      <c r="H820" s="7">
        <v>0.95</v>
      </c>
      <c r="I820" s="7">
        <v>5.3200000000000012</v>
      </c>
      <c r="J820" s="7">
        <v>1.7485994395515527</v>
      </c>
      <c r="K820" s="7">
        <v>5.6000000000000014</v>
      </c>
      <c r="L820" s="7">
        <v>0.95</v>
      </c>
      <c r="M820" s="7" t="s">
        <v>703</v>
      </c>
      <c r="N820" s="7" t="s">
        <v>706</v>
      </c>
      <c r="O820" s="7" t="s">
        <v>686</v>
      </c>
    </row>
    <row r="821" spans="2:15" ht="15">
      <c r="B821" s="6" t="s">
        <v>599</v>
      </c>
      <c r="C821" s="7" t="s">
        <v>700</v>
      </c>
      <c r="D821" s="7" t="s">
        <v>661</v>
      </c>
      <c r="E821" s="7">
        <v>5.3200000000000012</v>
      </c>
      <c r="F821" s="7">
        <v>1.7485994395515527</v>
      </c>
      <c r="G821" s="7">
        <v>5.6000000000000014</v>
      </c>
      <c r="H821" s="7">
        <v>0.95</v>
      </c>
      <c r="I821" s="7">
        <v>5.3200000000000012</v>
      </c>
      <c r="J821" s="7">
        <v>1.7485994395515527</v>
      </c>
      <c r="K821" s="7">
        <v>5.6000000000000014</v>
      </c>
      <c r="L821" s="7">
        <v>0.95</v>
      </c>
      <c r="M821" s="7" t="s">
        <v>703</v>
      </c>
      <c r="N821" s="7" t="s">
        <v>706</v>
      </c>
      <c r="O821" s="7" t="s">
        <v>686</v>
      </c>
    </row>
    <row r="822" spans="2:15" ht="15">
      <c r="B822" s="6" t="s">
        <v>599</v>
      </c>
      <c r="C822" s="7" t="s">
        <v>701</v>
      </c>
      <c r="D822" s="7" t="s">
        <v>661</v>
      </c>
      <c r="E822" s="7">
        <v>5.3200000000000012</v>
      </c>
      <c r="F822" s="7">
        <v>1.7485994395515527</v>
      </c>
      <c r="G822" s="7">
        <v>5.6000000000000014</v>
      </c>
      <c r="H822" s="7">
        <v>0.95</v>
      </c>
      <c r="I822" s="7">
        <v>5.3200000000000012</v>
      </c>
      <c r="J822" s="7">
        <v>1.7485994395515527</v>
      </c>
      <c r="K822" s="7">
        <v>5.6000000000000014</v>
      </c>
      <c r="L822" s="7">
        <v>0.95</v>
      </c>
      <c r="M822" s="7" t="s">
        <v>703</v>
      </c>
      <c r="N822" s="7" t="s">
        <v>706</v>
      </c>
      <c r="O822" s="7" t="s">
        <v>686</v>
      </c>
    </row>
    <row r="823" spans="2:15" ht="15">
      <c r="B823" s="6" t="s">
        <v>558</v>
      </c>
      <c r="C823" s="7" t="s">
        <v>683</v>
      </c>
      <c r="D823" s="7">
        <v>115.90288</v>
      </c>
      <c r="E823" s="7">
        <v>113.417</v>
      </c>
      <c r="F823" s="7">
        <v>57.074968124533157</v>
      </c>
      <c r="G823" s="7">
        <v>126.96837352434061</v>
      </c>
      <c r="H823" s="7">
        <v>0.89326969269443524</v>
      </c>
      <c r="I823" s="7">
        <v>105.785</v>
      </c>
      <c r="J823" s="7">
        <v>53.234307934910461</v>
      </c>
      <c r="K823" s="7">
        <v>118.42448127945873</v>
      </c>
      <c r="L823" s="7">
        <v>0.89326969269443524</v>
      </c>
      <c r="M823" s="7" t="s">
        <v>703</v>
      </c>
      <c r="N823" s="7" t="s">
        <v>706</v>
      </c>
      <c r="O823" s="7" t="s">
        <v>686</v>
      </c>
    </row>
    <row r="824" spans="2:15" ht="15">
      <c r="B824" s="6" t="s">
        <v>558</v>
      </c>
      <c r="C824" s="7" t="s">
        <v>687</v>
      </c>
      <c r="D824" s="7">
        <v>109.584</v>
      </c>
      <c r="E824" s="7">
        <v>106.657</v>
      </c>
      <c r="F824" s="7">
        <v>55.122407565209514</v>
      </c>
      <c r="G824" s="7">
        <v>120.05913320020709</v>
      </c>
      <c r="H824" s="7">
        <v>0.8883705650459921</v>
      </c>
      <c r="I824" s="7">
        <v>99.025000000000006</v>
      </c>
      <c r="J824" s="7">
        <v>51.178041845775446</v>
      </c>
      <c r="K824" s="7">
        <v>111.46812365949265</v>
      </c>
      <c r="L824" s="7">
        <v>0.8883705650459921</v>
      </c>
      <c r="M824" s="7" t="s">
        <v>703</v>
      </c>
      <c r="N824" s="7" t="s">
        <v>706</v>
      </c>
      <c r="O824" s="7" t="s">
        <v>686</v>
      </c>
    </row>
    <row r="825" spans="2:15" ht="15">
      <c r="B825" s="6" t="s">
        <v>558</v>
      </c>
      <c r="C825" s="7" t="s">
        <v>688</v>
      </c>
      <c r="D825" s="7">
        <v>99.050445999999994</v>
      </c>
      <c r="E825" s="7">
        <v>105.142</v>
      </c>
      <c r="F825" s="7">
        <v>46.069878898239061</v>
      </c>
      <c r="G825" s="7">
        <v>114.79230769393223</v>
      </c>
      <c r="H825" s="7">
        <v>0.91593245324710604</v>
      </c>
      <c r="I825" s="7">
        <v>97.51</v>
      </c>
      <c r="J825" s="7">
        <v>42.725779340009609</v>
      </c>
      <c r="K825" s="7">
        <v>106.45981551839733</v>
      </c>
      <c r="L825" s="7">
        <v>0.91593245324710604</v>
      </c>
      <c r="M825" s="7" t="s">
        <v>703</v>
      </c>
      <c r="N825" s="7" t="s">
        <v>706</v>
      </c>
      <c r="O825" s="7" t="s">
        <v>686</v>
      </c>
    </row>
    <row r="826" spans="2:15" ht="15">
      <c r="B826" s="6" t="s">
        <v>558</v>
      </c>
      <c r="C826" s="7" t="s">
        <v>689</v>
      </c>
      <c r="D826" s="7">
        <v>94.209000000000003</v>
      </c>
      <c r="E826" s="7">
        <v>106.28100000000001</v>
      </c>
      <c r="F826" s="7">
        <v>36.278104575534798</v>
      </c>
      <c r="G826" s="7">
        <v>112.30205622602571</v>
      </c>
      <c r="H826" s="7">
        <v>0.94638516489931956</v>
      </c>
      <c r="I826" s="7">
        <v>98.65</v>
      </c>
      <c r="J826" s="7">
        <v>33.673328406549693</v>
      </c>
      <c r="K826" s="7">
        <v>104.23874301801297</v>
      </c>
      <c r="L826" s="7">
        <v>0.94638516489931956</v>
      </c>
      <c r="M826" s="7" t="s">
        <v>703</v>
      </c>
      <c r="N826" s="7" t="s">
        <v>706</v>
      </c>
      <c r="O826" s="7" t="s">
        <v>686</v>
      </c>
    </row>
    <row r="827" spans="2:15" ht="15">
      <c r="B827" s="6" t="s">
        <v>558</v>
      </c>
      <c r="C827" s="7" t="s">
        <v>690</v>
      </c>
      <c r="D827" s="7">
        <v>110.529</v>
      </c>
      <c r="E827" s="7">
        <v>104.047</v>
      </c>
      <c r="F827" s="7">
        <v>36.284249546177875</v>
      </c>
      <c r="G827" s="7">
        <v>110.1922183011546</v>
      </c>
      <c r="H827" s="7">
        <v>0.94423183056030546</v>
      </c>
      <c r="I827" s="7">
        <v>96.852999999999994</v>
      </c>
      <c r="J827" s="7">
        <v>33.775490127499722</v>
      </c>
      <c r="K827" s="7">
        <v>102.57332666123699</v>
      </c>
      <c r="L827" s="7">
        <v>0.94423183056030546</v>
      </c>
      <c r="M827" s="7" t="s">
        <v>703</v>
      </c>
      <c r="N827" s="7" t="s">
        <v>706</v>
      </c>
      <c r="O827" s="7" t="s">
        <v>686</v>
      </c>
    </row>
    <row r="828" spans="2:15" ht="15">
      <c r="B828" s="6" t="s">
        <v>558</v>
      </c>
      <c r="C828" s="7" t="s">
        <v>691</v>
      </c>
      <c r="D828" s="7">
        <v>107.342</v>
      </c>
      <c r="E828" s="7">
        <v>95.900999999999996</v>
      </c>
      <c r="F828" s="7">
        <v>28.952834416745599</v>
      </c>
      <c r="G828" s="7">
        <v>100.1761868996993</v>
      </c>
      <c r="H828" s="7">
        <v>0.9573233217193643</v>
      </c>
      <c r="I828" s="7">
        <v>87.41</v>
      </c>
      <c r="J828" s="7">
        <v>26.389372961363595</v>
      </c>
      <c r="K828" s="7">
        <v>91.30666517453119</v>
      </c>
      <c r="L828" s="7">
        <v>0.9573233217193643</v>
      </c>
      <c r="M828" s="7" t="s">
        <v>703</v>
      </c>
      <c r="N828" s="7" t="s">
        <v>706</v>
      </c>
      <c r="O828" s="7" t="s">
        <v>686</v>
      </c>
    </row>
    <row r="829" spans="2:15" ht="15">
      <c r="B829" s="6" t="s">
        <v>558</v>
      </c>
      <c r="C829" s="7" t="s">
        <v>692</v>
      </c>
      <c r="D829" s="7" t="s">
        <v>661</v>
      </c>
      <c r="E829" s="7">
        <v>86.23272758798943</v>
      </c>
      <c r="F829" s="7">
        <v>35.620312923044423</v>
      </c>
      <c r="G829" s="7">
        <v>93.3</v>
      </c>
      <c r="H829" s="7">
        <v>0.92425217136108717</v>
      </c>
      <c r="I829" s="7">
        <v>86.23272758798943</v>
      </c>
      <c r="J829" s="7">
        <v>35.620312923044423</v>
      </c>
      <c r="K829" s="7">
        <v>93.3</v>
      </c>
      <c r="L829" s="7">
        <v>0.92425217136108717</v>
      </c>
      <c r="M829" s="7" t="s">
        <v>703</v>
      </c>
      <c r="N829" s="7" t="s">
        <v>706</v>
      </c>
      <c r="O829" s="7" t="s">
        <v>686</v>
      </c>
    </row>
    <row r="830" spans="2:15" ht="15">
      <c r="B830" s="6" t="s">
        <v>558</v>
      </c>
      <c r="C830" s="7" t="s">
        <v>693</v>
      </c>
      <c r="D830" s="7" t="s">
        <v>661</v>
      </c>
      <c r="E830" s="7">
        <v>85.863026719445003</v>
      </c>
      <c r="F830" s="7">
        <v>35.46759989872271</v>
      </c>
      <c r="G830" s="7">
        <v>92.9</v>
      </c>
      <c r="H830" s="7">
        <v>0.92425217136108717</v>
      </c>
      <c r="I830" s="7">
        <v>85.863026719445003</v>
      </c>
      <c r="J830" s="7">
        <v>35.46759989872271</v>
      </c>
      <c r="K830" s="7">
        <v>92.9</v>
      </c>
      <c r="L830" s="7">
        <v>0.92425217136108717</v>
      </c>
      <c r="M830" s="7" t="s">
        <v>703</v>
      </c>
      <c r="N830" s="7" t="s">
        <v>706</v>
      </c>
      <c r="O830" s="7" t="s">
        <v>686</v>
      </c>
    </row>
    <row r="831" spans="2:15" ht="15">
      <c r="B831" s="6" t="s">
        <v>558</v>
      </c>
      <c r="C831" s="7" t="s">
        <v>694</v>
      </c>
      <c r="D831" s="7" t="s">
        <v>661</v>
      </c>
      <c r="E831" s="7">
        <v>87.15697975935052</v>
      </c>
      <c r="F831" s="7">
        <v>36.00209548384877</v>
      </c>
      <c r="G831" s="7">
        <v>94.3</v>
      </c>
      <c r="H831" s="7">
        <v>0.92425217136108717</v>
      </c>
      <c r="I831" s="7">
        <v>87.15697975935052</v>
      </c>
      <c r="J831" s="7">
        <v>36.00209548384877</v>
      </c>
      <c r="K831" s="7">
        <v>94.3</v>
      </c>
      <c r="L831" s="7">
        <v>0.92425217136108717</v>
      </c>
      <c r="M831" s="7" t="s">
        <v>703</v>
      </c>
      <c r="N831" s="7" t="s">
        <v>706</v>
      </c>
      <c r="O831" s="7" t="s">
        <v>686</v>
      </c>
    </row>
    <row r="832" spans="2:15" ht="15">
      <c r="B832" s="6" t="s">
        <v>558</v>
      </c>
      <c r="C832" s="7" t="s">
        <v>695</v>
      </c>
      <c r="D832" s="7" t="s">
        <v>661</v>
      </c>
      <c r="E832" s="7">
        <v>88.820633667800479</v>
      </c>
      <c r="F832" s="7">
        <v>36.689304093296549</v>
      </c>
      <c r="G832" s="7">
        <v>96.1</v>
      </c>
      <c r="H832" s="7">
        <v>0.92425217136108717</v>
      </c>
      <c r="I832" s="7">
        <v>88.820633667800479</v>
      </c>
      <c r="J832" s="7">
        <v>36.689304093296549</v>
      </c>
      <c r="K832" s="7">
        <v>96.1</v>
      </c>
      <c r="L832" s="7">
        <v>0.92425217136108717</v>
      </c>
      <c r="M832" s="7" t="s">
        <v>703</v>
      </c>
      <c r="N832" s="7" t="s">
        <v>706</v>
      </c>
      <c r="O832" s="7" t="s">
        <v>686</v>
      </c>
    </row>
    <row r="833" spans="2:15" ht="15">
      <c r="B833" s="6" t="s">
        <v>558</v>
      </c>
      <c r="C833" s="7" t="s">
        <v>696</v>
      </c>
      <c r="D833" s="7" t="s">
        <v>661</v>
      </c>
      <c r="E833" s="7">
        <v>90.391862359114327</v>
      </c>
      <c r="F833" s="7">
        <v>37.338334446663936</v>
      </c>
      <c r="G833" s="7">
        <v>97.8</v>
      </c>
      <c r="H833" s="7">
        <v>0.92425217136108717</v>
      </c>
      <c r="I833" s="7">
        <v>90.391862359114327</v>
      </c>
      <c r="J833" s="7">
        <v>37.338334446663936</v>
      </c>
      <c r="K833" s="7">
        <v>97.8</v>
      </c>
      <c r="L833" s="7">
        <v>0.92425217136108717</v>
      </c>
      <c r="M833" s="7" t="s">
        <v>703</v>
      </c>
      <c r="N833" s="7" t="s">
        <v>706</v>
      </c>
      <c r="O833" s="7" t="s">
        <v>686</v>
      </c>
    </row>
    <row r="834" spans="2:15" ht="15">
      <c r="B834" s="6" t="s">
        <v>558</v>
      </c>
      <c r="C834" s="7" t="s">
        <v>697</v>
      </c>
      <c r="D834" s="7" t="s">
        <v>661</v>
      </c>
      <c r="E834" s="7">
        <v>91.963091050428176</v>
      </c>
      <c r="F834" s="7">
        <v>37.987364800031315</v>
      </c>
      <c r="G834" s="7">
        <v>99.5</v>
      </c>
      <c r="H834" s="7">
        <v>0.92425217136108717</v>
      </c>
      <c r="I834" s="7">
        <v>91.963091050428176</v>
      </c>
      <c r="J834" s="7">
        <v>37.987364800031315</v>
      </c>
      <c r="K834" s="7">
        <v>99.5</v>
      </c>
      <c r="L834" s="7">
        <v>0.92425217136108717</v>
      </c>
      <c r="M834" s="7" t="s">
        <v>703</v>
      </c>
      <c r="N834" s="7" t="s">
        <v>706</v>
      </c>
      <c r="O834" s="7" t="s">
        <v>686</v>
      </c>
    </row>
    <row r="835" spans="2:15" ht="15">
      <c r="B835" s="6" t="s">
        <v>558</v>
      </c>
      <c r="C835" s="7" t="s">
        <v>698</v>
      </c>
      <c r="D835" s="7" t="s">
        <v>661</v>
      </c>
      <c r="E835" s="7">
        <v>93.257044090333707</v>
      </c>
      <c r="F835" s="7">
        <v>38.521860385157368</v>
      </c>
      <c r="G835" s="7">
        <v>100.9</v>
      </c>
      <c r="H835" s="7">
        <v>0.92425217136108717</v>
      </c>
      <c r="I835" s="7">
        <v>93.257044090333707</v>
      </c>
      <c r="J835" s="7">
        <v>38.521860385157368</v>
      </c>
      <c r="K835" s="7">
        <v>100.9</v>
      </c>
      <c r="L835" s="7">
        <v>0.92425217136108717</v>
      </c>
      <c r="M835" s="7" t="s">
        <v>703</v>
      </c>
      <c r="N835" s="7" t="s">
        <v>706</v>
      </c>
      <c r="O835" s="7" t="s">
        <v>686</v>
      </c>
    </row>
    <row r="836" spans="2:15" ht="15">
      <c r="B836" s="6" t="s">
        <v>558</v>
      </c>
      <c r="C836" s="7" t="s">
        <v>699</v>
      </c>
      <c r="D836" s="7" t="s">
        <v>661</v>
      </c>
      <c r="E836" s="7">
        <v>94.55099713023921</v>
      </c>
      <c r="F836" s="7">
        <v>39.056355970283441</v>
      </c>
      <c r="G836" s="7">
        <v>102.3</v>
      </c>
      <c r="H836" s="7">
        <v>0.92425217136108717</v>
      </c>
      <c r="I836" s="7">
        <v>94.55099713023921</v>
      </c>
      <c r="J836" s="7">
        <v>39.056355970283441</v>
      </c>
      <c r="K836" s="7">
        <v>102.3</v>
      </c>
      <c r="L836" s="7">
        <v>0.92425217136108717</v>
      </c>
      <c r="M836" s="7" t="s">
        <v>703</v>
      </c>
      <c r="N836" s="7" t="s">
        <v>706</v>
      </c>
      <c r="O836" s="7" t="s">
        <v>686</v>
      </c>
    </row>
    <row r="837" spans="2:15" ht="15">
      <c r="B837" s="6" t="s">
        <v>558</v>
      </c>
      <c r="C837" s="7" t="s">
        <v>700</v>
      </c>
      <c r="D837" s="7" t="s">
        <v>661</v>
      </c>
      <c r="E837" s="7">
        <v>96.122225821553059</v>
      </c>
      <c r="F837" s="7">
        <v>39.705386323650821</v>
      </c>
      <c r="G837" s="7">
        <v>104</v>
      </c>
      <c r="H837" s="7">
        <v>0.92425217136108717</v>
      </c>
      <c r="I837" s="7">
        <v>96.122225821553059</v>
      </c>
      <c r="J837" s="7">
        <v>39.705386323650821</v>
      </c>
      <c r="K837" s="7">
        <v>104</v>
      </c>
      <c r="L837" s="7">
        <v>0.92425217136108717</v>
      </c>
      <c r="M837" s="7" t="s">
        <v>703</v>
      </c>
      <c r="N837" s="7" t="s">
        <v>706</v>
      </c>
      <c r="O837" s="7" t="s">
        <v>686</v>
      </c>
    </row>
    <row r="838" spans="2:15" ht="15">
      <c r="B838" s="6" t="s">
        <v>558</v>
      </c>
      <c r="C838" s="7" t="s">
        <v>701</v>
      </c>
      <c r="D838" s="7" t="s">
        <v>661</v>
      </c>
      <c r="E838" s="7">
        <v>97.693454512866921</v>
      </c>
      <c r="F838" s="7">
        <v>40.354416677018165</v>
      </c>
      <c r="G838" s="7">
        <v>105.7</v>
      </c>
      <c r="H838" s="7">
        <v>0.92425217136108717</v>
      </c>
      <c r="I838" s="7">
        <v>97.693454512866921</v>
      </c>
      <c r="J838" s="7">
        <v>40.354416677018165</v>
      </c>
      <c r="K838" s="7">
        <v>105.7</v>
      </c>
      <c r="L838" s="7">
        <v>0.92425217136108717</v>
      </c>
      <c r="M838" s="7" t="s">
        <v>703</v>
      </c>
      <c r="N838" s="7" t="s">
        <v>706</v>
      </c>
      <c r="O838" s="7" t="s">
        <v>686</v>
      </c>
    </row>
    <row r="839" spans="2:15" ht="15">
      <c r="B839" s="6" t="s">
        <v>631</v>
      </c>
      <c r="C839" s="7" t="s">
        <v>683</v>
      </c>
      <c r="D839" s="7">
        <v>223.61563000000001</v>
      </c>
      <c r="E839" s="7">
        <v>244.49399999999997</v>
      </c>
      <c r="F839" s="7">
        <v>77.616158668626568</v>
      </c>
      <c r="G839" s="7">
        <v>260.15888898727155</v>
      </c>
      <c r="H839" s="7">
        <v>0.93978722369144962</v>
      </c>
      <c r="I839" s="7">
        <v>224.07010000000002</v>
      </c>
      <c r="J839" s="7">
        <v>71.876124241171127</v>
      </c>
      <c r="K839" s="7">
        <v>238.63813033960065</v>
      </c>
      <c r="L839" s="7">
        <v>0.93895346766726184</v>
      </c>
      <c r="M839" s="7" t="s">
        <v>684</v>
      </c>
      <c r="N839" s="7" t="s">
        <v>706</v>
      </c>
      <c r="O839" s="7" t="s">
        <v>686</v>
      </c>
    </row>
    <row r="840" spans="2:15" ht="15">
      <c r="B840" s="6" t="s">
        <v>631</v>
      </c>
      <c r="C840" s="7" t="s">
        <v>687</v>
      </c>
      <c r="D840" s="7">
        <v>236.21009599999999</v>
      </c>
      <c r="E840" s="7">
        <v>230.50900000000001</v>
      </c>
      <c r="F840" s="7">
        <v>77.101914864111635</v>
      </c>
      <c r="G840" s="7">
        <v>245.9633431978275</v>
      </c>
      <c r="H840" s="7">
        <v>0.93716810400728046</v>
      </c>
      <c r="I840" s="7">
        <v>210.08520000000004</v>
      </c>
      <c r="J840" s="7">
        <v>70.991788553983639</v>
      </c>
      <c r="K840" s="7">
        <v>224.38716978327565</v>
      </c>
      <c r="L840" s="7">
        <v>0.93626208754676499</v>
      </c>
      <c r="M840" s="7" t="s">
        <v>684</v>
      </c>
      <c r="N840" s="7" t="s">
        <v>706</v>
      </c>
      <c r="O840" s="7" t="s">
        <v>686</v>
      </c>
    </row>
    <row r="841" spans="2:15" ht="15">
      <c r="B841" s="6" t="s">
        <v>631</v>
      </c>
      <c r="C841" s="7" t="s">
        <v>688</v>
      </c>
      <c r="D841" s="7">
        <v>212.91431399999999</v>
      </c>
      <c r="E841" s="7">
        <v>229.57300000000001</v>
      </c>
      <c r="F841" s="7">
        <v>76.221019690651815</v>
      </c>
      <c r="G841" s="7">
        <v>243.52910896049838</v>
      </c>
      <c r="H841" s="7">
        <v>0.94269223494443899</v>
      </c>
      <c r="I841" s="7">
        <v>209.14879999999999</v>
      </c>
      <c r="J841" s="7">
        <v>69.520311544222977</v>
      </c>
      <c r="K841" s="7">
        <v>221.90601049211568</v>
      </c>
      <c r="L841" s="7">
        <v>0.94251074829463011</v>
      </c>
      <c r="M841" s="7" t="s">
        <v>684</v>
      </c>
      <c r="N841" s="7" t="s">
        <v>706</v>
      </c>
      <c r="O841" s="7" t="s">
        <v>686</v>
      </c>
    </row>
    <row r="842" spans="2:15" ht="15">
      <c r="B842" s="6" t="s">
        <v>631</v>
      </c>
      <c r="C842" s="7" t="s">
        <v>689</v>
      </c>
      <c r="D842" s="7">
        <v>207.61599999999999</v>
      </c>
      <c r="E842" s="7">
        <v>231.875</v>
      </c>
      <c r="F842" s="7">
        <v>62.38752725306513</v>
      </c>
      <c r="G842" s="7">
        <v>240.99101799902502</v>
      </c>
      <c r="H842" s="7">
        <v>0.96217278936486383</v>
      </c>
      <c r="I842" s="7">
        <v>211.45159999999998</v>
      </c>
      <c r="J842" s="7">
        <v>57.126769685601133</v>
      </c>
      <c r="K842" s="7">
        <v>219.81900171707369</v>
      </c>
      <c r="L842" s="7">
        <v>0.96193503904706434</v>
      </c>
      <c r="M842" s="7" t="s">
        <v>684</v>
      </c>
      <c r="N842" s="7" t="s">
        <v>706</v>
      </c>
      <c r="O842" s="7" t="s">
        <v>686</v>
      </c>
    </row>
    <row r="843" spans="2:15" ht="15">
      <c r="B843" s="6" t="s">
        <v>631</v>
      </c>
      <c r="C843" s="7" t="s">
        <v>690</v>
      </c>
      <c r="D843" s="7">
        <v>240.66300000000001</v>
      </c>
      <c r="E843" s="7">
        <v>231.31399999999996</v>
      </c>
      <c r="F843" s="7">
        <v>68.238532540830306</v>
      </c>
      <c r="G843" s="7">
        <v>241.70088444368398</v>
      </c>
      <c r="H843" s="7">
        <v>0.95702587324994193</v>
      </c>
      <c r="I843" s="7">
        <v>211.45899999999997</v>
      </c>
      <c r="J843" s="7">
        <v>62.696929559512363</v>
      </c>
      <c r="K843" s="7">
        <v>221.02980734346767</v>
      </c>
      <c r="L843" s="7">
        <v>0.95669901965486848</v>
      </c>
      <c r="M843" s="7" t="s">
        <v>684</v>
      </c>
      <c r="N843" s="7" t="s">
        <v>706</v>
      </c>
      <c r="O843" s="7" t="s">
        <v>686</v>
      </c>
    </row>
    <row r="844" spans="2:15" ht="15">
      <c r="B844" s="6" t="s">
        <v>631</v>
      </c>
      <c r="C844" s="7" t="s">
        <v>691</v>
      </c>
      <c r="D844" s="7">
        <v>249.37914754098358</v>
      </c>
      <c r="E844" s="7">
        <v>220.15389999999999</v>
      </c>
      <c r="F844" s="7">
        <v>51.660432774817338</v>
      </c>
      <c r="G844" s="7">
        <v>226.81280579904092</v>
      </c>
      <c r="H844" s="7">
        <v>0.97064140282740119</v>
      </c>
      <c r="I844" s="7">
        <v>198.98379999999997</v>
      </c>
      <c r="J844" s="7">
        <v>46.692098394794264</v>
      </c>
      <c r="K844" s="7">
        <v>205.0097142515684</v>
      </c>
      <c r="L844" s="7">
        <v>0.97060668918266968</v>
      </c>
      <c r="M844" s="7" t="s">
        <v>684</v>
      </c>
      <c r="N844" s="7" t="s">
        <v>706</v>
      </c>
      <c r="O844" s="7" t="s">
        <v>686</v>
      </c>
    </row>
    <row r="845" spans="2:15" ht="15">
      <c r="B845" s="6" t="s">
        <v>631</v>
      </c>
      <c r="C845" s="7" t="s">
        <v>692</v>
      </c>
      <c r="D845" s="7" t="s">
        <v>661</v>
      </c>
      <c r="E845" s="7">
        <v>213.7858256890886</v>
      </c>
      <c r="F845" s="7">
        <v>64.961713149696578</v>
      </c>
      <c r="G845" s="7">
        <v>224.26972579484033</v>
      </c>
      <c r="H845" s="7">
        <v>0.95325316393643655</v>
      </c>
      <c r="I845" s="7">
        <v>201.10672568908856</v>
      </c>
      <c r="J845" s="7">
        <v>62.069119018745177</v>
      </c>
      <c r="K845" s="7">
        <v>211.25658669627131</v>
      </c>
      <c r="L845" s="7">
        <v>0.95195481870690524</v>
      </c>
      <c r="M845" s="7" t="s">
        <v>684</v>
      </c>
      <c r="N845" s="7" t="s">
        <v>706</v>
      </c>
      <c r="O845" s="7" t="s">
        <v>686</v>
      </c>
    </row>
    <row r="846" spans="2:15" ht="15">
      <c r="B846" s="6" t="s">
        <v>631</v>
      </c>
      <c r="C846" s="7" t="s">
        <v>693</v>
      </c>
      <c r="D846" s="7" t="s">
        <v>661</v>
      </c>
      <c r="E846" s="7">
        <v>220.11774781002205</v>
      </c>
      <c r="F846" s="7">
        <v>66.91675991741684</v>
      </c>
      <c r="G846" s="7">
        <v>230.89760552436783</v>
      </c>
      <c r="H846" s="7">
        <v>0.95331325463568684</v>
      </c>
      <c r="I846" s="7">
        <v>207.43864781002208</v>
      </c>
      <c r="J846" s="7">
        <v>64.024165786465389</v>
      </c>
      <c r="K846" s="7">
        <v>217.88446642579885</v>
      </c>
      <c r="L846" s="7">
        <v>0.95205799299449312</v>
      </c>
      <c r="M846" s="7" t="s">
        <v>684</v>
      </c>
      <c r="N846" s="7" t="s">
        <v>706</v>
      </c>
      <c r="O846" s="7" t="s">
        <v>686</v>
      </c>
    </row>
    <row r="847" spans="2:15" ht="15">
      <c r="B847" s="6" t="s">
        <v>631</v>
      </c>
      <c r="C847" s="7" t="s">
        <v>694</v>
      </c>
      <c r="D847" s="7" t="s">
        <v>661</v>
      </c>
      <c r="E847" s="7">
        <v>220.92326594804697</v>
      </c>
      <c r="F847" s="7">
        <v>67.415114960883898</v>
      </c>
      <c r="G847" s="7">
        <v>231.81367592874628</v>
      </c>
      <c r="H847" s="7">
        <v>0.95302084772579709</v>
      </c>
      <c r="I847" s="7">
        <v>208.24416594804697</v>
      </c>
      <c r="J847" s="7">
        <v>64.522520829932489</v>
      </c>
      <c r="K847" s="7">
        <v>218.80053683017726</v>
      </c>
      <c r="L847" s="7">
        <v>0.95175345072245565</v>
      </c>
      <c r="M847" s="7" t="s">
        <v>684</v>
      </c>
      <c r="N847" s="7" t="s">
        <v>706</v>
      </c>
      <c r="O847" s="7" t="s">
        <v>686</v>
      </c>
    </row>
    <row r="848" spans="2:15" ht="15">
      <c r="B848" s="6" t="s">
        <v>631</v>
      </c>
      <c r="C848" s="7" t="s">
        <v>695</v>
      </c>
      <c r="D848" s="7" t="s">
        <v>661</v>
      </c>
      <c r="E848" s="7">
        <v>223.44147209103829</v>
      </c>
      <c r="F848" s="7">
        <v>68.316715133378793</v>
      </c>
      <c r="G848" s="7">
        <v>234.49637563710439</v>
      </c>
      <c r="H848" s="7">
        <v>0.95285682554354634</v>
      </c>
      <c r="I848" s="7">
        <v>210.76237209103826</v>
      </c>
      <c r="J848" s="7">
        <v>65.424121002427341</v>
      </c>
      <c r="K848" s="7">
        <v>221.48323653853535</v>
      </c>
      <c r="L848" s="7">
        <v>0.95159514275189039</v>
      </c>
      <c r="M848" s="7" t="s">
        <v>684</v>
      </c>
      <c r="N848" s="7" t="s">
        <v>706</v>
      </c>
      <c r="O848" s="7" t="s">
        <v>686</v>
      </c>
    </row>
    <row r="849" spans="2:15" ht="15">
      <c r="B849" s="6" t="s">
        <v>631</v>
      </c>
      <c r="C849" s="7" t="s">
        <v>696</v>
      </c>
      <c r="D849" s="7" t="s">
        <v>661</v>
      </c>
      <c r="E849" s="7">
        <v>225.96978749840505</v>
      </c>
      <c r="F849" s="7">
        <v>69.209600971939892</v>
      </c>
      <c r="G849" s="7">
        <v>237.1857845084804</v>
      </c>
      <c r="H849" s="7">
        <v>0.95271218705910965</v>
      </c>
      <c r="I849" s="7">
        <v>213.29068749840505</v>
      </c>
      <c r="J849" s="7">
        <v>66.317006840988512</v>
      </c>
      <c r="K849" s="7">
        <v>224.17264540991141</v>
      </c>
      <c r="L849" s="7">
        <v>0.95145724451969538</v>
      </c>
      <c r="M849" s="7" t="s">
        <v>684</v>
      </c>
      <c r="N849" s="7" t="s">
        <v>706</v>
      </c>
      <c r="O849" s="7" t="s">
        <v>686</v>
      </c>
    </row>
    <row r="850" spans="2:15" ht="15">
      <c r="B850" s="6" t="s">
        <v>631</v>
      </c>
      <c r="C850" s="7" t="s">
        <v>697</v>
      </c>
      <c r="D850" s="7" t="s">
        <v>661</v>
      </c>
      <c r="E850" s="7">
        <v>228.33444549154856</v>
      </c>
      <c r="F850" s="7">
        <v>70.082839624489395</v>
      </c>
      <c r="G850" s="7">
        <v>239.71116596626362</v>
      </c>
      <c r="H850" s="7">
        <v>0.95253988094857378</v>
      </c>
      <c r="I850" s="7">
        <v>215.65534549154853</v>
      </c>
      <c r="J850" s="7">
        <v>67.190245493537958</v>
      </c>
      <c r="K850" s="7">
        <v>226.69802686769464</v>
      </c>
      <c r="L850" s="7">
        <v>0.95128902739594279</v>
      </c>
      <c r="M850" s="7" t="s">
        <v>684</v>
      </c>
      <c r="N850" s="7" t="s">
        <v>706</v>
      </c>
      <c r="O850" s="7" t="s">
        <v>686</v>
      </c>
    </row>
    <row r="851" spans="2:15" ht="15">
      <c r="B851" s="6" t="s">
        <v>631</v>
      </c>
      <c r="C851" s="7" t="s">
        <v>698</v>
      </c>
      <c r="D851" s="7" t="s">
        <v>661</v>
      </c>
      <c r="E851" s="7">
        <v>230.17539214064951</v>
      </c>
      <c r="F851" s="7">
        <v>70.797409451786351</v>
      </c>
      <c r="G851" s="7">
        <v>241.68619837281716</v>
      </c>
      <c r="H851" s="7">
        <v>0.95237292692066977</v>
      </c>
      <c r="I851" s="7">
        <v>217.49629214064947</v>
      </c>
      <c r="J851" s="7">
        <v>67.904815320834871</v>
      </c>
      <c r="K851" s="7">
        <v>228.67305927424815</v>
      </c>
      <c r="L851" s="7">
        <v>0.95112337601521157</v>
      </c>
      <c r="M851" s="7" t="s">
        <v>684</v>
      </c>
      <c r="N851" s="7" t="s">
        <v>706</v>
      </c>
      <c r="O851" s="7" t="s">
        <v>686</v>
      </c>
    </row>
    <row r="852" spans="2:15" ht="15">
      <c r="B852" s="6" t="s">
        <v>631</v>
      </c>
      <c r="C852" s="7" t="s">
        <v>699</v>
      </c>
      <c r="D852" s="7" t="s">
        <v>661</v>
      </c>
      <c r="E852" s="7">
        <v>231.92633128508697</v>
      </c>
      <c r="F852" s="7">
        <v>71.494427889136603</v>
      </c>
      <c r="G852" s="7">
        <v>243.56937886835485</v>
      </c>
      <c r="H852" s="7">
        <v>0.95219822936133225</v>
      </c>
      <c r="I852" s="7">
        <v>219.24723128508697</v>
      </c>
      <c r="J852" s="7">
        <v>68.60183375818518</v>
      </c>
      <c r="K852" s="7">
        <v>230.55623976978583</v>
      </c>
      <c r="L852" s="7">
        <v>0.9509490244289589</v>
      </c>
      <c r="M852" s="7" t="s">
        <v>684</v>
      </c>
      <c r="N852" s="7" t="s">
        <v>706</v>
      </c>
      <c r="O852" s="7" t="s">
        <v>686</v>
      </c>
    </row>
    <row r="853" spans="2:15" ht="15">
      <c r="B853" s="6" t="s">
        <v>631</v>
      </c>
      <c r="C853" s="7" t="s">
        <v>700</v>
      </c>
      <c r="D853" s="7" t="s">
        <v>661</v>
      </c>
      <c r="E853" s="7">
        <v>234.3064569920306</v>
      </c>
      <c r="F853" s="7">
        <v>72.383565923808135</v>
      </c>
      <c r="G853" s="7">
        <v>246.1130692858635</v>
      </c>
      <c r="H853" s="7">
        <v>0.95202769065417092</v>
      </c>
      <c r="I853" s="7">
        <v>221.6273569920306</v>
      </c>
      <c r="J853" s="7">
        <v>69.490971792856669</v>
      </c>
      <c r="K853" s="7">
        <v>233.09993018729452</v>
      </c>
      <c r="L853" s="7">
        <v>0.95078259703447454</v>
      </c>
      <c r="M853" s="7" t="s">
        <v>684</v>
      </c>
      <c r="N853" s="7" t="s">
        <v>706</v>
      </c>
      <c r="O853" s="7" t="s">
        <v>686</v>
      </c>
    </row>
    <row r="854" spans="2:15" ht="15">
      <c r="B854" s="6" t="s">
        <v>631</v>
      </c>
      <c r="C854" s="7" t="s">
        <v>701</v>
      </c>
      <c r="D854" s="7" t="s">
        <v>661</v>
      </c>
      <c r="E854" s="7">
        <v>236.6149525798464</v>
      </c>
      <c r="F854" s="7">
        <v>73.251429976886158</v>
      </c>
      <c r="G854" s="7">
        <v>248.58203717491452</v>
      </c>
      <c r="H854" s="7">
        <v>0.95185861081890044</v>
      </c>
      <c r="I854" s="7">
        <v>223.9358525798464</v>
      </c>
      <c r="J854" s="7">
        <v>70.358835845934721</v>
      </c>
      <c r="K854" s="7">
        <v>235.56889807634548</v>
      </c>
      <c r="L854" s="7">
        <v>0.95061722667340864</v>
      </c>
      <c r="M854" s="7" t="s">
        <v>684</v>
      </c>
      <c r="N854" s="7" t="s">
        <v>706</v>
      </c>
      <c r="O854" s="7" t="s">
        <v>686</v>
      </c>
    </row>
    <row r="855" spans="2:15" ht="15">
      <c r="B855" s="6" t="s">
        <v>584</v>
      </c>
      <c r="C855" s="7" t="s">
        <v>683</v>
      </c>
      <c r="D855" s="7">
        <v>199.08979558799101</v>
      </c>
      <c r="E855" s="7">
        <v>243.233</v>
      </c>
      <c r="F855" s="7">
        <v>18.700192679302422</v>
      </c>
      <c r="G855" s="7">
        <v>243.95079318428756</v>
      </c>
      <c r="H855" s="7">
        <v>0.99705763127506897</v>
      </c>
      <c r="I855" s="7">
        <v>220.465</v>
      </c>
      <c r="J855" s="7">
        <v>16.949747686549554</v>
      </c>
      <c r="K855" s="7">
        <v>221.11560363673499</v>
      </c>
      <c r="L855" s="7">
        <v>0.99705763127506897</v>
      </c>
      <c r="M855" s="7" t="s">
        <v>684</v>
      </c>
      <c r="N855" s="7" t="s">
        <v>706</v>
      </c>
      <c r="O855" s="7" t="s">
        <v>686</v>
      </c>
    </row>
    <row r="856" spans="2:15" ht="15">
      <c r="B856" s="6" t="s">
        <v>584</v>
      </c>
      <c r="C856" s="7" t="s">
        <v>687</v>
      </c>
      <c r="D856" s="7">
        <v>220.53690087984208</v>
      </c>
      <c r="E856" s="7">
        <v>224.56899999999999</v>
      </c>
      <c r="F856" s="7">
        <v>17.265270624455827</v>
      </c>
      <c r="G856" s="7">
        <v>225.23171475335283</v>
      </c>
      <c r="H856" s="7">
        <v>0.99705763127506897</v>
      </c>
      <c r="I856" s="7">
        <v>201.80199999999999</v>
      </c>
      <c r="J856" s="7">
        <v>15.514902513510497</v>
      </c>
      <c r="K856" s="7">
        <v>202.39752815685208</v>
      </c>
      <c r="L856" s="7">
        <v>0.99705763127506897</v>
      </c>
      <c r="M856" s="7" t="s">
        <v>684</v>
      </c>
      <c r="N856" s="7" t="s">
        <v>706</v>
      </c>
      <c r="O856" s="7" t="s">
        <v>686</v>
      </c>
    </row>
    <row r="857" spans="2:15" ht="15">
      <c r="B857" s="6" t="s">
        <v>584</v>
      </c>
      <c r="C857" s="7" t="s">
        <v>688</v>
      </c>
      <c r="D857" s="7">
        <v>195.84024420964531</v>
      </c>
      <c r="E857" s="7">
        <v>227.74600000000001</v>
      </c>
      <c r="F857" s="7">
        <v>17.509524126826332</v>
      </c>
      <c r="G857" s="7">
        <v>228.41809024494518</v>
      </c>
      <c r="H857" s="7">
        <v>0.99705763127506908</v>
      </c>
      <c r="I857" s="7">
        <v>204.97800000000001</v>
      </c>
      <c r="J857" s="7">
        <v>15.759079134073076</v>
      </c>
      <c r="K857" s="7">
        <v>205.5829006973926</v>
      </c>
      <c r="L857" s="7">
        <v>0.99705763127506908</v>
      </c>
      <c r="M857" s="7" t="s">
        <v>684</v>
      </c>
      <c r="N857" s="7" t="s">
        <v>706</v>
      </c>
      <c r="O857" s="7" t="s">
        <v>686</v>
      </c>
    </row>
    <row r="858" spans="2:15" ht="15">
      <c r="B858" s="6" t="s">
        <v>584</v>
      </c>
      <c r="C858" s="7" t="s">
        <v>689</v>
      </c>
      <c r="D858" s="7">
        <v>187.39137451970865</v>
      </c>
      <c r="E858" s="7">
        <v>223.88499999999999</v>
      </c>
      <c r="F858" s="7">
        <v>17.212683468138327</v>
      </c>
      <c r="G858" s="7">
        <v>224.54569623391654</v>
      </c>
      <c r="H858" s="7">
        <v>0.99705763127506886</v>
      </c>
      <c r="I858" s="7">
        <v>201.11699999999999</v>
      </c>
      <c r="J858" s="7">
        <v>15.4622384753854</v>
      </c>
      <c r="K858" s="7">
        <v>201.71050668636397</v>
      </c>
      <c r="L858" s="7">
        <v>0.99705763127506886</v>
      </c>
      <c r="M858" s="7" t="s">
        <v>684</v>
      </c>
      <c r="N858" s="7" t="s">
        <v>706</v>
      </c>
      <c r="O858" s="7" t="s">
        <v>686</v>
      </c>
    </row>
    <row r="859" spans="2:15" ht="15">
      <c r="B859" s="6" t="s">
        <v>584</v>
      </c>
      <c r="C859" s="7" t="s">
        <v>690</v>
      </c>
      <c r="D859" s="7">
        <v>226.38611141398329</v>
      </c>
      <c r="E859" s="7">
        <v>220.93</v>
      </c>
      <c r="F859" s="7">
        <v>16.985497727028839</v>
      </c>
      <c r="G859" s="7">
        <v>221.58197587582549</v>
      </c>
      <c r="H859" s="7">
        <v>0.99705763127506886</v>
      </c>
      <c r="I859" s="7">
        <v>200.2</v>
      </c>
      <c r="J859" s="7">
        <v>15.391737857924118</v>
      </c>
      <c r="K859" s="7">
        <v>200.79080057185649</v>
      </c>
      <c r="L859" s="7">
        <v>0.99705763127506886</v>
      </c>
      <c r="M859" s="7" t="s">
        <v>684</v>
      </c>
      <c r="N859" s="7" t="s">
        <v>706</v>
      </c>
      <c r="O859" s="7" t="s">
        <v>686</v>
      </c>
    </row>
    <row r="860" spans="2:15" ht="15">
      <c r="B860" s="6" t="s">
        <v>584</v>
      </c>
      <c r="C860" s="7" t="s">
        <v>691</v>
      </c>
      <c r="D860" s="7">
        <v>231.80204709374362</v>
      </c>
      <c r="E860" s="7">
        <v>217.304</v>
      </c>
      <c r="F860" s="7">
        <v>16.706724293098219</v>
      </c>
      <c r="G860" s="7">
        <v>217.94527536197154</v>
      </c>
      <c r="H860" s="7">
        <v>0.99705763127506897</v>
      </c>
      <c r="I860" s="7">
        <v>192.03200000000001</v>
      </c>
      <c r="J860" s="7">
        <v>14.763767254409512</v>
      </c>
      <c r="K860" s="7">
        <v>192.59869638069304</v>
      </c>
      <c r="L860" s="7">
        <v>0.99705763127506897</v>
      </c>
      <c r="M860" s="7" t="s">
        <v>684</v>
      </c>
      <c r="N860" s="7" t="s">
        <v>706</v>
      </c>
      <c r="O860" s="7" t="s">
        <v>686</v>
      </c>
    </row>
    <row r="861" spans="2:15" ht="15">
      <c r="B861" s="6" t="s">
        <v>584</v>
      </c>
      <c r="C861" s="7" t="s">
        <v>692</v>
      </c>
      <c r="D861" s="7" t="s">
        <v>661</v>
      </c>
      <c r="E861" s="7">
        <v>209.1117720690097</v>
      </c>
      <c r="F861" s="7">
        <v>16.076891002458357</v>
      </c>
      <c r="G861" s="7">
        <v>209.72887174193826</v>
      </c>
      <c r="H861" s="7">
        <v>0.99705763127506897</v>
      </c>
      <c r="I861" s="7">
        <v>193.98372068508652</v>
      </c>
      <c r="J861" s="7">
        <v>14.913819068379683</v>
      </c>
      <c r="K861" s="7">
        <v>194.55617669463498</v>
      </c>
      <c r="L861" s="7">
        <v>0.99705763127506897</v>
      </c>
      <c r="M861" s="7" t="s">
        <v>684</v>
      </c>
      <c r="N861" s="7" t="s">
        <v>706</v>
      </c>
      <c r="O861" s="7" t="s">
        <v>686</v>
      </c>
    </row>
    <row r="862" spans="2:15" ht="15">
      <c r="B862" s="6" t="s">
        <v>584</v>
      </c>
      <c r="C862" s="7" t="s">
        <v>693</v>
      </c>
      <c r="D862" s="7" t="s">
        <v>661</v>
      </c>
      <c r="E862" s="7">
        <v>215.30525777388979</v>
      </c>
      <c r="F862" s="7">
        <v>16.553057378064537</v>
      </c>
      <c r="G862" s="7">
        <v>215.94063474400232</v>
      </c>
      <c r="H862" s="7">
        <v>0.99705763127506886</v>
      </c>
      <c r="I862" s="7">
        <v>200.0913722710699</v>
      </c>
      <c r="J862" s="7">
        <v>15.383386361781394</v>
      </c>
      <c r="K862" s="7">
        <v>200.68185227687061</v>
      </c>
      <c r="L862" s="7">
        <v>0.99705763127506886</v>
      </c>
      <c r="M862" s="7" t="s">
        <v>684</v>
      </c>
      <c r="N862" s="7" t="s">
        <v>706</v>
      </c>
      <c r="O862" s="7" t="s">
        <v>686</v>
      </c>
    </row>
    <row r="863" spans="2:15" ht="15">
      <c r="B863" s="6" t="s">
        <v>584</v>
      </c>
      <c r="C863" s="7" t="s">
        <v>694</v>
      </c>
      <c r="D863" s="7" t="s">
        <v>661</v>
      </c>
      <c r="E863" s="7">
        <v>216.09316466497197</v>
      </c>
      <c r="F863" s="7">
        <v>16.613633083978392</v>
      </c>
      <c r="G863" s="7">
        <v>216.73086678913955</v>
      </c>
      <c r="H863" s="7">
        <v>0.99705763127506886</v>
      </c>
      <c r="I863" s="7">
        <v>200.86835973858487</v>
      </c>
      <c r="J863" s="7">
        <v>15.443122562674583</v>
      </c>
      <c r="K863" s="7">
        <v>201.46113267465597</v>
      </c>
      <c r="L863" s="7">
        <v>0.99705763127506897</v>
      </c>
      <c r="M863" s="7" t="s">
        <v>684</v>
      </c>
      <c r="N863" s="7" t="s">
        <v>706</v>
      </c>
      <c r="O863" s="7" t="s">
        <v>686</v>
      </c>
    </row>
    <row r="864" spans="2:15" ht="15">
      <c r="B864" s="6" t="s">
        <v>584</v>
      </c>
      <c r="C864" s="7" t="s">
        <v>695</v>
      </c>
      <c r="D864" s="7" t="s">
        <v>661</v>
      </c>
      <c r="E864" s="7">
        <v>218.55631462965579</v>
      </c>
      <c r="F864" s="7">
        <v>16.803004505362843</v>
      </c>
      <c r="G864" s="7">
        <v>219.20128563697872</v>
      </c>
      <c r="H864" s="7">
        <v>0.99705763127506886</v>
      </c>
      <c r="I864" s="7">
        <v>203.29737346448431</v>
      </c>
      <c r="J864" s="7">
        <v>15.629869528321192</v>
      </c>
      <c r="K864" s="7">
        <v>203.89731454590162</v>
      </c>
      <c r="L864" s="7">
        <v>0.99705763127506886</v>
      </c>
      <c r="M864" s="7" t="s">
        <v>684</v>
      </c>
      <c r="N864" s="7" t="s">
        <v>706</v>
      </c>
      <c r="O864" s="7" t="s">
        <v>686</v>
      </c>
    </row>
    <row r="865" spans="2:15" ht="15">
      <c r="B865" s="6" t="s">
        <v>584</v>
      </c>
      <c r="C865" s="7" t="s">
        <v>696</v>
      </c>
      <c r="D865" s="7" t="s">
        <v>661</v>
      </c>
      <c r="E865" s="7">
        <v>221.02935283730918</v>
      </c>
      <c r="F865" s="7">
        <v>16.993136152739822</v>
      </c>
      <c r="G865" s="7">
        <v>221.68162190850478</v>
      </c>
      <c r="H865" s="7">
        <v>0.99705763127506886</v>
      </c>
      <c r="I865" s="7">
        <v>205.73613839442842</v>
      </c>
      <c r="J865" s="7">
        <v>15.81736618415926</v>
      </c>
      <c r="K865" s="7">
        <v>206.34327639750026</v>
      </c>
      <c r="L865" s="7">
        <v>0.99705763127506886</v>
      </c>
      <c r="M865" s="7" t="s">
        <v>684</v>
      </c>
      <c r="N865" s="7" t="s">
        <v>706</v>
      </c>
      <c r="O865" s="7" t="s">
        <v>686</v>
      </c>
    </row>
    <row r="866" spans="2:15" ht="15">
      <c r="B866" s="6" t="s">
        <v>584</v>
      </c>
      <c r="C866" s="7" t="s">
        <v>697</v>
      </c>
      <c r="D866" s="7" t="s">
        <v>661</v>
      </c>
      <c r="E866" s="7">
        <v>223.34231171421109</v>
      </c>
      <c r="F866" s="7">
        <v>17.170960611827844</v>
      </c>
      <c r="G866" s="7">
        <v>224.00140644688099</v>
      </c>
      <c r="H866" s="7">
        <v>0.99705763127506886</v>
      </c>
      <c r="I866" s="7">
        <v>208.01704249689422</v>
      </c>
      <c r="J866" s="7">
        <v>15.992726214249949</v>
      </c>
      <c r="K866" s="7">
        <v>208.6309115661403</v>
      </c>
      <c r="L866" s="7">
        <v>0.99705763127506886</v>
      </c>
      <c r="M866" s="7" t="s">
        <v>684</v>
      </c>
      <c r="N866" s="7" t="s">
        <v>706</v>
      </c>
      <c r="O866" s="7" t="s">
        <v>686</v>
      </c>
    </row>
    <row r="867" spans="2:15" ht="15">
      <c r="B867" s="6" t="s">
        <v>584</v>
      </c>
      <c r="C867" s="7" t="s">
        <v>698</v>
      </c>
      <c r="D867" s="7" t="s">
        <v>661</v>
      </c>
      <c r="E867" s="7">
        <v>225.14300928074604</v>
      </c>
      <c r="F867" s="7">
        <v>17.30940149547185</v>
      </c>
      <c r="G867" s="7">
        <v>225.80741796522437</v>
      </c>
      <c r="H867" s="7">
        <v>0.99705763127506886</v>
      </c>
      <c r="I867" s="7">
        <v>209.79278460274224</v>
      </c>
      <c r="J867" s="7">
        <v>16.129248476970062</v>
      </c>
      <c r="K867" s="7">
        <v>210.41189397893942</v>
      </c>
      <c r="L867" s="7">
        <v>0.99705763127506875</v>
      </c>
      <c r="M867" s="7" t="s">
        <v>684</v>
      </c>
      <c r="N867" s="7" t="s">
        <v>706</v>
      </c>
      <c r="O867" s="7" t="s">
        <v>686</v>
      </c>
    </row>
    <row r="868" spans="2:15" ht="15">
      <c r="B868" s="6" t="s">
        <v>584</v>
      </c>
      <c r="C868" s="7" t="s">
        <v>699</v>
      </c>
      <c r="D868" s="7" t="s">
        <v>661</v>
      </c>
      <c r="E868" s="7">
        <v>226.85566719947448</v>
      </c>
      <c r="F868" s="7">
        <v>17.441073731862112</v>
      </c>
      <c r="G868" s="7">
        <v>227.52513002619946</v>
      </c>
      <c r="H868" s="7">
        <v>0.99705763127506886</v>
      </c>
      <c r="I868" s="7">
        <v>211.48170718236921</v>
      </c>
      <c r="J868" s="7">
        <v>16.259095897588832</v>
      </c>
      <c r="K868" s="7">
        <v>212.10580065659767</v>
      </c>
      <c r="L868" s="7">
        <v>0.99705763127506886</v>
      </c>
      <c r="M868" s="7" t="s">
        <v>684</v>
      </c>
      <c r="N868" s="7" t="s">
        <v>706</v>
      </c>
      <c r="O868" s="7" t="s">
        <v>686</v>
      </c>
    </row>
    <row r="869" spans="2:15" ht="15">
      <c r="B869" s="6" t="s">
        <v>584</v>
      </c>
      <c r="C869" s="7" t="s">
        <v>700</v>
      </c>
      <c r="D869" s="7" t="s">
        <v>661</v>
      </c>
      <c r="E869" s="7">
        <v>229.18375561563457</v>
      </c>
      <c r="F869" s="7">
        <v>17.620061377274695</v>
      </c>
      <c r="G869" s="7">
        <v>229.86008875188801</v>
      </c>
      <c r="H869" s="7">
        <v>0.99705763127506886</v>
      </c>
      <c r="I869" s="7">
        <v>213.77753114722728</v>
      </c>
      <c r="J869" s="7">
        <v>16.435602993668002</v>
      </c>
      <c r="K869" s="7">
        <v>214.40839971691688</v>
      </c>
      <c r="L869" s="7">
        <v>0.99705763127506886</v>
      </c>
      <c r="M869" s="7" t="s">
        <v>684</v>
      </c>
      <c r="N869" s="7" t="s">
        <v>706</v>
      </c>
      <c r="O869" s="7" t="s">
        <v>686</v>
      </c>
    </row>
    <row r="870" spans="2:15" ht="15">
      <c r="B870" s="6" t="s">
        <v>584</v>
      </c>
      <c r="C870" s="7" t="s">
        <v>701</v>
      </c>
      <c r="D870" s="7" t="s">
        <v>661</v>
      </c>
      <c r="E870" s="7">
        <v>231.44177998009218</v>
      </c>
      <c r="F870" s="7">
        <v>17.793662371753165</v>
      </c>
      <c r="G870" s="7">
        <v>232.12477666322769</v>
      </c>
      <c r="H870" s="7">
        <v>0.99705763127506886</v>
      </c>
      <c r="I870" s="7">
        <v>216.00426206224367</v>
      </c>
      <c r="J870" s="7">
        <v>16.606798091190875</v>
      </c>
      <c r="K870" s="7">
        <v>216.64170183022478</v>
      </c>
      <c r="L870" s="7">
        <v>0.99705763127506886</v>
      </c>
      <c r="M870" s="7" t="s">
        <v>684</v>
      </c>
      <c r="N870" s="7" t="s">
        <v>706</v>
      </c>
      <c r="O870" s="7" t="s">
        <v>686</v>
      </c>
    </row>
    <row r="871" spans="2:15" ht="15">
      <c r="B871" s="6" t="s">
        <v>568</v>
      </c>
      <c r="C871" s="7" t="s">
        <v>683</v>
      </c>
      <c r="D871" s="7">
        <v>144.08083720930233</v>
      </c>
      <c r="E871" s="7">
        <v>123.90952</v>
      </c>
      <c r="F871" s="7">
        <v>73.523591481259118</v>
      </c>
      <c r="G871" s="7">
        <v>144.08083720930233</v>
      </c>
      <c r="H871" s="7">
        <v>0.86</v>
      </c>
      <c r="I871" s="7">
        <v>123.90952</v>
      </c>
      <c r="J871" s="7">
        <v>73.523591481259118</v>
      </c>
      <c r="K871" s="7">
        <v>144.08083720930233</v>
      </c>
      <c r="L871" s="7">
        <v>0.86</v>
      </c>
      <c r="M871" s="7" t="s">
        <v>703</v>
      </c>
      <c r="N871" s="7" t="s">
        <v>707</v>
      </c>
      <c r="O871" s="7" t="s">
        <v>686</v>
      </c>
    </row>
    <row r="872" spans="2:15" ht="15">
      <c r="B872" s="6" t="s">
        <v>568</v>
      </c>
      <c r="C872" s="7" t="s">
        <v>687</v>
      </c>
      <c r="D872" s="7">
        <v>138.97341860465116</v>
      </c>
      <c r="E872" s="7">
        <v>119.51714</v>
      </c>
      <c r="F872" s="7">
        <v>70.917306243849978</v>
      </c>
      <c r="G872" s="7">
        <v>138.97341860465116</v>
      </c>
      <c r="H872" s="7">
        <v>0.86</v>
      </c>
      <c r="I872" s="7">
        <v>119.51714</v>
      </c>
      <c r="J872" s="7">
        <v>70.917306243849978</v>
      </c>
      <c r="K872" s="7">
        <v>138.97341860465116</v>
      </c>
      <c r="L872" s="7">
        <v>0.86</v>
      </c>
      <c r="M872" s="7" t="s">
        <v>703</v>
      </c>
      <c r="N872" s="7" t="s">
        <v>707</v>
      </c>
      <c r="O872" s="7" t="s">
        <v>686</v>
      </c>
    </row>
    <row r="873" spans="2:15" ht="15">
      <c r="B873" s="6" t="s">
        <v>568</v>
      </c>
      <c r="C873" s="7" t="s">
        <v>688</v>
      </c>
      <c r="D873" s="7">
        <v>136.26505813953489</v>
      </c>
      <c r="E873" s="7">
        <v>117.18795</v>
      </c>
      <c r="F873" s="7">
        <v>69.535246059594272</v>
      </c>
      <c r="G873" s="7">
        <v>136.26505813953489</v>
      </c>
      <c r="H873" s="7">
        <v>0.86</v>
      </c>
      <c r="I873" s="7">
        <v>117.18795</v>
      </c>
      <c r="J873" s="7">
        <v>69.535246059594272</v>
      </c>
      <c r="K873" s="7">
        <v>136.26505813953489</v>
      </c>
      <c r="L873" s="7">
        <v>0.86</v>
      </c>
      <c r="M873" s="7" t="s">
        <v>703</v>
      </c>
      <c r="N873" s="7" t="s">
        <v>707</v>
      </c>
      <c r="O873" s="7" t="s">
        <v>686</v>
      </c>
    </row>
    <row r="874" spans="2:15" ht="15">
      <c r="B874" s="6" t="s">
        <v>568</v>
      </c>
      <c r="C874" s="7" t="s">
        <v>689</v>
      </c>
      <c r="D874" s="7">
        <v>139.21511627906978</v>
      </c>
      <c r="E874" s="7">
        <v>119.72499999999999</v>
      </c>
      <c r="F874" s="7">
        <v>71.040643124868453</v>
      </c>
      <c r="G874" s="7">
        <v>139.21511627906978</v>
      </c>
      <c r="H874" s="7">
        <v>0.85999999999999988</v>
      </c>
      <c r="I874" s="7">
        <v>119.72499999999999</v>
      </c>
      <c r="J874" s="7">
        <v>71.040643124868453</v>
      </c>
      <c r="K874" s="7">
        <v>139.21511627906978</v>
      </c>
      <c r="L874" s="7">
        <v>0.85999999999999988</v>
      </c>
      <c r="M874" s="7" t="s">
        <v>703</v>
      </c>
      <c r="N874" s="7" t="s">
        <v>707</v>
      </c>
      <c r="O874" s="7" t="s">
        <v>686</v>
      </c>
    </row>
    <row r="875" spans="2:15" ht="15">
      <c r="B875" s="6" t="s">
        <v>568</v>
      </c>
      <c r="C875" s="7" t="s">
        <v>690</v>
      </c>
      <c r="D875" s="7">
        <v>144.97790697674418</v>
      </c>
      <c r="E875" s="7">
        <v>124.681</v>
      </c>
      <c r="F875" s="7">
        <v>73.981360830667938</v>
      </c>
      <c r="G875" s="7">
        <v>144.97790697674418</v>
      </c>
      <c r="H875" s="7">
        <v>0.86</v>
      </c>
      <c r="I875" s="7">
        <v>124.681</v>
      </c>
      <c r="J875" s="7">
        <v>73.981360830667938</v>
      </c>
      <c r="K875" s="7">
        <v>144.97790697674418</v>
      </c>
      <c r="L875" s="7">
        <v>0.86</v>
      </c>
      <c r="M875" s="7" t="s">
        <v>703</v>
      </c>
      <c r="N875" s="7" t="s">
        <v>707</v>
      </c>
      <c r="O875" s="7" t="s">
        <v>686</v>
      </c>
    </row>
    <row r="876" spans="2:15" ht="15">
      <c r="B876" s="6" t="s">
        <v>568</v>
      </c>
      <c r="C876" s="7" t="s">
        <v>691</v>
      </c>
      <c r="D876" s="7">
        <v>145.09883720930233</v>
      </c>
      <c r="E876" s="7">
        <v>124.785</v>
      </c>
      <c r="F876" s="7">
        <v>74.043070806738029</v>
      </c>
      <c r="G876" s="7">
        <v>145.09883720930233</v>
      </c>
      <c r="H876" s="7">
        <v>0.86</v>
      </c>
      <c r="I876" s="7">
        <v>124.785</v>
      </c>
      <c r="J876" s="7">
        <v>74.043070806738029</v>
      </c>
      <c r="K876" s="7">
        <v>145.09883720930233</v>
      </c>
      <c r="L876" s="7">
        <v>0.86</v>
      </c>
      <c r="M876" s="7" t="s">
        <v>703</v>
      </c>
      <c r="N876" s="7" t="s">
        <v>707</v>
      </c>
      <c r="O876" s="7" t="s">
        <v>686</v>
      </c>
    </row>
    <row r="877" spans="2:15" ht="15">
      <c r="B877" s="6" t="s">
        <v>568</v>
      </c>
      <c r="C877" s="7" t="s">
        <v>692</v>
      </c>
      <c r="D877" s="7" t="s">
        <v>661</v>
      </c>
      <c r="E877" s="7">
        <v>124.785</v>
      </c>
      <c r="F877" s="7">
        <v>74.043070806738029</v>
      </c>
      <c r="G877" s="7">
        <v>145.09883720930233</v>
      </c>
      <c r="H877" s="7">
        <v>0.86</v>
      </c>
      <c r="I877" s="7">
        <v>124.785</v>
      </c>
      <c r="J877" s="7">
        <v>74.043070806738029</v>
      </c>
      <c r="K877" s="7">
        <v>145.09883720930233</v>
      </c>
      <c r="L877" s="7">
        <v>0.86</v>
      </c>
      <c r="M877" s="7" t="s">
        <v>703</v>
      </c>
      <c r="N877" s="7" t="s">
        <v>707</v>
      </c>
      <c r="O877" s="7" t="s">
        <v>686</v>
      </c>
    </row>
    <row r="878" spans="2:15" ht="15">
      <c r="B878" s="6" t="s">
        <v>568</v>
      </c>
      <c r="C878" s="7" t="s">
        <v>693</v>
      </c>
      <c r="D878" s="7" t="s">
        <v>661</v>
      </c>
      <c r="E878" s="7">
        <v>124.785</v>
      </c>
      <c r="F878" s="7">
        <v>74.043070806738029</v>
      </c>
      <c r="G878" s="7">
        <v>145.09883720930233</v>
      </c>
      <c r="H878" s="7">
        <v>0.86</v>
      </c>
      <c r="I878" s="7">
        <v>124.785</v>
      </c>
      <c r="J878" s="7">
        <v>74.043070806738029</v>
      </c>
      <c r="K878" s="7">
        <v>145.09883720930233</v>
      </c>
      <c r="L878" s="7">
        <v>0.86</v>
      </c>
      <c r="M878" s="7" t="s">
        <v>703</v>
      </c>
      <c r="N878" s="7" t="s">
        <v>707</v>
      </c>
      <c r="O878" s="7" t="s">
        <v>686</v>
      </c>
    </row>
    <row r="879" spans="2:15" ht="15">
      <c r="B879" s="6" t="s">
        <v>568</v>
      </c>
      <c r="C879" s="7" t="s">
        <v>694</v>
      </c>
      <c r="D879" s="7" t="s">
        <v>661</v>
      </c>
      <c r="E879" s="7">
        <v>124.785</v>
      </c>
      <c r="F879" s="7">
        <v>74.043070806738029</v>
      </c>
      <c r="G879" s="7">
        <v>145.09883720930233</v>
      </c>
      <c r="H879" s="7">
        <v>0.86</v>
      </c>
      <c r="I879" s="7">
        <v>124.785</v>
      </c>
      <c r="J879" s="7">
        <v>74.043070806738029</v>
      </c>
      <c r="K879" s="7">
        <v>145.09883720930233</v>
      </c>
      <c r="L879" s="7">
        <v>0.86</v>
      </c>
      <c r="M879" s="7" t="s">
        <v>703</v>
      </c>
      <c r="N879" s="7" t="s">
        <v>707</v>
      </c>
      <c r="O879" s="7" t="s">
        <v>686</v>
      </c>
    </row>
    <row r="880" spans="2:15" ht="15">
      <c r="B880" s="6" t="s">
        <v>568</v>
      </c>
      <c r="C880" s="7" t="s">
        <v>695</v>
      </c>
      <c r="D880" s="7" t="s">
        <v>661</v>
      </c>
      <c r="E880" s="7">
        <v>124.785</v>
      </c>
      <c r="F880" s="7">
        <v>74.043070806738029</v>
      </c>
      <c r="G880" s="7">
        <v>145.09883720930233</v>
      </c>
      <c r="H880" s="7">
        <v>0.86</v>
      </c>
      <c r="I880" s="7">
        <v>124.785</v>
      </c>
      <c r="J880" s="7">
        <v>74.043070806738029</v>
      </c>
      <c r="K880" s="7">
        <v>145.09883720930233</v>
      </c>
      <c r="L880" s="7">
        <v>0.86</v>
      </c>
      <c r="M880" s="7" t="s">
        <v>703</v>
      </c>
      <c r="N880" s="7" t="s">
        <v>707</v>
      </c>
      <c r="O880" s="7" t="s">
        <v>686</v>
      </c>
    </row>
    <row r="881" spans="2:15" ht="15">
      <c r="B881" s="6" t="s">
        <v>568</v>
      </c>
      <c r="C881" s="7" t="s">
        <v>696</v>
      </c>
      <c r="D881" s="7" t="s">
        <v>661</v>
      </c>
      <c r="E881" s="7">
        <v>124.785</v>
      </c>
      <c r="F881" s="7">
        <v>74.043070806738029</v>
      </c>
      <c r="G881" s="7">
        <v>145.09883720930233</v>
      </c>
      <c r="H881" s="7">
        <v>0.86</v>
      </c>
      <c r="I881" s="7">
        <v>124.785</v>
      </c>
      <c r="J881" s="7">
        <v>74.043070806738029</v>
      </c>
      <c r="K881" s="7">
        <v>145.09883720930233</v>
      </c>
      <c r="L881" s="7">
        <v>0.86</v>
      </c>
      <c r="M881" s="7" t="s">
        <v>703</v>
      </c>
      <c r="N881" s="7" t="s">
        <v>707</v>
      </c>
      <c r="O881" s="7" t="s">
        <v>686</v>
      </c>
    </row>
    <row r="882" spans="2:15" ht="15">
      <c r="B882" s="6" t="s">
        <v>568</v>
      </c>
      <c r="C882" s="7" t="s">
        <v>697</v>
      </c>
      <c r="D882" s="7" t="s">
        <v>661</v>
      </c>
      <c r="E882" s="7">
        <v>124.785</v>
      </c>
      <c r="F882" s="7">
        <v>74.043070806738029</v>
      </c>
      <c r="G882" s="7">
        <v>145.09883720930233</v>
      </c>
      <c r="H882" s="7">
        <v>0.86</v>
      </c>
      <c r="I882" s="7">
        <v>124.785</v>
      </c>
      <c r="J882" s="7">
        <v>74.043070806738029</v>
      </c>
      <c r="K882" s="7">
        <v>145.09883720930233</v>
      </c>
      <c r="L882" s="7">
        <v>0.86</v>
      </c>
      <c r="M882" s="7" t="s">
        <v>703</v>
      </c>
      <c r="N882" s="7" t="s">
        <v>707</v>
      </c>
      <c r="O882" s="7" t="s">
        <v>686</v>
      </c>
    </row>
    <row r="883" spans="2:15" ht="15">
      <c r="B883" s="6" t="s">
        <v>568</v>
      </c>
      <c r="C883" s="7" t="s">
        <v>698</v>
      </c>
      <c r="D883" s="7" t="s">
        <v>661</v>
      </c>
      <c r="E883" s="7">
        <v>124.785</v>
      </c>
      <c r="F883" s="7">
        <v>74.043070806738029</v>
      </c>
      <c r="G883" s="7">
        <v>145.09883720930233</v>
      </c>
      <c r="H883" s="7">
        <v>0.86</v>
      </c>
      <c r="I883" s="7">
        <v>124.785</v>
      </c>
      <c r="J883" s="7">
        <v>74.043070806738029</v>
      </c>
      <c r="K883" s="7">
        <v>145.09883720930233</v>
      </c>
      <c r="L883" s="7">
        <v>0.86</v>
      </c>
      <c r="M883" s="7" t="s">
        <v>703</v>
      </c>
      <c r="N883" s="7" t="s">
        <v>707</v>
      </c>
      <c r="O883" s="7" t="s">
        <v>686</v>
      </c>
    </row>
    <row r="884" spans="2:15" ht="15">
      <c r="B884" s="6" t="s">
        <v>568</v>
      </c>
      <c r="C884" s="7" t="s">
        <v>699</v>
      </c>
      <c r="D884" s="7" t="s">
        <v>661</v>
      </c>
      <c r="E884" s="7">
        <v>124.785</v>
      </c>
      <c r="F884" s="7">
        <v>74.043070806738029</v>
      </c>
      <c r="G884" s="7">
        <v>145.09883720930233</v>
      </c>
      <c r="H884" s="7">
        <v>0.86</v>
      </c>
      <c r="I884" s="7">
        <v>124.785</v>
      </c>
      <c r="J884" s="7">
        <v>74.043070806738029</v>
      </c>
      <c r="K884" s="7">
        <v>145.09883720930233</v>
      </c>
      <c r="L884" s="7">
        <v>0.86</v>
      </c>
      <c r="M884" s="7" t="s">
        <v>703</v>
      </c>
      <c r="N884" s="7" t="s">
        <v>707</v>
      </c>
      <c r="O884" s="7" t="s">
        <v>686</v>
      </c>
    </row>
    <row r="885" spans="2:15" ht="15">
      <c r="B885" s="6" t="s">
        <v>568</v>
      </c>
      <c r="C885" s="7" t="s">
        <v>700</v>
      </c>
      <c r="D885" s="7" t="s">
        <v>661</v>
      </c>
      <c r="E885" s="7">
        <v>124.785</v>
      </c>
      <c r="F885" s="7">
        <v>74.043070806738029</v>
      </c>
      <c r="G885" s="7">
        <v>145.09883720930233</v>
      </c>
      <c r="H885" s="7">
        <v>0.86</v>
      </c>
      <c r="I885" s="7">
        <v>124.785</v>
      </c>
      <c r="J885" s="7">
        <v>74.043070806738029</v>
      </c>
      <c r="K885" s="7">
        <v>145.09883720930233</v>
      </c>
      <c r="L885" s="7">
        <v>0.86</v>
      </c>
      <c r="M885" s="7" t="s">
        <v>703</v>
      </c>
      <c r="N885" s="7" t="s">
        <v>707</v>
      </c>
      <c r="O885" s="7" t="s">
        <v>686</v>
      </c>
    </row>
    <row r="886" spans="2:15" ht="15">
      <c r="B886" s="6" t="s">
        <v>568</v>
      </c>
      <c r="C886" s="7" t="s">
        <v>701</v>
      </c>
      <c r="D886" s="7" t="s">
        <v>661</v>
      </c>
      <c r="E886" s="7">
        <v>124.785</v>
      </c>
      <c r="F886" s="7">
        <v>74.043070806738029</v>
      </c>
      <c r="G886" s="7">
        <v>145.09883720930233</v>
      </c>
      <c r="H886" s="7">
        <v>0.86</v>
      </c>
      <c r="I886" s="7">
        <v>124.785</v>
      </c>
      <c r="J886" s="7">
        <v>74.043070806738029</v>
      </c>
      <c r="K886" s="7">
        <v>145.09883720930233</v>
      </c>
      <c r="L886" s="7">
        <v>0.86</v>
      </c>
      <c r="M886" s="7" t="s">
        <v>703</v>
      </c>
      <c r="N886" s="7" t="s">
        <v>707</v>
      </c>
      <c r="O886" s="7" t="s">
        <v>686</v>
      </c>
    </row>
    <row r="887" spans="2:15" ht="15">
      <c r="B887" s="6" t="s">
        <v>569</v>
      </c>
      <c r="C887" s="7" t="s">
        <v>683</v>
      </c>
      <c r="D887" s="7">
        <v>26.100467999999999</v>
      </c>
      <c r="E887" s="7">
        <v>25.755618999999999</v>
      </c>
      <c r="F887" s="7">
        <v>4.2287728416010912</v>
      </c>
      <c r="G887" s="7">
        <v>26.100467999999999</v>
      </c>
      <c r="H887" s="7">
        <v>0.98678763154744964</v>
      </c>
      <c r="I887" s="7">
        <v>25.755618999999999</v>
      </c>
      <c r="J887" s="7">
        <v>4.2287728416010912</v>
      </c>
      <c r="K887" s="7">
        <v>26.100467999999999</v>
      </c>
      <c r="L887" s="7">
        <v>0.98678763154744964</v>
      </c>
      <c r="M887" s="7" t="s">
        <v>703</v>
      </c>
      <c r="N887" s="7" t="s">
        <v>707</v>
      </c>
      <c r="O887" s="7" t="s">
        <v>686</v>
      </c>
    </row>
    <row r="888" spans="2:15" ht="15">
      <c r="B888" s="6" t="s">
        <v>569</v>
      </c>
      <c r="C888" s="7" t="s">
        <v>687</v>
      </c>
      <c r="D888" s="7">
        <v>22.767202000000001</v>
      </c>
      <c r="E888" s="7">
        <v>22.520537999999998</v>
      </c>
      <c r="F888" s="7">
        <v>3.3422829173126622</v>
      </c>
      <c r="G888" s="7">
        <v>22.767202000000001</v>
      </c>
      <c r="H888" s="7">
        <v>0.98916581844356621</v>
      </c>
      <c r="I888" s="7">
        <v>22.520537999999998</v>
      </c>
      <c r="J888" s="7">
        <v>3.3422829173126622</v>
      </c>
      <c r="K888" s="7">
        <v>22.767202000000001</v>
      </c>
      <c r="L888" s="7">
        <v>0.98916581844356621</v>
      </c>
      <c r="M888" s="7" t="s">
        <v>703</v>
      </c>
      <c r="N888" s="7" t="s">
        <v>707</v>
      </c>
      <c r="O888" s="7" t="s">
        <v>686</v>
      </c>
    </row>
    <row r="889" spans="2:15" ht="15">
      <c r="B889" s="6" t="s">
        <v>569</v>
      </c>
      <c r="C889" s="7" t="s">
        <v>688</v>
      </c>
      <c r="D889" s="7">
        <v>24.860206999999999</v>
      </c>
      <c r="E889" s="7">
        <v>24.829249999999998</v>
      </c>
      <c r="F889" s="7">
        <v>1.2402566348740383</v>
      </c>
      <c r="G889" s="7">
        <v>24.860206999999999</v>
      </c>
      <c r="H889" s="7">
        <v>0.99875475694952975</v>
      </c>
      <c r="I889" s="7">
        <v>24.829249999999998</v>
      </c>
      <c r="J889" s="7">
        <v>1.2402566348740383</v>
      </c>
      <c r="K889" s="7">
        <v>24.860206999999999</v>
      </c>
      <c r="L889" s="7">
        <v>0.99875475694952975</v>
      </c>
      <c r="M889" s="7" t="s">
        <v>703</v>
      </c>
      <c r="N889" s="7" t="s">
        <v>707</v>
      </c>
      <c r="O889" s="7" t="s">
        <v>686</v>
      </c>
    </row>
    <row r="890" spans="2:15" ht="15">
      <c r="B890" s="6" t="s">
        <v>569</v>
      </c>
      <c r="C890" s="7" t="s">
        <v>689</v>
      </c>
      <c r="D890" s="7">
        <v>26.948</v>
      </c>
      <c r="E890" s="7">
        <v>26.934000000000001</v>
      </c>
      <c r="F890" s="7">
        <v>0.8685320949740063</v>
      </c>
      <c r="G890" s="7">
        <v>26.948</v>
      </c>
      <c r="H890" s="7">
        <v>0.99948048092622832</v>
      </c>
      <c r="I890" s="7">
        <v>26.934000000000001</v>
      </c>
      <c r="J890" s="7">
        <v>0.8685320949740063</v>
      </c>
      <c r="K890" s="7">
        <v>26.948</v>
      </c>
      <c r="L890" s="7">
        <v>0.99948048092622832</v>
      </c>
      <c r="M890" s="7" t="s">
        <v>703</v>
      </c>
      <c r="N890" s="7" t="s">
        <v>707</v>
      </c>
      <c r="O890" s="7" t="s">
        <v>686</v>
      </c>
    </row>
    <row r="891" spans="2:15" ht="15">
      <c r="B891" s="6" t="s">
        <v>569</v>
      </c>
      <c r="C891" s="7" t="s">
        <v>690</v>
      </c>
      <c r="D891" s="7">
        <v>28.062999999999999</v>
      </c>
      <c r="E891" s="7">
        <v>28.056999999999999</v>
      </c>
      <c r="F891" s="7">
        <v>0.58027579649681571</v>
      </c>
      <c r="G891" s="7">
        <v>28.062999999999999</v>
      </c>
      <c r="H891" s="7">
        <v>0.9997861953461854</v>
      </c>
      <c r="I891" s="7">
        <v>28.056999999999999</v>
      </c>
      <c r="J891" s="7">
        <v>0.58027579649681571</v>
      </c>
      <c r="K891" s="7">
        <v>28.062999999999999</v>
      </c>
      <c r="L891" s="7">
        <v>0.9997861953461854</v>
      </c>
      <c r="M891" s="7" t="s">
        <v>703</v>
      </c>
      <c r="N891" s="7" t="s">
        <v>707</v>
      </c>
      <c r="O891" s="7" t="s">
        <v>686</v>
      </c>
    </row>
    <row r="892" spans="2:15" ht="15">
      <c r="B892" s="6" t="s">
        <v>569</v>
      </c>
      <c r="C892" s="7" t="s">
        <v>691</v>
      </c>
      <c r="D892" s="7">
        <v>27.367000000000001</v>
      </c>
      <c r="E892" s="7">
        <v>27.358000000000001</v>
      </c>
      <c r="F892" s="7">
        <v>0.70180125391737547</v>
      </c>
      <c r="G892" s="7">
        <v>27.367000000000001</v>
      </c>
      <c r="H892" s="7">
        <v>0.99967113677056307</v>
      </c>
      <c r="I892" s="7">
        <v>27.358000000000001</v>
      </c>
      <c r="J892" s="7">
        <v>0.70180125391737547</v>
      </c>
      <c r="K892" s="7">
        <v>27.367000000000001</v>
      </c>
      <c r="L892" s="7">
        <v>0.99967113677056307</v>
      </c>
      <c r="M892" s="7" t="s">
        <v>703</v>
      </c>
      <c r="N892" s="7" t="s">
        <v>707</v>
      </c>
      <c r="O892" s="7" t="s">
        <v>686</v>
      </c>
    </row>
    <row r="893" spans="2:15" ht="15">
      <c r="B893" s="6" t="s">
        <v>569</v>
      </c>
      <c r="C893" s="7" t="s">
        <v>692</v>
      </c>
      <c r="D893" s="7" t="s">
        <v>661</v>
      </c>
      <c r="E893" s="7">
        <v>27.358000000000001</v>
      </c>
      <c r="F893" s="7">
        <v>2.5726527765927485</v>
      </c>
      <c r="G893" s="7">
        <v>27.478695498675158</v>
      </c>
      <c r="H893" s="7">
        <v>0.99560766999725381</v>
      </c>
      <c r="I893" s="7">
        <v>27.358000000000001</v>
      </c>
      <c r="J893" s="7">
        <v>2.5726527765927485</v>
      </c>
      <c r="K893" s="7">
        <v>27.478695498675158</v>
      </c>
      <c r="L893" s="7">
        <v>0.99560766999725381</v>
      </c>
      <c r="M893" s="7" t="s">
        <v>703</v>
      </c>
      <c r="N893" s="7" t="s">
        <v>707</v>
      </c>
      <c r="O893" s="7" t="s">
        <v>686</v>
      </c>
    </row>
    <row r="894" spans="2:15" ht="15">
      <c r="B894" s="6" t="s">
        <v>569</v>
      </c>
      <c r="C894" s="7" t="s">
        <v>693</v>
      </c>
      <c r="D894" s="7" t="s">
        <v>661</v>
      </c>
      <c r="E894" s="7">
        <v>27.358000000000001</v>
      </c>
      <c r="F894" s="7">
        <v>2.5726527765927485</v>
      </c>
      <c r="G894" s="7">
        <v>27.478695498675158</v>
      </c>
      <c r="H894" s="7">
        <v>0.99560766999725381</v>
      </c>
      <c r="I894" s="7">
        <v>27.358000000000001</v>
      </c>
      <c r="J894" s="7">
        <v>2.5726527765927485</v>
      </c>
      <c r="K894" s="7">
        <v>27.478695498675158</v>
      </c>
      <c r="L894" s="7">
        <v>0.99560766999725381</v>
      </c>
      <c r="M894" s="7" t="s">
        <v>703</v>
      </c>
      <c r="N894" s="7" t="s">
        <v>707</v>
      </c>
      <c r="O894" s="7" t="s">
        <v>686</v>
      </c>
    </row>
    <row r="895" spans="2:15" ht="15">
      <c r="B895" s="6" t="s">
        <v>569</v>
      </c>
      <c r="C895" s="7" t="s">
        <v>694</v>
      </c>
      <c r="D895" s="7" t="s">
        <v>661</v>
      </c>
      <c r="E895" s="7">
        <v>27.358000000000001</v>
      </c>
      <c r="F895" s="7">
        <v>2.5726527765927485</v>
      </c>
      <c r="G895" s="7">
        <v>27.478695498675158</v>
      </c>
      <c r="H895" s="7">
        <v>0.99560766999725381</v>
      </c>
      <c r="I895" s="7">
        <v>27.358000000000001</v>
      </c>
      <c r="J895" s="7">
        <v>2.5726527765927485</v>
      </c>
      <c r="K895" s="7">
        <v>27.478695498675158</v>
      </c>
      <c r="L895" s="7">
        <v>0.99560766999725381</v>
      </c>
      <c r="M895" s="7" t="s">
        <v>703</v>
      </c>
      <c r="N895" s="7" t="s">
        <v>707</v>
      </c>
      <c r="O895" s="7" t="s">
        <v>686</v>
      </c>
    </row>
    <row r="896" spans="2:15" ht="15">
      <c r="B896" s="6" t="s">
        <v>569</v>
      </c>
      <c r="C896" s="7" t="s">
        <v>695</v>
      </c>
      <c r="D896" s="7" t="s">
        <v>661</v>
      </c>
      <c r="E896" s="7">
        <v>27.358000000000001</v>
      </c>
      <c r="F896" s="7">
        <v>2.5726527765927485</v>
      </c>
      <c r="G896" s="7">
        <v>27.478695498675158</v>
      </c>
      <c r="H896" s="7">
        <v>0.99560766999725381</v>
      </c>
      <c r="I896" s="7">
        <v>27.358000000000001</v>
      </c>
      <c r="J896" s="7">
        <v>2.5726527765927485</v>
      </c>
      <c r="K896" s="7">
        <v>27.478695498675158</v>
      </c>
      <c r="L896" s="7">
        <v>0.99560766999725381</v>
      </c>
      <c r="M896" s="7" t="s">
        <v>703</v>
      </c>
      <c r="N896" s="7" t="s">
        <v>707</v>
      </c>
      <c r="O896" s="7" t="s">
        <v>686</v>
      </c>
    </row>
    <row r="897" spans="2:15" ht="15">
      <c r="B897" s="6" t="s">
        <v>569</v>
      </c>
      <c r="C897" s="7" t="s">
        <v>696</v>
      </c>
      <c r="D897" s="7" t="s">
        <v>661</v>
      </c>
      <c r="E897" s="7">
        <v>27.358000000000001</v>
      </c>
      <c r="F897" s="7">
        <v>2.5726527765927485</v>
      </c>
      <c r="G897" s="7">
        <v>27.478695498675158</v>
      </c>
      <c r="H897" s="7">
        <v>0.99560766999725381</v>
      </c>
      <c r="I897" s="7">
        <v>27.358000000000001</v>
      </c>
      <c r="J897" s="7">
        <v>2.5726527765927485</v>
      </c>
      <c r="K897" s="7">
        <v>27.478695498675158</v>
      </c>
      <c r="L897" s="7">
        <v>0.99560766999725381</v>
      </c>
      <c r="M897" s="7" t="s">
        <v>703</v>
      </c>
      <c r="N897" s="7" t="s">
        <v>707</v>
      </c>
      <c r="O897" s="7" t="s">
        <v>686</v>
      </c>
    </row>
    <row r="898" spans="2:15" ht="15">
      <c r="B898" s="6" t="s">
        <v>569</v>
      </c>
      <c r="C898" s="7" t="s">
        <v>697</v>
      </c>
      <c r="D898" s="7" t="s">
        <v>661</v>
      </c>
      <c r="E898" s="7">
        <v>27.358000000000001</v>
      </c>
      <c r="F898" s="7">
        <v>2.5726527765927485</v>
      </c>
      <c r="G898" s="7">
        <v>27.478695498675158</v>
      </c>
      <c r="H898" s="7">
        <v>0.99560766999725381</v>
      </c>
      <c r="I898" s="7">
        <v>27.358000000000001</v>
      </c>
      <c r="J898" s="7">
        <v>2.5726527765927485</v>
      </c>
      <c r="K898" s="7">
        <v>27.478695498675158</v>
      </c>
      <c r="L898" s="7">
        <v>0.99560766999725381</v>
      </c>
      <c r="M898" s="7" t="s">
        <v>703</v>
      </c>
      <c r="N898" s="7" t="s">
        <v>707</v>
      </c>
      <c r="O898" s="7" t="s">
        <v>686</v>
      </c>
    </row>
    <row r="899" spans="2:15" ht="15">
      <c r="B899" s="6" t="s">
        <v>569</v>
      </c>
      <c r="C899" s="7" t="s">
        <v>698</v>
      </c>
      <c r="D899" s="7" t="s">
        <v>661</v>
      </c>
      <c r="E899" s="7">
        <v>27.358000000000001</v>
      </c>
      <c r="F899" s="7">
        <v>2.5726527765927485</v>
      </c>
      <c r="G899" s="7">
        <v>27.478695498675158</v>
      </c>
      <c r="H899" s="7">
        <v>0.99560766999725381</v>
      </c>
      <c r="I899" s="7">
        <v>27.358000000000001</v>
      </c>
      <c r="J899" s="7">
        <v>2.5726527765927485</v>
      </c>
      <c r="K899" s="7">
        <v>27.478695498675158</v>
      </c>
      <c r="L899" s="7">
        <v>0.99560766999725381</v>
      </c>
      <c r="M899" s="7" t="s">
        <v>703</v>
      </c>
      <c r="N899" s="7" t="s">
        <v>707</v>
      </c>
      <c r="O899" s="7" t="s">
        <v>686</v>
      </c>
    </row>
    <row r="900" spans="2:15" ht="15">
      <c r="B900" s="6" t="s">
        <v>569</v>
      </c>
      <c r="C900" s="7" t="s">
        <v>699</v>
      </c>
      <c r="D900" s="7" t="s">
        <v>661</v>
      </c>
      <c r="E900" s="7">
        <v>27.358000000000001</v>
      </c>
      <c r="F900" s="7">
        <v>2.5726527765927485</v>
      </c>
      <c r="G900" s="7">
        <v>27.478695498675158</v>
      </c>
      <c r="H900" s="7">
        <v>0.99560766999725381</v>
      </c>
      <c r="I900" s="7">
        <v>27.358000000000001</v>
      </c>
      <c r="J900" s="7">
        <v>2.5726527765927485</v>
      </c>
      <c r="K900" s="7">
        <v>27.478695498675158</v>
      </c>
      <c r="L900" s="7">
        <v>0.99560766999725381</v>
      </c>
      <c r="M900" s="7" t="s">
        <v>703</v>
      </c>
      <c r="N900" s="7" t="s">
        <v>707</v>
      </c>
      <c r="O900" s="7" t="s">
        <v>686</v>
      </c>
    </row>
    <row r="901" spans="2:15" ht="15">
      <c r="B901" s="6" t="s">
        <v>569</v>
      </c>
      <c r="C901" s="7" t="s">
        <v>700</v>
      </c>
      <c r="D901" s="7" t="s">
        <v>661</v>
      </c>
      <c r="E901" s="7">
        <v>27.358000000000001</v>
      </c>
      <c r="F901" s="7">
        <v>2.5726527765927485</v>
      </c>
      <c r="G901" s="7">
        <v>27.478695498675158</v>
      </c>
      <c r="H901" s="7">
        <v>0.99560766999725381</v>
      </c>
      <c r="I901" s="7">
        <v>27.358000000000001</v>
      </c>
      <c r="J901" s="7">
        <v>2.5726527765927485</v>
      </c>
      <c r="K901" s="7">
        <v>27.478695498675158</v>
      </c>
      <c r="L901" s="7">
        <v>0.99560766999725381</v>
      </c>
      <c r="M901" s="7" t="s">
        <v>703</v>
      </c>
      <c r="N901" s="7" t="s">
        <v>707</v>
      </c>
      <c r="O901" s="7" t="s">
        <v>686</v>
      </c>
    </row>
    <row r="902" spans="2:15" ht="15">
      <c r="B902" s="6" t="s">
        <v>569</v>
      </c>
      <c r="C902" s="7" t="s">
        <v>701</v>
      </c>
      <c r="D902" s="7" t="s">
        <v>661</v>
      </c>
      <c r="E902" s="7">
        <v>27.358000000000001</v>
      </c>
      <c r="F902" s="7">
        <v>2.5726527765927485</v>
      </c>
      <c r="G902" s="7">
        <v>27.478695498675158</v>
      </c>
      <c r="H902" s="7">
        <v>0.99560766999725381</v>
      </c>
      <c r="I902" s="7">
        <v>27.358000000000001</v>
      </c>
      <c r="J902" s="7">
        <v>2.5726527765927485</v>
      </c>
      <c r="K902" s="7">
        <v>27.478695498675158</v>
      </c>
      <c r="L902" s="7">
        <v>0.99560766999725381</v>
      </c>
      <c r="M902" s="7" t="s">
        <v>703</v>
      </c>
      <c r="N902" s="7" t="s">
        <v>707</v>
      </c>
      <c r="O902" s="7" t="s">
        <v>686</v>
      </c>
    </row>
    <row r="903" spans="2:15" ht="15">
      <c r="B903" s="6" t="s">
        <v>573</v>
      </c>
      <c r="C903" s="7" t="s">
        <v>683</v>
      </c>
      <c r="D903" s="7">
        <v>3.6836718001377786</v>
      </c>
      <c r="E903" s="7">
        <v>3.2169298999999998</v>
      </c>
      <c r="F903" s="7">
        <v>1.7946587278968373</v>
      </c>
      <c r="G903" s="7">
        <v>3.6836718001377786</v>
      </c>
      <c r="H903" s="7">
        <v>0.87329438520545677</v>
      </c>
      <c r="I903" s="7">
        <v>3.2169298999999998</v>
      </c>
      <c r="J903" s="7">
        <v>1.7946587278968373</v>
      </c>
      <c r="K903" s="7">
        <v>3.6836718001377786</v>
      </c>
      <c r="L903" s="7">
        <v>0.87329438520545677</v>
      </c>
      <c r="M903" s="7" t="s">
        <v>703</v>
      </c>
      <c r="N903" s="7" t="s">
        <v>707</v>
      </c>
      <c r="O903" s="7" t="s">
        <v>686</v>
      </c>
    </row>
    <row r="904" spans="2:15" ht="15">
      <c r="B904" s="6" t="s">
        <v>573</v>
      </c>
      <c r="C904" s="7" t="s">
        <v>687</v>
      </c>
      <c r="D904" s="7">
        <v>7.3146694954384159</v>
      </c>
      <c r="E904" s="7">
        <v>6.3878598000000002</v>
      </c>
      <c r="F904" s="7">
        <v>3.5636550061757166</v>
      </c>
      <c r="G904" s="7">
        <v>7.3146694954384159</v>
      </c>
      <c r="H904" s="7">
        <v>0.87329438520545677</v>
      </c>
      <c r="I904" s="7">
        <v>6.3878598000000002</v>
      </c>
      <c r="J904" s="7">
        <v>3.5636550061757166</v>
      </c>
      <c r="K904" s="7">
        <v>7.3146694954384159</v>
      </c>
      <c r="L904" s="7">
        <v>0.87329438520545677</v>
      </c>
      <c r="M904" s="7" t="s">
        <v>703</v>
      </c>
      <c r="N904" s="7" t="s">
        <v>707</v>
      </c>
      <c r="O904" s="7" t="s">
        <v>686</v>
      </c>
    </row>
    <row r="905" spans="2:15" ht="15">
      <c r="B905" s="6" t="s">
        <v>573</v>
      </c>
      <c r="C905" s="7" t="s">
        <v>688</v>
      </c>
      <c r="D905" s="7">
        <v>7.2820114359304631</v>
      </c>
      <c r="E905" s="7">
        <v>6.3593396999999996</v>
      </c>
      <c r="F905" s="7">
        <v>3.547744231624649</v>
      </c>
      <c r="G905" s="7">
        <v>7.282011435930464</v>
      </c>
      <c r="H905" s="7">
        <v>0.87329438520545677</v>
      </c>
      <c r="I905" s="7">
        <v>6.3593396999999996</v>
      </c>
      <c r="J905" s="7">
        <v>3.547744231624649</v>
      </c>
      <c r="K905" s="7">
        <v>7.282011435930464</v>
      </c>
      <c r="L905" s="7">
        <v>0.87329438520545677</v>
      </c>
      <c r="M905" s="7" t="s">
        <v>703</v>
      </c>
      <c r="N905" s="7" t="s">
        <v>707</v>
      </c>
      <c r="O905" s="7" t="s">
        <v>686</v>
      </c>
    </row>
    <row r="906" spans="2:15" ht="15">
      <c r="B906" s="6" t="s">
        <v>573</v>
      </c>
      <c r="C906" s="7" t="s">
        <v>689</v>
      </c>
      <c r="D906" s="7">
        <v>7.3297161970119156</v>
      </c>
      <c r="E906" s="7">
        <v>6.4009999999999998</v>
      </c>
      <c r="F906" s="7">
        <v>3.5709856522728876</v>
      </c>
      <c r="G906" s="7">
        <v>7.3297161970119156</v>
      </c>
      <c r="H906" s="7">
        <v>0.87329438520545677</v>
      </c>
      <c r="I906" s="7">
        <v>6.4009999999999998</v>
      </c>
      <c r="J906" s="7">
        <v>3.5709856522728876</v>
      </c>
      <c r="K906" s="7">
        <v>7.3297161970119156</v>
      </c>
      <c r="L906" s="7">
        <v>0.87329438520545677</v>
      </c>
      <c r="M906" s="7" t="s">
        <v>703</v>
      </c>
      <c r="N906" s="7" t="s">
        <v>707</v>
      </c>
      <c r="O906" s="7" t="s">
        <v>686</v>
      </c>
    </row>
    <row r="907" spans="2:15" ht="15">
      <c r="B907" s="6" t="s">
        <v>573</v>
      </c>
      <c r="C907" s="7" t="s">
        <v>690</v>
      </c>
      <c r="D907" s="7">
        <v>7.3217005723627855</v>
      </c>
      <c r="E907" s="7">
        <v>6.3940000000000001</v>
      </c>
      <c r="F907" s="7">
        <v>3.5670804968962413</v>
      </c>
      <c r="G907" s="7">
        <v>7.3217005723627855</v>
      </c>
      <c r="H907" s="7">
        <v>0.87329438520545688</v>
      </c>
      <c r="I907" s="7">
        <v>6.3940000000000001</v>
      </c>
      <c r="J907" s="7">
        <v>3.5670804968962413</v>
      </c>
      <c r="K907" s="7">
        <v>7.3217005723627855</v>
      </c>
      <c r="L907" s="7">
        <v>0.87329438520545688</v>
      </c>
      <c r="M907" s="7" t="s">
        <v>703</v>
      </c>
      <c r="N907" s="7" t="s">
        <v>707</v>
      </c>
      <c r="O907" s="7" t="s">
        <v>686</v>
      </c>
    </row>
    <row r="908" spans="2:15" ht="15">
      <c r="B908" s="6" t="s">
        <v>573</v>
      </c>
      <c r="C908" s="7" t="s">
        <v>691</v>
      </c>
      <c r="D908" s="7">
        <v>7.3217005723627855</v>
      </c>
      <c r="E908" s="7">
        <v>6.3940000000000001</v>
      </c>
      <c r="F908" s="7">
        <v>3.5670804968962413</v>
      </c>
      <c r="G908" s="7">
        <v>7.3217005723627855</v>
      </c>
      <c r="H908" s="7">
        <v>0.87329438520545688</v>
      </c>
      <c r="I908" s="7">
        <v>6.3940000000000001</v>
      </c>
      <c r="J908" s="7">
        <v>3.5670804968962413</v>
      </c>
      <c r="K908" s="7">
        <v>7.3217005723627855</v>
      </c>
      <c r="L908" s="7">
        <v>0.87329438520545688</v>
      </c>
      <c r="M908" s="7" t="s">
        <v>703</v>
      </c>
      <c r="N908" s="7" t="s">
        <v>707</v>
      </c>
      <c r="O908" s="7" t="s">
        <v>686</v>
      </c>
    </row>
    <row r="909" spans="2:15" ht="15">
      <c r="B909" s="6" t="s">
        <v>573</v>
      </c>
      <c r="C909" s="7" t="s">
        <v>692</v>
      </c>
      <c r="D909" s="7" t="s">
        <v>661</v>
      </c>
      <c r="E909" s="7">
        <v>6.3940000000000001</v>
      </c>
      <c r="F909" s="7">
        <v>3.5670804968962431</v>
      </c>
      <c r="G909" s="7">
        <v>7.3217005723627864</v>
      </c>
      <c r="H909" s="7">
        <v>0.87329438520545677</v>
      </c>
      <c r="I909" s="7">
        <v>6.3940000000000001</v>
      </c>
      <c r="J909" s="7">
        <v>3.5670804968962431</v>
      </c>
      <c r="K909" s="7">
        <v>7.3217005723627864</v>
      </c>
      <c r="L909" s="7">
        <v>0.87329438520545677</v>
      </c>
      <c r="M909" s="7" t="s">
        <v>703</v>
      </c>
      <c r="N909" s="7" t="s">
        <v>707</v>
      </c>
      <c r="O909" s="7" t="s">
        <v>686</v>
      </c>
    </row>
    <row r="910" spans="2:15" ht="15">
      <c r="B910" s="6" t="s">
        <v>573</v>
      </c>
      <c r="C910" s="7" t="s">
        <v>693</v>
      </c>
      <c r="D910" s="7" t="s">
        <v>661</v>
      </c>
      <c r="E910" s="7">
        <v>6.3940000000000001</v>
      </c>
      <c r="F910" s="7">
        <v>3.5670804968962431</v>
      </c>
      <c r="G910" s="7">
        <v>7.3217005723627864</v>
      </c>
      <c r="H910" s="7">
        <v>0.87329438520545677</v>
      </c>
      <c r="I910" s="7">
        <v>6.3940000000000001</v>
      </c>
      <c r="J910" s="7">
        <v>3.5670804968962431</v>
      </c>
      <c r="K910" s="7">
        <v>7.3217005723627864</v>
      </c>
      <c r="L910" s="7">
        <v>0.87329438520545677</v>
      </c>
      <c r="M910" s="7" t="s">
        <v>703</v>
      </c>
      <c r="N910" s="7" t="s">
        <v>707</v>
      </c>
      <c r="O910" s="7" t="s">
        <v>686</v>
      </c>
    </row>
    <row r="911" spans="2:15" ht="15">
      <c r="B911" s="6" t="s">
        <v>573</v>
      </c>
      <c r="C911" s="7" t="s">
        <v>694</v>
      </c>
      <c r="D911" s="7" t="s">
        <v>661</v>
      </c>
      <c r="E911" s="7">
        <v>6.3940000000000001</v>
      </c>
      <c r="F911" s="7">
        <v>3.5670804968962431</v>
      </c>
      <c r="G911" s="7">
        <v>7.3217005723627864</v>
      </c>
      <c r="H911" s="7">
        <v>0.87329438520545677</v>
      </c>
      <c r="I911" s="7">
        <v>6.3940000000000001</v>
      </c>
      <c r="J911" s="7">
        <v>3.5670804968962431</v>
      </c>
      <c r="K911" s="7">
        <v>7.3217005723627864</v>
      </c>
      <c r="L911" s="7">
        <v>0.87329438520545677</v>
      </c>
      <c r="M911" s="7" t="s">
        <v>703</v>
      </c>
      <c r="N911" s="7" t="s">
        <v>707</v>
      </c>
      <c r="O911" s="7" t="s">
        <v>686</v>
      </c>
    </row>
    <row r="912" spans="2:15" ht="15">
      <c r="B912" s="6" t="s">
        <v>573</v>
      </c>
      <c r="C912" s="7" t="s">
        <v>695</v>
      </c>
      <c r="D912" s="7" t="s">
        <v>661</v>
      </c>
      <c r="E912" s="7">
        <v>6.3940000000000001</v>
      </c>
      <c r="F912" s="7">
        <v>3.5670804968962431</v>
      </c>
      <c r="G912" s="7">
        <v>7.3217005723627864</v>
      </c>
      <c r="H912" s="7">
        <v>0.87329438520545677</v>
      </c>
      <c r="I912" s="7">
        <v>6.3940000000000001</v>
      </c>
      <c r="J912" s="7">
        <v>3.5670804968962431</v>
      </c>
      <c r="K912" s="7">
        <v>7.3217005723627864</v>
      </c>
      <c r="L912" s="7">
        <v>0.87329438520545677</v>
      </c>
      <c r="M912" s="7" t="s">
        <v>703</v>
      </c>
      <c r="N912" s="7" t="s">
        <v>707</v>
      </c>
      <c r="O912" s="7" t="s">
        <v>686</v>
      </c>
    </row>
    <row r="913" spans="2:15" ht="15">
      <c r="B913" s="6" t="s">
        <v>573</v>
      </c>
      <c r="C913" s="7" t="s">
        <v>696</v>
      </c>
      <c r="D913" s="7" t="s">
        <v>661</v>
      </c>
      <c r="E913" s="7">
        <v>6.3940000000000001</v>
      </c>
      <c r="F913" s="7">
        <v>3.5670804968962431</v>
      </c>
      <c r="G913" s="7">
        <v>7.3217005723627864</v>
      </c>
      <c r="H913" s="7">
        <v>0.87329438520545677</v>
      </c>
      <c r="I913" s="7">
        <v>6.3940000000000001</v>
      </c>
      <c r="J913" s="7">
        <v>3.5670804968962431</v>
      </c>
      <c r="K913" s="7">
        <v>7.3217005723627864</v>
      </c>
      <c r="L913" s="7">
        <v>0.87329438520545677</v>
      </c>
      <c r="M913" s="7" t="s">
        <v>703</v>
      </c>
      <c r="N913" s="7" t="s">
        <v>707</v>
      </c>
      <c r="O913" s="7" t="s">
        <v>686</v>
      </c>
    </row>
    <row r="914" spans="2:15" ht="15">
      <c r="B914" s="6" t="s">
        <v>573</v>
      </c>
      <c r="C914" s="7" t="s">
        <v>697</v>
      </c>
      <c r="D914" s="7" t="s">
        <v>661</v>
      </c>
      <c r="E914" s="7">
        <v>6.3940000000000001</v>
      </c>
      <c r="F914" s="7">
        <v>3.5670804968962431</v>
      </c>
      <c r="G914" s="7">
        <v>7.3217005723627864</v>
      </c>
      <c r="H914" s="7">
        <v>0.87329438520545677</v>
      </c>
      <c r="I914" s="7">
        <v>6.3940000000000001</v>
      </c>
      <c r="J914" s="7">
        <v>3.5670804968962431</v>
      </c>
      <c r="K914" s="7">
        <v>7.3217005723627864</v>
      </c>
      <c r="L914" s="7">
        <v>0.87329438520545677</v>
      </c>
      <c r="M914" s="7" t="s">
        <v>703</v>
      </c>
      <c r="N914" s="7" t="s">
        <v>707</v>
      </c>
      <c r="O914" s="7" t="s">
        <v>686</v>
      </c>
    </row>
    <row r="915" spans="2:15" ht="15">
      <c r="B915" s="6" t="s">
        <v>573</v>
      </c>
      <c r="C915" s="7" t="s">
        <v>698</v>
      </c>
      <c r="D915" s="7" t="s">
        <v>661</v>
      </c>
      <c r="E915" s="7">
        <v>6.3940000000000001</v>
      </c>
      <c r="F915" s="7">
        <v>3.5670804968962431</v>
      </c>
      <c r="G915" s="7">
        <v>7.3217005723627864</v>
      </c>
      <c r="H915" s="7">
        <v>0.87329438520545677</v>
      </c>
      <c r="I915" s="7">
        <v>6.3940000000000001</v>
      </c>
      <c r="J915" s="7">
        <v>3.5670804968962431</v>
      </c>
      <c r="K915" s="7">
        <v>7.3217005723627864</v>
      </c>
      <c r="L915" s="7">
        <v>0.87329438520545677</v>
      </c>
      <c r="M915" s="7" t="s">
        <v>703</v>
      </c>
      <c r="N915" s="7" t="s">
        <v>707</v>
      </c>
      <c r="O915" s="7" t="s">
        <v>686</v>
      </c>
    </row>
    <row r="916" spans="2:15" ht="15">
      <c r="B916" s="6" t="s">
        <v>573</v>
      </c>
      <c r="C916" s="7" t="s">
        <v>699</v>
      </c>
      <c r="D916" s="7" t="s">
        <v>661</v>
      </c>
      <c r="E916" s="7">
        <v>6.3940000000000001</v>
      </c>
      <c r="F916" s="7">
        <v>3.5670804968962431</v>
      </c>
      <c r="G916" s="7">
        <v>7.3217005723627864</v>
      </c>
      <c r="H916" s="7">
        <v>0.87329438520545677</v>
      </c>
      <c r="I916" s="7">
        <v>6.3940000000000001</v>
      </c>
      <c r="J916" s="7">
        <v>3.5670804968962431</v>
      </c>
      <c r="K916" s="7">
        <v>7.3217005723627864</v>
      </c>
      <c r="L916" s="7">
        <v>0.87329438520545677</v>
      </c>
      <c r="M916" s="7" t="s">
        <v>703</v>
      </c>
      <c r="N916" s="7" t="s">
        <v>707</v>
      </c>
      <c r="O916" s="7" t="s">
        <v>686</v>
      </c>
    </row>
    <row r="917" spans="2:15" ht="15">
      <c r="B917" s="6" t="s">
        <v>573</v>
      </c>
      <c r="C917" s="7" t="s">
        <v>700</v>
      </c>
      <c r="D917" s="7" t="s">
        <v>661</v>
      </c>
      <c r="E917" s="7">
        <v>6.3940000000000001</v>
      </c>
      <c r="F917" s="7">
        <v>3.5670804968962431</v>
      </c>
      <c r="G917" s="7">
        <v>7.3217005723627864</v>
      </c>
      <c r="H917" s="7">
        <v>0.87329438520545677</v>
      </c>
      <c r="I917" s="7">
        <v>6.3940000000000001</v>
      </c>
      <c r="J917" s="7">
        <v>3.5670804968962431</v>
      </c>
      <c r="K917" s="7">
        <v>7.3217005723627864</v>
      </c>
      <c r="L917" s="7">
        <v>0.87329438520545677</v>
      </c>
      <c r="M917" s="7" t="s">
        <v>703</v>
      </c>
      <c r="N917" s="7" t="s">
        <v>707</v>
      </c>
      <c r="O917" s="7" t="s">
        <v>686</v>
      </c>
    </row>
    <row r="918" spans="2:15" ht="15">
      <c r="B918" s="6" t="s">
        <v>573</v>
      </c>
      <c r="C918" s="7" t="s">
        <v>701</v>
      </c>
      <c r="D918" s="7" t="s">
        <v>661</v>
      </c>
      <c r="E918" s="7">
        <v>6.3940000000000001</v>
      </c>
      <c r="F918" s="7">
        <v>3.5670804968962431</v>
      </c>
      <c r="G918" s="7">
        <v>7.3217005723627864</v>
      </c>
      <c r="H918" s="7">
        <v>0.87329438520545677</v>
      </c>
      <c r="I918" s="7">
        <v>6.3940000000000001</v>
      </c>
      <c r="J918" s="7">
        <v>3.5670804968962431</v>
      </c>
      <c r="K918" s="7">
        <v>7.3217005723627864</v>
      </c>
      <c r="L918" s="7">
        <v>0.87329438520545677</v>
      </c>
      <c r="M918" s="7" t="s">
        <v>703</v>
      </c>
      <c r="N918" s="7" t="s">
        <v>707</v>
      </c>
      <c r="O918" s="7" t="s">
        <v>686</v>
      </c>
    </row>
    <row r="919" spans="2:15" ht="15">
      <c r="B919" s="6" t="s">
        <v>563</v>
      </c>
      <c r="C919" s="7" t="s">
        <v>683</v>
      </c>
      <c r="D919" s="7">
        <v>35.994380999999997</v>
      </c>
      <c r="E919" s="7">
        <v>43.1</v>
      </c>
      <c r="F919" s="7">
        <v>0.63345732158933288</v>
      </c>
      <c r="G919" s="7">
        <v>43.104654831912008</v>
      </c>
      <c r="H919" s="7">
        <v>0.99989201092248259</v>
      </c>
      <c r="I919" s="7">
        <v>43.1</v>
      </c>
      <c r="J919" s="7">
        <v>0.63345732158933288</v>
      </c>
      <c r="K919" s="7">
        <v>43.104654831912008</v>
      </c>
      <c r="L919" s="7">
        <v>0.99989201092248259</v>
      </c>
      <c r="M919" s="7" t="s">
        <v>703</v>
      </c>
      <c r="N919" s="7" t="s">
        <v>707</v>
      </c>
      <c r="O919" s="7" t="s">
        <v>686</v>
      </c>
    </row>
    <row r="920" spans="2:15" ht="15">
      <c r="B920" s="6" t="s">
        <v>563</v>
      </c>
      <c r="C920" s="7" t="s">
        <v>687</v>
      </c>
      <c r="D920" s="7">
        <v>46.456195999999998</v>
      </c>
      <c r="E920" s="7">
        <v>46.187922999999998</v>
      </c>
      <c r="F920" s="7">
        <v>4.985370170457422</v>
      </c>
      <c r="G920" s="7">
        <v>46.456195999999998</v>
      </c>
      <c r="H920" s="7">
        <v>0.99422524823168901</v>
      </c>
      <c r="I920" s="7">
        <v>46.187922999999998</v>
      </c>
      <c r="J920" s="7">
        <v>4.985370170457422</v>
      </c>
      <c r="K920" s="7">
        <v>46.456195999999998</v>
      </c>
      <c r="L920" s="7">
        <v>0.99422524823168901</v>
      </c>
      <c r="M920" s="7" t="s">
        <v>703</v>
      </c>
      <c r="N920" s="7" t="s">
        <v>707</v>
      </c>
      <c r="O920" s="7" t="s">
        <v>686</v>
      </c>
    </row>
    <row r="921" spans="2:15" ht="15">
      <c r="B921" s="6" t="s">
        <v>563</v>
      </c>
      <c r="C921" s="7" t="s">
        <v>688</v>
      </c>
      <c r="D921" s="7">
        <v>33.696308000000002</v>
      </c>
      <c r="E921" s="7">
        <v>33.695999</v>
      </c>
      <c r="F921" s="7">
        <v>0.14430600425211565</v>
      </c>
      <c r="G921" s="7">
        <v>33.696308000000002</v>
      </c>
      <c r="H921" s="7">
        <v>0.99999082985589993</v>
      </c>
      <c r="I921" s="7">
        <v>33.695999</v>
      </c>
      <c r="J921" s="7">
        <v>0.14430600425211565</v>
      </c>
      <c r="K921" s="7">
        <v>33.696308000000002</v>
      </c>
      <c r="L921" s="7">
        <v>0.99999082985589993</v>
      </c>
      <c r="M921" s="7" t="s">
        <v>703</v>
      </c>
      <c r="N921" s="7" t="s">
        <v>707</v>
      </c>
      <c r="O921" s="7" t="s">
        <v>686</v>
      </c>
    </row>
    <row r="922" spans="2:15" ht="15">
      <c r="B922" s="6" t="s">
        <v>563</v>
      </c>
      <c r="C922" s="7" t="s">
        <v>689</v>
      </c>
      <c r="D922" s="7">
        <v>37.701999999999998</v>
      </c>
      <c r="E922" s="7">
        <v>37.008000000000003</v>
      </c>
      <c r="F922" s="7">
        <v>7.2006069188645254</v>
      </c>
      <c r="G922" s="7">
        <v>37.701999999999998</v>
      </c>
      <c r="H922" s="7">
        <v>0.98159248846215064</v>
      </c>
      <c r="I922" s="7">
        <v>37.008000000000003</v>
      </c>
      <c r="J922" s="7">
        <v>7.2006069188645254</v>
      </c>
      <c r="K922" s="7">
        <v>37.701999999999998</v>
      </c>
      <c r="L922" s="7">
        <v>0.98159248846215064</v>
      </c>
      <c r="M922" s="7" t="s">
        <v>703</v>
      </c>
      <c r="N922" s="7" t="s">
        <v>707</v>
      </c>
      <c r="O922" s="7" t="s">
        <v>686</v>
      </c>
    </row>
    <row r="923" spans="2:15" ht="15">
      <c r="B923" s="6" t="s">
        <v>563</v>
      </c>
      <c r="C923" s="7" t="s">
        <v>690</v>
      </c>
      <c r="D923" s="7">
        <v>43.637999999999998</v>
      </c>
      <c r="E923" s="7">
        <v>43.631999999999998</v>
      </c>
      <c r="F923" s="7">
        <v>0.72361592022283283</v>
      </c>
      <c r="G923" s="7">
        <v>43.637999999999998</v>
      </c>
      <c r="H923" s="7">
        <v>0.99986250515605668</v>
      </c>
      <c r="I923" s="7">
        <v>43.631999999999998</v>
      </c>
      <c r="J923" s="7">
        <v>0.72361592022283283</v>
      </c>
      <c r="K923" s="7">
        <v>43.637999999999998</v>
      </c>
      <c r="L923" s="7">
        <v>0.99986250515605668</v>
      </c>
      <c r="M923" s="7" t="s">
        <v>703</v>
      </c>
      <c r="N923" s="7" t="s">
        <v>707</v>
      </c>
      <c r="O923" s="7" t="s">
        <v>686</v>
      </c>
    </row>
    <row r="924" spans="2:15" ht="15">
      <c r="B924" s="6" t="s">
        <v>563</v>
      </c>
      <c r="C924" s="7" t="s">
        <v>691</v>
      </c>
      <c r="D924" s="7">
        <v>50.362000000000002</v>
      </c>
      <c r="E924" s="7">
        <v>50.343000000000004</v>
      </c>
      <c r="F924" s="7">
        <v>1.3832552186778773</v>
      </c>
      <c r="G924" s="7">
        <v>50.362000000000002</v>
      </c>
      <c r="H924" s="7">
        <v>0.99962273142448677</v>
      </c>
      <c r="I924" s="7">
        <v>50.343000000000004</v>
      </c>
      <c r="J924" s="7">
        <v>1.3832552186778773</v>
      </c>
      <c r="K924" s="7">
        <v>50.362000000000002</v>
      </c>
      <c r="L924" s="7">
        <v>0.99962273142448677</v>
      </c>
      <c r="M924" s="7" t="s">
        <v>703</v>
      </c>
      <c r="N924" s="7" t="s">
        <v>707</v>
      </c>
      <c r="O924" s="7" t="s">
        <v>686</v>
      </c>
    </row>
    <row r="925" spans="2:15" ht="15">
      <c r="B925" s="6" t="s">
        <v>563</v>
      </c>
      <c r="C925" s="7" t="s">
        <v>692</v>
      </c>
      <c r="D925" s="7" t="s">
        <v>661</v>
      </c>
      <c r="E925" s="7">
        <v>50.343000000000004</v>
      </c>
      <c r="F925" s="7">
        <v>1.3832552186778773</v>
      </c>
      <c r="G925" s="7">
        <v>50.362000000000002</v>
      </c>
      <c r="H925" s="7">
        <v>0.99962273142448677</v>
      </c>
      <c r="I925" s="7">
        <v>50.343000000000004</v>
      </c>
      <c r="J925" s="7">
        <v>1.3832552186778773</v>
      </c>
      <c r="K925" s="7">
        <v>50.362000000000002</v>
      </c>
      <c r="L925" s="7">
        <v>0.99962273142448677</v>
      </c>
      <c r="M925" s="7" t="s">
        <v>703</v>
      </c>
      <c r="N925" s="7" t="s">
        <v>707</v>
      </c>
      <c r="O925" s="7" t="s">
        <v>686</v>
      </c>
    </row>
    <row r="926" spans="2:15" ht="15">
      <c r="B926" s="6" t="s">
        <v>563</v>
      </c>
      <c r="C926" s="7" t="s">
        <v>693</v>
      </c>
      <c r="D926" s="7" t="s">
        <v>661</v>
      </c>
      <c r="E926" s="7">
        <v>50.343000000000004</v>
      </c>
      <c r="F926" s="7">
        <v>1.3832552186778773</v>
      </c>
      <c r="G926" s="7">
        <v>50.362000000000002</v>
      </c>
      <c r="H926" s="7">
        <v>0.99962273142448677</v>
      </c>
      <c r="I926" s="7">
        <v>50.343000000000004</v>
      </c>
      <c r="J926" s="7">
        <v>1.3832552186778773</v>
      </c>
      <c r="K926" s="7">
        <v>50.362000000000002</v>
      </c>
      <c r="L926" s="7">
        <v>0.99962273142448677</v>
      </c>
      <c r="M926" s="7" t="s">
        <v>703</v>
      </c>
      <c r="N926" s="7" t="s">
        <v>707</v>
      </c>
      <c r="O926" s="7" t="s">
        <v>686</v>
      </c>
    </row>
    <row r="927" spans="2:15" ht="15">
      <c r="B927" s="6" t="s">
        <v>563</v>
      </c>
      <c r="C927" s="7" t="s">
        <v>694</v>
      </c>
      <c r="D927" s="7" t="s">
        <v>661</v>
      </c>
      <c r="E927" s="7">
        <v>50.343000000000004</v>
      </c>
      <c r="F927" s="7">
        <v>1.3832552186778773</v>
      </c>
      <c r="G927" s="7">
        <v>50.362000000000002</v>
      </c>
      <c r="H927" s="7">
        <v>0.99962273142448677</v>
      </c>
      <c r="I927" s="7">
        <v>50.343000000000004</v>
      </c>
      <c r="J927" s="7">
        <v>1.3832552186778773</v>
      </c>
      <c r="K927" s="7">
        <v>50.362000000000002</v>
      </c>
      <c r="L927" s="7">
        <v>0.99962273142448677</v>
      </c>
      <c r="M927" s="7" t="s">
        <v>703</v>
      </c>
      <c r="N927" s="7" t="s">
        <v>707</v>
      </c>
      <c r="O927" s="7" t="s">
        <v>686</v>
      </c>
    </row>
    <row r="928" spans="2:15" ht="15">
      <c r="B928" s="6" t="s">
        <v>563</v>
      </c>
      <c r="C928" s="7" t="s">
        <v>695</v>
      </c>
      <c r="D928" s="7" t="s">
        <v>661</v>
      </c>
      <c r="E928" s="7">
        <v>50.343000000000004</v>
      </c>
      <c r="F928" s="7">
        <v>1.3832552186778773</v>
      </c>
      <c r="G928" s="7">
        <v>50.362000000000002</v>
      </c>
      <c r="H928" s="7">
        <v>0.99962273142448677</v>
      </c>
      <c r="I928" s="7">
        <v>50.343000000000004</v>
      </c>
      <c r="J928" s="7">
        <v>1.3832552186778773</v>
      </c>
      <c r="K928" s="7">
        <v>50.362000000000002</v>
      </c>
      <c r="L928" s="7">
        <v>0.99962273142448677</v>
      </c>
      <c r="M928" s="7" t="s">
        <v>703</v>
      </c>
      <c r="N928" s="7" t="s">
        <v>707</v>
      </c>
      <c r="O928" s="7" t="s">
        <v>686</v>
      </c>
    </row>
    <row r="929" spans="2:15" ht="15">
      <c r="B929" s="6" t="s">
        <v>563</v>
      </c>
      <c r="C929" s="7" t="s">
        <v>696</v>
      </c>
      <c r="D929" s="7" t="s">
        <v>661</v>
      </c>
      <c r="E929" s="7">
        <v>50.343000000000004</v>
      </c>
      <c r="F929" s="7">
        <v>1.3832552186778773</v>
      </c>
      <c r="G929" s="7">
        <v>50.362000000000002</v>
      </c>
      <c r="H929" s="7">
        <v>0.99962273142448677</v>
      </c>
      <c r="I929" s="7">
        <v>50.343000000000004</v>
      </c>
      <c r="J929" s="7">
        <v>1.3832552186778773</v>
      </c>
      <c r="K929" s="7">
        <v>50.362000000000002</v>
      </c>
      <c r="L929" s="7">
        <v>0.99962273142448677</v>
      </c>
      <c r="M929" s="7" t="s">
        <v>703</v>
      </c>
      <c r="N929" s="7" t="s">
        <v>707</v>
      </c>
      <c r="O929" s="7" t="s">
        <v>686</v>
      </c>
    </row>
    <row r="930" spans="2:15" ht="15">
      <c r="B930" s="6" t="s">
        <v>563</v>
      </c>
      <c r="C930" s="7" t="s">
        <v>697</v>
      </c>
      <c r="D930" s="7" t="s">
        <v>661</v>
      </c>
      <c r="E930" s="7">
        <v>50.343000000000004</v>
      </c>
      <c r="F930" s="7">
        <v>1.3832552186778773</v>
      </c>
      <c r="G930" s="7">
        <v>50.362000000000002</v>
      </c>
      <c r="H930" s="7">
        <v>0.99962273142448677</v>
      </c>
      <c r="I930" s="7">
        <v>50.343000000000004</v>
      </c>
      <c r="J930" s="7">
        <v>1.3832552186778773</v>
      </c>
      <c r="K930" s="7">
        <v>50.362000000000002</v>
      </c>
      <c r="L930" s="7">
        <v>0.99962273142448677</v>
      </c>
      <c r="M930" s="7" t="s">
        <v>703</v>
      </c>
      <c r="N930" s="7" t="s">
        <v>707</v>
      </c>
      <c r="O930" s="7" t="s">
        <v>686</v>
      </c>
    </row>
    <row r="931" spans="2:15" ht="15">
      <c r="B931" s="6" t="s">
        <v>563</v>
      </c>
      <c r="C931" s="7" t="s">
        <v>698</v>
      </c>
      <c r="D931" s="7" t="s">
        <v>661</v>
      </c>
      <c r="E931" s="7">
        <v>50.343000000000004</v>
      </c>
      <c r="F931" s="7">
        <v>1.3832552186778773</v>
      </c>
      <c r="G931" s="7">
        <v>50.362000000000002</v>
      </c>
      <c r="H931" s="7">
        <v>0.99962273142448677</v>
      </c>
      <c r="I931" s="7">
        <v>50.343000000000004</v>
      </c>
      <c r="J931" s="7">
        <v>1.3832552186778773</v>
      </c>
      <c r="K931" s="7">
        <v>50.362000000000002</v>
      </c>
      <c r="L931" s="7">
        <v>0.99962273142448677</v>
      </c>
      <c r="M931" s="7" t="s">
        <v>703</v>
      </c>
      <c r="N931" s="7" t="s">
        <v>707</v>
      </c>
      <c r="O931" s="7" t="s">
        <v>686</v>
      </c>
    </row>
    <row r="932" spans="2:15" ht="15">
      <c r="B932" s="6" t="s">
        <v>563</v>
      </c>
      <c r="C932" s="7" t="s">
        <v>699</v>
      </c>
      <c r="D932" s="7" t="s">
        <v>661</v>
      </c>
      <c r="E932" s="7">
        <v>50.343000000000004</v>
      </c>
      <c r="F932" s="7">
        <v>1.3832552186778773</v>
      </c>
      <c r="G932" s="7">
        <v>50.362000000000002</v>
      </c>
      <c r="H932" s="7">
        <v>0.99962273142448677</v>
      </c>
      <c r="I932" s="7">
        <v>50.343000000000004</v>
      </c>
      <c r="J932" s="7">
        <v>1.3832552186778773</v>
      </c>
      <c r="K932" s="7">
        <v>50.362000000000002</v>
      </c>
      <c r="L932" s="7">
        <v>0.99962273142448677</v>
      </c>
      <c r="M932" s="7" t="s">
        <v>703</v>
      </c>
      <c r="N932" s="7" t="s">
        <v>707</v>
      </c>
      <c r="O932" s="7" t="s">
        <v>686</v>
      </c>
    </row>
    <row r="933" spans="2:15" ht="15">
      <c r="B933" s="6" t="s">
        <v>563</v>
      </c>
      <c r="C933" s="7" t="s">
        <v>700</v>
      </c>
      <c r="D933" s="7" t="s">
        <v>661</v>
      </c>
      <c r="E933" s="7">
        <v>50.343000000000004</v>
      </c>
      <c r="F933" s="7">
        <v>1.3832552186778773</v>
      </c>
      <c r="G933" s="7">
        <v>50.362000000000002</v>
      </c>
      <c r="H933" s="7">
        <v>0.99962273142448677</v>
      </c>
      <c r="I933" s="7">
        <v>50.343000000000004</v>
      </c>
      <c r="J933" s="7">
        <v>1.3832552186778773</v>
      </c>
      <c r="K933" s="7">
        <v>50.362000000000002</v>
      </c>
      <c r="L933" s="7">
        <v>0.99962273142448677</v>
      </c>
      <c r="M933" s="7" t="s">
        <v>703</v>
      </c>
      <c r="N933" s="7" t="s">
        <v>707</v>
      </c>
      <c r="O933" s="7" t="s">
        <v>686</v>
      </c>
    </row>
    <row r="934" spans="2:15" ht="15">
      <c r="B934" s="6" t="s">
        <v>563</v>
      </c>
      <c r="C934" s="7" t="s">
        <v>701</v>
      </c>
      <c r="D934" s="7" t="s">
        <v>661</v>
      </c>
      <c r="E934" s="7">
        <v>50.343000000000004</v>
      </c>
      <c r="F934" s="7">
        <v>1.3832552186778773</v>
      </c>
      <c r="G934" s="7">
        <v>50.362000000000002</v>
      </c>
      <c r="H934" s="7">
        <v>0.99962273142448677</v>
      </c>
      <c r="I934" s="7">
        <v>50.343000000000004</v>
      </c>
      <c r="J934" s="7">
        <v>1.3832552186778773</v>
      </c>
      <c r="K934" s="7">
        <v>50.362000000000002</v>
      </c>
      <c r="L934" s="7">
        <v>0.99962273142448677</v>
      </c>
      <c r="M934" s="7" t="s">
        <v>703</v>
      </c>
      <c r="N934" s="7" t="s">
        <v>707</v>
      </c>
      <c r="O934" s="7" t="s">
        <v>686</v>
      </c>
    </row>
    <row r="935" spans="2:15" ht="15">
      <c r="B935" s="6" t="s">
        <v>163</v>
      </c>
      <c r="C935" s="7" t="s">
        <v>683</v>
      </c>
      <c r="D935" s="7">
        <v>20.181889999999999</v>
      </c>
      <c r="E935" s="7">
        <v>19.450368999999998</v>
      </c>
      <c r="F935" s="7">
        <v>5.3844061637230718</v>
      </c>
      <c r="G935" s="7">
        <v>20.181889999999999</v>
      </c>
      <c r="H935" s="7">
        <v>0.96375359294892593</v>
      </c>
      <c r="I935" s="7">
        <v>19.450368999999998</v>
      </c>
      <c r="J935" s="7">
        <v>5.3844061637230718</v>
      </c>
      <c r="K935" s="7">
        <v>20.181889999999999</v>
      </c>
      <c r="L935" s="7">
        <v>0.96375359294892593</v>
      </c>
      <c r="M935" s="7" t="s">
        <v>684</v>
      </c>
      <c r="N935" s="7" t="s">
        <v>707</v>
      </c>
      <c r="O935" s="7" t="s">
        <v>686</v>
      </c>
    </row>
    <row r="936" spans="2:15" ht="15">
      <c r="B936" s="6" t="s">
        <v>163</v>
      </c>
      <c r="C936" s="7" t="s">
        <v>687</v>
      </c>
      <c r="D936" s="7">
        <v>26.568275</v>
      </c>
      <c r="E936" s="7">
        <v>25.260650999999999</v>
      </c>
      <c r="F936" s="7">
        <v>8.2324205147589531</v>
      </c>
      <c r="G936" s="7">
        <v>26.568275</v>
      </c>
      <c r="H936" s="7">
        <v>0.95078250281585841</v>
      </c>
      <c r="I936" s="7">
        <v>25.260650999999999</v>
      </c>
      <c r="J936" s="7">
        <v>8.2324205147589531</v>
      </c>
      <c r="K936" s="7">
        <v>26.568275</v>
      </c>
      <c r="L936" s="7">
        <v>0.95078250281585841</v>
      </c>
      <c r="M936" s="7" t="s">
        <v>684</v>
      </c>
      <c r="N936" s="7" t="s">
        <v>707</v>
      </c>
      <c r="O936" s="7" t="s">
        <v>686</v>
      </c>
    </row>
    <row r="937" spans="2:15" ht="15">
      <c r="B937" s="6" t="s">
        <v>163</v>
      </c>
      <c r="C937" s="7" t="s">
        <v>688</v>
      </c>
      <c r="D937" s="7">
        <v>19.583036</v>
      </c>
      <c r="E937" s="7">
        <v>18.921658999999998</v>
      </c>
      <c r="F937" s="7">
        <v>5.0463967011140802</v>
      </c>
      <c r="G937" s="7">
        <v>19.583036</v>
      </c>
      <c r="H937" s="7">
        <v>0.96622704467274623</v>
      </c>
      <c r="I937" s="7">
        <v>18.921658999999998</v>
      </c>
      <c r="J937" s="7">
        <v>5.0463967011140802</v>
      </c>
      <c r="K937" s="7">
        <v>19.583036</v>
      </c>
      <c r="L937" s="7">
        <v>0.96622704467274623</v>
      </c>
      <c r="M937" s="7" t="s">
        <v>684</v>
      </c>
      <c r="N937" s="7" t="s">
        <v>707</v>
      </c>
      <c r="O937" s="7" t="s">
        <v>686</v>
      </c>
    </row>
    <row r="938" spans="2:15" ht="15">
      <c r="B938" s="6" t="s">
        <v>163</v>
      </c>
      <c r="C938" s="7" t="s">
        <v>689</v>
      </c>
      <c r="D938" s="7">
        <v>21.254000000000001</v>
      </c>
      <c r="E938" s="7">
        <v>20.43</v>
      </c>
      <c r="F938" s="7">
        <v>5.8606839191343543</v>
      </c>
      <c r="G938" s="7">
        <v>21.254000000000001</v>
      </c>
      <c r="H938" s="7">
        <v>0.9612308271384209</v>
      </c>
      <c r="I938" s="7">
        <v>20.43</v>
      </c>
      <c r="J938" s="7">
        <v>5.8606839191343543</v>
      </c>
      <c r="K938" s="7">
        <v>21.254000000000001</v>
      </c>
      <c r="L938" s="7">
        <v>0.9612308271384209</v>
      </c>
      <c r="M938" s="7" t="s">
        <v>684</v>
      </c>
      <c r="N938" s="7" t="s">
        <v>707</v>
      </c>
      <c r="O938" s="7" t="s">
        <v>686</v>
      </c>
    </row>
    <row r="939" spans="2:15" ht="15">
      <c r="B939" s="6" t="s">
        <v>163</v>
      </c>
      <c r="C939" s="7" t="s">
        <v>690</v>
      </c>
      <c r="D939" s="7">
        <v>21.138000000000002</v>
      </c>
      <c r="E939" s="7">
        <v>20.433</v>
      </c>
      <c r="F939" s="7">
        <v>5.4136452598965175</v>
      </c>
      <c r="G939" s="7">
        <v>21.138000000000002</v>
      </c>
      <c r="H939" s="7">
        <v>0.96664774340051085</v>
      </c>
      <c r="I939" s="7">
        <v>20.433</v>
      </c>
      <c r="J939" s="7">
        <v>5.4136452598965175</v>
      </c>
      <c r="K939" s="7">
        <v>21.138000000000002</v>
      </c>
      <c r="L939" s="7">
        <v>0.96664774340051085</v>
      </c>
      <c r="M939" s="7" t="s">
        <v>684</v>
      </c>
      <c r="N939" s="7" t="s">
        <v>707</v>
      </c>
      <c r="O939" s="7" t="s">
        <v>686</v>
      </c>
    </row>
    <row r="940" spans="2:15" ht="15">
      <c r="B940" s="6" t="s">
        <v>163</v>
      </c>
      <c r="C940" s="7" t="s">
        <v>691</v>
      </c>
      <c r="D940" s="7">
        <v>28.568000000000001</v>
      </c>
      <c r="E940" s="7">
        <v>27.55</v>
      </c>
      <c r="F940" s="7">
        <v>7.5583148915614826</v>
      </c>
      <c r="G940" s="7">
        <v>28.568000000000001</v>
      </c>
      <c r="H940" s="7">
        <v>0.96436572388686637</v>
      </c>
      <c r="I940" s="7">
        <v>27.55</v>
      </c>
      <c r="J940" s="7">
        <v>7.5583148915614826</v>
      </c>
      <c r="K940" s="7">
        <v>28.568000000000001</v>
      </c>
      <c r="L940" s="7">
        <v>0.96436572388686637</v>
      </c>
      <c r="M940" s="7" t="s">
        <v>684</v>
      </c>
      <c r="N940" s="7" t="s">
        <v>707</v>
      </c>
      <c r="O940" s="7" t="s">
        <v>686</v>
      </c>
    </row>
    <row r="941" spans="2:15" ht="15">
      <c r="B941" s="6" t="s">
        <v>163</v>
      </c>
      <c r="C941" s="7" t="s">
        <v>692</v>
      </c>
      <c r="D941" s="7" t="s">
        <v>661</v>
      </c>
      <c r="E941" s="7">
        <v>22.875539208695752</v>
      </c>
      <c r="F941" s="7">
        <v>8.4535910091413573</v>
      </c>
      <c r="G941" s="7">
        <v>24.387568452767329</v>
      </c>
      <c r="H941" s="7">
        <v>0.93799999999999994</v>
      </c>
      <c r="I941" s="7">
        <v>22.721675922399847</v>
      </c>
      <c r="J941" s="7">
        <v>8.3967312655610353</v>
      </c>
      <c r="K941" s="7">
        <v>24.223535098507302</v>
      </c>
      <c r="L941" s="7">
        <v>0.93799999999999994</v>
      </c>
      <c r="M941" s="7" t="s">
        <v>684</v>
      </c>
      <c r="N941" s="7" t="s">
        <v>707</v>
      </c>
      <c r="O941" s="7" t="s">
        <v>686</v>
      </c>
    </row>
    <row r="942" spans="2:15" ht="15">
      <c r="B942" s="6" t="s">
        <v>163</v>
      </c>
      <c r="C942" s="7" t="s">
        <v>693</v>
      </c>
      <c r="D942" s="7" t="s">
        <v>661</v>
      </c>
      <c r="E942" s="7">
        <v>24.365418692815584</v>
      </c>
      <c r="F942" s="7">
        <v>9.0041717712714071</v>
      </c>
      <c r="G942" s="7">
        <v>25.975926111743696</v>
      </c>
      <c r="H942" s="7">
        <v>0.93799999999999994</v>
      </c>
      <c r="I942" s="7">
        <v>24.365418692815584</v>
      </c>
      <c r="J942" s="7">
        <v>9.0041717712714071</v>
      </c>
      <c r="K942" s="7">
        <v>25.975926111743696</v>
      </c>
      <c r="L942" s="7">
        <v>0.93799999999999994</v>
      </c>
      <c r="M942" s="7" t="s">
        <v>684</v>
      </c>
      <c r="N942" s="7" t="s">
        <v>707</v>
      </c>
      <c r="O942" s="7" t="s">
        <v>686</v>
      </c>
    </row>
    <row r="943" spans="2:15" ht="15">
      <c r="B943" s="6" t="s">
        <v>163</v>
      </c>
      <c r="C943" s="7" t="s">
        <v>694</v>
      </c>
      <c r="D943" s="7" t="s">
        <v>661</v>
      </c>
      <c r="E943" s="7">
        <v>24.401523200156834</v>
      </c>
      <c r="F943" s="7">
        <v>9.0175140901503088</v>
      </c>
      <c r="G943" s="7">
        <v>26.014417057736498</v>
      </c>
      <c r="H943" s="7">
        <v>0.93799999999999994</v>
      </c>
      <c r="I943" s="7">
        <v>24.401523200156834</v>
      </c>
      <c r="J943" s="7">
        <v>9.0175140901503088</v>
      </c>
      <c r="K943" s="7">
        <v>26.014417057736498</v>
      </c>
      <c r="L943" s="7">
        <v>0.93799999999999994</v>
      </c>
      <c r="M943" s="7" t="s">
        <v>684</v>
      </c>
      <c r="N943" s="7" t="s">
        <v>707</v>
      </c>
      <c r="O943" s="7" t="s">
        <v>686</v>
      </c>
    </row>
    <row r="944" spans="2:15" ht="15">
      <c r="B944" s="6" t="s">
        <v>163</v>
      </c>
      <c r="C944" s="7" t="s">
        <v>695</v>
      </c>
      <c r="D944" s="7" t="s">
        <v>661</v>
      </c>
      <c r="E944" s="7">
        <v>24.368014537100823</v>
      </c>
      <c r="F944" s="7">
        <v>9.0051310582071338</v>
      </c>
      <c r="G944" s="7">
        <v>25.978693536354822</v>
      </c>
      <c r="H944" s="7">
        <v>0.93799999999999994</v>
      </c>
      <c r="I944" s="7">
        <v>24.368014537100823</v>
      </c>
      <c r="J944" s="7">
        <v>9.0051310582071338</v>
      </c>
      <c r="K944" s="7">
        <v>25.978693536354822</v>
      </c>
      <c r="L944" s="7">
        <v>0.93799999999999994</v>
      </c>
      <c r="M944" s="7" t="s">
        <v>684</v>
      </c>
      <c r="N944" s="7" t="s">
        <v>707</v>
      </c>
      <c r="O944" s="7" t="s">
        <v>686</v>
      </c>
    </row>
    <row r="945" spans="2:15" ht="15">
      <c r="B945" s="6" t="s">
        <v>163</v>
      </c>
      <c r="C945" s="7" t="s">
        <v>696</v>
      </c>
      <c r="D945" s="7" t="s">
        <v>661</v>
      </c>
      <c r="E945" s="7">
        <v>24.307434773661804</v>
      </c>
      <c r="F945" s="7">
        <v>8.9827439774536817</v>
      </c>
      <c r="G945" s="7">
        <v>25.914109566803631</v>
      </c>
      <c r="H945" s="7">
        <v>0.93799999999999994</v>
      </c>
      <c r="I945" s="7">
        <v>24.307434773661804</v>
      </c>
      <c r="J945" s="7">
        <v>8.9827439774536817</v>
      </c>
      <c r="K945" s="7">
        <v>25.914109566803631</v>
      </c>
      <c r="L945" s="7">
        <v>0.93799999999999994</v>
      </c>
      <c r="M945" s="7" t="s">
        <v>684</v>
      </c>
      <c r="N945" s="7" t="s">
        <v>707</v>
      </c>
      <c r="O945" s="7" t="s">
        <v>686</v>
      </c>
    </row>
    <row r="946" spans="2:15" ht="15">
      <c r="B946" s="6" t="s">
        <v>163</v>
      </c>
      <c r="C946" s="7" t="s">
        <v>697</v>
      </c>
      <c r="D946" s="7" t="s">
        <v>661</v>
      </c>
      <c r="E946" s="7">
        <v>24.24586256607774</v>
      </c>
      <c r="F946" s="7">
        <v>8.9599901417649619</v>
      </c>
      <c r="G946" s="7">
        <v>25.848467554453883</v>
      </c>
      <c r="H946" s="7">
        <v>0.93799999999999994</v>
      </c>
      <c r="I946" s="7">
        <v>24.24586256607774</v>
      </c>
      <c r="J946" s="7">
        <v>8.9599901417649619</v>
      </c>
      <c r="K946" s="7">
        <v>25.848467554453883</v>
      </c>
      <c r="L946" s="7">
        <v>0.93799999999999994</v>
      </c>
      <c r="M946" s="7" t="s">
        <v>684</v>
      </c>
      <c r="N946" s="7" t="s">
        <v>707</v>
      </c>
      <c r="O946" s="7" t="s">
        <v>686</v>
      </c>
    </row>
    <row r="947" spans="2:15" ht="15">
      <c r="B947" s="6" t="s">
        <v>163</v>
      </c>
      <c r="C947" s="7" t="s">
        <v>698</v>
      </c>
      <c r="D947" s="7" t="s">
        <v>661</v>
      </c>
      <c r="E947" s="7">
        <v>24.186546483606559</v>
      </c>
      <c r="F947" s="7">
        <v>8.9380700507497757</v>
      </c>
      <c r="G947" s="7">
        <v>25.785230792757527</v>
      </c>
      <c r="H947" s="7">
        <v>0.93799999999999994</v>
      </c>
      <c r="I947" s="7">
        <v>24.186546483606559</v>
      </c>
      <c r="J947" s="7">
        <v>8.9380700507497757</v>
      </c>
      <c r="K947" s="7">
        <v>25.785230792757527</v>
      </c>
      <c r="L947" s="7">
        <v>0.93799999999999994</v>
      </c>
      <c r="M947" s="7" t="s">
        <v>684</v>
      </c>
      <c r="N947" s="7" t="s">
        <v>707</v>
      </c>
      <c r="O947" s="7" t="s">
        <v>686</v>
      </c>
    </row>
    <row r="948" spans="2:15" ht="15">
      <c r="B948" s="6" t="s">
        <v>163</v>
      </c>
      <c r="C948" s="7" t="s">
        <v>699</v>
      </c>
      <c r="D948" s="7" t="s">
        <v>661</v>
      </c>
      <c r="E948" s="7">
        <v>24.150203783333623</v>
      </c>
      <c r="F948" s="7">
        <v>8.9246397083446283</v>
      </c>
      <c r="G948" s="7">
        <v>25.746485909737338</v>
      </c>
      <c r="H948" s="7">
        <v>0.93799999999999994</v>
      </c>
      <c r="I948" s="7">
        <v>24.150203783333623</v>
      </c>
      <c r="J948" s="7">
        <v>8.9246397083446283</v>
      </c>
      <c r="K948" s="7">
        <v>25.746485909737338</v>
      </c>
      <c r="L948" s="7">
        <v>0.93799999999999994</v>
      </c>
      <c r="M948" s="7" t="s">
        <v>684</v>
      </c>
      <c r="N948" s="7" t="s">
        <v>707</v>
      </c>
      <c r="O948" s="7" t="s">
        <v>686</v>
      </c>
    </row>
    <row r="949" spans="2:15" ht="15">
      <c r="B949" s="6" t="s">
        <v>163</v>
      </c>
      <c r="C949" s="7" t="s">
        <v>700</v>
      </c>
      <c r="D949" s="7" t="s">
        <v>661</v>
      </c>
      <c r="E949" s="7">
        <v>24.18599206082019</v>
      </c>
      <c r="F949" s="7">
        <v>8.9378651653724646</v>
      </c>
      <c r="G949" s="7">
        <v>25.784639723688905</v>
      </c>
      <c r="H949" s="7">
        <v>0.93799999999999994</v>
      </c>
      <c r="I949" s="7">
        <v>24.18599206082019</v>
      </c>
      <c r="J949" s="7">
        <v>8.9378651653724646</v>
      </c>
      <c r="K949" s="7">
        <v>25.784639723688905</v>
      </c>
      <c r="L949" s="7">
        <v>0.93799999999999994</v>
      </c>
      <c r="M949" s="7" t="s">
        <v>684</v>
      </c>
      <c r="N949" s="7" t="s">
        <v>707</v>
      </c>
      <c r="O949" s="7" t="s">
        <v>686</v>
      </c>
    </row>
    <row r="950" spans="2:15" ht="15">
      <c r="B950" s="6" t="s">
        <v>163</v>
      </c>
      <c r="C950" s="7" t="s">
        <v>701</v>
      </c>
      <c r="D950" s="7" t="s">
        <v>661</v>
      </c>
      <c r="E950" s="7">
        <v>24.221780338306758</v>
      </c>
      <c r="F950" s="7">
        <v>8.9510906224002955</v>
      </c>
      <c r="G950" s="7">
        <v>25.822793537640468</v>
      </c>
      <c r="H950" s="7">
        <v>0.93799999999999994</v>
      </c>
      <c r="I950" s="7">
        <v>24.221780338306758</v>
      </c>
      <c r="J950" s="7">
        <v>8.9510906224002955</v>
      </c>
      <c r="K950" s="7">
        <v>25.822793537640468</v>
      </c>
      <c r="L950" s="7">
        <v>0.93799999999999994</v>
      </c>
      <c r="M950" s="7" t="s">
        <v>684</v>
      </c>
      <c r="N950" s="7" t="s">
        <v>707</v>
      </c>
      <c r="O950" s="7" t="s">
        <v>686</v>
      </c>
    </row>
    <row r="951" spans="2:15" ht="15">
      <c r="B951" s="6" t="s">
        <v>169</v>
      </c>
      <c r="C951" s="7" t="s">
        <v>683</v>
      </c>
      <c r="D951" s="7" t="s">
        <v>661</v>
      </c>
      <c r="E951" s="7" t="s">
        <v>661</v>
      </c>
      <c r="F951" s="7" t="s">
        <v>661</v>
      </c>
      <c r="G951" s="7" t="s">
        <v>661</v>
      </c>
      <c r="H951" s="7" t="s">
        <v>661</v>
      </c>
      <c r="I951" s="7" t="s">
        <v>661</v>
      </c>
      <c r="J951" s="7" t="s">
        <v>661</v>
      </c>
      <c r="K951" s="7" t="s">
        <v>661</v>
      </c>
      <c r="L951" s="7" t="s">
        <v>661</v>
      </c>
      <c r="M951" s="7" t="s">
        <v>684</v>
      </c>
      <c r="N951" s="7" t="s">
        <v>707</v>
      </c>
      <c r="O951" s="7" t="s">
        <v>686</v>
      </c>
    </row>
    <row r="952" spans="2:15" ht="15">
      <c r="B952" s="6" t="s">
        <v>169</v>
      </c>
      <c r="C952" s="7" t="s">
        <v>687</v>
      </c>
      <c r="D952" s="7" t="s">
        <v>661</v>
      </c>
      <c r="E952" s="7" t="s">
        <v>661</v>
      </c>
      <c r="F952" s="7" t="s">
        <v>661</v>
      </c>
      <c r="G952" s="7" t="s">
        <v>661</v>
      </c>
      <c r="H952" s="7" t="s">
        <v>661</v>
      </c>
      <c r="I952" s="7" t="s">
        <v>661</v>
      </c>
      <c r="J952" s="7" t="s">
        <v>661</v>
      </c>
      <c r="K952" s="7" t="s">
        <v>661</v>
      </c>
      <c r="L952" s="7" t="s">
        <v>661</v>
      </c>
      <c r="M952" s="7" t="s">
        <v>684</v>
      </c>
      <c r="N952" s="7" t="s">
        <v>707</v>
      </c>
      <c r="O952" s="7" t="s">
        <v>686</v>
      </c>
    </row>
    <row r="953" spans="2:15" ht="15">
      <c r="B953" s="6" t="s">
        <v>169</v>
      </c>
      <c r="C953" s="7" t="s">
        <v>688</v>
      </c>
      <c r="D953" s="7" t="s">
        <v>661</v>
      </c>
      <c r="E953" s="7" t="s">
        <v>661</v>
      </c>
      <c r="F953" s="7" t="s">
        <v>661</v>
      </c>
      <c r="G953" s="7" t="s">
        <v>661</v>
      </c>
      <c r="H953" s="7" t="s">
        <v>661</v>
      </c>
      <c r="I953" s="7" t="s">
        <v>661</v>
      </c>
      <c r="J953" s="7" t="s">
        <v>661</v>
      </c>
      <c r="K953" s="7" t="s">
        <v>661</v>
      </c>
      <c r="L953" s="7" t="s">
        <v>661</v>
      </c>
      <c r="M953" s="7" t="s">
        <v>684</v>
      </c>
      <c r="N953" s="7" t="s">
        <v>707</v>
      </c>
      <c r="O953" s="7" t="s">
        <v>686</v>
      </c>
    </row>
    <row r="954" spans="2:15" ht="15">
      <c r="B954" s="6" t="s">
        <v>169</v>
      </c>
      <c r="C954" s="7" t="s">
        <v>689</v>
      </c>
      <c r="D954" s="7" t="s">
        <v>661</v>
      </c>
      <c r="E954" s="7" t="s">
        <v>661</v>
      </c>
      <c r="F954" s="7" t="s">
        <v>661</v>
      </c>
      <c r="G954" s="7" t="s">
        <v>661</v>
      </c>
      <c r="H954" s="7" t="s">
        <v>661</v>
      </c>
      <c r="I954" s="7" t="s">
        <v>661</v>
      </c>
      <c r="J954" s="7" t="s">
        <v>661</v>
      </c>
      <c r="K954" s="7" t="s">
        <v>661</v>
      </c>
      <c r="L954" s="7" t="s">
        <v>661</v>
      </c>
      <c r="M954" s="7" t="s">
        <v>684</v>
      </c>
      <c r="N954" s="7" t="s">
        <v>707</v>
      </c>
      <c r="O954" s="7" t="s">
        <v>686</v>
      </c>
    </row>
    <row r="955" spans="2:15" ht="15">
      <c r="B955" s="6" t="s">
        <v>169</v>
      </c>
      <c r="C955" s="7" t="s">
        <v>690</v>
      </c>
      <c r="D955" s="7" t="s">
        <v>661</v>
      </c>
      <c r="E955" s="7" t="s">
        <v>661</v>
      </c>
      <c r="F955" s="7" t="s">
        <v>661</v>
      </c>
      <c r="G955" s="7" t="s">
        <v>661</v>
      </c>
      <c r="H955" s="7" t="s">
        <v>661</v>
      </c>
      <c r="I955" s="7" t="s">
        <v>661</v>
      </c>
      <c r="J955" s="7" t="s">
        <v>661</v>
      </c>
      <c r="K955" s="7" t="s">
        <v>661</v>
      </c>
      <c r="L955" s="7" t="s">
        <v>661</v>
      </c>
      <c r="M955" s="7" t="s">
        <v>684</v>
      </c>
      <c r="N955" s="7" t="s">
        <v>707</v>
      </c>
      <c r="O955" s="7" t="s">
        <v>686</v>
      </c>
    </row>
    <row r="956" spans="2:15" ht="15">
      <c r="B956" s="6" t="s">
        <v>169</v>
      </c>
      <c r="C956" s="7" t="s">
        <v>691</v>
      </c>
      <c r="D956" s="7" t="s">
        <v>661</v>
      </c>
      <c r="E956" s="7" t="s">
        <v>661</v>
      </c>
      <c r="F956" s="7" t="s">
        <v>661</v>
      </c>
      <c r="G956" s="7" t="s">
        <v>661</v>
      </c>
      <c r="H956" s="7" t="s">
        <v>661</v>
      </c>
      <c r="I956" s="7" t="s">
        <v>661</v>
      </c>
      <c r="J956" s="7" t="s">
        <v>661</v>
      </c>
      <c r="K956" s="7" t="s">
        <v>661</v>
      </c>
      <c r="L956" s="7" t="s">
        <v>661</v>
      </c>
      <c r="M956" s="7" t="s">
        <v>684</v>
      </c>
      <c r="N956" s="7" t="s">
        <v>707</v>
      </c>
      <c r="O956" s="7" t="s">
        <v>686</v>
      </c>
    </row>
    <row r="957" spans="2:15" ht="15">
      <c r="B957" s="6" t="s">
        <v>169</v>
      </c>
      <c r="C957" s="7" t="s">
        <v>692</v>
      </c>
      <c r="D957" s="7" t="s">
        <v>661</v>
      </c>
      <c r="E957" s="7" t="s">
        <v>661</v>
      </c>
      <c r="F957" s="7" t="s">
        <v>661</v>
      </c>
      <c r="G957" s="7" t="s">
        <v>661</v>
      </c>
      <c r="H957" s="7" t="s">
        <v>661</v>
      </c>
      <c r="I957" s="7" t="s">
        <v>661</v>
      </c>
      <c r="J957" s="7" t="s">
        <v>661</v>
      </c>
      <c r="K957" s="7" t="s">
        <v>661</v>
      </c>
      <c r="L957" s="7" t="s">
        <v>661</v>
      </c>
      <c r="M957" s="7" t="s">
        <v>684</v>
      </c>
      <c r="N957" s="7" t="s">
        <v>707</v>
      </c>
      <c r="O957" s="7" t="s">
        <v>686</v>
      </c>
    </row>
    <row r="958" spans="2:15" ht="15">
      <c r="B958" s="6" t="s">
        <v>169</v>
      </c>
      <c r="C958" s="7" t="s">
        <v>693</v>
      </c>
      <c r="D958" s="7" t="s">
        <v>661</v>
      </c>
      <c r="E958" s="7" t="s">
        <v>661</v>
      </c>
      <c r="F958" s="7" t="s">
        <v>661</v>
      </c>
      <c r="G958" s="7" t="s">
        <v>661</v>
      </c>
      <c r="H958" s="7" t="s">
        <v>661</v>
      </c>
      <c r="I958" s="7" t="s">
        <v>661</v>
      </c>
      <c r="J958" s="7" t="s">
        <v>661</v>
      </c>
      <c r="K958" s="7" t="s">
        <v>661</v>
      </c>
      <c r="L958" s="7" t="s">
        <v>661</v>
      </c>
      <c r="M958" s="7" t="s">
        <v>684</v>
      </c>
      <c r="N958" s="7" t="s">
        <v>707</v>
      </c>
      <c r="O958" s="7" t="s">
        <v>686</v>
      </c>
    </row>
    <row r="959" spans="2:15" ht="15">
      <c r="B959" s="6" t="s">
        <v>169</v>
      </c>
      <c r="C959" s="7" t="s">
        <v>694</v>
      </c>
      <c r="D959" s="7" t="s">
        <v>661</v>
      </c>
      <c r="E959" s="7" t="s">
        <v>661</v>
      </c>
      <c r="F959" s="7" t="s">
        <v>661</v>
      </c>
      <c r="G959" s="7" t="s">
        <v>661</v>
      </c>
      <c r="H959" s="7" t="s">
        <v>661</v>
      </c>
      <c r="I959" s="7" t="s">
        <v>661</v>
      </c>
      <c r="J959" s="7" t="s">
        <v>661</v>
      </c>
      <c r="K959" s="7" t="s">
        <v>661</v>
      </c>
      <c r="L959" s="7" t="s">
        <v>661</v>
      </c>
      <c r="M959" s="7" t="s">
        <v>684</v>
      </c>
      <c r="N959" s="7" t="s">
        <v>707</v>
      </c>
      <c r="O959" s="7" t="s">
        <v>686</v>
      </c>
    </row>
    <row r="960" spans="2:15" ht="15">
      <c r="B960" s="6" t="s">
        <v>169</v>
      </c>
      <c r="C960" s="7" t="s">
        <v>695</v>
      </c>
      <c r="D960" s="7" t="s">
        <v>661</v>
      </c>
      <c r="E960" s="7">
        <v>2.5688844442129133</v>
      </c>
      <c r="F960" s="7">
        <v>0.84435148485402334</v>
      </c>
      <c r="G960" s="7">
        <v>2.7040888886451722</v>
      </c>
      <c r="H960" s="7">
        <v>0.95</v>
      </c>
      <c r="I960" s="7">
        <v>2.5688844442129133</v>
      </c>
      <c r="J960" s="7">
        <v>0.84435148485402334</v>
      </c>
      <c r="K960" s="7">
        <v>2.7040888886451722</v>
      </c>
      <c r="L960" s="7">
        <v>0.95</v>
      </c>
      <c r="M960" s="7" t="s">
        <v>684</v>
      </c>
      <c r="N960" s="7" t="s">
        <v>707</v>
      </c>
      <c r="O960" s="7" t="s">
        <v>686</v>
      </c>
    </row>
    <row r="961" spans="2:15" ht="15">
      <c r="B961" s="6" t="s">
        <v>169</v>
      </c>
      <c r="C961" s="7" t="s">
        <v>696</v>
      </c>
      <c r="D961" s="7" t="s">
        <v>661</v>
      </c>
      <c r="E961" s="7">
        <v>3.013737776851654</v>
      </c>
      <c r="F961" s="7">
        <v>0.99056770442822184</v>
      </c>
      <c r="G961" s="7">
        <v>3.1723555545806885</v>
      </c>
      <c r="H961" s="7">
        <v>0.95</v>
      </c>
      <c r="I961" s="7">
        <v>3.013737776851654</v>
      </c>
      <c r="J961" s="7">
        <v>0.99056770442822184</v>
      </c>
      <c r="K961" s="7">
        <v>3.1723555545806885</v>
      </c>
      <c r="L961" s="7">
        <v>0.95</v>
      </c>
      <c r="M961" s="7" t="s">
        <v>684</v>
      </c>
      <c r="N961" s="7" t="s">
        <v>707</v>
      </c>
      <c r="O961" s="7" t="s">
        <v>686</v>
      </c>
    </row>
    <row r="962" spans="2:15" ht="15">
      <c r="B962" s="6" t="s">
        <v>169</v>
      </c>
      <c r="C962" s="7" t="s">
        <v>697</v>
      </c>
      <c r="D962" s="7" t="s">
        <v>661</v>
      </c>
      <c r="E962" s="7">
        <v>3.7551599412918089</v>
      </c>
      <c r="F962" s="7">
        <v>1.2342613851070108</v>
      </c>
      <c r="G962" s="7">
        <v>3.9527999382019043</v>
      </c>
      <c r="H962" s="7">
        <v>0.95</v>
      </c>
      <c r="I962" s="7">
        <v>3.7551599412918089</v>
      </c>
      <c r="J962" s="7">
        <v>1.2342613851070108</v>
      </c>
      <c r="K962" s="7">
        <v>3.9527999382019043</v>
      </c>
      <c r="L962" s="7">
        <v>0.95</v>
      </c>
      <c r="M962" s="7" t="s">
        <v>684</v>
      </c>
      <c r="N962" s="7" t="s">
        <v>707</v>
      </c>
      <c r="O962" s="7" t="s">
        <v>686</v>
      </c>
    </row>
    <row r="963" spans="2:15" ht="15">
      <c r="B963" s="6" t="s">
        <v>169</v>
      </c>
      <c r="C963" s="7" t="s">
        <v>698</v>
      </c>
      <c r="D963" s="7" t="s">
        <v>661</v>
      </c>
      <c r="E963" s="7">
        <v>4.793151107406616</v>
      </c>
      <c r="F963" s="7">
        <v>1.5754325827250211</v>
      </c>
      <c r="G963" s="7">
        <v>5.0454222183227539</v>
      </c>
      <c r="H963" s="7">
        <v>0.95</v>
      </c>
      <c r="I963" s="7">
        <v>4.793151107406616</v>
      </c>
      <c r="J963" s="7">
        <v>1.5754325827250211</v>
      </c>
      <c r="K963" s="7">
        <v>5.0454222183227539</v>
      </c>
      <c r="L963" s="7">
        <v>0.95</v>
      </c>
      <c r="M963" s="7" t="s">
        <v>684</v>
      </c>
      <c r="N963" s="7" t="s">
        <v>707</v>
      </c>
      <c r="O963" s="7" t="s">
        <v>686</v>
      </c>
    </row>
    <row r="964" spans="2:15" ht="15">
      <c r="B964" s="6" t="s">
        <v>169</v>
      </c>
      <c r="C964" s="7" t="s">
        <v>699</v>
      </c>
      <c r="D964" s="7" t="s">
        <v>661</v>
      </c>
      <c r="E964" s="7">
        <v>6.1277110486984254</v>
      </c>
      <c r="F964" s="7">
        <v>2.0140812228360754</v>
      </c>
      <c r="G964" s="7">
        <v>6.4502221565246582</v>
      </c>
      <c r="H964" s="7">
        <v>0.95</v>
      </c>
      <c r="I964" s="7">
        <v>6.1277110486984254</v>
      </c>
      <c r="J964" s="7">
        <v>2.0140812228360754</v>
      </c>
      <c r="K964" s="7">
        <v>6.4502221565246582</v>
      </c>
      <c r="L964" s="7">
        <v>0.95</v>
      </c>
      <c r="M964" s="7" t="s">
        <v>684</v>
      </c>
      <c r="N964" s="7" t="s">
        <v>707</v>
      </c>
      <c r="O964" s="7" t="s">
        <v>686</v>
      </c>
    </row>
    <row r="965" spans="2:15" ht="15">
      <c r="B965" s="6" t="s">
        <v>169</v>
      </c>
      <c r="C965" s="7" t="s">
        <v>700</v>
      </c>
      <c r="D965" s="7" t="s">
        <v>661</v>
      </c>
      <c r="E965" s="7">
        <v>7.7588397651672363</v>
      </c>
      <c r="F965" s="7">
        <v>2.5502073054401735</v>
      </c>
      <c r="G965" s="7">
        <v>8.1671997528076172</v>
      </c>
      <c r="H965" s="7">
        <v>0.95</v>
      </c>
      <c r="I965" s="7">
        <v>7.7588397651672363</v>
      </c>
      <c r="J965" s="7">
        <v>2.5502073054401735</v>
      </c>
      <c r="K965" s="7">
        <v>8.1671997528076172</v>
      </c>
      <c r="L965" s="7">
        <v>0.95</v>
      </c>
      <c r="M965" s="7" t="s">
        <v>684</v>
      </c>
      <c r="N965" s="7" t="s">
        <v>707</v>
      </c>
      <c r="O965" s="7" t="s">
        <v>686</v>
      </c>
    </row>
    <row r="966" spans="2:15" ht="15">
      <c r="B966" s="6" t="s">
        <v>169</v>
      </c>
      <c r="C966" s="7" t="s">
        <v>701</v>
      </c>
      <c r="D966" s="7" t="s">
        <v>661</v>
      </c>
      <c r="E966" s="7">
        <v>9.6865372568130486</v>
      </c>
      <c r="F966" s="7">
        <v>3.1838108305373183</v>
      </c>
      <c r="G966" s="7">
        <v>10.196355007171631</v>
      </c>
      <c r="H966" s="7">
        <v>0.95</v>
      </c>
      <c r="I966" s="7">
        <v>9.6865372568130486</v>
      </c>
      <c r="J966" s="7">
        <v>3.1838108305373183</v>
      </c>
      <c r="K966" s="7">
        <v>10.196355007171631</v>
      </c>
      <c r="L966" s="7">
        <v>0.95</v>
      </c>
      <c r="M966" s="7" t="s">
        <v>684</v>
      </c>
      <c r="N966" s="7" t="s">
        <v>707</v>
      </c>
      <c r="O966" s="7" t="s">
        <v>686</v>
      </c>
    </row>
    <row r="967" spans="2:15" ht="15">
      <c r="B967" s="6" t="s">
        <v>184</v>
      </c>
      <c r="C967" s="7" t="s">
        <v>683</v>
      </c>
      <c r="D967" s="7">
        <v>3.4871371</v>
      </c>
      <c r="E967" s="7">
        <v>3.2850001</v>
      </c>
      <c r="F967" s="7">
        <v>1.1699997851266455</v>
      </c>
      <c r="G967" s="7">
        <v>3.4871370999999995</v>
      </c>
      <c r="H967" s="7">
        <v>0.9420335380561895</v>
      </c>
      <c r="I967" s="7">
        <v>3.2850001</v>
      </c>
      <c r="J967" s="7">
        <v>1.1699997851266455</v>
      </c>
      <c r="K967" s="7">
        <v>3.4871370999999995</v>
      </c>
      <c r="L967" s="7">
        <v>0.9420335380561895</v>
      </c>
      <c r="M967" s="7" t="s">
        <v>684</v>
      </c>
      <c r="N967" s="7" t="s">
        <v>707</v>
      </c>
      <c r="O967" s="7" t="s">
        <v>686</v>
      </c>
    </row>
    <row r="968" spans="2:15" ht="15">
      <c r="B968" s="6" t="s">
        <v>184</v>
      </c>
      <c r="C968" s="7" t="s">
        <v>687</v>
      </c>
      <c r="D968" s="7">
        <v>3.9928446000000002</v>
      </c>
      <c r="E968" s="7">
        <v>3.7336900000000002</v>
      </c>
      <c r="F968" s="7">
        <v>1.4150501700113536</v>
      </c>
      <c r="G968" s="7">
        <v>3.9928446000000002</v>
      </c>
      <c r="H968" s="7">
        <v>0.93509524512924946</v>
      </c>
      <c r="I968" s="7">
        <v>3.7336900000000002</v>
      </c>
      <c r="J968" s="7">
        <v>1.4150501700113536</v>
      </c>
      <c r="K968" s="7">
        <v>3.9928446000000002</v>
      </c>
      <c r="L968" s="7">
        <v>0.93509524512924946</v>
      </c>
      <c r="M968" s="7" t="s">
        <v>684</v>
      </c>
      <c r="N968" s="7" t="s">
        <v>707</v>
      </c>
      <c r="O968" s="7" t="s">
        <v>686</v>
      </c>
    </row>
    <row r="969" spans="2:15" ht="15">
      <c r="B969" s="6" t="s">
        <v>184</v>
      </c>
      <c r="C969" s="7" t="s">
        <v>688</v>
      </c>
      <c r="D969" s="7">
        <v>4.3316530999999996</v>
      </c>
      <c r="E969" s="7">
        <v>4.0965699999999998</v>
      </c>
      <c r="F969" s="7">
        <v>1.4075982430507674</v>
      </c>
      <c r="G969" s="7">
        <v>4.3316530999999996</v>
      </c>
      <c r="H969" s="7">
        <v>0.94572901047870161</v>
      </c>
      <c r="I969" s="7">
        <v>4.0965699999999998</v>
      </c>
      <c r="J969" s="7">
        <v>1.4075982430507674</v>
      </c>
      <c r="K969" s="7">
        <v>4.3316530999999996</v>
      </c>
      <c r="L969" s="7">
        <v>0.94572901047870161</v>
      </c>
      <c r="M969" s="7" t="s">
        <v>684</v>
      </c>
      <c r="N969" s="7" t="s">
        <v>707</v>
      </c>
      <c r="O969" s="7" t="s">
        <v>686</v>
      </c>
    </row>
    <row r="970" spans="2:15" ht="15">
      <c r="B970" s="6" t="s">
        <v>184</v>
      </c>
      <c r="C970" s="7" t="s">
        <v>689</v>
      </c>
      <c r="D970" s="7">
        <v>3.8610000000000002</v>
      </c>
      <c r="E970" s="7">
        <v>3.665</v>
      </c>
      <c r="F970" s="7">
        <v>1.2145353020805945</v>
      </c>
      <c r="G970" s="7">
        <v>3.8610000000000002</v>
      </c>
      <c r="H970" s="7">
        <v>0.94923594923594923</v>
      </c>
      <c r="I970" s="7">
        <v>3.665</v>
      </c>
      <c r="J970" s="7">
        <v>1.2145353020805945</v>
      </c>
      <c r="K970" s="7">
        <v>3.8610000000000002</v>
      </c>
      <c r="L970" s="7">
        <v>0.94923594923594923</v>
      </c>
      <c r="M970" s="7" t="s">
        <v>684</v>
      </c>
      <c r="N970" s="7" t="s">
        <v>707</v>
      </c>
      <c r="O970" s="7" t="s">
        <v>686</v>
      </c>
    </row>
    <row r="971" spans="2:15" ht="15">
      <c r="B971" s="6" t="s">
        <v>184</v>
      </c>
      <c r="C971" s="7" t="s">
        <v>690</v>
      </c>
      <c r="D971" s="7">
        <v>3.1880000000000002</v>
      </c>
      <c r="E971" s="7">
        <v>3.0979999999999999</v>
      </c>
      <c r="F971" s="7">
        <v>0.75215689852583401</v>
      </c>
      <c r="G971" s="7">
        <v>3.1880000000000002</v>
      </c>
      <c r="H971" s="7">
        <v>0.97176913425345035</v>
      </c>
      <c r="I971" s="7">
        <v>3.0979999999999999</v>
      </c>
      <c r="J971" s="7">
        <v>0.75215689852583401</v>
      </c>
      <c r="K971" s="7">
        <v>3.1880000000000002</v>
      </c>
      <c r="L971" s="7">
        <v>0.97176913425345035</v>
      </c>
      <c r="M971" s="7" t="s">
        <v>684</v>
      </c>
      <c r="N971" s="7" t="s">
        <v>707</v>
      </c>
      <c r="O971" s="7" t="s">
        <v>686</v>
      </c>
    </row>
    <row r="972" spans="2:15" ht="15">
      <c r="B972" s="6" t="s">
        <v>184</v>
      </c>
      <c r="C972" s="7" t="s">
        <v>691</v>
      </c>
      <c r="D972" s="7" t="s">
        <v>661</v>
      </c>
      <c r="E972" s="7" t="s">
        <v>661</v>
      </c>
      <c r="F972" s="7" t="s">
        <v>661</v>
      </c>
      <c r="G972" s="7" t="s">
        <v>661</v>
      </c>
      <c r="H972" s="7" t="s">
        <v>661</v>
      </c>
      <c r="I972" s="7" t="s">
        <v>661</v>
      </c>
      <c r="J972" s="7" t="s">
        <v>661</v>
      </c>
      <c r="K972" s="7" t="s">
        <v>661</v>
      </c>
      <c r="L972" s="7" t="s">
        <v>661</v>
      </c>
      <c r="M972" s="7" t="s">
        <v>684</v>
      </c>
      <c r="N972" s="7" t="s">
        <v>707</v>
      </c>
      <c r="O972" s="7" t="s">
        <v>686</v>
      </c>
    </row>
    <row r="973" spans="2:15" ht="15">
      <c r="B973" s="6" t="s">
        <v>184</v>
      </c>
      <c r="C973" s="7" t="s">
        <v>692</v>
      </c>
      <c r="D973" s="7" t="s">
        <v>661</v>
      </c>
      <c r="E973" s="7" t="s">
        <v>661</v>
      </c>
      <c r="F973" s="7" t="s">
        <v>661</v>
      </c>
      <c r="G973" s="7" t="s">
        <v>661</v>
      </c>
      <c r="H973" s="7" t="s">
        <v>661</v>
      </c>
      <c r="I973" s="7" t="s">
        <v>661</v>
      </c>
      <c r="J973" s="7" t="s">
        <v>661</v>
      </c>
      <c r="K973" s="7" t="s">
        <v>661</v>
      </c>
      <c r="L973" s="7" t="s">
        <v>661</v>
      </c>
      <c r="M973" s="7" t="s">
        <v>684</v>
      </c>
      <c r="N973" s="7" t="s">
        <v>707</v>
      </c>
      <c r="O973" s="7" t="s">
        <v>686</v>
      </c>
    </row>
    <row r="974" spans="2:15" ht="15">
      <c r="B974" s="6" t="s">
        <v>184</v>
      </c>
      <c r="C974" s="7" t="s">
        <v>693</v>
      </c>
      <c r="D974" s="7" t="s">
        <v>661</v>
      </c>
      <c r="E974" s="7" t="s">
        <v>661</v>
      </c>
      <c r="F974" s="7" t="s">
        <v>661</v>
      </c>
      <c r="G974" s="7" t="s">
        <v>661</v>
      </c>
      <c r="H974" s="7" t="s">
        <v>661</v>
      </c>
      <c r="I974" s="7" t="s">
        <v>661</v>
      </c>
      <c r="J974" s="7" t="s">
        <v>661</v>
      </c>
      <c r="K974" s="7" t="s">
        <v>661</v>
      </c>
      <c r="L974" s="7" t="s">
        <v>661</v>
      </c>
      <c r="M974" s="7" t="s">
        <v>684</v>
      </c>
      <c r="N974" s="7" t="s">
        <v>707</v>
      </c>
      <c r="O974" s="7" t="s">
        <v>686</v>
      </c>
    </row>
    <row r="975" spans="2:15" ht="15">
      <c r="B975" s="6" t="s">
        <v>184</v>
      </c>
      <c r="C975" s="7" t="s">
        <v>694</v>
      </c>
      <c r="D975" s="7" t="s">
        <v>661</v>
      </c>
      <c r="E975" s="7" t="s">
        <v>661</v>
      </c>
      <c r="F975" s="7" t="s">
        <v>661</v>
      </c>
      <c r="G975" s="7" t="s">
        <v>661</v>
      </c>
      <c r="H975" s="7" t="s">
        <v>661</v>
      </c>
      <c r="I975" s="7" t="s">
        <v>661</v>
      </c>
      <c r="J975" s="7" t="s">
        <v>661</v>
      </c>
      <c r="K975" s="7" t="s">
        <v>661</v>
      </c>
      <c r="L975" s="7" t="s">
        <v>661</v>
      </c>
      <c r="M975" s="7" t="s">
        <v>684</v>
      </c>
      <c r="N975" s="7" t="s">
        <v>707</v>
      </c>
      <c r="O975" s="7" t="s">
        <v>686</v>
      </c>
    </row>
    <row r="976" spans="2:15" ht="15">
      <c r="B976" s="6" t="s">
        <v>184</v>
      </c>
      <c r="C976" s="7" t="s">
        <v>695</v>
      </c>
      <c r="D976" s="7" t="s">
        <v>661</v>
      </c>
      <c r="E976" s="7" t="s">
        <v>661</v>
      </c>
      <c r="F976" s="7" t="s">
        <v>661</v>
      </c>
      <c r="G976" s="7" t="s">
        <v>661</v>
      </c>
      <c r="H976" s="7" t="s">
        <v>661</v>
      </c>
      <c r="I976" s="7" t="s">
        <v>661</v>
      </c>
      <c r="J976" s="7" t="s">
        <v>661</v>
      </c>
      <c r="K976" s="7" t="s">
        <v>661</v>
      </c>
      <c r="L976" s="7" t="s">
        <v>661</v>
      </c>
      <c r="M976" s="7" t="s">
        <v>684</v>
      </c>
      <c r="N976" s="7" t="s">
        <v>707</v>
      </c>
      <c r="O976" s="7" t="s">
        <v>686</v>
      </c>
    </row>
    <row r="977" spans="2:15" ht="15">
      <c r="B977" s="6" t="s">
        <v>184</v>
      </c>
      <c r="C977" s="7" t="s">
        <v>696</v>
      </c>
      <c r="D977" s="7" t="s">
        <v>661</v>
      </c>
      <c r="E977" s="7" t="s">
        <v>661</v>
      </c>
      <c r="F977" s="7" t="s">
        <v>661</v>
      </c>
      <c r="G977" s="7" t="s">
        <v>661</v>
      </c>
      <c r="H977" s="7" t="s">
        <v>661</v>
      </c>
      <c r="I977" s="7" t="s">
        <v>661</v>
      </c>
      <c r="J977" s="7" t="s">
        <v>661</v>
      </c>
      <c r="K977" s="7" t="s">
        <v>661</v>
      </c>
      <c r="L977" s="7" t="s">
        <v>661</v>
      </c>
      <c r="M977" s="7" t="s">
        <v>684</v>
      </c>
      <c r="N977" s="7" t="s">
        <v>707</v>
      </c>
      <c r="O977" s="7" t="s">
        <v>686</v>
      </c>
    </row>
    <row r="978" spans="2:15" ht="15">
      <c r="B978" s="6" t="s">
        <v>184</v>
      </c>
      <c r="C978" s="7" t="s">
        <v>697</v>
      </c>
      <c r="D978" s="7" t="s">
        <v>661</v>
      </c>
      <c r="E978" s="7" t="s">
        <v>661</v>
      </c>
      <c r="F978" s="7" t="s">
        <v>661</v>
      </c>
      <c r="G978" s="7" t="s">
        <v>661</v>
      </c>
      <c r="H978" s="7" t="s">
        <v>661</v>
      </c>
      <c r="I978" s="7" t="s">
        <v>661</v>
      </c>
      <c r="J978" s="7" t="s">
        <v>661</v>
      </c>
      <c r="K978" s="7" t="s">
        <v>661</v>
      </c>
      <c r="L978" s="7" t="s">
        <v>661</v>
      </c>
      <c r="M978" s="7" t="s">
        <v>684</v>
      </c>
      <c r="N978" s="7" t="s">
        <v>707</v>
      </c>
      <c r="O978" s="7" t="s">
        <v>686</v>
      </c>
    </row>
    <row r="979" spans="2:15" ht="15">
      <c r="B979" s="6" t="s">
        <v>184</v>
      </c>
      <c r="C979" s="7" t="s">
        <v>698</v>
      </c>
      <c r="D979" s="7" t="s">
        <v>661</v>
      </c>
      <c r="E979" s="7" t="s">
        <v>661</v>
      </c>
      <c r="F979" s="7" t="s">
        <v>661</v>
      </c>
      <c r="G979" s="7" t="s">
        <v>661</v>
      </c>
      <c r="H979" s="7" t="s">
        <v>661</v>
      </c>
      <c r="I979" s="7" t="s">
        <v>661</v>
      </c>
      <c r="J979" s="7" t="s">
        <v>661</v>
      </c>
      <c r="K979" s="7" t="s">
        <v>661</v>
      </c>
      <c r="L979" s="7" t="s">
        <v>661</v>
      </c>
      <c r="M979" s="7" t="s">
        <v>684</v>
      </c>
      <c r="N979" s="7" t="s">
        <v>707</v>
      </c>
      <c r="O979" s="7" t="s">
        <v>686</v>
      </c>
    </row>
    <row r="980" spans="2:15" ht="15">
      <c r="B980" s="6" t="s">
        <v>184</v>
      </c>
      <c r="C980" s="7" t="s">
        <v>699</v>
      </c>
      <c r="D980" s="7" t="s">
        <v>661</v>
      </c>
      <c r="E980" s="7" t="s">
        <v>661</v>
      </c>
      <c r="F980" s="7" t="s">
        <v>661</v>
      </c>
      <c r="G980" s="7" t="s">
        <v>661</v>
      </c>
      <c r="H980" s="7" t="s">
        <v>661</v>
      </c>
      <c r="I980" s="7" t="s">
        <v>661</v>
      </c>
      <c r="J980" s="7" t="s">
        <v>661</v>
      </c>
      <c r="K980" s="7" t="s">
        <v>661</v>
      </c>
      <c r="L980" s="7" t="s">
        <v>661</v>
      </c>
      <c r="M980" s="7" t="s">
        <v>684</v>
      </c>
      <c r="N980" s="7" t="s">
        <v>707</v>
      </c>
      <c r="O980" s="7" t="s">
        <v>686</v>
      </c>
    </row>
    <row r="981" spans="2:15" ht="15">
      <c r="B981" s="6" t="s">
        <v>184</v>
      </c>
      <c r="C981" s="7" t="s">
        <v>700</v>
      </c>
      <c r="D981" s="7" t="s">
        <v>661</v>
      </c>
      <c r="E981" s="7" t="s">
        <v>661</v>
      </c>
      <c r="F981" s="7" t="s">
        <v>661</v>
      </c>
      <c r="G981" s="7" t="s">
        <v>661</v>
      </c>
      <c r="H981" s="7" t="s">
        <v>661</v>
      </c>
      <c r="I981" s="7" t="s">
        <v>661</v>
      </c>
      <c r="J981" s="7" t="s">
        <v>661</v>
      </c>
      <c r="K981" s="7" t="s">
        <v>661</v>
      </c>
      <c r="L981" s="7" t="s">
        <v>661</v>
      </c>
      <c r="M981" s="7" t="s">
        <v>684</v>
      </c>
      <c r="N981" s="7" t="s">
        <v>707</v>
      </c>
      <c r="O981" s="7" t="s">
        <v>686</v>
      </c>
    </row>
    <row r="982" spans="2:15" ht="15">
      <c r="B982" s="6" t="s">
        <v>184</v>
      </c>
      <c r="C982" s="7" t="s">
        <v>701</v>
      </c>
      <c r="D982" s="7" t="s">
        <v>661</v>
      </c>
      <c r="E982" s="7" t="s">
        <v>661</v>
      </c>
      <c r="F982" s="7" t="s">
        <v>661</v>
      </c>
      <c r="G982" s="7" t="s">
        <v>661</v>
      </c>
      <c r="H982" s="7" t="s">
        <v>661</v>
      </c>
      <c r="I982" s="7" t="s">
        <v>661</v>
      </c>
      <c r="J982" s="7" t="s">
        <v>661</v>
      </c>
      <c r="K982" s="7" t="s">
        <v>661</v>
      </c>
      <c r="L982" s="7" t="s">
        <v>661</v>
      </c>
      <c r="M982" s="7" t="s">
        <v>684</v>
      </c>
      <c r="N982" s="7" t="s">
        <v>707</v>
      </c>
      <c r="O982" s="7" t="s">
        <v>686</v>
      </c>
    </row>
    <row r="983" spans="2:15" ht="15">
      <c r="B983" s="6" t="s">
        <v>631</v>
      </c>
      <c r="C983" s="7" t="s">
        <v>683</v>
      </c>
      <c r="D983" s="7">
        <v>230.04124800944012</v>
      </c>
      <c r="E983" s="7">
        <v>215.4324379</v>
      </c>
      <c r="F983" s="7">
        <v>85.564886536069451</v>
      </c>
      <c r="G983" s="7">
        <v>237.15152184135212</v>
      </c>
      <c r="H983" s="7">
        <v>0.90841684770683617</v>
      </c>
      <c r="I983" s="7">
        <v>215.4324379</v>
      </c>
      <c r="J983" s="7">
        <v>85.564886536069451</v>
      </c>
      <c r="K983" s="7">
        <v>237.15152184135212</v>
      </c>
      <c r="L983" s="7">
        <v>0.90841684770683617</v>
      </c>
      <c r="M983" s="7" t="s">
        <v>684</v>
      </c>
      <c r="N983" s="7" t="s">
        <v>707</v>
      </c>
      <c r="O983" s="7" t="s">
        <v>686</v>
      </c>
    </row>
    <row r="984" spans="2:15" ht="15">
      <c r="B984" s="6" t="s">
        <v>631</v>
      </c>
      <c r="C984" s="7" t="s">
        <v>687</v>
      </c>
      <c r="D984" s="7">
        <v>242.07976110008957</v>
      </c>
      <c r="E984" s="7">
        <v>219.87411179999998</v>
      </c>
      <c r="F984" s="7">
        <v>91.041034852554731</v>
      </c>
      <c r="G984" s="7">
        <v>242.07976110008957</v>
      </c>
      <c r="H984" s="7">
        <v>0.90827135156123806</v>
      </c>
      <c r="I984" s="7">
        <v>219.87411179999998</v>
      </c>
      <c r="J984" s="7">
        <v>91.041034852554731</v>
      </c>
      <c r="K984" s="7">
        <v>242.07976110008957</v>
      </c>
      <c r="L984" s="7">
        <v>0.90827135156123806</v>
      </c>
      <c r="M984" s="7" t="s">
        <v>684</v>
      </c>
      <c r="N984" s="7" t="s">
        <v>707</v>
      </c>
      <c r="O984" s="7" t="s">
        <v>686</v>
      </c>
    </row>
    <row r="985" spans="2:15" ht="15">
      <c r="B985" s="6" t="s">
        <v>631</v>
      </c>
      <c r="C985" s="7" t="s">
        <v>688</v>
      </c>
      <c r="D985" s="7">
        <v>221.68662057546533</v>
      </c>
      <c r="E985" s="7">
        <v>200.99419769999997</v>
      </c>
      <c r="F985" s="7">
        <v>79.513949631459155</v>
      </c>
      <c r="G985" s="7">
        <v>221.68662057546533</v>
      </c>
      <c r="H985" s="7">
        <v>0.90665912619466649</v>
      </c>
      <c r="I985" s="7">
        <v>200.99419769999997</v>
      </c>
      <c r="J985" s="7">
        <v>79.513949631459155</v>
      </c>
      <c r="K985" s="7">
        <v>221.68662057546533</v>
      </c>
      <c r="L985" s="7">
        <v>0.90665912619466649</v>
      </c>
      <c r="M985" s="7" t="s">
        <v>684</v>
      </c>
      <c r="N985" s="7" t="s">
        <v>707</v>
      </c>
      <c r="O985" s="7" t="s">
        <v>686</v>
      </c>
    </row>
    <row r="986" spans="2:15" ht="15">
      <c r="B986" s="6" t="s">
        <v>631</v>
      </c>
      <c r="C986" s="7" t="s">
        <v>689</v>
      </c>
      <c r="D986" s="7">
        <v>232.44883247608169</v>
      </c>
      <c r="E986" s="7">
        <v>210.49799999999999</v>
      </c>
      <c r="F986" s="7">
        <v>88.541451710114231</v>
      </c>
      <c r="G986" s="7">
        <v>232.44883247608169</v>
      </c>
      <c r="H986" s="7">
        <v>0.90556703493728941</v>
      </c>
      <c r="I986" s="7">
        <v>210.49799999999999</v>
      </c>
      <c r="J986" s="7">
        <v>88.541451710114231</v>
      </c>
      <c r="K986" s="7">
        <v>232.44883247608169</v>
      </c>
      <c r="L986" s="7">
        <v>0.90556703493728941</v>
      </c>
      <c r="M986" s="7" t="s">
        <v>684</v>
      </c>
      <c r="N986" s="7" t="s">
        <v>707</v>
      </c>
      <c r="O986" s="7" t="s">
        <v>686</v>
      </c>
    </row>
    <row r="987" spans="2:15" ht="15">
      <c r="B987" s="6" t="s">
        <v>631</v>
      </c>
      <c r="C987" s="7" t="s">
        <v>690</v>
      </c>
      <c r="D987" s="7">
        <v>245.13860754910698</v>
      </c>
      <c r="E987" s="7">
        <v>223.197</v>
      </c>
      <c r="F987" s="7">
        <v>84.265978304180337</v>
      </c>
      <c r="G987" s="7">
        <v>245.13860754910698</v>
      </c>
      <c r="H987" s="7">
        <v>0.91049305628159138</v>
      </c>
      <c r="I987" s="7">
        <v>223.197</v>
      </c>
      <c r="J987" s="7">
        <v>84.265978304180337</v>
      </c>
      <c r="K987" s="7">
        <v>245.13860754910698</v>
      </c>
      <c r="L987" s="7">
        <v>0.91049305628159138</v>
      </c>
      <c r="M987" s="7" t="s">
        <v>684</v>
      </c>
      <c r="N987" s="7" t="s">
        <v>707</v>
      </c>
      <c r="O987" s="7" t="s">
        <v>686</v>
      </c>
    </row>
    <row r="988" spans="2:15" ht="15">
      <c r="B988" s="6" t="s">
        <v>631</v>
      </c>
      <c r="C988" s="7" t="s">
        <v>691</v>
      </c>
      <c r="D988" s="7">
        <v>258.7175377816651</v>
      </c>
      <c r="E988" s="7">
        <v>236.43</v>
      </c>
      <c r="F988" s="7">
        <v>87.253522667791003</v>
      </c>
      <c r="G988" s="7">
        <v>258.7175377816651</v>
      </c>
      <c r="H988" s="7">
        <v>0.9138537805640613</v>
      </c>
      <c r="I988" s="7">
        <v>236.43</v>
      </c>
      <c r="J988" s="7">
        <v>87.253522667791003</v>
      </c>
      <c r="K988" s="7">
        <v>258.7175377816651</v>
      </c>
      <c r="L988" s="7">
        <v>0.9138537805640613</v>
      </c>
      <c r="M988" s="7" t="s">
        <v>684</v>
      </c>
      <c r="N988" s="7" t="s">
        <v>707</v>
      </c>
      <c r="O988" s="7" t="s">
        <v>686</v>
      </c>
    </row>
    <row r="989" spans="2:15" ht="15">
      <c r="B989" s="6" t="s">
        <v>631</v>
      </c>
      <c r="C989" s="7" t="s">
        <v>692</v>
      </c>
      <c r="D989" s="7" t="s">
        <v>661</v>
      </c>
      <c r="E989" s="7">
        <v>231.75553920869578</v>
      </c>
      <c r="F989" s="7">
        <v>90.019650308046252</v>
      </c>
      <c r="G989" s="7">
        <v>254.6488017331076</v>
      </c>
      <c r="H989" s="7">
        <v>0.91009868348642065</v>
      </c>
      <c r="I989" s="7">
        <v>231.60167592239986</v>
      </c>
      <c r="J989" s="7">
        <v>89.962790564465934</v>
      </c>
      <c r="K989" s="7">
        <v>254.48476837884758</v>
      </c>
      <c r="L989" s="7">
        <v>0.91008069912309253</v>
      </c>
      <c r="M989" s="7" t="s">
        <v>684</v>
      </c>
      <c r="N989" s="7" t="s">
        <v>707</v>
      </c>
      <c r="O989" s="7" t="s">
        <v>686</v>
      </c>
    </row>
    <row r="990" spans="2:15" ht="15">
      <c r="B990" s="6" t="s">
        <v>631</v>
      </c>
      <c r="C990" s="7" t="s">
        <v>693</v>
      </c>
      <c r="D990" s="7" t="s">
        <v>661</v>
      </c>
      <c r="E990" s="7">
        <v>233.24541869281558</v>
      </c>
      <c r="F990" s="7">
        <v>90.570231070176305</v>
      </c>
      <c r="G990" s="7">
        <v>256.23715939208398</v>
      </c>
      <c r="H990" s="7">
        <v>0.9102716375961406</v>
      </c>
      <c r="I990" s="7">
        <v>233.24541869281558</v>
      </c>
      <c r="J990" s="7">
        <v>90.570231070176305</v>
      </c>
      <c r="K990" s="7">
        <v>256.23715939208398</v>
      </c>
      <c r="L990" s="7">
        <v>0.9102716375961406</v>
      </c>
      <c r="M990" s="7" t="s">
        <v>684</v>
      </c>
      <c r="N990" s="7" t="s">
        <v>707</v>
      </c>
      <c r="O990" s="7" t="s">
        <v>686</v>
      </c>
    </row>
    <row r="991" spans="2:15" ht="15">
      <c r="B991" s="6" t="s">
        <v>631</v>
      </c>
      <c r="C991" s="7" t="s">
        <v>694</v>
      </c>
      <c r="D991" s="7" t="s">
        <v>661</v>
      </c>
      <c r="E991" s="7">
        <v>233.28152320015684</v>
      </c>
      <c r="F991" s="7">
        <v>90.583573389055204</v>
      </c>
      <c r="G991" s="7">
        <v>256.27565033807679</v>
      </c>
      <c r="H991" s="7">
        <v>0.91027580221692428</v>
      </c>
      <c r="I991" s="7">
        <v>233.28152320015684</v>
      </c>
      <c r="J991" s="7">
        <v>90.583573389055204</v>
      </c>
      <c r="K991" s="7">
        <v>256.27565033807679</v>
      </c>
      <c r="L991" s="7">
        <v>0.91027580221692428</v>
      </c>
      <c r="M991" s="7" t="s">
        <v>684</v>
      </c>
      <c r="N991" s="7" t="s">
        <v>707</v>
      </c>
      <c r="O991" s="7" t="s">
        <v>686</v>
      </c>
    </row>
    <row r="992" spans="2:15" ht="15">
      <c r="B992" s="6" t="s">
        <v>631</v>
      </c>
      <c r="C992" s="7" t="s">
        <v>695</v>
      </c>
      <c r="D992" s="7" t="s">
        <v>661</v>
      </c>
      <c r="E992" s="7">
        <v>235.81689898131376</v>
      </c>
      <c r="F992" s="7">
        <v>91.415541841966061</v>
      </c>
      <c r="G992" s="7">
        <v>258.94401570534023</v>
      </c>
      <c r="H992" s="7">
        <v>0.91068680748991127</v>
      </c>
      <c r="I992" s="7">
        <v>235.81689898131376</v>
      </c>
      <c r="J992" s="7">
        <v>91.415541841966061</v>
      </c>
      <c r="K992" s="7">
        <v>258.94401570534023</v>
      </c>
      <c r="L992" s="7">
        <v>0.91068680748991127</v>
      </c>
      <c r="M992" s="7" t="s">
        <v>684</v>
      </c>
      <c r="N992" s="7" t="s">
        <v>707</v>
      </c>
      <c r="O992" s="7" t="s">
        <v>686</v>
      </c>
    </row>
    <row r="993" spans="2:15" ht="15">
      <c r="B993" s="6" t="s">
        <v>631</v>
      </c>
      <c r="C993" s="7" t="s">
        <v>696</v>
      </c>
      <c r="D993" s="7" t="s">
        <v>661</v>
      </c>
      <c r="E993" s="7">
        <v>236.20117255051346</v>
      </c>
      <c r="F993" s="7">
        <v>91.539370980786799</v>
      </c>
      <c r="G993" s="7">
        <v>259.34769840172459</v>
      </c>
      <c r="H993" s="7">
        <v>0.91075098798309906</v>
      </c>
      <c r="I993" s="7">
        <v>236.20117255051346</v>
      </c>
      <c r="J993" s="7">
        <v>91.539370980786799</v>
      </c>
      <c r="K993" s="7">
        <v>259.34769840172459</v>
      </c>
      <c r="L993" s="7">
        <v>0.91075098798309906</v>
      </c>
      <c r="M993" s="7" t="s">
        <v>684</v>
      </c>
      <c r="N993" s="7" t="s">
        <v>707</v>
      </c>
      <c r="O993" s="7" t="s">
        <v>686</v>
      </c>
    </row>
    <row r="994" spans="2:15" ht="15">
      <c r="B994" s="6" t="s">
        <v>631</v>
      </c>
      <c r="C994" s="7" t="s">
        <v>697</v>
      </c>
      <c r="D994" s="7" t="s">
        <v>661</v>
      </c>
      <c r="E994" s="7">
        <v>236.88102250736958</v>
      </c>
      <c r="F994" s="7">
        <v>91.760310825776855</v>
      </c>
      <c r="G994" s="7">
        <v>260.06250077299603</v>
      </c>
      <c r="H994" s="7">
        <v>0.91086189590301159</v>
      </c>
      <c r="I994" s="7">
        <v>236.88102250736958</v>
      </c>
      <c r="J994" s="7">
        <v>91.760310825776855</v>
      </c>
      <c r="K994" s="7">
        <v>260.06250077299603</v>
      </c>
      <c r="L994" s="7">
        <v>0.91086189590301159</v>
      </c>
      <c r="M994" s="7" t="s">
        <v>684</v>
      </c>
      <c r="N994" s="7" t="s">
        <v>707</v>
      </c>
      <c r="O994" s="7" t="s">
        <v>686</v>
      </c>
    </row>
    <row r="995" spans="2:15" ht="15">
      <c r="B995" s="6" t="s">
        <v>631</v>
      </c>
      <c r="C995" s="7" t="s">
        <v>698</v>
      </c>
      <c r="D995" s="7" t="s">
        <v>661</v>
      </c>
      <c r="E995" s="7">
        <v>237.8596975910132</v>
      </c>
      <c r="F995" s="7">
        <v>92.07956193237969</v>
      </c>
      <c r="G995" s="7">
        <v>261.09188629142056</v>
      </c>
      <c r="H995" s="7">
        <v>0.91101910890299942</v>
      </c>
      <c r="I995" s="7">
        <v>237.8596975910132</v>
      </c>
      <c r="J995" s="7">
        <v>92.07956193237969</v>
      </c>
      <c r="K995" s="7">
        <v>261.09188629142056</v>
      </c>
      <c r="L995" s="7">
        <v>0.91101910890299942</v>
      </c>
      <c r="M995" s="7" t="s">
        <v>684</v>
      </c>
      <c r="N995" s="7" t="s">
        <v>707</v>
      </c>
      <c r="O995" s="7" t="s">
        <v>686</v>
      </c>
    </row>
    <row r="996" spans="2:15" ht="15">
      <c r="B996" s="6" t="s">
        <v>631</v>
      </c>
      <c r="C996" s="7" t="s">
        <v>699</v>
      </c>
      <c r="D996" s="7" t="s">
        <v>661</v>
      </c>
      <c r="E996" s="7">
        <v>239.15791483203205</v>
      </c>
      <c r="F996" s="7">
        <v>92.504780230085601</v>
      </c>
      <c r="G996" s="7">
        <v>262.4579413466023</v>
      </c>
      <c r="H996" s="7">
        <v>0.91122377019714484</v>
      </c>
      <c r="I996" s="7">
        <v>239.15791483203205</v>
      </c>
      <c r="J996" s="7">
        <v>92.504780230085601</v>
      </c>
      <c r="K996" s="7">
        <v>262.4579413466023</v>
      </c>
      <c r="L996" s="7">
        <v>0.91122377019714484</v>
      </c>
      <c r="M996" s="7" t="s">
        <v>684</v>
      </c>
      <c r="N996" s="7" t="s">
        <v>707</v>
      </c>
      <c r="O996" s="7" t="s">
        <v>686</v>
      </c>
    </row>
    <row r="997" spans="2:15" ht="15">
      <c r="B997" s="6" t="s">
        <v>631</v>
      </c>
      <c r="C997" s="7" t="s">
        <v>700</v>
      </c>
      <c r="D997" s="7" t="s">
        <v>661</v>
      </c>
      <c r="E997" s="7">
        <v>240.82483182598745</v>
      </c>
      <c r="F997" s="7">
        <v>93.054131769717529</v>
      </c>
      <c r="G997" s="7">
        <v>264.21307275683682</v>
      </c>
      <c r="H997" s="7">
        <v>0.91147962253792691</v>
      </c>
      <c r="I997" s="7">
        <v>240.82483182598745</v>
      </c>
      <c r="J997" s="7">
        <v>93.054131769717529</v>
      </c>
      <c r="K997" s="7">
        <v>264.21307275683682</v>
      </c>
      <c r="L997" s="7">
        <v>0.91147962253792691</v>
      </c>
      <c r="M997" s="7" t="s">
        <v>684</v>
      </c>
      <c r="N997" s="7" t="s">
        <v>707</v>
      </c>
      <c r="O997" s="7" t="s">
        <v>686</v>
      </c>
    </row>
    <row r="998" spans="2:15" ht="15">
      <c r="B998" s="6" t="s">
        <v>631</v>
      </c>
      <c r="C998" s="7" t="s">
        <v>701</v>
      </c>
      <c r="D998" s="7" t="s">
        <v>661</v>
      </c>
      <c r="E998" s="7">
        <v>242.78831759511979</v>
      </c>
      <c r="F998" s="7">
        <v>93.700960751842501</v>
      </c>
      <c r="G998" s="7">
        <v>266.2803818251524</v>
      </c>
      <c r="H998" s="7">
        <v>0.91177696205401193</v>
      </c>
      <c r="I998" s="7">
        <v>242.78831759511979</v>
      </c>
      <c r="J998" s="7">
        <v>93.700960751842501</v>
      </c>
      <c r="K998" s="7">
        <v>266.2803818251524</v>
      </c>
      <c r="L998" s="7">
        <v>0.91177696205401193</v>
      </c>
      <c r="M998" s="7" t="s">
        <v>684</v>
      </c>
      <c r="N998" s="7" t="s">
        <v>707</v>
      </c>
      <c r="O998" s="7" t="s">
        <v>686</v>
      </c>
    </row>
    <row r="999" spans="2:15" ht="15">
      <c r="B999" s="6" t="s">
        <v>56</v>
      </c>
      <c r="C999" s="7" t="s">
        <v>683</v>
      </c>
      <c r="D999" s="7" t="s">
        <v>661</v>
      </c>
      <c r="E999" s="7" t="s">
        <v>661</v>
      </c>
      <c r="F999" s="7" t="s">
        <v>661</v>
      </c>
      <c r="G999" s="7" t="s">
        <v>661</v>
      </c>
      <c r="H999" s="7" t="s">
        <v>661</v>
      </c>
      <c r="I999" s="7" t="s">
        <v>661</v>
      </c>
      <c r="J999" s="7" t="s">
        <v>661</v>
      </c>
      <c r="K999" s="7" t="s">
        <v>661</v>
      </c>
      <c r="L999" s="7" t="s">
        <v>661</v>
      </c>
      <c r="M999" s="7" t="s">
        <v>684</v>
      </c>
      <c r="N999" s="7" t="s">
        <v>708</v>
      </c>
      <c r="O999" s="7" t="s">
        <v>686</v>
      </c>
    </row>
    <row r="1000" spans="2:15" ht="15">
      <c r="B1000" s="6" t="s">
        <v>56</v>
      </c>
      <c r="C1000" s="7" t="s">
        <v>687</v>
      </c>
      <c r="D1000" s="7" t="s">
        <v>661</v>
      </c>
      <c r="E1000" s="7" t="s">
        <v>661</v>
      </c>
      <c r="F1000" s="7" t="s">
        <v>661</v>
      </c>
      <c r="G1000" s="7" t="s">
        <v>661</v>
      </c>
      <c r="H1000" s="7" t="s">
        <v>661</v>
      </c>
      <c r="I1000" s="7" t="s">
        <v>661</v>
      </c>
      <c r="J1000" s="7" t="s">
        <v>661</v>
      </c>
      <c r="K1000" s="7" t="s">
        <v>661</v>
      </c>
      <c r="L1000" s="7" t="s">
        <v>661</v>
      </c>
      <c r="M1000" s="7" t="s">
        <v>684</v>
      </c>
      <c r="N1000" s="7" t="s">
        <v>708</v>
      </c>
      <c r="O1000" s="7" t="s">
        <v>686</v>
      </c>
    </row>
    <row r="1001" spans="2:15" ht="15">
      <c r="B1001" s="6" t="s">
        <v>56</v>
      </c>
      <c r="C1001" s="7" t="s">
        <v>688</v>
      </c>
      <c r="D1001" s="7" t="s">
        <v>661</v>
      </c>
      <c r="E1001" s="7" t="s">
        <v>661</v>
      </c>
      <c r="F1001" s="7" t="s">
        <v>661</v>
      </c>
      <c r="G1001" s="7" t="s">
        <v>661</v>
      </c>
      <c r="H1001" s="7" t="s">
        <v>661</v>
      </c>
      <c r="I1001" s="7" t="s">
        <v>661</v>
      </c>
      <c r="J1001" s="7" t="s">
        <v>661</v>
      </c>
      <c r="K1001" s="7" t="s">
        <v>661</v>
      </c>
      <c r="L1001" s="7" t="s">
        <v>661</v>
      </c>
      <c r="M1001" s="7" t="s">
        <v>684</v>
      </c>
      <c r="N1001" s="7" t="s">
        <v>708</v>
      </c>
      <c r="O1001" s="7" t="s">
        <v>686</v>
      </c>
    </row>
    <row r="1002" spans="2:15" ht="15">
      <c r="B1002" s="6" t="s">
        <v>56</v>
      </c>
      <c r="C1002" s="7" t="s">
        <v>689</v>
      </c>
      <c r="D1002" s="7" t="s">
        <v>661</v>
      </c>
      <c r="E1002" s="7" t="s">
        <v>661</v>
      </c>
      <c r="F1002" s="7" t="s">
        <v>661</v>
      </c>
      <c r="G1002" s="7" t="s">
        <v>661</v>
      </c>
      <c r="H1002" s="7" t="s">
        <v>661</v>
      </c>
      <c r="I1002" s="7" t="s">
        <v>661</v>
      </c>
      <c r="J1002" s="7" t="s">
        <v>661</v>
      </c>
      <c r="K1002" s="7" t="s">
        <v>661</v>
      </c>
      <c r="L1002" s="7" t="s">
        <v>661</v>
      </c>
      <c r="M1002" s="7" t="s">
        <v>684</v>
      </c>
      <c r="N1002" s="7" t="s">
        <v>708</v>
      </c>
      <c r="O1002" s="7" t="s">
        <v>686</v>
      </c>
    </row>
    <row r="1003" spans="2:15" ht="15">
      <c r="B1003" s="6" t="s">
        <v>56</v>
      </c>
      <c r="C1003" s="7" t="s">
        <v>690</v>
      </c>
      <c r="D1003" s="7">
        <v>2.617</v>
      </c>
      <c r="E1003" s="7">
        <v>2.6</v>
      </c>
      <c r="F1003" s="7">
        <v>0.29780698447148546</v>
      </c>
      <c r="G1003" s="7">
        <v>2.617</v>
      </c>
      <c r="H1003" s="7">
        <v>0.99350401222774176</v>
      </c>
      <c r="I1003" s="7">
        <v>2.6</v>
      </c>
      <c r="J1003" s="7">
        <v>0.29780698447148546</v>
      </c>
      <c r="K1003" s="7">
        <v>2.617</v>
      </c>
      <c r="L1003" s="7">
        <v>0.99350401222774176</v>
      </c>
      <c r="M1003" s="7" t="s">
        <v>684</v>
      </c>
      <c r="N1003" s="7" t="s">
        <v>708</v>
      </c>
      <c r="O1003" s="7" t="s">
        <v>686</v>
      </c>
    </row>
    <row r="1004" spans="2:15" ht="15">
      <c r="B1004" s="6" t="s">
        <v>56</v>
      </c>
      <c r="C1004" s="7" t="s">
        <v>691</v>
      </c>
      <c r="D1004" s="7">
        <v>3.83</v>
      </c>
      <c r="E1004" s="7">
        <v>3.83</v>
      </c>
      <c r="F1004" s="7" t="s">
        <v>661</v>
      </c>
      <c r="G1004" s="7">
        <v>3.83</v>
      </c>
      <c r="H1004" s="7">
        <v>1</v>
      </c>
      <c r="I1004" s="7">
        <v>3.83</v>
      </c>
      <c r="J1004" s="7" t="s">
        <v>661</v>
      </c>
      <c r="K1004" s="7">
        <v>3.83</v>
      </c>
      <c r="L1004" s="7">
        <v>1</v>
      </c>
      <c r="M1004" s="7" t="s">
        <v>684</v>
      </c>
      <c r="N1004" s="7" t="s">
        <v>708</v>
      </c>
      <c r="O1004" s="7" t="s">
        <v>686</v>
      </c>
    </row>
    <row r="1005" spans="2:15" ht="15">
      <c r="B1005" s="6" t="s">
        <v>56</v>
      </c>
      <c r="C1005" s="7" t="s">
        <v>692</v>
      </c>
      <c r="D1005" s="7" t="s">
        <v>661</v>
      </c>
      <c r="E1005" s="7">
        <v>5.3218400406837461</v>
      </c>
      <c r="F1005" s="7">
        <v>2.5774847701143151</v>
      </c>
      <c r="G1005" s="7">
        <v>5.9131556007597181</v>
      </c>
      <c r="H1005" s="7">
        <v>0.9</v>
      </c>
      <c r="I1005" s="7">
        <v>5.3218400406837461</v>
      </c>
      <c r="J1005" s="7">
        <v>2.5774847701143151</v>
      </c>
      <c r="K1005" s="7">
        <v>5.9131556007597181</v>
      </c>
      <c r="L1005" s="7">
        <v>0.9</v>
      </c>
      <c r="M1005" s="7" t="s">
        <v>684</v>
      </c>
      <c r="N1005" s="7" t="s">
        <v>708</v>
      </c>
      <c r="O1005" s="7" t="s">
        <v>686</v>
      </c>
    </row>
    <row r="1006" spans="2:15" ht="15">
      <c r="B1006" s="6" t="s">
        <v>56</v>
      </c>
      <c r="C1006" s="7" t="s">
        <v>693</v>
      </c>
      <c r="D1006" s="7" t="s">
        <v>661</v>
      </c>
      <c r="E1006" s="7" t="s">
        <v>661</v>
      </c>
      <c r="F1006" s="7" t="s">
        <v>661</v>
      </c>
      <c r="G1006" s="7" t="s">
        <v>661</v>
      </c>
      <c r="H1006" s="7" t="s">
        <v>661</v>
      </c>
      <c r="I1006" s="7" t="s">
        <v>661</v>
      </c>
      <c r="J1006" s="7" t="s">
        <v>661</v>
      </c>
      <c r="K1006" s="7" t="s">
        <v>661</v>
      </c>
      <c r="L1006" s="7" t="s">
        <v>661</v>
      </c>
      <c r="M1006" s="7" t="s">
        <v>684</v>
      </c>
      <c r="N1006" s="7" t="s">
        <v>708</v>
      </c>
      <c r="O1006" s="7" t="s">
        <v>686</v>
      </c>
    </row>
    <row r="1007" spans="2:15" ht="15">
      <c r="B1007" s="6" t="s">
        <v>56</v>
      </c>
      <c r="C1007" s="7" t="s">
        <v>694</v>
      </c>
      <c r="D1007" s="7" t="s">
        <v>661</v>
      </c>
      <c r="E1007" s="7" t="s">
        <v>661</v>
      </c>
      <c r="F1007" s="7" t="s">
        <v>661</v>
      </c>
      <c r="G1007" s="7" t="s">
        <v>661</v>
      </c>
      <c r="H1007" s="7" t="s">
        <v>661</v>
      </c>
      <c r="I1007" s="7" t="s">
        <v>661</v>
      </c>
      <c r="J1007" s="7" t="s">
        <v>661</v>
      </c>
      <c r="K1007" s="7" t="s">
        <v>661</v>
      </c>
      <c r="L1007" s="7" t="s">
        <v>661</v>
      </c>
      <c r="M1007" s="7" t="s">
        <v>684</v>
      </c>
      <c r="N1007" s="7" t="s">
        <v>708</v>
      </c>
      <c r="O1007" s="7" t="s">
        <v>686</v>
      </c>
    </row>
    <row r="1008" spans="2:15" ht="15">
      <c r="B1008" s="6" t="s">
        <v>56</v>
      </c>
      <c r="C1008" s="7" t="s">
        <v>695</v>
      </c>
      <c r="D1008" s="7" t="s">
        <v>661</v>
      </c>
      <c r="E1008" s="7" t="s">
        <v>661</v>
      </c>
      <c r="F1008" s="7" t="s">
        <v>661</v>
      </c>
      <c r="G1008" s="7" t="s">
        <v>661</v>
      </c>
      <c r="H1008" s="7" t="s">
        <v>661</v>
      </c>
      <c r="I1008" s="7" t="s">
        <v>661</v>
      </c>
      <c r="J1008" s="7" t="s">
        <v>661</v>
      </c>
      <c r="K1008" s="7" t="s">
        <v>661</v>
      </c>
      <c r="L1008" s="7" t="s">
        <v>661</v>
      </c>
      <c r="M1008" s="7" t="s">
        <v>684</v>
      </c>
      <c r="N1008" s="7" t="s">
        <v>708</v>
      </c>
      <c r="O1008" s="7" t="s">
        <v>686</v>
      </c>
    </row>
    <row r="1009" spans="2:15" ht="15">
      <c r="B1009" s="6" t="s">
        <v>56</v>
      </c>
      <c r="C1009" s="7" t="s">
        <v>696</v>
      </c>
      <c r="D1009" s="7" t="s">
        <v>661</v>
      </c>
      <c r="E1009" s="7" t="s">
        <v>661</v>
      </c>
      <c r="F1009" s="7" t="s">
        <v>661</v>
      </c>
      <c r="G1009" s="7" t="s">
        <v>661</v>
      </c>
      <c r="H1009" s="7" t="s">
        <v>661</v>
      </c>
      <c r="I1009" s="7" t="s">
        <v>661</v>
      </c>
      <c r="J1009" s="7" t="s">
        <v>661</v>
      </c>
      <c r="K1009" s="7" t="s">
        <v>661</v>
      </c>
      <c r="L1009" s="7" t="s">
        <v>661</v>
      </c>
      <c r="M1009" s="7" t="s">
        <v>684</v>
      </c>
      <c r="N1009" s="7" t="s">
        <v>708</v>
      </c>
      <c r="O1009" s="7" t="s">
        <v>686</v>
      </c>
    </row>
    <row r="1010" spans="2:15" ht="15">
      <c r="B1010" s="6" t="s">
        <v>56</v>
      </c>
      <c r="C1010" s="7" t="s">
        <v>697</v>
      </c>
      <c r="D1010" s="7" t="s">
        <v>661</v>
      </c>
      <c r="E1010" s="7" t="s">
        <v>661</v>
      </c>
      <c r="F1010" s="7" t="s">
        <v>661</v>
      </c>
      <c r="G1010" s="7" t="s">
        <v>661</v>
      </c>
      <c r="H1010" s="7" t="s">
        <v>661</v>
      </c>
      <c r="I1010" s="7" t="s">
        <v>661</v>
      </c>
      <c r="J1010" s="7" t="s">
        <v>661</v>
      </c>
      <c r="K1010" s="7" t="s">
        <v>661</v>
      </c>
      <c r="L1010" s="7" t="s">
        <v>661</v>
      </c>
      <c r="M1010" s="7" t="s">
        <v>684</v>
      </c>
      <c r="N1010" s="7" t="s">
        <v>708</v>
      </c>
      <c r="O1010" s="7" t="s">
        <v>686</v>
      </c>
    </row>
    <row r="1011" spans="2:15" ht="15">
      <c r="B1011" s="6" t="s">
        <v>56</v>
      </c>
      <c r="C1011" s="7" t="s">
        <v>698</v>
      </c>
      <c r="D1011" s="7" t="s">
        <v>661</v>
      </c>
      <c r="E1011" s="7" t="s">
        <v>661</v>
      </c>
      <c r="F1011" s="7" t="s">
        <v>661</v>
      </c>
      <c r="G1011" s="7" t="s">
        <v>661</v>
      </c>
      <c r="H1011" s="7" t="s">
        <v>661</v>
      </c>
      <c r="I1011" s="7" t="s">
        <v>661</v>
      </c>
      <c r="J1011" s="7" t="s">
        <v>661</v>
      </c>
      <c r="K1011" s="7" t="s">
        <v>661</v>
      </c>
      <c r="L1011" s="7" t="s">
        <v>661</v>
      </c>
      <c r="M1011" s="7" t="s">
        <v>684</v>
      </c>
      <c r="N1011" s="7" t="s">
        <v>708</v>
      </c>
      <c r="O1011" s="7" t="s">
        <v>686</v>
      </c>
    </row>
    <row r="1012" spans="2:15" ht="15">
      <c r="B1012" s="6" t="s">
        <v>56</v>
      </c>
      <c r="C1012" s="7" t="s">
        <v>699</v>
      </c>
      <c r="D1012" s="7" t="s">
        <v>661</v>
      </c>
      <c r="E1012" s="7" t="s">
        <v>661</v>
      </c>
      <c r="F1012" s="7" t="s">
        <v>661</v>
      </c>
      <c r="G1012" s="7" t="s">
        <v>661</v>
      </c>
      <c r="H1012" s="7" t="s">
        <v>661</v>
      </c>
      <c r="I1012" s="7" t="s">
        <v>661</v>
      </c>
      <c r="J1012" s="7" t="s">
        <v>661</v>
      </c>
      <c r="K1012" s="7" t="s">
        <v>661</v>
      </c>
      <c r="L1012" s="7" t="s">
        <v>661</v>
      </c>
      <c r="M1012" s="7" t="s">
        <v>684</v>
      </c>
      <c r="N1012" s="7" t="s">
        <v>708</v>
      </c>
      <c r="O1012" s="7" t="s">
        <v>686</v>
      </c>
    </row>
    <row r="1013" spans="2:15" ht="15">
      <c r="B1013" s="6" t="s">
        <v>56</v>
      </c>
      <c r="C1013" s="7" t="s">
        <v>700</v>
      </c>
      <c r="D1013" s="7" t="s">
        <v>661</v>
      </c>
      <c r="E1013" s="7" t="s">
        <v>661</v>
      </c>
      <c r="F1013" s="7" t="s">
        <v>661</v>
      </c>
      <c r="G1013" s="7" t="s">
        <v>661</v>
      </c>
      <c r="H1013" s="7" t="s">
        <v>661</v>
      </c>
      <c r="I1013" s="7" t="s">
        <v>661</v>
      </c>
      <c r="J1013" s="7" t="s">
        <v>661</v>
      </c>
      <c r="K1013" s="7" t="s">
        <v>661</v>
      </c>
      <c r="L1013" s="7" t="s">
        <v>661</v>
      </c>
      <c r="M1013" s="7" t="s">
        <v>684</v>
      </c>
      <c r="N1013" s="7" t="s">
        <v>708</v>
      </c>
      <c r="O1013" s="7" t="s">
        <v>686</v>
      </c>
    </row>
    <row r="1014" spans="2:15" ht="15">
      <c r="B1014" s="6" t="s">
        <v>56</v>
      </c>
      <c r="C1014" s="7" t="s">
        <v>701</v>
      </c>
      <c r="D1014" s="7" t="s">
        <v>661</v>
      </c>
      <c r="E1014" s="7" t="s">
        <v>661</v>
      </c>
      <c r="F1014" s="7" t="s">
        <v>661</v>
      </c>
      <c r="G1014" s="7" t="s">
        <v>661</v>
      </c>
      <c r="H1014" s="7" t="s">
        <v>661</v>
      </c>
      <c r="I1014" s="7">
        <v>0</v>
      </c>
      <c r="J1014" s="7" t="s">
        <v>661</v>
      </c>
      <c r="K1014" s="7" t="s">
        <v>661</v>
      </c>
      <c r="L1014" s="7" t="s">
        <v>661</v>
      </c>
      <c r="M1014" s="7" t="s">
        <v>684</v>
      </c>
      <c r="N1014" s="7" t="s">
        <v>708</v>
      </c>
      <c r="O1014" s="7" t="s">
        <v>686</v>
      </c>
    </row>
    <row r="1015" spans="2:15" ht="15">
      <c r="B1015" s="6" t="s">
        <v>618</v>
      </c>
      <c r="C1015" s="7" t="s">
        <v>683</v>
      </c>
      <c r="D1015" s="7" t="s">
        <v>661</v>
      </c>
      <c r="E1015" s="7" t="s">
        <v>661</v>
      </c>
      <c r="F1015" s="7" t="s">
        <v>661</v>
      </c>
      <c r="G1015" s="7" t="s">
        <v>661</v>
      </c>
      <c r="H1015" s="7" t="s">
        <v>661</v>
      </c>
      <c r="I1015" s="7" t="s">
        <v>661</v>
      </c>
      <c r="J1015" s="7" t="s">
        <v>661</v>
      </c>
      <c r="K1015" s="7" t="s">
        <v>661</v>
      </c>
      <c r="L1015" s="7" t="s">
        <v>661</v>
      </c>
      <c r="M1015" s="7" t="s">
        <v>703</v>
      </c>
      <c r="N1015" s="7" t="s">
        <v>708</v>
      </c>
      <c r="O1015" s="7" t="s">
        <v>686</v>
      </c>
    </row>
    <row r="1016" spans="2:15" ht="15">
      <c r="B1016" s="6" t="s">
        <v>618</v>
      </c>
      <c r="C1016" s="7" t="s">
        <v>687</v>
      </c>
      <c r="D1016" s="7" t="s">
        <v>661</v>
      </c>
      <c r="E1016" s="7" t="s">
        <v>661</v>
      </c>
      <c r="F1016" s="7" t="s">
        <v>661</v>
      </c>
      <c r="G1016" s="7" t="s">
        <v>661</v>
      </c>
      <c r="H1016" s="7" t="s">
        <v>661</v>
      </c>
      <c r="I1016" s="7" t="s">
        <v>661</v>
      </c>
      <c r="J1016" s="7" t="s">
        <v>661</v>
      </c>
      <c r="K1016" s="7" t="s">
        <v>661</v>
      </c>
      <c r="L1016" s="7" t="s">
        <v>661</v>
      </c>
      <c r="M1016" s="7" t="s">
        <v>703</v>
      </c>
      <c r="N1016" s="7" t="s">
        <v>708</v>
      </c>
      <c r="O1016" s="7" t="s">
        <v>686</v>
      </c>
    </row>
    <row r="1017" spans="2:15" ht="15">
      <c r="B1017" s="6" t="s">
        <v>618</v>
      </c>
      <c r="C1017" s="7" t="s">
        <v>688</v>
      </c>
      <c r="D1017" s="7" t="s">
        <v>661</v>
      </c>
      <c r="E1017" s="7" t="s">
        <v>661</v>
      </c>
      <c r="F1017" s="7" t="s">
        <v>661</v>
      </c>
      <c r="G1017" s="7" t="s">
        <v>661</v>
      </c>
      <c r="H1017" s="7" t="s">
        <v>661</v>
      </c>
      <c r="I1017" s="7" t="s">
        <v>661</v>
      </c>
      <c r="J1017" s="7" t="s">
        <v>661</v>
      </c>
      <c r="K1017" s="7" t="s">
        <v>661</v>
      </c>
      <c r="L1017" s="7" t="s">
        <v>661</v>
      </c>
      <c r="M1017" s="7" t="s">
        <v>703</v>
      </c>
      <c r="N1017" s="7" t="s">
        <v>708</v>
      </c>
      <c r="O1017" s="7" t="s">
        <v>686</v>
      </c>
    </row>
    <row r="1018" spans="2:15" ht="15">
      <c r="B1018" s="6" t="s">
        <v>618</v>
      </c>
      <c r="C1018" s="7" t="s">
        <v>689</v>
      </c>
      <c r="D1018" s="7" t="s">
        <v>661</v>
      </c>
      <c r="E1018" s="7" t="s">
        <v>661</v>
      </c>
      <c r="F1018" s="7" t="s">
        <v>661</v>
      </c>
      <c r="G1018" s="7" t="s">
        <v>661</v>
      </c>
      <c r="H1018" s="7" t="s">
        <v>661</v>
      </c>
      <c r="I1018" s="7" t="s">
        <v>661</v>
      </c>
      <c r="J1018" s="7" t="s">
        <v>661</v>
      </c>
      <c r="K1018" s="7" t="s">
        <v>661</v>
      </c>
      <c r="L1018" s="7" t="s">
        <v>661</v>
      </c>
      <c r="M1018" s="7" t="s">
        <v>703</v>
      </c>
      <c r="N1018" s="7" t="s">
        <v>708</v>
      </c>
      <c r="O1018" s="7" t="s">
        <v>686</v>
      </c>
    </row>
    <row r="1019" spans="2:15" ht="15">
      <c r="B1019" s="6" t="s">
        <v>618</v>
      </c>
      <c r="C1019" s="7" t="s">
        <v>690</v>
      </c>
      <c r="D1019" s="7">
        <v>8.5</v>
      </c>
      <c r="E1019" s="7">
        <v>5.4279999999999999</v>
      </c>
      <c r="F1019" s="7">
        <v>6.5411631993094321</v>
      </c>
      <c r="G1019" s="7">
        <v>8.5</v>
      </c>
      <c r="H1019" s="7">
        <v>0.63858823529411768</v>
      </c>
      <c r="I1019" s="7">
        <v>5.4279999999999999</v>
      </c>
      <c r="J1019" s="7">
        <v>6.5411631993094321</v>
      </c>
      <c r="K1019" s="7">
        <v>8.5</v>
      </c>
      <c r="L1019" s="7">
        <v>0.63858823529411768</v>
      </c>
      <c r="M1019" s="7" t="s">
        <v>703</v>
      </c>
      <c r="N1019" s="7" t="s">
        <v>708</v>
      </c>
      <c r="O1019" s="7" t="s">
        <v>686</v>
      </c>
    </row>
    <row r="1020" spans="2:15" ht="15">
      <c r="B1020" s="6" t="s">
        <v>618</v>
      </c>
      <c r="C1020" s="7" t="s">
        <v>691</v>
      </c>
      <c r="D1020" s="7">
        <v>10.766</v>
      </c>
      <c r="E1020" s="7">
        <v>6.6609999999999987</v>
      </c>
      <c r="F1020" s="7">
        <v>8.4580041972087017</v>
      </c>
      <c r="G1020" s="7">
        <v>10.766</v>
      </c>
      <c r="H1020" s="7">
        <v>0.61870704068363358</v>
      </c>
      <c r="I1020" s="7">
        <v>6.6609999999999987</v>
      </c>
      <c r="J1020" s="7">
        <v>8.4580041972087017</v>
      </c>
      <c r="K1020" s="7">
        <v>10.766</v>
      </c>
      <c r="L1020" s="7">
        <v>0.61870704068363358</v>
      </c>
      <c r="M1020" s="7" t="s">
        <v>703</v>
      </c>
      <c r="N1020" s="7" t="s">
        <v>708</v>
      </c>
      <c r="O1020" s="7" t="s">
        <v>686</v>
      </c>
    </row>
    <row r="1021" spans="2:15" ht="15">
      <c r="B1021" s="6" t="s">
        <v>618</v>
      </c>
      <c r="C1021" s="7" t="s">
        <v>692</v>
      </c>
      <c r="D1021" s="7" t="s">
        <v>661</v>
      </c>
      <c r="E1021" s="7">
        <v>6.6609999999999987</v>
      </c>
      <c r="F1021" s="7">
        <v>8.4580041972087017</v>
      </c>
      <c r="G1021" s="7">
        <v>10.766</v>
      </c>
      <c r="H1021" s="7">
        <v>0.61870704068363358</v>
      </c>
      <c r="I1021" s="7">
        <v>6.6609999999999987</v>
      </c>
      <c r="J1021" s="7">
        <v>8.4580041972087017</v>
      </c>
      <c r="K1021" s="7">
        <v>10.766</v>
      </c>
      <c r="L1021" s="7">
        <v>0.61870704068363358</v>
      </c>
      <c r="M1021" s="7" t="s">
        <v>703</v>
      </c>
      <c r="N1021" s="7" t="s">
        <v>708</v>
      </c>
      <c r="O1021" s="7" t="s">
        <v>686</v>
      </c>
    </row>
    <row r="1022" spans="2:15" ht="15">
      <c r="B1022" s="6" t="s">
        <v>618</v>
      </c>
      <c r="C1022" s="7" t="s">
        <v>693</v>
      </c>
      <c r="D1022" s="7" t="s">
        <v>661</v>
      </c>
      <c r="E1022" s="7">
        <v>6.6609999999999987</v>
      </c>
      <c r="F1022" s="7">
        <v>8.4580041972087017</v>
      </c>
      <c r="G1022" s="7">
        <v>10.766</v>
      </c>
      <c r="H1022" s="7">
        <v>0.61870704068363358</v>
      </c>
      <c r="I1022" s="7">
        <v>6.6609999999999987</v>
      </c>
      <c r="J1022" s="7">
        <v>8.4580041972087017</v>
      </c>
      <c r="K1022" s="7">
        <v>10.766</v>
      </c>
      <c r="L1022" s="7">
        <v>0.61870704068363358</v>
      </c>
      <c r="M1022" s="7" t="s">
        <v>703</v>
      </c>
      <c r="N1022" s="7" t="s">
        <v>708</v>
      </c>
      <c r="O1022" s="7" t="s">
        <v>686</v>
      </c>
    </row>
    <row r="1023" spans="2:15" ht="15">
      <c r="B1023" s="6" t="s">
        <v>618</v>
      </c>
      <c r="C1023" s="7" t="s">
        <v>694</v>
      </c>
      <c r="D1023" s="7" t="s">
        <v>661</v>
      </c>
      <c r="E1023" s="7">
        <v>6.6609999999999987</v>
      </c>
      <c r="F1023" s="7">
        <v>8.4580041972087017</v>
      </c>
      <c r="G1023" s="7">
        <v>10.766</v>
      </c>
      <c r="H1023" s="7">
        <v>0.61870704068363358</v>
      </c>
      <c r="I1023" s="7">
        <v>6.6609999999999987</v>
      </c>
      <c r="J1023" s="7">
        <v>8.4580041972087017</v>
      </c>
      <c r="K1023" s="7">
        <v>10.766</v>
      </c>
      <c r="L1023" s="7">
        <v>0.61870704068363358</v>
      </c>
      <c r="M1023" s="7" t="s">
        <v>703</v>
      </c>
      <c r="N1023" s="7" t="s">
        <v>708</v>
      </c>
      <c r="O1023" s="7" t="s">
        <v>686</v>
      </c>
    </row>
    <row r="1024" spans="2:15" ht="15">
      <c r="B1024" s="6" t="s">
        <v>618</v>
      </c>
      <c r="C1024" s="7" t="s">
        <v>695</v>
      </c>
      <c r="D1024" s="7" t="s">
        <v>661</v>
      </c>
      <c r="E1024" s="7">
        <v>6.6609999999999987</v>
      </c>
      <c r="F1024" s="7">
        <v>8.4580041972087017</v>
      </c>
      <c r="G1024" s="7">
        <v>10.766</v>
      </c>
      <c r="H1024" s="7">
        <v>0.61870704068363358</v>
      </c>
      <c r="I1024" s="7">
        <v>6.6609999999999987</v>
      </c>
      <c r="J1024" s="7">
        <v>8.4580041972087017</v>
      </c>
      <c r="K1024" s="7">
        <v>10.766</v>
      </c>
      <c r="L1024" s="7">
        <v>0.61870704068363358</v>
      </c>
      <c r="M1024" s="7" t="s">
        <v>703</v>
      </c>
      <c r="N1024" s="7" t="s">
        <v>708</v>
      </c>
      <c r="O1024" s="7" t="s">
        <v>686</v>
      </c>
    </row>
    <row r="1025" spans="2:15" ht="15">
      <c r="B1025" s="6" t="s">
        <v>618</v>
      </c>
      <c r="C1025" s="7" t="s">
        <v>696</v>
      </c>
      <c r="D1025" s="7" t="s">
        <v>661</v>
      </c>
      <c r="E1025" s="7">
        <v>6.6609999999999987</v>
      </c>
      <c r="F1025" s="7">
        <v>8.4580041972087017</v>
      </c>
      <c r="G1025" s="7">
        <v>10.766</v>
      </c>
      <c r="H1025" s="7">
        <v>0.61870704068363358</v>
      </c>
      <c r="I1025" s="7">
        <v>6.6609999999999987</v>
      </c>
      <c r="J1025" s="7">
        <v>8.4580041972087017</v>
      </c>
      <c r="K1025" s="7">
        <v>10.766</v>
      </c>
      <c r="L1025" s="7">
        <v>0.61870704068363358</v>
      </c>
      <c r="M1025" s="7" t="s">
        <v>703</v>
      </c>
      <c r="N1025" s="7" t="s">
        <v>708</v>
      </c>
      <c r="O1025" s="7" t="s">
        <v>686</v>
      </c>
    </row>
    <row r="1026" spans="2:15" ht="15">
      <c r="B1026" s="6" t="s">
        <v>618</v>
      </c>
      <c r="C1026" s="7" t="s">
        <v>697</v>
      </c>
      <c r="D1026" s="7" t="s">
        <v>661</v>
      </c>
      <c r="E1026" s="7">
        <v>6.6609999999999987</v>
      </c>
      <c r="F1026" s="7">
        <v>8.4580041972087017</v>
      </c>
      <c r="G1026" s="7">
        <v>10.766</v>
      </c>
      <c r="H1026" s="7">
        <v>0.61870704068363358</v>
      </c>
      <c r="I1026" s="7">
        <v>6.6609999999999987</v>
      </c>
      <c r="J1026" s="7">
        <v>8.4580041972087017</v>
      </c>
      <c r="K1026" s="7">
        <v>10.766</v>
      </c>
      <c r="L1026" s="7">
        <v>0.61870704068363358</v>
      </c>
      <c r="M1026" s="7" t="s">
        <v>703</v>
      </c>
      <c r="N1026" s="7" t="s">
        <v>708</v>
      </c>
      <c r="O1026" s="7" t="s">
        <v>686</v>
      </c>
    </row>
    <row r="1027" spans="2:15" ht="15">
      <c r="B1027" s="6" t="s">
        <v>618</v>
      </c>
      <c r="C1027" s="7" t="s">
        <v>698</v>
      </c>
      <c r="D1027" s="7" t="s">
        <v>661</v>
      </c>
      <c r="E1027" s="7">
        <v>6.6609999999999987</v>
      </c>
      <c r="F1027" s="7">
        <v>8.4580041972087017</v>
      </c>
      <c r="G1027" s="7">
        <v>10.766</v>
      </c>
      <c r="H1027" s="7">
        <v>0.61870704068363358</v>
      </c>
      <c r="I1027" s="7">
        <v>6.6609999999999987</v>
      </c>
      <c r="J1027" s="7">
        <v>8.4580041972087017</v>
      </c>
      <c r="K1027" s="7">
        <v>10.766</v>
      </c>
      <c r="L1027" s="7">
        <v>0.61870704068363358</v>
      </c>
      <c r="M1027" s="7" t="s">
        <v>703</v>
      </c>
      <c r="N1027" s="7" t="s">
        <v>708</v>
      </c>
      <c r="O1027" s="7" t="s">
        <v>686</v>
      </c>
    </row>
    <row r="1028" spans="2:15" ht="15">
      <c r="B1028" s="6" t="s">
        <v>618</v>
      </c>
      <c r="C1028" s="7" t="s">
        <v>699</v>
      </c>
      <c r="D1028" s="7" t="s">
        <v>661</v>
      </c>
      <c r="E1028" s="7">
        <v>6.6609999999999987</v>
      </c>
      <c r="F1028" s="7">
        <v>8.4580041972087017</v>
      </c>
      <c r="G1028" s="7">
        <v>10.766</v>
      </c>
      <c r="H1028" s="7">
        <v>0.61870704068363358</v>
      </c>
      <c r="I1028" s="7">
        <v>6.6609999999999987</v>
      </c>
      <c r="J1028" s="7">
        <v>8.4580041972087017</v>
      </c>
      <c r="K1028" s="7">
        <v>10.766</v>
      </c>
      <c r="L1028" s="7">
        <v>0.61870704068363358</v>
      </c>
      <c r="M1028" s="7" t="s">
        <v>703</v>
      </c>
      <c r="N1028" s="7" t="s">
        <v>708</v>
      </c>
      <c r="O1028" s="7" t="s">
        <v>686</v>
      </c>
    </row>
    <row r="1029" spans="2:15" ht="15">
      <c r="B1029" s="6" t="s">
        <v>618</v>
      </c>
      <c r="C1029" s="7" t="s">
        <v>700</v>
      </c>
      <c r="D1029" s="7" t="s">
        <v>661</v>
      </c>
      <c r="E1029" s="7">
        <v>6.6609999999999987</v>
      </c>
      <c r="F1029" s="7">
        <v>8.4580041972087017</v>
      </c>
      <c r="G1029" s="7">
        <v>10.766</v>
      </c>
      <c r="H1029" s="7">
        <v>0.61870704068363358</v>
      </c>
      <c r="I1029" s="7">
        <v>6.6609999999999987</v>
      </c>
      <c r="J1029" s="7">
        <v>8.4580041972087017</v>
      </c>
      <c r="K1029" s="7">
        <v>10.766</v>
      </c>
      <c r="L1029" s="7">
        <v>0.61870704068363358</v>
      </c>
      <c r="M1029" s="7" t="s">
        <v>703</v>
      </c>
      <c r="N1029" s="7" t="s">
        <v>708</v>
      </c>
      <c r="O1029" s="7" t="s">
        <v>686</v>
      </c>
    </row>
    <row r="1030" spans="2:15" ht="15">
      <c r="B1030" s="6" t="s">
        <v>618</v>
      </c>
      <c r="C1030" s="7" t="s">
        <v>701</v>
      </c>
      <c r="D1030" s="7" t="s">
        <v>661</v>
      </c>
      <c r="E1030" s="7">
        <v>6.6609999999999987</v>
      </c>
      <c r="F1030" s="7">
        <v>8.4580041972087017</v>
      </c>
      <c r="G1030" s="7">
        <v>10.766</v>
      </c>
      <c r="H1030" s="7">
        <v>0.61870704068363358</v>
      </c>
      <c r="I1030" s="7">
        <v>6.6609999999999987</v>
      </c>
      <c r="J1030" s="7">
        <v>8.4580041972087017</v>
      </c>
      <c r="K1030" s="7">
        <v>10.766</v>
      </c>
      <c r="L1030" s="7">
        <v>0.61870704068363358</v>
      </c>
      <c r="M1030" s="7" t="s">
        <v>703</v>
      </c>
      <c r="N1030" s="7" t="s">
        <v>708</v>
      </c>
      <c r="O1030" s="7" t="s">
        <v>686</v>
      </c>
    </row>
    <row r="1031" spans="2:15" ht="15">
      <c r="B1031" s="6" t="s">
        <v>631</v>
      </c>
      <c r="C1031" s="7" t="s">
        <v>683</v>
      </c>
      <c r="D1031" s="7" t="s">
        <v>661</v>
      </c>
      <c r="E1031" s="7" t="s">
        <v>661</v>
      </c>
      <c r="F1031" s="7" t="s">
        <v>661</v>
      </c>
      <c r="G1031" s="7" t="s">
        <v>661</v>
      </c>
      <c r="H1031" s="7" t="s">
        <v>661</v>
      </c>
      <c r="I1031" s="7" t="s">
        <v>661</v>
      </c>
      <c r="J1031" s="7" t="s">
        <v>661</v>
      </c>
      <c r="K1031" s="7" t="s">
        <v>661</v>
      </c>
      <c r="L1031" s="7" t="s">
        <v>661</v>
      </c>
      <c r="M1031" s="7" t="s">
        <v>684</v>
      </c>
      <c r="N1031" s="7" t="s">
        <v>708</v>
      </c>
      <c r="O1031" s="7" t="s">
        <v>686</v>
      </c>
    </row>
    <row r="1032" spans="2:15" ht="15">
      <c r="B1032" s="6" t="s">
        <v>631</v>
      </c>
      <c r="C1032" s="7" t="s">
        <v>687</v>
      </c>
      <c r="D1032" s="7" t="s">
        <v>661</v>
      </c>
      <c r="E1032" s="7" t="s">
        <v>661</v>
      </c>
      <c r="F1032" s="7" t="s">
        <v>661</v>
      </c>
      <c r="G1032" s="7" t="s">
        <v>661</v>
      </c>
      <c r="H1032" s="7" t="s">
        <v>661</v>
      </c>
      <c r="I1032" s="7" t="s">
        <v>661</v>
      </c>
      <c r="J1032" s="7" t="s">
        <v>661</v>
      </c>
      <c r="K1032" s="7" t="s">
        <v>661</v>
      </c>
      <c r="L1032" s="7" t="s">
        <v>661</v>
      </c>
      <c r="M1032" s="7" t="s">
        <v>684</v>
      </c>
      <c r="N1032" s="7" t="s">
        <v>708</v>
      </c>
      <c r="O1032" s="7" t="s">
        <v>686</v>
      </c>
    </row>
    <row r="1033" spans="2:15" ht="15">
      <c r="B1033" s="6" t="s">
        <v>631</v>
      </c>
      <c r="C1033" s="7" t="s">
        <v>688</v>
      </c>
      <c r="D1033" s="7" t="s">
        <v>661</v>
      </c>
      <c r="E1033" s="7" t="s">
        <v>661</v>
      </c>
      <c r="F1033" s="7" t="s">
        <v>661</v>
      </c>
      <c r="G1033" s="7" t="s">
        <v>661</v>
      </c>
      <c r="H1033" s="7" t="s">
        <v>661</v>
      </c>
      <c r="I1033" s="7" t="s">
        <v>661</v>
      </c>
      <c r="J1033" s="7" t="s">
        <v>661</v>
      </c>
      <c r="K1033" s="7" t="s">
        <v>661</v>
      </c>
      <c r="L1033" s="7" t="s">
        <v>661</v>
      </c>
      <c r="M1033" s="7" t="s">
        <v>684</v>
      </c>
      <c r="N1033" s="7" t="s">
        <v>708</v>
      </c>
      <c r="O1033" s="7" t="s">
        <v>686</v>
      </c>
    </row>
    <row r="1034" spans="2:15" ht="15">
      <c r="B1034" s="6" t="s">
        <v>631</v>
      </c>
      <c r="C1034" s="7" t="s">
        <v>689</v>
      </c>
      <c r="D1034" s="7" t="s">
        <v>661</v>
      </c>
      <c r="E1034" s="7" t="s">
        <v>661</v>
      </c>
      <c r="F1034" s="7" t="s">
        <v>661</v>
      </c>
      <c r="G1034" s="7" t="s">
        <v>661</v>
      </c>
      <c r="H1034" s="7" t="s">
        <v>661</v>
      </c>
      <c r="I1034" s="7" t="s">
        <v>661</v>
      </c>
      <c r="J1034" s="7" t="s">
        <v>661</v>
      </c>
      <c r="K1034" s="7" t="s">
        <v>661</v>
      </c>
      <c r="L1034" s="7" t="s">
        <v>661</v>
      </c>
      <c r="M1034" s="7" t="s">
        <v>684</v>
      </c>
      <c r="N1034" s="7" t="s">
        <v>708</v>
      </c>
      <c r="O1034" s="7" t="s">
        <v>686</v>
      </c>
    </row>
    <row r="1035" spans="2:15" ht="15">
      <c r="B1035" s="6" t="s">
        <v>631</v>
      </c>
      <c r="C1035" s="7" t="s">
        <v>690</v>
      </c>
      <c r="D1035" s="7">
        <v>11.117000000000001</v>
      </c>
      <c r="E1035" s="7">
        <v>8.0280000000000005</v>
      </c>
      <c r="F1035" s="7">
        <v>6.8389701837809174</v>
      </c>
      <c r="G1035" s="7">
        <v>11.117000000000001</v>
      </c>
      <c r="H1035" s="7">
        <v>0.72213726724835836</v>
      </c>
      <c r="I1035" s="7">
        <v>8.0280000000000005</v>
      </c>
      <c r="J1035" s="7">
        <v>6.8389701837809174</v>
      </c>
      <c r="K1035" s="7">
        <v>11.117000000000001</v>
      </c>
      <c r="L1035" s="7">
        <v>0.72213726724835836</v>
      </c>
      <c r="M1035" s="7" t="s">
        <v>684</v>
      </c>
      <c r="N1035" s="7" t="s">
        <v>708</v>
      </c>
      <c r="O1035" s="7" t="s">
        <v>686</v>
      </c>
    </row>
    <row r="1036" spans="2:15" ht="15">
      <c r="B1036" s="6" t="s">
        <v>631</v>
      </c>
      <c r="C1036" s="7" t="s">
        <v>691</v>
      </c>
      <c r="D1036" s="7">
        <v>14.596</v>
      </c>
      <c r="E1036" s="7">
        <v>10.491</v>
      </c>
      <c r="F1036" s="7">
        <v>8.4580041972087017</v>
      </c>
      <c r="G1036" s="7">
        <v>14.596</v>
      </c>
      <c r="H1036" s="7">
        <v>0.71875856399013427</v>
      </c>
      <c r="I1036" s="7">
        <v>10.491</v>
      </c>
      <c r="J1036" s="7">
        <v>8.4580041972087017</v>
      </c>
      <c r="K1036" s="7">
        <v>14.596</v>
      </c>
      <c r="L1036" s="7">
        <v>0.71875856399013427</v>
      </c>
      <c r="M1036" s="7" t="s">
        <v>684</v>
      </c>
      <c r="N1036" s="7" t="s">
        <v>708</v>
      </c>
      <c r="O1036" s="7" t="s">
        <v>686</v>
      </c>
    </row>
    <row r="1037" spans="2:15" ht="15">
      <c r="B1037" s="6" t="s">
        <v>631</v>
      </c>
      <c r="C1037" s="7" t="s">
        <v>692</v>
      </c>
      <c r="D1037" s="7" t="s">
        <v>661</v>
      </c>
      <c r="E1037" s="7">
        <v>11.982840040683744</v>
      </c>
      <c r="F1037" s="7">
        <v>11.035488967323017</v>
      </c>
      <c r="G1037" s="7">
        <v>16.679155600759717</v>
      </c>
      <c r="H1037" s="7">
        <v>0.71843205540560695</v>
      </c>
      <c r="I1037" s="7">
        <v>11.982840040683744</v>
      </c>
      <c r="J1037" s="7">
        <v>11.035488967323017</v>
      </c>
      <c r="K1037" s="7">
        <v>16.679155600759717</v>
      </c>
      <c r="L1037" s="7">
        <v>0.71843205540560695</v>
      </c>
      <c r="M1037" s="7" t="s">
        <v>684</v>
      </c>
      <c r="N1037" s="7" t="s">
        <v>708</v>
      </c>
      <c r="O1037" s="7" t="s">
        <v>686</v>
      </c>
    </row>
    <row r="1038" spans="2:15" ht="15">
      <c r="B1038" s="6" t="s">
        <v>631</v>
      </c>
      <c r="C1038" s="7" t="s">
        <v>693</v>
      </c>
      <c r="D1038" s="7" t="s">
        <v>661</v>
      </c>
      <c r="E1038" s="7">
        <v>6.6609999999999987</v>
      </c>
      <c r="F1038" s="7">
        <v>8.4580041972087017</v>
      </c>
      <c r="G1038" s="7">
        <v>10.766</v>
      </c>
      <c r="H1038" s="7">
        <v>0.61870704068363358</v>
      </c>
      <c r="I1038" s="7">
        <v>6.6609999999999987</v>
      </c>
      <c r="J1038" s="7">
        <v>8.4580041972087017</v>
      </c>
      <c r="K1038" s="7">
        <v>10.766</v>
      </c>
      <c r="L1038" s="7">
        <v>0.61870704068363358</v>
      </c>
      <c r="M1038" s="7" t="s">
        <v>684</v>
      </c>
      <c r="N1038" s="7" t="s">
        <v>708</v>
      </c>
      <c r="O1038" s="7" t="s">
        <v>686</v>
      </c>
    </row>
    <row r="1039" spans="2:15" ht="15">
      <c r="B1039" s="6" t="s">
        <v>631</v>
      </c>
      <c r="C1039" s="7" t="s">
        <v>694</v>
      </c>
      <c r="D1039" s="7" t="s">
        <v>661</v>
      </c>
      <c r="E1039" s="7">
        <v>6.6609999999999987</v>
      </c>
      <c r="F1039" s="7">
        <v>8.4580041972087017</v>
      </c>
      <c r="G1039" s="7">
        <v>10.766</v>
      </c>
      <c r="H1039" s="7">
        <v>0.61870704068363358</v>
      </c>
      <c r="I1039" s="7">
        <v>6.6609999999999987</v>
      </c>
      <c r="J1039" s="7">
        <v>8.4580041972087017</v>
      </c>
      <c r="K1039" s="7">
        <v>10.766</v>
      </c>
      <c r="L1039" s="7">
        <v>0.61870704068363358</v>
      </c>
      <c r="M1039" s="7" t="s">
        <v>684</v>
      </c>
      <c r="N1039" s="7" t="s">
        <v>708</v>
      </c>
      <c r="O1039" s="7" t="s">
        <v>686</v>
      </c>
    </row>
    <row r="1040" spans="2:15" ht="15">
      <c r="B1040" s="6" t="s">
        <v>631</v>
      </c>
      <c r="C1040" s="7" t="s">
        <v>695</v>
      </c>
      <c r="D1040" s="7" t="s">
        <v>661</v>
      </c>
      <c r="E1040" s="7">
        <v>6.6609999999999987</v>
      </c>
      <c r="F1040" s="7">
        <v>8.4580041972087017</v>
      </c>
      <c r="G1040" s="7">
        <v>10.766</v>
      </c>
      <c r="H1040" s="7">
        <v>0.61870704068363358</v>
      </c>
      <c r="I1040" s="7">
        <v>6.6609999999999987</v>
      </c>
      <c r="J1040" s="7">
        <v>8.4580041972087017</v>
      </c>
      <c r="K1040" s="7">
        <v>10.766</v>
      </c>
      <c r="L1040" s="7">
        <v>0.61870704068363358</v>
      </c>
      <c r="M1040" s="7" t="s">
        <v>684</v>
      </c>
      <c r="N1040" s="7" t="s">
        <v>708</v>
      </c>
      <c r="O1040" s="7" t="s">
        <v>686</v>
      </c>
    </row>
    <row r="1041" spans="2:15" ht="15">
      <c r="B1041" s="6" t="s">
        <v>631</v>
      </c>
      <c r="C1041" s="7" t="s">
        <v>696</v>
      </c>
      <c r="D1041" s="7" t="s">
        <v>661</v>
      </c>
      <c r="E1041" s="7">
        <v>6.6609999999999987</v>
      </c>
      <c r="F1041" s="7">
        <v>8.4580041972087017</v>
      </c>
      <c r="G1041" s="7">
        <v>10.766</v>
      </c>
      <c r="H1041" s="7">
        <v>0.61870704068363358</v>
      </c>
      <c r="I1041" s="7">
        <v>6.6609999999999987</v>
      </c>
      <c r="J1041" s="7">
        <v>8.4580041972087017</v>
      </c>
      <c r="K1041" s="7">
        <v>10.766</v>
      </c>
      <c r="L1041" s="7">
        <v>0.61870704068363358</v>
      </c>
      <c r="M1041" s="7" t="s">
        <v>684</v>
      </c>
      <c r="N1041" s="7" t="s">
        <v>708</v>
      </c>
      <c r="O1041" s="7" t="s">
        <v>686</v>
      </c>
    </row>
    <row r="1042" spans="2:15" ht="15">
      <c r="B1042" s="6" t="s">
        <v>631</v>
      </c>
      <c r="C1042" s="7" t="s">
        <v>697</v>
      </c>
      <c r="D1042" s="7" t="s">
        <v>661</v>
      </c>
      <c r="E1042" s="7">
        <v>6.6609999999999987</v>
      </c>
      <c r="F1042" s="7">
        <v>8.4580041972087017</v>
      </c>
      <c r="G1042" s="7">
        <v>10.766</v>
      </c>
      <c r="H1042" s="7">
        <v>0.61870704068363358</v>
      </c>
      <c r="I1042" s="7">
        <v>6.6609999999999987</v>
      </c>
      <c r="J1042" s="7">
        <v>8.4580041972087017</v>
      </c>
      <c r="K1042" s="7">
        <v>10.766</v>
      </c>
      <c r="L1042" s="7">
        <v>0.61870704068363358</v>
      </c>
      <c r="M1042" s="7" t="s">
        <v>684</v>
      </c>
      <c r="N1042" s="7" t="s">
        <v>708</v>
      </c>
      <c r="O1042" s="7" t="s">
        <v>686</v>
      </c>
    </row>
    <row r="1043" spans="2:15" ht="15">
      <c r="B1043" s="6" t="s">
        <v>631</v>
      </c>
      <c r="C1043" s="7" t="s">
        <v>698</v>
      </c>
      <c r="D1043" s="7" t="s">
        <v>661</v>
      </c>
      <c r="E1043" s="7">
        <v>6.6609999999999987</v>
      </c>
      <c r="F1043" s="7">
        <v>8.4580041972087017</v>
      </c>
      <c r="G1043" s="7">
        <v>10.766</v>
      </c>
      <c r="H1043" s="7">
        <v>0.61870704068363358</v>
      </c>
      <c r="I1043" s="7">
        <v>6.6609999999999987</v>
      </c>
      <c r="J1043" s="7">
        <v>8.4580041972087017</v>
      </c>
      <c r="K1043" s="7">
        <v>10.766</v>
      </c>
      <c r="L1043" s="7">
        <v>0.61870704068363358</v>
      </c>
      <c r="M1043" s="7" t="s">
        <v>684</v>
      </c>
      <c r="N1043" s="7" t="s">
        <v>708</v>
      </c>
      <c r="O1043" s="7" t="s">
        <v>686</v>
      </c>
    </row>
    <row r="1044" spans="2:15" ht="15">
      <c r="B1044" s="6" t="s">
        <v>631</v>
      </c>
      <c r="C1044" s="7" t="s">
        <v>699</v>
      </c>
      <c r="D1044" s="7" t="s">
        <v>661</v>
      </c>
      <c r="E1044" s="7">
        <v>6.6609999999999987</v>
      </c>
      <c r="F1044" s="7">
        <v>8.4580041972087017</v>
      </c>
      <c r="G1044" s="7">
        <v>10.766</v>
      </c>
      <c r="H1044" s="7">
        <v>0.61870704068363358</v>
      </c>
      <c r="I1044" s="7">
        <v>6.6609999999999987</v>
      </c>
      <c r="J1044" s="7">
        <v>8.4580041972087017</v>
      </c>
      <c r="K1044" s="7">
        <v>10.766</v>
      </c>
      <c r="L1044" s="7">
        <v>0.61870704068363358</v>
      </c>
      <c r="M1044" s="7" t="s">
        <v>684</v>
      </c>
      <c r="N1044" s="7" t="s">
        <v>708</v>
      </c>
      <c r="O1044" s="7" t="s">
        <v>686</v>
      </c>
    </row>
    <row r="1045" spans="2:15" ht="15">
      <c r="B1045" s="6" t="s">
        <v>631</v>
      </c>
      <c r="C1045" s="7" t="s">
        <v>700</v>
      </c>
      <c r="D1045" s="7" t="s">
        <v>661</v>
      </c>
      <c r="E1045" s="7">
        <v>6.6609999999999987</v>
      </c>
      <c r="F1045" s="7">
        <v>8.4580041972087017</v>
      </c>
      <c r="G1045" s="7">
        <v>10.766</v>
      </c>
      <c r="H1045" s="7">
        <v>0.61870704068363358</v>
      </c>
      <c r="I1045" s="7">
        <v>6.6609999999999987</v>
      </c>
      <c r="J1045" s="7">
        <v>8.4580041972087017</v>
      </c>
      <c r="K1045" s="7">
        <v>10.766</v>
      </c>
      <c r="L1045" s="7">
        <v>0.61870704068363358</v>
      </c>
      <c r="M1045" s="7" t="s">
        <v>684</v>
      </c>
      <c r="N1045" s="7" t="s">
        <v>708</v>
      </c>
      <c r="O1045" s="7" t="s">
        <v>686</v>
      </c>
    </row>
    <row r="1046" spans="2:15" ht="15">
      <c r="B1046" s="6" t="s">
        <v>631</v>
      </c>
      <c r="C1046" s="7" t="s">
        <v>701</v>
      </c>
      <c r="D1046" s="7" t="s">
        <v>661</v>
      </c>
      <c r="E1046" s="7">
        <v>6.6609999999999987</v>
      </c>
      <c r="F1046" s="7">
        <v>8.4580041972087017</v>
      </c>
      <c r="G1046" s="7">
        <v>10.766</v>
      </c>
      <c r="H1046" s="7">
        <v>0.61870704068363358</v>
      </c>
      <c r="I1046" s="7">
        <v>6.6609999999999987</v>
      </c>
      <c r="J1046" s="7">
        <v>8.4580041972087017</v>
      </c>
      <c r="K1046" s="7">
        <v>10.766</v>
      </c>
      <c r="L1046" s="7">
        <v>0.61870704068363358</v>
      </c>
      <c r="M1046" s="7" t="s">
        <v>684</v>
      </c>
      <c r="N1046" s="7" t="s">
        <v>708</v>
      </c>
      <c r="O1046" s="7" t="s">
        <v>686</v>
      </c>
    </row>
    <row r="1047" spans="2:15" ht="15">
      <c r="B1047" s="6" t="s">
        <v>584</v>
      </c>
      <c r="C1047" s="7" t="s">
        <v>683</v>
      </c>
      <c r="D1047" s="7" t="s">
        <v>661</v>
      </c>
      <c r="E1047" s="7" t="s">
        <v>661</v>
      </c>
      <c r="F1047" s="7" t="s">
        <v>661</v>
      </c>
      <c r="G1047" s="7" t="s">
        <v>661</v>
      </c>
      <c r="H1047" s="7" t="s">
        <v>661</v>
      </c>
      <c r="I1047" s="7" t="s">
        <v>661</v>
      </c>
      <c r="J1047" s="7" t="s">
        <v>661</v>
      </c>
      <c r="K1047" s="7" t="s">
        <v>661</v>
      </c>
      <c r="L1047" s="7" t="s">
        <v>661</v>
      </c>
      <c r="M1047" s="7" t="s">
        <v>684</v>
      </c>
      <c r="N1047" s="7" t="s">
        <v>708</v>
      </c>
      <c r="O1047" s="7" t="s">
        <v>686</v>
      </c>
    </row>
    <row r="1048" spans="2:15" ht="15">
      <c r="B1048" s="6" t="s">
        <v>584</v>
      </c>
      <c r="C1048" s="7" t="s">
        <v>687</v>
      </c>
      <c r="D1048" s="7" t="s">
        <v>661</v>
      </c>
      <c r="E1048" s="7" t="s">
        <v>661</v>
      </c>
      <c r="F1048" s="7" t="s">
        <v>661</v>
      </c>
      <c r="G1048" s="7" t="s">
        <v>661</v>
      </c>
      <c r="H1048" s="7" t="s">
        <v>661</v>
      </c>
      <c r="I1048" s="7" t="s">
        <v>661</v>
      </c>
      <c r="J1048" s="7" t="s">
        <v>661</v>
      </c>
      <c r="K1048" s="7" t="s">
        <v>661</v>
      </c>
      <c r="L1048" s="7" t="s">
        <v>661</v>
      </c>
      <c r="M1048" s="7" t="s">
        <v>684</v>
      </c>
      <c r="N1048" s="7" t="s">
        <v>708</v>
      </c>
      <c r="O1048" s="7" t="s">
        <v>686</v>
      </c>
    </row>
    <row r="1049" spans="2:15" ht="15">
      <c r="B1049" s="6" t="s">
        <v>584</v>
      </c>
      <c r="C1049" s="7" t="s">
        <v>688</v>
      </c>
      <c r="D1049" s="7" t="s">
        <v>661</v>
      </c>
      <c r="E1049" s="7" t="s">
        <v>661</v>
      </c>
      <c r="F1049" s="7" t="s">
        <v>661</v>
      </c>
      <c r="G1049" s="7" t="s">
        <v>661</v>
      </c>
      <c r="H1049" s="7" t="s">
        <v>661</v>
      </c>
      <c r="I1049" s="7" t="s">
        <v>661</v>
      </c>
      <c r="J1049" s="7" t="s">
        <v>661</v>
      </c>
      <c r="K1049" s="7" t="s">
        <v>661</v>
      </c>
      <c r="L1049" s="7" t="s">
        <v>661</v>
      </c>
      <c r="M1049" s="7" t="s">
        <v>684</v>
      </c>
      <c r="N1049" s="7" t="s">
        <v>708</v>
      </c>
      <c r="O1049" s="7" t="s">
        <v>686</v>
      </c>
    </row>
    <row r="1050" spans="2:15" ht="15">
      <c r="B1050" s="6" t="s">
        <v>584</v>
      </c>
      <c r="C1050" s="7" t="s">
        <v>689</v>
      </c>
      <c r="D1050" s="7" t="s">
        <v>661</v>
      </c>
      <c r="E1050" s="7" t="s">
        <v>661</v>
      </c>
      <c r="F1050" s="7" t="s">
        <v>661</v>
      </c>
      <c r="G1050" s="7" t="s">
        <v>661</v>
      </c>
      <c r="H1050" s="7" t="s">
        <v>661</v>
      </c>
      <c r="I1050" s="7" t="s">
        <v>661</v>
      </c>
      <c r="J1050" s="7" t="s">
        <v>661</v>
      </c>
      <c r="K1050" s="7" t="s">
        <v>661</v>
      </c>
      <c r="L1050" s="7" t="s">
        <v>661</v>
      </c>
      <c r="M1050" s="7" t="s">
        <v>684</v>
      </c>
      <c r="N1050" s="7" t="s">
        <v>708</v>
      </c>
      <c r="O1050" s="7" t="s">
        <v>686</v>
      </c>
    </row>
    <row r="1051" spans="2:15" ht="15">
      <c r="B1051" s="6" t="s">
        <v>584</v>
      </c>
      <c r="C1051" s="7" t="s">
        <v>690</v>
      </c>
      <c r="D1051" s="7">
        <v>10.1136986310647</v>
      </c>
      <c r="E1051" s="7">
        <v>6.65</v>
      </c>
      <c r="F1051" s="7">
        <v>7.6199999999999992</v>
      </c>
      <c r="G1051" s="7">
        <v>10.1136986310647</v>
      </c>
      <c r="H1051" s="7">
        <v>0.6575240416571454</v>
      </c>
      <c r="I1051" s="7">
        <v>6.65</v>
      </c>
      <c r="J1051" s="7">
        <v>7.6199999999999992</v>
      </c>
      <c r="K1051" s="7">
        <v>10.1136986310647</v>
      </c>
      <c r="L1051" s="7">
        <v>0.6575240416571454</v>
      </c>
      <c r="M1051" s="7" t="s">
        <v>684</v>
      </c>
      <c r="N1051" s="7" t="s">
        <v>708</v>
      </c>
      <c r="O1051" s="7" t="s">
        <v>686</v>
      </c>
    </row>
    <row r="1052" spans="2:15" ht="15">
      <c r="B1052" s="6" t="s">
        <v>584</v>
      </c>
      <c r="C1052" s="7" t="s">
        <v>691</v>
      </c>
      <c r="D1052" s="7">
        <v>12.435055287372066</v>
      </c>
      <c r="E1052" s="7">
        <v>7.59</v>
      </c>
      <c r="F1052" s="7">
        <v>9.8499999999999979</v>
      </c>
      <c r="G1052" s="7">
        <v>12.435055287372066</v>
      </c>
      <c r="H1052" s="7">
        <v>0.61037123073411081</v>
      </c>
      <c r="I1052" s="7">
        <v>7.59</v>
      </c>
      <c r="J1052" s="7">
        <v>9.8499999999999979</v>
      </c>
      <c r="K1052" s="7">
        <v>12.435055287372066</v>
      </c>
      <c r="L1052" s="7">
        <v>0.61037123073411081</v>
      </c>
      <c r="M1052" s="7" t="s">
        <v>684</v>
      </c>
      <c r="N1052" s="7" t="s">
        <v>708</v>
      </c>
      <c r="O1052" s="7" t="s">
        <v>686</v>
      </c>
    </row>
    <row r="1053" spans="2:15" ht="15">
      <c r="B1053" s="6" t="s">
        <v>584</v>
      </c>
      <c r="C1053" s="7" t="s">
        <v>692</v>
      </c>
      <c r="D1053" s="7" t="s">
        <v>661</v>
      </c>
      <c r="E1053" s="7">
        <v>9.2976535781474805</v>
      </c>
      <c r="F1053" s="7">
        <v>12.066124867556347</v>
      </c>
      <c r="G1053" s="7">
        <v>15.232784754558187</v>
      </c>
      <c r="H1053" s="7">
        <v>0.61037123073411081</v>
      </c>
      <c r="I1053" s="7">
        <v>9.2976535781474805</v>
      </c>
      <c r="J1053" s="7">
        <v>12.066124867556347</v>
      </c>
      <c r="K1053" s="7">
        <v>15.232784754558187</v>
      </c>
      <c r="L1053" s="7">
        <v>0.61037123073411081</v>
      </c>
      <c r="M1053" s="7" t="s">
        <v>684</v>
      </c>
      <c r="N1053" s="7" t="s">
        <v>708</v>
      </c>
      <c r="O1053" s="7" t="s">
        <v>686</v>
      </c>
    </row>
    <row r="1054" spans="2:15" ht="15">
      <c r="B1054" s="6" t="s">
        <v>584</v>
      </c>
      <c r="C1054" s="7" t="s">
        <v>693</v>
      </c>
      <c r="D1054" s="7" t="s">
        <v>661</v>
      </c>
      <c r="E1054" s="7">
        <v>5.1683632823080323</v>
      </c>
      <c r="F1054" s="7">
        <v>6.7072962227581172</v>
      </c>
      <c r="G1054" s="7">
        <v>8.4675735389623377</v>
      </c>
      <c r="H1054" s="7">
        <v>0.61037123073411081</v>
      </c>
      <c r="I1054" s="7">
        <v>5.1683632823080323</v>
      </c>
      <c r="J1054" s="7">
        <v>6.7072962227581172</v>
      </c>
      <c r="K1054" s="7">
        <v>8.4675735389623377</v>
      </c>
      <c r="L1054" s="7">
        <v>0.61037123073411081</v>
      </c>
      <c r="M1054" s="7" t="s">
        <v>684</v>
      </c>
      <c r="N1054" s="7" t="s">
        <v>708</v>
      </c>
      <c r="O1054" s="7" t="s">
        <v>686</v>
      </c>
    </row>
    <row r="1055" spans="2:15" ht="15">
      <c r="B1055" s="6" t="s">
        <v>584</v>
      </c>
      <c r="C1055" s="7" t="s">
        <v>694</v>
      </c>
      <c r="D1055" s="7" t="s">
        <v>661</v>
      </c>
      <c r="E1055" s="7">
        <v>5.1683632823080323</v>
      </c>
      <c r="F1055" s="7">
        <v>6.7072962227581172</v>
      </c>
      <c r="G1055" s="7">
        <v>8.4675735389623377</v>
      </c>
      <c r="H1055" s="7">
        <v>0.61037123073411081</v>
      </c>
      <c r="I1055" s="7">
        <v>5.1683632823080323</v>
      </c>
      <c r="J1055" s="7">
        <v>6.7072962227581172</v>
      </c>
      <c r="K1055" s="7">
        <v>8.4675735389623377</v>
      </c>
      <c r="L1055" s="7">
        <v>0.61037123073411081</v>
      </c>
      <c r="M1055" s="7" t="s">
        <v>684</v>
      </c>
      <c r="N1055" s="7" t="s">
        <v>708</v>
      </c>
      <c r="O1055" s="7" t="s">
        <v>686</v>
      </c>
    </row>
    <row r="1056" spans="2:15" ht="15">
      <c r="B1056" s="6" t="s">
        <v>584</v>
      </c>
      <c r="C1056" s="7" t="s">
        <v>695</v>
      </c>
      <c r="D1056" s="7" t="s">
        <v>661</v>
      </c>
      <c r="E1056" s="7">
        <v>5.1683632823080323</v>
      </c>
      <c r="F1056" s="7">
        <v>6.7072962227581172</v>
      </c>
      <c r="G1056" s="7">
        <v>8.4675735389623377</v>
      </c>
      <c r="H1056" s="7">
        <v>0.61037123073411081</v>
      </c>
      <c r="I1056" s="7">
        <v>5.1683632823080323</v>
      </c>
      <c r="J1056" s="7">
        <v>6.7072962227581172</v>
      </c>
      <c r="K1056" s="7">
        <v>8.4675735389623377</v>
      </c>
      <c r="L1056" s="7">
        <v>0.61037123073411081</v>
      </c>
      <c r="M1056" s="7" t="s">
        <v>684</v>
      </c>
      <c r="N1056" s="7" t="s">
        <v>708</v>
      </c>
      <c r="O1056" s="7" t="s">
        <v>686</v>
      </c>
    </row>
    <row r="1057" spans="2:15" ht="15">
      <c r="B1057" s="6" t="s">
        <v>584</v>
      </c>
      <c r="C1057" s="7" t="s">
        <v>696</v>
      </c>
      <c r="D1057" s="7" t="s">
        <v>661</v>
      </c>
      <c r="E1057" s="7">
        <v>5.1683632823080323</v>
      </c>
      <c r="F1057" s="7">
        <v>6.7072962227581172</v>
      </c>
      <c r="G1057" s="7">
        <v>8.4675735389623377</v>
      </c>
      <c r="H1057" s="7">
        <v>0.61037123073411081</v>
      </c>
      <c r="I1057" s="7">
        <v>5.1683632823080323</v>
      </c>
      <c r="J1057" s="7">
        <v>6.7072962227581172</v>
      </c>
      <c r="K1057" s="7">
        <v>8.4675735389623377</v>
      </c>
      <c r="L1057" s="7">
        <v>0.61037123073411081</v>
      </c>
      <c r="M1057" s="7" t="s">
        <v>684</v>
      </c>
      <c r="N1057" s="7" t="s">
        <v>708</v>
      </c>
      <c r="O1057" s="7" t="s">
        <v>686</v>
      </c>
    </row>
    <row r="1058" spans="2:15" ht="15">
      <c r="B1058" s="6" t="s">
        <v>584</v>
      </c>
      <c r="C1058" s="7" t="s">
        <v>697</v>
      </c>
      <c r="D1058" s="7" t="s">
        <v>661</v>
      </c>
      <c r="E1058" s="7">
        <v>5.1683632823080323</v>
      </c>
      <c r="F1058" s="7">
        <v>6.7072962227581172</v>
      </c>
      <c r="G1058" s="7">
        <v>8.4675735389623377</v>
      </c>
      <c r="H1058" s="7">
        <v>0.61037123073411081</v>
      </c>
      <c r="I1058" s="7">
        <v>5.1683632823080323</v>
      </c>
      <c r="J1058" s="7">
        <v>6.7072962227581172</v>
      </c>
      <c r="K1058" s="7">
        <v>8.4675735389623377</v>
      </c>
      <c r="L1058" s="7">
        <v>0.61037123073411081</v>
      </c>
      <c r="M1058" s="7" t="s">
        <v>684</v>
      </c>
      <c r="N1058" s="7" t="s">
        <v>708</v>
      </c>
      <c r="O1058" s="7" t="s">
        <v>686</v>
      </c>
    </row>
    <row r="1059" spans="2:15" ht="15">
      <c r="B1059" s="6" t="s">
        <v>584</v>
      </c>
      <c r="C1059" s="7" t="s">
        <v>698</v>
      </c>
      <c r="D1059" s="7" t="s">
        <v>661</v>
      </c>
      <c r="E1059" s="7">
        <v>5.1683632823080323</v>
      </c>
      <c r="F1059" s="7">
        <v>6.7072962227581172</v>
      </c>
      <c r="G1059" s="7">
        <v>8.4675735389623377</v>
      </c>
      <c r="H1059" s="7">
        <v>0.61037123073411081</v>
      </c>
      <c r="I1059" s="7">
        <v>5.1683632823080323</v>
      </c>
      <c r="J1059" s="7">
        <v>6.7072962227581172</v>
      </c>
      <c r="K1059" s="7">
        <v>8.4675735389623377</v>
      </c>
      <c r="L1059" s="7">
        <v>0.61037123073411081</v>
      </c>
      <c r="M1059" s="7" t="s">
        <v>684</v>
      </c>
      <c r="N1059" s="7" t="s">
        <v>708</v>
      </c>
      <c r="O1059" s="7" t="s">
        <v>686</v>
      </c>
    </row>
    <row r="1060" spans="2:15" ht="15">
      <c r="B1060" s="6" t="s">
        <v>584</v>
      </c>
      <c r="C1060" s="7" t="s">
        <v>699</v>
      </c>
      <c r="D1060" s="7" t="s">
        <v>661</v>
      </c>
      <c r="E1060" s="7">
        <v>5.1683632823080323</v>
      </c>
      <c r="F1060" s="7">
        <v>6.7072962227581172</v>
      </c>
      <c r="G1060" s="7">
        <v>8.4675735389623377</v>
      </c>
      <c r="H1060" s="7">
        <v>0.61037123073411081</v>
      </c>
      <c r="I1060" s="7">
        <v>5.1683632823080323</v>
      </c>
      <c r="J1060" s="7">
        <v>6.7072962227581172</v>
      </c>
      <c r="K1060" s="7">
        <v>8.4675735389623377</v>
      </c>
      <c r="L1060" s="7">
        <v>0.61037123073411081</v>
      </c>
      <c r="M1060" s="7" t="s">
        <v>684</v>
      </c>
      <c r="N1060" s="7" t="s">
        <v>708</v>
      </c>
      <c r="O1060" s="7" t="s">
        <v>686</v>
      </c>
    </row>
    <row r="1061" spans="2:15" ht="15">
      <c r="B1061" s="6" t="s">
        <v>584</v>
      </c>
      <c r="C1061" s="7" t="s">
        <v>700</v>
      </c>
      <c r="D1061" s="7" t="s">
        <v>661</v>
      </c>
      <c r="E1061" s="7">
        <v>5.1683632823080323</v>
      </c>
      <c r="F1061" s="7">
        <v>6.7072962227581172</v>
      </c>
      <c r="G1061" s="7">
        <v>8.4675735389623377</v>
      </c>
      <c r="H1061" s="7">
        <v>0.61037123073411081</v>
      </c>
      <c r="I1061" s="7">
        <v>5.1683632823080323</v>
      </c>
      <c r="J1061" s="7">
        <v>6.7072962227581172</v>
      </c>
      <c r="K1061" s="7">
        <v>8.4675735389623377</v>
      </c>
      <c r="L1061" s="7">
        <v>0.61037123073411081</v>
      </c>
      <c r="M1061" s="7" t="s">
        <v>684</v>
      </c>
      <c r="N1061" s="7" t="s">
        <v>708</v>
      </c>
      <c r="O1061" s="7" t="s">
        <v>686</v>
      </c>
    </row>
    <row r="1062" spans="2:15" ht="15">
      <c r="B1062" s="6" t="s">
        <v>584</v>
      </c>
      <c r="C1062" s="7" t="s">
        <v>701</v>
      </c>
      <c r="D1062" s="7" t="s">
        <v>661</v>
      </c>
      <c r="E1062" s="7">
        <v>5.1683632823080323</v>
      </c>
      <c r="F1062" s="7">
        <v>6.7072962227581172</v>
      </c>
      <c r="G1062" s="7">
        <v>8.4675735389623377</v>
      </c>
      <c r="H1062" s="7">
        <v>0.61037123073411081</v>
      </c>
      <c r="I1062" s="7">
        <v>5.1683632823080323</v>
      </c>
      <c r="J1062" s="7">
        <v>6.7072962227581172</v>
      </c>
      <c r="K1062" s="7">
        <v>8.4675735389623377</v>
      </c>
      <c r="L1062" s="7">
        <v>0.61037123073411081</v>
      </c>
      <c r="M1062" s="7" t="s">
        <v>684</v>
      </c>
      <c r="N1062" s="7" t="s">
        <v>708</v>
      </c>
      <c r="O1062" s="7" t="s">
        <v>686</v>
      </c>
    </row>
    <row r="1063" spans="2:15" ht="15">
      <c r="B1063" s="6" t="s">
        <v>564</v>
      </c>
      <c r="C1063" s="7" t="s">
        <v>683</v>
      </c>
      <c r="D1063" s="7">
        <v>23.944035</v>
      </c>
      <c r="E1063" s="7">
        <v>22.614241</v>
      </c>
      <c r="F1063" s="7">
        <v>7.8684760961156881</v>
      </c>
      <c r="G1063" s="7">
        <v>23.944035</v>
      </c>
      <c r="H1063" s="7">
        <v>0.94446240994886621</v>
      </c>
      <c r="I1063" s="7">
        <v>22.614241</v>
      </c>
      <c r="J1063" s="7">
        <v>7.8684760961156881</v>
      </c>
      <c r="K1063" s="7">
        <v>23.944035</v>
      </c>
      <c r="L1063" s="7">
        <v>0.94446240994886621</v>
      </c>
      <c r="M1063" s="7" t="s">
        <v>703</v>
      </c>
      <c r="N1063" s="7" t="s">
        <v>709</v>
      </c>
      <c r="O1063" s="7" t="s">
        <v>686</v>
      </c>
    </row>
    <row r="1064" spans="2:15" ht="15">
      <c r="B1064" s="6" t="s">
        <v>564</v>
      </c>
      <c r="C1064" s="7" t="s">
        <v>687</v>
      </c>
      <c r="D1064" s="7">
        <v>25.233622</v>
      </c>
      <c r="E1064" s="7">
        <v>23.612282</v>
      </c>
      <c r="F1064" s="7">
        <v>8.8992032222755739</v>
      </c>
      <c r="G1064" s="7">
        <v>25.233622</v>
      </c>
      <c r="H1064" s="7">
        <v>0.9357468380876911</v>
      </c>
      <c r="I1064" s="7">
        <v>23.612282</v>
      </c>
      <c r="J1064" s="7">
        <v>8.8992032222755739</v>
      </c>
      <c r="K1064" s="7">
        <v>25.233622</v>
      </c>
      <c r="L1064" s="7">
        <v>0.9357468380876911</v>
      </c>
      <c r="M1064" s="7" t="s">
        <v>703</v>
      </c>
      <c r="N1064" s="7" t="s">
        <v>709</v>
      </c>
      <c r="O1064" s="7" t="s">
        <v>686</v>
      </c>
    </row>
    <row r="1065" spans="2:15" ht="15">
      <c r="B1065" s="6" t="s">
        <v>564</v>
      </c>
      <c r="C1065" s="7" t="s">
        <v>688</v>
      </c>
      <c r="D1065" s="7">
        <v>23.903065000000002</v>
      </c>
      <c r="E1065" s="7">
        <v>22.629961000000002</v>
      </c>
      <c r="F1065" s="7">
        <v>7.6968423092008358</v>
      </c>
      <c r="G1065" s="7">
        <v>23.903065000000002</v>
      </c>
      <c r="H1065" s="7">
        <v>0.94673888055778621</v>
      </c>
      <c r="I1065" s="7">
        <v>22.629961000000002</v>
      </c>
      <c r="J1065" s="7">
        <v>7.6968423092008358</v>
      </c>
      <c r="K1065" s="7">
        <v>23.903065000000002</v>
      </c>
      <c r="L1065" s="7">
        <v>0.94673888055778621</v>
      </c>
      <c r="M1065" s="7" t="s">
        <v>703</v>
      </c>
      <c r="N1065" s="7" t="s">
        <v>709</v>
      </c>
      <c r="O1065" s="7" t="s">
        <v>686</v>
      </c>
    </row>
    <row r="1066" spans="2:15" ht="15">
      <c r="B1066" s="6" t="s">
        <v>564</v>
      </c>
      <c r="C1066" s="7" t="s">
        <v>689</v>
      </c>
      <c r="D1066" s="7">
        <v>24.603999999999999</v>
      </c>
      <c r="E1066" s="7">
        <v>22.588000000000001</v>
      </c>
      <c r="F1066" s="7">
        <v>9.7539259788046344</v>
      </c>
      <c r="G1066" s="7">
        <v>24.603999999999999</v>
      </c>
      <c r="H1066" s="7">
        <v>0.91806210372297192</v>
      </c>
      <c r="I1066" s="7">
        <v>22.588000000000001</v>
      </c>
      <c r="J1066" s="7">
        <v>9.7539259788046344</v>
      </c>
      <c r="K1066" s="7">
        <v>24.603999999999999</v>
      </c>
      <c r="L1066" s="7">
        <v>0.91806210372297192</v>
      </c>
      <c r="M1066" s="7" t="s">
        <v>703</v>
      </c>
      <c r="N1066" s="7" t="s">
        <v>709</v>
      </c>
      <c r="O1066" s="7" t="s">
        <v>686</v>
      </c>
    </row>
    <row r="1067" spans="2:15" ht="15">
      <c r="B1067" s="6" t="s">
        <v>564</v>
      </c>
      <c r="C1067" s="7" t="s">
        <v>690</v>
      </c>
      <c r="D1067" s="7">
        <v>24.280999999999999</v>
      </c>
      <c r="E1067" s="7">
        <v>22.32</v>
      </c>
      <c r="F1067" s="7">
        <v>9.5595272372644011</v>
      </c>
      <c r="G1067" s="7">
        <v>24.280999999999999</v>
      </c>
      <c r="H1067" s="7">
        <v>0.91923726370413084</v>
      </c>
      <c r="I1067" s="7">
        <v>22.32</v>
      </c>
      <c r="J1067" s="7">
        <v>9.5595272372644011</v>
      </c>
      <c r="K1067" s="7">
        <v>24.280999999999999</v>
      </c>
      <c r="L1067" s="7">
        <v>0.91923726370413084</v>
      </c>
      <c r="M1067" s="7" t="s">
        <v>703</v>
      </c>
      <c r="N1067" s="7" t="s">
        <v>709</v>
      </c>
      <c r="O1067" s="7" t="s">
        <v>686</v>
      </c>
    </row>
    <row r="1068" spans="2:15" ht="15">
      <c r="B1068" s="6" t="s">
        <v>564</v>
      </c>
      <c r="C1068" s="7" t="s">
        <v>691</v>
      </c>
      <c r="D1068" s="7">
        <v>23.459</v>
      </c>
      <c r="E1068" s="7">
        <v>22.44</v>
      </c>
      <c r="F1068" s="7">
        <v>6.8389385872370481</v>
      </c>
      <c r="G1068" s="7">
        <v>23.459</v>
      </c>
      <c r="H1068" s="7">
        <v>0.95656251332111353</v>
      </c>
      <c r="I1068" s="7">
        <v>22.44</v>
      </c>
      <c r="J1068" s="7">
        <v>6.8389385872370481</v>
      </c>
      <c r="K1068" s="7">
        <v>23.459</v>
      </c>
      <c r="L1068" s="7">
        <v>0.95656251332111353</v>
      </c>
      <c r="M1068" s="7" t="s">
        <v>703</v>
      </c>
      <c r="N1068" s="7" t="s">
        <v>709</v>
      </c>
      <c r="O1068" s="7" t="s">
        <v>686</v>
      </c>
    </row>
    <row r="1069" spans="2:15" ht="15">
      <c r="B1069" s="6" t="s">
        <v>564</v>
      </c>
      <c r="C1069" s="7" t="s">
        <v>692</v>
      </c>
      <c r="D1069" s="7" t="s">
        <v>661</v>
      </c>
      <c r="E1069" s="7">
        <v>22.44</v>
      </c>
      <c r="F1069" s="7">
        <v>8.3805125282300352</v>
      </c>
      <c r="G1069" s="7">
        <v>23.953842911646152</v>
      </c>
      <c r="H1069" s="7">
        <v>0.93680166822375988</v>
      </c>
      <c r="I1069" s="7">
        <v>22.44</v>
      </c>
      <c r="J1069" s="7">
        <v>8.3805125282300352</v>
      </c>
      <c r="K1069" s="7">
        <v>23.953842911646152</v>
      </c>
      <c r="L1069" s="7">
        <v>0.93680166822375988</v>
      </c>
      <c r="M1069" s="7" t="s">
        <v>703</v>
      </c>
      <c r="N1069" s="7" t="s">
        <v>709</v>
      </c>
      <c r="O1069" s="7" t="s">
        <v>686</v>
      </c>
    </row>
    <row r="1070" spans="2:15" ht="15">
      <c r="B1070" s="6" t="s">
        <v>564</v>
      </c>
      <c r="C1070" s="7" t="s">
        <v>693</v>
      </c>
      <c r="D1070" s="7" t="s">
        <v>661</v>
      </c>
      <c r="E1070" s="7">
        <v>22.44</v>
      </c>
      <c r="F1070" s="7">
        <v>8.3805125282300352</v>
      </c>
      <c r="G1070" s="7">
        <v>23.953842911646152</v>
      </c>
      <c r="H1070" s="7">
        <v>0.93680166822375988</v>
      </c>
      <c r="I1070" s="7">
        <v>22.44</v>
      </c>
      <c r="J1070" s="7">
        <v>8.3805125282300352</v>
      </c>
      <c r="K1070" s="7">
        <v>23.953842911646152</v>
      </c>
      <c r="L1070" s="7">
        <v>0.93680166822375988</v>
      </c>
      <c r="M1070" s="7" t="s">
        <v>703</v>
      </c>
      <c r="N1070" s="7" t="s">
        <v>709</v>
      </c>
      <c r="O1070" s="7" t="s">
        <v>686</v>
      </c>
    </row>
    <row r="1071" spans="2:15" ht="15">
      <c r="B1071" s="6" t="s">
        <v>564</v>
      </c>
      <c r="C1071" s="7" t="s">
        <v>694</v>
      </c>
      <c r="D1071" s="7" t="s">
        <v>661</v>
      </c>
      <c r="E1071" s="7">
        <v>22.44</v>
      </c>
      <c r="F1071" s="7">
        <v>8.3805125282300352</v>
      </c>
      <c r="G1071" s="7">
        <v>23.953842911646152</v>
      </c>
      <c r="H1071" s="7">
        <v>0.93680166822375988</v>
      </c>
      <c r="I1071" s="7">
        <v>22.44</v>
      </c>
      <c r="J1071" s="7">
        <v>8.3805125282300352</v>
      </c>
      <c r="K1071" s="7">
        <v>23.953842911646152</v>
      </c>
      <c r="L1071" s="7">
        <v>0.93680166822375988</v>
      </c>
      <c r="M1071" s="7" t="s">
        <v>703</v>
      </c>
      <c r="N1071" s="7" t="s">
        <v>709</v>
      </c>
      <c r="O1071" s="7" t="s">
        <v>686</v>
      </c>
    </row>
    <row r="1072" spans="2:15" ht="15">
      <c r="B1072" s="6" t="s">
        <v>564</v>
      </c>
      <c r="C1072" s="7" t="s">
        <v>695</v>
      </c>
      <c r="D1072" s="7" t="s">
        <v>661</v>
      </c>
      <c r="E1072" s="7">
        <v>22.44</v>
      </c>
      <c r="F1072" s="7">
        <v>8.3805125282300352</v>
      </c>
      <c r="G1072" s="7">
        <v>23.953842911646152</v>
      </c>
      <c r="H1072" s="7">
        <v>0.93680166822375988</v>
      </c>
      <c r="I1072" s="7">
        <v>22.44</v>
      </c>
      <c r="J1072" s="7">
        <v>8.3805125282300352</v>
      </c>
      <c r="K1072" s="7">
        <v>23.953842911646152</v>
      </c>
      <c r="L1072" s="7">
        <v>0.93680166822375988</v>
      </c>
      <c r="M1072" s="7" t="s">
        <v>703</v>
      </c>
      <c r="N1072" s="7" t="s">
        <v>709</v>
      </c>
      <c r="O1072" s="7" t="s">
        <v>686</v>
      </c>
    </row>
    <row r="1073" spans="2:15" ht="15">
      <c r="B1073" s="6" t="s">
        <v>564</v>
      </c>
      <c r="C1073" s="7" t="s">
        <v>696</v>
      </c>
      <c r="D1073" s="7" t="s">
        <v>661</v>
      </c>
      <c r="E1073" s="7">
        <v>22.44</v>
      </c>
      <c r="F1073" s="7">
        <v>8.3805125282300352</v>
      </c>
      <c r="G1073" s="7">
        <v>23.953842911646152</v>
      </c>
      <c r="H1073" s="7">
        <v>0.93680166822375988</v>
      </c>
      <c r="I1073" s="7">
        <v>22.44</v>
      </c>
      <c r="J1073" s="7">
        <v>8.3805125282300352</v>
      </c>
      <c r="K1073" s="7">
        <v>23.953842911646152</v>
      </c>
      <c r="L1073" s="7">
        <v>0.93680166822375988</v>
      </c>
      <c r="M1073" s="7" t="s">
        <v>703</v>
      </c>
      <c r="N1073" s="7" t="s">
        <v>709</v>
      </c>
      <c r="O1073" s="7" t="s">
        <v>686</v>
      </c>
    </row>
    <row r="1074" spans="2:15" ht="15">
      <c r="B1074" s="6" t="s">
        <v>564</v>
      </c>
      <c r="C1074" s="7" t="s">
        <v>697</v>
      </c>
      <c r="D1074" s="7" t="s">
        <v>661</v>
      </c>
      <c r="E1074" s="7">
        <v>22.44</v>
      </c>
      <c r="F1074" s="7">
        <v>8.3805125282300352</v>
      </c>
      <c r="G1074" s="7">
        <v>23.953842911646152</v>
      </c>
      <c r="H1074" s="7">
        <v>0.93680166822375988</v>
      </c>
      <c r="I1074" s="7">
        <v>22.44</v>
      </c>
      <c r="J1074" s="7">
        <v>8.3805125282300352</v>
      </c>
      <c r="K1074" s="7">
        <v>23.953842911646152</v>
      </c>
      <c r="L1074" s="7">
        <v>0.93680166822375988</v>
      </c>
      <c r="M1074" s="7" t="s">
        <v>703</v>
      </c>
      <c r="N1074" s="7" t="s">
        <v>709</v>
      </c>
      <c r="O1074" s="7" t="s">
        <v>686</v>
      </c>
    </row>
    <row r="1075" spans="2:15" ht="15">
      <c r="B1075" s="6" t="s">
        <v>564</v>
      </c>
      <c r="C1075" s="7" t="s">
        <v>698</v>
      </c>
      <c r="D1075" s="7" t="s">
        <v>661</v>
      </c>
      <c r="E1075" s="7">
        <v>22.44</v>
      </c>
      <c r="F1075" s="7">
        <v>8.3805125282300352</v>
      </c>
      <c r="G1075" s="7">
        <v>23.953842911646152</v>
      </c>
      <c r="H1075" s="7">
        <v>0.93680166822375988</v>
      </c>
      <c r="I1075" s="7">
        <v>22.44</v>
      </c>
      <c r="J1075" s="7">
        <v>8.3805125282300352</v>
      </c>
      <c r="K1075" s="7">
        <v>23.953842911646152</v>
      </c>
      <c r="L1075" s="7">
        <v>0.93680166822375988</v>
      </c>
      <c r="M1075" s="7" t="s">
        <v>703</v>
      </c>
      <c r="N1075" s="7" t="s">
        <v>709</v>
      </c>
      <c r="O1075" s="7" t="s">
        <v>686</v>
      </c>
    </row>
    <row r="1076" spans="2:15" ht="15">
      <c r="B1076" s="6" t="s">
        <v>564</v>
      </c>
      <c r="C1076" s="7" t="s">
        <v>699</v>
      </c>
      <c r="D1076" s="7" t="s">
        <v>661</v>
      </c>
      <c r="E1076" s="7">
        <v>22.44</v>
      </c>
      <c r="F1076" s="7">
        <v>8.3805125282300352</v>
      </c>
      <c r="G1076" s="7">
        <v>23.953842911646152</v>
      </c>
      <c r="H1076" s="7">
        <v>0.93680166822375988</v>
      </c>
      <c r="I1076" s="7">
        <v>22.44</v>
      </c>
      <c r="J1076" s="7">
        <v>8.3805125282300352</v>
      </c>
      <c r="K1076" s="7">
        <v>23.953842911646152</v>
      </c>
      <c r="L1076" s="7">
        <v>0.93680166822375988</v>
      </c>
      <c r="M1076" s="7" t="s">
        <v>703</v>
      </c>
      <c r="N1076" s="7" t="s">
        <v>709</v>
      </c>
      <c r="O1076" s="7" t="s">
        <v>686</v>
      </c>
    </row>
    <row r="1077" spans="2:15" ht="15">
      <c r="B1077" s="6" t="s">
        <v>564</v>
      </c>
      <c r="C1077" s="7" t="s">
        <v>700</v>
      </c>
      <c r="D1077" s="7" t="s">
        <v>661</v>
      </c>
      <c r="E1077" s="7">
        <v>22.44</v>
      </c>
      <c r="F1077" s="7">
        <v>8.3805125282300352</v>
      </c>
      <c r="G1077" s="7">
        <v>23.953842911646152</v>
      </c>
      <c r="H1077" s="7">
        <v>0.93680166822375988</v>
      </c>
      <c r="I1077" s="7">
        <v>22.44</v>
      </c>
      <c r="J1077" s="7">
        <v>8.3805125282300352</v>
      </c>
      <c r="K1077" s="7">
        <v>23.953842911646152</v>
      </c>
      <c r="L1077" s="7">
        <v>0.93680166822375988</v>
      </c>
      <c r="M1077" s="7" t="s">
        <v>703</v>
      </c>
      <c r="N1077" s="7" t="s">
        <v>709</v>
      </c>
      <c r="O1077" s="7" t="s">
        <v>686</v>
      </c>
    </row>
    <row r="1078" spans="2:15" ht="15">
      <c r="B1078" s="6" t="s">
        <v>564</v>
      </c>
      <c r="C1078" s="7" t="s">
        <v>701</v>
      </c>
      <c r="D1078" s="7" t="s">
        <v>661</v>
      </c>
      <c r="E1078" s="7">
        <v>22.44</v>
      </c>
      <c r="F1078" s="7">
        <v>8.3805125282300352</v>
      </c>
      <c r="G1078" s="7">
        <v>23.953842911646152</v>
      </c>
      <c r="H1078" s="7">
        <v>0.93680166822375988</v>
      </c>
      <c r="I1078" s="7">
        <v>22.44</v>
      </c>
      <c r="J1078" s="7">
        <v>8.3805125282300352</v>
      </c>
      <c r="K1078" s="7">
        <v>23.953842911646152</v>
      </c>
      <c r="L1078" s="7">
        <v>0.93680166822375988</v>
      </c>
      <c r="M1078" s="7" t="s">
        <v>703</v>
      </c>
      <c r="N1078" s="7" t="s">
        <v>709</v>
      </c>
      <c r="O1078" s="7" t="s">
        <v>686</v>
      </c>
    </row>
    <row r="1079" spans="2:15" ht="15">
      <c r="B1079" s="6" t="s">
        <v>19</v>
      </c>
      <c r="C1079" s="7" t="s">
        <v>683</v>
      </c>
      <c r="D1079" s="7">
        <v>1.5912697179999999</v>
      </c>
      <c r="E1079" s="7">
        <v>1.432142746</v>
      </c>
      <c r="F1079" s="7">
        <v>0.69361838968079481</v>
      </c>
      <c r="G1079" s="7">
        <v>1.5912697179999999</v>
      </c>
      <c r="H1079" s="7">
        <v>0.89999999987431423</v>
      </c>
      <c r="I1079" s="7">
        <v>1.432142746</v>
      </c>
      <c r="J1079" s="7">
        <v>0.69361838968079481</v>
      </c>
      <c r="K1079" s="7">
        <v>1.5912697179999999</v>
      </c>
      <c r="L1079" s="7">
        <v>0.89999999987431423</v>
      </c>
      <c r="M1079" s="7" t="s">
        <v>684</v>
      </c>
      <c r="N1079" s="7" t="s">
        <v>709</v>
      </c>
      <c r="O1079" s="7" t="s">
        <v>686</v>
      </c>
    </row>
    <row r="1080" spans="2:15" ht="15">
      <c r="B1080" s="6" t="s">
        <v>19</v>
      </c>
      <c r="C1080" s="7" t="s">
        <v>687</v>
      </c>
      <c r="D1080" s="7">
        <v>1.7147302995</v>
      </c>
      <c r="E1080" s="7">
        <v>1.6289937845</v>
      </c>
      <c r="F1080" s="7">
        <v>0.5354243644845903</v>
      </c>
      <c r="G1080" s="7">
        <v>1.7147302995</v>
      </c>
      <c r="H1080" s="7">
        <v>0.9499999999854204</v>
      </c>
      <c r="I1080" s="7">
        <v>1.6289937845</v>
      </c>
      <c r="J1080" s="7">
        <v>0.5354243644845903</v>
      </c>
      <c r="K1080" s="7">
        <v>1.7147302995</v>
      </c>
      <c r="L1080" s="7">
        <v>0.9499999999854204</v>
      </c>
      <c r="M1080" s="7" t="s">
        <v>684</v>
      </c>
      <c r="N1080" s="7" t="s">
        <v>709</v>
      </c>
      <c r="O1080" s="7" t="s">
        <v>686</v>
      </c>
    </row>
    <row r="1081" spans="2:15" ht="15">
      <c r="B1081" s="6" t="s">
        <v>19</v>
      </c>
      <c r="C1081" s="7" t="s">
        <v>688</v>
      </c>
      <c r="D1081" s="7">
        <v>1.7627427479</v>
      </c>
      <c r="E1081" s="7">
        <v>1.6746056105</v>
      </c>
      <c r="F1081" s="7">
        <v>0.55041624663155198</v>
      </c>
      <c r="G1081" s="7">
        <v>1.7627427479</v>
      </c>
      <c r="H1081" s="7">
        <v>0.94999999999716356</v>
      </c>
      <c r="I1081" s="7">
        <v>1.6746056105</v>
      </c>
      <c r="J1081" s="7">
        <v>0.55041624663155198</v>
      </c>
      <c r="K1081" s="7">
        <v>1.7627427479</v>
      </c>
      <c r="L1081" s="7">
        <v>0.94999999999716356</v>
      </c>
      <c r="M1081" s="7" t="s">
        <v>684</v>
      </c>
      <c r="N1081" s="7" t="s">
        <v>709</v>
      </c>
      <c r="O1081" s="7" t="s">
        <v>686</v>
      </c>
    </row>
    <row r="1082" spans="2:15" ht="15">
      <c r="B1082" s="6" t="s">
        <v>19</v>
      </c>
      <c r="C1082" s="7" t="s">
        <v>689</v>
      </c>
      <c r="D1082" s="7">
        <v>3.8359999999999999</v>
      </c>
      <c r="E1082" s="7">
        <v>3.6440000000000001</v>
      </c>
      <c r="F1082" s="7">
        <v>1.198398931908736</v>
      </c>
      <c r="G1082" s="7">
        <v>3.8359999999999999</v>
      </c>
      <c r="H1082" s="7">
        <v>0.94994786235662154</v>
      </c>
      <c r="I1082" s="7">
        <v>3.6440000000000001</v>
      </c>
      <c r="J1082" s="7">
        <v>1.198398931908736</v>
      </c>
      <c r="K1082" s="7">
        <v>3.8359999999999999</v>
      </c>
      <c r="L1082" s="7">
        <v>0.94994786235662154</v>
      </c>
      <c r="M1082" s="7" t="s">
        <v>684</v>
      </c>
      <c r="N1082" s="7" t="s">
        <v>709</v>
      </c>
      <c r="O1082" s="7" t="s">
        <v>686</v>
      </c>
    </row>
    <row r="1083" spans="2:15" ht="15">
      <c r="B1083" s="6" t="s">
        <v>19</v>
      </c>
      <c r="C1083" s="7" t="s">
        <v>690</v>
      </c>
      <c r="D1083" s="7">
        <v>1.7010000000000001</v>
      </c>
      <c r="E1083" s="7">
        <v>1.6160000000000001</v>
      </c>
      <c r="F1083" s="7">
        <v>0.53098493387289236</v>
      </c>
      <c r="G1083" s="7">
        <v>1.7010000000000001</v>
      </c>
      <c r="H1083" s="7">
        <v>0.95002939447383894</v>
      </c>
      <c r="I1083" s="7">
        <v>1.6160000000000001</v>
      </c>
      <c r="J1083" s="7">
        <v>0.53098493387289236</v>
      </c>
      <c r="K1083" s="7">
        <v>1.7010000000000001</v>
      </c>
      <c r="L1083" s="7">
        <v>0.95002939447383894</v>
      </c>
      <c r="M1083" s="7" t="s">
        <v>684</v>
      </c>
      <c r="N1083" s="7" t="s">
        <v>709</v>
      </c>
      <c r="O1083" s="7" t="s">
        <v>686</v>
      </c>
    </row>
    <row r="1084" spans="2:15" ht="15">
      <c r="B1084" s="6" t="s">
        <v>19</v>
      </c>
      <c r="C1084" s="7" t="s">
        <v>691</v>
      </c>
      <c r="D1084" s="7">
        <v>1.2689999999999999</v>
      </c>
      <c r="E1084" s="7">
        <v>1.2050000000000001</v>
      </c>
      <c r="F1084" s="7">
        <v>0.39791456369426792</v>
      </c>
      <c r="G1084" s="7">
        <v>1.2689999999999999</v>
      </c>
      <c r="H1084" s="7">
        <v>0.94956658786446035</v>
      </c>
      <c r="I1084" s="7">
        <v>1.2050000000000001</v>
      </c>
      <c r="J1084" s="7">
        <v>0.39791456369426792</v>
      </c>
      <c r="K1084" s="7">
        <v>1.2689999999999999</v>
      </c>
      <c r="L1084" s="7">
        <v>0.94956658786446035</v>
      </c>
      <c r="M1084" s="7" t="s">
        <v>684</v>
      </c>
      <c r="N1084" s="7" t="s">
        <v>709</v>
      </c>
      <c r="O1084" s="7" t="s">
        <v>686</v>
      </c>
    </row>
    <row r="1085" spans="2:15" ht="15">
      <c r="B1085" s="6" t="s">
        <v>19</v>
      </c>
      <c r="C1085" s="7" t="s">
        <v>692</v>
      </c>
      <c r="D1085" s="7" t="s">
        <v>661</v>
      </c>
      <c r="E1085" s="7">
        <v>1.2043111472271346</v>
      </c>
      <c r="F1085" s="7">
        <v>0.39768709103819783</v>
      </c>
      <c r="G1085" s="7">
        <v>1.2682745608557955</v>
      </c>
      <c r="H1085" s="7">
        <v>0.94956658786446035</v>
      </c>
      <c r="I1085" s="7">
        <v>1.2043111472271346</v>
      </c>
      <c r="J1085" s="7">
        <v>0.39768709103819783</v>
      </c>
      <c r="K1085" s="7">
        <v>1.2682745608557955</v>
      </c>
      <c r="L1085" s="7">
        <v>0.94956658786446035</v>
      </c>
      <c r="M1085" s="7" t="s">
        <v>684</v>
      </c>
      <c r="N1085" s="7" t="s">
        <v>709</v>
      </c>
      <c r="O1085" s="7" t="s">
        <v>686</v>
      </c>
    </row>
    <row r="1086" spans="2:15" ht="15">
      <c r="B1086" s="6" t="s">
        <v>19</v>
      </c>
      <c r="C1086" s="7" t="s">
        <v>693</v>
      </c>
      <c r="D1086" s="7" t="s">
        <v>661</v>
      </c>
      <c r="E1086" s="7">
        <v>1.2035261460473088</v>
      </c>
      <c r="F1086" s="7">
        <v>0.39742786829797361</v>
      </c>
      <c r="G1086" s="7">
        <v>1.2674478666672486</v>
      </c>
      <c r="H1086" s="7">
        <v>0.94956658786446035</v>
      </c>
      <c r="I1086" s="7">
        <v>1.2035261460473088</v>
      </c>
      <c r="J1086" s="7">
        <v>0.39742786829797361</v>
      </c>
      <c r="K1086" s="7">
        <v>1.2674478666672486</v>
      </c>
      <c r="L1086" s="7">
        <v>0.94956658786446035</v>
      </c>
      <c r="M1086" s="7" t="s">
        <v>684</v>
      </c>
      <c r="N1086" s="7" t="s">
        <v>709</v>
      </c>
      <c r="O1086" s="7" t="s">
        <v>686</v>
      </c>
    </row>
    <row r="1087" spans="2:15" ht="15">
      <c r="B1087" s="6" t="s">
        <v>19</v>
      </c>
      <c r="C1087" s="7" t="s">
        <v>694</v>
      </c>
      <c r="D1087" s="7" t="s">
        <v>661</v>
      </c>
      <c r="E1087" s="7">
        <v>1.2028216952120971</v>
      </c>
      <c r="F1087" s="7">
        <v>0.39719524485669849</v>
      </c>
      <c r="G1087" s="7">
        <v>1.266706001015893</v>
      </c>
      <c r="H1087" s="7">
        <v>0.94956658786446035</v>
      </c>
      <c r="I1087" s="7">
        <v>1.2028216952120971</v>
      </c>
      <c r="J1087" s="7">
        <v>0.39719524485669849</v>
      </c>
      <c r="K1087" s="7">
        <v>1.266706001015893</v>
      </c>
      <c r="L1087" s="7">
        <v>0.94956658786446035</v>
      </c>
      <c r="M1087" s="7" t="s">
        <v>684</v>
      </c>
      <c r="N1087" s="7" t="s">
        <v>709</v>
      </c>
      <c r="O1087" s="7" t="s">
        <v>686</v>
      </c>
    </row>
    <row r="1088" spans="2:15" ht="15">
      <c r="B1088" s="6" t="s">
        <v>19</v>
      </c>
      <c r="C1088" s="7" t="s">
        <v>695</v>
      </c>
      <c r="D1088" s="7" t="s">
        <v>661</v>
      </c>
      <c r="E1088" s="7">
        <v>1.2020776103000022</v>
      </c>
      <c r="F1088" s="7">
        <v>0.39694953346819395</v>
      </c>
      <c r="G1088" s="7">
        <v>1.2659223962412469</v>
      </c>
      <c r="H1088" s="7">
        <v>0.94956658786446035</v>
      </c>
      <c r="I1088" s="7">
        <v>1.2020776103000022</v>
      </c>
      <c r="J1088" s="7">
        <v>0.39694953346819395</v>
      </c>
      <c r="K1088" s="7">
        <v>1.2659223962412469</v>
      </c>
      <c r="L1088" s="7">
        <v>0.94956658786446035</v>
      </c>
      <c r="M1088" s="7" t="s">
        <v>684</v>
      </c>
      <c r="N1088" s="7" t="s">
        <v>709</v>
      </c>
      <c r="O1088" s="7" t="s">
        <v>686</v>
      </c>
    </row>
    <row r="1089" spans="2:15" ht="15">
      <c r="B1089" s="6" t="s">
        <v>19</v>
      </c>
      <c r="C1089" s="7" t="s">
        <v>696</v>
      </c>
      <c r="D1089" s="7" t="s">
        <v>661</v>
      </c>
      <c r="E1089" s="7">
        <v>1.2013411916582801</v>
      </c>
      <c r="F1089" s="7">
        <v>0.3967063536320799</v>
      </c>
      <c r="G1089" s="7">
        <v>1.2651468649081803</v>
      </c>
      <c r="H1089" s="7">
        <v>0.94956658786446035</v>
      </c>
      <c r="I1089" s="7">
        <v>1.2013411916582801</v>
      </c>
      <c r="J1089" s="7">
        <v>0.3967063536320799</v>
      </c>
      <c r="K1089" s="7">
        <v>1.2651468649081803</v>
      </c>
      <c r="L1089" s="7">
        <v>0.94956658786446035</v>
      </c>
      <c r="M1089" s="7" t="s">
        <v>684</v>
      </c>
      <c r="N1089" s="7" t="s">
        <v>709</v>
      </c>
      <c r="O1089" s="7" t="s">
        <v>686</v>
      </c>
    </row>
    <row r="1090" spans="2:15" ht="15">
      <c r="B1090" s="6" t="s">
        <v>19</v>
      </c>
      <c r="C1090" s="7" t="s">
        <v>697</v>
      </c>
      <c r="D1090" s="7" t="s">
        <v>661</v>
      </c>
      <c r="E1090" s="7">
        <v>1.200682702082178</v>
      </c>
      <c r="F1090" s="7">
        <v>0.39648890749733146</v>
      </c>
      <c r="G1090" s="7">
        <v>1.2644534016118536</v>
      </c>
      <c r="H1090" s="7">
        <v>0.94956658786446035</v>
      </c>
      <c r="I1090" s="7">
        <v>1.200682702082178</v>
      </c>
      <c r="J1090" s="7">
        <v>0.39648890749733146</v>
      </c>
      <c r="K1090" s="7">
        <v>1.2644534016118536</v>
      </c>
      <c r="L1090" s="7">
        <v>0.94956658786446035</v>
      </c>
      <c r="M1090" s="7" t="s">
        <v>684</v>
      </c>
      <c r="N1090" s="7" t="s">
        <v>709</v>
      </c>
      <c r="O1090" s="7" t="s">
        <v>686</v>
      </c>
    </row>
    <row r="1091" spans="2:15" ht="15">
      <c r="B1091" s="6" t="s">
        <v>19</v>
      </c>
      <c r="C1091" s="7" t="s">
        <v>698</v>
      </c>
      <c r="D1091" s="7" t="s">
        <v>661</v>
      </c>
      <c r="E1091" s="7">
        <v>1.200112843698804</v>
      </c>
      <c r="F1091" s="7">
        <v>0.39630072911559916</v>
      </c>
      <c r="G1091" s="7">
        <v>1.2638532768911055</v>
      </c>
      <c r="H1091" s="7">
        <v>0.94956658786446035</v>
      </c>
      <c r="I1091" s="7">
        <v>1.200112843698804</v>
      </c>
      <c r="J1091" s="7">
        <v>0.39630072911559916</v>
      </c>
      <c r="K1091" s="7">
        <v>1.2638532768911055</v>
      </c>
      <c r="L1091" s="7">
        <v>0.94956658786446035</v>
      </c>
      <c r="M1091" s="7" t="s">
        <v>684</v>
      </c>
      <c r="N1091" s="7" t="s">
        <v>709</v>
      </c>
      <c r="O1091" s="7" t="s">
        <v>686</v>
      </c>
    </row>
    <row r="1092" spans="2:15" ht="15">
      <c r="B1092" s="6" t="s">
        <v>19</v>
      </c>
      <c r="C1092" s="7" t="s">
        <v>699</v>
      </c>
      <c r="D1092" s="7" t="s">
        <v>661</v>
      </c>
      <c r="E1092" s="7">
        <v>1.1997027400419078</v>
      </c>
      <c r="F1092" s="7">
        <v>0.39616530486854179</v>
      </c>
      <c r="G1092" s="7">
        <v>1.2634213917951707</v>
      </c>
      <c r="H1092" s="7">
        <v>0.94956658786446035</v>
      </c>
      <c r="I1092" s="7">
        <v>1.1997027400419078</v>
      </c>
      <c r="J1092" s="7">
        <v>0.39616530486854179</v>
      </c>
      <c r="K1092" s="7">
        <v>1.2634213917951707</v>
      </c>
      <c r="L1092" s="7">
        <v>0.94956658786446035</v>
      </c>
      <c r="M1092" s="7" t="s">
        <v>684</v>
      </c>
      <c r="N1092" s="7" t="s">
        <v>709</v>
      </c>
      <c r="O1092" s="7" t="s">
        <v>686</v>
      </c>
    </row>
    <row r="1093" spans="2:15" ht="15">
      <c r="B1093" s="6" t="s">
        <v>19</v>
      </c>
      <c r="C1093" s="7" t="s">
        <v>700</v>
      </c>
      <c r="D1093" s="7" t="s">
        <v>661</v>
      </c>
      <c r="E1093" s="7">
        <v>1.2008131824720893</v>
      </c>
      <c r="F1093" s="7">
        <v>0.3965319946736155</v>
      </c>
      <c r="G1093" s="7">
        <v>1.2645908120805653</v>
      </c>
      <c r="H1093" s="7">
        <v>0.94956658786446035</v>
      </c>
      <c r="I1093" s="7">
        <v>1.2008131824720893</v>
      </c>
      <c r="J1093" s="7">
        <v>0.3965319946736155</v>
      </c>
      <c r="K1093" s="7">
        <v>1.2645908120805653</v>
      </c>
      <c r="L1093" s="7">
        <v>0.94956658786446035</v>
      </c>
      <c r="M1093" s="7" t="s">
        <v>684</v>
      </c>
      <c r="N1093" s="7" t="s">
        <v>709</v>
      </c>
      <c r="O1093" s="7" t="s">
        <v>686</v>
      </c>
    </row>
    <row r="1094" spans="2:15" ht="15">
      <c r="B1094" s="6" t="s">
        <v>19</v>
      </c>
      <c r="C1094" s="7" t="s">
        <v>701</v>
      </c>
      <c r="D1094" s="7" t="s">
        <v>661</v>
      </c>
      <c r="E1094" s="7">
        <v>1.2019236249022707</v>
      </c>
      <c r="F1094" s="7">
        <v>0.39689868447868853</v>
      </c>
      <c r="G1094" s="7">
        <v>1.2657602323659596</v>
      </c>
      <c r="H1094" s="7">
        <v>0.94956658786446035</v>
      </c>
      <c r="I1094" s="7">
        <v>1.2019236249022707</v>
      </c>
      <c r="J1094" s="7">
        <v>0.39689868447868853</v>
      </c>
      <c r="K1094" s="7">
        <v>1.2657602323659596</v>
      </c>
      <c r="L1094" s="7">
        <v>0.94956658786446035</v>
      </c>
      <c r="M1094" s="7" t="s">
        <v>684</v>
      </c>
      <c r="N1094" s="7" t="s">
        <v>709</v>
      </c>
      <c r="O1094" s="7" t="s">
        <v>686</v>
      </c>
    </row>
    <row r="1095" spans="2:15" ht="15">
      <c r="B1095" s="6" t="s">
        <v>29</v>
      </c>
      <c r="C1095" s="7" t="s">
        <v>683</v>
      </c>
      <c r="D1095" s="7">
        <v>12.950850000000001</v>
      </c>
      <c r="E1095" s="7">
        <v>15.212999999999999</v>
      </c>
      <c r="F1095" s="7">
        <v>4.1901963652238274</v>
      </c>
      <c r="G1095" s="7">
        <v>15.779515663642371</v>
      </c>
      <c r="H1095" s="7">
        <v>0.96409803217549428</v>
      </c>
      <c r="I1095" s="7">
        <v>13.6675</v>
      </c>
      <c r="J1095" s="7">
        <v>3.7645111957994275</v>
      </c>
      <c r="K1095" s="7">
        <v>14.176462915456</v>
      </c>
      <c r="L1095" s="7">
        <v>0.96409803217549428</v>
      </c>
      <c r="M1095" s="7" t="s">
        <v>684</v>
      </c>
      <c r="N1095" s="7" t="s">
        <v>709</v>
      </c>
      <c r="O1095" s="7" t="s">
        <v>686</v>
      </c>
    </row>
    <row r="1096" spans="2:15" ht="15">
      <c r="B1096" s="6" t="s">
        <v>29</v>
      </c>
      <c r="C1096" s="7" t="s">
        <v>687</v>
      </c>
      <c r="D1096" s="7">
        <v>18.483322000000001</v>
      </c>
      <c r="E1096" s="7">
        <v>14.891</v>
      </c>
      <c r="F1096" s="7">
        <v>5.7857290044211265</v>
      </c>
      <c r="G1096" s="7">
        <v>15.975498149121982</v>
      </c>
      <c r="H1096" s="7">
        <v>0.93211490878100811</v>
      </c>
      <c r="I1096" s="7">
        <v>13.3459</v>
      </c>
      <c r="J1096" s="7">
        <v>5.1853979397020948</v>
      </c>
      <c r="K1096" s="7">
        <v>14.317869904530728</v>
      </c>
      <c r="L1096" s="7">
        <v>0.93211490878100811</v>
      </c>
      <c r="M1096" s="7" t="s">
        <v>684</v>
      </c>
      <c r="N1096" s="7" t="s">
        <v>709</v>
      </c>
      <c r="O1096" s="7" t="s">
        <v>686</v>
      </c>
    </row>
    <row r="1097" spans="2:15" ht="15">
      <c r="B1097" s="6" t="s">
        <v>29</v>
      </c>
      <c r="C1097" s="7" t="s">
        <v>688</v>
      </c>
      <c r="D1097" s="7">
        <v>15.320221</v>
      </c>
      <c r="E1097" s="7">
        <v>14.913</v>
      </c>
      <c r="F1097" s="7">
        <v>3.2593306846156085</v>
      </c>
      <c r="G1097" s="7">
        <v>15.265019014455136</v>
      </c>
      <c r="H1097" s="7">
        <v>0.97693949715216255</v>
      </c>
      <c r="I1097" s="7">
        <v>13.3673</v>
      </c>
      <c r="J1097" s="7">
        <v>2.9215081513084047</v>
      </c>
      <c r="K1097" s="7">
        <v>13.682833009583996</v>
      </c>
      <c r="L1097" s="7">
        <v>0.97693949715216255</v>
      </c>
      <c r="M1097" s="7" t="s">
        <v>684</v>
      </c>
      <c r="N1097" s="7" t="s">
        <v>709</v>
      </c>
      <c r="O1097" s="7" t="s">
        <v>686</v>
      </c>
    </row>
    <row r="1098" spans="2:15" ht="15">
      <c r="B1098" s="6" t="s">
        <v>29</v>
      </c>
      <c r="C1098" s="7" t="s">
        <v>689</v>
      </c>
      <c r="D1098" s="7">
        <v>13.305</v>
      </c>
      <c r="E1098" s="7">
        <v>14.353</v>
      </c>
      <c r="F1098" s="7">
        <v>2.02126254093255</v>
      </c>
      <c r="G1098" s="7">
        <v>14.494623529411763</v>
      </c>
      <c r="H1098" s="7">
        <v>0.99022923712889899</v>
      </c>
      <c r="I1098" s="7">
        <v>12.808</v>
      </c>
      <c r="J1098" s="7">
        <v>1.8036877742816264</v>
      </c>
      <c r="K1098" s="7">
        <v>12.934378747628083</v>
      </c>
      <c r="L1098" s="7">
        <v>0.99022923712889899</v>
      </c>
      <c r="M1098" s="7" t="s">
        <v>684</v>
      </c>
      <c r="N1098" s="7" t="s">
        <v>709</v>
      </c>
      <c r="O1098" s="7" t="s">
        <v>686</v>
      </c>
    </row>
    <row r="1099" spans="2:15" ht="15">
      <c r="B1099" s="6" t="s">
        <v>29</v>
      </c>
      <c r="C1099" s="7" t="s">
        <v>690</v>
      </c>
      <c r="D1099" s="7">
        <v>15.667</v>
      </c>
      <c r="E1099" s="7">
        <v>14.666</v>
      </c>
      <c r="F1099" s="7">
        <v>4.2460060189550566</v>
      </c>
      <c r="G1099" s="7">
        <v>15.268271778855738</v>
      </c>
      <c r="H1099" s="7">
        <v>0.96055403076530288</v>
      </c>
      <c r="I1099" s="7">
        <v>13.061999999999999</v>
      </c>
      <c r="J1099" s="7">
        <v>3.7816262525290427</v>
      </c>
      <c r="K1099" s="7">
        <v>13.598402152966974</v>
      </c>
      <c r="L1099" s="7">
        <v>0.96055403076530288</v>
      </c>
      <c r="M1099" s="7" t="s">
        <v>684</v>
      </c>
      <c r="N1099" s="7" t="s">
        <v>709</v>
      </c>
      <c r="O1099" s="7" t="s">
        <v>686</v>
      </c>
    </row>
    <row r="1100" spans="2:15" ht="15">
      <c r="B1100" s="6" t="s">
        <v>29</v>
      </c>
      <c r="C1100" s="7" t="s">
        <v>691</v>
      </c>
      <c r="D1100" s="7">
        <v>18.239999999999998</v>
      </c>
      <c r="E1100" s="7">
        <v>15.327</v>
      </c>
      <c r="F1100" s="7">
        <v>4.0314420274770075</v>
      </c>
      <c r="G1100" s="7">
        <v>15.848326530612244</v>
      </c>
      <c r="H1100" s="7">
        <v>0.9671052631578948</v>
      </c>
      <c r="I1100" s="7">
        <v>13.744</v>
      </c>
      <c r="J1100" s="7">
        <v>3.6150674773696068</v>
      </c>
      <c r="K1100" s="7">
        <v>14.211482993197277</v>
      </c>
      <c r="L1100" s="7">
        <v>0.9671052631578948</v>
      </c>
      <c r="M1100" s="7" t="s">
        <v>684</v>
      </c>
      <c r="N1100" s="7" t="s">
        <v>709</v>
      </c>
      <c r="O1100" s="7" t="s">
        <v>686</v>
      </c>
    </row>
    <row r="1101" spans="2:15" ht="15">
      <c r="B1101" s="6" t="s">
        <v>29</v>
      </c>
      <c r="C1101" s="7" t="s">
        <v>692</v>
      </c>
      <c r="D1101" s="7" t="s">
        <v>661</v>
      </c>
      <c r="E1101" s="7">
        <v>15.260183848709953</v>
      </c>
      <c r="F1101" s="7">
        <v>4.2197601342705857</v>
      </c>
      <c r="G1101" s="7">
        <v>15.832864134047492</v>
      </c>
      <c r="H1101" s="7">
        <v>0.96382964696159878</v>
      </c>
      <c r="I1101" s="7">
        <v>13.677183848709953</v>
      </c>
      <c r="J1101" s="7">
        <v>3.7820275119919202</v>
      </c>
      <c r="K1101" s="7">
        <v>14.190457714001907</v>
      </c>
      <c r="L1101" s="7">
        <v>0.96382964696159878</v>
      </c>
      <c r="M1101" s="7" t="s">
        <v>684</v>
      </c>
      <c r="N1101" s="7" t="s">
        <v>709</v>
      </c>
      <c r="O1101" s="7" t="s">
        <v>686</v>
      </c>
    </row>
    <row r="1102" spans="2:15" ht="15">
      <c r="B1102" s="6" t="s">
        <v>29</v>
      </c>
      <c r="C1102" s="7" t="s">
        <v>693</v>
      </c>
      <c r="D1102" s="7" t="s">
        <v>661</v>
      </c>
      <c r="E1102" s="7">
        <v>15.192551902506899</v>
      </c>
      <c r="F1102" s="7">
        <v>4.2010584860322586</v>
      </c>
      <c r="G1102" s="7">
        <v>15.762694113425841</v>
      </c>
      <c r="H1102" s="7">
        <v>0.96382964696159878</v>
      </c>
      <c r="I1102" s="7">
        <v>13.609551902506899</v>
      </c>
      <c r="J1102" s="7">
        <v>3.7633258637535922</v>
      </c>
      <c r="K1102" s="7">
        <v>14.120287693380256</v>
      </c>
      <c r="L1102" s="7">
        <v>0.96382964696159878</v>
      </c>
      <c r="M1102" s="7" t="s">
        <v>684</v>
      </c>
      <c r="N1102" s="7" t="s">
        <v>709</v>
      </c>
      <c r="O1102" s="7" t="s">
        <v>686</v>
      </c>
    </row>
    <row r="1103" spans="2:15" ht="15">
      <c r="B1103" s="6" t="s">
        <v>29</v>
      </c>
      <c r="C1103" s="7" t="s">
        <v>694</v>
      </c>
      <c r="D1103" s="7" t="s">
        <v>661</v>
      </c>
      <c r="E1103" s="7">
        <v>15.123304290379309</v>
      </c>
      <c r="F1103" s="7">
        <v>4.1819100723600258</v>
      </c>
      <c r="G1103" s="7">
        <v>15.690847794581128</v>
      </c>
      <c r="H1103" s="7">
        <v>0.96382964696159878</v>
      </c>
      <c r="I1103" s="7">
        <v>13.540304290379309</v>
      </c>
      <c r="J1103" s="7">
        <v>3.7441774500813643</v>
      </c>
      <c r="K1103" s="7">
        <v>14.048441374535543</v>
      </c>
      <c r="L1103" s="7">
        <v>0.96382964696159878</v>
      </c>
      <c r="M1103" s="7" t="s">
        <v>684</v>
      </c>
      <c r="N1103" s="7" t="s">
        <v>709</v>
      </c>
      <c r="O1103" s="7" t="s">
        <v>686</v>
      </c>
    </row>
    <row r="1104" spans="2:15" ht="15">
      <c r="B1104" s="6" t="s">
        <v>29</v>
      </c>
      <c r="C1104" s="7" t="s">
        <v>695</v>
      </c>
      <c r="D1104" s="7" t="s">
        <v>661</v>
      </c>
      <c r="E1104" s="7">
        <v>15.064733769186045</v>
      </c>
      <c r="F1104" s="7">
        <v>4.1657140977357905</v>
      </c>
      <c r="G1104" s="7">
        <v>15.630079253814714</v>
      </c>
      <c r="H1104" s="7">
        <v>0.96382964696159878</v>
      </c>
      <c r="I1104" s="7">
        <v>13.481733769186045</v>
      </c>
      <c r="J1104" s="7">
        <v>3.7279814754571294</v>
      </c>
      <c r="K1104" s="7">
        <v>13.987672833769128</v>
      </c>
      <c r="L1104" s="7">
        <v>0.96382964696159878</v>
      </c>
      <c r="M1104" s="7" t="s">
        <v>684</v>
      </c>
      <c r="N1104" s="7" t="s">
        <v>709</v>
      </c>
      <c r="O1104" s="7" t="s">
        <v>686</v>
      </c>
    </row>
    <row r="1105" spans="2:15" ht="15">
      <c r="B1105" s="6" t="s">
        <v>29</v>
      </c>
      <c r="C1105" s="7" t="s">
        <v>696</v>
      </c>
      <c r="D1105" s="7" t="s">
        <v>661</v>
      </c>
      <c r="E1105" s="7">
        <v>15.010858897216021</v>
      </c>
      <c r="F1105" s="7">
        <v>4.1508165683723206</v>
      </c>
      <c r="G1105" s="7">
        <v>15.574182579397339</v>
      </c>
      <c r="H1105" s="7">
        <v>0.9638296469615989</v>
      </c>
      <c r="I1105" s="7">
        <v>13.427858897216021</v>
      </c>
      <c r="J1105" s="7">
        <v>3.7130839460936653</v>
      </c>
      <c r="K1105" s="7">
        <v>13.931776159351756</v>
      </c>
      <c r="L1105" s="7">
        <v>0.96382964696159878</v>
      </c>
      <c r="M1105" s="7" t="s">
        <v>684</v>
      </c>
      <c r="N1105" s="7" t="s">
        <v>709</v>
      </c>
      <c r="O1105" s="7" t="s">
        <v>686</v>
      </c>
    </row>
    <row r="1106" spans="2:15" ht="15">
      <c r="B1106" s="6" t="s">
        <v>29</v>
      </c>
      <c r="C1106" s="7" t="s">
        <v>697</v>
      </c>
      <c r="D1106" s="7" t="s">
        <v>661</v>
      </c>
      <c r="E1106" s="7">
        <v>14.96107232371585</v>
      </c>
      <c r="F1106" s="7">
        <v>4.1370495390782684</v>
      </c>
      <c r="G1106" s="7">
        <v>15.522527628071535</v>
      </c>
      <c r="H1106" s="7">
        <v>0.96382964696159878</v>
      </c>
      <c r="I1106" s="7">
        <v>13.37807232371585</v>
      </c>
      <c r="J1106" s="7">
        <v>3.6993169167996043</v>
      </c>
      <c r="K1106" s="7">
        <v>13.880121208025949</v>
      </c>
      <c r="L1106" s="7">
        <v>0.96382964696159878</v>
      </c>
      <c r="M1106" s="7" t="s">
        <v>684</v>
      </c>
      <c r="N1106" s="7" t="s">
        <v>709</v>
      </c>
      <c r="O1106" s="7" t="s">
        <v>686</v>
      </c>
    </row>
    <row r="1107" spans="2:15" ht="15">
      <c r="B1107" s="6" t="s">
        <v>29</v>
      </c>
      <c r="C1107" s="7" t="s">
        <v>698</v>
      </c>
      <c r="D1107" s="7" t="s">
        <v>661</v>
      </c>
      <c r="E1107" s="7">
        <v>14.913471725034416</v>
      </c>
      <c r="F1107" s="7">
        <v>4.1238869775603533</v>
      </c>
      <c r="G1107" s="7">
        <v>15.473140686269639</v>
      </c>
      <c r="H1107" s="7">
        <v>0.96382964696159878</v>
      </c>
      <c r="I1107" s="7">
        <v>13.330471725034416</v>
      </c>
      <c r="J1107" s="7">
        <v>3.6861543552816864</v>
      </c>
      <c r="K1107" s="7">
        <v>13.830734266224052</v>
      </c>
      <c r="L1107" s="7">
        <v>0.96382964696159878</v>
      </c>
      <c r="M1107" s="7" t="s">
        <v>684</v>
      </c>
      <c r="N1107" s="7" t="s">
        <v>709</v>
      </c>
      <c r="O1107" s="7" t="s">
        <v>686</v>
      </c>
    </row>
    <row r="1108" spans="2:15" ht="15">
      <c r="B1108" s="6" t="s">
        <v>29</v>
      </c>
      <c r="C1108" s="7" t="s">
        <v>699</v>
      </c>
      <c r="D1108" s="7" t="s">
        <v>661</v>
      </c>
      <c r="E1108" s="7">
        <v>14.881319953007552</v>
      </c>
      <c r="F1108" s="7">
        <v>4.1149963398596441</v>
      </c>
      <c r="G1108" s="7">
        <v>15.439782330746731</v>
      </c>
      <c r="H1108" s="7">
        <v>0.96382964696159878</v>
      </c>
      <c r="I1108" s="7">
        <v>13.298319953007551</v>
      </c>
      <c r="J1108" s="7">
        <v>3.6772637175809741</v>
      </c>
      <c r="K1108" s="7">
        <v>13.797375910701144</v>
      </c>
      <c r="L1108" s="7">
        <v>0.96382964696159878</v>
      </c>
      <c r="M1108" s="7" t="s">
        <v>684</v>
      </c>
      <c r="N1108" s="7" t="s">
        <v>709</v>
      </c>
      <c r="O1108" s="7" t="s">
        <v>686</v>
      </c>
    </row>
    <row r="1109" spans="2:15" ht="15">
      <c r="B1109" s="6" t="s">
        <v>29</v>
      </c>
      <c r="C1109" s="7" t="s">
        <v>700</v>
      </c>
      <c r="D1109" s="7" t="s">
        <v>661</v>
      </c>
      <c r="E1109" s="7">
        <v>14.901096131514835</v>
      </c>
      <c r="F1109" s="7">
        <v>4.120464867008498</v>
      </c>
      <c r="G1109" s="7">
        <v>15.460300664634493</v>
      </c>
      <c r="H1109" s="7">
        <v>0.96382964696159878</v>
      </c>
      <c r="I1109" s="7">
        <v>13.318096131514835</v>
      </c>
      <c r="J1109" s="7">
        <v>3.6827322447298374</v>
      </c>
      <c r="K1109" s="7">
        <v>13.817894244588908</v>
      </c>
      <c r="L1109" s="7">
        <v>0.96382964696159878</v>
      </c>
      <c r="M1109" s="7" t="s">
        <v>684</v>
      </c>
      <c r="N1109" s="7" t="s">
        <v>709</v>
      </c>
      <c r="O1109" s="7" t="s">
        <v>686</v>
      </c>
    </row>
    <row r="1110" spans="2:15" ht="15">
      <c r="B1110" s="6" t="s">
        <v>29</v>
      </c>
      <c r="C1110" s="7" t="s">
        <v>701</v>
      </c>
      <c r="D1110" s="7" t="s">
        <v>661</v>
      </c>
      <c r="E1110" s="7">
        <v>14.920872310022119</v>
      </c>
      <c r="F1110" s="7">
        <v>4.1259333941573582</v>
      </c>
      <c r="G1110" s="7">
        <v>15.480818998522258</v>
      </c>
      <c r="H1110" s="7">
        <v>0.96382964696159878</v>
      </c>
      <c r="I1110" s="7">
        <v>13.337872310022119</v>
      </c>
      <c r="J1110" s="7">
        <v>3.6882007718786953</v>
      </c>
      <c r="K1110" s="7">
        <v>13.838412578476673</v>
      </c>
      <c r="L1110" s="7">
        <v>0.96382964696159878</v>
      </c>
      <c r="M1110" s="7" t="s">
        <v>684</v>
      </c>
      <c r="N1110" s="7" t="s">
        <v>709</v>
      </c>
      <c r="O1110" s="7" t="s">
        <v>686</v>
      </c>
    </row>
    <row r="1111" spans="2:15" ht="15">
      <c r="B1111" s="6" t="s">
        <v>105</v>
      </c>
      <c r="C1111" s="7" t="s">
        <v>683</v>
      </c>
      <c r="D1111" s="7">
        <v>11.410126</v>
      </c>
      <c r="E1111" s="7">
        <v>11.362</v>
      </c>
      <c r="F1111" s="7">
        <v>2.4190063093265204</v>
      </c>
      <c r="G1111" s="7">
        <v>11.616653370250896</v>
      </c>
      <c r="H1111" s="7">
        <v>0.97807859439939582</v>
      </c>
      <c r="I1111" s="7">
        <v>10.758800000000001</v>
      </c>
      <c r="J1111" s="7">
        <v>2.2905830910739469</v>
      </c>
      <c r="K1111" s="7">
        <v>10.999934015125449</v>
      </c>
      <c r="L1111" s="7">
        <v>0.97807859439939582</v>
      </c>
      <c r="M1111" s="7" t="s">
        <v>684</v>
      </c>
      <c r="N1111" s="7" t="s">
        <v>709</v>
      </c>
      <c r="O1111" s="7" t="s">
        <v>686</v>
      </c>
    </row>
    <row r="1112" spans="2:15" ht="15">
      <c r="B1112" s="6" t="s">
        <v>105</v>
      </c>
      <c r="C1112" s="7" t="s">
        <v>687</v>
      </c>
      <c r="D1112" s="7">
        <v>13.760254</v>
      </c>
      <c r="E1112" s="7">
        <v>12.121</v>
      </c>
      <c r="F1112" s="7">
        <v>3.4867121176541684</v>
      </c>
      <c r="G1112" s="7">
        <v>12.612525615093768</v>
      </c>
      <c r="H1112" s="7">
        <v>0.96102877170726653</v>
      </c>
      <c r="I1112" s="7">
        <v>11.196300000000001</v>
      </c>
      <c r="J1112" s="7">
        <v>3.2207140403342436</v>
      </c>
      <c r="K1112" s="7">
        <v>11.650327575635208</v>
      </c>
      <c r="L1112" s="7">
        <v>0.96102877170726653</v>
      </c>
      <c r="M1112" s="7" t="s">
        <v>684</v>
      </c>
      <c r="N1112" s="7" t="s">
        <v>709</v>
      </c>
      <c r="O1112" s="7" t="s">
        <v>686</v>
      </c>
    </row>
    <row r="1113" spans="2:15" ht="15">
      <c r="B1113" s="6" t="s">
        <v>105</v>
      </c>
      <c r="C1113" s="7" t="s">
        <v>688</v>
      </c>
      <c r="D1113" s="7">
        <v>12.801399999999999</v>
      </c>
      <c r="E1113" s="7">
        <v>12.48</v>
      </c>
      <c r="F1113" s="7">
        <v>4.0370237850993549</v>
      </c>
      <c r="G1113" s="7">
        <v>13.116705418719212</v>
      </c>
      <c r="H1113" s="7">
        <v>0.95145843423375576</v>
      </c>
      <c r="I1113" s="7">
        <v>11.444800000000001</v>
      </c>
      <c r="J1113" s="7">
        <v>3.7021578377968791</v>
      </c>
      <c r="K1113" s="7">
        <v>12.028691520525451</v>
      </c>
      <c r="L1113" s="7">
        <v>0.95145843423375576</v>
      </c>
      <c r="M1113" s="7" t="s">
        <v>684</v>
      </c>
      <c r="N1113" s="7" t="s">
        <v>709</v>
      </c>
      <c r="O1113" s="7" t="s">
        <v>686</v>
      </c>
    </row>
    <row r="1114" spans="2:15" ht="15">
      <c r="B1114" s="6" t="s">
        <v>105</v>
      </c>
      <c r="C1114" s="7" t="s">
        <v>689</v>
      </c>
      <c r="D1114" s="7">
        <v>12.5</v>
      </c>
      <c r="E1114" s="7">
        <v>11.991</v>
      </c>
      <c r="F1114" s="7" t="s">
        <v>661</v>
      </c>
      <c r="G1114" s="7">
        <v>11.991</v>
      </c>
      <c r="H1114" s="7">
        <v>1</v>
      </c>
      <c r="I1114" s="7">
        <v>10.9955</v>
      </c>
      <c r="J1114" s="7" t="s">
        <v>661</v>
      </c>
      <c r="K1114" s="7">
        <v>10.9955</v>
      </c>
      <c r="L1114" s="7">
        <v>1</v>
      </c>
      <c r="M1114" s="7" t="s">
        <v>684</v>
      </c>
      <c r="N1114" s="7" t="s">
        <v>709</v>
      </c>
      <c r="O1114" s="7" t="s">
        <v>686</v>
      </c>
    </row>
    <row r="1115" spans="2:15" ht="15">
      <c r="B1115" s="6" t="s">
        <v>105</v>
      </c>
      <c r="C1115" s="7" t="s">
        <v>690</v>
      </c>
      <c r="D1115" s="7">
        <v>14.608000000000001</v>
      </c>
      <c r="E1115" s="7">
        <v>13.99</v>
      </c>
      <c r="F1115" s="7">
        <v>1.7106760419651843</v>
      </c>
      <c r="G1115" s="7">
        <v>14.094201379310347</v>
      </c>
      <c r="H1115" s="7">
        <v>0.99260679079956182</v>
      </c>
      <c r="I1115" s="7">
        <v>12.568</v>
      </c>
      <c r="J1115" s="7">
        <v>1.5367960325531378</v>
      </c>
      <c r="K1115" s="7">
        <v>12.661609931034484</v>
      </c>
      <c r="L1115" s="7">
        <v>0.99260679079956182</v>
      </c>
      <c r="M1115" s="7" t="s">
        <v>684</v>
      </c>
      <c r="N1115" s="7" t="s">
        <v>709</v>
      </c>
      <c r="O1115" s="7" t="s">
        <v>686</v>
      </c>
    </row>
    <row r="1116" spans="2:15" ht="15">
      <c r="B1116" s="6" t="s">
        <v>105</v>
      </c>
      <c r="C1116" s="7" t="s">
        <v>691</v>
      </c>
      <c r="D1116" s="7">
        <v>19.097000000000001</v>
      </c>
      <c r="E1116" s="7">
        <v>15.888</v>
      </c>
      <c r="F1116" s="7">
        <v>1.7668403788064553</v>
      </c>
      <c r="G1116" s="7">
        <v>15.985939726027398</v>
      </c>
      <c r="H1116" s="7">
        <v>0.99387338325391417</v>
      </c>
      <c r="I1116" s="7">
        <v>14.502000000000001</v>
      </c>
      <c r="J1116" s="7">
        <v>1.612708910715716</v>
      </c>
      <c r="K1116" s="7">
        <v>14.591395890410961</v>
      </c>
      <c r="L1116" s="7">
        <v>0.99387338325391417</v>
      </c>
      <c r="M1116" s="7" t="s">
        <v>684</v>
      </c>
      <c r="N1116" s="7" t="s">
        <v>709</v>
      </c>
      <c r="O1116" s="7" t="s">
        <v>686</v>
      </c>
    </row>
    <row r="1117" spans="2:15" ht="15">
      <c r="B1117" s="6" t="s">
        <v>105</v>
      </c>
      <c r="C1117" s="7" t="s">
        <v>692</v>
      </c>
      <c r="D1117" s="7" t="s">
        <v>661</v>
      </c>
      <c r="E1117" s="7">
        <v>16.056932197121434</v>
      </c>
      <c r="F1117" s="7">
        <v>3.3016351569765221</v>
      </c>
      <c r="G1117" s="7">
        <v>16.392860223058644</v>
      </c>
      <c r="H1117" s="7">
        <v>0.97950766239898235</v>
      </c>
      <c r="I1117" s="7">
        <v>14.670932197121434</v>
      </c>
      <c r="J1117" s="7">
        <v>3.0166450809525429</v>
      </c>
      <c r="K1117" s="7">
        <v>14.977863635277547</v>
      </c>
      <c r="L1117" s="7">
        <v>0.97950766239898235</v>
      </c>
      <c r="M1117" s="7" t="s">
        <v>684</v>
      </c>
      <c r="N1117" s="7" t="s">
        <v>709</v>
      </c>
      <c r="O1117" s="7" t="s">
        <v>686</v>
      </c>
    </row>
    <row r="1118" spans="2:15" ht="15">
      <c r="B1118" s="6" t="s">
        <v>105</v>
      </c>
      <c r="C1118" s="7" t="s">
        <v>693</v>
      </c>
      <c r="D1118" s="7" t="s">
        <v>661</v>
      </c>
      <c r="E1118" s="7">
        <v>15.990218315485109</v>
      </c>
      <c r="F1118" s="7">
        <v>3.2879174122439156</v>
      </c>
      <c r="G1118" s="7">
        <v>16.324750616368146</v>
      </c>
      <c r="H1118" s="7">
        <v>0.97950766239898235</v>
      </c>
      <c r="I1118" s="7">
        <v>14.604218315485111</v>
      </c>
      <c r="J1118" s="7">
        <v>3.0029273362199436</v>
      </c>
      <c r="K1118" s="7">
        <v>14.90975402858705</v>
      </c>
      <c r="L1118" s="7">
        <v>0.97950766239898235</v>
      </c>
      <c r="M1118" s="7" t="s">
        <v>684</v>
      </c>
      <c r="N1118" s="7" t="s">
        <v>709</v>
      </c>
      <c r="O1118" s="7" t="s">
        <v>686</v>
      </c>
    </row>
    <row r="1119" spans="2:15" ht="15">
      <c r="B1119" s="6" t="s">
        <v>105</v>
      </c>
      <c r="C1119" s="7" t="s">
        <v>694</v>
      </c>
      <c r="D1119" s="7" t="s">
        <v>661</v>
      </c>
      <c r="E1119" s="7">
        <v>15.920683039455579</v>
      </c>
      <c r="F1119" s="7">
        <v>3.2736195308571894</v>
      </c>
      <c r="G1119" s="7">
        <v>16.253760588725864</v>
      </c>
      <c r="H1119" s="7">
        <v>0.97950766239898235</v>
      </c>
      <c r="I1119" s="7">
        <v>14.534683039455581</v>
      </c>
      <c r="J1119" s="7">
        <v>2.9886294548332137</v>
      </c>
      <c r="K1119" s="7">
        <v>14.838764000944769</v>
      </c>
      <c r="L1119" s="7">
        <v>0.97950766239898235</v>
      </c>
      <c r="M1119" s="7" t="s">
        <v>684</v>
      </c>
      <c r="N1119" s="7" t="s">
        <v>709</v>
      </c>
      <c r="O1119" s="7" t="s">
        <v>686</v>
      </c>
    </row>
    <row r="1120" spans="2:15" ht="15">
      <c r="B1120" s="6" t="s">
        <v>105</v>
      </c>
      <c r="C1120" s="7" t="s">
        <v>695</v>
      </c>
      <c r="D1120" s="7" t="s">
        <v>661</v>
      </c>
      <c r="E1120" s="7">
        <v>15.859184797805858</v>
      </c>
      <c r="F1120" s="7">
        <v>3.2609742288636183</v>
      </c>
      <c r="G1120" s="7">
        <v>16.190975738733879</v>
      </c>
      <c r="H1120" s="7">
        <v>0.97950766239898235</v>
      </c>
      <c r="I1120" s="7">
        <v>14.47318479780586</v>
      </c>
      <c r="J1120" s="7">
        <v>2.9759841528396356</v>
      </c>
      <c r="K1120" s="7">
        <v>14.775979150952782</v>
      </c>
      <c r="L1120" s="7">
        <v>0.97950766239898235</v>
      </c>
      <c r="M1120" s="7" t="s">
        <v>684</v>
      </c>
      <c r="N1120" s="7" t="s">
        <v>709</v>
      </c>
      <c r="O1120" s="7" t="s">
        <v>686</v>
      </c>
    </row>
    <row r="1121" spans="2:15" ht="15">
      <c r="B1121" s="6" t="s">
        <v>105</v>
      </c>
      <c r="C1121" s="7" t="s">
        <v>696</v>
      </c>
      <c r="D1121" s="7" t="s">
        <v>661</v>
      </c>
      <c r="E1121" s="7">
        <v>15.800099078770749</v>
      </c>
      <c r="F1121" s="7">
        <v>3.2488249910860234</v>
      </c>
      <c r="G1121" s="7">
        <v>16.130653883884477</v>
      </c>
      <c r="H1121" s="7">
        <v>0.97950766239898235</v>
      </c>
      <c r="I1121" s="7">
        <v>14.414099078770752</v>
      </c>
      <c r="J1121" s="7">
        <v>2.9638349150620384</v>
      </c>
      <c r="K1121" s="7">
        <v>14.71565729610338</v>
      </c>
      <c r="L1121" s="7">
        <v>0.97950766239898235</v>
      </c>
      <c r="M1121" s="7" t="s">
        <v>684</v>
      </c>
      <c r="N1121" s="7" t="s">
        <v>709</v>
      </c>
      <c r="O1121" s="7" t="s">
        <v>686</v>
      </c>
    </row>
    <row r="1122" spans="2:15" ht="15">
      <c r="B1122" s="6" t="s">
        <v>105</v>
      </c>
      <c r="C1122" s="7" t="s">
        <v>697</v>
      </c>
      <c r="D1122" s="7" t="s">
        <v>661</v>
      </c>
      <c r="E1122" s="7">
        <v>15.744707219806722</v>
      </c>
      <c r="F1122" s="7">
        <v>3.2374352868311309</v>
      </c>
      <c r="G1122" s="7">
        <v>16.074103168570659</v>
      </c>
      <c r="H1122" s="7">
        <v>0.97950766239898235</v>
      </c>
      <c r="I1122" s="7">
        <v>14.358707219806725</v>
      </c>
      <c r="J1122" s="7">
        <v>2.9524452108071566</v>
      </c>
      <c r="K1122" s="7">
        <v>14.659106580789564</v>
      </c>
      <c r="L1122" s="7">
        <v>0.97950766239898235</v>
      </c>
      <c r="M1122" s="7" t="s">
        <v>684</v>
      </c>
      <c r="N1122" s="7" t="s">
        <v>709</v>
      </c>
      <c r="O1122" s="7" t="s">
        <v>686</v>
      </c>
    </row>
    <row r="1123" spans="2:15" ht="15">
      <c r="B1123" s="6" t="s">
        <v>105</v>
      </c>
      <c r="C1123" s="7" t="s">
        <v>698</v>
      </c>
      <c r="D1123" s="7" t="s">
        <v>661</v>
      </c>
      <c r="E1123" s="7">
        <v>15.69240407550482</v>
      </c>
      <c r="F1123" s="7">
        <v>3.2266806857698822</v>
      </c>
      <c r="G1123" s="7">
        <v>16.020705787100663</v>
      </c>
      <c r="H1123" s="7">
        <v>0.97950766239898235</v>
      </c>
      <c r="I1123" s="7">
        <v>14.306404075504821</v>
      </c>
      <c r="J1123" s="7">
        <v>2.9416906097459092</v>
      </c>
      <c r="K1123" s="7">
        <v>14.605709199319566</v>
      </c>
      <c r="L1123" s="7">
        <v>0.97950766239898235</v>
      </c>
      <c r="M1123" s="7" t="s">
        <v>684</v>
      </c>
      <c r="N1123" s="7" t="s">
        <v>709</v>
      </c>
      <c r="O1123" s="7" t="s">
        <v>686</v>
      </c>
    </row>
    <row r="1124" spans="2:15" ht="15">
      <c r="B1124" s="6" t="s">
        <v>105</v>
      </c>
      <c r="C1124" s="7" t="s">
        <v>699</v>
      </c>
      <c r="D1124" s="7" t="s">
        <v>661</v>
      </c>
      <c r="E1124" s="7">
        <v>15.651867396886709</v>
      </c>
      <c r="F1124" s="7">
        <v>3.2183455118008122</v>
      </c>
      <c r="G1124" s="7">
        <v>15.979321038237313</v>
      </c>
      <c r="H1124" s="7">
        <v>0.97950766239898235</v>
      </c>
      <c r="I1124" s="7">
        <v>14.26586739688671</v>
      </c>
      <c r="J1124" s="7">
        <v>2.933355435776841</v>
      </c>
      <c r="K1124" s="7">
        <v>14.564324450456215</v>
      </c>
      <c r="L1124" s="7">
        <v>0.97950766239898235</v>
      </c>
      <c r="M1124" s="7" t="s">
        <v>684</v>
      </c>
      <c r="N1124" s="7" t="s">
        <v>709</v>
      </c>
      <c r="O1124" s="7" t="s">
        <v>686</v>
      </c>
    </row>
    <row r="1125" spans="2:15" ht="15">
      <c r="B1125" s="6" t="s">
        <v>105</v>
      </c>
      <c r="C1125" s="7" t="s">
        <v>700</v>
      </c>
      <c r="D1125" s="7" t="s">
        <v>661</v>
      </c>
      <c r="E1125" s="7">
        <v>15.658516341441976</v>
      </c>
      <c r="F1125" s="7">
        <v>3.2197126714070849</v>
      </c>
      <c r="G1125" s="7">
        <v>15.986109085753942</v>
      </c>
      <c r="H1125" s="7">
        <v>0.97950766239898235</v>
      </c>
      <c r="I1125" s="7">
        <v>14.272516341441976</v>
      </c>
      <c r="J1125" s="7">
        <v>2.9347225953831004</v>
      </c>
      <c r="K1125" s="7">
        <v>14.571112497972843</v>
      </c>
      <c r="L1125" s="7">
        <v>0.97950766239898235</v>
      </c>
      <c r="M1125" s="7" t="s">
        <v>684</v>
      </c>
      <c r="N1125" s="7" t="s">
        <v>709</v>
      </c>
      <c r="O1125" s="7" t="s">
        <v>686</v>
      </c>
    </row>
    <row r="1126" spans="2:15" ht="15">
      <c r="B1126" s="6" t="s">
        <v>105</v>
      </c>
      <c r="C1126" s="7" t="s">
        <v>701</v>
      </c>
      <c r="D1126" s="7" t="s">
        <v>661</v>
      </c>
      <c r="E1126" s="7">
        <v>15.665165285997242</v>
      </c>
      <c r="F1126" s="7">
        <v>3.2210798310133431</v>
      </c>
      <c r="G1126" s="7">
        <v>15.992897133270569</v>
      </c>
      <c r="H1126" s="7">
        <v>0.97950766239898235</v>
      </c>
      <c r="I1126" s="7">
        <v>14.279165285997243</v>
      </c>
      <c r="J1126" s="7">
        <v>2.9360897549893679</v>
      </c>
      <c r="K1126" s="7">
        <v>14.577900545489472</v>
      </c>
      <c r="L1126" s="7">
        <v>0.97950766239898235</v>
      </c>
      <c r="M1126" s="7" t="s">
        <v>684</v>
      </c>
      <c r="N1126" s="7" t="s">
        <v>709</v>
      </c>
      <c r="O1126" s="7" t="s">
        <v>686</v>
      </c>
    </row>
    <row r="1127" spans="2:15" ht="15">
      <c r="B1127" s="6" t="s">
        <v>107</v>
      </c>
      <c r="C1127" s="7" t="s">
        <v>683</v>
      </c>
      <c r="D1127" s="7">
        <v>14.271117</v>
      </c>
      <c r="E1127" s="7">
        <v>15.032</v>
      </c>
      <c r="F1127" s="7">
        <v>5.4123080007065409</v>
      </c>
      <c r="G1127" s="7">
        <v>15.976673680541642</v>
      </c>
      <c r="H1127" s="7">
        <v>0.94087169210370858</v>
      </c>
      <c r="I1127" s="7">
        <v>13.932</v>
      </c>
      <c r="J1127" s="7">
        <v>5.0162503370039584</v>
      </c>
      <c r="K1127" s="7">
        <v>14.807545084972469</v>
      </c>
      <c r="L1127" s="7">
        <v>0.94087169210370858</v>
      </c>
      <c r="M1127" s="7" t="s">
        <v>684</v>
      </c>
      <c r="N1127" s="7" t="s">
        <v>709</v>
      </c>
      <c r="O1127" s="7" t="s">
        <v>686</v>
      </c>
    </row>
    <row r="1128" spans="2:15" ht="15">
      <c r="B1128" s="6" t="s">
        <v>107</v>
      </c>
      <c r="C1128" s="7" t="s">
        <v>687</v>
      </c>
      <c r="D1128" s="7">
        <v>17.397874999999999</v>
      </c>
      <c r="E1128" s="7">
        <v>14.731999999999999</v>
      </c>
      <c r="F1128" s="7">
        <v>5.667968382732556</v>
      </c>
      <c r="G1128" s="7">
        <v>15.78472963302368</v>
      </c>
      <c r="H1128" s="7">
        <v>0.93330708491697978</v>
      </c>
      <c r="I1128" s="7">
        <v>13.632199999999999</v>
      </c>
      <c r="J1128" s="7">
        <v>5.2448329206548161</v>
      </c>
      <c r="K1128" s="7">
        <v>14.606339349939276</v>
      </c>
      <c r="L1128" s="7">
        <v>0.93330708491697978</v>
      </c>
      <c r="M1128" s="7" t="s">
        <v>684</v>
      </c>
      <c r="N1128" s="7" t="s">
        <v>709</v>
      </c>
      <c r="O1128" s="7" t="s">
        <v>686</v>
      </c>
    </row>
    <row r="1129" spans="2:15" ht="15">
      <c r="B1129" s="6" t="s">
        <v>107</v>
      </c>
      <c r="C1129" s="7" t="s">
        <v>688</v>
      </c>
      <c r="D1129" s="7">
        <v>15.969488999999999</v>
      </c>
      <c r="E1129" s="7">
        <v>14.694000000000001</v>
      </c>
      <c r="F1129" s="7">
        <v>5.7434774379109879</v>
      </c>
      <c r="G1129" s="7">
        <v>15.776601949716314</v>
      </c>
      <c r="H1129" s="7">
        <v>0.93137926955583872</v>
      </c>
      <c r="I1129" s="7">
        <v>13.5938</v>
      </c>
      <c r="J1129" s="7">
        <v>5.3134397438052527</v>
      </c>
      <c r="K1129" s="7">
        <v>14.59534310494444</v>
      </c>
      <c r="L1129" s="7">
        <v>0.93137926955583872</v>
      </c>
      <c r="M1129" s="7" t="s">
        <v>684</v>
      </c>
      <c r="N1129" s="7" t="s">
        <v>709</v>
      </c>
      <c r="O1129" s="7" t="s">
        <v>686</v>
      </c>
    </row>
    <row r="1130" spans="2:15" ht="15">
      <c r="B1130" s="6" t="s">
        <v>107</v>
      </c>
      <c r="C1130" s="7" t="s">
        <v>689</v>
      </c>
      <c r="D1130" s="7">
        <v>14.01</v>
      </c>
      <c r="E1130" s="7">
        <v>14.176</v>
      </c>
      <c r="F1130" s="7">
        <v>5.2730666809071725</v>
      </c>
      <c r="G1130" s="7">
        <v>15.124953164267762</v>
      </c>
      <c r="H1130" s="7">
        <v>0.93725910064239837</v>
      </c>
      <c r="I1130" s="7">
        <v>13.075699999999999</v>
      </c>
      <c r="J1130" s="7">
        <v>4.8637865405994569</v>
      </c>
      <c r="K1130" s="7">
        <v>13.950998172264105</v>
      </c>
      <c r="L1130" s="7">
        <v>0.93725910064239837</v>
      </c>
      <c r="M1130" s="7" t="s">
        <v>684</v>
      </c>
      <c r="N1130" s="7" t="s">
        <v>709</v>
      </c>
      <c r="O1130" s="7" t="s">
        <v>686</v>
      </c>
    </row>
    <row r="1131" spans="2:15" ht="15">
      <c r="B1131" s="6" t="s">
        <v>107</v>
      </c>
      <c r="C1131" s="7" t="s">
        <v>690</v>
      </c>
      <c r="D1131" s="7">
        <v>16.100999999999999</v>
      </c>
      <c r="E1131" s="7">
        <v>14.555999999999999</v>
      </c>
      <c r="F1131" s="7">
        <v>5.7327728268579845</v>
      </c>
      <c r="G1131" s="7">
        <v>15.644226420132165</v>
      </c>
      <c r="H1131" s="7">
        <v>0.93043910316129441</v>
      </c>
      <c r="I1131" s="7">
        <v>13.516</v>
      </c>
      <c r="J1131" s="7">
        <v>5.3231765270549936</v>
      </c>
      <c r="K1131" s="7">
        <v>14.526474601161469</v>
      </c>
      <c r="L1131" s="7">
        <v>0.93043910316129441</v>
      </c>
      <c r="M1131" s="7" t="s">
        <v>684</v>
      </c>
      <c r="N1131" s="7" t="s">
        <v>709</v>
      </c>
      <c r="O1131" s="7" t="s">
        <v>686</v>
      </c>
    </row>
    <row r="1132" spans="2:15" ht="15">
      <c r="B1132" s="6" t="s">
        <v>107</v>
      </c>
      <c r="C1132" s="7" t="s">
        <v>691</v>
      </c>
      <c r="D1132" s="7">
        <v>17.716999999999999</v>
      </c>
      <c r="E1132" s="7">
        <v>14.775</v>
      </c>
      <c r="F1132" s="7">
        <v>3.1815467693544468</v>
      </c>
      <c r="G1132" s="7">
        <v>15.113664838337183</v>
      </c>
      <c r="H1132" s="7">
        <v>0.97759214313935772</v>
      </c>
      <c r="I1132" s="7">
        <v>13.913</v>
      </c>
      <c r="J1132" s="7">
        <v>2.9959296245027649</v>
      </c>
      <c r="K1132" s="7">
        <v>14.231906524249423</v>
      </c>
      <c r="L1132" s="7">
        <v>0.97759214313935772</v>
      </c>
      <c r="M1132" s="7" t="s">
        <v>684</v>
      </c>
      <c r="N1132" s="7" t="s">
        <v>709</v>
      </c>
      <c r="O1132" s="7" t="s">
        <v>686</v>
      </c>
    </row>
    <row r="1133" spans="2:15" ht="15">
      <c r="B1133" s="6" t="s">
        <v>107</v>
      </c>
      <c r="C1133" s="7" t="s">
        <v>692</v>
      </c>
      <c r="D1133" s="7" t="s">
        <v>661</v>
      </c>
      <c r="E1133" s="7">
        <v>14.702799663480924</v>
      </c>
      <c r="F1133" s="7">
        <v>5.2477384535663401</v>
      </c>
      <c r="G1133" s="7">
        <v>15.611248406885775</v>
      </c>
      <c r="H1133" s="7">
        <v>0.94180806558659624</v>
      </c>
      <c r="I1133" s="7">
        <v>13.840799663480924</v>
      </c>
      <c r="J1133" s="7">
        <v>4.9400725225525468</v>
      </c>
      <c r="K1133" s="7">
        <v>14.695987610660685</v>
      </c>
      <c r="L1133" s="7">
        <v>0.94180806558659624</v>
      </c>
      <c r="M1133" s="7" t="s">
        <v>684</v>
      </c>
      <c r="N1133" s="7" t="s">
        <v>709</v>
      </c>
      <c r="O1133" s="7" t="s">
        <v>686</v>
      </c>
    </row>
    <row r="1134" spans="2:15" ht="15">
      <c r="B1134" s="6" t="s">
        <v>107</v>
      </c>
      <c r="C1134" s="7" t="s">
        <v>693</v>
      </c>
      <c r="D1134" s="7" t="s">
        <v>661</v>
      </c>
      <c r="E1134" s="7">
        <v>14.628432612787076</v>
      </c>
      <c r="F1134" s="7">
        <v>5.2211952889625461</v>
      </c>
      <c r="G1134" s="7">
        <v>15.532286404529669</v>
      </c>
      <c r="H1134" s="7">
        <v>0.94180806558659624</v>
      </c>
      <c r="I1134" s="7">
        <v>13.766432612787076</v>
      </c>
      <c r="J1134" s="7">
        <v>4.9135293579487529</v>
      </c>
      <c r="K1134" s="7">
        <v>14.61702560830458</v>
      </c>
      <c r="L1134" s="7">
        <v>0.94180806558659624</v>
      </c>
      <c r="M1134" s="7" t="s">
        <v>684</v>
      </c>
      <c r="N1134" s="7" t="s">
        <v>709</v>
      </c>
      <c r="O1134" s="7" t="s">
        <v>686</v>
      </c>
    </row>
    <row r="1135" spans="2:15" ht="15">
      <c r="B1135" s="6" t="s">
        <v>107</v>
      </c>
      <c r="C1135" s="7" t="s">
        <v>694</v>
      </c>
      <c r="D1135" s="7" t="s">
        <v>661</v>
      </c>
      <c r="E1135" s="7">
        <v>14.551315770201544</v>
      </c>
      <c r="F1135" s="7">
        <v>5.193670665794424</v>
      </c>
      <c r="G1135" s="7">
        <v>15.450404707607165</v>
      </c>
      <c r="H1135" s="7">
        <v>0.94180806558659624</v>
      </c>
      <c r="I1135" s="7">
        <v>13.689315770201544</v>
      </c>
      <c r="J1135" s="7">
        <v>4.8860047347806281</v>
      </c>
      <c r="K1135" s="7">
        <v>14.535143911382075</v>
      </c>
      <c r="L1135" s="7">
        <v>0.94180806558659624</v>
      </c>
      <c r="M1135" s="7" t="s">
        <v>684</v>
      </c>
      <c r="N1135" s="7" t="s">
        <v>709</v>
      </c>
      <c r="O1135" s="7" t="s">
        <v>686</v>
      </c>
    </row>
    <row r="1136" spans="2:15" ht="15">
      <c r="B1136" s="6" t="s">
        <v>107</v>
      </c>
      <c r="C1136" s="7" t="s">
        <v>695</v>
      </c>
      <c r="D1136" s="7" t="s">
        <v>661</v>
      </c>
      <c r="E1136" s="7">
        <v>14.483550851612641</v>
      </c>
      <c r="F1136" s="7">
        <v>5.1694839410058755</v>
      </c>
      <c r="G1136" s="7">
        <v>15.37845276637305</v>
      </c>
      <c r="H1136" s="7">
        <v>0.94180806558659624</v>
      </c>
      <c r="I1136" s="7">
        <v>13.621550851612641</v>
      </c>
      <c r="J1136" s="7">
        <v>4.8618180099920787</v>
      </c>
      <c r="K1136" s="7">
        <v>14.463191970147959</v>
      </c>
      <c r="L1136" s="7">
        <v>0.94180806558659624</v>
      </c>
      <c r="M1136" s="7" t="s">
        <v>684</v>
      </c>
      <c r="N1136" s="7" t="s">
        <v>709</v>
      </c>
      <c r="O1136" s="7" t="s">
        <v>686</v>
      </c>
    </row>
    <row r="1137" spans="2:15" ht="15">
      <c r="B1137" s="6" t="s">
        <v>107</v>
      </c>
      <c r="C1137" s="7" t="s">
        <v>696</v>
      </c>
      <c r="D1137" s="7" t="s">
        <v>661</v>
      </c>
      <c r="E1137" s="7">
        <v>14.418935513341449</v>
      </c>
      <c r="F1137" s="7">
        <v>5.1464213676799142</v>
      </c>
      <c r="G1137" s="7">
        <v>15.309845010045386</v>
      </c>
      <c r="H1137" s="7">
        <v>0.94180806558659624</v>
      </c>
      <c r="I1137" s="7">
        <v>13.556935513341449</v>
      </c>
      <c r="J1137" s="7">
        <v>4.8387554366661192</v>
      </c>
      <c r="K1137" s="7">
        <v>14.394584213820297</v>
      </c>
      <c r="L1137" s="7">
        <v>0.94180806558659624</v>
      </c>
      <c r="M1137" s="7" t="s">
        <v>684</v>
      </c>
      <c r="N1137" s="7" t="s">
        <v>709</v>
      </c>
      <c r="O1137" s="7" t="s">
        <v>686</v>
      </c>
    </row>
    <row r="1138" spans="2:15" ht="15">
      <c r="B1138" s="6" t="s">
        <v>107</v>
      </c>
      <c r="C1138" s="7" t="s">
        <v>697</v>
      </c>
      <c r="D1138" s="7" t="s">
        <v>661</v>
      </c>
      <c r="E1138" s="7">
        <v>14.358550345324755</v>
      </c>
      <c r="F1138" s="7">
        <v>5.1248686310937392</v>
      </c>
      <c r="G1138" s="7">
        <v>15.245728795475612</v>
      </c>
      <c r="H1138" s="7">
        <v>0.94180806558659624</v>
      </c>
      <c r="I1138" s="7">
        <v>13.496550345324755</v>
      </c>
      <c r="J1138" s="7">
        <v>4.8172027000799469</v>
      </c>
      <c r="K1138" s="7">
        <v>14.330467999250523</v>
      </c>
      <c r="L1138" s="7">
        <v>0.94180806558659624</v>
      </c>
      <c r="M1138" s="7" t="s">
        <v>684</v>
      </c>
      <c r="N1138" s="7" t="s">
        <v>709</v>
      </c>
      <c r="O1138" s="7" t="s">
        <v>686</v>
      </c>
    </row>
    <row r="1139" spans="2:15" ht="15">
      <c r="B1139" s="6" t="s">
        <v>107</v>
      </c>
      <c r="C1139" s="7" t="s">
        <v>698</v>
      </c>
      <c r="D1139" s="7" t="s">
        <v>661</v>
      </c>
      <c r="E1139" s="7">
        <v>14.301463788755564</v>
      </c>
      <c r="F1139" s="7">
        <v>5.1044932383150519</v>
      </c>
      <c r="G1139" s="7">
        <v>15.185115005198043</v>
      </c>
      <c r="H1139" s="7">
        <v>0.94180806558659624</v>
      </c>
      <c r="I1139" s="7">
        <v>13.439463788755564</v>
      </c>
      <c r="J1139" s="7">
        <v>4.7968273073012542</v>
      </c>
      <c r="K1139" s="7">
        <v>14.269854208972951</v>
      </c>
      <c r="L1139" s="7">
        <v>0.94180806558659624</v>
      </c>
      <c r="M1139" s="7" t="s">
        <v>684</v>
      </c>
      <c r="N1139" s="7" t="s">
        <v>709</v>
      </c>
      <c r="O1139" s="7" t="s">
        <v>686</v>
      </c>
    </row>
    <row r="1140" spans="2:15" ht="15">
      <c r="B1140" s="6" t="s">
        <v>107</v>
      </c>
      <c r="C1140" s="7" t="s">
        <v>699</v>
      </c>
      <c r="D1140" s="7" t="s">
        <v>661</v>
      </c>
      <c r="E1140" s="7">
        <v>14.258274080397833</v>
      </c>
      <c r="F1140" s="7">
        <v>5.0890779229645915</v>
      </c>
      <c r="G1140" s="7">
        <v>15.139256714176897</v>
      </c>
      <c r="H1140" s="7">
        <v>0.94180806558659624</v>
      </c>
      <c r="I1140" s="7">
        <v>13.396274080397832</v>
      </c>
      <c r="J1140" s="7">
        <v>4.7814119919507965</v>
      </c>
      <c r="K1140" s="7">
        <v>14.223995917951807</v>
      </c>
      <c r="L1140" s="7">
        <v>0.94180806558659624</v>
      </c>
      <c r="M1140" s="7" t="s">
        <v>684</v>
      </c>
      <c r="N1140" s="7" t="s">
        <v>709</v>
      </c>
      <c r="O1140" s="7" t="s">
        <v>686</v>
      </c>
    </row>
    <row r="1141" spans="2:15" ht="15">
      <c r="B1141" s="6" t="s">
        <v>107</v>
      </c>
      <c r="C1141" s="7" t="s">
        <v>700</v>
      </c>
      <c r="D1141" s="7" t="s">
        <v>661</v>
      </c>
      <c r="E1141" s="7">
        <v>14.269646982421397</v>
      </c>
      <c r="F1141" s="7">
        <v>5.0931371509105396</v>
      </c>
      <c r="G1141" s="7">
        <v>15.151332319004597</v>
      </c>
      <c r="H1141" s="7">
        <v>0.94180806558659624</v>
      </c>
      <c r="I1141" s="7">
        <v>13.407646982421397</v>
      </c>
      <c r="J1141" s="7">
        <v>4.7854712198967464</v>
      </c>
      <c r="K1141" s="7">
        <v>14.236071522779508</v>
      </c>
      <c r="L1141" s="7">
        <v>0.94180806558659624</v>
      </c>
      <c r="M1141" s="7" t="s">
        <v>684</v>
      </c>
      <c r="N1141" s="7" t="s">
        <v>709</v>
      </c>
      <c r="O1141" s="7" t="s">
        <v>686</v>
      </c>
    </row>
    <row r="1142" spans="2:15" ht="15">
      <c r="B1142" s="6" t="s">
        <v>107</v>
      </c>
      <c r="C1142" s="7" t="s">
        <v>701</v>
      </c>
      <c r="D1142" s="7" t="s">
        <v>661</v>
      </c>
      <c r="E1142" s="7">
        <v>14.281019884444964</v>
      </c>
      <c r="F1142" s="7">
        <v>5.0971963788564949</v>
      </c>
      <c r="G1142" s="7">
        <v>15.163407923832301</v>
      </c>
      <c r="H1142" s="7">
        <v>0.94180806558659624</v>
      </c>
      <c r="I1142" s="7">
        <v>13.419019884444964</v>
      </c>
      <c r="J1142" s="7">
        <v>4.7895304478426963</v>
      </c>
      <c r="K1142" s="7">
        <v>14.24814712760721</v>
      </c>
      <c r="L1142" s="7">
        <v>0.94180806558659624</v>
      </c>
      <c r="M1142" s="7" t="s">
        <v>684</v>
      </c>
      <c r="N1142" s="7" t="s">
        <v>709</v>
      </c>
      <c r="O1142" s="7" t="s">
        <v>686</v>
      </c>
    </row>
    <row r="1143" spans="2:15" ht="15">
      <c r="B1143" s="6" t="s">
        <v>134</v>
      </c>
      <c r="C1143" s="7" t="s">
        <v>683</v>
      </c>
      <c r="D1143" s="7">
        <v>4.4705576999999996</v>
      </c>
      <c r="E1143" s="7">
        <v>4.4089999999999998</v>
      </c>
      <c r="F1143" s="7">
        <v>1.035399784649546</v>
      </c>
      <c r="G1143" s="7">
        <v>4.5289439954643207</v>
      </c>
      <c r="H1143" s="7">
        <v>0.97351612305551949</v>
      </c>
      <c r="I1143" s="7">
        <v>4.0983999999999998</v>
      </c>
      <c r="J1143" s="7">
        <v>0.96245916929183528</v>
      </c>
      <c r="K1143" s="7">
        <v>4.2098943232050292</v>
      </c>
      <c r="L1143" s="7">
        <v>0.97351612305551949</v>
      </c>
      <c r="M1143" s="7" t="s">
        <v>684</v>
      </c>
      <c r="N1143" s="7" t="s">
        <v>709</v>
      </c>
      <c r="O1143" s="7" t="s">
        <v>686</v>
      </c>
    </row>
    <row r="1144" spans="2:15" ht="15">
      <c r="B1144" s="6" t="s">
        <v>134</v>
      </c>
      <c r="C1144" s="7" t="s">
        <v>687</v>
      </c>
      <c r="D1144" s="7">
        <v>5.4372357999999998</v>
      </c>
      <c r="E1144" s="7">
        <v>4.3650000000000002</v>
      </c>
      <c r="F1144" s="7">
        <v>1.422860759299305</v>
      </c>
      <c r="G1144" s="7">
        <v>4.5910519208950138</v>
      </c>
      <c r="H1144" s="7">
        <v>0.95076249957745074</v>
      </c>
      <c r="I1144" s="7">
        <v>4.0534999999999997</v>
      </c>
      <c r="J1144" s="7">
        <v>1.3213209823183827</v>
      </c>
      <c r="K1144" s="7">
        <v>4.2634201515115553</v>
      </c>
      <c r="L1144" s="7">
        <v>0.95076249957745074</v>
      </c>
      <c r="M1144" s="7" t="s">
        <v>684</v>
      </c>
      <c r="N1144" s="7" t="s">
        <v>709</v>
      </c>
      <c r="O1144" s="7" t="s">
        <v>686</v>
      </c>
    </row>
    <row r="1145" spans="2:15" ht="15">
      <c r="B1145" s="6" t="s">
        <v>134</v>
      </c>
      <c r="C1145" s="7" t="s">
        <v>688</v>
      </c>
      <c r="D1145" s="7">
        <v>5.6403600000000003</v>
      </c>
      <c r="E1145" s="7">
        <v>4.6970000000000001</v>
      </c>
      <c r="F1145" s="7">
        <v>1.2864831650663595</v>
      </c>
      <c r="G1145" s="7">
        <v>4.869994654411764</v>
      </c>
      <c r="H1145" s="7">
        <v>0.96447744470211128</v>
      </c>
      <c r="I1145" s="7">
        <v>4.3860999999999999</v>
      </c>
      <c r="J1145" s="7">
        <v>1.2013293187774243</v>
      </c>
      <c r="K1145" s="7">
        <v>4.547643933088235</v>
      </c>
      <c r="L1145" s="7">
        <v>0.96447744470211128</v>
      </c>
      <c r="M1145" s="7" t="s">
        <v>684</v>
      </c>
      <c r="N1145" s="7" t="s">
        <v>709</v>
      </c>
      <c r="O1145" s="7" t="s">
        <v>686</v>
      </c>
    </row>
    <row r="1146" spans="2:15" ht="15">
      <c r="B1146" s="6" t="s">
        <v>134</v>
      </c>
      <c r="C1146" s="7" t="s">
        <v>689</v>
      </c>
      <c r="D1146" s="7">
        <v>5</v>
      </c>
      <c r="E1146" s="7">
        <v>4.3250000000000002</v>
      </c>
      <c r="F1146" s="7" t="s">
        <v>661</v>
      </c>
      <c r="G1146" s="7">
        <v>4.3250000000000002</v>
      </c>
      <c r="H1146" s="7">
        <v>1</v>
      </c>
      <c r="I1146" s="7">
        <v>4.0137</v>
      </c>
      <c r="J1146" s="7" t="s">
        <v>661</v>
      </c>
      <c r="K1146" s="7">
        <v>4.0137</v>
      </c>
      <c r="L1146" s="7">
        <v>1</v>
      </c>
      <c r="M1146" s="7" t="s">
        <v>684</v>
      </c>
      <c r="N1146" s="7" t="s">
        <v>709</v>
      </c>
      <c r="O1146" s="7" t="s">
        <v>686</v>
      </c>
    </row>
    <row r="1147" spans="2:15" ht="15">
      <c r="B1147" s="6" t="s">
        <v>134</v>
      </c>
      <c r="C1147" s="7" t="s">
        <v>690</v>
      </c>
      <c r="D1147" s="7">
        <v>5.47</v>
      </c>
      <c r="E1147" s="7">
        <v>4.5069999999999997</v>
      </c>
      <c r="F1147" s="7">
        <v>0.87383193724075059</v>
      </c>
      <c r="G1147" s="7">
        <v>4.5909292364990684</v>
      </c>
      <c r="H1147" s="7">
        <v>0.98171846435100552</v>
      </c>
      <c r="I1147" s="7">
        <v>4.1349999999999998</v>
      </c>
      <c r="J1147" s="7">
        <v>0.80170735755280575</v>
      </c>
      <c r="K1147" s="7">
        <v>4.2120018621973925</v>
      </c>
      <c r="L1147" s="7">
        <v>0.98171846435100552</v>
      </c>
      <c r="M1147" s="7" t="s">
        <v>684</v>
      </c>
      <c r="N1147" s="7" t="s">
        <v>709</v>
      </c>
      <c r="O1147" s="7" t="s">
        <v>686</v>
      </c>
    </row>
    <row r="1148" spans="2:15" ht="15">
      <c r="B1148" s="6" t="s">
        <v>134</v>
      </c>
      <c r="C1148" s="7" t="s">
        <v>691</v>
      </c>
      <c r="D1148" s="7">
        <v>5.7249999999999996</v>
      </c>
      <c r="E1148" s="7">
        <v>4.7489999999999997</v>
      </c>
      <c r="F1148" s="7">
        <v>1.0089932349794102</v>
      </c>
      <c r="G1148" s="7">
        <v>4.855004464285714</v>
      </c>
      <c r="H1148" s="7">
        <v>0.97816593886462877</v>
      </c>
      <c r="I1148" s="7">
        <v>4.4260000000000002</v>
      </c>
      <c r="J1148" s="7">
        <v>0.94036724742448496</v>
      </c>
      <c r="K1148" s="7">
        <v>4.5247946428571435</v>
      </c>
      <c r="L1148" s="7">
        <v>0.97816593886462877</v>
      </c>
      <c r="M1148" s="7" t="s">
        <v>684</v>
      </c>
      <c r="N1148" s="7" t="s">
        <v>709</v>
      </c>
      <c r="O1148" s="7" t="s">
        <v>686</v>
      </c>
    </row>
    <row r="1149" spans="2:15" ht="15">
      <c r="B1149" s="6" t="s">
        <v>134</v>
      </c>
      <c r="C1149" s="7" t="s">
        <v>692</v>
      </c>
      <c r="D1149" s="7" t="s">
        <v>661</v>
      </c>
      <c r="E1149" s="7">
        <v>4.7230154626649679</v>
      </c>
      <c r="F1149" s="7">
        <v>1.0814428847933213</v>
      </c>
      <c r="G1149" s="7">
        <v>4.8452444493175451</v>
      </c>
      <c r="H1149" s="7">
        <v>0.97477341175845256</v>
      </c>
      <c r="I1149" s="7">
        <v>4.4000154626649683</v>
      </c>
      <c r="J1149" s="7">
        <v>1.0074846150079531</v>
      </c>
      <c r="K1149" s="7">
        <v>4.5138853907879115</v>
      </c>
      <c r="L1149" s="7">
        <v>0.97477341175845256</v>
      </c>
      <c r="M1149" s="7" t="s">
        <v>684</v>
      </c>
      <c r="N1149" s="7" t="s">
        <v>709</v>
      </c>
      <c r="O1149" s="7" t="s">
        <v>686</v>
      </c>
    </row>
    <row r="1150" spans="2:15" ht="15">
      <c r="B1150" s="6" t="s">
        <v>134</v>
      </c>
      <c r="C1150" s="7" t="s">
        <v>693</v>
      </c>
      <c r="D1150" s="7" t="s">
        <v>661</v>
      </c>
      <c r="E1150" s="7">
        <v>4.6957691055349455</v>
      </c>
      <c r="F1150" s="7">
        <v>1.0752042054394795</v>
      </c>
      <c r="G1150" s="7">
        <v>4.8172929717727575</v>
      </c>
      <c r="H1150" s="7">
        <v>0.97477341175845256</v>
      </c>
      <c r="I1150" s="7">
        <v>4.372769105534946</v>
      </c>
      <c r="J1150" s="7">
        <v>1.0012459356541104</v>
      </c>
      <c r="K1150" s="7">
        <v>4.485933913243124</v>
      </c>
      <c r="L1150" s="7">
        <v>0.97477341175845256</v>
      </c>
      <c r="M1150" s="7" t="s">
        <v>684</v>
      </c>
      <c r="N1150" s="7" t="s">
        <v>709</v>
      </c>
      <c r="O1150" s="7" t="s">
        <v>686</v>
      </c>
    </row>
    <row r="1151" spans="2:15" ht="15">
      <c r="B1151" s="6" t="s">
        <v>134</v>
      </c>
      <c r="C1151" s="7" t="s">
        <v>694</v>
      </c>
      <c r="D1151" s="7" t="s">
        <v>661</v>
      </c>
      <c r="E1151" s="7">
        <v>4.66648692073238</v>
      </c>
      <c r="F1151" s="7">
        <v>1.0684993765740531</v>
      </c>
      <c r="G1151" s="7">
        <v>4.787252980479046</v>
      </c>
      <c r="H1151" s="7">
        <v>0.97477341175845256</v>
      </c>
      <c r="I1151" s="7">
        <v>4.3434869207323805</v>
      </c>
      <c r="J1151" s="7">
        <v>0.99454110678868324</v>
      </c>
      <c r="K1151" s="7">
        <v>4.4558939219494125</v>
      </c>
      <c r="L1151" s="7">
        <v>0.97477341175845256</v>
      </c>
      <c r="M1151" s="7" t="s">
        <v>684</v>
      </c>
      <c r="N1151" s="7" t="s">
        <v>709</v>
      </c>
      <c r="O1151" s="7" t="s">
        <v>686</v>
      </c>
    </row>
    <row r="1152" spans="2:15" ht="15">
      <c r="B1152" s="6" t="s">
        <v>134</v>
      </c>
      <c r="C1152" s="7" t="s">
        <v>695</v>
      </c>
      <c r="D1152" s="7" t="s">
        <v>661</v>
      </c>
      <c r="E1152" s="7">
        <v>4.6397527627201596</v>
      </c>
      <c r="F1152" s="7">
        <v>1.0623779769741992</v>
      </c>
      <c r="G1152" s="7">
        <v>4.7598269574774612</v>
      </c>
      <c r="H1152" s="7">
        <v>0.97477341175845256</v>
      </c>
      <c r="I1152" s="7">
        <v>4.3167527627201601</v>
      </c>
      <c r="J1152" s="7">
        <v>0.98841970718883132</v>
      </c>
      <c r="K1152" s="7">
        <v>4.4284678989478277</v>
      </c>
      <c r="L1152" s="7">
        <v>0.97477341175845256</v>
      </c>
      <c r="M1152" s="7" t="s">
        <v>684</v>
      </c>
      <c r="N1152" s="7" t="s">
        <v>709</v>
      </c>
      <c r="O1152" s="7" t="s">
        <v>686</v>
      </c>
    </row>
    <row r="1153" spans="2:15" ht="15">
      <c r="B1153" s="6" t="s">
        <v>134</v>
      </c>
      <c r="C1153" s="7" t="s">
        <v>696</v>
      </c>
      <c r="D1153" s="7" t="s">
        <v>661</v>
      </c>
      <c r="E1153" s="7">
        <v>4.613064130329918</v>
      </c>
      <c r="F1153" s="7">
        <v>1.0562670015112863</v>
      </c>
      <c r="G1153" s="7">
        <v>4.7324476382753744</v>
      </c>
      <c r="H1153" s="7">
        <v>0.97477341175845256</v>
      </c>
      <c r="I1153" s="7">
        <v>4.2900641303299185</v>
      </c>
      <c r="J1153" s="7">
        <v>0.9823087317259187</v>
      </c>
      <c r="K1153" s="7">
        <v>4.4010885797457409</v>
      </c>
      <c r="L1153" s="7">
        <v>0.97477341175845256</v>
      </c>
      <c r="M1153" s="7" t="s">
        <v>684</v>
      </c>
      <c r="N1153" s="7" t="s">
        <v>709</v>
      </c>
      <c r="O1153" s="7" t="s">
        <v>686</v>
      </c>
    </row>
    <row r="1154" spans="2:15" ht="15">
      <c r="B1154" s="6" t="s">
        <v>134</v>
      </c>
      <c r="C1154" s="7" t="s">
        <v>697</v>
      </c>
      <c r="D1154" s="7" t="s">
        <v>661</v>
      </c>
      <c r="E1154" s="7">
        <v>4.587631266080054</v>
      </c>
      <c r="F1154" s="7">
        <v>1.0504435630109616</v>
      </c>
      <c r="G1154" s="7">
        <v>4.7063565857876135</v>
      </c>
      <c r="H1154" s="7">
        <v>0.97477341175845256</v>
      </c>
      <c r="I1154" s="7">
        <v>4.2646312660800545</v>
      </c>
      <c r="J1154" s="7">
        <v>0.97648529322559219</v>
      </c>
      <c r="K1154" s="7">
        <v>4.37499752725798</v>
      </c>
      <c r="L1154" s="7">
        <v>0.97477341175845256</v>
      </c>
      <c r="M1154" s="7" t="s">
        <v>684</v>
      </c>
      <c r="N1154" s="7" t="s">
        <v>709</v>
      </c>
      <c r="O1154" s="7" t="s">
        <v>686</v>
      </c>
    </row>
    <row r="1155" spans="2:15" ht="15">
      <c r="B1155" s="6" t="s">
        <v>134</v>
      </c>
      <c r="C1155" s="7" t="s">
        <v>698</v>
      </c>
      <c r="D1155" s="7" t="s">
        <v>661</v>
      </c>
      <c r="E1155" s="7">
        <v>4.563728067915819</v>
      </c>
      <c r="F1155" s="7">
        <v>1.044970376699615</v>
      </c>
      <c r="G1155" s="7">
        <v>4.6818347862843677</v>
      </c>
      <c r="H1155" s="7">
        <v>0.97477341175845256</v>
      </c>
      <c r="I1155" s="7">
        <v>4.2407280679158195</v>
      </c>
      <c r="J1155" s="7">
        <v>0.97101210691425177</v>
      </c>
      <c r="K1155" s="7">
        <v>4.350475727754735</v>
      </c>
      <c r="L1155" s="7">
        <v>0.97477341175845256</v>
      </c>
      <c r="M1155" s="7" t="s">
        <v>684</v>
      </c>
      <c r="N1155" s="7" t="s">
        <v>709</v>
      </c>
      <c r="O1155" s="7" t="s">
        <v>686</v>
      </c>
    </row>
    <row r="1156" spans="2:15" ht="15">
      <c r="B1156" s="6" t="s">
        <v>134</v>
      </c>
      <c r="C1156" s="7" t="s">
        <v>699</v>
      </c>
      <c r="D1156" s="7" t="s">
        <v>661</v>
      </c>
      <c r="E1156" s="7">
        <v>4.5430038649528495</v>
      </c>
      <c r="F1156" s="7">
        <v>1.040225094365804</v>
      </c>
      <c r="G1156" s="7">
        <v>4.6605742525921494</v>
      </c>
      <c r="H1156" s="7">
        <v>0.97477341175845256</v>
      </c>
      <c r="I1156" s="7">
        <v>4.22000386495285</v>
      </c>
      <c r="J1156" s="7">
        <v>0.96626682458043411</v>
      </c>
      <c r="K1156" s="7">
        <v>4.3292151940625159</v>
      </c>
      <c r="L1156" s="7">
        <v>0.97477341175845256</v>
      </c>
      <c r="M1156" s="7" t="s">
        <v>684</v>
      </c>
      <c r="N1156" s="7" t="s">
        <v>709</v>
      </c>
      <c r="O1156" s="7" t="s">
        <v>686</v>
      </c>
    </row>
    <row r="1157" spans="2:15" ht="15">
      <c r="B1157" s="6" t="s">
        <v>134</v>
      </c>
      <c r="C1157" s="7" t="s">
        <v>700</v>
      </c>
      <c r="D1157" s="7" t="s">
        <v>661</v>
      </c>
      <c r="E1157" s="7">
        <v>4.5369273286732605</v>
      </c>
      <c r="F1157" s="7">
        <v>1.0388337317976108</v>
      </c>
      <c r="G1157" s="7">
        <v>4.6543404589676118</v>
      </c>
      <c r="H1157" s="7">
        <v>0.97477341175845256</v>
      </c>
      <c r="I1157" s="7">
        <v>4.213927328673261</v>
      </c>
      <c r="J1157" s="7">
        <v>0.9648754620122425</v>
      </c>
      <c r="K1157" s="7">
        <v>4.3229814004379783</v>
      </c>
      <c r="L1157" s="7">
        <v>0.97477341175845256</v>
      </c>
      <c r="M1157" s="7" t="s">
        <v>684</v>
      </c>
      <c r="N1157" s="7" t="s">
        <v>709</v>
      </c>
      <c r="O1157" s="7" t="s">
        <v>686</v>
      </c>
    </row>
    <row r="1158" spans="2:15" ht="15">
      <c r="B1158" s="6" t="s">
        <v>134</v>
      </c>
      <c r="C1158" s="7" t="s">
        <v>701</v>
      </c>
      <c r="D1158" s="7" t="s">
        <v>661</v>
      </c>
      <c r="E1158" s="7">
        <v>4.5308507923936716</v>
      </c>
      <c r="F1158" s="7">
        <v>1.037442369229415</v>
      </c>
      <c r="G1158" s="7">
        <v>4.6481066653430734</v>
      </c>
      <c r="H1158" s="7">
        <v>0.97477341175845256</v>
      </c>
      <c r="I1158" s="7">
        <v>4.2078507923936721</v>
      </c>
      <c r="J1158" s="7">
        <v>0.96348409944404623</v>
      </c>
      <c r="K1158" s="7">
        <v>4.3167476068134398</v>
      </c>
      <c r="L1158" s="7">
        <v>0.97477341175845256</v>
      </c>
      <c r="M1158" s="7" t="s">
        <v>684</v>
      </c>
      <c r="N1158" s="7" t="s">
        <v>709</v>
      </c>
      <c r="O1158" s="7" t="s">
        <v>686</v>
      </c>
    </row>
    <row r="1159" spans="2:15" ht="15">
      <c r="B1159" s="6" t="s">
        <v>136</v>
      </c>
      <c r="C1159" s="7" t="s">
        <v>683</v>
      </c>
      <c r="D1159" s="7">
        <v>4.0776286519999996</v>
      </c>
      <c r="E1159" s="7">
        <v>3.669865787</v>
      </c>
      <c r="F1159" s="7">
        <v>1.7773971219224494</v>
      </c>
      <c r="G1159" s="7">
        <v>4.0776286519999996</v>
      </c>
      <c r="H1159" s="7">
        <v>0.90000000004904823</v>
      </c>
      <c r="I1159" s="7">
        <v>3.669865787</v>
      </c>
      <c r="J1159" s="7">
        <v>1.7773971219224494</v>
      </c>
      <c r="K1159" s="7">
        <v>4.0776286519999996</v>
      </c>
      <c r="L1159" s="7">
        <v>0.90000000004904823</v>
      </c>
      <c r="M1159" s="7" t="s">
        <v>684</v>
      </c>
      <c r="N1159" s="7" t="s">
        <v>709</v>
      </c>
      <c r="O1159" s="7" t="s">
        <v>686</v>
      </c>
    </row>
    <row r="1160" spans="2:15" ht="15">
      <c r="B1160" s="6" t="s">
        <v>136</v>
      </c>
      <c r="C1160" s="7" t="s">
        <v>687</v>
      </c>
      <c r="D1160" s="7">
        <v>3.5426327988000001</v>
      </c>
      <c r="E1160" s="7">
        <v>3.3655011587999999</v>
      </c>
      <c r="F1160" s="7">
        <v>1.1061867370608727</v>
      </c>
      <c r="G1160" s="7">
        <v>3.5426327988000001</v>
      </c>
      <c r="H1160" s="7">
        <v>0.94999999998306339</v>
      </c>
      <c r="I1160" s="7">
        <v>3.3655011587999999</v>
      </c>
      <c r="J1160" s="7">
        <v>1.1061867370608727</v>
      </c>
      <c r="K1160" s="7">
        <v>3.5426327988000001</v>
      </c>
      <c r="L1160" s="7">
        <v>0.94999999998306339</v>
      </c>
      <c r="M1160" s="7" t="s">
        <v>684</v>
      </c>
      <c r="N1160" s="7" t="s">
        <v>709</v>
      </c>
      <c r="O1160" s="7" t="s">
        <v>686</v>
      </c>
    </row>
    <row r="1161" spans="2:15" ht="15">
      <c r="B1161" s="6" t="s">
        <v>136</v>
      </c>
      <c r="C1161" s="7" t="s">
        <v>688</v>
      </c>
      <c r="D1161" s="7">
        <v>3.6426587329000002</v>
      </c>
      <c r="E1161" s="7">
        <v>3.4605257961999998</v>
      </c>
      <c r="F1161" s="7">
        <v>1.1374198249577829</v>
      </c>
      <c r="G1161" s="7">
        <v>3.6426587329000002</v>
      </c>
      <c r="H1161" s="7">
        <v>0.94999999998490103</v>
      </c>
      <c r="I1161" s="7">
        <v>3.4605257961999998</v>
      </c>
      <c r="J1161" s="7">
        <v>1.1374198249577829</v>
      </c>
      <c r="K1161" s="7">
        <v>3.6426587329000002</v>
      </c>
      <c r="L1161" s="7">
        <v>0.94999999998490103</v>
      </c>
      <c r="M1161" s="7" t="s">
        <v>684</v>
      </c>
      <c r="N1161" s="7" t="s">
        <v>709</v>
      </c>
      <c r="O1161" s="7" t="s">
        <v>686</v>
      </c>
    </row>
    <row r="1162" spans="2:15" ht="15">
      <c r="B1162" s="6" t="s">
        <v>136</v>
      </c>
      <c r="C1162" s="7" t="s">
        <v>689</v>
      </c>
      <c r="D1162" s="7">
        <v>3.2410000000000001</v>
      </c>
      <c r="E1162" s="7">
        <v>3.0790000000000002</v>
      </c>
      <c r="F1162" s="7">
        <v>1.0118497912239741</v>
      </c>
      <c r="G1162" s="7">
        <v>3.2410000000000001</v>
      </c>
      <c r="H1162" s="7">
        <v>0.95001542733724165</v>
      </c>
      <c r="I1162" s="7">
        <v>3.0790000000000002</v>
      </c>
      <c r="J1162" s="7">
        <v>1.0118497912239741</v>
      </c>
      <c r="K1162" s="7">
        <v>3.2410000000000001</v>
      </c>
      <c r="L1162" s="7">
        <v>0.95001542733724165</v>
      </c>
      <c r="M1162" s="7" t="s">
        <v>684</v>
      </c>
      <c r="N1162" s="7" t="s">
        <v>709</v>
      </c>
      <c r="O1162" s="7" t="s">
        <v>686</v>
      </c>
    </row>
    <row r="1163" spans="2:15" ht="15">
      <c r="B1163" s="6" t="s">
        <v>136</v>
      </c>
      <c r="C1163" s="7" t="s">
        <v>690</v>
      </c>
      <c r="D1163" s="7">
        <v>3.4980000000000002</v>
      </c>
      <c r="E1163" s="7">
        <v>3.323</v>
      </c>
      <c r="F1163" s="7">
        <v>1.092554346474353</v>
      </c>
      <c r="G1163" s="7">
        <v>3.4980000000000002</v>
      </c>
      <c r="H1163" s="7">
        <v>0.94997141223556314</v>
      </c>
      <c r="I1163" s="7">
        <v>3.323</v>
      </c>
      <c r="J1163" s="7">
        <v>1.092554346474353</v>
      </c>
      <c r="K1163" s="7">
        <v>3.4980000000000002</v>
      </c>
      <c r="L1163" s="7">
        <v>0.94997141223556314</v>
      </c>
      <c r="M1163" s="7" t="s">
        <v>684</v>
      </c>
      <c r="N1163" s="7" t="s">
        <v>709</v>
      </c>
      <c r="O1163" s="7" t="s">
        <v>686</v>
      </c>
    </row>
    <row r="1164" spans="2:15" ht="15">
      <c r="B1164" s="6" t="s">
        <v>136</v>
      </c>
      <c r="C1164" s="7" t="s">
        <v>691</v>
      </c>
      <c r="D1164" s="7">
        <v>3.887</v>
      </c>
      <c r="E1164" s="7">
        <v>3.6920000000000002</v>
      </c>
      <c r="F1164" s="7">
        <v>1.2156911614386279</v>
      </c>
      <c r="G1164" s="7">
        <v>3.887</v>
      </c>
      <c r="H1164" s="7">
        <v>0.94983277591973247</v>
      </c>
      <c r="I1164" s="7">
        <v>3.6920000000000002</v>
      </c>
      <c r="J1164" s="7">
        <v>1.2156911614386279</v>
      </c>
      <c r="K1164" s="7">
        <v>3.887</v>
      </c>
      <c r="L1164" s="7">
        <v>0.94983277591973247</v>
      </c>
      <c r="M1164" s="7" t="s">
        <v>684</v>
      </c>
      <c r="N1164" s="7" t="s">
        <v>709</v>
      </c>
      <c r="O1164" s="7" t="s">
        <v>686</v>
      </c>
    </row>
    <row r="1165" spans="2:15" ht="15">
      <c r="B1165" s="6" t="s">
        <v>136</v>
      </c>
      <c r="C1165" s="7" t="s">
        <v>692</v>
      </c>
      <c r="D1165" s="7" t="s">
        <v>661</v>
      </c>
      <c r="E1165" s="7">
        <v>3.6776497543166653</v>
      </c>
      <c r="F1165" s="7">
        <v>1.2109659537350246</v>
      </c>
      <c r="G1165" s="7">
        <v>3.8718918188052216</v>
      </c>
      <c r="H1165" s="7">
        <v>0.94983277591973247</v>
      </c>
      <c r="I1165" s="7">
        <v>3.6776497543166653</v>
      </c>
      <c r="J1165" s="7">
        <v>1.2109659537350246</v>
      </c>
      <c r="K1165" s="7">
        <v>3.8718918188052216</v>
      </c>
      <c r="L1165" s="7">
        <v>0.94983277591973247</v>
      </c>
      <c r="M1165" s="7" t="s">
        <v>684</v>
      </c>
      <c r="N1165" s="7" t="s">
        <v>709</v>
      </c>
      <c r="O1165" s="7" t="s">
        <v>686</v>
      </c>
    </row>
    <row r="1166" spans="2:15" ht="15">
      <c r="B1166" s="6" t="s">
        <v>136</v>
      </c>
      <c r="C1166" s="7" t="s">
        <v>693</v>
      </c>
      <c r="D1166" s="7" t="s">
        <v>661</v>
      </c>
      <c r="E1166" s="7">
        <v>3.662687766318415</v>
      </c>
      <c r="F1166" s="7">
        <v>1.2060393132780844</v>
      </c>
      <c r="G1166" s="7">
        <v>3.8561395849619933</v>
      </c>
      <c r="H1166" s="7">
        <v>0.94983277591973247</v>
      </c>
      <c r="I1166" s="7">
        <v>3.662687766318415</v>
      </c>
      <c r="J1166" s="7">
        <v>1.2060393132780844</v>
      </c>
      <c r="K1166" s="7">
        <v>3.8561395849619933</v>
      </c>
      <c r="L1166" s="7">
        <v>0.94983277591973247</v>
      </c>
      <c r="M1166" s="7" t="s">
        <v>684</v>
      </c>
      <c r="N1166" s="7" t="s">
        <v>709</v>
      </c>
      <c r="O1166" s="7" t="s">
        <v>686</v>
      </c>
    </row>
    <row r="1167" spans="2:15" ht="15">
      <c r="B1167" s="6" t="s">
        <v>136</v>
      </c>
      <c r="C1167" s="7" t="s">
        <v>694</v>
      </c>
      <c r="D1167" s="7" t="s">
        <v>661</v>
      </c>
      <c r="E1167" s="7">
        <v>3.6466682886412403</v>
      </c>
      <c r="F1167" s="7">
        <v>1.2007644656553855</v>
      </c>
      <c r="G1167" s="7">
        <v>3.8392740081117283</v>
      </c>
      <c r="H1167" s="7">
        <v>0.94983277591973247</v>
      </c>
      <c r="I1167" s="7">
        <v>3.6466682886412403</v>
      </c>
      <c r="J1167" s="7">
        <v>1.2007644656553855</v>
      </c>
      <c r="K1167" s="7">
        <v>3.8392740081117283</v>
      </c>
      <c r="L1167" s="7">
        <v>0.94983277591973247</v>
      </c>
      <c r="M1167" s="7" t="s">
        <v>684</v>
      </c>
      <c r="N1167" s="7" t="s">
        <v>709</v>
      </c>
      <c r="O1167" s="7" t="s">
        <v>686</v>
      </c>
    </row>
    <row r="1168" spans="2:15" ht="15">
      <c r="B1168" s="6" t="s">
        <v>136</v>
      </c>
      <c r="C1168" s="7" t="s">
        <v>695</v>
      </c>
      <c r="D1168" s="7" t="s">
        <v>661</v>
      </c>
      <c r="E1168" s="7">
        <v>3.6322007243718564</v>
      </c>
      <c r="F1168" s="7">
        <v>1.1960006276245527</v>
      </c>
      <c r="G1168" s="7">
        <v>3.824042311926708</v>
      </c>
      <c r="H1168" s="7">
        <v>0.94983277591973247</v>
      </c>
      <c r="I1168" s="7">
        <v>3.6322007243718564</v>
      </c>
      <c r="J1168" s="7">
        <v>1.1960006276245527</v>
      </c>
      <c r="K1168" s="7">
        <v>3.824042311926708</v>
      </c>
      <c r="L1168" s="7">
        <v>0.94983277591973247</v>
      </c>
      <c r="M1168" s="7" t="s">
        <v>684</v>
      </c>
      <c r="N1168" s="7" t="s">
        <v>709</v>
      </c>
      <c r="O1168" s="7" t="s">
        <v>686</v>
      </c>
    </row>
    <row r="1169" spans="2:15" ht="15">
      <c r="B1169" s="6" t="s">
        <v>136</v>
      </c>
      <c r="C1169" s="7" t="s">
        <v>696</v>
      </c>
      <c r="D1169" s="7" t="s">
        <v>661</v>
      </c>
      <c r="E1169" s="7">
        <v>3.6178859316695591</v>
      </c>
      <c r="F1169" s="7">
        <v>1.1912870937767701</v>
      </c>
      <c r="G1169" s="7">
        <v>3.8089714562295707</v>
      </c>
      <c r="H1169" s="7">
        <v>0.94983277591973247</v>
      </c>
      <c r="I1169" s="7">
        <v>3.6178859316695591</v>
      </c>
      <c r="J1169" s="7">
        <v>1.1912870937767701</v>
      </c>
      <c r="K1169" s="7">
        <v>3.8089714562295707</v>
      </c>
      <c r="L1169" s="7">
        <v>0.94983277591973247</v>
      </c>
      <c r="M1169" s="7" t="s">
        <v>684</v>
      </c>
      <c r="N1169" s="7" t="s">
        <v>709</v>
      </c>
      <c r="O1169" s="7" t="s">
        <v>686</v>
      </c>
    </row>
    <row r="1170" spans="2:15" ht="15">
      <c r="B1170" s="6" t="s">
        <v>136</v>
      </c>
      <c r="C1170" s="7" t="s">
        <v>697</v>
      </c>
      <c r="D1170" s="7" t="s">
        <v>661</v>
      </c>
      <c r="E1170" s="7">
        <v>3.6042771702387131</v>
      </c>
      <c r="F1170" s="7">
        <v>1.1868060398792608</v>
      </c>
      <c r="G1170" s="7">
        <v>3.7946439221879409</v>
      </c>
      <c r="H1170" s="7">
        <v>0.94983277591973247</v>
      </c>
      <c r="I1170" s="7">
        <v>3.6042771702387131</v>
      </c>
      <c r="J1170" s="7">
        <v>1.1868060398792608</v>
      </c>
      <c r="K1170" s="7">
        <v>3.7946439221879409</v>
      </c>
      <c r="L1170" s="7">
        <v>0.94983277591973247</v>
      </c>
      <c r="M1170" s="7" t="s">
        <v>684</v>
      </c>
      <c r="N1170" s="7" t="s">
        <v>709</v>
      </c>
      <c r="O1170" s="7" t="s">
        <v>686</v>
      </c>
    </row>
    <row r="1171" spans="2:15" ht="15">
      <c r="B1171" s="6" t="s">
        <v>136</v>
      </c>
      <c r="C1171" s="7" t="s">
        <v>698</v>
      </c>
      <c r="D1171" s="7" t="s">
        <v>661</v>
      </c>
      <c r="E1171" s="7">
        <v>3.5914511689231969</v>
      </c>
      <c r="F1171" s="7">
        <v>1.18258273098547</v>
      </c>
      <c r="G1171" s="7">
        <v>3.7811404912254782</v>
      </c>
      <c r="H1171" s="7">
        <v>0.94983277591973247</v>
      </c>
      <c r="I1171" s="7">
        <v>3.5914511689231969</v>
      </c>
      <c r="J1171" s="7">
        <v>1.18258273098547</v>
      </c>
      <c r="K1171" s="7">
        <v>3.7811404912254782</v>
      </c>
      <c r="L1171" s="7">
        <v>0.94983277591973247</v>
      </c>
      <c r="M1171" s="7" t="s">
        <v>684</v>
      </c>
      <c r="N1171" s="7" t="s">
        <v>709</v>
      </c>
      <c r="O1171" s="7" t="s">
        <v>686</v>
      </c>
    </row>
    <row r="1172" spans="2:15" ht="15">
      <c r="B1172" s="6" t="s">
        <v>136</v>
      </c>
      <c r="C1172" s="7" t="s">
        <v>699</v>
      </c>
      <c r="D1172" s="7" t="s">
        <v>661</v>
      </c>
      <c r="E1172" s="7">
        <v>3.5805664109417177</v>
      </c>
      <c r="F1172" s="7">
        <v>1.1789986291240184</v>
      </c>
      <c r="G1172" s="7">
        <v>3.7696808340548364</v>
      </c>
      <c r="H1172" s="7">
        <v>0.94983277591973247</v>
      </c>
      <c r="I1172" s="7">
        <v>3.5805664109417177</v>
      </c>
      <c r="J1172" s="7">
        <v>1.1789986291240184</v>
      </c>
      <c r="K1172" s="7">
        <v>3.7696808340548364</v>
      </c>
      <c r="L1172" s="7">
        <v>0.94983277591973247</v>
      </c>
      <c r="M1172" s="7" t="s">
        <v>684</v>
      </c>
      <c r="N1172" s="7" t="s">
        <v>709</v>
      </c>
      <c r="O1172" s="7" t="s">
        <v>686</v>
      </c>
    </row>
    <row r="1173" spans="2:15" ht="15">
      <c r="B1173" s="6" t="s">
        <v>136</v>
      </c>
      <c r="C1173" s="7" t="s">
        <v>700</v>
      </c>
      <c r="D1173" s="7" t="s">
        <v>661</v>
      </c>
      <c r="E1173" s="7">
        <v>3.5778758139753761</v>
      </c>
      <c r="F1173" s="7">
        <v>1.1781126770787926</v>
      </c>
      <c r="G1173" s="7">
        <v>3.7668481280937938</v>
      </c>
      <c r="H1173" s="7">
        <v>0.94983277591973247</v>
      </c>
      <c r="I1173" s="7">
        <v>3.5778758139753761</v>
      </c>
      <c r="J1173" s="7">
        <v>1.1781126770787926</v>
      </c>
      <c r="K1173" s="7">
        <v>3.7668481280937938</v>
      </c>
      <c r="L1173" s="7">
        <v>0.94983277591973247</v>
      </c>
      <c r="M1173" s="7" t="s">
        <v>684</v>
      </c>
      <c r="N1173" s="7" t="s">
        <v>709</v>
      </c>
      <c r="O1173" s="7" t="s">
        <v>686</v>
      </c>
    </row>
    <row r="1174" spans="2:15" ht="15">
      <c r="B1174" s="6" t="s">
        <v>136</v>
      </c>
      <c r="C1174" s="7" t="s">
        <v>701</v>
      </c>
      <c r="D1174" s="7" t="s">
        <v>661</v>
      </c>
      <c r="E1174" s="7">
        <v>3.575185217009035</v>
      </c>
      <c r="F1174" s="7">
        <v>1.1772267250335653</v>
      </c>
      <c r="G1174" s="7">
        <v>3.7640154221327515</v>
      </c>
      <c r="H1174" s="7">
        <v>0.94983277591973247</v>
      </c>
      <c r="I1174" s="7">
        <v>3.575185217009035</v>
      </c>
      <c r="J1174" s="7">
        <v>1.1772267250335653</v>
      </c>
      <c r="K1174" s="7">
        <v>3.7640154221327515</v>
      </c>
      <c r="L1174" s="7">
        <v>0.94983277591973247</v>
      </c>
      <c r="M1174" s="7" t="s">
        <v>684</v>
      </c>
      <c r="N1174" s="7" t="s">
        <v>709</v>
      </c>
      <c r="O1174" s="7" t="s">
        <v>686</v>
      </c>
    </row>
    <row r="1175" spans="2:15" ht="15">
      <c r="B1175" s="6" t="s">
        <v>629</v>
      </c>
      <c r="C1175" s="7" t="s">
        <v>683</v>
      </c>
      <c r="D1175" s="7">
        <v>0.88040763</v>
      </c>
      <c r="E1175" s="7">
        <v>0.74988001999999998</v>
      </c>
      <c r="F1175" s="7">
        <v>0.46129984886949243</v>
      </c>
      <c r="G1175" s="7">
        <v>0.88040763</v>
      </c>
      <c r="H1175" s="7">
        <v>0.85174184599013525</v>
      </c>
      <c r="I1175" s="7">
        <v>0.74988001999999998</v>
      </c>
      <c r="J1175" s="7">
        <v>0.46129984886949243</v>
      </c>
      <c r="K1175" s="7">
        <v>0.88040763</v>
      </c>
      <c r="L1175" s="7">
        <v>0.85174184599013525</v>
      </c>
      <c r="M1175" s="7" t="s">
        <v>703</v>
      </c>
      <c r="N1175" s="7" t="s">
        <v>709</v>
      </c>
      <c r="O1175" s="7" t="s">
        <v>686</v>
      </c>
    </row>
    <row r="1176" spans="2:15" ht="15">
      <c r="B1176" s="6" t="s">
        <v>629</v>
      </c>
      <c r="C1176" s="7" t="s">
        <v>687</v>
      </c>
      <c r="D1176" s="7">
        <v>0.95014368999999999</v>
      </c>
      <c r="E1176" s="7">
        <v>0.74474001000000001</v>
      </c>
      <c r="F1176" s="7">
        <v>0.59002995614800435</v>
      </c>
      <c r="G1176" s="7">
        <v>0.95014368999999999</v>
      </c>
      <c r="H1176" s="7">
        <v>0.78381829805131897</v>
      </c>
      <c r="I1176" s="7">
        <v>0.74474001000000001</v>
      </c>
      <c r="J1176" s="7">
        <v>0.59002995614800435</v>
      </c>
      <c r="K1176" s="7">
        <v>0.95014368999999999</v>
      </c>
      <c r="L1176" s="7">
        <v>0.78381829805131897</v>
      </c>
      <c r="M1176" s="7" t="s">
        <v>703</v>
      </c>
      <c r="N1176" s="7" t="s">
        <v>709</v>
      </c>
      <c r="O1176" s="7" t="s">
        <v>686</v>
      </c>
    </row>
    <row r="1177" spans="2:15" ht="15">
      <c r="B1177" s="6" t="s">
        <v>629</v>
      </c>
      <c r="C1177" s="7" t="s">
        <v>688</v>
      </c>
      <c r="D1177" s="7">
        <v>1.0767100999999999</v>
      </c>
      <c r="E1177" s="7">
        <v>0.97496002999999998</v>
      </c>
      <c r="F1177" s="7">
        <v>0.45689996645262393</v>
      </c>
      <c r="G1177" s="7">
        <v>1.0767100999999999</v>
      </c>
      <c r="H1177" s="7">
        <v>0.90549910324051019</v>
      </c>
      <c r="I1177" s="7">
        <v>0.97496002999999998</v>
      </c>
      <c r="J1177" s="7">
        <v>0.45689996645262393</v>
      </c>
      <c r="K1177" s="7">
        <v>1.0767100999999999</v>
      </c>
      <c r="L1177" s="7">
        <v>0.90549910324051019</v>
      </c>
      <c r="M1177" s="7" t="s">
        <v>703</v>
      </c>
      <c r="N1177" s="7" t="s">
        <v>709</v>
      </c>
      <c r="O1177" s="7" t="s">
        <v>686</v>
      </c>
    </row>
    <row r="1178" spans="2:15" ht="15">
      <c r="B1178" s="6" t="s">
        <v>629</v>
      </c>
      <c r="C1178" s="7" t="s">
        <v>689</v>
      </c>
      <c r="D1178" s="7" t="s">
        <v>661</v>
      </c>
      <c r="E1178" s="7" t="s">
        <v>661</v>
      </c>
      <c r="F1178" s="7" t="s">
        <v>661</v>
      </c>
      <c r="G1178" s="7" t="s">
        <v>661</v>
      </c>
      <c r="H1178" s="7" t="s">
        <v>661</v>
      </c>
      <c r="I1178" s="7" t="s">
        <v>661</v>
      </c>
      <c r="J1178" s="7" t="s">
        <v>661</v>
      </c>
      <c r="K1178" s="7" t="s">
        <v>661</v>
      </c>
      <c r="L1178" s="7" t="s">
        <v>661</v>
      </c>
      <c r="M1178" s="7" t="s">
        <v>703</v>
      </c>
      <c r="N1178" s="7" t="s">
        <v>709</v>
      </c>
      <c r="O1178" s="7" t="s">
        <v>686</v>
      </c>
    </row>
    <row r="1179" spans="2:15" ht="15">
      <c r="B1179" s="6" t="s">
        <v>629</v>
      </c>
      <c r="C1179" s="7" t="s">
        <v>690</v>
      </c>
      <c r="D1179" s="7" t="s">
        <v>661</v>
      </c>
      <c r="E1179" s="7" t="s">
        <v>661</v>
      </c>
      <c r="F1179" s="7" t="s">
        <v>661</v>
      </c>
      <c r="G1179" s="7" t="s">
        <v>661</v>
      </c>
      <c r="H1179" s="7" t="s">
        <v>661</v>
      </c>
      <c r="I1179" s="7" t="s">
        <v>661</v>
      </c>
      <c r="J1179" s="7" t="s">
        <v>661</v>
      </c>
      <c r="K1179" s="7" t="s">
        <v>661</v>
      </c>
      <c r="L1179" s="7" t="s">
        <v>661</v>
      </c>
      <c r="M1179" s="7" t="s">
        <v>703</v>
      </c>
      <c r="N1179" s="7" t="s">
        <v>709</v>
      </c>
      <c r="O1179" s="7" t="s">
        <v>686</v>
      </c>
    </row>
    <row r="1180" spans="2:15" ht="15">
      <c r="B1180" s="6" t="s">
        <v>629</v>
      </c>
      <c r="C1180" s="7" t="s">
        <v>691</v>
      </c>
      <c r="D1180" s="7" t="s">
        <v>661</v>
      </c>
      <c r="E1180" s="7" t="s">
        <v>661</v>
      </c>
      <c r="F1180" s="7" t="s">
        <v>661</v>
      </c>
      <c r="G1180" s="7" t="s">
        <v>661</v>
      </c>
      <c r="H1180" s="7" t="s">
        <v>661</v>
      </c>
      <c r="I1180" s="7" t="s">
        <v>661</v>
      </c>
      <c r="J1180" s="7" t="s">
        <v>661</v>
      </c>
      <c r="K1180" s="7" t="s">
        <v>661</v>
      </c>
      <c r="L1180" s="7" t="s">
        <v>661</v>
      </c>
      <c r="M1180" s="7" t="s">
        <v>703</v>
      </c>
      <c r="N1180" s="7" t="s">
        <v>709</v>
      </c>
      <c r="O1180" s="7" t="s">
        <v>686</v>
      </c>
    </row>
    <row r="1181" spans="2:15" ht="15">
      <c r="B1181" s="6" t="s">
        <v>629</v>
      </c>
      <c r="C1181" s="7" t="s">
        <v>692</v>
      </c>
      <c r="D1181" s="7" t="s">
        <v>661</v>
      </c>
      <c r="E1181" s="7" t="s">
        <v>661</v>
      </c>
      <c r="F1181" s="7" t="s">
        <v>661</v>
      </c>
      <c r="G1181" s="7" t="s">
        <v>661</v>
      </c>
      <c r="H1181" s="7" t="s">
        <v>661</v>
      </c>
      <c r="I1181" s="7" t="s">
        <v>661</v>
      </c>
      <c r="J1181" s="7" t="s">
        <v>661</v>
      </c>
      <c r="K1181" s="7" t="s">
        <v>661</v>
      </c>
      <c r="L1181" s="7" t="s">
        <v>661</v>
      </c>
      <c r="M1181" s="7" t="s">
        <v>703</v>
      </c>
      <c r="N1181" s="7" t="s">
        <v>709</v>
      </c>
      <c r="O1181" s="7" t="s">
        <v>686</v>
      </c>
    </row>
    <row r="1182" spans="2:15" ht="15">
      <c r="B1182" s="6" t="s">
        <v>629</v>
      </c>
      <c r="C1182" s="7" t="s">
        <v>693</v>
      </c>
      <c r="D1182" s="7" t="s">
        <v>661</v>
      </c>
      <c r="E1182" s="7" t="s">
        <v>661</v>
      </c>
      <c r="F1182" s="7" t="s">
        <v>661</v>
      </c>
      <c r="G1182" s="7" t="s">
        <v>661</v>
      </c>
      <c r="H1182" s="7" t="s">
        <v>661</v>
      </c>
      <c r="I1182" s="7" t="s">
        <v>661</v>
      </c>
      <c r="J1182" s="7" t="s">
        <v>661</v>
      </c>
      <c r="K1182" s="7" t="s">
        <v>661</v>
      </c>
      <c r="L1182" s="7" t="s">
        <v>661</v>
      </c>
      <c r="M1182" s="7" t="s">
        <v>703</v>
      </c>
      <c r="N1182" s="7" t="s">
        <v>709</v>
      </c>
      <c r="O1182" s="7" t="s">
        <v>686</v>
      </c>
    </row>
    <row r="1183" spans="2:15" ht="15">
      <c r="B1183" s="6" t="s">
        <v>629</v>
      </c>
      <c r="C1183" s="7" t="s">
        <v>694</v>
      </c>
      <c r="D1183" s="7" t="s">
        <v>661</v>
      </c>
      <c r="E1183" s="7" t="s">
        <v>661</v>
      </c>
      <c r="F1183" s="7" t="s">
        <v>661</v>
      </c>
      <c r="G1183" s="7" t="s">
        <v>661</v>
      </c>
      <c r="H1183" s="7" t="s">
        <v>661</v>
      </c>
      <c r="I1183" s="7" t="s">
        <v>661</v>
      </c>
      <c r="J1183" s="7" t="s">
        <v>661</v>
      </c>
      <c r="K1183" s="7" t="s">
        <v>661</v>
      </c>
      <c r="L1183" s="7" t="s">
        <v>661</v>
      </c>
      <c r="M1183" s="7" t="s">
        <v>703</v>
      </c>
      <c r="N1183" s="7" t="s">
        <v>709</v>
      </c>
      <c r="O1183" s="7" t="s">
        <v>686</v>
      </c>
    </row>
    <row r="1184" spans="2:15" ht="15">
      <c r="B1184" s="6" t="s">
        <v>629</v>
      </c>
      <c r="C1184" s="7" t="s">
        <v>695</v>
      </c>
      <c r="D1184" s="7" t="s">
        <v>661</v>
      </c>
      <c r="E1184" s="7" t="s">
        <v>661</v>
      </c>
      <c r="F1184" s="7" t="s">
        <v>661</v>
      </c>
      <c r="G1184" s="7" t="s">
        <v>661</v>
      </c>
      <c r="H1184" s="7" t="s">
        <v>661</v>
      </c>
      <c r="I1184" s="7" t="s">
        <v>661</v>
      </c>
      <c r="J1184" s="7" t="s">
        <v>661</v>
      </c>
      <c r="K1184" s="7" t="s">
        <v>661</v>
      </c>
      <c r="L1184" s="7" t="s">
        <v>661</v>
      </c>
      <c r="M1184" s="7" t="s">
        <v>703</v>
      </c>
      <c r="N1184" s="7" t="s">
        <v>709</v>
      </c>
      <c r="O1184" s="7" t="s">
        <v>686</v>
      </c>
    </row>
    <row r="1185" spans="2:15" ht="15">
      <c r="B1185" s="6" t="s">
        <v>629</v>
      </c>
      <c r="C1185" s="7" t="s">
        <v>696</v>
      </c>
      <c r="D1185" s="7" t="s">
        <v>661</v>
      </c>
      <c r="E1185" s="7" t="s">
        <v>661</v>
      </c>
      <c r="F1185" s="7" t="s">
        <v>661</v>
      </c>
      <c r="G1185" s="7" t="s">
        <v>661</v>
      </c>
      <c r="H1185" s="7" t="s">
        <v>661</v>
      </c>
      <c r="I1185" s="7" t="s">
        <v>661</v>
      </c>
      <c r="J1185" s="7" t="s">
        <v>661</v>
      </c>
      <c r="K1185" s="7" t="s">
        <v>661</v>
      </c>
      <c r="L1185" s="7" t="s">
        <v>661</v>
      </c>
      <c r="M1185" s="7" t="s">
        <v>703</v>
      </c>
      <c r="N1185" s="7" t="s">
        <v>709</v>
      </c>
      <c r="O1185" s="7" t="s">
        <v>686</v>
      </c>
    </row>
    <row r="1186" spans="2:15" ht="15">
      <c r="B1186" s="6" t="s">
        <v>629</v>
      </c>
      <c r="C1186" s="7" t="s">
        <v>697</v>
      </c>
      <c r="D1186" s="7" t="s">
        <v>661</v>
      </c>
      <c r="E1186" s="7" t="s">
        <v>661</v>
      </c>
      <c r="F1186" s="7" t="s">
        <v>661</v>
      </c>
      <c r="G1186" s="7" t="s">
        <v>661</v>
      </c>
      <c r="H1186" s="7" t="s">
        <v>661</v>
      </c>
      <c r="I1186" s="7" t="s">
        <v>661</v>
      </c>
      <c r="J1186" s="7" t="s">
        <v>661</v>
      </c>
      <c r="K1186" s="7" t="s">
        <v>661</v>
      </c>
      <c r="L1186" s="7" t="s">
        <v>661</v>
      </c>
      <c r="M1186" s="7" t="s">
        <v>703</v>
      </c>
      <c r="N1186" s="7" t="s">
        <v>709</v>
      </c>
      <c r="O1186" s="7" t="s">
        <v>686</v>
      </c>
    </row>
    <row r="1187" spans="2:15" ht="15">
      <c r="B1187" s="6" t="s">
        <v>629</v>
      </c>
      <c r="C1187" s="7" t="s">
        <v>698</v>
      </c>
      <c r="D1187" s="7" t="s">
        <v>661</v>
      </c>
      <c r="E1187" s="7" t="s">
        <v>661</v>
      </c>
      <c r="F1187" s="7" t="s">
        <v>661</v>
      </c>
      <c r="G1187" s="7" t="s">
        <v>661</v>
      </c>
      <c r="H1187" s="7" t="s">
        <v>661</v>
      </c>
      <c r="I1187" s="7" t="s">
        <v>661</v>
      </c>
      <c r="J1187" s="7" t="s">
        <v>661</v>
      </c>
      <c r="K1187" s="7" t="s">
        <v>661</v>
      </c>
      <c r="L1187" s="7" t="s">
        <v>661</v>
      </c>
      <c r="M1187" s="7" t="s">
        <v>703</v>
      </c>
      <c r="N1187" s="7" t="s">
        <v>709</v>
      </c>
      <c r="O1187" s="7" t="s">
        <v>686</v>
      </c>
    </row>
    <row r="1188" spans="2:15" ht="15">
      <c r="B1188" s="6" t="s">
        <v>629</v>
      </c>
      <c r="C1188" s="7" t="s">
        <v>699</v>
      </c>
      <c r="D1188" s="7" t="s">
        <v>661</v>
      </c>
      <c r="E1188" s="7" t="s">
        <v>661</v>
      </c>
      <c r="F1188" s="7" t="s">
        <v>661</v>
      </c>
      <c r="G1188" s="7" t="s">
        <v>661</v>
      </c>
      <c r="H1188" s="7" t="s">
        <v>661</v>
      </c>
      <c r="I1188" s="7" t="s">
        <v>661</v>
      </c>
      <c r="J1188" s="7" t="s">
        <v>661</v>
      </c>
      <c r="K1188" s="7" t="s">
        <v>661</v>
      </c>
      <c r="L1188" s="7" t="s">
        <v>661</v>
      </c>
      <c r="M1188" s="7" t="s">
        <v>703</v>
      </c>
      <c r="N1188" s="7" t="s">
        <v>709</v>
      </c>
      <c r="O1188" s="7" t="s">
        <v>686</v>
      </c>
    </row>
    <row r="1189" spans="2:15" ht="15">
      <c r="B1189" s="6" t="s">
        <v>629</v>
      </c>
      <c r="C1189" s="7" t="s">
        <v>700</v>
      </c>
      <c r="D1189" s="7" t="s">
        <v>661</v>
      </c>
      <c r="E1189" s="7" t="s">
        <v>661</v>
      </c>
      <c r="F1189" s="7" t="s">
        <v>661</v>
      </c>
      <c r="G1189" s="7" t="s">
        <v>661</v>
      </c>
      <c r="H1189" s="7" t="s">
        <v>661</v>
      </c>
      <c r="I1189" s="7" t="s">
        <v>661</v>
      </c>
      <c r="J1189" s="7" t="s">
        <v>661</v>
      </c>
      <c r="K1189" s="7" t="s">
        <v>661</v>
      </c>
      <c r="L1189" s="7" t="s">
        <v>661</v>
      </c>
      <c r="M1189" s="7" t="s">
        <v>703</v>
      </c>
      <c r="N1189" s="7" t="s">
        <v>709</v>
      </c>
      <c r="O1189" s="7" t="s">
        <v>686</v>
      </c>
    </row>
    <row r="1190" spans="2:15" ht="15">
      <c r="B1190" s="6" t="s">
        <v>629</v>
      </c>
      <c r="C1190" s="7" t="s">
        <v>701</v>
      </c>
      <c r="D1190" s="7" t="s">
        <v>661</v>
      </c>
      <c r="E1190" s="7" t="s">
        <v>661</v>
      </c>
      <c r="F1190" s="7" t="s">
        <v>661</v>
      </c>
      <c r="G1190" s="7" t="s">
        <v>661</v>
      </c>
      <c r="H1190" s="7" t="s">
        <v>661</v>
      </c>
      <c r="I1190" s="7" t="s">
        <v>661</v>
      </c>
      <c r="J1190" s="7" t="s">
        <v>661</v>
      </c>
      <c r="K1190" s="7" t="s">
        <v>661</v>
      </c>
      <c r="L1190" s="7" t="s">
        <v>661</v>
      </c>
      <c r="M1190" s="7" t="s">
        <v>703</v>
      </c>
      <c r="N1190" s="7" t="s">
        <v>709</v>
      </c>
      <c r="O1190" s="7" t="s">
        <v>686</v>
      </c>
    </row>
    <row r="1191" spans="2:15" ht="15">
      <c r="B1191" s="6" t="s">
        <v>630</v>
      </c>
      <c r="C1191" s="7" t="s">
        <v>683</v>
      </c>
      <c r="D1191" s="7">
        <v>0.22625549</v>
      </c>
      <c r="E1191" s="7">
        <v>0.17724999999999999</v>
      </c>
      <c r="F1191" s="7">
        <v>0.14061999948492429</v>
      </c>
      <c r="G1191" s="7">
        <v>0.22625549</v>
      </c>
      <c r="H1191" s="7">
        <v>0.78340640485673951</v>
      </c>
      <c r="I1191" s="7">
        <v>0.17724999999999999</v>
      </c>
      <c r="J1191" s="7">
        <v>0.14061999948492429</v>
      </c>
      <c r="K1191" s="7">
        <v>0.22625549</v>
      </c>
      <c r="L1191" s="7">
        <v>0.78340640485673951</v>
      </c>
      <c r="M1191" s="7" t="s">
        <v>703</v>
      </c>
      <c r="N1191" s="7" t="s">
        <v>709</v>
      </c>
      <c r="O1191" s="7" t="s">
        <v>686</v>
      </c>
    </row>
    <row r="1192" spans="2:15" ht="15">
      <c r="B1192" s="6" t="s">
        <v>630</v>
      </c>
      <c r="C1192" s="7" t="s">
        <v>687</v>
      </c>
      <c r="D1192" s="7">
        <v>0.18593249000000001</v>
      </c>
      <c r="E1192" s="7">
        <v>0.18060000000000001</v>
      </c>
      <c r="F1192" s="7">
        <v>4.4210076199890182E-2</v>
      </c>
      <c r="G1192" s="7">
        <v>0.18593249000000001</v>
      </c>
      <c r="H1192" s="7">
        <v>0.97132028942332782</v>
      </c>
      <c r="I1192" s="7">
        <v>0.18060000000000001</v>
      </c>
      <c r="J1192" s="7">
        <v>4.4210076199890182E-2</v>
      </c>
      <c r="K1192" s="7">
        <v>0.18593249000000001</v>
      </c>
      <c r="L1192" s="7">
        <v>0.97132028942332782</v>
      </c>
      <c r="M1192" s="7" t="s">
        <v>703</v>
      </c>
      <c r="N1192" s="7" t="s">
        <v>709</v>
      </c>
      <c r="O1192" s="7" t="s">
        <v>686</v>
      </c>
    </row>
    <row r="1193" spans="2:15" ht="15">
      <c r="B1193" s="6" t="s">
        <v>630</v>
      </c>
      <c r="C1193" s="7" t="s">
        <v>688</v>
      </c>
      <c r="D1193" s="7">
        <v>0.99980234999999995</v>
      </c>
      <c r="E1193" s="7">
        <v>0.89640003000000001</v>
      </c>
      <c r="F1193" s="7">
        <v>0.44279987046240371</v>
      </c>
      <c r="G1193" s="7">
        <v>0.99980234999999995</v>
      </c>
      <c r="H1193" s="7">
        <v>0.89657723849118787</v>
      </c>
      <c r="I1193" s="7">
        <v>0.89640003000000001</v>
      </c>
      <c r="J1193" s="7">
        <v>0.44279987046240371</v>
      </c>
      <c r="K1193" s="7">
        <v>0.99980234999999995</v>
      </c>
      <c r="L1193" s="7">
        <v>0.89657723849118787</v>
      </c>
      <c r="M1193" s="7" t="s">
        <v>703</v>
      </c>
      <c r="N1193" s="7" t="s">
        <v>709</v>
      </c>
      <c r="O1193" s="7" t="s">
        <v>686</v>
      </c>
    </row>
    <row r="1194" spans="2:15" ht="15">
      <c r="B1194" s="6" t="s">
        <v>630</v>
      </c>
      <c r="C1194" s="7" t="s">
        <v>689</v>
      </c>
      <c r="D1194" s="7">
        <v>0.72799999999999998</v>
      </c>
      <c r="E1194" s="7">
        <v>0.68600000000000005</v>
      </c>
      <c r="F1194" s="7">
        <v>0.24369653259740881</v>
      </c>
      <c r="G1194" s="7">
        <v>0.72799999999999998</v>
      </c>
      <c r="H1194" s="7">
        <v>0.9423076923076924</v>
      </c>
      <c r="I1194" s="7">
        <v>0.68600000000000005</v>
      </c>
      <c r="J1194" s="7">
        <v>0.24369653259740881</v>
      </c>
      <c r="K1194" s="7">
        <v>0.72799999999999998</v>
      </c>
      <c r="L1194" s="7">
        <v>0.9423076923076924</v>
      </c>
      <c r="M1194" s="7" t="s">
        <v>703</v>
      </c>
      <c r="N1194" s="7" t="s">
        <v>709</v>
      </c>
      <c r="O1194" s="7" t="s">
        <v>686</v>
      </c>
    </row>
    <row r="1195" spans="2:15" ht="15">
      <c r="B1195" s="6" t="s">
        <v>630</v>
      </c>
      <c r="C1195" s="7" t="s">
        <v>690</v>
      </c>
      <c r="D1195" s="7">
        <v>0.73199999999999998</v>
      </c>
      <c r="E1195" s="7">
        <v>0.69099999999999995</v>
      </c>
      <c r="F1195" s="7">
        <v>0.37593557643704045</v>
      </c>
      <c r="G1195" s="7">
        <v>0.78664385692068417</v>
      </c>
      <c r="H1195" s="7">
        <v>0.87841530054644812</v>
      </c>
      <c r="I1195" s="7">
        <v>0.69099999999999995</v>
      </c>
      <c r="J1195" s="7">
        <v>0.37593557643704045</v>
      </c>
      <c r="K1195" s="7">
        <v>0.78664385692068417</v>
      </c>
      <c r="L1195" s="7">
        <v>0.87841530054644812</v>
      </c>
      <c r="M1195" s="7" t="s">
        <v>703</v>
      </c>
      <c r="N1195" s="7" t="s">
        <v>709</v>
      </c>
      <c r="O1195" s="7" t="s">
        <v>686</v>
      </c>
    </row>
    <row r="1196" spans="2:15" ht="15">
      <c r="B1196" s="6" t="s">
        <v>630</v>
      </c>
      <c r="C1196" s="7" t="s">
        <v>691</v>
      </c>
      <c r="D1196" s="7">
        <v>1.167</v>
      </c>
      <c r="E1196" s="7">
        <v>1.1160000000000001</v>
      </c>
      <c r="F1196" s="7">
        <v>0.34122280111387604</v>
      </c>
      <c r="G1196" s="7">
        <v>1.167</v>
      </c>
      <c r="H1196" s="7">
        <v>0.95629820051413883</v>
      </c>
      <c r="I1196" s="7">
        <v>1.1160000000000001</v>
      </c>
      <c r="J1196" s="7">
        <v>0.34122280111387604</v>
      </c>
      <c r="K1196" s="7">
        <v>1.167</v>
      </c>
      <c r="L1196" s="7">
        <v>0.95629820051413883</v>
      </c>
      <c r="M1196" s="7" t="s">
        <v>703</v>
      </c>
      <c r="N1196" s="7" t="s">
        <v>709</v>
      </c>
      <c r="O1196" s="7" t="s">
        <v>686</v>
      </c>
    </row>
    <row r="1197" spans="2:15" ht="15">
      <c r="B1197" s="6" t="s">
        <v>630</v>
      </c>
      <c r="C1197" s="7" t="s">
        <v>692</v>
      </c>
      <c r="D1197" s="7" t="s">
        <v>661</v>
      </c>
      <c r="E1197" s="7">
        <v>1.1160000000000001</v>
      </c>
      <c r="F1197" s="7">
        <v>0.52548967700695715</v>
      </c>
      <c r="G1197" s="7">
        <v>1.2335296513018552</v>
      </c>
      <c r="H1197" s="7">
        <v>0.90472085435658922</v>
      </c>
      <c r="I1197" s="7">
        <v>1.1160000000000001</v>
      </c>
      <c r="J1197" s="7">
        <v>0.52548967700695715</v>
      </c>
      <c r="K1197" s="7">
        <v>1.2335296513018552</v>
      </c>
      <c r="L1197" s="7">
        <v>0.90472085435658922</v>
      </c>
      <c r="M1197" s="7" t="s">
        <v>703</v>
      </c>
      <c r="N1197" s="7" t="s">
        <v>709</v>
      </c>
      <c r="O1197" s="7" t="s">
        <v>686</v>
      </c>
    </row>
    <row r="1198" spans="2:15" ht="15">
      <c r="B1198" s="6" t="s">
        <v>630</v>
      </c>
      <c r="C1198" s="7" t="s">
        <v>693</v>
      </c>
      <c r="D1198" s="7" t="s">
        <v>661</v>
      </c>
      <c r="E1198" s="7">
        <v>1.1160000000000001</v>
      </c>
      <c r="F1198" s="7">
        <v>0.52548967700695715</v>
      </c>
      <c r="G1198" s="7">
        <v>1.2335296513018552</v>
      </c>
      <c r="H1198" s="7">
        <v>0.90472085435658922</v>
      </c>
      <c r="I1198" s="7">
        <v>1.1160000000000001</v>
      </c>
      <c r="J1198" s="7">
        <v>0.52548967700695715</v>
      </c>
      <c r="K1198" s="7">
        <v>1.2335296513018552</v>
      </c>
      <c r="L1198" s="7">
        <v>0.90472085435658922</v>
      </c>
      <c r="M1198" s="7" t="s">
        <v>703</v>
      </c>
      <c r="N1198" s="7" t="s">
        <v>709</v>
      </c>
      <c r="O1198" s="7" t="s">
        <v>686</v>
      </c>
    </row>
    <row r="1199" spans="2:15" ht="15">
      <c r="B1199" s="6" t="s">
        <v>630</v>
      </c>
      <c r="C1199" s="7" t="s">
        <v>694</v>
      </c>
      <c r="D1199" s="7" t="s">
        <v>661</v>
      </c>
      <c r="E1199" s="7">
        <v>1.1160000000000001</v>
      </c>
      <c r="F1199" s="7">
        <v>0.52548967700695715</v>
      </c>
      <c r="G1199" s="7">
        <v>1.2335296513018552</v>
      </c>
      <c r="H1199" s="7">
        <v>0.90472085435658922</v>
      </c>
      <c r="I1199" s="7">
        <v>1.1160000000000001</v>
      </c>
      <c r="J1199" s="7">
        <v>0.52548967700695715</v>
      </c>
      <c r="K1199" s="7">
        <v>1.2335296513018552</v>
      </c>
      <c r="L1199" s="7">
        <v>0.90472085435658922</v>
      </c>
      <c r="M1199" s="7" t="s">
        <v>703</v>
      </c>
      <c r="N1199" s="7" t="s">
        <v>709</v>
      </c>
      <c r="O1199" s="7" t="s">
        <v>686</v>
      </c>
    </row>
    <row r="1200" spans="2:15" ht="15">
      <c r="B1200" s="6" t="s">
        <v>630</v>
      </c>
      <c r="C1200" s="7" t="s">
        <v>695</v>
      </c>
      <c r="D1200" s="7" t="s">
        <v>661</v>
      </c>
      <c r="E1200" s="7">
        <v>1.1160000000000001</v>
      </c>
      <c r="F1200" s="7">
        <v>0.52548967700695715</v>
      </c>
      <c r="G1200" s="7">
        <v>1.2335296513018552</v>
      </c>
      <c r="H1200" s="7">
        <v>0.90472085435658922</v>
      </c>
      <c r="I1200" s="7">
        <v>1.1160000000000001</v>
      </c>
      <c r="J1200" s="7">
        <v>0.52548967700695715</v>
      </c>
      <c r="K1200" s="7">
        <v>1.2335296513018552</v>
      </c>
      <c r="L1200" s="7">
        <v>0.90472085435658922</v>
      </c>
      <c r="M1200" s="7" t="s">
        <v>703</v>
      </c>
      <c r="N1200" s="7" t="s">
        <v>709</v>
      </c>
      <c r="O1200" s="7" t="s">
        <v>686</v>
      </c>
    </row>
    <row r="1201" spans="2:15" ht="15">
      <c r="B1201" s="6" t="s">
        <v>630</v>
      </c>
      <c r="C1201" s="7" t="s">
        <v>696</v>
      </c>
      <c r="D1201" s="7" t="s">
        <v>661</v>
      </c>
      <c r="E1201" s="7">
        <v>1.1160000000000001</v>
      </c>
      <c r="F1201" s="7">
        <v>0.52548967700695715</v>
      </c>
      <c r="G1201" s="7">
        <v>1.2335296513018552</v>
      </c>
      <c r="H1201" s="7">
        <v>0.90472085435658922</v>
      </c>
      <c r="I1201" s="7">
        <v>1.1160000000000001</v>
      </c>
      <c r="J1201" s="7">
        <v>0.52548967700695715</v>
      </c>
      <c r="K1201" s="7">
        <v>1.2335296513018552</v>
      </c>
      <c r="L1201" s="7">
        <v>0.90472085435658922</v>
      </c>
      <c r="M1201" s="7" t="s">
        <v>703</v>
      </c>
      <c r="N1201" s="7" t="s">
        <v>709</v>
      </c>
      <c r="O1201" s="7" t="s">
        <v>686</v>
      </c>
    </row>
    <row r="1202" spans="2:15" ht="15">
      <c r="B1202" s="6" t="s">
        <v>630</v>
      </c>
      <c r="C1202" s="7" t="s">
        <v>697</v>
      </c>
      <c r="D1202" s="7" t="s">
        <v>661</v>
      </c>
      <c r="E1202" s="7">
        <v>1.1160000000000001</v>
      </c>
      <c r="F1202" s="7">
        <v>0.52548967700695715</v>
      </c>
      <c r="G1202" s="7">
        <v>1.2335296513018552</v>
      </c>
      <c r="H1202" s="7">
        <v>0.90472085435658922</v>
      </c>
      <c r="I1202" s="7">
        <v>1.1160000000000001</v>
      </c>
      <c r="J1202" s="7">
        <v>0.52548967700695715</v>
      </c>
      <c r="K1202" s="7">
        <v>1.2335296513018552</v>
      </c>
      <c r="L1202" s="7">
        <v>0.90472085435658922</v>
      </c>
      <c r="M1202" s="7" t="s">
        <v>703</v>
      </c>
      <c r="N1202" s="7" t="s">
        <v>709</v>
      </c>
      <c r="O1202" s="7" t="s">
        <v>686</v>
      </c>
    </row>
    <row r="1203" spans="2:15" ht="15">
      <c r="B1203" s="6" t="s">
        <v>630</v>
      </c>
      <c r="C1203" s="7" t="s">
        <v>698</v>
      </c>
      <c r="D1203" s="7" t="s">
        <v>661</v>
      </c>
      <c r="E1203" s="7">
        <v>1.1160000000000001</v>
      </c>
      <c r="F1203" s="7">
        <v>0.52548967700695715</v>
      </c>
      <c r="G1203" s="7">
        <v>1.2335296513018552</v>
      </c>
      <c r="H1203" s="7">
        <v>0.90472085435658922</v>
      </c>
      <c r="I1203" s="7">
        <v>1.1160000000000001</v>
      </c>
      <c r="J1203" s="7">
        <v>0.52548967700695715</v>
      </c>
      <c r="K1203" s="7">
        <v>1.2335296513018552</v>
      </c>
      <c r="L1203" s="7">
        <v>0.90472085435658922</v>
      </c>
      <c r="M1203" s="7" t="s">
        <v>703</v>
      </c>
      <c r="N1203" s="7" t="s">
        <v>709</v>
      </c>
      <c r="O1203" s="7" t="s">
        <v>686</v>
      </c>
    </row>
    <row r="1204" spans="2:15" ht="15">
      <c r="B1204" s="6" t="s">
        <v>630</v>
      </c>
      <c r="C1204" s="7" t="s">
        <v>699</v>
      </c>
      <c r="D1204" s="7" t="s">
        <v>661</v>
      </c>
      <c r="E1204" s="7">
        <v>1.1160000000000001</v>
      </c>
      <c r="F1204" s="7">
        <v>0.52548967700695715</v>
      </c>
      <c r="G1204" s="7">
        <v>1.2335296513018552</v>
      </c>
      <c r="H1204" s="7">
        <v>0.90472085435658922</v>
      </c>
      <c r="I1204" s="7">
        <v>1.1160000000000001</v>
      </c>
      <c r="J1204" s="7">
        <v>0.52548967700695715</v>
      </c>
      <c r="K1204" s="7">
        <v>1.2335296513018552</v>
      </c>
      <c r="L1204" s="7">
        <v>0.90472085435658922</v>
      </c>
      <c r="M1204" s="7" t="s">
        <v>703</v>
      </c>
      <c r="N1204" s="7" t="s">
        <v>709</v>
      </c>
      <c r="O1204" s="7" t="s">
        <v>686</v>
      </c>
    </row>
    <row r="1205" spans="2:15" ht="15">
      <c r="B1205" s="6" t="s">
        <v>630</v>
      </c>
      <c r="C1205" s="7" t="s">
        <v>700</v>
      </c>
      <c r="D1205" s="7" t="s">
        <v>661</v>
      </c>
      <c r="E1205" s="7">
        <v>1.1160000000000001</v>
      </c>
      <c r="F1205" s="7">
        <v>0.52548967700695715</v>
      </c>
      <c r="G1205" s="7">
        <v>1.2335296513018552</v>
      </c>
      <c r="H1205" s="7">
        <v>0.90472085435658922</v>
      </c>
      <c r="I1205" s="7">
        <v>1.1160000000000001</v>
      </c>
      <c r="J1205" s="7">
        <v>0.52548967700695715</v>
      </c>
      <c r="K1205" s="7">
        <v>1.2335296513018552</v>
      </c>
      <c r="L1205" s="7">
        <v>0.90472085435658922</v>
      </c>
      <c r="M1205" s="7" t="s">
        <v>703</v>
      </c>
      <c r="N1205" s="7" t="s">
        <v>709</v>
      </c>
      <c r="O1205" s="7" t="s">
        <v>686</v>
      </c>
    </row>
    <row r="1206" spans="2:15" ht="15">
      <c r="B1206" s="6" t="s">
        <v>630</v>
      </c>
      <c r="C1206" s="7" t="s">
        <v>701</v>
      </c>
      <c r="D1206" s="7" t="s">
        <v>661</v>
      </c>
      <c r="E1206" s="7">
        <v>1.1160000000000001</v>
      </c>
      <c r="F1206" s="7">
        <v>0.52548967700695715</v>
      </c>
      <c r="G1206" s="7">
        <v>1.2335296513018552</v>
      </c>
      <c r="H1206" s="7">
        <v>0.90472085435658922</v>
      </c>
      <c r="I1206" s="7">
        <v>1.1160000000000001</v>
      </c>
      <c r="J1206" s="7">
        <v>0.52548967700695715</v>
      </c>
      <c r="K1206" s="7">
        <v>1.2335296513018552</v>
      </c>
      <c r="L1206" s="7">
        <v>0.90472085435658922</v>
      </c>
      <c r="M1206" s="7" t="s">
        <v>703</v>
      </c>
      <c r="N1206" s="7" t="s">
        <v>709</v>
      </c>
      <c r="O1206" s="7" t="s">
        <v>686</v>
      </c>
    </row>
    <row r="1207" spans="2:15" ht="15">
      <c r="B1207" s="6" t="s">
        <v>635</v>
      </c>
      <c r="C1207" s="7" t="s">
        <v>683</v>
      </c>
      <c r="D1207" s="7">
        <v>2.2861904299845444</v>
      </c>
      <c r="E1207" s="7">
        <v>1.7</v>
      </c>
      <c r="F1207" s="7">
        <v>1.3236792142927929</v>
      </c>
      <c r="G1207" s="7">
        <v>2.1545595054095825</v>
      </c>
      <c r="H1207" s="7">
        <v>0.78902439024390247</v>
      </c>
      <c r="I1207" s="7">
        <v>1.7</v>
      </c>
      <c r="J1207" s="7">
        <v>1.3236792142927929</v>
      </c>
      <c r="K1207" s="7">
        <v>2.1545595054095825</v>
      </c>
      <c r="L1207" s="7">
        <v>0.78902439024390247</v>
      </c>
      <c r="M1207" s="7" t="s">
        <v>703</v>
      </c>
      <c r="N1207" s="7" t="s">
        <v>709</v>
      </c>
      <c r="O1207" s="7" t="s">
        <v>686</v>
      </c>
    </row>
    <row r="1208" spans="2:15" ht="15">
      <c r="B1208" s="6" t="s">
        <v>635</v>
      </c>
      <c r="C1208" s="7" t="s">
        <v>687</v>
      </c>
      <c r="D1208" s="7">
        <v>2.2328460460587327</v>
      </c>
      <c r="E1208" s="7">
        <v>1.7</v>
      </c>
      <c r="F1208" s="7">
        <v>1.3236792142927922</v>
      </c>
      <c r="G1208" s="7">
        <v>2.1545595054095821</v>
      </c>
      <c r="H1208" s="7">
        <v>0.78902439024390258</v>
      </c>
      <c r="I1208" s="7">
        <v>1.7</v>
      </c>
      <c r="J1208" s="7">
        <v>1.3236792142927922</v>
      </c>
      <c r="K1208" s="7">
        <v>2.1545595054095821</v>
      </c>
      <c r="L1208" s="7">
        <v>0.78902439024390258</v>
      </c>
      <c r="M1208" s="7" t="s">
        <v>703</v>
      </c>
      <c r="N1208" s="7" t="s">
        <v>709</v>
      </c>
      <c r="O1208" s="7" t="s">
        <v>686</v>
      </c>
    </row>
    <row r="1209" spans="2:15" ht="15">
      <c r="B1209" s="6" t="s">
        <v>635</v>
      </c>
      <c r="C1209" s="7" t="s">
        <v>688</v>
      </c>
      <c r="D1209" s="7">
        <v>2.2328460460587327</v>
      </c>
      <c r="E1209" s="7">
        <v>1.7</v>
      </c>
      <c r="F1209" s="7">
        <v>1.3236792142927922</v>
      </c>
      <c r="G1209" s="7">
        <v>2.1545595054095821</v>
      </c>
      <c r="H1209" s="7">
        <v>0.78902439024390258</v>
      </c>
      <c r="I1209" s="7">
        <v>1.7</v>
      </c>
      <c r="J1209" s="7">
        <v>1.3236792142927922</v>
      </c>
      <c r="K1209" s="7">
        <v>2.1545595054095821</v>
      </c>
      <c r="L1209" s="7">
        <v>0.78902439024390258</v>
      </c>
      <c r="M1209" s="7" t="s">
        <v>703</v>
      </c>
      <c r="N1209" s="7" t="s">
        <v>709</v>
      </c>
      <c r="O1209" s="7" t="s">
        <v>686</v>
      </c>
    </row>
    <row r="1210" spans="2:15" ht="15">
      <c r="B1210" s="6" t="s">
        <v>635</v>
      </c>
      <c r="C1210" s="7" t="s">
        <v>689</v>
      </c>
      <c r="D1210" s="7">
        <v>2.2328460460587327</v>
      </c>
      <c r="E1210" s="7">
        <v>1.7</v>
      </c>
      <c r="F1210" s="7">
        <v>1.3236792142927922</v>
      </c>
      <c r="G1210" s="7">
        <v>2.1545595054095821</v>
      </c>
      <c r="H1210" s="7">
        <v>0.78902439024390258</v>
      </c>
      <c r="I1210" s="7">
        <v>1.7</v>
      </c>
      <c r="J1210" s="7">
        <v>1.3236792142927922</v>
      </c>
      <c r="K1210" s="7">
        <v>2.1545595054095821</v>
      </c>
      <c r="L1210" s="7">
        <v>0.78902439024390258</v>
      </c>
      <c r="M1210" s="7" t="s">
        <v>703</v>
      </c>
      <c r="N1210" s="7" t="s">
        <v>709</v>
      </c>
      <c r="O1210" s="7" t="s">
        <v>686</v>
      </c>
    </row>
    <row r="1211" spans="2:15" ht="15">
      <c r="B1211" s="6" t="s">
        <v>635</v>
      </c>
      <c r="C1211" s="7" t="s">
        <v>690</v>
      </c>
      <c r="D1211" s="7">
        <v>1.1240000000000001</v>
      </c>
      <c r="E1211" s="7">
        <v>1.073</v>
      </c>
      <c r="F1211" s="7">
        <v>0.3347342229291777</v>
      </c>
      <c r="G1211" s="7">
        <v>1.1240000000000001</v>
      </c>
      <c r="H1211" s="7">
        <v>0.95462633451957279</v>
      </c>
      <c r="I1211" s="7">
        <v>1.073</v>
      </c>
      <c r="J1211" s="7">
        <v>0.3347342229291777</v>
      </c>
      <c r="K1211" s="7">
        <v>1.1240000000000001</v>
      </c>
      <c r="L1211" s="7">
        <v>0.95462633451957279</v>
      </c>
      <c r="M1211" s="7" t="s">
        <v>703</v>
      </c>
      <c r="N1211" s="7" t="s">
        <v>709</v>
      </c>
      <c r="O1211" s="7" t="s">
        <v>686</v>
      </c>
    </row>
    <row r="1212" spans="2:15" ht="15">
      <c r="B1212" s="6" t="s">
        <v>635</v>
      </c>
      <c r="C1212" s="7" t="s">
        <v>691</v>
      </c>
      <c r="D1212" s="7">
        <v>1.875</v>
      </c>
      <c r="E1212" s="7">
        <v>1.7809999999999999</v>
      </c>
      <c r="F1212" s="7">
        <v>0.58622862434377976</v>
      </c>
      <c r="G1212" s="7">
        <v>1.875</v>
      </c>
      <c r="H1212" s="7">
        <v>0.94986666666666664</v>
      </c>
      <c r="I1212" s="7">
        <v>1.7809999999999999</v>
      </c>
      <c r="J1212" s="7">
        <v>0.58622862434377976</v>
      </c>
      <c r="K1212" s="7">
        <v>1.875</v>
      </c>
      <c r="L1212" s="7">
        <v>0.94986666666666664</v>
      </c>
      <c r="M1212" s="7" t="s">
        <v>703</v>
      </c>
      <c r="N1212" s="7" t="s">
        <v>709</v>
      </c>
      <c r="O1212" s="7" t="s">
        <v>686</v>
      </c>
    </row>
    <row r="1213" spans="2:15" ht="15">
      <c r="B1213" s="6" t="s">
        <v>635</v>
      </c>
      <c r="C1213" s="7" t="s">
        <v>692</v>
      </c>
      <c r="D1213" s="7" t="s">
        <v>661</v>
      </c>
      <c r="E1213" s="7">
        <v>1.7809999999999999</v>
      </c>
      <c r="F1213" s="7">
        <v>1.134434265284064</v>
      </c>
      <c r="G1213" s="7">
        <v>2.1116112573697352</v>
      </c>
      <c r="H1213" s="7">
        <v>0.84343176036030831</v>
      </c>
      <c r="I1213" s="7">
        <v>1.7809999999999999</v>
      </c>
      <c r="J1213" s="7">
        <v>1.134434265284064</v>
      </c>
      <c r="K1213" s="7">
        <v>2.1116112573697352</v>
      </c>
      <c r="L1213" s="7">
        <v>0.84343176036030831</v>
      </c>
      <c r="M1213" s="7" t="s">
        <v>703</v>
      </c>
      <c r="N1213" s="7" t="s">
        <v>709</v>
      </c>
      <c r="O1213" s="7" t="s">
        <v>686</v>
      </c>
    </row>
    <row r="1214" spans="2:15" ht="15">
      <c r="B1214" s="6" t="s">
        <v>635</v>
      </c>
      <c r="C1214" s="7" t="s">
        <v>693</v>
      </c>
      <c r="D1214" s="7" t="s">
        <v>661</v>
      </c>
      <c r="E1214" s="7">
        <v>1.7809999999999999</v>
      </c>
      <c r="F1214" s="7">
        <v>1.134434265284064</v>
      </c>
      <c r="G1214" s="7">
        <v>2.1116112573697352</v>
      </c>
      <c r="H1214" s="7">
        <v>0.84343176036030831</v>
      </c>
      <c r="I1214" s="7">
        <v>1.7809999999999999</v>
      </c>
      <c r="J1214" s="7">
        <v>1.134434265284064</v>
      </c>
      <c r="K1214" s="7">
        <v>2.1116112573697352</v>
      </c>
      <c r="L1214" s="7">
        <v>0.84343176036030831</v>
      </c>
      <c r="M1214" s="7" t="s">
        <v>703</v>
      </c>
      <c r="N1214" s="7" t="s">
        <v>709</v>
      </c>
      <c r="O1214" s="7" t="s">
        <v>686</v>
      </c>
    </row>
    <row r="1215" spans="2:15" ht="15">
      <c r="B1215" s="6" t="s">
        <v>635</v>
      </c>
      <c r="C1215" s="7" t="s">
        <v>694</v>
      </c>
      <c r="D1215" s="7" t="s">
        <v>661</v>
      </c>
      <c r="E1215" s="7">
        <v>1.7809999999999999</v>
      </c>
      <c r="F1215" s="7">
        <v>1.134434265284064</v>
      </c>
      <c r="G1215" s="7">
        <v>2.1116112573697352</v>
      </c>
      <c r="H1215" s="7">
        <v>0.84343176036030831</v>
      </c>
      <c r="I1215" s="7">
        <v>1.7809999999999999</v>
      </c>
      <c r="J1215" s="7">
        <v>1.134434265284064</v>
      </c>
      <c r="K1215" s="7">
        <v>2.1116112573697352</v>
      </c>
      <c r="L1215" s="7">
        <v>0.84343176036030831</v>
      </c>
      <c r="M1215" s="7" t="s">
        <v>703</v>
      </c>
      <c r="N1215" s="7" t="s">
        <v>709</v>
      </c>
      <c r="O1215" s="7" t="s">
        <v>686</v>
      </c>
    </row>
    <row r="1216" spans="2:15" ht="15">
      <c r="B1216" s="6" t="s">
        <v>635</v>
      </c>
      <c r="C1216" s="7" t="s">
        <v>695</v>
      </c>
      <c r="D1216" s="7" t="s">
        <v>661</v>
      </c>
      <c r="E1216" s="7">
        <v>1.7809999999999999</v>
      </c>
      <c r="F1216" s="7">
        <v>1.134434265284064</v>
      </c>
      <c r="G1216" s="7">
        <v>2.1116112573697352</v>
      </c>
      <c r="H1216" s="7">
        <v>0.84343176036030831</v>
      </c>
      <c r="I1216" s="7">
        <v>1.7809999999999999</v>
      </c>
      <c r="J1216" s="7">
        <v>1.134434265284064</v>
      </c>
      <c r="K1216" s="7">
        <v>2.1116112573697352</v>
      </c>
      <c r="L1216" s="7">
        <v>0.84343176036030831</v>
      </c>
      <c r="M1216" s="7" t="s">
        <v>703</v>
      </c>
      <c r="N1216" s="7" t="s">
        <v>709</v>
      </c>
      <c r="O1216" s="7" t="s">
        <v>686</v>
      </c>
    </row>
    <row r="1217" spans="2:15" ht="15">
      <c r="B1217" s="6" t="s">
        <v>635</v>
      </c>
      <c r="C1217" s="7" t="s">
        <v>696</v>
      </c>
      <c r="D1217" s="7" t="s">
        <v>661</v>
      </c>
      <c r="E1217" s="7">
        <v>1.7809999999999999</v>
      </c>
      <c r="F1217" s="7">
        <v>1.134434265284064</v>
      </c>
      <c r="G1217" s="7">
        <v>2.1116112573697352</v>
      </c>
      <c r="H1217" s="7">
        <v>0.84343176036030831</v>
      </c>
      <c r="I1217" s="7">
        <v>1.7809999999999999</v>
      </c>
      <c r="J1217" s="7">
        <v>1.134434265284064</v>
      </c>
      <c r="K1217" s="7">
        <v>2.1116112573697352</v>
      </c>
      <c r="L1217" s="7">
        <v>0.84343176036030831</v>
      </c>
      <c r="M1217" s="7" t="s">
        <v>703</v>
      </c>
      <c r="N1217" s="7" t="s">
        <v>709</v>
      </c>
      <c r="O1217" s="7" t="s">
        <v>686</v>
      </c>
    </row>
    <row r="1218" spans="2:15" ht="15">
      <c r="B1218" s="6" t="s">
        <v>635</v>
      </c>
      <c r="C1218" s="7" t="s">
        <v>697</v>
      </c>
      <c r="D1218" s="7" t="s">
        <v>661</v>
      </c>
      <c r="E1218" s="7">
        <v>1.7809999999999999</v>
      </c>
      <c r="F1218" s="7">
        <v>1.134434265284064</v>
      </c>
      <c r="G1218" s="7">
        <v>2.1116112573697352</v>
      </c>
      <c r="H1218" s="7">
        <v>0.84343176036030831</v>
      </c>
      <c r="I1218" s="7">
        <v>1.7809999999999999</v>
      </c>
      <c r="J1218" s="7">
        <v>1.134434265284064</v>
      </c>
      <c r="K1218" s="7">
        <v>2.1116112573697352</v>
      </c>
      <c r="L1218" s="7">
        <v>0.84343176036030831</v>
      </c>
      <c r="M1218" s="7" t="s">
        <v>703</v>
      </c>
      <c r="N1218" s="7" t="s">
        <v>709</v>
      </c>
      <c r="O1218" s="7" t="s">
        <v>686</v>
      </c>
    </row>
    <row r="1219" spans="2:15" ht="15">
      <c r="B1219" s="6" t="s">
        <v>635</v>
      </c>
      <c r="C1219" s="7" t="s">
        <v>698</v>
      </c>
      <c r="D1219" s="7" t="s">
        <v>661</v>
      </c>
      <c r="E1219" s="7">
        <v>1.7809999999999999</v>
      </c>
      <c r="F1219" s="7">
        <v>1.134434265284064</v>
      </c>
      <c r="G1219" s="7">
        <v>2.1116112573697352</v>
      </c>
      <c r="H1219" s="7">
        <v>0.84343176036030831</v>
      </c>
      <c r="I1219" s="7">
        <v>1.7809999999999999</v>
      </c>
      <c r="J1219" s="7">
        <v>1.134434265284064</v>
      </c>
      <c r="K1219" s="7">
        <v>2.1116112573697352</v>
      </c>
      <c r="L1219" s="7">
        <v>0.84343176036030831</v>
      </c>
      <c r="M1219" s="7" t="s">
        <v>703</v>
      </c>
      <c r="N1219" s="7" t="s">
        <v>709</v>
      </c>
      <c r="O1219" s="7" t="s">
        <v>686</v>
      </c>
    </row>
    <row r="1220" spans="2:15" ht="15">
      <c r="B1220" s="6" t="s">
        <v>635</v>
      </c>
      <c r="C1220" s="7" t="s">
        <v>699</v>
      </c>
      <c r="D1220" s="7" t="s">
        <v>661</v>
      </c>
      <c r="E1220" s="7">
        <v>1.7809999999999999</v>
      </c>
      <c r="F1220" s="7">
        <v>1.134434265284064</v>
      </c>
      <c r="G1220" s="7">
        <v>2.1116112573697352</v>
      </c>
      <c r="H1220" s="7">
        <v>0.84343176036030831</v>
      </c>
      <c r="I1220" s="7">
        <v>1.7809999999999999</v>
      </c>
      <c r="J1220" s="7">
        <v>1.134434265284064</v>
      </c>
      <c r="K1220" s="7">
        <v>2.1116112573697352</v>
      </c>
      <c r="L1220" s="7">
        <v>0.84343176036030831</v>
      </c>
      <c r="M1220" s="7" t="s">
        <v>703</v>
      </c>
      <c r="N1220" s="7" t="s">
        <v>709</v>
      </c>
      <c r="O1220" s="7" t="s">
        <v>686</v>
      </c>
    </row>
    <row r="1221" spans="2:15" ht="15">
      <c r="B1221" s="6" t="s">
        <v>635</v>
      </c>
      <c r="C1221" s="7" t="s">
        <v>700</v>
      </c>
      <c r="D1221" s="7" t="s">
        <v>661</v>
      </c>
      <c r="E1221" s="7">
        <v>1.7809999999999999</v>
      </c>
      <c r="F1221" s="7">
        <v>1.134434265284064</v>
      </c>
      <c r="G1221" s="7">
        <v>2.1116112573697352</v>
      </c>
      <c r="H1221" s="7">
        <v>0.84343176036030831</v>
      </c>
      <c r="I1221" s="7">
        <v>1.7809999999999999</v>
      </c>
      <c r="J1221" s="7">
        <v>1.134434265284064</v>
      </c>
      <c r="K1221" s="7">
        <v>2.1116112573697352</v>
      </c>
      <c r="L1221" s="7">
        <v>0.84343176036030831</v>
      </c>
      <c r="M1221" s="7" t="s">
        <v>703</v>
      </c>
      <c r="N1221" s="7" t="s">
        <v>709</v>
      </c>
      <c r="O1221" s="7" t="s">
        <v>686</v>
      </c>
    </row>
    <row r="1222" spans="2:15" ht="15">
      <c r="B1222" s="6" t="s">
        <v>635</v>
      </c>
      <c r="C1222" s="7" t="s">
        <v>701</v>
      </c>
      <c r="D1222" s="7" t="s">
        <v>661</v>
      </c>
      <c r="E1222" s="7">
        <v>1.7809999999999999</v>
      </c>
      <c r="F1222" s="7">
        <v>1.134434265284064</v>
      </c>
      <c r="G1222" s="7">
        <v>2.1116112573697352</v>
      </c>
      <c r="H1222" s="7">
        <v>0.84343176036030831</v>
      </c>
      <c r="I1222" s="7">
        <v>1.7809999999999999</v>
      </c>
      <c r="J1222" s="7">
        <v>1.134434265284064</v>
      </c>
      <c r="K1222" s="7">
        <v>2.1116112573697352</v>
      </c>
      <c r="L1222" s="7">
        <v>0.84343176036030831</v>
      </c>
      <c r="M1222" s="7" t="s">
        <v>703</v>
      </c>
      <c r="N1222" s="7" t="s">
        <v>709</v>
      </c>
      <c r="O1222" s="7" t="s">
        <v>686</v>
      </c>
    </row>
    <row r="1223" spans="2:15" ht="15">
      <c r="B1223" s="6" t="s">
        <v>631</v>
      </c>
      <c r="C1223" s="7" t="s">
        <v>683</v>
      </c>
      <c r="D1223" s="7">
        <v>76.108437619984556</v>
      </c>
      <c r="E1223" s="7">
        <v>76.359379552999997</v>
      </c>
      <c r="F1223" s="7">
        <v>25.322001130272575</v>
      </c>
      <c r="G1223" s="7">
        <v>80.775942705308807</v>
      </c>
      <c r="H1223" s="7">
        <v>0.94532328556756606</v>
      </c>
      <c r="I1223" s="7">
        <v>72.800079553000003</v>
      </c>
      <c r="J1223" s="7">
        <v>24.298894463535309</v>
      </c>
      <c r="K1223" s="7">
        <v>77.067992334168537</v>
      </c>
      <c r="L1223" s="7">
        <v>0.94462146149256399</v>
      </c>
      <c r="M1223" s="7" t="s">
        <v>684</v>
      </c>
      <c r="N1223" s="7" t="s">
        <v>709</v>
      </c>
      <c r="O1223" s="7" t="s">
        <v>686</v>
      </c>
    </row>
    <row r="1224" spans="2:15" ht="15">
      <c r="B1224" s="6" t="s">
        <v>631</v>
      </c>
      <c r="C1224" s="7" t="s">
        <v>687</v>
      </c>
      <c r="D1224" s="7">
        <v>88.93859412435873</v>
      </c>
      <c r="E1224" s="7">
        <v>77.341116953299988</v>
      </c>
      <c r="F1224" s="7">
        <v>28.862003834568881</v>
      </c>
      <c r="G1224" s="7">
        <v>82.745426101844032</v>
      </c>
      <c r="H1224" s="7">
        <v>0.93468751805214756</v>
      </c>
      <c r="I1224" s="7">
        <v>73.460016953299998</v>
      </c>
      <c r="J1224" s="7">
        <v>27.470999453471261</v>
      </c>
      <c r="K1224" s="7">
        <v>78.619577765326355</v>
      </c>
      <c r="L1224" s="7">
        <v>0.93437307908944434</v>
      </c>
      <c r="M1224" s="7" t="s">
        <v>684</v>
      </c>
      <c r="N1224" s="7" t="s">
        <v>709</v>
      </c>
      <c r="O1224" s="7" t="s">
        <v>686</v>
      </c>
    </row>
    <row r="1225" spans="2:15" ht="15">
      <c r="B1225" s="6" t="s">
        <v>631</v>
      </c>
      <c r="C1225" s="7" t="s">
        <v>688</v>
      </c>
      <c r="D1225" s="7">
        <v>83.349294976858729</v>
      </c>
      <c r="E1225" s="7">
        <v>78.120452466700002</v>
      </c>
      <c r="F1225" s="7">
        <v>25.934372504690302</v>
      </c>
      <c r="G1225" s="7">
        <v>82.567859473512016</v>
      </c>
      <c r="H1225" s="7">
        <v>0.94613634124500035</v>
      </c>
      <c r="I1225" s="7">
        <v>74.128452466699997</v>
      </c>
      <c r="J1225" s="7">
        <v>24.746492483685952</v>
      </c>
      <c r="K1225" s="7">
        <v>78.394050004351712</v>
      </c>
      <c r="L1225" s="7">
        <v>0.94558773864323975</v>
      </c>
      <c r="M1225" s="7" t="s">
        <v>684</v>
      </c>
      <c r="N1225" s="7" t="s">
        <v>709</v>
      </c>
      <c r="O1225" s="7" t="s">
        <v>686</v>
      </c>
    </row>
    <row r="1226" spans="2:15" ht="15">
      <c r="B1226" s="6" t="s">
        <v>631</v>
      </c>
      <c r="C1226" s="7" t="s">
        <v>689</v>
      </c>
      <c r="D1226" s="7">
        <v>79.456846046058729</v>
      </c>
      <c r="E1226" s="7">
        <v>76.542000000000002</v>
      </c>
      <c r="F1226" s="7">
        <v>20.82587967066727</v>
      </c>
      <c r="G1226" s="7">
        <v>80.499136199089108</v>
      </c>
      <c r="H1226" s="7">
        <v>0.95084250110085178</v>
      </c>
      <c r="I1226" s="7">
        <v>72.5899</v>
      </c>
      <c r="J1226" s="7">
        <v>20.199024763708628</v>
      </c>
      <c r="K1226" s="7">
        <v>76.45813642530176</v>
      </c>
      <c r="L1226" s="7">
        <v>0.94940713171735547</v>
      </c>
      <c r="M1226" s="7" t="s">
        <v>684</v>
      </c>
      <c r="N1226" s="7" t="s">
        <v>709</v>
      </c>
      <c r="O1226" s="7" t="s">
        <v>686</v>
      </c>
    </row>
    <row r="1227" spans="2:15" ht="15">
      <c r="B1227" s="6" t="s">
        <v>631</v>
      </c>
      <c r="C1227" s="7" t="s">
        <v>690</v>
      </c>
      <c r="D1227" s="7">
        <v>83.181999999999988</v>
      </c>
      <c r="E1227" s="7">
        <v>76.742000000000004</v>
      </c>
      <c r="F1227" s="7">
        <v>24.457023141996842</v>
      </c>
      <c r="G1227" s="7">
        <v>80.988272671717993</v>
      </c>
      <c r="H1227" s="7">
        <v>0.94756928958183806</v>
      </c>
      <c r="I1227" s="7">
        <v>72.303999999999988</v>
      </c>
      <c r="J1227" s="7">
        <v>23.337042486667848</v>
      </c>
      <c r="K1227" s="7">
        <v>76.389132404281</v>
      </c>
      <c r="L1227" s="7">
        <v>0.94652207355018902</v>
      </c>
      <c r="M1227" s="7" t="s">
        <v>684</v>
      </c>
      <c r="N1227" s="7" t="s">
        <v>709</v>
      </c>
      <c r="O1227" s="7" t="s">
        <v>686</v>
      </c>
    </row>
    <row r="1228" spans="2:15" ht="15">
      <c r="B1228" s="6" t="s">
        <v>631</v>
      </c>
      <c r="C1228" s="7" t="s">
        <v>691</v>
      </c>
      <c r="D1228" s="7">
        <v>92.436000000000007</v>
      </c>
      <c r="E1228" s="7">
        <v>80.972999999999999</v>
      </c>
      <c r="F1228" s="7">
        <v>19.36881814844492</v>
      </c>
      <c r="G1228" s="7">
        <v>83.459935559262547</v>
      </c>
      <c r="H1228" s="7">
        <v>0.97020204314084757</v>
      </c>
      <c r="I1228" s="7">
        <v>76.819000000000003</v>
      </c>
      <c r="J1228" s="7">
        <v>18.544068997840174</v>
      </c>
      <c r="K1228" s="7">
        <v>79.216580050714811</v>
      </c>
      <c r="L1228" s="7">
        <v>0.96973386064912337</v>
      </c>
      <c r="M1228" s="7" t="s">
        <v>684</v>
      </c>
      <c r="N1228" s="7" t="s">
        <v>709</v>
      </c>
      <c r="O1228" s="7" t="s">
        <v>686</v>
      </c>
    </row>
    <row r="1229" spans="2:15" ht="15">
      <c r="B1229" s="6" t="s">
        <v>631</v>
      </c>
      <c r="C1229" s="7" t="s">
        <v>692</v>
      </c>
      <c r="D1229" s="7" t="s">
        <v>661</v>
      </c>
      <c r="E1229" s="7">
        <v>80.961892073521071</v>
      </c>
      <c r="F1229" s="7">
        <v>25.499666144901045</v>
      </c>
      <c r="G1229" s="7">
        <v>85.121367413288226</v>
      </c>
      <c r="H1229" s="7">
        <v>0.95113476831766897</v>
      </c>
      <c r="I1229" s="7">
        <v>76.807892073521074</v>
      </c>
      <c r="J1229" s="7">
        <v>24.395319245799239</v>
      </c>
      <c r="K1229" s="7">
        <v>80.817344550706821</v>
      </c>
      <c r="L1229" s="7">
        <v>0.95038871297398153</v>
      </c>
      <c r="M1229" s="7" t="s">
        <v>684</v>
      </c>
      <c r="N1229" s="7" t="s">
        <v>709</v>
      </c>
      <c r="O1229" s="7" t="s">
        <v>686</v>
      </c>
    </row>
    <row r="1230" spans="2:15" ht="15">
      <c r="B1230" s="6" t="s">
        <v>631</v>
      </c>
      <c r="C1230" s="7" t="s">
        <v>693</v>
      </c>
      <c r="D1230" s="7" t="s">
        <v>661</v>
      </c>
      <c r="E1230" s="7">
        <v>80.710185848679757</v>
      </c>
      <c r="F1230" s="7">
        <v>25.429279044775313</v>
      </c>
      <c r="G1230" s="7">
        <v>84.859595378043394</v>
      </c>
      <c r="H1230" s="7">
        <v>0.95110264772205999</v>
      </c>
      <c r="I1230" s="7">
        <v>76.55618584867976</v>
      </c>
      <c r="J1230" s="7">
        <v>24.324932145673515</v>
      </c>
      <c r="K1230" s="7">
        <v>80.555572515462003</v>
      </c>
      <c r="L1230" s="7">
        <v>0.95035245183050998</v>
      </c>
      <c r="M1230" s="7" t="s">
        <v>684</v>
      </c>
      <c r="N1230" s="7" t="s">
        <v>709</v>
      </c>
      <c r="O1230" s="7" t="s">
        <v>686</v>
      </c>
    </row>
    <row r="1231" spans="2:15" ht="15">
      <c r="B1231" s="6" t="s">
        <v>631</v>
      </c>
      <c r="C1231" s="7" t="s">
        <v>694</v>
      </c>
      <c r="D1231" s="7" t="s">
        <v>661</v>
      </c>
      <c r="E1231" s="7">
        <v>80.448280004622148</v>
      </c>
      <c r="F1231" s="7">
        <v>25.356095826618834</v>
      </c>
      <c r="G1231" s="7">
        <v>84.587229900838565</v>
      </c>
      <c r="H1231" s="7">
        <v>0.95106885636202421</v>
      </c>
      <c r="I1231" s="7">
        <v>76.294280004622152</v>
      </c>
      <c r="J1231" s="7">
        <v>24.251748927517031</v>
      </c>
      <c r="K1231" s="7">
        <v>80.28320703825716</v>
      </c>
      <c r="L1231" s="7">
        <v>0.95031430381531501</v>
      </c>
      <c r="M1231" s="7" t="s">
        <v>684</v>
      </c>
      <c r="N1231" s="7" t="s">
        <v>709</v>
      </c>
      <c r="O1231" s="7" t="s">
        <v>686</v>
      </c>
    </row>
    <row r="1232" spans="2:15" ht="15">
      <c r="B1232" s="6" t="s">
        <v>631</v>
      </c>
      <c r="C1232" s="7" t="s">
        <v>695</v>
      </c>
      <c r="D1232" s="7" t="s">
        <v>661</v>
      </c>
      <c r="E1232" s="7">
        <v>80.218500515996567</v>
      </c>
      <c r="F1232" s="7">
        <v>25.29193687619329</v>
      </c>
      <c r="G1232" s="7">
        <v>84.348283244884797</v>
      </c>
      <c r="H1232" s="7">
        <v>0.95103892373365317</v>
      </c>
      <c r="I1232" s="7">
        <v>76.064500515996571</v>
      </c>
      <c r="J1232" s="7">
        <v>24.187589977091477</v>
      </c>
      <c r="K1232" s="7">
        <v>80.044260382303392</v>
      </c>
      <c r="L1232" s="7">
        <v>0.95028050921703955</v>
      </c>
      <c r="M1232" s="7" t="s">
        <v>684</v>
      </c>
      <c r="N1232" s="7" t="s">
        <v>709</v>
      </c>
      <c r="O1232" s="7" t="s">
        <v>686</v>
      </c>
    </row>
    <row r="1233" spans="2:15" ht="15">
      <c r="B1233" s="6" t="s">
        <v>631</v>
      </c>
      <c r="C1233" s="7" t="s">
        <v>696</v>
      </c>
      <c r="D1233" s="7" t="s">
        <v>661</v>
      </c>
      <c r="E1233" s="7">
        <v>79.999184742985989</v>
      </c>
      <c r="F1233" s="7">
        <v>25.230759846579449</v>
      </c>
      <c r="G1233" s="7">
        <v>84.120231253058066</v>
      </c>
      <c r="H1233" s="7">
        <v>0.95101004302193637</v>
      </c>
      <c r="I1233" s="7">
        <v>75.845184742985992</v>
      </c>
      <c r="J1233" s="7">
        <v>24.12641294747765</v>
      </c>
      <c r="K1233" s="7">
        <v>79.81620839047666</v>
      </c>
      <c r="L1233" s="7">
        <v>0.95024790418427751</v>
      </c>
      <c r="M1233" s="7" t="s">
        <v>684</v>
      </c>
      <c r="N1233" s="7" t="s">
        <v>709</v>
      </c>
      <c r="O1233" s="7" t="s">
        <v>686</v>
      </c>
    </row>
    <row r="1234" spans="2:15" ht="15">
      <c r="B1234" s="6" t="s">
        <v>631</v>
      </c>
      <c r="C1234" s="7" t="s">
        <v>697</v>
      </c>
      <c r="D1234" s="7" t="s">
        <v>661</v>
      </c>
      <c r="E1234" s="7">
        <v>79.793921027248274</v>
      </c>
      <c r="F1234" s="7">
        <v>25.173528437911749</v>
      </c>
      <c r="G1234" s="7">
        <v>83.906797322022967</v>
      </c>
      <c r="H1234" s="7">
        <v>0.9509827996534056</v>
      </c>
      <c r="I1234" s="7">
        <v>75.639921027248278</v>
      </c>
      <c r="J1234" s="7">
        <v>24.069181538809946</v>
      </c>
      <c r="K1234" s="7">
        <v>79.602774459441562</v>
      </c>
      <c r="L1234" s="7">
        <v>0.95021714432563653</v>
      </c>
      <c r="M1234" s="7" t="s">
        <v>684</v>
      </c>
      <c r="N1234" s="7" t="s">
        <v>709</v>
      </c>
      <c r="O1234" s="7" t="s">
        <v>686</v>
      </c>
    </row>
    <row r="1235" spans="2:15" ht="15">
      <c r="B1235" s="6" t="s">
        <v>631</v>
      </c>
      <c r="C1235" s="7" t="s">
        <v>698</v>
      </c>
      <c r="D1235" s="7" t="s">
        <v>661</v>
      </c>
      <c r="E1235" s="7">
        <v>79.599631669832618</v>
      </c>
      <c r="F1235" s="7">
        <v>25.119351208967029</v>
      </c>
      <c r="G1235" s="7">
        <v>83.704773853287051</v>
      </c>
      <c r="H1235" s="7">
        <v>0.950956892964675</v>
      </c>
      <c r="I1235" s="7">
        <v>75.445631669832622</v>
      </c>
      <c r="J1235" s="7">
        <v>24.015004309865226</v>
      </c>
      <c r="K1235" s="7">
        <v>79.400750990705632</v>
      </c>
      <c r="L1235" s="7">
        <v>0.95018788523378095</v>
      </c>
      <c r="M1235" s="7" t="s">
        <v>684</v>
      </c>
      <c r="N1235" s="7" t="s">
        <v>709</v>
      </c>
      <c r="O1235" s="7" t="s">
        <v>686</v>
      </c>
    </row>
    <row r="1236" spans="2:15" ht="15">
      <c r="B1236" s="6" t="s">
        <v>631</v>
      </c>
      <c r="C1236" s="7" t="s">
        <v>699</v>
      </c>
      <c r="D1236" s="7" t="s">
        <v>661</v>
      </c>
      <c r="E1236" s="7">
        <v>79.451734446228571</v>
      </c>
      <c r="F1236" s="7">
        <v>25.078245273504468</v>
      </c>
      <c r="G1236" s="7">
        <v>83.55102038192085</v>
      </c>
      <c r="H1236" s="7">
        <v>0.95093673402246925</v>
      </c>
      <c r="I1236" s="7">
        <v>75.297734446228574</v>
      </c>
      <c r="J1236" s="7">
        <v>23.973898374402662</v>
      </c>
      <c r="K1236" s="7">
        <v>79.246997519339445</v>
      </c>
      <c r="L1236" s="7">
        <v>0.95016513941557101</v>
      </c>
      <c r="M1236" s="7" t="s">
        <v>684</v>
      </c>
      <c r="N1236" s="7" t="s">
        <v>709</v>
      </c>
      <c r="O1236" s="7" t="s">
        <v>686</v>
      </c>
    </row>
    <row r="1237" spans="2:15" ht="15">
      <c r="B1237" s="6" t="s">
        <v>631</v>
      </c>
      <c r="C1237" s="7" t="s">
        <v>700</v>
      </c>
      <c r="D1237" s="7" t="s">
        <v>661</v>
      </c>
      <c r="E1237" s="7">
        <v>79.481875780498939</v>
      </c>
      <c r="F1237" s="7">
        <v>25.087229563397198</v>
      </c>
      <c r="G1237" s="7">
        <v>83.582505288852758</v>
      </c>
      <c r="H1237" s="7">
        <v>0.95093914098192611</v>
      </c>
      <c r="I1237" s="7">
        <v>75.327875780498943</v>
      </c>
      <c r="J1237" s="7">
        <v>23.982882664295392</v>
      </c>
      <c r="K1237" s="7">
        <v>79.278482426271339</v>
      </c>
      <c r="L1237" s="7">
        <v>0.95016798348219589</v>
      </c>
      <c r="M1237" s="7" t="s">
        <v>684</v>
      </c>
      <c r="N1237" s="7" t="s">
        <v>709</v>
      </c>
      <c r="O1237" s="7" t="s">
        <v>686</v>
      </c>
    </row>
    <row r="1238" spans="2:15" ht="15">
      <c r="B1238" s="6" t="s">
        <v>631</v>
      </c>
      <c r="C1238" s="7" t="s">
        <v>701</v>
      </c>
      <c r="D1238" s="7" t="s">
        <v>661</v>
      </c>
      <c r="E1238" s="7">
        <v>79.512017114769293</v>
      </c>
      <c r="F1238" s="7">
        <v>25.096213853289921</v>
      </c>
      <c r="G1238" s="7">
        <v>83.613990195784652</v>
      </c>
      <c r="H1238" s="7">
        <v>0.95094154612869852</v>
      </c>
      <c r="I1238" s="7">
        <v>75.358017114769297</v>
      </c>
      <c r="J1238" s="7">
        <v>23.991866954188115</v>
      </c>
      <c r="K1238" s="7">
        <v>79.309967333203247</v>
      </c>
      <c r="L1238" s="7">
        <v>0.95017082529071395</v>
      </c>
      <c r="M1238" s="7" t="s">
        <v>684</v>
      </c>
      <c r="N1238" s="7" t="s">
        <v>709</v>
      </c>
      <c r="O1238" s="7" t="s">
        <v>686</v>
      </c>
    </row>
    <row r="1239" spans="2:15" ht="15">
      <c r="B1239" s="6" t="s">
        <v>584</v>
      </c>
      <c r="C1239" s="7" t="s">
        <v>683</v>
      </c>
      <c r="D1239" s="7">
        <v>84.425276027881651</v>
      </c>
      <c r="E1239" s="7">
        <v>80.064003</v>
      </c>
      <c r="F1239" s="7">
        <v>26.783999999999995</v>
      </c>
      <c r="G1239" s="7">
        <v>84.425276027881651</v>
      </c>
      <c r="H1239" s="7">
        <v>0.94834161955903662</v>
      </c>
      <c r="I1239" s="7">
        <v>80.064003</v>
      </c>
      <c r="J1239" s="7">
        <v>26.783999999999995</v>
      </c>
      <c r="K1239" s="7">
        <v>84.425276027881651</v>
      </c>
      <c r="L1239" s="7">
        <v>0.94834161955903662</v>
      </c>
      <c r="M1239" s="7" t="s">
        <v>684</v>
      </c>
      <c r="N1239" s="7" t="s">
        <v>709</v>
      </c>
      <c r="O1239" s="7" t="s">
        <v>686</v>
      </c>
    </row>
    <row r="1240" spans="2:15" ht="15">
      <c r="B1240" s="6" t="s">
        <v>584</v>
      </c>
      <c r="C1240" s="7" t="s">
        <v>687</v>
      </c>
      <c r="D1240" s="7">
        <v>78.784977791860811</v>
      </c>
      <c r="E1240" s="7">
        <v>75.888000000000005</v>
      </c>
      <c r="F1240" s="7">
        <v>21.167998999999988</v>
      </c>
      <c r="G1240" s="7">
        <v>78.784977791860811</v>
      </c>
      <c r="H1240" s="7">
        <v>0.96322931257892552</v>
      </c>
      <c r="I1240" s="7">
        <v>75.888000000000005</v>
      </c>
      <c r="J1240" s="7">
        <v>21.167998999999988</v>
      </c>
      <c r="K1240" s="7">
        <v>78.784977791860811</v>
      </c>
      <c r="L1240" s="7">
        <v>0.96322931257892552</v>
      </c>
      <c r="M1240" s="7" t="s">
        <v>684</v>
      </c>
      <c r="N1240" s="7" t="s">
        <v>709</v>
      </c>
      <c r="O1240" s="7" t="s">
        <v>686</v>
      </c>
    </row>
    <row r="1241" spans="2:15" ht="15">
      <c r="B1241" s="6" t="s">
        <v>584</v>
      </c>
      <c r="C1241" s="7" t="s">
        <v>688</v>
      </c>
      <c r="D1241" s="7">
        <v>74.116574626624569</v>
      </c>
      <c r="E1241" s="7">
        <v>72.935997</v>
      </c>
      <c r="F1241" s="7">
        <v>13.176000000000002</v>
      </c>
      <c r="G1241" s="7">
        <v>74.116574626624569</v>
      </c>
      <c r="H1241" s="7">
        <v>0.98407134122735784</v>
      </c>
      <c r="I1241" s="7">
        <v>72.935997</v>
      </c>
      <c r="J1241" s="7">
        <v>13.176000000000002</v>
      </c>
      <c r="K1241" s="7">
        <v>74.116574626624569</v>
      </c>
      <c r="L1241" s="7">
        <v>0.98407134122735784</v>
      </c>
      <c r="M1241" s="7" t="s">
        <v>684</v>
      </c>
      <c r="N1241" s="7" t="s">
        <v>709</v>
      </c>
      <c r="O1241" s="7" t="s">
        <v>686</v>
      </c>
    </row>
    <row r="1242" spans="2:15" ht="15">
      <c r="B1242" s="6" t="s">
        <v>584</v>
      </c>
      <c r="C1242" s="7" t="s">
        <v>689</v>
      </c>
      <c r="D1242" s="7">
        <v>67.760836830723974</v>
      </c>
      <c r="E1242" s="7">
        <v>65.951999999999998</v>
      </c>
      <c r="F1242" s="7">
        <v>15.551999999999987</v>
      </c>
      <c r="G1242" s="7">
        <v>67.760836830723974</v>
      </c>
      <c r="H1242" s="7">
        <v>0.97330557125138961</v>
      </c>
      <c r="I1242" s="7">
        <v>65.951999999999998</v>
      </c>
      <c r="J1242" s="7">
        <v>15.551999999999987</v>
      </c>
      <c r="K1242" s="7">
        <v>67.760836830723974</v>
      </c>
      <c r="L1242" s="7">
        <v>0.97330557125138961</v>
      </c>
      <c r="M1242" s="7" t="s">
        <v>684</v>
      </c>
      <c r="N1242" s="7" t="s">
        <v>709</v>
      </c>
      <c r="O1242" s="7" t="s">
        <v>686</v>
      </c>
    </row>
    <row r="1243" spans="2:15" ht="15">
      <c r="B1243" s="6" t="s">
        <v>584</v>
      </c>
      <c r="C1243" s="7" t="s">
        <v>690</v>
      </c>
      <c r="D1243" s="7">
        <v>76.177224942892209</v>
      </c>
      <c r="E1243" s="7">
        <v>75.599999999999994</v>
      </c>
      <c r="F1243" s="7">
        <v>9.359999999999987</v>
      </c>
      <c r="G1243" s="7">
        <v>76.177224942892209</v>
      </c>
      <c r="H1243" s="7">
        <v>0.99242260474406963</v>
      </c>
      <c r="I1243" s="7">
        <v>75.599999999999994</v>
      </c>
      <c r="J1243" s="7">
        <v>9.359999999999987</v>
      </c>
      <c r="K1243" s="7">
        <v>76.177224942892209</v>
      </c>
      <c r="L1243" s="7">
        <v>0.99242260474406963</v>
      </c>
      <c r="M1243" s="7" t="s">
        <v>684</v>
      </c>
      <c r="N1243" s="7" t="s">
        <v>709</v>
      </c>
      <c r="O1243" s="7" t="s">
        <v>686</v>
      </c>
    </row>
    <row r="1244" spans="2:15" ht="15">
      <c r="B1244" s="6" t="s">
        <v>584</v>
      </c>
      <c r="C1244" s="7" t="s">
        <v>691</v>
      </c>
      <c r="D1244" s="7">
        <v>71.899999999999991</v>
      </c>
      <c r="E1244" s="7">
        <v>71.83</v>
      </c>
      <c r="F1244" s="7">
        <v>3.1719237065224295</v>
      </c>
      <c r="G1244" s="7">
        <v>71.899999999999991</v>
      </c>
      <c r="H1244" s="7">
        <v>0.99902642559109889</v>
      </c>
      <c r="I1244" s="7">
        <v>71.83</v>
      </c>
      <c r="J1244" s="7">
        <v>3.1719237065224295</v>
      </c>
      <c r="K1244" s="7">
        <v>71.899999999999991</v>
      </c>
      <c r="L1244" s="7">
        <v>0.99902642559109889</v>
      </c>
      <c r="M1244" s="7" t="s">
        <v>684</v>
      </c>
      <c r="N1244" s="7" t="s">
        <v>709</v>
      </c>
      <c r="O1244" s="7" t="s">
        <v>686</v>
      </c>
    </row>
    <row r="1245" spans="2:15" ht="15">
      <c r="B1245" s="6" t="s">
        <v>584</v>
      </c>
      <c r="C1245" s="7" t="s">
        <v>692</v>
      </c>
      <c r="D1245" s="7" t="s">
        <v>661</v>
      </c>
      <c r="E1245" s="7">
        <v>75.703832484685009</v>
      </c>
      <c r="F1245" s="7">
        <v>16.622181454827796</v>
      </c>
      <c r="G1245" s="7">
        <v>77.507207208016922</v>
      </c>
      <c r="H1245" s="7">
        <v>0.97673281249197974</v>
      </c>
      <c r="I1245" s="7">
        <v>71.819613476366769</v>
      </c>
      <c r="J1245" s="7">
        <v>15.769329082002146</v>
      </c>
      <c r="K1245" s="7">
        <v>73.530460488094334</v>
      </c>
      <c r="L1245" s="7">
        <v>0.97673281249197974</v>
      </c>
      <c r="M1245" s="7" t="s">
        <v>684</v>
      </c>
      <c r="N1245" s="7" t="s">
        <v>709</v>
      </c>
      <c r="O1245" s="7" t="s">
        <v>686</v>
      </c>
    </row>
    <row r="1246" spans="2:15" ht="15">
      <c r="B1246" s="6" t="s">
        <v>584</v>
      </c>
      <c r="C1246" s="7" t="s">
        <v>693</v>
      </c>
      <c r="D1246" s="7" t="s">
        <v>661</v>
      </c>
      <c r="E1246" s="7">
        <v>75.468473287997327</v>
      </c>
      <c r="F1246" s="7">
        <v>16.570503975022564</v>
      </c>
      <c r="G1246" s="7">
        <v>77.266241415041051</v>
      </c>
      <c r="H1246" s="7">
        <v>0.97673281249197974</v>
      </c>
      <c r="I1246" s="7">
        <v>71.584254279679072</v>
      </c>
      <c r="J1246" s="7">
        <v>15.717651602196931</v>
      </c>
      <c r="K1246" s="7">
        <v>73.289494695118449</v>
      </c>
      <c r="L1246" s="7">
        <v>0.97673281249197974</v>
      </c>
      <c r="M1246" s="7" t="s">
        <v>684</v>
      </c>
      <c r="N1246" s="7" t="s">
        <v>709</v>
      </c>
      <c r="O1246" s="7" t="s">
        <v>686</v>
      </c>
    </row>
    <row r="1247" spans="2:15" ht="15">
      <c r="B1247" s="6" t="s">
        <v>584</v>
      </c>
      <c r="C1247" s="7" t="s">
        <v>694</v>
      </c>
      <c r="D1247" s="7" t="s">
        <v>661</v>
      </c>
      <c r="E1247" s="7">
        <v>75.223576885041567</v>
      </c>
      <c r="F1247" s="7">
        <v>16.516732424574474</v>
      </c>
      <c r="G1247" s="7">
        <v>77.015511225757308</v>
      </c>
      <c r="H1247" s="7">
        <v>0.97673281249197963</v>
      </c>
      <c r="I1247" s="7">
        <v>71.339357876723327</v>
      </c>
      <c r="J1247" s="7">
        <v>15.663880051748844</v>
      </c>
      <c r="K1247" s="7">
        <v>73.03876450583472</v>
      </c>
      <c r="L1247" s="7">
        <v>0.97673281249197974</v>
      </c>
      <c r="M1247" s="7" t="s">
        <v>684</v>
      </c>
      <c r="N1247" s="7" t="s">
        <v>709</v>
      </c>
      <c r="O1247" s="7" t="s">
        <v>686</v>
      </c>
    </row>
    <row r="1248" spans="2:15" ht="15">
      <c r="B1248" s="6" t="s">
        <v>584</v>
      </c>
      <c r="C1248" s="7" t="s">
        <v>695</v>
      </c>
      <c r="D1248" s="7" t="s">
        <v>661</v>
      </c>
      <c r="E1248" s="7">
        <v>75.008720395527575</v>
      </c>
      <c r="F1248" s="7">
        <v>16.469556694651235</v>
      </c>
      <c r="G1248" s="7">
        <v>76.795536544077649</v>
      </c>
      <c r="H1248" s="7">
        <v>0.97673281249197974</v>
      </c>
      <c r="I1248" s="7">
        <v>71.124501387209321</v>
      </c>
      <c r="J1248" s="7">
        <v>15.616704321825642</v>
      </c>
      <c r="K1248" s="7">
        <v>72.818789824155061</v>
      </c>
      <c r="L1248" s="7">
        <v>0.97673281249197963</v>
      </c>
      <c r="M1248" s="7" t="s">
        <v>684</v>
      </c>
      <c r="N1248" s="7" t="s">
        <v>709</v>
      </c>
      <c r="O1248" s="7" t="s">
        <v>686</v>
      </c>
    </row>
    <row r="1249" spans="2:15" ht="15">
      <c r="B1249" s="6" t="s">
        <v>584</v>
      </c>
      <c r="C1249" s="7" t="s">
        <v>696</v>
      </c>
      <c r="D1249" s="7" t="s">
        <v>661</v>
      </c>
      <c r="E1249" s="7">
        <v>74.803648056973969</v>
      </c>
      <c r="F1249" s="7">
        <v>16.424529256661327</v>
      </c>
      <c r="G1249" s="7">
        <v>76.585579085977727</v>
      </c>
      <c r="H1249" s="7">
        <v>0.97673281249197974</v>
      </c>
      <c r="I1249" s="7">
        <v>70.919429048655715</v>
      </c>
      <c r="J1249" s="7">
        <v>15.571676883835673</v>
      </c>
      <c r="K1249" s="7">
        <v>72.608832366055125</v>
      </c>
      <c r="L1249" s="7">
        <v>0.97673281249197985</v>
      </c>
      <c r="M1249" s="7" t="s">
        <v>684</v>
      </c>
      <c r="N1249" s="7" t="s">
        <v>709</v>
      </c>
      <c r="O1249" s="7" t="s">
        <v>686</v>
      </c>
    </row>
    <row r="1250" spans="2:15" ht="15">
      <c r="B1250" s="6" t="s">
        <v>584</v>
      </c>
      <c r="C1250" s="7" t="s">
        <v>697</v>
      </c>
      <c r="D1250" s="7" t="s">
        <v>661</v>
      </c>
      <c r="E1250" s="7">
        <v>74.611715166654648</v>
      </c>
      <c r="F1250" s="7">
        <v>16.382386828394154</v>
      </c>
      <c r="G1250" s="7">
        <v>76.389074076762739</v>
      </c>
      <c r="H1250" s="7">
        <v>0.97673281249197974</v>
      </c>
      <c r="I1250" s="7">
        <v>70.727496158336393</v>
      </c>
      <c r="J1250" s="7">
        <v>15.529534455568513</v>
      </c>
      <c r="K1250" s="7">
        <v>72.412327356840137</v>
      </c>
      <c r="L1250" s="7">
        <v>0.97673281249197974</v>
      </c>
      <c r="M1250" s="7" t="s">
        <v>684</v>
      </c>
      <c r="N1250" s="7" t="s">
        <v>709</v>
      </c>
      <c r="O1250" s="7" t="s">
        <v>686</v>
      </c>
    </row>
    <row r="1251" spans="2:15" ht="15">
      <c r="B1251" s="6" t="s">
        <v>584</v>
      </c>
      <c r="C1251" s="7" t="s">
        <v>698</v>
      </c>
      <c r="D1251" s="7" t="s">
        <v>661</v>
      </c>
      <c r="E1251" s="7">
        <v>74.43004390637833</v>
      </c>
      <c r="F1251" s="7">
        <v>16.342497531454644</v>
      </c>
      <c r="G1251" s="7">
        <v>76.203075144452058</v>
      </c>
      <c r="H1251" s="7">
        <v>0.97673281249197974</v>
      </c>
      <c r="I1251" s="7">
        <v>70.545824898060076</v>
      </c>
      <c r="J1251" s="7">
        <v>15.48964515862902</v>
      </c>
      <c r="K1251" s="7">
        <v>72.226328424529456</v>
      </c>
      <c r="L1251" s="7">
        <v>0.97673281249197974</v>
      </c>
      <c r="M1251" s="7" t="s">
        <v>684</v>
      </c>
      <c r="N1251" s="7" t="s">
        <v>709</v>
      </c>
      <c r="O1251" s="7" t="s">
        <v>686</v>
      </c>
    </row>
    <row r="1252" spans="2:15" ht="15">
      <c r="B1252" s="6" t="s">
        <v>584</v>
      </c>
      <c r="C1252" s="7" t="s">
        <v>699</v>
      </c>
      <c r="D1252" s="7" t="s">
        <v>661</v>
      </c>
      <c r="E1252" s="7">
        <v>74.291751848795187</v>
      </c>
      <c r="F1252" s="7">
        <v>16.31213294356699</v>
      </c>
      <c r="G1252" s="7">
        <v>76.061488770149424</v>
      </c>
      <c r="H1252" s="7">
        <v>0.97673281249197985</v>
      </c>
      <c r="I1252" s="7">
        <v>70.407532840476946</v>
      </c>
      <c r="J1252" s="7">
        <v>15.459280570741413</v>
      </c>
      <c r="K1252" s="7">
        <v>72.084742050226851</v>
      </c>
      <c r="L1252" s="7">
        <v>0.97673281249197974</v>
      </c>
      <c r="M1252" s="7" t="s">
        <v>684</v>
      </c>
      <c r="N1252" s="7" t="s">
        <v>709</v>
      </c>
      <c r="O1252" s="7" t="s">
        <v>686</v>
      </c>
    </row>
    <row r="1253" spans="2:15" ht="15">
      <c r="B1253" s="6" t="s">
        <v>584</v>
      </c>
      <c r="C1253" s="7" t="s">
        <v>700</v>
      </c>
      <c r="D1253" s="7" t="s">
        <v>661</v>
      </c>
      <c r="E1253" s="7">
        <v>74.3199356580174</v>
      </c>
      <c r="F1253" s="7">
        <v>16.318321221961973</v>
      </c>
      <c r="G1253" s="7">
        <v>76.090343958448372</v>
      </c>
      <c r="H1253" s="7">
        <v>0.97673281249197974</v>
      </c>
      <c r="I1253" s="7">
        <v>70.435716649699145</v>
      </c>
      <c r="J1253" s="7">
        <v>15.465468849136304</v>
      </c>
      <c r="K1253" s="7">
        <v>72.11359723852577</v>
      </c>
      <c r="L1253" s="7">
        <v>0.97673281249197985</v>
      </c>
      <c r="M1253" s="7" t="s">
        <v>684</v>
      </c>
      <c r="N1253" s="7" t="s">
        <v>709</v>
      </c>
      <c r="O1253" s="7" t="s">
        <v>686</v>
      </c>
    </row>
    <row r="1254" spans="2:15" ht="15">
      <c r="B1254" s="6" t="s">
        <v>584</v>
      </c>
      <c r="C1254" s="7" t="s">
        <v>701</v>
      </c>
      <c r="D1254" s="7" t="s">
        <v>661</v>
      </c>
      <c r="E1254" s="7">
        <v>74.348119467239584</v>
      </c>
      <c r="F1254" s="7">
        <v>16.324509500356935</v>
      </c>
      <c r="G1254" s="7">
        <v>76.119199146747292</v>
      </c>
      <c r="H1254" s="7">
        <v>0.97673281249197974</v>
      </c>
      <c r="I1254" s="7">
        <v>70.46390045892133</v>
      </c>
      <c r="J1254" s="7">
        <v>15.471657127531323</v>
      </c>
      <c r="K1254" s="7">
        <v>72.14245242682469</v>
      </c>
      <c r="L1254" s="7">
        <v>0.97673281249197974</v>
      </c>
      <c r="M1254" s="7" t="s">
        <v>684</v>
      </c>
      <c r="N1254" s="7" t="s">
        <v>709</v>
      </c>
      <c r="O1254" s="7" t="s">
        <v>686</v>
      </c>
    </row>
    <row r="1255" spans="2:15" ht="15">
      <c r="B1255" s="6" t="s">
        <v>34</v>
      </c>
      <c r="C1255" s="7" t="s">
        <v>683</v>
      </c>
      <c r="D1255" s="7">
        <v>19.763918</v>
      </c>
      <c r="E1255" s="7">
        <v>23.167999999999999</v>
      </c>
      <c r="F1255" s="7">
        <v>3.3036243814250734</v>
      </c>
      <c r="G1255" s="7">
        <v>23.402353686190331</v>
      </c>
      <c r="H1255" s="7">
        <v>0.98998589247334456</v>
      </c>
      <c r="I1255" s="7">
        <v>20.992699999999999</v>
      </c>
      <c r="J1255" s="7">
        <v>2.993439034527873</v>
      </c>
      <c r="K1255" s="7">
        <v>21.205049647275885</v>
      </c>
      <c r="L1255" s="7">
        <v>0.98998589247334456</v>
      </c>
      <c r="M1255" s="7" t="s">
        <v>684</v>
      </c>
      <c r="N1255" s="7" t="s">
        <v>710</v>
      </c>
      <c r="O1255" s="7" t="s">
        <v>686</v>
      </c>
    </row>
    <row r="1256" spans="2:15" ht="15">
      <c r="B1256" s="6" t="s">
        <v>34</v>
      </c>
      <c r="C1256" s="7" t="s">
        <v>687</v>
      </c>
      <c r="D1256" s="7">
        <v>22.293164999999998</v>
      </c>
      <c r="E1256" s="7">
        <v>22.911999999999999</v>
      </c>
      <c r="F1256" s="7">
        <v>3.0039322990929489</v>
      </c>
      <c r="G1256" s="7">
        <v>23.108079826275784</v>
      </c>
      <c r="H1256" s="7">
        <v>0.99151466379942022</v>
      </c>
      <c r="I1256" s="7">
        <v>20.736499999999999</v>
      </c>
      <c r="J1256" s="7">
        <v>2.7187081930927604</v>
      </c>
      <c r="K1256" s="7">
        <v>20.913961998846361</v>
      </c>
      <c r="L1256" s="7">
        <v>0.99151466379942022</v>
      </c>
      <c r="M1256" s="7" t="s">
        <v>684</v>
      </c>
      <c r="N1256" s="7" t="s">
        <v>710</v>
      </c>
      <c r="O1256" s="7" t="s">
        <v>686</v>
      </c>
    </row>
    <row r="1257" spans="2:15" ht="15">
      <c r="B1257" s="6" t="s">
        <v>34</v>
      </c>
      <c r="C1257" s="7" t="s">
        <v>688</v>
      </c>
      <c r="D1257" s="7">
        <v>24.28631</v>
      </c>
      <c r="E1257" s="7">
        <v>23.815999999999999</v>
      </c>
      <c r="F1257" s="7">
        <v>9.1422428946448733</v>
      </c>
      <c r="G1257" s="7">
        <v>25.510438278177123</v>
      </c>
      <c r="H1257" s="7">
        <v>0.93357862927715241</v>
      </c>
      <c r="I1257" s="7">
        <v>21.641100000000002</v>
      </c>
      <c r="J1257" s="7">
        <v>8.3073644905651314</v>
      </c>
      <c r="K1257" s="7">
        <v>23.180800546769358</v>
      </c>
      <c r="L1257" s="7">
        <v>0.93357862927715241</v>
      </c>
      <c r="M1257" s="7" t="s">
        <v>684</v>
      </c>
      <c r="N1257" s="7" t="s">
        <v>710</v>
      </c>
      <c r="O1257" s="7" t="s">
        <v>686</v>
      </c>
    </row>
    <row r="1258" spans="2:15" ht="15">
      <c r="B1258" s="6" t="s">
        <v>34</v>
      </c>
      <c r="C1258" s="7" t="s">
        <v>689</v>
      </c>
      <c r="D1258" s="7">
        <v>14.526</v>
      </c>
      <c r="E1258" s="7">
        <v>20.044</v>
      </c>
      <c r="F1258" s="7">
        <v>0.74413322360553691</v>
      </c>
      <c r="G1258" s="7">
        <v>20.057808211628547</v>
      </c>
      <c r="H1258" s="7">
        <v>0.9993115792372298</v>
      </c>
      <c r="I1258" s="7">
        <v>17.868400000000001</v>
      </c>
      <c r="J1258" s="7">
        <v>0.66336410360573883</v>
      </c>
      <c r="K1258" s="7">
        <v>17.880709451639571</v>
      </c>
      <c r="L1258" s="7">
        <v>0.9993115792372298</v>
      </c>
      <c r="M1258" s="7" t="s">
        <v>684</v>
      </c>
      <c r="N1258" s="7" t="s">
        <v>710</v>
      </c>
      <c r="O1258" s="7" t="s">
        <v>686</v>
      </c>
    </row>
    <row r="1259" spans="2:15" ht="15">
      <c r="B1259" s="6" t="s">
        <v>34</v>
      </c>
      <c r="C1259" s="7" t="s">
        <v>690</v>
      </c>
      <c r="D1259" s="7">
        <v>18.245000000000001</v>
      </c>
      <c r="E1259" s="7">
        <v>19.12</v>
      </c>
      <c r="F1259" s="7">
        <v>6.361272826032093</v>
      </c>
      <c r="G1259" s="7">
        <v>20.150439001848429</v>
      </c>
      <c r="H1259" s="7">
        <v>0.94886270211016721</v>
      </c>
      <c r="I1259" s="7">
        <v>17.474</v>
      </c>
      <c r="J1259" s="7">
        <v>5.8136444227031721</v>
      </c>
      <c r="K1259" s="7">
        <v>18.415730707024029</v>
      </c>
      <c r="L1259" s="7">
        <v>0.94886270211016721</v>
      </c>
      <c r="M1259" s="7" t="s">
        <v>684</v>
      </c>
      <c r="N1259" s="7" t="s">
        <v>710</v>
      </c>
      <c r="O1259" s="7" t="s">
        <v>686</v>
      </c>
    </row>
    <row r="1260" spans="2:15" ht="15">
      <c r="B1260" s="6" t="s">
        <v>34</v>
      </c>
      <c r="C1260" s="7" t="s">
        <v>691</v>
      </c>
      <c r="D1260" s="7">
        <v>19.893000000000001</v>
      </c>
      <c r="E1260" s="7">
        <v>18.745000000000001</v>
      </c>
      <c r="F1260" s="7">
        <v>0.67800815252465196</v>
      </c>
      <c r="G1260" s="7">
        <v>18.757257796780689</v>
      </c>
      <c r="H1260" s="7">
        <v>0.99934650379530476</v>
      </c>
      <c r="I1260" s="7">
        <v>17.155000000000001</v>
      </c>
      <c r="J1260" s="7">
        <v>0.62049772507655998</v>
      </c>
      <c r="K1260" s="7">
        <v>17.166218058350104</v>
      </c>
      <c r="L1260" s="7">
        <v>0.99934650379530476</v>
      </c>
      <c r="M1260" s="7" t="s">
        <v>684</v>
      </c>
      <c r="N1260" s="7" t="s">
        <v>710</v>
      </c>
      <c r="O1260" s="7" t="s">
        <v>686</v>
      </c>
    </row>
    <row r="1261" spans="2:15" ht="15">
      <c r="B1261" s="6" t="s">
        <v>34</v>
      </c>
      <c r="C1261" s="7" t="s">
        <v>692</v>
      </c>
      <c r="D1261" s="7" t="s">
        <v>661</v>
      </c>
      <c r="E1261" s="7">
        <v>18.684355245032396</v>
      </c>
      <c r="F1261" s="7">
        <v>4.0688455978154758</v>
      </c>
      <c r="G1261" s="7">
        <v>19.122254977419164</v>
      </c>
      <c r="H1261" s="7">
        <v>0.97709999511543655</v>
      </c>
      <c r="I1261" s="7">
        <v>17.094355245032396</v>
      </c>
      <c r="J1261" s="7">
        <v>3.7225952500949222</v>
      </c>
      <c r="K1261" s="7">
        <v>17.494990615584676</v>
      </c>
      <c r="L1261" s="7">
        <v>0.97709999511543655</v>
      </c>
      <c r="M1261" s="7" t="s">
        <v>684</v>
      </c>
      <c r="N1261" s="7" t="s">
        <v>710</v>
      </c>
      <c r="O1261" s="7" t="s">
        <v>686</v>
      </c>
    </row>
    <row r="1262" spans="2:15" ht="15">
      <c r="B1262" s="6" t="s">
        <v>34</v>
      </c>
      <c r="C1262" s="7" t="s">
        <v>693</v>
      </c>
      <c r="D1262" s="7" t="s">
        <v>661</v>
      </c>
      <c r="E1262" s="7">
        <v>18.624862838497343</v>
      </c>
      <c r="F1262" s="7">
        <v>4.0558900843252168</v>
      </c>
      <c r="G1262" s="7">
        <v>19.061368264869312</v>
      </c>
      <c r="H1262" s="7">
        <v>0.97709999511543655</v>
      </c>
      <c r="I1262" s="7">
        <v>17.034862838497343</v>
      </c>
      <c r="J1262" s="7">
        <v>3.7096397366046867</v>
      </c>
      <c r="K1262" s="7">
        <v>17.434103903034828</v>
      </c>
      <c r="L1262" s="7">
        <v>0.97709999511543655</v>
      </c>
      <c r="M1262" s="7" t="s">
        <v>684</v>
      </c>
      <c r="N1262" s="7" t="s">
        <v>710</v>
      </c>
      <c r="O1262" s="7" t="s">
        <v>686</v>
      </c>
    </row>
    <row r="1263" spans="2:15" ht="15">
      <c r="B1263" s="6" t="s">
        <v>34</v>
      </c>
      <c r="C1263" s="7" t="s">
        <v>694</v>
      </c>
      <c r="D1263" s="7" t="s">
        <v>661</v>
      </c>
      <c r="E1263" s="7">
        <v>18.567689025478231</v>
      </c>
      <c r="F1263" s="7">
        <v>4.0434394851815885</v>
      </c>
      <c r="G1263" s="7">
        <v>19.002854486028941</v>
      </c>
      <c r="H1263" s="7">
        <v>0.97709999511543655</v>
      </c>
      <c r="I1263" s="7">
        <v>16.977689025478231</v>
      </c>
      <c r="J1263" s="7">
        <v>3.6971891374610477</v>
      </c>
      <c r="K1263" s="7">
        <v>17.375590124194456</v>
      </c>
      <c r="L1263" s="7">
        <v>0.97709999511543655</v>
      </c>
      <c r="M1263" s="7" t="s">
        <v>684</v>
      </c>
      <c r="N1263" s="7" t="s">
        <v>710</v>
      </c>
      <c r="O1263" s="7" t="s">
        <v>686</v>
      </c>
    </row>
    <row r="1264" spans="2:15" ht="15">
      <c r="B1264" s="6" t="s">
        <v>34</v>
      </c>
      <c r="C1264" s="7" t="s">
        <v>695</v>
      </c>
      <c r="D1264" s="7" t="s">
        <v>661</v>
      </c>
      <c r="E1264" s="7">
        <v>18.523417920010129</v>
      </c>
      <c r="F1264" s="7">
        <v>4.0337986765889449</v>
      </c>
      <c r="G1264" s="7">
        <v>18.957545811697333</v>
      </c>
      <c r="H1264" s="7">
        <v>0.97709999511543655</v>
      </c>
      <c r="I1264" s="7">
        <v>16.933417920010129</v>
      </c>
      <c r="J1264" s="7">
        <v>3.6875483288684094</v>
      </c>
      <c r="K1264" s="7">
        <v>17.330281449862849</v>
      </c>
      <c r="L1264" s="7">
        <v>0.97709999511543655</v>
      </c>
      <c r="M1264" s="7" t="s">
        <v>684</v>
      </c>
      <c r="N1264" s="7" t="s">
        <v>710</v>
      </c>
      <c r="O1264" s="7" t="s">
        <v>686</v>
      </c>
    </row>
    <row r="1265" spans="2:15" ht="15">
      <c r="B1265" s="6" t="s">
        <v>34</v>
      </c>
      <c r="C1265" s="7" t="s">
        <v>696</v>
      </c>
      <c r="D1265" s="7" t="s">
        <v>661</v>
      </c>
      <c r="E1265" s="7">
        <v>18.487504324344869</v>
      </c>
      <c r="F1265" s="7">
        <v>4.0259778621317119</v>
      </c>
      <c r="G1265" s="7">
        <v>18.920790519664997</v>
      </c>
      <c r="H1265" s="7">
        <v>0.97709999511543655</v>
      </c>
      <c r="I1265" s="7">
        <v>16.897504324344869</v>
      </c>
      <c r="J1265" s="7">
        <v>3.6797275144111801</v>
      </c>
      <c r="K1265" s="7">
        <v>17.293526157830513</v>
      </c>
      <c r="L1265" s="7">
        <v>0.97709999511543655</v>
      </c>
      <c r="M1265" s="7" t="s">
        <v>684</v>
      </c>
      <c r="N1265" s="7" t="s">
        <v>710</v>
      </c>
      <c r="O1265" s="7" t="s">
        <v>686</v>
      </c>
    </row>
    <row r="1266" spans="2:15" ht="15">
      <c r="B1266" s="6" t="s">
        <v>34</v>
      </c>
      <c r="C1266" s="7" t="s">
        <v>697</v>
      </c>
      <c r="D1266" s="7" t="s">
        <v>661</v>
      </c>
      <c r="E1266" s="7">
        <v>18.456253768967205</v>
      </c>
      <c r="F1266" s="7">
        <v>4.0191725063669494</v>
      </c>
      <c r="G1266" s="7">
        <v>18.888807554222478</v>
      </c>
      <c r="H1266" s="7">
        <v>0.97709999511543655</v>
      </c>
      <c r="I1266" s="7">
        <v>16.866253768967205</v>
      </c>
      <c r="J1266" s="7">
        <v>3.6729221586464087</v>
      </c>
      <c r="K1266" s="7">
        <v>17.261543192387993</v>
      </c>
      <c r="L1266" s="7">
        <v>0.97709999511543655</v>
      </c>
      <c r="M1266" s="7" t="s">
        <v>684</v>
      </c>
      <c r="N1266" s="7" t="s">
        <v>710</v>
      </c>
      <c r="O1266" s="7" t="s">
        <v>686</v>
      </c>
    </row>
    <row r="1267" spans="2:15" ht="15">
      <c r="B1267" s="6" t="s">
        <v>34</v>
      </c>
      <c r="C1267" s="7" t="s">
        <v>698</v>
      </c>
      <c r="D1267" s="7" t="s">
        <v>661</v>
      </c>
      <c r="E1267" s="7">
        <v>18.425638122750438</v>
      </c>
      <c r="F1267" s="7">
        <v>4.0125054131919535</v>
      </c>
      <c r="G1267" s="7">
        <v>18.857474378119914</v>
      </c>
      <c r="H1267" s="7">
        <v>0.97709999511543655</v>
      </c>
      <c r="I1267" s="7">
        <v>16.835638122750439</v>
      </c>
      <c r="J1267" s="7">
        <v>3.6662550654714194</v>
      </c>
      <c r="K1267" s="7">
        <v>17.230210016285429</v>
      </c>
      <c r="L1267" s="7">
        <v>0.97709999511543655</v>
      </c>
      <c r="M1267" s="7" t="s">
        <v>684</v>
      </c>
      <c r="N1267" s="7" t="s">
        <v>710</v>
      </c>
      <c r="O1267" s="7" t="s">
        <v>686</v>
      </c>
    </row>
    <row r="1268" spans="2:15" ht="15">
      <c r="B1268" s="6" t="s">
        <v>34</v>
      </c>
      <c r="C1268" s="7" t="s">
        <v>699</v>
      </c>
      <c r="D1268" s="7" t="s">
        <v>661</v>
      </c>
      <c r="E1268" s="7">
        <v>18.415827359142693</v>
      </c>
      <c r="F1268" s="7">
        <v>4.0103689475878159</v>
      </c>
      <c r="G1268" s="7">
        <v>18.847433682534213</v>
      </c>
      <c r="H1268" s="7">
        <v>0.97709999511543655</v>
      </c>
      <c r="I1268" s="7">
        <v>16.825827359142693</v>
      </c>
      <c r="J1268" s="7">
        <v>3.6641185998672654</v>
      </c>
      <c r="K1268" s="7">
        <v>17.220169320699725</v>
      </c>
      <c r="L1268" s="7">
        <v>0.97709999511543655</v>
      </c>
      <c r="M1268" s="7" t="s">
        <v>684</v>
      </c>
      <c r="N1268" s="7" t="s">
        <v>710</v>
      </c>
      <c r="O1268" s="7" t="s">
        <v>686</v>
      </c>
    </row>
    <row r="1269" spans="2:15" ht="15">
      <c r="B1269" s="6" t="s">
        <v>34</v>
      </c>
      <c r="C1269" s="7" t="s">
        <v>700</v>
      </c>
      <c r="D1269" s="7" t="s">
        <v>661</v>
      </c>
      <c r="E1269" s="7">
        <v>18.470612699669402</v>
      </c>
      <c r="F1269" s="7">
        <v>4.0222994150138254</v>
      </c>
      <c r="G1269" s="7">
        <v>18.903503010955646</v>
      </c>
      <c r="H1269" s="7">
        <v>0.97709999511543655</v>
      </c>
      <c r="I1269" s="7">
        <v>16.880612699669403</v>
      </c>
      <c r="J1269" s="7">
        <v>3.6760490672932882</v>
      </c>
      <c r="K1269" s="7">
        <v>17.276238649121161</v>
      </c>
      <c r="L1269" s="7">
        <v>0.97709999511543655</v>
      </c>
      <c r="M1269" s="7" t="s">
        <v>684</v>
      </c>
      <c r="N1269" s="7" t="s">
        <v>710</v>
      </c>
      <c r="O1269" s="7" t="s">
        <v>686</v>
      </c>
    </row>
    <row r="1270" spans="2:15" ht="15">
      <c r="B1270" s="6" t="s">
        <v>34</v>
      </c>
      <c r="C1270" s="7" t="s">
        <v>701</v>
      </c>
      <c r="D1270" s="7" t="s">
        <v>661</v>
      </c>
      <c r="E1270" s="7">
        <v>18.525398040196109</v>
      </c>
      <c r="F1270" s="7">
        <v>4.0342298824398446</v>
      </c>
      <c r="G1270" s="7">
        <v>18.959572339377079</v>
      </c>
      <c r="H1270" s="7">
        <v>0.97709999511543655</v>
      </c>
      <c r="I1270" s="7">
        <v>16.935398040196109</v>
      </c>
      <c r="J1270" s="7">
        <v>3.6879795347192914</v>
      </c>
      <c r="K1270" s="7">
        <v>17.332307977542591</v>
      </c>
      <c r="L1270" s="7">
        <v>0.97709999511543655</v>
      </c>
      <c r="M1270" s="7" t="s">
        <v>684</v>
      </c>
      <c r="N1270" s="7" t="s">
        <v>710</v>
      </c>
      <c r="O1270" s="7" t="s">
        <v>686</v>
      </c>
    </row>
    <row r="1271" spans="2:15" ht="15">
      <c r="B1271" s="6" t="s">
        <v>39</v>
      </c>
      <c r="C1271" s="7" t="s">
        <v>683</v>
      </c>
      <c r="D1271" s="7">
        <v>13.913418999999999</v>
      </c>
      <c r="E1271" s="7">
        <v>17.45</v>
      </c>
      <c r="F1271" s="7">
        <v>3.4041291580441229</v>
      </c>
      <c r="G1271" s="7">
        <v>17.778936844610428</v>
      </c>
      <c r="H1271" s="7">
        <v>0.98149850874181255</v>
      </c>
      <c r="I1271" s="7">
        <v>16.086200000000002</v>
      </c>
      <c r="J1271" s="7">
        <v>3.1380803703225988</v>
      </c>
      <c r="K1271" s="7">
        <v>16.389428875058584</v>
      </c>
      <c r="L1271" s="7">
        <v>0.98149850874181255</v>
      </c>
      <c r="M1271" s="7" t="s">
        <v>684</v>
      </c>
      <c r="N1271" s="7" t="s">
        <v>710</v>
      </c>
      <c r="O1271" s="7" t="s">
        <v>686</v>
      </c>
    </row>
    <row r="1272" spans="2:15" ht="15">
      <c r="B1272" s="6" t="s">
        <v>39</v>
      </c>
      <c r="C1272" s="7" t="s">
        <v>687</v>
      </c>
      <c r="D1272" s="7">
        <v>17.0002</v>
      </c>
      <c r="E1272" s="7">
        <v>17.402999999999999</v>
      </c>
      <c r="F1272" s="7">
        <v>0.54069167335285961</v>
      </c>
      <c r="G1272" s="7">
        <v>17.411397315713437</v>
      </c>
      <c r="H1272" s="7">
        <v>0.9995177115563344</v>
      </c>
      <c r="I1272" s="7">
        <v>16.038699999999999</v>
      </c>
      <c r="J1272" s="7">
        <v>0.49830440391915892</v>
      </c>
      <c r="K1272" s="7">
        <v>16.046439012097519</v>
      </c>
      <c r="L1272" s="7">
        <v>0.9995177115563344</v>
      </c>
      <c r="M1272" s="7" t="s">
        <v>684</v>
      </c>
      <c r="N1272" s="7" t="s">
        <v>710</v>
      </c>
      <c r="O1272" s="7" t="s">
        <v>686</v>
      </c>
    </row>
    <row r="1273" spans="2:15" ht="15">
      <c r="B1273" s="6" t="s">
        <v>39</v>
      </c>
      <c r="C1273" s="7" t="s">
        <v>688</v>
      </c>
      <c r="D1273" s="7">
        <v>16.839725000000001</v>
      </c>
      <c r="E1273" s="7">
        <v>18.536999999999999</v>
      </c>
      <c r="F1273" s="7">
        <v>3.1073620049002026</v>
      </c>
      <c r="G1273" s="7">
        <v>18.795639590859828</v>
      </c>
      <c r="H1273" s="7">
        <v>0.98623938336285177</v>
      </c>
      <c r="I1273" s="7">
        <v>17.172599999999999</v>
      </c>
      <c r="J1273" s="7">
        <v>2.8786472873360913</v>
      </c>
      <c r="K1273" s="7">
        <v>17.412202645411849</v>
      </c>
      <c r="L1273" s="7">
        <v>0.98623938336285177</v>
      </c>
      <c r="M1273" s="7" t="s">
        <v>684</v>
      </c>
      <c r="N1273" s="7" t="s">
        <v>710</v>
      </c>
      <c r="O1273" s="7" t="s">
        <v>686</v>
      </c>
    </row>
    <row r="1274" spans="2:15" ht="15">
      <c r="B1274" s="6" t="s">
        <v>39</v>
      </c>
      <c r="C1274" s="7" t="s">
        <v>689</v>
      </c>
      <c r="D1274" s="7">
        <v>14.99</v>
      </c>
      <c r="E1274" s="7">
        <v>16.698</v>
      </c>
      <c r="F1274" s="7">
        <v>5.4268527505181012</v>
      </c>
      <c r="G1274" s="7">
        <v>17.557731481481483</v>
      </c>
      <c r="H1274" s="7">
        <v>0.95103402268178783</v>
      </c>
      <c r="I1274" s="7">
        <v>15.333500000000001</v>
      </c>
      <c r="J1274" s="7">
        <v>4.9833900257557424</v>
      </c>
      <c r="K1274" s="7">
        <v>16.122977342873178</v>
      </c>
      <c r="L1274" s="7">
        <v>0.95103402268178783</v>
      </c>
      <c r="M1274" s="7" t="s">
        <v>684</v>
      </c>
      <c r="N1274" s="7" t="s">
        <v>710</v>
      </c>
      <c r="O1274" s="7" t="s">
        <v>686</v>
      </c>
    </row>
    <row r="1275" spans="2:15" ht="15">
      <c r="B1275" s="6" t="s">
        <v>39</v>
      </c>
      <c r="C1275" s="7" t="s">
        <v>690</v>
      </c>
      <c r="D1275" s="7">
        <v>16.856000000000002</v>
      </c>
      <c r="E1275" s="7">
        <v>16.998000000000001</v>
      </c>
      <c r="F1275" s="7">
        <v>2.7991228739705916</v>
      </c>
      <c r="G1275" s="7">
        <v>17.226929292929295</v>
      </c>
      <c r="H1275" s="7">
        <v>0.98671096345514953</v>
      </c>
      <c r="I1275" s="7">
        <v>15.792</v>
      </c>
      <c r="J1275" s="7">
        <v>2.6005264399190127</v>
      </c>
      <c r="K1275" s="7">
        <v>16.004686868686868</v>
      </c>
      <c r="L1275" s="7">
        <v>0.98671096345514953</v>
      </c>
      <c r="M1275" s="7" t="s">
        <v>684</v>
      </c>
      <c r="N1275" s="7" t="s">
        <v>710</v>
      </c>
      <c r="O1275" s="7" t="s">
        <v>686</v>
      </c>
    </row>
    <row r="1276" spans="2:15" ht="15">
      <c r="B1276" s="6" t="s">
        <v>39</v>
      </c>
      <c r="C1276" s="7" t="s">
        <v>691</v>
      </c>
      <c r="D1276" s="7">
        <v>16.420000000000002</v>
      </c>
      <c r="E1276" s="7">
        <v>16.449000000000002</v>
      </c>
      <c r="F1276" s="7" t="s">
        <v>661</v>
      </c>
      <c r="G1276" s="7">
        <v>16.449000000000002</v>
      </c>
      <c r="H1276" s="7">
        <v>1</v>
      </c>
      <c r="I1276" s="7">
        <v>15.173999999999999</v>
      </c>
      <c r="J1276" s="7" t="s">
        <v>661</v>
      </c>
      <c r="K1276" s="7">
        <v>15.173999999999999</v>
      </c>
      <c r="L1276" s="7">
        <v>1</v>
      </c>
      <c r="M1276" s="7" t="s">
        <v>684</v>
      </c>
      <c r="N1276" s="7" t="s">
        <v>710</v>
      </c>
      <c r="O1276" s="7" t="s">
        <v>686</v>
      </c>
    </row>
    <row r="1277" spans="2:15" ht="15">
      <c r="B1277" s="6" t="s">
        <v>39</v>
      </c>
      <c r="C1277" s="7" t="s">
        <v>692</v>
      </c>
      <c r="D1277" s="7" t="s">
        <v>661</v>
      </c>
      <c r="E1277" s="7">
        <v>16.927144105545111</v>
      </c>
      <c r="F1277" s="7">
        <v>3.0485190363232051</v>
      </c>
      <c r="G1277" s="7">
        <v>17.19946731398143</v>
      </c>
      <c r="H1277" s="7">
        <v>0.98416676496632272</v>
      </c>
      <c r="I1277" s="7">
        <v>15.652144105545107</v>
      </c>
      <c r="J1277" s="7">
        <v>2.8188960268493992</v>
      </c>
      <c r="K1277" s="7">
        <v>15.903955165647876</v>
      </c>
      <c r="L1277" s="7">
        <v>0.98416676496632272</v>
      </c>
      <c r="M1277" s="7" t="s">
        <v>684</v>
      </c>
      <c r="N1277" s="7" t="s">
        <v>710</v>
      </c>
      <c r="O1277" s="7" t="s">
        <v>686</v>
      </c>
    </row>
    <row r="1278" spans="2:15" ht="15">
      <c r="B1278" s="6" t="s">
        <v>39</v>
      </c>
      <c r="C1278" s="7" t="s">
        <v>693</v>
      </c>
      <c r="D1278" s="7" t="s">
        <v>661</v>
      </c>
      <c r="E1278" s="7">
        <v>16.876861209502206</v>
      </c>
      <c r="F1278" s="7">
        <v>3.0394632638413124</v>
      </c>
      <c r="G1278" s="7">
        <v>17.148375468744586</v>
      </c>
      <c r="H1278" s="7">
        <v>0.98416676496632272</v>
      </c>
      <c r="I1278" s="7">
        <v>15.601861209502202</v>
      </c>
      <c r="J1278" s="7">
        <v>2.8098402543674954</v>
      </c>
      <c r="K1278" s="7">
        <v>15.852863320411032</v>
      </c>
      <c r="L1278" s="7">
        <v>0.98416676496632272</v>
      </c>
      <c r="M1278" s="7" t="s">
        <v>684</v>
      </c>
      <c r="N1278" s="7" t="s">
        <v>710</v>
      </c>
      <c r="O1278" s="7" t="s">
        <v>686</v>
      </c>
    </row>
    <row r="1279" spans="2:15" ht="15">
      <c r="B1279" s="6" t="s">
        <v>39</v>
      </c>
      <c r="C1279" s="7" t="s">
        <v>694</v>
      </c>
      <c r="D1279" s="7" t="s">
        <v>661</v>
      </c>
      <c r="E1279" s="7">
        <v>16.829498659463752</v>
      </c>
      <c r="F1279" s="7">
        <v>3.0309334353893944</v>
      </c>
      <c r="G1279" s="7">
        <v>17.100250951920373</v>
      </c>
      <c r="H1279" s="7">
        <v>0.98416676496632272</v>
      </c>
      <c r="I1279" s="7">
        <v>15.554498659463748</v>
      </c>
      <c r="J1279" s="7">
        <v>2.8013104259155766</v>
      </c>
      <c r="K1279" s="7">
        <v>15.804738803586817</v>
      </c>
      <c r="L1279" s="7">
        <v>0.98416676496632272</v>
      </c>
      <c r="M1279" s="7" t="s">
        <v>684</v>
      </c>
      <c r="N1279" s="7" t="s">
        <v>710</v>
      </c>
      <c r="O1279" s="7" t="s">
        <v>686</v>
      </c>
    </row>
    <row r="1280" spans="2:15" ht="15">
      <c r="B1280" s="6" t="s">
        <v>39</v>
      </c>
      <c r="C1280" s="7" t="s">
        <v>695</v>
      </c>
      <c r="D1280" s="7" t="s">
        <v>661</v>
      </c>
      <c r="E1280" s="7">
        <v>16.795415014769226</v>
      </c>
      <c r="F1280" s="7">
        <v>3.0247950910218653</v>
      </c>
      <c r="G1280" s="7">
        <v>17.065618970931162</v>
      </c>
      <c r="H1280" s="7">
        <v>0.98416676496632272</v>
      </c>
      <c r="I1280" s="7">
        <v>15.520415014769222</v>
      </c>
      <c r="J1280" s="7">
        <v>2.7951720815480545</v>
      </c>
      <c r="K1280" s="7">
        <v>15.770106822597608</v>
      </c>
      <c r="L1280" s="7">
        <v>0.98416676496632272</v>
      </c>
      <c r="M1280" s="7" t="s">
        <v>684</v>
      </c>
      <c r="N1280" s="7" t="s">
        <v>710</v>
      </c>
      <c r="O1280" s="7" t="s">
        <v>686</v>
      </c>
    </row>
    <row r="1281" spans="2:15" ht="15">
      <c r="B1281" s="6" t="s">
        <v>39</v>
      </c>
      <c r="C1281" s="7" t="s">
        <v>696</v>
      </c>
      <c r="D1281" s="7" t="s">
        <v>661</v>
      </c>
      <c r="E1281" s="7">
        <v>16.770392696969438</v>
      </c>
      <c r="F1281" s="7">
        <v>3.0202886597142582</v>
      </c>
      <c r="G1281" s="7">
        <v>17.040194095096581</v>
      </c>
      <c r="H1281" s="7">
        <v>0.98416676496632272</v>
      </c>
      <c r="I1281" s="7">
        <v>15.495392696969432</v>
      </c>
      <c r="J1281" s="7">
        <v>2.7906656502404501</v>
      </c>
      <c r="K1281" s="7">
        <v>15.744681946763027</v>
      </c>
      <c r="L1281" s="7">
        <v>0.98416676496632272</v>
      </c>
      <c r="M1281" s="7" t="s">
        <v>684</v>
      </c>
      <c r="N1281" s="7" t="s">
        <v>710</v>
      </c>
      <c r="O1281" s="7" t="s">
        <v>686</v>
      </c>
    </row>
    <row r="1282" spans="2:15" ht="15">
      <c r="B1282" s="6" t="s">
        <v>39</v>
      </c>
      <c r="C1282" s="7" t="s">
        <v>697</v>
      </c>
      <c r="D1282" s="7" t="s">
        <v>661</v>
      </c>
      <c r="E1282" s="7">
        <v>16.749573278422542</v>
      </c>
      <c r="F1282" s="7">
        <v>3.0165391557595842</v>
      </c>
      <c r="G1282" s="7">
        <v>17.019039734587764</v>
      </c>
      <c r="H1282" s="7">
        <v>0.98416676496632272</v>
      </c>
      <c r="I1282" s="7">
        <v>15.47457327842254</v>
      </c>
      <c r="J1282" s="7">
        <v>2.7869161462857583</v>
      </c>
      <c r="K1282" s="7">
        <v>15.72352758625421</v>
      </c>
      <c r="L1282" s="7">
        <v>0.98416676496632272</v>
      </c>
      <c r="M1282" s="7" t="s">
        <v>684</v>
      </c>
      <c r="N1282" s="7" t="s">
        <v>710</v>
      </c>
      <c r="O1282" s="7" t="s">
        <v>686</v>
      </c>
    </row>
    <row r="1283" spans="2:15" ht="15">
      <c r="B1283" s="6" t="s">
        <v>39</v>
      </c>
      <c r="C1283" s="7" t="s">
        <v>698</v>
      </c>
      <c r="D1283" s="7" t="s">
        <v>661</v>
      </c>
      <c r="E1283" s="7">
        <v>16.728401037711283</v>
      </c>
      <c r="F1283" s="7">
        <v>3.0127261097757025</v>
      </c>
      <c r="G1283" s="7">
        <v>16.997526875725896</v>
      </c>
      <c r="H1283" s="7">
        <v>0.98416676496632272</v>
      </c>
      <c r="I1283" s="7">
        <v>15.453401037711279</v>
      </c>
      <c r="J1283" s="7">
        <v>2.7831031003018984</v>
      </c>
      <c r="K1283" s="7">
        <v>15.702014727392344</v>
      </c>
      <c r="L1283" s="7">
        <v>0.98416676496632272</v>
      </c>
      <c r="M1283" s="7" t="s">
        <v>684</v>
      </c>
      <c r="N1283" s="7" t="s">
        <v>710</v>
      </c>
      <c r="O1283" s="7" t="s">
        <v>686</v>
      </c>
    </row>
    <row r="1284" spans="2:15" ht="15">
      <c r="B1284" s="6" t="s">
        <v>39</v>
      </c>
      <c r="C1284" s="7" t="s">
        <v>699</v>
      </c>
      <c r="D1284" s="7" t="s">
        <v>661</v>
      </c>
      <c r="E1284" s="7">
        <v>16.727876724730837</v>
      </c>
      <c r="F1284" s="7">
        <v>3.0126316828545474</v>
      </c>
      <c r="G1284" s="7">
        <v>16.99699412761947</v>
      </c>
      <c r="H1284" s="7">
        <v>0.98416676496632272</v>
      </c>
      <c r="I1284" s="7">
        <v>15.452876724730833</v>
      </c>
      <c r="J1284" s="7">
        <v>2.783008673380738</v>
      </c>
      <c r="K1284" s="7">
        <v>15.701481979285916</v>
      </c>
      <c r="L1284" s="7">
        <v>0.98416676496632272</v>
      </c>
      <c r="M1284" s="7" t="s">
        <v>684</v>
      </c>
      <c r="N1284" s="7" t="s">
        <v>710</v>
      </c>
      <c r="O1284" s="7" t="s">
        <v>686</v>
      </c>
    </row>
    <row r="1285" spans="2:15" ht="15">
      <c r="B1285" s="6" t="s">
        <v>39</v>
      </c>
      <c r="C1285" s="7" t="s">
        <v>700</v>
      </c>
      <c r="D1285" s="7" t="s">
        <v>661</v>
      </c>
      <c r="E1285" s="7">
        <v>16.784427012233802</v>
      </c>
      <c r="F1285" s="7">
        <v>3.0228161904647921</v>
      </c>
      <c r="G1285" s="7">
        <v>17.054454193856213</v>
      </c>
      <c r="H1285" s="7">
        <v>0.98416676496632272</v>
      </c>
      <c r="I1285" s="7">
        <v>15.509427012233798</v>
      </c>
      <c r="J1285" s="7">
        <v>2.7931931809909614</v>
      </c>
      <c r="K1285" s="7">
        <v>15.758942045522657</v>
      </c>
      <c r="L1285" s="7">
        <v>0.98416676496632272</v>
      </c>
      <c r="M1285" s="7" t="s">
        <v>684</v>
      </c>
      <c r="N1285" s="7" t="s">
        <v>710</v>
      </c>
      <c r="O1285" s="7" t="s">
        <v>686</v>
      </c>
    </row>
    <row r="1286" spans="2:15" ht="15">
      <c r="B1286" s="6" t="s">
        <v>39</v>
      </c>
      <c r="C1286" s="7" t="s">
        <v>701</v>
      </c>
      <c r="D1286" s="7" t="s">
        <v>661</v>
      </c>
      <c r="E1286" s="7">
        <v>16.840977299736764</v>
      </c>
      <c r="F1286" s="7">
        <v>3.0330006980750013</v>
      </c>
      <c r="G1286" s="7">
        <v>17.111914260092949</v>
      </c>
      <c r="H1286" s="7">
        <v>0.98416676496632272</v>
      </c>
      <c r="I1286" s="7">
        <v>15.56597729973676</v>
      </c>
      <c r="J1286" s="7">
        <v>2.8033776886011972</v>
      </c>
      <c r="K1286" s="7">
        <v>15.816402111759396</v>
      </c>
      <c r="L1286" s="7">
        <v>0.98416676496632272</v>
      </c>
      <c r="M1286" s="7" t="s">
        <v>684</v>
      </c>
      <c r="N1286" s="7" t="s">
        <v>710</v>
      </c>
      <c r="O1286" s="7" t="s">
        <v>686</v>
      </c>
    </row>
    <row r="1287" spans="2:15" ht="15">
      <c r="B1287" s="6" t="s">
        <v>579</v>
      </c>
      <c r="C1287" s="7" t="s">
        <v>683</v>
      </c>
      <c r="D1287" s="7">
        <v>14.412734</v>
      </c>
      <c r="E1287" s="7">
        <v>13.704000000000001</v>
      </c>
      <c r="F1287" s="7">
        <v>4.4639988076562034</v>
      </c>
      <c r="G1287" s="7">
        <v>14.412734</v>
      </c>
      <c r="H1287" s="7">
        <v>0.95082584608860476</v>
      </c>
      <c r="I1287" s="7">
        <v>13.704000000000001</v>
      </c>
      <c r="J1287" s="7">
        <v>4.4639988076562034</v>
      </c>
      <c r="K1287" s="7">
        <v>14.412734</v>
      </c>
      <c r="L1287" s="7">
        <v>0.95082584608860476</v>
      </c>
      <c r="M1287" s="7" t="s">
        <v>703</v>
      </c>
      <c r="N1287" s="7" t="s">
        <v>710</v>
      </c>
      <c r="O1287" s="7" t="s">
        <v>686</v>
      </c>
    </row>
    <row r="1288" spans="2:15" ht="15">
      <c r="B1288" s="6" t="s">
        <v>579</v>
      </c>
      <c r="C1288" s="7" t="s">
        <v>687</v>
      </c>
      <c r="D1288" s="7">
        <v>13.578592</v>
      </c>
      <c r="E1288" s="7">
        <v>13.11196</v>
      </c>
      <c r="F1288" s="7">
        <v>3.529116838652981</v>
      </c>
      <c r="G1288" s="7">
        <v>13.578592</v>
      </c>
      <c r="H1288" s="7">
        <v>0.96563472854917498</v>
      </c>
      <c r="I1288" s="7">
        <v>13.11196</v>
      </c>
      <c r="J1288" s="7">
        <v>3.529116838652981</v>
      </c>
      <c r="K1288" s="7">
        <v>13.578592</v>
      </c>
      <c r="L1288" s="7">
        <v>0.96563472854917498</v>
      </c>
      <c r="M1288" s="7" t="s">
        <v>703</v>
      </c>
      <c r="N1288" s="7" t="s">
        <v>710</v>
      </c>
      <c r="O1288" s="7" t="s">
        <v>686</v>
      </c>
    </row>
    <row r="1289" spans="2:15" ht="15">
      <c r="B1289" s="6" t="s">
        <v>579</v>
      </c>
      <c r="C1289" s="7" t="s">
        <v>688</v>
      </c>
      <c r="D1289" s="7">
        <v>21.063972</v>
      </c>
      <c r="E1289" s="7">
        <v>20.405377999999999</v>
      </c>
      <c r="F1289" s="7">
        <v>5.2260372266087085</v>
      </c>
      <c r="G1289" s="7">
        <v>21.063972</v>
      </c>
      <c r="H1289" s="7">
        <v>0.9687336272570054</v>
      </c>
      <c r="I1289" s="7">
        <v>20.405377999999999</v>
      </c>
      <c r="J1289" s="7">
        <v>5.2260372266087085</v>
      </c>
      <c r="K1289" s="7">
        <v>21.063972</v>
      </c>
      <c r="L1289" s="7">
        <v>0.9687336272570054</v>
      </c>
      <c r="M1289" s="7" t="s">
        <v>703</v>
      </c>
      <c r="N1289" s="7" t="s">
        <v>710</v>
      </c>
      <c r="O1289" s="7" t="s">
        <v>686</v>
      </c>
    </row>
    <row r="1290" spans="2:15" ht="15">
      <c r="B1290" s="6" t="s">
        <v>579</v>
      </c>
      <c r="C1290" s="7" t="s">
        <v>689</v>
      </c>
      <c r="D1290" s="7">
        <v>14.736000000000001</v>
      </c>
      <c r="E1290" s="7">
        <v>12.484</v>
      </c>
      <c r="F1290" s="7">
        <v>7.8293958898499953</v>
      </c>
      <c r="G1290" s="7">
        <v>14.736000000000001</v>
      </c>
      <c r="H1290" s="7">
        <v>0.84717698154180232</v>
      </c>
      <c r="I1290" s="7">
        <v>12.484</v>
      </c>
      <c r="J1290" s="7">
        <v>7.8293958898499953</v>
      </c>
      <c r="K1290" s="7">
        <v>14.736000000000001</v>
      </c>
      <c r="L1290" s="7">
        <v>0.84717698154180232</v>
      </c>
      <c r="M1290" s="7" t="s">
        <v>703</v>
      </c>
      <c r="N1290" s="7" t="s">
        <v>710</v>
      </c>
      <c r="O1290" s="7" t="s">
        <v>686</v>
      </c>
    </row>
    <row r="1291" spans="2:15" ht="15">
      <c r="B1291" s="6" t="s">
        <v>579</v>
      </c>
      <c r="C1291" s="7" t="s">
        <v>690</v>
      </c>
      <c r="D1291" s="7" t="s">
        <v>661</v>
      </c>
      <c r="E1291" s="7" t="s">
        <v>661</v>
      </c>
      <c r="F1291" s="7" t="s">
        <v>661</v>
      </c>
      <c r="G1291" s="7" t="s">
        <v>661</v>
      </c>
      <c r="H1291" s="7" t="s">
        <v>661</v>
      </c>
      <c r="I1291" s="7" t="s">
        <v>661</v>
      </c>
      <c r="J1291" s="7" t="s">
        <v>661</v>
      </c>
      <c r="K1291" s="7" t="s">
        <v>661</v>
      </c>
      <c r="L1291" s="7" t="s">
        <v>661</v>
      </c>
      <c r="M1291" s="7" t="s">
        <v>703</v>
      </c>
      <c r="N1291" s="7" t="s">
        <v>710</v>
      </c>
      <c r="O1291" s="7" t="s">
        <v>686</v>
      </c>
    </row>
    <row r="1292" spans="2:15" ht="15">
      <c r="B1292" s="6" t="s">
        <v>579</v>
      </c>
      <c r="C1292" s="7" t="s">
        <v>691</v>
      </c>
      <c r="D1292" s="7" t="s">
        <v>661</v>
      </c>
      <c r="E1292" s="7" t="s">
        <v>661</v>
      </c>
      <c r="F1292" s="7" t="s">
        <v>661</v>
      </c>
      <c r="G1292" s="7" t="s">
        <v>661</v>
      </c>
      <c r="H1292" s="7" t="s">
        <v>661</v>
      </c>
      <c r="I1292" s="7" t="s">
        <v>661</v>
      </c>
      <c r="J1292" s="7" t="s">
        <v>661</v>
      </c>
      <c r="K1292" s="7" t="s">
        <v>661</v>
      </c>
      <c r="L1292" s="7" t="s">
        <v>661</v>
      </c>
      <c r="M1292" s="7" t="s">
        <v>703</v>
      </c>
      <c r="N1292" s="7" t="s">
        <v>710</v>
      </c>
      <c r="O1292" s="7" t="s">
        <v>686</v>
      </c>
    </row>
    <row r="1293" spans="2:15" ht="15">
      <c r="B1293" s="6" t="s">
        <v>579</v>
      </c>
      <c r="C1293" s="7" t="s">
        <v>692</v>
      </c>
      <c r="D1293" s="7" t="s">
        <v>661</v>
      </c>
      <c r="E1293" s="7" t="s">
        <v>661</v>
      </c>
      <c r="F1293" s="7" t="s">
        <v>661</v>
      </c>
      <c r="G1293" s="7" t="s">
        <v>661</v>
      </c>
      <c r="H1293" s="7" t="s">
        <v>661</v>
      </c>
      <c r="I1293" s="7" t="s">
        <v>661</v>
      </c>
      <c r="J1293" s="7" t="s">
        <v>661</v>
      </c>
      <c r="K1293" s="7" t="s">
        <v>661</v>
      </c>
      <c r="L1293" s="7" t="s">
        <v>661</v>
      </c>
      <c r="M1293" s="7" t="s">
        <v>703</v>
      </c>
      <c r="N1293" s="7" t="s">
        <v>710</v>
      </c>
      <c r="O1293" s="7" t="s">
        <v>686</v>
      </c>
    </row>
    <row r="1294" spans="2:15" ht="15">
      <c r="B1294" s="6" t="s">
        <v>579</v>
      </c>
      <c r="C1294" s="7" t="s">
        <v>693</v>
      </c>
      <c r="D1294" s="7" t="s">
        <v>661</v>
      </c>
      <c r="E1294" s="7" t="s">
        <v>661</v>
      </c>
      <c r="F1294" s="7" t="s">
        <v>661</v>
      </c>
      <c r="G1294" s="7" t="s">
        <v>661</v>
      </c>
      <c r="H1294" s="7" t="s">
        <v>661</v>
      </c>
      <c r="I1294" s="7" t="s">
        <v>661</v>
      </c>
      <c r="J1294" s="7" t="s">
        <v>661</v>
      </c>
      <c r="K1294" s="7" t="s">
        <v>661</v>
      </c>
      <c r="L1294" s="7" t="s">
        <v>661</v>
      </c>
      <c r="M1294" s="7" t="s">
        <v>703</v>
      </c>
      <c r="N1294" s="7" t="s">
        <v>710</v>
      </c>
      <c r="O1294" s="7" t="s">
        <v>686</v>
      </c>
    </row>
    <row r="1295" spans="2:15" ht="15">
      <c r="B1295" s="6" t="s">
        <v>579</v>
      </c>
      <c r="C1295" s="7" t="s">
        <v>694</v>
      </c>
      <c r="D1295" s="7" t="s">
        <v>661</v>
      </c>
      <c r="E1295" s="7" t="s">
        <v>661</v>
      </c>
      <c r="F1295" s="7" t="s">
        <v>661</v>
      </c>
      <c r="G1295" s="7" t="s">
        <v>661</v>
      </c>
      <c r="H1295" s="7" t="s">
        <v>661</v>
      </c>
      <c r="I1295" s="7" t="s">
        <v>661</v>
      </c>
      <c r="J1295" s="7" t="s">
        <v>661</v>
      </c>
      <c r="K1295" s="7" t="s">
        <v>661</v>
      </c>
      <c r="L1295" s="7" t="s">
        <v>661</v>
      </c>
      <c r="M1295" s="7" t="s">
        <v>703</v>
      </c>
      <c r="N1295" s="7" t="s">
        <v>710</v>
      </c>
      <c r="O1295" s="7" t="s">
        <v>686</v>
      </c>
    </row>
    <row r="1296" spans="2:15" ht="15">
      <c r="B1296" s="6" t="s">
        <v>579</v>
      </c>
      <c r="C1296" s="7" t="s">
        <v>695</v>
      </c>
      <c r="D1296" s="7" t="s">
        <v>661</v>
      </c>
      <c r="E1296" s="7" t="s">
        <v>661</v>
      </c>
      <c r="F1296" s="7" t="s">
        <v>661</v>
      </c>
      <c r="G1296" s="7" t="s">
        <v>661</v>
      </c>
      <c r="H1296" s="7" t="s">
        <v>661</v>
      </c>
      <c r="I1296" s="7" t="s">
        <v>661</v>
      </c>
      <c r="J1296" s="7" t="s">
        <v>661</v>
      </c>
      <c r="K1296" s="7" t="s">
        <v>661</v>
      </c>
      <c r="L1296" s="7" t="s">
        <v>661</v>
      </c>
      <c r="M1296" s="7" t="s">
        <v>703</v>
      </c>
      <c r="N1296" s="7" t="s">
        <v>710</v>
      </c>
      <c r="O1296" s="7" t="s">
        <v>686</v>
      </c>
    </row>
    <row r="1297" spans="2:15" ht="15">
      <c r="B1297" s="6" t="s">
        <v>579</v>
      </c>
      <c r="C1297" s="7" t="s">
        <v>696</v>
      </c>
      <c r="D1297" s="7" t="s">
        <v>661</v>
      </c>
      <c r="E1297" s="7" t="s">
        <v>661</v>
      </c>
      <c r="F1297" s="7" t="s">
        <v>661</v>
      </c>
      <c r="G1297" s="7" t="s">
        <v>661</v>
      </c>
      <c r="H1297" s="7" t="s">
        <v>661</v>
      </c>
      <c r="I1297" s="7" t="s">
        <v>661</v>
      </c>
      <c r="J1297" s="7" t="s">
        <v>661</v>
      </c>
      <c r="K1297" s="7" t="s">
        <v>661</v>
      </c>
      <c r="L1297" s="7" t="s">
        <v>661</v>
      </c>
      <c r="M1297" s="7" t="s">
        <v>703</v>
      </c>
      <c r="N1297" s="7" t="s">
        <v>710</v>
      </c>
      <c r="O1297" s="7" t="s">
        <v>686</v>
      </c>
    </row>
    <row r="1298" spans="2:15" ht="15">
      <c r="B1298" s="6" t="s">
        <v>579</v>
      </c>
      <c r="C1298" s="7" t="s">
        <v>697</v>
      </c>
      <c r="D1298" s="7" t="s">
        <v>661</v>
      </c>
      <c r="E1298" s="7" t="s">
        <v>661</v>
      </c>
      <c r="F1298" s="7" t="s">
        <v>661</v>
      </c>
      <c r="G1298" s="7" t="s">
        <v>661</v>
      </c>
      <c r="H1298" s="7" t="s">
        <v>661</v>
      </c>
      <c r="I1298" s="7" t="s">
        <v>661</v>
      </c>
      <c r="J1298" s="7" t="s">
        <v>661</v>
      </c>
      <c r="K1298" s="7" t="s">
        <v>661</v>
      </c>
      <c r="L1298" s="7" t="s">
        <v>661</v>
      </c>
      <c r="M1298" s="7" t="s">
        <v>703</v>
      </c>
      <c r="N1298" s="7" t="s">
        <v>710</v>
      </c>
      <c r="O1298" s="7" t="s">
        <v>686</v>
      </c>
    </row>
    <row r="1299" spans="2:15" ht="15">
      <c r="B1299" s="6" t="s">
        <v>579</v>
      </c>
      <c r="C1299" s="7" t="s">
        <v>698</v>
      </c>
      <c r="D1299" s="7" t="s">
        <v>661</v>
      </c>
      <c r="E1299" s="7" t="s">
        <v>661</v>
      </c>
      <c r="F1299" s="7" t="s">
        <v>661</v>
      </c>
      <c r="G1299" s="7" t="s">
        <v>661</v>
      </c>
      <c r="H1299" s="7" t="s">
        <v>661</v>
      </c>
      <c r="I1299" s="7" t="s">
        <v>661</v>
      </c>
      <c r="J1299" s="7" t="s">
        <v>661</v>
      </c>
      <c r="K1299" s="7" t="s">
        <v>661</v>
      </c>
      <c r="L1299" s="7" t="s">
        <v>661</v>
      </c>
      <c r="M1299" s="7" t="s">
        <v>703</v>
      </c>
      <c r="N1299" s="7" t="s">
        <v>710</v>
      </c>
      <c r="O1299" s="7" t="s">
        <v>686</v>
      </c>
    </row>
    <row r="1300" spans="2:15" ht="15">
      <c r="B1300" s="6" t="s">
        <v>579</v>
      </c>
      <c r="C1300" s="7" t="s">
        <v>699</v>
      </c>
      <c r="D1300" s="7" t="s">
        <v>661</v>
      </c>
      <c r="E1300" s="7" t="s">
        <v>661</v>
      </c>
      <c r="F1300" s="7" t="s">
        <v>661</v>
      </c>
      <c r="G1300" s="7" t="s">
        <v>661</v>
      </c>
      <c r="H1300" s="7" t="s">
        <v>661</v>
      </c>
      <c r="I1300" s="7" t="s">
        <v>661</v>
      </c>
      <c r="J1300" s="7" t="s">
        <v>661</v>
      </c>
      <c r="K1300" s="7" t="s">
        <v>661</v>
      </c>
      <c r="L1300" s="7" t="s">
        <v>661</v>
      </c>
      <c r="M1300" s="7" t="s">
        <v>703</v>
      </c>
      <c r="N1300" s="7" t="s">
        <v>710</v>
      </c>
      <c r="O1300" s="7" t="s">
        <v>686</v>
      </c>
    </row>
    <row r="1301" spans="2:15" ht="15">
      <c r="B1301" s="6" t="s">
        <v>579</v>
      </c>
      <c r="C1301" s="7" t="s">
        <v>700</v>
      </c>
      <c r="D1301" s="7" t="s">
        <v>661</v>
      </c>
      <c r="E1301" s="7" t="s">
        <v>661</v>
      </c>
      <c r="F1301" s="7" t="s">
        <v>661</v>
      </c>
      <c r="G1301" s="7" t="s">
        <v>661</v>
      </c>
      <c r="H1301" s="7" t="s">
        <v>661</v>
      </c>
      <c r="I1301" s="7" t="s">
        <v>661</v>
      </c>
      <c r="J1301" s="7" t="s">
        <v>661</v>
      </c>
      <c r="K1301" s="7" t="s">
        <v>661</v>
      </c>
      <c r="L1301" s="7" t="s">
        <v>661</v>
      </c>
      <c r="M1301" s="7" t="s">
        <v>703</v>
      </c>
      <c r="N1301" s="7" t="s">
        <v>710</v>
      </c>
      <c r="O1301" s="7" t="s">
        <v>686</v>
      </c>
    </row>
    <row r="1302" spans="2:15" ht="15">
      <c r="B1302" s="6" t="s">
        <v>579</v>
      </c>
      <c r="C1302" s="7" t="s">
        <v>701</v>
      </c>
      <c r="D1302" s="7" t="s">
        <v>661</v>
      </c>
      <c r="E1302" s="7" t="s">
        <v>661</v>
      </c>
      <c r="F1302" s="7" t="s">
        <v>661</v>
      </c>
      <c r="G1302" s="7" t="s">
        <v>661</v>
      </c>
      <c r="H1302" s="7" t="s">
        <v>661</v>
      </c>
      <c r="I1302" s="7" t="s">
        <v>661</v>
      </c>
      <c r="J1302" s="7" t="s">
        <v>661</v>
      </c>
      <c r="K1302" s="7" t="s">
        <v>661</v>
      </c>
      <c r="L1302" s="7" t="s">
        <v>661</v>
      </c>
      <c r="M1302" s="7" t="s">
        <v>703</v>
      </c>
      <c r="N1302" s="7" t="s">
        <v>710</v>
      </c>
      <c r="O1302" s="7" t="s">
        <v>686</v>
      </c>
    </row>
    <row r="1303" spans="2:15" ht="15">
      <c r="B1303" s="6" t="s">
        <v>58</v>
      </c>
      <c r="C1303" s="7" t="s">
        <v>683</v>
      </c>
      <c r="D1303" s="7">
        <v>25.086447</v>
      </c>
      <c r="E1303" s="7">
        <v>23.110001</v>
      </c>
      <c r="F1303" s="7">
        <v>9.7600039376942824</v>
      </c>
      <c r="G1303" s="7">
        <v>25.086447</v>
      </c>
      <c r="H1303" s="7">
        <v>0.92121459049183019</v>
      </c>
      <c r="I1303" s="7">
        <v>23.110001</v>
      </c>
      <c r="J1303" s="7">
        <v>9.7600039376942824</v>
      </c>
      <c r="K1303" s="7">
        <v>25.086447</v>
      </c>
      <c r="L1303" s="7">
        <v>0.92121459049183019</v>
      </c>
      <c r="M1303" s="7" t="s">
        <v>684</v>
      </c>
      <c r="N1303" s="7" t="s">
        <v>710</v>
      </c>
      <c r="O1303" s="7" t="s">
        <v>686</v>
      </c>
    </row>
    <row r="1304" spans="2:15" ht="15">
      <c r="B1304" s="6" t="s">
        <v>58</v>
      </c>
      <c r="C1304" s="7" t="s">
        <v>687</v>
      </c>
      <c r="D1304" s="7">
        <v>27.5275</v>
      </c>
      <c r="E1304" s="7">
        <v>27.42</v>
      </c>
      <c r="F1304" s="7">
        <v>2.4304024872436085</v>
      </c>
      <c r="G1304" s="7">
        <v>27.5275</v>
      </c>
      <c r="H1304" s="7">
        <v>0.99609481427663249</v>
      </c>
      <c r="I1304" s="7">
        <v>27.42</v>
      </c>
      <c r="J1304" s="7">
        <v>2.4304024872436085</v>
      </c>
      <c r="K1304" s="7">
        <v>27.5275</v>
      </c>
      <c r="L1304" s="7">
        <v>0.99609481427663249</v>
      </c>
      <c r="M1304" s="7" t="s">
        <v>684</v>
      </c>
      <c r="N1304" s="7" t="s">
        <v>710</v>
      </c>
      <c r="O1304" s="7" t="s">
        <v>686</v>
      </c>
    </row>
    <row r="1305" spans="2:15" ht="15">
      <c r="B1305" s="6" t="s">
        <v>58</v>
      </c>
      <c r="C1305" s="7" t="s">
        <v>688</v>
      </c>
      <c r="D1305" s="7">
        <v>23.1434</v>
      </c>
      <c r="E1305" s="7">
        <v>23.12</v>
      </c>
      <c r="F1305" s="7">
        <v>1.0404631468726029</v>
      </c>
      <c r="G1305" s="7">
        <v>23.1434</v>
      </c>
      <c r="H1305" s="7">
        <v>0.99898891260575373</v>
      </c>
      <c r="I1305" s="7">
        <v>23.12</v>
      </c>
      <c r="J1305" s="7">
        <v>1.0404631468726029</v>
      </c>
      <c r="K1305" s="7">
        <v>23.1434</v>
      </c>
      <c r="L1305" s="7">
        <v>0.99898891260575373</v>
      </c>
      <c r="M1305" s="7" t="s">
        <v>684</v>
      </c>
      <c r="N1305" s="7" t="s">
        <v>710</v>
      </c>
      <c r="O1305" s="7" t="s">
        <v>686</v>
      </c>
    </row>
    <row r="1306" spans="2:15" ht="15">
      <c r="B1306" s="6" t="s">
        <v>58</v>
      </c>
      <c r="C1306" s="7" t="s">
        <v>689</v>
      </c>
      <c r="D1306" s="7">
        <v>23.658000000000001</v>
      </c>
      <c r="E1306" s="7">
        <v>23.64</v>
      </c>
      <c r="F1306" s="7">
        <v>0.92269388206495839</v>
      </c>
      <c r="G1306" s="7">
        <v>23.658000000000001</v>
      </c>
      <c r="H1306" s="7">
        <v>0.99923915800152163</v>
      </c>
      <c r="I1306" s="7">
        <v>23.64</v>
      </c>
      <c r="J1306" s="7">
        <v>0.92269388206495839</v>
      </c>
      <c r="K1306" s="7">
        <v>23.658000000000001</v>
      </c>
      <c r="L1306" s="7">
        <v>0.99923915800152163</v>
      </c>
      <c r="M1306" s="7" t="s">
        <v>684</v>
      </c>
      <c r="N1306" s="7" t="s">
        <v>710</v>
      </c>
      <c r="O1306" s="7" t="s">
        <v>686</v>
      </c>
    </row>
    <row r="1307" spans="2:15" ht="15">
      <c r="B1307" s="6" t="s">
        <v>58</v>
      </c>
      <c r="C1307" s="7" t="s">
        <v>690</v>
      </c>
      <c r="D1307" s="7">
        <v>25.696000000000002</v>
      </c>
      <c r="E1307" s="7">
        <v>25.69</v>
      </c>
      <c r="F1307" s="7">
        <v>0.55526210027336709</v>
      </c>
      <c r="G1307" s="7">
        <v>25.696000000000002</v>
      </c>
      <c r="H1307" s="7">
        <v>0.99976650062266503</v>
      </c>
      <c r="I1307" s="7">
        <v>25.69</v>
      </c>
      <c r="J1307" s="7">
        <v>0.55526210027336709</v>
      </c>
      <c r="K1307" s="7">
        <v>25.696000000000002</v>
      </c>
      <c r="L1307" s="7">
        <v>0.99976650062266503</v>
      </c>
      <c r="M1307" s="7" t="s">
        <v>684</v>
      </c>
      <c r="N1307" s="7" t="s">
        <v>710</v>
      </c>
      <c r="O1307" s="7" t="s">
        <v>686</v>
      </c>
    </row>
    <row r="1308" spans="2:15" ht="15">
      <c r="B1308" s="6" t="s">
        <v>58</v>
      </c>
      <c r="C1308" s="7" t="s">
        <v>691</v>
      </c>
      <c r="D1308" s="7">
        <v>26.763000000000002</v>
      </c>
      <c r="E1308" s="7">
        <v>26.57</v>
      </c>
      <c r="F1308" s="7">
        <v>3.2083124847807469</v>
      </c>
      <c r="G1308" s="7">
        <v>26.763000000000002</v>
      </c>
      <c r="H1308" s="7">
        <v>0.99278855135821842</v>
      </c>
      <c r="I1308" s="7">
        <v>26.57</v>
      </c>
      <c r="J1308" s="7">
        <v>3.2083124847807469</v>
      </c>
      <c r="K1308" s="7">
        <v>26.763000000000002</v>
      </c>
      <c r="L1308" s="7">
        <v>0.99278855135821842</v>
      </c>
      <c r="M1308" s="7" t="s">
        <v>684</v>
      </c>
      <c r="N1308" s="7" t="s">
        <v>710</v>
      </c>
      <c r="O1308" s="7" t="s">
        <v>686</v>
      </c>
    </row>
    <row r="1309" spans="2:15" ht="15">
      <c r="B1309" s="6" t="s">
        <v>58</v>
      </c>
      <c r="C1309" s="7" t="s">
        <v>692</v>
      </c>
      <c r="D1309" s="7" t="s">
        <v>661</v>
      </c>
      <c r="E1309" s="7">
        <v>32.92118801163911</v>
      </c>
      <c r="F1309" s="7">
        <v>2.4399584219990236</v>
      </c>
      <c r="G1309" s="7">
        <v>33.011483111165646</v>
      </c>
      <c r="H1309" s="7">
        <v>0.99726473666080173</v>
      </c>
      <c r="I1309" s="7">
        <v>32.92118801163911</v>
      </c>
      <c r="J1309" s="7">
        <v>2.4399584219990236</v>
      </c>
      <c r="K1309" s="7">
        <v>33.011483111165646</v>
      </c>
      <c r="L1309" s="7">
        <v>0.99726473666080173</v>
      </c>
      <c r="M1309" s="7" t="s">
        <v>684</v>
      </c>
      <c r="N1309" s="7" t="s">
        <v>710</v>
      </c>
      <c r="O1309" s="7" t="s">
        <v>686</v>
      </c>
    </row>
    <row r="1310" spans="2:15" ht="15">
      <c r="B1310" s="6" t="s">
        <v>58</v>
      </c>
      <c r="C1310" s="7" t="s">
        <v>693</v>
      </c>
      <c r="D1310" s="7" t="s">
        <v>661</v>
      </c>
      <c r="E1310" s="7">
        <v>36.082714586929846</v>
      </c>
      <c r="F1310" s="7">
        <v>2.6742754032400309</v>
      </c>
      <c r="G1310" s="7">
        <v>36.181681012554051</v>
      </c>
      <c r="H1310" s="7">
        <v>0.99726473666080173</v>
      </c>
      <c r="I1310" s="7">
        <v>36.082714586929846</v>
      </c>
      <c r="J1310" s="7">
        <v>2.6742754032400309</v>
      </c>
      <c r="K1310" s="7">
        <v>36.181681012554051</v>
      </c>
      <c r="L1310" s="7">
        <v>0.99726473666080173</v>
      </c>
      <c r="M1310" s="7" t="s">
        <v>684</v>
      </c>
      <c r="N1310" s="7" t="s">
        <v>710</v>
      </c>
      <c r="O1310" s="7" t="s">
        <v>686</v>
      </c>
    </row>
    <row r="1311" spans="2:15" ht="15">
      <c r="B1311" s="6" t="s">
        <v>58</v>
      </c>
      <c r="C1311" s="7" t="s">
        <v>694</v>
      </c>
      <c r="D1311" s="7" t="s">
        <v>661</v>
      </c>
      <c r="E1311" s="7">
        <v>36.028257884224502</v>
      </c>
      <c r="F1311" s="7">
        <v>2.6702393371553206</v>
      </c>
      <c r="G1311" s="7">
        <v>36.127074947881908</v>
      </c>
      <c r="H1311" s="7">
        <v>0.99726473666080173</v>
      </c>
      <c r="I1311" s="7">
        <v>36.028257884224502</v>
      </c>
      <c r="J1311" s="7">
        <v>2.6702393371553206</v>
      </c>
      <c r="K1311" s="7">
        <v>36.127074947881908</v>
      </c>
      <c r="L1311" s="7">
        <v>0.99726473666080173</v>
      </c>
      <c r="M1311" s="7" t="s">
        <v>684</v>
      </c>
      <c r="N1311" s="7" t="s">
        <v>710</v>
      </c>
      <c r="O1311" s="7" t="s">
        <v>686</v>
      </c>
    </row>
    <row r="1312" spans="2:15" ht="15">
      <c r="B1312" s="6" t="s">
        <v>58</v>
      </c>
      <c r="C1312" s="7" t="s">
        <v>695</v>
      </c>
      <c r="D1312" s="7" t="s">
        <v>661</v>
      </c>
      <c r="E1312" s="7">
        <v>35.987537768116198</v>
      </c>
      <c r="F1312" s="7">
        <v>2.667221360094191</v>
      </c>
      <c r="G1312" s="7">
        <v>36.08624314604296</v>
      </c>
      <c r="H1312" s="7">
        <v>0.99726473666080173</v>
      </c>
      <c r="I1312" s="7">
        <v>35.987537768116198</v>
      </c>
      <c r="J1312" s="7">
        <v>2.667221360094191</v>
      </c>
      <c r="K1312" s="7">
        <v>36.08624314604296</v>
      </c>
      <c r="L1312" s="7">
        <v>0.99726473666080173</v>
      </c>
      <c r="M1312" s="7" t="s">
        <v>684</v>
      </c>
      <c r="N1312" s="7" t="s">
        <v>710</v>
      </c>
      <c r="O1312" s="7" t="s">
        <v>686</v>
      </c>
    </row>
    <row r="1313" spans="2:15" ht="15">
      <c r="B1313" s="6" t="s">
        <v>58</v>
      </c>
      <c r="C1313" s="7" t="s">
        <v>696</v>
      </c>
      <c r="D1313" s="7" t="s">
        <v>661</v>
      </c>
      <c r="E1313" s="7">
        <v>35.957260677248037</v>
      </c>
      <c r="F1313" s="7">
        <v>2.664977369299331</v>
      </c>
      <c r="G1313" s="7">
        <v>36.055883012213769</v>
      </c>
      <c r="H1313" s="7">
        <v>0.99726473666080173</v>
      </c>
      <c r="I1313" s="7">
        <v>35.957260677248037</v>
      </c>
      <c r="J1313" s="7">
        <v>2.664977369299331</v>
      </c>
      <c r="K1313" s="7">
        <v>36.055883012213769</v>
      </c>
      <c r="L1313" s="7">
        <v>0.99726473666080173</v>
      </c>
      <c r="M1313" s="7" t="s">
        <v>684</v>
      </c>
      <c r="N1313" s="7" t="s">
        <v>710</v>
      </c>
      <c r="O1313" s="7" t="s">
        <v>686</v>
      </c>
    </row>
    <row r="1314" spans="2:15" ht="15">
      <c r="B1314" s="6" t="s">
        <v>58</v>
      </c>
      <c r="C1314" s="7" t="s">
        <v>697</v>
      </c>
      <c r="D1314" s="7" t="s">
        <v>661</v>
      </c>
      <c r="E1314" s="7">
        <v>35.932488933176153</v>
      </c>
      <c r="F1314" s="7">
        <v>2.6631414080468252</v>
      </c>
      <c r="G1314" s="7">
        <v>36.031043325056245</v>
      </c>
      <c r="H1314" s="7">
        <v>0.99726473666080173</v>
      </c>
      <c r="I1314" s="7">
        <v>35.932488933176153</v>
      </c>
      <c r="J1314" s="7">
        <v>2.6631414080468252</v>
      </c>
      <c r="K1314" s="7">
        <v>36.031043325056245</v>
      </c>
      <c r="L1314" s="7">
        <v>0.99726473666080173</v>
      </c>
      <c r="M1314" s="7" t="s">
        <v>684</v>
      </c>
      <c r="N1314" s="7" t="s">
        <v>710</v>
      </c>
      <c r="O1314" s="7" t="s">
        <v>686</v>
      </c>
    </row>
    <row r="1315" spans="2:15" ht="15">
      <c r="B1315" s="6" t="s">
        <v>58</v>
      </c>
      <c r="C1315" s="7" t="s">
        <v>698</v>
      </c>
      <c r="D1315" s="7" t="s">
        <v>661</v>
      </c>
      <c r="E1315" s="7">
        <v>35.90808314978473</v>
      </c>
      <c r="F1315" s="7">
        <v>2.661332570020932</v>
      </c>
      <c r="G1315" s="7">
        <v>36.006570602323521</v>
      </c>
      <c r="H1315" s="7">
        <v>0.99726473666080173</v>
      </c>
      <c r="I1315" s="7">
        <v>35.90808314978473</v>
      </c>
      <c r="J1315" s="7">
        <v>2.661332570020932</v>
      </c>
      <c r="K1315" s="7">
        <v>36.006570602323521</v>
      </c>
      <c r="L1315" s="7">
        <v>0.99726473666080173</v>
      </c>
      <c r="M1315" s="7" t="s">
        <v>684</v>
      </c>
      <c r="N1315" s="7" t="s">
        <v>710</v>
      </c>
      <c r="O1315" s="7" t="s">
        <v>686</v>
      </c>
    </row>
    <row r="1316" spans="2:15" ht="15">
      <c r="B1316" s="6" t="s">
        <v>58</v>
      </c>
      <c r="C1316" s="7" t="s">
        <v>699</v>
      </c>
      <c r="D1316" s="7" t="s">
        <v>661</v>
      </c>
      <c r="E1316" s="7">
        <v>35.908500403907205</v>
      </c>
      <c r="F1316" s="7">
        <v>2.6613634948681848</v>
      </c>
      <c r="G1316" s="7">
        <v>36.006989000876217</v>
      </c>
      <c r="H1316" s="7">
        <v>0.99726473666080173</v>
      </c>
      <c r="I1316" s="7">
        <v>35.908500403907205</v>
      </c>
      <c r="J1316" s="7">
        <v>2.6613634948681848</v>
      </c>
      <c r="K1316" s="7">
        <v>36.006989000876217</v>
      </c>
      <c r="L1316" s="7">
        <v>0.99726473666080173</v>
      </c>
      <c r="M1316" s="7" t="s">
        <v>684</v>
      </c>
      <c r="N1316" s="7" t="s">
        <v>710</v>
      </c>
      <c r="O1316" s="7" t="s">
        <v>686</v>
      </c>
    </row>
    <row r="1317" spans="2:15" ht="15">
      <c r="B1317" s="6" t="s">
        <v>58</v>
      </c>
      <c r="C1317" s="7" t="s">
        <v>700</v>
      </c>
      <c r="D1317" s="7" t="s">
        <v>661</v>
      </c>
      <c r="E1317" s="7">
        <v>35.99116964766074</v>
      </c>
      <c r="F1317" s="7">
        <v>2.6674905373511115</v>
      </c>
      <c r="G1317" s="7">
        <v>36.089884986981509</v>
      </c>
      <c r="H1317" s="7">
        <v>0.99726473666080173</v>
      </c>
      <c r="I1317" s="7">
        <v>35.99116964766074</v>
      </c>
      <c r="J1317" s="7">
        <v>2.6674905373511115</v>
      </c>
      <c r="K1317" s="7">
        <v>36.089884986981509</v>
      </c>
      <c r="L1317" s="7">
        <v>0.99726473666080173</v>
      </c>
      <c r="M1317" s="7" t="s">
        <v>684</v>
      </c>
      <c r="N1317" s="7" t="s">
        <v>710</v>
      </c>
      <c r="O1317" s="7" t="s">
        <v>686</v>
      </c>
    </row>
    <row r="1318" spans="2:15" ht="15">
      <c r="B1318" s="6" t="s">
        <v>58</v>
      </c>
      <c r="C1318" s="7" t="s">
        <v>701</v>
      </c>
      <c r="D1318" s="7" t="s">
        <v>661</v>
      </c>
      <c r="E1318" s="7">
        <v>36.073838891414262</v>
      </c>
      <c r="F1318" s="7">
        <v>2.6736175798340858</v>
      </c>
      <c r="G1318" s="7">
        <v>36.172780973086795</v>
      </c>
      <c r="H1318" s="7">
        <v>0.99726473666080173</v>
      </c>
      <c r="I1318" s="7">
        <v>36.073838891414262</v>
      </c>
      <c r="J1318" s="7">
        <v>2.6736175798340858</v>
      </c>
      <c r="K1318" s="7">
        <v>36.172780973086795</v>
      </c>
      <c r="L1318" s="7">
        <v>0.99726473666080173</v>
      </c>
      <c r="M1318" s="7" t="s">
        <v>684</v>
      </c>
      <c r="N1318" s="7" t="s">
        <v>710</v>
      </c>
      <c r="O1318" s="7" t="s">
        <v>686</v>
      </c>
    </row>
    <row r="1319" spans="2:15" ht="15">
      <c r="B1319" s="6" t="s">
        <v>145</v>
      </c>
      <c r="C1319" s="7" t="s">
        <v>683</v>
      </c>
      <c r="D1319" s="7">
        <v>24.482647</v>
      </c>
      <c r="E1319" s="7">
        <v>29.797000000000001</v>
      </c>
      <c r="F1319" s="7">
        <v>0.43819815266377438</v>
      </c>
      <c r="G1319" s="7">
        <v>29.800221922344772</v>
      </c>
      <c r="H1319" s="7">
        <v>0.99989188260566764</v>
      </c>
      <c r="I1319" s="7">
        <v>28.378499999999999</v>
      </c>
      <c r="J1319" s="7">
        <v>0.41733752644117011</v>
      </c>
      <c r="K1319" s="7">
        <v>28.381568541237744</v>
      </c>
      <c r="L1319" s="7">
        <v>0.99989188260566764</v>
      </c>
      <c r="M1319" s="7" t="s">
        <v>684</v>
      </c>
      <c r="N1319" s="7" t="s">
        <v>710</v>
      </c>
      <c r="O1319" s="7" t="s">
        <v>686</v>
      </c>
    </row>
    <row r="1320" spans="2:15" ht="15">
      <c r="B1320" s="6" t="s">
        <v>145</v>
      </c>
      <c r="C1320" s="7" t="s">
        <v>687</v>
      </c>
      <c r="D1320" s="7">
        <v>27.243509</v>
      </c>
      <c r="E1320" s="7">
        <v>27.388000000000002</v>
      </c>
      <c r="F1320" s="7">
        <v>1.2317151558963908</v>
      </c>
      <c r="G1320" s="7">
        <v>27.415682851704879</v>
      </c>
      <c r="H1320" s="7">
        <v>0.99899025488970605</v>
      </c>
      <c r="I1320" s="7">
        <v>25.968900000000001</v>
      </c>
      <c r="J1320" s="7">
        <v>1.1678942497428437</v>
      </c>
      <c r="K1320" s="7">
        <v>25.995148474063051</v>
      </c>
      <c r="L1320" s="7">
        <v>0.99899025488970605</v>
      </c>
      <c r="M1320" s="7" t="s">
        <v>684</v>
      </c>
      <c r="N1320" s="7" t="s">
        <v>710</v>
      </c>
      <c r="O1320" s="7" t="s">
        <v>686</v>
      </c>
    </row>
    <row r="1321" spans="2:15" ht="15">
      <c r="B1321" s="6" t="s">
        <v>145</v>
      </c>
      <c r="C1321" s="7" t="s">
        <v>688</v>
      </c>
      <c r="D1321" s="7">
        <v>26.00197</v>
      </c>
      <c r="E1321" s="7">
        <v>27.658999999999999</v>
      </c>
      <c r="F1321" s="7">
        <v>0.76612397104469787</v>
      </c>
      <c r="G1321" s="7">
        <v>27.669608362588171</v>
      </c>
      <c r="H1321" s="7">
        <v>0.99961660597254731</v>
      </c>
      <c r="I1321" s="7">
        <v>26.239899999999999</v>
      </c>
      <c r="J1321" s="7">
        <v>0.72681645713208265</v>
      </c>
      <c r="K1321" s="7">
        <v>26.249964079448908</v>
      </c>
      <c r="L1321" s="7">
        <v>0.99961660597254731</v>
      </c>
      <c r="M1321" s="7" t="s">
        <v>684</v>
      </c>
      <c r="N1321" s="7" t="s">
        <v>710</v>
      </c>
      <c r="O1321" s="7" t="s">
        <v>686</v>
      </c>
    </row>
    <row r="1322" spans="2:15" ht="15">
      <c r="B1322" s="6" t="s">
        <v>145</v>
      </c>
      <c r="C1322" s="7" t="s">
        <v>689</v>
      </c>
      <c r="D1322" s="7">
        <v>23.481000000000002</v>
      </c>
      <c r="E1322" s="7">
        <v>26.13</v>
      </c>
      <c r="F1322" s="7">
        <v>0.72367278585081907</v>
      </c>
      <c r="G1322" s="7">
        <v>26.140019171779141</v>
      </c>
      <c r="H1322" s="7">
        <v>0.99961671138367192</v>
      </c>
      <c r="I1322" s="7">
        <v>24.710899999999999</v>
      </c>
      <c r="J1322" s="7">
        <v>0.68437067906174143</v>
      </c>
      <c r="K1322" s="7">
        <v>24.720375038343558</v>
      </c>
      <c r="L1322" s="7">
        <v>0.99961671138367192</v>
      </c>
      <c r="M1322" s="7" t="s">
        <v>684</v>
      </c>
      <c r="N1322" s="7" t="s">
        <v>710</v>
      </c>
      <c r="O1322" s="7" t="s">
        <v>686</v>
      </c>
    </row>
    <row r="1323" spans="2:15" ht="15">
      <c r="B1323" s="6" t="s">
        <v>145</v>
      </c>
      <c r="C1323" s="7" t="s">
        <v>690</v>
      </c>
      <c r="D1323" s="7">
        <v>27.231999999999999</v>
      </c>
      <c r="E1323" s="7">
        <v>26.806000000000001</v>
      </c>
      <c r="F1323" s="7">
        <v>2.9186873346700137</v>
      </c>
      <c r="G1323" s="7">
        <v>26.964427895981089</v>
      </c>
      <c r="H1323" s="7">
        <v>0.99412455934195065</v>
      </c>
      <c r="I1323" s="7">
        <v>25.277999999999999</v>
      </c>
      <c r="J1323" s="7">
        <v>2.7523158414455073</v>
      </c>
      <c r="K1323" s="7">
        <v>25.427397163120567</v>
      </c>
      <c r="L1323" s="7">
        <v>0.99412455934195065</v>
      </c>
      <c r="M1323" s="7" t="s">
        <v>684</v>
      </c>
      <c r="N1323" s="7" t="s">
        <v>710</v>
      </c>
      <c r="O1323" s="7" t="s">
        <v>686</v>
      </c>
    </row>
    <row r="1324" spans="2:15" ht="15">
      <c r="B1324" s="6" t="s">
        <v>145</v>
      </c>
      <c r="C1324" s="7" t="s">
        <v>691</v>
      </c>
      <c r="D1324" s="7">
        <v>30.42</v>
      </c>
      <c r="E1324" s="7">
        <v>27.556000000000001</v>
      </c>
      <c r="F1324" s="7" t="s">
        <v>661</v>
      </c>
      <c r="G1324" s="7">
        <v>27.556000000000001</v>
      </c>
      <c r="H1324" s="7">
        <v>1</v>
      </c>
      <c r="I1324" s="7">
        <v>25.053000000000001</v>
      </c>
      <c r="J1324" s="7" t="s">
        <v>661</v>
      </c>
      <c r="K1324" s="7">
        <v>25.053000000000001</v>
      </c>
      <c r="L1324" s="7">
        <v>1</v>
      </c>
      <c r="M1324" s="7" t="s">
        <v>684</v>
      </c>
      <c r="N1324" s="7" t="s">
        <v>710</v>
      </c>
      <c r="O1324" s="7" t="s">
        <v>686</v>
      </c>
    </row>
    <row r="1325" spans="2:15" ht="15">
      <c r="B1325" s="6" t="s">
        <v>145</v>
      </c>
      <c r="C1325" s="7" t="s">
        <v>692</v>
      </c>
      <c r="D1325" s="7" t="s">
        <v>661</v>
      </c>
      <c r="E1325" s="7">
        <v>28.920536670834455</v>
      </c>
      <c r="F1325" s="7">
        <v>1.8710446974156882</v>
      </c>
      <c r="G1325" s="7">
        <v>28.980998077857979</v>
      </c>
      <c r="H1325" s="7">
        <v>0.99791375690854078</v>
      </c>
      <c r="I1325" s="7">
        <v>26.417536670834455</v>
      </c>
      <c r="J1325" s="7">
        <v>1.7091104660100178</v>
      </c>
      <c r="K1325" s="7">
        <v>26.472765294542015</v>
      </c>
      <c r="L1325" s="7">
        <v>0.99791375690854078</v>
      </c>
      <c r="M1325" s="7" t="s">
        <v>684</v>
      </c>
      <c r="N1325" s="7" t="s">
        <v>710</v>
      </c>
      <c r="O1325" s="7" t="s">
        <v>686</v>
      </c>
    </row>
    <row r="1326" spans="2:15" ht="15">
      <c r="B1326" s="6" t="s">
        <v>145</v>
      </c>
      <c r="C1326" s="7" t="s">
        <v>693</v>
      </c>
      <c r="D1326" s="7" t="s">
        <v>661</v>
      </c>
      <c r="E1326" s="7">
        <v>28.787568835992893</v>
      </c>
      <c r="F1326" s="7">
        <v>1.8624422027546057</v>
      </c>
      <c r="G1326" s="7">
        <v>28.84775225984913</v>
      </c>
      <c r="H1326" s="7">
        <v>0.99791375690854078</v>
      </c>
      <c r="I1326" s="7">
        <v>26.284568835992893</v>
      </c>
      <c r="J1326" s="7">
        <v>1.7005079713489111</v>
      </c>
      <c r="K1326" s="7">
        <v>26.339519476533166</v>
      </c>
      <c r="L1326" s="7">
        <v>0.99791375690854078</v>
      </c>
      <c r="M1326" s="7" t="s">
        <v>684</v>
      </c>
      <c r="N1326" s="7" t="s">
        <v>710</v>
      </c>
      <c r="O1326" s="7" t="s">
        <v>686</v>
      </c>
    </row>
    <row r="1327" spans="2:15" ht="15">
      <c r="B1327" s="6" t="s">
        <v>145</v>
      </c>
      <c r="C1327" s="7" t="s">
        <v>694</v>
      </c>
      <c r="D1327" s="7" t="s">
        <v>661</v>
      </c>
      <c r="E1327" s="7">
        <v>29.088602927438927</v>
      </c>
      <c r="F1327" s="7">
        <v>1.8819179215821165</v>
      </c>
      <c r="G1327" s="7">
        <v>29.14941569455176</v>
      </c>
      <c r="H1327" s="7">
        <v>0.99791375690854078</v>
      </c>
      <c r="I1327" s="7">
        <v>26.585602927438927</v>
      </c>
      <c r="J1327" s="7">
        <v>1.7199836901763979</v>
      </c>
      <c r="K1327" s="7">
        <v>26.641182911235795</v>
      </c>
      <c r="L1327" s="7">
        <v>0.99791375690854078</v>
      </c>
      <c r="M1327" s="7" t="s">
        <v>684</v>
      </c>
      <c r="N1327" s="7" t="s">
        <v>710</v>
      </c>
      <c r="O1327" s="7" t="s">
        <v>686</v>
      </c>
    </row>
    <row r="1328" spans="2:15" ht="15">
      <c r="B1328" s="6" t="s">
        <v>145</v>
      </c>
      <c r="C1328" s="7" t="s">
        <v>695</v>
      </c>
      <c r="D1328" s="7" t="s">
        <v>661</v>
      </c>
      <c r="E1328" s="7">
        <v>28.969620403227253</v>
      </c>
      <c r="F1328" s="7">
        <v>1.8742202213787189</v>
      </c>
      <c r="G1328" s="7">
        <v>29.030184424927544</v>
      </c>
      <c r="H1328" s="7">
        <v>0.99791375690854078</v>
      </c>
      <c r="I1328" s="7">
        <v>26.466620403227253</v>
      </c>
      <c r="J1328" s="7">
        <v>1.712285989973064</v>
      </c>
      <c r="K1328" s="7">
        <v>26.521951641611579</v>
      </c>
      <c r="L1328" s="7">
        <v>0.99791375690854078</v>
      </c>
      <c r="M1328" s="7" t="s">
        <v>684</v>
      </c>
      <c r="N1328" s="7" t="s">
        <v>710</v>
      </c>
      <c r="O1328" s="7" t="s">
        <v>686</v>
      </c>
    </row>
    <row r="1329" spans="2:15" ht="15">
      <c r="B1329" s="6" t="s">
        <v>145</v>
      </c>
      <c r="C1329" s="7" t="s">
        <v>696</v>
      </c>
      <c r="D1329" s="7" t="s">
        <v>661</v>
      </c>
      <c r="E1329" s="7">
        <v>28.857631848010801</v>
      </c>
      <c r="F1329" s="7">
        <v>1.8669750033942365</v>
      </c>
      <c r="G1329" s="7">
        <v>28.917961745922312</v>
      </c>
      <c r="H1329" s="7">
        <v>0.99791375690854078</v>
      </c>
      <c r="I1329" s="7">
        <v>26.354631848010801</v>
      </c>
      <c r="J1329" s="7">
        <v>1.7050407719885823</v>
      </c>
      <c r="K1329" s="7">
        <v>26.409728962606348</v>
      </c>
      <c r="L1329" s="7">
        <v>0.99791375690854078</v>
      </c>
      <c r="M1329" s="7" t="s">
        <v>684</v>
      </c>
      <c r="N1329" s="7" t="s">
        <v>710</v>
      </c>
      <c r="O1329" s="7" t="s">
        <v>686</v>
      </c>
    </row>
    <row r="1330" spans="2:15" ht="15">
      <c r="B1330" s="6" t="s">
        <v>145</v>
      </c>
      <c r="C1330" s="7" t="s">
        <v>697</v>
      </c>
      <c r="D1330" s="7" t="s">
        <v>661</v>
      </c>
      <c r="E1330" s="7">
        <v>28.753139252016162</v>
      </c>
      <c r="F1330" s="7">
        <v>1.8602147444170372</v>
      </c>
      <c r="G1330" s="7">
        <v>28.81325069722573</v>
      </c>
      <c r="H1330" s="7">
        <v>0.99791375690854078</v>
      </c>
      <c r="I1330" s="7">
        <v>26.250139252016162</v>
      </c>
      <c r="J1330" s="7">
        <v>1.6982805130113143</v>
      </c>
      <c r="K1330" s="7">
        <v>26.305017913909765</v>
      </c>
      <c r="L1330" s="7">
        <v>0.99791375690854078</v>
      </c>
      <c r="M1330" s="7" t="s">
        <v>684</v>
      </c>
      <c r="N1330" s="7" t="s">
        <v>710</v>
      </c>
      <c r="O1330" s="7" t="s">
        <v>686</v>
      </c>
    </row>
    <row r="1331" spans="2:15" ht="15">
      <c r="B1331" s="6" t="s">
        <v>145</v>
      </c>
      <c r="C1331" s="7" t="s">
        <v>698</v>
      </c>
      <c r="D1331" s="7" t="s">
        <v>661</v>
      </c>
      <c r="E1331" s="7">
        <v>28.653652869855268</v>
      </c>
      <c r="F1331" s="7">
        <v>1.85377836773685</v>
      </c>
      <c r="G1331" s="7">
        <v>28.713556328376569</v>
      </c>
      <c r="H1331" s="7">
        <v>0.99791375690854078</v>
      </c>
      <c r="I1331" s="7">
        <v>26.150652869855268</v>
      </c>
      <c r="J1331" s="7">
        <v>1.6918441363311654</v>
      </c>
      <c r="K1331" s="7">
        <v>26.205323545060605</v>
      </c>
      <c r="L1331" s="7">
        <v>0.99791375690854078</v>
      </c>
      <c r="M1331" s="7" t="s">
        <v>684</v>
      </c>
      <c r="N1331" s="7" t="s">
        <v>710</v>
      </c>
      <c r="O1331" s="7" t="s">
        <v>686</v>
      </c>
    </row>
    <row r="1332" spans="2:15" ht="15">
      <c r="B1332" s="6" t="s">
        <v>145</v>
      </c>
      <c r="C1332" s="7" t="s">
        <v>699</v>
      </c>
      <c r="D1332" s="7" t="s">
        <v>661</v>
      </c>
      <c r="E1332" s="7">
        <v>28.580752369606632</v>
      </c>
      <c r="F1332" s="7">
        <v>1.8490619927959862</v>
      </c>
      <c r="G1332" s="7">
        <v>28.640503422006706</v>
      </c>
      <c r="H1332" s="7">
        <v>0.99791375690854078</v>
      </c>
      <c r="I1332" s="7">
        <v>26.077752369606632</v>
      </c>
      <c r="J1332" s="7">
        <v>1.6871277613903197</v>
      </c>
      <c r="K1332" s="7">
        <v>26.132270638690741</v>
      </c>
      <c r="L1332" s="7">
        <v>0.99791375690854078</v>
      </c>
      <c r="M1332" s="7" t="s">
        <v>684</v>
      </c>
      <c r="N1332" s="7" t="s">
        <v>710</v>
      </c>
      <c r="O1332" s="7" t="s">
        <v>686</v>
      </c>
    </row>
    <row r="1333" spans="2:15" ht="15">
      <c r="B1333" s="6" t="s">
        <v>145</v>
      </c>
      <c r="C1333" s="7" t="s">
        <v>700</v>
      </c>
      <c r="D1333" s="7" t="s">
        <v>661</v>
      </c>
      <c r="E1333" s="7">
        <v>28.600540714357674</v>
      </c>
      <c r="F1333" s="7">
        <v>1.8503422206817741</v>
      </c>
      <c r="G1333" s="7">
        <v>28.660333136362329</v>
      </c>
      <c r="H1333" s="7">
        <v>0.99791375690854078</v>
      </c>
      <c r="I1333" s="7">
        <v>26.097540714357674</v>
      </c>
      <c r="J1333" s="7">
        <v>1.6884079892760706</v>
      </c>
      <c r="K1333" s="7">
        <v>26.152100353046364</v>
      </c>
      <c r="L1333" s="7">
        <v>0.99791375690854078</v>
      </c>
      <c r="M1333" s="7" t="s">
        <v>684</v>
      </c>
      <c r="N1333" s="7" t="s">
        <v>710</v>
      </c>
      <c r="O1333" s="7" t="s">
        <v>686</v>
      </c>
    </row>
    <row r="1334" spans="2:15" ht="15">
      <c r="B1334" s="6" t="s">
        <v>145</v>
      </c>
      <c r="C1334" s="7" t="s">
        <v>701</v>
      </c>
      <c r="D1334" s="7" t="s">
        <v>661</v>
      </c>
      <c r="E1334" s="7">
        <v>28.620329059108712</v>
      </c>
      <c r="F1334" s="7">
        <v>1.8516224485675437</v>
      </c>
      <c r="G1334" s="7">
        <v>28.680162850717949</v>
      </c>
      <c r="H1334" s="7">
        <v>0.99791375690854078</v>
      </c>
      <c r="I1334" s="7">
        <v>26.117329059108712</v>
      </c>
      <c r="J1334" s="7">
        <v>1.6896882171618355</v>
      </c>
      <c r="K1334" s="7">
        <v>26.171930067401984</v>
      </c>
      <c r="L1334" s="7">
        <v>0.99791375690854078</v>
      </c>
      <c r="M1334" s="7" t="s">
        <v>684</v>
      </c>
      <c r="N1334" s="7" t="s">
        <v>710</v>
      </c>
      <c r="O1334" s="7" t="s">
        <v>686</v>
      </c>
    </row>
    <row r="1335" spans="2:15" ht="15">
      <c r="B1335" s="6" t="s">
        <v>146</v>
      </c>
      <c r="C1335" s="7" t="s">
        <v>683</v>
      </c>
      <c r="D1335" s="7">
        <v>25.385104999999999</v>
      </c>
      <c r="E1335" s="7">
        <v>34.777000000000001</v>
      </c>
      <c r="F1335" s="7">
        <v>4.2228999427169951</v>
      </c>
      <c r="G1335" s="7">
        <v>35.032450855259889</v>
      </c>
      <c r="H1335" s="7">
        <v>0.99270816488645608</v>
      </c>
      <c r="I1335" s="7">
        <v>30.842199999999998</v>
      </c>
      <c r="J1335" s="7">
        <v>3.7451052308498687</v>
      </c>
      <c r="K1335" s="7">
        <v>31.068748188978244</v>
      </c>
      <c r="L1335" s="7">
        <v>0.99270816488645608</v>
      </c>
      <c r="M1335" s="7" t="s">
        <v>684</v>
      </c>
      <c r="N1335" s="7" t="s">
        <v>710</v>
      </c>
      <c r="O1335" s="7" t="s">
        <v>686</v>
      </c>
    </row>
    <row r="1336" spans="2:15" ht="15">
      <c r="B1336" s="6" t="s">
        <v>146</v>
      </c>
      <c r="C1336" s="7" t="s">
        <v>687</v>
      </c>
      <c r="D1336" s="7">
        <v>35.576763</v>
      </c>
      <c r="E1336" s="7">
        <v>34.090000000000003</v>
      </c>
      <c r="F1336" s="7">
        <v>2.7687538211561571</v>
      </c>
      <c r="G1336" s="7">
        <v>34.202252816476388</v>
      </c>
      <c r="H1336" s="7">
        <v>0.99671797009750451</v>
      </c>
      <c r="I1336" s="7">
        <v>30.155100000000001</v>
      </c>
      <c r="J1336" s="7">
        <v>2.4491653960793673</v>
      </c>
      <c r="K1336" s="7">
        <v>30.254395831801908</v>
      </c>
      <c r="L1336" s="7">
        <v>0.99671797009750451</v>
      </c>
      <c r="M1336" s="7" t="s">
        <v>684</v>
      </c>
      <c r="N1336" s="7" t="s">
        <v>710</v>
      </c>
      <c r="O1336" s="7" t="s">
        <v>686</v>
      </c>
    </row>
    <row r="1337" spans="2:15" ht="15">
      <c r="B1337" s="6" t="s">
        <v>146</v>
      </c>
      <c r="C1337" s="7" t="s">
        <v>688</v>
      </c>
      <c r="D1337" s="7">
        <v>28.845526</v>
      </c>
      <c r="E1337" s="7">
        <v>33.765000000000001</v>
      </c>
      <c r="F1337" s="7">
        <v>1.8992913814005101</v>
      </c>
      <c r="G1337" s="7">
        <v>33.818375666957486</v>
      </c>
      <c r="H1337" s="7">
        <v>0.99842169631436084</v>
      </c>
      <c r="I1337" s="7">
        <v>29.829499999999999</v>
      </c>
      <c r="J1337" s="7">
        <v>1.677918325529014</v>
      </c>
      <c r="K1337" s="7">
        <v>29.876654433807445</v>
      </c>
      <c r="L1337" s="7">
        <v>0.99842169631436084</v>
      </c>
      <c r="M1337" s="7" t="s">
        <v>684</v>
      </c>
      <c r="N1337" s="7" t="s">
        <v>710</v>
      </c>
      <c r="O1337" s="7" t="s">
        <v>686</v>
      </c>
    </row>
    <row r="1338" spans="2:15" ht="15">
      <c r="B1338" s="6" t="s">
        <v>146</v>
      </c>
      <c r="C1338" s="7" t="s">
        <v>689</v>
      </c>
      <c r="D1338" s="7">
        <v>32.707000000000001</v>
      </c>
      <c r="E1338" s="7">
        <v>35.764000000000003</v>
      </c>
      <c r="F1338" s="7">
        <v>3.1608961181400619</v>
      </c>
      <c r="G1338" s="7">
        <v>35.903411540822596</v>
      </c>
      <c r="H1338" s="7">
        <v>0.99611703916592775</v>
      </c>
      <c r="I1338" s="7">
        <v>31.828900000000001</v>
      </c>
      <c r="J1338" s="7">
        <v>2.8131038601573541</v>
      </c>
      <c r="K1338" s="7">
        <v>31.952972139349296</v>
      </c>
      <c r="L1338" s="7">
        <v>0.99611703916592775</v>
      </c>
      <c r="M1338" s="7" t="s">
        <v>684</v>
      </c>
      <c r="N1338" s="7" t="s">
        <v>710</v>
      </c>
      <c r="O1338" s="7" t="s">
        <v>686</v>
      </c>
    </row>
    <row r="1339" spans="2:15" ht="15">
      <c r="B1339" s="6" t="s">
        <v>146</v>
      </c>
      <c r="C1339" s="7" t="s">
        <v>690</v>
      </c>
      <c r="D1339" s="7">
        <v>36.615000000000002</v>
      </c>
      <c r="E1339" s="7">
        <v>37.677999999999997</v>
      </c>
      <c r="F1339" s="7">
        <v>2.4153047629607802</v>
      </c>
      <c r="G1339" s="7">
        <v>37.75533579638752</v>
      </c>
      <c r="H1339" s="7">
        <v>0.99795165915608353</v>
      </c>
      <c r="I1339" s="7">
        <v>33.390999999999998</v>
      </c>
      <c r="J1339" s="7">
        <v>2.1404915690860431</v>
      </c>
      <c r="K1339" s="7">
        <v>33.459536535303776</v>
      </c>
      <c r="L1339" s="7">
        <v>0.99795165915608353</v>
      </c>
      <c r="M1339" s="7" t="s">
        <v>684</v>
      </c>
      <c r="N1339" s="7" t="s">
        <v>710</v>
      </c>
      <c r="O1339" s="7" t="s">
        <v>686</v>
      </c>
    </row>
    <row r="1340" spans="2:15" ht="15">
      <c r="B1340" s="6" t="s">
        <v>146</v>
      </c>
      <c r="C1340" s="7" t="s">
        <v>691</v>
      </c>
      <c r="D1340" s="7">
        <v>39.345999999999997</v>
      </c>
      <c r="E1340" s="7">
        <v>38.085999999999999</v>
      </c>
      <c r="F1340" s="7">
        <v>2.8013146270745626</v>
      </c>
      <c r="G1340" s="7">
        <v>38.188882670744135</v>
      </c>
      <c r="H1340" s="7">
        <v>0.99730595232043928</v>
      </c>
      <c r="I1340" s="7">
        <v>32.914000000000001</v>
      </c>
      <c r="J1340" s="7">
        <v>2.420901896642631</v>
      </c>
      <c r="K1340" s="7">
        <v>33.002911416921506</v>
      </c>
      <c r="L1340" s="7">
        <v>0.99730595232043928</v>
      </c>
      <c r="M1340" s="7" t="s">
        <v>684</v>
      </c>
      <c r="N1340" s="7" t="s">
        <v>710</v>
      </c>
      <c r="O1340" s="7" t="s">
        <v>686</v>
      </c>
    </row>
    <row r="1341" spans="2:15" ht="15">
      <c r="B1341" s="6" t="s">
        <v>146</v>
      </c>
      <c r="C1341" s="7" t="s">
        <v>692</v>
      </c>
      <c r="D1341" s="7" t="s">
        <v>661</v>
      </c>
      <c r="E1341" s="7">
        <v>37.924723308043674</v>
      </c>
      <c r="F1341" s="7">
        <v>2.8820611949214734</v>
      </c>
      <c r="G1341" s="7">
        <v>38.034075704858971</v>
      </c>
      <c r="H1341" s="7">
        <v>0.99712488354748352</v>
      </c>
      <c r="I1341" s="7">
        <v>32.752723308043677</v>
      </c>
      <c r="J1341" s="7">
        <v>2.4890188942813665</v>
      </c>
      <c r="K1341" s="7">
        <v>32.847162726015732</v>
      </c>
      <c r="L1341" s="7">
        <v>0.99712488354748352</v>
      </c>
      <c r="M1341" s="7" t="s">
        <v>684</v>
      </c>
      <c r="N1341" s="7" t="s">
        <v>710</v>
      </c>
      <c r="O1341" s="7" t="s">
        <v>686</v>
      </c>
    </row>
    <row r="1342" spans="2:15" ht="15">
      <c r="B1342" s="6" t="s">
        <v>146</v>
      </c>
      <c r="C1342" s="7" t="s">
        <v>693</v>
      </c>
      <c r="D1342" s="7" t="s">
        <v>661</v>
      </c>
      <c r="E1342" s="7">
        <v>37.75777850768214</v>
      </c>
      <c r="F1342" s="7">
        <v>2.8693743487471273</v>
      </c>
      <c r="G1342" s="7">
        <v>37.866649534761208</v>
      </c>
      <c r="H1342" s="7">
        <v>0.99712488354748352</v>
      </c>
      <c r="I1342" s="7">
        <v>32.585778507682143</v>
      </c>
      <c r="J1342" s="7">
        <v>2.4763320481069839</v>
      </c>
      <c r="K1342" s="7">
        <v>32.67973655591797</v>
      </c>
      <c r="L1342" s="7">
        <v>0.99712488354748352</v>
      </c>
      <c r="M1342" s="7" t="s">
        <v>684</v>
      </c>
      <c r="N1342" s="7" t="s">
        <v>710</v>
      </c>
      <c r="O1342" s="7" t="s">
        <v>686</v>
      </c>
    </row>
    <row r="1343" spans="2:15" ht="15">
      <c r="B1343" s="6" t="s">
        <v>146</v>
      </c>
      <c r="C1343" s="7" t="s">
        <v>694</v>
      </c>
      <c r="D1343" s="7" t="s">
        <v>661</v>
      </c>
      <c r="E1343" s="7">
        <v>37.58322565344772</v>
      </c>
      <c r="F1343" s="7">
        <v>2.856109334166312</v>
      </c>
      <c r="G1343" s="7">
        <v>37.691593373677939</v>
      </c>
      <c r="H1343" s="7">
        <v>0.99712488354748352</v>
      </c>
      <c r="I1343" s="7">
        <v>32.411225653447723</v>
      </c>
      <c r="J1343" s="7">
        <v>2.4630670335262312</v>
      </c>
      <c r="K1343" s="7">
        <v>32.504680394834701</v>
      </c>
      <c r="L1343" s="7">
        <v>0.99712488354748352</v>
      </c>
      <c r="M1343" s="7" t="s">
        <v>684</v>
      </c>
      <c r="N1343" s="7" t="s">
        <v>710</v>
      </c>
      <c r="O1343" s="7" t="s">
        <v>686</v>
      </c>
    </row>
    <row r="1344" spans="2:15" ht="15">
      <c r="B1344" s="6" t="s">
        <v>146</v>
      </c>
      <c r="C1344" s="7" t="s">
        <v>695</v>
      </c>
      <c r="D1344" s="7" t="s">
        <v>661</v>
      </c>
      <c r="E1344" s="7">
        <v>37.428156578891837</v>
      </c>
      <c r="F1344" s="7">
        <v>2.8443249749587793</v>
      </c>
      <c r="G1344" s="7">
        <v>37.536077171931787</v>
      </c>
      <c r="H1344" s="7">
        <v>0.99712488354748352</v>
      </c>
      <c r="I1344" s="7">
        <v>32.25615657889184</v>
      </c>
      <c r="J1344" s="7">
        <v>2.4512826743186653</v>
      </c>
      <c r="K1344" s="7">
        <v>32.349164193088548</v>
      </c>
      <c r="L1344" s="7">
        <v>0.99712488354748352</v>
      </c>
      <c r="M1344" s="7" t="s">
        <v>684</v>
      </c>
      <c r="N1344" s="7" t="s">
        <v>710</v>
      </c>
      <c r="O1344" s="7" t="s">
        <v>686</v>
      </c>
    </row>
    <row r="1345" spans="2:15" ht="15">
      <c r="B1345" s="6" t="s">
        <v>146</v>
      </c>
      <c r="C1345" s="7" t="s">
        <v>696</v>
      </c>
      <c r="D1345" s="7" t="s">
        <v>661</v>
      </c>
      <c r="E1345" s="7">
        <v>37.278434901842495</v>
      </c>
      <c r="F1345" s="7">
        <v>2.8329469872551223</v>
      </c>
      <c r="G1345" s="7">
        <v>37.385923786413336</v>
      </c>
      <c r="H1345" s="7">
        <v>0.99712488354748352</v>
      </c>
      <c r="I1345" s="7">
        <v>32.106434901842498</v>
      </c>
      <c r="J1345" s="7">
        <v>2.4399046866150145</v>
      </c>
      <c r="K1345" s="7">
        <v>32.199010807570097</v>
      </c>
      <c r="L1345" s="7">
        <v>0.99712488354748352</v>
      </c>
      <c r="M1345" s="7" t="s">
        <v>684</v>
      </c>
      <c r="N1345" s="7" t="s">
        <v>710</v>
      </c>
      <c r="O1345" s="7" t="s">
        <v>686</v>
      </c>
    </row>
    <row r="1346" spans="2:15" ht="15">
      <c r="B1346" s="6" t="s">
        <v>146</v>
      </c>
      <c r="C1346" s="7" t="s">
        <v>697</v>
      </c>
      <c r="D1346" s="7" t="s">
        <v>661</v>
      </c>
      <c r="E1346" s="7">
        <v>37.137801435327354</v>
      </c>
      <c r="F1346" s="7">
        <v>2.8222596513645208</v>
      </c>
      <c r="G1346" s="7">
        <v>37.244884816435167</v>
      </c>
      <c r="H1346" s="7">
        <v>0.99712488354748352</v>
      </c>
      <c r="I1346" s="7">
        <v>31.96580143532735</v>
      </c>
      <c r="J1346" s="7">
        <v>2.4292173507244321</v>
      </c>
      <c r="K1346" s="7">
        <v>32.057971837591921</v>
      </c>
      <c r="L1346" s="7">
        <v>0.99712488354748352</v>
      </c>
      <c r="M1346" s="7" t="s">
        <v>684</v>
      </c>
      <c r="N1346" s="7" t="s">
        <v>710</v>
      </c>
      <c r="O1346" s="7" t="s">
        <v>686</v>
      </c>
    </row>
    <row r="1347" spans="2:15" ht="15">
      <c r="B1347" s="6" t="s">
        <v>146</v>
      </c>
      <c r="C1347" s="7" t="s">
        <v>698</v>
      </c>
      <c r="D1347" s="7" t="s">
        <v>661</v>
      </c>
      <c r="E1347" s="7">
        <v>37.005129045522168</v>
      </c>
      <c r="F1347" s="7">
        <v>2.8121773115887985</v>
      </c>
      <c r="G1347" s="7">
        <v>37.11182987818794</v>
      </c>
      <c r="H1347" s="7">
        <v>0.99712488354748352</v>
      </c>
      <c r="I1347" s="7">
        <v>31.833129045522167</v>
      </c>
      <c r="J1347" s="7">
        <v>2.419135010948624</v>
      </c>
      <c r="K1347" s="7">
        <v>31.924916899344694</v>
      </c>
      <c r="L1347" s="7">
        <v>0.99712488354748352</v>
      </c>
      <c r="M1347" s="7" t="s">
        <v>684</v>
      </c>
      <c r="N1347" s="7" t="s">
        <v>710</v>
      </c>
      <c r="O1347" s="7" t="s">
        <v>686</v>
      </c>
    </row>
    <row r="1348" spans="2:15" ht="15">
      <c r="B1348" s="6" t="s">
        <v>146</v>
      </c>
      <c r="C1348" s="7" t="s">
        <v>699</v>
      </c>
      <c r="D1348" s="7" t="s">
        <v>661</v>
      </c>
      <c r="E1348" s="7">
        <v>36.900750541868867</v>
      </c>
      <c r="F1348" s="7">
        <v>2.8042451446874908</v>
      </c>
      <c r="G1348" s="7">
        <v>37.00715040887016</v>
      </c>
      <c r="H1348" s="7">
        <v>0.99712488354748352</v>
      </c>
      <c r="I1348" s="7">
        <v>31.728750541868873</v>
      </c>
      <c r="J1348" s="7">
        <v>2.411202844047402</v>
      </c>
      <c r="K1348" s="7">
        <v>31.820237430026925</v>
      </c>
      <c r="L1348" s="7">
        <v>0.99712488354748352</v>
      </c>
      <c r="M1348" s="7" t="s">
        <v>684</v>
      </c>
      <c r="N1348" s="7" t="s">
        <v>710</v>
      </c>
      <c r="O1348" s="7" t="s">
        <v>686</v>
      </c>
    </row>
    <row r="1349" spans="2:15" ht="15">
      <c r="B1349" s="6" t="s">
        <v>146</v>
      </c>
      <c r="C1349" s="7" t="s">
        <v>700</v>
      </c>
      <c r="D1349" s="7" t="s">
        <v>661</v>
      </c>
      <c r="E1349" s="7">
        <v>36.911862569477471</v>
      </c>
      <c r="F1349" s="7">
        <v>2.8050895949767685</v>
      </c>
      <c r="G1349" s="7">
        <v>37.018294476972315</v>
      </c>
      <c r="H1349" s="7">
        <v>0.99712488354748352</v>
      </c>
      <c r="I1349" s="7">
        <v>31.739862569477474</v>
      </c>
      <c r="J1349" s="7">
        <v>2.4120472943366158</v>
      </c>
      <c r="K1349" s="7">
        <v>31.831381498129073</v>
      </c>
      <c r="L1349" s="7">
        <v>0.99712488354748352</v>
      </c>
      <c r="M1349" s="7" t="s">
        <v>684</v>
      </c>
      <c r="N1349" s="7" t="s">
        <v>710</v>
      </c>
      <c r="O1349" s="7" t="s">
        <v>686</v>
      </c>
    </row>
    <row r="1350" spans="2:15" ht="15">
      <c r="B1350" s="6" t="s">
        <v>146</v>
      </c>
      <c r="C1350" s="7" t="s">
        <v>701</v>
      </c>
      <c r="D1350" s="7" t="s">
        <v>661</v>
      </c>
      <c r="E1350" s="7">
        <v>36.922974597086068</v>
      </c>
      <c r="F1350" s="7">
        <v>2.8059340452659933</v>
      </c>
      <c r="G1350" s="7">
        <v>37.029438545074456</v>
      </c>
      <c r="H1350" s="7">
        <v>0.99712488354748352</v>
      </c>
      <c r="I1350" s="7">
        <v>31.750974597086074</v>
      </c>
      <c r="J1350" s="7">
        <v>2.4128917446259326</v>
      </c>
      <c r="K1350" s="7">
        <v>31.842525566231224</v>
      </c>
      <c r="L1350" s="7">
        <v>0.99712488354748352</v>
      </c>
      <c r="M1350" s="7" t="s">
        <v>684</v>
      </c>
      <c r="N1350" s="7" t="s">
        <v>710</v>
      </c>
      <c r="O1350" s="7" t="s">
        <v>686</v>
      </c>
    </row>
    <row r="1351" spans="2:15" ht="15">
      <c r="B1351" s="6" t="s">
        <v>147</v>
      </c>
      <c r="C1351" s="7" t="s">
        <v>683</v>
      </c>
      <c r="D1351" s="7">
        <v>15.603</v>
      </c>
      <c r="E1351" s="7">
        <v>18.329999999999998</v>
      </c>
      <c r="F1351" s="7">
        <v>6.7104924500078837</v>
      </c>
      <c r="G1351" s="7">
        <v>19.519723587223584</v>
      </c>
      <c r="H1351" s="7">
        <v>0.93905018265718132</v>
      </c>
      <c r="I1351" s="7">
        <v>16.536200000000001</v>
      </c>
      <c r="J1351" s="7">
        <v>6.0537940672024222</v>
      </c>
      <c r="K1351" s="7">
        <v>17.609495536445536</v>
      </c>
      <c r="L1351" s="7">
        <v>0.93905018265718132</v>
      </c>
      <c r="M1351" s="7" t="s">
        <v>684</v>
      </c>
      <c r="N1351" s="7" t="s">
        <v>710</v>
      </c>
      <c r="O1351" s="7" t="s">
        <v>686</v>
      </c>
    </row>
    <row r="1352" spans="2:15" ht="15">
      <c r="B1352" s="6" t="s">
        <v>147</v>
      </c>
      <c r="C1352" s="7" t="s">
        <v>687</v>
      </c>
      <c r="D1352" s="7">
        <v>18.852246999999998</v>
      </c>
      <c r="E1352" s="7">
        <v>18.251999999999999</v>
      </c>
      <c r="F1352" s="7">
        <v>6.0595130624046636</v>
      </c>
      <c r="G1352" s="7">
        <v>19.231567865191145</v>
      </c>
      <c r="H1352" s="7">
        <v>0.94906458630634327</v>
      </c>
      <c r="I1352" s="7">
        <v>16.458600000000001</v>
      </c>
      <c r="J1352" s="7">
        <v>5.4641190931894208</v>
      </c>
      <c r="K1352" s="7">
        <v>17.341917755097249</v>
      </c>
      <c r="L1352" s="7">
        <v>0.94906458630634327</v>
      </c>
      <c r="M1352" s="7" t="s">
        <v>684</v>
      </c>
      <c r="N1352" s="7" t="s">
        <v>710</v>
      </c>
      <c r="O1352" s="7" t="s">
        <v>686</v>
      </c>
    </row>
    <row r="1353" spans="2:15" ht="15">
      <c r="B1353" s="6" t="s">
        <v>147</v>
      </c>
      <c r="C1353" s="7" t="s">
        <v>688</v>
      </c>
      <c r="D1353" s="7">
        <v>15.564704000000001</v>
      </c>
      <c r="E1353" s="7">
        <v>18.172000000000001</v>
      </c>
      <c r="F1353" s="7">
        <v>5.4881893569095723</v>
      </c>
      <c r="G1353" s="7">
        <v>18.982671213959733</v>
      </c>
      <c r="H1353" s="7">
        <v>0.95729414449513461</v>
      </c>
      <c r="I1353" s="7">
        <v>16.378699999999998</v>
      </c>
      <c r="J1353" s="7">
        <v>4.946588543914527</v>
      </c>
      <c r="K1353" s="7">
        <v>17.10937029562416</v>
      </c>
      <c r="L1353" s="7">
        <v>0.95729414449513461</v>
      </c>
      <c r="M1353" s="7" t="s">
        <v>684</v>
      </c>
      <c r="N1353" s="7" t="s">
        <v>710</v>
      </c>
      <c r="O1353" s="7" t="s">
        <v>686</v>
      </c>
    </row>
    <row r="1354" spans="2:15" ht="15">
      <c r="B1354" s="6" t="s">
        <v>147</v>
      </c>
      <c r="C1354" s="7" t="s">
        <v>689</v>
      </c>
      <c r="D1354" s="7">
        <v>16.704000000000001</v>
      </c>
      <c r="E1354" s="7">
        <v>18.350999999999999</v>
      </c>
      <c r="F1354" s="7">
        <v>5.5033422118868813</v>
      </c>
      <c r="G1354" s="7">
        <v>19.158443999999999</v>
      </c>
      <c r="H1354" s="7">
        <v>0.95785440613026818</v>
      </c>
      <c r="I1354" s="7">
        <v>16.5579</v>
      </c>
      <c r="J1354" s="7">
        <v>4.965603509901463</v>
      </c>
      <c r="K1354" s="7">
        <v>17.286447599999999</v>
      </c>
      <c r="L1354" s="7">
        <v>0.95785440613026818</v>
      </c>
      <c r="M1354" s="7" t="s">
        <v>684</v>
      </c>
      <c r="N1354" s="7" t="s">
        <v>710</v>
      </c>
      <c r="O1354" s="7" t="s">
        <v>686</v>
      </c>
    </row>
    <row r="1355" spans="2:15" ht="15">
      <c r="B1355" s="6" t="s">
        <v>147</v>
      </c>
      <c r="C1355" s="7" t="s">
        <v>690</v>
      </c>
      <c r="D1355" s="7">
        <v>19.602</v>
      </c>
      <c r="E1355" s="7">
        <v>19.055</v>
      </c>
      <c r="F1355" s="7">
        <v>5.241521237918545</v>
      </c>
      <c r="G1355" s="7">
        <v>19.762757142857147</v>
      </c>
      <c r="H1355" s="7">
        <v>0.96418732782369132</v>
      </c>
      <c r="I1355" s="7">
        <v>17.329999999999998</v>
      </c>
      <c r="J1355" s="7">
        <v>4.7670198401011987</v>
      </c>
      <c r="K1355" s="7">
        <v>17.973685714285715</v>
      </c>
      <c r="L1355" s="7">
        <v>0.96418732782369132</v>
      </c>
      <c r="M1355" s="7" t="s">
        <v>684</v>
      </c>
      <c r="N1355" s="7" t="s">
        <v>710</v>
      </c>
      <c r="O1355" s="7" t="s">
        <v>686</v>
      </c>
    </row>
    <row r="1356" spans="2:15" ht="15">
      <c r="B1356" s="6" t="s">
        <v>147</v>
      </c>
      <c r="C1356" s="7" t="s">
        <v>691</v>
      </c>
      <c r="D1356" s="7">
        <v>19.597000000000001</v>
      </c>
      <c r="E1356" s="7">
        <v>18.026</v>
      </c>
      <c r="F1356" s="7">
        <v>4.5541749095338258</v>
      </c>
      <c r="G1356" s="7">
        <v>18.592395894736843</v>
      </c>
      <c r="H1356" s="7">
        <v>0.96953615349288147</v>
      </c>
      <c r="I1356" s="7">
        <v>16.216000000000001</v>
      </c>
      <c r="J1356" s="7">
        <v>4.0968878471652399</v>
      </c>
      <c r="K1356" s="7">
        <v>16.725523789473687</v>
      </c>
      <c r="L1356" s="7">
        <v>0.96953615349288147</v>
      </c>
      <c r="M1356" s="7" t="s">
        <v>684</v>
      </c>
      <c r="N1356" s="7" t="s">
        <v>710</v>
      </c>
      <c r="O1356" s="7" t="s">
        <v>686</v>
      </c>
    </row>
    <row r="1357" spans="2:15" ht="15">
      <c r="B1357" s="6" t="s">
        <v>147</v>
      </c>
      <c r="C1357" s="7" t="s">
        <v>692</v>
      </c>
      <c r="D1357" s="7" t="s">
        <v>661</v>
      </c>
      <c r="E1357" s="7">
        <v>18.140398317534835</v>
      </c>
      <c r="F1357" s="7">
        <v>5.5555882166382498</v>
      </c>
      <c r="G1357" s="7">
        <v>18.972048164383054</v>
      </c>
      <c r="H1357" s="7">
        <v>0.95616446681758338</v>
      </c>
      <c r="I1357" s="7">
        <v>16.330398317534833</v>
      </c>
      <c r="J1357" s="7">
        <v>5.0012666137660995</v>
      </c>
      <c r="K1357" s="7">
        <v>17.079068386516752</v>
      </c>
      <c r="L1357" s="7">
        <v>0.95616446681758338</v>
      </c>
      <c r="M1357" s="7" t="s">
        <v>684</v>
      </c>
      <c r="N1357" s="7" t="s">
        <v>710</v>
      </c>
      <c r="O1357" s="7" t="s">
        <v>686</v>
      </c>
    </row>
    <row r="1358" spans="2:15" ht="15">
      <c r="B1358" s="6" t="s">
        <v>147</v>
      </c>
      <c r="C1358" s="7" t="s">
        <v>693</v>
      </c>
      <c r="D1358" s="7" t="s">
        <v>661</v>
      </c>
      <c r="E1358" s="7">
        <v>18.084466532565525</v>
      </c>
      <c r="F1358" s="7">
        <v>5.5384588261986378</v>
      </c>
      <c r="G1358" s="7">
        <v>18.913552176600252</v>
      </c>
      <c r="H1358" s="7">
        <v>0.95616446681758338</v>
      </c>
      <c r="I1358" s="7">
        <v>16.274466532565526</v>
      </c>
      <c r="J1358" s="7">
        <v>4.9841372233264893</v>
      </c>
      <c r="K1358" s="7">
        <v>17.020572398733954</v>
      </c>
      <c r="L1358" s="7">
        <v>0.95616446681758338</v>
      </c>
      <c r="M1358" s="7" t="s">
        <v>684</v>
      </c>
      <c r="N1358" s="7" t="s">
        <v>710</v>
      </c>
      <c r="O1358" s="7" t="s">
        <v>686</v>
      </c>
    </row>
    <row r="1359" spans="2:15" ht="15">
      <c r="B1359" s="6" t="s">
        <v>147</v>
      </c>
      <c r="C1359" s="7" t="s">
        <v>694</v>
      </c>
      <c r="D1359" s="7" t="s">
        <v>661</v>
      </c>
      <c r="E1359" s="7">
        <v>18.028614237046401</v>
      </c>
      <c r="F1359" s="7">
        <v>5.5213537798029249</v>
      </c>
      <c r="G1359" s="7">
        <v>18.855139322475882</v>
      </c>
      <c r="H1359" s="7">
        <v>0.95616446681758338</v>
      </c>
      <c r="I1359" s="7">
        <v>16.218614237046403</v>
      </c>
      <c r="J1359" s="7">
        <v>4.9670321769307684</v>
      </c>
      <c r="K1359" s="7">
        <v>16.96215954460958</v>
      </c>
      <c r="L1359" s="7">
        <v>0.95616446681758338</v>
      </c>
      <c r="M1359" s="7" t="s">
        <v>684</v>
      </c>
      <c r="N1359" s="7" t="s">
        <v>710</v>
      </c>
      <c r="O1359" s="7" t="s">
        <v>686</v>
      </c>
    </row>
    <row r="1360" spans="2:15" ht="15">
      <c r="B1360" s="6" t="s">
        <v>147</v>
      </c>
      <c r="C1360" s="7" t="s">
        <v>695</v>
      </c>
      <c r="D1360" s="7" t="s">
        <v>661</v>
      </c>
      <c r="E1360" s="7">
        <v>17.979006300862991</v>
      </c>
      <c r="F1360" s="7">
        <v>5.5061610998579669</v>
      </c>
      <c r="G1360" s="7">
        <v>18.803257101472081</v>
      </c>
      <c r="H1360" s="7">
        <v>0.95616446681758338</v>
      </c>
      <c r="I1360" s="7">
        <v>16.169006300862989</v>
      </c>
      <c r="J1360" s="7">
        <v>4.9518394969858237</v>
      </c>
      <c r="K1360" s="7">
        <v>16.910277323605779</v>
      </c>
      <c r="L1360" s="7">
        <v>0.95616446681758338</v>
      </c>
      <c r="M1360" s="7" t="s">
        <v>684</v>
      </c>
      <c r="N1360" s="7" t="s">
        <v>710</v>
      </c>
      <c r="O1360" s="7" t="s">
        <v>686</v>
      </c>
    </row>
    <row r="1361" spans="2:15" ht="15">
      <c r="B1361" s="6" t="s">
        <v>147</v>
      </c>
      <c r="C1361" s="7" t="s">
        <v>696</v>
      </c>
      <c r="D1361" s="7" t="s">
        <v>661</v>
      </c>
      <c r="E1361" s="7">
        <v>17.932456700848753</v>
      </c>
      <c r="F1361" s="7">
        <v>5.4919050507458413</v>
      </c>
      <c r="G1361" s="7">
        <v>18.754573426613121</v>
      </c>
      <c r="H1361" s="7">
        <v>0.95616446681758338</v>
      </c>
      <c r="I1361" s="7">
        <v>16.122456700848755</v>
      </c>
      <c r="J1361" s="7">
        <v>4.9375834478736911</v>
      </c>
      <c r="K1361" s="7">
        <v>16.861593648746823</v>
      </c>
      <c r="L1361" s="7">
        <v>0.95616446681758338</v>
      </c>
      <c r="M1361" s="7" t="s">
        <v>684</v>
      </c>
      <c r="N1361" s="7" t="s">
        <v>710</v>
      </c>
      <c r="O1361" s="7" t="s">
        <v>686</v>
      </c>
    </row>
    <row r="1362" spans="2:15" ht="15">
      <c r="B1362" s="6" t="s">
        <v>147</v>
      </c>
      <c r="C1362" s="7" t="s">
        <v>697</v>
      </c>
      <c r="D1362" s="7" t="s">
        <v>661</v>
      </c>
      <c r="E1362" s="7">
        <v>17.889724725091575</v>
      </c>
      <c r="F1362" s="7">
        <v>5.4788181682620847</v>
      </c>
      <c r="G1362" s="7">
        <v>18.709882395686819</v>
      </c>
      <c r="H1362" s="7">
        <v>0.95616446681758338</v>
      </c>
      <c r="I1362" s="7">
        <v>16.079724725091577</v>
      </c>
      <c r="J1362" s="7">
        <v>4.9244965653899309</v>
      </c>
      <c r="K1362" s="7">
        <v>16.816902617820517</v>
      </c>
      <c r="L1362" s="7">
        <v>0.95616446681758338</v>
      </c>
      <c r="M1362" s="7" t="s">
        <v>684</v>
      </c>
      <c r="N1362" s="7" t="s">
        <v>710</v>
      </c>
      <c r="O1362" s="7" t="s">
        <v>686</v>
      </c>
    </row>
    <row r="1363" spans="2:15" ht="15">
      <c r="B1363" s="6" t="s">
        <v>147</v>
      </c>
      <c r="C1363" s="7" t="s">
        <v>698</v>
      </c>
      <c r="D1363" s="7" t="s">
        <v>661</v>
      </c>
      <c r="E1363" s="7">
        <v>17.849798726185313</v>
      </c>
      <c r="F1363" s="7">
        <v>5.4665906303007565</v>
      </c>
      <c r="G1363" s="7">
        <v>18.668125982128437</v>
      </c>
      <c r="H1363" s="7">
        <v>0.95616446681758338</v>
      </c>
      <c r="I1363" s="7">
        <v>16.039798726185317</v>
      </c>
      <c r="J1363" s="7">
        <v>4.9122690274285983</v>
      </c>
      <c r="K1363" s="7">
        <v>16.775146204262139</v>
      </c>
      <c r="L1363" s="7">
        <v>0.95616446681758338</v>
      </c>
      <c r="M1363" s="7" t="s">
        <v>684</v>
      </c>
      <c r="N1363" s="7" t="s">
        <v>710</v>
      </c>
      <c r="O1363" s="7" t="s">
        <v>686</v>
      </c>
    </row>
    <row r="1364" spans="2:15" ht="15">
      <c r="B1364" s="6" t="s">
        <v>147</v>
      </c>
      <c r="C1364" s="7" t="s">
        <v>699</v>
      </c>
      <c r="D1364" s="7" t="s">
        <v>661</v>
      </c>
      <c r="E1364" s="7">
        <v>17.82216133052982</v>
      </c>
      <c r="F1364" s="7">
        <v>5.4581265388869564</v>
      </c>
      <c r="G1364" s="7">
        <v>18.639221545062835</v>
      </c>
      <c r="H1364" s="7">
        <v>0.95616446681758338</v>
      </c>
      <c r="I1364" s="7">
        <v>16.012161330529821</v>
      </c>
      <c r="J1364" s="7">
        <v>4.9038049360148159</v>
      </c>
      <c r="K1364" s="7">
        <v>16.746241767196537</v>
      </c>
      <c r="L1364" s="7">
        <v>0.95616446681758338</v>
      </c>
      <c r="M1364" s="7" t="s">
        <v>684</v>
      </c>
      <c r="N1364" s="7" t="s">
        <v>710</v>
      </c>
      <c r="O1364" s="7" t="s">
        <v>686</v>
      </c>
    </row>
    <row r="1365" spans="2:15" ht="15">
      <c r="B1365" s="6" t="s">
        <v>147</v>
      </c>
      <c r="C1365" s="7" t="s">
        <v>700</v>
      </c>
      <c r="D1365" s="7" t="s">
        <v>661</v>
      </c>
      <c r="E1365" s="7">
        <v>17.850963595582417</v>
      </c>
      <c r="F1365" s="7">
        <v>5.4669473774120023</v>
      </c>
      <c r="G1365" s="7">
        <v>18.66934425517406</v>
      </c>
      <c r="H1365" s="7">
        <v>0.95616446681758338</v>
      </c>
      <c r="I1365" s="7">
        <v>16.040963595582419</v>
      </c>
      <c r="J1365" s="7">
        <v>4.9126257745398441</v>
      </c>
      <c r="K1365" s="7">
        <v>16.776364477307759</v>
      </c>
      <c r="L1365" s="7">
        <v>0.95616446681758338</v>
      </c>
      <c r="M1365" s="7" t="s">
        <v>684</v>
      </c>
      <c r="N1365" s="7" t="s">
        <v>710</v>
      </c>
      <c r="O1365" s="7" t="s">
        <v>686</v>
      </c>
    </row>
    <row r="1366" spans="2:15" ht="15">
      <c r="B1366" s="6" t="s">
        <v>147</v>
      </c>
      <c r="C1366" s="7" t="s">
        <v>701</v>
      </c>
      <c r="D1366" s="7" t="s">
        <v>661</v>
      </c>
      <c r="E1366" s="7">
        <v>17.879765860635015</v>
      </c>
      <c r="F1366" s="7">
        <v>5.4757682159370296</v>
      </c>
      <c r="G1366" s="7">
        <v>18.699466965285282</v>
      </c>
      <c r="H1366" s="7">
        <v>0.95616446681758338</v>
      </c>
      <c r="I1366" s="7">
        <v>16.069765860635016</v>
      </c>
      <c r="J1366" s="7">
        <v>4.921446613064874</v>
      </c>
      <c r="K1366" s="7">
        <v>16.806487187418981</v>
      </c>
      <c r="L1366" s="7">
        <v>0.95616446681758338</v>
      </c>
      <c r="M1366" s="7" t="s">
        <v>684</v>
      </c>
      <c r="N1366" s="7" t="s">
        <v>710</v>
      </c>
      <c r="O1366" s="7" t="s">
        <v>686</v>
      </c>
    </row>
    <row r="1367" spans="2:15" ht="15">
      <c r="B1367" s="6" t="s">
        <v>633</v>
      </c>
      <c r="C1367" s="7" t="s">
        <v>683</v>
      </c>
      <c r="D1367" s="7">
        <v>17.150272000000001</v>
      </c>
      <c r="E1367" s="7">
        <v>16.307079000000002</v>
      </c>
      <c r="F1367" s="7">
        <v>5.3114032196532586</v>
      </c>
      <c r="G1367" s="7">
        <v>17.150272000000001</v>
      </c>
      <c r="H1367" s="7">
        <v>0.95083500716490099</v>
      </c>
      <c r="I1367" s="7">
        <v>16.307079000000002</v>
      </c>
      <c r="J1367" s="7">
        <v>5.3114032196532586</v>
      </c>
      <c r="K1367" s="7">
        <v>17.150272000000001</v>
      </c>
      <c r="L1367" s="7">
        <v>0.95083500716490099</v>
      </c>
      <c r="M1367" s="7" t="s">
        <v>703</v>
      </c>
      <c r="N1367" s="7" t="s">
        <v>710</v>
      </c>
      <c r="O1367" s="7" t="s">
        <v>686</v>
      </c>
    </row>
    <row r="1368" spans="2:15" ht="15">
      <c r="B1368" s="6" t="s">
        <v>633</v>
      </c>
      <c r="C1368" s="7" t="s">
        <v>687</v>
      </c>
      <c r="D1368" s="7">
        <v>19.401230000000002</v>
      </c>
      <c r="E1368" s="7">
        <v>18.056480000000001</v>
      </c>
      <c r="F1368" s="7">
        <v>7.3354195046009956</v>
      </c>
      <c r="G1368" s="7">
        <v>19.489608751816458</v>
      </c>
      <c r="H1368" s="7">
        <v>0.9264670332757251</v>
      </c>
      <c r="I1368" s="7">
        <v>18.056480000000001</v>
      </c>
      <c r="J1368" s="7">
        <v>7.3354195046009956</v>
      </c>
      <c r="K1368" s="7">
        <v>19.489608751816458</v>
      </c>
      <c r="L1368" s="7">
        <v>0.9264670332757251</v>
      </c>
      <c r="M1368" s="7" t="s">
        <v>703</v>
      </c>
      <c r="N1368" s="7" t="s">
        <v>710</v>
      </c>
      <c r="O1368" s="7" t="s">
        <v>686</v>
      </c>
    </row>
    <row r="1369" spans="2:15" ht="15">
      <c r="B1369" s="6" t="s">
        <v>633</v>
      </c>
      <c r="C1369" s="7" t="s">
        <v>688</v>
      </c>
      <c r="D1369" s="7">
        <v>19.473531999999999</v>
      </c>
      <c r="E1369" s="7">
        <v>18.417560999999999</v>
      </c>
      <c r="F1369" s="7">
        <v>6.5670452002263362</v>
      </c>
      <c r="G1369" s="7">
        <v>19.553327999359514</v>
      </c>
      <c r="H1369" s="7">
        <v>0.94191438923355053</v>
      </c>
      <c r="I1369" s="7">
        <v>18.417560999999999</v>
      </c>
      <c r="J1369" s="7">
        <v>6.5670452002263362</v>
      </c>
      <c r="K1369" s="7">
        <v>19.553327999359514</v>
      </c>
      <c r="L1369" s="7">
        <v>0.94191438923355053</v>
      </c>
      <c r="M1369" s="7" t="s">
        <v>703</v>
      </c>
      <c r="N1369" s="7" t="s">
        <v>710</v>
      </c>
      <c r="O1369" s="7" t="s">
        <v>686</v>
      </c>
    </row>
    <row r="1370" spans="2:15" ht="15">
      <c r="B1370" s="6" t="s">
        <v>633</v>
      </c>
      <c r="C1370" s="7" t="s">
        <v>689</v>
      </c>
      <c r="D1370" s="7">
        <v>19.771999999999998</v>
      </c>
      <c r="E1370" s="7">
        <v>18.468</v>
      </c>
      <c r="F1370" s="7">
        <v>7.5749877624729098</v>
      </c>
      <c r="G1370" s="7">
        <v>19.961148854753183</v>
      </c>
      <c r="H1370" s="7">
        <v>0.92519724863443253</v>
      </c>
      <c r="I1370" s="7">
        <v>18.468</v>
      </c>
      <c r="J1370" s="7">
        <v>7.5749877624729098</v>
      </c>
      <c r="K1370" s="7">
        <v>19.961148854753183</v>
      </c>
      <c r="L1370" s="7">
        <v>0.92519724863443253</v>
      </c>
      <c r="M1370" s="7" t="s">
        <v>703</v>
      </c>
      <c r="N1370" s="7" t="s">
        <v>710</v>
      </c>
      <c r="O1370" s="7" t="s">
        <v>686</v>
      </c>
    </row>
    <row r="1371" spans="2:15" ht="15">
      <c r="B1371" s="6" t="s">
        <v>633</v>
      </c>
      <c r="C1371" s="7" t="s">
        <v>690</v>
      </c>
      <c r="D1371" s="7">
        <v>19.920000000000002</v>
      </c>
      <c r="E1371" s="7">
        <v>18.478000000000002</v>
      </c>
      <c r="F1371" s="7">
        <v>7.4410964245869025</v>
      </c>
      <c r="G1371" s="7">
        <v>19.920000000000002</v>
      </c>
      <c r="H1371" s="7">
        <v>0.92761044176706831</v>
      </c>
      <c r="I1371" s="7">
        <v>18.478000000000002</v>
      </c>
      <c r="J1371" s="7">
        <v>7.4410964245869025</v>
      </c>
      <c r="K1371" s="7">
        <v>19.920000000000002</v>
      </c>
      <c r="L1371" s="7">
        <v>0.92761044176706831</v>
      </c>
      <c r="M1371" s="7" t="s">
        <v>703</v>
      </c>
      <c r="N1371" s="7" t="s">
        <v>710</v>
      </c>
      <c r="O1371" s="7" t="s">
        <v>686</v>
      </c>
    </row>
    <row r="1372" spans="2:15" ht="15">
      <c r="B1372" s="6" t="s">
        <v>633</v>
      </c>
      <c r="C1372" s="7" t="s">
        <v>691</v>
      </c>
      <c r="D1372" s="7">
        <v>20.465</v>
      </c>
      <c r="E1372" s="7">
        <v>18.68</v>
      </c>
      <c r="F1372" s="7">
        <v>8.3590564658937438</v>
      </c>
      <c r="G1372" s="7">
        <v>20.465</v>
      </c>
      <c r="H1372" s="7">
        <v>0.91277791351087223</v>
      </c>
      <c r="I1372" s="7">
        <v>18.68</v>
      </c>
      <c r="J1372" s="7">
        <v>8.3590564658937438</v>
      </c>
      <c r="K1372" s="7">
        <v>20.465</v>
      </c>
      <c r="L1372" s="7">
        <v>0.91277791351087223</v>
      </c>
      <c r="M1372" s="7" t="s">
        <v>703</v>
      </c>
      <c r="N1372" s="7" t="s">
        <v>710</v>
      </c>
      <c r="O1372" s="7" t="s">
        <v>686</v>
      </c>
    </row>
    <row r="1373" spans="2:15" ht="15">
      <c r="B1373" s="6" t="s">
        <v>633</v>
      </c>
      <c r="C1373" s="7" t="s">
        <v>692</v>
      </c>
      <c r="D1373" s="7" t="s">
        <v>661</v>
      </c>
      <c r="E1373" s="7">
        <v>18.68</v>
      </c>
      <c r="F1373" s="7">
        <v>7.5651130059428242</v>
      </c>
      <c r="G1373" s="7">
        <v>20.153742451283961</v>
      </c>
      <c r="H1373" s="7">
        <v>0.92687499828648101</v>
      </c>
      <c r="I1373" s="7">
        <v>18.68</v>
      </c>
      <c r="J1373" s="7">
        <v>7.5651130059428242</v>
      </c>
      <c r="K1373" s="7">
        <v>20.153742451283961</v>
      </c>
      <c r="L1373" s="7">
        <v>0.92687499828648101</v>
      </c>
      <c r="M1373" s="7" t="s">
        <v>703</v>
      </c>
      <c r="N1373" s="7" t="s">
        <v>710</v>
      </c>
      <c r="O1373" s="7" t="s">
        <v>686</v>
      </c>
    </row>
    <row r="1374" spans="2:15" ht="15">
      <c r="B1374" s="6" t="s">
        <v>633</v>
      </c>
      <c r="C1374" s="7" t="s">
        <v>693</v>
      </c>
      <c r="D1374" s="7" t="s">
        <v>661</v>
      </c>
      <c r="E1374" s="7">
        <v>18.68</v>
      </c>
      <c r="F1374" s="7">
        <v>7.5651130059428242</v>
      </c>
      <c r="G1374" s="7">
        <v>20.153742451283961</v>
      </c>
      <c r="H1374" s="7">
        <v>0.92687499828648101</v>
      </c>
      <c r="I1374" s="7">
        <v>18.68</v>
      </c>
      <c r="J1374" s="7">
        <v>7.5651130059428242</v>
      </c>
      <c r="K1374" s="7">
        <v>20.153742451283961</v>
      </c>
      <c r="L1374" s="7">
        <v>0.92687499828648101</v>
      </c>
      <c r="M1374" s="7" t="s">
        <v>703</v>
      </c>
      <c r="N1374" s="7" t="s">
        <v>710</v>
      </c>
      <c r="O1374" s="7" t="s">
        <v>686</v>
      </c>
    </row>
    <row r="1375" spans="2:15" ht="15">
      <c r="B1375" s="6" t="s">
        <v>633</v>
      </c>
      <c r="C1375" s="7" t="s">
        <v>694</v>
      </c>
      <c r="D1375" s="7" t="s">
        <v>661</v>
      </c>
      <c r="E1375" s="7">
        <v>18.68</v>
      </c>
      <c r="F1375" s="7">
        <v>7.5651130059428242</v>
      </c>
      <c r="G1375" s="7">
        <v>20.153742451283961</v>
      </c>
      <c r="H1375" s="7">
        <v>0.92687499828648101</v>
      </c>
      <c r="I1375" s="7">
        <v>18.68</v>
      </c>
      <c r="J1375" s="7">
        <v>7.5651130059428242</v>
      </c>
      <c r="K1375" s="7">
        <v>20.153742451283961</v>
      </c>
      <c r="L1375" s="7">
        <v>0.92687499828648101</v>
      </c>
      <c r="M1375" s="7" t="s">
        <v>703</v>
      </c>
      <c r="N1375" s="7" t="s">
        <v>710</v>
      </c>
      <c r="O1375" s="7" t="s">
        <v>686</v>
      </c>
    </row>
    <row r="1376" spans="2:15" ht="15">
      <c r="B1376" s="6" t="s">
        <v>633</v>
      </c>
      <c r="C1376" s="7" t="s">
        <v>695</v>
      </c>
      <c r="D1376" s="7" t="s">
        <v>661</v>
      </c>
      <c r="E1376" s="7">
        <v>18.68</v>
      </c>
      <c r="F1376" s="7">
        <v>7.5651130059428242</v>
      </c>
      <c r="G1376" s="7">
        <v>20.153742451283961</v>
      </c>
      <c r="H1376" s="7">
        <v>0.92687499828648101</v>
      </c>
      <c r="I1376" s="7">
        <v>18.68</v>
      </c>
      <c r="J1376" s="7">
        <v>7.5651130059428242</v>
      </c>
      <c r="K1376" s="7">
        <v>20.153742451283961</v>
      </c>
      <c r="L1376" s="7">
        <v>0.92687499828648101</v>
      </c>
      <c r="M1376" s="7" t="s">
        <v>703</v>
      </c>
      <c r="N1376" s="7" t="s">
        <v>710</v>
      </c>
      <c r="O1376" s="7" t="s">
        <v>686</v>
      </c>
    </row>
    <row r="1377" spans="2:15" ht="15">
      <c r="B1377" s="6" t="s">
        <v>633</v>
      </c>
      <c r="C1377" s="7" t="s">
        <v>696</v>
      </c>
      <c r="D1377" s="7" t="s">
        <v>661</v>
      </c>
      <c r="E1377" s="7">
        <v>18.68</v>
      </c>
      <c r="F1377" s="7">
        <v>7.5651130059428242</v>
      </c>
      <c r="G1377" s="7">
        <v>20.153742451283961</v>
      </c>
      <c r="H1377" s="7">
        <v>0.92687499828648101</v>
      </c>
      <c r="I1377" s="7">
        <v>18.68</v>
      </c>
      <c r="J1377" s="7">
        <v>7.5651130059428242</v>
      </c>
      <c r="K1377" s="7">
        <v>20.153742451283961</v>
      </c>
      <c r="L1377" s="7">
        <v>0.92687499828648101</v>
      </c>
      <c r="M1377" s="7" t="s">
        <v>703</v>
      </c>
      <c r="N1377" s="7" t="s">
        <v>710</v>
      </c>
      <c r="O1377" s="7" t="s">
        <v>686</v>
      </c>
    </row>
    <row r="1378" spans="2:15" ht="15">
      <c r="B1378" s="6" t="s">
        <v>633</v>
      </c>
      <c r="C1378" s="7" t="s">
        <v>697</v>
      </c>
      <c r="D1378" s="7" t="s">
        <v>661</v>
      </c>
      <c r="E1378" s="7">
        <v>18.68</v>
      </c>
      <c r="F1378" s="7">
        <v>7.5651130059428242</v>
      </c>
      <c r="G1378" s="7">
        <v>20.153742451283961</v>
      </c>
      <c r="H1378" s="7">
        <v>0.92687499828648101</v>
      </c>
      <c r="I1378" s="7">
        <v>18.68</v>
      </c>
      <c r="J1378" s="7">
        <v>7.5651130059428242</v>
      </c>
      <c r="K1378" s="7">
        <v>20.153742451283961</v>
      </c>
      <c r="L1378" s="7">
        <v>0.92687499828648101</v>
      </c>
      <c r="M1378" s="7" t="s">
        <v>703</v>
      </c>
      <c r="N1378" s="7" t="s">
        <v>710</v>
      </c>
      <c r="O1378" s="7" t="s">
        <v>686</v>
      </c>
    </row>
    <row r="1379" spans="2:15" ht="15">
      <c r="B1379" s="6" t="s">
        <v>633</v>
      </c>
      <c r="C1379" s="7" t="s">
        <v>698</v>
      </c>
      <c r="D1379" s="7" t="s">
        <v>661</v>
      </c>
      <c r="E1379" s="7">
        <v>18.68</v>
      </c>
      <c r="F1379" s="7">
        <v>7.5651130059428242</v>
      </c>
      <c r="G1379" s="7">
        <v>20.153742451283961</v>
      </c>
      <c r="H1379" s="7">
        <v>0.92687499828648101</v>
      </c>
      <c r="I1379" s="7">
        <v>18.68</v>
      </c>
      <c r="J1379" s="7">
        <v>7.5651130059428242</v>
      </c>
      <c r="K1379" s="7">
        <v>20.153742451283961</v>
      </c>
      <c r="L1379" s="7">
        <v>0.92687499828648101</v>
      </c>
      <c r="M1379" s="7" t="s">
        <v>703</v>
      </c>
      <c r="N1379" s="7" t="s">
        <v>710</v>
      </c>
      <c r="O1379" s="7" t="s">
        <v>686</v>
      </c>
    </row>
    <row r="1380" spans="2:15" ht="15">
      <c r="B1380" s="6" t="s">
        <v>633</v>
      </c>
      <c r="C1380" s="7" t="s">
        <v>699</v>
      </c>
      <c r="D1380" s="7" t="s">
        <v>661</v>
      </c>
      <c r="E1380" s="7">
        <v>18.68</v>
      </c>
      <c r="F1380" s="7">
        <v>7.5651130059428242</v>
      </c>
      <c r="G1380" s="7">
        <v>20.153742451283961</v>
      </c>
      <c r="H1380" s="7">
        <v>0.92687499828648101</v>
      </c>
      <c r="I1380" s="7">
        <v>18.68</v>
      </c>
      <c r="J1380" s="7">
        <v>7.5651130059428242</v>
      </c>
      <c r="K1380" s="7">
        <v>20.153742451283961</v>
      </c>
      <c r="L1380" s="7">
        <v>0.92687499828648101</v>
      </c>
      <c r="M1380" s="7" t="s">
        <v>703</v>
      </c>
      <c r="N1380" s="7" t="s">
        <v>710</v>
      </c>
      <c r="O1380" s="7" t="s">
        <v>686</v>
      </c>
    </row>
    <row r="1381" spans="2:15" ht="15">
      <c r="B1381" s="6" t="s">
        <v>633</v>
      </c>
      <c r="C1381" s="7" t="s">
        <v>700</v>
      </c>
      <c r="D1381" s="7" t="s">
        <v>661</v>
      </c>
      <c r="E1381" s="7">
        <v>18.68</v>
      </c>
      <c r="F1381" s="7">
        <v>7.5651130059428242</v>
      </c>
      <c r="G1381" s="7">
        <v>20.153742451283961</v>
      </c>
      <c r="H1381" s="7">
        <v>0.92687499828648101</v>
      </c>
      <c r="I1381" s="7">
        <v>18.68</v>
      </c>
      <c r="J1381" s="7">
        <v>7.5651130059428242</v>
      </c>
      <c r="K1381" s="7">
        <v>20.153742451283961</v>
      </c>
      <c r="L1381" s="7">
        <v>0.92687499828648101</v>
      </c>
      <c r="M1381" s="7" t="s">
        <v>703</v>
      </c>
      <c r="N1381" s="7" t="s">
        <v>710</v>
      </c>
      <c r="O1381" s="7" t="s">
        <v>686</v>
      </c>
    </row>
    <row r="1382" spans="2:15" ht="15">
      <c r="B1382" s="6" t="s">
        <v>633</v>
      </c>
      <c r="C1382" s="7" t="s">
        <v>701</v>
      </c>
      <c r="D1382" s="7" t="s">
        <v>661</v>
      </c>
      <c r="E1382" s="7">
        <v>18.68</v>
      </c>
      <c r="F1382" s="7">
        <v>7.5651130059428242</v>
      </c>
      <c r="G1382" s="7">
        <v>20.153742451283961</v>
      </c>
      <c r="H1382" s="7">
        <v>0.92687499828648101</v>
      </c>
      <c r="I1382" s="7">
        <v>18.68</v>
      </c>
      <c r="J1382" s="7">
        <v>7.5651130059428242</v>
      </c>
      <c r="K1382" s="7">
        <v>20.153742451283961</v>
      </c>
      <c r="L1382" s="7">
        <v>0.92687499828648101</v>
      </c>
      <c r="M1382" s="7" t="s">
        <v>703</v>
      </c>
      <c r="N1382" s="7" t="s">
        <v>710</v>
      </c>
      <c r="O1382" s="7" t="s">
        <v>686</v>
      </c>
    </row>
    <row r="1383" spans="2:15" ht="15">
      <c r="B1383" s="6" t="s">
        <v>183</v>
      </c>
      <c r="C1383" s="7" t="s">
        <v>683</v>
      </c>
      <c r="D1383" s="7">
        <v>23.328892</v>
      </c>
      <c r="E1383" s="7">
        <v>22.667998999999998</v>
      </c>
      <c r="F1383" s="7">
        <v>5.9684401523630708</v>
      </c>
      <c r="G1383" s="7">
        <v>23.44057287090784</v>
      </c>
      <c r="H1383" s="7">
        <v>0.96704116937915441</v>
      </c>
      <c r="I1383" s="7">
        <v>22.667998999999998</v>
      </c>
      <c r="J1383" s="7">
        <v>5.9684401523630708</v>
      </c>
      <c r="K1383" s="7">
        <v>23.44057287090784</v>
      </c>
      <c r="L1383" s="7">
        <v>0.96704116937915441</v>
      </c>
      <c r="M1383" s="7" t="s">
        <v>684</v>
      </c>
      <c r="N1383" s="7" t="s">
        <v>710</v>
      </c>
      <c r="O1383" s="7" t="s">
        <v>686</v>
      </c>
    </row>
    <row r="1384" spans="2:15" ht="15">
      <c r="B1384" s="6" t="s">
        <v>183</v>
      </c>
      <c r="C1384" s="7" t="s">
        <v>687</v>
      </c>
      <c r="D1384" s="7">
        <v>24.650236</v>
      </c>
      <c r="E1384" s="7">
        <v>24.132000000000001</v>
      </c>
      <c r="F1384" s="7">
        <v>5.0279927262970388</v>
      </c>
      <c r="G1384" s="7">
        <v>24.650236</v>
      </c>
      <c r="H1384" s="7">
        <v>0.97897642846096899</v>
      </c>
      <c r="I1384" s="7">
        <v>24.132000000000001</v>
      </c>
      <c r="J1384" s="7">
        <v>5.0279927262970388</v>
      </c>
      <c r="K1384" s="7">
        <v>24.650236</v>
      </c>
      <c r="L1384" s="7">
        <v>0.97897642846096899</v>
      </c>
      <c r="M1384" s="7" t="s">
        <v>684</v>
      </c>
      <c r="N1384" s="7" t="s">
        <v>710</v>
      </c>
      <c r="O1384" s="7" t="s">
        <v>686</v>
      </c>
    </row>
    <row r="1385" spans="2:15" ht="15">
      <c r="B1385" s="6" t="s">
        <v>183</v>
      </c>
      <c r="C1385" s="7" t="s">
        <v>688</v>
      </c>
      <c r="D1385" s="7">
        <v>22.298287999999999</v>
      </c>
      <c r="E1385" s="7">
        <v>21.882570000000001</v>
      </c>
      <c r="F1385" s="7">
        <v>4.2856479003814512</v>
      </c>
      <c r="G1385" s="7">
        <v>22.298287999999999</v>
      </c>
      <c r="H1385" s="7">
        <v>0.98135650593444668</v>
      </c>
      <c r="I1385" s="7">
        <v>21.882570000000001</v>
      </c>
      <c r="J1385" s="7">
        <v>4.2856479003814512</v>
      </c>
      <c r="K1385" s="7">
        <v>22.298287999999999</v>
      </c>
      <c r="L1385" s="7">
        <v>0.98135650593444668</v>
      </c>
      <c r="M1385" s="7" t="s">
        <v>684</v>
      </c>
      <c r="N1385" s="7" t="s">
        <v>710</v>
      </c>
      <c r="O1385" s="7" t="s">
        <v>686</v>
      </c>
    </row>
    <row r="1386" spans="2:15" ht="15">
      <c r="B1386" s="6" t="s">
        <v>183</v>
      </c>
      <c r="C1386" s="7" t="s">
        <v>689</v>
      </c>
      <c r="D1386" s="7">
        <v>21.323</v>
      </c>
      <c r="E1386" s="7">
        <v>20.984999999999999</v>
      </c>
      <c r="F1386" s="7">
        <v>3.7815478312458364</v>
      </c>
      <c r="G1386" s="7">
        <v>21.323</v>
      </c>
      <c r="H1386" s="7">
        <v>0.9841485719645453</v>
      </c>
      <c r="I1386" s="7">
        <v>20.984999999999999</v>
      </c>
      <c r="J1386" s="7">
        <v>3.7815478312458364</v>
      </c>
      <c r="K1386" s="7">
        <v>21.323</v>
      </c>
      <c r="L1386" s="7">
        <v>0.9841485719645453</v>
      </c>
      <c r="M1386" s="7" t="s">
        <v>684</v>
      </c>
      <c r="N1386" s="7" t="s">
        <v>710</v>
      </c>
      <c r="O1386" s="7" t="s">
        <v>686</v>
      </c>
    </row>
    <row r="1387" spans="2:15" ht="15">
      <c r="B1387" s="6" t="s">
        <v>183</v>
      </c>
      <c r="C1387" s="7" t="s">
        <v>690</v>
      </c>
      <c r="D1387" s="7">
        <v>21.436</v>
      </c>
      <c r="E1387" s="7">
        <v>21.14</v>
      </c>
      <c r="F1387" s="7">
        <v>3.5499994366196699</v>
      </c>
      <c r="G1387" s="7">
        <v>21.436</v>
      </c>
      <c r="H1387" s="7">
        <v>0.98619145362940852</v>
      </c>
      <c r="I1387" s="7">
        <v>21.14</v>
      </c>
      <c r="J1387" s="7">
        <v>3.5499994366196699</v>
      </c>
      <c r="K1387" s="7">
        <v>21.436</v>
      </c>
      <c r="L1387" s="7">
        <v>0.98619145362940852</v>
      </c>
      <c r="M1387" s="7" t="s">
        <v>684</v>
      </c>
      <c r="N1387" s="7" t="s">
        <v>710</v>
      </c>
      <c r="O1387" s="7" t="s">
        <v>686</v>
      </c>
    </row>
    <row r="1388" spans="2:15" ht="15">
      <c r="B1388" s="6" t="s">
        <v>183</v>
      </c>
      <c r="C1388" s="7" t="s">
        <v>691</v>
      </c>
      <c r="D1388" s="7">
        <v>22.635999999999999</v>
      </c>
      <c r="E1388" s="7">
        <v>21.042000000000002</v>
      </c>
      <c r="F1388" s="7">
        <v>8.3440237295923279</v>
      </c>
      <c r="G1388" s="7">
        <v>22.635999999999999</v>
      </c>
      <c r="H1388" s="7">
        <v>0.92958119809153572</v>
      </c>
      <c r="I1388" s="7">
        <v>21.042000000000002</v>
      </c>
      <c r="J1388" s="7">
        <v>8.3440237295923279</v>
      </c>
      <c r="K1388" s="7">
        <v>22.635999999999999</v>
      </c>
      <c r="L1388" s="7">
        <v>0.92958119809153572</v>
      </c>
      <c r="M1388" s="7" t="s">
        <v>684</v>
      </c>
      <c r="N1388" s="7" t="s">
        <v>710</v>
      </c>
      <c r="O1388" s="7" t="s">
        <v>686</v>
      </c>
    </row>
    <row r="1389" spans="2:15" ht="15">
      <c r="B1389" s="6" t="s">
        <v>183</v>
      </c>
      <c r="C1389" s="7" t="s">
        <v>692</v>
      </c>
      <c r="D1389" s="7" t="s">
        <v>661</v>
      </c>
      <c r="E1389" s="7">
        <v>21.249991730806112</v>
      </c>
      <c r="F1389" s="7">
        <v>5.2117851141854006</v>
      </c>
      <c r="G1389" s="7">
        <v>21.879781823312879</v>
      </c>
      <c r="H1389" s="7">
        <v>0.9712158879100099</v>
      </c>
      <c r="I1389" s="7">
        <v>21.249991730806112</v>
      </c>
      <c r="J1389" s="7">
        <v>5.2117851141854006</v>
      </c>
      <c r="K1389" s="7">
        <v>21.879781823312879</v>
      </c>
      <c r="L1389" s="7">
        <v>0.9712158879100099</v>
      </c>
      <c r="M1389" s="7" t="s">
        <v>684</v>
      </c>
      <c r="N1389" s="7" t="s">
        <v>710</v>
      </c>
      <c r="O1389" s="7" t="s">
        <v>686</v>
      </c>
    </row>
    <row r="1390" spans="2:15" ht="15">
      <c r="B1390" s="6" t="s">
        <v>183</v>
      </c>
      <c r="C1390" s="7" t="s">
        <v>693</v>
      </c>
      <c r="D1390" s="7" t="s">
        <v>661</v>
      </c>
      <c r="E1390" s="7">
        <v>22.679027312566959</v>
      </c>
      <c r="F1390" s="7">
        <v>5.5622711975218539</v>
      </c>
      <c r="G1390" s="7">
        <v>23.351170007495114</v>
      </c>
      <c r="H1390" s="7">
        <v>0.9712158879100099</v>
      </c>
      <c r="I1390" s="7">
        <v>22.679027312566959</v>
      </c>
      <c r="J1390" s="7">
        <v>5.5622711975218539</v>
      </c>
      <c r="K1390" s="7">
        <v>23.351170007495114</v>
      </c>
      <c r="L1390" s="7">
        <v>0.9712158879100099</v>
      </c>
      <c r="M1390" s="7" t="s">
        <v>684</v>
      </c>
      <c r="N1390" s="7" t="s">
        <v>710</v>
      </c>
      <c r="O1390" s="7" t="s">
        <v>686</v>
      </c>
    </row>
    <row r="1391" spans="2:15" ht="15">
      <c r="B1391" s="6" t="s">
        <v>183</v>
      </c>
      <c r="C1391" s="7" t="s">
        <v>694</v>
      </c>
      <c r="D1391" s="7" t="s">
        <v>661</v>
      </c>
      <c r="E1391" s="7">
        <v>22.654282483063852</v>
      </c>
      <c r="F1391" s="7">
        <v>5.5562022664986745</v>
      </c>
      <c r="G1391" s="7">
        <v>23.325691810720187</v>
      </c>
      <c r="H1391" s="7">
        <v>0.9712158879100099</v>
      </c>
      <c r="I1391" s="7">
        <v>22.654282483063852</v>
      </c>
      <c r="J1391" s="7">
        <v>5.5562022664986745</v>
      </c>
      <c r="K1391" s="7">
        <v>23.325691810720187</v>
      </c>
      <c r="L1391" s="7">
        <v>0.9712158879100099</v>
      </c>
      <c r="M1391" s="7" t="s">
        <v>684</v>
      </c>
      <c r="N1391" s="7" t="s">
        <v>710</v>
      </c>
      <c r="O1391" s="7" t="s">
        <v>686</v>
      </c>
    </row>
    <row r="1392" spans="2:15" ht="15">
      <c r="B1392" s="6" t="s">
        <v>183</v>
      </c>
      <c r="C1392" s="7" t="s">
        <v>695</v>
      </c>
      <c r="D1392" s="7" t="s">
        <v>661</v>
      </c>
      <c r="E1392" s="7">
        <v>22.629481481592226</v>
      </c>
      <c r="F1392" s="7">
        <v>5.5501195587064069</v>
      </c>
      <c r="G1392" s="7">
        <v>23.300155777197304</v>
      </c>
      <c r="H1392" s="7">
        <v>0.9712158879100099</v>
      </c>
      <c r="I1392" s="7">
        <v>22.629481481592226</v>
      </c>
      <c r="J1392" s="7">
        <v>5.5501195587064069</v>
      </c>
      <c r="K1392" s="7">
        <v>23.300155777197304</v>
      </c>
      <c r="L1392" s="7">
        <v>0.9712158879100099</v>
      </c>
      <c r="M1392" s="7" t="s">
        <v>684</v>
      </c>
      <c r="N1392" s="7" t="s">
        <v>710</v>
      </c>
      <c r="O1392" s="7" t="s">
        <v>686</v>
      </c>
    </row>
    <row r="1393" spans="2:15" ht="15">
      <c r="B1393" s="6" t="s">
        <v>183</v>
      </c>
      <c r="C1393" s="7" t="s">
        <v>696</v>
      </c>
      <c r="D1393" s="7" t="s">
        <v>661</v>
      </c>
      <c r="E1393" s="7">
        <v>22.605891589717988</v>
      </c>
      <c r="F1393" s="7">
        <v>5.544333888346018</v>
      </c>
      <c r="G1393" s="7">
        <v>23.275866747159913</v>
      </c>
      <c r="H1393" s="7">
        <v>0.9712158879100099</v>
      </c>
      <c r="I1393" s="7">
        <v>22.605891589717988</v>
      </c>
      <c r="J1393" s="7">
        <v>5.544333888346018</v>
      </c>
      <c r="K1393" s="7">
        <v>23.275866747159913</v>
      </c>
      <c r="L1393" s="7">
        <v>0.9712158879100099</v>
      </c>
      <c r="M1393" s="7" t="s">
        <v>684</v>
      </c>
      <c r="N1393" s="7" t="s">
        <v>710</v>
      </c>
      <c r="O1393" s="7" t="s">
        <v>686</v>
      </c>
    </row>
    <row r="1394" spans="2:15" ht="15">
      <c r="B1394" s="6" t="s">
        <v>183</v>
      </c>
      <c r="C1394" s="7" t="s">
        <v>697</v>
      </c>
      <c r="D1394" s="7" t="s">
        <v>661</v>
      </c>
      <c r="E1394" s="7">
        <v>22.585105311764814</v>
      </c>
      <c r="F1394" s="7">
        <v>5.5392358339379042</v>
      </c>
      <c r="G1394" s="7">
        <v>23.254464422288656</v>
      </c>
      <c r="H1394" s="7">
        <v>0.9712158879100099</v>
      </c>
      <c r="I1394" s="7">
        <v>22.585105311764814</v>
      </c>
      <c r="J1394" s="7">
        <v>5.5392358339379042</v>
      </c>
      <c r="K1394" s="7">
        <v>23.254464422288656</v>
      </c>
      <c r="L1394" s="7">
        <v>0.9712158879100099</v>
      </c>
      <c r="M1394" s="7" t="s">
        <v>684</v>
      </c>
      <c r="N1394" s="7" t="s">
        <v>710</v>
      </c>
      <c r="O1394" s="7" t="s">
        <v>686</v>
      </c>
    </row>
    <row r="1395" spans="2:15" ht="15">
      <c r="B1395" s="6" t="s">
        <v>183</v>
      </c>
      <c r="C1395" s="7" t="s">
        <v>698</v>
      </c>
      <c r="D1395" s="7" t="s">
        <v>661</v>
      </c>
      <c r="E1395" s="7">
        <v>22.566947591487409</v>
      </c>
      <c r="F1395" s="7">
        <v>5.5347824610873069</v>
      </c>
      <c r="G1395" s="7">
        <v>23.235768558162629</v>
      </c>
      <c r="H1395" s="7">
        <v>0.9712158879100099</v>
      </c>
      <c r="I1395" s="7">
        <v>22.566947591487409</v>
      </c>
      <c r="J1395" s="7">
        <v>5.5347824610873069</v>
      </c>
      <c r="K1395" s="7">
        <v>23.235768558162629</v>
      </c>
      <c r="L1395" s="7">
        <v>0.9712158879100099</v>
      </c>
      <c r="M1395" s="7" t="s">
        <v>684</v>
      </c>
      <c r="N1395" s="7" t="s">
        <v>710</v>
      </c>
      <c r="O1395" s="7" t="s">
        <v>686</v>
      </c>
    </row>
    <row r="1396" spans="2:15" ht="15">
      <c r="B1396" s="6" t="s">
        <v>183</v>
      </c>
      <c r="C1396" s="7" t="s">
        <v>699</v>
      </c>
      <c r="D1396" s="7" t="s">
        <v>661</v>
      </c>
      <c r="E1396" s="7">
        <v>22.555774767821394</v>
      </c>
      <c r="F1396" s="7">
        <v>5.5320422079707967</v>
      </c>
      <c r="G1396" s="7">
        <v>23.224264603372454</v>
      </c>
      <c r="H1396" s="7">
        <v>0.9712158879100099</v>
      </c>
      <c r="I1396" s="7">
        <v>22.555774767821394</v>
      </c>
      <c r="J1396" s="7">
        <v>5.5320422079707967</v>
      </c>
      <c r="K1396" s="7">
        <v>23.224264603372454</v>
      </c>
      <c r="L1396" s="7">
        <v>0.9712158879100099</v>
      </c>
      <c r="M1396" s="7" t="s">
        <v>684</v>
      </c>
      <c r="N1396" s="7" t="s">
        <v>710</v>
      </c>
      <c r="O1396" s="7" t="s">
        <v>686</v>
      </c>
    </row>
    <row r="1397" spans="2:15" ht="15">
      <c r="B1397" s="6" t="s">
        <v>183</v>
      </c>
      <c r="C1397" s="7" t="s">
        <v>700</v>
      </c>
      <c r="D1397" s="7" t="s">
        <v>661</v>
      </c>
      <c r="E1397" s="7">
        <v>22.597511405787333</v>
      </c>
      <c r="F1397" s="7">
        <v>5.5422785596467419</v>
      </c>
      <c r="G1397" s="7">
        <v>23.267238198106121</v>
      </c>
      <c r="H1397" s="7">
        <v>0.9712158879100099</v>
      </c>
      <c r="I1397" s="7">
        <v>22.597511405787333</v>
      </c>
      <c r="J1397" s="7">
        <v>5.5422785596467419</v>
      </c>
      <c r="K1397" s="7">
        <v>23.267238198106121</v>
      </c>
      <c r="L1397" s="7">
        <v>0.9712158879100099</v>
      </c>
      <c r="M1397" s="7" t="s">
        <v>684</v>
      </c>
      <c r="N1397" s="7" t="s">
        <v>710</v>
      </c>
      <c r="O1397" s="7" t="s">
        <v>686</v>
      </c>
    </row>
    <row r="1398" spans="2:15" ht="15">
      <c r="B1398" s="6" t="s">
        <v>183</v>
      </c>
      <c r="C1398" s="7" t="s">
        <v>701</v>
      </c>
      <c r="D1398" s="7" t="s">
        <v>661</v>
      </c>
      <c r="E1398" s="7">
        <v>22.639248043753277</v>
      </c>
      <c r="F1398" s="7">
        <v>5.5525149113226639</v>
      </c>
      <c r="G1398" s="7">
        <v>23.310211792839787</v>
      </c>
      <c r="H1398" s="7">
        <v>0.9712158879100099</v>
      </c>
      <c r="I1398" s="7">
        <v>22.639248043753277</v>
      </c>
      <c r="J1398" s="7">
        <v>5.5525149113226639</v>
      </c>
      <c r="K1398" s="7">
        <v>23.310211792839787</v>
      </c>
      <c r="L1398" s="7">
        <v>0.9712158879100099</v>
      </c>
      <c r="M1398" s="7" t="s">
        <v>684</v>
      </c>
      <c r="N1398" s="7" t="s">
        <v>710</v>
      </c>
      <c r="O1398" s="7" t="s">
        <v>686</v>
      </c>
    </row>
    <row r="1399" spans="2:15" ht="15">
      <c r="B1399" s="6" t="s">
        <v>185</v>
      </c>
      <c r="C1399" s="7" t="s">
        <v>683</v>
      </c>
      <c r="D1399" s="7">
        <v>21.880804000000001</v>
      </c>
      <c r="E1399" s="7">
        <v>22.37</v>
      </c>
      <c r="F1399" s="7">
        <v>5.6969408163070447</v>
      </c>
      <c r="G1399" s="7">
        <v>23.084021197887193</v>
      </c>
      <c r="H1399" s="7">
        <v>0.96906859546842972</v>
      </c>
      <c r="I1399" s="7">
        <v>20.577000000000002</v>
      </c>
      <c r="J1399" s="7">
        <v>5.2403196771189249</v>
      </c>
      <c r="K1399" s="7">
        <v>21.233790978494628</v>
      </c>
      <c r="L1399" s="7">
        <v>0.96906859546842972</v>
      </c>
      <c r="M1399" s="7" t="s">
        <v>684</v>
      </c>
      <c r="N1399" s="7" t="s">
        <v>710</v>
      </c>
      <c r="O1399" s="7" t="s">
        <v>686</v>
      </c>
    </row>
    <row r="1400" spans="2:15" ht="15">
      <c r="B1400" s="6" t="s">
        <v>185</v>
      </c>
      <c r="C1400" s="7" t="s">
        <v>687</v>
      </c>
      <c r="D1400" s="7">
        <v>17.881021</v>
      </c>
      <c r="E1400" s="7">
        <v>19.332000000000001</v>
      </c>
      <c r="F1400" s="7">
        <v>1.6012128446103298</v>
      </c>
      <c r="G1400" s="7">
        <v>19.398198539393938</v>
      </c>
      <c r="H1400" s="7">
        <v>0.9965873872638481</v>
      </c>
      <c r="I1400" s="7">
        <v>17.538399999999999</v>
      </c>
      <c r="J1400" s="7">
        <v>1.4526542185968228</v>
      </c>
      <c r="K1400" s="7">
        <v>17.598456717530862</v>
      </c>
      <c r="L1400" s="7">
        <v>0.9965873872638481</v>
      </c>
      <c r="M1400" s="7" t="s">
        <v>684</v>
      </c>
      <c r="N1400" s="7" t="s">
        <v>710</v>
      </c>
      <c r="O1400" s="7" t="s">
        <v>686</v>
      </c>
    </row>
    <row r="1401" spans="2:15" ht="15">
      <c r="B1401" s="6" t="s">
        <v>185</v>
      </c>
      <c r="C1401" s="7" t="s">
        <v>688</v>
      </c>
      <c r="D1401" s="7">
        <v>16.388266000000002</v>
      </c>
      <c r="E1401" s="7">
        <v>19.257999999999999</v>
      </c>
      <c r="F1401" s="7">
        <v>1.9130338010775831</v>
      </c>
      <c r="G1401" s="7">
        <v>19.352784355850847</v>
      </c>
      <c r="H1401" s="7">
        <v>0.99510228843002668</v>
      </c>
      <c r="I1401" s="7">
        <v>17.4648</v>
      </c>
      <c r="J1401" s="7">
        <v>1.7349025199428829</v>
      </c>
      <c r="K1401" s="7">
        <v>17.550758553227954</v>
      </c>
      <c r="L1401" s="7">
        <v>0.99510228843002668</v>
      </c>
      <c r="M1401" s="7" t="s">
        <v>684</v>
      </c>
      <c r="N1401" s="7" t="s">
        <v>710</v>
      </c>
      <c r="O1401" s="7" t="s">
        <v>686</v>
      </c>
    </row>
    <row r="1402" spans="2:15" ht="15">
      <c r="B1402" s="6" t="s">
        <v>185</v>
      </c>
      <c r="C1402" s="7" t="s">
        <v>689</v>
      </c>
      <c r="D1402" s="7">
        <v>17.079999999999998</v>
      </c>
      <c r="E1402" s="7">
        <v>19.762</v>
      </c>
      <c r="F1402" s="7">
        <v>1.5455997984078798</v>
      </c>
      <c r="G1402" s="7">
        <v>19.822349072116516</v>
      </c>
      <c r="H1402" s="7">
        <v>0.99695550351288054</v>
      </c>
      <c r="I1402" s="7">
        <v>17.968299999999999</v>
      </c>
      <c r="J1402" s="7">
        <v>1.40531327080924</v>
      </c>
      <c r="K1402" s="7">
        <v>18.023171482264505</v>
      </c>
      <c r="L1402" s="7">
        <v>0.99695550351288054</v>
      </c>
      <c r="M1402" s="7" t="s">
        <v>684</v>
      </c>
      <c r="N1402" s="7" t="s">
        <v>710</v>
      </c>
      <c r="O1402" s="7" t="s">
        <v>686</v>
      </c>
    </row>
    <row r="1403" spans="2:15" ht="15">
      <c r="B1403" s="6" t="s">
        <v>185</v>
      </c>
      <c r="C1403" s="7" t="s">
        <v>690</v>
      </c>
      <c r="D1403" s="7">
        <v>20.63</v>
      </c>
      <c r="E1403" s="7">
        <v>20.257999999999999</v>
      </c>
      <c r="F1403" s="7">
        <v>2.7088569393355098</v>
      </c>
      <c r="G1403" s="7">
        <v>20.43830888106416</v>
      </c>
      <c r="H1403" s="7">
        <v>0.99117789626757158</v>
      </c>
      <c r="I1403" s="7">
        <v>18.382999999999999</v>
      </c>
      <c r="J1403" s="7">
        <v>2.4581359026460916</v>
      </c>
      <c r="K1403" s="7">
        <v>18.54662020735524</v>
      </c>
      <c r="L1403" s="7">
        <v>0.99117789626757158</v>
      </c>
      <c r="M1403" s="7" t="s">
        <v>684</v>
      </c>
      <c r="N1403" s="7" t="s">
        <v>710</v>
      </c>
      <c r="O1403" s="7" t="s">
        <v>686</v>
      </c>
    </row>
    <row r="1404" spans="2:15" ht="15">
      <c r="B1404" s="6" t="s">
        <v>185</v>
      </c>
      <c r="C1404" s="7" t="s">
        <v>691</v>
      </c>
      <c r="D1404" s="7">
        <v>20.587</v>
      </c>
      <c r="E1404" s="7">
        <v>20.18</v>
      </c>
      <c r="F1404" s="7">
        <v>1.632071189288602</v>
      </c>
      <c r="G1404" s="7">
        <v>20.24588986354776</v>
      </c>
      <c r="H1404" s="7">
        <v>0.99674551901685526</v>
      </c>
      <c r="I1404" s="7">
        <v>18.565000000000001</v>
      </c>
      <c r="J1404" s="7">
        <v>1.5014569687385044</v>
      </c>
      <c r="K1404" s="7">
        <v>18.625616715399612</v>
      </c>
      <c r="L1404" s="7">
        <v>0.99674551901685526</v>
      </c>
      <c r="M1404" s="7" t="s">
        <v>684</v>
      </c>
      <c r="N1404" s="7" t="s">
        <v>710</v>
      </c>
      <c r="O1404" s="7" t="s">
        <v>686</v>
      </c>
    </row>
    <row r="1405" spans="2:15" ht="15">
      <c r="B1405" s="6" t="s">
        <v>185</v>
      </c>
      <c r="C1405" s="7" t="s">
        <v>692</v>
      </c>
      <c r="D1405" s="7" t="s">
        <v>661</v>
      </c>
      <c r="E1405" s="7">
        <v>21.111767012888496</v>
      </c>
      <c r="F1405" s="7">
        <v>2.8614211892483543</v>
      </c>
      <c r="G1405" s="7">
        <v>21.30479846487092</v>
      </c>
      <c r="H1405" s="7">
        <v>0.9909395316599352</v>
      </c>
      <c r="I1405" s="7">
        <v>19.496767012888498</v>
      </c>
      <c r="J1405" s="7">
        <v>2.6425292690308266</v>
      </c>
      <c r="K1405" s="7">
        <v>19.675032017573482</v>
      </c>
      <c r="L1405" s="7">
        <v>0.9909395316599352</v>
      </c>
      <c r="M1405" s="7" t="s">
        <v>684</v>
      </c>
      <c r="N1405" s="7" t="s">
        <v>710</v>
      </c>
      <c r="O1405" s="7" t="s">
        <v>686</v>
      </c>
    </row>
    <row r="1406" spans="2:15" ht="15">
      <c r="B1406" s="6" t="s">
        <v>185</v>
      </c>
      <c r="C1406" s="7" t="s">
        <v>693</v>
      </c>
      <c r="D1406" s="7" t="s">
        <v>661</v>
      </c>
      <c r="E1406" s="7">
        <v>21.256488546943622</v>
      </c>
      <c r="F1406" s="7">
        <v>2.8810362818094437</v>
      </c>
      <c r="G1406" s="7">
        <v>21.450843232923216</v>
      </c>
      <c r="H1406" s="7">
        <v>0.9909395316599352</v>
      </c>
      <c r="I1406" s="7">
        <v>19.641488546943624</v>
      </c>
      <c r="J1406" s="7">
        <v>2.6621443615919356</v>
      </c>
      <c r="K1406" s="7">
        <v>19.821076785625781</v>
      </c>
      <c r="L1406" s="7">
        <v>0.9909395316599352</v>
      </c>
      <c r="M1406" s="7" t="s">
        <v>684</v>
      </c>
      <c r="N1406" s="7" t="s">
        <v>710</v>
      </c>
      <c r="O1406" s="7" t="s">
        <v>686</v>
      </c>
    </row>
    <row r="1407" spans="2:15" ht="15">
      <c r="B1407" s="6" t="s">
        <v>185</v>
      </c>
      <c r="C1407" s="7" t="s">
        <v>694</v>
      </c>
      <c r="D1407" s="7" t="s">
        <v>661</v>
      </c>
      <c r="E1407" s="7">
        <v>21.203028086646935</v>
      </c>
      <c r="F1407" s="7">
        <v>2.8737904224843192</v>
      </c>
      <c r="G1407" s="7">
        <v>21.396893967010758</v>
      </c>
      <c r="H1407" s="7">
        <v>0.9909395316599352</v>
      </c>
      <c r="I1407" s="7">
        <v>19.588028086646933</v>
      </c>
      <c r="J1407" s="7">
        <v>2.6548985022668097</v>
      </c>
      <c r="K1407" s="7">
        <v>19.76712751971332</v>
      </c>
      <c r="L1407" s="7">
        <v>0.9909395316599352</v>
      </c>
      <c r="M1407" s="7" t="s">
        <v>684</v>
      </c>
      <c r="N1407" s="7" t="s">
        <v>710</v>
      </c>
      <c r="O1407" s="7" t="s">
        <v>686</v>
      </c>
    </row>
    <row r="1408" spans="2:15" ht="15">
      <c r="B1408" s="6" t="s">
        <v>185</v>
      </c>
      <c r="C1408" s="7" t="s">
        <v>695</v>
      </c>
      <c r="D1408" s="7" t="s">
        <v>661</v>
      </c>
      <c r="E1408" s="7">
        <v>21.155035268044617</v>
      </c>
      <c r="F1408" s="7">
        <v>2.8672856297781308</v>
      </c>
      <c r="G1408" s="7">
        <v>21.348462335141232</v>
      </c>
      <c r="H1408" s="7">
        <v>0.9909395316599352</v>
      </c>
      <c r="I1408" s="7">
        <v>19.540035268044619</v>
      </c>
      <c r="J1408" s="7">
        <v>2.6483937095606089</v>
      </c>
      <c r="K1408" s="7">
        <v>19.718695887843793</v>
      </c>
      <c r="L1408" s="7">
        <v>0.9909395316599352</v>
      </c>
      <c r="M1408" s="7" t="s">
        <v>684</v>
      </c>
      <c r="N1408" s="7" t="s">
        <v>710</v>
      </c>
      <c r="O1408" s="7" t="s">
        <v>686</v>
      </c>
    </row>
    <row r="1409" spans="2:15" ht="15">
      <c r="B1409" s="6" t="s">
        <v>185</v>
      </c>
      <c r="C1409" s="7" t="s">
        <v>696</v>
      </c>
      <c r="D1409" s="7" t="s">
        <v>661</v>
      </c>
      <c r="E1409" s="7">
        <v>21.109616863207819</v>
      </c>
      <c r="F1409" s="7">
        <v>2.8611297648567811</v>
      </c>
      <c r="G1409" s="7">
        <v>21.302628655702971</v>
      </c>
      <c r="H1409" s="7">
        <v>0.9909395316599352</v>
      </c>
      <c r="I1409" s="7">
        <v>19.494616863207817</v>
      </c>
      <c r="J1409" s="7">
        <v>2.6422378446392858</v>
      </c>
      <c r="K1409" s="7">
        <v>19.672862208405533</v>
      </c>
      <c r="L1409" s="7">
        <v>0.9909395316599352</v>
      </c>
      <c r="M1409" s="7" t="s">
        <v>684</v>
      </c>
      <c r="N1409" s="7" t="s">
        <v>710</v>
      </c>
      <c r="O1409" s="7" t="s">
        <v>686</v>
      </c>
    </row>
    <row r="1410" spans="2:15" ht="15">
      <c r="B1410" s="6" t="s">
        <v>185</v>
      </c>
      <c r="C1410" s="7" t="s">
        <v>697</v>
      </c>
      <c r="D1410" s="7" t="s">
        <v>661</v>
      </c>
      <c r="E1410" s="7">
        <v>21.067831466248041</v>
      </c>
      <c r="F1410" s="7">
        <v>2.855466306170984</v>
      </c>
      <c r="G1410" s="7">
        <v>21.260461201862693</v>
      </c>
      <c r="H1410" s="7">
        <v>0.9909395316599352</v>
      </c>
      <c r="I1410" s="7">
        <v>19.452831466248043</v>
      </c>
      <c r="J1410" s="7">
        <v>2.6365743859534767</v>
      </c>
      <c r="K1410" s="7">
        <v>19.630694754565258</v>
      </c>
      <c r="L1410" s="7">
        <v>0.9909395316599352</v>
      </c>
      <c r="M1410" s="7" t="s">
        <v>684</v>
      </c>
      <c r="N1410" s="7" t="s">
        <v>710</v>
      </c>
      <c r="O1410" s="7" t="s">
        <v>686</v>
      </c>
    </row>
    <row r="1411" spans="2:15" ht="15">
      <c r="B1411" s="6" t="s">
        <v>185</v>
      </c>
      <c r="C1411" s="7" t="s">
        <v>698</v>
      </c>
      <c r="D1411" s="7" t="s">
        <v>661</v>
      </c>
      <c r="E1411" s="7">
        <v>21.028917858619891</v>
      </c>
      <c r="F1411" s="7">
        <v>2.8501920806005283</v>
      </c>
      <c r="G1411" s="7">
        <v>21.221191795017088</v>
      </c>
      <c r="H1411" s="7">
        <v>0.9909395316599352</v>
      </c>
      <c r="I1411" s="7">
        <v>19.413917858619893</v>
      </c>
      <c r="J1411" s="7">
        <v>2.6313001603829989</v>
      </c>
      <c r="K1411" s="7">
        <v>19.59142534771965</v>
      </c>
      <c r="L1411" s="7">
        <v>0.9909395316599352</v>
      </c>
      <c r="M1411" s="7" t="s">
        <v>684</v>
      </c>
      <c r="N1411" s="7" t="s">
        <v>710</v>
      </c>
      <c r="O1411" s="7" t="s">
        <v>686</v>
      </c>
    </row>
    <row r="1412" spans="2:15" ht="15">
      <c r="B1412" s="6" t="s">
        <v>185</v>
      </c>
      <c r="C1412" s="7" t="s">
        <v>699</v>
      </c>
      <c r="D1412" s="7" t="s">
        <v>661</v>
      </c>
      <c r="E1412" s="7">
        <v>21.001257723278979</v>
      </c>
      <c r="F1412" s="7">
        <v>2.8464431145706337</v>
      </c>
      <c r="G1412" s="7">
        <v>21.193278754455893</v>
      </c>
      <c r="H1412" s="7">
        <v>0.9909395316599352</v>
      </c>
      <c r="I1412" s="7">
        <v>19.386257723278977</v>
      </c>
      <c r="J1412" s="7">
        <v>2.6275511943531304</v>
      </c>
      <c r="K1412" s="7">
        <v>19.563512307158454</v>
      </c>
      <c r="L1412" s="7">
        <v>0.9909395316599352</v>
      </c>
      <c r="M1412" s="7" t="s">
        <v>684</v>
      </c>
      <c r="N1412" s="7" t="s">
        <v>710</v>
      </c>
      <c r="O1412" s="7" t="s">
        <v>686</v>
      </c>
    </row>
    <row r="1413" spans="2:15" ht="15">
      <c r="B1413" s="6" t="s">
        <v>185</v>
      </c>
      <c r="C1413" s="7" t="s">
        <v>700</v>
      </c>
      <c r="D1413" s="7" t="s">
        <v>661</v>
      </c>
      <c r="E1413" s="7">
        <v>21.027899985427251</v>
      </c>
      <c r="F1413" s="7">
        <v>2.8500541213326263</v>
      </c>
      <c r="G1413" s="7">
        <v>21.220164615093267</v>
      </c>
      <c r="H1413" s="7">
        <v>0.9909395316599352</v>
      </c>
      <c r="I1413" s="7">
        <v>19.412899985427252</v>
      </c>
      <c r="J1413" s="7">
        <v>2.6311622011150892</v>
      </c>
      <c r="K1413" s="7">
        <v>19.590398167795829</v>
      </c>
      <c r="L1413" s="7">
        <v>0.9909395316599352</v>
      </c>
      <c r="M1413" s="7" t="s">
        <v>684</v>
      </c>
      <c r="N1413" s="7" t="s">
        <v>710</v>
      </c>
      <c r="O1413" s="7" t="s">
        <v>686</v>
      </c>
    </row>
    <row r="1414" spans="2:15" ht="15">
      <c r="B1414" s="6" t="s">
        <v>185</v>
      </c>
      <c r="C1414" s="7" t="s">
        <v>701</v>
      </c>
      <c r="D1414" s="7" t="s">
        <v>661</v>
      </c>
      <c r="E1414" s="7">
        <v>21.054542247575526</v>
      </c>
      <c r="F1414" s="7">
        <v>2.853665128094578</v>
      </c>
      <c r="G1414" s="7">
        <v>21.247050475730642</v>
      </c>
      <c r="H1414" s="7">
        <v>0.9909395316599352</v>
      </c>
      <c r="I1414" s="7">
        <v>19.439542247575531</v>
      </c>
      <c r="J1414" s="7">
        <v>2.6347732078770467</v>
      </c>
      <c r="K1414" s="7">
        <v>19.617284028433208</v>
      </c>
      <c r="L1414" s="7">
        <v>0.9909395316599352</v>
      </c>
      <c r="M1414" s="7" t="s">
        <v>684</v>
      </c>
      <c r="N1414" s="7" t="s">
        <v>710</v>
      </c>
      <c r="O1414" s="7" t="s">
        <v>686</v>
      </c>
    </row>
    <row r="1415" spans="2:15" ht="15">
      <c r="B1415" s="6" t="s">
        <v>559</v>
      </c>
      <c r="C1415" s="7" t="s">
        <v>683</v>
      </c>
      <c r="D1415" s="7">
        <v>21.296817999999998</v>
      </c>
      <c r="E1415" s="7">
        <v>19.22</v>
      </c>
      <c r="F1415" s="7">
        <v>9.1721126796909722</v>
      </c>
      <c r="G1415" s="7">
        <v>21.296385867300298</v>
      </c>
      <c r="H1415" s="7">
        <v>0.90250055196039147</v>
      </c>
      <c r="I1415" s="7">
        <v>19.22</v>
      </c>
      <c r="J1415" s="7">
        <v>9.1721126796909722</v>
      </c>
      <c r="K1415" s="7">
        <v>21.296385867300298</v>
      </c>
      <c r="L1415" s="7">
        <v>0.90250055196039147</v>
      </c>
      <c r="M1415" s="7" t="s">
        <v>703</v>
      </c>
      <c r="N1415" s="7" t="s">
        <v>710</v>
      </c>
      <c r="O1415" s="7" t="s">
        <v>686</v>
      </c>
    </row>
    <row r="1416" spans="2:15" ht="15">
      <c r="B1416" s="6" t="s">
        <v>559</v>
      </c>
      <c r="C1416" s="7" t="s">
        <v>687</v>
      </c>
      <c r="D1416" s="7">
        <v>23.570736</v>
      </c>
      <c r="E1416" s="7">
        <v>21.167998999999998</v>
      </c>
      <c r="F1416" s="7">
        <v>10.367999513777722</v>
      </c>
      <c r="G1416" s="7">
        <v>23.570736</v>
      </c>
      <c r="H1416" s="7">
        <v>0.89806270792732135</v>
      </c>
      <c r="I1416" s="7">
        <v>21.167998999999998</v>
      </c>
      <c r="J1416" s="7">
        <v>10.367999513777722</v>
      </c>
      <c r="K1416" s="7">
        <v>23.570736</v>
      </c>
      <c r="L1416" s="7">
        <v>0.89806270792732135</v>
      </c>
      <c r="M1416" s="7" t="s">
        <v>703</v>
      </c>
      <c r="N1416" s="7" t="s">
        <v>710</v>
      </c>
      <c r="O1416" s="7" t="s">
        <v>686</v>
      </c>
    </row>
    <row r="1417" spans="2:15" ht="15">
      <c r="B1417" s="6" t="s">
        <v>559</v>
      </c>
      <c r="C1417" s="7" t="s">
        <v>688</v>
      </c>
      <c r="D1417" s="7">
        <v>21.756036999999999</v>
      </c>
      <c r="E1417" s="7">
        <v>19.872</v>
      </c>
      <c r="F1417" s="7">
        <v>8.8560014648468144</v>
      </c>
      <c r="G1417" s="7">
        <v>21.756036999999999</v>
      </c>
      <c r="H1417" s="7">
        <v>0.91340164571332549</v>
      </c>
      <c r="I1417" s="7">
        <v>19.872</v>
      </c>
      <c r="J1417" s="7">
        <v>8.8560014648468144</v>
      </c>
      <c r="K1417" s="7">
        <v>21.756036999999999</v>
      </c>
      <c r="L1417" s="7">
        <v>0.91340164571332549</v>
      </c>
      <c r="M1417" s="7" t="s">
        <v>703</v>
      </c>
      <c r="N1417" s="7" t="s">
        <v>710</v>
      </c>
      <c r="O1417" s="7" t="s">
        <v>686</v>
      </c>
    </row>
    <row r="1418" spans="2:15" ht="15">
      <c r="B1418" s="6" t="s">
        <v>559</v>
      </c>
      <c r="C1418" s="7" t="s">
        <v>689</v>
      </c>
      <c r="D1418" s="7">
        <v>38.835999999999999</v>
      </c>
      <c r="E1418" s="7">
        <v>35.951000000000001</v>
      </c>
      <c r="F1418" s="7">
        <v>14.688788071178642</v>
      </c>
      <c r="G1418" s="7">
        <v>38.835999999999999</v>
      </c>
      <c r="H1418" s="7">
        <v>0.92571325574209506</v>
      </c>
      <c r="I1418" s="7">
        <v>35.951000000000001</v>
      </c>
      <c r="J1418" s="7">
        <v>14.688788071178642</v>
      </c>
      <c r="K1418" s="7">
        <v>38.835999999999999</v>
      </c>
      <c r="L1418" s="7">
        <v>0.92571325574209506</v>
      </c>
      <c r="M1418" s="7" t="s">
        <v>703</v>
      </c>
      <c r="N1418" s="7" t="s">
        <v>710</v>
      </c>
      <c r="O1418" s="7" t="s">
        <v>686</v>
      </c>
    </row>
    <row r="1419" spans="2:15" ht="15">
      <c r="B1419" s="6" t="s">
        <v>559</v>
      </c>
      <c r="C1419" s="7" t="s">
        <v>690</v>
      </c>
      <c r="D1419" s="7">
        <v>24.129000000000001</v>
      </c>
      <c r="E1419" s="7">
        <v>22.486999999999998</v>
      </c>
      <c r="F1419" s="7">
        <v>8.7489126181486192</v>
      </c>
      <c r="G1419" s="7">
        <v>24.129000000000001</v>
      </c>
      <c r="H1419" s="7">
        <v>0.93194910688383259</v>
      </c>
      <c r="I1419" s="7">
        <v>22.486999999999998</v>
      </c>
      <c r="J1419" s="7">
        <v>8.7489126181486192</v>
      </c>
      <c r="K1419" s="7">
        <v>24.129000000000001</v>
      </c>
      <c r="L1419" s="7">
        <v>0.93194910688383259</v>
      </c>
      <c r="M1419" s="7" t="s">
        <v>703</v>
      </c>
      <c r="N1419" s="7" t="s">
        <v>710</v>
      </c>
      <c r="O1419" s="7" t="s">
        <v>686</v>
      </c>
    </row>
    <row r="1420" spans="2:15" ht="15">
      <c r="B1420" s="6" t="s">
        <v>559</v>
      </c>
      <c r="C1420" s="7" t="s">
        <v>691</v>
      </c>
      <c r="D1420" s="7">
        <v>25.742000000000001</v>
      </c>
      <c r="E1420" s="7">
        <v>24.068000000000001</v>
      </c>
      <c r="F1420" s="7">
        <v>9.1313712004276759</v>
      </c>
      <c r="G1420" s="7">
        <v>25.742000000000001</v>
      </c>
      <c r="H1420" s="7">
        <v>0.93497008779426616</v>
      </c>
      <c r="I1420" s="7">
        <v>24.068000000000001</v>
      </c>
      <c r="J1420" s="7">
        <v>9.1313712004276759</v>
      </c>
      <c r="K1420" s="7">
        <v>25.742000000000001</v>
      </c>
      <c r="L1420" s="7">
        <v>0.93497008779426616</v>
      </c>
      <c r="M1420" s="7" t="s">
        <v>703</v>
      </c>
      <c r="N1420" s="7" t="s">
        <v>710</v>
      </c>
      <c r="O1420" s="7" t="s">
        <v>686</v>
      </c>
    </row>
    <row r="1421" spans="2:15" ht="15">
      <c r="B1421" s="6" t="s">
        <v>559</v>
      </c>
      <c r="C1421" s="7" t="s">
        <v>692</v>
      </c>
      <c r="D1421" s="7" t="s">
        <v>661</v>
      </c>
      <c r="E1421" s="7">
        <v>18.997760878273251</v>
      </c>
      <c r="F1421" s="7">
        <v>8.2204064140375852</v>
      </c>
      <c r="G1421" s="7">
        <v>20.7</v>
      </c>
      <c r="H1421" s="7">
        <v>0.91776622600353874</v>
      </c>
      <c r="I1421" s="7">
        <v>18.997760878273251</v>
      </c>
      <c r="J1421" s="7">
        <v>8.2204064140375852</v>
      </c>
      <c r="K1421" s="7">
        <v>20.7</v>
      </c>
      <c r="L1421" s="7">
        <v>0.91776622600353874</v>
      </c>
      <c r="M1421" s="7" t="s">
        <v>703</v>
      </c>
      <c r="N1421" s="7" t="s">
        <v>710</v>
      </c>
      <c r="O1421" s="7" t="s">
        <v>686</v>
      </c>
    </row>
    <row r="1422" spans="2:15" ht="15">
      <c r="B1422" s="6" t="s">
        <v>559</v>
      </c>
      <c r="C1422" s="7" t="s">
        <v>693</v>
      </c>
      <c r="D1422" s="7" t="s">
        <v>661</v>
      </c>
      <c r="E1422" s="7">
        <v>18.905984255672898</v>
      </c>
      <c r="F1422" s="7">
        <v>8.1806943057572177</v>
      </c>
      <c r="G1422" s="7">
        <v>20.6</v>
      </c>
      <c r="H1422" s="7">
        <v>0.91776622600353874</v>
      </c>
      <c r="I1422" s="7">
        <v>18.905984255672898</v>
      </c>
      <c r="J1422" s="7">
        <v>8.1806943057572177</v>
      </c>
      <c r="K1422" s="7">
        <v>20.6</v>
      </c>
      <c r="L1422" s="7">
        <v>0.91776622600353874</v>
      </c>
      <c r="M1422" s="7" t="s">
        <v>703</v>
      </c>
      <c r="N1422" s="7" t="s">
        <v>710</v>
      </c>
      <c r="O1422" s="7" t="s">
        <v>686</v>
      </c>
    </row>
    <row r="1423" spans="2:15" ht="15">
      <c r="B1423" s="6" t="s">
        <v>559</v>
      </c>
      <c r="C1423" s="7" t="s">
        <v>694</v>
      </c>
      <c r="D1423" s="7" t="s">
        <v>661</v>
      </c>
      <c r="E1423" s="7">
        <v>18.997760878273251</v>
      </c>
      <c r="F1423" s="7">
        <v>8.2204064140375852</v>
      </c>
      <c r="G1423" s="7">
        <v>20.7</v>
      </c>
      <c r="H1423" s="7">
        <v>0.91776622600353874</v>
      </c>
      <c r="I1423" s="7">
        <v>18.997760878273251</v>
      </c>
      <c r="J1423" s="7">
        <v>8.2204064140375852</v>
      </c>
      <c r="K1423" s="7">
        <v>20.7</v>
      </c>
      <c r="L1423" s="7">
        <v>0.91776622600353874</v>
      </c>
      <c r="M1423" s="7" t="s">
        <v>703</v>
      </c>
      <c r="N1423" s="7" t="s">
        <v>710</v>
      </c>
      <c r="O1423" s="7" t="s">
        <v>686</v>
      </c>
    </row>
    <row r="1424" spans="2:15" ht="15">
      <c r="B1424" s="6" t="s">
        <v>559</v>
      </c>
      <c r="C1424" s="7" t="s">
        <v>695</v>
      </c>
      <c r="D1424" s="7" t="s">
        <v>661</v>
      </c>
      <c r="E1424" s="7">
        <v>19.181314123473957</v>
      </c>
      <c r="F1424" s="7">
        <v>8.2998306305983416</v>
      </c>
      <c r="G1424" s="7">
        <v>20.9</v>
      </c>
      <c r="H1424" s="7">
        <v>0.91776622600353874</v>
      </c>
      <c r="I1424" s="7">
        <v>19.181314123473957</v>
      </c>
      <c r="J1424" s="7">
        <v>8.2998306305983416</v>
      </c>
      <c r="K1424" s="7">
        <v>20.9</v>
      </c>
      <c r="L1424" s="7">
        <v>0.91776622600353874</v>
      </c>
      <c r="M1424" s="7" t="s">
        <v>703</v>
      </c>
      <c r="N1424" s="7" t="s">
        <v>710</v>
      </c>
      <c r="O1424" s="7" t="s">
        <v>686</v>
      </c>
    </row>
    <row r="1425" spans="2:15" ht="15">
      <c r="B1425" s="6" t="s">
        <v>559</v>
      </c>
      <c r="C1425" s="7" t="s">
        <v>696</v>
      </c>
      <c r="D1425" s="7" t="s">
        <v>661</v>
      </c>
      <c r="E1425" s="7">
        <v>19.273090746074313</v>
      </c>
      <c r="F1425" s="7">
        <v>8.3395427388787144</v>
      </c>
      <c r="G1425" s="7">
        <v>21</v>
      </c>
      <c r="H1425" s="7">
        <v>0.91776622600353874</v>
      </c>
      <c r="I1425" s="7">
        <v>19.273090746074313</v>
      </c>
      <c r="J1425" s="7">
        <v>8.3395427388787144</v>
      </c>
      <c r="K1425" s="7">
        <v>21</v>
      </c>
      <c r="L1425" s="7">
        <v>0.91776622600353874</v>
      </c>
      <c r="M1425" s="7" t="s">
        <v>703</v>
      </c>
      <c r="N1425" s="7" t="s">
        <v>710</v>
      </c>
      <c r="O1425" s="7" t="s">
        <v>686</v>
      </c>
    </row>
    <row r="1426" spans="2:15" ht="15">
      <c r="B1426" s="6" t="s">
        <v>559</v>
      </c>
      <c r="C1426" s="7" t="s">
        <v>697</v>
      </c>
      <c r="D1426" s="7" t="s">
        <v>661</v>
      </c>
      <c r="E1426" s="7">
        <v>19.456643991275019</v>
      </c>
      <c r="F1426" s="7">
        <v>8.4189669554394655</v>
      </c>
      <c r="G1426" s="7">
        <v>21.2</v>
      </c>
      <c r="H1426" s="7">
        <v>0.91776622600353874</v>
      </c>
      <c r="I1426" s="7">
        <v>19.456643991275019</v>
      </c>
      <c r="J1426" s="7">
        <v>8.4189669554394655</v>
      </c>
      <c r="K1426" s="7">
        <v>21.2</v>
      </c>
      <c r="L1426" s="7">
        <v>0.91776622600353874</v>
      </c>
      <c r="M1426" s="7" t="s">
        <v>703</v>
      </c>
      <c r="N1426" s="7" t="s">
        <v>710</v>
      </c>
      <c r="O1426" s="7" t="s">
        <v>686</v>
      </c>
    </row>
    <row r="1427" spans="2:15" ht="15">
      <c r="B1427" s="6" t="s">
        <v>559</v>
      </c>
      <c r="C1427" s="7" t="s">
        <v>698</v>
      </c>
      <c r="D1427" s="7" t="s">
        <v>661</v>
      </c>
      <c r="E1427" s="7">
        <v>19.640197236475728</v>
      </c>
      <c r="F1427" s="7">
        <v>8.4983911720002094</v>
      </c>
      <c r="G1427" s="7">
        <v>21.4</v>
      </c>
      <c r="H1427" s="7">
        <v>0.91776622600353874</v>
      </c>
      <c r="I1427" s="7">
        <v>19.640197236475728</v>
      </c>
      <c r="J1427" s="7">
        <v>8.4983911720002094</v>
      </c>
      <c r="K1427" s="7">
        <v>21.4</v>
      </c>
      <c r="L1427" s="7">
        <v>0.91776622600353874</v>
      </c>
      <c r="M1427" s="7" t="s">
        <v>703</v>
      </c>
      <c r="N1427" s="7" t="s">
        <v>710</v>
      </c>
      <c r="O1427" s="7" t="s">
        <v>686</v>
      </c>
    </row>
    <row r="1428" spans="2:15" ht="15">
      <c r="B1428" s="6" t="s">
        <v>559</v>
      </c>
      <c r="C1428" s="7" t="s">
        <v>699</v>
      </c>
      <c r="D1428" s="7" t="s">
        <v>661</v>
      </c>
      <c r="E1428" s="7">
        <v>19.731973859076081</v>
      </c>
      <c r="F1428" s="7">
        <v>8.5381032802805894</v>
      </c>
      <c r="G1428" s="7">
        <v>21.5</v>
      </c>
      <c r="H1428" s="7">
        <v>0.91776622600353874</v>
      </c>
      <c r="I1428" s="7">
        <v>19.731973859076081</v>
      </c>
      <c r="J1428" s="7">
        <v>8.5381032802805894</v>
      </c>
      <c r="K1428" s="7">
        <v>21.5</v>
      </c>
      <c r="L1428" s="7">
        <v>0.91776622600353874</v>
      </c>
      <c r="M1428" s="7" t="s">
        <v>703</v>
      </c>
      <c r="N1428" s="7" t="s">
        <v>710</v>
      </c>
      <c r="O1428" s="7" t="s">
        <v>686</v>
      </c>
    </row>
    <row r="1429" spans="2:15" ht="15">
      <c r="B1429" s="6" t="s">
        <v>559</v>
      </c>
      <c r="C1429" s="7" t="s">
        <v>700</v>
      </c>
      <c r="D1429" s="7" t="s">
        <v>661</v>
      </c>
      <c r="E1429" s="7">
        <v>19.915527104276791</v>
      </c>
      <c r="F1429" s="7">
        <v>8.6175274968413369</v>
      </c>
      <c r="G1429" s="7">
        <v>21.7</v>
      </c>
      <c r="H1429" s="7">
        <v>0.91776622600353874</v>
      </c>
      <c r="I1429" s="7">
        <v>19.915527104276791</v>
      </c>
      <c r="J1429" s="7">
        <v>8.6175274968413369</v>
      </c>
      <c r="K1429" s="7">
        <v>21.7</v>
      </c>
      <c r="L1429" s="7">
        <v>0.91776622600353874</v>
      </c>
      <c r="M1429" s="7" t="s">
        <v>703</v>
      </c>
      <c r="N1429" s="7" t="s">
        <v>710</v>
      </c>
      <c r="O1429" s="7" t="s">
        <v>686</v>
      </c>
    </row>
    <row r="1430" spans="2:15" ht="15">
      <c r="B1430" s="6" t="s">
        <v>559</v>
      </c>
      <c r="C1430" s="7" t="s">
        <v>701</v>
      </c>
      <c r="D1430" s="7" t="s">
        <v>661</v>
      </c>
      <c r="E1430" s="7">
        <v>20.099080349477497</v>
      </c>
      <c r="F1430" s="7">
        <v>8.6969517134020862</v>
      </c>
      <c r="G1430" s="7">
        <v>21.9</v>
      </c>
      <c r="H1430" s="7">
        <v>0.91776622600353874</v>
      </c>
      <c r="I1430" s="7">
        <v>20.099080349477497</v>
      </c>
      <c r="J1430" s="7">
        <v>8.6969517134020862</v>
      </c>
      <c r="K1430" s="7">
        <v>21.9</v>
      </c>
      <c r="L1430" s="7">
        <v>0.91776622600353874</v>
      </c>
      <c r="M1430" s="7" t="s">
        <v>703</v>
      </c>
      <c r="N1430" s="7" t="s">
        <v>710</v>
      </c>
      <c r="O1430" s="7" t="s">
        <v>686</v>
      </c>
    </row>
    <row r="1431" spans="2:15" ht="15">
      <c r="B1431" s="6" t="s">
        <v>631</v>
      </c>
      <c r="C1431" s="7" t="s">
        <v>683</v>
      </c>
      <c r="D1431" s="7">
        <v>222.304056</v>
      </c>
      <c r="E1431" s="7">
        <v>240.90107900000001</v>
      </c>
      <c r="F1431" s="7">
        <v>58.452243698222688</v>
      </c>
      <c r="G1431" s="7">
        <v>250.00411983172432</v>
      </c>
      <c r="H1431" s="7">
        <v>0.96358843671115701</v>
      </c>
      <c r="I1431" s="7">
        <v>228.42187900000002</v>
      </c>
      <c r="J1431" s="7">
        <v>56.26403470352065</v>
      </c>
      <c r="K1431" s="7">
        <v>237.27449350569873</v>
      </c>
      <c r="L1431" s="7">
        <v>0.96269040816439</v>
      </c>
      <c r="M1431" s="7" t="s">
        <v>684</v>
      </c>
      <c r="N1431" s="7" t="s">
        <v>710</v>
      </c>
      <c r="O1431" s="7" t="s">
        <v>686</v>
      </c>
    </row>
    <row r="1432" spans="2:15" ht="15">
      <c r="B1432" s="6" t="s">
        <v>631</v>
      </c>
      <c r="C1432" s="7" t="s">
        <v>687</v>
      </c>
      <c r="D1432" s="7">
        <v>247.57519900000003</v>
      </c>
      <c r="E1432" s="7">
        <v>243.26543900000001</v>
      </c>
      <c r="F1432" s="7">
        <v>43.896749927085693</v>
      </c>
      <c r="G1432" s="7">
        <v>249.58385196657204</v>
      </c>
      <c r="H1432" s="7">
        <v>0.97468420766493225</v>
      </c>
      <c r="I1432" s="7">
        <v>230.784639</v>
      </c>
      <c r="J1432" s="7">
        <v>42.441776625192716</v>
      </c>
      <c r="K1432" s="7">
        <v>236.96699254125343</v>
      </c>
      <c r="L1432" s="7">
        <v>0.97391048654095924</v>
      </c>
      <c r="M1432" s="7" t="s">
        <v>684</v>
      </c>
      <c r="N1432" s="7" t="s">
        <v>710</v>
      </c>
      <c r="O1432" s="7" t="s">
        <v>686</v>
      </c>
    </row>
    <row r="1433" spans="2:15" ht="15">
      <c r="B1433" s="6" t="s">
        <v>631</v>
      </c>
      <c r="C1433" s="7" t="s">
        <v>688</v>
      </c>
      <c r="D1433" s="7">
        <v>235.66172999999998</v>
      </c>
      <c r="E1433" s="7">
        <v>244.90450899999996</v>
      </c>
      <c r="F1433" s="7">
        <v>48.291438348913353</v>
      </c>
      <c r="G1433" s="7">
        <v>251.94454246775271</v>
      </c>
      <c r="H1433" s="7">
        <v>0.97205720989707955</v>
      </c>
      <c r="I1433" s="7">
        <v>232.42410899999999</v>
      </c>
      <c r="J1433" s="7">
        <v>46.247432563355638</v>
      </c>
      <c r="K1433" s="7">
        <v>239.19477555364918</v>
      </c>
      <c r="L1433" s="7">
        <v>0.97169391957672335</v>
      </c>
      <c r="M1433" s="7" t="s">
        <v>684</v>
      </c>
      <c r="N1433" s="7" t="s">
        <v>710</v>
      </c>
      <c r="O1433" s="7" t="s">
        <v>686</v>
      </c>
    </row>
    <row r="1434" spans="2:15" ht="15">
      <c r="B1434" s="6" t="s">
        <v>631</v>
      </c>
      <c r="C1434" s="7" t="s">
        <v>689</v>
      </c>
      <c r="D1434" s="7">
        <v>237.81299999999999</v>
      </c>
      <c r="E1434" s="7">
        <v>248.27700000000002</v>
      </c>
      <c r="F1434" s="7">
        <v>51.901910325221621</v>
      </c>
      <c r="G1434" s="7">
        <v>257.15391233258146</v>
      </c>
      <c r="H1434" s="7">
        <v>0.96548015835317802</v>
      </c>
      <c r="I1434" s="7">
        <v>235.79589999999999</v>
      </c>
      <c r="J1434" s="7">
        <v>50.312558886103623</v>
      </c>
      <c r="K1434" s="7">
        <v>244.5008019092233</v>
      </c>
      <c r="L1434" s="7">
        <v>0.96439724597526999</v>
      </c>
      <c r="M1434" s="7" t="s">
        <v>684</v>
      </c>
      <c r="N1434" s="7" t="s">
        <v>710</v>
      </c>
      <c r="O1434" s="7" t="s">
        <v>686</v>
      </c>
    </row>
    <row r="1435" spans="2:15" ht="15">
      <c r="B1435" s="6" t="s">
        <v>631</v>
      </c>
      <c r="C1435" s="7" t="s">
        <v>690</v>
      </c>
      <c r="D1435" s="7">
        <v>230.36099999999999</v>
      </c>
      <c r="E1435" s="7">
        <v>227.71000000000004</v>
      </c>
      <c r="F1435" s="7">
        <v>42.740036554516095</v>
      </c>
      <c r="G1435" s="7">
        <v>233.47919801106761</v>
      </c>
      <c r="H1435" s="7">
        <v>0.97529031254084531</v>
      </c>
      <c r="I1435" s="7">
        <v>215.44299999999998</v>
      </c>
      <c r="J1435" s="7">
        <v>40.827404595529586</v>
      </c>
      <c r="K1435" s="7">
        <v>221.00865719577618</v>
      </c>
      <c r="L1435" s="7">
        <v>0.97481701727708359</v>
      </c>
      <c r="M1435" s="7" t="s">
        <v>684</v>
      </c>
      <c r="N1435" s="7" t="s">
        <v>710</v>
      </c>
      <c r="O1435" s="7" t="s">
        <v>686</v>
      </c>
    </row>
    <row r="1436" spans="2:15" ht="15">
      <c r="B1436" s="6" t="s">
        <v>631</v>
      </c>
      <c r="C1436" s="7" t="s">
        <v>691</v>
      </c>
      <c r="D1436" s="7">
        <v>241.869</v>
      </c>
      <c r="E1436" s="7">
        <v>229.40200000000004</v>
      </c>
      <c r="F1436" s="7">
        <v>38.708332759116132</v>
      </c>
      <c r="G1436" s="7">
        <v>235.39542622580942</v>
      </c>
      <c r="H1436" s="7">
        <v>0.97453890110821428</v>
      </c>
      <c r="I1436" s="7">
        <v>215.43700000000001</v>
      </c>
      <c r="J1436" s="7">
        <v>37.682508318317431</v>
      </c>
      <c r="K1436" s="7">
        <v>221.35326998014492</v>
      </c>
      <c r="L1436" s="7">
        <v>0.9732722720532857</v>
      </c>
      <c r="M1436" s="7" t="s">
        <v>684</v>
      </c>
      <c r="N1436" s="7" t="s">
        <v>710</v>
      </c>
      <c r="O1436" s="7" t="s">
        <v>686</v>
      </c>
    </row>
    <row r="1437" spans="2:15" ht="15">
      <c r="B1437" s="6" t="s">
        <v>631</v>
      </c>
      <c r="C1437" s="7" t="s">
        <v>692</v>
      </c>
      <c r="D1437" s="7" t="s">
        <v>661</v>
      </c>
      <c r="E1437" s="7">
        <v>233.55786528059744</v>
      </c>
      <c r="F1437" s="7">
        <v>43.724742888527274</v>
      </c>
      <c r="G1437" s="7">
        <v>239.35865008913396</v>
      </c>
      <c r="H1437" s="7">
        <v>0.9757653011229116</v>
      </c>
      <c r="I1437" s="7">
        <v>219.59286528059744</v>
      </c>
      <c r="J1437" s="7">
        <v>41.820679476197462</v>
      </c>
      <c r="K1437" s="7">
        <v>225.217981591643</v>
      </c>
      <c r="L1437" s="7">
        <v>0.97502368029722952</v>
      </c>
      <c r="M1437" s="7" t="s">
        <v>684</v>
      </c>
      <c r="N1437" s="7" t="s">
        <v>710</v>
      </c>
      <c r="O1437" s="7" t="s">
        <v>686</v>
      </c>
    </row>
    <row r="1438" spans="2:15" ht="15">
      <c r="B1438" s="6" t="s">
        <v>631</v>
      </c>
      <c r="C1438" s="7" t="s">
        <v>693</v>
      </c>
      <c r="D1438" s="7" t="s">
        <v>661</v>
      </c>
      <c r="E1438" s="7">
        <v>237.73575262635345</v>
      </c>
      <c r="F1438" s="7">
        <v>44.229018920138273</v>
      </c>
      <c r="G1438" s="7">
        <v>243.57513440908085</v>
      </c>
      <c r="H1438" s="7">
        <v>0.97602636329486636</v>
      </c>
      <c r="I1438" s="7">
        <v>223.77075262635344</v>
      </c>
      <c r="J1438" s="7">
        <v>42.324955507808426</v>
      </c>
      <c r="K1438" s="7">
        <v>229.43446591158985</v>
      </c>
      <c r="L1438" s="7">
        <v>0.97531446174517278</v>
      </c>
      <c r="M1438" s="7" t="s">
        <v>684</v>
      </c>
      <c r="N1438" s="7" t="s">
        <v>710</v>
      </c>
      <c r="O1438" s="7" t="s">
        <v>686</v>
      </c>
    </row>
    <row r="1439" spans="2:15" ht="15">
      <c r="B1439" s="6" t="s">
        <v>631</v>
      </c>
      <c r="C1439" s="7" t="s">
        <v>694</v>
      </c>
      <c r="D1439" s="7" t="s">
        <v>661</v>
      </c>
      <c r="E1439" s="7">
        <v>237.66095983508356</v>
      </c>
      <c r="F1439" s="7">
        <v>44.219505402241062</v>
      </c>
      <c r="G1439" s="7">
        <v>243.5026570055517</v>
      </c>
      <c r="H1439" s="7">
        <v>0.97600971898086952</v>
      </c>
      <c r="I1439" s="7">
        <v>223.69595983508361</v>
      </c>
      <c r="J1439" s="7">
        <v>42.315441989911236</v>
      </c>
      <c r="K1439" s="7">
        <v>229.36198850806073</v>
      </c>
      <c r="L1439" s="7">
        <v>0.97529656631496287</v>
      </c>
      <c r="M1439" s="7" t="s">
        <v>684</v>
      </c>
      <c r="N1439" s="7" t="s">
        <v>710</v>
      </c>
      <c r="O1439" s="7" t="s">
        <v>686</v>
      </c>
    </row>
    <row r="1440" spans="2:15" ht="15">
      <c r="B1440" s="6" t="s">
        <v>631</v>
      </c>
      <c r="C1440" s="7" t="s">
        <v>695</v>
      </c>
      <c r="D1440" s="7" t="s">
        <v>661</v>
      </c>
      <c r="E1440" s="7">
        <v>237.32898485898846</v>
      </c>
      <c r="F1440" s="7">
        <v>44.232870248926169</v>
      </c>
      <c r="G1440" s="7">
        <v>243.18128719062534</v>
      </c>
      <c r="H1440" s="7">
        <v>0.97593440515408836</v>
      </c>
      <c r="I1440" s="7">
        <v>223.36398485898843</v>
      </c>
      <c r="J1440" s="7">
        <v>42.328806836596392</v>
      </c>
      <c r="K1440" s="7">
        <v>229.04061869313441</v>
      </c>
      <c r="L1440" s="7">
        <v>0.97521560207732649</v>
      </c>
      <c r="M1440" s="7" t="s">
        <v>684</v>
      </c>
      <c r="N1440" s="7" t="s">
        <v>710</v>
      </c>
      <c r="O1440" s="7" t="s">
        <v>686</v>
      </c>
    </row>
    <row r="1441" spans="2:15" ht="15">
      <c r="B1441" s="6" t="s">
        <v>631</v>
      </c>
      <c r="C1441" s="7" t="s">
        <v>696</v>
      </c>
      <c r="D1441" s="7" t="s">
        <v>661</v>
      </c>
      <c r="E1441" s="7">
        <v>236.95228034826451</v>
      </c>
      <c r="F1441" s="7">
        <v>44.213190330564842</v>
      </c>
      <c r="G1441" s="7">
        <v>242.80756444007093</v>
      </c>
      <c r="H1441" s="7">
        <v>0.9758850837068892</v>
      </c>
      <c r="I1441" s="7">
        <v>222.98728034826451</v>
      </c>
      <c r="J1441" s="7">
        <v>42.309126918235087</v>
      </c>
      <c r="K1441" s="7">
        <v>228.66689594257997</v>
      </c>
      <c r="L1441" s="7">
        <v>0.9751620558327706</v>
      </c>
      <c r="M1441" s="7" t="s">
        <v>684</v>
      </c>
      <c r="N1441" s="7" t="s">
        <v>710</v>
      </c>
      <c r="O1441" s="7" t="s">
        <v>686</v>
      </c>
    </row>
    <row r="1442" spans="2:15" ht="15">
      <c r="B1442" s="6" t="s">
        <v>631</v>
      </c>
      <c r="C1442" s="7" t="s">
        <v>697</v>
      </c>
      <c r="D1442" s="7" t="s">
        <v>661</v>
      </c>
      <c r="E1442" s="7">
        <v>236.70856216228887</v>
      </c>
      <c r="F1442" s="7">
        <v>44.238927735708174</v>
      </c>
      <c r="G1442" s="7">
        <v>242.57557659864952</v>
      </c>
      <c r="H1442" s="7">
        <v>0.97581366385426405</v>
      </c>
      <c r="I1442" s="7">
        <v>222.74356216228887</v>
      </c>
      <c r="J1442" s="7">
        <v>42.334864323378341</v>
      </c>
      <c r="K1442" s="7">
        <v>228.43490810115853</v>
      </c>
      <c r="L1442" s="7">
        <v>0.97508548064663858</v>
      </c>
      <c r="M1442" s="7" t="s">
        <v>684</v>
      </c>
      <c r="N1442" s="7" t="s">
        <v>710</v>
      </c>
      <c r="O1442" s="7" t="s">
        <v>686</v>
      </c>
    </row>
    <row r="1443" spans="2:15" ht="15">
      <c r="B1443" s="6" t="s">
        <v>631</v>
      </c>
      <c r="C1443" s="7" t="s">
        <v>698</v>
      </c>
      <c r="D1443" s="7" t="s">
        <v>661</v>
      </c>
      <c r="E1443" s="7">
        <v>236.48676563839223</v>
      </c>
      <c r="F1443" s="7">
        <v>44.267589122245859</v>
      </c>
      <c r="G1443" s="7">
        <v>242.36578684932596</v>
      </c>
      <c r="H1443" s="7">
        <v>0.97574318847821284</v>
      </c>
      <c r="I1443" s="7">
        <v>222.52176563839222</v>
      </c>
      <c r="J1443" s="7">
        <v>42.363525709915976</v>
      </c>
      <c r="K1443" s="7">
        <v>228.22511835183496</v>
      </c>
      <c r="L1443" s="7">
        <v>0.97500996930298278</v>
      </c>
      <c r="M1443" s="7" t="s">
        <v>684</v>
      </c>
      <c r="N1443" s="7" t="s">
        <v>710</v>
      </c>
      <c r="O1443" s="7" t="s">
        <v>686</v>
      </c>
    </row>
    <row r="1444" spans="2:15" ht="15">
      <c r="B1444" s="6" t="s">
        <v>631</v>
      </c>
      <c r="C1444" s="7" t="s">
        <v>699</v>
      </c>
      <c r="D1444" s="7" t="s">
        <v>661</v>
      </c>
      <c r="E1444" s="7">
        <v>236.32487507996248</v>
      </c>
      <c r="F1444" s="7">
        <v>44.27749941044582</v>
      </c>
      <c r="G1444" s="7">
        <v>242.20957799608192</v>
      </c>
      <c r="H1444" s="7">
        <v>0.97570408666409292</v>
      </c>
      <c r="I1444" s="7">
        <v>222.35987507996253</v>
      </c>
      <c r="J1444" s="7">
        <v>42.373435998116065</v>
      </c>
      <c r="K1444" s="7">
        <v>228.06890949859093</v>
      </c>
      <c r="L1444" s="7">
        <v>0.97496794091233352</v>
      </c>
      <c r="M1444" s="7" t="s">
        <v>684</v>
      </c>
      <c r="N1444" s="7" t="s">
        <v>710</v>
      </c>
      <c r="O1444" s="7" t="s">
        <v>686</v>
      </c>
    </row>
    <row r="1445" spans="2:15" ht="15">
      <c r="B1445" s="6" t="s">
        <v>631</v>
      </c>
      <c r="C1445" s="7" t="s">
        <v>700</v>
      </c>
      <c r="D1445" s="7" t="s">
        <v>661</v>
      </c>
      <c r="E1445" s="7">
        <v>236.8305147344729</v>
      </c>
      <c r="F1445" s="7">
        <v>44.409958519663803</v>
      </c>
      <c r="G1445" s="7">
        <v>242.7369593247854</v>
      </c>
      <c r="H1445" s="7">
        <v>0.97566730420146031</v>
      </c>
      <c r="I1445" s="7">
        <v>222.86551473447292</v>
      </c>
      <c r="J1445" s="7">
        <v>42.505895107333885</v>
      </c>
      <c r="K1445" s="7">
        <v>228.59629082729444</v>
      </c>
      <c r="L1445" s="7">
        <v>0.97493058145396094</v>
      </c>
      <c r="M1445" s="7" t="s">
        <v>684</v>
      </c>
      <c r="N1445" s="7" t="s">
        <v>710</v>
      </c>
      <c r="O1445" s="7" t="s">
        <v>686</v>
      </c>
    </row>
    <row r="1446" spans="2:15" ht="15">
      <c r="B1446" s="6" t="s">
        <v>631</v>
      </c>
      <c r="C1446" s="7" t="s">
        <v>701</v>
      </c>
      <c r="D1446" s="7" t="s">
        <v>661</v>
      </c>
      <c r="E1446" s="7">
        <v>237.33615438898323</v>
      </c>
      <c r="F1446" s="7">
        <v>44.542417628881651</v>
      </c>
      <c r="G1446" s="7">
        <v>243.26434065348894</v>
      </c>
      <c r="H1446" s="7">
        <v>0.9756306812228186</v>
      </c>
      <c r="I1446" s="7">
        <v>223.37115438898326</v>
      </c>
      <c r="J1446" s="7">
        <v>42.638354216551839</v>
      </c>
      <c r="K1446" s="7">
        <v>229.12367215599795</v>
      </c>
      <c r="L1446" s="7">
        <v>0.97489339397852304</v>
      </c>
      <c r="M1446" s="7" t="s">
        <v>684</v>
      </c>
      <c r="N1446" s="7" t="s">
        <v>710</v>
      </c>
      <c r="O1446" s="7" t="s">
        <v>686</v>
      </c>
    </row>
    <row r="1447" spans="2:15" ht="15">
      <c r="B1447" s="6" t="s">
        <v>584</v>
      </c>
      <c r="C1447" s="7" t="s">
        <v>683</v>
      </c>
      <c r="D1447" s="7">
        <v>208.52399</v>
      </c>
      <c r="E1447" s="7">
        <v>220.27099999999999</v>
      </c>
      <c r="F1447" s="7">
        <v>75.944444463226077</v>
      </c>
      <c r="G1447" s="7">
        <v>232.99543361582866</v>
      </c>
      <c r="H1447" s="7">
        <v>0.94538762662272091</v>
      </c>
      <c r="I1447" s="7">
        <v>207.94499999999999</v>
      </c>
      <c r="J1447" s="7">
        <v>71.694719249949102</v>
      </c>
      <c r="K1447" s="7">
        <v>219.95739540494887</v>
      </c>
      <c r="L1447" s="7">
        <v>0.94538762662272091</v>
      </c>
      <c r="M1447" s="7" t="s">
        <v>684</v>
      </c>
      <c r="N1447" s="7" t="s">
        <v>710</v>
      </c>
      <c r="O1447" s="7" t="s">
        <v>686</v>
      </c>
    </row>
    <row r="1448" spans="2:15" ht="15">
      <c r="B1448" s="6" t="s">
        <v>584</v>
      </c>
      <c r="C1448" s="7" t="s">
        <v>687</v>
      </c>
      <c r="D1448" s="7">
        <v>231.32155</v>
      </c>
      <c r="E1448" s="7">
        <v>213.863</v>
      </c>
      <c r="F1448" s="7">
        <v>47.135152686461502</v>
      </c>
      <c r="G1448" s="7">
        <v>218.99567435859558</v>
      </c>
      <c r="H1448" s="7">
        <v>0.97656266785347068</v>
      </c>
      <c r="I1448" s="7">
        <v>201.53700000000001</v>
      </c>
      <c r="J1448" s="7">
        <v>44.418516840086369</v>
      </c>
      <c r="K1448" s="7">
        <v>206.37385252805899</v>
      </c>
      <c r="L1448" s="7">
        <v>0.97656266785347068</v>
      </c>
      <c r="M1448" s="7" t="s">
        <v>684</v>
      </c>
      <c r="N1448" s="7" t="s">
        <v>710</v>
      </c>
      <c r="O1448" s="7" t="s">
        <v>686</v>
      </c>
    </row>
    <row r="1449" spans="2:15" ht="15">
      <c r="B1449" s="6" t="s">
        <v>584</v>
      </c>
      <c r="C1449" s="7" t="s">
        <v>688</v>
      </c>
      <c r="D1449" s="7">
        <v>207.26007000000001</v>
      </c>
      <c r="E1449" s="7">
        <v>215.91399999999999</v>
      </c>
      <c r="F1449" s="7">
        <v>58.017102525705916</v>
      </c>
      <c r="G1449" s="7">
        <v>223.57289545353717</v>
      </c>
      <c r="H1449" s="7">
        <v>0.96574318439629969</v>
      </c>
      <c r="I1449" s="7">
        <v>203.58799999999999</v>
      </c>
      <c r="J1449" s="7">
        <v>54.7050486258576</v>
      </c>
      <c r="K1449" s="7">
        <v>210.80966792146285</v>
      </c>
      <c r="L1449" s="7">
        <v>0.96574318439629969</v>
      </c>
      <c r="M1449" s="7" t="s">
        <v>684</v>
      </c>
      <c r="N1449" s="7" t="s">
        <v>710</v>
      </c>
      <c r="O1449" s="7" t="s">
        <v>686</v>
      </c>
    </row>
    <row r="1450" spans="2:15" ht="15">
      <c r="B1450" s="6" t="s">
        <v>584</v>
      </c>
      <c r="C1450" s="7" t="s">
        <v>689</v>
      </c>
      <c r="D1450" s="7">
        <v>238.03334516933072</v>
      </c>
      <c r="E1450" s="7">
        <v>230.535</v>
      </c>
      <c r="F1450" s="7">
        <v>63.3618960748774</v>
      </c>
      <c r="G1450" s="7">
        <v>239.08391016378238</v>
      </c>
      <c r="H1450" s="7">
        <v>0.96424305526069898</v>
      </c>
      <c r="I1450" s="7">
        <v>218.209</v>
      </c>
      <c r="J1450" s="7">
        <v>59.974129657548467</v>
      </c>
      <c r="K1450" s="7">
        <v>226.30082613455133</v>
      </c>
      <c r="L1450" s="7">
        <v>0.96424305526069898</v>
      </c>
      <c r="M1450" s="7" t="s">
        <v>684</v>
      </c>
      <c r="N1450" s="7" t="s">
        <v>710</v>
      </c>
      <c r="O1450" s="7" t="s">
        <v>686</v>
      </c>
    </row>
    <row r="1451" spans="2:15" ht="15">
      <c r="B1451" s="6" t="s">
        <v>584</v>
      </c>
      <c r="C1451" s="7" t="s">
        <v>690</v>
      </c>
      <c r="D1451" s="7">
        <v>218.9</v>
      </c>
      <c r="E1451" s="7">
        <v>219.98</v>
      </c>
      <c r="F1451" s="7">
        <v>53.120351914427467</v>
      </c>
      <c r="G1451" s="7">
        <v>226.30283291976841</v>
      </c>
      <c r="H1451" s="7">
        <v>0.97206030150753764</v>
      </c>
      <c r="I1451" s="7">
        <v>202.85</v>
      </c>
      <c r="J1451" s="7">
        <v>48.98383210219842</v>
      </c>
      <c r="K1451" s="7">
        <v>208.68046939619521</v>
      </c>
      <c r="L1451" s="7">
        <v>0.97206030150753764</v>
      </c>
      <c r="M1451" s="7" t="s">
        <v>684</v>
      </c>
      <c r="N1451" s="7" t="s">
        <v>710</v>
      </c>
      <c r="O1451" s="7" t="s">
        <v>686</v>
      </c>
    </row>
    <row r="1452" spans="2:15" ht="15">
      <c r="B1452" s="6" t="s">
        <v>584</v>
      </c>
      <c r="C1452" s="7" t="s">
        <v>691</v>
      </c>
      <c r="D1452" s="7">
        <v>211.03</v>
      </c>
      <c r="E1452" s="7">
        <v>207.38900000000001</v>
      </c>
      <c r="F1452" s="7">
        <v>57.096783812798641</v>
      </c>
      <c r="G1452" s="7">
        <v>215.10518367246632</v>
      </c>
      <c r="H1452" s="7">
        <v>0.96412832298725304</v>
      </c>
      <c r="I1452" s="7">
        <v>191.91800000000001</v>
      </c>
      <c r="J1452" s="7">
        <v>52.837424143926135</v>
      </c>
      <c r="K1452" s="7">
        <v>199.05856453356924</v>
      </c>
      <c r="L1452" s="7">
        <v>0.96412832298725304</v>
      </c>
      <c r="M1452" s="7" t="s">
        <v>684</v>
      </c>
      <c r="N1452" s="7" t="s">
        <v>710</v>
      </c>
      <c r="O1452" s="7" t="s">
        <v>686</v>
      </c>
    </row>
    <row r="1453" spans="2:15" ht="15">
      <c r="B1453" s="6" t="s">
        <v>584</v>
      </c>
      <c r="C1453" s="7" t="s">
        <v>692</v>
      </c>
      <c r="D1453" s="7" t="s">
        <v>661</v>
      </c>
      <c r="E1453" s="7">
        <v>208.06063205912494</v>
      </c>
      <c r="F1453" s="7">
        <v>57.281692513267892</v>
      </c>
      <c r="G1453" s="7">
        <v>215.8018046959458</v>
      </c>
      <c r="H1453" s="7">
        <v>0.96412832298725304</v>
      </c>
      <c r="I1453" s="7">
        <v>195.6201744311409</v>
      </c>
      <c r="J1453" s="7">
        <v>53.856679037542165</v>
      </c>
      <c r="K1453" s="7">
        <v>202.89848329009959</v>
      </c>
      <c r="L1453" s="7">
        <v>0.96412832298725304</v>
      </c>
      <c r="M1453" s="7" t="s">
        <v>684</v>
      </c>
      <c r="N1453" s="7" t="s">
        <v>710</v>
      </c>
      <c r="O1453" s="7" t="s">
        <v>686</v>
      </c>
    </row>
    <row r="1454" spans="2:15" ht="15">
      <c r="B1454" s="6" t="s">
        <v>584</v>
      </c>
      <c r="C1454" s="7" t="s">
        <v>693</v>
      </c>
      <c r="D1454" s="7" t="s">
        <v>661</v>
      </c>
      <c r="E1454" s="7">
        <v>211.78242443287132</v>
      </c>
      <c r="F1454" s="7">
        <v>58.306348471683783</v>
      </c>
      <c r="G1454" s="7">
        <v>219.6620713067376</v>
      </c>
      <c r="H1454" s="7">
        <v>0.96412832298725304</v>
      </c>
      <c r="I1454" s="7">
        <v>199.34196680488728</v>
      </c>
      <c r="J1454" s="7">
        <v>54.881334995958056</v>
      </c>
      <c r="K1454" s="7">
        <v>206.75874990089139</v>
      </c>
      <c r="L1454" s="7">
        <v>0.96412832298725304</v>
      </c>
      <c r="M1454" s="7" t="s">
        <v>684</v>
      </c>
      <c r="N1454" s="7" t="s">
        <v>710</v>
      </c>
      <c r="O1454" s="7" t="s">
        <v>686</v>
      </c>
    </row>
    <row r="1455" spans="2:15" ht="15">
      <c r="B1455" s="6" t="s">
        <v>584</v>
      </c>
      <c r="C1455" s="7" t="s">
        <v>694</v>
      </c>
      <c r="D1455" s="7" t="s">
        <v>661</v>
      </c>
      <c r="E1455" s="7">
        <v>211.71579668130158</v>
      </c>
      <c r="F1455" s="7">
        <v>58.288005018909963</v>
      </c>
      <c r="G1455" s="7">
        <v>219.59296458102364</v>
      </c>
      <c r="H1455" s="7">
        <v>0.96412832298725304</v>
      </c>
      <c r="I1455" s="7">
        <v>199.27533905331757</v>
      </c>
      <c r="J1455" s="7">
        <v>54.862991543184258</v>
      </c>
      <c r="K1455" s="7">
        <v>206.68964317517745</v>
      </c>
      <c r="L1455" s="7">
        <v>0.96412832298725304</v>
      </c>
      <c r="M1455" s="7" t="s">
        <v>684</v>
      </c>
      <c r="N1455" s="7" t="s">
        <v>710</v>
      </c>
      <c r="O1455" s="7" t="s">
        <v>686</v>
      </c>
    </row>
    <row r="1456" spans="2:15" ht="15">
      <c r="B1456" s="6" t="s">
        <v>584</v>
      </c>
      <c r="C1456" s="7" t="s">
        <v>695</v>
      </c>
      <c r="D1456" s="7" t="s">
        <v>661</v>
      </c>
      <c r="E1456" s="7">
        <v>211.42006301687894</v>
      </c>
      <c r="F1456" s="7">
        <v>58.206585844779752</v>
      </c>
      <c r="G1456" s="7">
        <v>219.28622775214765</v>
      </c>
      <c r="H1456" s="7">
        <v>0.96412832298725304</v>
      </c>
      <c r="I1456" s="7">
        <v>198.97960538889487</v>
      </c>
      <c r="J1456" s="7">
        <v>54.781572369053883</v>
      </c>
      <c r="K1456" s="7">
        <v>206.38290634630138</v>
      </c>
      <c r="L1456" s="7">
        <v>0.96412832298725315</v>
      </c>
      <c r="M1456" s="7" t="s">
        <v>684</v>
      </c>
      <c r="N1456" s="7" t="s">
        <v>710</v>
      </c>
      <c r="O1456" s="7" t="s">
        <v>686</v>
      </c>
    </row>
    <row r="1457" spans="2:15" ht="15">
      <c r="B1457" s="6" t="s">
        <v>584</v>
      </c>
      <c r="C1457" s="7" t="s">
        <v>696</v>
      </c>
      <c r="D1457" s="7" t="s">
        <v>661</v>
      </c>
      <c r="E1457" s="7">
        <v>211.08448288770373</v>
      </c>
      <c r="F1457" s="7">
        <v>58.11419644087016</v>
      </c>
      <c r="G1457" s="7">
        <v>218.93816191778294</v>
      </c>
      <c r="H1457" s="7">
        <v>0.96412832298725304</v>
      </c>
      <c r="I1457" s="7">
        <v>198.64402525971968</v>
      </c>
      <c r="J1457" s="7">
        <v>54.689182965144504</v>
      </c>
      <c r="K1457" s="7">
        <v>206.03484051193672</v>
      </c>
      <c r="L1457" s="7">
        <v>0.96412832298725293</v>
      </c>
      <c r="M1457" s="7" t="s">
        <v>684</v>
      </c>
      <c r="N1457" s="7" t="s">
        <v>710</v>
      </c>
      <c r="O1457" s="7" t="s">
        <v>686</v>
      </c>
    </row>
    <row r="1458" spans="2:15" ht="15">
      <c r="B1458" s="6" t="s">
        <v>584</v>
      </c>
      <c r="C1458" s="7" t="s">
        <v>697</v>
      </c>
      <c r="D1458" s="7" t="s">
        <v>661</v>
      </c>
      <c r="E1458" s="7">
        <v>210.86737112502567</v>
      </c>
      <c r="F1458" s="7">
        <v>58.054422858969289</v>
      </c>
      <c r="G1458" s="7">
        <v>218.712972223111</v>
      </c>
      <c r="H1458" s="7">
        <v>0.96412832298725304</v>
      </c>
      <c r="I1458" s="7">
        <v>198.42691349704162</v>
      </c>
      <c r="J1458" s="7">
        <v>54.629409383243576</v>
      </c>
      <c r="K1458" s="7">
        <v>205.80965081726478</v>
      </c>
      <c r="L1458" s="7">
        <v>0.96412832298725304</v>
      </c>
      <c r="M1458" s="7" t="s">
        <v>684</v>
      </c>
      <c r="N1458" s="7" t="s">
        <v>710</v>
      </c>
      <c r="O1458" s="7" t="s">
        <v>686</v>
      </c>
    </row>
    <row r="1459" spans="2:15" ht="15">
      <c r="B1459" s="6" t="s">
        <v>584</v>
      </c>
      <c r="C1459" s="7" t="s">
        <v>698</v>
      </c>
      <c r="D1459" s="7" t="s">
        <v>661</v>
      </c>
      <c r="E1459" s="7">
        <v>210.66978786275783</v>
      </c>
      <c r="F1459" s="7">
        <v>58.000025717314081</v>
      </c>
      <c r="G1459" s="7">
        <v>218.50803761268938</v>
      </c>
      <c r="H1459" s="7">
        <v>0.96412832298725304</v>
      </c>
      <c r="I1459" s="7">
        <v>198.22933023477378</v>
      </c>
      <c r="J1459" s="7">
        <v>54.57501224158834</v>
      </c>
      <c r="K1459" s="7">
        <v>205.60471620684316</v>
      </c>
      <c r="L1459" s="7">
        <v>0.96412832298725304</v>
      </c>
      <c r="M1459" s="7" t="s">
        <v>684</v>
      </c>
      <c r="N1459" s="7" t="s">
        <v>710</v>
      </c>
      <c r="O1459" s="7" t="s">
        <v>686</v>
      </c>
    </row>
    <row r="1460" spans="2:15" ht="15">
      <c r="B1460" s="6" t="s">
        <v>584</v>
      </c>
      <c r="C1460" s="7" t="s">
        <v>699</v>
      </c>
      <c r="D1460" s="7" t="s">
        <v>661</v>
      </c>
      <c r="E1460" s="7">
        <v>210.52557070325079</v>
      </c>
      <c r="F1460" s="7">
        <v>57.960320930760879</v>
      </c>
      <c r="G1460" s="7">
        <v>218.35845466188445</v>
      </c>
      <c r="H1460" s="7">
        <v>0.96412832298725304</v>
      </c>
      <c r="I1460" s="7">
        <v>198.08511307526678</v>
      </c>
      <c r="J1460" s="7">
        <v>54.535307455035152</v>
      </c>
      <c r="K1460" s="7">
        <v>205.45513325603827</v>
      </c>
      <c r="L1460" s="7">
        <v>0.96412832298725304</v>
      </c>
      <c r="M1460" s="7" t="s">
        <v>684</v>
      </c>
      <c r="N1460" s="7" t="s">
        <v>710</v>
      </c>
      <c r="O1460" s="7" t="s">
        <v>686</v>
      </c>
    </row>
    <row r="1461" spans="2:15" ht="15">
      <c r="B1461" s="6" t="s">
        <v>584</v>
      </c>
      <c r="C1461" s="7" t="s">
        <v>700</v>
      </c>
      <c r="D1461" s="7" t="s">
        <v>661</v>
      </c>
      <c r="E1461" s="7">
        <v>210.97601028054871</v>
      </c>
      <c r="F1461" s="7">
        <v>58.084332576343378</v>
      </c>
      <c r="G1461" s="7">
        <v>218.82565344295779</v>
      </c>
      <c r="H1461" s="7">
        <v>0.96412832298725304</v>
      </c>
      <c r="I1461" s="7">
        <v>198.53555265256466</v>
      </c>
      <c r="J1461" s="7">
        <v>54.659319100617701</v>
      </c>
      <c r="K1461" s="7">
        <v>205.92233203711157</v>
      </c>
      <c r="L1461" s="7">
        <v>0.96412832298725304</v>
      </c>
      <c r="M1461" s="7" t="s">
        <v>684</v>
      </c>
      <c r="N1461" s="7" t="s">
        <v>710</v>
      </c>
      <c r="O1461" s="7" t="s">
        <v>686</v>
      </c>
    </row>
    <row r="1462" spans="2:15" ht="15">
      <c r="B1462" s="6" t="s">
        <v>584</v>
      </c>
      <c r="C1462" s="7" t="s">
        <v>701</v>
      </c>
      <c r="D1462" s="7" t="s">
        <v>661</v>
      </c>
      <c r="E1462" s="7">
        <v>211.42644985784653</v>
      </c>
      <c r="F1462" s="7">
        <v>58.208344221925913</v>
      </c>
      <c r="G1462" s="7">
        <v>219.29285222403104</v>
      </c>
      <c r="H1462" s="7">
        <v>0.96412832298725304</v>
      </c>
      <c r="I1462" s="7">
        <v>198.98599222986252</v>
      </c>
      <c r="J1462" s="7">
        <v>54.783330746200079</v>
      </c>
      <c r="K1462" s="7">
        <v>206.38953081818482</v>
      </c>
      <c r="L1462" s="7">
        <v>0.96412832298725304</v>
      </c>
      <c r="M1462" s="7" t="s">
        <v>684</v>
      </c>
      <c r="N1462" s="7" t="s">
        <v>710</v>
      </c>
      <c r="O1462" s="7" t="s">
        <v>686</v>
      </c>
    </row>
    <row r="1463" spans="2:15" ht="15">
      <c r="B1463" s="6" t="s">
        <v>631</v>
      </c>
      <c r="C1463" s="7" t="s">
        <v>683</v>
      </c>
      <c r="D1463" s="7" t="s">
        <v>661</v>
      </c>
      <c r="E1463" s="7" t="s">
        <v>661</v>
      </c>
      <c r="F1463" s="7" t="s">
        <v>661</v>
      </c>
      <c r="G1463" s="7" t="s">
        <v>661</v>
      </c>
      <c r="H1463" s="7" t="s">
        <v>661</v>
      </c>
      <c r="I1463" s="7" t="s">
        <v>661</v>
      </c>
      <c r="J1463" s="7" t="s">
        <v>661</v>
      </c>
      <c r="K1463" s="7" t="s">
        <v>661</v>
      </c>
      <c r="L1463" s="7" t="s">
        <v>661</v>
      </c>
      <c r="M1463" s="7" t="s">
        <v>703</v>
      </c>
      <c r="N1463" s="7" t="s">
        <v>710</v>
      </c>
      <c r="O1463" s="7" t="s">
        <v>686</v>
      </c>
    </row>
    <row r="1464" spans="2:15" ht="15">
      <c r="B1464" s="6" t="s">
        <v>631</v>
      </c>
      <c r="C1464" s="7" t="s">
        <v>687</v>
      </c>
      <c r="D1464" s="7" t="s">
        <v>661</v>
      </c>
      <c r="E1464" s="7" t="s">
        <v>661</v>
      </c>
      <c r="F1464" s="7" t="s">
        <v>661</v>
      </c>
      <c r="G1464" s="7" t="s">
        <v>661</v>
      </c>
      <c r="H1464" s="7" t="s">
        <v>661</v>
      </c>
      <c r="I1464" s="7" t="s">
        <v>661</v>
      </c>
      <c r="J1464" s="7" t="s">
        <v>661</v>
      </c>
      <c r="K1464" s="7" t="s">
        <v>661</v>
      </c>
      <c r="L1464" s="7" t="s">
        <v>661</v>
      </c>
      <c r="M1464" s="7" t="s">
        <v>703</v>
      </c>
      <c r="N1464" s="7" t="s">
        <v>710</v>
      </c>
      <c r="O1464" s="7" t="s">
        <v>686</v>
      </c>
    </row>
    <row r="1465" spans="2:15" ht="15">
      <c r="B1465" s="6" t="s">
        <v>631</v>
      </c>
      <c r="C1465" s="7" t="s">
        <v>688</v>
      </c>
      <c r="D1465" s="7" t="s">
        <v>661</v>
      </c>
      <c r="E1465" s="7" t="s">
        <v>661</v>
      </c>
      <c r="F1465" s="7" t="s">
        <v>661</v>
      </c>
      <c r="G1465" s="7" t="s">
        <v>661</v>
      </c>
      <c r="H1465" s="7" t="s">
        <v>661</v>
      </c>
      <c r="I1465" s="7" t="s">
        <v>661</v>
      </c>
      <c r="J1465" s="7" t="s">
        <v>661</v>
      </c>
      <c r="K1465" s="7" t="s">
        <v>661</v>
      </c>
      <c r="L1465" s="7" t="s">
        <v>661</v>
      </c>
      <c r="M1465" s="7" t="s">
        <v>703</v>
      </c>
      <c r="N1465" s="7" t="s">
        <v>710</v>
      </c>
      <c r="O1465" s="7" t="s">
        <v>686</v>
      </c>
    </row>
    <row r="1466" spans="2:15" ht="15">
      <c r="B1466" s="6" t="s">
        <v>631</v>
      </c>
      <c r="C1466" s="7" t="s">
        <v>689</v>
      </c>
      <c r="D1466" s="7" t="s">
        <v>661</v>
      </c>
      <c r="E1466" s="7" t="s">
        <v>661</v>
      </c>
      <c r="F1466" s="7" t="s">
        <v>661</v>
      </c>
      <c r="G1466" s="7" t="s">
        <v>661</v>
      </c>
      <c r="H1466" s="7" t="s">
        <v>661</v>
      </c>
      <c r="I1466" s="7" t="s">
        <v>661</v>
      </c>
      <c r="J1466" s="7" t="s">
        <v>661</v>
      </c>
      <c r="K1466" s="7" t="s">
        <v>661</v>
      </c>
      <c r="L1466" s="7" t="s">
        <v>661</v>
      </c>
      <c r="M1466" s="7" t="s">
        <v>703</v>
      </c>
      <c r="N1466" s="7" t="s">
        <v>710</v>
      </c>
      <c r="O1466" s="7" t="s">
        <v>686</v>
      </c>
    </row>
    <row r="1467" spans="2:15" ht="15">
      <c r="B1467" s="6" t="s">
        <v>631</v>
      </c>
      <c r="C1467" s="7" t="s">
        <v>690</v>
      </c>
      <c r="D1467" s="7" t="s">
        <v>661</v>
      </c>
      <c r="E1467" s="7" t="s">
        <v>661</v>
      </c>
      <c r="F1467" s="7" t="s">
        <v>661</v>
      </c>
      <c r="G1467" s="7" t="s">
        <v>661</v>
      </c>
      <c r="H1467" s="7" t="s">
        <v>661</v>
      </c>
      <c r="I1467" s="7" t="s">
        <v>661</v>
      </c>
      <c r="J1467" s="7" t="s">
        <v>661</v>
      </c>
      <c r="K1467" s="7" t="s">
        <v>661</v>
      </c>
      <c r="L1467" s="7" t="s">
        <v>661</v>
      </c>
      <c r="M1467" s="7" t="s">
        <v>703</v>
      </c>
      <c r="N1467" s="7" t="s">
        <v>710</v>
      </c>
      <c r="O1467" s="7" t="s">
        <v>686</v>
      </c>
    </row>
    <row r="1468" spans="2:15" ht="15">
      <c r="B1468" s="6" t="s">
        <v>631</v>
      </c>
      <c r="C1468" s="7" t="s">
        <v>691</v>
      </c>
      <c r="D1468" s="7" t="s">
        <v>661</v>
      </c>
      <c r="E1468" s="7" t="s">
        <v>661</v>
      </c>
      <c r="F1468" s="7" t="s">
        <v>661</v>
      </c>
      <c r="G1468" s="7" t="s">
        <v>661</v>
      </c>
      <c r="H1468" s="7" t="s">
        <v>661</v>
      </c>
      <c r="I1468" s="7" t="s">
        <v>661</v>
      </c>
      <c r="J1468" s="7" t="s">
        <v>661</v>
      </c>
      <c r="K1468" s="7" t="s">
        <v>661</v>
      </c>
      <c r="L1468" s="7" t="s">
        <v>661</v>
      </c>
      <c r="M1468" s="7" t="s">
        <v>703</v>
      </c>
      <c r="N1468" s="7" t="s">
        <v>710</v>
      </c>
      <c r="O1468" s="7" t="s">
        <v>686</v>
      </c>
    </row>
    <row r="1469" spans="2:15" ht="15">
      <c r="B1469" s="6" t="s">
        <v>631</v>
      </c>
      <c r="C1469" s="7" t="s">
        <v>692</v>
      </c>
      <c r="D1469" s="7" t="s">
        <v>661</v>
      </c>
      <c r="E1469" s="7">
        <v>153.55786528059744</v>
      </c>
      <c r="F1469" s="7">
        <v>34.436038660604176</v>
      </c>
      <c r="G1469" s="7">
        <v>157.37172156448165</v>
      </c>
      <c r="H1469" s="7">
        <v>0.9757653011229116</v>
      </c>
      <c r="I1469" s="7">
        <v>139.59286528059744</v>
      </c>
      <c r="J1469" s="7">
        <v>31.3043248990422</v>
      </c>
      <c r="K1469" s="7">
        <v>143.05987835389703</v>
      </c>
      <c r="L1469" s="7">
        <v>0.9757653011229116</v>
      </c>
      <c r="M1469" s="7" t="s">
        <v>703</v>
      </c>
      <c r="N1469" s="7" t="s">
        <v>710</v>
      </c>
      <c r="O1469" s="7" t="s">
        <v>686</v>
      </c>
    </row>
    <row r="1470" spans="2:15" ht="15">
      <c r="B1470" s="6" t="s">
        <v>631</v>
      </c>
      <c r="C1470" s="7" t="s">
        <v>693</v>
      </c>
      <c r="D1470" s="7" t="s">
        <v>661</v>
      </c>
      <c r="E1470" s="7">
        <v>157.73575262635345</v>
      </c>
      <c r="F1470" s="7">
        <v>35.174823018570258</v>
      </c>
      <c r="G1470" s="7">
        <v>161.61013529785163</v>
      </c>
      <c r="H1470" s="7">
        <v>0.97602636329486636</v>
      </c>
      <c r="I1470" s="7">
        <v>143.77075262635344</v>
      </c>
      <c r="J1470" s="7">
        <v>32.060650135914251</v>
      </c>
      <c r="K1470" s="7">
        <v>147.30212014049769</v>
      </c>
      <c r="L1470" s="7">
        <v>0.97602636329486636</v>
      </c>
      <c r="M1470" s="7" t="s">
        <v>703</v>
      </c>
      <c r="N1470" s="7" t="s">
        <v>710</v>
      </c>
      <c r="O1470" s="7" t="s">
        <v>686</v>
      </c>
    </row>
    <row r="1471" spans="2:15" ht="15">
      <c r="B1471" s="6" t="s">
        <v>631</v>
      </c>
      <c r="C1471" s="7" t="s">
        <v>694</v>
      </c>
      <c r="D1471" s="7" t="s">
        <v>661</v>
      </c>
      <c r="E1471" s="7">
        <v>157.66095983508356</v>
      </c>
      <c r="F1471" s="7">
        <v>35.170798600163344</v>
      </c>
      <c r="G1471" s="7">
        <v>161.53626010989942</v>
      </c>
      <c r="H1471" s="7">
        <v>0.97600971898086952</v>
      </c>
      <c r="I1471" s="7">
        <v>143.69595983508361</v>
      </c>
      <c r="J1471" s="7">
        <v>32.055504852332206</v>
      </c>
      <c r="K1471" s="7">
        <v>147.22800095180216</v>
      </c>
      <c r="L1471" s="7">
        <v>0.97600971898086952</v>
      </c>
      <c r="M1471" s="7" t="s">
        <v>703</v>
      </c>
      <c r="N1471" s="7" t="s">
        <v>710</v>
      </c>
      <c r="O1471" s="7" t="s">
        <v>686</v>
      </c>
    </row>
    <row r="1472" spans="2:15" ht="15">
      <c r="B1472" s="6" t="s">
        <v>631</v>
      </c>
      <c r="C1472" s="7" t="s">
        <v>695</v>
      </c>
      <c r="D1472" s="7" t="s">
        <v>661</v>
      </c>
      <c r="E1472" s="7">
        <v>157.32898485898846</v>
      </c>
      <c r="F1472" s="7">
        <v>35.153832076197126</v>
      </c>
      <c r="G1472" s="7">
        <v>161.20856486676286</v>
      </c>
      <c r="H1472" s="7">
        <v>0.97593440515408836</v>
      </c>
      <c r="I1472" s="7">
        <v>143.36398485898843</v>
      </c>
      <c r="J1472" s="7">
        <v>32.033470844704318</v>
      </c>
      <c r="K1472" s="7">
        <v>146.89920152610355</v>
      </c>
      <c r="L1472" s="7">
        <v>0.97593440515408836</v>
      </c>
      <c r="M1472" s="7" t="s">
        <v>703</v>
      </c>
      <c r="N1472" s="7" t="s">
        <v>710</v>
      </c>
      <c r="O1472" s="7" t="s">
        <v>686</v>
      </c>
    </row>
    <row r="1473" spans="2:15" ht="15">
      <c r="B1473" s="6" t="s">
        <v>631</v>
      </c>
      <c r="C1473" s="7" t="s">
        <v>696</v>
      </c>
      <c r="D1473" s="7" t="s">
        <v>661</v>
      </c>
      <c r="E1473" s="7">
        <v>156.95228034826451</v>
      </c>
      <c r="F1473" s="7">
        <v>35.106915238987312</v>
      </c>
      <c r="G1473" s="7">
        <v>160.83069919675677</v>
      </c>
      <c r="H1473" s="7">
        <v>0.9758850837068892</v>
      </c>
      <c r="I1473" s="7">
        <v>142.98728034826451</v>
      </c>
      <c r="J1473" s="7">
        <v>31.983239238711466</v>
      </c>
      <c r="K1473" s="7">
        <v>146.52061265772076</v>
      </c>
      <c r="L1473" s="7">
        <v>0.9758850837068892</v>
      </c>
      <c r="M1473" s="7" t="s">
        <v>703</v>
      </c>
      <c r="N1473" s="7" t="s">
        <v>710</v>
      </c>
      <c r="O1473" s="7" t="s">
        <v>686</v>
      </c>
    </row>
    <row r="1474" spans="2:15" ht="15">
      <c r="B1474" s="6" t="s">
        <v>631</v>
      </c>
      <c r="C1474" s="7" t="s">
        <v>697</v>
      </c>
      <c r="D1474" s="7" t="s">
        <v>661</v>
      </c>
      <c r="E1474" s="7">
        <v>156.70856216228887</v>
      </c>
      <c r="F1474" s="7">
        <v>35.10620344740245</v>
      </c>
      <c r="G1474" s="7">
        <v>160.5927114643201</v>
      </c>
      <c r="H1474" s="7">
        <v>0.97581366385426405</v>
      </c>
      <c r="I1474" s="7">
        <v>142.74356216228887</v>
      </c>
      <c r="J1474" s="7">
        <v>31.977732836873525</v>
      </c>
      <c r="K1474" s="7">
        <v>146.28157756930872</v>
      </c>
      <c r="L1474" s="7">
        <v>0.97581366385426405</v>
      </c>
      <c r="M1474" s="7" t="s">
        <v>703</v>
      </c>
      <c r="N1474" s="7" t="s">
        <v>710</v>
      </c>
      <c r="O1474" s="7" t="s">
        <v>686</v>
      </c>
    </row>
    <row r="1475" spans="2:15" ht="15">
      <c r="B1475" s="6" t="s">
        <v>631</v>
      </c>
      <c r="C1475" s="7" t="s">
        <v>698</v>
      </c>
      <c r="D1475" s="7" t="s">
        <v>661</v>
      </c>
      <c r="E1475" s="7">
        <v>156.48676563839223</v>
      </c>
      <c r="F1475" s="7">
        <v>35.109463219974195</v>
      </c>
      <c r="G1475" s="7">
        <v>160.37700030727541</v>
      </c>
      <c r="H1475" s="7">
        <v>0.97574318847821284</v>
      </c>
      <c r="I1475" s="7">
        <v>142.52176563839222</v>
      </c>
      <c r="J1475" s="7">
        <v>31.976267566867598</v>
      </c>
      <c r="K1475" s="7">
        <v>146.06483275652872</v>
      </c>
      <c r="L1475" s="7">
        <v>0.97574318847821284</v>
      </c>
      <c r="M1475" s="7" t="s">
        <v>703</v>
      </c>
      <c r="N1475" s="7" t="s">
        <v>710</v>
      </c>
      <c r="O1475" s="7" t="s">
        <v>686</v>
      </c>
    </row>
    <row r="1476" spans="2:15" ht="15">
      <c r="B1476" s="6" t="s">
        <v>631</v>
      </c>
      <c r="C1476" s="7" t="s">
        <v>699</v>
      </c>
      <c r="D1476" s="7" t="s">
        <v>661</v>
      </c>
      <c r="E1476" s="7">
        <v>156.32487507996248</v>
      </c>
      <c r="F1476" s="7">
        <v>35.102458152475684</v>
      </c>
      <c r="G1476" s="7">
        <v>160.21750571367718</v>
      </c>
      <c r="H1476" s="7">
        <v>0.97570408666409292</v>
      </c>
      <c r="I1476" s="7">
        <v>142.35987507996253</v>
      </c>
      <c r="J1476" s="7">
        <v>31.966643536608704</v>
      </c>
      <c r="K1476" s="7">
        <v>145.90476459587995</v>
      </c>
      <c r="L1476" s="7">
        <v>0.97570408666409292</v>
      </c>
      <c r="M1476" s="7" t="s">
        <v>703</v>
      </c>
      <c r="N1476" s="7" t="s">
        <v>710</v>
      </c>
      <c r="O1476" s="7" t="s">
        <v>686</v>
      </c>
    </row>
    <row r="1477" spans="2:15" ht="15">
      <c r="B1477" s="6" t="s">
        <v>631</v>
      </c>
      <c r="C1477" s="7" t="s">
        <v>700</v>
      </c>
      <c r="D1477" s="7" t="s">
        <v>661</v>
      </c>
      <c r="E1477" s="7">
        <v>156.8305147344729</v>
      </c>
      <c r="F1477" s="7">
        <v>35.24364646005882</v>
      </c>
      <c r="G1477" s="7">
        <v>160.74179595762061</v>
      </c>
      <c r="H1477" s="7">
        <v>0.97566730420146031</v>
      </c>
      <c r="I1477" s="7">
        <v>142.86551473447292</v>
      </c>
      <c r="J1477" s="7">
        <v>32.105369934932241</v>
      </c>
      <c r="K1477" s="7">
        <v>146.42851525233993</v>
      </c>
      <c r="L1477" s="7">
        <v>0.97566730420146031</v>
      </c>
      <c r="M1477" s="7" t="s">
        <v>703</v>
      </c>
      <c r="N1477" s="7" t="s">
        <v>710</v>
      </c>
      <c r="O1477" s="7" t="s">
        <v>686</v>
      </c>
    </row>
    <row r="1478" spans="2:15" ht="15">
      <c r="B1478" s="6" t="s">
        <v>631</v>
      </c>
      <c r="C1478" s="7" t="s">
        <v>701</v>
      </c>
      <c r="D1478" s="7" t="s">
        <v>661</v>
      </c>
      <c r="E1478" s="7">
        <v>157.33615438898323</v>
      </c>
      <c r="F1478" s="7">
        <v>35.384874295689116</v>
      </c>
      <c r="G1478" s="7">
        <v>161.2660993725454</v>
      </c>
      <c r="H1478" s="7">
        <v>0.9756306812228186</v>
      </c>
      <c r="I1478" s="7">
        <v>143.37115438898326</v>
      </c>
      <c r="J1478" s="7">
        <v>32.244148176772995</v>
      </c>
      <c r="K1478" s="7">
        <v>146.95228137894071</v>
      </c>
      <c r="L1478" s="7">
        <v>0.9756306812228186</v>
      </c>
      <c r="M1478" s="7" t="s">
        <v>703</v>
      </c>
      <c r="N1478" s="7" t="s">
        <v>710</v>
      </c>
      <c r="O1478" s="7" t="s">
        <v>686</v>
      </c>
    </row>
    <row r="1479" spans="2:15" ht="15">
      <c r="B1479" s="6" t="s">
        <v>584</v>
      </c>
      <c r="C1479" s="7" t="s">
        <v>683</v>
      </c>
      <c r="D1479" s="7" t="s">
        <v>661</v>
      </c>
      <c r="E1479" s="7" t="s">
        <v>661</v>
      </c>
      <c r="F1479" s="7" t="s">
        <v>661</v>
      </c>
      <c r="G1479" s="7" t="s">
        <v>661</v>
      </c>
      <c r="H1479" s="7" t="s">
        <v>661</v>
      </c>
      <c r="I1479" s="7" t="s">
        <v>661</v>
      </c>
      <c r="J1479" s="7" t="s">
        <v>661</v>
      </c>
      <c r="K1479" s="7" t="s">
        <v>661</v>
      </c>
      <c r="L1479" s="7" t="s">
        <v>661</v>
      </c>
      <c r="M1479" s="7" t="s">
        <v>703</v>
      </c>
      <c r="N1479" s="7" t="s">
        <v>710</v>
      </c>
      <c r="O1479" s="7" t="s">
        <v>686</v>
      </c>
    </row>
    <row r="1480" spans="2:15" ht="15">
      <c r="B1480" s="6" t="s">
        <v>584</v>
      </c>
      <c r="C1480" s="7" t="s">
        <v>687</v>
      </c>
      <c r="D1480" s="7" t="s">
        <v>661</v>
      </c>
      <c r="E1480" s="7" t="s">
        <v>661</v>
      </c>
      <c r="F1480" s="7" t="s">
        <v>661</v>
      </c>
      <c r="G1480" s="7" t="s">
        <v>661</v>
      </c>
      <c r="H1480" s="7" t="s">
        <v>661</v>
      </c>
      <c r="I1480" s="7" t="s">
        <v>661</v>
      </c>
      <c r="J1480" s="7" t="s">
        <v>661</v>
      </c>
      <c r="K1480" s="7" t="s">
        <v>661</v>
      </c>
      <c r="L1480" s="7" t="s">
        <v>661</v>
      </c>
      <c r="M1480" s="7" t="s">
        <v>703</v>
      </c>
      <c r="N1480" s="7" t="s">
        <v>710</v>
      </c>
      <c r="O1480" s="7" t="s">
        <v>686</v>
      </c>
    </row>
    <row r="1481" spans="2:15" ht="15">
      <c r="B1481" s="6" t="s">
        <v>584</v>
      </c>
      <c r="C1481" s="7" t="s">
        <v>688</v>
      </c>
      <c r="D1481" s="7" t="s">
        <v>661</v>
      </c>
      <c r="E1481" s="7" t="s">
        <v>661</v>
      </c>
      <c r="F1481" s="7" t="s">
        <v>661</v>
      </c>
      <c r="G1481" s="7" t="s">
        <v>661</v>
      </c>
      <c r="H1481" s="7" t="s">
        <v>661</v>
      </c>
      <c r="I1481" s="7" t="s">
        <v>661</v>
      </c>
      <c r="J1481" s="7" t="s">
        <v>661</v>
      </c>
      <c r="K1481" s="7" t="s">
        <v>661</v>
      </c>
      <c r="L1481" s="7" t="s">
        <v>661</v>
      </c>
      <c r="M1481" s="7" t="s">
        <v>703</v>
      </c>
      <c r="N1481" s="7" t="s">
        <v>710</v>
      </c>
      <c r="O1481" s="7" t="s">
        <v>686</v>
      </c>
    </row>
    <row r="1482" spans="2:15" ht="15">
      <c r="B1482" s="6" t="s">
        <v>584</v>
      </c>
      <c r="C1482" s="7" t="s">
        <v>689</v>
      </c>
      <c r="D1482" s="7" t="s">
        <v>661</v>
      </c>
      <c r="E1482" s="7" t="s">
        <v>661</v>
      </c>
      <c r="F1482" s="7" t="s">
        <v>661</v>
      </c>
      <c r="G1482" s="7" t="s">
        <v>661</v>
      </c>
      <c r="H1482" s="7" t="s">
        <v>661</v>
      </c>
      <c r="I1482" s="7" t="s">
        <v>661</v>
      </c>
      <c r="J1482" s="7" t="s">
        <v>661</v>
      </c>
      <c r="K1482" s="7" t="s">
        <v>661</v>
      </c>
      <c r="L1482" s="7" t="s">
        <v>661</v>
      </c>
      <c r="M1482" s="7" t="s">
        <v>703</v>
      </c>
      <c r="N1482" s="7" t="s">
        <v>710</v>
      </c>
      <c r="O1482" s="7" t="s">
        <v>686</v>
      </c>
    </row>
    <row r="1483" spans="2:15" ht="15">
      <c r="B1483" s="6" t="s">
        <v>584</v>
      </c>
      <c r="C1483" s="7" t="s">
        <v>690</v>
      </c>
      <c r="D1483" s="7" t="s">
        <v>661</v>
      </c>
      <c r="E1483" s="7" t="s">
        <v>661</v>
      </c>
      <c r="F1483" s="7" t="s">
        <v>661</v>
      </c>
      <c r="G1483" s="7" t="s">
        <v>661</v>
      </c>
      <c r="H1483" s="7" t="s">
        <v>661</v>
      </c>
      <c r="I1483" s="7" t="s">
        <v>661</v>
      </c>
      <c r="J1483" s="7" t="s">
        <v>661</v>
      </c>
      <c r="K1483" s="7" t="s">
        <v>661</v>
      </c>
      <c r="L1483" s="7" t="s">
        <v>661</v>
      </c>
      <c r="M1483" s="7" t="s">
        <v>703</v>
      </c>
      <c r="N1483" s="7" t="s">
        <v>710</v>
      </c>
      <c r="O1483" s="7" t="s">
        <v>686</v>
      </c>
    </row>
    <row r="1484" spans="2:15" ht="15">
      <c r="B1484" s="6" t="s">
        <v>584</v>
      </c>
      <c r="C1484" s="7" t="s">
        <v>691</v>
      </c>
      <c r="D1484" s="7" t="s">
        <v>661</v>
      </c>
      <c r="E1484" s="7" t="s">
        <v>661</v>
      </c>
      <c r="F1484" s="7" t="s">
        <v>661</v>
      </c>
      <c r="G1484" s="7" t="s">
        <v>661</v>
      </c>
      <c r="H1484" s="7" t="s">
        <v>661</v>
      </c>
      <c r="I1484" s="7" t="s">
        <v>661</v>
      </c>
      <c r="J1484" s="7" t="s">
        <v>661</v>
      </c>
      <c r="K1484" s="7" t="s">
        <v>661</v>
      </c>
      <c r="L1484" s="7" t="s">
        <v>661</v>
      </c>
      <c r="M1484" s="7" t="s">
        <v>703</v>
      </c>
      <c r="N1484" s="7" t="s">
        <v>710</v>
      </c>
      <c r="O1484" s="7" t="s">
        <v>686</v>
      </c>
    </row>
    <row r="1485" spans="2:15" ht="15">
      <c r="B1485" s="6" t="s">
        <v>584</v>
      </c>
      <c r="C1485" s="7" t="s">
        <v>692</v>
      </c>
      <c r="D1485" s="7" t="s">
        <v>661</v>
      </c>
      <c r="E1485" s="7">
        <v>128.06063205912494</v>
      </c>
      <c r="F1485" s="7">
        <v>35.256692609589784</v>
      </c>
      <c r="G1485" s="7">
        <v>132.8252982573338</v>
      </c>
      <c r="H1485" s="7">
        <v>0.96412832298725304</v>
      </c>
      <c r="I1485" s="7">
        <v>115.6201744311409</v>
      </c>
      <c r="J1485" s="7">
        <v>31.831679133864036</v>
      </c>
      <c r="K1485" s="7">
        <v>119.92197685148757</v>
      </c>
      <c r="L1485" s="7">
        <v>0.96412832298725304</v>
      </c>
      <c r="M1485" s="7" t="s">
        <v>703</v>
      </c>
      <c r="N1485" s="7" t="s">
        <v>710</v>
      </c>
      <c r="O1485" s="7" t="s">
        <v>686</v>
      </c>
    </row>
    <row r="1486" spans="2:15" ht="15">
      <c r="B1486" s="6" t="s">
        <v>584</v>
      </c>
      <c r="C1486" s="7" t="s">
        <v>693</v>
      </c>
      <c r="D1486" s="7" t="s">
        <v>661</v>
      </c>
      <c r="E1486" s="7">
        <v>131.78242443287132</v>
      </c>
      <c r="F1486" s="7">
        <v>36.281348568005662</v>
      </c>
      <c r="G1486" s="7">
        <v>136.6855648681256</v>
      </c>
      <c r="H1486" s="7">
        <v>0.96412832298725304</v>
      </c>
      <c r="I1486" s="7">
        <v>119.34196680488728</v>
      </c>
      <c r="J1486" s="7">
        <v>32.85633509227992</v>
      </c>
      <c r="K1486" s="7">
        <v>123.78224346227937</v>
      </c>
      <c r="L1486" s="7">
        <v>0.96412832298725304</v>
      </c>
      <c r="M1486" s="7" t="s">
        <v>703</v>
      </c>
      <c r="N1486" s="7" t="s">
        <v>710</v>
      </c>
      <c r="O1486" s="7" t="s">
        <v>686</v>
      </c>
    </row>
    <row r="1487" spans="2:15" ht="15">
      <c r="B1487" s="6" t="s">
        <v>584</v>
      </c>
      <c r="C1487" s="7" t="s">
        <v>694</v>
      </c>
      <c r="D1487" s="7" t="s">
        <v>661</v>
      </c>
      <c r="E1487" s="7">
        <v>131.71579668130158</v>
      </c>
      <c r="F1487" s="7">
        <v>36.263005115231891</v>
      </c>
      <c r="G1487" s="7">
        <v>136.61645814241163</v>
      </c>
      <c r="H1487" s="7">
        <v>0.96412832298725304</v>
      </c>
      <c r="I1487" s="7">
        <v>119.27533905331757</v>
      </c>
      <c r="J1487" s="7">
        <v>32.837991639506164</v>
      </c>
      <c r="K1487" s="7">
        <v>123.71313673656545</v>
      </c>
      <c r="L1487" s="7">
        <v>0.96412832298725304</v>
      </c>
      <c r="M1487" s="7" t="s">
        <v>703</v>
      </c>
      <c r="N1487" s="7" t="s">
        <v>710</v>
      </c>
      <c r="O1487" s="7" t="s">
        <v>686</v>
      </c>
    </row>
    <row r="1488" spans="2:15" ht="15">
      <c r="B1488" s="6" t="s">
        <v>584</v>
      </c>
      <c r="C1488" s="7" t="s">
        <v>695</v>
      </c>
      <c r="D1488" s="7" t="s">
        <v>661</v>
      </c>
      <c r="E1488" s="7">
        <v>131.42006301687894</v>
      </c>
      <c r="F1488" s="7">
        <v>36.181585941101538</v>
      </c>
      <c r="G1488" s="7">
        <v>136.30972131353562</v>
      </c>
      <c r="H1488" s="7">
        <v>0.96412832298725315</v>
      </c>
      <c r="I1488" s="7">
        <v>118.97960538889487</v>
      </c>
      <c r="J1488" s="7">
        <v>32.75657246537579</v>
      </c>
      <c r="K1488" s="7">
        <v>123.40639990768938</v>
      </c>
      <c r="L1488" s="7">
        <v>0.96412832298725315</v>
      </c>
      <c r="M1488" s="7" t="s">
        <v>703</v>
      </c>
      <c r="N1488" s="7" t="s">
        <v>710</v>
      </c>
      <c r="O1488" s="7" t="s">
        <v>686</v>
      </c>
    </row>
    <row r="1489" spans="2:15" ht="15">
      <c r="B1489" s="6" t="s">
        <v>584</v>
      </c>
      <c r="C1489" s="7" t="s">
        <v>696</v>
      </c>
      <c r="D1489" s="7" t="s">
        <v>661</v>
      </c>
      <c r="E1489" s="7">
        <v>131.08448288770373</v>
      </c>
      <c r="F1489" s="7">
        <v>36.089196537192095</v>
      </c>
      <c r="G1489" s="7">
        <v>135.96165547917093</v>
      </c>
      <c r="H1489" s="7">
        <v>0.96412832298725293</v>
      </c>
      <c r="I1489" s="7">
        <v>118.64402525971968</v>
      </c>
      <c r="J1489" s="7">
        <v>32.664183061466382</v>
      </c>
      <c r="K1489" s="7">
        <v>123.05833407332472</v>
      </c>
      <c r="L1489" s="7">
        <v>0.96412832298725293</v>
      </c>
      <c r="M1489" s="7" t="s">
        <v>703</v>
      </c>
      <c r="N1489" s="7" t="s">
        <v>710</v>
      </c>
      <c r="O1489" s="7" t="s">
        <v>686</v>
      </c>
    </row>
    <row r="1490" spans="2:15" ht="15">
      <c r="B1490" s="6" t="s">
        <v>584</v>
      </c>
      <c r="C1490" s="7" t="s">
        <v>697</v>
      </c>
      <c r="D1490" s="7" t="s">
        <v>661</v>
      </c>
      <c r="E1490" s="7">
        <v>130.86737112502567</v>
      </c>
      <c r="F1490" s="7">
        <v>36.029422955291125</v>
      </c>
      <c r="G1490" s="7">
        <v>135.73646578449899</v>
      </c>
      <c r="H1490" s="7">
        <v>0.96412832298725304</v>
      </c>
      <c r="I1490" s="7">
        <v>118.42691349704162</v>
      </c>
      <c r="J1490" s="7">
        <v>32.60440947956544</v>
      </c>
      <c r="K1490" s="7">
        <v>122.83314437865278</v>
      </c>
      <c r="L1490" s="7">
        <v>0.96412832298725304</v>
      </c>
      <c r="M1490" s="7" t="s">
        <v>703</v>
      </c>
      <c r="N1490" s="7" t="s">
        <v>710</v>
      </c>
      <c r="O1490" s="7" t="s">
        <v>686</v>
      </c>
    </row>
    <row r="1491" spans="2:15" ht="15">
      <c r="B1491" s="6" t="s">
        <v>584</v>
      </c>
      <c r="C1491" s="7" t="s">
        <v>698</v>
      </c>
      <c r="D1491" s="7" t="s">
        <v>661</v>
      </c>
      <c r="E1491" s="7">
        <v>130.66978786275783</v>
      </c>
      <c r="F1491" s="7">
        <v>35.975025813635959</v>
      </c>
      <c r="G1491" s="7">
        <v>135.53153117407737</v>
      </c>
      <c r="H1491" s="7">
        <v>0.96412832298725304</v>
      </c>
      <c r="I1491" s="7">
        <v>118.22933023477378</v>
      </c>
      <c r="J1491" s="7">
        <v>32.550012337910246</v>
      </c>
      <c r="K1491" s="7">
        <v>122.62820976823116</v>
      </c>
      <c r="L1491" s="7">
        <v>0.96412832298725304</v>
      </c>
      <c r="M1491" s="7" t="s">
        <v>703</v>
      </c>
      <c r="N1491" s="7" t="s">
        <v>710</v>
      </c>
      <c r="O1491" s="7" t="s">
        <v>686</v>
      </c>
    </row>
    <row r="1492" spans="2:15" ht="15">
      <c r="B1492" s="6" t="s">
        <v>584</v>
      </c>
      <c r="C1492" s="7" t="s">
        <v>699</v>
      </c>
      <c r="D1492" s="7" t="s">
        <v>661</v>
      </c>
      <c r="E1492" s="7">
        <v>130.52557070325079</v>
      </c>
      <c r="F1492" s="7">
        <v>35.935321027082843</v>
      </c>
      <c r="G1492" s="7">
        <v>135.38194822327245</v>
      </c>
      <c r="H1492" s="7">
        <v>0.96412832298725304</v>
      </c>
      <c r="I1492" s="7">
        <v>118.08511307526678</v>
      </c>
      <c r="J1492" s="7">
        <v>32.510307551357101</v>
      </c>
      <c r="K1492" s="7">
        <v>122.47862681742626</v>
      </c>
      <c r="L1492" s="7">
        <v>0.96412832298725304</v>
      </c>
      <c r="M1492" s="7" t="s">
        <v>703</v>
      </c>
      <c r="N1492" s="7" t="s">
        <v>710</v>
      </c>
      <c r="O1492" s="7" t="s">
        <v>686</v>
      </c>
    </row>
    <row r="1493" spans="2:15" ht="15">
      <c r="B1493" s="6" t="s">
        <v>584</v>
      </c>
      <c r="C1493" s="7" t="s">
        <v>700</v>
      </c>
      <c r="D1493" s="7" t="s">
        <v>661</v>
      </c>
      <c r="E1493" s="7">
        <v>130.97601028054871</v>
      </c>
      <c r="F1493" s="7">
        <v>36.059332672665313</v>
      </c>
      <c r="G1493" s="7">
        <v>135.84914700434578</v>
      </c>
      <c r="H1493" s="7">
        <v>0.96412832298725304</v>
      </c>
      <c r="I1493" s="7">
        <v>118.53555265256466</v>
      </c>
      <c r="J1493" s="7">
        <v>32.634319196939565</v>
      </c>
      <c r="K1493" s="7">
        <v>122.94582559849955</v>
      </c>
      <c r="L1493" s="7">
        <v>0.96412832298725304</v>
      </c>
      <c r="M1493" s="7" t="s">
        <v>703</v>
      </c>
      <c r="N1493" s="7" t="s">
        <v>710</v>
      </c>
      <c r="O1493" s="7" t="s">
        <v>686</v>
      </c>
    </row>
    <row r="1494" spans="2:15" ht="15">
      <c r="B1494" s="6" t="s">
        <v>584</v>
      </c>
      <c r="C1494" s="7" t="s">
        <v>701</v>
      </c>
      <c r="D1494" s="7" t="s">
        <v>661</v>
      </c>
      <c r="E1494" s="7">
        <v>131.42644985784653</v>
      </c>
      <c r="F1494" s="7">
        <v>36.183344318247784</v>
      </c>
      <c r="G1494" s="7">
        <v>136.316345785419</v>
      </c>
      <c r="H1494" s="7">
        <v>0.96412832298725304</v>
      </c>
      <c r="I1494" s="7">
        <v>118.98599222986252</v>
      </c>
      <c r="J1494" s="7">
        <v>32.758330842522049</v>
      </c>
      <c r="K1494" s="7">
        <v>123.41302437957282</v>
      </c>
      <c r="L1494" s="7">
        <v>0.96412832298725304</v>
      </c>
      <c r="M1494" s="7" t="s">
        <v>703</v>
      </c>
      <c r="N1494" s="7" t="s">
        <v>710</v>
      </c>
      <c r="O1494" s="7" t="s">
        <v>686</v>
      </c>
    </row>
    <row r="1495" spans="2:15" ht="15">
      <c r="B1495" s="6" t="s">
        <v>42</v>
      </c>
      <c r="C1495" s="7" t="s">
        <v>683</v>
      </c>
      <c r="D1495" s="7">
        <v>9.0923262000000005</v>
      </c>
      <c r="E1495" s="7">
        <v>11.749000000000001</v>
      </c>
      <c r="F1495" s="7">
        <v>4.8674435807195593</v>
      </c>
      <c r="G1495" s="7">
        <v>12.717350667945272</v>
      </c>
      <c r="H1495" s="7">
        <v>0.92385594348781708</v>
      </c>
      <c r="I1495" s="7">
        <v>10.4603</v>
      </c>
      <c r="J1495" s="7">
        <v>4.333553501353375</v>
      </c>
      <c r="K1495" s="7">
        <v>11.322436223670774</v>
      </c>
      <c r="L1495" s="7">
        <v>0.92385594348781708</v>
      </c>
      <c r="M1495" s="7" t="s">
        <v>684</v>
      </c>
      <c r="N1495" s="7" t="s">
        <v>711</v>
      </c>
      <c r="O1495" s="7" t="s">
        <v>686</v>
      </c>
    </row>
    <row r="1496" spans="2:15" ht="15">
      <c r="B1496" s="6" t="s">
        <v>42</v>
      </c>
      <c r="C1496" s="7" t="s">
        <v>687</v>
      </c>
      <c r="D1496" s="7">
        <v>11.743458</v>
      </c>
      <c r="E1496" s="7">
        <v>11.52</v>
      </c>
      <c r="F1496" s="7">
        <v>4.557363345270276</v>
      </c>
      <c r="G1496" s="7">
        <v>12.388702945054945</v>
      </c>
      <c r="H1496" s="7">
        <v>0.92987942733733109</v>
      </c>
      <c r="I1496" s="7">
        <v>10.2316</v>
      </c>
      <c r="J1496" s="7">
        <v>4.0476665628009876</v>
      </c>
      <c r="K1496" s="7">
        <v>11.003146966373627</v>
      </c>
      <c r="L1496" s="7">
        <v>0.92987942733733109</v>
      </c>
      <c r="M1496" s="7" t="s">
        <v>684</v>
      </c>
      <c r="N1496" s="7" t="s">
        <v>711</v>
      </c>
      <c r="O1496" s="7" t="s">
        <v>686</v>
      </c>
    </row>
    <row r="1497" spans="2:15" ht="15">
      <c r="B1497" s="6" t="s">
        <v>42</v>
      </c>
      <c r="C1497" s="7" t="s">
        <v>688</v>
      </c>
      <c r="D1497" s="7">
        <v>10.874411</v>
      </c>
      <c r="E1497" s="7">
        <v>11.74</v>
      </c>
      <c r="F1497" s="7">
        <v>4.7519068453331066</v>
      </c>
      <c r="G1497" s="7">
        <v>12.665236621031747</v>
      </c>
      <c r="H1497" s="7">
        <v>0.9269467560128084</v>
      </c>
      <c r="I1497" s="7">
        <v>10.4521</v>
      </c>
      <c r="J1497" s="7">
        <v>4.2306137596342559</v>
      </c>
      <c r="K1497" s="7">
        <v>11.275836429871031</v>
      </c>
      <c r="L1497" s="7">
        <v>0.9269467560128084</v>
      </c>
      <c r="M1497" s="7" t="s">
        <v>684</v>
      </c>
      <c r="N1497" s="7" t="s">
        <v>711</v>
      </c>
      <c r="O1497" s="7" t="s">
        <v>686</v>
      </c>
    </row>
    <row r="1498" spans="2:15" ht="15">
      <c r="B1498" s="6" t="s">
        <v>42</v>
      </c>
      <c r="C1498" s="7" t="s">
        <v>689</v>
      </c>
      <c r="D1498" s="7">
        <v>11.127000000000001</v>
      </c>
      <c r="E1498" s="7">
        <v>11.973000000000001</v>
      </c>
      <c r="F1498" s="7">
        <v>5.8423000350821122</v>
      </c>
      <c r="G1498" s="7">
        <v>13.322357100000001</v>
      </c>
      <c r="H1498" s="7">
        <v>0.8987148377819717</v>
      </c>
      <c r="I1498" s="7">
        <v>10.685</v>
      </c>
      <c r="J1498" s="7">
        <v>5.2138124008061775</v>
      </c>
      <c r="K1498" s="7">
        <v>11.889199500000002</v>
      </c>
      <c r="L1498" s="7">
        <v>0.8987148377819717</v>
      </c>
      <c r="M1498" s="7" t="s">
        <v>684</v>
      </c>
      <c r="N1498" s="7" t="s">
        <v>711</v>
      </c>
      <c r="O1498" s="7" t="s">
        <v>686</v>
      </c>
    </row>
    <row r="1499" spans="2:15" ht="15">
      <c r="B1499" s="6" t="s">
        <v>42</v>
      </c>
      <c r="C1499" s="7" t="s">
        <v>690</v>
      </c>
      <c r="D1499" s="7">
        <v>11.911</v>
      </c>
      <c r="E1499" s="7">
        <v>12.661</v>
      </c>
      <c r="F1499" s="7">
        <v>4.7569056512596868</v>
      </c>
      <c r="G1499" s="7">
        <v>13.525127443946188</v>
      </c>
      <c r="H1499" s="7">
        <v>0.93610947863319627</v>
      </c>
      <c r="I1499" s="7">
        <v>11.286</v>
      </c>
      <c r="J1499" s="7">
        <v>4.2402999115485995</v>
      </c>
      <c r="K1499" s="7">
        <v>12.056282152466366</v>
      </c>
      <c r="L1499" s="7">
        <v>0.93610947863319627</v>
      </c>
      <c r="M1499" s="7" t="s">
        <v>684</v>
      </c>
      <c r="N1499" s="7" t="s">
        <v>711</v>
      </c>
      <c r="O1499" s="7" t="s">
        <v>686</v>
      </c>
    </row>
    <row r="1500" spans="2:15" ht="15">
      <c r="B1500" s="6" t="s">
        <v>42</v>
      </c>
      <c r="C1500" s="7" t="s">
        <v>691</v>
      </c>
      <c r="D1500" s="7">
        <v>14.244999999999999</v>
      </c>
      <c r="E1500" s="7">
        <v>12.37</v>
      </c>
      <c r="F1500" s="7">
        <v>4.3450085463962269</v>
      </c>
      <c r="G1500" s="7">
        <v>13.110911458333332</v>
      </c>
      <c r="H1500" s="7">
        <v>0.94348894348894352</v>
      </c>
      <c r="I1500" s="7">
        <v>11.064</v>
      </c>
      <c r="J1500" s="7">
        <v>3.8862711849092864</v>
      </c>
      <c r="K1500" s="7">
        <v>11.726687499999999</v>
      </c>
      <c r="L1500" s="7">
        <v>0.94348894348894352</v>
      </c>
      <c r="M1500" s="7" t="s">
        <v>684</v>
      </c>
      <c r="N1500" s="7" t="s">
        <v>711</v>
      </c>
      <c r="O1500" s="7" t="s">
        <v>686</v>
      </c>
    </row>
    <row r="1501" spans="2:15" ht="15">
      <c r="B1501" s="6" t="s">
        <v>42</v>
      </c>
      <c r="C1501" s="7" t="s">
        <v>692</v>
      </c>
      <c r="D1501" s="7" t="s">
        <v>661</v>
      </c>
      <c r="E1501" s="7">
        <v>13.219953158235393</v>
      </c>
      <c r="F1501" s="7">
        <v>5.3692696373456048</v>
      </c>
      <c r="G1501" s="7">
        <v>14.268714656354277</v>
      </c>
      <c r="H1501" s="7">
        <v>0.92649923112367805</v>
      </c>
      <c r="I1501" s="7">
        <v>11.913953158235392</v>
      </c>
      <c r="J1501" s="7">
        <v>4.838839153784849</v>
      </c>
      <c r="K1501" s="7">
        <v>12.859107442308286</v>
      </c>
      <c r="L1501" s="7">
        <v>0.92649923112367805</v>
      </c>
      <c r="M1501" s="7" t="s">
        <v>684</v>
      </c>
      <c r="N1501" s="7" t="s">
        <v>711</v>
      </c>
      <c r="O1501" s="7" t="s">
        <v>686</v>
      </c>
    </row>
    <row r="1502" spans="2:15" ht="15">
      <c r="B1502" s="6" t="s">
        <v>42</v>
      </c>
      <c r="C1502" s="7" t="s">
        <v>693</v>
      </c>
      <c r="D1502" s="7" t="s">
        <v>661</v>
      </c>
      <c r="E1502" s="7">
        <v>13.184706096814907</v>
      </c>
      <c r="F1502" s="7">
        <v>5.3549540815773318</v>
      </c>
      <c r="G1502" s="7">
        <v>14.230671385257615</v>
      </c>
      <c r="H1502" s="7">
        <v>0.92649923112367805</v>
      </c>
      <c r="I1502" s="7">
        <v>11.878706096814907</v>
      </c>
      <c r="J1502" s="7">
        <v>4.8245235980165768</v>
      </c>
      <c r="K1502" s="7">
        <v>12.821064171211626</v>
      </c>
      <c r="L1502" s="7">
        <v>0.92649923112367805</v>
      </c>
      <c r="M1502" s="7" t="s">
        <v>684</v>
      </c>
      <c r="N1502" s="7" t="s">
        <v>711</v>
      </c>
      <c r="O1502" s="7" t="s">
        <v>686</v>
      </c>
    </row>
    <row r="1503" spans="2:15" ht="15">
      <c r="B1503" s="6" t="s">
        <v>42</v>
      </c>
      <c r="C1503" s="7" t="s">
        <v>694</v>
      </c>
      <c r="D1503" s="7" t="s">
        <v>661</v>
      </c>
      <c r="E1503" s="7">
        <v>13.107074999511706</v>
      </c>
      <c r="F1503" s="7">
        <v>5.3234242956034468</v>
      </c>
      <c r="G1503" s="7">
        <v>14.146881680209454</v>
      </c>
      <c r="H1503" s="7">
        <v>0.92649923112367805</v>
      </c>
      <c r="I1503" s="7">
        <v>11.801074999511707</v>
      </c>
      <c r="J1503" s="7">
        <v>4.7929938120426927</v>
      </c>
      <c r="K1503" s="7">
        <v>12.737274466163464</v>
      </c>
      <c r="L1503" s="7">
        <v>0.92649923112367805</v>
      </c>
      <c r="M1503" s="7" t="s">
        <v>684</v>
      </c>
      <c r="N1503" s="7" t="s">
        <v>711</v>
      </c>
      <c r="O1503" s="7" t="s">
        <v>686</v>
      </c>
    </row>
    <row r="1504" spans="2:15" ht="15">
      <c r="B1504" s="6" t="s">
        <v>42</v>
      </c>
      <c r="C1504" s="7" t="s">
        <v>695</v>
      </c>
      <c r="D1504" s="7" t="s">
        <v>661</v>
      </c>
      <c r="E1504" s="7">
        <v>13.036536595546885</v>
      </c>
      <c r="F1504" s="7">
        <v>5.2947751993364793</v>
      </c>
      <c r="G1504" s="7">
        <v>14.070747343994981</v>
      </c>
      <c r="H1504" s="7">
        <v>0.92649923112367805</v>
      </c>
      <c r="I1504" s="7">
        <v>11.730536595546885</v>
      </c>
      <c r="J1504" s="7">
        <v>4.7643447157757226</v>
      </c>
      <c r="K1504" s="7">
        <v>12.661140129948992</v>
      </c>
      <c r="L1504" s="7">
        <v>0.92649923112367805</v>
      </c>
      <c r="M1504" s="7" t="s">
        <v>684</v>
      </c>
      <c r="N1504" s="7" t="s">
        <v>711</v>
      </c>
      <c r="O1504" s="7" t="s">
        <v>686</v>
      </c>
    </row>
    <row r="1505" spans="2:15" ht="15">
      <c r="B1505" s="6" t="s">
        <v>42</v>
      </c>
      <c r="C1505" s="7" t="s">
        <v>696</v>
      </c>
      <c r="D1505" s="7" t="s">
        <v>661</v>
      </c>
      <c r="E1505" s="7">
        <v>12.966367028390421</v>
      </c>
      <c r="F1505" s="7">
        <v>5.2662759057391968</v>
      </c>
      <c r="G1505" s="7">
        <v>13.995011105043805</v>
      </c>
      <c r="H1505" s="7">
        <v>0.92649923112367805</v>
      </c>
      <c r="I1505" s="7">
        <v>11.660367028390421</v>
      </c>
      <c r="J1505" s="7">
        <v>4.7358454221784401</v>
      </c>
      <c r="K1505" s="7">
        <v>12.585403890997815</v>
      </c>
      <c r="L1505" s="7">
        <v>0.92649923112367805</v>
      </c>
      <c r="M1505" s="7" t="s">
        <v>684</v>
      </c>
      <c r="N1505" s="7" t="s">
        <v>711</v>
      </c>
      <c r="O1505" s="7" t="s">
        <v>686</v>
      </c>
    </row>
    <row r="1506" spans="2:15" ht="15">
      <c r="B1506" s="6" t="s">
        <v>42</v>
      </c>
      <c r="C1506" s="7" t="s">
        <v>697</v>
      </c>
      <c r="D1506" s="7" t="s">
        <v>661</v>
      </c>
      <c r="E1506" s="7">
        <v>12.899550335615379</v>
      </c>
      <c r="F1506" s="7">
        <v>5.2391383784355225</v>
      </c>
      <c r="G1506" s="7">
        <v>13.922893729734161</v>
      </c>
      <c r="H1506" s="7">
        <v>0.92649923112367805</v>
      </c>
      <c r="I1506" s="7">
        <v>11.593550335615378</v>
      </c>
      <c r="J1506" s="7">
        <v>4.7087078948747667</v>
      </c>
      <c r="K1506" s="7">
        <v>12.51328651568817</v>
      </c>
      <c r="L1506" s="7">
        <v>0.92649923112367805</v>
      </c>
      <c r="M1506" s="7" t="s">
        <v>684</v>
      </c>
      <c r="N1506" s="7" t="s">
        <v>711</v>
      </c>
      <c r="O1506" s="7" t="s">
        <v>686</v>
      </c>
    </row>
    <row r="1507" spans="2:15" ht="15">
      <c r="B1507" s="6" t="s">
        <v>42</v>
      </c>
      <c r="C1507" s="7" t="s">
        <v>698</v>
      </c>
      <c r="D1507" s="7" t="s">
        <v>661</v>
      </c>
      <c r="E1507" s="7">
        <v>12.836668535454528</v>
      </c>
      <c r="F1507" s="7">
        <v>5.213599003499465</v>
      </c>
      <c r="G1507" s="7">
        <v>13.855023408800829</v>
      </c>
      <c r="H1507" s="7">
        <v>0.92649923112367805</v>
      </c>
      <c r="I1507" s="7">
        <v>11.530668535454529</v>
      </c>
      <c r="J1507" s="7">
        <v>4.6831685199387127</v>
      </c>
      <c r="K1507" s="7">
        <v>12.44541619475484</v>
      </c>
      <c r="L1507" s="7">
        <v>0.92649923112367805</v>
      </c>
      <c r="M1507" s="7" t="s">
        <v>684</v>
      </c>
      <c r="N1507" s="7" t="s">
        <v>711</v>
      </c>
      <c r="O1507" s="7" t="s">
        <v>686</v>
      </c>
    </row>
    <row r="1508" spans="2:15" ht="15">
      <c r="B1508" s="6" t="s">
        <v>42</v>
      </c>
      <c r="C1508" s="7" t="s">
        <v>699</v>
      </c>
      <c r="D1508" s="7" t="s">
        <v>661</v>
      </c>
      <c r="E1508" s="7">
        <v>12.782586188283394</v>
      </c>
      <c r="F1508" s="7">
        <v>5.1916335168516197</v>
      </c>
      <c r="G1508" s="7">
        <v>13.796650616515246</v>
      </c>
      <c r="H1508" s="7">
        <v>0.92649923112367805</v>
      </c>
      <c r="I1508" s="7">
        <v>11.476586188283395</v>
      </c>
      <c r="J1508" s="7">
        <v>4.6612030332908656</v>
      </c>
      <c r="K1508" s="7">
        <v>12.387043402469256</v>
      </c>
      <c r="L1508" s="7">
        <v>0.92649923112367805</v>
      </c>
      <c r="M1508" s="7" t="s">
        <v>684</v>
      </c>
      <c r="N1508" s="7" t="s">
        <v>711</v>
      </c>
      <c r="O1508" s="7" t="s">
        <v>686</v>
      </c>
    </row>
    <row r="1509" spans="2:15" ht="15">
      <c r="B1509" s="6" t="s">
        <v>42</v>
      </c>
      <c r="C1509" s="7" t="s">
        <v>700</v>
      </c>
      <c r="D1509" s="7" t="s">
        <v>661</v>
      </c>
      <c r="E1509" s="7">
        <v>12.767358478732632</v>
      </c>
      <c r="F1509" s="7">
        <v>5.1854487991329918</v>
      </c>
      <c r="G1509" s="7">
        <v>13.780214866717275</v>
      </c>
      <c r="H1509" s="7">
        <v>0.92649923112367805</v>
      </c>
      <c r="I1509" s="7">
        <v>11.461358478732635</v>
      </c>
      <c r="J1509" s="7">
        <v>4.655018315572228</v>
      </c>
      <c r="K1509" s="7">
        <v>12.370607652671286</v>
      </c>
      <c r="L1509" s="7">
        <v>0.92649923112367805</v>
      </c>
      <c r="M1509" s="7" t="s">
        <v>684</v>
      </c>
      <c r="N1509" s="7" t="s">
        <v>711</v>
      </c>
      <c r="O1509" s="7" t="s">
        <v>686</v>
      </c>
    </row>
    <row r="1510" spans="2:15" ht="15">
      <c r="B1510" s="6" t="s">
        <v>42</v>
      </c>
      <c r="C1510" s="7" t="s">
        <v>701</v>
      </c>
      <c r="D1510" s="7" t="s">
        <v>661</v>
      </c>
      <c r="E1510" s="7">
        <v>12.752130769181871</v>
      </c>
      <c r="F1510" s="7">
        <v>5.1792640814143578</v>
      </c>
      <c r="G1510" s="7">
        <v>13.763779116919304</v>
      </c>
      <c r="H1510" s="7">
        <v>0.92649923112367805</v>
      </c>
      <c r="I1510" s="7">
        <v>11.446130769181872</v>
      </c>
      <c r="J1510" s="7">
        <v>4.648833597853602</v>
      </c>
      <c r="K1510" s="7">
        <v>12.354171902873315</v>
      </c>
      <c r="L1510" s="7">
        <v>0.92649923112367805</v>
      </c>
      <c r="M1510" s="7" t="s">
        <v>684</v>
      </c>
      <c r="N1510" s="7" t="s">
        <v>711</v>
      </c>
      <c r="O1510" s="7" t="s">
        <v>686</v>
      </c>
    </row>
    <row r="1511" spans="2:15" ht="15">
      <c r="B1511" s="6" t="s">
        <v>63</v>
      </c>
      <c r="C1511" s="7" t="s">
        <v>683</v>
      </c>
      <c r="D1511" s="7">
        <v>11.506321</v>
      </c>
      <c r="E1511" s="7">
        <v>18.239999999999998</v>
      </c>
      <c r="F1511" s="7">
        <v>6.8590577243578004</v>
      </c>
      <c r="G1511" s="7">
        <v>19.487028323119777</v>
      </c>
      <c r="H1511" s="7">
        <v>0.93600726070479001</v>
      </c>
      <c r="I1511" s="7">
        <v>15.823</v>
      </c>
      <c r="J1511" s="7">
        <v>5.950157366914115</v>
      </c>
      <c r="K1511" s="7">
        <v>16.904783396750233</v>
      </c>
      <c r="L1511" s="7">
        <v>0.93600726070479001</v>
      </c>
      <c r="M1511" s="7" t="s">
        <v>684</v>
      </c>
      <c r="N1511" s="7" t="s">
        <v>711</v>
      </c>
      <c r="O1511" s="7" t="s">
        <v>686</v>
      </c>
    </row>
    <row r="1512" spans="2:15" ht="15">
      <c r="B1512" s="6" t="s">
        <v>63</v>
      </c>
      <c r="C1512" s="7" t="s">
        <v>687</v>
      </c>
      <c r="D1512" s="7">
        <v>17.262699999999999</v>
      </c>
      <c r="E1512" s="7">
        <v>15.513000000000002</v>
      </c>
      <c r="F1512" s="7">
        <v>5.9148623639108298</v>
      </c>
      <c r="G1512" s="7">
        <v>16.60237229386237</v>
      </c>
      <c r="H1512" s="7">
        <v>0.93438454007773986</v>
      </c>
      <c r="I1512" s="7">
        <v>13.670999999999999</v>
      </c>
      <c r="J1512" s="7">
        <v>5.2125367999113639</v>
      </c>
      <c r="K1512" s="7">
        <v>14.631021184128953</v>
      </c>
      <c r="L1512" s="7">
        <v>0.93438454007773986</v>
      </c>
      <c r="M1512" s="7" t="s">
        <v>684</v>
      </c>
      <c r="N1512" s="7" t="s">
        <v>711</v>
      </c>
      <c r="O1512" s="7" t="s">
        <v>686</v>
      </c>
    </row>
    <row r="1513" spans="2:15" ht="15">
      <c r="B1513" s="6" t="s">
        <v>63</v>
      </c>
      <c r="C1513" s="7" t="s">
        <v>688</v>
      </c>
      <c r="D1513" s="7">
        <v>17.784099999999999</v>
      </c>
      <c r="E1513" s="7">
        <v>16.518000000000001</v>
      </c>
      <c r="F1513" s="7">
        <v>6.5552158759188064</v>
      </c>
      <c r="G1513" s="7">
        <v>17.771189582577133</v>
      </c>
      <c r="H1513" s="7">
        <v>0.92948195298047143</v>
      </c>
      <c r="I1513" s="7">
        <v>14.71</v>
      </c>
      <c r="J1513" s="7">
        <v>5.8377058684323524</v>
      </c>
      <c r="K1513" s="7">
        <v>15.826020024198426</v>
      </c>
      <c r="L1513" s="7">
        <v>0.92948195298047143</v>
      </c>
      <c r="M1513" s="7" t="s">
        <v>684</v>
      </c>
      <c r="N1513" s="7" t="s">
        <v>711</v>
      </c>
      <c r="O1513" s="7" t="s">
        <v>686</v>
      </c>
    </row>
    <row r="1514" spans="2:15" ht="15">
      <c r="B1514" s="6" t="s">
        <v>63</v>
      </c>
      <c r="C1514" s="7" t="s">
        <v>689</v>
      </c>
      <c r="D1514" s="7">
        <v>16.919</v>
      </c>
      <c r="E1514" s="7">
        <v>18.943000000000001</v>
      </c>
      <c r="F1514" s="7">
        <v>6.5119318863423485</v>
      </c>
      <c r="G1514" s="7">
        <v>20.031038562500004</v>
      </c>
      <c r="H1514" s="7">
        <v>0.94568236893433411</v>
      </c>
      <c r="I1514" s="7">
        <v>16.475000000000001</v>
      </c>
      <c r="J1514" s="7">
        <v>5.6635209748978594</v>
      </c>
      <c r="K1514" s="7">
        <v>17.421282812500003</v>
      </c>
      <c r="L1514" s="7">
        <v>0.94568236893433411</v>
      </c>
      <c r="M1514" s="7" t="s">
        <v>684</v>
      </c>
      <c r="N1514" s="7" t="s">
        <v>711</v>
      </c>
      <c r="O1514" s="7" t="s">
        <v>686</v>
      </c>
    </row>
    <row r="1515" spans="2:15" ht="15">
      <c r="B1515" s="6" t="s">
        <v>63</v>
      </c>
      <c r="C1515" s="7" t="s">
        <v>690</v>
      </c>
      <c r="D1515" s="7">
        <v>17.731000000000002</v>
      </c>
      <c r="E1515" s="7">
        <v>19.09</v>
      </c>
      <c r="F1515" s="7">
        <v>6.2149693939776016</v>
      </c>
      <c r="G1515" s="7">
        <v>20.076203440094901</v>
      </c>
      <c r="H1515" s="7">
        <v>0.95087699509333923</v>
      </c>
      <c r="I1515" s="7">
        <v>16.698</v>
      </c>
      <c r="J1515" s="7">
        <v>5.4362262409972768</v>
      </c>
      <c r="K1515" s="7">
        <v>17.560630960854095</v>
      </c>
      <c r="L1515" s="7">
        <v>0.95087699509333923</v>
      </c>
      <c r="M1515" s="7" t="s">
        <v>684</v>
      </c>
      <c r="N1515" s="7" t="s">
        <v>711</v>
      </c>
      <c r="O1515" s="7" t="s">
        <v>686</v>
      </c>
    </row>
    <row r="1516" spans="2:15" ht="15">
      <c r="B1516" s="6" t="s">
        <v>63</v>
      </c>
      <c r="C1516" s="7" t="s">
        <v>691</v>
      </c>
      <c r="D1516" s="7">
        <v>21.27</v>
      </c>
      <c r="E1516" s="7">
        <v>18.061</v>
      </c>
      <c r="F1516" s="7">
        <v>6.1049315762967211</v>
      </c>
      <c r="G1516" s="7">
        <v>19.064886848635236</v>
      </c>
      <c r="H1516" s="7">
        <v>0.94734367653972729</v>
      </c>
      <c r="I1516" s="7">
        <v>15.901</v>
      </c>
      <c r="J1516" s="7">
        <v>5.3748140742314492</v>
      </c>
      <c r="K1516" s="7">
        <v>16.784827295285361</v>
      </c>
      <c r="L1516" s="7">
        <v>0.94734367653972729</v>
      </c>
      <c r="M1516" s="7" t="s">
        <v>684</v>
      </c>
      <c r="N1516" s="7" t="s">
        <v>711</v>
      </c>
      <c r="O1516" s="7" t="s">
        <v>686</v>
      </c>
    </row>
    <row r="1517" spans="2:15" ht="15">
      <c r="B1517" s="6" t="s">
        <v>63</v>
      </c>
      <c r="C1517" s="7" t="s">
        <v>692</v>
      </c>
      <c r="D1517" s="7" t="s">
        <v>661</v>
      </c>
      <c r="E1517" s="7">
        <v>17.953996270891402</v>
      </c>
      <c r="F1517" s="7">
        <v>6.478871117512174</v>
      </c>
      <c r="G1517" s="7">
        <v>19.087214386927073</v>
      </c>
      <c r="H1517" s="7">
        <v>0.94062946572173367</v>
      </c>
      <c r="I1517" s="7">
        <v>15.7939962708914</v>
      </c>
      <c r="J1517" s="7">
        <v>5.6994144771810697</v>
      </c>
      <c r="K1517" s="7">
        <v>16.790879774080707</v>
      </c>
      <c r="L1517" s="7">
        <v>0.94062946572173367</v>
      </c>
      <c r="M1517" s="7" t="s">
        <v>684</v>
      </c>
      <c r="N1517" s="7" t="s">
        <v>711</v>
      </c>
      <c r="O1517" s="7" t="s">
        <v>686</v>
      </c>
    </row>
    <row r="1518" spans="2:15" ht="15">
      <c r="B1518" s="6" t="s">
        <v>63</v>
      </c>
      <c r="C1518" s="7" t="s">
        <v>693</v>
      </c>
      <c r="D1518" s="7" t="s">
        <v>661</v>
      </c>
      <c r="E1518" s="7">
        <v>18.123590408876904</v>
      </c>
      <c r="F1518" s="7">
        <v>6.5400707827964526</v>
      </c>
      <c r="G1518" s="7">
        <v>19.267512946738162</v>
      </c>
      <c r="H1518" s="7">
        <v>0.94062946572173367</v>
      </c>
      <c r="I1518" s="7">
        <v>15.963590408876902</v>
      </c>
      <c r="J1518" s="7">
        <v>5.7606141424653412</v>
      </c>
      <c r="K1518" s="7">
        <v>16.971178333891796</v>
      </c>
      <c r="L1518" s="7">
        <v>0.94062946572173367</v>
      </c>
      <c r="M1518" s="7" t="s">
        <v>684</v>
      </c>
      <c r="N1518" s="7" t="s">
        <v>711</v>
      </c>
      <c r="O1518" s="7" t="s">
        <v>686</v>
      </c>
    </row>
    <row r="1519" spans="2:15" ht="15">
      <c r="B1519" s="6" t="s">
        <v>63</v>
      </c>
      <c r="C1519" s="7" t="s">
        <v>694</v>
      </c>
      <c r="D1519" s="7" t="s">
        <v>661</v>
      </c>
      <c r="E1519" s="7">
        <v>18.001693109839696</v>
      </c>
      <c r="F1519" s="7">
        <v>6.496082977623777</v>
      </c>
      <c r="G1519" s="7">
        <v>19.137921749056854</v>
      </c>
      <c r="H1519" s="7">
        <v>0.94062946572173367</v>
      </c>
      <c r="I1519" s="7">
        <v>15.841693109839694</v>
      </c>
      <c r="J1519" s="7">
        <v>5.7166263372926656</v>
      </c>
      <c r="K1519" s="7">
        <v>16.841587136210489</v>
      </c>
      <c r="L1519" s="7">
        <v>0.94062946572173367</v>
      </c>
      <c r="M1519" s="7" t="s">
        <v>684</v>
      </c>
      <c r="N1519" s="7" t="s">
        <v>711</v>
      </c>
      <c r="O1519" s="7" t="s">
        <v>686</v>
      </c>
    </row>
    <row r="1520" spans="2:15" ht="15">
      <c r="B1520" s="6" t="s">
        <v>63</v>
      </c>
      <c r="C1520" s="7" t="s">
        <v>695</v>
      </c>
      <c r="D1520" s="7" t="s">
        <v>661</v>
      </c>
      <c r="E1520" s="7">
        <v>17.889618957843638</v>
      </c>
      <c r="F1520" s="7">
        <v>6.4556399489280309</v>
      </c>
      <c r="G1520" s="7">
        <v>19.018773714596691</v>
      </c>
      <c r="H1520" s="7">
        <v>0.94062946572173367</v>
      </c>
      <c r="I1520" s="7">
        <v>15.729618957843639</v>
      </c>
      <c r="J1520" s="7">
        <v>5.676183308596924</v>
      </c>
      <c r="K1520" s="7">
        <v>16.722439101750329</v>
      </c>
      <c r="L1520" s="7">
        <v>0.94062946572173367</v>
      </c>
      <c r="M1520" s="7" t="s">
        <v>684</v>
      </c>
      <c r="N1520" s="7" t="s">
        <v>711</v>
      </c>
      <c r="O1520" s="7" t="s">
        <v>686</v>
      </c>
    </row>
    <row r="1521" spans="2:15" ht="15">
      <c r="B1521" s="6" t="s">
        <v>63</v>
      </c>
      <c r="C1521" s="7" t="s">
        <v>696</v>
      </c>
      <c r="D1521" s="7" t="s">
        <v>661</v>
      </c>
      <c r="E1521" s="7">
        <v>17.776807111078007</v>
      </c>
      <c r="F1521" s="7">
        <v>6.4149307160254985</v>
      </c>
      <c r="G1521" s="7">
        <v>18.89884142363973</v>
      </c>
      <c r="H1521" s="7">
        <v>0.94062946572173367</v>
      </c>
      <c r="I1521" s="7">
        <v>15.61680711107801</v>
      </c>
      <c r="J1521" s="7">
        <v>5.6354740756943826</v>
      </c>
      <c r="K1521" s="7">
        <v>16.602506810793368</v>
      </c>
      <c r="L1521" s="7">
        <v>0.94062946572173367</v>
      </c>
      <c r="M1521" s="7" t="s">
        <v>684</v>
      </c>
      <c r="N1521" s="7" t="s">
        <v>711</v>
      </c>
      <c r="O1521" s="7" t="s">
        <v>686</v>
      </c>
    </row>
    <row r="1522" spans="2:15" ht="15">
      <c r="B1522" s="6" t="s">
        <v>63</v>
      </c>
      <c r="C1522" s="7" t="s">
        <v>697</v>
      </c>
      <c r="D1522" s="7" t="s">
        <v>661</v>
      </c>
      <c r="E1522" s="7">
        <v>17.668929852207121</v>
      </c>
      <c r="F1522" s="7">
        <v>6.3760021763182575</v>
      </c>
      <c r="G1522" s="7">
        <v>18.784155181285932</v>
      </c>
      <c r="H1522" s="7">
        <v>0.94062946572173367</v>
      </c>
      <c r="I1522" s="7">
        <v>15.508929852207121</v>
      </c>
      <c r="J1522" s="7">
        <v>5.5965455359871452</v>
      </c>
      <c r="K1522" s="7">
        <v>16.487820568439567</v>
      </c>
      <c r="L1522" s="7">
        <v>0.94062946572173367</v>
      </c>
      <c r="M1522" s="7" t="s">
        <v>684</v>
      </c>
      <c r="N1522" s="7" t="s">
        <v>711</v>
      </c>
      <c r="O1522" s="7" t="s">
        <v>686</v>
      </c>
    </row>
    <row r="1523" spans="2:15" ht="15">
      <c r="B1523" s="6" t="s">
        <v>63</v>
      </c>
      <c r="C1523" s="7" t="s">
        <v>698</v>
      </c>
      <c r="D1523" s="7" t="s">
        <v>661</v>
      </c>
      <c r="E1523" s="7">
        <v>17.567631461835099</v>
      </c>
      <c r="F1523" s="7">
        <v>6.3394476841745888</v>
      </c>
      <c r="G1523" s="7">
        <v>18.676463051639221</v>
      </c>
      <c r="H1523" s="7">
        <v>0.94062946572173367</v>
      </c>
      <c r="I1523" s="7">
        <v>15.407631461835102</v>
      </c>
      <c r="J1523" s="7">
        <v>5.5599910438434756</v>
      </c>
      <c r="K1523" s="7">
        <v>16.380128438792859</v>
      </c>
      <c r="L1523" s="7">
        <v>0.94062946572173367</v>
      </c>
      <c r="M1523" s="7" t="s">
        <v>684</v>
      </c>
      <c r="N1523" s="7" t="s">
        <v>711</v>
      </c>
      <c r="O1523" s="7" t="s">
        <v>686</v>
      </c>
    </row>
    <row r="1524" spans="2:15" ht="15">
      <c r="B1524" s="6" t="s">
        <v>63</v>
      </c>
      <c r="C1524" s="7" t="s">
        <v>699</v>
      </c>
      <c r="D1524" s="7" t="s">
        <v>661</v>
      </c>
      <c r="E1524" s="7">
        <v>17.477859567031967</v>
      </c>
      <c r="F1524" s="7">
        <v>6.3070526381007941</v>
      </c>
      <c r="G1524" s="7">
        <v>18.581024945483094</v>
      </c>
      <c r="H1524" s="7">
        <v>0.94062946572173367</v>
      </c>
      <c r="I1524" s="7">
        <v>15.317859567031967</v>
      </c>
      <c r="J1524" s="7">
        <v>5.52759599776968</v>
      </c>
      <c r="K1524" s="7">
        <v>16.284690332636728</v>
      </c>
      <c r="L1524" s="7">
        <v>0.94062946572173367</v>
      </c>
      <c r="M1524" s="7" t="s">
        <v>684</v>
      </c>
      <c r="N1524" s="7" t="s">
        <v>711</v>
      </c>
      <c r="O1524" s="7" t="s">
        <v>686</v>
      </c>
    </row>
    <row r="1525" spans="2:15" ht="15">
      <c r="B1525" s="6" t="s">
        <v>63</v>
      </c>
      <c r="C1525" s="7" t="s">
        <v>700</v>
      </c>
      <c r="D1525" s="7" t="s">
        <v>661</v>
      </c>
      <c r="E1525" s="7">
        <v>17.44391058238066</v>
      </c>
      <c r="F1525" s="7">
        <v>6.2948018225827536</v>
      </c>
      <c r="G1525" s="7">
        <v>18.544933173017451</v>
      </c>
      <c r="H1525" s="7">
        <v>0.94062946572173367</v>
      </c>
      <c r="I1525" s="7">
        <v>15.28391058238066</v>
      </c>
      <c r="J1525" s="7">
        <v>5.5153451822516368</v>
      </c>
      <c r="K1525" s="7">
        <v>16.248598560171086</v>
      </c>
      <c r="L1525" s="7">
        <v>0.94062946572173367</v>
      </c>
      <c r="M1525" s="7" t="s">
        <v>684</v>
      </c>
      <c r="N1525" s="7" t="s">
        <v>711</v>
      </c>
      <c r="O1525" s="7" t="s">
        <v>686</v>
      </c>
    </row>
    <row r="1526" spans="2:15" ht="15">
      <c r="B1526" s="6" t="s">
        <v>63</v>
      </c>
      <c r="C1526" s="7" t="s">
        <v>701</v>
      </c>
      <c r="D1526" s="7" t="s">
        <v>661</v>
      </c>
      <c r="E1526" s="7">
        <v>17.409961597729353</v>
      </c>
      <c r="F1526" s="7">
        <v>6.2825510070647148</v>
      </c>
      <c r="G1526" s="7">
        <v>18.508841400551809</v>
      </c>
      <c r="H1526" s="7">
        <v>0.94062946572173367</v>
      </c>
      <c r="I1526" s="7">
        <v>15.249961597729351</v>
      </c>
      <c r="J1526" s="7">
        <v>5.5030943667336043</v>
      </c>
      <c r="K1526" s="7">
        <v>16.212506787705443</v>
      </c>
      <c r="L1526" s="7">
        <v>0.94062946572173367</v>
      </c>
      <c r="M1526" s="7" t="s">
        <v>684</v>
      </c>
      <c r="N1526" s="7" t="s">
        <v>711</v>
      </c>
      <c r="O1526" s="7" t="s">
        <v>686</v>
      </c>
    </row>
    <row r="1527" spans="2:15" ht="15">
      <c r="B1527" s="6" t="s">
        <v>62</v>
      </c>
      <c r="C1527" s="7" t="s">
        <v>683</v>
      </c>
      <c r="D1527" s="7" t="s">
        <v>661</v>
      </c>
      <c r="E1527" s="7" t="s">
        <v>661</v>
      </c>
      <c r="F1527" s="7" t="s">
        <v>661</v>
      </c>
      <c r="G1527" s="7" t="s">
        <v>661</v>
      </c>
      <c r="H1527" s="7" t="s">
        <v>661</v>
      </c>
      <c r="I1527" s="7" t="s">
        <v>661</v>
      </c>
      <c r="J1527" s="7" t="s">
        <v>661</v>
      </c>
      <c r="K1527" s="7" t="s">
        <v>661</v>
      </c>
      <c r="L1527" s="7" t="s">
        <v>661</v>
      </c>
      <c r="M1527" s="7" t="s">
        <v>684</v>
      </c>
      <c r="N1527" s="7" t="s">
        <v>711</v>
      </c>
      <c r="O1527" s="7" t="s">
        <v>686</v>
      </c>
    </row>
    <row r="1528" spans="2:15" ht="15">
      <c r="B1528" s="6" t="s">
        <v>62</v>
      </c>
      <c r="C1528" s="7" t="s">
        <v>687</v>
      </c>
      <c r="D1528" s="7" t="s">
        <v>661</v>
      </c>
      <c r="E1528" s="7" t="s">
        <v>661</v>
      </c>
      <c r="F1528" s="7" t="s">
        <v>661</v>
      </c>
      <c r="G1528" s="7" t="s">
        <v>661</v>
      </c>
      <c r="H1528" s="7" t="s">
        <v>661</v>
      </c>
      <c r="I1528" s="7" t="s">
        <v>661</v>
      </c>
      <c r="J1528" s="7" t="s">
        <v>661</v>
      </c>
      <c r="K1528" s="7" t="s">
        <v>661</v>
      </c>
      <c r="L1528" s="7" t="s">
        <v>661</v>
      </c>
      <c r="M1528" s="7" t="s">
        <v>684</v>
      </c>
      <c r="N1528" s="7" t="s">
        <v>711</v>
      </c>
      <c r="O1528" s="7" t="s">
        <v>686</v>
      </c>
    </row>
    <row r="1529" spans="2:15" ht="15">
      <c r="B1529" s="6" t="s">
        <v>62</v>
      </c>
      <c r="C1529" s="7" t="s">
        <v>688</v>
      </c>
      <c r="D1529" s="7" t="s">
        <v>661</v>
      </c>
      <c r="E1529" s="7" t="s">
        <v>661</v>
      </c>
      <c r="F1529" s="7" t="s">
        <v>661</v>
      </c>
      <c r="G1529" s="7" t="s">
        <v>661</v>
      </c>
      <c r="H1529" s="7" t="s">
        <v>661</v>
      </c>
      <c r="I1529" s="7" t="s">
        <v>661</v>
      </c>
      <c r="J1529" s="7" t="s">
        <v>661</v>
      </c>
      <c r="K1529" s="7" t="s">
        <v>661</v>
      </c>
      <c r="L1529" s="7" t="s">
        <v>661</v>
      </c>
      <c r="M1529" s="7" t="s">
        <v>684</v>
      </c>
      <c r="N1529" s="7" t="s">
        <v>711</v>
      </c>
      <c r="O1529" s="7" t="s">
        <v>686</v>
      </c>
    </row>
    <row r="1530" spans="2:15" ht="15">
      <c r="B1530" s="6" t="s">
        <v>62</v>
      </c>
      <c r="C1530" s="7" t="s">
        <v>689</v>
      </c>
      <c r="D1530" s="7">
        <v>5.1239999999999997</v>
      </c>
      <c r="E1530" s="7">
        <v>5</v>
      </c>
      <c r="F1530" s="7">
        <v>1.1204356295655713</v>
      </c>
      <c r="G1530" s="7">
        <v>5.1239999999999997</v>
      </c>
      <c r="H1530" s="7">
        <v>0.97580015612802506</v>
      </c>
      <c r="I1530" s="7">
        <v>5</v>
      </c>
      <c r="J1530" s="7">
        <v>1.1204356295655713</v>
      </c>
      <c r="K1530" s="7">
        <v>5.1239999999999997</v>
      </c>
      <c r="L1530" s="7">
        <v>0.97580015612802506</v>
      </c>
      <c r="M1530" s="7" t="s">
        <v>684</v>
      </c>
      <c r="N1530" s="7" t="s">
        <v>711</v>
      </c>
      <c r="O1530" s="7" t="s">
        <v>686</v>
      </c>
    </row>
    <row r="1531" spans="2:15" ht="15">
      <c r="B1531" s="6" t="s">
        <v>62</v>
      </c>
      <c r="C1531" s="7" t="s">
        <v>690</v>
      </c>
      <c r="D1531" s="7">
        <v>6.0170000000000003</v>
      </c>
      <c r="E1531" s="7">
        <v>5.8</v>
      </c>
      <c r="F1531" s="7">
        <v>1.6013397515830305</v>
      </c>
      <c r="G1531" s="7">
        <v>6.0170000000000003</v>
      </c>
      <c r="H1531" s="7">
        <v>0.96393551603789251</v>
      </c>
      <c r="I1531" s="7">
        <v>5.8</v>
      </c>
      <c r="J1531" s="7">
        <v>1.6013397515830305</v>
      </c>
      <c r="K1531" s="7">
        <v>6.0170000000000003</v>
      </c>
      <c r="L1531" s="7">
        <v>0.96393551603789251</v>
      </c>
      <c r="M1531" s="7" t="s">
        <v>684</v>
      </c>
      <c r="N1531" s="7" t="s">
        <v>711</v>
      </c>
      <c r="O1531" s="7" t="s">
        <v>686</v>
      </c>
    </row>
    <row r="1532" spans="2:15" ht="15">
      <c r="B1532" s="6" t="s">
        <v>62</v>
      </c>
      <c r="C1532" s="7" t="s">
        <v>691</v>
      </c>
      <c r="D1532" s="7">
        <v>7.0880000000000001</v>
      </c>
      <c r="E1532" s="7">
        <v>6.8</v>
      </c>
      <c r="F1532" s="7">
        <v>1.9999359989759689</v>
      </c>
      <c r="G1532" s="7">
        <v>7.0880000000000001</v>
      </c>
      <c r="H1532" s="7">
        <v>0.9593679458239277</v>
      </c>
      <c r="I1532" s="7">
        <v>6.8</v>
      </c>
      <c r="J1532" s="7">
        <v>1.9999359989759689</v>
      </c>
      <c r="K1532" s="7">
        <v>7.0880000000000001</v>
      </c>
      <c r="L1532" s="7">
        <v>0.9593679458239277</v>
      </c>
      <c r="M1532" s="7" t="s">
        <v>684</v>
      </c>
      <c r="N1532" s="7" t="s">
        <v>711</v>
      </c>
      <c r="O1532" s="7" t="s">
        <v>686</v>
      </c>
    </row>
    <row r="1533" spans="2:15" ht="15">
      <c r="B1533" s="6" t="s">
        <v>62</v>
      </c>
      <c r="C1533" s="7" t="s">
        <v>692</v>
      </c>
      <c r="D1533" s="7" t="s">
        <v>661</v>
      </c>
      <c r="E1533" s="7">
        <v>6.7644676279158418</v>
      </c>
      <c r="F1533" s="7">
        <v>1.9894856357318329</v>
      </c>
      <c r="G1533" s="7">
        <v>7.0509627274511013</v>
      </c>
      <c r="H1533" s="7">
        <v>0.9593679458239277</v>
      </c>
      <c r="I1533" s="7">
        <v>6.7644676279158418</v>
      </c>
      <c r="J1533" s="7">
        <v>1.9894856357318329</v>
      </c>
      <c r="K1533" s="7">
        <v>7.0509627274511013</v>
      </c>
      <c r="L1533" s="7">
        <v>0.9593679458239277</v>
      </c>
      <c r="M1533" s="7" t="s">
        <v>684</v>
      </c>
      <c r="N1533" s="7" t="s">
        <v>711</v>
      </c>
      <c r="O1533" s="7" t="s">
        <v>686</v>
      </c>
    </row>
    <row r="1534" spans="2:15" ht="15">
      <c r="B1534" s="6" t="s">
        <v>62</v>
      </c>
      <c r="C1534" s="7" t="s">
        <v>693</v>
      </c>
      <c r="D1534" s="7" t="s">
        <v>661</v>
      </c>
      <c r="E1534" s="7">
        <v>6.7273149928694327</v>
      </c>
      <c r="F1534" s="7">
        <v>1.9785587398074032</v>
      </c>
      <c r="G1534" s="7">
        <v>7.0122365690380208</v>
      </c>
      <c r="H1534" s="7">
        <v>0.9593679458239277</v>
      </c>
      <c r="I1534" s="7">
        <v>6.7273149928694327</v>
      </c>
      <c r="J1534" s="7">
        <v>1.9785587398074032</v>
      </c>
      <c r="K1534" s="7">
        <v>7.0122365690380208</v>
      </c>
      <c r="L1534" s="7">
        <v>0.9593679458239277</v>
      </c>
      <c r="M1534" s="7" t="s">
        <v>684</v>
      </c>
      <c r="N1534" s="7" t="s">
        <v>711</v>
      </c>
      <c r="O1534" s="7" t="s">
        <v>686</v>
      </c>
    </row>
    <row r="1535" spans="2:15" ht="15">
      <c r="B1535" s="6" t="s">
        <v>62</v>
      </c>
      <c r="C1535" s="7" t="s">
        <v>694</v>
      </c>
      <c r="D1535" s="7" t="s">
        <v>661</v>
      </c>
      <c r="E1535" s="7">
        <v>6.6874611408770308</v>
      </c>
      <c r="F1535" s="7">
        <v>1.9668373937342469</v>
      </c>
      <c r="G1535" s="7">
        <v>6.9706947891965294</v>
      </c>
      <c r="H1535" s="7">
        <v>0.9593679458239277</v>
      </c>
      <c r="I1535" s="7">
        <v>6.6874611408770308</v>
      </c>
      <c r="J1535" s="7">
        <v>1.9668373937342469</v>
      </c>
      <c r="K1535" s="7">
        <v>6.9706947891965294</v>
      </c>
      <c r="L1535" s="7">
        <v>0.9593679458239277</v>
      </c>
      <c r="M1535" s="7" t="s">
        <v>684</v>
      </c>
      <c r="N1535" s="7" t="s">
        <v>711</v>
      </c>
      <c r="O1535" s="7" t="s">
        <v>686</v>
      </c>
    </row>
    <row r="1536" spans="2:15" ht="15">
      <c r="B1536" s="6" t="s">
        <v>62</v>
      </c>
      <c r="C1536" s="7" t="s">
        <v>695</v>
      </c>
      <c r="D1536" s="7" t="s">
        <v>661</v>
      </c>
      <c r="E1536" s="7">
        <v>6.6512704755187393</v>
      </c>
      <c r="F1536" s="7">
        <v>1.9561934210170489</v>
      </c>
      <c r="G1536" s="7">
        <v>6.9329713427171802</v>
      </c>
      <c r="H1536" s="7">
        <v>0.9593679458239277</v>
      </c>
      <c r="I1536" s="7">
        <v>6.6512704755187393</v>
      </c>
      <c r="J1536" s="7">
        <v>1.9561934210170489</v>
      </c>
      <c r="K1536" s="7">
        <v>6.9329713427171802</v>
      </c>
      <c r="L1536" s="7">
        <v>0.9593679458239277</v>
      </c>
      <c r="M1536" s="7" t="s">
        <v>684</v>
      </c>
      <c r="N1536" s="7" t="s">
        <v>711</v>
      </c>
      <c r="O1536" s="7" t="s">
        <v>686</v>
      </c>
    </row>
    <row r="1537" spans="2:15" ht="15">
      <c r="B1537" s="6" t="s">
        <v>62</v>
      </c>
      <c r="C1537" s="7" t="s">
        <v>696</v>
      </c>
      <c r="D1537" s="7" t="s">
        <v>661</v>
      </c>
      <c r="E1537" s="7">
        <v>6.6152998604019588</v>
      </c>
      <c r="F1537" s="7">
        <v>1.9456141668880265</v>
      </c>
      <c r="G1537" s="7">
        <v>6.8954772662542778</v>
      </c>
      <c r="H1537" s="7">
        <v>0.9593679458239277</v>
      </c>
      <c r="I1537" s="7">
        <v>6.6152998604019588</v>
      </c>
      <c r="J1537" s="7">
        <v>1.9456141668880265</v>
      </c>
      <c r="K1537" s="7">
        <v>6.8954772662542778</v>
      </c>
      <c r="L1537" s="7">
        <v>0.9593679458239277</v>
      </c>
      <c r="M1537" s="7" t="s">
        <v>684</v>
      </c>
      <c r="N1537" s="7" t="s">
        <v>711</v>
      </c>
      <c r="O1537" s="7" t="s">
        <v>686</v>
      </c>
    </row>
    <row r="1538" spans="2:15" ht="15">
      <c r="B1538" s="6" t="s">
        <v>62</v>
      </c>
      <c r="C1538" s="7" t="s">
        <v>697</v>
      </c>
      <c r="D1538" s="7" t="s">
        <v>661</v>
      </c>
      <c r="E1538" s="7">
        <v>6.5810619318103152</v>
      </c>
      <c r="F1538" s="7">
        <v>1.9355445101349673</v>
      </c>
      <c r="G1538" s="7">
        <v>6.8597892606869877</v>
      </c>
      <c r="H1538" s="7">
        <v>0.9593679458239277</v>
      </c>
      <c r="I1538" s="7">
        <v>6.5810619318103152</v>
      </c>
      <c r="J1538" s="7">
        <v>1.9355445101349673</v>
      </c>
      <c r="K1538" s="7">
        <v>6.8597892606869877</v>
      </c>
      <c r="L1538" s="7">
        <v>0.9593679458239277</v>
      </c>
      <c r="M1538" s="7" t="s">
        <v>684</v>
      </c>
      <c r="N1538" s="7" t="s">
        <v>711</v>
      </c>
      <c r="O1538" s="7" t="s">
        <v>686</v>
      </c>
    </row>
    <row r="1539" spans="2:15" ht="15">
      <c r="B1539" s="6" t="s">
        <v>62</v>
      </c>
      <c r="C1539" s="7" t="s">
        <v>698</v>
      </c>
      <c r="D1539" s="7" t="s">
        <v>661</v>
      </c>
      <c r="E1539" s="7">
        <v>6.5488390807527255</v>
      </c>
      <c r="F1539" s="7">
        <v>1.9260675042791247</v>
      </c>
      <c r="G1539" s="7">
        <v>6.8262016771140175</v>
      </c>
      <c r="H1539" s="7">
        <v>0.9593679458239277</v>
      </c>
      <c r="I1539" s="7">
        <v>6.5488390807527255</v>
      </c>
      <c r="J1539" s="7">
        <v>1.9260675042791247</v>
      </c>
      <c r="K1539" s="7">
        <v>6.8262016771140175</v>
      </c>
      <c r="L1539" s="7">
        <v>0.9593679458239277</v>
      </c>
      <c r="M1539" s="7" t="s">
        <v>684</v>
      </c>
      <c r="N1539" s="7" t="s">
        <v>711</v>
      </c>
      <c r="O1539" s="7" t="s">
        <v>686</v>
      </c>
    </row>
    <row r="1540" spans="2:15" ht="15">
      <c r="B1540" s="6" t="s">
        <v>62</v>
      </c>
      <c r="C1540" s="7" t="s">
        <v>699</v>
      </c>
      <c r="D1540" s="7" t="s">
        <v>661</v>
      </c>
      <c r="E1540" s="7">
        <v>6.521192828548573</v>
      </c>
      <c r="F1540" s="7">
        <v>1.9179365138350328</v>
      </c>
      <c r="G1540" s="7">
        <v>6.797384524816513</v>
      </c>
      <c r="H1540" s="7">
        <v>0.9593679458239277</v>
      </c>
      <c r="I1540" s="7">
        <v>6.521192828548573</v>
      </c>
      <c r="J1540" s="7">
        <v>1.9179365138350328</v>
      </c>
      <c r="K1540" s="7">
        <v>6.797384524816513</v>
      </c>
      <c r="L1540" s="7">
        <v>0.9593679458239277</v>
      </c>
      <c r="M1540" s="7" t="s">
        <v>684</v>
      </c>
      <c r="N1540" s="7" t="s">
        <v>711</v>
      </c>
      <c r="O1540" s="7" t="s">
        <v>686</v>
      </c>
    </row>
    <row r="1541" spans="2:15" ht="15">
      <c r="B1541" s="6" t="s">
        <v>62</v>
      </c>
      <c r="C1541" s="7" t="s">
        <v>700</v>
      </c>
      <c r="D1541" s="7" t="s">
        <v>661</v>
      </c>
      <c r="E1541" s="7">
        <v>6.5137064518431975</v>
      </c>
      <c r="F1541" s="7">
        <v>1.9157347087945933</v>
      </c>
      <c r="G1541" s="7">
        <v>6.7895810780389096</v>
      </c>
      <c r="H1541" s="7">
        <v>0.9593679458239277</v>
      </c>
      <c r="I1541" s="7">
        <v>6.5137064518431975</v>
      </c>
      <c r="J1541" s="7">
        <v>1.9157347087945933</v>
      </c>
      <c r="K1541" s="7">
        <v>6.7895810780389096</v>
      </c>
      <c r="L1541" s="7">
        <v>0.9593679458239277</v>
      </c>
      <c r="M1541" s="7" t="s">
        <v>684</v>
      </c>
      <c r="N1541" s="7" t="s">
        <v>711</v>
      </c>
      <c r="O1541" s="7" t="s">
        <v>686</v>
      </c>
    </row>
    <row r="1542" spans="2:15" ht="15">
      <c r="B1542" s="6" t="s">
        <v>62</v>
      </c>
      <c r="C1542" s="7" t="s">
        <v>701</v>
      </c>
      <c r="D1542" s="7" t="s">
        <v>661</v>
      </c>
      <c r="E1542" s="7">
        <v>6.5062200751378221</v>
      </c>
      <c r="F1542" s="7">
        <v>1.913532903754158</v>
      </c>
      <c r="G1542" s="7">
        <v>6.7817776312613072</v>
      </c>
      <c r="H1542" s="7">
        <v>0.9593679458239277</v>
      </c>
      <c r="I1542" s="7">
        <v>6.5062200751378221</v>
      </c>
      <c r="J1542" s="7">
        <v>1.913532903754158</v>
      </c>
      <c r="K1542" s="7">
        <v>6.7817776312613072</v>
      </c>
      <c r="L1542" s="7">
        <v>0.9593679458239277</v>
      </c>
      <c r="M1542" s="7" t="s">
        <v>684</v>
      </c>
      <c r="N1542" s="7" t="s">
        <v>711</v>
      </c>
      <c r="O1542" s="7" t="s">
        <v>686</v>
      </c>
    </row>
    <row r="1543" spans="2:15" ht="15">
      <c r="B1543" s="6" t="s">
        <v>54</v>
      </c>
      <c r="C1543" s="7" t="s">
        <v>683</v>
      </c>
      <c r="D1543" s="7" t="s">
        <v>661</v>
      </c>
      <c r="E1543" s="7" t="s">
        <v>661</v>
      </c>
      <c r="F1543" s="7" t="s">
        <v>661</v>
      </c>
      <c r="G1543" s="7" t="s">
        <v>661</v>
      </c>
      <c r="H1543" s="7" t="s">
        <v>661</v>
      </c>
      <c r="I1543" s="7" t="s">
        <v>661</v>
      </c>
      <c r="J1543" s="7" t="s">
        <v>661</v>
      </c>
      <c r="K1543" s="7" t="s">
        <v>661</v>
      </c>
      <c r="L1543" s="7" t="s">
        <v>661</v>
      </c>
      <c r="M1543" s="7" t="s">
        <v>684</v>
      </c>
      <c r="N1543" s="7" t="s">
        <v>711</v>
      </c>
      <c r="O1543" s="7" t="s">
        <v>686</v>
      </c>
    </row>
    <row r="1544" spans="2:15" ht="15">
      <c r="B1544" s="6" t="s">
        <v>54</v>
      </c>
      <c r="C1544" s="7" t="s">
        <v>687</v>
      </c>
      <c r="D1544" s="7" t="s">
        <v>661</v>
      </c>
      <c r="E1544" s="7" t="s">
        <v>661</v>
      </c>
      <c r="F1544" s="7" t="s">
        <v>661</v>
      </c>
      <c r="G1544" s="7" t="s">
        <v>661</v>
      </c>
      <c r="H1544" s="7" t="s">
        <v>661</v>
      </c>
      <c r="I1544" s="7" t="s">
        <v>661</v>
      </c>
      <c r="J1544" s="7" t="s">
        <v>661</v>
      </c>
      <c r="K1544" s="7" t="s">
        <v>661</v>
      </c>
      <c r="L1544" s="7" t="s">
        <v>661</v>
      </c>
      <c r="M1544" s="7" t="s">
        <v>684</v>
      </c>
      <c r="N1544" s="7" t="s">
        <v>711</v>
      </c>
      <c r="O1544" s="7" t="s">
        <v>686</v>
      </c>
    </row>
    <row r="1545" spans="2:15" ht="15">
      <c r="B1545" s="6" t="s">
        <v>54</v>
      </c>
      <c r="C1545" s="7" t="s">
        <v>688</v>
      </c>
      <c r="D1545" s="7" t="s">
        <v>661</v>
      </c>
      <c r="E1545" s="7" t="s">
        <v>661</v>
      </c>
      <c r="F1545" s="7" t="s">
        <v>661</v>
      </c>
      <c r="G1545" s="7" t="s">
        <v>661</v>
      </c>
      <c r="H1545" s="7" t="s">
        <v>661</v>
      </c>
      <c r="I1545" s="7" t="s">
        <v>661</v>
      </c>
      <c r="J1545" s="7" t="s">
        <v>661</v>
      </c>
      <c r="K1545" s="7" t="s">
        <v>661</v>
      </c>
      <c r="L1545" s="7" t="s">
        <v>661</v>
      </c>
      <c r="M1545" s="7" t="s">
        <v>684</v>
      </c>
      <c r="N1545" s="7" t="s">
        <v>711</v>
      </c>
      <c r="O1545" s="7" t="s">
        <v>686</v>
      </c>
    </row>
    <row r="1546" spans="2:15" ht="15">
      <c r="B1546" s="6" t="s">
        <v>54</v>
      </c>
      <c r="C1546" s="7" t="s">
        <v>689</v>
      </c>
      <c r="D1546" s="7">
        <v>19.295999999999999</v>
      </c>
      <c r="E1546" s="7">
        <v>19.72</v>
      </c>
      <c r="F1546" s="7">
        <v>3.6715962138056728</v>
      </c>
      <c r="G1546" s="7">
        <v>20.058888771744861</v>
      </c>
      <c r="H1546" s="7">
        <v>0.98310530679933661</v>
      </c>
      <c r="I1546" s="7">
        <v>18.145099999999999</v>
      </c>
      <c r="J1546" s="7">
        <v>3.3783712200367781</v>
      </c>
      <c r="K1546" s="7">
        <v>18.456924069583554</v>
      </c>
      <c r="L1546" s="7">
        <v>0.98310530679933661</v>
      </c>
      <c r="M1546" s="7" t="s">
        <v>684</v>
      </c>
      <c r="N1546" s="7" t="s">
        <v>711</v>
      </c>
      <c r="O1546" s="7" t="s">
        <v>686</v>
      </c>
    </row>
    <row r="1547" spans="2:15" ht="15">
      <c r="B1547" s="6" t="s">
        <v>54</v>
      </c>
      <c r="C1547" s="7" t="s">
        <v>690</v>
      </c>
      <c r="D1547" s="7">
        <v>28.122</v>
      </c>
      <c r="E1547" s="7">
        <v>26.123000000000001</v>
      </c>
      <c r="F1547" s="7">
        <v>7.9629604673790455</v>
      </c>
      <c r="G1547" s="7">
        <v>27.309702825278812</v>
      </c>
      <c r="H1547" s="7">
        <v>0.95654647606855836</v>
      </c>
      <c r="I1547" s="7">
        <v>24.626300000000001</v>
      </c>
      <c r="J1547" s="7">
        <v>7.5067279163119363</v>
      </c>
      <c r="K1547" s="7">
        <v>25.745011472118961</v>
      </c>
      <c r="L1547" s="7">
        <v>0.95654647606855836</v>
      </c>
      <c r="M1547" s="7" t="s">
        <v>684</v>
      </c>
      <c r="N1547" s="7" t="s">
        <v>711</v>
      </c>
      <c r="O1547" s="7" t="s">
        <v>686</v>
      </c>
    </row>
    <row r="1548" spans="2:15" ht="15">
      <c r="B1548" s="6" t="s">
        <v>54</v>
      </c>
      <c r="C1548" s="7" t="s">
        <v>691</v>
      </c>
      <c r="D1548" s="7">
        <v>29.541</v>
      </c>
      <c r="E1548" s="7">
        <v>26.734000000000002</v>
      </c>
      <c r="F1548" s="7">
        <v>6.5192022770955891</v>
      </c>
      <c r="G1548" s="7">
        <v>27.51739003484321</v>
      </c>
      <c r="H1548" s="7">
        <v>0.97153109238008184</v>
      </c>
      <c r="I1548" s="7">
        <v>24.920999999999999</v>
      </c>
      <c r="J1548" s="7">
        <v>6.0770943348357571</v>
      </c>
      <c r="K1548" s="7">
        <v>25.651263449477355</v>
      </c>
      <c r="L1548" s="7">
        <v>0.97153109238008184</v>
      </c>
      <c r="M1548" s="7" t="s">
        <v>684</v>
      </c>
      <c r="N1548" s="7" t="s">
        <v>711</v>
      </c>
      <c r="O1548" s="7" t="s">
        <v>686</v>
      </c>
    </row>
    <row r="1549" spans="2:15" ht="15">
      <c r="B1549" s="6" t="s">
        <v>54</v>
      </c>
      <c r="C1549" s="7" t="s">
        <v>692</v>
      </c>
      <c r="D1549" s="7" t="s">
        <v>661</v>
      </c>
      <c r="E1549" s="7">
        <v>27.210817856486003</v>
      </c>
      <c r="F1549" s="7">
        <v>5.0507323986986181</v>
      </c>
      <c r="G1549" s="7">
        <v>27.675594052921817</v>
      </c>
      <c r="H1549" s="7">
        <v>0.98320627931067861</v>
      </c>
      <c r="I1549" s="7">
        <v>25.397817856486</v>
      </c>
      <c r="J1549" s="7">
        <v>4.7142126407429439</v>
      </c>
      <c r="K1549" s="7">
        <v>25.831626985023217</v>
      </c>
      <c r="L1549" s="7">
        <v>0.98320627931067861</v>
      </c>
      <c r="M1549" s="7" t="s">
        <v>684</v>
      </c>
      <c r="N1549" s="7" t="s">
        <v>711</v>
      </c>
      <c r="O1549" s="7" t="s">
        <v>686</v>
      </c>
    </row>
    <row r="1550" spans="2:15" ht="15">
      <c r="B1550" s="6" t="s">
        <v>54</v>
      </c>
      <c r="C1550" s="7" t="s">
        <v>693</v>
      </c>
      <c r="D1550" s="7" t="s">
        <v>661</v>
      </c>
      <c r="E1550" s="7">
        <v>27.212844360134465</v>
      </c>
      <c r="F1550" s="7">
        <v>5.0511085479083597</v>
      </c>
      <c r="G1550" s="7">
        <v>27.67765517040154</v>
      </c>
      <c r="H1550" s="7">
        <v>0.98320627931067861</v>
      </c>
      <c r="I1550" s="7">
        <v>25.399844360134459</v>
      </c>
      <c r="J1550" s="7">
        <v>4.714588789952705</v>
      </c>
      <c r="K1550" s="7">
        <v>25.83368810250294</v>
      </c>
      <c r="L1550" s="7">
        <v>0.98320627931067861</v>
      </c>
      <c r="M1550" s="7" t="s">
        <v>684</v>
      </c>
      <c r="N1550" s="7" t="s">
        <v>711</v>
      </c>
      <c r="O1550" s="7" t="s">
        <v>686</v>
      </c>
    </row>
    <row r="1551" spans="2:15" ht="15">
      <c r="B1551" s="6" t="s">
        <v>54</v>
      </c>
      <c r="C1551" s="7" t="s">
        <v>694</v>
      </c>
      <c r="D1551" s="7" t="s">
        <v>661</v>
      </c>
      <c r="E1551" s="7">
        <v>27.091619211783122</v>
      </c>
      <c r="F1551" s="7">
        <v>5.0286073578469637</v>
      </c>
      <c r="G1551" s="7">
        <v>27.55435942778654</v>
      </c>
      <c r="H1551" s="7">
        <v>0.98320627931067861</v>
      </c>
      <c r="I1551" s="7">
        <v>25.27861921178312</v>
      </c>
      <c r="J1551" s="7">
        <v>4.692087599891277</v>
      </c>
      <c r="K1551" s="7">
        <v>25.71039235988794</v>
      </c>
      <c r="L1551" s="7">
        <v>0.98320627931067861</v>
      </c>
      <c r="M1551" s="7" t="s">
        <v>684</v>
      </c>
      <c r="N1551" s="7" t="s">
        <v>711</v>
      </c>
      <c r="O1551" s="7" t="s">
        <v>686</v>
      </c>
    </row>
    <row r="1552" spans="2:15" ht="15">
      <c r="B1552" s="6" t="s">
        <v>54</v>
      </c>
      <c r="C1552" s="7" t="s">
        <v>695</v>
      </c>
      <c r="D1552" s="7" t="s">
        <v>661</v>
      </c>
      <c r="E1552" s="7">
        <v>26.985970219356222</v>
      </c>
      <c r="F1552" s="7">
        <v>5.0089973339309211</v>
      </c>
      <c r="G1552" s="7">
        <v>27.446905890670227</v>
      </c>
      <c r="H1552" s="7">
        <v>0.98320627931067861</v>
      </c>
      <c r="I1552" s="7">
        <v>25.172970219356216</v>
      </c>
      <c r="J1552" s="7">
        <v>4.6724775759752539</v>
      </c>
      <c r="K1552" s="7">
        <v>25.602938822771627</v>
      </c>
      <c r="L1552" s="7">
        <v>0.98320627931067861</v>
      </c>
      <c r="M1552" s="7" t="s">
        <v>684</v>
      </c>
      <c r="N1552" s="7" t="s">
        <v>711</v>
      </c>
      <c r="O1552" s="7" t="s">
        <v>686</v>
      </c>
    </row>
    <row r="1553" spans="2:15" ht="15">
      <c r="B1553" s="6" t="s">
        <v>54</v>
      </c>
      <c r="C1553" s="7" t="s">
        <v>696</v>
      </c>
      <c r="D1553" s="7" t="s">
        <v>661</v>
      </c>
      <c r="E1553" s="7">
        <v>26.885310708389902</v>
      </c>
      <c r="F1553" s="7">
        <v>4.9903134319638562</v>
      </c>
      <c r="G1553" s="7">
        <v>27.344527058186682</v>
      </c>
      <c r="H1553" s="7">
        <v>0.98320627931067861</v>
      </c>
      <c r="I1553" s="7">
        <v>25.0723107083899</v>
      </c>
      <c r="J1553" s="7">
        <v>4.6537936740081705</v>
      </c>
      <c r="K1553" s="7">
        <v>25.500559990288082</v>
      </c>
      <c r="L1553" s="7">
        <v>0.98320627931067861</v>
      </c>
      <c r="M1553" s="7" t="s">
        <v>684</v>
      </c>
      <c r="N1553" s="7" t="s">
        <v>711</v>
      </c>
      <c r="O1553" s="7" t="s">
        <v>686</v>
      </c>
    </row>
    <row r="1554" spans="2:15" ht="15">
      <c r="B1554" s="6" t="s">
        <v>54</v>
      </c>
      <c r="C1554" s="7" t="s">
        <v>697</v>
      </c>
      <c r="D1554" s="7" t="s">
        <v>661</v>
      </c>
      <c r="E1554" s="7">
        <v>26.790951826288243</v>
      </c>
      <c r="F1554" s="7">
        <v>4.9727990203996901</v>
      </c>
      <c r="G1554" s="7">
        <v>27.248556472881006</v>
      </c>
      <c r="H1554" s="7">
        <v>0.98320627931067861</v>
      </c>
      <c r="I1554" s="7">
        <v>24.977951826288237</v>
      </c>
      <c r="J1554" s="7">
        <v>4.6362792624440194</v>
      </c>
      <c r="K1554" s="7">
        <v>25.404589404982406</v>
      </c>
      <c r="L1554" s="7">
        <v>0.98320627931067861</v>
      </c>
      <c r="M1554" s="7" t="s">
        <v>684</v>
      </c>
      <c r="N1554" s="7" t="s">
        <v>711</v>
      </c>
      <c r="O1554" s="7" t="s">
        <v>686</v>
      </c>
    </row>
    <row r="1555" spans="2:15" ht="15">
      <c r="B1555" s="6" t="s">
        <v>54</v>
      </c>
      <c r="C1555" s="7" t="s">
        <v>698</v>
      </c>
      <c r="D1555" s="7" t="s">
        <v>661</v>
      </c>
      <c r="E1555" s="7">
        <v>26.7013474721638</v>
      </c>
      <c r="F1555" s="7">
        <v>4.9561671199243795</v>
      </c>
      <c r="G1555" s="7">
        <v>27.157421625586029</v>
      </c>
      <c r="H1555" s="7">
        <v>0.98320627931067861</v>
      </c>
      <c r="I1555" s="7">
        <v>24.888347472163801</v>
      </c>
      <c r="J1555" s="7">
        <v>4.6196473619687071</v>
      </c>
      <c r="K1555" s="7">
        <v>25.313454557687432</v>
      </c>
      <c r="L1555" s="7">
        <v>0.98320627931067861</v>
      </c>
      <c r="M1555" s="7" t="s">
        <v>684</v>
      </c>
      <c r="N1555" s="7" t="s">
        <v>711</v>
      </c>
      <c r="O1555" s="7" t="s">
        <v>686</v>
      </c>
    </row>
    <row r="1556" spans="2:15" ht="15">
      <c r="B1556" s="6" t="s">
        <v>54</v>
      </c>
      <c r="C1556" s="7" t="s">
        <v>699</v>
      </c>
      <c r="D1556" s="7" t="s">
        <v>661</v>
      </c>
      <c r="E1556" s="7">
        <v>26.633095996954037</v>
      </c>
      <c r="F1556" s="7">
        <v>4.9434986312769809</v>
      </c>
      <c r="G1556" s="7">
        <v>27.08800437648382</v>
      </c>
      <c r="H1556" s="7">
        <v>0.98320627931067861</v>
      </c>
      <c r="I1556" s="7">
        <v>24.820095996954031</v>
      </c>
      <c r="J1556" s="7">
        <v>4.6069788733213217</v>
      </c>
      <c r="K1556" s="7">
        <v>25.24403730858522</v>
      </c>
      <c r="L1556" s="7">
        <v>0.98320627931067861</v>
      </c>
      <c r="M1556" s="7" t="s">
        <v>684</v>
      </c>
      <c r="N1556" s="7" t="s">
        <v>711</v>
      </c>
      <c r="O1556" s="7" t="s">
        <v>686</v>
      </c>
    </row>
    <row r="1557" spans="2:15" ht="15">
      <c r="B1557" s="6" t="s">
        <v>54</v>
      </c>
      <c r="C1557" s="7" t="s">
        <v>700</v>
      </c>
      <c r="D1557" s="7" t="s">
        <v>661</v>
      </c>
      <c r="E1557" s="7">
        <v>26.641873123638348</v>
      </c>
      <c r="F1557" s="7">
        <v>4.9451277964989195</v>
      </c>
      <c r="G1557" s="7">
        <v>27.096931421468181</v>
      </c>
      <c r="H1557" s="7">
        <v>0.98320627931067861</v>
      </c>
      <c r="I1557" s="7">
        <v>24.828873123638349</v>
      </c>
      <c r="J1557" s="7">
        <v>4.6086080385432382</v>
      </c>
      <c r="K1557" s="7">
        <v>25.252964353569585</v>
      </c>
      <c r="L1557" s="7">
        <v>0.98320627931067861</v>
      </c>
      <c r="M1557" s="7" t="s">
        <v>684</v>
      </c>
      <c r="N1557" s="7" t="s">
        <v>711</v>
      </c>
      <c r="O1557" s="7" t="s">
        <v>686</v>
      </c>
    </row>
    <row r="1558" spans="2:15" ht="15">
      <c r="B1558" s="6" t="s">
        <v>54</v>
      </c>
      <c r="C1558" s="7" t="s">
        <v>701</v>
      </c>
      <c r="D1558" s="7" t="s">
        <v>661</v>
      </c>
      <c r="E1558" s="7">
        <v>26.650650250322663</v>
      </c>
      <c r="F1558" s="7">
        <v>4.9467569617208538</v>
      </c>
      <c r="G1558" s="7">
        <v>27.105858466452545</v>
      </c>
      <c r="H1558" s="7">
        <v>0.98320627931067861</v>
      </c>
      <c r="I1558" s="7">
        <v>24.83765025032266</v>
      </c>
      <c r="J1558" s="7">
        <v>4.6102372037651751</v>
      </c>
      <c r="K1558" s="7">
        <v>25.261891398553946</v>
      </c>
      <c r="L1558" s="7">
        <v>0.98320627931067861</v>
      </c>
      <c r="M1558" s="7" t="s">
        <v>684</v>
      </c>
      <c r="N1558" s="7" t="s">
        <v>711</v>
      </c>
      <c r="O1558" s="7" t="s">
        <v>686</v>
      </c>
    </row>
    <row r="1559" spans="2:15" ht="15">
      <c r="B1559" s="6" t="s">
        <v>619</v>
      </c>
      <c r="C1559" s="7" t="s">
        <v>683</v>
      </c>
      <c r="D1559" s="7">
        <v>5.0100826999999999</v>
      </c>
      <c r="E1559" s="7">
        <v>4.9679998999999997</v>
      </c>
      <c r="F1559" s="7">
        <v>0.64800127657226358</v>
      </c>
      <c r="G1559" s="7">
        <v>5.0100826999999999</v>
      </c>
      <c r="H1559" s="7">
        <v>0.99160037817339819</v>
      </c>
      <c r="I1559" s="7">
        <v>4.9679998999999997</v>
      </c>
      <c r="J1559" s="7">
        <v>0.64800127657226358</v>
      </c>
      <c r="K1559" s="7">
        <v>5.0100826999999999</v>
      </c>
      <c r="L1559" s="7">
        <v>0.99160037817339819</v>
      </c>
      <c r="M1559" s="7" t="s">
        <v>703</v>
      </c>
      <c r="N1559" s="7" t="s">
        <v>711</v>
      </c>
      <c r="O1559" s="7" t="s">
        <v>686</v>
      </c>
    </row>
    <row r="1560" spans="2:15" ht="15">
      <c r="B1560" s="6" t="s">
        <v>619</v>
      </c>
      <c r="C1560" s="7" t="s">
        <v>687</v>
      </c>
      <c r="D1560" s="7">
        <v>2.9024128999999999</v>
      </c>
      <c r="E1560" s="7">
        <v>2.8800001000000002</v>
      </c>
      <c r="F1560" s="7">
        <v>0.36000009178665043</v>
      </c>
      <c r="G1560" s="7">
        <v>2.9024128999999999</v>
      </c>
      <c r="H1560" s="7">
        <v>0.99227787335151396</v>
      </c>
      <c r="I1560" s="7">
        <v>2.8800001000000002</v>
      </c>
      <c r="J1560" s="7">
        <v>0.36000009178665043</v>
      </c>
      <c r="K1560" s="7">
        <v>2.9024128999999999</v>
      </c>
      <c r="L1560" s="7">
        <v>0.99227787335151396</v>
      </c>
      <c r="M1560" s="7" t="s">
        <v>703</v>
      </c>
      <c r="N1560" s="7" t="s">
        <v>711</v>
      </c>
      <c r="O1560" s="7" t="s">
        <v>686</v>
      </c>
    </row>
    <row r="1561" spans="2:15" ht="15">
      <c r="B1561" s="6" t="s">
        <v>619</v>
      </c>
      <c r="C1561" s="7" t="s">
        <v>688</v>
      </c>
      <c r="D1561" s="7">
        <v>4.3925904999999998</v>
      </c>
      <c r="E1561" s="7">
        <v>4.3920002</v>
      </c>
      <c r="F1561" s="7">
        <v>7.2010720661625408E-2</v>
      </c>
      <c r="G1561" s="7">
        <v>4.3925904999999998</v>
      </c>
      <c r="H1561" s="7">
        <v>0.99986561460714363</v>
      </c>
      <c r="I1561" s="7">
        <v>4.3920002</v>
      </c>
      <c r="J1561" s="7">
        <v>7.2010720661625408E-2</v>
      </c>
      <c r="K1561" s="7">
        <v>4.3925904999999998</v>
      </c>
      <c r="L1561" s="7">
        <v>0.99986561460714363</v>
      </c>
      <c r="M1561" s="7" t="s">
        <v>703</v>
      </c>
      <c r="N1561" s="7" t="s">
        <v>711</v>
      </c>
      <c r="O1561" s="7" t="s">
        <v>686</v>
      </c>
    </row>
    <row r="1562" spans="2:15" ht="15">
      <c r="B1562" s="6" t="s">
        <v>619</v>
      </c>
      <c r="C1562" s="7" t="s">
        <v>689</v>
      </c>
      <c r="D1562" s="7">
        <v>5.6989999999999998</v>
      </c>
      <c r="E1562" s="7">
        <v>5.6879999999999997</v>
      </c>
      <c r="F1562" s="7">
        <v>0.35391665685581647</v>
      </c>
      <c r="G1562" s="7">
        <v>5.6989999999999998</v>
      </c>
      <c r="H1562" s="7">
        <v>0.99806983681347605</v>
      </c>
      <c r="I1562" s="7">
        <v>5.6879999999999997</v>
      </c>
      <c r="J1562" s="7">
        <v>0.35391665685581647</v>
      </c>
      <c r="K1562" s="7">
        <v>5.6989999999999998</v>
      </c>
      <c r="L1562" s="7">
        <v>0.99806983681347605</v>
      </c>
      <c r="M1562" s="7" t="s">
        <v>703</v>
      </c>
      <c r="N1562" s="7" t="s">
        <v>711</v>
      </c>
      <c r="O1562" s="7" t="s">
        <v>686</v>
      </c>
    </row>
    <row r="1563" spans="2:15" ht="15">
      <c r="B1563" s="6" t="s">
        <v>619</v>
      </c>
      <c r="C1563" s="7" t="s">
        <v>690</v>
      </c>
      <c r="D1563" s="7">
        <v>6.49</v>
      </c>
      <c r="E1563" s="7">
        <v>6.48</v>
      </c>
      <c r="F1563" s="7">
        <v>0.36013886210737184</v>
      </c>
      <c r="G1563" s="7">
        <v>6.49</v>
      </c>
      <c r="H1563" s="7">
        <v>0.99845916795069345</v>
      </c>
      <c r="I1563" s="7">
        <v>6.48</v>
      </c>
      <c r="J1563" s="7">
        <v>0.36013886210737184</v>
      </c>
      <c r="K1563" s="7">
        <v>6.49</v>
      </c>
      <c r="L1563" s="7">
        <v>0.99845916795069345</v>
      </c>
      <c r="M1563" s="7" t="s">
        <v>703</v>
      </c>
      <c r="N1563" s="7" t="s">
        <v>711</v>
      </c>
      <c r="O1563" s="7" t="s">
        <v>686</v>
      </c>
    </row>
    <row r="1564" spans="2:15" ht="15">
      <c r="B1564" s="6" t="s">
        <v>619</v>
      </c>
      <c r="C1564" s="7" t="s">
        <v>691</v>
      </c>
      <c r="D1564" s="7">
        <v>4.4180000000000001</v>
      </c>
      <c r="E1564" s="7">
        <v>4.1159999999999997</v>
      </c>
      <c r="F1564" s="7">
        <v>1.6053871807137379</v>
      </c>
      <c r="G1564" s="7">
        <v>4.4180000000000001</v>
      </c>
      <c r="H1564" s="7">
        <v>0.93164327750113163</v>
      </c>
      <c r="I1564" s="7">
        <v>4.1159999999999997</v>
      </c>
      <c r="J1564" s="7">
        <v>1.6053871807137379</v>
      </c>
      <c r="K1564" s="7">
        <v>4.4180000000000001</v>
      </c>
      <c r="L1564" s="7">
        <v>0.93164327750113163</v>
      </c>
      <c r="M1564" s="7" t="s">
        <v>703</v>
      </c>
      <c r="N1564" s="7" t="s">
        <v>711</v>
      </c>
      <c r="O1564" s="7" t="s">
        <v>686</v>
      </c>
    </row>
    <row r="1565" spans="2:15" ht="15">
      <c r="B1565" s="6" t="s">
        <v>619</v>
      </c>
      <c r="C1565" s="7" t="s">
        <v>692</v>
      </c>
      <c r="D1565" s="7" t="s">
        <v>661</v>
      </c>
      <c r="E1565" s="7">
        <v>4.1159999999999997</v>
      </c>
      <c r="F1565" s="7">
        <v>0.71315849954808286</v>
      </c>
      <c r="G1565" s="7">
        <v>4.1773258246727263</v>
      </c>
      <c r="H1565" s="7">
        <v>0.98531935806622617</v>
      </c>
      <c r="I1565" s="7">
        <v>4.1159999999999997</v>
      </c>
      <c r="J1565" s="7">
        <v>0.71315849954808286</v>
      </c>
      <c r="K1565" s="7">
        <v>4.1773258246727263</v>
      </c>
      <c r="L1565" s="7">
        <v>0.98531935806622617</v>
      </c>
      <c r="M1565" s="7" t="s">
        <v>703</v>
      </c>
      <c r="N1565" s="7" t="s">
        <v>711</v>
      </c>
      <c r="O1565" s="7" t="s">
        <v>686</v>
      </c>
    </row>
    <row r="1566" spans="2:15" ht="15">
      <c r="B1566" s="6" t="s">
        <v>619</v>
      </c>
      <c r="C1566" s="7" t="s">
        <v>693</v>
      </c>
      <c r="D1566" s="7" t="s">
        <v>661</v>
      </c>
      <c r="E1566" s="7">
        <v>4.1159999999999997</v>
      </c>
      <c r="F1566" s="7">
        <v>0.71315849954808286</v>
      </c>
      <c r="G1566" s="7">
        <v>4.1773258246727263</v>
      </c>
      <c r="H1566" s="7">
        <v>0.98531935806622617</v>
      </c>
      <c r="I1566" s="7">
        <v>4.1159999999999997</v>
      </c>
      <c r="J1566" s="7">
        <v>0.71315849954808286</v>
      </c>
      <c r="K1566" s="7">
        <v>4.1773258246727263</v>
      </c>
      <c r="L1566" s="7">
        <v>0.98531935806622617</v>
      </c>
      <c r="M1566" s="7" t="s">
        <v>703</v>
      </c>
      <c r="N1566" s="7" t="s">
        <v>711</v>
      </c>
      <c r="O1566" s="7" t="s">
        <v>686</v>
      </c>
    </row>
    <row r="1567" spans="2:15" ht="15">
      <c r="B1567" s="6" t="s">
        <v>619</v>
      </c>
      <c r="C1567" s="7" t="s">
        <v>694</v>
      </c>
      <c r="D1567" s="7" t="s">
        <v>661</v>
      </c>
      <c r="E1567" s="7">
        <v>4.1159999999999997</v>
      </c>
      <c r="F1567" s="7">
        <v>0.71315849954808286</v>
      </c>
      <c r="G1567" s="7">
        <v>4.1773258246727263</v>
      </c>
      <c r="H1567" s="7">
        <v>0.98531935806622617</v>
      </c>
      <c r="I1567" s="7">
        <v>4.1159999999999997</v>
      </c>
      <c r="J1567" s="7">
        <v>0.71315849954808286</v>
      </c>
      <c r="K1567" s="7">
        <v>4.1773258246727263</v>
      </c>
      <c r="L1567" s="7">
        <v>0.98531935806622617</v>
      </c>
      <c r="M1567" s="7" t="s">
        <v>703</v>
      </c>
      <c r="N1567" s="7" t="s">
        <v>711</v>
      </c>
      <c r="O1567" s="7" t="s">
        <v>686</v>
      </c>
    </row>
    <row r="1568" spans="2:15" ht="15">
      <c r="B1568" s="6" t="s">
        <v>619</v>
      </c>
      <c r="C1568" s="7" t="s">
        <v>695</v>
      </c>
      <c r="D1568" s="7" t="s">
        <v>661</v>
      </c>
      <c r="E1568" s="7">
        <v>4.1159999999999997</v>
      </c>
      <c r="F1568" s="7">
        <v>0.71315849954808286</v>
      </c>
      <c r="G1568" s="7">
        <v>4.1773258246727263</v>
      </c>
      <c r="H1568" s="7">
        <v>0.98531935806622617</v>
      </c>
      <c r="I1568" s="7">
        <v>4.1159999999999997</v>
      </c>
      <c r="J1568" s="7">
        <v>0.71315849954808286</v>
      </c>
      <c r="K1568" s="7">
        <v>4.1773258246727263</v>
      </c>
      <c r="L1568" s="7">
        <v>0.98531935806622617</v>
      </c>
      <c r="M1568" s="7" t="s">
        <v>703</v>
      </c>
      <c r="N1568" s="7" t="s">
        <v>711</v>
      </c>
      <c r="O1568" s="7" t="s">
        <v>686</v>
      </c>
    </row>
    <row r="1569" spans="2:15" ht="15">
      <c r="B1569" s="6" t="s">
        <v>619</v>
      </c>
      <c r="C1569" s="7" t="s">
        <v>696</v>
      </c>
      <c r="D1569" s="7" t="s">
        <v>661</v>
      </c>
      <c r="E1569" s="7">
        <v>4.1159999999999997</v>
      </c>
      <c r="F1569" s="7">
        <v>0.71315849954808286</v>
      </c>
      <c r="G1569" s="7">
        <v>4.1773258246727263</v>
      </c>
      <c r="H1569" s="7">
        <v>0.98531935806622617</v>
      </c>
      <c r="I1569" s="7">
        <v>4.1159999999999997</v>
      </c>
      <c r="J1569" s="7">
        <v>0.71315849954808286</v>
      </c>
      <c r="K1569" s="7">
        <v>4.1773258246727263</v>
      </c>
      <c r="L1569" s="7">
        <v>0.98531935806622617</v>
      </c>
      <c r="M1569" s="7" t="s">
        <v>703</v>
      </c>
      <c r="N1569" s="7" t="s">
        <v>711</v>
      </c>
      <c r="O1569" s="7" t="s">
        <v>686</v>
      </c>
    </row>
    <row r="1570" spans="2:15" ht="15">
      <c r="B1570" s="6" t="s">
        <v>619</v>
      </c>
      <c r="C1570" s="7" t="s">
        <v>697</v>
      </c>
      <c r="D1570" s="7" t="s">
        <v>661</v>
      </c>
      <c r="E1570" s="7">
        <v>4.1159999999999997</v>
      </c>
      <c r="F1570" s="7">
        <v>0.71315849954808286</v>
      </c>
      <c r="G1570" s="7">
        <v>4.1773258246727263</v>
      </c>
      <c r="H1570" s="7">
        <v>0.98531935806622617</v>
      </c>
      <c r="I1570" s="7">
        <v>4.1159999999999997</v>
      </c>
      <c r="J1570" s="7">
        <v>0.71315849954808286</v>
      </c>
      <c r="K1570" s="7">
        <v>4.1773258246727263</v>
      </c>
      <c r="L1570" s="7">
        <v>0.98531935806622617</v>
      </c>
      <c r="M1570" s="7" t="s">
        <v>703</v>
      </c>
      <c r="N1570" s="7" t="s">
        <v>711</v>
      </c>
      <c r="O1570" s="7" t="s">
        <v>686</v>
      </c>
    </row>
    <row r="1571" spans="2:15" ht="15">
      <c r="B1571" s="6" t="s">
        <v>619</v>
      </c>
      <c r="C1571" s="7" t="s">
        <v>698</v>
      </c>
      <c r="D1571" s="7" t="s">
        <v>661</v>
      </c>
      <c r="E1571" s="7">
        <v>4.1159999999999997</v>
      </c>
      <c r="F1571" s="7">
        <v>0.71315849954808286</v>
      </c>
      <c r="G1571" s="7">
        <v>4.1773258246727263</v>
      </c>
      <c r="H1571" s="7">
        <v>0.98531935806622617</v>
      </c>
      <c r="I1571" s="7">
        <v>4.1159999999999997</v>
      </c>
      <c r="J1571" s="7">
        <v>0.71315849954808286</v>
      </c>
      <c r="K1571" s="7">
        <v>4.1773258246727263</v>
      </c>
      <c r="L1571" s="7">
        <v>0.98531935806622617</v>
      </c>
      <c r="M1571" s="7" t="s">
        <v>703</v>
      </c>
      <c r="N1571" s="7" t="s">
        <v>711</v>
      </c>
      <c r="O1571" s="7" t="s">
        <v>686</v>
      </c>
    </row>
    <row r="1572" spans="2:15" ht="15">
      <c r="B1572" s="6" t="s">
        <v>619</v>
      </c>
      <c r="C1572" s="7" t="s">
        <v>699</v>
      </c>
      <c r="D1572" s="7" t="s">
        <v>661</v>
      </c>
      <c r="E1572" s="7">
        <v>4.1159999999999997</v>
      </c>
      <c r="F1572" s="7">
        <v>0.71315849954808286</v>
      </c>
      <c r="G1572" s="7">
        <v>4.1773258246727263</v>
      </c>
      <c r="H1572" s="7">
        <v>0.98531935806622617</v>
      </c>
      <c r="I1572" s="7">
        <v>4.1159999999999997</v>
      </c>
      <c r="J1572" s="7">
        <v>0.71315849954808286</v>
      </c>
      <c r="K1572" s="7">
        <v>4.1773258246727263</v>
      </c>
      <c r="L1572" s="7">
        <v>0.98531935806622617</v>
      </c>
      <c r="M1572" s="7" t="s">
        <v>703</v>
      </c>
      <c r="N1572" s="7" t="s">
        <v>711</v>
      </c>
      <c r="O1572" s="7" t="s">
        <v>686</v>
      </c>
    </row>
    <row r="1573" spans="2:15" ht="15">
      <c r="B1573" s="6" t="s">
        <v>619</v>
      </c>
      <c r="C1573" s="7" t="s">
        <v>700</v>
      </c>
      <c r="D1573" s="7" t="s">
        <v>661</v>
      </c>
      <c r="E1573" s="7">
        <v>4.1159999999999997</v>
      </c>
      <c r="F1573" s="7">
        <v>0.71315849954808286</v>
      </c>
      <c r="G1573" s="7">
        <v>4.1773258246727263</v>
      </c>
      <c r="H1573" s="7">
        <v>0.98531935806622617</v>
      </c>
      <c r="I1573" s="7">
        <v>4.1159999999999997</v>
      </c>
      <c r="J1573" s="7">
        <v>0.71315849954808286</v>
      </c>
      <c r="K1573" s="7">
        <v>4.1773258246727263</v>
      </c>
      <c r="L1573" s="7">
        <v>0.98531935806622617</v>
      </c>
      <c r="M1573" s="7" t="s">
        <v>703</v>
      </c>
      <c r="N1573" s="7" t="s">
        <v>711</v>
      </c>
      <c r="O1573" s="7" t="s">
        <v>686</v>
      </c>
    </row>
    <row r="1574" spans="2:15" ht="15">
      <c r="B1574" s="6" t="s">
        <v>619</v>
      </c>
      <c r="C1574" s="7" t="s">
        <v>701</v>
      </c>
      <c r="D1574" s="7" t="s">
        <v>661</v>
      </c>
      <c r="E1574" s="7">
        <v>4.1159999999999997</v>
      </c>
      <c r="F1574" s="7">
        <v>0.71315849954808286</v>
      </c>
      <c r="G1574" s="7">
        <v>4.1773258246727263</v>
      </c>
      <c r="H1574" s="7">
        <v>0.98531935806622617</v>
      </c>
      <c r="I1574" s="7">
        <v>4.1159999999999997</v>
      </c>
      <c r="J1574" s="7">
        <v>0.71315849954808286</v>
      </c>
      <c r="K1574" s="7">
        <v>4.1773258246727263</v>
      </c>
      <c r="L1574" s="7">
        <v>0.98531935806622617</v>
      </c>
      <c r="M1574" s="7" t="s">
        <v>703</v>
      </c>
      <c r="N1574" s="7" t="s">
        <v>711</v>
      </c>
      <c r="O1574" s="7" t="s">
        <v>686</v>
      </c>
    </row>
    <row r="1575" spans="2:15" ht="15">
      <c r="B1575" s="6" t="s">
        <v>92</v>
      </c>
      <c r="C1575" s="7" t="s">
        <v>683</v>
      </c>
      <c r="D1575" s="7">
        <v>8.9465617999999996</v>
      </c>
      <c r="E1575" s="7">
        <v>11.927</v>
      </c>
      <c r="F1575" s="7">
        <v>4.3296693466685721</v>
      </c>
      <c r="G1575" s="7">
        <v>12.688552543591465</v>
      </c>
      <c r="H1575" s="7">
        <v>0.93998113331089939</v>
      </c>
      <c r="I1575" s="7">
        <v>10.590400000000001</v>
      </c>
      <c r="J1575" s="7">
        <v>3.8444646808886382</v>
      </c>
      <c r="K1575" s="7">
        <v>11.266609110224788</v>
      </c>
      <c r="L1575" s="7">
        <v>0.93998113331089939</v>
      </c>
      <c r="M1575" s="7" t="s">
        <v>684</v>
      </c>
      <c r="N1575" s="7" t="s">
        <v>711</v>
      </c>
      <c r="O1575" s="7" t="s">
        <v>686</v>
      </c>
    </row>
    <row r="1576" spans="2:15" ht="15">
      <c r="B1576" s="6" t="s">
        <v>92</v>
      </c>
      <c r="C1576" s="7" t="s">
        <v>687</v>
      </c>
      <c r="D1576" s="7">
        <v>13.196624</v>
      </c>
      <c r="E1576" s="7">
        <v>11.532999999999999</v>
      </c>
      <c r="F1576" s="7">
        <v>4.3282358054154759</v>
      </c>
      <c r="G1576" s="7">
        <v>12.318429858844858</v>
      </c>
      <c r="H1576" s="7">
        <v>0.93623945033214551</v>
      </c>
      <c r="I1576" s="7">
        <v>10.1966</v>
      </c>
      <c r="J1576" s="7">
        <v>3.8266963681175299</v>
      </c>
      <c r="K1576" s="7">
        <v>10.891017246050247</v>
      </c>
      <c r="L1576" s="7">
        <v>0.93623945033214551</v>
      </c>
      <c r="M1576" s="7" t="s">
        <v>684</v>
      </c>
      <c r="N1576" s="7" t="s">
        <v>711</v>
      </c>
      <c r="O1576" s="7" t="s">
        <v>686</v>
      </c>
    </row>
    <row r="1577" spans="2:15" ht="15">
      <c r="B1577" s="6" t="s">
        <v>92</v>
      </c>
      <c r="C1577" s="7" t="s">
        <v>688</v>
      </c>
      <c r="D1577" s="7">
        <v>11.363014</v>
      </c>
      <c r="E1577" s="7">
        <v>11.757</v>
      </c>
      <c r="F1577" s="7">
        <v>4.3532664216565937</v>
      </c>
      <c r="G1577" s="7">
        <v>12.537064151463962</v>
      </c>
      <c r="H1577" s="7">
        <v>0.93777936030000497</v>
      </c>
      <c r="I1577" s="7">
        <v>10.420299999999999</v>
      </c>
      <c r="J1577" s="7">
        <v>3.858326281669493</v>
      </c>
      <c r="K1577" s="7">
        <v>11.111675561580329</v>
      </c>
      <c r="L1577" s="7">
        <v>0.93777936030000497</v>
      </c>
      <c r="M1577" s="7" t="s">
        <v>684</v>
      </c>
      <c r="N1577" s="7" t="s">
        <v>711</v>
      </c>
      <c r="O1577" s="7" t="s">
        <v>686</v>
      </c>
    </row>
    <row r="1578" spans="2:15" ht="15">
      <c r="B1578" s="6" t="s">
        <v>92</v>
      </c>
      <c r="C1578" s="7" t="s">
        <v>689</v>
      </c>
      <c r="D1578" s="7">
        <v>12.641999999999999</v>
      </c>
      <c r="E1578" s="7">
        <v>11.627000000000001</v>
      </c>
      <c r="F1578" s="7">
        <v>4.0074325161683495</v>
      </c>
      <c r="G1578" s="7">
        <v>12.298237449799196</v>
      </c>
      <c r="H1578" s="7">
        <v>0.94542002847650697</v>
      </c>
      <c r="I1578" s="7">
        <v>10.289899999999999</v>
      </c>
      <c r="J1578" s="7">
        <v>3.5465795001393929</v>
      </c>
      <c r="K1578" s="7">
        <v>10.883945431726906</v>
      </c>
      <c r="L1578" s="7">
        <v>0.94542002847650697</v>
      </c>
      <c r="M1578" s="7" t="s">
        <v>684</v>
      </c>
      <c r="N1578" s="7" t="s">
        <v>711</v>
      </c>
      <c r="O1578" s="7" t="s">
        <v>686</v>
      </c>
    </row>
    <row r="1579" spans="2:15" ht="15">
      <c r="B1579" s="6" t="s">
        <v>92</v>
      </c>
      <c r="C1579" s="7" t="s">
        <v>690</v>
      </c>
      <c r="D1579" s="7">
        <v>13.151999999999999</v>
      </c>
      <c r="E1579" s="7">
        <v>12.225</v>
      </c>
      <c r="F1579" s="7">
        <v>3.9062220536719909</v>
      </c>
      <c r="G1579" s="7">
        <v>12.83390804597701</v>
      </c>
      <c r="H1579" s="7">
        <v>0.95255474452554756</v>
      </c>
      <c r="I1579" s="7">
        <v>10.827</v>
      </c>
      <c r="J1579" s="7">
        <v>3.4595227955097441</v>
      </c>
      <c r="K1579" s="7">
        <v>11.366275862068964</v>
      </c>
      <c r="L1579" s="7">
        <v>0.95255474452554756</v>
      </c>
      <c r="M1579" s="7" t="s">
        <v>684</v>
      </c>
      <c r="N1579" s="7" t="s">
        <v>711</v>
      </c>
      <c r="O1579" s="7" t="s">
        <v>686</v>
      </c>
    </row>
    <row r="1580" spans="2:15" ht="15">
      <c r="B1580" s="6" t="s">
        <v>92</v>
      </c>
      <c r="C1580" s="7" t="s">
        <v>691</v>
      </c>
      <c r="D1580" s="7">
        <v>15.202999999999999</v>
      </c>
      <c r="E1580" s="7">
        <v>12.808</v>
      </c>
      <c r="F1580" s="7">
        <v>3.9899576591774859</v>
      </c>
      <c r="G1580" s="7">
        <v>13.415089493627281</v>
      </c>
      <c r="H1580" s="7">
        <v>0.95474577386042236</v>
      </c>
      <c r="I1580" s="7">
        <v>11.122</v>
      </c>
      <c r="J1580" s="7">
        <v>3.4647336887392228</v>
      </c>
      <c r="K1580" s="7">
        <v>11.649174371339992</v>
      </c>
      <c r="L1580" s="7">
        <v>0.95474577386042236</v>
      </c>
      <c r="M1580" s="7" t="s">
        <v>684</v>
      </c>
      <c r="N1580" s="7" t="s">
        <v>711</v>
      </c>
      <c r="O1580" s="7" t="s">
        <v>686</v>
      </c>
    </row>
    <row r="1581" spans="2:15" ht="15">
      <c r="B1581" s="6" t="s">
        <v>92</v>
      </c>
      <c r="C1581" s="7" t="s">
        <v>692</v>
      </c>
      <c r="D1581" s="7" t="s">
        <v>661</v>
      </c>
      <c r="E1581" s="7">
        <v>11.840835078827681</v>
      </c>
      <c r="F1581" s="7">
        <v>4.1203038459018861</v>
      </c>
      <c r="G1581" s="7">
        <v>12.537235705950096</v>
      </c>
      <c r="H1581" s="7">
        <v>0.94445341513425429</v>
      </c>
      <c r="I1581" s="7">
        <v>10.154835078827681</v>
      </c>
      <c r="J1581" s="7">
        <v>3.5336195252485156</v>
      </c>
      <c r="K1581" s="7">
        <v>10.752076191480729</v>
      </c>
      <c r="L1581" s="7">
        <v>0.94445341513425429</v>
      </c>
      <c r="M1581" s="7" t="s">
        <v>684</v>
      </c>
      <c r="N1581" s="7" t="s">
        <v>711</v>
      </c>
      <c r="O1581" s="7" t="s">
        <v>686</v>
      </c>
    </row>
    <row r="1582" spans="2:15" ht="15">
      <c r="B1582" s="6" t="s">
        <v>92</v>
      </c>
      <c r="C1582" s="7" t="s">
        <v>693</v>
      </c>
      <c r="D1582" s="7" t="s">
        <v>661</v>
      </c>
      <c r="E1582" s="7">
        <v>11.861082376255416</v>
      </c>
      <c r="F1582" s="7">
        <v>4.1273493808582664</v>
      </c>
      <c r="G1582" s="7">
        <v>12.558673817246307</v>
      </c>
      <c r="H1582" s="7">
        <v>0.94445341513425429</v>
      </c>
      <c r="I1582" s="7">
        <v>10.175082376255416</v>
      </c>
      <c r="J1582" s="7">
        <v>3.5406650602048959</v>
      </c>
      <c r="K1582" s="7">
        <v>10.77351430277694</v>
      </c>
      <c r="L1582" s="7">
        <v>0.94445341513425429</v>
      </c>
      <c r="M1582" s="7" t="s">
        <v>684</v>
      </c>
      <c r="N1582" s="7" t="s">
        <v>711</v>
      </c>
      <c r="O1582" s="7" t="s">
        <v>686</v>
      </c>
    </row>
    <row r="1583" spans="2:15" ht="15">
      <c r="B1583" s="6" t="s">
        <v>92</v>
      </c>
      <c r="C1583" s="7" t="s">
        <v>694</v>
      </c>
      <c r="D1583" s="7" t="s">
        <v>661</v>
      </c>
      <c r="E1583" s="7">
        <v>11.770178662924287</v>
      </c>
      <c r="F1583" s="7">
        <v>4.0957172436693261</v>
      </c>
      <c r="G1583" s="7">
        <v>12.462423740879959</v>
      </c>
      <c r="H1583" s="7">
        <v>0.94445341513425429</v>
      </c>
      <c r="I1583" s="7">
        <v>10.084178662924286</v>
      </c>
      <c r="J1583" s="7">
        <v>3.5090329230159631</v>
      </c>
      <c r="K1583" s="7">
        <v>10.677264226410593</v>
      </c>
      <c r="L1583" s="7">
        <v>0.94445341513425429</v>
      </c>
      <c r="M1583" s="7" t="s">
        <v>684</v>
      </c>
      <c r="N1583" s="7" t="s">
        <v>711</v>
      </c>
      <c r="O1583" s="7" t="s">
        <v>686</v>
      </c>
    </row>
    <row r="1584" spans="2:15" ht="15">
      <c r="B1584" s="6" t="s">
        <v>92</v>
      </c>
      <c r="C1584" s="7" t="s">
        <v>695</v>
      </c>
      <c r="D1584" s="7" t="s">
        <v>661</v>
      </c>
      <c r="E1584" s="7">
        <v>11.686365097558967</v>
      </c>
      <c r="F1584" s="7">
        <v>4.0665522942874297</v>
      </c>
      <c r="G1584" s="7">
        <v>12.373680808701135</v>
      </c>
      <c r="H1584" s="7">
        <v>0.94445341513425429</v>
      </c>
      <c r="I1584" s="7">
        <v>10.000365097558968</v>
      </c>
      <c r="J1584" s="7">
        <v>3.4798679736340579</v>
      </c>
      <c r="K1584" s="7">
        <v>10.588521294231768</v>
      </c>
      <c r="L1584" s="7">
        <v>0.94445341513425429</v>
      </c>
      <c r="M1584" s="7" t="s">
        <v>684</v>
      </c>
      <c r="N1584" s="7" t="s">
        <v>711</v>
      </c>
      <c r="O1584" s="7" t="s">
        <v>686</v>
      </c>
    </row>
    <row r="1585" spans="2:15" ht="15">
      <c r="B1585" s="6" t="s">
        <v>92</v>
      </c>
      <c r="C1585" s="7" t="s">
        <v>696</v>
      </c>
      <c r="D1585" s="7" t="s">
        <v>661</v>
      </c>
      <c r="E1585" s="7">
        <v>11.601682847717994</v>
      </c>
      <c r="F1585" s="7">
        <v>4.037085065213077</v>
      </c>
      <c r="G1585" s="7">
        <v>12.284018101696219</v>
      </c>
      <c r="H1585" s="7">
        <v>0.94445341513425429</v>
      </c>
      <c r="I1585" s="7">
        <v>9.9156828477179939</v>
      </c>
      <c r="J1585" s="7">
        <v>3.4504007445597153</v>
      </c>
      <c r="K1585" s="7">
        <v>10.498858587226854</v>
      </c>
      <c r="L1585" s="7">
        <v>0.94445341513425429</v>
      </c>
      <c r="M1585" s="7" t="s">
        <v>684</v>
      </c>
      <c r="N1585" s="7" t="s">
        <v>711</v>
      </c>
      <c r="O1585" s="7" t="s">
        <v>686</v>
      </c>
    </row>
    <row r="1586" spans="2:15" ht="15">
      <c r="B1586" s="6" t="s">
        <v>92</v>
      </c>
      <c r="C1586" s="7" t="s">
        <v>697</v>
      </c>
      <c r="D1586" s="7" t="s">
        <v>661</v>
      </c>
      <c r="E1586" s="7">
        <v>11.520565306871365</v>
      </c>
      <c r="F1586" s="7">
        <v>4.0088582625175411</v>
      </c>
      <c r="G1586" s="7">
        <v>12.198129756599709</v>
      </c>
      <c r="H1586" s="7">
        <v>0.94445341513425429</v>
      </c>
      <c r="I1586" s="7">
        <v>9.8345653068713652</v>
      </c>
      <c r="J1586" s="7">
        <v>3.4221739418641772</v>
      </c>
      <c r="K1586" s="7">
        <v>10.412970242130344</v>
      </c>
      <c r="L1586" s="7">
        <v>0.94445341513425429</v>
      </c>
      <c r="M1586" s="7" t="s">
        <v>684</v>
      </c>
      <c r="N1586" s="7" t="s">
        <v>711</v>
      </c>
      <c r="O1586" s="7" t="s">
        <v>686</v>
      </c>
    </row>
    <row r="1587" spans="2:15" ht="15">
      <c r="B1587" s="6" t="s">
        <v>92</v>
      </c>
      <c r="C1587" s="7" t="s">
        <v>698</v>
      </c>
      <c r="D1587" s="7" t="s">
        <v>661</v>
      </c>
      <c r="E1587" s="7">
        <v>11.444409415926421</v>
      </c>
      <c r="F1587" s="7">
        <v>3.9823579854459004</v>
      </c>
      <c r="G1587" s="7">
        <v>12.117494873264443</v>
      </c>
      <c r="H1587" s="7">
        <v>0.94445341513425429</v>
      </c>
      <c r="I1587" s="7">
        <v>9.7584094159264225</v>
      </c>
      <c r="J1587" s="7">
        <v>3.3956736647925325</v>
      </c>
      <c r="K1587" s="7">
        <v>10.332335358795078</v>
      </c>
      <c r="L1587" s="7">
        <v>0.94445341513425429</v>
      </c>
      <c r="M1587" s="7" t="s">
        <v>684</v>
      </c>
      <c r="N1587" s="7" t="s">
        <v>711</v>
      </c>
      <c r="O1587" s="7" t="s">
        <v>686</v>
      </c>
    </row>
    <row r="1588" spans="2:15" ht="15">
      <c r="B1588" s="6" t="s">
        <v>92</v>
      </c>
      <c r="C1588" s="7" t="s">
        <v>699</v>
      </c>
      <c r="D1588" s="7" t="s">
        <v>661</v>
      </c>
      <c r="E1588" s="7">
        <v>11.376240076709788</v>
      </c>
      <c r="F1588" s="7">
        <v>3.9586368214674343</v>
      </c>
      <c r="G1588" s="7">
        <v>12.045316258497147</v>
      </c>
      <c r="H1588" s="7">
        <v>0.94445341513425429</v>
      </c>
      <c r="I1588" s="7">
        <v>9.690240076709788</v>
      </c>
      <c r="J1588" s="7">
        <v>3.3719525008140621</v>
      </c>
      <c r="K1588" s="7">
        <v>10.26015674402778</v>
      </c>
      <c r="L1588" s="7">
        <v>0.94445341513425429</v>
      </c>
      <c r="M1588" s="7" t="s">
        <v>684</v>
      </c>
      <c r="N1588" s="7" t="s">
        <v>711</v>
      </c>
      <c r="O1588" s="7" t="s">
        <v>686</v>
      </c>
    </row>
    <row r="1589" spans="2:15" ht="15">
      <c r="B1589" s="6" t="s">
        <v>92</v>
      </c>
      <c r="C1589" s="7" t="s">
        <v>700</v>
      </c>
      <c r="D1589" s="7" t="s">
        <v>661</v>
      </c>
      <c r="E1589" s="7">
        <v>11.347568890754268</v>
      </c>
      <c r="F1589" s="7">
        <v>3.9486599915417857</v>
      </c>
      <c r="G1589" s="7">
        <v>12.014958820537705</v>
      </c>
      <c r="H1589" s="7">
        <v>0.94445341513425429</v>
      </c>
      <c r="I1589" s="7">
        <v>9.6615688907542676</v>
      </c>
      <c r="J1589" s="7">
        <v>3.3619756708884165</v>
      </c>
      <c r="K1589" s="7">
        <v>10.229799306068339</v>
      </c>
      <c r="L1589" s="7">
        <v>0.94445341513425429</v>
      </c>
      <c r="M1589" s="7" t="s">
        <v>684</v>
      </c>
      <c r="N1589" s="7" t="s">
        <v>711</v>
      </c>
      <c r="O1589" s="7" t="s">
        <v>686</v>
      </c>
    </row>
    <row r="1590" spans="2:15" ht="15">
      <c r="B1590" s="6" t="s">
        <v>92</v>
      </c>
      <c r="C1590" s="7" t="s">
        <v>701</v>
      </c>
      <c r="D1590" s="7" t="s">
        <v>661</v>
      </c>
      <c r="E1590" s="7">
        <v>11.318897704798747</v>
      </c>
      <c r="F1590" s="7">
        <v>3.938683161616138</v>
      </c>
      <c r="G1590" s="7">
        <v>11.984601382578264</v>
      </c>
      <c r="H1590" s="7">
        <v>0.94445341513425429</v>
      </c>
      <c r="I1590" s="7">
        <v>9.6328977047987472</v>
      </c>
      <c r="J1590" s="7">
        <v>3.3519988409627719</v>
      </c>
      <c r="K1590" s="7">
        <v>10.199441868108899</v>
      </c>
      <c r="L1590" s="7">
        <v>0.94445341513425429</v>
      </c>
      <c r="M1590" s="7" t="s">
        <v>684</v>
      </c>
      <c r="N1590" s="7" t="s">
        <v>711</v>
      </c>
      <c r="O1590" s="7" t="s">
        <v>686</v>
      </c>
    </row>
    <row r="1591" spans="2:15" ht="15">
      <c r="B1591" s="6" t="s">
        <v>116</v>
      </c>
      <c r="C1591" s="7" t="s">
        <v>683</v>
      </c>
      <c r="D1591" s="7">
        <v>16.750608</v>
      </c>
      <c r="E1591" s="7">
        <v>19.539000000000001</v>
      </c>
      <c r="F1591" s="7">
        <v>6.4761302744542437</v>
      </c>
      <c r="G1591" s="7">
        <v>20.58428488754717</v>
      </c>
      <c r="H1591" s="7">
        <v>0.94921927610030632</v>
      </c>
      <c r="I1591" s="7">
        <v>17.993400000000001</v>
      </c>
      <c r="J1591" s="7">
        <v>5.9638467925873879</v>
      </c>
      <c r="K1591" s="7">
        <v>18.955999370264152</v>
      </c>
      <c r="L1591" s="7">
        <v>0.94921927610030632</v>
      </c>
      <c r="M1591" s="7" t="s">
        <v>684</v>
      </c>
      <c r="N1591" s="7" t="s">
        <v>711</v>
      </c>
      <c r="O1591" s="7" t="s">
        <v>686</v>
      </c>
    </row>
    <row r="1592" spans="2:15" ht="15">
      <c r="B1592" s="6" t="s">
        <v>116</v>
      </c>
      <c r="C1592" s="7" t="s">
        <v>687</v>
      </c>
      <c r="D1592" s="7">
        <v>19.787600000000001</v>
      </c>
      <c r="E1592" s="7">
        <v>19.422000000000001</v>
      </c>
      <c r="F1592" s="7">
        <v>6.0218049849815474</v>
      </c>
      <c r="G1592" s="7">
        <v>20.334114666666672</v>
      </c>
      <c r="H1592" s="7">
        <v>0.95514362530069319</v>
      </c>
      <c r="I1592" s="7">
        <v>17.8764</v>
      </c>
      <c r="J1592" s="7">
        <v>5.5425906000166876</v>
      </c>
      <c r="K1592" s="7">
        <v>18.715928711111115</v>
      </c>
      <c r="L1592" s="7">
        <v>0.95514362530069319</v>
      </c>
      <c r="M1592" s="7" t="s">
        <v>684</v>
      </c>
      <c r="N1592" s="7" t="s">
        <v>711</v>
      </c>
      <c r="O1592" s="7" t="s">
        <v>686</v>
      </c>
    </row>
    <row r="1593" spans="2:15" ht="15">
      <c r="B1593" s="6" t="s">
        <v>116</v>
      </c>
      <c r="C1593" s="7" t="s">
        <v>688</v>
      </c>
      <c r="D1593" s="7">
        <v>18.507100000000001</v>
      </c>
      <c r="E1593" s="7">
        <v>20.018999999999998</v>
      </c>
      <c r="F1593" s="7">
        <v>6.3928022650508263</v>
      </c>
      <c r="G1593" s="7">
        <v>21.014953766307432</v>
      </c>
      <c r="H1593" s="7">
        <v>0.95260737770909532</v>
      </c>
      <c r="I1593" s="7">
        <v>18.473400000000002</v>
      </c>
      <c r="J1593" s="7">
        <v>5.8992353945346947</v>
      </c>
      <c r="K1593" s="7">
        <v>19.392459508791838</v>
      </c>
      <c r="L1593" s="7">
        <v>0.95260737770909532</v>
      </c>
      <c r="M1593" s="7" t="s">
        <v>684</v>
      </c>
      <c r="N1593" s="7" t="s">
        <v>711</v>
      </c>
      <c r="O1593" s="7" t="s">
        <v>686</v>
      </c>
    </row>
    <row r="1594" spans="2:15" ht="15">
      <c r="B1594" s="6" t="s">
        <v>116</v>
      </c>
      <c r="C1594" s="7" t="s">
        <v>689</v>
      </c>
      <c r="D1594" s="7">
        <v>19.472870391378333</v>
      </c>
      <c r="E1594" s="7">
        <v>19.190999999999999</v>
      </c>
      <c r="F1594" s="7">
        <v>6.1283914415600327</v>
      </c>
      <c r="G1594" s="7">
        <v>20.145760414066931</v>
      </c>
      <c r="H1594" s="7">
        <v>0.95260737770909543</v>
      </c>
      <c r="I1594" s="7">
        <v>17.6448</v>
      </c>
      <c r="J1594" s="7">
        <v>5.6346329689978818</v>
      </c>
      <c r="K1594" s="7">
        <v>18.522636306296086</v>
      </c>
      <c r="L1594" s="7">
        <v>0.95260737770909543</v>
      </c>
      <c r="M1594" s="7" t="s">
        <v>684</v>
      </c>
      <c r="N1594" s="7" t="s">
        <v>711</v>
      </c>
      <c r="O1594" s="7" t="s">
        <v>686</v>
      </c>
    </row>
    <row r="1595" spans="2:15" ht="15">
      <c r="B1595" s="6" t="s">
        <v>116</v>
      </c>
      <c r="C1595" s="7" t="s">
        <v>690</v>
      </c>
      <c r="D1595" s="7">
        <v>13.7307355643789</v>
      </c>
      <c r="E1595" s="7">
        <v>16.631</v>
      </c>
      <c r="F1595" s="7">
        <v>5.3108893785933429</v>
      </c>
      <c r="G1595" s="7">
        <v>17.458399325014181</v>
      </c>
      <c r="H1595" s="7">
        <v>0.95260737770909543</v>
      </c>
      <c r="I1595" s="7">
        <v>15.035</v>
      </c>
      <c r="J1595" s="7">
        <v>4.8012279362125492</v>
      </c>
      <c r="K1595" s="7">
        <v>15.782997646057856</v>
      </c>
      <c r="L1595" s="7">
        <v>0.95260737770909543</v>
      </c>
      <c r="M1595" s="7" t="s">
        <v>684</v>
      </c>
      <c r="N1595" s="7" t="s">
        <v>711</v>
      </c>
      <c r="O1595" s="7" t="s">
        <v>686</v>
      </c>
    </row>
    <row r="1596" spans="2:15" ht="15">
      <c r="B1596" s="6" t="s">
        <v>116</v>
      </c>
      <c r="C1596" s="7" t="s">
        <v>691</v>
      </c>
      <c r="D1596" s="7">
        <v>16.575559217243335</v>
      </c>
      <c r="E1596" s="7">
        <v>15.069000000000001</v>
      </c>
      <c r="F1596" s="7">
        <v>4.8120853854863261</v>
      </c>
      <c r="G1596" s="7">
        <v>15.818689160521838</v>
      </c>
      <c r="H1596" s="7">
        <v>0.95260737770909543</v>
      </c>
      <c r="I1596" s="7">
        <v>13.776999999999999</v>
      </c>
      <c r="J1596" s="7">
        <v>4.3995023130828272</v>
      </c>
      <c r="K1596" s="7">
        <v>14.462411610890527</v>
      </c>
      <c r="L1596" s="7">
        <v>0.95260737770909543</v>
      </c>
      <c r="M1596" s="7" t="s">
        <v>684</v>
      </c>
      <c r="N1596" s="7" t="s">
        <v>711</v>
      </c>
      <c r="O1596" s="7" t="s">
        <v>686</v>
      </c>
    </row>
    <row r="1597" spans="2:15" ht="15">
      <c r="B1597" s="6" t="s">
        <v>116</v>
      </c>
      <c r="C1597" s="7" t="s">
        <v>692</v>
      </c>
      <c r="D1597" s="7" t="s">
        <v>661</v>
      </c>
      <c r="E1597" s="7">
        <v>16.04533517804429</v>
      </c>
      <c r="F1597" s="7">
        <v>5.1321125322180947</v>
      </c>
      <c r="G1597" s="7">
        <v>16.846108156459628</v>
      </c>
      <c r="H1597" s="7">
        <v>0.95246540203956354</v>
      </c>
      <c r="I1597" s="7">
        <v>14.753335178044289</v>
      </c>
      <c r="J1597" s="7">
        <v>4.71886535987489</v>
      </c>
      <c r="K1597" s="7">
        <v>15.489628438421184</v>
      </c>
      <c r="L1597" s="7">
        <v>0.95246540203956354</v>
      </c>
      <c r="M1597" s="7" t="s">
        <v>684</v>
      </c>
      <c r="N1597" s="7" t="s">
        <v>711</v>
      </c>
      <c r="O1597" s="7" t="s">
        <v>686</v>
      </c>
    </row>
    <row r="1598" spans="2:15" ht="15">
      <c r="B1598" s="6" t="s">
        <v>116</v>
      </c>
      <c r="C1598" s="7" t="s">
        <v>693</v>
      </c>
      <c r="D1598" s="7" t="s">
        <v>661</v>
      </c>
      <c r="E1598" s="7">
        <v>17.275462940219423</v>
      </c>
      <c r="F1598" s="7">
        <v>5.5255698227287287</v>
      </c>
      <c r="G1598" s="7">
        <v>18.137627784932217</v>
      </c>
      <c r="H1598" s="7">
        <v>0.95246540203956354</v>
      </c>
      <c r="I1598" s="7">
        <v>15.98346294021942</v>
      </c>
      <c r="J1598" s="7">
        <v>5.1123226503855266</v>
      </c>
      <c r="K1598" s="7">
        <v>16.78114806689377</v>
      </c>
      <c r="L1598" s="7">
        <v>0.95246540203956354</v>
      </c>
      <c r="M1598" s="7" t="s">
        <v>684</v>
      </c>
      <c r="N1598" s="7" t="s">
        <v>711</v>
      </c>
      <c r="O1598" s="7" t="s">
        <v>686</v>
      </c>
    </row>
    <row r="1599" spans="2:15" ht="15">
      <c r="B1599" s="6" t="s">
        <v>116</v>
      </c>
      <c r="C1599" s="7" t="s">
        <v>694</v>
      </c>
      <c r="D1599" s="7" t="s">
        <v>661</v>
      </c>
      <c r="E1599" s="7">
        <v>17.516890847507632</v>
      </c>
      <c r="F1599" s="7">
        <v>5.6027907205705212</v>
      </c>
      <c r="G1599" s="7">
        <v>18.391104611251816</v>
      </c>
      <c r="H1599" s="7">
        <v>0.95246540203956354</v>
      </c>
      <c r="I1599" s="7">
        <v>16.224890847507627</v>
      </c>
      <c r="J1599" s="7">
        <v>5.1895435482273227</v>
      </c>
      <c r="K1599" s="7">
        <v>17.034624893213369</v>
      </c>
      <c r="L1599" s="7">
        <v>0.95246540203956354</v>
      </c>
      <c r="M1599" s="7" t="s">
        <v>684</v>
      </c>
      <c r="N1599" s="7" t="s">
        <v>711</v>
      </c>
      <c r="O1599" s="7" t="s">
        <v>686</v>
      </c>
    </row>
    <row r="1600" spans="2:15" ht="15">
      <c r="B1600" s="6" t="s">
        <v>116</v>
      </c>
      <c r="C1600" s="7" t="s">
        <v>695</v>
      </c>
      <c r="D1600" s="7" t="s">
        <v>661</v>
      </c>
      <c r="E1600" s="7">
        <v>17.460960078942669</v>
      </c>
      <c r="F1600" s="7">
        <v>5.5849012221522214</v>
      </c>
      <c r="G1600" s="7">
        <v>18.332382511272968</v>
      </c>
      <c r="H1600" s="7">
        <v>0.95246540203956354</v>
      </c>
      <c r="I1600" s="7">
        <v>16.168960078942668</v>
      </c>
      <c r="J1600" s="7">
        <v>5.1716540498090131</v>
      </c>
      <c r="K1600" s="7">
        <v>16.975902793234521</v>
      </c>
      <c r="L1600" s="7">
        <v>0.95246540203956354</v>
      </c>
      <c r="M1600" s="7" t="s">
        <v>684</v>
      </c>
      <c r="N1600" s="7" t="s">
        <v>711</v>
      </c>
      <c r="O1600" s="7" t="s">
        <v>686</v>
      </c>
    </row>
    <row r="1601" spans="2:15" ht="15">
      <c r="B1601" s="6" t="s">
        <v>116</v>
      </c>
      <c r="C1601" s="7" t="s">
        <v>696</v>
      </c>
      <c r="D1601" s="7" t="s">
        <v>661</v>
      </c>
      <c r="E1601" s="7">
        <v>17.407627321363055</v>
      </c>
      <c r="F1601" s="7">
        <v>5.567842699502811</v>
      </c>
      <c r="G1601" s="7">
        <v>18.276388080960423</v>
      </c>
      <c r="H1601" s="7">
        <v>0.95246540203956354</v>
      </c>
      <c r="I1601" s="7">
        <v>16.115627321363057</v>
      </c>
      <c r="J1601" s="7">
        <v>5.1545955271595947</v>
      </c>
      <c r="K1601" s="7">
        <v>16.91990836292198</v>
      </c>
      <c r="L1601" s="7">
        <v>0.95246540203956354</v>
      </c>
      <c r="M1601" s="7" t="s">
        <v>684</v>
      </c>
      <c r="N1601" s="7" t="s">
        <v>711</v>
      </c>
      <c r="O1601" s="7" t="s">
        <v>686</v>
      </c>
    </row>
    <row r="1602" spans="2:15" ht="15">
      <c r="B1602" s="6" t="s">
        <v>116</v>
      </c>
      <c r="C1602" s="7" t="s">
        <v>697</v>
      </c>
      <c r="D1602" s="7" t="s">
        <v>661</v>
      </c>
      <c r="E1602" s="7">
        <v>17.357885778765315</v>
      </c>
      <c r="F1602" s="7">
        <v>5.5519328296680541</v>
      </c>
      <c r="G1602" s="7">
        <v>18.224164092045733</v>
      </c>
      <c r="H1602" s="7">
        <v>0.95246540203956354</v>
      </c>
      <c r="I1602" s="7">
        <v>16.065885778765317</v>
      </c>
      <c r="J1602" s="7">
        <v>5.1386856573248423</v>
      </c>
      <c r="K1602" s="7">
        <v>16.86768437400729</v>
      </c>
      <c r="L1602" s="7">
        <v>0.95246540203956354</v>
      </c>
      <c r="M1602" s="7" t="s">
        <v>684</v>
      </c>
      <c r="N1602" s="7" t="s">
        <v>711</v>
      </c>
      <c r="O1602" s="7" t="s">
        <v>686</v>
      </c>
    </row>
    <row r="1603" spans="2:15" ht="15">
      <c r="B1603" s="6" t="s">
        <v>116</v>
      </c>
      <c r="C1603" s="7" t="s">
        <v>698</v>
      </c>
      <c r="D1603" s="7" t="s">
        <v>661</v>
      </c>
      <c r="E1603" s="7">
        <v>17.310983413697688</v>
      </c>
      <c r="F1603" s="7">
        <v>5.5369310729030197</v>
      </c>
      <c r="G1603" s="7">
        <v>18.174920975217347</v>
      </c>
      <c r="H1603" s="7">
        <v>0.95246540203956354</v>
      </c>
      <c r="I1603" s="7">
        <v>16.018983413697683</v>
      </c>
      <c r="J1603" s="7">
        <v>5.1236839005598238</v>
      </c>
      <c r="K1603" s="7">
        <v>16.8184412571789</v>
      </c>
      <c r="L1603" s="7">
        <v>0.95246540203956354</v>
      </c>
      <c r="M1603" s="7" t="s">
        <v>684</v>
      </c>
      <c r="N1603" s="7" t="s">
        <v>711</v>
      </c>
      <c r="O1603" s="7" t="s">
        <v>686</v>
      </c>
    </row>
    <row r="1604" spans="2:15" ht="15">
      <c r="B1604" s="6" t="s">
        <v>116</v>
      </c>
      <c r="C1604" s="7" t="s">
        <v>699</v>
      </c>
      <c r="D1604" s="7" t="s">
        <v>661</v>
      </c>
      <c r="E1604" s="7">
        <v>17.275693123480824</v>
      </c>
      <c r="F1604" s="7">
        <v>5.5256434470181324</v>
      </c>
      <c r="G1604" s="7">
        <v>18.137869455927206</v>
      </c>
      <c r="H1604" s="7">
        <v>0.95246540203956354</v>
      </c>
      <c r="I1604" s="7">
        <v>15.983693123480823</v>
      </c>
      <c r="J1604" s="7">
        <v>5.1123962746749196</v>
      </c>
      <c r="K1604" s="7">
        <v>16.781389737888759</v>
      </c>
      <c r="L1604" s="7">
        <v>0.95246540203956354</v>
      </c>
      <c r="M1604" s="7" t="s">
        <v>684</v>
      </c>
      <c r="N1604" s="7" t="s">
        <v>711</v>
      </c>
      <c r="O1604" s="7" t="s">
        <v>686</v>
      </c>
    </row>
    <row r="1605" spans="2:15" ht="15">
      <c r="B1605" s="6" t="s">
        <v>116</v>
      </c>
      <c r="C1605" s="7" t="s">
        <v>700</v>
      </c>
      <c r="D1605" s="7" t="s">
        <v>661</v>
      </c>
      <c r="E1605" s="7">
        <v>17.288075781335156</v>
      </c>
      <c r="F1605" s="7">
        <v>5.5296040494518799</v>
      </c>
      <c r="G1605" s="7">
        <v>18.150870093879846</v>
      </c>
      <c r="H1605" s="7">
        <v>0.95246540203956354</v>
      </c>
      <c r="I1605" s="7">
        <v>15.996075781335154</v>
      </c>
      <c r="J1605" s="7">
        <v>5.1163568771086654</v>
      </c>
      <c r="K1605" s="7">
        <v>16.794390375841399</v>
      </c>
      <c r="L1605" s="7">
        <v>0.95246540203956354</v>
      </c>
      <c r="M1605" s="7" t="s">
        <v>684</v>
      </c>
      <c r="N1605" s="7" t="s">
        <v>711</v>
      </c>
      <c r="O1605" s="7" t="s">
        <v>686</v>
      </c>
    </row>
    <row r="1606" spans="2:15" ht="15">
      <c r="B1606" s="6" t="s">
        <v>116</v>
      </c>
      <c r="C1606" s="7" t="s">
        <v>701</v>
      </c>
      <c r="D1606" s="7" t="s">
        <v>661</v>
      </c>
      <c r="E1606" s="7">
        <v>17.300458439189491</v>
      </c>
      <c r="F1606" s="7">
        <v>5.5335646518856096</v>
      </c>
      <c r="G1606" s="7">
        <v>18.163870731832485</v>
      </c>
      <c r="H1606" s="7">
        <v>0.95246540203956354</v>
      </c>
      <c r="I1606" s="7">
        <v>16.008458439189486</v>
      </c>
      <c r="J1606" s="7">
        <v>5.1203174795424076</v>
      </c>
      <c r="K1606" s="7">
        <v>16.807391013794039</v>
      </c>
      <c r="L1606" s="7">
        <v>0.95246540203956354</v>
      </c>
      <c r="M1606" s="7" t="s">
        <v>684</v>
      </c>
      <c r="N1606" s="7" t="s">
        <v>711</v>
      </c>
      <c r="O1606" s="7" t="s">
        <v>686</v>
      </c>
    </row>
    <row r="1607" spans="2:15" ht="15">
      <c r="B1607" s="6" t="s">
        <v>610</v>
      </c>
      <c r="C1607" s="7" t="s">
        <v>683</v>
      </c>
      <c r="D1607" s="7">
        <v>19.11054</v>
      </c>
      <c r="E1607" s="7">
        <v>22.881</v>
      </c>
      <c r="F1607" s="7">
        <v>1.2951171271232873</v>
      </c>
      <c r="G1607" s="7">
        <v>22.917623990566039</v>
      </c>
      <c r="H1607" s="7">
        <v>0.99840192898787783</v>
      </c>
      <c r="I1607" s="7">
        <v>21.3062</v>
      </c>
      <c r="J1607" s="7">
        <v>1.2059798319091768</v>
      </c>
      <c r="K1607" s="7">
        <v>21.340303320125788</v>
      </c>
      <c r="L1607" s="7">
        <v>0.99840192898787783</v>
      </c>
      <c r="M1607" s="7" t="s">
        <v>684</v>
      </c>
      <c r="N1607" s="7" t="s">
        <v>711</v>
      </c>
      <c r="O1607" s="7" t="s">
        <v>686</v>
      </c>
    </row>
    <row r="1608" spans="2:15" ht="15">
      <c r="B1608" s="6" t="s">
        <v>610</v>
      </c>
      <c r="C1608" s="7" t="s">
        <v>687</v>
      </c>
      <c r="D1608" s="7">
        <v>19.345085000000001</v>
      </c>
      <c r="E1608" s="7">
        <v>21.664999999999999</v>
      </c>
      <c r="F1608" s="7">
        <v>1.8885946892984276</v>
      </c>
      <c r="G1608" s="7">
        <v>21.747161076803707</v>
      </c>
      <c r="H1608" s="7">
        <v>0.99622198610137924</v>
      </c>
      <c r="I1608" s="7">
        <v>20.090499999999999</v>
      </c>
      <c r="J1608" s="7">
        <v>1.7513414080475604</v>
      </c>
      <c r="K1608" s="7">
        <v>20.166690035242322</v>
      </c>
      <c r="L1608" s="7">
        <v>0.99622198610137924</v>
      </c>
      <c r="M1608" s="7" t="s">
        <v>684</v>
      </c>
      <c r="N1608" s="7" t="s">
        <v>711</v>
      </c>
      <c r="O1608" s="7" t="s">
        <v>686</v>
      </c>
    </row>
    <row r="1609" spans="2:15" ht="15">
      <c r="B1609" s="6" t="s">
        <v>610</v>
      </c>
      <c r="C1609" s="7" t="s">
        <v>688</v>
      </c>
      <c r="D1609" s="7">
        <v>19.085373000000001</v>
      </c>
      <c r="E1609" s="7">
        <v>21.806999999999999</v>
      </c>
      <c r="F1609" s="7">
        <v>2.5119574114513883</v>
      </c>
      <c r="G1609" s="7">
        <v>21.95119994526371</v>
      </c>
      <c r="H1609" s="7">
        <v>0.99343088552683767</v>
      </c>
      <c r="I1609" s="7">
        <v>20.232199999999999</v>
      </c>
      <c r="J1609" s="7">
        <v>2.3305555436312622</v>
      </c>
      <c r="K1609" s="7">
        <v>20.365986496655406</v>
      </c>
      <c r="L1609" s="7">
        <v>0.99343088552683767</v>
      </c>
      <c r="M1609" s="7" t="s">
        <v>684</v>
      </c>
      <c r="N1609" s="7" t="s">
        <v>711</v>
      </c>
      <c r="O1609" s="7" t="s">
        <v>686</v>
      </c>
    </row>
    <row r="1610" spans="2:15" ht="15">
      <c r="B1610" s="6" t="s">
        <v>610</v>
      </c>
      <c r="C1610" s="7" t="s">
        <v>689</v>
      </c>
      <c r="D1610" s="7" t="s">
        <v>661</v>
      </c>
      <c r="E1610" s="7" t="s">
        <v>661</v>
      </c>
      <c r="F1610" s="7" t="s">
        <v>661</v>
      </c>
      <c r="G1610" s="7" t="s">
        <v>661</v>
      </c>
      <c r="H1610" s="7" t="s">
        <v>661</v>
      </c>
      <c r="I1610" s="7" t="s">
        <v>661</v>
      </c>
      <c r="J1610" s="7" t="s">
        <v>661</v>
      </c>
      <c r="K1610" s="7" t="s">
        <v>661</v>
      </c>
      <c r="L1610" s="7" t="s">
        <v>661</v>
      </c>
      <c r="M1610" s="7" t="s">
        <v>684</v>
      </c>
      <c r="N1610" s="7" t="s">
        <v>711</v>
      </c>
      <c r="O1610" s="7" t="s">
        <v>686</v>
      </c>
    </row>
    <row r="1611" spans="2:15" ht="15">
      <c r="B1611" s="6" t="s">
        <v>610</v>
      </c>
      <c r="C1611" s="7" t="s">
        <v>690</v>
      </c>
      <c r="D1611" s="7" t="s">
        <v>661</v>
      </c>
      <c r="E1611" s="7" t="s">
        <v>661</v>
      </c>
      <c r="F1611" s="7" t="s">
        <v>661</v>
      </c>
      <c r="G1611" s="7" t="s">
        <v>661</v>
      </c>
      <c r="H1611" s="7" t="s">
        <v>661</v>
      </c>
      <c r="I1611" s="7" t="s">
        <v>661</v>
      </c>
      <c r="J1611" s="7" t="s">
        <v>661</v>
      </c>
      <c r="K1611" s="7" t="s">
        <v>661</v>
      </c>
      <c r="L1611" s="7" t="s">
        <v>661</v>
      </c>
      <c r="M1611" s="7" t="s">
        <v>684</v>
      </c>
      <c r="N1611" s="7" t="s">
        <v>711</v>
      </c>
      <c r="O1611" s="7" t="s">
        <v>686</v>
      </c>
    </row>
    <row r="1612" spans="2:15" ht="15">
      <c r="B1612" s="6" t="s">
        <v>610</v>
      </c>
      <c r="C1612" s="7" t="s">
        <v>691</v>
      </c>
      <c r="D1612" s="7" t="s">
        <v>661</v>
      </c>
      <c r="E1612" s="7" t="s">
        <v>661</v>
      </c>
      <c r="F1612" s="7" t="s">
        <v>661</v>
      </c>
      <c r="G1612" s="7" t="s">
        <v>661</v>
      </c>
      <c r="H1612" s="7" t="s">
        <v>661</v>
      </c>
      <c r="I1612" s="7" t="s">
        <v>661</v>
      </c>
      <c r="J1612" s="7" t="s">
        <v>661</v>
      </c>
      <c r="K1612" s="7" t="s">
        <v>661</v>
      </c>
      <c r="L1612" s="7" t="s">
        <v>661</v>
      </c>
      <c r="M1612" s="7" t="s">
        <v>684</v>
      </c>
      <c r="N1612" s="7" t="s">
        <v>711</v>
      </c>
      <c r="O1612" s="7" t="s">
        <v>686</v>
      </c>
    </row>
    <row r="1613" spans="2:15" ht="15">
      <c r="B1613" s="6" t="s">
        <v>610</v>
      </c>
      <c r="C1613" s="7" t="s">
        <v>692</v>
      </c>
      <c r="D1613" s="7" t="s">
        <v>661</v>
      </c>
      <c r="E1613" s="7" t="s">
        <v>661</v>
      </c>
      <c r="F1613" s="7" t="s">
        <v>661</v>
      </c>
      <c r="G1613" s="7" t="s">
        <v>661</v>
      </c>
      <c r="H1613" s="7" t="s">
        <v>661</v>
      </c>
      <c r="I1613" s="7" t="s">
        <v>661</v>
      </c>
      <c r="J1613" s="7" t="s">
        <v>661</v>
      </c>
      <c r="K1613" s="7" t="s">
        <v>661</v>
      </c>
      <c r="L1613" s="7" t="s">
        <v>661</v>
      </c>
      <c r="M1613" s="7" t="s">
        <v>684</v>
      </c>
      <c r="N1613" s="7" t="s">
        <v>711</v>
      </c>
      <c r="O1613" s="7" t="s">
        <v>686</v>
      </c>
    </row>
    <row r="1614" spans="2:15" ht="15">
      <c r="B1614" s="6" t="s">
        <v>610</v>
      </c>
      <c r="C1614" s="7" t="s">
        <v>693</v>
      </c>
      <c r="D1614" s="7" t="s">
        <v>661</v>
      </c>
      <c r="E1614" s="7" t="s">
        <v>661</v>
      </c>
      <c r="F1614" s="7" t="s">
        <v>661</v>
      </c>
      <c r="G1614" s="7" t="s">
        <v>661</v>
      </c>
      <c r="H1614" s="7" t="s">
        <v>661</v>
      </c>
      <c r="I1614" s="7" t="s">
        <v>661</v>
      </c>
      <c r="J1614" s="7" t="s">
        <v>661</v>
      </c>
      <c r="K1614" s="7" t="s">
        <v>661</v>
      </c>
      <c r="L1614" s="7" t="s">
        <v>661</v>
      </c>
      <c r="M1614" s="7" t="s">
        <v>684</v>
      </c>
      <c r="N1614" s="7" t="s">
        <v>711</v>
      </c>
      <c r="O1614" s="7" t="s">
        <v>686</v>
      </c>
    </row>
    <row r="1615" spans="2:15" ht="15">
      <c r="B1615" s="6" t="s">
        <v>610</v>
      </c>
      <c r="C1615" s="7" t="s">
        <v>694</v>
      </c>
      <c r="D1615" s="7" t="s">
        <v>661</v>
      </c>
      <c r="E1615" s="7" t="s">
        <v>661</v>
      </c>
      <c r="F1615" s="7" t="s">
        <v>661</v>
      </c>
      <c r="G1615" s="7" t="s">
        <v>661</v>
      </c>
      <c r="H1615" s="7" t="s">
        <v>661</v>
      </c>
      <c r="I1615" s="7" t="s">
        <v>661</v>
      </c>
      <c r="J1615" s="7" t="s">
        <v>661</v>
      </c>
      <c r="K1615" s="7" t="s">
        <v>661</v>
      </c>
      <c r="L1615" s="7" t="s">
        <v>661</v>
      </c>
      <c r="M1615" s="7" t="s">
        <v>684</v>
      </c>
      <c r="N1615" s="7" t="s">
        <v>711</v>
      </c>
      <c r="O1615" s="7" t="s">
        <v>686</v>
      </c>
    </row>
    <row r="1616" spans="2:15" ht="15">
      <c r="B1616" s="6" t="s">
        <v>610</v>
      </c>
      <c r="C1616" s="7" t="s">
        <v>695</v>
      </c>
      <c r="D1616" s="7" t="s">
        <v>661</v>
      </c>
      <c r="E1616" s="7" t="s">
        <v>661</v>
      </c>
      <c r="F1616" s="7" t="s">
        <v>661</v>
      </c>
      <c r="G1616" s="7" t="s">
        <v>661</v>
      </c>
      <c r="H1616" s="7" t="s">
        <v>661</v>
      </c>
      <c r="I1616" s="7" t="s">
        <v>661</v>
      </c>
      <c r="J1616" s="7" t="s">
        <v>661</v>
      </c>
      <c r="K1616" s="7" t="s">
        <v>661</v>
      </c>
      <c r="L1616" s="7" t="s">
        <v>661</v>
      </c>
      <c r="M1616" s="7" t="s">
        <v>684</v>
      </c>
      <c r="N1616" s="7" t="s">
        <v>711</v>
      </c>
      <c r="O1616" s="7" t="s">
        <v>686</v>
      </c>
    </row>
    <row r="1617" spans="2:15" ht="15">
      <c r="B1617" s="6" t="s">
        <v>610</v>
      </c>
      <c r="C1617" s="7" t="s">
        <v>696</v>
      </c>
      <c r="D1617" s="7" t="s">
        <v>661</v>
      </c>
      <c r="E1617" s="7" t="s">
        <v>661</v>
      </c>
      <c r="F1617" s="7" t="s">
        <v>661</v>
      </c>
      <c r="G1617" s="7" t="s">
        <v>661</v>
      </c>
      <c r="H1617" s="7" t="s">
        <v>661</v>
      </c>
      <c r="I1617" s="7" t="s">
        <v>661</v>
      </c>
      <c r="J1617" s="7" t="s">
        <v>661</v>
      </c>
      <c r="K1617" s="7" t="s">
        <v>661</v>
      </c>
      <c r="L1617" s="7" t="s">
        <v>661</v>
      </c>
      <c r="M1617" s="7" t="s">
        <v>684</v>
      </c>
      <c r="N1617" s="7" t="s">
        <v>711</v>
      </c>
      <c r="O1617" s="7" t="s">
        <v>686</v>
      </c>
    </row>
    <row r="1618" spans="2:15" ht="15">
      <c r="B1618" s="6" t="s">
        <v>610</v>
      </c>
      <c r="C1618" s="7" t="s">
        <v>697</v>
      </c>
      <c r="D1618" s="7" t="s">
        <v>661</v>
      </c>
      <c r="E1618" s="7" t="s">
        <v>661</v>
      </c>
      <c r="F1618" s="7" t="s">
        <v>661</v>
      </c>
      <c r="G1618" s="7" t="s">
        <v>661</v>
      </c>
      <c r="H1618" s="7" t="s">
        <v>661</v>
      </c>
      <c r="I1618" s="7" t="s">
        <v>661</v>
      </c>
      <c r="J1618" s="7" t="s">
        <v>661</v>
      </c>
      <c r="K1618" s="7" t="s">
        <v>661</v>
      </c>
      <c r="L1618" s="7" t="s">
        <v>661</v>
      </c>
      <c r="M1618" s="7" t="s">
        <v>684</v>
      </c>
      <c r="N1618" s="7" t="s">
        <v>711</v>
      </c>
      <c r="O1618" s="7" t="s">
        <v>686</v>
      </c>
    </row>
    <row r="1619" spans="2:15" ht="15">
      <c r="B1619" s="6" t="s">
        <v>610</v>
      </c>
      <c r="C1619" s="7" t="s">
        <v>698</v>
      </c>
      <c r="D1619" s="7" t="s">
        <v>661</v>
      </c>
      <c r="E1619" s="7" t="s">
        <v>661</v>
      </c>
      <c r="F1619" s="7" t="s">
        <v>661</v>
      </c>
      <c r="G1619" s="7" t="s">
        <v>661</v>
      </c>
      <c r="H1619" s="7" t="s">
        <v>661</v>
      </c>
      <c r="I1619" s="7" t="s">
        <v>661</v>
      </c>
      <c r="J1619" s="7" t="s">
        <v>661</v>
      </c>
      <c r="K1619" s="7" t="s">
        <v>661</v>
      </c>
      <c r="L1619" s="7" t="s">
        <v>661</v>
      </c>
      <c r="M1619" s="7" t="s">
        <v>684</v>
      </c>
      <c r="N1619" s="7" t="s">
        <v>711</v>
      </c>
      <c r="O1619" s="7" t="s">
        <v>686</v>
      </c>
    </row>
    <row r="1620" spans="2:15" ht="15">
      <c r="B1620" s="6" t="s">
        <v>610</v>
      </c>
      <c r="C1620" s="7" t="s">
        <v>699</v>
      </c>
      <c r="D1620" s="7" t="s">
        <v>661</v>
      </c>
      <c r="E1620" s="7" t="s">
        <v>661</v>
      </c>
      <c r="F1620" s="7" t="s">
        <v>661</v>
      </c>
      <c r="G1620" s="7" t="s">
        <v>661</v>
      </c>
      <c r="H1620" s="7" t="s">
        <v>661</v>
      </c>
      <c r="I1620" s="7" t="s">
        <v>661</v>
      </c>
      <c r="J1620" s="7" t="s">
        <v>661</v>
      </c>
      <c r="K1620" s="7" t="s">
        <v>661</v>
      </c>
      <c r="L1620" s="7" t="s">
        <v>661</v>
      </c>
      <c r="M1620" s="7" t="s">
        <v>684</v>
      </c>
      <c r="N1620" s="7" t="s">
        <v>711</v>
      </c>
      <c r="O1620" s="7" t="s">
        <v>686</v>
      </c>
    </row>
    <row r="1621" spans="2:15" ht="15">
      <c r="B1621" s="6" t="s">
        <v>610</v>
      </c>
      <c r="C1621" s="7" t="s">
        <v>700</v>
      </c>
      <c r="D1621" s="7" t="s">
        <v>661</v>
      </c>
      <c r="E1621" s="7" t="s">
        <v>661</v>
      </c>
      <c r="F1621" s="7" t="s">
        <v>661</v>
      </c>
      <c r="G1621" s="7" t="s">
        <v>661</v>
      </c>
      <c r="H1621" s="7" t="s">
        <v>661</v>
      </c>
      <c r="I1621" s="7" t="s">
        <v>661</v>
      </c>
      <c r="J1621" s="7" t="s">
        <v>661</v>
      </c>
      <c r="K1621" s="7" t="s">
        <v>661</v>
      </c>
      <c r="L1621" s="7" t="s">
        <v>661</v>
      </c>
      <c r="M1621" s="7" t="s">
        <v>684</v>
      </c>
      <c r="N1621" s="7" t="s">
        <v>711</v>
      </c>
      <c r="O1621" s="7" t="s">
        <v>686</v>
      </c>
    </row>
    <row r="1622" spans="2:15" ht="15">
      <c r="B1622" s="6" t="s">
        <v>610</v>
      </c>
      <c r="C1622" s="7" t="s">
        <v>701</v>
      </c>
      <c r="D1622" s="7" t="s">
        <v>661</v>
      </c>
      <c r="E1622" s="7" t="s">
        <v>661</v>
      </c>
      <c r="F1622" s="7" t="s">
        <v>661</v>
      </c>
      <c r="G1622" s="7" t="s">
        <v>661</v>
      </c>
      <c r="H1622" s="7" t="s">
        <v>661</v>
      </c>
      <c r="I1622" s="7" t="s">
        <v>661</v>
      </c>
      <c r="J1622" s="7" t="s">
        <v>661</v>
      </c>
      <c r="K1622" s="7" t="s">
        <v>661</v>
      </c>
      <c r="L1622" s="7" t="s">
        <v>661</v>
      </c>
      <c r="M1622" s="7" t="s">
        <v>684</v>
      </c>
      <c r="N1622" s="7" t="s">
        <v>711</v>
      </c>
      <c r="O1622" s="7" t="s">
        <v>686</v>
      </c>
    </row>
    <row r="1623" spans="2:15" ht="15">
      <c r="B1623" s="6" t="s">
        <v>135</v>
      </c>
      <c r="C1623" s="7" t="s">
        <v>683</v>
      </c>
      <c r="D1623" s="7">
        <v>19.003644999999999</v>
      </c>
      <c r="E1623" s="7">
        <v>23.811</v>
      </c>
      <c r="F1623" s="7">
        <v>0.90280700578210216</v>
      </c>
      <c r="G1623" s="7">
        <v>23.828109062401264</v>
      </c>
      <c r="H1623" s="7">
        <v>0.99928197985176004</v>
      </c>
      <c r="I1623" s="7">
        <v>21.6035</v>
      </c>
      <c r="J1623" s="7">
        <v>0.81910844355187995</v>
      </c>
      <c r="K1623" s="7">
        <v>21.619022894023171</v>
      </c>
      <c r="L1623" s="7">
        <v>0.99928197985176004</v>
      </c>
      <c r="M1623" s="7" t="s">
        <v>684</v>
      </c>
      <c r="N1623" s="7" t="s">
        <v>711</v>
      </c>
      <c r="O1623" s="7" t="s">
        <v>686</v>
      </c>
    </row>
    <row r="1624" spans="2:15" ht="15">
      <c r="B1624" s="6" t="s">
        <v>135</v>
      </c>
      <c r="C1624" s="7" t="s">
        <v>687</v>
      </c>
      <c r="D1624" s="7">
        <v>13.830748</v>
      </c>
      <c r="E1624" s="7">
        <v>13.916</v>
      </c>
      <c r="F1624" s="7">
        <v>0.43486362779923365</v>
      </c>
      <c r="G1624" s="7">
        <v>13.922792908564816</v>
      </c>
      <c r="H1624" s="7">
        <v>0.99951210158698578</v>
      </c>
      <c r="I1624" s="7">
        <v>12.7339</v>
      </c>
      <c r="J1624" s="7">
        <v>0.39792396881520042</v>
      </c>
      <c r="K1624" s="7">
        <v>12.740115882320602</v>
      </c>
      <c r="L1624" s="7">
        <v>0.99951210158698578</v>
      </c>
      <c r="M1624" s="7" t="s">
        <v>684</v>
      </c>
      <c r="N1624" s="7" t="s">
        <v>711</v>
      </c>
      <c r="O1624" s="7" t="s">
        <v>686</v>
      </c>
    </row>
    <row r="1625" spans="2:15" ht="15">
      <c r="B1625" s="6" t="s">
        <v>135</v>
      </c>
      <c r="C1625" s="7" t="s">
        <v>688</v>
      </c>
      <c r="D1625" s="7">
        <v>13.869160000000001</v>
      </c>
      <c r="E1625" s="7">
        <v>14.452</v>
      </c>
      <c r="F1625" s="7">
        <v>0.52550979623848726</v>
      </c>
      <c r="G1625" s="7">
        <v>14.461551249639252</v>
      </c>
      <c r="H1625" s="7">
        <v>0.99933954183238194</v>
      </c>
      <c r="I1625" s="7">
        <v>13.3401</v>
      </c>
      <c r="J1625" s="7">
        <v>0.48507841356220094</v>
      </c>
      <c r="K1625" s="7">
        <v>13.348916400865802</v>
      </c>
      <c r="L1625" s="7">
        <v>0.99933954183238194</v>
      </c>
      <c r="M1625" s="7" t="s">
        <v>684</v>
      </c>
      <c r="N1625" s="7" t="s">
        <v>711</v>
      </c>
      <c r="O1625" s="7" t="s">
        <v>686</v>
      </c>
    </row>
    <row r="1626" spans="2:15" ht="15">
      <c r="B1626" s="6" t="s">
        <v>135</v>
      </c>
      <c r="C1626" s="7" t="s">
        <v>689</v>
      </c>
      <c r="D1626" s="7">
        <v>14.154999999999999</v>
      </c>
      <c r="E1626" s="7">
        <v>15.928000000000001</v>
      </c>
      <c r="F1626" s="7">
        <v>0.50110813317992753</v>
      </c>
      <c r="G1626" s="7">
        <v>15.935880689850157</v>
      </c>
      <c r="H1626" s="7">
        <v>0.99950547509713883</v>
      </c>
      <c r="I1626" s="7">
        <v>14.574</v>
      </c>
      <c r="J1626" s="7">
        <v>0.45851016655976745</v>
      </c>
      <c r="K1626" s="7">
        <v>14.581210771840542</v>
      </c>
      <c r="L1626" s="7">
        <v>0.99950547509713883</v>
      </c>
      <c r="M1626" s="7" t="s">
        <v>684</v>
      </c>
      <c r="N1626" s="7" t="s">
        <v>711</v>
      </c>
      <c r="O1626" s="7" t="s">
        <v>686</v>
      </c>
    </row>
    <row r="1627" spans="2:15" ht="15">
      <c r="B1627" s="6" t="s">
        <v>135</v>
      </c>
      <c r="C1627" s="7" t="s">
        <v>690</v>
      </c>
      <c r="D1627" s="7">
        <v>15.759</v>
      </c>
      <c r="E1627" s="7">
        <v>17.225000000000001</v>
      </c>
      <c r="F1627" s="7">
        <v>3.2850269546167241</v>
      </c>
      <c r="G1627" s="7">
        <v>17.535450581395349</v>
      </c>
      <c r="H1627" s="7">
        <v>0.98229583095374073</v>
      </c>
      <c r="I1627" s="7">
        <v>15.445</v>
      </c>
      <c r="J1627" s="7">
        <v>2.9455582765779647</v>
      </c>
      <c r="K1627" s="7">
        <v>15.723369186046511</v>
      </c>
      <c r="L1627" s="7">
        <v>0.98229583095374073</v>
      </c>
      <c r="M1627" s="7" t="s">
        <v>684</v>
      </c>
      <c r="N1627" s="7" t="s">
        <v>711</v>
      </c>
      <c r="O1627" s="7" t="s">
        <v>686</v>
      </c>
    </row>
    <row r="1628" spans="2:15" ht="15">
      <c r="B1628" s="6" t="s">
        <v>135</v>
      </c>
      <c r="C1628" s="7" t="s">
        <v>691</v>
      </c>
      <c r="D1628" s="7">
        <v>21.175000000000001</v>
      </c>
      <c r="E1628" s="7">
        <v>18.009</v>
      </c>
      <c r="F1628" s="7">
        <v>2.4093788739851743</v>
      </c>
      <c r="G1628" s="7">
        <v>18.169457547169813</v>
      </c>
      <c r="H1628" s="7">
        <v>0.99116883116883114</v>
      </c>
      <c r="I1628" s="7">
        <v>16.532</v>
      </c>
      <c r="J1628" s="7">
        <v>2.2117747539964934</v>
      </c>
      <c r="K1628" s="7">
        <v>16.679297693920336</v>
      </c>
      <c r="L1628" s="7">
        <v>0.99116883116883114</v>
      </c>
      <c r="M1628" s="7" t="s">
        <v>684</v>
      </c>
      <c r="N1628" s="7" t="s">
        <v>711</v>
      </c>
      <c r="O1628" s="7" t="s">
        <v>686</v>
      </c>
    </row>
    <row r="1629" spans="2:15" ht="15">
      <c r="B1629" s="6" t="s">
        <v>135</v>
      </c>
      <c r="C1629" s="7" t="s">
        <v>692</v>
      </c>
      <c r="D1629" s="7" t="s">
        <v>661</v>
      </c>
      <c r="E1629" s="7">
        <v>14.431121873297924</v>
      </c>
      <c r="F1629" s="7">
        <v>1.4214554013007357</v>
      </c>
      <c r="G1629" s="7">
        <v>14.500959071036123</v>
      </c>
      <c r="H1629" s="7">
        <v>0.99518396008180654</v>
      </c>
      <c r="I1629" s="7">
        <v>12.954121873297922</v>
      </c>
      <c r="J1629" s="7">
        <v>1.2759719353474912</v>
      </c>
      <c r="K1629" s="7">
        <v>13.016811356397929</v>
      </c>
      <c r="L1629" s="7">
        <v>0.99518396008180654</v>
      </c>
      <c r="M1629" s="7" t="s">
        <v>684</v>
      </c>
      <c r="N1629" s="7" t="s">
        <v>711</v>
      </c>
      <c r="O1629" s="7" t="s">
        <v>686</v>
      </c>
    </row>
    <row r="1630" spans="2:15" ht="15">
      <c r="B1630" s="6" t="s">
        <v>135</v>
      </c>
      <c r="C1630" s="7" t="s">
        <v>693</v>
      </c>
      <c r="D1630" s="7" t="s">
        <v>661</v>
      </c>
      <c r="E1630" s="7">
        <v>19.833413021575012</v>
      </c>
      <c r="F1630" s="7">
        <v>1.9535772972655097</v>
      </c>
      <c r="G1630" s="7">
        <v>19.929393777553106</v>
      </c>
      <c r="H1630" s="7">
        <v>0.99518396008180654</v>
      </c>
      <c r="I1630" s="7">
        <v>18.356413021575012</v>
      </c>
      <c r="J1630" s="7">
        <v>1.8080938313122459</v>
      </c>
      <c r="K1630" s="7">
        <v>18.445246062914912</v>
      </c>
      <c r="L1630" s="7">
        <v>0.99518396008180654</v>
      </c>
      <c r="M1630" s="7" t="s">
        <v>684</v>
      </c>
      <c r="N1630" s="7" t="s">
        <v>711</v>
      </c>
      <c r="O1630" s="7" t="s">
        <v>686</v>
      </c>
    </row>
    <row r="1631" spans="2:15" ht="15">
      <c r="B1631" s="6" t="s">
        <v>135</v>
      </c>
      <c r="C1631" s="7" t="s">
        <v>694</v>
      </c>
      <c r="D1631" s="7" t="s">
        <v>661</v>
      </c>
      <c r="E1631" s="7">
        <v>21.592764217502705</v>
      </c>
      <c r="F1631" s="7">
        <v>2.1268721583437307</v>
      </c>
      <c r="G1631" s="7">
        <v>21.697259083363569</v>
      </c>
      <c r="H1631" s="7">
        <v>0.99518396008180654</v>
      </c>
      <c r="I1631" s="7">
        <v>20.115764217502708</v>
      </c>
      <c r="J1631" s="7">
        <v>1.9813886923904744</v>
      </c>
      <c r="K1631" s="7">
        <v>20.213111368725379</v>
      </c>
      <c r="L1631" s="7">
        <v>0.99518396008180654</v>
      </c>
      <c r="M1631" s="7" t="s">
        <v>684</v>
      </c>
      <c r="N1631" s="7" t="s">
        <v>711</v>
      </c>
      <c r="O1631" s="7" t="s">
        <v>686</v>
      </c>
    </row>
    <row r="1632" spans="2:15" ht="15">
      <c r="B1632" s="6" t="s">
        <v>135</v>
      </c>
      <c r="C1632" s="7" t="s">
        <v>695</v>
      </c>
      <c r="D1632" s="7" t="s">
        <v>661</v>
      </c>
      <c r="E1632" s="7">
        <v>26.167483075935134</v>
      </c>
      <c r="F1632" s="7">
        <v>2.5774787631416181</v>
      </c>
      <c r="G1632" s="7">
        <v>26.294116591051271</v>
      </c>
      <c r="H1632" s="7">
        <v>0.99518396008180654</v>
      </c>
      <c r="I1632" s="7">
        <v>24.690483075935131</v>
      </c>
      <c r="J1632" s="7">
        <v>2.4319952971883509</v>
      </c>
      <c r="K1632" s="7">
        <v>24.809968876413073</v>
      </c>
      <c r="L1632" s="7">
        <v>0.99518396008180654</v>
      </c>
      <c r="M1632" s="7" t="s">
        <v>684</v>
      </c>
      <c r="N1632" s="7" t="s">
        <v>711</v>
      </c>
      <c r="O1632" s="7" t="s">
        <v>686</v>
      </c>
    </row>
    <row r="1633" spans="2:15" ht="15">
      <c r="B1633" s="6" t="s">
        <v>135</v>
      </c>
      <c r="C1633" s="7" t="s">
        <v>696</v>
      </c>
      <c r="D1633" s="7" t="s">
        <v>661</v>
      </c>
      <c r="E1633" s="7">
        <v>26.745071217901994</v>
      </c>
      <c r="F1633" s="7">
        <v>2.6343707907562655</v>
      </c>
      <c r="G1633" s="7">
        <v>26.874499882115749</v>
      </c>
      <c r="H1633" s="7">
        <v>0.99518396008180654</v>
      </c>
      <c r="I1633" s="7">
        <v>25.268071217901991</v>
      </c>
      <c r="J1633" s="7">
        <v>2.4888873248029868</v>
      </c>
      <c r="K1633" s="7">
        <v>25.390352167477552</v>
      </c>
      <c r="L1633" s="7">
        <v>0.99518396008180654</v>
      </c>
      <c r="M1633" s="7" t="s">
        <v>684</v>
      </c>
      <c r="N1633" s="7" t="s">
        <v>711</v>
      </c>
      <c r="O1633" s="7" t="s">
        <v>686</v>
      </c>
    </row>
    <row r="1634" spans="2:15" ht="15">
      <c r="B1634" s="6" t="s">
        <v>135</v>
      </c>
      <c r="C1634" s="7" t="s">
        <v>697</v>
      </c>
      <c r="D1634" s="7" t="s">
        <v>661</v>
      </c>
      <c r="E1634" s="7">
        <v>29.396866880198466</v>
      </c>
      <c r="F1634" s="7">
        <v>2.8955708069720236</v>
      </c>
      <c r="G1634" s="7">
        <v>29.539128502213774</v>
      </c>
      <c r="H1634" s="7">
        <v>0.99518396008180654</v>
      </c>
      <c r="I1634" s="7">
        <v>27.919866880198466</v>
      </c>
      <c r="J1634" s="7">
        <v>2.7500873410187858</v>
      </c>
      <c r="K1634" s="7">
        <v>28.05498078757558</v>
      </c>
      <c r="L1634" s="7">
        <v>0.99518396008180654</v>
      </c>
      <c r="M1634" s="7" t="s">
        <v>684</v>
      </c>
      <c r="N1634" s="7" t="s">
        <v>711</v>
      </c>
      <c r="O1634" s="7" t="s">
        <v>686</v>
      </c>
    </row>
    <row r="1635" spans="2:15" ht="15">
      <c r="B1635" s="6" t="s">
        <v>135</v>
      </c>
      <c r="C1635" s="7" t="s">
        <v>698</v>
      </c>
      <c r="D1635" s="7" t="s">
        <v>661</v>
      </c>
      <c r="E1635" s="7">
        <v>32.210953691631765</v>
      </c>
      <c r="F1635" s="7">
        <v>3.172756387757806</v>
      </c>
      <c r="G1635" s="7">
        <v>32.366833654537544</v>
      </c>
      <c r="H1635" s="7">
        <v>0.99518396008180654</v>
      </c>
      <c r="I1635" s="7">
        <v>30.733953691631765</v>
      </c>
      <c r="J1635" s="7">
        <v>3.0272729218045984</v>
      </c>
      <c r="K1635" s="7">
        <v>30.882685939899353</v>
      </c>
      <c r="L1635" s="7">
        <v>0.99518396008180654</v>
      </c>
      <c r="M1635" s="7" t="s">
        <v>684</v>
      </c>
      <c r="N1635" s="7" t="s">
        <v>711</v>
      </c>
      <c r="O1635" s="7" t="s">
        <v>686</v>
      </c>
    </row>
    <row r="1636" spans="2:15" ht="15">
      <c r="B1636" s="6" t="s">
        <v>135</v>
      </c>
      <c r="C1636" s="7" t="s">
        <v>699</v>
      </c>
      <c r="D1636" s="7" t="s">
        <v>661</v>
      </c>
      <c r="E1636" s="7">
        <v>35.118817214932548</v>
      </c>
      <c r="F1636" s="7">
        <v>3.4591789090096228</v>
      </c>
      <c r="G1636" s="7">
        <v>35.288769336722126</v>
      </c>
      <c r="H1636" s="7">
        <v>0.99518396008180654</v>
      </c>
      <c r="I1636" s="7">
        <v>33.641817214932551</v>
      </c>
      <c r="J1636" s="7">
        <v>3.313695443056365</v>
      </c>
      <c r="K1636" s="7">
        <v>33.804621622083936</v>
      </c>
      <c r="L1636" s="7">
        <v>0.99518396008180654</v>
      </c>
      <c r="M1636" s="7" t="s">
        <v>684</v>
      </c>
      <c r="N1636" s="7" t="s">
        <v>711</v>
      </c>
      <c r="O1636" s="7" t="s">
        <v>686</v>
      </c>
    </row>
    <row r="1637" spans="2:15" ht="15">
      <c r="B1637" s="6" t="s">
        <v>135</v>
      </c>
      <c r="C1637" s="7" t="s">
        <v>700</v>
      </c>
      <c r="D1637" s="7" t="s">
        <v>661</v>
      </c>
      <c r="E1637" s="7">
        <v>38.083276359141387</v>
      </c>
      <c r="F1637" s="7">
        <v>3.751176059298202</v>
      </c>
      <c r="G1637" s="7">
        <v>38.267574525629257</v>
      </c>
      <c r="H1637" s="7">
        <v>0.99518396008180654</v>
      </c>
      <c r="I1637" s="7">
        <v>36.606276359141383</v>
      </c>
      <c r="J1637" s="7">
        <v>3.6056925933450255</v>
      </c>
      <c r="K1637" s="7">
        <v>36.783426810991067</v>
      </c>
      <c r="L1637" s="7">
        <v>0.99518396008180654</v>
      </c>
      <c r="M1637" s="7" t="s">
        <v>684</v>
      </c>
      <c r="N1637" s="7" t="s">
        <v>711</v>
      </c>
      <c r="O1637" s="7" t="s">
        <v>686</v>
      </c>
    </row>
    <row r="1638" spans="2:15" ht="15">
      <c r="B1638" s="6" t="s">
        <v>135</v>
      </c>
      <c r="C1638" s="7" t="s">
        <v>701</v>
      </c>
      <c r="D1638" s="7" t="s">
        <v>661</v>
      </c>
      <c r="E1638" s="7">
        <v>39.853514751252042</v>
      </c>
      <c r="F1638" s="7">
        <v>3.9255433015783949</v>
      </c>
      <c r="G1638" s="7">
        <v>40.046379714536386</v>
      </c>
      <c r="H1638" s="7">
        <v>0.99518396008180654</v>
      </c>
      <c r="I1638" s="7">
        <v>38.376514751252039</v>
      </c>
      <c r="J1638" s="7">
        <v>3.7800598356251589</v>
      </c>
      <c r="K1638" s="7">
        <v>38.562231999898188</v>
      </c>
      <c r="L1638" s="7">
        <v>0.99518396008180654</v>
      </c>
      <c r="M1638" s="7" t="s">
        <v>684</v>
      </c>
      <c r="N1638" s="7" t="s">
        <v>711</v>
      </c>
      <c r="O1638" s="7" t="s">
        <v>686</v>
      </c>
    </row>
    <row r="1639" spans="2:15" ht="15">
      <c r="B1639" s="6" t="s">
        <v>151</v>
      </c>
      <c r="C1639" s="7" t="s">
        <v>683</v>
      </c>
      <c r="D1639" s="7">
        <v>30.056529999999999</v>
      </c>
      <c r="E1639" s="7">
        <v>36.74</v>
      </c>
      <c r="F1639" s="7">
        <v>16.964382706286557</v>
      </c>
      <c r="G1639" s="7">
        <v>40.467491652008214</v>
      </c>
      <c r="H1639" s="7">
        <v>0.90788923405329891</v>
      </c>
      <c r="I1639" s="7">
        <v>33.424599999999998</v>
      </c>
      <c r="J1639" s="7">
        <v>15.433524937521657</v>
      </c>
      <c r="K1639" s="7">
        <v>36.815724590955732</v>
      </c>
      <c r="L1639" s="7">
        <v>0.90788923405329891</v>
      </c>
      <c r="M1639" s="7" t="s">
        <v>684</v>
      </c>
      <c r="N1639" s="7" t="s">
        <v>711</v>
      </c>
      <c r="O1639" s="7" t="s">
        <v>686</v>
      </c>
    </row>
    <row r="1640" spans="2:15" ht="15">
      <c r="B1640" s="6" t="s">
        <v>151</v>
      </c>
      <c r="C1640" s="7" t="s">
        <v>687</v>
      </c>
      <c r="D1640" s="7">
        <v>37.293199999999999</v>
      </c>
      <c r="E1640" s="7">
        <v>35.183999999999997</v>
      </c>
      <c r="F1640" s="7">
        <v>13.373175116602168</v>
      </c>
      <c r="G1640" s="7">
        <v>37.639814939759034</v>
      </c>
      <c r="H1640" s="7">
        <v>0.93475486147608677</v>
      </c>
      <c r="I1640" s="7">
        <v>31.868500000000001</v>
      </c>
      <c r="J1640" s="7">
        <v>12.11297837663246</v>
      </c>
      <c r="K1640" s="7">
        <v>34.092895702811248</v>
      </c>
      <c r="L1640" s="7">
        <v>0.93475486147608677</v>
      </c>
      <c r="M1640" s="7" t="s">
        <v>684</v>
      </c>
      <c r="N1640" s="7" t="s">
        <v>711</v>
      </c>
      <c r="O1640" s="7" t="s">
        <v>686</v>
      </c>
    </row>
    <row r="1641" spans="2:15" ht="15">
      <c r="B1641" s="6" t="s">
        <v>151</v>
      </c>
      <c r="C1641" s="7" t="s">
        <v>688</v>
      </c>
      <c r="D1641" s="7">
        <v>31.557700000000001</v>
      </c>
      <c r="E1641" s="7">
        <v>37.569000000000003</v>
      </c>
      <c r="F1641" s="7">
        <v>6.6121720737652376</v>
      </c>
      <c r="G1641" s="7">
        <v>38.146436013513515</v>
      </c>
      <c r="H1641" s="7">
        <v>0.98486264841861093</v>
      </c>
      <c r="I1641" s="7">
        <v>34.253100000000003</v>
      </c>
      <c r="J1641" s="7">
        <v>6.0285711959298593</v>
      </c>
      <c r="K1641" s="7">
        <v>34.779570587837846</v>
      </c>
      <c r="L1641" s="7">
        <v>0.98486264841861093</v>
      </c>
      <c r="M1641" s="7" t="s">
        <v>684</v>
      </c>
      <c r="N1641" s="7" t="s">
        <v>711</v>
      </c>
      <c r="O1641" s="7" t="s">
        <v>686</v>
      </c>
    </row>
    <row r="1642" spans="2:15" ht="15">
      <c r="B1642" s="6" t="s">
        <v>151</v>
      </c>
      <c r="C1642" s="7" t="s">
        <v>689</v>
      </c>
      <c r="D1642" s="7">
        <v>32.881999999999998</v>
      </c>
      <c r="E1642" s="7">
        <v>38.164000000000001</v>
      </c>
      <c r="F1642" s="7">
        <v>5.8685567452626053</v>
      </c>
      <c r="G1642" s="7">
        <v>38.612573784615385</v>
      </c>
      <c r="H1642" s="7">
        <v>0.98838270178213006</v>
      </c>
      <c r="I1642" s="7">
        <v>34.848199999999999</v>
      </c>
      <c r="J1642" s="7">
        <v>5.3586793619709745</v>
      </c>
      <c r="K1642" s="7">
        <v>35.257800381538459</v>
      </c>
      <c r="L1642" s="7">
        <v>0.98838270178213006</v>
      </c>
      <c r="M1642" s="7" t="s">
        <v>684</v>
      </c>
      <c r="N1642" s="7" t="s">
        <v>711</v>
      </c>
      <c r="O1642" s="7" t="s">
        <v>686</v>
      </c>
    </row>
    <row r="1643" spans="2:15" ht="15">
      <c r="B1643" s="6" t="s">
        <v>151</v>
      </c>
      <c r="C1643" s="7" t="s">
        <v>690</v>
      </c>
      <c r="D1643" s="7">
        <v>36.520000000000003</v>
      </c>
      <c r="E1643" s="7">
        <v>39.256999999999998</v>
      </c>
      <c r="F1643" s="7">
        <v>6.2904075418714198</v>
      </c>
      <c r="G1643" s="7">
        <v>39.757782584581257</v>
      </c>
      <c r="H1643" s="7">
        <v>0.98740416210295723</v>
      </c>
      <c r="I1643" s="7">
        <v>35.758000000000003</v>
      </c>
      <c r="J1643" s="7">
        <v>5.7297397376834311</v>
      </c>
      <c r="K1643" s="7">
        <v>36.2141475318913</v>
      </c>
      <c r="L1643" s="7">
        <v>0.98740416210295723</v>
      </c>
      <c r="M1643" s="7" t="s">
        <v>684</v>
      </c>
      <c r="N1643" s="7" t="s">
        <v>711</v>
      </c>
      <c r="O1643" s="7" t="s">
        <v>686</v>
      </c>
    </row>
    <row r="1644" spans="2:15" ht="15">
      <c r="B1644" s="6" t="s">
        <v>151</v>
      </c>
      <c r="C1644" s="7" t="s">
        <v>691</v>
      </c>
      <c r="D1644" s="7">
        <v>36.115000000000002</v>
      </c>
      <c r="E1644" s="7">
        <v>35.676000000000002</v>
      </c>
      <c r="F1644" s="7">
        <v>5.1109926487495922</v>
      </c>
      <c r="G1644" s="7">
        <v>36.040244475524474</v>
      </c>
      <c r="H1644" s="7">
        <v>0.98989339609580507</v>
      </c>
      <c r="I1644" s="7">
        <v>32.804000000000002</v>
      </c>
      <c r="J1644" s="7">
        <v>4.6995459930928982</v>
      </c>
      <c r="K1644" s="7">
        <v>33.138921958041962</v>
      </c>
      <c r="L1644" s="7">
        <v>0.98989339609580507</v>
      </c>
      <c r="M1644" s="7" t="s">
        <v>684</v>
      </c>
      <c r="N1644" s="7" t="s">
        <v>711</v>
      </c>
      <c r="O1644" s="7" t="s">
        <v>686</v>
      </c>
    </row>
    <row r="1645" spans="2:15" ht="15">
      <c r="B1645" s="6" t="s">
        <v>151</v>
      </c>
      <c r="C1645" s="7" t="s">
        <v>692</v>
      </c>
      <c r="D1645" s="7" t="s">
        <v>661</v>
      </c>
      <c r="E1645" s="7">
        <v>36.552815583772393</v>
      </c>
      <c r="F1645" s="7">
        <v>9.8538918925235421</v>
      </c>
      <c r="G1645" s="7">
        <v>37.857727249939543</v>
      </c>
      <c r="H1645" s="7">
        <v>0.9655311673214817</v>
      </c>
      <c r="I1645" s="7">
        <v>33.680815583772393</v>
      </c>
      <c r="J1645" s="7">
        <v>9.0796594000779685</v>
      </c>
      <c r="K1645" s="7">
        <v>34.883198723877221</v>
      </c>
      <c r="L1645" s="7">
        <v>0.9655311673214817</v>
      </c>
      <c r="M1645" s="7" t="s">
        <v>684</v>
      </c>
      <c r="N1645" s="7" t="s">
        <v>711</v>
      </c>
      <c r="O1645" s="7" t="s">
        <v>686</v>
      </c>
    </row>
    <row r="1646" spans="2:15" ht="15">
      <c r="B1646" s="6" t="s">
        <v>151</v>
      </c>
      <c r="C1646" s="7" t="s">
        <v>693</v>
      </c>
      <c r="D1646" s="7" t="s">
        <v>661</v>
      </c>
      <c r="E1646" s="7">
        <v>37.861115545689877</v>
      </c>
      <c r="F1646" s="7">
        <v>10.206582818840351</v>
      </c>
      <c r="G1646" s="7">
        <v>39.212732666851039</v>
      </c>
      <c r="H1646" s="7">
        <v>0.96553116732148159</v>
      </c>
      <c r="I1646" s="7">
        <v>34.989115545689877</v>
      </c>
      <c r="J1646" s="7">
        <v>9.4323503263947668</v>
      </c>
      <c r="K1646" s="7">
        <v>36.238204140788717</v>
      </c>
      <c r="L1646" s="7">
        <v>0.96553116732148159</v>
      </c>
      <c r="M1646" s="7" t="s">
        <v>684</v>
      </c>
      <c r="N1646" s="7" t="s">
        <v>711</v>
      </c>
      <c r="O1646" s="7" t="s">
        <v>686</v>
      </c>
    </row>
    <row r="1647" spans="2:15" ht="15">
      <c r="B1647" s="6" t="s">
        <v>151</v>
      </c>
      <c r="C1647" s="7" t="s">
        <v>694</v>
      </c>
      <c r="D1647" s="7" t="s">
        <v>661</v>
      </c>
      <c r="E1647" s="7">
        <v>39.238231844552246</v>
      </c>
      <c r="F1647" s="7">
        <v>10.577825222898724</v>
      </c>
      <c r="G1647" s="7">
        <v>40.639011119034706</v>
      </c>
      <c r="H1647" s="7">
        <v>0.96553116732148148</v>
      </c>
      <c r="I1647" s="7">
        <v>36.366231844552253</v>
      </c>
      <c r="J1647" s="7">
        <v>9.803592730453154</v>
      </c>
      <c r="K1647" s="7">
        <v>37.664482592972391</v>
      </c>
      <c r="L1647" s="7">
        <v>0.96553116732148148</v>
      </c>
      <c r="M1647" s="7" t="s">
        <v>684</v>
      </c>
      <c r="N1647" s="7" t="s">
        <v>711</v>
      </c>
      <c r="O1647" s="7" t="s">
        <v>686</v>
      </c>
    </row>
    <row r="1648" spans="2:15" ht="15">
      <c r="B1648" s="6" t="s">
        <v>151</v>
      </c>
      <c r="C1648" s="7" t="s">
        <v>695</v>
      </c>
      <c r="D1648" s="7" t="s">
        <v>661</v>
      </c>
      <c r="E1648" s="7">
        <v>39.133699999795731</v>
      </c>
      <c r="F1648" s="7">
        <v>10.549645574324272</v>
      </c>
      <c r="G1648" s="7">
        <v>40.530747555625865</v>
      </c>
      <c r="H1648" s="7">
        <v>0.9655311673214817</v>
      </c>
      <c r="I1648" s="7">
        <v>36.261699999795738</v>
      </c>
      <c r="J1648" s="7">
        <v>9.7754130818787015</v>
      </c>
      <c r="K1648" s="7">
        <v>37.55621902956355</v>
      </c>
      <c r="L1648" s="7">
        <v>0.9655311673214817</v>
      </c>
      <c r="M1648" s="7" t="s">
        <v>684</v>
      </c>
      <c r="N1648" s="7" t="s">
        <v>711</v>
      </c>
      <c r="O1648" s="7" t="s">
        <v>686</v>
      </c>
    </row>
    <row r="1649" spans="2:15" ht="15">
      <c r="B1649" s="6" t="s">
        <v>151</v>
      </c>
      <c r="C1649" s="7" t="s">
        <v>696</v>
      </c>
      <c r="D1649" s="7" t="s">
        <v>661</v>
      </c>
      <c r="E1649" s="7">
        <v>39.03738344611844</v>
      </c>
      <c r="F1649" s="7">
        <v>10.523680600293179</v>
      </c>
      <c r="G1649" s="7">
        <v>40.430992563827431</v>
      </c>
      <c r="H1649" s="7">
        <v>0.96553116732148159</v>
      </c>
      <c r="I1649" s="7">
        <v>36.165383446118433</v>
      </c>
      <c r="J1649" s="7">
        <v>9.7494481078475985</v>
      </c>
      <c r="K1649" s="7">
        <v>37.456464037765102</v>
      </c>
      <c r="L1649" s="7">
        <v>0.96553116732148159</v>
      </c>
      <c r="M1649" s="7" t="s">
        <v>684</v>
      </c>
      <c r="N1649" s="7" t="s">
        <v>711</v>
      </c>
      <c r="O1649" s="7" t="s">
        <v>686</v>
      </c>
    </row>
    <row r="1650" spans="2:15" ht="15">
      <c r="B1650" s="6" t="s">
        <v>151</v>
      </c>
      <c r="C1650" s="7" t="s">
        <v>697</v>
      </c>
      <c r="D1650" s="7" t="s">
        <v>661</v>
      </c>
      <c r="E1650" s="7">
        <v>38.949019992652254</v>
      </c>
      <c r="F1650" s="7">
        <v>10.49985961950688</v>
      </c>
      <c r="G1650" s="7">
        <v>40.339474592728351</v>
      </c>
      <c r="H1650" s="7">
        <v>0.96553116732148159</v>
      </c>
      <c r="I1650" s="7">
        <v>36.077019992652261</v>
      </c>
      <c r="J1650" s="7">
        <v>9.7256271270613368</v>
      </c>
      <c r="K1650" s="7">
        <v>37.364946066666043</v>
      </c>
      <c r="L1650" s="7">
        <v>0.96553116732148148</v>
      </c>
      <c r="M1650" s="7" t="s">
        <v>684</v>
      </c>
      <c r="N1650" s="7" t="s">
        <v>711</v>
      </c>
      <c r="O1650" s="7" t="s">
        <v>686</v>
      </c>
    </row>
    <row r="1651" spans="2:15" ht="15">
      <c r="B1651" s="6" t="s">
        <v>151</v>
      </c>
      <c r="C1651" s="7" t="s">
        <v>698</v>
      </c>
      <c r="D1651" s="7" t="s">
        <v>661</v>
      </c>
      <c r="E1651" s="7">
        <v>38.865416915098507</v>
      </c>
      <c r="F1651" s="7">
        <v>10.477321938758093</v>
      </c>
      <c r="G1651" s="7">
        <v>40.252886939855713</v>
      </c>
      <c r="H1651" s="7">
        <v>0.96553116732148159</v>
      </c>
      <c r="I1651" s="7">
        <v>35.993416915098514</v>
      </c>
      <c r="J1651" s="7">
        <v>9.7030894463125179</v>
      </c>
      <c r="K1651" s="7">
        <v>37.278358413793399</v>
      </c>
      <c r="L1651" s="7">
        <v>0.96553116732148159</v>
      </c>
      <c r="M1651" s="7" t="s">
        <v>684</v>
      </c>
      <c r="N1651" s="7" t="s">
        <v>711</v>
      </c>
      <c r="O1651" s="7" t="s">
        <v>686</v>
      </c>
    </row>
    <row r="1652" spans="2:15" ht="15">
      <c r="B1652" s="6" t="s">
        <v>151</v>
      </c>
      <c r="C1652" s="7" t="s">
        <v>699</v>
      </c>
      <c r="D1652" s="7" t="s">
        <v>661</v>
      </c>
      <c r="E1652" s="7">
        <v>38.810099927392663</v>
      </c>
      <c r="F1652" s="7">
        <v>10.462409609626437</v>
      </c>
      <c r="G1652" s="7">
        <v>40.195595171782287</v>
      </c>
      <c r="H1652" s="7">
        <v>0.9655311673214817</v>
      </c>
      <c r="I1652" s="7">
        <v>35.938099927392656</v>
      </c>
      <c r="J1652" s="7">
        <v>9.6881771171808531</v>
      </c>
      <c r="K1652" s="7">
        <v>37.221066645719958</v>
      </c>
      <c r="L1652" s="7">
        <v>0.9655311673214817</v>
      </c>
      <c r="M1652" s="7" t="s">
        <v>684</v>
      </c>
      <c r="N1652" s="7" t="s">
        <v>711</v>
      </c>
      <c r="O1652" s="7" t="s">
        <v>686</v>
      </c>
    </row>
    <row r="1653" spans="2:15" ht="15">
      <c r="B1653" s="6" t="s">
        <v>151</v>
      </c>
      <c r="C1653" s="7" t="s">
        <v>700</v>
      </c>
      <c r="D1653" s="7" t="s">
        <v>661</v>
      </c>
      <c r="E1653" s="7">
        <v>38.865346787572207</v>
      </c>
      <c r="F1653" s="7">
        <v>10.477303033810486</v>
      </c>
      <c r="G1653" s="7">
        <v>40.252814308822479</v>
      </c>
      <c r="H1653" s="7">
        <v>0.96553116732148159</v>
      </c>
      <c r="I1653" s="7">
        <v>35.9933467875722</v>
      </c>
      <c r="J1653" s="7">
        <v>9.7030705413649123</v>
      </c>
      <c r="K1653" s="7">
        <v>37.27828578276015</v>
      </c>
      <c r="L1653" s="7">
        <v>0.96553116732148159</v>
      </c>
      <c r="M1653" s="7" t="s">
        <v>684</v>
      </c>
      <c r="N1653" s="7" t="s">
        <v>711</v>
      </c>
      <c r="O1653" s="7" t="s">
        <v>686</v>
      </c>
    </row>
    <row r="1654" spans="2:15" ht="15">
      <c r="B1654" s="6" t="s">
        <v>151</v>
      </c>
      <c r="C1654" s="7" t="s">
        <v>701</v>
      </c>
      <c r="D1654" s="7" t="s">
        <v>661</v>
      </c>
      <c r="E1654" s="7">
        <v>38.920593647751737</v>
      </c>
      <c r="F1654" s="7">
        <v>10.492196457994545</v>
      </c>
      <c r="G1654" s="7">
        <v>40.310033445862658</v>
      </c>
      <c r="H1654" s="7">
        <v>0.96553116732148159</v>
      </c>
      <c r="I1654" s="7">
        <v>36.048593647751744</v>
      </c>
      <c r="J1654" s="7">
        <v>9.7179639655489733</v>
      </c>
      <c r="K1654" s="7">
        <v>37.335504919800343</v>
      </c>
      <c r="L1654" s="7">
        <v>0.96553116732148159</v>
      </c>
      <c r="M1654" s="7" t="s">
        <v>684</v>
      </c>
      <c r="N1654" s="7" t="s">
        <v>711</v>
      </c>
      <c r="O1654" s="7" t="s">
        <v>686</v>
      </c>
    </row>
    <row r="1655" spans="2:15" ht="15">
      <c r="B1655" s="6" t="s">
        <v>179</v>
      </c>
      <c r="C1655" s="7" t="s">
        <v>683</v>
      </c>
      <c r="D1655" s="7">
        <v>15.347704</v>
      </c>
      <c r="E1655" s="7">
        <v>18.530999999999999</v>
      </c>
      <c r="F1655" s="7">
        <v>7.7474257262861776</v>
      </c>
      <c r="G1655" s="7">
        <v>20.085332120338983</v>
      </c>
      <c r="H1655" s="7">
        <v>0.92261357138500977</v>
      </c>
      <c r="I1655" s="7">
        <v>17.093399999999999</v>
      </c>
      <c r="J1655" s="7">
        <v>7.1463950628514423</v>
      </c>
      <c r="K1655" s="7">
        <v>18.527149968474575</v>
      </c>
      <c r="L1655" s="7">
        <v>0.92261357138500977</v>
      </c>
      <c r="M1655" s="7" t="s">
        <v>684</v>
      </c>
      <c r="N1655" s="7" t="s">
        <v>711</v>
      </c>
      <c r="O1655" s="7" t="s">
        <v>686</v>
      </c>
    </row>
    <row r="1656" spans="2:15" ht="15">
      <c r="B1656" s="6" t="s">
        <v>179</v>
      </c>
      <c r="C1656" s="7" t="s">
        <v>687</v>
      </c>
      <c r="D1656" s="7">
        <v>18.998999999999999</v>
      </c>
      <c r="E1656" s="7">
        <v>18.741</v>
      </c>
      <c r="F1656" s="7">
        <v>6.226298164764148</v>
      </c>
      <c r="G1656" s="7">
        <v>19.748211813643923</v>
      </c>
      <c r="H1656" s="7">
        <v>0.94899731564819212</v>
      </c>
      <c r="I1656" s="7">
        <v>17.3034</v>
      </c>
      <c r="J1656" s="7">
        <v>5.7486861781217717</v>
      </c>
      <c r="K1656" s="7">
        <v>18.233349783693843</v>
      </c>
      <c r="L1656" s="7">
        <v>0.94899731564819212</v>
      </c>
      <c r="M1656" s="7" t="s">
        <v>684</v>
      </c>
      <c r="N1656" s="7" t="s">
        <v>711</v>
      </c>
      <c r="O1656" s="7" t="s">
        <v>686</v>
      </c>
    </row>
    <row r="1657" spans="2:15" ht="15">
      <c r="B1657" s="6" t="s">
        <v>179</v>
      </c>
      <c r="C1657" s="7" t="s">
        <v>688</v>
      </c>
      <c r="D1657" s="7">
        <v>19.257300000000001</v>
      </c>
      <c r="E1657" s="7">
        <v>19.215</v>
      </c>
      <c r="F1657" s="7">
        <v>6.9139093037534147</v>
      </c>
      <c r="G1657" s="7">
        <v>20.421027566225163</v>
      </c>
      <c r="H1657" s="7">
        <v>0.94094187658706052</v>
      </c>
      <c r="I1657" s="7">
        <v>17.777799999999999</v>
      </c>
      <c r="J1657" s="7">
        <v>6.3967783929361222</v>
      </c>
      <c r="K1657" s="7">
        <v>18.893621850993377</v>
      </c>
      <c r="L1657" s="7">
        <v>0.94094187658706052</v>
      </c>
      <c r="M1657" s="7" t="s">
        <v>684</v>
      </c>
      <c r="N1657" s="7" t="s">
        <v>711</v>
      </c>
      <c r="O1657" s="7" t="s">
        <v>686</v>
      </c>
    </row>
    <row r="1658" spans="2:15" ht="15">
      <c r="B1658" s="6" t="s">
        <v>179</v>
      </c>
      <c r="C1658" s="7" t="s">
        <v>689</v>
      </c>
      <c r="D1658" s="7">
        <v>18.2</v>
      </c>
      <c r="E1658" s="7">
        <v>19.576000000000001</v>
      </c>
      <c r="F1658" s="7">
        <v>5.5920241166861917</v>
      </c>
      <c r="G1658" s="7">
        <v>20.35904</v>
      </c>
      <c r="H1658" s="7">
        <v>0.96153846153846156</v>
      </c>
      <c r="I1658" s="7">
        <v>18.138400000000001</v>
      </c>
      <c r="J1658" s="7">
        <v>5.1813634163312559</v>
      </c>
      <c r="K1658" s="7">
        <v>18.863935999999999</v>
      </c>
      <c r="L1658" s="7">
        <v>0.96153846153846156</v>
      </c>
      <c r="M1658" s="7" t="s">
        <v>684</v>
      </c>
      <c r="N1658" s="7" t="s">
        <v>711</v>
      </c>
      <c r="O1658" s="7" t="s">
        <v>686</v>
      </c>
    </row>
    <row r="1659" spans="2:15" ht="15">
      <c r="B1659" s="6" t="s">
        <v>179</v>
      </c>
      <c r="C1659" s="7" t="s">
        <v>690</v>
      </c>
      <c r="D1659" s="7">
        <v>21.869</v>
      </c>
      <c r="E1659" s="7">
        <v>20.565000000000001</v>
      </c>
      <c r="F1659" s="7">
        <v>5.9404804035577135</v>
      </c>
      <c r="G1659" s="7">
        <v>21.405806044740601</v>
      </c>
      <c r="H1659" s="7">
        <v>0.96072065480817603</v>
      </c>
      <c r="I1659" s="7">
        <v>19.321999999999999</v>
      </c>
      <c r="J1659" s="7">
        <v>5.5814229203764665</v>
      </c>
      <c r="K1659" s="7">
        <v>20.11198562589243</v>
      </c>
      <c r="L1659" s="7">
        <v>0.96072065480817603</v>
      </c>
      <c r="M1659" s="7" t="s">
        <v>684</v>
      </c>
      <c r="N1659" s="7" t="s">
        <v>711</v>
      </c>
      <c r="O1659" s="7" t="s">
        <v>686</v>
      </c>
    </row>
    <row r="1660" spans="2:15" ht="15">
      <c r="B1660" s="6" t="s">
        <v>179</v>
      </c>
      <c r="C1660" s="7" t="s">
        <v>691</v>
      </c>
      <c r="D1660" s="7">
        <v>23.385999999999999</v>
      </c>
      <c r="E1660" s="7">
        <v>22.4</v>
      </c>
      <c r="F1660" s="7">
        <v>6.7190026045537481</v>
      </c>
      <c r="G1660" s="7">
        <v>23.385999999999999</v>
      </c>
      <c r="H1660" s="7">
        <v>0.95783802274865304</v>
      </c>
      <c r="I1660" s="7">
        <v>22.4</v>
      </c>
      <c r="J1660" s="7">
        <v>6.7190026045537481</v>
      </c>
      <c r="K1660" s="7">
        <v>23.385999999999999</v>
      </c>
      <c r="L1660" s="7">
        <v>0.95783802274865304</v>
      </c>
      <c r="M1660" s="7" t="s">
        <v>684</v>
      </c>
      <c r="N1660" s="7" t="s">
        <v>711</v>
      </c>
      <c r="O1660" s="7" t="s">
        <v>686</v>
      </c>
    </row>
    <row r="1661" spans="2:15" ht="15">
      <c r="B1661" s="6" t="s">
        <v>179</v>
      </c>
      <c r="C1661" s="7" t="s">
        <v>692</v>
      </c>
      <c r="D1661" s="7" t="s">
        <v>661</v>
      </c>
      <c r="E1661" s="7">
        <v>24.498753228031482</v>
      </c>
      <c r="F1661" s="7">
        <v>8.1583561097998381</v>
      </c>
      <c r="G1661" s="7">
        <v>25.821457823722721</v>
      </c>
      <c r="H1661" s="7">
        <v>0.94877498378592551</v>
      </c>
      <c r="I1661" s="7">
        <v>24.498753228031482</v>
      </c>
      <c r="J1661" s="7">
        <v>8.1583561097998381</v>
      </c>
      <c r="K1661" s="7">
        <v>25.821457823722721</v>
      </c>
      <c r="L1661" s="7">
        <v>0.94877498378592551</v>
      </c>
      <c r="M1661" s="7" t="s">
        <v>684</v>
      </c>
      <c r="N1661" s="7" t="s">
        <v>711</v>
      </c>
      <c r="O1661" s="7" t="s">
        <v>686</v>
      </c>
    </row>
    <row r="1662" spans="2:15" ht="15">
      <c r="B1662" s="6" t="s">
        <v>179</v>
      </c>
      <c r="C1662" s="7" t="s">
        <v>693</v>
      </c>
      <c r="D1662" s="7" t="s">
        <v>661</v>
      </c>
      <c r="E1662" s="7">
        <v>24.971701550317107</v>
      </c>
      <c r="F1662" s="7">
        <v>8.3158531382740613</v>
      </c>
      <c r="G1662" s="7">
        <v>26.319940952354973</v>
      </c>
      <c r="H1662" s="7">
        <v>0.94877498378592551</v>
      </c>
      <c r="I1662" s="7">
        <v>24.971701550317107</v>
      </c>
      <c r="J1662" s="7">
        <v>8.3158531382740613</v>
      </c>
      <c r="K1662" s="7">
        <v>26.319940952354973</v>
      </c>
      <c r="L1662" s="7">
        <v>0.94877498378592551</v>
      </c>
      <c r="M1662" s="7" t="s">
        <v>684</v>
      </c>
      <c r="N1662" s="7" t="s">
        <v>711</v>
      </c>
      <c r="O1662" s="7" t="s">
        <v>686</v>
      </c>
    </row>
    <row r="1663" spans="2:15" ht="15">
      <c r="B1663" s="6" t="s">
        <v>179</v>
      </c>
      <c r="C1663" s="7" t="s">
        <v>694</v>
      </c>
      <c r="D1663" s="7" t="s">
        <v>661</v>
      </c>
      <c r="E1663" s="7">
        <v>24.909072747686885</v>
      </c>
      <c r="F1663" s="7">
        <v>8.2949970534834758</v>
      </c>
      <c r="G1663" s="7">
        <v>26.25393077744468</v>
      </c>
      <c r="H1663" s="7">
        <v>0.94877498378592551</v>
      </c>
      <c r="I1663" s="7">
        <v>24.909072747686885</v>
      </c>
      <c r="J1663" s="7">
        <v>8.2949970534834758</v>
      </c>
      <c r="K1663" s="7">
        <v>26.25393077744468</v>
      </c>
      <c r="L1663" s="7">
        <v>0.94877498378592551</v>
      </c>
      <c r="M1663" s="7" t="s">
        <v>684</v>
      </c>
      <c r="N1663" s="7" t="s">
        <v>711</v>
      </c>
      <c r="O1663" s="7" t="s">
        <v>686</v>
      </c>
    </row>
    <row r="1664" spans="2:15" ht="15">
      <c r="B1664" s="6" t="s">
        <v>179</v>
      </c>
      <c r="C1664" s="7" t="s">
        <v>695</v>
      </c>
      <c r="D1664" s="7" t="s">
        <v>661</v>
      </c>
      <c r="E1664" s="7">
        <v>24.862658665276435</v>
      </c>
      <c r="F1664" s="7">
        <v>8.2795406500783884</v>
      </c>
      <c r="G1664" s="7">
        <v>26.205010766690133</v>
      </c>
      <c r="H1664" s="7">
        <v>0.94877498378592551</v>
      </c>
      <c r="I1664" s="7">
        <v>24.862658665276435</v>
      </c>
      <c r="J1664" s="7">
        <v>8.2795406500783884</v>
      </c>
      <c r="K1664" s="7">
        <v>26.205010766690133</v>
      </c>
      <c r="L1664" s="7">
        <v>0.94877498378592551</v>
      </c>
      <c r="M1664" s="7" t="s">
        <v>684</v>
      </c>
      <c r="N1664" s="7" t="s">
        <v>711</v>
      </c>
      <c r="O1664" s="7" t="s">
        <v>686</v>
      </c>
    </row>
    <row r="1665" spans="2:15" ht="15">
      <c r="B1665" s="6" t="s">
        <v>179</v>
      </c>
      <c r="C1665" s="7" t="s">
        <v>696</v>
      </c>
      <c r="D1665" s="7" t="s">
        <v>661</v>
      </c>
      <c r="E1665" s="7">
        <v>24.827108617944287</v>
      </c>
      <c r="F1665" s="7">
        <v>8.2677020906563499</v>
      </c>
      <c r="G1665" s="7">
        <v>26.167541347766068</v>
      </c>
      <c r="H1665" s="7">
        <v>0.94877498378592551</v>
      </c>
      <c r="I1665" s="7">
        <v>24.827108617944287</v>
      </c>
      <c r="J1665" s="7">
        <v>8.2677020906563499</v>
      </c>
      <c r="K1665" s="7">
        <v>26.167541347766068</v>
      </c>
      <c r="L1665" s="7">
        <v>0.94877498378592551</v>
      </c>
      <c r="M1665" s="7" t="s">
        <v>684</v>
      </c>
      <c r="N1665" s="7" t="s">
        <v>711</v>
      </c>
      <c r="O1665" s="7" t="s">
        <v>686</v>
      </c>
    </row>
    <row r="1666" spans="2:15" ht="15">
      <c r="B1666" s="6" t="s">
        <v>179</v>
      </c>
      <c r="C1666" s="7" t="s">
        <v>697</v>
      </c>
      <c r="D1666" s="7" t="s">
        <v>661</v>
      </c>
      <c r="E1666" s="7">
        <v>24.796933980418064</v>
      </c>
      <c r="F1666" s="7">
        <v>8.2576536022238187</v>
      </c>
      <c r="G1666" s="7">
        <v>26.135737560733428</v>
      </c>
      <c r="H1666" s="7">
        <v>0.94877498378592551</v>
      </c>
      <c r="I1666" s="7">
        <v>24.796933980418064</v>
      </c>
      <c r="J1666" s="7">
        <v>8.2576536022238187</v>
      </c>
      <c r="K1666" s="7">
        <v>26.135737560733428</v>
      </c>
      <c r="L1666" s="7">
        <v>0.94877498378592551</v>
      </c>
      <c r="M1666" s="7" t="s">
        <v>684</v>
      </c>
      <c r="N1666" s="7" t="s">
        <v>711</v>
      </c>
      <c r="O1666" s="7" t="s">
        <v>686</v>
      </c>
    </row>
    <row r="1667" spans="2:15" ht="15">
      <c r="B1667" s="6" t="s">
        <v>179</v>
      </c>
      <c r="C1667" s="7" t="s">
        <v>698</v>
      </c>
      <c r="D1667" s="7" t="s">
        <v>661</v>
      </c>
      <c r="E1667" s="7">
        <v>24.766747214828456</v>
      </c>
      <c r="F1667" s="7">
        <v>8.2476010750118984</v>
      </c>
      <c r="G1667" s="7">
        <v>26.103920990834894</v>
      </c>
      <c r="H1667" s="7">
        <v>0.94877498378592551</v>
      </c>
      <c r="I1667" s="7">
        <v>24.766747214828456</v>
      </c>
      <c r="J1667" s="7">
        <v>8.2476010750118984</v>
      </c>
      <c r="K1667" s="7">
        <v>26.103920990834894</v>
      </c>
      <c r="L1667" s="7">
        <v>0.94877498378592551</v>
      </c>
      <c r="M1667" s="7" t="s">
        <v>684</v>
      </c>
      <c r="N1667" s="7" t="s">
        <v>711</v>
      </c>
      <c r="O1667" s="7" t="s">
        <v>686</v>
      </c>
    </row>
    <row r="1668" spans="2:15" ht="15">
      <c r="B1668" s="6" t="s">
        <v>179</v>
      </c>
      <c r="C1668" s="7" t="s">
        <v>699</v>
      </c>
      <c r="D1668" s="7" t="s">
        <v>661</v>
      </c>
      <c r="E1668" s="7">
        <v>24.762072084538403</v>
      </c>
      <c r="F1668" s="7">
        <v>8.2460442048556626</v>
      </c>
      <c r="G1668" s="7">
        <v>26.098993447033731</v>
      </c>
      <c r="H1668" s="7">
        <v>0.94877498378592551</v>
      </c>
      <c r="I1668" s="7">
        <v>24.762072084538403</v>
      </c>
      <c r="J1668" s="7">
        <v>8.2460442048556626</v>
      </c>
      <c r="K1668" s="7">
        <v>26.098993447033731</v>
      </c>
      <c r="L1668" s="7">
        <v>0.94877498378592551</v>
      </c>
      <c r="M1668" s="7" t="s">
        <v>684</v>
      </c>
      <c r="N1668" s="7" t="s">
        <v>711</v>
      </c>
      <c r="O1668" s="7" t="s">
        <v>686</v>
      </c>
    </row>
    <row r="1669" spans="2:15" ht="15">
      <c r="B1669" s="6" t="s">
        <v>179</v>
      </c>
      <c r="C1669" s="7" t="s">
        <v>700</v>
      </c>
      <c r="D1669" s="7" t="s">
        <v>661</v>
      </c>
      <c r="E1669" s="7">
        <v>24.830896342225891</v>
      </c>
      <c r="F1669" s="7">
        <v>8.2689634447851628</v>
      </c>
      <c r="G1669" s="7">
        <v>26.171533573895903</v>
      </c>
      <c r="H1669" s="7">
        <v>0.94877498378592551</v>
      </c>
      <c r="I1669" s="7">
        <v>24.830896342225891</v>
      </c>
      <c r="J1669" s="7">
        <v>8.2689634447851628</v>
      </c>
      <c r="K1669" s="7">
        <v>26.171533573895903</v>
      </c>
      <c r="L1669" s="7">
        <v>0.94877498378592551</v>
      </c>
      <c r="M1669" s="7" t="s">
        <v>684</v>
      </c>
      <c r="N1669" s="7" t="s">
        <v>711</v>
      </c>
      <c r="O1669" s="7" t="s">
        <v>686</v>
      </c>
    </row>
    <row r="1670" spans="2:15" ht="15">
      <c r="B1670" s="6" t="s">
        <v>179</v>
      </c>
      <c r="C1670" s="7" t="s">
        <v>701</v>
      </c>
      <c r="D1670" s="7" t="s">
        <v>661</v>
      </c>
      <c r="E1670" s="7">
        <v>24.899720599913373</v>
      </c>
      <c r="F1670" s="7">
        <v>8.2918826847146789</v>
      </c>
      <c r="G1670" s="7">
        <v>26.244073700758072</v>
      </c>
      <c r="H1670" s="7">
        <v>0.94877498378592551</v>
      </c>
      <c r="I1670" s="7">
        <v>24.899720599913373</v>
      </c>
      <c r="J1670" s="7">
        <v>8.2918826847146789</v>
      </c>
      <c r="K1670" s="7">
        <v>26.244073700758072</v>
      </c>
      <c r="L1670" s="7">
        <v>0.94877498378592551</v>
      </c>
      <c r="M1670" s="7" t="s">
        <v>684</v>
      </c>
      <c r="N1670" s="7" t="s">
        <v>711</v>
      </c>
      <c r="O1670" s="7" t="s">
        <v>686</v>
      </c>
    </row>
    <row r="1671" spans="2:15" ht="15">
      <c r="B1671" s="6" t="s">
        <v>180</v>
      </c>
      <c r="C1671" s="7" t="s">
        <v>683</v>
      </c>
      <c r="D1671" s="7">
        <v>4.9646349000000001</v>
      </c>
      <c r="E1671" s="7">
        <v>4.6392403</v>
      </c>
      <c r="F1671" s="7">
        <v>1.7677808487349109</v>
      </c>
      <c r="G1671" s="7">
        <v>4.9646349000000001</v>
      </c>
      <c r="H1671" s="7">
        <v>0.93445749656233534</v>
      </c>
      <c r="I1671" s="7">
        <v>4.6392403</v>
      </c>
      <c r="J1671" s="7">
        <v>1.7677808487349109</v>
      </c>
      <c r="K1671" s="7">
        <v>4.9646349000000001</v>
      </c>
      <c r="L1671" s="7">
        <v>0.93445749656233534</v>
      </c>
      <c r="M1671" s="7" t="s">
        <v>684</v>
      </c>
      <c r="N1671" s="7" t="s">
        <v>711</v>
      </c>
      <c r="O1671" s="7" t="s">
        <v>686</v>
      </c>
    </row>
    <row r="1672" spans="2:15" ht="15">
      <c r="B1672" s="6" t="s">
        <v>180</v>
      </c>
      <c r="C1672" s="7" t="s">
        <v>687</v>
      </c>
      <c r="D1672" s="7">
        <v>5.3133349000000001</v>
      </c>
      <c r="E1672" s="7">
        <v>5.0771898999999996</v>
      </c>
      <c r="F1672" s="7">
        <v>1.5664196369096004</v>
      </c>
      <c r="G1672" s="7">
        <v>5.3133349000000001</v>
      </c>
      <c r="H1672" s="7">
        <v>0.95555616115972652</v>
      </c>
      <c r="I1672" s="7">
        <v>5.0771898999999996</v>
      </c>
      <c r="J1672" s="7">
        <v>1.5664196369096004</v>
      </c>
      <c r="K1672" s="7">
        <v>5.3133349000000001</v>
      </c>
      <c r="L1672" s="7">
        <v>0.95555616115972652</v>
      </c>
      <c r="M1672" s="7" t="s">
        <v>684</v>
      </c>
      <c r="N1672" s="7" t="s">
        <v>711</v>
      </c>
      <c r="O1672" s="7" t="s">
        <v>686</v>
      </c>
    </row>
    <row r="1673" spans="2:15" ht="15">
      <c r="B1673" s="6" t="s">
        <v>180</v>
      </c>
      <c r="C1673" s="7" t="s">
        <v>688</v>
      </c>
      <c r="D1673" s="7">
        <v>5.1285043000000003</v>
      </c>
      <c r="E1673" s="7">
        <v>4.8356599999999998</v>
      </c>
      <c r="F1673" s="7">
        <v>1.7082004330635487</v>
      </c>
      <c r="G1673" s="7">
        <v>5.1285043000000003</v>
      </c>
      <c r="H1673" s="7">
        <v>0.94289869270461557</v>
      </c>
      <c r="I1673" s="7">
        <v>4.8356599999999998</v>
      </c>
      <c r="J1673" s="7">
        <v>1.7082004330635487</v>
      </c>
      <c r="K1673" s="7">
        <v>5.1285043000000003</v>
      </c>
      <c r="L1673" s="7">
        <v>0.94289869270461557</v>
      </c>
      <c r="M1673" s="7" t="s">
        <v>684</v>
      </c>
      <c r="N1673" s="7" t="s">
        <v>711</v>
      </c>
      <c r="O1673" s="7" t="s">
        <v>686</v>
      </c>
    </row>
    <row r="1674" spans="2:15" ht="15">
      <c r="B1674" s="6" t="s">
        <v>180</v>
      </c>
      <c r="C1674" s="7" t="s">
        <v>689</v>
      </c>
      <c r="D1674" s="7">
        <v>5.5860000000000003</v>
      </c>
      <c r="E1674" s="7">
        <v>5.258</v>
      </c>
      <c r="F1674" s="7">
        <v>1.8859565212379641</v>
      </c>
      <c r="G1674" s="7">
        <v>5.5860000000000003</v>
      </c>
      <c r="H1674" s="7">
        <v>0.94128177586824202</v>
      </c>
      <c r="I1674" s="7">
        <v>5.258</v>
      </c>
      <c r="J1674" s="7">
        <v>1.8859565212379641</v>
      </c>
      <c r="K1674" s="7">
        <v>5.5860000000000003</v>
      </c>
      <c r="L1674" s="7">
        <v>0.94128177586824202</v>
      </c>
      <c r="M1674" s="7" t="s">
        <v>684</v>
      </c>
      <c r="N1674" s="7" t="s">
        <v>711</v>
      </c>
      <c r="O1674" s="7" t="s">
        <v>686</v>
      </c>
    </row>
    <row r="1675" spans="2:15" ht="15">
      <c r="B1675" s="6" t="s">
        <v>180</v>
      </c>
      <c r="C1675" s="7" t="s">
        <v>690</v>
      </c>
      <c r="D1675" s="7">
        <v>5.8479999999999999</v>
      </c>
      <c r="E1675" s="7">
        <v>5.5609999999999999</v>
      </c>
      <c r="F1675" s="7">
        <v>1.8095256284452013</v>
      </c>
      <c r="G1675" s="7">
        <v>5.8479999999999999</v>
      </c>
      <c r="H1675" s="7">
        <v>0.95092339261285908</v>
      </c>
      <c r="I1675" s="7">
        <v>5.5609999999999999</v>
      </c>
      <c r="J1675" s="7">
        <v>1.8095256284452013</v>
      </c>
      <c r="K1675" s="7">
        <v>5.8479999999999999</v>
      </c>
      <c r="L1675" s="7">
        <v>0.95092339261285908</v>
      </c>
      <c r="M1675" s="7" t="s">
        <v>684</v>
      </c>
      <c r="N1675" s="7" t="s">
        <v>711</v>
      </c>
      <c r="O1675" s="7" t="s">
        <v>686</v>
      </c>
    </row>
    <row r="1676" spans="2:15" ht="15">
      <c r="B1676" s="6" t="s">
        <v>180</v>
      </c>
      <c r="C1676" s="7" t="s">
        <v>691</v>
      </c>
      <c r="D1676" s="7">
        <v>6.3959999999999999</v>
      </c>
      <c r="E1676" s="7">
        <v>6.0990000000000002</v>
      </c>
      <c r="F1676" s="7">
        <v>1.9263994912790017</v>
      </c>
      <c r="G1676" s="7">
        <v>6.3959999999999999</v>
      </c>
      <c r="H1676" s="7">
        <v>0.95356472795497194</v>
      </c>
      <c r="I1676" s="7">
        <v>6.0990000000000002</v>
      </c>
      <c r="J1676" s="7">
        <v>1.9263994912790017</v>
      </c>
      <c r="K1676" s="7">
        <v>6.3959999999999999</v>
      </c>
      <c r="L1676" s="7">
        <v>0.95356472795497194</v>
      </c>
      <c r="M1676" s="7" t="s">
        <v>684</v>
      </c>
      <c r="N1676" s="7" t="s">
        <v>711</v>
      </c>
      <c r="O1676" s="7" t="s">
        <v>686</v>
      </c>
    </row>
    <row r="1677" spans="2:15" ht="15">
      <c r="B1677" s="6" t="s">
        <v>180</v>
      </c>
      <c r="C1677" s="7" t="s">
        <v>692</v>
      </c>
      <c r="D1677" s="7" t="s">
        <v>661</v>
      </c>
      <c r="E1677" s="7">
        <v>6.0752428650373425</v>
      </c>
      <c r="F1677" s="7">
        <v>2.0724323253996784</v>
      </c>
      <c r="G1677" s="7">
        <v>6.418999268776143</v>
      </c>
      <c r="H1677" s="7">
        <v>0.94644704114379163</v>
      </c>
      <c r="I1677" s="7">
        <v>6.0752428650373425</v>
      </c>
      <c r="J1677" s="7">
        <v>2.0724323253996784</v>
      </c>
      <c r="K1677" s="7">
        <v>6.418999268776143</v>
      </c>
      <c r="L1677" s="7">
        <v>0.94644704114379163</v>
      </c>
      <c r="M1677" s="7" t="s">
        <v>684</v>
      </c>
      <c r="N1677" s="7" t="s">
        <v>711</v>
      </c>
      <c r="O1677" s="7" t="s">
        <v>686</v>
      </c>
    </row>
    <row r="1678" spans="2:15" ht="15">
      <c r="B1678" s="6" t="s">
        <v>180</v>
      </c>
      <c r="C1678" s="7" t="s">
        <v>693</v>
      </c>
      <c r="D1678" s="7" t="s">
        <v>661</v>
      </c>
      <c r="E1678" s="7">
        <v>6.0506227061807181</v>
      </c>
      <c r="F1678" s="7">
        <v>2.0640337125039561</v>
      </c>
      <c r="G1678" s="7">
        <v>6.3929860236748945</v>
      </c>
      <c r="H1678" s="7">
        <v>0.94644704114379163</v>
      </c>
      <c r="I1678" s="7">
        <v>6.0506227061807181</v>
      </c>
      <c r="J1678" s="7">
        <v>2.0640337125039561</v>
      </c>
      <c r="K1678" s="7">
        <v>6.3929860236748945</v>
      </c>
      <c r="L1678" s="7">
        <v>0.94644704114379163</v>
      </c>
      <c r="M1678" s="7" t="s">
        <v>684</v>
      </c>
      <c r="N1678" s="7" t="s">
        <v>711</v>
      </c>
      <c r="O1678" s="7" t="s">
        <v>686</v>
      </c>
    </row>
    <row r="1679" spans="2:15" ht="15">
      <c r="B1679" s="6" t="s">
        <v>180</v>
      </c>
      <c r="C1679" s="7" t="s">
        <v>694</v>
      </c>
      <c r="D1679" s="7" t="s">
        <v>661</v>
      </c>
      <c r="E1679" s="7">
        <v>6.025097788700684</v>
      </c>
      <c r="F1679" s="7">
        <v>2.0553264615735931</v>
      </c>
      <c r="G1679" s="7">
        <v>6.3660168258535492</v>
      </c>
      <c r="H1679" s="7">
        <v>0.94644704114379163</v>
      </c>
      <c r="I1679" s="7">
        <v>6.025097788700684</v>
      </c>
      <c r="J1679" s="7">
        <v>2.0553264615735931</v>
      </c>
      <c r="K1679" s="7">
        <v>6.3660168258535492</v>
      </c>
      <c r="L1679" s="7">
        <v>0.94644704114379163</v>
      </c>
      <c r="M1679" s="7" t="s">
        <v>684</v>
      </c>
      <c r="N1679" s="7" t="s">
        <v>711</v>
      </c>
      <c r="O1679" s="7" t="s">
        <v>686</v>
      </c>
    </row>
    <row r="1680" spans="2:15" ht="15">
      <c r="B1680" s="6" t="s">
        <v>180</v>
      </c>
      <c r="C1680" s="7" t="s">
        <v>695</v>
      </c>
      <c r="D1680" s="7" t="s">
        <v>661</v>
      </c>
      <c r="E1680" s="7">
        <v>6.0023944939494207</v>
      </c>
      <c r="F1680" s="7">
        <v>2.0475817437111399</v>
      </c>
      <c r="G1680" s="7">
        <v>6.3420289070748863</v>
      </c>
      <c r="H1680" s="7">
        <v>0.94644704114379163</v>
      </c>
      <c r="I1680" s="7">
        <v>6.0023944939494207</v>
      </c>
      <c r="J1680" s="7">
        <v>2.0475817437111399</v>
      </c>
      <c r="K1680" s="7">
        <v>6.3420289070748863</v>
      </c>
      <c r="L1680" s="7">
        <v>0.94644704114379163</v>
      </c>
      <c r="M1680" s="7" t="s">
        <v>684</v>
      </c>
      <c r="N1680" s="7" t="s">
        <v>711</v>
      </c>
      <c r="O1680" s="7" t="s">
        <v>686</v>
      </c>
    </row>
    <row r="1681" spans="2:15" ht="15">
      <c r="B1681" s="6" t="s">
        <v>180</v>
      </c>
      <c r="C1681" s="7" t="s">
        <v>696</v>
      </c>
      <c r="D1681" s="7" t="s">
        <v>661</v>
      </c>
      <c r="E1681" s="7">
        <v>5.9805669558121464</v>
      </c>
      <c r="F1681" s="7">
        <v>2.040135770500767</v>
      </c>
      <c r="G1681" s="7">
        <v>6.3189662979817296</v>
      </c>
      <c r="H1681" s="7">
        <v>0.94644704114379163</v>
      </c>
      <c r="I1681" s="7">
        <v>5.9805669558121464</v>
      </c>
      <c r="J1681" s="7">
        <v>2.040135770500767</v>
      </c>
      <c r="K1681" s="7">
        <v>6.3189662979817296</v>
      </c>
      <c r="L1681" s="7">
        <v>0.94644704114379163</v>
      </c>
      <c r="M1681" s="7" t="s">
        <v>684</v>
      </c>
      <c r="N1681" s="7" t="s">
        <v>711</v>
      </c>
      <c r="O1681" s="7" t="s">
        <v>686</v>
      </c>
    </row>
    <row r="1682" spans="2:15" ht="15">
      <c r="B1682" s="6" t="s">
        <v>180</v>
      </c>
      <c r="C1682" s="7" t="s">
        <v>697</v>
      </c>
      <c r="D1682" s="7" t="s">
        <v>661</v>
      </c>
      <c r="E1682" s="7">
        <v>5.9601438076894953</v>
      </c>
      <c r="F1682" s="7">
        <v>2.0331688733254469</v>
      </c>
      <c r="G1682" s="7">
        <v>6.2973875437199274</v>
      </c>
      <c r="H1682" s="7">
        <v>0.94644704114379163</v>
      </c>
      <c r="I1682" s="7">
        <v>5.9601438076894953</v>
      </c>
      <c r="J1682" s="7">
        <v>2.0331688733254469</v>
      </c>
      <c r="K1682" s="7">
        <v>6.2973875437199274</v>
      </c>
      <c r="L1682" s="7">
        <v>0.94644704114379163</v>
      </c>
      <c r="M1682" s="7" t="s">
        <v>684</v>
      </c>
      <c r="N1682" s="7" t="s">
        <v>711</v>
      </c>
      <c r="O1682" s="7" t="s">
        <v>686</v>
      </c>
    </row>
    <row r="1683" spans="2:15" ht="15">
      <c r="B1683" s="6" t="s">
        <v>180</v>
      </c>
      <c r="C1683" s="7" t="s">
        <v>698</v>
      </c>
      <c r="D1683" s="7" t="s">
        <v>661</v>
      </c>
      <c r="E1683" s="7">
        <v>5.9409169386668772</v>
      </c>
      <c r="F1683" s="7">
        <v>2.0266100598320804</v>
      </c>
      <c r="G1683" s="7">
        <v>6.277072757802924</v>
      </c>
      <c r="H1683" s="7">
        <v>0.94644704114379163</v>
      </c>
      <c r="I1683" s="7">
        <v>5.9409169386668772</v>
      </c>
      <c r="J1683" s="7">
        <v>2.0266100598320804</v>
      </c>
      <c r="K1683" s="7">
        <v>6.277072757802924</v>
      </c>
      <c r="L1683" s="7">
        <v>0.94644704114379163</v>
      </c>
      <c r="M1683" s="7" t="s">
        <v>684</v>
      </c>
      <c r="N1683" s="7" t="s">
        <v>711</v>
      </c>
      <c r="O1683" s="7" t="s">
        <v>686</v>
      </c>
    </row>
    <row r="1684" spans="2:15" ht="15">
      <c r="B1684" s="6" t="s">
        <v>180</v>
      </c>
      <c r="C1684" s="7" t="s">
        <v>699</v>
      </c>
      <c r="D1684" s="7" t="s">
        <v>661</v>
      </c>
      <c r="E1684" s="7">
        <v>5.9260715954631946</v>
      </c>
      <c r="F1684" s="7">
        <v>2.0215459052261746</v>
      </c>
      <c r="G1684" s="7">
        <v>6.26138741825583</v>
      </c>
      <c r="H1684" s="7">
        <v>0.94644704114379163</v>
      </c>
      <c r="I1684" s="7">
        <v>5.9260715954631946</v>
      </c>
      <c r="J1684" s="7">
        <v>2.0215459052261746</v>
      </c>
      <c r="K1684" s="7">
        <v>6.26138741825583</v>
      </c>
      <c r="L1684" s="7">
        <v>0.94644704114379163</v>
      </c>
      <c r="M1684" s="7" t="s">
        <v>684</v>
      </c>
      <c r="N1684" s="7" t="s">
        <v>711</v>
      </c>
      <c r="O1684" s="7" t="s">
        <v>686</v>
      </c>
    </row>
    <row r="1685" spans="2:15" ht="15">
      <c r="B1685" s="6" t="s">
        <v>180</v>
      </c>
      <c r="C1685" s="7" t="s">
        <v>700</v>
      </c>
      <c r="D1685" s="7" t="s">
        <v>661</v>
      </c>
      <c r="E1685" s="7">
        <v>5.9297707912830084</v>
      </c>
      <c r="F1685" s="7">
        <v>2.0228078025964136</v>
      </c>
      <c r="G1685" s="7">
        <v>6.2652959262430734</v>
      </c>
      <c r="H1685" s="7">
        <v>0.94644704114379163</v>
      </c>
      <c r="I1685" s="7">
        <v>5.9297707912830084</v>
      </c>
      <c r="J1685" s="7">
        <v>2.0228078025964136</v>
      </c>
      <c r="K1685" s="7">
        <v>6.2652959262430734</v>
      </c>
      <c r="L1685" s="7">
        <v>0.94644704114379163</v>
      </c>
      <c r="M1685" s="7" t="s">
        <v>684</v>
      </c>
      <c r="N1685" s="7" t="s">
        <v>711</v>
      </c>
      <c r="O1685" s="7" t="s">
        <v>686</v>
      </c>
    </row>
    <row r="1686" spans="2:15" ht="15">
      <c r="B1686" s="6" t="s">
        <v>180</v>
      </c>
      <c r="C1686" s="7" t="s">
        <v>701</v>
      </c>
      <c r="D1686" s="7" t="s">
        <v>661</v>
      </c>
      <c r="E1686" s="7">
        <v>5.9334699871028231</v>
      </c>
      <c r="F1686" s="7">
        <v>2.0240696999666574</v>
      </c>
      <c r="G1686" s="7">
        <v>6.2692044342303186</v>
      </c>
      <c r="H1686" s="7">
        <v>0.94644704114379163</v>
      </c>
      <c r="I1686" s="7">
        <v>5.9334699871028231</v>
      </c>
      <c r="J1686" s="7">
        <v>2.0240696999666574</v>
      </c>
      <c r="K1686" s="7">
        <v>6.2692044342303186</v>
      </c>
      <c r="L1686" s="7">
        <v>0.94644704114379163</v>
      </c>
      <c r="M1686" s="7" t="s">
        <v>684</v>
      </c>
      <c r="N1686" s="7" t="s">
        <v>711</v>
      </c>
      <c r="O1686" s="7" t="s">
        <v>686</v>
      </c>
    </row>
    <row r="1687" spans="2:15" ht="15">
      <c r="B1687" s="6" t="s">
        <v>631</v>
      </c>
      <c r="C1687" s="7" t="s">
        <v>683</v>
      </c>
      <c r="D1687" s="7">
        <v>139.78895359999999</v>
      </c>
      <c r="E1687" s="7">
        <v>173.02524020000001</v>
      </c>
      <c r="F1687" s="7">
        <v>51.857815616985476</v>
      </c>
      <c r="G1687" s="7">
        <v>182.75049084751822</v>
      </c>
      <c r="H1687" s="7">
        <v>0.94678399711860317</v>
      </c>
      <c r="I1687" s="7">
        <v>157.90204019999999</v>
      </c>
      <c r="J1687" s="7">
        <v>47.112812742884842</v>
      </c>
      <c r="K1687" s="7">
        <v>166.7267464744892</v>
      </c>
      <c r="L1687" s="7">
        <v>0.94707084219483961</v>
      </c>
      <c r="M1687" s="7" t="s">
        <v>684</v>
      </c>
      <c r="N1687" s="7" t="s">
        <v>711</v>
      </c>
      <c r="O1687" s="7" t="s">
        <v>686</v>
      </c>
    </row>
    <row r="1688" spans="2:15" ht="15">
      <c r="B1688" s="6" t="s">
        <v>631</v>
      </c>
      <c r="C1688" s="7" t="s">
        <v>687</v>
      </c>
      <c r="D1688" s="7">
        <v>159.6741628</v>
      </c>
      <c r="E1688" s="7">
        <v>155.45119</v>
      </c>
      <c r="F1688" s="7">
        <v>44.671617826738355</v>
      </c>
      <c r="G1688" s="7">
        <v>162.91734830320033</v>
      </c>
      <c r="H1688" s="7">
        <v>0.95417211008550606</v>
      </c>
      <c r="I1688" s="7">
        <v>141.92909000000003</v>
      </c>
      <c r="J1688" s="7">
        <v>40.566839991159817</v>
      </c>
      <c r="K1688" s="7">
        <v>148.68991331173194</v>
      </c>
      <c r="L1688" s="7">
        <v>0.9545307199315014</v>
      </c>
      <c r="M1688" s="7" t="s">
        <v>684</v>
      </c>
      <c r="N1688" s="7" t="s">
        <v>711</v>
      </c>
      <c r="O1688" s="7" t="s">
        <v>686</v>
      </c>
    </row>
    <row r="1689" spans="2:15" ht="15">
      <c r="B1689" s="6" t="s">
        <v>631</v>
      </c>
      <c r="C1689" s="7" t="s">
        <v>688</v>
      </c>
      <c r="D1689" s="7">
        <v>151.81925279999999</v>
      </c>
      <c r="E1689" s="7">
        <v>162.3046602</v>
      </c>
      <c r="F1689" s="7">
        <v>40.396951146893038</v>
      </c>
      <c r="G1689" s="7">
        <v>168.48975369602189</v>
      </c>
      <c r="H1689" s="7">
        <v>0.96329098143747882</v>
      </c>
      <c r="I1689" s="7">
        <v>148.88666019999999</v>
      </c>
      <c r="J1689" s="7">
        <v>36.847076004055417</v>
      </c>
      <c r="K1689" s="7">
        <v>154.51518166079401</v>
      </c>
      <c r="L1689" s="7">
        <v>0.96357301981399945</v>
      </c>
      <c r="M1689" s="7" t="s">
        <v>684</v>
      </c>
      <c r="N1689" s="7" t="s">
        <v>711</v>
      </c>
      <c r="O1689" s="7" t="s">
        <v>686</v>
      </c>
    </row>
    <row r="1690" spans="2:15" ht="15">
      <c r="B1690" s="6" t="s">
        <v>631</v>
      </c>
      <c r="C1690" s="7" t="s">
        <v>689</v>
      </c>
      <c r="D1690" s="7">
        <v>161.1028703913783</v>
      </c>
      <c r="E1690" s="7">
        <v>171.06800000000001</v>
      </c>
      <c r="F1690" s="7">
        <v>41.483649895746588</v>
      </c>
      <c r="G1690" s="7">
        <v>177.17277677257653</v>
      </c>
      <c r="H1690" s="7">
        <v>0.96554337024128278</v>
      </c>
      <c r="I1690" s="7">
        <v>156.74639999999999</v>
      </c>
      <c r="J1690" s="7">
        <v>37.795778817399437</v>
      </c>
      <c r="K1690" s="7">
        <v>162.28593527348553</v>
      </c>
      <c r="L1690" s="7">
        <v>0.96586558616955764</v>
      </c>
      <c r="M1690" s="7" t="s">
        <v>684</v>
      </c>
      <c r="N1690" s="7" t="s">
        <v>711</v>
      </c>
      <c r="O1690" s="7" t="s">
        <v>686</v>
      </c>
    </row>
    <row r="1691" spans="2:15" ht="15">
      <c r="B1691" s="6" t="s">
        <v>631</v>
      </c>
      <c r="C1691" s="7" t="s">
        <v>690</v>
      </c>
      <c r="D1691" s="7">
        <v>177.14973556437889</v>
      </c>
      <c r="E1691" s="7">
        <v>181.61799999999999</v>
      </c>
      <c r="F1691" s="7">
        <v>47.438866087063133</v>
      </c>
      <c r="G1691" s="7">
        <v>188.25738029102828</v>
      </c>
      <c r="H1691" s="7">
        <v>0.96473243024648259</v>
      </c>
      <c r="I1691" s="7">
        <v>166.8383</v>
      </c>
      <c r="J1691" s="7">
        <v>43.471729977353583</v>
      </c>
      <c r="K1691" s="7">
        <v>172.91570043739648</v>
      </c>
      <c r="L1691" s="7">
        <v>0.96485339143858262</v>
      </c>
      <c r="M1691" s="7" t="s">
        <v>684</v>
      </c>
      <c r="N1691" s="7" t="s">
        <v>711</v>
      </c>
      <c r="O1691" s="7" t="s">
        <v>686</v>
      </c>
    </row>
    <row r="1692" spans="2:15" ht="15">
      <c r="B1692" s="6" t="s">
        <v>631</v>
      </c>
      <c r="C1692" s="7" t="s">
        <v>691</v>
      </c>
      <c r="D1692" s="7">
        <v>195.41255921724334</v>
      </c>
      <c r="E1692" s="7">
        <v>178.14200000000002</v>
      </c>
      <c r="F1692" s="7">
        <v>45.542282242709575</v>
      </c>
      <c r="G1692" s="7">
        <v>184.42466901865515</v>
      </c>
      <c r="H1692" s="7">
        <v>0.96593368418614534</v>
      </c>
      <c r="I1692" s="7">
        <v>165.536</v>
      </c>
      <c r="J1692" s="7">
        <v>42.364461618410388</v>
      </c>
      <c r="K1692" s="7">
        <v>171.38058387895552</v>
      </c>
      <c r="L1692" s="7">
        <v>0.96589704768958251</v>
      </c>
      <c r="M1692" s="7" t="s">
        <v>684</v>
      </c>
      <c r="N1692" s="7" t="s">
        <v>711</v>
      </c>
      <c r="O1692" s="7" t="s">
        <v>686</v>
      </c>
    </row>
    <row r="1693" spans="2:15" ht="15">
      <c r="B1693" s="6" t="s">
        <v>631</v>
      </c>
      <c r="C1693" s="7" t="s">
        <v>692</v>
      </c>
      <c r="D1693" s="7" t="s">
        <v>661</v>
      </c>
      <c r="E1693" s="7">
        <v>178.70933872053973</v>
      </c>
      <c r="F1693" s="7">
        <v>50.360069395980084</v>
      </c>
      <c r="G1693" s="7">
        <v>186.24229892421121</v>
      </c>
      <c r="H1693" s="7">
        <v>0.95955290367878832</v>
      </c>
      <c r="I1693" s="7">
        <v>166.10333872053974</v>
      </c>
      <c r="J1693" s="7">
        <v>46.794015062737159</v>
      </c>
      <c r="K1693" s="7">
        <v>173.09207455621194</v>
      </c>
      <c r="L1693" s="7">
        <v>0.95962417196979977</v>
      </c>
      <c r="M1693" s="7" t="s">
        <v>684</v>
      </c>
      <c r="N1693" s="7" t="s">
        <v>711</v>
      </c>
      <c r="O1693" s="7" t="s">
        <v>686</v>
      </c>
    </row>
    <row r="1694" spans="2:15" ht="15">
      <c r="B1694" s="6" t="s">
        <v>631</v>
      </c>
      <c r="C1694" s="7" t="s">
        <v>693</v>
      </c>
      <c r="D1694" s="7" t="s">
        <v>661</v>
      </c>
      <c r="E1694" s="7">
        <v>187.21785399893324</v>
      </c>
      <c r="F1694" s="7">
        <v>51.83081682210851</v>
      </c>
      <c r="G1694" s="7">
        <v>194.91675691872061</v>
      </c>
      <c r="H1694" s="7">
        <v>0.96050158518183337</v>
      </c>
      <c r="I1694" s="7">
        <v>174.61185399893327</v>
      </c>
      <c r="J1694" s="7">
        <v>48.264762488865564</v>
      </c>
      <c r="K1694" s="7">
        <v>181.76653255072134</v>
      </c>
      <c r="L1694" s="7">
        <v>0.96063808638814419</v>
      </c>
      <c r="M1694" s="7" t="s">
        <v>684</v>
      </c>
      <c r="N1694" s="7" t="s">
        <v>711</v>
      </c>
      <c r="O1694" s="7" t="s">
        <v>686</v>
      </c>
    </row>
    <row r="1695" spans="2:15" ht="15">
      <c r="B1695" s="6" t="s">
        <v>631</v>
      </c>
      <c r="C1695" s="7" t="s">
        <v>694</v>
      </c>
      <c r="D1695" s="7" t="s">
        <v>661</v>
      </c>
      <c r="E1695" s="7">
        <v>190.05608457088599</v>
      </c>
      <c r="F1695" s="7">
        <v>52.28163938489589</v>
      </c>
      <c r="G1695" s="7">
        <v>197.79692962875041</v>
      </c>
      <c r="H1695" s="7">
        <v>0.96086468545091475</v>
      </c>
      <c r="I1695" s="7">
        <v>177.45008457088599</v>
      </c>
      <c r="J1695" s="7">
        <v>48.715585051652944</v>
      </c>
      <c r="K1695" s="7">
        <v>184.64670526075111</v>
      </c>
      <c r="L1695" s="7">
        <v>0.96102491685566593</v>
      </c>
      <c r="M1695" s="7" t="s">
        <v>684</v>
      </c>
      <c r="N1695" s="7" t="s">
        <v>711</v>
      </c>
      <c r="O1695" s="7" t="s">
        <v>686</v>
      </c>
    </row>
    <row r="1696" spans="2:15" ht="15">
      <c r="B1696" s="6" t="s">
        <v>631</v>
      </c>
      <c r="C1696" s="7" t="s">
        <v>695</v>
      </c>
      <c r="D1696" s="7" t="s">
        <v>661</v>
      </c>
      <c r="E1696" s="7">
        <v>193.99295765972386</v>
      </c>
      <c r="F1696" s="7">
        <v>52.534464650455632</v>
      </c>
      <c r="G1696" s="7">
        <v>201.72469125706803</v>
      </c>
      <c r="H1696" s="7">
        <v>0.96167185311246195</v>
      </c>
      <c r="I1696" s="7">
        <v>181.38695765972383</v>
      </c>
      <c r="J1696" s="7">
        <v>48.968410317212687</v>
      </c>
      <c r="K1696" s="7">
        <v>188.57446688906879</v>
      </c>
      <c r="L1696" s="7">
        <v>0.96188503487286492</v>
      </c>
      <c r="M1696" s="7" t="s">
        <v>684</v>
      </c>
      <c r="N1696" s="7" t="s">
        <v>711</v>
      </c>
      <c r="O1696" s="7" t="s">
        <v>686</v>
      </c>
    </row>
    <row r="1697" spans="2:15" ht="15">
      <c r="B1697" s="6" t="s">
        <v>631</v>
      </c>
      <c r="C1697" s="7" t="s">
        <v>696</v>
      </c>
      <c r="D1697" s="7" t="s">
        <v>661</v>
      </c>
      <c r="E1697" s="7">
        <v>193.95922511511819</v>
      </c>
      <c r="F1697" s="7">
        <v>52.401109737087111</v>
      </c>
      <c r="G1697" s="7">
        <v>201.66358895214483</v>
      </c>
      <c r="H1697" s="7">
        <v>0.96179595990997213</v>
      </c>
      <c r="I1697" s="7">
        <v>181.35322511511819</v>
      </c>
      <c r="J1697" s="7">
        <v>48.835055403844116</v>
      </c>
      <c r="K1697" s="7">
        <v>188.51336458414553</v>
      </c>
      <c r="L1697" s="7">
        <v>0.96201786815050283</v>
      </c>
      <c r="M1697" s="7" t="s">
        <v>684</v>
      </c>
      <c r="N1697" s="7" t="s">
        <v>711</v>
      </c>
      <c r="O1697" s="7" t="s">
        <v>686</v>
      </c>
    </row>
    <row r="1698" spans="2:15" ht="15">
      <c r="B1698" s="6" t="s">
        <v>631</v>
      </c>
      <c r="C1698" s="7" t="s">
        <v>697</v>
      </c>
      <c r="D1698" s="7" t="s">
        <v>661</v>
      </c>
      <c r="E1698" s="7">
        <v>196.03790969251602</v>
      </c>
      <c r="F1698" s="7">
        <v>52.483686579050286</v>
      </c>
      <c r="G1698" s="7">
        <v>203.72674251730174</v>
      </c>
      <c r="H1698" s="7">
        <v>0.96225908916139113</v>
      </c>
      <c r="I1698" s="7">
        <v>183.43190969251603</v>
      </c>
      <c r="J1698" s="7">
        <v>48.91763224580739</v>
      </c>
      <c r="K1698" s="7">
        <v>190.57651814930247</v>
      </c>
      <c r="L1698" s="7">
        <v>0.96251055205453395</v>
      </c>
      <c r="M1698" s="7" t="s">
        <v>684</v>
      </c>
      <c r="N1698" s="7" t="s">
        <v>711</v>
      </c>
      <c r="O1698" s="7" t="s">
        <v>686</v>
      </c>
    </row>
    <row r="1699" spans="2:15" ht="15">
      <c r="B1699" s="6" t="s">
        <v>631</v>
      </c>
      <c r="C1699" s="7" t="s">
        <v>698</v>
      </c>
      <c r="D1699" s="7" t="s">
        <v>661</v>
      </c>
      <c r="E1699" s="7">
        <v>198.30991414005584</v>
      </c>
      <c r="F1699" s="7">
        <v>52.592018331134447</v>
      </c>
      <c r="G1699" s="7">
        <v>205.9855657793257</v>
      </c>
      <c r="H1699" s="7">
        <v>0.96273694416290867</v>
      </c>
      <c r="I1699" s="7">
        <v>185.70391414005587</v>
      </c>
      <c r="J1699" s="7">
        <v>49.025963997891559</v>
      </c>
      <c r="K1699" s="7">
        <v>192.83534141132643</v>
      </c>
      <c r="L1699" s="7">
        <v>0.96301804835629745</v>
      </c>
      <c r="M1699" s="7" t="s">
        <v>684</v>
      </c>
      <c r="N1699" s="7" t="s">
        <v>711</v>
      </c>
      <c r="O1699" s="7" t="s">
        <v>686</v>
      </c>
    </row>
    <row r="1700" spans="2:15" ht="15">
      <c r="B1700" s="6" t="s">
        <v>631</v>
      </c>
      <c r="C1700" s="7" t="s">
        <v>699</v>
      </c>
      <c r="D1700" s="7" t="s">
        <v>661</v>
      </c>
      <c r="E1700" s="7">
        <v>200.79972860333541</v>
      </c>
      <c r="F1700" s="7">
        <v>52.746738696815967</v>
      </c>
      <c r="G1700" s="7">
        <v>208.46832137618972</v>
      </c>
      <c r="H1700" s="7">
        <v>0.9632145895250146</v>
      </c>
      <c r="I1700" s="7">
        <v>188.19372860333539</v>
      </c>
      <c r="J1700" s="7">
        <v>49.180684363573022</v>
      </c>
      <c r="K1700" s="7">
        <v>195.31809700819045</v>
      </c>
      <c r="L1700" s="7">
        <v>0.96352427904027593</v>
      </c>
      <c r="M1700" s="7" t="s">
        <v>684</v>
      </c>
      <c r="N1700" s="7" t="s">
        <v>711</v>
      </c>
      <c r="O1700" s="7" t="s">
        <v>686</v>
      </c>
    </row>
    <row r="1701" spans="2:15" ht="15">
      <c r="B1701" s="6" t="s">
        <v>631</v>
      </c>
      <c r="C1701" s="7" t="s">
        <v>700</v>
      </c>
      <c r="D1701" s="7" t="s">
        <v>661</v>
      </c>
      <c r="E1701" s="7">
        <v>203.82778358890678</v>
      </c>
      <c r="F1701" s="7">
        <v>53.052786008041274</v>
      </c>
      <c r="G1701" s="7">
        <v>211.51203361292278</v>
      </c>
      <c r="H1701" s="7">
        <v>0.96366991564140247</v>
      </c>
      <c r="I1701" s="7">
        <v>191.22178358890673</v>
      </c>
      <c r="J1701" s="7">
        <v>49.486731674798378</v>
      </c>
      <c r="K1701" s="7">
        <v>198.36180924492353</v>
      </c>
      <c r="L1701" s="7">
        <v>0.96400503865539566</v>
      </c>
      <c r="M1701" s="7" t="s">
        <v>684</v>
      </c>
      <c r="N1701" s="7" t="s">
        <v>711</v>
      </c>
      <c r="O1701" s="7" t="s">
        <v>686</v>
      </c>
    </row>
    <row r="1702" spans="2:15" ht="15">
      <c r="B1702" s="6" t="s">
        <v>631</v>
      </c>
      <c r="C1702" s="7" t="s">
        <v>701</v>
      </c>
      <c r="D1702" s="7" t="s">
        <v>661</v>
      </c>
      <c r="E1702" s="7">
        <v>205.66161782237992</v>
      </c>
      <c r="F1702" s="7">
        <v>53.241203411258191</v>
      </c>
      <c r="G1702" s="7">
        <v>213.35574584965588</v>
      </c>
      <c r="H1702" s="7">
        <v>0.96393756354376448</v>
      </c>
      <c r="I1702" s="7">
        <v>193.05561782237993</v>
      </c>
      <c r="J1702" s="7">
        <v>49.675149078015274</v>
      </c>
      <c r="K1702" s="7">
        <v>200.2055214816566</v>
      </c>
      <c r="L1702" s="7">
        <v>0.96428718046154505</v>
      </c>
      <c r="M1702" s="7" t="s">
        <v>684</v>
      </c>
      <c r="N1702" s="7" t="s">
        <v>711</v>
      </c>
      <c r="O1702" s="7" t="s">
        <v>686</v>
      </c>
    </row>
    <row r="1703" spans="2:15" ht="15">
      <c r="B1703" s="6" t="s">
        <v>584</v>
      </c>
      <c r="C1703" s="7" t="s">
        <v>683</v>
      </c>
      <c r="D1703" s="7">
        <v>126.28363333964381</v>
      </c>
      <c r="E1703" s="7">
        <v>164.53100000000001</v>
      </c>
      <c r="F1703" s="7">
        <v>9.5373482173128323</v>
      </c>
      <c r="G1703" s="7">
        <v>164.80719332607507</v>
      </c>
      <c r="H1703" s="7">
        <v>0.9983241427725269</v>
      </c>
      <c r="I1703" s="7">
        <v>150.83099999999999</v>
      </c>
      <c r="J1703" s="7">
        <v>8.7432020042757141</v>
      </c>
      <c r="K1703" s="7">
        <v>151.08419554105441</v>
      </c>
      <c r="L1703" s="7">
        <v>0.9983241427725269</v>
      </c>
      <c r="M1703" s="7" t="s">
        <v>684</v>
      </c>
      <c r="N1703" s="7" t="s">
        <v>711</v>
      </c>
      <c r="O1703" s="7" t="s">
        <v>686</v>
      </c>
    </row>
    <row r="1704" spans="2:15" ht="15">
      <c r="B1704" s="6" t="s">
        <v>584</v>
      </c>
      <c r="C1704" s="7" t="s">
        <v>687</v>
      </c>
      <c r="D1704" s="7">
        <v>150.45984554026367</v>
      </c>
      <c r="E1704" s="7">
        <v>156.32900000000001</v>
      </c>
      <c r="F1704" s="7">
        <v>27.105125303545453</v>
      </c>
      <c r="G1704" s="7">
        <v>158.6614132633417</v>
      </c>
      <c r="H1704" s="7">
        <v>0.98529942967626016</v>
      </c>
      <c r="I1704" s="7">
        <v>142.62899999999999</v>
      </c>
      <c r="J1704" s="7">
        <v>24.729748907236544</v>
      </c>
      <c r="K1704" s="7">
        <v>144.75701061439119</v>
      </c>
      <c r="L1704" s="7">
        <v>0.98529942967626016</v>
      </c>
      <c r="M1704" s="7" t="s">
        <v>684</v>
      </c>
      <c r="N1704" s="7" t="s">
        <v>711</v>
      </c>
      <c r="O1704" s="7" t="s">
        <v>686</v>
      </c>
    </row>
    <row r="1705" spans="2:15" ht="15">
      <c r="B1705" s="6" t="s">
        <v>584</v>
      </c>
      <c r="C1705" s="7" t="s">
        <v>688</v>
      </c>
      <c r="D1705" s="7">
        <v>135.83553755921164</v>
      </c>
      <c r="E1705" s="7">
        <v>161.249</v>
      </c>
      <c r="F1705" s="7">
        <v>16.756490807353948</v>
      </c>
      <c r="G1705" s="7">
        <v>162.11730316402668</v>
      </c>
      <c r="H1705" s="7">
        <v>0.99464398218401051</v>
      </c>
      <c r="I1705" s="7">
        <v>147.548</v>
      </c>
      <c r="J1705" s="7">
        <v>15.332725819344377</v>
      </c>
      <c r="K1705" s="7">
        <v>148.34252520788229</v>
      </c>
      <c r="L1705" s="7">
        <v>0.99464398218401051</v>
      </c>
      <c r="M1705" s="7" t="s">
        <v>684</v>
      </c>
      <c r="N1705" s="7" t="s">
        <v>711</v>
      </c>
      <c r="O1705" s="7" t="s">
        <v>686</v>
      </c>
    </row>
    <row r="1706" spans="2:15" ht="15">
      <c r="B1706" s="6" t="s">
        <v>584</v>
      </c>
      <c r="C1706" s="7" t="s">
        <v>689</v>
      </c>
      <c r="D1706" s="7">
        <v>147.96100291630898</v>
      </c>
      <c r="E1706" s="7">
        <v>166.69499999999999</v>
      </c>
      <c r="F1706" s="7">
        <v>21.261074319352385</v>
      </c>
      <c r="G1706" s="7">
        <v>168.04539953897287</v>
      </c>
      <c r="H1706" s="7">
        <v>0.99196407909602013</v>
      </c>
      <c r="I1706" s="7">
        <v>152.995</v>
      </c>
      <c r="J1706" s="7">
        <v>19.513711062055258</v>
      </c>
      <c r="K1706" s="7">
        <v>154.23441556414502</v>
      </c>
      <c r="L1706" s="7">
        <v>0.99196407909602013</v>
      </c>
      <c r="M1706" s="7" t="s">
        <v>684</v>
      </c>
      <c r="N1706" s="7" t="s">
        <v>711</v>
      </c>
      <c r="O1706" s="7" t="s">
        <v>686</v>
      </c>
    </row>
    <row r="1707" spans="2:15" ht="15">
      <c r="B1707" s="6" t="s">
        <v>584</v>
      </c>
      <c r="C1707" s="7" t="s">
        <v>690</v>
      </c>
      <c r="D1707" s="7">
        <v>170.29502343873705</v>
      </c>
      <c r="E1707" s="7">
        <v>171.73</v>
      </c>
      <c r="F1707" s="7">
        <v>43.119651264167409</v>
      </c>
      <c r="G1707" s="7">
        <v>177.06071621097496</v>
      </c>
      <c r="H1707" s="7">
        <v>0.9698932867490313</v>
      </c>
      <c r="I1707" s="7">
        <v>158.27000000000001</v>
      </c>
      <c r="J1707" s="7">
        <v>39.739982563208322</v>
      </c>
      <c r="K1707" s="7">
        <v>163.1829008019042</v>
      </c>
      <c r="L1707" s="7">
        <v>0.9698932867490313</v>
      </c>
      <c r="M1707" s="7" t="s">
        <v>684</v>
      </c>
      <c r="N1707" s="7" t="s">
        <v>711</v>
      </c>
      <c r="O1707" s="7" t="s">
        <v>686</v>
      </c>
    </row>
    <row r="1708" spans="2:15" ht="15">
      <c r="B1708" s="6" t="s">
        <v>584</v>
      </c>
      <c r="C1708" s="7" t="s">
        <v>691</v>
      </c>
      <c r="D1708" s="7">
        <v>181.04809460472097</v>
      </c>
      <c r="E1708" s="7">
        <v>166.55099999999999</v>
      </c>
      <c r="F1708" s="7">
        <v>36.585612581433246</v>
      </c>
      <c r="G1708" s="7">
        <v>170.52197116195532</v>
      </c>
      <c r="H1708" s="7">
        <v>0.97671284741258446</v>
      </c>
      <c r="I1708" s="7">
        <v>153.255</v>
      </c>
      <c r="J1708" s="7">
        <v>33.66493179967425</v>
      </c>
      <c r="K1708" s="7">
        <v>156.90896296284899</v>
      </c>
      <c r="L1708" s="7">
        <v>0.97671284741258446</v>
      </c>
      <c r="M1708" s="7" t="s">
        <v>684</v>
      </c>
      <c r="N1708" s="7" t="s">
        <v>711</v>
      </c>
      <c r="O1708" s="7" t="s">
        <v>686</v>
      </c>
    </row>
    <row r="1709" spans="2:15" ht="15">
      <c r="B1709" s="6" t="s">
        <v>584</v>
      </c>
      <c r="C1709" s="7" t="s">
        <v>692</v>
      </c>
      <c r="D1709" s="7" t="s">
        <v>661</v>
      </c>
      <c r="E1709" s="7">
        <v>165.45101793939878</v>
      </c>
      <c r="F1709" s="7">
        <v>36.343983785955061</v>
      </c>
      <c r="G1709" s="7">
        <v>169.39576291813506</v>
      </c>
      <c r="H1709" s="7">
        <v>0.97671284741258446</v>
      </c>
      <c r="I1709" s="7">
        <v>153.78024825787935</v>
      </c>
      <c r="J1709" s="7">
        <v>33.780311048504025</v>
      </c>
      <c r="K1709" s="7">
        <v>157.44673438591443</v>
      </c>
      <c r="L1709" s="7">
        <v>0.97671284741258446</v>
      </c>
      <c r="M1709" s="7" t="s">
        <v>684</v>
      </c>
      <c r="N1709" s="7" t="s">
        <v>711</v>
      </c>
      <c r="O1709" s="7" t="s">
        <v>686</v>
      </c>
    </row>
    <row r="1710" spans="2:15" ht="15">
      <c r="B1710" s="6" t="s">
        <v>584</v>
      </c>
      <c r="C1710" s="7" t="s">
        <v>693</v>
      </c>
      <c r="D1710" s="7" t="s">
        <v>661</v>
      </c>
      <c r="E1710" s="7">
        <v>173.32829242343968</v>
      </c>
      <c r="F1710" s="7">
        <v>38.074354137803589</v>
      </c>
      <c r="G1710" s="7">
        <v>177.46085032320875</v>
      </c>
      <c r="H1710" s="7">
        <v>0.97671284741258446</v>
      </c>
      <c r="I1710" s="7">
        <v>161.6575227419203</v>
      </c>
      <c r="J1710" s="7">
        <v>35.510681400352588</v>
      </c>
      <c r="K1710" s="7">
        <v>165.51182179098817</v>
      </c>
      <c r="L1710" s="7">
        <v>0.97671284741258446</v>
      </c>
      <c r="M1710" s="7" t="s">
        <v>684</v>
      </c>
      <c r="N1710" s="7" t="s">
        <v>711</v>
      </c>
      <c r="O1710" s="7" t="s">
        <v>686</v>
      </c>
    </row>
    <row r="1711" spans="2:15" ht="15">
      <c r="B1711" s="6" t="s">
        <v>584</v>
      </c>
      <c r="C1711" s="7" t="s">
        <v>694</v>
      </c>
      <c r="D1711" s="7" t="s">
        <v>661</v>
      </c>
      <c r="E1711" s="7">
        <v>175.95595665541714</v>
      </c>
      <c r="F1711" s="7">
        <v>38.651562954233547</v>
      </c>
      <c r="G1711" s="7">
        <v>180.15116430744519</v>
      </c>
      <c r="H1711" s="7">
        <v>0.97671284741258446</v>
      </c>
      <c r="I1711" s="7">
        <v>164.28518697389771</v>
      </c>
      <c r="J1711" s="7">
        <v>36.087890216782519</v>
      </c>
      <c r="K1711" s="7">
        <v>168.20213577522455</v>
      </c>
      <c r="L1711" s="7">
        <v>0.97671284741258446</v>
      </c>
      <c r="M1711" s="7" t="s">
        <v>684</v>
      </c>
      <c r="N1711" s="7" t="s">
        <v>711</v>
      </c>
      <c r="O1711" s="7" t="s">
        <v>686</v>
      </c>
    </row>
    <row r="1712" spans="2:15" ht="15">
      <c r="B1712" s="6" t="s">
        <v>584</v>
      </c>
      <c r="C1712" s="7" t="s">
        <v>695</v>
      </c>
      <c r="D1712" s="7" t="s">
        <v>661</v>
      </c>
      <c r="E1712" s="7">
        <v>179.60075588476815</v>
      </c>
      <c r="F1712" s="7">
        <v>39.452201872895849</v>
      </c>
      <c r="G1712" s="7">
        <v>183.8828642016428</v>
      </c>
      <c r="H1712" s="7">
        <v>0.97671284741258457</v>
      </c>
      <c r="I1712" s="7">
        <v>167.92998620324869</v>
      </c>
      <c r="J1712" s="7">
        <v>36.888529135444834</v>
      </c>
      <c r="K1712" s="7">
        <v>171.93383566942214</v>
      </c>
      <c r="L1712" s="7">
        <v>0.97671284741258457</v>
      </c>
      <c r="M1712" s="7" t="s">
        <v>684</v>
      </c>
      <c r="N1712" s="7" t="s">
        <v>711</v>
      </c>
      <c r="O1712" s="7" t="s">
        <v>686</v>
      </c>
    </row>
    <row r="1713" spans="2:15" ht="15">
      <c r="B1713" s="6" t="s">
        <v>584</v>
      </c>
      <c r="C1713" s="7" t="s">
        <v>696</v>
      </c>
      <c r="D1713" s="7" t="s">
        <v>661</v>
      </c>
      <c r="E1713" s="7">
        <v>179.56952593404117</v>
      </c>
      <c r="F1713" s="7">
        <v>39.445341710673922</v>
      </c>
      <c r="G1713" s="7">
        <v>183.85088965476373</v>
      </c>
      <c r="H1713" s="7">
        <v>0.97671284741258457</v>
      </c>
      <c r="I1713" s="7">
        <v>167.89875625252174</v>
      </c>
      <c r="J1713" s="7">
        <v>36.881668973222951</v>
      </c>
      <c r="K1713" s="7">
        <v>171.90186112254312</v>
      </c>
      <c r="L1713" s="7">
        <v>0.97671284741258435</v>
      </c>
      <c r="M1713" s="7" t="s">
        <v>684</v>
      </c>
      <c r="N1713" s="7" t="s">
        <v>711</v>
      </c>
      <c r="O1713" s="7" t="s">
        <v>686</v>
      </c>
    </row>
    <row r="1714" spans="2:15" ht="15">
      <c r="B1714" s="6" t="s">
        <v>584</v>
      </c>
      <c r="C1714" s="7" t="s">
        <v>697</v>
      </c>
      <c r="D1714" s="7" t="s">
        <v>661</v>
      </c>
      <c r="E1714" s="7">
        <v>181.49399435727904</v>
      </c>
      <c r="F1714" s="7">
        <v>39.86808222954064</v>
      </c>
      <c r="G1714" s="7">
        <v>185.82124197308943</v>
      </c>
      <c r="H1714" s="7">
        <v>0.97671284741258446</v>
      </c>
      <c r="I1714" s="7">
        <v>169.8232246757596</v>
      </c>
      <c r="J1714" s="7">
        <v>37.304409492089619</v>
      </c>
      <c r="K1714" s="7">
        <v>173.87221344086879</v>
      </c>
      <c r="L1714" s="7">
        <v>0.97671284741258446</v>
      </c>
      <c r="M1714" s="7" t="s">
        <v>684</v>
      </c>
      <c r="N1714" s="7" t="s">
        <v>711</v>
      </c>
      <c r="O1714" s="7" t="s">
        <v>686</v>
      </c>
    </row>
    <row r="1715" spans="2:15" ht="15">
      <c r="B1715" s="6" t="s">
        <v>584</v>
      </c>
      <c r="C1715" s="7" t="s">
        <v>698</v>
      </c>
      <c r="D1715" s="7" t="s">
        <v>661</v>
      </c>
      <c r="E1715" s="7">
        <v>183.59744038477587</v>
      </c>
      <c r="F1715" s="7">
        <v>40.330138064978293</v>
      </c>
      <c r="G1715" s="7">
        <v>187.9748391465771</v>
      </c>
      <c r="H1715" s="7">
        <v>0.97671284741258446</v>
      </c>
      <c r="I1715" s="7">
        <v>171.92667070325646</v>
      </c>
      <c r="J1715" s="7">
        <v>37.766465327527186</v>
      </c>
      <c r="K1715" s="7">
        <v>176.02581061435649</v>
      </c>
      <c r="L1715" s="7">
        <v>0.97671284741258446</v>
      </c>
      <c r="M1715" s="7" t="s">
        <v>684</v>
      </c>
      <c r="N1715" s="7" t="s">
        <v>711</v>
      </c>
      <c r="O1715" s="7" t="s">
        <v>686</v>
      </c>
    </row>
    <row r="1716" spans="2:15" ht="15">
      <c r="B1716" s="6" t="s">
        <v>584</v>
      </c>
      <c r="C1716" s="7" t="s">
        <v>699</v>
      </c>
      <c r="D1716" s="7" t="s">
        <v>661</v>
      </c>
      <c r="E1716" s="7">
        <v>185.90253725536542</v>
      </c>
      <c r="F1716" s="7">
        <v>40.836489759474624</v>
      </c>
      <c r="G1716" s="7">
        <v>190.33489499789101</v>
      </c>
      <c r="H1716" s="7">
        <v>0.97671284741258446</v>
      </c>
      <c r="I1716" s="7">
        <v>174.23176757384596</v>
      </c>
      <c r="J1716" s="7">
        <v>38.272817022023517</v>
      </c>
      <c r="K1716" s="7">
        <v>178.38586646567035</v>
      </c>
      <c r="L1716" s="7">
        <v>0.97671284741258446</v>
      </c>
      <c r="M1716" s="7" t="s">
        <v>684</v>
      </c>
      <c r="N1716" s="7" t="s">
        <v>711</v>
      </c>
      <c r="O1716" s="7" t="s">
        <v>686</v>
      </c>
    </row>
    <row r="1717" spans="2:15" ht="15">
      <c r="B1717" s="6" t="s">
        <v>584</v>
      </c>
      <c r="C1717" s="7" t="s">
        <v>700</v>
      </c>
      <c r="D1717" s="7" t="s">
        <v>661</v>
      </c>
      <c r="E1717" s="7">
        <v>188.70594296055182</v>
      </c>
      <c r="F1717" s="7">
        <v>41.452303024111387</v>
      </c>
      <c r="G1717" s="7">
        <v>193.20514054919397</v>
      </c>
      <c r="H1717" s="7">
        <v>0.97671284741258446</v>
      </c>
      <c r="I1717" s="7">
        <v>177.03517327903236</v>
      </c>
      <c r="J1717" s="7">
        <v>38.88863028666038</v>
      </c>
      <c r="K1717" s="7">
        <v>181.2561120169733</v>
      </c>
      <c r="L1717" s="7">
        <v>0.97671284741258446</v>
      </c>
      <c r="M1717" s="7" t="s">
        <v>684</v>
      </c>
      <c r="N1717" s="7" t="s">
        <v>711</v>
      </c>
      <c r="O1717" s="7" t="s">
        <v>686</v>
      </c>
    </row>
    <row r="1718" spans="2:15" ht="15">
      <c r="B1718" s="6" t="s">
        <v>584</v>
      </c>
      <c r="C1718" s="7" t="s">
        <v>701</v>
      </c>
      <c r="D1718" s="7" t="s">
        <v>661</v>
      </c>
      <c r="E1718" s="7">
        <v>190.40372631553763</v>
      </c>
      <c r="F1718" s="7">
        <v>41.825248512716918</v>
      </c>
      <c r="G1718" s="7">
        <v>194.94340308918555</v>
      </c>
      <c r="H1718" s="7">
        <v>0.97671284741258446</v>
      </c>
      <c r="I1718" s="7">
        <v>178.73295663401819</v>
      </c>
      <c r="J1718" s="7">
        <v>39.26157577526584</v>
      </c>
      <c r="K1718" s="7">
        <v>182.99437455696491</v>
      </c>
      <c r="L1718" s="7">
        <v>0.97671284741258446</v>
      </c>
      <c r="M1718" s="7" t="s">
        <v>684</v>
      </c>
      <c r="N1718" s="7" t="s">
        <v>711</v>
      </c>
      <c r="O1718" s="7" t="s">
        <v>686</v>
      </c>
    </row>
    <row r="1719" spans="2:15" ht="15">
      <c r="B1719" s="6" t="s">
        <v>64</v>
      </c>
      <c r="C1719" s="7" t="s">
        <v>683</v>
      </c>
      <c r="D1719" s="7" t="s">
        <v>661</v>
      </c>
      <c r="E1719" s="7" t="s">
        <v>661</v>
      </c>
      <c r="F1719" s="7" t="s">
        <v>661</v>
      </c>
      <c r="G1719" s="7" t="s">
        <v>661</v>
      </c>
      <c r="H1719" s="7" t="s">
        <v>661</v>
      </c>
      <c r="I1719" s="7" t="s">
        <v>661</v>
      </c>
      <c r="J1719" s="7" t="s">
        <v>661</v>
      </c>
      <c r="K1719" s="7" t="s">
        <v>661</v>
      </c>
      <c r="L1719" s="7" t="s">
        <v>661</v>
      </c>
      <c r="M1719" s="7" t="s">
        <v>684</v>
      </c>
      <c r="N1719" s="7" t="s">
        <v>712</v>
      </c>
      <c r="O1719" s="7" t="s">
        <v>686</v>
      </c>
    </row>
    <row r="1720" spans="2:15" ht="15">
      <c r="B1720" s="6" t="s">
        <v>64</v>
      </c>
      <c r="C1720" s="7" t="s">
        <v>687</v>
      </c>
      <c r="D1720" s="7" t="s">
        <v>661</v>
      </c>
      <c r="E1720" s="7" t="s">
        <v>661</v>
      </c>
      <c r="F1720" s="7" t="s">
        <v>661</v>
      </c>
      <c r="G1720" s="7" t="s">
        <v>661</v>
      </c>
      <c r="H1720" s="7" t="s">
        <v>661</v>
      </c>
      <c r="I1720" s="7" t="s">
        <v>661</v>
      </c>
      <c r="J1720" s="7" t="s">
        <v>661</v>
      </c>
      <c r="K1720" s="7" t="s">
        <v>661</v>
      </c>
      <c r="L1720" s="7" t="s">
        <v>661</v>
      </c>
      <c r="M1720" s="7" t="s">
        <v>684</v>
      </c>
      <c r="N1720" s="7" t="s">
        <v>712</v>
      </c>
      <c r="O1720" s="7" t="s">
        <v>686</v>
      </c>
    </row>
    <row r="1721" spans="2:15" ht="15">
      <c r="B1721" s="6" t="s">
        <v>64</v>
      </c>
      <c r="C1721" s="7" t="s">
        <v>688</v>
      </c>
      <c r="D1721" s="7" t="s">
        <v>661</v>
      </c>
      <c r="E1721" s="7" t="s">
        <v>661</v>
      </c>
      <c r="F1721" s="7" t="s">
        <v>661</v>
      </c>
      <c r="G1721" s="7" t="s">
        <v>661</v>
      </c>
      <c r="H1721" s="7" t="s">
        <v>661</v>
      </c>
      <c r="I1721" s="7" t="s">
        <v>661</v>
      </c>
      <c r="J1721" s="7" t="s">
        <v>661</v>
      </c>
      <c r="K1721" s="7" t="s">
        <v>661</v>
      </c>
      <c r="L1721" s="7" t="s">
        <v>661</v>
      </c>
      <c r="M1721" s="7" t="s">
        <v>684</v>
      </c>
      <c r="N1721" s="7" t="s">
        <v>712</v>
      </c>
      <c r="O1721" s="7" t="s">
        <v>686</v>
      </c>
    </row>
    <row r="1722" spans="2:15" ht="15">
      <c r="B1722" s="6" t="s">
        <v>64</v>
      </c>
      <c r="C1722" s="7" t="s">
        <v>689</v>
      </c>
      <c r="D1722" s="7" t="s">
        <v>661</v>
      </c>
      <c r="E1722" s="7" t="s">
        <v>661</v>
      </c>
      <c r="F1722" s="7" t="s">
        <v>661</v>
      </c>
      <c r="G1722" s="7" t="s">
        <v>661</v>
      </c>
      <c r="H1722" s="7" t="s">
        <v>661</v>
      </c>
      <c r="I1722" s="7" t="s">
        <v>661</v>
      </c>
      <c r="J1722" s="7" t="s">
        <v>661</v>
      </c>
      <c r="K1722" s="7" t="s">
        <v>661</v>
      </c>
      <c r="L1722" s="7" t="s">
        <v>661</v>
      </c>
      <c r="M1722" s="7" t="s">
        <v>684</v>
      </c>
      <c r="N1722" s="7" t="s">
        <v>712</v>
      </c>
      <c r="O1722" s="7" t="s">
        <v>686</v>
      </c>
    </row>
    <row r="1723" spans="2:15" ht="15">
      <c r="B1723" s="6" t="s">
        <v>64</v>
      </c>
      <c r="C1723" s="7" t="s">
        <v>690</v>
      </c>
      <c r="D1723" s="7">
        <v>29.297999999999998</v>
      </c>
      <c r="E1723" s="7">
        <v>24.863</v>
      </c>
      <c r="F1723" s="7">
        <v>2.0387042367183112</v>
      </c>
      <c r="G1723" s="7">
        <v>24.946444315068494</v>
      </c>
      <c r="H1723" s="7">
        <v>0.99665506177896102</v>
      </c>
      <c r="I1723" s="7">
        <v>23.701000000000001</v>
      </c>
      <c r="J1723" s="7">
        <v>1.9434231232940675</v>
      </c>
      <c r="K1723" s="7">
        <v>23.780544452054794</v>
      </c>
      <c r="L1723" s="7">
        <v>0.99665506177896102</v>
      </c>
      <c r="M1723" s="7" t="s">
        <v>684</v>
      </c>
      <c r="N1723" s="7" t="s">
        <v>712</v>
      </c>
      <c r="O1723" s="7" t="s">
        <v>686</v>
      </c>
    </row>
    <row r="1724" spans="2:15" ht="15">
      <c r="B1724" s="6" t="s">
        <v>64</v>
      </c>
      <c r="C1724" s="7" t="s">
        <v>691</v>
      </c>
      <c r="D1724" s="7">
        <v>28.356999999999999</v>
      </c>
      <c r="E1724" s="7">
        <v>25.09</v>
      </c>
      <c r="F1724" s="7">
        <v>1.593229873779789</v>
      </c>
      <c r="G1724" s="7">
        <v>25.140534628975264</v>
      </c>
      <c r="H1724" s="7">
        <v>0.99798991430687312</v>
      </c>
      <c r="I1724" s="7">
        <v>23.91</v>
      </c>
      <c r="J1724" s="7">
        <v>1.518299174255672</v>
      </c>
      <c r="K1724" s="7">
        <v>23.958157950530033</v>
      </c>
      <c r="L1724" s="7">
        <v>0.99798991430687312</v>
      </c>
      <c r="M1724" s="7" t="s">
        <v>684</v>
      </c>
      <c r="N1724" s="7" t="s">
        <v>712</v>
      </c>
      <c r="O1724" s="7" t="s">
        <v>686</v>
      </c>
    </row>
    <row r="1725" spans="2:15" ht="15">
      <c r="B1725" s="6" t="s">
        <v>64</v>
      </c>
      <c r="C1725" s="7" t="s">
        <v>692</v>
      </c>
      <c r="D1725" s="7" t="s">
        <v>661</v>
      </c>
      <c r="E1725" s="7">
        <v>27.304044690147304</v>
      </c>
      <c r="F1725" s="7">
        <v>5.4021759170611352</v>
      </c>
      <c r="G1725" s="7">
        <v>27.833331835776264</v>
      </c>
      <c r="H1725" s="7">
        <v>0.98098369434346244</v>
      </c>
      <c r="I1725" s="7">
        <v>26.124044690147308</v>
      </c>
      <c r="J1725" s="7">
        <v>5.1687098626918075</v>
      </c>
      <c r="K1725" s="7">
        <v>26.630457611868056</v>
      </c>
      <c r="L1725" s="7">
        <v>0.98098369434346244</v>
      </c>
      <c r="M1725" s="7" t="s">
        <v>684</v>
      </c>
      <c r="N1725" s="7" t="s">
        <v>712</v>
      </c>
      <c r="O1725" s="7" t="s">
        <v>686</v>
      </c>
    </row>
    <row r="1726" spans="2:15" ht="15">
      <c r="B1726" s="6" t="s">
        <v>64</v>
      </c>
      <c r="C1726" s="7" t="s">
        <v>693</v>
      </c>
      <c r="D1726" s="7" t="s">
        <v>661</v>
      </c>
      <c r="E1726" s="7">
        <v>29.656626006366988</v>
      </c>
      <c r="F1726" s="7">
        <v>5.8676402200109408</v>
      </c>
      <c r="G1726" s="7">
        <v>30.231517789105673</v>
      </c>
      <c r="H1726" s="7">
        <v>0.98098369434346244</v>
      </c>
      <c r="I1726" s="7">
        <v>28.476626006366985</v>
      </c>
      <c r="J1726" s="7">
        <v>5.6341741656416273</v>
      </c>
      <c r="K1726" s="7">
        <v>29.028643565197463</v>
      </c>
      <c r="L1726" s="7">
        <v>0.98098369434346244</v>
      </c>
      <c r="M1726" s="7" t="s">
        <v>684</v>
      </c>
      <c r="N1726" s="7" t="s">
        <v>712</v>
      </c>
      <c r="O1726" s="7" t="s">
        <v>686</v>
      </c>
    </row>
    <row r="1727" spans="2:15" ht="15">
      <c r="B1727" s="6" t="s">
        <v>64</v>
      </c>
      <c r="C1727" s="7" t="s">
        <v>694</v>
      </c>
      <c r="D1727" s="7" t="s">
        <v>661</v>
      </c>
      <c r="E1727" s="7">
        <v>32.996691652449414</v>
      </c>
      <c r="F1727" s="7">
        <v>6.52848085367651</v>
      </c>
      <c r="G1727" s="7">
        <v>33.636330392354715</v>
      </c>
      <c r="H1727" s="7">
        <v>0.98098369434346244</v>
      </c>
      <c r="I1727" s="7">
        <v>31.816691652449411</v>
      </c>
      <c r="J1727" s="7">
        <v>6.2950147993071921</v>
      </c>
      <c r="K1727" s="7">
        <v>32.433456168446504</v>
      </c>
      <c r="L1727" s="7">
        <v>0.98098369434346244</v>
      </c>
      <c r="M1727" s="7" t="s">
        <v>684</v>
      </c>
      <c r="N1727" s="7" t="s">
        <v>712</v>
      </c>
      <c r="O1727" s="7" t="s">
        <v>686</v>
      </c>
    </row>
    <row r="1728" spans="2:15" ht="15">
      <c r="B1728" s="6" t="s">
        <v>64</v>
      </c>
      <c r="C1728" s="7" t="s">
        <v>695</v>
      </c>
      <c r="D1728" s="7" t="s">
        <v>661</v>
      </c>
      <c r="E1728" s="7">
        <v>33.564370997773324</v>
      </c>
      <c r="F1728" s="7">
        <v>6.6407976815576308</v>
      </c>
      <c r="G1728" s="7">
        <v>34.215014165181174</v>
      </c>
      <c r="H1728" s="7">
        <v>0.98098369434346244</v>
      </c>
      <c r="I1728" s="7">
        <v>32.384370997773331</v>
      </c>
      <c r="J1728" s="7">
        <v>6.4073316271883209</v>
      </c>
      <c r="K1728" s="7">
        <v>33.01213994127297</v>
      </c>
      <c r="L1728" s="7">
        <v>0.98098369434346244</v>
      </c>
      <c r="M1728" s="7" t="s">
        <v>684</v>
      </c>
      <c r="N1728" s="7" t="s">
        <v>712</v>
      </c>
      <c r="O1728" s="7" t="s">
        <v>686</v>
      </c>
    </row>
    <row r="1729" spans="2:15" ht="15">
      <c r="B1729" s="6" t="s">
        <v>64</v>
      </c>
      <c r="C1729" s="7" t="s">
        <v>696</v>
      </c>
      <c r="D1729" s="7" t="s">
        <v>661</v>
      </c>
      <c r="E1729" s="7">
        <v>33.976451441162467</v>
      </c>
      <c r="F1729" s="7">
        <v>6.7223288639311836</v>
      </c>
      <c r="G1729" s="7">
        <v>34.635082761392582</v>
      </c>
      <c r="H1729" s="7">
        <v>0.98098369434346244</v>
      </c>
      <c r="I1729" s="7">
        <v>32.796451441162468</v>
      </c>
      <c r="J1729" s="7">
        <v>6.4888628095619065</v>
      </c>
      <c r="K1729" s="7">
        <v>33.432208537484378</v>
      </c>
      <c r="L1729" s="7">
        <v>0.98098369434346244</v>
      </c>
      <c r="M1729" s="7" t="s">
        <v>684</v>
      </c>
      <c r="N1729" s="7" t="s">
        <v>712</v>
      </c>
      <c r="O1729" s="7" t="s">
        <v>686</v>
      </c>
    </row>
    <row r="1730" spans="2:15" ht="15">
      <c r="B1730" s="6" t="s">
        <v>64</v>
      </c>
      <c r="C1730" s="7" t="s">
        <v>697</v>
      </c>
      <c r="D1730" s="7" t="s">
        <v>661</v>
      </c>
      <c r="E1730" s="7">
        <v>34.222834584074867</v>
      </c>
      <c r="F1730" s="7">
        <v>6.7710764065065243</v>
      </c>
      <c r="G1730" s="7">
        <v>34.886242025642431</v>
      </c>
      <c r="H1730" s="7">
        <v>0.98098369434346244</v>
      </c>
      <c r="I1730" s="7">
        <v>33.042834584074868</v>
      </c>
      <c r="J1730" s="7">
        <v>6.5376103521372082</v>
      </c>
      <c r="K1730" s="7">
        <v>33.683367801734221</v>
      </c>
      <c r="L1730" s="7">
        <v>0.98098369434346244</v>
      </c>
      <c r="M1730" s="7" t="s">
        <v>684</v>
      </c>
      <c r="N1730" s="7" t="s">
        <v>712</v>
      </c>
      <c r="O1730" s="7" t="s">
        <v>686</v>
      </c>
    </row>
    <row r="1731" spans="2:15" ht="15">
      <c r="B1731" s="6" t="s">
        <v>64</v>
      </c>
      <c r="C1731" s="7" t="s">
        <v>698</v>
      </c>
      <c r="D1731" s="7" t="s">
        <v>661</v>
      </c>
      <c r="E1731" s="7">
        <v>34.294588084083131</v>
      </c>
      <c r="F1731" s="7">
        <v>6.785273022213393</v>
      </c>
      <c r="G1731" s="7">
        <v>34.95938646262136</v>
      </c>
      <c r="H1731" s="7">
        <v>0.98098369434346244</v>
      </c>
      <c r="I1731" s="7">
        <v>33.114588084083138</v>
      </c>
      <c r="J1731" s="7">
        <v>6.5518069678440662</v>
      </c>
      <c r="K1731" s="7">
        <v>33.756512238713157</v>
      </c>
      <c r="L1731" s="7">
        <v>0.98098369434346244</v>
      </c>
      <c r="M1731" s="7" t="s">
        <v>684</v>
      </c>
      <c r="N1731" s="7" t="s">
        <v>712</v>
      </c>
      <c r="O1731" s="7" t="s">
        <v>686</v>
      </c>
    </row>
    <row r="1732" spans="2:15" ht="15">
      <c r="B1732" s="6" t="s">
        <v>64</v>
      </c>
      <c r="C1732" s="7" t="s">
        <v>699</v>
      </c>
      <c r="D1732" s="7" t="s">
        <v>661</v>
      </c>
      <c r="E1732" s="7">
        <v>34.316781998788002</v>
      </c>
      <c r="F1732" s="7">
        <v>6.7896641456855855</v>
      </c>
      <c r="G1732" s="7">
        <v>34.982010604931624</v>
      </c>
      <c r="H1732" s="7">
        <v>0.98098369434346244</v>
      </c>
      <c r="I1732" s="7">
        <v>33.136781998788003</v>
      </c>
      <c r="J1732" s="7">
        <v>6.5561980913162534</v>
      </c>
      <c r="K1732" s="7">
        <v>33.779136381023413</v>
      </c>
      <c r="L1732" s="7">
        <v>0.98098369434346244</v>
      </c>
      <c r="M1732" s="7" t="s">
        <v>684</v>
      </c>
      <c r="N1732" s="7" t="s">
        <v>712</v>
      </c>
      <c r="O1732" s="7" t="s">
        <v>686</v>
      </c>
    </row>
    <row r="1733" spans="2:15" ht="15">
      <c r="B1733" s="6" t="s">
        <v>64</v>
      </c>
      <c r="C1733" s="7" t="s">
        <v>700</v>
      </c>
      <c r="D1733" s="7" t="s">
        <v>661</v>
      </c>
      <c r="E1733" s="7">
        <v>34.445165910322707</v>
      </c>
      <c r="F1733" s="7">
        <v>6.815065234897876</v>
      </c>
      <c r="G1733" s="7">
        <v>35.112883230312647</v>
      </c>
      <c r="H1733" s="7">
        <v>0.98098369434346244</v>
      </c>
      <c r="I1733" s="7">
        <v>33.265165910322708</v>
      </c>
      <c r="J1733" s="7">
        <v>6.5815991805285483</v>
      </c>
      <c r="K1733" s="7">
        <v>33.910009006404437</v>
      </c>
      <c r="L1733" s="7">
        <v>0.98098369434346244</v>
      </c>
      <c r="M1733" s="7" t="s">
        <v>684</v>
      </c>
      <c r="N1733" s="7" t="s">
        <v>712</v>
      </c>
      <c r="O1733" s="7" t="s">
        <v>686</v>
      </c>
    </row>
    <row r="1734" spans="2:15" ht="15">
      <c r="B1734" s="6" t="s">
        <v>64</v>
      </c>
      <c r="C1734" s="7" t="s">
        <v>701</v>
      </c>
      <c r="D1734" s="7" t="s">
        <v>661</v>
      </c>
      <c r="E1734" s="7">
        <v>34.573549821857405</v>
      </c>
      <c r="F1734" s="7">
        <v>6.8404663241101682</v>
      </c>
      <c r="G1734" s="7">
        <v>35.243755855693664</v>
      </c>
      <c r="H1734" s="7">
        <v>0.98098369434346244</v>
      </c>
      <c r="I1734" s="7">
        <v>33.393549821857405</v>
      </c>
      <c r="J1734" s="7">
        <v>6.6070002697408281</v>
      </c>
      <c r="K1734" s="7">
        <v>34.040881631785453</v>
      </c>
      <c r="L1734" s="7">
        <v>0.98098369434346244</v>
      </c>
      <c r="M1734" s="7" t="s">
        <v>684</v>
      </c>
      <c r="N1734" s="7" t="s">
        <v>712</v>
      </c>
      <c r="O1734" s="7" t="s">
        <v>686</v>
      </c>
    </row>
    <row r="1735" spans="2:15" ht="15">
      <c r="B1735" s="6" t="s">
        <v>115</v>
      </c>
      <c r="C1735" s="7" t="s">
        <v>683</v>
      </c>
      <c r="D1735" s="7" t="s">
        <v>661</v>
      </c>
      <c r="E1735" s="7" t="s">
        <v>661</v>
      </c>
      <c r="F1735" s="7" t="s">
        <v>661</v>
      </c>
      <c r="G1735" s="7" t="s">
        <v>661</v>
      </c>
      <c r="H1735" s="7" t="s">
        <v>661</v>
      </c>
      <c r="I1735" s="7" t="s">
        <v>661</v>
      </c>
      <c r="J1735" s="7" t="s">
        <v>661</v>
      </c>
      <c r="K1735" s="7" t="s">
        <v>661</v>
      </c>
      <c r="L1735" s="7" t="s">
        <v>661</v>
      </c>
      <c r="M1735" s="7" t="s">
        <v>684</v>
      </c>
      <c r="N1735" s="7" t="s">
        <v>712</v>
      </c>
      <c r="O1735" s="7" t="s">
        <v>686</v>
      </c>
    </row>
    <row r="1736" spans="2:15" ht="15">
      <c r="B1736" s="6" t="s">
        <v>115</v>
      </c>
      <c r="C1736" s="7" t="s">
        <v>687</v>
      </c>
      <c r="D1736" s="7" t="s">
        <v>661</v>
      </c>
      <c r="E1736" s="7" t="s">
        <v>661</v>
      </c>
      <c r="F1736" s="7" t="s">
        <v>661</v>
      </c>
      <c r="G1736" s="7" t="s">
        <v>661</v>
      </c>
      <c r="H1736" s="7" t="s">
        <v>661</v>
      </c>
      <c r="I1736" s="7" t="s">
        <v>661</v>
      </c>
      <c r="J1736" s="7" t="s">
        <v>661</v>
      </c>
      <c r="K1736" s="7" t="s">
        <v>661</v>
      </c>
      <c r="L1736" s="7" t="s">
        <v>661</v>
      </c>
      <c r="M1736" s="7" t="s">
        <v>684</v>
      </c>
      <c r="N1736" s="7" t="s">
        <v>712</v>
      </c>
      <c r="O1736" s="7" t="s">
        <v>686</v>
      </c>
    </row>
    <row r="1737" spans="2:15" ht="15">
      <c r="B1737" s="6" t="s">
        <v>115</v>
      </c>
      <c r="C1737" s="7" t="s">
        <v>688</v>
      </c>
      <c r="D1737" s="7" t="s">
        <v>661</v>
      </c>
      <c r="E1737" s="7" t="s">
        <v>661</v>
      </c>
      <c r="F1737" s="7" t="s">
        <v>661</v>
      </c>
      <c r="G1737" s="7" t="s">
        <v>661</v>
      </c>
      <c r="H1737" s="7" t="s">
        <v>661</v>
      </c>
      <c r="I1737" s="7" t="s">
        <v>661</v>
      </c>
      <c r="J1737" s="7" t="s">
        <v>661</v>
      </c>
      <c r="K1737" s="7" t="s">
        <v>661</v>
      </c>
      <c r="L1737" s="7" t="s">
        <v>661</v>
      </c>
      <c r="M1737" s="7" t="s">
        <v>684</v>
      </c>
      <c r="N1737" s="7" t="s">
        <v>712</v>
      </c>
      <c r="O1737" s="7" t="s">
        <v>686</v>
      </c>
    </row>
    <row r="1738" spans="2:15" ht="15">
      <c r="B1738" s="6" t="s">
        <v>115</v>
      </c>
      <c r="C1738" s="7" t="s">
        <v>689</v>
      </c>
      <c r="D1738" s="7">
        <v>27.07</v>
      </c>
      <c r="E1738" s="7">
        <v>32.841999999999999</v>
      </c>
      <c r="F1738" s="7" t="s">
        <v>661</v>
      </c>
      <c r="G1738" s="7">
        <v>32.841999999999999</v>
      </c>
      <c r="H1738" s="7">
        <v>1</v>
      </c>
      <c r="I1738" s="7">
        <v>29.963000000000001</v>
      </c>
      <c r="J1738" s="7" t="s">
        <v>661</v>
      </c>
      <c r="K1738" s="7">
        <v>29.963000000000001</v>
      </c>
      <c r="L1738" s="7">
        <v>1</v>
      </c>
      <c r="M1738" s="7" t="s">
        <v>684</v>
      </c>
      <c r="N1738" s="7" t="s">
        <v>712</v>
      </c>
      <c r="O1738" s="7" t="s">
        <v>686</v>
      </c>
    </row>
    <row r="1739" spans="2:15" ht="15">
      <c r="B1739" s="6" t="s">
        <v>115</v>
      </c>
      <c r="C1739" s="7" t="s">
        <v>690</v>
      </c>
      <c r="D1739" s="7">
        <v>31.11</v>
      </c>
      <c r="E1739" s="7">
        <v>32.979999999999997</v>
      </c>
      <c r="F1739" s="7" t="s">
        <v>661</v>
      </c>
      <c r="G1739" s="7">
        <v>32.979999999999997</v>
      </c>
      <c r="H1739" s="7">
        <v>1</v>
      </c>
      <c r="I1739" s="7">
        <v>30.204000000000001</v>
      </c>
      <c r="J1739" s="7" t="s">
        <v>661</v>
      </c>
      <c r="K1739" s="7">
        <v>30.204000000000001</v>
      </c>
      <c r="L1739" s="7">
        <v>1</v>
      </c>
      <c r="M1739" s="7" t="s">
        <v>684</v>
      </c>
      <c r="N1739" s="7" t="s">
        <v>712</v>
      </c>
      <c r="O1739" s="7" t="s">
        <v>686</v>
      </c>
    </row>
    <row r="1740" spans="2:15" ht="15">
      <c r="B1740" s="6" t="s">
        <v>115</v>
      </c>
      <c r="C1740" s="7" t="s">
        <v>691</v>
      </c>
      <c r="D1740" s="7">
        <v>32.56</v>
      </c>
      <c r="E1740" s="7">
        <v>32.078000000000003</v>
      </c>
      <c r="F1740" s="7" t="s">
        <v>661</v>
      </c>
      <c r="G1740" s="7">
        <v>32.078000000000003</v>
      </c>
      <c r="H1740" s="7">
        <v>1</v>
      </c>
      <c r="I1740" s="7">
        <v>29.094999999999999</v>
      </c>
      <c r="J1740" s="7" t="s">
        <v>661</v>
      </c>
      <c r="K1740" s="7">
        <v>29.094999999999999</v>
      </c>
      <c r="L1740" s="7">
        <v>1</v>
      </c>
      <c r="M1740" s="7" t="s">
        <v>684</v>
      </c>
      <c r="N1740" s="7" t="s">
        <v>712</v>
      </c>
      <c r="O1740" s="7" t="s">
        <v>686</v>
      </c>
    </row>
    <row r="1741" spans="2:15" ht="15">
      <c r="B1741" s="6" t="s">
        <v>115</v>
      </c>
      <c r="C1741" s="7" t="s">
        <v>692</v>
      </c>
      <c r="D1741" s="7" t="s">
        <v>661</v>
      </c>
      <c r="E1741" s="7">
        <v>33.415343190542565</v>
      </c>
      <c r="F1741" s="7">
        <v>1.7854045741280444</v>
      </c>
      <c r="G1741" s="7">
        <v>33.463006888727989</v>
      </c>
      <c r="H1741" s="7">
        <v>0.99857563014752626</v>
      </c>
      <c r="I1741" s="7">
        <v>30.432343190542557</v>
      </c>
      <c r="J1741" s="7">
        <v>1.6260208498833937</v>
      </c>
      <c r="K1741" s="7">
        <v>30.475751932827144</v>
      </c>
      <c r="L1741" s="7">
        <v>0.99857563014752626</v>
      </c>
      <c r="M1741" s="7" t="s">
        <v>684</v>
      </c>
      <c r="N1741" s="7" t="s">
        <v>712</v>
      </c>
      <c r="O1741" s="7" t="s">
        <v>686</v>
      </c>
    </row>
    <row r="1742" spans="2:15" ht="15">
      <c r="B1742" s="6" t="s">
        <v>115</v>
      </c>
      <c r="C1742" s="7" t="s">
        <v>693</v>
      </c>
      <c r="D1742" s="7" t="s">
        <v>661</v>
      </c>
      <c r="E1742" s="7">
        <v>35.304573978991719</v>
      </c>
      <c r="F1742" s="7">
        <v>1.8863474635081339</v>
      </c>
      <c r="G1742" s="7">
        <v>35.354932478950978</v>
      </c>
      <c r="H1742" s="7">
        <v>0.99857563014752626</v>
      </c>
      <c r="I1742" s="7">
        <v>32.321573978991715</v>
      </c>
      <c r="J1742" s="7">
        <v>1.7269637392634931</v>
      </c>
      <c r="K1742" s="7">
        <v>32.367677523050141</v>
      </c>
      <c r="L1742" s="7">
        <v>0.99857563014752626</v>
      </c>
      <c r="M1742" s="7" t="s">
        <v>684</v>
      </c>
      <c r="N1742" s="7" t="s">
        <v>712</v>
      </c>
      <c r="O1742" s="7" t="s">
        <v>686</v>
      </c>
    </row>
    <row r="1743" spans="2:15" ht="15">
      <c r="B1743" s="6" t="s">
        <v>115</v>
      </c>
      <c r="C1743" s="7" t="s">
        <v>694</v>
      </c>
      <c r="D1743" s="7" t="s">
        <v>661</v>
      </c>
      <c r="E1743" s="7">
        <v>38.277403292867319</v>
      </c>
      <c r="F1743" s="7">
        <v>2.045187761057413</v>
      </c>
      <c r="G1743" s="7">
        <v>38.332002241244702</v>
      </c>
      <c r="H1743" s="7">
        <v>0.99857563014752626</v>
      </c>
      <c r="I1743" s="7">
        <v>35.294403292867315</v>
      </c>
      <c r="J1743" s="7">
        <v>1.8858040368127409</v>
      </c>
      <c r="K1743" s="7">
        <v>35.344747285343864</v>
      </c>
      <c r="L1743" s="7">
        <v>0.99857563014752626</v>
      </c>
      <c r="M1743" s="7" t="s">
        <v>684</v>
      </c>
      <c r="N1743" s="7" t="s">
        <v>712</v>
      </c>
      <c r="O1743" s="7" t="s">
        <v>686</v>
      </c>
    </row>
    <row r="1744" spans="2:15" ht="15">
      <c r="B1744" s="6" t="s">
        <v>115</v>
      </c>
      <c r="C1744" s="7" t="s">
        <v>695</v>
      </c>
      <c r="D1744" s="7" t="s">
        <v>661</v>
      </c>
      <c r="E1744" s="7">
        <v>38.517681587905301</v>
      </c>
      <c r="F1744" s="7">
        <v>2.0580259942180645</v>
      </c>
      <c r="G1744" s="7">
        <v>38.572623269621374</v>
      </c>
      <c r="H1744" s="7">
        <v>0.99857563014752626</v>
      </c>
      <c r="I1744" s="7">
        <v>35.534681587905297</v>
      </c>
      <c r="J1744" s="7">
        <v>1.8986422699733871</v>
      </c>
      <c r="K1744" s="7">
        <v>35.585368313720537</v>
      </c>
      <c r="L1744" s="7">
        <v>0.99857563014752626</v>
      </c>
      <c r="M1744" s="7" t="s">
        <v>684</v>
      </c>
      <c r="N1744" s="7" t="s">
        <v>712</v>
      </c>
      <c r="O1744" s="7" t="s">
        <v>686</v>
      </c>
    </row>
    <row r="1745" spans="2:15" ht="15">
      <c r="B1745" s="6" t="s">
        <v>115</v>
      </c>
      <c r="C1745" s="7" t="s">
        <v>696</v>
      </c>
      <c r="D1745" s="7" t="s">
        <v>661</v>
      </c>
      <c r="E1745" s="7">
        <v>38.895151784659191</v>
      </c>
      <c r="F1745" s="7">
        <v>2.0781944842450106</v>
      </c>
      <c r="G1745" s="7">
        <v>38.950631890458766</v>
      </c>
      <c r="H1745" s="7">
        <v>0.99857563014752626</v>
      </c>
      <c r="I1745" s="7">
        <v>35.912151784659194</v>
      </c>
      <c r="J1745" s="7">
        <v>1.9188107600002013</v>
      </c>
      <c r="K1745" s="7">
        <v>35.963376934557928</v>
      </c>
      <c r="L1745" s="7">
        <v>0.99857563014752626</v>
      </c>
      <c r="M1745" s="7" t="s">
        <v>684</v>
      </c>
      <c r="N1745" s="7" t="s">
        <v>712</v>
      </c>
      <c r="O1745" s="7" t="s">
        <v>686</v>
      </c>
    </row>
    <row r="1746" spans="2:15" ht="15">
      <c r="B1746" s="6" t="s">
        <v>115</v>
      </c>
      <c r="C1746" s="7" t="s">
        <v>697</v>
      </c>
      <c r="D1746" s="7" t="s">
        <v>661</v>
      </c>
      <c r="E1746" s="7">
        <v>39.394193932961372</v>
      </c>
      <c r="F1746" s="7">
        <v>2.1048586465485597</v>
      </c>
      <c r="G1746" s="7">
        <v>39.450385873267713</v>
      </c>
      <c r="H1746" s="7">
        <v>0.99857563014752626</v>
      </c>
      <c r="I1746" s="7">
        <v>36.411193932961375</v>
      </c>
      <c r="J1746" s="7">
        <v>1.9454749223037997</v>
      </c>
      <c r="K1746" s="7">
        <v>36.463130917366875</v>
      </c>
      <c r="L1746" s="7">
        <v>0.99857563014752626</v>
      </c>
      <c r="M1746" s="7" t="s">
        <v>684</v>
      </c>
      <c r="N1746" s="7" t="s">
        <v>712</v>
      </c>
      <c r="O1746" s="7" t="s">
        <v>686</v>
      </c>
    </row>
    <row r="1747" spans="2:15" ht="15">
      <c r="B1747" s="6" t="s">
        <v>115</v>
      </c>
      <c r="C1747" s="7" t="s">
        <v>698</v>
      </c>
      <c r="D1747" s="7" t="s">
        <v>661</v>
      </c>
      <c r="E1747" s="7">
        <v>40.001748154867755</v>
      </c>
      <c r="F1747" s="7">
        <v>2.1373206829440967</v>
      </c>
      <c r="G1747" s="7">
        <v>40.05880671147365</v>
      </c>
      <c r="H1747" s="7">
        <v>0.99857563014752626</v>
      </c>
      <c r="I1747" s="7">
        <v>37.018748154867751</v>
      </c>
      <c r="J1747" s="7">
        <v>1.9779369586993136</v>
      </c>
      <c r="K1747" s="7">
        <v>37.071551755572806</v>
      </c>
      <c r="L1747" s="7">
        <v>0.99857563014752626</v>
      </c>
      <c r="M1747" s="7" t="s">
        <v>684</v>
      </c>
      <c r="N1747" s="7" t="s">
        <v>712</v>
      </c>
      <c r="O1747" s="7" t="s">
        <v>686</v>
      </c>
    </row>
    <row r="1748" spans="2:15" ht="15">
      <c r="B1748" s="6" t="s">
        <v>115</v>
      </c>
      <c r="C1748" s="7" t="s">
        <v>699</v>
      </c>
      <c r="D1748" s="7" t="s">
        <v>661</v>
      </c>
      <c r="E1748" s="7">
        <v>40.772384704872543</v>
      </c>
      <c r="F1748" s="7">
        <v>2.1784963193433438</v>
      </c>
      <c r="G1748" s="7">
        <v>40.830542498667796</v>
      </c>
      <c r="H1748" s="7">
        <v>0.99857563014752626</v>
      </c>
      <c r="I1748" s="7">
        <v>37.789384704872546</v>
      </c>
      <c r="J1748" s="7">
        <v>2.0191125950985516</v>
      </c>
      <c r="K1748" s="7">
        <v>37.843287542766959</v>
      </c>
      <c r="L1748" s="7">
        <v>0.99857563014752626</v>
      </c>
      <c r="M1748" s="7" t="s">
        <v>684</v>
      </c>
      <c r="N1748" s="7" t="s">
        <v>712</v>
      </c>
      <c r="O1748" s="7" t="s">
        <v>686</v>
      </c>
    </row>
    <row r="1749" spans="2:15" ht="15">
      <c r="B1749" s="6" t="s">
        <v>115</v>
      </c>
      <c r="C1749" s="7" t="s">
        <v>700</v>
      </c>
      <c r="D1749" s="7" t="s">
        <v>661</v>
      </c>
      <c r="E1749" s="7">
        <v>41.787628769017303</v>
      </c>
      <c r="F1749" s="7">
        <v>2.2327415020321211</v>
      </c>
      <c r="G1749" s="7">
        <v>41.84723470854555</v>
      </c>
      <c r="H1749" s="7">
        <v>0.99857563014752626</v>
      </c>
      <c r="I1749" s="7">
        <v>38.804628769017299</v>
      </c>
      <c r="J1749" s="7">
        <v>2.0733577777873839</v>
      </c>
      <c r="K1749" s="7">
        <v>38.859979752644705</v>
      </c>
      <c r="L1749" s="7">
        <v>0.99857563014752626</v>
      </c>
      <c r="M1749" s="7" t="s">
        <v>684</v>
      </c>
      <c r="N1749" s="7" t="s">
        <v>712</v>
      </c>
      <c r="O1749" s="7" t="s">
        <v>686</v>
      </c>
    </row>
    <row r="1750" spans="2:15" ht="15">
      <c r="B1750" s="6" t="s">
        <v>115</v>
      </c>
      <c r="C1750" s="7" t="s">
        <v>701</v>
      </c>
      <c r="D1750" s="7" t="s">
        <v>661</v>
      </c>
      <c r="E1750" s="7">
        <v>42.802872833162056</v>
      </c>
      <c r="F1750" s="7">
        <v>2.2869866847209162</v>
      </c>
      <c r="G1750" s="7">
        <v>42.863926918423296</v>
      </c>
      <c r="H1750" s="7">
        <v>0.99857563014752626</v>
      </c>
      <c r="I1750" s="7">
        <v>39.819872833162052</v>
      </c>
      <c r="J1750" s="7">
        <v>2.1276029604761799</v>
      </c>
      <c r="K1750" s="7">
        <v>39.876671962522451</v>
      </c>
      <c r="L1750" s="7">
        <v>0.99857563014752626</v>
      </c>
      <c r="M1750" s="7" t="s">
        <v>684</v>
      </c>
      <c r="N1750" s="7" t="s">
        <v>712</v>
      </c>
      <c r="O1750" s="7" t="s">
        <v>686</v>
      </c>
    </row>
    <row r="1751" spans="2:15" ht="15">
      <c r="B1751" s="6" t="s">
        <v>171</v>
      </c>
      <c r="C1751" s="7" t="s">
        <v>683</v>
      </c>
      <c r="D1751" s="7" t="s">
        <v>661</v>
      </c>
      <c r="E1751" s="7" t="s">
        <v>661</v>
      </c>
      <c r="F1751" s="7" t="s">
        <v>661</v>
      </c>
      <c r="G1751" s="7" t="s">
        <v>661</v>
      </c>
      <c r="H1751" s="7" t="s">
        <v>661</v>
      </c>
      <c r="I1751" s="7" t="s">
        <v>661</v>
      </c>
      <c r="J1751" s="7" t="s">
        <v>661</v>
      </c>
      <c r="K1751" s="7" t="s">
        <v>661</v>
      </c>
      <c r="L1751" s="7" t="s">
        <v>661</v>
      </c>
      <c r="M1751" s="7" t="s">
        <v>684</v>
      </c>
      <c r="N1751" s="7" t="s">
        <v>712</v>
      </c>
      <c r="O1751" s="7" t="s">
        <v>686</v>
      </c>
    </row>
    <row r="1752" spans="2:15" ht="15">
      <c r="B1752" s="6" t="s">
        <v>171</v>
      </c>
      <c r="C1752" s="7" t="s">
        <v>687</v>
      </c>
      <c r="D1752" s="7" t="s">
        <v>661</v>
      </c>
      <c r="E1752" s="7" t="s">
        <v>661</v>
      </c>
      <c r="F1752" s="7" t="s">
        <v>661</v>
      </c>
      <c r="G1752" s="7" t="s">
        <v>661</v>
      </c>
      <c r="H1752" s="7" t="s">
        <v>661</v>
      </c>
      <c r="I1752" s="7" t="s">
        <v>661</v>
      </c>
      <c r="J1752" s="7" t="s">
        <v>661</v>
      </c>
      <c r="K1752" s="7" t="s">
        <v>661</v>
      </c>
      <c r="L1752" s="7" t="s">
        <v>661</v>
      </c>
      <c r="M1752" s="7" t="s">
        <v>684</v>
      </c>
      <c r="N1752" s="7" t="s">
        <v>712</v>
      </c>
      <c r="O1752" s="7" t="s">
        <v>686</v>
      </c>
    </row>
    <row r="1753" spans="2:15" ht="15">
      <c r="B1753" s="6" t="s">
        <v>171</v>
      </c>
      <c r="C1753" s="7" t="s">
        <v>688</v>
      </c>
      <c r="D1753" s="7" t="s">
        <v>661</v>
      </c>
      <c r="E1753" s="7" t="s">
        <v>661</v>
      </c>
      <c r="F1753" s="7" t="s">
        <v>661</v>
      </c>
      <c r="G1753" s="7" t="s">
        <v>661</v>
      </c>
      <c r="H1753" s="7" t="s">
        <v>661</v>
      </c>
      <c r="I1753" s="7" t="s">
        <v>661</v>
      </c>
      <c r="J1753" s="7" t="s">
        <v>661</v>
      </c>
      <c r="K1753" s="7" t="s">
        <v>661</v>
      </c>
      <c r="L1753" s="7" t="s">
        <v>661</v>
      </c>
      <c r="M1753" s="7" t="s">
        <v>684</v>
      </c>
      <c r="N1753" s="7" t="s">
        <v>712</v>
      </c>
      <c r="O1753" s="7" t="s">
        <v>686</v>
      </c>
    </row>
    <row r="1754" spans="2:15" ht="15">
      <c r="B1754" s="6" t="s">
        <v>171</v>
      </c>
      <c r="C1754" s="7" t="s">
        <v>689</v>
      </c>
      <c r="D1754" s="7">
        <v>47.436</v>
      </c>
      <c r="E1754" s="7">
        <v>43.715000000000003</v>
      </c>
      <c r="F1754" s="7">
        <v>7.4035414021037171</v>
      </c>
      <c r="G1754" s="7">
        <v>44.337497113534319</v>
      </c>
      <c r="H1754" s="7">
        <v>0.98596003035669122</v>
      </c>
      <c r="I1754" s="7">
        <v>41.744799999999998</v>
      </c>
      <c r="J1754" s="7">
        <v>7.0698697271540025</v>
      </c>
      <c r="K1754" s="7">
        <v>42.33924166773572</v>
      </c>
      <c r="L1754" s="7">
        <v>0.98596003035669122</v>
      </c>
      <c r="M1754" s="7" t="s">
        <v>684</v>
      </c>
      <c r="N1754" s="7" t="s">
        <v>712</v>
      </c>
      <c r="O1754" s="7" t="s">
        <v>686</v>
      </c>
    </row>
    <row r="1755" spans="2:15" ht="15">
      <c r="B1755" s="6" t="s">
        <v>171</v>
      </c>
      <c r="C1755" s="7" t="s">
        <v>690</v>
      </c>
      <c r="D1755" s="7">
        <v>51.235999999999997</v>
      </c>
      <c r="E1755" s="7">
        <v>48.326999999999998</v>
      </c>
      <c r="F1755" s="7">
        <v>10.443436988723288</v>
      </c>
      <c r="G1755" s="7">
        <v>49.442535383386577</v>
      </c>
      <c r="H1755" s="7">
        <v>0.97743773908970255</v>
      </c>
      <c r="I1755" s="7">
        <v>46.084000000000003</v>
      </c>
      <c r="J1755" s="7">
        <v>9.9587259748861747</v>
      </c>
      <c r="K1755" s="7">
        <v>47.147760063897763</v>
      </c>
      <c r="L1755" s="7">
        <v>0.97743773908970255</v>
      </c>
      <c r="M1755" s="7" t="s">
        <v>684</v>
      </c>
      <c r="N1755" s="7" t="s">
        <v>712</v>
      </c>
      <c r="O1755" s="7" t="s">
        <v>686</v>
      </c>
    </row>
    <row r="1756" spans="2:15" ht="15">
      <c r="B1756" s="6" t="s">
        <v>171</v>
      </c>
      <c r="C1756" s="7" t="s">
        <v>691</v>
      </c>
      <c r="D1756" s="7">
        <v>53.067999999999998</v>
      </c>
      <c r="E1756" s="7">
        <v>49.651000000000003</v>
      </c>
      <c r="F1756" s="7">
        <v>9.5642767740346635</v>
      </c>
      <c r="G1756" s="7">
        <v>50.563793283438883</v>
      </c>
      <c r="H1756" s="7">
        <v>0.98194768975653879</v>
      </c>
      <c r="I1756" s="7">
        <v>47.665999999999997</v>
      </c>
      <c r="J1756" s="7">
        <v>9.1819060383705366</v>
      </c>
      <c r="K1756" s="7">
        <v>48.542300671656108</v>
      </c>
      <c r="L1756" s="7">
        <v>0.98194768975653879</v>
      </c>
      <c r="M1756" s="7" t="s">
        <v>684</v>
      </c>
      <c r="N1756" s="7" t="s">
        <v>712</v>
      </c>
      <c r="O1756" s="7" t="s">
        <v>686</v>
      </c>
    </row>
    <row r="1757" spans="2:15" ht="15">
      <c r="B1757" s="6" t="s">
        <v>171</v>
      </c>
      <c r="C1757" s="7" t="s">
        <v>692</v>
      </c>
      <c r="D1757" s="7" t="s">
        <v>661</v>
      </c>
      <c r="E1757" s="7">
        <v>53.99497786505799</v>
      </c>
      <c r="F1757" s="7">
        <v>13.585998875125366</v>
      </c>
      <c r="G1757" s="7">
        <v>55.677975897862972</v>
      </c>
      <c r="H1757" s="7">
        <v>0.96977264338968938</v>
      </c>
      <c r="I1757" s="7">
        <v>52.009977865057976</v>
      </c>
      <c r="J1757" s="7">
        <v>13.08654116936388</v>
      </c>
      <c r="K1757" s="7">
        <v>53.631104382636728</v>
      </c>
      <c r="L1757" s="7">
        <v>0.96977264338968938</v>
      </c>
      <c r="M1757" s="7" t="s">
        <v>684</v>
      </c>
      <c r="N1757" s="7" t="s">
        <v>712</v>
      </c>
      <c r="O1757" s="7" t="s">
        <v>686</v>
      </c>
    </row>
    <row r="1758" spans="2:15" ht="15">
      <c r="B1758" s="6" t="s">
        <v>171</v>
      </c>
      <c r="C1758" s="7" t="s">
        <v>693</v>
      </c>
      <c r="D1758" s="7" t="s">
        <v>661</v>
      </c>
      <c r="E1758" s="7">
        <v>56.315605589482324</v>
      </c>
      <c r="F1758" s="7">
        <v>14.169905877224867</v>
      </c>
      <c r="G1758" s="7">
        <v>58.070936495630448</v>
      </c>
      <c r="H1758" s="7">
        <v>0.96977264338968938</v>
      </c>
      <c r="I1758" s="7">
        <v>54.330605589482317</v>
      </c>
      <c r="J1758" s="7">
        <v>13.670448171463367</v>
      </c>
      <c r="K1758" s="7">
        <v>56.024064980404212</v>
      </c>
      <c r="L1758" s="7">
        <v>0.96977264338968938</v>
      </c>
      <c r="M1758" s="7" t="s">
        <v>684</v>
      </c>
      <c r="N1758" s="7" t="s">
        <v>712</v>
      </c>
      <c r="O1758" s="7" t="s">
        <v>686</v>
      </c>
    </row>
    <row r="1759" spans="2:15" ht="15">
      <c r="B1759" s="6" t="s">
        <v>171</v>
      </c>
      <c r="C1759" s="7" t="s">
        <v>694</v>
      </c>
      <c r="D1759" s="7" t="s">
        <v>661</v>
      </c>
      <c r="E1759" s="7">
        <v>72.067874965494767</v>
      </c>
      <c r="F1759" s="7">
        <v>18.133428458121603</v>
      </c>
      <c r="G1759" s="7">
        <v>74.314196690053791</v>
      </c>
      <c r="H1759" s="7">
        <v>0.96977264338968938</v>
      </c>
      <c r="I1759" s="7">
        <v>70.082874965494753</v>
      </c>
      <c r="J1759" s="7">
        <v>17.633970752360135</v>
      </c>
      <c r="K1759" s="7">
        <v>72.267325174827548</v>
      </c>
      <c r="L1759" s="7">
        <v>0.96977264338968938</v>
      </c>
      <c r="M1759" s="7" t="s">
        <v>684</v>
      </c>
      <c r="N1759" s="7" t="s">
        <v>712</v>
      </c>
      <c r="O1759" s="7" t="s">
        <v>686</v>
      </c>
    </row>
    <row r="1760" spans="2:15" ht="15">
      <c r="B1760" s="6" t="s">
        <v>171</v>
      </c>
      <c r="C1760" s="7" t="s">
        <v>695</v>
      </c>
      <c r="D1760" s="7" t="s">
        <v>661</v>
      </c>
      <c r="E1760" s="7">
        <v>72.446707127460144</v>
      </c>
      <c r="F1760" s="7">
        <v>18.228748681035366</v>
      </c>
      <c r="G1760" s="7">
        <v>74.704836872108444</v>
      </c>
      <c r="H1760" s="7">
        <v>0.96977264338968938</v>
      </c>
      <c r="I1760" s="7">
        <v>70.461707127460144</v>
      </c>
      <c r="J1760" s="7">
        <v>17.729290975273884</v>
      </c>
      <c r="K1760" s="7">
        <v>72.657965356882215</v>
      </c>
      <c r="L1760" s="7">
        <v>0.96977264338968938</v>
      </c>
      <c r="M1760" s="7" t="s">
        <v>684</v>
      </c>
      <c r="N1760" s="7" t="s">
        <v>712</v>
      </c>
      <c r="O1760" s="7" t="s">
        <v>686</v>
      </c>
    </row>
    <row r="1761" spans="2:15" ht="15">
      <c r="B1761" s="6" t="s">
        <v>171</v>
      </c>
      <c r="C1761" s="7" t="s">
        <v>696</v>
      </c>
      <c r="D1761" s="7" t="s">
        <v>661</v>
      </c>
      <c r="E1761" s="7">
        <v>73.511451093993173</v>
      </c>
      <c r="F1761" s="7">
        <v>18.496655269825258</v>
      </c>
      <c r="G1761" s="7">
        <v>75.802768406670381</v>
      </c>
      <c r="H1761" s="7">
        <v>0.96977264338968938</v>
      </c>
      <c r="I1761" s="7">
        <v>71.52645109399316</v>
      </c>
      <c r="J1761" s="7">
        <v>17.997197564063793</v>
      </c>
      <c r="K1761" s="7">
        <v>73.755896891444138</v>
      </c>
      <c r="L1761" s="7">
        <v>0.96977264338968938</v>
      </c>
      <c r="M1761" s="7" t="s">
        <v>684</v>
      </c>
      <c r="N1761" s="7" t="s">
        <v>712</v>
      </c>
      <c r="O1761" s="7" t="s">
        <v>686</v>
      </c>
    </row>
    <row r="1762" spans="2:15" ht="15">
      <c r="B1762" s="6" t="s">
        <v>171</v>
      </c>
      <c r="C1762" s="7" t="s">
        <v>697</v>
      </c>
      <c r="D1762" s="7" t="s">
        <v>661</v>
      </c>
      <c r="E1762" s="7">
        <v>75.057696284473508</v>
      </c>
      <c r="F1762" s="7">
        <v>18.885715257423303</v>
      </c>
      <c r="G1762" s="7">
        <v>77.397209331582104</v>
      </c>
      <c r="H1762" s="7">
        <v>0.96977264338968938</v>
      </c>
      <c r="I1762" s="7">
        <v>73.072696284473508</v>
      </c>
      <c r="J1762" s="7">
        <v>18.386257551661828</v>
      </c>
      <c r="K1762" s="7">
        <v>75.350337816355875</v>
      </c>
      <c r="L1762" s="7">
        <v>0.96977264338968938</v>
      </c>
      <c r="M1762" s="7" t="s">
        <v>684</v>
      </c>
      <c r="N1762" s="7" t="s">
        <v>712</v>
      </c>
      <c r="O1762" s="7" t="s">
        <v>686</v>
      </c>
    </row>
    <row r="1763" spans="2:15" ht="15">
      <c r="B1763" s="6" t="s">
        <v>171</v>
      </c>
      <c r="C1763" s="7" t="s">
        <v>698</v>
      </c>
      <c r="D1763" s="7" t="s">
        <v>661</v>
      </c>
      <c r="E1763" s="7">
        <v>76.118197332329117</v>
      </c>
      <c r="F1763" s="7">
        <v>19.152554260103205</v>
      </c>
      <c r="G1763" s="7">
        <v>78.490765697689511</v>
      </c>
      <c r="H1763" s="7">
        <v>0.96977264338968938</v>
      </c>
      <c r="I1763" s="7">
        <v>74.133197332329104</v>
      </c>
      <c r="J1763" s="7">
        <v>18.653096554341715</v>
      </c>
      <c r="K1763" s="7">
        <v>76.443894182463268</v>
      </c>
      <c r="L1763" s="7">
        <v>0.96977264338968938</v>
      </c>
      <c r="M1763" s="7" t="s">
        <v>684</v>
      </c>
      <c r="N1763" s="7" t="s">
        <v>712</v>
      </c>
      <c r="O1763" s="7" t="s">
        <v>686</v>
      </c>
    </row>
    <row r="1764" spans="2:15" ht="15">
      <c r="B1764" s="6" t="s">
        <v>171</v>
      </c>
      <c r="C1764" s="7" t="s">
        <v>699</v>
      </c>
      <c r="D1764" s="7" t="s">
        <v>661</v>
      </c>
      <c r="E1764" s="7">
        <v>76.670881076776254</v>
      </c>
      <c r="F1764" s="7">
        <v>19.291618318044399</v>
      </c>
      <c r="G1764" s="7">
        <v>79.06067633418192</v>
      </c>
      <c r="H1764" s="7">
        <v>0.96977264338968938</v>
      </c>
      <c r="I1764" s="7">
        <v>74.685881076776255</v>
      </c>
      <c r="J1764" s="7">
        <v>18.792160612282924</v>
      </c>
      <c r="K1764" s="7">
        <v>77.013804818955691</v>
      </c>
      <c r="L1764" s="7">
        <v>0.96977264338968938</v>
      </c>
      <c r="M1764" s="7" t="s">
        <v>684</v>
      </c>
      <c r="N1764" s="7" t="s">
        <v>712</v>
      </c>
      <c r="O1764" s="7" t="s">
        <v>686</v>
      </c>
    </row>
    <row r="1765" spans="2:15" ht="15">
      <c r="B1765" s="6" t="s">
        <v>171</v>
      </c>
      <c r="C1765" s="7" t="s">
        <v>700</v>
      </c>
      <c r="D1765" s="7" t="s">
        <v>661</v>
      </c>
      <c r="E1765" s="7">
        <v>77.163383241547592</v>
      </c>
      <c r="F1765" s="7">
        <v>19.415539729278258</v>
      </c>
      <c r="G1765" s="7">
        <v>79.568529559500661</v>
      </c>
      <c r="H1765" s="7">
        <v>0.96977264338968938</v>
      </c>
      <c r="I1765" s="7">
        <v>75.178383241547593</v>
      </c>
      <c r="J1765" s="7">
        <v>18.916082023516783</v>
      </c>
      <c r="K1765" s="7">
        <v>77.521658044274432</v>
      </c>
      <c r="L1765" s="7">
        <v>0.96977264338968938</v>
      </c>
      <c r="M1765" s="7" t="s">
        <v>684</v>
      </c>
      <c r="N1765" s="7" t="s">
        <v>712</v>
      </c>
      <c r="O1765" s="7" t="s">
        <v>686</v>
      </c>
    </row>
    <row r="1766" spans="2:15" ht="15">
      <c r="B1766" s="6" t="s">
        <v>171</v>
      </c>
      <c r="C1766" s="7" t="s">
        <v>701</v>
      </c>
      <c r="D1766" s="7" t="s">
        <v>661</v>
      </c>
      <c r="E1766" s="7">
        <v>77.655885406318916</v>
      </c>
      <c r="F1766" s="7">
        <v>19.539461140512117</v>
      </c>
      <c r="G1766" s="7">
        <v>80.076382784819387</v>
      </c>
      <c r="H1766" s="7">
        <v>0.96977264338968938</v>
      </c>
      <c r="I1766" s="7">
        <v>75.670885406318902</v>
      </c>
      <c r="J1766" s="7">
        <v>19.040003434750641</v>
      </c>
      <c r="K1766" s="7">
        <v>78.029511269593144</v>
      </c>
      <c r="L1766" s="7">
        <v>0.96977264338968938</v>
      </c>
      <c r="M1766" s="7" t="s">
        <v>684</v>
      </c>
      <c r="N1766" s="7" t="s">
        <v>712</v>
      </c>
      <c r="O1766" s="7" t="s">
        <v>686</v>
      </c>
    </row>
    <row r="1767" spans="2:15" ht="15">
      <c r="B1767" s="6" t="s">
        <v>631</v>
      </c>
      <c r="C1767" s="7" t="s">
        <v>683</v>
      </c>
      <c r="D1767" s="7" t="s">
        <v>661</v>
      </c>
      <c r="E1767" s="7" t="s">
        <v>661</v>
      </c>
      <c r="F1767" s="7" t="s">
        <v>661</v>
      </c>
      <c r="G1767" s="7" t="s">
        <v>661</v>
      </c>
      <c r="H1767" s="7" t="s">
        <v>661</v>
      </c>
      <c r="I1767" s="7" t="s">
        <v>661</v>
      </c>
      <c r="J1767" s="7" t="s">
        <v>661</v>
      </c>
      <c r="K1767" s="7" t="s">
        <v>661</v>
      </c>
      <c r="L1767" s="7" t="s">
        <v>661</v>
      </c>
      <c r="M1767" s="7" t="s">
        <v>684</v>
      </c>
      <c r="N1767" s="7" t="s">
        <v>712</v>
      </c>
      <c r="O1767" s="7" t="s">
        <v>686</v>
      </c>
    </row>
    <row r="1768" spans="2:15" ht="15">
      <c r="B1768" s="6" t="s">
        <v>631</v>
      </c>
      <c r="C1768" s="7" t="s">
        <v>687</v>
      </c>
      <c r="D1768" s="7" t="s">
        <v>661</v>
      </c>
      <c r="E1768" s="7" t="s">
        <v>661</v>
      </c>
      <c r="F1768" s="7" t="s">
        <v>661</v>
      </c>
      <c r="G1768" s="7" t="s">
        <v>661</v>
      </c>
      <c r="H1768" s="7" t="s">
        <v>661</v>
      </c>
      <c r="I1768" s="7" t="s">
        <v>661</v>
      </c>
      <c r="J1768" s="7" t="s">
        <v>661</v>
      </c>
      <c r="K1768" s="7" t="s">
        <v>661</v>
      </c>
      <c r="L1768" s="7" t="s">
        <v>661</v>
      </c>
      <c r="M1768" s="7" t="s">
        <v>684</v>
      </c>
      <c r="N1768" s="7" t="s">
        <v>712</v>
      </c>
      <c r="O1768" s="7" t="s">
        <v>686</v>
      </c>
    </row>
    <row r="1769" spans="2:15" ht="15">
      <c r="B1769" s="6" t="s">
        <v>631</v>
      </c>
      <c r="C1769" s="7" t="s">
        <v>688</v>
      </c>
      <c r="D1769" s="7" t="s">
        <v>661</v>
      </c>
      <c r="E1769" s="7" t="s">
        <v>661</v>
      </c>
      <c r="F1769" s="7" t="s">
        <v>661</v>
      </c>
      <c r="G1769" s="7" t="s">
        <v>661</v>
      </c>
      <c r="H1769" s="7" t="s">
        <v>661</v>
      </c>
      <c r="I1769" s="7" t="s">
        <v>661</v>
      </c>
      <c r="J1769" s="7" t="s">
        <v>661</v>
      </c>
      <c r="K1769" s="7" t="s">
        <v>661</v>
      </c>
      <c r="L1769" s="7" t="s">
        <v>661</v>
      </c>
      <c r="M1769" s="7" t="s">
        <v>684</v>
      </c>
      <c r="N1769" s="7" t="s">
        <v>712</v>
      </c>
      <c r="O1769" s="7" t="s">
        <v>686</v>
      </c>
    </row>
    <row r="1770" spans="2:15" ht="15">
      <c r="B1770" s="6" t="s">
        <v>631</v>
      </c>
      <c r="C1770" s="7" t="s">
        <v>689</v>
      </c>
      <c r="D1770" s="7">
        <v>74.506</v>
      </c>
      <c r="E1770" s="7">
        <v>76.557000000000002</v>
      </c>
      <c r="F1770" s="7">
        <v>7.4035414021037171</v>
      </c>
      <c r="G1770" s="7">
        <v>77.179497113534325</v>
      </c>
      <c r="H1770" s="7">
        <v>0.99193442381959807</v>
      </c>
      <c r="I1770" s="7">
        <v>71.707799999999992</v>
      </c>
      <c r="J1770" s="7">
        <v>7.0698697271540025</v>
      </c>
      <c r="K1770" s="7">
        <v>72.302241667735728</v>
      </c>
      <c r="L1770" s="7">
        <v>0.99177837845654238</v>
      </c>
      <c r="M1770" s="7" t="s">
        <v>684</v>
      </c>
      <c r="N1770" s="7" t="s">
        <v>712</v>
      </c>
      <c r="O1770" s="7" t="s">
        <v>686</v>
      </c>
    </row>
    <row r="1771" spans="2:15" ht="15">
      <c r="B1771" s="6" t="s">
        <v>631</v>
      </c>
      <c r="C1771" s="7" t="s">
        <v>690</v>
      </c>
      <c r="D1771" s="7">
        <v>111.64400000000001</v>
      </c>
      <c r="E1771" s="7">
        <v>106.16999999999999</v>
      </c>
      <c r="F1771" s="7">
        <v>12.4821412254416</v>
      </c>
      <c r="G1771" s="7">
        <v>107.36897969845506</v>
      </c>
      <c r="H1771" s="7">
        <v>0.98883309032252709</v>
      </c>
      <c r="I1771" s="7">
        <v>99.989000000000004</v>
      </c>
      <c r="J1771" s="7">
        <v>11.902149098180242</v>
      </c>
      <c r="K1771" s="7">
        <v>101.13230451595255</v>
      </c>
      <c r="L1771" s="7">
        <v>0.98869496229296139</v>
      </c>
      <c r="M1771" s="7" t="s">
        <v>684</v>
      </c>
      <c r="N1771" s="7" t="s">
        <v>712</v>
      </c>
      <c r="O1771" s="7" t="s">
        <v>686</v>
      </c>
    </row>
    <row r="1772" spans="2:15" ht="15">
      <c r="B1772" s="6" t="s">
        <v>631</v>
      </c>
      <c r="C1772" s="7" t="s">
        <v>691</v>
      </c>
      <c r="D1772" s="7">
        <v>113.985</v>
      </c>
      <c r="E1772" s="7">
        <v>106.81900000000002</v>
      </c>
      <c r="F1772" s="7">
        <v>11.157506647814452</v>
      </c>
      <c r="G1772" s="7">
        <v>107.78232791241415</v>
      </c>
      <c r="H1772" s="7">
        <v>0.99106228329752766</v>
      </c>
      <c r="I1772" s="7">
        <v>100.67099999999999</v>
      </c>
      <c r="J1772" s="7">
        <v>10.700205212626209</v>
      </c>
      <c r="K1772" s="7">
        <v>101.59545862218614</v>
      </c>
      <c r="L1772" s="7">
        <v>0.99090059108228412</v>
      </c>
      <c r="M1772" s="7" t="s">
        <v>684</v>
      </c>
      <c r="N1772" s="7" t="s">
        <v>712</v>
      </c>
      <c r="O1772" s="7" t="s">
        <v>686</v>
      </c>
    </row>
    <row r="1773" spans="2:15" ht="15">
      <c r="B1773" s="6" t="s">
        <v>631</v>
      </c>
      <c r="C1773" s="7" t="s">
        <v>692</v>
      </c>
      <c r="D1773" s="7" t="s">
        <v>661</v>
      </c>
      <c r="E1773" s="7">
        <v>114.71436574574786</v>
      </c>
      <c r="F1773" s="7">
        <v>20.773579366314546</v>
      </c>
      <c r="G1773" s="7">
        <v>116.97431462236722</v>
      </c>
      <c r="H1773" s="7">
        <v>0.98067995624581994</v>
      </c>
      <c r="I1773" s="7">
        <v>108.56636574574785</v>
      </c>
      <c r="J1773" s="7">
        <v>19.881271881939082</v>
      </c>
      <c r="K1773" s="7">
        <v>110.73731392733194</v>
      </c>
      <c r="L1773" s="7">
        <v>0.98039551344898324</v>
      </c>
      <c r="M1773" s="7" t="s">
        <v>684</v>
      </c>
      <c r="N1773" s="7" t="s">
        <v>712</v>
      </c>
      <c r="O1773" s="7" t="s">
        <v>686</v>
      </c>
    </row>
    <row r="1774" spans="2:15" ht="15">
      <c r="B1774" s="6" t="s">
        <v>631</v>
      </c>
      <c r="C1774" s="7" t="s">
        <v>693</v>
      </c>
      <c r="D1774" s="7" t="s">
        <v>661</v>
      </c>
      <c r="E1774" s="7">
        <v>121.27680557484103</v>
      </c>
      <c r="F1774" s="7">
        <v>21.923893560743942</v>
      </c>
      <c r="G1774" s="7">
        <v>123.6573867636871</v>
      </c>
      <c r="H1774" s="7">
        <v>0.98074857272056515</v>
      </c>
      <c r="I1774" s="7">
        <v>115.12880557484101</v>
      </c>
      <c r="J1774" s="7">
        <v>21.031586076368487</v>
      </c>
      <c r="K1774" s="7">
        <v>117.42038606865182</v>
      </c>
      <c r="L1774" s="7">
        <v>0.98048396389643111</v>
      </c>
      <c r="M1774" s="7" t="s">
        <v>684</v>
      </c>
      <c r="N1774" s="7" t="s">
        <v>712</v>
      </c>
      <c r="O1774" s="7" t="s">
        <v>686</v>
      </c>
    </row>
    <row r="1775" spans="2:15" ht="15">
      <c r="B1775" s="6" t="s">
        <v>631</v>
      </c>
      <c r="C1775" s="7" t="s">
        <v>694</v>
      </c>
      <c r="D1775" s="7" t="s">
        <v>661</v>
      </c>
      <c r="E1775" s="7">
        <v>143.34196991081149</v>
      </c>
      <c r="F1775" s="7">
        <v>26.707097072855525</v>
      </c>
      <c r="G1775" s="7">
        <v>146.28252932365319</v>
      </c>
      <c r="H1775" s="7">
        <v>0.97989808197576578</v>
      </c>
      <c r="I1775" s="7">
        <v>137.19396991081146</v>
      </c>
      <c r="J1775" s="7">
        <v>25.814789588480068</v>
      </c>
      <c r="K1775" s="7">
        <v>140.04552862861792</v>
      </c>
      <c r="L1775" s="7">
        <v>0.9796383451458246</v>
      </c>
      <c r="M1775" s="7" t="s">
        <v>684</v>
      </c>
      <c r="N1775" s="7" t="s">
        <v>712</v>
      </c>
      <c r="O1775" s="7" t="s">
        <v>686</v>
      </c>
    </row>
    <row r="1776" spans="2:15" ht="15">
      <c r="B1776" s="6" t="s">
        <v>631</v>
      </c>
      <c r="C1776" s="7" t="s">
        <v>695</v>
      </c>
      <c r="D1776" s="7" t="s">
        <v>661</v>
      </c>
      <c r="E1776" s="7">
        <v>144.52875971313875</v>
      </c>
      <c r="F1776" s="7">
        <v>26.927572356811062</v>
      </c>
      <c r="G1776" s="7">
        <v>147.49247430691099</v>
      </c>
      <c r="H1776" s="7">
        <v>0.97990599447396098</v>
      </c>
      <c r="I1776" s="7">
        <v>138.38075971313879</v>
      </c>
      <c r="J1776" s="7">
        <v>26.03526487243559</v>
      </c>
      <c r="K1776" s="7">
        <v>141.25547361187571</v>
      </c>
      <c r="L1776" s="7">
        <v>0.97964883182767337</v>
      </c>
      <c r="M1776" s="7" t="s">
        <v>684</v>
      </c>
      <c r="N1776" s="7" t="s">
        <v>712</v>
      </c>
      <c r="O1776" s="7" t="s">
        <v>686</v>
      </c>
    </row>
    <row r="1777" spans="2:15" ht="15">
      <c r="B1777" s="6" t="s">
        <v>631</v>
      </c>
      <c r="C1777" s="7" t="s">
        <v>696</v>
      </c>
      <c r="D1777" s="7" t="s">
        <v>661</v>
      </c>
      <c r="E1777" s="7">
        <v>146.38305431981485</v>
      </c>
      <c r="F1777" s="7">
        <v>27.297178618001453</v>
      </c>
      <c r="G1777" s="7">
        <v>149.38848305852173</v>
      </c>
      <c r="H1777" s="7">
        <v>0.97988179090399141</v>
      </c>
      <c r="I1777" s="7">
        <v>140.23505431981482</v>
      </c>
      <c r="J1777" s="7">
        <v>26.404871133625903</v>
      </c>
      <c r="K1777" s="7">
        <v>143.15148236348645</v>
      </c>
      <c r="L1777" s="7">
        <v>0.97962697978728352</v>
      </c>
      <c r="M1777" s="7" t="s">
        <v>684</v>
      </c>
      <c r="N1777" s="7" t="s">
        <v>712</v>
      </c>
      <c r="O1777" s="7" t="s">
        <v>686</v>
      </c>
    </row>
    <row r="1778" spans="2:15" ht="15">
      <c r="B1778" s="6" t="s">
        <v>631</v>
      </c>
      <c r="C1778" s="7" t="s">
        <v>697</v>
      </c>
      <c r="D1778" s="7" t="s">
        <v>661</v>
      </c>
      <c r="E1778" s="7">
        <v>148.67472480150974</v>
      </c>
      <c r="F1778" s="7">
        <v>27.761650310478387</v>
      </c>
      <c r="G1778" s="7">
        <v>151.73383723049224</v>
      </c>
      <c r="H1778" s="7">
        <v>0.97983895692075895</v>
      </c>
      <c r="I1778" s="7">
        <v>142.52672480150977</v>
      </c>
      <c r="J1778" s="7">
        <v>26.869342826102837</v>
      </c>
      <c r="K1778" s="7">
        <v>145.49683653545696</v>
      </c>
      <c r="L1778" s="7">
        <v>0.97958641710245442</v>
      </c>
      <c r="M1778" s="7" t="s">
        <v>684</v>
      </c>
      <c r="N1778" s="7" t="s">
        <v>712</v>
      </c>
      <c r="O1778" s="7" t="s">
        <v>686</v>
      </c>
    </row>
    <row r="1779" spans="2:15" ht="15">
      <c r="B1779" s="6" t="s">
        <v>631</v>
      </c>
      <c r="C1779" s="7" t="s">
        <v>698</v>
      </c>
      <c r="D1779" s="7" t="s">
        <v>661</v>
      </c>
      <c r="E1779" s="7">
        <v>150.41453357128</v>
      </c>
      <c r="F1779" s="7">
        <v>28.075147965260694</v>
      </c>
      <c r="G1779" s="7">
        <v>153.50895887178453</v>
      </c>
      <c r="H1779" s="7">
        <v>0.97984205401921143</v>
      </c>
      <c r="I1779" s="7">
        <v>144.26653357127998</v>
      </c>
      <c r="J1779" s="7">
        <v>27.182840480885098</v>
      </c>
      <c r="K1779" s="7">
        <v>147.27195817674925</v>
      </c>
      <c r="L1779" s="7">
        <v>0.97959268931657517</v>
      </c>
      <c r="M1779" s="7" t="s">
        <v>684</v>
      </c>
      <c r="N1779" s="7" t="s">
        <v>712</v>
      </c>
      <c r="O1779" s="7" t="s">
        <v>686</v>
      </c>
    </row>
    <row r="1780" spans="2:15" ht="15">
      <c r="B1780" s="6" t="s">
        <v>631</v>
      </c>
      <c r="C1780" s="7" t="s">
        <v>699</v>
      </c>
      <c r="D1780" s="7" t="s">
        <v>661</v>
      </c>
      <c r="E1780" s="7">
        <v>151.76004778043679</v>
      </c>
      <c r="F1780" s="7">
        <v>28.25977878307333</v>
      </c>
      <c r="G1780" s="7">
        <v>154.87322943778133</v>
      </c>
      <c r="H1780" s="7">
        <v>0.97989851655676086</v>
      </c>
      <c r="I1780" s="7">
        <v>145.6120477804368</v>
      </c>
      <c r="J1780" s="7">
        <v>27.36747129869773</v>
      </c>
      <c r="K1780" s="7">
        <v>148.63622874274606</v>
      </c>
      <c r="L1780" s="7">
        <v>0.97965380992312856</v>
      </c>
      <c r="M1780" s="7" t="s">
        <v>684</v>
      </c>
      <c r="N1780" s="7" t="s">
        <v>712</v>
      </c>
      <c r="O1780" s="7" t="s">
        <v>686</v>
      </c>
    </row>
    <row r="1781" spans="2:15" ht="15">
      <c r="B1781" s="6" t="s">
        <v>631</v>
      </c>
      <c r="C1781" s="7" t="s">
        <v>700</v>
      </c>
      <c r="D1781" s="7" t="s">
        <v>661</v>
      </c>
      <c r="E1781" s="7">
        <v>153.3961779208876</v>
      </c>
      <c r="F1781" s="7">
        <v>28.463346466208257</v>
      </c>
      <c r="G1781" s="7">
        <v>156.52864749835885</v>
      </c>
      <c r="H1781" s="7">
        <v>0.97998788319240993</v>
      </c>
      <c r="I1781" s="7">
        <v>147.2481779208876</v>
      </c>
      <c r="J1781" s="7">
        <v>27.571038981832714</v>
      </c>
      <c r="K1781" s="7">
        <v>150.29164680332357</v>
      </c>
      <c r="L1781" s="7">
        <v>0.97974958058435047</v>
      </c>
      <c r="M1781" s="7" t="s">
        <v>684</v>
      </c>
      <c r="N1781" s="7" t="s">
        <v>712</v>
      </c>
      <c r="O1781" s="7" t="s">
        <v>686</v>
      </c>
    </row>
    <row r="1782" spans="2:15" ht="15">
      <c r="B1782" s="6" t="s">
        <v>631</v>
      </c>
      <c r="C1782" s="7" t="s">
        <v>701</v>
      </c>
      <c r="D1782" s="7" t="s">
        <v>661</v>
      </c>
      <c r="E1782" s="7">
        <v>155.03230806133837</v>
      </c>
      <c r="F1782" s="7">
        <v>28.666914149343199</v>
      </c>
      <c r="G1782" s="7">
        <v>158.18406555893637</v>
      </c>
      <c r="H1782" s="7">
        <v>0.98007537935972622</v>
      </c>
      <c r="I1782" s="7">
        <v>148.88430806133834</v>
      </c>
      <c r="J1782" s="7">
        <v>27.774606664967649</v>
      </c>
      <c r="K1782" s="7">
        <v>151.94706486390106</v>
      </c>
      <c r="L1782" s="7">
        <v>0.97984326445985626</v>
      </c>
      <c r="M1782" s="7" t="s">
        <v>684</v>
      </c>
      <c r="N1782" s="7" t="s">
        <v>712</v>
      </c>
      <c r="O1782" s="7" t="s">
        <v>686</v>
      </c>
    </row>
    <row r="1783" spans="2:15" ht="15">
      <c r="B1783" s="6" t="s">
        <v>584</v>
      </c>
      <c r="C1783" s="7" t="s">
        <v>683</v>
      </c>
      <c r="D1783" s="7" t="s">
        <v>661</v>
      </c>
      <c r="E1783" s="7" t="s">
        <v>661</v>
      </c>
      <c r="F1783" s="7" t="s">
        <v>661</v>
      </c>
      <c r="G1783" s="7" t="s">
        <v>661</v>
      </c>
      <c r="H1783" s="7" t="s">
        <v>661</v>
      </c>
      <c r="I1783" s="7" t="s">
        <v>661</v>
      </c>
      <c r="J1783" s="7" t="s">
        <v>661</v>
      </c>
      <c r="K1783" s="7" t="s">
        <v>661</v>
      </c>
      <c r="L1783" s="7" t="s">
        <v>661</v>
      </c>
      <c r="M1783" s="7" t="s">
        <v>684</v>
      </c>
      <c r="N1783" s="7" t="s">
        <v>712</v>
      </c>
      <c r="O1783" s="7" t="s">
        <v>686</v>
      </c>
    </row>
    <row r="1784" spans="2:15" ht="15">
      <c r="B1784" s="6" t="s">
        <v>584</v>
      </c>
      <c r="C1784" s="7" t="s">
        <v>687</v>
      </c>
      <c r="D1784" s="7" t="s">
        <v>661</v>
      </c>
      <c r="E1784" s="7" t="s">
        <v>661</v>
      </c>
      <c r="F1784" s="7" t="s">
        <v>661</v>
      </c>
      <c r="G1784" s="7" t="s">
        <v>661</v>
      </c>
      <c r="H1784" s="7" t="s">
        <v>661</v>
      </c>
      <c r="I1784" s="7" t="s">
        <v>661</v>
      </c>
      <c r="J1784" s="7" t="s">
        <v>661</v>
      </c>
      <c r="K1784" s="7" t="s">
        <v>661</v>
      </c>
      <c r="L1784" s="7" t="s">
        <v>661</v>
      </c>
      <c r="M1784" s="7" t="s">
        <v>684</v>
      </c>
      <c r="N1784" s="7" t="s">
        <v>712</v>
      </c>
      <c r="O1784" s="7" t="s">
        <v>686</v>
      </c>
    </row>
    <row r="1785" spans="2:15" ht="15">
      <c r="B1785" s="6" t="s">
        <v>584</v>
      </c>
      <c r="C1785" s="7" t="s">
        <v>688</v>
      </c>
      <c r="D1785" s="7" t="s">
        <v>661</v>
      </c>
      <c r="E1785" s="7" t="s">
        <v>661</v>
      </c>
      <c r="F1785" s="7" t="s">
        <v>661</v>
      </c>
      <c r="G1785" s="7" t="s">
        <v>661</v>
      </c>
      <c r="H1785" s="7" t="s">
        <v>661</v>
      </c>
      <c r="I1785" s="7" t="s">
        <v>661</v>
      </c>
      <c r="J1785" s="7" t="s">
        <v>661</v>
      </c>
      <c r="K1785" s="7" t="s">
        <v>661</v>
      </c>
      <c r="L1785" s="7" t="s">
        <v>661</v>
      </c>
      <c r="M1785" s="7" t="s">
        <v>684</v>
      </c>
      <c r="N1785" s="7" t="s">
        <v>712</v>
      </c>
      <c r="O1785" s="7" t="s">
        <v>686</v>
      </c>
    </row>
    <row r="1786" spans="2:15" ht="15">
      <c r="B1786" s="6" t="s">
        <v>584</v>
      </c>
      <c r="C1786" s="7" t="s">
        <v>689</v>
      </c>
      <c r="D1786" s="7" t="s">
        <v>661</v>
      </c>
      <c r="E1786" s="7" t="s">
        <v>661</v>
      </c>
      <c r="F1786" s="7" t="s">
        <v>661</v>
      </c>
      <c r="G1786" s="7" t="s">
        <v>661</v>
      </c>
      <c r="H1786" s="7" t="s">
        <v>661</v>
      </c>
      <c r="I1786" s="7" t="s">
        <v>661</v>
      </c>
      <c r="J1786" s="7" t="s">
        <v>661</v>
      </c>
      <c r="K1786" s="7" t="s">
        <v>661</v>
      </c>
      <c r="L1786" s="7" t="s">
        <v>661</v>
      </c>
      <c r="M1786" s="7" t="s">
        <v>684</v>
      </c>
      <c r="N1786" s="7" t="s">
        <v>712</v>
      </c>
      <c r="O1786" s="7" t="s">
        <v>686</v>
      </c>
    </row>
    <row r="1787" spans="2:15" ht="15">
      <c r="B1787" s="6" t="s">
        <v>584</v>
      </c>
      <c r="C1787" s="7" t="s">
        <v>690</v>
      </c>
      <c r="D1787" s="7" t="s">
        <v>661</v>
      </c>
      <c r="E1787" s="7" t="s">
        <v>661</v>
      </c>
      <c r="F1787" s="7" t="s">
        <v>661</v>
      </c>
      <c r="G1787" s="7" t="s">
        <v>661</v>
      </c>
      <c r="H1787" s="7" t="s">
        <v>661</v>
      </c>
      <c r="I1787" s="7" t="s">
        <v>661</v>
      </c>
      <c r="J1787" s="7" t="s">
        <v>661</v>
      </c>
      <c r="K1787" s="7" t="s">
        <v>661</v>
      </c>
      <c r="L1787" s="7" t="s">
        <v>661</v>
      </c>
      <c r="M1787" s="7" t="s">
        <v>684</v>
      </c>
      <c r="N1787" s="7" t="s">
        <v>712</v>
      </c>
      <c r="O1787" s="7" t="s">
        <v>686</v>
      </c>
    </row>
    <row r="1788" spans="2:15" ht="15">
      <c r="B1788" s="6" t="s">
        <v>584</v>
      </c>
      <c r="C1788" s="7" t="s">
        <v>691</v>
      </c>
      <c r="D1788" s="7" t="s">
        <v>661</v>
      </c>
      <c r="E1788" s="7" t="s">
        <v>661</v>
      </c>
      <c r="F1788" s="7" t="s">
        <v>661</v>
      </c>
      <c r="G1788" s="7" t="s">
        <v>661</v>
      </c>
      <c r="H1788" s="7" t="s">
        <v>661</v>
      </c>
      <c r="I1788" s="7" t="s">
        <v>661</v>
      </c>
      <c r="J1788" s="7" t="s">
        <v>661</v>
      </c>
      <c r="K1788" s="7" t="s">
        <v>661</v>
      </c>
      <c r="L1788" s="7" t="s">
        <v>661</v>
      </c>
      <c r="M1788" s="7" t="s">
        <v>684</v>
      </c>
      <c r="N1788" s="7" t="s">
        <v>712</v>
      </c>
      <c r="O1788" s="7" t="s">
        <v>686</v>
      </c>
    </row>
    <row r="1789" spans="2:15" ht="15">
      <c r="B1789" s="6" t="s">
        <v>584</v>
      </c>
      <c r="C1789" s="7" t="s">
        <v>692</v>
      </c>
      <c r="D1789" s="7" t="s">
        <v>661</v>
      </c>
      <c r="E1789" s="7" t="s">
        <v>661</v>
      </c>
      <c r="F1789" s="7" t="s">
        <v>661</v>
      </c>
      <c r="G1789" s="7" t="s">
        <v>661</v>
      </c>
      <c r="H1789" s="7" t="s">
        <v>661</v>
      </c>
      <c r="I1789" s="7" t="s">
        <v>661</v>
      </c>
      <c r="J1789" s="7" t="s">
        <v>661</v>
      </c>
      <c r="K1789" s="7" t="s">
        <v>661</v>
      </c>
      <c r="L1789" s="7" t="s">
        <v>661</v>
      </c>
      <c r="M1789" s="7" t="s">
        <v>684</v>
      </c>
      <c r="N1789" s="7" t="s">
        <v>712</v>
      </c>
      <c r="O1789" s="7" t="s">
        <v>686</v>
      </c>
    </row>
    <row r="1790" spans="2:15" ht="15">
      <c r="B1790" s="6" t="s">
        <v>584</v>
      </c>
      <c r="C1790" s="7" t="s">
        <v>693</v>
      </c>
      <c r="D1790" s="7" t="s">
        <v>661</v>
      </c>
      <c r="E1790" s="7" t="s">
        <v>661</v>
      </c>
      <c r="F1790" s="7" t="s">
        <v>661</v>
      </c>
      <c r="G1790" s="7" t="s">
        <v>661</v>
      </c>
      <c r="H1790" s="7" t="s">
        <v>661</v>
      </c>
      <c r="I1790" s="7" t="s">
        <v>661</v>
      </c>
      <c r="J1790" s="7" t="s">
        <v>661</v>
      </c>
      <c r="K1790" s="7" t="s">
        <v>661</v>
      </c>
      <c r="L1790" s="7" t="s">
        <v>661</v>
      </c>
      <c r="M1790" s="7" t="s">
        <v>684</v>
      </c>
      <c r="N1790" s="7" t="s">
        <v>712</v>
      </c>
      <c r="O1790" s="7" t="s">
        <v>686</v>
      </c>
    </row>
    <row r="1791" spans="2:15" ht="15">
      <c r="B1791" s="6" t="s">
        <v>584</v>
      </c>
      <c r="C1791" s="7" t="s">
        <v>694</v>
      </c>
      <c r="D1791" s="7" t="s">
        <v>661</v>
      </c>
      <c r="E1791" s="7" t="s">
        <v>661</v>
      </c>
      <c r="F1791" s="7" t="s">
        <v>661</v>
      </c>
      <c r="G1791" s="7" t="s">
        <v>661</v>
      </c>
      <c r="H1791" s="7" t="s">
        <v>661</v>
      </c>
      <c r="I1791" s="7" t="s">
        <v>661</v>
      </c>
      <c r="J1791" s="7" t="s">
        <v>661</v>
      </c>
      <c r="K1791" s="7" t="s">
        <v>661</v>
      </c>
      <c r="L1791" s="7" t="s">
        <v>661</v>
      </c>
      <c r="M1791" s="7" t="s">
        <v>684</v>
      </c>
      <c r="N1791" s="7" t="s">
        <v>712</v>
      </c>
      <c r="O1791" s="7" t="s">
        <v>686</v>
      </c>
    </row>
    <row r="1792" spans="2:15" ht="15">
      <c r="B1792" s="6" t="s">
        <v>584</v>
      </c>
      <c r="C1792" s="7" t="s">
        <v>695</v>
      </c>
      <c r="D1792" s="7" t="s">
        <v>661</v>
      </c>
      <c r="E1792" s="7" t="s">
        <v>661</v>
      </c>
      <c r="F1792" s="7" t="s">
        <v>661</v>
      </c>
      <c r="G1792" s="7" t="s">
        <v>661</v>
      </c>
      <c r="H1792" s="7" t="s">
        <v>661</v>
      </c>
      <c r="I1792" s="7" t="s">
        <v>661</v>
      </c>
      <c r="J1792" s="7" t="s">
        <v>661</v>
      </c>
      <c r="K1792" s="7" t="s">
        <v>661</v>
      </c>
      <c r="L1792" s="7" t="s">
        <v>661</v>
      </c>
      <c r="M1792" s="7" t="s">
        <v>684</v>
      </c>
      <c r="N1792" s="7" t="s">
        <v>712</v>
      </c>
      <c r="O1792" s="7" t="s">
        <v>686</v>
      </c>
    </row>
    <row r="1793" spans="2:15" ht="15">
      <c r="B1793" s="6" t="s">
        <v>584</v>
      </c>
      <c r="C1793" s="7" t="s">
        <v>696</v>
      </c>
      <c r="D1793" s="7" t="s">
        <v>661</v>
      </c>
      <c r="E1793" s="7" t="s">
        <v>661</v>
      </c>
      <c r="F1793" s="7" t="s">
        <v>661</v>
      </c>
      <c r="G1793" s="7" t="s">
        <v>661</v>
      </c>
      <c r="H1793" s="7" t="s">
        <v>661</v>
      </c>
      <c r="I1793" s="7" t="s">
        <v>661</v>
      </c>
      <c r="J1793" s="7" t="s">
        <v>661</v>
      </c>
      <c r="K1793" s="7" t="s">
        <v>661</v>
      </c>
      <c r="L1793" s="7" t="s">
        <v>661</v>
      </c>
      <c r="M1793" s="7" t="s">
        <v>684</v>
      </c>
      <c r="N1793" s="7" t="s">
        <v>712</v>
      </c>
      <c r="O1793" s="7" t="s">
        <v>686</v>
      </c>
    </row>
    <row r="1794" spans="2:15" ht="15">
      <c r="B1794" s="6" t="s">
        <v>584</v>
      </c>
      <c r="C1794" s="7" t="s">
        <v>697</v>
      </c>
      <c r="D1794" s="7" t="s">
        <v>661</v>
      </c>
      <c r="E1794" s="7" t="s">
        <v>661</v>
      </c>
      <c r="F1794" s="7" t="s">
        <v>661</v>
      </c>
      <c r="G1794" s="7" t="s">
        <v>661</v>
      </c>
      <c r="H1794" s="7" t="s">
        <v>661</v>
      </c>
      <c r="I1794" s="7" t="s">
        <v>661</v>
      </c>
      <c r="J1794" s="7" t="s">
        <v>661</v>
      </c>
      <c r="K1794" s="7" t="s">
        <v>661</v>
      </c>
      <c r="L1794" s="7" t="s">
        <v>661</v>
      </c>
      <c r="M1794" s="7" t="s">
        <v>684</v>
      </c>
      <c r="N1794" s="7" t="s">
        <v>712</v>
      </c>
      <c r="O1794" s="7" t="s">
        <v>686</v>
      </c>
    </row>
    <row r="1795" spans="2:15" ht="15">
      <c r="B1795" s="6" t="s">
        <v>584</v>
      </c>
      <c r="C1795" s="7" t="s">
        <v>698</v>
      </c>
      <c r="D1795" s="7" t="s">
        <v>661</v>
      </c>
      <c r="E1795" s="7" t="s">
        <v>661</v>
      </c>
      <c r="F1795" s="7" t="s">
        <v>661</v>
      </c>
      <c r="G1795" s="7" t="s">
        <v>661</v>
      </c>
      <c r="H1795" s="7" t="s">
        <v>661</v>
      </c>
      <c r="I1795" s="7" t="s">
        <v>661</v>
      </c>
      <c r="J1795" s="7" t="s">
        <v>661</v>
      </c>
      <c r="K1795" s="7" t="s">
        <v>661</v>
      </c>
      <c r="L1795" s="7" t="s">
        <v>661</v>
      </c>
      <c r="M1795" s="7" t="s">
        <v>684</v>
      </c>
      <c r="N1795" s="7" t="s">
        <v>712</v>
      </c>
      <c r="O1795" s="7" t="s">
        <v>686</v>
      </c>
    </row>
    <row r="1796" spans="2:15" ht="15">
      <c r="B1796" s="6" t="s">
        <v>584</v>
      </c>
      <c r="C1796" s="7" t="s">
        <v>699</v>
      </c>
      <c r="D1796" s="7" t="s">
        <v>661</v>
      </c>
      <c r="E1796" s="7" t="s">
        <v>661</v>
      </c>
      <c r="F1796" s="7" t="s">
        <v>661</v>
      </c>
      <c r="G1796" s="7" t="s">
        <v>661</v>
      </c>
      <c r="H1796" s="7" t="s">
        <v>661</v>
      </c>
      <c r="I1796" s="7" t="s">
        <v>661</v>
      </c>
      <c r="J1796" s="7" t="s">
        <v>661</v>
      </c>
      <c r="K1796" s="7" t="s">
        <v>661</v>
      </c>
      <c r="L1796" s="7" t="s">
        <v>661</v>
      </c>
      <c r="M1796" s="7" t="s">
        <v>684</v>
      </c>
      <c r="N1796" s="7" t="s">
        <v>712</v>
      </c>
      <c r="O1796" s="7" t="s">
        <v>686</v>
      </c>
    </row>
    <row r="1797" spans="2:15" ht="15">
      <c r="B1797" s="6" t="s">
        <v>584</v>
      </c>
      <c r="C1797" s="7" t="s">
        <v>700</v>
      </c>
      <c r="D1797" s="7" t="s">
        <v>661</v>
      </c>
      <c r="E1797" s="7" t="s">
        <v>661</v>
      </c>
      <c r="F1797" s="7" t="s">
        <v>661</v>
      </c>
      <c r="G1797" s="7" t="s">
        <v>661</v>
      </c>
      <c r="H1797" s="7" t="s">
        <v>661</v>
      </c>
      <c r="I1797" s="7" t="s">
        <v>661</v>
      </c>
      <c r="J1797" s="7" t="s">
        <v>661</v>
      </c>
      <c r="K1797" s="7" t="s">
        <v>661</v>
      </c>
      <c r="L1797" s="7" t="s">
        <v>661</v>
      </c>
      <c r="M1797" s="7" t="s">
        <v>684</v>
      </c>
      <c r="N1797" s="7" t="s">
        <v>712</v>
      </c>
      <c r="O1797" s="7" t="s">
        <v>686</v>
      </c>
    </row>
    <row r="1798" spans="2:15" ht="15">
      <c r="B1798" s="6" t="s">
        <v>584</v>
      </c>
      <c r="C1798" s="7" t="s">
        <v>701</v>
      </c>
      <c r="D1798" s="7" t="s">
        <v>661</v>
      </c>
      <c r="E1798" s="7" t="s">
        <v>661</v>
      </c>
      <c r="F1798" s="7" t="s">
        <v>661</v>
      </c>
      <c r="G1798" s="7" t="s">
        <v>661</v>
      </c>
      <c r="H1798" s="7" t="s">
        <v>661</v>
      </c>
      <c r="I1798" s="7" t="s">
        <v>661</v>
      </c>
      <c r="J1798" s="7" t="s">
        <v>661</v>
      </c>
      <c r="K1798" s="7" t="s">
        <v>661</v>
      </c>
      <c r="L1798" s="7" t="s">
        <v>661</v>
      </c>
      <c r="M1798" s="7" t="s">
        <v>684</v>
      </c>
      <c r="N1798" s="7" t="s">
        <v>712</v>
      </c>
      <c r="O1798" s="7" t="s">
        <v>686</v>
      </c>
    </row>
    <row r="1799" spans="2:15" ht="15">
      <c r="B1799" s="6" t="s">
        <v>553</v>
      </c>
      <c r="C1799" s="7" t="s">
        <v>683</v>
      </c>
      <c r="D1799" s="7">
        <v>1.7922423000000001</v>
      </c>
      <c r="E1799" s="7">
        <v>1.3250199</v>
      </c>
      <c r="F1799" s="7">
        <v>1.224359083805294</v>
      </c>
      <c r="G1799" s="7">
        <v>1.8040878308698136</v>
      </c>
      <c r="H1799" s="7">
        <v>0.73445420856320598</v>
      </c>
      <c r="I1799" s="7">
        <v>1.3250199</v>
      </c>
      <c r="J1799" s="7">
        <v>1.224359083805294</v>
      </c>
      <c r="K1799" s="7">
        <v>1.8040878308698136</v>
      </c>
      <c r="L1799" s="7">
        <v>0.73445420856320598</v>
      </c>
      <c r="M1799" s="7" t="s">
        <v>703</v>
      </c>
      <c r="N1799" s="7" t="s">
        <v>713</v>
      </c>
      <c r="O1799" s="7" t="s">
        <v>686</v>
      </c>
    </row>
    <row r="1800" spans="2:15" ht="15">
      <c r="B1800" s="6" t="s">
        <v>553</v>
      </c>
      <c r="C1800" s="7" t="s">
        <v>687</v>
      </c>
      <c r="D1800" s="7" t="s">
        <v>661</v>
      </c>
      <c r="E1800" s="7" t="s">
        <v>661</v>
      </c>
      <c r="F1800" s="7" t="s">
        <v>661</v>
      </c>
      <c r="G1800" s="7" t="s">
        <v>661</v>
      </c>
      <c r="H1800" s="7" t="s">
        <v>661</v>
      </c>
      <c r="I1800" s="7" t="s">
        <v>661</v>
      </c>
      <c r="J1800" s="7" t="s">
        <v>661</v>
      </c>
      <c r="K1800" s="7" t="s">
        <v>661</v>
      </c>
      <c r="L1800" s="7" t="s">
        <v>661</v>
      </c>
      <c r="M1800" s="7" t="s">
        <v>703</v>
      </c>
      <c r="N1800" s="7" t="s">
        <v>713</v>
      </c>
      <c r="O1800" s="7" t="s">
        <v>686</v>
      </c>
    </row>
    <row r="1801" spans="2:15" ht="15">
      <c r="B1801" s="6" t="s">
        <v>553</v>
      </c>
      <c r="C1801" s="7" t="s">
        <v>688</v>
      </c>
      <c r="D1801" s="7" t="s">
        <v>661</v>
      </c>
      <c r="E1801" s="7" t="s">
        <v>661</v>
      </c>
      <c r="F1801" s="7" t="s">
        <v>661</v>
      </c>
      <c r="G1801" s="7" t="s">
        <v>661</v>
      </c>
      <c r="H1801" s="7" t="s">
        <v>661</v>
      </c>
      <c r="I1801" s="7" t="s">
        <v>661</v>
      </c>
      <c r="J1801" s="7" t="s">
        <v>661</v>
      </c>
      <c r="K1801" s="7" t="s">
        <v>661</v>
      </c>
      <c r="L1801" s="7" t="s">
        <v>661</v>
      </c>
      <c r="M1801" s="7" t="s">
        <v>703</v>
      </c>
      <c r="N1801" s="7" t="s">
        <v>713</v>
      </c>
      <c r="O1801" s="7" t="s">
        <v>686</v>
      </c>
    </row>
    <row r="1802" spans="2:15" ht="15">
      <c r="B1802" s="6" t="s">
        <v>553</v>
      </c>
      <c r="C1802" s="7" t="s">
        <v>689</v>
      </c>
      <c r="D1802" s="7" t="s">
        <v>661</v>
      </c>
      <c r="E1802" s="7" t="s">
        <v>661</v>
      </c>
      <c r="F1802" s="7" t="s">
        <v>661</v>
      </c>
      <c r="G1802" s="7" t="s">
        <v>661</v>
      </c>
      <c r="H1802" s="7" t="s">
        <v>661</v>
      </c>
      <c r="I1802" s="7" t="s">
        <v>661</v>
      </c>
      <c r="J1802" s="7" t="s">
        <v>661</v>
      </c>
      <c r="K1802" s="7" t="s">
        <v>661</v>
      </c>
      <c r="L1802" s="7" t="s">
        <v>661</v>
      </c>
      <c r="M1802" s="7" t="s">
        <v>703</v>
      </c>
      <c r="N1802" s="7" t="s">
        <v>713</v>
      </c>
      <c r="O1802" s="7" t="s">
        <v>686</v>
      </c>
    </row>
    <row r="1803" spans="2:15" ht="15">
      <c r="B1803" s="6" t="s">
        <v>553</v>
      </c>
      <c r="C1803" s="7" t="s">
        <v>690</v>
      </c>
      <c r="D1803" s="7" t="s">
        <v>661</v>
      </c>
      <c r="E1803" s="7" t="s">
        <v>661</v>
      </c>
      <c r="F1803" s="7" t="s">
        <v>661</v>
      </c>
      <c r="G1803" s="7" t="s">
        <v>661</v>
      </c>
      <c r="H1803" s="7" t="s">
        <v>661</v>
      </c>
      <c r="I1803" s="7" t="s">
        <v>661</v>
      </c>
      <c r="J1803" s="7" t="s">
        <v>661</v>
      </c>
      <c r="K1803" s="7" t="s">
        <v>661</v>
      </c>
      <c r="L1803" s="7" t="s">
        <v>661</v>
      </c>
      <c r="M1803" s="7" t="s">
        <v>703</v>
      </c>
      <c r="N1803" s="7" t="s">
        <v>713</v>
      </c>
      <c r="O1803" s="7" t="s">
        <v>686</v>
      </c>
    </row>
    <row r="1804" spans="2:15" ht="15">
      <c r="B1804" s="6" t="s">
        <v>553</v>
      </c>
      <c r="C1804" s="7" t="s">
        <v>691</v>
      </c>
      <c r="D1804" s="7" t="s">
        <v>661</v>
      </c>
      <c r="E1804" s="7" t="s">
        <v>661</v>
      </c>
      <c r="F1804" s="7" t="s">
        <v>661</v>
      </c>
      <c r="G1804" s="7" t="s">
        <v>661</v>
      </c>
      <c r="H1804" s="7" t="s">
        <v>661</v>
      </c>
      <c r="I1804" s="7" t="s">
        <v>661</v>
      </c>
      <c r="J1804" s="7" t="s">
        <v>661</v>
      </c>
      <c r="K1804" s="7" t="s">
        <v>661</v>
      </c>
      <c r="L1804" s="7" t="s">
        <v>661</v>
      </c>
      <c r="M1804" s="7" t="s">
        <v>703</v>
      </c>
      <c r="N1804" s="7" t="s">
        <v>713</v>
      </c>
      <c r="O1804" s="7" t="s">
        <v>686</v>
      </c>
    </row>
    <row r="1805" spans="2:15" ht="15">
      <c r="B1805" s="6" t="s">
        <v>553</v>
      </c>
      <c r="C1805" s="7" t="s">
        <v>692</v>
      </c>
      <c r="D1805" s="7" t="s">
        <v>661</v>
      </c>
      <c r="E1805" s="7" t="s">
        <v>661</v>
      </c>
      <c r="F1805" s="7" t="s">
        <v>661</v>
      </c>
      <c r="G1805" s="7" t="s">
        <v>661</v>
      </c>
      <c r="H1805" s="7" t="s">
        <v>661</v>
      </c>
      <c r="I1805" s="7" t="s">
        <v>661</v>
      </c>
      <c r="J1805" s="7" t="s">
        <v>661</v>
      </c>
      <c r="K1805" s="7" t="s">
        <v>661</v>
      </c>
      <c r="L1805" s="7" t="s">
        <v>661</v>
      </c>
      <c r="M1805" s="7" t="s">
        <v>703</v>
      </c>
      <c r="N1805" s="7" t="s">
        <v>713</v>
      </c>
      <c r="O1805" s="7" t="s">
        <v>686</v>
      </c>
    </row>
    <row r="1806" spans="2:15" ht="15">
      <c r="B1806" s="6" t="s">
        <v>553</v>
      </c>
      <c r="C1806" s="7" t="s">
        <v>693</v>
      </c>
      <c r="D1806" s="7" t="s">
        <v>661</v>
      </c>
      <c r="E1806" s="7" t="s">
        <v>661</v>
      </c>
      <c r="F1806" s="7" t="s">
        <v>661</v>
      </c>
      <c r="G1806" s="7" t="s">
        <v>661</v>
      </c>
      <c r="H1806" s="7" t="s">
        <v>661</v>
      </c>
      <c r="I1806" s="7" t="s">
        <v>661</v>
      </c>
      <c r="J1806" s="7" t="s">
        <v>661</v>
      </c>
      <c r="K1806" s="7" t="s">
        <v>661</v>
      </c>
      <c r="L1806" s="7" t="s">
        <v>661</v>
      </c>
      <c r="M1806" s="7" t="s">
        <v>703</v>
      </c>
      <c r="N1806" s="7" t="s">
        <v>713</v>
      </c>
      <c r="O1806" s="7" t="s">
        <v>686</v>
      </c>
    </row>
    <row r="1807" spans="2:15" ht="15">
      <c r="B1807" s="6" t="s">
        <v>553</v>
      </c>
      <c r="C1807" s="7" t="s">
        <v>694</v>
      </c>
      <c r="D1807" s="7" t="s">
        <v>661</v>
      </c>
      <c r="E1807" s="7" t="s">
        <v>661</v>
      </c>
      <c r="F1807" s="7" t="s">
        <v>661</v>
      </c>
      <c r="G1807" s="7" t="s">
        <v>661</v>
      </c>
      <c r="H1807" s="7" t="s">
        <v>661</v>
      </c>
      <c r="I1807" s="7" t="s">
        <v>661</v>
      </c>
      <c r="J1807" s="7" t="s">
        <v>661</v>
      </c>
      <c r="K1807" s="7" t="s">
        <v>661</v>
      </c>
      <c r="L1807" s="7" t="s">
        <v>661</v>
      </c>
      <c r="M1807" s="7" t="s">
        <v>703</v>
      </c>
      <c r="N1807" s="7" t="s">
        <v>713</v>
      </c>
      <c r="O1807" s="7" t="s">
        <v>686</v>
      </c>
    </row>
    <row r="1808" spans="2:15" ht="15">
      <c r="B1808" s="6" t="s">
        <v>553</v>
      </c>
      <c r="C1808" s="7" t="s">
        <v>695</v>
      </c>
      <c r="D1808" s="7" t="s">
        <v>661</v>
      </c>
      <c r="E1808" s="7" t="s">
        <v>661</v>
      </c>
      <c r="F1808" s="7" t="s">
        <v>661</v>
      </c>
      <c r="G1808" s="7" t="s">
        <v>661</v>
      </c>
      <c r="H1808" s="7" t="s">
        <v>661</v>
      </c>
      <c r="I1808" s="7" t="s">
        <v>661</v>
      </c>
      <c r="J1808" s="7" t="s">
        <v>661</v>
      </c>
      <c r="K1808" s="7" t="s">
        <v>661</v>
      </c>
      <c r="L1808" s="7" t="s">
        <v>661</v>
      </c>
      <c r="M1808" s="7" t="s">
        <v>703</v>
      </c>
      <c r="N1808" s="7" t="s">
        <v>713</v>
      </c>
      <c r="O1808" s="7" t="s">
        <v>686</v>
      </c>
    </row>
    <row r="1809" spans="2:15" ht="15">
      <c r="B1809" s="6" t="s">
        <v>553</v>
      </c>
      <c r="C1809" s="7" t="s">
        <v>696</v>
      </c>
      <c r="D1809" s="7" t="s">
        <v>661</v>
      </c>
      <c r="E1809" s="7" t="s">
        <v>661</v>
      </c>
      <c r="F1809" s="7" t="s">
        <v>661</v>
      </c>
      <c r="G1809" s="7" t="s">
        <v>661</v>
      </c>
      <c r="H1809" s="7" t="s">
        <v>661</v>
      </c>
      <c r="I1809" s="7" t="s">
        <v>661</v>
      </c>
      <c r="J1809" s="7" t="s">
        <v>661</v>
      </c>
      <c r="K1809" s="7" t="s">
        <v>661</v>
      </c>
      <c r="L1809" s="7" t="s">
        <v>661</v>
      </c>
      <c r="M1809" s="7" t="s">
        <v>703</v>
      </c>
      <c r="N1809" s="7" t="s">
        <v>713</v>
      </c>
      <c r="O1809" s="7" t="s">
        <v>686</v>
      </c>
    </row>
    <row r="1810" spans="2:15" ht="15">
      <c r="B1810" s="6" t="s">
        <v>553</v>
      </c>
      <c r="C1810" s="7" t="s">
        <v>697</v>
      </c>
      <c r="D1810" s="7" t="s">
        <v>661</v>
      </c>
      <c r="E1810" s="7" t="s">
        <v>661</v>
      </c>
      <c r="F1810" s="7" t="s">
        <v>661</v>
      </c>
      <c r="G1810" s="7" t="s">
        <v>661</v>
      </c>
      <c r="H1810" s="7" t="s">
        <v>661</v>
      </c>
      <c r="I1810" s="7" t="s">
        <v>661</v>
      </c>
      <c r="J1810" s="7" t="s">
        <v>661</v>
      </c>
      <c r="K1810" s="7" t="s">
        <v>661</v>
      </c>
      <c r="L1810" s="7" t="s">
        <v>661</v>
      </c>
      <c r="M1810" s="7" t="s">
        <v>703</v>
      </c>
      <c r="N1810" s="7" t="s">
        <v>713</v>
      </c>
      <c r="O1810" s="7" t="s">
        <v>686</v>
      </c>
    </row>
    <row r="1811" spans="2:15" ht="15">
      <c r="B1811" s="6" t="s">
        <v>553</v>
      </c>
      <c r="C1811" s="7" t="s">
        <v>698</v>
      </c>
      <c r="D1811" s="7" t="s">
        <v>661</v>
      </c>
      <c r="E1811" s="7" t="s">
        <v>661</v>
      </c>
      <c r="F1811" s="7" t="s">
        <v>661</v>
      </c>
      <c r="G1811" s="7" t="s">
        <v>661</v>
      </c>
      <c r="H1811" s="7" t="s">
        <v>661</v>
      </c>
      <c r="I1811" s="7" t="s">
        <v>661</v>
      </c>
      <c r="J1811" s="7" t="s">
        <v>661</v>
      </c>
      <c r="K1811" s="7" t="s">
        <v>661</v>
      </c>
      <c r="L1811" s="7" t="s">
        <v>661</v>
      </c>
      <c r="M1811" s="7" t="s">
        <v>703</v>
      </c>
      <c r="N1811" s="7" t="s">
        <v>713</v>
      </c>
      <c r="O1811" s="7" t="s">
        <v>686</v>
      </c>
    </row>
    <row r="1812" spans="2:15" ht="15">
      <c r="B1812" s="6" t="s">
        <v>553</v>
      </c>
      <c r="C1812" s="7" t="s">
        <v>699</v>
      </c>
      <c r="D1812" s="7" t="s">
        <v>661</v>
      </c>
      <c r="E1812" s="7" t="s">
        <v>661</v>
      </c>
      <c r="F1812" s="7" t="s">
        <v>661</v>
      </c>
      <c r="G1812" s="7" t="s">
        <v>661</v>
      </c>
      <c r="H1812" s="7" t="s">
        <v>661</v>
      </c>
      <c r="I1812" s="7" t="s">
        <v>661</v>
      </c>
      <c r="J1812" s="7" t="s">
        <v>661</v>
      </c>
      <c r="K1812" s="7" t="s">
        <v>661</v>
      </c>
      <c r="L1812" s="7" t="s">
        <v>661</v>
      </c>
      <c r="M1812" s="7" t="s">
        <v>703</v>
      </c>
      <c r="N1812" s="7" t="s">
        <v>713</v>
      </c>
      <c r="O1812" s="7" t="s">
        <v>686</v>
      </c>
    </row>
    <row r="1813" spans="2:15" ht="15">
      <c r="B1813" s="6" t="s">
        <v>553</v>
      </c>
      <c r="C1813" s="7" t="s">
        <v>700</v>
      </c>
      <c r="D1813" s="7" t="s">
        <v>661</v>
      </c>
      <c r="E1813" s="7" t="s">
        <v>661</v>
      </c>
      <c r="F1813" s="7" t="s">
        <v>661</v>
      </c>
      <c r="G1813" s="7" t="s">
        <v>661</v>
      </c>
      <c r="H1813" s="7" t="s">
        <v>661</v>
      </c>
      <c r="I1813" s="7" t="s">
        <v>661</v>
      </c>
      <c r="J1813" s="7" t="s">
        <v>661</v>
      </c>
      <c r="K1813" s="7" t="s">
        <v>661</v>
      </c>
      <c r="L1813" s="7" t="s">
        <v>661</v>
      </c>
      <c r="M1813" s="7" t="s">
        <v>703</v>
      </c>
      <c r="N1813" s="7" t="s">
        <v>713</v>
      </c>
      <c r="O1813" s="7" t="s">
        <v>686</v>
      </c>
    </row>
    <row r="1814" spans="2:15" ht="15">
      <c r="B1814" s="6" t="s">
        <v>553</v>
      </c>
      <c r="C1814" s="7" t="s">
        <v>701</v>
      </c>
      <c r="D1814" s="7" t="s">
        <v>661</v>
      </c>
      <c r="E1814" s="7" t="s">
        <v>661</v>
      </c>
      <c r="F1814" s="7" t="s">
        <v>661</v>
      </c>
      <c r="G1814" s="7" t="s">
        <v>661</v>
      </c>
      <c r="H1814" s="7" t="s">
        <v>661</v>
      </c>
      <c r="I1814" s="7" t="s">
        <v>661</v>
      </c>
      <c r="J1814" s="7" t="s">
        <v>661</v>
      </c>
      <c r="K1814" s="7" t="s">
        <v>661</v>
      </c>
      <c r="L1814" s="7" t="s">
        <v>661</v>
      </c>
      <c r="M1814" s="7" t="s">
        <v>703</v>
      </c>
      <c r="N1814" s="7" t="s">
        <v>713</v>
      </c>
      <c r="O1814" s="7" t="s">
        <v>686</v>
      </c>
    </row>
    <row r="1815" spans="2:15" ht="15">
      <c r="B1815" s="6" t="s">
        <v>33</v>
      </c>
      <c r="C1815" s="7" t="s">
        <v>683</v>
      </c>
      <c r="D1815" s="7">
        <v>0.36002001</v>
      </c>
      <c r="E1815" s="7">
        <v>0.34920001000000001</v>
      </c>
      <c r="F1815" s="7">
        <v>8.7600003518264788E-2</v>
      </c>
      <c r="G1815" s="7">
        <v>0.36002001</v>
      </c>
      <c r="H1815" s="7">
        <v>0.96994611493955574</v>
      </c>
      <c r="I1815" s="7">
        <v>0.34920001000000001</v>
      </c>
      <c r="J1815" s="7">
        <v>8.7600003518264788E-2</v>
      </c>
      <c r="K1815" s="7">
        <v>0.36002001</v>
      </c>
      <c r="L1815" s="7">
        <v>0.96994611493955574</v>
      </c>
      <c r="M1815" s="7" t="s">
        <v>684</v>
      </c>
      <c r="N1815" s="7" t="s">
        <v>713</v>
      </c>
      <c r="O1815" s="7" t="s">
        <v>686</v>
      </c>
    </row>
    <row r="1816" spans="2:15" ht="15">
      <c r="B1816" s="6" t="s">
        <v>33</v>
      </c>
      <c r="C1816" s="7" t="s">
        <v>687</v>
      </c>
      <c r="D1816" s="7">
        <v>0.40960975999999999</v>
      </c>
      <c r="E1816" s="7">
        <v>0.39960000000000001</v>
      </c>
      <c r="F1816" s="7">
        <v>8.9999974929205209E-2</v>
      </c>
      <c r="G1816" s="7">
        <v>0.40960975999999999</v>
      </c>
      <c r="H1816" s="7">
        <v>0.97556269167023757</v>
      </c>
      <c r="I1816" s="7">
        <v>0.39960000000000001</v>
      </c>
      <c r="J1816" s="7">
        <v>8.9999974929205209E-2</v>
      </c>
      <c r="K1816" s="7">
        <v>0.40960975999999999</v>
      </c>
      <c r="L1816" s="7">
        <v>0.97556269167023757</v>
      </c>
      <c r="M1816" s="7" t="s">
        <v>684</v>
      </c>
      <c r="N1816" s="7" t="s">
        <v>713</v>
      </c>
      <c r="O1816" s="7" t="s">
        <v>686</v>
      </c>
    </row>
    <row r="1817" spans="2:15" ht="15">
      <c r="B1817" s="6" t="s">
        <v>33</v>
      </c>
      <c r="C1817" s="7" t="s">
        <v>688</v>
      </c>
      <c r="D1817" s="7">
        <v>0.36380389000000002</v>
      </c>
      <c r="E1817" s="7">
        <v>0.35279998000000001</v>
      </c>
      <c r="F1817" s="7">
        <v>8.8800025287900097E-2</v>
      </c>
      <c r="G1817" s="7">
        <v>0.36380389000000002</v>
      </c>
      <c r="H1817" s="7">
        <v>0.96975318213337414</v>
      </c>
      <c r="I1817" s="7">
        <v>0.35279998000000001</v>
      </c>
      <c r="J1817" s="7">
        <v>8.8800025287900097E-2</v>
      </c>
      <c r="K1817" s="7">
        <v>0.36380389000000002</v>
      </c>
      <c r="L1817" s="7">
        <v>0.96975318213337414</v>
      </c>
      <c r="M1817" s="7" t="s">
        <v>684</v>
      </c>
      <c r="N1817" s="7" t="s">
        <v>713</v>
      </c>
      <c r="O1817" s="7" t="s">
        <v>686</v>
      </c>
    </row>
    <row r="1818" spans="2:15" ht="15">
      <c r="B1818" s="6" t="s">
        <v>33</v>
      </c>
      <c r="C1818" s="7" t="s">
        <v>689</v>
      </c>
      <c r="D1818" s="7">
        <v>0.315</v>
      </c>
      <c r="E1818" s="7">
        <v>0.308</v>
      </c>
      <c r="F1818" s="7">
        <v>6.6037867924396254E-2</v>
      </c>
      <c r="G1818" s="7">
        <v>0.315</v>
      </c>
      <c r="H1818" s="7">
        <v>0.97777777777777775</v>
      </c>
      <c r="I1818" s="7">
        <v>0.308</v>
      </c>
      <c r="J1818" s="7">
        <v>6.6037867924396254E-2</v>
      </c>
      <c r="K1818" s="7">
        <v>0.315</v>
      </c>
      <c r="L1818" s="7">
        <v>0.97777777777777775</v>
      </c>
      <c r="M1818" s="7" t="s">
        <v>684</v>
      </c>
      <c r="N1818" s="7" t="s">
        <v>713</v>
      </c>
      <c r="O1818" s="7" t="s">
        <v>686</v>
      </c>
    </row>
    <row r="1819" spans="2:15" ht="15">
      <c r="B1819" s="6" t="s">
        <v>33</v>
      </c>
      <c r="C1819" s="7" t="s">
        <v>690</v>
      </c>
      <c r="D1819" s="7">
        <v>0.34599999999999997</v>
      </c>
      <c r="E1819" s="7">
        <v>0.33800000000000002</v>
      </c>
      <c r="F1819" s="7">
        <v>7.3972968035627557E-2</v>
      </c>
      <c r="G1819" s="7">
        <v>0.34599999999999997</v>
      </c>
      <c r="H1819" s="7">
        <v>0.97687861271676313</v>
      </c>
      <c r="I1819" s="7">
        <v>0.33800000000000002</v>
      </c>
      <c r="J1819" s="7">
        <v>7.3972968035627557E-2</v>
      </c>
      <c r="K1819" s="7">
        <v>0.34599999999999997</v>
      </c>
      <c r="L1819" s="7">
        <v>0.97687861271676313</v>
      </c>
      <c r="M1819" s="7" t="s">
        <v>684</v>
      </c>
      <c r="N1819" s="7" t="s">
        <v>713</v>
      </c>
      <c r="O1819" s="7" t="s">
        <v>686</v>
      </c>
    </row>
    <row r="1820" spans="2:15" ht="15">
      <c r="B1820" s="6" t="s">
        <v>33</v>
      </c>
      <c r="C1820" s="7" t="s">
        <v>691</v>
      </c>
      <c r="D1820" s="7">
        <v>0.40400000000000003</v>
      </c>
      <c r="E1820" s="7">
        <v>0.39200000000000002</v>
      </c>
      <c r="F1820" s="7">
        <v>9.7734333782964949E-2</v>
      </c>
      <c r="G1820" s="7">
        <v>0.40400000000000003</v>
      </c>
      <c r="H1820" s="7">
        <v>0.97029702970297027</v>
      </c>
      <c r="I1820" s="7">
        <v>0.39200000000000002</v>
      </c>
      <c r="J1820" s="7">
        <v>9.7734333782964949E-2</v>
      </c>
      <c r="K1820" s="7">
        <v>0.40400000000000003</v>
      </c>
      <c r="L1820" s="7">
        <v>0.97029702970297027</v>
      </c>
      <c r="M1820" s="7" t="s">
        <v>684</v>
      </c>
      <c r="N1820" s="7" t="s">
        <v>713</v>
      </c>
      <c r="O1820" s="7" t="s">
        <v>686</v>
      </c>
    </row>
    <row r="1821" spans="2:15" ht="15">
      <c r="B1821" s="6" t="s">
        <v>33</v>
      </c>
      <c r="C1821" s="7" t="s">
        <v>692</v>
      </c>
      <c r="D1821" s="7" t="s">
        <v>661</v>
      </c>
      <c r="E1821" s="7">
        <v>0.39845622747160847</v>
      </c>
      <c r="F1821" s="7">
        <v>9.3842377590107995E-2</v>
      </c>
      <c r="G1821" s="7">
        <v>0.40935773724539593</v>
      </c>
      <c r="H1821" s="7">
        <v>0.97336923482344639</v>
      </c>
      <c r="I1821" s="7">
        <v>0.39845622747160847</v>
      </c>
      <c r="J1821" s="7">
        <v>9.3842377590107995E-2</v>
      </c>
      <c r="K1821" s="7">
        <v>0.40935773724539593</v>
      </c>
      <c r="L1821" s="7">
        <v>0.97336923482344639</v>
      </c>
      <c r="M1821" s="7" t="s">
        <v>684</v>
      </c>
      <c r="N1821" s="7" t="s">
        <v>713</v>
      </c>
      <c r="O1821" s="7" t="s">
        <v>686</v>
      </c>
    </row>
    <row r="1822" spans="2:15" ht="15">
      <c r="B1822" s="6" t="s">
        <v>33</v>
      </c>
      <c r="C1822" s="7" t="s">
        <v>693</v>
      </c>
      <c r="D1822" s="7" t="s">
        <v>661</v>
      </c>
      <c r="E1822" s="7">
        <v>0.3970530568776473</v>
      </c>
      <c r="F1822" s="7">
        <v>9.3511910011429708E-2</v>
      </c>
      <c r="G1822" s="7">
        <v>0.40791617679355396</v>
      </c>
      <c r="H1822" s="7">
        <v>0.97336923482344639</v>
      </c>
      <c r="I1822" s="7">
        <v>0.3970530568776473</v>
      </c>
      <c r="J1822" s="7">
        <v>9.3511910011429708E-2</v>
      </c>
      <c r="K1822" s="7">
        <v>0.40791617679355396</v>
      </c>
      <c r="L1822" s="7">
        <v>0.97336923482344639</v>
      </c>
      <c r="M1822" s="7" t="s">
        <v>684</v>
      </c>
      <c r="N1822" s="7" t="s">
        <v>713</v>
      </c>
      <c r="O1822" s="7" t="s">
        <v>686</v>
      </c>
    </row>
    <row r="1823" spans="2:15" ht="15">
      <c r="B1823" s="6" t="s">
        <v>33</v>
      </c>
      <c r="C1823" s="7" t="s">
        <v>694</v>
      </c>
      <c r="D1823" s="7" t="s">
        <v>661</v>
      </c>
      <c r="E1823" s="7">
        <v>0.39552714426795427</v>
      </c>
      <c r="F1823" s="7">
        <v>9.3152534859491473E-2</v>
      </c>
      <c r="G1823" s="7">
        <v>0.4063485161822446</v>
      </c>
      <c r="H1823" s="7">
        <v>0.97336923482344639</v>
      </c>
      <c r="I1823" s="7">
        <v>0.39552714426795427</v>
      </c>
      <c r="J1823" s="7">
        <v>9.3152534859491473E-2</v>
      </c>
      <c r="K1823" s="7">
        <v>0.4063485161822446</v>
      </c>
      <c r="L1823" s="7">
        <v>0.97336923482344639</v>
      </c>
      <c r="M1823" s="7" t="s">
        <v>684</v>
      </c>
      <c r="N1823" s="7" t="s">
        <v>713</v>
      </c>
      <c r="O1823" s="7" t="s">
        <v>686</v>
      </c>
    </row>
    <row r="1824" spans="2:15" ht="15">
      <c r="B1824" s="6" t="s">
        <v>33</v>
      </c>
      <c r="C1824" s="7" t="s">
        <v>695</v>
      </c>
      <c r="D1824" s="7" t="s">
        <v>661</v>
      </c>
      <c r="E1824" s="7">
        <v>0.39411845504461618</v>
      </c>
      <c r="F1824" s="7">
        <v>9.2820767561381023E-2</v>
      </c>
      <c r="G1824" s="7">
        <v>0.40490128611482462</v>
      </c>
      <c r="H1824" s="7">
        <v>0.97336923482344639</v>
      </c>
      <c r="I1824" s="7">
        <v>0.39411845504461618</v>
      </c>
      <c r="J1824" s="7">
        <v>9.2820767561381023E-2</v>
      </c>
      <c r="K1824" s="7">
        <v>0.40490128611482462</v>
      </c>
      <c r="L1824" s="7">
        <v>0.97336923482344639</v>
      </c>
      <c r="M1824" s="7" t="s">
        <v>684</v>
      </c>
      <c r="N1824" s="7" t="s">
        <v>713</v>
      </c>
      <c r="O1824" s="7" t="s">
        <v>686</v>
      </c>
    </row>
    <row r="1825" spans="2:15" ht="15">
      <c r="B1825" s="6" t="s">
        <v>33</v>
      </c>
      <c r="C1825" s="7" t="s">
        <v>696</v>
      </c>
      <c r="D1825" s="7" t="s">
        <v>661</v>
      </c>
      <c r="E1825" s="7">
        <v>0.39269361702417876</v>
      </c>
      <c r="F1825" s="7">
        <v>9.2485196980976056E-2</v>
      </c>
      <c r="G1825" s="7">
        <v>0.40343746542945452</v>
      </c>
      <c r="H1825" s="7">
        <v>0.97336923482344639</v>
      </c>
      <c r="I1825" s="7">
        <v>0.39269361702417876</v>
      </c>
      <c r="J1825" s="7">
        <v>9.2485196980976056E-2</v>
      </c>
      <c r="K1825" s="7">
        <v>0.40343746542945452</v>
      </c>
      <c r="L1825" s="7">
        <v>0.97336923482344639</v>
      </c>
      <c r="M1825" s="7" t="s">
        <v>684</v>
      </c>
      <c r="N1825" s="7" t="s">
        <v>713</v>
      </c>
      <c r="O1825" s="7" t="s">
        <v>686</v>
      </c>
    </row>
    <row r="1826" spans="2:15" ht="15">
      <c r="B1826" s="6" t="s">
        <v>33</v>
      </c>
      <c r="C1826" s="7" t="s">
        <v>697</v>
      </c>
      <c r="D1826" s="7" t="s">
        <v>661</v>
      </c>
      <c r="E1826" s="7">
        <v>0.39132832142390339</v>
      </c>
      <c r="F1826" s="7">
        <v>9.216364952755525E-2</v>
      </c>
      <c r="G1826" s="7">
        <v>0.40203481620711395</v>
      </c>
      <c r="H1826" s="7">
        <v>0.97336923482344639</v>
      </c>
      <c r="I1826" s="7">
        <v>0.39132832142390339</v>
      </c>
      <c r="J1826" s="7">
        <v>9.216364952755525E-2</v>
      </c>
      <c r="K1826" s="7">
        <v>0.40203481620711395</v>
      </c>
      <c r="L1826" s="7">
        <v>0.97336923482344639</v>
      </c>
      <c r="M1826" s="7" t="s">
        <v>684</v>
      </c>
      <c r="N1826" s="7" t="s">
        <v>713</v>
      </c>
      <c r="O1826" s="7" t="s">
        <v>686</v>
      </c>
    </row>
    <row r="1827" spans="2:15" ht="15">
      <c r="B1827" s="6" t="s">
        <v>33</v>
      </c>
      <c r="C1827" s="7" t="s">
        <v>698</v>
      </c>
      <c r="D1827" s="7" t="s">
        <v>661</v>
      </c>
      <c r="E1827" s="7">
        <v>0.39004690298626388</v>
      </c>
      <c r="F1827" s="7">
        <v>9.1861856395499181E-2</v>
      </c>
      <c r="G1827" s="7">
        <v>0.4007183389734032</v>
      </c>
      <c r="H1827" s="7">
        <v>0.97336923482344639</v>
      </c>
      <c r="I1827" s="7">
        <v>0.39004690298626388</v>
      </c>
      <c r="J1827" s="7">
        <v>9.1861856395499181E-2</v>
      </c>
      <c r="K1827" s="7">
        <v>0.4007183389734032</v>
      </c>
      <c r="L1827" s="7">
        <v>0.97336923482344639</v>
      </c>
      <c r="M1827" s="7" t="s">
        <v>684</v>
      </c>
      <c r="N1827" s="7" t="s">
        <v>713</v>
      </c>
      <c r="O1827" s="7" t="s">
        <v>686</v>
      </c>
    </row>
    <row r="1828" spans="2:15" ht="15">
      <c r="B1828" s="6" t="s">
        <v>33</v>
      </c>
      <c r="C1828" s="7" t="s">
        <v>699</v>
      </c>
      <c r="D1828" s="7" t="s">
        <v>661</v>
      </c>
      <c r="E1828" s="7">
        <v>0.3888969741425668</v>
      </c>
      <c r="F1828" s="7">
        <v>9.1591031021688959E-2</v>
      </c>
      <c r="G1828" s="7">
        <v>0.39953694880556451</v>
      </c>
      <c r="H1828" s="7">
        <v>0.97336923482344639</v>
      </c>
      <c r="I1828" s="7">
        <v>0.3888969741425668</v>
      </c>
      <c r="J1828" s="7">
        <v>9.1591031021688959E-2</v>
      </c>
      <c r="K1828" s="7">
        <v>0.39953694880556451</v>
      </c>
      <c r="L1828" s="7">
        <v>0.97336923482344639</v>
      </c>
      <c r="M1828" s="7" t="s">
        <v>684</v>
      </c>
      <c r="N1828" s="7" t="s">
        <v>713</v>
      </c>
      <c r="O1828" s="7" t="s">
        <v>686</v>
      </c>
    </row>
    <row r="1829" spans="2:15" ht="15">
      <c r="B1829" s="6" t="s">
        <v>33</v>
      </c>
      <c r="C1829" s="7" t="s">
        <v>700</v>
      </c>
      <c r="D1829" s="7" t="s">
        <v>661</v>
      </c>
      <c r="E1829" s="7">
        <v>0.38840631875147863</v>
      </c>
      <c r="F1829" s="7">
        <v>9.1475474367525789E-2</v>
      </c>
      <c r="G1829" s="7">
        <v>0.39903286939403765</v>
      </c>
      <c r="H1829" s="7">
        <v>0.97336923482344639</v>
      </c>
      <c r="I1829" s="7">
        <v>0.38840631875147863</v>
      </c>
      <c r="J1829" s="7">
        <v>9.1475474367525789E-2</v>
      </c>
      <c r="K1829" s="7">
        <v>0.39903286939403765</v>
      </c>
      <c r="L1829" s="7">
        <v>0.97336923482344639</v>
      </c>
      <c r="M1829" s="7" t="s">
        <v>684</v>
      </c>
      <c r="N1829" s="7" t="s">
        <v>713</v>
      </c>
      <c r="O1829" s="7" t="s">
        <v>686</v>
      </c>
    </row>
    <row r="1830" spans="2:15" ht="15">
      <c r="B1830" s="6" t="s">
        <v>33</v>
      </c>
      <c r="C1830" s="7" t="s">
        <v>701</v>
      </c>
      <c r="D1830" s="7" t="s">
        <v>661</v>
      </c>
      <c r="E1830" s="7">
        <v>0.38791566336039046</v>
      </c>
      <c r="F1830" s="7">
        <v>9.1359917713362493E-2</v>
      </c>
      <c r="G1830" s="7">
        <v>0.39852878998251073</v>
      </c>
      <c r="H1830" s="7">
        <v>0.97336923482344639</v>
      </c>
      <c r="I1830" s="7">
        <v>0.38791566336039046</v>
      </c>
      <c r="J1830" s="7">
        <v>9.1359917713362493E-2</v>
      </c>
      <c r="K1830" s="7">
        <v>0.39852878998251073</v>
      </c>
      <c r="L1830" s="7">
        <v>0.97336923482344639</v>
      </c>
      <c r="M1830" s="7" t="s">
        <v>684</v>
      </c>
      <c r="N1830" s="7" t="s">
        <v>713</v>
      </c>
      <c r="O1830" s="7" t="s">
        <v>686</v>
      </c>
    </row>
    <row r="1831" spans="2:15" ht="15">
      <c r="B1831" s="6" t="s">
        <v>595</v>
      </c>
      <c r="C1831" s="7" t="s">
        <v>683</v>
      </c>
      <c r="D1831" s="7" t="s">
        <v>661</v>
      </c>
      <c r="E1831" s="7" t="s">
        <v>661</v>
      </c>
      <c r="F1831" s="7" t="s">
        <v>661</v>
      </c>
      <c r="G1831" s="7" t="s">
        <v>661</v>
      </c>
      <c r="H1831" s="7" t="s">
        <v>661</v>
      </c>
      <c r="I1831" s="7" t="s">
        <v>661</v>
      </c>
      <c r="J1831" s="7" t="s">
        <v>661</v>
      </c>
      <c r="K1831" s="7" t="s">
        <v>661</v>
      </c>
      <c r="L1831" s="7" t="s">
        <v>661</v>
      </c>
      <c r="M1831" s="7" t="s">
        <v>703</v>
      </c>
      <c r="N1831" s="7" t="s">
        <v>713</v>
      </c>
      <c r="O1831" s="7" t="s">
        <v>686</v>
      </c>
    </row>
    <row r="1832" spans="2:15" ht="15">
      <c r="B1832" s="6" t="s">
        <v>595</v>
      </c>
      <c r="C1832" s="7" t="s">
        <v>687</v>
      </c>
      <c r="D1832" s="7" t="s">
        <v>661</v>
      </c>
      <c r="E1832" s="7" t="s">
        <v>661</v>
      </c>
      <c r="F1832" s="7" t="s">
        <v>661</v>
      </c>
      <c r="G1832" s="7" t="s">
        <v>661</v>
      </c>
      <c r="H1832" s="7" t="s">
        <v>661</v>
      </c>
      <c r="I1832" s="7" t="s">
        <v>661</v>
      </c>
      <c r="J1832" s="7" t="s">
        <v>661</v>
      </c>
      <c r="K1832" s="7" t="s">
        <v>661</v>
      </c>
      <c r="L1832" s="7" t="s">
        <v>661</v>
      </c>
      <c r="M1832" s="7" t="s">
        <v>703</v>
      </c>
      <c r="N1832" s="7" t="s">
        <v>713</v>
      </c>
      <c r="O1832" s="7" t="s">
        <v>686</v>
      </c>
    </row>
    <row r="1833" spans="2:15" ht="15">
      <c r="B1833" s="6" t="s">
        <v>595</v>
      </c>
      <c r="C1833" s="7" t="s">
        <v>688</v>
      </c>
      <c r="D1833" s="7" t="s">
        <v>661</v>
      </c>
      <c r="E1833" s="7" t="s">
        <v>661</v>
      </c>
      <c r="F1833" s="7" t="s">
        <v>661</v>
      </c>
      <c r="G1833" s="7" t="s">
        <v>661</v>
      </c>
      <c r="H1833" s="7" t="s">
        <v>661</v>
      </c>
      <c r="I1833" s="7" t="s">
        <v>661</v>
      </c>
      <c r="J1833" s="7" t="s">
        <v>661</v>
      </c>
      <c r="K1833" s="7" t="s">
        <v>661</v>
      </c>
      <c r="L1833" s="7" t="s">
        <v>661</v>
      </c>
      <c r="M1833" s="7" t="s">
        <v>703</v>
      </c>
      <c r="N1833" s="7" t="s">
        <v>713</v>
      </c>
      <c r="O1833" s="7" t="s">
        <v>686</v>
      </c>
    </row>
    <row r="1834" spans="2:15" ht="15">
      <c r="B1834" s="6" t="s">
        <v>595</v>
      </c>
      <c r="C1834" s="7" t="s">
        <v>689</v>
      </c>
      <c r="D1834" s="7" t="s">
        <v>661</v>
      </c>
      <c r="E1834" s="7" t="s">
        <v>661</v>
      </c>
      <c r="F1834" s="7" t="s">
        <v>661</v>
      </c>
      <c r="G1834" s="7" t="s">
        <v>661</v>
      </c>
      <c r="H1834" s="7" t="s">
        <v>661</v>
      </c>
      <c r="I1834" s="7" t="s">
        <v>661</v>
      </c>
      <c r="J1834" s="7" t="s">
        <v>661</v>
      </c>
      <c r="K1834" s="7" t="s">
        <v>661</v>
      </c>
      <c r="L1834" s="7" t="s">
        <v>661</v>
      </c>
      <c r="M1834" s="7" t="s">
        <v>703</v>
      </c>
      <c r="N1834" s="7" t="s">
        <v>713</v>
      </c>
      <c r="O1834" s="7" t="s">
        <v>686</v>
      </c>
    </row>
    <row r="1835" spans="2:15" ht="15">
      <c r="B1835" s="6" t="s">
        <v>595</v>
      </c>
      <c r="C1835" s="7" t="s">
        <v>690</v>
      </c>
      <c r="D1835" s="7" t="s">
        <v>661</v>
      </c>
      <c r="E1835" s="7" t="s">
        <v>661</v>
      </c>
      <c r="F1835" s="7" t="s">
        <v>661</v>
      </c>
      <c r="G1835" s="7" t="s">
        <v>661</v>
      </c>
      <c r="H1835" s="7" t="s">
        <v>661</v>
      </c>
      <c r="I1835" s="7" t="s">
        <v>661</v>
      </c>
      <c r="J1835" s="7" t="s">
        <v>661</v>
      </c>
      <c r="K1835" s="7" t="s">
        <v>661</v>
      </c>
      <c r="L1835" s="7" t="s">
        <v>661</v>
      </c>
      <c r="M1835" s="7" t="s">
        <v>703</v>
      </c>
      <c r="N1835" s="7" t="s">
        <v>713</v>
      </c>
      <c r="O1835" s="7" t="s">
        <v>686</v>
      </c>
    </row>
    <row r="1836" spans="2:15" ht="15">
      <c r="B1836" s="6" t="s">
        <v>595</v>
      </c>
      <c r="C1836" s="7" t="s">
        <v>691</v>
      </c>
      <c r="D1836" s="7" t="s">
        <v>661</v>
      </c>
      <c r="E1836" s="7" t="s">
        <v>661</v>
      </c>
      <c r="F1836" s="7" t="s">
        <v>661</v>
      </c>
      <c r="G1836" s="7" t="s">
        <v>661</v>
      </c>
      <c r="H1836" s="7" t="s">
        <v>661</v>
      </c>
      <c r="I1836" s="7" t="s">
        <v>661</v>
      </c>
      <c r="J1836" s="7" t="s">
        <v>661</v>
      </c>
      <c r="K1836" s="7" t="s">
        <v>661</v>
      </c>
      <c r="L1836" s="7" t="s">
        <v>661</v>
      </c>
      <c r="M1836" s="7" t="s">
        <v>703</v>
      </c>
      <c r="N1836" s="7" t="s">
        <v>713</v>
      </c>
      <c r="O1836" s="7" t="s">
        <v>686</v>
      </c>
    </row>
    <row r="1837" spans="2:15" ht="15">
      <c r="B1837" s="6" t="s">
        <v>595</v>
      </c>
      <c r="C1837" s="7" t="s">
        <v>692</v>
      </c>
      <c r="D1837" s="7" t="s">
        <v>661</v>
      </c>
      <c r="E1837" s="7" t="s">
        <v>661</v>
      </c>
      <c r="F1837" s="7" t="s">
        <v>661</v>
      </c>
      <c r="G1837" s="7" t="s">
        <v>661</v>
      </c>
      <c r="H1837" s="7" t="s">
        <v>661</v>
      </c>
      <c r="I1837" s="7" t="s">
        <v>661</v>
      </c>
      <c r="J1837" s="7" t="s">
        <v>661</v>
      </c>
      <c r="K1837" s="7" t="s">
        <v>661</v>
      </c>
      <c r="L1837" s="7" t="s">
        <v>661</v>
      </c>
      <c r="M1837" s="7" t="s">
        <v>703</v>
      </c>
      <c r="N1837" s="7" t="s">
        <v>713</v>
      </c>
      <c r="O1837" s="7" t="s">
        <v>686</v>
      </c>
    </row>
    <row r="1838" spans="2:15" ht="15">
      <c r="B1838" s="6" t="s">
        <v>595</v>
      </c>
      <c r="C1838" s="7" t="s">
        <v>693</v>
      </c>
      <c r="D1838" s="7" t="s">
        <v>661</v>
      </c>
      <c r="E1838" s="7">
        <v>10.412000000000001</v>
      </c>
      <c r="F1838" s="7">
        <v>3.4222589031223216</v>
      </c>
      <c r="G1838" s="7">
        <v>10.96</v>
      </c>
      <c r="H1838" s="7">
        <v>0.95</v>
      </c>
      <c r="I1838" s="7">
        <v>10.412000000000001</v>
      </c>
      <c r="J1838" s="7">
        <v>3.4222589031223216</v>
      </c>
      <c r="K1838" s="7">
        <v>10.96</v>
      </c>
      <c r="L1838" s="7">
        <v>0.95</v>
      </c>
      <c r="M1838" s="7" t="s">
        <v>703</v>
      </c>
      <c r="N1838" s="7" t="s">
        <v>713</v>
      </c>
      <c r="O1838" s="7" t="s">
        <v>686</v>
      </c>
    </row>
    <row r="1839" spans="2:15" ht="15">
      <c r="B1839" s="6" t="s">
        <v>595</v>
      </c>
      <c r="C1839" s="7" t="s">
        <v>694</v>
      </c>
      <c r="D1839" s="7" t="s">
        <v>661</v>
      </c>
      <c r="E1839" s="7">
        <v>10.412000000000001</v>
      </c>
      <c r="F1839" s="7">
        <v>3.4222589031223216</v>
      </c>
      <c r="G1839" s="7">
        <v>10.96</v>
      </c>
      <c r="H1839" s="7">
        <v>0.95</v>
      </c>
      <c r="I1839" s="7">
        <v>10.412000000000001</v>
      </c>
      <c r="J1839" s="7">
        <v>3.4222589031223216</v>
      </c>
      <c r="K1839" s="7">
        <v>10.96</v>
      </c>
      <c r="L1839" s="7">
        <v>0.95</v>
      </c>
      <c r="M1839" s="7" t="s">
        <v>703</v>
      </c>
      <c r="N1839" s="7" t="s">
        <v>713</v>
      </c>
      <c r="O1839" s="7" t="s">
        <v>686</v>
      </c>
    </row>
    <row r="1840" spans="2:15" ht="15">
      <c r="B1840" s="6" t="s">
        <v>595</v>
      </c>
      <c r="C1840" s="7" t="s">
        <v>695</v>
      </c>
      <c r="D1840" s="7" t="s">
        <v>661</v>
      </c>
      <c r="E1840" s="7">
        <v>10.412000000000001</v>
      </c>
      <c r="F1840" s="7">
        <v>3.4222589031223216</v>
      </c>
      <c r="G1840" s="7">
        <v>10.96</v>
      </c>
      <c r="H1840" s="7">
        <v>0.95</v>
      </c>
      <c r="I1840" s="7">
        <v>10.412000000000001</v>
      </c>
      <c r="J1840" s="7">
        <v>3.4222589031223216</v>
      </c>
      <c r="K1840" s="7">
        <v>10.96</v>
      </c>
      <c r="L1840" s="7">
        <v>0.95</v>
      </c>
      <c r="M1840" s="7" t="s">
        <v>703</v>
      </c>
      <c r="N1840" s="7" t="s">
        <v>713</v>
      </c>
      <c r="O1840" s="7" t="s">
        <v>686</v>
      </c>
    </row>
    <row r="1841" spans="2:15" ht="15">
      <c r="B1841" s="6" t="s">
        <v>595</v>
      </c>
      <c r="C1841" s="7" t="s">
        <v>696</v>
      </c>
      <c r="D1841" s="7" t="s">
        <v>661</v>
      </c>
      <c r="E1841" s="7">
        <v>16.948</v>
      </c>
      <c r="F1841" s="7">
        <v>5.5705382145713696</v>
      </c>
      <c r="G1841" s="7">
        <v>17.84</v>
      </c>
      <c r="H1841" s="7">
        <v>0.95</v>
      </c>
      <c r="I1841" s="7">
        <v>16.948</v>
      </c>
      <c r="J1841" s="7">
        <v>5.5705382145713696</v>
      </c>
      <c r="K1841" s="7">
        <v>17.84</v>
      </c>
      <c r="L1841" s="7">
        <v>0.95</v>
      </c>
      <c r="M1841" s="7" t="s">
        <v>703</v>
      </c>
      <c r="N1841" s="7" t="s">
        <v>713</v>
      </c>
      <c r="O1841" s="7" t="s">
        <v>686</v>
      </c>
    </row>
    <row r="1842" spans="2:15" ht="15">
      <c r="B1842" s="6" t="s">
        <v>595</v>
      </c>
      <c r="C1842" s="7" t="s">
        <v>697</v>
      </c>
      <c r="D1842" s="7" t="s">
        <v>661</v>
      </c>
      <c r="E1842" s="7">
        <v>16.948</v>
      </c>
      <c r="F1842" s="7">
        <v>5.5705382145713696</v>
      </c>
      <c r="G1842" s="7">
        <v>17.84</v>
      </c>
      <c r="H1842" s="7">
        <v>0.95</v>
      </c>
      <c r="I1842" s="7">
        <v>16.948</v>
      </c>
      <c r="J1842" s="7">
        <v>5.5705382145713696</v>
      </c>
      <c r="K1842" s="7">
        <v>17.84</v>
      </c>
      <c r="L1842" s="7">
        <v>0.95</v>
      </c>
      <c r="M1842" s="7" t="s">
        <v>703</v>
      </c>
      <c r="N1842" s="7" t="s">
        <v>713</v>
      </c>
      <c r="O1842" s="7" t="s">
        <v>686</v>
      </c>
    </row>
    <row r="1843" spans="2:15" ht="15">
      <c r="B1843" s="6" t="s">
        <v>595</v>
      </c>
      <c r="C1843" s="7" t="s">
        <v>698</v>
      </c>
      <c r="D1843" s="7" t="s">
        <v>661</v>
      </c>
      <c r="E1843" s="7">
        <v>16.948</v>
      </c>
      <c r="F1843" s="7">
        <v>5.5705382145713696</v>
      </c>
      <c r="G1843" s="7">
        <v>17.84</v>
      </c>
      <c r="H1843" s="7">
        <v>0.95</v>
      </c>
      <c r="I1843" s="7">
        <v>16.948</v>
      </c>
      <c r="J1843" s="7">
        <v>5.5705382145713696</v>
      </c>
      <c r="K1843" s="7">
        <v>17.84</v>
      </c>
      <c r="L1843" s="7">
        <v>0.95</v>
      </c>
      <c r="M1843" s="7" t="s">
        <v>703</v>
      </c>
      <c r="N1843" s="7" t="s">
        <v>713</v>
      </c>
      <c r="O1843" s="7" t="s">
        <v>686</v>
      </c>
    </row>
    <row r="1844" spans="2:15" ht="15">
      <c r="B1844" s="6" t="s">
        <v>595</v>
      </c>
      <c r="C1844" s="7" t="s">
        <v>699</v>
      </c>
      <c r="D1844" s="7" t="s">
        <v>661</v>
      </c>
      <c r="E1844" s="7">
        <v>16.948</v>
      </c>
      <c r="F1844" s="7">
        <v>5.5705382145713696</v>
      </c>
      <c r="G1844" s="7">
        <v>17.84</v>
      </c>
      <c r="H1844" s="7">
        <v>0.95</v>
      </c>
      <c r="I1844" s="7">
        <v>16.948</v>
      </c>
      <c r="J1844" s="7">
        <v>5.5705382145713696</v>
      </c>
      <c r="K1844" s="7">
        <v>17.84</v>
      </c>
      <c r="L1844" s="7">
        <v>0.95</v>
      </c>
      <c r="M1844" s="7" t="s">
        <v>703</v>
      </c>
      <c r="N1844" s="7" t="s">
        <v>713</v>
      </c>
      <c r="O1844" s="7" t="s">
        <v>686</v>
      </c>
    </row>
    <row r="1845" spans="2:15" ht="15">
      <c r="B1845" s="6" t="s">
        <v>595</v>
      </c>
      <c r="C1845" s="7" t="s">
        <v>700</v>
      </c>
      <c r="D1845" s="7" t="s">
        <v>661</v>
      </c>
      <c r="E1845" s="7">
        <v>16.948</v>
      </c>
      <c r="F1845" s="7">
        <v>5.5705382145713696</v>
      </c>
      <c r="G1845" s="7">
        <v>17.84</v>
      </c>
      <c r="H1845" s="7">
        <v>0.95</v>
      </c>
      <c r="I1845" s="7">
        <v>16.948</v>
      </c>
      <c r="J1845" s="7">
        <v>5.5705382145713696</v>
      </c>
      <c r="K1845" s="7">
        <v>17.84</v>
      </c>
      <c r="L1845" s="7">
        <v>0.95</v>
      </c>
      <c r="M1845" s="7" t="s">
        <v>703</v>
      </c>
      <c r="N1845" s="7" t="s">
        <v>713</v>
      </c>
      <c r="O1845" s="7" t="s">
        <v>686</v>
      </c>
    </row>
    <row r="1846" spans="2:15" ht="15">
      <c r="B1846" s="6" t="s">
        <v>595</v>
      </c>
      <c r="C1846" s="7" t="s">
        <v>701</v>
      </c>
      <c r="D1846" s="7" t="s">
        <v>661</v>
      </c>
      <c r="E1846" s="7">
        <v>16.948</v>
      </c>
      <c r="F1846" s="7">
        <v>5.5705382145713696</v>
      </c>
      <c r="G1846" s="7">
        <v>17.84</v>
      </c>
      <c r="H1846" s="7">
        <v>0.95</v>
      </c>
      <c r="I1846" s="7">
        <v>16.948</v>
      </c>
      <c r="J1846" s="7">
        <v>5.5705382145713696</v>
      </c>
      <c r="K1846" s="7">
        <v>17.84</v>
      </c>
      <c r="L1846" s="7">
        <v>0.95</v>
      </c>
      <c r="M1846" s="7" t="s">
        <v>703</v>
      </c>
      <c r="N1846" s="7" t="s">
        <v>713</v>
      </c>
      <c r="O1846" s="7" t="s">
        <v>686</v>
      </c>
    </row>
    <row r="1847" spans="2:15" ht="15">
      <c r="B1847" s="6" t="s">
        <v>76</v>
      </c>
      <c r="C1847" s="7" t="s">
        <v>683</v>
      </c>
      <c r="D1847" s="7">
        <v>0.39929542000000001</v>
      </c>
      <c r="E1847" s="7">
        <v>0.35520002000000001</v>
      </c>
      <c r="F1847" s="7">
        <v>0.18240004995880899</v>
      </c>
      <c r="G1847" s="7">
        <v>0.39929542000000001</v>
      </c>
      <c r="H1847" s="7">
        <v>0.8895669777529629</v>
      </c>
      <c r="I1847" s="7">
        <v>0.35520002000000001</v>
      </c>
      <c r="J1847" s="7">
        <v>0.18240004995880899</v>
      </c>
      <c r="K1847" s="7">
        <v>0.39929542000000001</v>
      </c>
      <c r="L1847" s="7">
        <v>0.8895669777529629</v>
      </c>
      <c r="M1847" s="7" t="s">
        <v>684</v>
      </c>
      <c r="N1847" s="7" t="s">
        <v>713</v>
      </c>
      <c r="O1847" s="7" t="s">
        <v>686</v>
      </c>
    </row>
    <row r="1848" spans="2:15" ht="15">
      <c r="B1848" s="6" t="s">
        <v>76</v>
      </c>
      <c r="C1848" s="7" t="s">
        <v>687</v>
      </c>
      <c r="D1848" s="7">
        <v>0.36931937999999997</v>
      </c>
      <c r="E1848" s="7">
        <v>0.32639997999999998</v>
      </c>
      <c r="F1848" s="7">
        <v>0.17280005063536291</v>
      </c>
      <c r="G1848" s="7">
        <v>0.36931937999999997</v>
      </c>
      <c r="H1848" s="7">
        <v>0.88378784779721009</v>
      </c>
      <c r="I1848" s="7">
        <v>0.32639997999999998</v>
      </c>
      <c r="J1848" s="7">
        <v>0.17280005063536291</v>
      </c>
      <c r="K1848" s="7">
        <v>0.36931937999999997</v>
      </c>
      <c r="L1848" s="7">
        <v>0.88378784779721009</v>
      </c>
      <c r="M1848" s="7" t="s">
        <v>684</v>
      </c>
      <c r="N1848" s="7" t="s">
        <v>713</v>
      </c>
      <c r="O1848" s="7" t="s">
        <v>686</v>
      </c>
    </row>
    <row r="1849" spans="2:15" ht="15">
      <c r="B1849" s="6" t="s">
        <v>76</v>
      </c>
      <c r="C1849" s="7" t="s">
        <v>688</v>
      </c>
      <c r="D1849" s="7">
        <v>0.36888244999999997</v>
      </c>
      <c r="E1849" s="7">
        <v>0.32639997999999998</v>
      </c>
      <c r="F1849" s="7">
        <v>0.20588309937960628</v>
      </c>
      <c r="G1849" s="7">
        <v>0.38590775783100451</v>
      </c>
      <c r="H1849" s="7">
        <v>0.84579792288844324</v>
      </c>
      <c r="I1849" s="7">
        <v>0.32639997999999998</v>
      </c>
      <c r="J1849" s="7">
        <v>0.20588309937960628</v>
      </c>
      <c r="K1849" s="7">
        <v>0.38590775783100451</v>
      </c>
      <c r="L1849" s="7">
        <v>0.84579792288844324</v>
      </c>
      <c r="M1849" s="7" t="s">
        <v>684</v>
      </c>
      <c r="N1849" s="7" t="s">
        <v>713</v>
      </c>
      <c r="O1849" s="7" t="s">
        <v>686</v>
      </c>
    </row>
    <row r="1850" spans="2:15" ht="15">
      <c r="B1850" s="6" t="s">
        <v>76</v>
      </c>
      <c r="C1850" s="7" t="s">
        <v>689</v>
      </c>
      <c r="D1850" s="7">
        <v>0.38600000000000001</v>
      </c>
      <c r="E1850" s="7">
        <v>0.35</v>
      </c>
      <c r="F1850" s="7">
        <v>0.17309219358780592</v>
      </c>
      <c r="G1850" s="7">
        <v>0.39046242774566475</v>
      </c>
      <c r="H1850" s="7">
        <v>0.89637305699481862</v>
      </c>
      <c r="I1850" s="7">
        <v>0.35</v>
      </c>
      <c r="J1850" s="7">
        <v>0.17309219358780592</v>
      </c>
      <c r="K1850" s="7">
        <v>0.39046242774566475</v>
      </c>
      <c r="L1850" s="7">
        <v>0.89637305699481862</v>
      </c>
      <c r="M1850" s="7" t="s">
        <v>684</v>
      </c>
      <c r="N1850" s="7" t="s">
        <v>713</v>
      </c>
      <c r="O1850" s="7" t="s">
        <v>686</v>
      </c>
    </row>
    <row r="1851" spans="2:15" ht="15">
      <c r="B1851" s="6" t="s">
        <v>76</v>
      </c>
      <c r="C1851" s="7" t="s">
        <v>690</v>
      </c>
      <c r="D1851" s="7">
        <v>0.38300000000000001</v>
      </c>
      <c r="E1851" s="7">
        <v>0.33100000000000002</v>
      </c>
      <c r="F1851" s="7">
        <v>0.19268627351215242</v>
      </c>
      <c r="G1851" s="7">
        <v>0.38300000000000001</v>
      </c>
      <c r="H1851" s="7">
        <v>0.86422976501305482</v>
      </c>
      <c r="I1851" s="7">
        <v>0.33100000000000002</v>
      </c>
      <c r="J1851" s="7">
        <v>0.19268627351215242</v>
      </c>
      <c r="K1851" s="7">
        <v>0.38300000000000001</v>
      </c>
      <c r="L1851" s="7">
        <v>0.86422976501305482</v>
      </c>
      <c r="M1851" s="7" t="s">
        <v>684</v>
      </c>
      <c r="N1851" s="7" t="s">
        <v>713</v>
      </c>
      <c r="O1851" s="7" t="s">
        <v>686</v>
      </c>
    </row>
    <row r="1852" spans="2:15" ht="15">
      <c r="B1852" s="6" t="s">
        <v>76</v>
      </c>
      <c r="C1852" s="7" t="s">
        <v>691</v>
      </c>
      <c r="D1852" s="7">
        <v>0.42099999999999999</v>
      </c>
      <c r="E1852" s="7">
        <v>0.379</v>
      </c>
      <c r="F1852" s="7">
        <v>0.18330302779823357</v>
      </c>
      <c r="G1852" s="7">
        <v>0.42099999999999999</v>
      </c>
      <c r="H1852" s="7">
        <v>0.9002375296912114</v>
      </c>
      <c r="I1852" s="7">
        <v>0.379</v>
      </c>
      <c r="J1852" s="7">
        <v>0.18330302779823357</v>
      </c>
      <c r="K1852" s="7">
        <v>0.42099999999999999</v>
      </c>
      <c r="L1852" s="7">
        <v>0.9002375296912114</v>
      </c>
      <c r="M1852" s="7" t="s">
        <v>684</v>
      </c>
      <c r="N1852" s="7" t="s">
        <v>713</v>
      </c>
      <c r="O1852" s="7" t="s">
        <v>686</v>
      </c>
    </row>
    <row r="1853" spans="2:15" ht="15">
      <c r="B1853" s="6" t="s">
        <v>76</v>
      </c>
      <c r="C1853" s="7" t="s">
        <v>692</v>
      </c>
      <c r="D1853" s="7" t="s">
        <v>661</v>
      </c>
      <c r="E1853" s="7">
        <v>0.37682386666000905</v>
      </c>
      <c r="F1853" s="7">
        <v>0.20338915536751306</v>
      </c>
      <c r="G1853" s="7">
        <v>0.4282094989671652</v>
      </c>
      <c r="H1853" s="7">
        <v>0.8799988500229502</v>
      </c>
      <c r="I1853" s="7">
        <v>0.37682386666000905</v>
      </c>
      <c r="J1853" s="7">
        <v>0.20338915536751306</v>
      </c>
      <c r="K1853" s="7">
        <v>0.4282094989671652</v>
      </c>
      <c r="L1853" s="7">
        <v>0.8799988500229502</v>
      </c>
      <c r="M1853" s="7" t="s">
        <v>684</v>
      </c>
      <c r="N1853" s="7" t="s">
        <v>713</v>
      </c>
      <c r="O1853" s="7" t="s">
        <v>686</v>
      </c>
    </row>
    <row r="1854" spans="2:15" ht="15">
      <c r="B1854" s="6" t="s">
        <v>76</v>
      </c>
      <c r="C1854" s="7" t="s">
        <v>693</v>
      </c>
      <c r="D1854" s="7" t="s">
        <v>661</v>
      </c>
      <c r="E1854" s="7">
        <v>0.37451922873018806</v>
      </c>
      <c r="F1854" s="7">
        <v>0.20214523638189014</v>
      </c>
      <c r="G1854" s="7">
        <v>0.42559058880636114</v>
      </c>
      <c r="H1854" s="7">
        <v>0.8799988500229502</v>
      </c>
      <c r="I1854" s="7">
        <v>0.37451922873018806</v>
      </c>
      <c r="J1854" s="7">
        <v>0.20214523638189014</v>
      </c>
      <c r="K1854" s="7">
        <v>0.42559058880636114</v>
      </c>
      <c r="L1854" s="7">
        <v>0.8799988500229502</v>
      </c>
      <c r="M1854" s="7" t="s">
        <v>684</v>
      </c>
      <c r="N1854" s="7" t="s">
        <v>713</v>
      </c>
      <c r="O1854" s="7" t="s">
        <v>686</v>
      </c>
    </row>
    <row r="1855" spans="2:15" ht="15">
      <c r="B1855" s="6" t="s">
        <v>76</v>
      </c>
      <c r="C1855" s="7" t="s">
        <v>694</v>
      </c>
      <c r="D1855" s="7" t="s">
        <v>661</v>
      </c>
      <c r="E1855" s="7">
        <v>0.37199648274219871</v>
      </c>
      <c r="F1855" s="7">
        <v>0.20078359445551278</v>
      </c>
      <c r="G1855" s="7">
        <v>0.42272382825556776</v>
      </c>
      <c r="H1855" s="7">
        <v>0.8799988500229502</v>
      </c>
      <c r="I1855" s="7">
        <v>0.37199648274219871</v>
      </c>
      <c r="J1855" s="7">
        <v>0.20078359445551278</v>
      </c>
      <c r="K1855" s="7">
        <v>0.42272382825556776</v>
      </c>
      <c r="L1855" s="7">
        <v>0.8799988500229502</v>
      </c>
      <c r="M1855" s="7" t="s">
        <v>684</v>
      </c>
      <c r="N1855" s="7" t="s">
        <v>713</v>
      </c>
      <c r="O1855" s="7" t="s">
        <v>686</v>
      </c>
    </row>
    <row r="1856" spans="2:15" ht="15">
      <c r="B1856" s="6" t="s">
        <v>76</v>
      </c>
      <c r="C1856" s="7" t="s">
        <v>695</v>
      </c>
      <c r="D1856" s="7" t="s">
        <v>661</v>
      </c>
      <c r="E1856" s="7">
        <v>0.36964839265889426</v>
      </c>
      <c r="F1856" s="7">
        <v>0.19951622234608887</v>
      </c>
      <c r="G1856" s="7">
        <v>0.42005554058309724</v>
      </c>
      <c r="H1856" s="7">
        <v>0.8799988500229502</v>
      </c>
      <c r="I1856" s="7">
        <v>0.36964839265889426</v>
      </c>
      <c r="J1856" s="7">
        <v>0.19951622234608887</v>
      </c>
      <c r="K1856" s="7">
        <v>0.42005554058309724</v>
      </c>
      <c r="L1856" s="7">
        <v>0.8799988500229502</v>
      </c>
      <c r="M1856" s="7" t="s">
        <v>684</v>
      </c>
      <c r="N1856" s="7" t="s">
        <v>713</v>
      </c>
      <c r="O1856" s="7" t="s">
        <v>686</v>
      </c>
    </row>
    <row r="1857" spans="2:15" ht="15">
      <c r="B1857" s="6" t="s">
        <v>76</v>
      </c>
      <c r="C1857" s="7" t="s">
        <v>696</v>
      </c>
      <c r="D1857" s="7" t="s">
        <v>661</v>
      </c>
      <c r="E1857" s="7">
        <v>0.36725364394491528</v>
      </c>
      <c r="F1857" s="7">
        <v>0.19822366642979108</v>
      </c>
      <c r="G1857" s="7">
        <v>0.41733423167011796</v>
      </c>
      <c r="H1857" s="7">
        <v>0.8799988500229502</v>
      </c>
      <c r="I1857" s="7">
        <v>0.36725364394491528</v>
      </c>
      <c r="J1857" s="7">
        <v>0.19822366642979108</v>
      </c>
      <c r="K1857" s="7">
        <v>0.41733423167011796</v>
      </c>
      <c r="L1857" s="7">
        <v>0.8799988500229502</v>
      </c>
      <c r="M1857" s="7" t="s">
        <v>684</v>
      </c>
      <c r="N1857" s="7" t="s">
        <v>713</v>
      </c>
      <c r="O1857" s="7" t="s">
        <v>686</v>
      </c>
    </row>
    <row r="1858" spans="2:15" ht="15">
      <c r="B1858" s="6" t="s">
        <v>76</v>
      </c>
      <c r="C1858" s="7" t="s">
        <v>697</v>
      </c>
      <c r="D1858" s="7" t="s">
        <v>661</v>
      </c>
      <c r="E1858" s="7">
        <v>0.36495200107653314</v>
      </c>
      <c r="F1858" s="7">
        <v>0.19698136401644553</v>
      </c>
      <c r="G1858" s="7">
        <v>0.41471872499266932</v>
      </c>
      <c r="H1858" s="7">
        <v>0.8799988500229502</v>
      </c>
      <c r="I1858" s="7">
        <v>0.36495200107653314</v>
      </c>
      <c r="J1858" s="7">
        <v>0.19698136401644553</v>
      </c>
      <c r="K1858" s="7">
        <v>0.41471872499266932</v>
      </c>
      <c r="L1858" s="7">
        <v>0.8799988500229502</v>
      </c>
      <c r="M1858" s="7" t="s">
        <v>684</v>
      </c>
      <c r="N1858" s="7" t="s">
        <v>713</v>
      </c>
      <c r="O1858" s="7" t="s">
        <v>686</v>
      </c>
    </row>
    <row r="1859" spans="2:15" ht="15">
      <c r="B1859" s="6" t="s">
        <v>76</v>
      </c>
      <c r="C1859" s="7" t="s">
        <v>698</v>
      </c>
      <c r="D1859" s="7" t="s">
        <v>661</v>
      </c>
      <c r="E1859" s="7">
        <v>0.36279471140573299</v>
      </c>
      <c r="F1859" s="7">
        <v>0.19581697565666317</v>
      </c>
      <c r="G1859" s="7">
        <v>0.41226725625410915</v>
      </c>
      <c r="H1859" s="7">
        <v>0.8799988500229502</v>
      </c>
      <c r="I1859" s="7">
        <v>0.36279471140573299</v>
      </c>
      <c r="J1859" s="7">
        <v>0.19581697565666317</v>
      </c>
      <c r="K1859" s="7">
        <v>0.41226725625410915</v>
      </c>
      <c r="L1859" s="7">
        <v>0.8799988500229502</v>
      </c>
      <c r="M1859" s="7" t="s">
        <v>684</v>
      </c>
      <c r="N1859" s="7" t="s">
        <v>713</v>
      </c>
      <c r="O1859" s="7" t="s">
        <v>686</v>
      </c>
    </row>
    <row r="1860" spans="2:15" ht="15">
      <c r="B1860" s="6" t="s">
        <v>76</v>
      </c>
      <c r="C1860" s="7" t="s">
        <v>699</v>
      </c>
      <c r="D1860" s="7" t="s">
        <v>661</v>
      </c>
      <c r="E1860" s="7">
        <v>0.36081957649957352</v>
      </c>
      <c r="F1860" s="7">
        <v>0.19475090459311475</v>
      </c>
      <c r="G1860" s="7">
        <v>0.4100227818367756</v>
      </c>
      <c r="H1860" s="7">
        <v>0.8799988500229502</v>
      </c>
      <c r="I1860" s="7">
        <v>0.36081957649957352</v>
      </c>
      <c r="J1860" s="7">
        <v>0.19475090459311475</v>
      </c>
      <c r="K1860" s="7">
        <v>0.4100227818367756</v>
      </c>
      <c r="L1860" s="7">
        <v>0.8799988500229502</v>
      </c>
      <c r="M1860" s="7" t="s">
        <v>684</v>
      </c>
      <c r="N1860" s="7" t="s">
        <v>713</v>
      </c>
      <c r="O1860" s="7" t="s">
        <v>686</v>
      </c>
    </row>
    <row r="1861" spans="2:15" ht="15">
      <c r="B1861" s="6" t="s">
        <v>76</v>
      </c>
      <c r="C1861" s="7" t="s">
        <v>700</v>
      </c>
      <c r="D1861" s="7" t="s">
        <v>661</v>
      </c>
      <c r="E1861" s="7">
        <v>0.35984759793558713</v>
      </c>
      <c r="F1861" s="7">
        <v>0.1942262831010719</v>
      </c>
      <c r="G1861" s="7">
        <v>0.40891825929795517</v>
      </c>
      <c r="H1861" s="7">
        <v>0.8799988500229502</v>
      </c>
      <c r="I1861" s="7">
        <v>0.35984759793558713</v>
      </c>
      <c r="J1861" s="7">
        <v>0.1942262831010719</v>
      </c>
      <c r="K1861" s="7">
        <v>0.40891825929795517</v>
      </c>
      <c r="L1861" s="7">
        <v>0.8799988500229502</v>
      </c>
      <c r="M1861" s="7" t="s">
        <v>684</v>
      </c>
      <c r="N1861" s="7" t="s">
        <v>713</v>
      </c>
      <c r="O1861" s="7" t="s">
        <v>686</v>
      </c>
    </row>
    <row r="1862" spans="2:15" ht="15">
      <c r="B1862" s="6" t="s">
        <v>76</v>
      </c>
      <c r="C1862" s="7" t="s">
        <v>701</v>
      </c>
      <c r="D1862" s="7" t="s">
        <v>661</v>
      </c>
      <c r="E1862" s="7">
        <v>0.35887561937160073</v>
      </c>
      <c r="F1862" s="7">
        <v>0.19370166160902921</v>
      </c>
      <c r="G1862" s="7">
        <v>0.40781373675913479</v>
      </c>
      <c r="H1862" s="7">
        <v>0.8799988500229502</v>
      </c>
      <c r="I1862" s="7">
        <v>0.35887561937160073</v>
      </c>
      <c r="J1862" s="7">
        <v>0.19370166160902921</v>
      </c>
      <c r="K1862" s="7">
        <v>0.40781373675913479</v>
      </c>
      <c r="L1862" s="7">
        <v>0.8799988500229502</v>
      </c>
      <c r="M1862" s="7" t="s">
        <v>684</v>
      </c>
      <c r="N1862" s="7" t="s">
        <v>713</v>
      </c>
      <c r="O1862" s="7" t="s">
        <v>686</v>
      </c>
    </row>
    <row r="1863" spans="2:15" ht="15">
      <c r="B1863" s="6" t="s">
        <v>81</v>
      </c>
      <c r="C1863" s="7" t="s">
        <v>683</v>
      </c>
      <c r="D1863" s="7">
        <v>3.7495435879999999</v>
      </c>
      <c r="E1863" s="7">
        <v>3.3740000000000001</v>
      </c>
      <c r="F1863" s="7">
        <v>1.6341027822326379</v>
      </c>
      <c r="G1863" s="7">
        <v>3.7488888891110723</v>
      </c>
      <c r="H1863" s="7">
        <v>0.89999999994666025</v>
      </c>
      <c r="I1863" s="7">
        <v>3.3740000000000001</v>
      </c>
      <c r="J1863" s="7">
        <v>1.6341027822326379</v>
      </c>
      <c r="K1863" s="7">
        <v>3.7488888891110723</v>
      </c>
      <c r="L1863" s="7">
        <v>0.89999999994666025</v>
      </c>
      <c r="M1863" s="7" t="s">
        <v>684</v>
      </c>
      <c r="N1863" s="7" t="s">
        <v>713</v>
      </c>
      <c r="O1863" s="7" t="s">
        <v>686</v>
      </c>
    </row>
    <row r="1864" spans="2:15" ht="15">
      <c r="B1864" s="6" t="s">
        <v>81</v>
      </c>
      <c r="C1864" s="7" t="s">
        <v>687</v>
      </c>
      <c r="D1864" s="7">
        <v>4.2702500225</v>
      </c>
      <c r="E1864" s="7">
        <v>3.8432250202999998</v>
      </c>
      <c r="F1864" s="7">
        <v>1.8613588310697426</v>
      </c>
      <c r="G1864" s="7">
        <v>4.2702500225</v>
      </c>
      <c r="H1864" s="7">
        <v>0.90000000001170888</v>
      </c>
      <c r="I1864" s="7">
        <v>3.8432250202999998</v>
      </c>
      <c r="J1864" s="7">
        <v>1.8613588310697426</v>
      </c>
      <c r="K1864" s="7">
        <v>4.2702500225</v>
      </c>
      <c r="L1864" s="7">
        <v>0.90000000001170888</v>
      </c>
      <c r="M1864" s="7" t="s">
        <v>684</v>
      </c>
      <c r="N1864" s="7" t="s">
        <v>713</v>
      </c>
      <c r="O1864" s="7" t="s">
        <v>686</v>
      </c>
    </row>
    <row r="1865" spans="2:15" ht="15">
      <c r="B1865" s="6" t="s">
        <v>81</v>
      </c>
      <c r="C1865" s="7" t="s">
        <v>688</v>
      </c>
      <c r="D1865" s="7">
        <v>4.4198126097000001</v>
      </c>
      <c r="E1865" s="7">
        <v>3.9778313487999997</v>
      </c>
      <c r="F1865" s="7">
        <v>1.9265516513623766</v>
      </c>
      <c r="G1865" s="7">
        <v>4.4198126097000001</v>
      </c>
      <c r="H1865" s="7">
        <v>0.90000000001583769</v>
      </c>
      <c r="I1865" s="7">
        <v>3.9778313487999997</v>
      </c>
      <c r="J1865" s="7">
        <v>1.9265516513623766</v>
      </c>
      <c r="K1865" s="7">
        <v>4.4198126097000001</v>
      </c>
      <c r="L1865" s="7">
        <v>0.90000000001583769</v>
      </c>
      <c r="M1865" s="7" t="s">
        <v>684</v>
      </c>
      <c r="N1865" s="7" t="s">
        <v>713</v>
      </c>
      <c r="O1865" s="7" t="s">
        <v>686</v>
      </c>
    </row>
    <row r="1866" spans="2:15" ht="15">
      <c r="B1866" s="6" t="s">
        <v>81</v>
      </c>
      <c r="C1866" s="7" t="s">
        <v>689</v>
      </c>
      <c r="D1866" s="7">
        <v>4.1550000000000002</v>
      </c>
      <c r="E1866" s="7">
        <v>3.7389999999999999</v>
      </c>
      <c r="F1866" s="7">
        <v>1.8121545187979984</v>
      </c>
      <c r="G1866" s="7">
        <v>4.1550000000000002</v>
      </c>
      <c r="H1866" s="7">
        <v>0.89987966305655831</v>
      </c>
      <c r="I1866" s="7">
        <v>3.7389999999999999</v>
      </c>
      <c r="J1866" s="7">
        <v>1.8121545187979984</v>
      </c>
      <c r="K1866" s="7">
        <v>4.1550000000000002</v>
      </c>
      <c r="L1866" s="7">
        <v>0.89987966305655831</v>
      </c>
      <c r="M1866" s="7" t="s">
        <v>684</v>
      </c>
      <c r="N1866" s="7" t="s">
        <v>713</v>
      </c>
      <c r="O1866" s="7" t="s">
        <v>686</v>
      </c>
    </row>
    <row r="1867" spans="2:15" ht="15">
      <c r="B1867" s="6" t="s">
        <v>81</v>
      </c>
      <c r="C1867" s="7" t="s">
        <v>690</v>
      </c>
      <c r="D1867" s="7">
        <v>3.427</v>
      </c>
      <c r="E1867" s="7">
        <v>3.085</v>
      </c>
      <c r="F1867" s="7">
        <v>1.49234848477157</v>
      </c>
      <c r="G1867" s="7">
        <v>3.427</v>
      </c>
      <c r="H1867" s="7">
        <v>0.90020426028596434</v>
      </c>
      <c r="I1867" s="7">
        <v>3.085</v>
      </c>
      <c r="J1867" s="7">
        <v>1.49234848477157</v>
      </c>
      <c r="K1867" s="7">
        <v>3.427</v>
      </c>
      <c r="L1867" s="7">
        <v>0.90020426028596434</v>
      </c>
      <c r="M1867" s="7" t="s">
        <v>684</v>
      </c>
      <c r="N1867" s="7" t="s">
        <v>713</v>
      </c>
      <c r="O1867" s="7" t="s">
        <v>686</v>
      </c>
    </row>
    <row r="1868" spans="2:15" ht="15">
      <c r="B1868" s="6" t="s">
        <v>81</v>
      </c>
      <c r="C1868" s="7" t="s">
        <v>691</v>
      </c>
      <c r="D1868" s="7">
        <v>4.3310000000000004</v>
      </c>
      <c r="E1868" s="7">
        <v>3.8980000000000001</v>
      </c>
      <c r="F1868" s="7">
        <v>1.8876326443458225</v>
      </c>
      <c r="G1868" s="7">
        <v>4.3310000000000004</v>
      </c>
      <c r="H1868" s="7">
        <v>0.90002308935580688</v>
      </c>
      <c r="I1868" s="7">
        <v>3.8980000000000001</v>
      </c>
      <c r="J1868" s="7">
        <v>1.8876326443458225</v>
      </c>
      <c r="K1868" s="7">
        <v>4.3310000000000004</v>
      </c>
      <c r="L1868" s="7">
        <v>0.90002308935580688</v>
      </c>
      <c r="M1868" s="7" t="s">
        <v>684</v>
      </c>
      <c r="N1868" s="7" t="s">
        <v>713</v>
      </c>
      <c r="O1868" s="7" t="s">
        <v>686</v>
      </c>
    </row>
    <row r="1869" spans="2:15" ht="15">
      <c r="B1869" s="6" t="s">
        <v>81</v>
      </c>
      <c r="C1869" s="7" t="s">
        <v>692</v>
      </c>
      <c r="D1869" s="7" t="s">
        <v>661</v>
      </c>
      <c r="E1869" s="7">
        <v>3.9936395685691282</v>
      </c>
      <c r="F1869" s="7">
        <v>1.9340061777574127</v>
      </c>
      <c r="G1869" s="7">
        <v>4.4372893639298363</v>
      </c>
      <c r="H1869" s="7">
        <v>0.9000178354454228</v>
      </c>
      <c r="I1869" s="7">
        <v>3.9936395685691282</v>
      </c>
      <c r="J1869" s="7">
        <v>1.9340061777574127</v>
      </c>
      <c r="K1869" s="7">
        <v>4.4372893639298363</v>
      </c>
      <c r="L1869" s="7">
        <v>0.9000178354454228</v>
      </c>
      <c r="M1869" s="7" t="s">
        <v>684</v>
      </c>
      <c r="N1869" s="7" t="s">
        <v>713</v>
      </c>
      <c r="O1869" s="7" t="s">
        <v>686</v>
      </c>
    </row>
    <row r="1870" spans="2:15" ht="15">
      <c r="B1870" s="6" t="s">
        <v>81</v>
      </c>
      <c r="C1870" s="7" t="s">
        <v>693</v>
      </c>
      <c r="D1870" s="7" t="s">
        <v>661</v>
      </c>
      <c r="E1870" s="7">
        <v>3.9729268124209964</v>
      </c>
      <c r="F1870" s="7">
        <v>1.923975578435396</v>
      </c>
      <c r="G1870" s="7">
        <v>4.4142756464984689</v>
      </c>
      <c r="H1870" s="7">
        <v>0.9000178354454228</v>
      </c>
      <c r="I1870" s="7">
        <v>3.9729268124209964</v>
      </c>
      <c r="J1870" s="7">
        <v>1.923975578435396</v>
      </c>
      <c r="K1870" s="7">
        <v>4.4142756464984689</v>
      </c>
      <c r="L1870" s="7">
        <v>0.9000178354454228</v>
      </c>
      <c r="M1870" s="7" t="s">
        <v>684</v>
      </c>
      <c r="N1870" s="7" t="s">
        <v>713</v>
      </c>
      <c r="O1870" s="7" t="s">
        <v>686</v>
      </c>
    </row>
    <row r="1871" spans="2:15" ht="15">
      <c r="B1871" s="6" t="s">
        <v>81</v>
      </c>
      <c r="C1871" s="7" t="s">
        <v>694</v>
      </c>
      <c r="D1871" s="7" t="s">
        <v>661</v>
      </c>
      <c r="E1871" s="7">
        <v>3.9503705743800004</v>
      </c>
      <c r="F1871" s="7">
        <v>1.9130522332087558</v>
      </c>
      <c r="G1871" s="7">
        <v>4.3892136564437578</v>
      </c>
      <c r="H1871" s="7">
        <v>0.9000178354454228</v>
      </c>
      <c r="I1871" s="7">
        <v>3.9503705743800004</v>
      </c>
      <c r="J1871" s="7">
        <v>1.9130522332087558</v>
      </c>
      <c r="K1871" s="7">
        <v>4.3892136564437578</v>
      </c>
      <c r="L1871" s="7">
        <v>0.9000178354454228</v>
      </c>
      <c r="M1871" s="7" t="s">
        <v>684</v>
      </c>
      <c r="N1871" s="7" t="s">
        <v>713</v>
      </c>
      <c r="O1871" s="7" t="s">
        <v>686</v>
      </c>
    </row>
    <row r="1872" spans="2:15" ht="15">
      <c r="B1872" s="6" t="s">
        <v>81</v>
      </c>
      <c r="C1872" s="7" t="s">
        <v>695</v>
      </c>
      <c r="D1872" s="7" t="s">
        <v>661</v>
      </c>
      <c r="E1872" s="7">
        <v>3.9293928837849865</v>
      </c>
      <c r="F1872" s="7">
        <v>1.9028933336612994</v>
      </c>
      <c r="G1872" s="7">
        <v>4.3659055732382379</v>
      </c>
      <c r="H1872" s="7">
        <v>0.9000178354454228</v>
      </c>
      <c r="I1872" s="7">
        <v>3.9293928837849865</v>
      </c>
      <c r="J1872" s="7">
        <v>1.9028933336612994</v>
      </c>
      <c r="K1872" s="7">
        <v>4.3659055732382379</v>
      </c>
      <c r="L1872" s="7">
        <v>0.9000178354454228</v>
      </c>
      <c r="M1872" s="7" t="s">
        <v>684</v>
      </c>
      <c r="N1872" s="7" t="s">
        <v>713</v>
      </c>
      <c r="O1872" s="7" t="s">
        <v>686</v>
      </c>
    </row>
    <row r="1873" spans="2:15" ht="15">
      <c r="B1873" s="6" t="s">
        <v>81</v>
      </c>
      <c r="C1873" s="7" t="s">
        <v>696</v>
      </c>
      <c r="D1873" s="7" t="s">
        <v>661</v>
      </c>
      <c r="E1873" s="7">
        <v>3.9080653925992093</v>
      </c>
      <c r="F1873" s="7">
        <v>1.8925650356260966</v>
      </c>
      <c r="G1873" s="7">
        <v>4.3422088304117779</v>
      </c>
      <c r="H1873" s="7">
        <v>0.9000178354454228</v>
      </c>
      <c r="I1873" s="7">
        <v>3.9080653925992093</v>
      </c>
      <c r="J1873" s="7">
        <v>1.8925650356260966</v>
      </c>
      <c r="K1873" s="7">
        <v>4.3422088304117779</v>
      </c>
      <c r="L1873" s="7">
        <v>0.9000178354454228</v>
      </c>
      <c r="M1873" s="7" t="s">
        <v>684</v>
      </c>
      <c r="N1873" s="7" t="s">
        <v>713</v>
      </c>
      <c r="O1873" s="7" t="s">
        <v>686</v>
      </c>
    </row>
    <row r="1874" spans="2:15" ht="15">
      <c r="B1874" s="6" t="s">
        <v>81</v>
      </c>
      <c r="C1874" s="7" t="s">
        <v>697</v>
      </c>
      <c r="D1874" s="7" t="s">
        <v>661</v>
      </c>
      <c r="E1874" s="7">
        <v>3.8876088286542378</v>
      </c>
      <c r="F1874" s="7">
        <v>1.8826585029092644</v>
      </c>
      <c r="G1874" s="7">
        <v>4.31947976534292</v>
      </c>
      <c r="H1874" s="7">
        <v>0.9000178354454228</v>
      </c>
      <c r="I1874" s="7">
        <v>3.8876088286542378</v>
      </c>
      <c r="J1874" s="7">
        <v>1.8826585029092644</v>
      </c>
      <c r="K1874" s="7">
        <v>4.31947976534292</v>
      </c>
      <c r="L1874" s="7">
        <v>0.9000178354454228</v>
      </c>
      <c r="M1874" s="7" t="s">
        <v>684</v>
      </c>
      <c r="N1874" s="7" t="s">
        <v>713</v>
      </c>
      <c r="O1874" s="7" t="s">
        <v>686</v>
      </c>
    </row>
    <row r="1875" spans="2:15" ht="15">
      <c r="B1875" s="6" t="s">
        <v>81</v>
      </c>
      <c r="C1875" s="7" t="s">
        <v>698</v>
      </c>
      <c r="D1875" s="7" t="s">
        <v>661</v>
      </c>
      <c r="E1875" s="7">
        <v>3.8684476597102462</v>
      </c>
      <c r="F1875" s="7">
        <v>1.873379293187289</v>
      </c>
      <c r="G1875" s="7">
        <v>4.2981899995301029</v>
      </c>
      <c r="H1875" s="7">
        <v>0.9000178354454228</v>
      </c>
      <c r="I1875" s="7">
        <v>3.8684476597102462</v>
      </c>
      <c r="J1875" s="7">
        <v>1.873379293187289</v>
      </c>
      <c r="K1875" s="7">
        <v>4.2981899995301029</v>
      </c>
      <c r="L1875" s="7">
        <v>0.9000178354454228</v>
      </c>
      <c r="M1875" s="7" t="s">
        <v>684</v>
      </c>
      <c r="N1875" s="7" t="s">
        <v>713</v>
      </c>
      <c r="O1875" s="7" t="s">
        <v>686</v>
      </c>
    </row>
    <row r="1876" spans="2:15" ht="15">
      <c r="B1876" s="6" t="s">
        <v>81</v>
      </c>
      <c r="C1876" s="7" t="s">
        <v>699</v>
      </c>
      <c r="D1876" s="7" t="s">
        <v>661</v>
      </c>
      <c r="E1876" s="7">
        <v>3.8510659900179722</v>
      </c>
      <c r="F1876" s="7">
        <v>1.8649618443946723</v>
      </c>
      <c r="G1876" s="7">
        <v>4.278877415925944</v>
      </c>
      <c r="H1876" s="7">
        <v>0.9000178354454228</v>
      </c>
      <c r="I1876" s="7">
        <v>3.8510659900179722</v>
      </c>
      <c r="J1876" s="7">
        <v>1.8649618443946723</v>
      </c>
      <c r="K1876" s="7">
        <v>4.278877415925944</v>
      </c>
      <c r="L1876" s="7">
        <v>0.9000178354454228</v>
      </c>
      <c r="M1876" s="7" t="s">
        <v>684</v>
      </c>
      <c r="N1876" s="7" t="s">
        <v>713</v>
      </c>
      <c r="O1876" s="7" t="s">
        <v>686</v>
      </c>
    </row>
    <row r="1877" spans="2:15" ht="15">
      <c r="B1877" s="6" t="s">
        <v>81</v>
      </c>
      <c r="C1877" s="7" t="s">
        <v>700</v>
      </c>
      <c r="D1877" s="7" t="s">
        <v>661</v>
      </c>
      <c r="E1877" s="7">
        <v>3.8434537007885798</v>
      </c>
      <c r="F1877" s="7">
        <v>1.8612754289974525</v>
      </c>
      <c r="G1877" s="7">
        <v>4.2704194843943704</v>
      </c>
      <c r="H1877" s="7">
        <v>0.9000178354454228</v>
      </c>
      <c r="I1877" s="7">
        <v>3.8434537007885798</v>
      </c>
      <c r="J1877" s="7">
        <v>1.8612754289974525</v>
      </c>
      <c r="K1877" s="7">
        <v>4.2704194843943704</v>
      </c>
      <c r="L1877" s="7">
        <v>0.9000178354454228</v>
      </c>
      <c r="M1877" s="7" t="s">
        <v>684</v>
      </c>
      <c r="N1877" s="7" t="s">
        <v>713</v>
      </c>
      <c r="O1877" s="7" t="s">
        <v>686</v>
      </c>
    </row>
    <row r="1878" spans="2:15" ht="15">
      <c r="B1878" s="6" t="s">
        <v>81</v>
      </c>
      <c r="C1878" s="7" t="s">
        <v>701</v>
      </c>
      <c r="D1878" s="7" t="s">
        <v>661</v>
      </c>
      <c r="E1878" s="7">
        <v>3.8358414115591879</v>
      </c>
      <c r="F1878" s="7">
        <v>1.8575890136002329</v>
      </c>
      <c r="G1878" s="7">
        <v>4.2619615528627977</v>
      </c>
      <c r="H1878" s="7">
        <v>0.9000178354454228</v>
      </c>
      <c r="I1878" s="7">
        <v>3.8358414115591879</v>
      </c>
      <c r="J1878" s="7">
        <v>1.8575890136002329</v>
      </c>
      <c r="K1878" s="7">
        <v>4.2619615528627977</v>
      </c>
      <c r="L1878" s="7">
        <v>0.9000178354454228</v>
      </c>
      <c r="M1878" s="7" t="s">
        <v>684</v>
      </c>
      <c r="N1878" s="7" t="s">
        <v>713</v>
      </c>
      <c r="O1878" s="7" t="s">
        <v>686</v>
      </c>
    </row>
    <row r="1879" spans="2:15" ht="15">
      <c r="B1879" s="6" t="s">
        <v>631</v>
      </c>
      <c r="C1879" s="7" t="s">
        <v>683</v>
      </c>
      <c r="D1879" s="7">
        <v>6.3011013180000006</v>
      </c>
      <c r="E1879" s="7">
        <v>5.4034199300000001</v>
      </c>
      <c r="F1879" s="7">
        <v>3.1284619195150056</v>
      </c>
      <c r="G1879" s="7">
        <v>6.3122921499808857</v>
      </c>
      <c r="H1879" s="7">
        <v>0.85601550143973648</v>
      </c>
      <c r="I1879" s="7">
        <v>5.4034199300000001</v>
      </c>
      <c r="J1879" s="7">
        <v>3.1284619195150056</v>
      </c>
      <c r="K1879" s="7">
        <v>6.3122921499808857</v>
      </c>
      <c r="L1879" s="7">
        <v>0.85601550143973648</v>
      </c>
      <c r="M1879" s="7" t="s">
        <v>684</v>
      </c>
      <c r="N1879" s="7" t="s">
        <v>713</v>
      </c>
      <c r="O1879" s="7" t="s">
        <v>686</v>
      </c>
    </row>
    <row r="1880" spans="2:15" ht="15">
      <c r="B1880" s="6" t="s">
        <v>631</v>
      </c>
      <c r="C1880" s="7" t="s">
        <v>687</v>
      </c>
      <c r="D1880" s="7">
        <v>5.0491791624999998</v>
      </c>
      <c r="E1880" s="7">
        <v>4.5692250002999995</v>
      </c>
      <c r="F1880" s="7">
        <v>2.1241588566343106</v>
      </c>
      <c r="G1880" s="7">
        <v>5.0491791624999998</v>
      </c>
      <c r="H1880" s="7">
        <v>0.90494412126141299</v>
      </c>
      <c r="I1880" s="7">
        <v>4.5692250002999995</v>
      </c>
      <c r="J1880" s="7">
        <v>2.1241588566343106</v>
      </c>
      <c r="K1880" s="7">
        <v>5.0491791624999998</v>
      </c>
      <c r="L1880" s="7">
        <v>0.90494412126141299</v>
      </c>
      <c r="M1880" s="7" t="s">
        <v>684</v>
      </c>
      <c r="N1880" s="7" t="s">
        <v>713</v>
      </c>
      <c r="O1880" s="7" t="s">
        <v>686</v>
      </c>
    </row>
    <row r="1881" spans="2:15" ht="15">
      <c r="B1881" s="6" t="s">
        <v>631</v>
      </c>
      <c r="C1881" s="7" t="s">
        <v>688</v>
      </c>
      <c r="D1881" s="7">
        <v>5.1524989497</v>
      </c>
      <c r="E1881" s="7">
        <v>4.6570313087999997</v>
      </c>
      <c r="F1881" s="7">
        <v>2.221234776029883</v>
      </c>
      <c r="G1881" s="7">
        <v>5.1695242575310045</v>
      </c>
      <c r="H1881" s="7">
        <v>0.90086264747004507</v>
      </c>
      <c r="I1881" s="7">
        <v>4.6570313087999997</v>
      </c>
      <c r="J1881" s="7">
        <v>2.221234776029883</v>
      </c>
      <c r="K1881" s="7">
        <v>5.1695242575310045</v>
      </c>
      <c r="L1881" s="7">
        <v>0.90086264747004507</v>
      </c>
      <c r="M1881" s="7" t="s">
        <v>684</v>
      </c>
      <c r="N1881" s="7" t="s">
        <v>713</v>
      </c>
      <c r="O1881" s="7" t="s">
        <v>686</v>
      </c>
    </row>
    <row r="1882" spans="2:15" ht="15">
      <c r="B1882" s="6" t="s">
        <v>631</v>
      </c>
      <c r="C1882" s="7" t="s">
        <v>689</v>
      </c>
      <c r="D1882" s="7">
        <v>4.8559999999999999</v>
      </c>
      <c r="E1882" s="7">
        <v>4.3970000000000002</v>
      </c>
      <c r="F1882" s="7">
        <v>2.0512845803102007</v>
      </c>
      <c r="G1882" s="7">
        <v>4.8604624277456647</v>
      </c>
      <c r="H1882" s="7">
        <v>0.90464643341341011</v>
      </c>
      <c r="I1882" s="7">
        <v>4.3970000000000002</v>
      </c>
      <c r="J1882" s="7">
        <v>2.0512845803102007</v>
      </c>
      <c r="K1882" s="7">
        <v>4.8604624277456647</v>
      </c>
      <c r="L1882" s="7">
        <v>0.90464643341341011</v>
      </c>
      <c r="M1882" s="7" t="s">
        <v>684</v>
      </c>
      <c r="N1882" s="7" t="s">
        <v>713</v>
      </c>
      <c r="O1882" s="7" t="s">
        <v>686</v>
      </c>
    </row>
    <row r="1883" spans="2:15" ht="15">
      <c r="B1883" s="6" t="s">
        <v>631</v>
      </c>
      <c r="C1883" s="7" t="s">
        <v>690</v>
      </c>
      <c r="D1883" s="7">
        <v>4.1559999999999997</v>
      </c>
      <c r="E1883" s="7">
        <v>3.754</v>
      </c>
      <c r="F1883" s="7">
        <v>1.75900772631935</v>
      </c>
      <c r="G1883" s="7">
        <v>4.1559999999999997</v>
      </c>
      <c r="H1883" s="7">
        <v>0.90327237728585186</v>
      </c>
      <c r="I1883" s="7">
        <v>3.754</v>
      </c>
      <c r="J1883" s="7">
        <v>1.75900772631935</v>
      </c>
      <c r="K1883" s="7">
        <v>4.1559999999999997</v>
      </c>
      <c r="L1883" s="7">
        <v>0.90327237728585186</v>
      </c>
      <c r="M1883" s="7" t="s">
        <v>684</v>
      </c>
      <c r="N1883" s="7" t="s">
        <v>713</v>
      </c>
      <c r="O1883" s="7" t="s">
        <v>686</v>
      </c>
    </row>
    <row r="1884" spans="2:15" ht="15">
      <c r="B1884" s="6" t="s">
        <v>631</v>
      </c>
      <c r="C1884" s="7" t="s">
        <v>691</v>
      </c>
      <c r="D1884" s="7">
        <v>5.1560000000000006</v>
      </c>
      <c r="E1884" s="7">
        <v>4.6690000000000005</v>
      </c>
      <c r="F1884" s="7">
        <v>2.1686700059270212</v>
      </c>
      <c r="G1884" s="7">
        <v>5.1560000000000006</v>
      </c>
      <c r="H1884" s="7">
        <v>0.90554693560899924</v>
      </c>
      <c r="I1884" s="7">
        <v>4.6690000000000005</v>
      </c>
      <c r="J1884" s="7">
        <v>2.1686700059270212</v>
      </c>
      <c r="K1884" s="7">
        <v>5.1560000000000006</v>
      </c>
      <c r="L1884" s="7">
        <v>0.90554693560899924</v>
      </c>
      <c r="M1884" s="7" t="s">
        <v>684</v>
      </c>
      <c r="N1884" s="7" t="s">
        <v>713</v>
      </c>
      <c r="O1884" s="7" t="s">
        <v>686</v>
      </c>
    </row>
    <row r="1885" spans="2:15" ht="15">
      <c r="B1885" s="6" t="s">
        <v>631</v>
      </c>
      <c r="C1885" s="7" t="s">
        <v>692</v>
      </c>
      <c r="D1885" s="7" t="s">
        <v>661</v>
      </c>
      <c r="E1885" s="7">
        <v>4.7689196627007462</v>
      </c>
      <c r="F1885" s="7">
        <v>2.2312377107150336</v>
      </c>
      <c r="G1885" s="7">
        <v>5.2748566001423978</v>
      </c>
      <c r="H1885" s="7">
        <v>0.90408517694528534</v>
      </c>
      <c r="I1885" s="7">
        <v>4.7689196627007462</v>
      </c>
      <c r="J1885" s="7">
        <v>2.2312377107150336</v>
      </c>
      <c r="K1885" s="7">
        <v>5.2748566001423978</v>
      </c>
      <c r="L1885" s="7">
        <v>0.90408517694528534</v>
      </c>
      <c r="M1885" s="7" t="s">
        <v>684</v>
      </c>
      <c r="N1885" s="7" t="s">
        <v>713</v>
      </c>
      <c r="O1885" s="7" t="s">
        <v>686</v>
      </c>
    </row>
    <row r="1886" spans="2:15" ht="15">
      <c r="B1886" s="6" t="s">
        <v>631</v>
      </c>
      <c r="C1886" s="7" t="s">
        <v>693</v>
      </c>
      <c r="D1886" s="7" t="s">
        <v>661</v>
      </c>
      <c r="E1886" s="7">
        <v>15.156499098028831</v>
      </c>
      <c r="F1886" s="7">
        <v>5.641891627951038</v>
      </c>
      <c r="G1886" s="7">
        <v>16.207782412098386</v>
      </c>
      <c r="H1886" s="7">
        <v>0.93513712811909311</v>
      </c>
      <c r="I1886" s="7">
        <v>15.156499098028831</v>
      </c>
      <c r="J1886" s="7">
        <v>5.641891627951038</v>
      </c>
      <c r="K1886" s="7">
        <v>16.207782412098386</v>
      </c>
      <c r="L1886" s="7">
        <v>0.93513712811909311</v>
      </c>
      <c r="M1886" s="7" t="s">
        <v>684</v>
      </c>
      <c r="N1886" s="7" t="s">
        <v>713</v>
      </c>
      <c r="O1886" s="7" t="s">
        <v>686</v>
      </c>
    </row>
    <row r="1887" spans="2:15" ht="15">
      <c r="B1887" s="6" t="s">
        <v>631</v>
      </c>
      <c r="C1887" s="7" t="s">
        <v>694</v>
      </c>
      <c r="D1887" s="7" t="s">
        <v>661</v>
      </c>
      <c r="E1887" s="7">
        <v>15.129894201390155</v>
      </c>
      <c r="F1887" s="7">
        <v>5.6292472656460824</v>
      </c>
      <c r="G1887" s="7">
        <v>16.17828600088157</v>
      </c>
      <c r="H1887" s="7">
        <v>0.93519759760494481</v>
      </c>
      <c r="I1887" s="7">
        <v>15.129894201390155</v>
      </c>
      <c r="J1887" s="7">
        <v>5.6292472656460824</v>
      </c>
      <c r="K1887" s="7">
        <v>16.17828600088157</v>
      </c>
      <c r="L1887" s="7">
        <v>0.93519759760494481</v>
      </c>
      <c r="M1887" s="7" t="s">
        <v>684</v>
      </c>
      <c r="N1887" s="7" t="s">
        <v>713</v>
      </c>
      <c r="O1887" s="7" t="s">
        <v>686</v>
      </c>
    </row>
    <row r="1888" spans="2:15" ht="15">
      <c r="B1888" s="6" t="s">
        <v>631</v>
      </c>
      <c r="C1888" s="7" t="s">
        <v>695</v>
      </c>
      <c r="D1888" s="7" t="s">
        <v>661</v>
      </c>
      <c r="E1888" s="7">
        <v>15.105159731488499</v>
      </c>
      <c r="F1888" s="7">
        <v>5.6174892266910916</v>
      </c>
      <c r="G1888" s="7">
        <v>16.150862399936159</v>
      </c>
      <c r="H1888" s="7">
        <v>0.93525406615737161</v>
      </c>
      <c r="I1888" s="7">
        <v>15.105159731488499</v>
      </c>
      <c r="J1888" s="7">
        <v>5.6174892266910916</v>
      </c>
      <c r="K1888" s="7">
        <v>16.150862399936159</v>
      </c>
      <c r="L1888" s="7">
        <v>0.93525406615737161</v>
      </c>
      <c r="M1888" s="7" t="s">
        <v>684</v>
      </c>
      <c r="N1888" s="7" t="s">
        <v>713</v>
      </c>
      <c r="O1888" s="7" t="s">
        <v>686</v>
      </c>
    </row>
    <row r="1889" spans="2:15" ht="15">
      <c r="B1889" s="6" t="s">
        <v>631</v>
      </c>
      <c r="C1889" s="7" t="s">
        <v>696</v>
      </c>
      <c r="D1889" s="7" t="s">
        <v>661</v>
      </c>
      <c r="E1889" s="7">
        <v>21.616012653568305</v>
      </c>
      <c r="F1889" s="7">
        <v>7.7538121136082339</v>
      </c>
      <c r="G1889" s="7">
        <v>23.002980527511351</v>
      </c>
      <c r="H1889" s="7">
        <v>0.93970486249448215</v>
      </c>
      <c r="I1889" s="7">
        <v>21.616012653568305</v>
      </c>
      <c r="J1889" s="7">
        <v>7.7538121136082339</v>
      </c>
      <c r="K1889" s="7">
        <v>23.002980527511351</v>
      </c>
      <c r="L1889" s="7">
        <v>0.93970486249448215</v>
      </c>
      <c r="M1889" s="7" t="s">
        <v>684</v>
      </c>
      <c r="N1889" s="7" t="s">
        <v>713</v>
      </c>
      <c r="O1889" s="7" t="s">
        <v>686</v>
      </c>
    </row>
    <row r="1890" spans="2:15" ht="15">
      <c r="B1890" s="6" t="s">
        <v>631</v>
      </c>
      <c r="C1890" s="7" t="s">
        <v>697</v>
      </c>
      <c r="D1890" s="7" t="s">
        <v>661</v>
      </c>
      <c r="E1890" s="7">
        <v>21.591889151154675</v>
      </c>
      <c r="F1890" s="7">
        <v>7.7423417310246343</v>
      </c>
      <c r="G1890" s="7">
        <v>22.976233306542703</v>
      </c>
      <c r="H1890" s="7">
        <v>0.93974886410150515</v>
      </c>
      <c r="I1890" s="7">
        <v>21.591889151154675</v>
      </c>
      <c r="J1890" s="7">
        <v>7.7423417310246343</v>
      </c>
      <c r="K1890" s="7">
        <v>22.976233306542703</v>
      </c>
      <c r="L1890" s="7">
        <v>0.93974886410150515</v>
      </c>
      <c r="M1890" s="7" t="s">
        <v>684</v>
      </c>
      <c r="N1890" s="7" t="s">
        <v>713</v>
      </c>
      <c r="O1890" s="7" t="s">
        <v>686</v>
      </c>
    </row>
    <row r="1891" spans="2:15" ht="15">
      <c r="B1891" s="6" t="s">
        <v>631</v>
      </c>
      <c r="C1891" s="7" t="s">
        <v>698</v>
      </c>
      <c r="D1891" s="7" t="s">
        <v>661</v>
      </c>
      <c r="E1891" s="7">
        <v>21.569289274102243</v>
      </c>
      <c r="F1891" s="7">
        <v>7.731596339810821</v>
      </c>
      <c r="G1891" s="7">
        <v>22.951175594757615</v>
      </c>
      <c r="H1891" s="7">
        <v>0.93979017262318298</v>
      </c>
      <c r="I1891" s="7">
        <v>21.569289274102243</v>
      </c>
      <c r="J1891" s="7">
        <v>7.731596339810821</v>
      </c>
      <c r="K1891" s="7">
        <v>22.951175594757615</v>
      </c>
      <c r="L1891" s="7">
        <v>0.93979017262318298</v>
      </c>
      <c r="M1891" s="7" t="s">
        <v>684</v>
      </c>
      <c r="N1891" s="7" t="s">
        <v>713</v>
      </c>
      <c r="O1891" s="7" t="s">
        <v>686</v>
      </c>
    </row>
    <row r="1892" spans="2:15" ht="15">
      <c r="B1892" s="6" t="s">
        <v>631</v>
      </c>
      <c r="C1892" s="7" t="s">
        <v>699</v>
      </c>
      <c r="D1892" s="7" t="s">
        <v>661</v>
      </c>
      <c r="E1892" s="7">
        <v>21.548782540660113</v>
      </c>
      <c r="F1892" s="7">
        <v>7.7218419945808456</v>
      </c>
      <c r="G1892" s="7">
        <v>22.928437146568285</v>
      </c>
      <c r="H1892" s="7">
        <v>0.93982779562824825</v>
      </c>
      <c r="I1892" s="7">
        <v>21.548782540660113</v>
      </c>
      <c r="J1892" s="7">
        <v>7.7218419945808456</v>
      </c>
      <c r="K1892" s="7">
        <v>22.928437146568285</v>
      </c>
      <c r="L1892" s="7">
        <v>0.93982779562824825</v>
      </c>
      <c r="M1892" s="7" t="s">
        <v>684</v>
      </c>
      <c r="N1892" s="7" t="s">
        <v>713</v>
      </c>
      <c r="O1892" s="7" t="s">
        <v>686</v>
      </c>
    </row>
    <row r="1893" spans="2:15" ht="15">
      <c r="B1893" s="6" t="s">
        <v>631</v>
      </c>
      <c r="C1893" s="7" t="s">
        <v>700</v>
      </c>
      <c r="D1893" s="7" t="s">
        <v>661</v>
      </c>
      <c r="E1893" s="7">
        <v>21.539707617475646</v>
      </c>
      <c r="F1893" s="7">
        <v>7.7175154010374198</v>
      </c>
      <c r="G1893" s="7">
        <v>22.918370613086363</v>
      </c>
      <c r="H1893" s="7">
        <v>0.93984463298523047</v>
      </c>
      <c r="I1893" s="7">
        <v>21.539707617475646</v>
      </c>
      <c r="J1893" s="7">
        <v>7.7175154010374198</v>
      </c>
      <c r="K1893" s="7">
        <v>22.918370613086363</v>
      </c>
      <c r="L1893" s="7">
        <v>0.93984463298523047</v>
      </c>
      <c r="M1893" s="7" t="s">
        <v>684</v>
      </c>
      <c r="N1893" s="7" t="s">
        <v>713</v>
      </c>
      <c r="O1893" s="7" t="s">
        <v>686</v>
      </c>
    </row>
    <row r="1894" spans="2:15" ht="15">
      <c r="B1894" s="6" t="s">
        <v>631</v>
      </c>
      <c r="C1894" s="7" t="s">
        <v>701</v>
      </c>
      <c r="D1894" s="7" t="s">
        <v>661</v>
      </c>
      <c r="E1894" s="7">
        <v>21.530632694291178</v>
      </c>
      <c r="F1894" s="7">
        <v>7.713188807493994</v>
      </c>
      <c r="G1894" s="7">
        <v>22.908304079604441</v>
      </c>
      <c r="H1894" s="7">
        <v>0.93986148513980039</v>
      </c>
      <c r="I1894" s="7">
        <v>21.530632694291178</v>
      </c>
      <c r="J1894" s="7">
        <v>7.713188807493994</v>
      </c>
      <c r="K1894" s="7">
        <v>22.908304079604441</v>
      </c>
      <c r="L1894" s="7">
        <v>0.93986148513980039</v>
      </c>
      <c r="M1894" s="7" t="s">
        <v>684</v>
      </c>
      <c r="N1894" s="7" t="s">
        <v>713</v>
      </c>
      <c r="O1894" s="7" t="s">
        <v>686</v>
      </c>
    </row>
    <row r="1895" spans="2:15" ht="15">
      <c r="B1895" s="6" t="s">
        <v>584</v>
      </c>
      <c r="C1895" s="7" t="s">
        <v>683</v>
      </c>
      <c r="D1895" s="7">
        <v>6.7694846391752579</v>
      </c>
      <c r="E1895" s="7">
        <v>6.5664001000000001</v>
      </c>
      <c r="F1895" s="7">
        <v>1.645694992016979</v>
      </c>
      <c r="G1895" s="7">
        <v>6.7694846391752579</v>
      </c>
      <c r="H1895" s="7">
        <v>0.97</v>
      </c>
      <c r="I1895" s="7">
        <v>6.5664001000000001</v>
      </c>
      <c r="J1895" s="7">
        <v>1.645694992016979</v>
      </c>
      <c r="K1895" s="7">
        <v>6.7694846391752579</v>
      </c>
      <c r="L1895" s="7">
        <v>0.97</v>
      </c>
      <c r="M1895" s="7" t="s">
        <v>684</v>
      </c>
      <c r="N1895" s="7" t="s">
        <v>713</v>
      </c>
      <c r="O1895" s="7" t="s">
        <v>686</v>
      </c>
    </row>
    <row r="1896" spans="2:15" ht="15">
      <c r="B1896" s="6" t="s">
        <v>584</v>
      </c>
      <c r="C1896" s="7" t="s">
        <v>687</v>
      </c>
      <c r="D1896" s="7">
        <v>5.4037113402061854</v>
      </c>
      <c r="E1896" s="7">
        <v>5.2416</v>
      </c>
      <c r="F1896" s="7">
        <v>1.313668789411139</v>
      </c>
      <c r="G1896" s="7">
        <v>5.4037113402061854</v>
      </c>
      <c r="H1896" s="7">
        <v>0.97000000000000008</v>
      </c>
      <c r="I1896" s="7">
        <v>5.2416</v>
      </c>
      <c r="J1896" s="7">
        <v>1.313668789411139</v>
      </c>
      <c r="K1896" s="7">
        <v>5.4037113402061854</v>
      </c>
      <c r="L1896" s="7">
        <v>0.97000000000000008</v>
      </c>
      <c r="M1896" s="7" t="s">
        <v>684</v>
      </c>
      <c r="N1896" s="7" t="s">
        <v>713</v>
      </c>
      <c r="O1896" s="7" t="s">
        <v>686</v>
      </c>
    </row>
    <row r="1897" spans="2:15" ht="15">
      <c r="B1897" s="6" t="s">
        <v>584</v>
      </c>
      <c r="C1897" s="7" t="s">
        <v>688</v>
      </c>
      <c r="D1897" s="7">
        <v>5.9975260824742271</v>
      </c>
      <c r="E1897" s="7">
        <v>5.8176002999999996</v>
      </c>
      <c r="F1897" s="7">
        <v>1.4580280722258239</v>
      </c>
      <c r="G1897" s="7">
        <v>5.9975260824742262</v>
      </c>
      <c r="H1897" s="7">
        <v>0.97000000000000008</v>
      </c>
      <c r="I1897" s="7">
        <v>5.8176002999999996</v>
      </c>
      <c r="J1897" s="7">
        <v>1.4580280722258239</v>
      </c>
      <c r="K1897" s="7">
        <v>5.9975260824742262</v>
      </c>
      <c r="L1897" s="7">
        <v>0.97000000000000008</v>
      </c>
      <c r="M1897" s="7" t="s">
        <v>684</v>
      </c>
      <c r="N1897" s="7" t="s">
        <v>713</v>
      </c>
      <c r="O1897" s="7" t="s">
        <v>686</v>
      </c>
    </row>
    <row r="1898" spans="2:15" ht="15">
      <c r="B1898" s="6" t="s">
        <v>584</v>
      </c>
      <c r="C1898" s="7" t="s">
        <v>689</v>
      </c>
      <c r="D1898" s="7">
        <v>5.8195876288659791</v>
      </c>
      <c r="E1898" s="7">
        <v>5.6449999999999996</v>
      </c>
      <c r="F1898" s="7">
        <v>1.4147703594753285</v>
      </c>
      <c r="G1898" s="7">
        <v>5.8195876288659791</v>
      </c>
      <c r="H1898" s="7">
        <v>0.97</v>
      </c>
      <c r="I1898" s="7">
        <v>5.6449999999999996</v>
      </c>
      <c r="J1898" s="7">
        <v>1.4147703594753285</v>
      </c>
      <c r="K1898" s="7">
        <v>5.8195876288659791</v>
      </c>
      <c r="L1898" s="7">
        <v>0.97</v>
      </c>
      <c r="M1898" s="7" t="s">
        <v>684</v>
      </c>
      <c r="N1898" s="7" t="s">
        <v>713</v>
      </c>
      <c r="O1898" s="7" t="s">
        <v>686</v>
      </c>
    </row>
    <row r="1899" spans="2:15" ht="15">
      <c r="B1899" s="6" t="s">
        <v>584</v>
      </c>
      <c r="C1899" s="7" t="s">
        <v>690</v>
      </c>
      <c r="D1899" s="7">
        <v>4.5134020618556701</v>
      </c>
      <c r="E1899" s="7">
        <v>4.3780000000000001</v>
      </c>
      <c r="F1899" s="7">
        <v>1.0972302274194845</v>
      </c>
      <c r="G1899" s="7">
        <v>4.5134020618556701</v>
      </c>
      <c r="H1899" s="7">
        <v>0.97000000000000008</v>
      </c>
      <c r="I1899" s="7">
        <v>4.3780000000000001</v>
      </c>
      <c r="J1899" s="7">
        <v>1.0972302274194845</v>
      </c>
      <c r="K1899" s="7">
        <v>4.5134020618556701</v>
      </c>
      <c r="L1899" s="7">
        <v>0.97000000000000008</v>
      </c>
      <c r="M1899" s="7" t="s">
        <v>684</v>
      </c>
      <c r="N1899" s="7" t="s">
        <v>713</v>
      </c>
      <c r="O1899" s="7" t="s">
        <v>686</v>
      </c>
    </row>
    <row r="1900" spans="2:15" ht="15">
      <c r="B1900" s="6" t="s">
        <v>584</v>
      </c>
      <c r="C1900" s="7" t="s">
        <v>691</v>
      </c>
      <c r="D1900" s="7">
        <v>5.2845360824742267</v>
      </c>
      <c r="E1900" s="7">
        <v>5.1260000000000003</v>
      </c>
      <c r="F1900" s="7">
        <v>1.2846966984358767</v>
      </c>
      <c r="G1900" s="7">
        <v>5.2845360824742267</v>
      </c>
      <c r="H1900" s="7">
        <v>0.97000000000000008</v>
      </c>
      <c r="I1900" s="7">
        <v>5.1260000000000003</v>
      </c>
      <c r="J1900" s="7">
        <v>1.2846966984358767</v>
      </c>
      <c r="K1900" s="7">
        <v>5.2845360824742267</v>
      </c>
      <c r="L1900" s="7">
        <v>0.97000000000000008</v>
      </c>
      <c r="M1900" s="7" t="s">
        <v>684</v>
      </c>
      <c r="N1900" s="7" t="s">
        <v>713</v>
      </c>
      <c r="O1900" s="7" t="s">
        <v>686</v>
      </c>
    </row>
    <row r="1901" spans="2:15" ht="15">
      <c r="B1901" s="6" t="s">
        <v>584</v>
      </c>
      <c r="C1901" s="7" t="s">
        <v>692</v>
      </c>
      <c r="D1901" s="7" t="s">
        <v>661</v>
      </c>
      <c r="E1901" s="7">
        <v>4.7689196627007462</v>
      </c>
      <c r="F1901" s="7">
        <v>1.1952039301165818</v>
      </c>
      <c r="G1901" s="7">
        <v>4.916412023402831</v>
      </c>
      <c r="H1901" s="7">
        <v>0.97</v>
      </c>
      <c r="I1901" s="7">
        <v>4.7689196627007462</v>
      </c>
      <c r="J1901" s="7">
        <v>1.1952039301165818</v>
      </c>
      <c r="K1901" s="7">
        <v>4.916412023402831</v>
      </c>
      <c r="L1901" s="7">
        <v>0.97</v>
      </c>
      <c r="M1901" s="7" t="s">
        <v>684</v>
      </c>
      <c r="N1901" s="7" t="s">
        <v>713</v>
      </c>
      <c r="O1901" s="7" t="s">
        <v>686</v>
      </c>
    </row>
    <row r="1902" spans="2:15" ht="15">
      <c r="B1902" s="6" t="s">
        <v>584</v>
      </c>
      <c r="C1902" s="7" t="s">
        <v>693</v>
      </c>
      <c r="D1902" s="7" t="s">
        <v>661</v>
      </c>
      <c r="E1902" s="7">
        <v>15.156499098028831</v>
      </c>
      <c r="F1902" s="7">
        <v>3.7985767364580525</v>
      </c>
      <c r="G1902" s="7">
        <v>15.625256802091577</v>
      </c>
      <c r="H1902" s="7">
        <v>0.97000000000000008</v>
      </c>
      <c r="I1902" s="7">
        <v>15.156499098028831</v>
      </c>
      <c r="J1902" s="7">
        <v>3.7985767364580525</v>
      </c>
      <c r="K1902" s="7">
        <v>15.625256802091577</v>
      </c>
      <c r="L1902" s="7">
        <v>0.97000000000000008</v>
      </c>
      <c r="M1902" s="7" t="s">
        <v>684</v>
      </c>
      <c r="N1902" s="7" t="s">
        <v>713</v>
      </c>
      <c r="O1902" s="7" t="s">
        <v>686</v>
      </c>
    </row>
    <row r="1903" spans="2:15" ht="15">
      <c r="B1903" s="6" t="s">
        <v>584</v>
      </c>
      <c r="C1903" s="7" t="s">
        <v>694</v>
      </c>
      <c r="D1903" s="7" t="s">
        <v>661</v>
      </c>
      <c r="E1903" s="7">
        <v>15.129894201390155</v>
      </c>
      <c r="F1903" s="7">
        <v>3.7919089208369168</v>
      </c>
      <c r="G1903" s="7">
        <v>15.597829073598096</v>
      </c>
      <c r="H1903" s="7">
        <v>0.97000000000000008</v>
      </c>
      <c r="I1903" s="7">
        <v>15.129894201390155</v>
      </c>
      <c r="J1903" s="7">
        <v>3.7919089208369168</v>
      </c>
      <c r="K1903" s="7">
        <v>15.597829073598096</v>
      </c>
      <c r="L1903" s="7">
        <v>0.97000000000000008</v>
      </c>
      <c r="M1903" s="7" t="s">
        <v>684</v>
      </c>
      <c r="N1903" s="7" t="s">
        <v>713</v>
      </c>
      <c r="O1903" s="7" t="s">
        <v>686</v>
      </c>
    </row>
    <row r="1904" spans="2:15" ht="15">
      <c r="B1904" s="6" t="s">
        <v>584</v>
      </c>
      <c r="C1904" s="7" t="s">
        <v>695</v>
      </c>
      <c r="D1904" s="7" t="s">
        <v>661</v>
      </c>
      <c r="E1904" s="7">
        <v>15.105159731488499</v>
      </c>
      <c r="F1904" s="7">
        <v>3.7857098783437095</v>
      </c>
      <c r="G1904" s="7">
        <v>15.572329620091235</v>
      </c>
      <c r="H1904" s="7">
        <v>0.97000000000000008</v>
      </c>
      <c r="I1904" s="7">
        <v>15.105159731488499</v>
      </c>
      <c r="J1904" s="7">
        <v>3.7857098783437095</v>
      </c>
      <c r="K1904" s="7">
        <v>15.572329620091235</v>
      </c>
      <c r="L1904" s="7">
        <v>0.97000000000000008</v>
      </c>
      <c r="M1904" s="7" t="s">
        <v>684</v>
      </c>
      <c r="N1904" s="7" t="s">
        <v>713</v>
      </c>
      <c r="O1904" s="7" t="s">
        <v>686</v>
      </c>
    </row>
    <row r="1905" spans="2:15" ht="15">
      <c r="B1905" s="6" t="s">
        <v>584</v>
      </c>
      <c r="C1905" s="7" t="s">
        <v>696</v>
      </c>
      <c r="D1905" s="7" t="s">
        <v>661</v>
      </c>
      <c r="E1905" s="7">
        <v>21.616012653568305</v>
      </c>
      <c r="F1905" s="7">
        <v>5.4174834353077204</v>
      </c>
      <c r="G1905" s="7">
        <v>22.284549127390004</v>
      </c>
      <c r="H1905" s="7">
        <v>0.97</v>
      </c>
      <c r="I1905" s="7">
        <v>21.616012653568305</v>
      </c>
      <c r="J1905" s="7">
        <v>5.4174834353077204</v>
      </c>
      <c r="K1905" s="7">
        <v>22.284549127390004</v>
      </c>
      <c r="L1905" s="7">
        <v>0.97</v>
      </c>
      <c r="M1905" s="7" t="s">
        <v>684</v>
      </c>
      <c r="N1905" s="7" t="s">
        <v>713</v>
      </c>
      <c r="O1905" s="7" t="s">
        <v>686</v>
      </c>
    </row>
    <row r="1906" spans="2:15" ht="15">
      <c r="B1906" s="6" t="s">
        <v>584</v>
      </c>
      <c r="C1906" s="7" t="s">
        <v>697</v>
      </c>
      <c r="D1906" s="7" t="s">
        <v>661</v>
      </c>
      <c r="E1906" s="7">
        <v>21.591889151154675</v>
      </c>
      <c r="F1906" s="7">
        <v>5.4114375157007171</v>
      </c>
      <c r="G1906" s="7">
        <v>22.259679537272859</v>
      </c>
      <c r="H1906" s="7">
        <v>0.97000000000000008</v>
      </c>
      <c r="I1906" s="7">
        <v>21.591889151154675</v>
      </c>
      <c r="J1906" s="7">
        <v>5.4114375157007171</v>
      </c>
      <c r="K1906" s="7">
        <v>22.259679537272859</v>
      </c>
      <c r="L1906" s="7">
        <v>0.97000000000000008</v>
      </c>
      <c r="M1906" s="7" t="s">
        <v>684</v>
      </c>
      <c r="N1906" s="7" t="s">
        <v>713</v>
      </c>
      <c r="O1906" s="7" t="s">
        <v>686</v>
      </c>
    </row>
    <row r="1907" spans="2:15" ht="15">
      <c r="B1907" s="6" t="s">
        <v>584</v>
      </c>
      <c r="C1907" s="7" t="s">
        <v>698</v>
      </c>
      <c r="D1907" s="7" t="s">
        <v>661</v>
      </c>
      <c r="E1907" s="7">
        <v>21.569289274102243</v>
      </c>
      <c r="F1907" s="7">
        <v>5.4057734526038903</v>
      </c>
      <c r="G1907" s="7">
        <v>22.236380694950764</v>
      </c>
      <c r="H1907" s="7">
        <v>0.97000000000000008</v>
      </c>
      <c r="I1907" s="7">
        <v>21.569289274102243</v>
      </c>
      <c r="J1907" s="7">
        <v>5.4057734526038903</v>
      </c>
      <c r="K1907" s="7">
        <v>22.236380694950764</v>
      </c>
      <c r="L1907" s="7">
        <v>0.97000000000000008</v>
      </c>
      <c r="M1907" s="7" t="s">
        <v>684</v>
      </c>
      <c r="N1907" s="7" t="s">
        <v>713</v>
      </c>
      <c r="O1907" s="7" t="s">
        <v>686</v>
      </c>
    </row>
    <row r="1908" spans="2:15" ht="15">
      <c r="B1908" s="6" t="s">
        <v>584</v>
      </c>
      <c r="C1908" s="7" t="s">
        <v>699</v>
      </c>
      <c r="D1908" s="7" t="s">
        <v>661</v>
      </c>
      <c r="E1908" s="7">
        <v>21.548782540660113</v>
      </c>
      <c r="F1908" s="7">
        <v>5.4006339807449706</v>
      </c>
      <c r="G1908" s="7">
        <v>22.21523973263929</v>
      </c>
      <c r="H1908" s="7">
        <v>0.97000000000000008</v>
      </c>
      <c r="I1908" s="7">
        <v>21.548782540660113</v>
      </c>
      <c r="J1908" s="7">
        <v>5.4006339807449706</v>
      </c>
      <c r="K1908" s="7">
        <v>22.21523973263929</v>
      </c>
      <c r="L1908" s="7">
        <v>0.97000000000000008</v>
      </c>
      <c r="M1908" s="7" t="s">
        <v>684</v>
      </c>
      <c r="N1908" s="7" t="s">
        <v>713</v>
      </c>
      <c r="O1908" s="7" t="s">
        <v>686</v>
      </c>
    </row>
    <row r="1909" spans="2:15" ht="15">
      <c r="B1909" s="6" t="s">
        <v>584</v>
      </c>
      <c r="C1909" s="7" t="s">
        <v>700</v>
      </c>
      <c r="D1909" s="7" t="s">
        <v>661</v>
      </c>
      <c r="E1909" s="7">
        <v>21.539707617475646</v>
      </c>
      <c r="F1909" s="7">
        <v>5.3983595906057475</v>
      </c>
      <c r="G1909" s="7">
        <v>22.205884141727466</v>
      </c>
      <c r="H1909" s="7">
        <v>0.9700000000000002</v>
      </c>
      <c r="I1909" s="7">
        <v>21.539707617475646</v>
      </c>
      <c r="J1909" s="7">
        <v>5.3983595906057475</v>
      </c>
      <c r="K1909" s="7">
        <v>22.205884141727466</v>
      </c>
      <c r="L1909" s="7">
        <v>0.9700000000000002</v>
      </c>
      <c r="M1909" s="7" t="s">
        <v>684</v>
      </c>
      <c r="N1909" s="7" t="s">
        <v>713</v>
      </c>
      <c r="O1909" s="7" t="s">
        <v>686</v>
      </c>
    </row>
    <row r="1910" spans="2:15" ht="15">
      <c r="B1910" s="6" t="s">
        <v>584</v>
      </c>
      <c r="C1910" s="7" t="s">
        <v>701</v>
      </c>
      <c r="D1910" s="7" t="s">
        <v>661</v>
      </c>
      <c r="E1910" s="7">
        <v>21.530632694291178</v>
      </c>
      <c r="F1910" s="7">
        <v>5.3960852004665307</v>
      </c>
      <c r="G1910" s="7">
        <v>22.196528550815646</v>
      </c>
      <c r="H1910" s="7">
        <v>0.97000000000000008</v>
      </c>
      <c r="I1910" s="7">
        <v>21.530632694291178</v>
      </c>
      <c r="J1910" s="7">
        <v>5.3960852004665307</v>
      </c>
      <c r="K1910" s="7">
        <v>22.196528550815646</v>
      </c>
      <c r="L1910" s="7">
        <v>0.97000000000000008</v>
      </c>
      <c r="M1910" s="7" t="s">
        <v>684</v>
      </c>
      <c r="N1910" s="7" t="s">
        <v>713</v>
      </c>
      <c r="O1910" s="7" t="s">
        <v>686</v>
      </c>
    </row>
    <row r="1911" spans="2:15" ht="15">
      <c r="B1911" s="6" t="s">
        <v>586</v>
      </c>
      <c r="C1911" s="7" t="s">
        <v>683</v>
      </c>
      <c r="D1911" s="7">
        <v>15.320412371134021</v>
      </c>
      <c r="E1911" s="7">
        <v>14.887192960136423</v>
      </c>
      <c r="F1911" s="7">
        <v>3.7310822561188348</v>
      </c>
      <c r="G1911" s="7">
        <v>15.347621608388065</v>
      </c>
      <c r="H1911" s="7">
        <v>0.97</v>
      </c>
      <c r="I1911" s="7">
        <v>14.887192960136423</v>
      </c>
      <c r="J1911" s="7">
        <v>3.7310822561188348</v>
      </c>
      <c r="K1911" s="7">
        <v>15.347621608388065</v>
      </c>
      <c r="L1911" s="7">
        <v>0.97</v>
      </c>
      <c r="M1911" s="7" t="s">
        <v>684</v>
      </c>
      <c r="N1911" s="7" t="s">
        <v>713</v>
      </c>
      <c r="O1911" s="7" t="s">
        <v>686</v>
      </c>
    </row>
    <row r="1912" spans="2:15" ht="15">
      <c r="B1912" s="6" t="s">
        <v>586</v>
      </c>
      <c r="C1912" s="7" t="s">
        <v>687</v>
      </c>
      <c r="D1912" s="7">
        <v>5.4553760585999997</v>
      </c>
      <c r="E1912" s="7">
        <v>5.2917147768420003</v>
      </c>
      <c r="F1912" s="7">
        <v>1.3262287364169456</v>
      </c>
      <c r="G1912" s="7">
        <v>5.4553760585999997</v>
      </c>
      <c r="H1912" s="7">
        <v>0.97000000000000008</v>
      </c>
      <c r="I1912" s="7">
        <v>5.2917147768420003</v>
      </c>
      <c r="J1912" s="7">
        <v>1.3262287364169456</v>
      </c>
      <c r="K1912" s="7">
        <v>5.4553760585999997</v>
      </c>
      <c r="L1912" s="7">
        <v>0.97000000000000008</v>
      </c>
      <c r="M1912" s="7" t="s">
        <v>684</v>
      </c>
      <c r="N1912" s="7" t="s">
        <v>713</v>
      </c>
      <c r="O1912" s="7" t="s">
        <v>686</v>
      </c>
    </row>
    <row r="1913" spans="2:15" ht="15">
      <c r="B1913" s="6" t="s">
        <v>586</v>
      </c>
      <c r="C1913" s="7" t="s">
        <v>688</v>
      </c>
      <c r="D1913" s="7">
        <v>5.4468187862999997</v>
      </c>
      <c r="E1913" s="7">
        <v>5.3008721114788573</v>
      </c>
      <c r="F1913" s="7">
        <v>1.3285237808130537</v>
      </c>
      <c r="G1913" s="7">
        <v>5.4648166097720177</v>
      </c>
      <c r="H1913" s="7">
        <v>0.97000000000000008</v>
      </c>
      <c r="I1913" s="7">
        <v>5.3008721114788573</v>
      </c>
      <c r="J1913" s="7">
        <v>1.3285237808130537</v>
      </c>
      <c r="K1913" s="7">
        <v>5.4648166097720177</v>
      </c>
      <c r="L1913" s="7">
        <v>0.97000000000000008</v>
      </c>
      <c r="M1913" s="7" t="s">
        <v>684</v>
      </c>
      <c r="N1913" s="7" t="s">
        <v>713</v>
      </c>
      <c r="O1913" s="7" t="s">
        <v>686</v>
      </c>
    </row>
    <row r="1914" spans="2:15" ht="15">
      <c r="B1914" s="6" t="s">
        <v>586</v>
      </c>
      <c r="C1914" s="7" t="s">
        <v>689</v>
      </c>
      <c r="D1914" s="7">
        <v>5.5228737390000004</v>
      </c>
      <c r="E1914" s="7">
        <v>5.3621105215290239</v>
      </c>
      <c r="F1914" s="7">
        <v>1.3438715730894719</v>
      </c>
      <c r="G1914" s="7">
        <v>5.527948991267035</v>
      </c>
      <c r="H1914" s="7">
        <v>0.97</v>
      </c>
      <c r="I1914" s="7">
        <v>5.3621105215290239</v>
      </c>
      <c r="J1914" s="7">
        <v>1.3438715730894719</v>
      </c>
      <c r="K1914" s="7">
        <v>5.527948991267035</v>
      </c>
      <c r="L1914" s="7">
        <v>0.97</v>
      </c>
      <c r="M1914" s="7" t="s">
        <v>684</v>
      </c>
      <c r="N1914" s="7" t="s">
        <v>713</v>
      </c>
      <c r="O1914" s="7" t="s">
        <v>686</v>
      </c>
    </row>
    <row r="1915" spans="2:15" ht="15">
      <c r="B1915" s="6" t="s">
        <v>586</v>
      </c>
      <c r="C1915" s="7" t="s">
        <v>690</v>
      </c>
      <c r="D1915" s="7">
        <v>5.4269999999999996</v>
      </c>
      <c r="E1915" s="7">
        <v>5.2641900000000001</v>
      </c>
      <c r="F1915" s="7">
        <v>1.319330377085282</v>
      </c>
      <c r="G1915" s="7">
        <v>5.4269999999999996</v>
      </c>
      <c r="H1915" s="7">
        <v>0.97000000000000008</v>
      </c>
      <c r="I1915" s="7">
        <v>5.2641900000000001</v>
      </c>
      <c r="J1915" s="7">
        <v>1.319330377085282</v>
      </c>
      <c r="K1915" s="7">
        <v>5.4269999999999996</v>
      </c>
      <c r="L1915" s="7">
        <v>0.97000000000000008</v>
      </c>
      <c r="M1915" s="7" t="s">
        <v>684</v>
      </c>
      <c r="N1915" s="7" t="s">
        <v>713</v>
      </c>
      <c r="O1915" s="7" t="s">
        <v>686</v>
      </c>
    </row>
    <row r="1916" spans="2:15" ht="15">
      <c r="B1916" s="6" t="s">
        <v>586</v>
      </c>
      <c r="C1916" s="7" t="s">
        <v>691</v>
      </c>
      <c r="D1916" s="7">
        <v>4.97</v>
      </c>
      <c r="E1916" s="7">
        <v>4.8209</v>
      </c>
      <c r="F1916" s="7">
        <v>1.208231430645635</v>
      </c>
      <c r="G1916" s="7">
        <v>4.97</v>
      </c>
      <c r="H1916" s="7">
        <v>0.97000000000000008</v>
      </c>
      <c r="I1916" s="7">
        <v>4.8209</v>
      </c>
      <c r="J1916" s="7">
        <v>1.208231430645635</v>
      </c>
      <c r="K1916" s="7">
        <v>4.97</v>
      </c>
      <c r="L1916" s="7">
        <v>0.97000000000000008</v>
      </c>
      <c r="M1916" s="7" t="s">
        <v>684</v>
      </c>
      <c r="N1916" s="7" t="s">
        <v>713</v>
      </c>
      <c r="O1916" s="7" t="s">
        <v>686</v>
      </c>
    </row>
    <row r="1917" spans="2:15" ht="15">
      <c r="B1917" s="6" t="s">
        <v>586</v>
      </c>
      <c r="C1917" s="7" t="s">
        <v>692</v>
      </c>
      <c r="D1917" s="7" t="s">
        <v>661</v>
      </c>
      <c r="E1917" s="7">
        <v>6.8017109311357977</v>
      </c>
      <c r="F1917" s="7">
        <v>1.7046694453658597</v>
      </c>
      <c r="G1917" s="7">
        <v>7.0120731248822663</v>
      </c>
      <c r="H1917" s="7">
        <v>0.97</v>
      </c>
      <c r="I1917" s="7">
        <v>6.8017109311357977</v>
      </c>
      <c r="J1917" s="7">
        <v>1.7046694453658597</v>
      </c>
      <c r="K1917" s="7">
        <v>7.0120731248822663</v>
      </c>
      <c r="L1917" s="7">
        <v>0.97</v>
      </c>
      <c r="M1917" s="7" t="s">
        <v>684</v>
      </c>
      <c r="N1917" s="7" t="s">
        <v>713</v>
      </c>
      <c r="O1917" s="7" t="s">
        <v>686</v>
      </c>
    </row>
    <row r="1918" spans="2:15" ht="15">
      <c r="B1918" s="6" t="s">
        <v>586</v>
      </c>
      <c r="C1918" s="7" t="s">
        <v>693</v>
      </c>
      <c r="D1918" s="7" t="s">
        <v>661</v>
      </c>
      <c r="E1918" s="7">
        <v>20.899269716424921</v>
      </c>
      <c r="F1918" s="7">
        <v>5.2378507226710944</v>
      </c>
      <c r="G1918" s="7">
        <v>21.545638882912289</v>
      </c>
      <c r="H1918" s="7">
        <v>0.97000000000000008</v>
      </c>
      <c r="I1918" s="7">
        <v>20.899269716424921</v>
      </c>
      <c r="J1918" s="7">
        <v>5.2378507226710944</v>
      </c>
      <c r="K1918" s="7">
        <v>21.545638882912289</v>
      </c>
      <c r="L1918" s="7">
        <v>0.97000000000000008</v>
      </c>
      <c r="M1918" s="7" t="s">
        <v>684</v>
      </c>
      <c r="N1918" s="7" t="s">
        <v>713</v>
      </c>
      <c r="O1918" s="7" t="s">
        <v>686</v>
      </c>
    </row>
    <row r="1919" spans="2:15" ht="15">
      <c r="B1919" s="6" t="s">
        <v>586</v>
      </c>
      <c r="C1919" s="7" t="s">
        <v>694</v>
      </c>
      <c r="D1919" s="7" t="s">
        <v>661</v>
      </c>
      <c r="E1919" s="7">
        <v>20.861235305670082</v>
      </c>
      <c r="F1919" s="7">
        <v>5.2283184007975754</v>
      </c>
      <c r="G1919" s="7">
        <v>21.506428150175342</v>
      </c>
      <c r="H1919" s="7">
        <v>0.97000000000000008</v>
      </c>
      <c r="I1919" s="7">
        <v>20.861235305670082</v>
      </c>
      <c r="J1919" s="7">
        <v>5.2283184007975754</v>
      </c>
      <c r="K1919" s="7">
        <v>21.506428150175342</v>
      </c>
      <c r="L1919" s="7">
        <v>0.97000000000000008</v>
      </c>
      <c r="M1919" s="7" t="s">
        <v>684</v>
      </c>
      <c r="N1919" s="7" t="s">
        <v>713</v>
      </c>
      <c r="O1919" s="7" t="s">
        <v>686</v>
      </c>
    </row>
    <row r="1920" spans="2:15" ht="15">
      <c r="B1920" s="6" t="s">
        <v>586</v>
      </c>
      <c r="C1920" s="7" t="s">
        <v>695</v>
      </c>
      <c r="D1920" s="7" t="s">
        <v>661</v>
      </c>
      <c r="E1920" s="7">
        <v>20.825873698623464</v>
      </c>
      <c r="F1920" s="7">
        <v>5.2194559466765744</v>
      </c>
      <c r="G1920" s="7">
        <v>21.469972885178827</v>
      </c>
      <c r="H1920" s="7">
        <v>0.97000000000000008</v>
      </c>
      <c r="I1920" s="7">
        <v>20.825873698623464</v>
      </c>
      <c r="J1920" s="7">
        <v>5.2194559466765744</v>
      </c>
      <c r="K1920" s="7">
        <v>21.469972885178827</v>
      </c>
      <c r="L1920" s="7">
        <v>0.97000000000000008</v>
      </c>
      <c r="M1920" s="7" t="s">
        <v>684</v>
      </c>
      <c r="N1920" s="7" t="s">
        <v>713</v>
      </c>
      <c r="O1920" s="7" t="s">
        <v>686</v>
      </c>
    </row>
    <row r="1921" spans="2:15" ht="15">
      <c r="B1921" s="6" t="s">
        <v>586</v>
      </c>
      <c r="C1921" s="7" t="s">
        <v>696</v>
      </c>
      <c r="D1921" s="7" t="s">
        <v>661</v>
      </c>
      <c r="E1921" s="7">
        <v>29.661398586352878</v>
      </c>
      <c r="F1921" s="7">
        <v>7.4338472171046046</v>
      </c>
      <c r="G1921" s="7">
        <v>30.578761429229772</v>
      </c>
      <c r="H1921" s="7">
        <v>0.97</v>
      </c>
      <c r="I1921" s="7">
        <v>29.661398586352878</v>
      </c>
      <c r="J1921" s="7">
        <v>7.4338472171046046</v>
      </c>
      <c r="K1921" s="7">
        <v>30.578761429229772</v>
      </c>
      <c r="L1921" s="7">
        <v>0.97</v>
      </c>
      <c r="M1921" s="7" t="s">
        <v>684</v>
      </c>
      <c r="N1921" s="7" t="s">
        <v>713</v>
      </c>
      <c r="O1921" s="7" t="s">
        <v>686</v>
      </c>
    </row>
    <row r="1922" spans="2:15" ht="15">
      <c r="B1922" s="6" t="s">
        <v>586</v>
      </c>
      <c r="C1922" s="7" t="s">
        <v>697</v>
      </c>
      <c r="D1922" s="7" t="s">
        <v>661</v>
      </c>
      <c r="E1922" s="7">
        <v>29.626909143505269</v>
      </c>
      <c r="F1922" s="7">
        <v>7.4252033479361872</v>
      </c>
      <c r="G1922" s="7">
        <v>30.543205302582749</v>
      </c>
      <c r="H1922" s="7">
        <v>0.97000000000000008</v>
      </c>
      <c r="I1922" s="7">
        <v>29.626909143505269</v>
      </c>
      <c r="J1922" s="7">
        <v>7.4252033479361872</v>
      </c>
      <c r="K1922" s="7">
        <v>30.543205302582749</v>
      </c>
      <c r="L1922" s="7">
        <v>0.97000000000000008</v>
      </c>
      <c r="M1922" s="7" t="s">
        <v>684</v>
      </c>
      <c r="N1922" s="7" t="s">
        <v>713</v>
      </c>
      <c r="O1922" s="7" t="s">
        <v>686</v>
      </c>
    </row>
    <row r="1923" spans="2:15" ht="15">
      <c r="B1923" s="6" t="s">
        <v>586</v>
      </c>
      <c r="C1923" s="7" t="s">
        <v>698</v>
      </c>
      <c r="D1923" s="7" t="s">
        <v>661</v>
      </c>
      <c r="E1923" s="7">
        <v>29.594598253356466</v>
      </c>
      <c r="F1923" s="7">
        <v>7.417105475541014</v>
      </c>
      <c r="G1923" s="7">
        <v>30.509895106553056</v>
      </c>
      <c r="H1923" s="7">
        <v>0.97000000000000008</v>
      </c>
      <c r="I1923" s="7">
        <v>29.594598253356466</v>
      </c>
      <c r="J1923" s="7">
        <v>7.417105475541014</v>
      </c>
      <c r="K1923" s="7">
        <v>30.509895106553056</v>
      </c>
      <c r="L1923" s="7">
        <v>0.97000000000000008</v>
      </c>
      <c r="M1923" s="7" t="s">
        <v>684</v>
      </c>
      <c r="N1923" s="7" t="s">
        <v>713</v>
      </c>
      <c r="O1923" s="7" t="s">
        <v>686</v>
      </c>
    </row>
    <row r="1924" spans="2:15" ht="15">
      <c r="B1924" s="6" t="s">
        <v>586</v>
      </c>
      <c r="C1924" s="7" t="s">
        <v>699</v>
      </c>
      <c r="D1924" s="7" t="s">
        <v>661</v>
      </c>
      <c r="E1924" s="7">
        <v>29.565277958355036</v>
      </c>
      <c r="F1924" s="7">
        <v>7.4097571169406393</v>
      </c>
      <c r="G1924" s="7">
        <v>30.479667998304159</v>
      </c>
      <c r="H1924" s="7">
        <v>0.97000000000000008</v>
      </c>
      <c r="I1924" s="7">
        <v>29.565277958355036</v>
      </c>
      <c r="J1924" s="7">
        <v>7.4097571169406393</v>
      </c>
      <c r="K1924" s="7">
        <v>30.479667998304159</v>
      </c>
      <c r="L1924" s="7">
        <v>0.97000000000000008</v>
      </c>
      <c r="M1924" s="7" t="s">
        <v>684</v>
      </c>
      <c r="N1924" s="7" t="s">
        <v>713</v>
      </c>
      <c r="O1924" s="7" t="s">
        <v>686</v>
      </c>
    </row>
    <row r="1925" spans="2:15" ht="15">
      <c r="B1925" s="6" t="s">
        <v>586</v>
      </c>
      <c r="C1925" s="7" t="s">
        <v>700</v>
      </c>
      <c r="D1925" s="7" t="s">
        <v>661</v>
      </c>
      <c r="E1925" s="7">
        <v>29.552297576893903</v>
      </c>
      <c r="F1925" s="7">
        <v>7.4065039266933486</v>
      </c>
      <c r="G1925" s="7">
        <v>30.466286161746286</v>
      </c>
      <c r="H1925" s="7">
        <v>0.9700000000000002</v>
      </c>
      <c r="I1925" s="7">
        <v>29.552297576893903</v>
      </c>
      <c r="J1925" s="7">
        <v>7.4065039266933486</v>
      </c>
      <c r="K1925" s="7">
        <v>30.466286161746286</v>
      </c>
      <c r="L1925" s="7">
        <v>0.9700000000000002</v>
      </c>
      <c r="M1925" s="7" t="s">
        <v>684</v>
      </c>
      <c r="N1925" s="7" t="s">
        <v>713</v>
      </c>
      <c r="O1925" s="7" t="s">
        <v>686</v>
      </c>
    </row>
    <row r="1926" spans="2:15" ht="15">
      <c r="B1926" s="6" t="s">
        <v>586</v>
      </c>
      <c r="C1926" s="7" t="s">
        <v>701</v>
      </c>
      <c r="D1926" s="7" t="s">
        <v>661</v>
      </c>
      <c r="E1926" s="7">
        <v>29.539317195432766</v>
      </c>
      <c r="F1926" s="7">
        <v>7.4032507364460924</v>
      </c>
      <c r="G1926" s="7">
        <v>30.452904325188417</v>
      </c>
      <c r="H1926" s="7">
        <v>0.97000000000000008</v>
      </c>
      <c r="I1926" s="7">
        <v>29.539317195432766</v>
      </c>
      <c r="J1926" s="7">
        <v>7.4032507364460924</v>
      </c>
      <c r="K1926" s="7">
        <v>30.452904325188417</v>
      </c>
      <c r="L1926" s="7">
        <v>0.97000000000000008</v>
      </c>
      <c r="M1926" s="7" t="s">
        <v>684</v>
      </c>
      <c r="N1926" s="7" t="s">
        <v>713</v>
      </c>
      <c r="O1926" s="7" t="s">
        <v>686</v>
      </c>
    </row>
    <row r="1927" spans="2:15" ht="15">
      <c r="B1927" s="6" t="s">
        <v>28</v>
      </c>
      <c r="C1927" s="7" t="s">
        <v>683</v>
      </c>
      <c r="D1927" s="7">
        <v>43.176338000000001</v>
      </c>
      <c r="E1927" s="7">
        <v>42.911999000000002</v>
      </c>
      <c r="F1927" s="7">
        <v>5.189803587075966</v>
      </c>
      <c r="G1927" s="7">
        <v>43.224688772140716</v>
      </c>
      <c r="H1927" s="7">
        <v>0.99276594508779326</v>
      </c>
      <c r="I1927" s="7">
        <v>42.911999000000002</v>
      </c>
      <c r="J1927" s="7">
        <v>5.189803587075966</v>
      </c>
      <c r="K1927" s="7">
        <v>43.224688772140716</v>
      </c>
      <c r="L1927" s="7">
        <v>0.99276594508779326</v>
      </c>
      <c r="M1927" s="7" t="s">
        <v>684</v>
      </c>
      <c r="N1927" s="7" t="s">
        <v>714</v>
      </c>
      <c r="O1927" s="7" t="s">
        <v>686</v>
      </c>
    </row>
    <row r="1928" spans="2:15" ht="15">
      <c r="B1928" s="6" t="s">
        <v>28</v>
      </c>
      <c r="C1928" s="7" t="s">
        <v>687</v>
      </c>
      <c r="D1928" s="7">
        <v>47.41489</v>
      </c>
      <c r="E1928" s="7">
        <v>46.223998999999999</v>
      </c>
      <c r="F1928" s="7">
        <v>10.56000521591249</v>
      </c>
      <c r="G1928" s="7">
        <v>47.41489</v>
      </c>
      <c r="H1928" s="7">
        <v>0.97488360723814815</v>
      </c>
      <c r="I1928" s="7">
        <v>46.223998999999999</v>
      </c>
      <c r="J1928" s="7">
        <v>10.56000521591249</v>
      </c>
      <c r="K1928" s="7">
        <v>47.41489</v>
      </c>
      <c r="L1928" s="7">
        <v>0.97488360723814815</v>
      </c>
      <c r="M1928" s="7" t="s">
        <v>684</v>
      </c>
      <c r="N1928" s="7" t="s">
        <v>714</v>
      </c>
      <c r="O1928" s="7" t="s">
        <v>686</v>
      </c>
    </row>
    <row r="1929" spans="2:15" ht="15">
      <c r="B1929" s="6" t="s">
        <v>28</v>
      </c>
      <c r="C1929" s="7" t="s">
        <v>688</v>
      </c>
      <c r="D1929" s="7">
        <v>43.669975000000001</v>
      </c>
      <c r="E1929" s="7">
        <v>43.103999999999999</v>
      </c>
      <c r="F1929" s="7">
        <v>7.0079883347951641</v>
      </c>
      <c r="G1929" s="7">
        <v>43.669975000000001</v>
      </c>
      <c r="H1929" s="7">
        <v>0.98703972237217896</v>
      </c>
      <c r="I1929" s="7">
        <v>43.103999999999999</v>
      </c>
      <c r="J1929" s="7">
        <v>7.0079883347951641</v>
      </c>
      <c r="K1929" s="7">
        <v>43.669975000000001</v>
      </c>
      <c r="L1929" s="7">
        <v>0.98703972237217896</v>
      </c>
      <c r="M1929" s="7" t="s">
        <v>684</v>
      </c>
      <c r="N1929" s="7" t="s">
        <v>714</v>
      </c>
      <c r="O1929" s="7" t="s">
        <v>686</v>
      </c>
    </row>
    <row r="1930" spans="2:15" ht="15">
      <c r="B1930" s="6" t="s">
        <v>28</v>
      </c>
      <c r="C1930" s="7" t="s">
        <v>689</v>
      </c>
      <c r="D1930" s="7">
        <v>50.19</v>
      </c>
      <c r="E1930" s="7">
        <v>50.186</v>
      </c>
      <c r="F1930" s="7">
        <v>0.6336434328547339</v>
      </c>
      <c r="G1930" s="7">
        <v>50.19</v>
      </c>
      <c r="H1930" s="7">
        <v>0.99992030284917321</v>
      </c>
      <c r="I1930" s="7">
        <v>50.186</v>
      </c>
      <c r="J1930" s="7">
        <v>0.6336434328547339</v>
      </c>
      <c r="K1930" s="7">
        <v>50.19</v>
      </c>
      <c r="L1930" s="7">
        <v>0.99992030284917321</v>
      </c>
      <c r="M1930" s="7" t="s">
        <v>684</v>
      </c>
      <c r="N1930" s="7" t="s">
        <v>714</v>
      </c>
      <c r="O1930" s="7" t="s">
        <v>686</v>
      </c>
    </row>
    <row r="1931" spans="2:15" ht="15">
      <c r="B1931" s="6" t="s">
        <v>28</v>
      </c>
      <c r="C1931" s="7" t="s">
        <v>690</v>
      </c>
      <c r="D1931" s="7">
        <v>44.753</v>
      </c>
      <c r="E1931" s="7">
        <v>44.543999999999997</v>
      </c>
      <c r="F1931" s="7">
        <v>4.3200778928163048</v>
      </c>
      <c r="G1931" s="7">
        <v>44.753</v>
      </c>
      <c r="H1931" s="7">
        <v>0.99532992201640103</v>
      </c>
      <c r="I1931" s="7">
        <v>44.543999999999997</v>
      </c>
      <c r="J1931" s="7">
        <v>4.3200778928163048</v>
      </c>
      <c r="K1931" s="7">
        <v>44.753</v>
      </c>
      <c r="L1931" s="7">
        <v>0.99532992201640103</v>
      </c>
      <c r="M1931" s="7" t="s">
        <v>684</v>
      </c>
      <c r="N1931" s="7" t="s">
        <v>714</v>
      </c>
      <c r="O1931" s="7" t="s">
        <v>686</v>
      </c>
    </row>
    <row r="1932" spans="2:15" ht="15">
      <c r="B1932" s="6" t="s">
        <v>28</v>
      </c>
      <c r="C1932" s="7" t="s">
        <v>691</v>
      </c>
      <c r="D1932" s="7">
        <v>46.689</v>
      </c>
      <c r="E1932" s="7">
        <v>46.223999999999997</v>
      </c>
      <c r="F1932" s="7">
        <v>6.5730164308329595</v>
      </c>
      <c r="G1932" s="7">
        <v>46.689</v>
      </c>
      <c r="H1932" s="7">
        <v>0.99004048062712835</v>
      </c>
      <c r="I1932" s="7">
        <v>46.223999999999997</v>
      </c>
      <c r="J1932" s="7">
        <v>6.5730164308329595</v>
      </c>
      <c r="K1932" s="7">
        <v>46.689</v>
      </c>
      <c r="L1932" s="7">
        <v>0.99004048062712835</v>
      </c>
      <c r="M1932" s="7" t="s">
        <v>684</v>
      </c>
      <c r="N1932" s="7" t="s">
        <v>714</v>
      </c>
      <c r="O1932" s="7" t="s">
        <v>686</v>
      </c>
    </row>
    <row r="1933" spans="2:15" ht="15">
      <c r="B1933" s="6" t="s">
        <v>28</v>
      </c>
      <c r="C1933" s="7" t="s">
        <v>692</v>
      </c>
      <c r="D1933" s="7" t="s">
        <v>661</v>
      </c>
      <c r="E1933" s="7">
        <v>51.018854494221479</v>
      </c>
      <c r="F1933" s="7">
        <v>7.2710241749352944</v>
      </c>
      <c r="G1933" s="7">
        <v>51.534370147068223</v>
      </c>
      <c r="H1933" s="7">
        <v>0.98999666336513725</v>
      </c>
      <c r="I1933" s="7">
        <v>51.018854494221479</v>
      </c>
      <c r="J1933" s="7">
        <v>7.2710241749352944</v>
      </c>
      <c r="K1933" s="7">
        <v>51.534370147068223</v>
      </c>
      <c r="L1933" s="7">
        <v>0.98999666336513725</v>
      </c>
      <c r="M1933" s="7" t="s">
        <v>684</v>
      </c>
      <c r="N1933" s="7" t="s">
        <v>714</v>
      </c>
      <c r="O1933" s="7" t="s">
        <v>686</v>
      </c>
    </row>
    <row r="1934" spans="2:15" ht="15">
      <c r="B1934" s="6" t="s">
        <v>28</v>
      </c>
      <c r="C1934" s="7" t="s">
        <v>693</v>
      </c>
      <c r="D1934" s="7" t="s">
        <v>661</v>
      </c>
      <c r="E1934" s="7">
        <v>50.896897962979331</v>
      </c>
      <c r="F1934" s="7">
        <v>7.253643367472189</v>
      </c>
      <c r="G1934" s="7">
        <v>51.41118131648409</v>
      </c>
      <c r="H1934" s="7">
        <v>0.98999666336513725</v>
      </c>
      <c r="I1934" s="7">
        <v>50.896897962979331</v>
      </c>
      <c r="J1934" s="7">
        <v>7.253643367472189</v>
      </c>
      <c r="K1934" s="7">
        <v>51.41118131648409</v>
      </c>
      <c r="L1934" s="7">
        <v>0.98999666336513725</v>
      </c>
      <c r="M1934" s="7" t="s">
        <v>684</v>
      </c>
      <c r="N1934" s="7" t="s">
        <v>714</v>
      </c>
      <c r="O1934" s="7" t="s">
        <v>686</v>
      </c>
    </row>
    <row r="1935" spans="2:15" ht="15">
      <c r="B1935" s="6" t="s">
        <v>28</v>
      </c>
      <c r="C1935" s="7" t="s">
        <v>694</v>
      </c>
      <c r="D1935" s="7" t="s">
        <v>661</v>
      </c>
      <c r="E1935" s="7">
        <v>50.774715036120114</v>
      </c>
      <c r="F1935" s="7">
        <v>7.236230294917628</v>
      </c>
      <c r="G1935" s="7">
        <v>51.287763802687728</v>
      </c>
      <c r="H1935" s="7">
        <v>0.98999666336513725</v>
      </c>
      <c r="I1935" s="7">
        <v>50.774715036120114</v>
      </c>
      <c r="J1935" s="7">
        <v>7.236230294917628</v>
      </c>
      <c r="K1935" s="7">
        <v>51.287763802687728</v>
      </c>
      <c r="L1935" s="7">
        <v>0.98999666336513725</v>
      </c>
      <c r="M1935" s="7" t="s">
        <v>684</v>
      </c>
      <c r="N1935" s="7" t="s">
        <v>714</v>
      </c>
      <c r="O1935" s="7" t="s">
        <v>686</v>
      </c>
    </row>
    <row r="1936" spans="2:15" ht="15">
      <c r="B1936" s="6" t="s">
        <v>28</v>
      </c>
      <c r="C1936" s="7" t="s">
        <v>695</v>
      </c>
      <c r="D1936" s="7" t="s">
        <v>661</v>
      </c>
      <c r="E1936" s="7">
        <v>50.662441763416098</v>
      </c>
      <c r="F1936" s="7">
        <v>7.2202295107345487</v>
      </c>
      <c r="G1936" s="7">
        <v>51.174356074299652</v>
      </c>
      <c r="H1936" s="7">
        <v>0.98999666336513725</v>
      </c>
      <c r="I1936" s="7">
        <v>50.662441763416098</v>
      </c>
      <c r="J1936" s="7">
        <v>7.2202295107345487</v>
      </c>
      <c r="K1936" s="7">
        <v>51.174356074299652</v>
      </c>
      <c r="L1936" s="7">
        <v>0.98999666336513725</v>
      </c>
      <c r="M1936" s="7" t="s">
        <v>684</v>
      </c>
      <c r="N1936" s="7" t="s">
        <v>714</v>
      </c>
      <c r="O1936" s="7" t="s">
        <v>686</v>
      </c>
    </row>
    <row r="1937" spans="2:15" ht="15">
      <c r="B1937" s="6" t="s">
        <v>28</v>
      </c>
      <c r="C1937" s="7" t="s">
        <v>696</v>
      </c>
      <c r="D1937" s="7" t="s">
        <v>661</v>
      </c>
      <c r="E1937" s="7">
        <v>50.554321920567368</v>
      </c>
      <c r="F1937" s="7">
        <v>7.2048206584791004</v>
      </c>
      <c r="G1937" s="7">
        <v>51.06514374374369</v>
      </c>
      <c r="H1937" s="7">
        <v>0.98999666336513725</v>
      </c>
      <c r="I1937" s="7">
        <v>50.554321920567368</v>
      </c>
      <c r="J1937" s="7">
        <v>7.2048206584791004</v>
      </c>
      <c r="K1937" s="7">
        <v>51.06514374374369</v>
      </c>
      <c r="L1937" s="7">
        <v>0.98999666336513725</v>
      </c>
      <c r="M1937" s="7" t="s">
        <v>684</v>
      </c>
      <c r="N1937" s="7" t="s">
        <v>714</v>
      </c>
      <c r="O1937" s="7" t="s">
        <v>686</v>
      </c>
    </row>
    <row r="1938" spans="2:15" ht="15">
      <c r="B1938" s="6" t="s">
        <v>28</v>
      </c>
      <c r="C1938" s="7" t="s">
        <v>697</v>
      </c>
      <c r="D1938" s="7" t="s">
        <v>661</v>
      </c>
      <c r="E1938" s="7">
        <v>50.454440095034315</v>
      </c>
      <c r="F1938" s="7">
        <v>7.1905858589077072</v>
      </c>
      <c r="G1938" s="7">
        <v>50.964252670844978</v>
      </c>
      <c r="H1938" s="7">
        <v>0.98999666336513725</v>
      </c>
      <c r="I1938" s="7">
        <v>50.454440095034315</v>
      </c>
      <c r="J1938" s="7">
        <v>7.1905858589077072</v>
      </c>
      <c r="K1938" s="7">
        <v>50.964252670844978</v>
      </c>
      <c r="L1938" s="7">
        <v>0.98999666336513725</v>
      </c>
      <c r="M1938" s="7" t="s">
        <v>684</v>
      </c>
      <c r="N1938" s="7" t="s">
        <v>714</v>
      </c>
      <c r="O1938" s="7" t="s">
        <v>686</v>
      </c>
    </row>
    <row r="1939" spans="2:15" ht="15">
      <c r="B1939" s="6" t="s">
        <v>28</v>
      </c>
      <c r="C1939" s="7" t="s">
        <v>698</v>
      </c>
      <c r="D1939" s="7" t="s">
        <v>661</v>
      </c>
      <c r="E1939" s="7">
        <v>50.362078344000913</v>
      </c>
      <c r="F1939" s="7">
        <v>7.1774227933849515</v>
      </c>
      <c r="G1939" s="7">
        <v>50.870957658395696</v>
      </c>
      <c r="H1939" s="7">
        <v>0.98999666336513725</v>
      </c>
      <c r="I1939" s="7">
        <v>50.362078344000913</v>
      </c>
      <c r="J1939" s="7">
        <v>7.1774227933849515</v>
      </c>
      <c r="K1939" s="7">
        <v>50.870957658395696</v>
      </c>
      <c r="L1939" s="7">
        <v>0.98999666336513725</v>
      </c>
      <c r="M1939" s="7" t="s">
        <v>684</v>
      </c>
      <c r="N1939" s="7" t="s">
        <v>714</v>
      </c>
      <c r="O1939" s="7" t="s">
        <v>686</v>
      </c>
    </row>
    <row r="1940" spans="2:15" ht="15">
      <c r="B1940" s="6" t="s">
        <v>28</v>
      </c>
      <c r="C1940" s="7" t="s">
        <v>699</v>
      </c>
      <c r="D1940" s="7" t="s">
        <v>661</v>
      </c>
      <c r="E1940" s="7">
        <v>50.293001342982173</v>
      </c>
      <c r="F1940" s="7">
        <v>7.1675781869287976</v>
      </c>
      <c r="G1940" s="7">
        <v>50.801182674726618</v>
      </c>
      <c r="H1940" s="7">
        <v>0.98999666336513725</v>
      </c>
      <c r="I1940" s="7">
        <v>50.293001342982173</v>
      </c>
      <c r="J1940" s="7">
        <v>7.1675781869287976</v>
      </c>
      <c r="K1940" s="7">
        <v>50.801182674726618</v>
      </c>
      <c r="L1940" s="7">
        <v>0.98999666336513725</v>
      </c>
      <c r="M1940" s="7" t="s">
        <v>684</v>
      </c>
      <c r="N1940" s="7" t="s">
        <v>714</v>
      </c>
      <c r="O1940" s="7" t="s">
        <v>686</v>
      </c>
    </row>
    <row r="1941" spans="2:15" ht="15">
      <c r="B1941" s="6" t="s">
        <v>28</v>
      </c>
      <c r="C1941" s="7" t="s">
        <v>700</v>
      </c>
      <c r="D1941" s="7" t="s">
        <v>661</v>
      </c>
      <c r="E1941" s="7">
        <v>50.350355664731531</v>
      </c>
      <c r="F1941" s="7">
        <v>7.1757521191762361</v>
      </c>
      <c r="G1941" s="7">
        <v>50.859116528315987</v>
      </c>
      <c r="H1941" s="7">
        <v>0.98999666336513725</v>
      </c>
      <c r="I1941" s="7">
        <v>50.350355664731531</v>
      </c>
      <c r="J1941" s="7">
        <v>7.1757521191762361</v>
      </c>
      <c r="K1941" s="7">
        <v>50.859116528315987</v>
      </c>
      <c r="L1941" s="7">
        <v>0.98999666336513725</v>
      </c>
      <c r="M1941" s="7" t="s">
        <v>684</v>
      </c>
      <c r="N1941" s="7" t="s">
        <v>714</v>
      </c>
      <c r="O1941" s="7" t="s">
        <v>686</v>
      </c>
    </row>
    <row r="1942" spans="2:15" ht="15">
      <c r="B1942" s="6" t="s">
        <v>28</v>
      </c>
      <c r="C1942" s="7" t="s">
        <v>701</v>
      </c>
      <c r="D1942" s="7" t="s">
        <v>661</v>
      </c>
      <c r="E1942" s="7">
        <v>50.407709986480874</v>
      </c>
      <c r="F1942" s="7">
        <v>7.1839260514236392</v>
      </c>
      <c r="G1942" s="7">
        <v>50.917050381905341</v>
      </c>
      <c r="H1942" s="7">
        <v>0.98999666336513725</v>
      </c>
      <c r="I1942" s="7">
        <v>50.407709986480874</v>
      </c>
      <c r="J1942" s="7">
        <v>7.1839260514236392</v>
      </c>
      <c r="K1942" s="7">
        <v>50.917050381905341</v>
      </c>
      <c r="L1942" s="7">
        <v>0.98999666336513725</v>
      </c>
      <c r="M1942" s="7" t="s">
        <v>684</v>
      </c>
      <c r="N1942" s="7" t="s">
        <v>714</v>
      </c>
      <c r="O1942" s="7" t="s">
        <v>686</v>
      </c>
    </row>
    <row r="1943" spans="2:15" ht="15">
      <c r="B1943" s="6" t="s">
        <v>98</v>
      </c>
      <c r="C1943" s="7" t="s">
        <v>683</v>
      </c>
      <c r="D1943" s="7">
        <v>22.703524000000002</v>
      </c>
      <c r="E1943" s="7">
        <v>29.065999999999999</v>
      </c>
      <c r="F1943" s="7">
        <v>3.507510488656989</v>
      </c>
      <c r="G1943" s="7">
        <v>29.276867759855026</v>
      </c>
      <c r="H1943" s="7">
        <v>0.99279746175087169</v>
      </c>
      <c r="I1943" s="7">
        <v>26.281300000000002</v>
      </c>
      <c r="J1943" s="7">
        <v>3.1714696004108207</v>
      </c>
      <c r="K1943" s="7">
        <v>26.471965342911925</v>
      </c>
      <c r="L1943" s="7">
        <v>0.99279746175087169</v>
      </c>
      <c r="M1943" s="7" t="s">
        <v>684</v>
      </c>
      <c r="N1943" s="7" t="s">
        <v>714</v>
      </c>
      <c r="O1943" s="7" t="s">
        <v>686</v>
      </c>
    </row>
    <row r="1944" spans="2:15" ht="15">
      <c r="B1944" s="6" t="s">
        <v>98</v>
      </c>
      <c r="C1944" s="7" t="s">
        <v>687</v>
      </c>
      <c r="D1944" s="7">
        <v>29.208200000000001</v>
      </c>
      <c r="E1944" s="7">
        <v>27.664000000000001</v>
      </c>
      <c r="F1944" s="7">
        <v>4.3728414673265252</v>
      </c>
      <c r="G1944" s="7">
        <v>28.0074746897747</v>
      </c>
      <c r="H1944" s="7">
        <v>0.987736320622291</v>
      </c>
      <c r="I1944" s="7">
        <v>24.8796</v>
      </c>
      <c r="J1944" s="7">
        <v>3.9327120651567506</v>
      </c>
      <c r="K1944" s="7">
        <v>25.188503733795493</v>
      </c>
      <c r="L1944" s="7">
        <v>0.987736320622291</v>
      </c>
      <c r="M1944" s="7" t="s">
        <v>684</v>
      </c>
      <c r="N1944" s="7" t="s">
        <v>714</v>
      </c>
      <c r="O1944" s="7" t="s">
        <v>686</v>
      </c>
    </row>
    <row r="1945" spans="2:15" ht="15">
      <c r="B1945" s="6" t="s">
        <v>98</v>
      </c>
      <c r="C1945" s="7" t="s">
        <v>688</v>
      </c>
      <c r="D1945" s="7">
        <v>25.396775999999999</v>
      </c>
      <c r="E1945" s="7">
        <v>27.771999999999998</v>
      </c>
      <c r="F1945" s="7">
        <v>3.3220162740836563</v>
      </c>
      <c r="G1945" s="7">
        <v>27.969979909275526</v>
      </c>
      <c r="H1945" s="7">
        <v>0.99292169998270641</v>
      </c>
      <c r="I1945" s="7">
        <v>24.9877</v>
      </c>
      <c r="J1945" s="7">
        <v>2.9889653626645307</v>
      </c>
      <c r="K1945" s="7">
        <v>25.165831304155411</v>
      </c>
      <c r="L1945" s="7">
        <v>0.99292169998270641</v>
      </c>
      <c r="M1945" s="7" t="s">
        <v>684</v>
      </c>
      <c r="N1945" s="7" t="s">
        <v>714</v>
      </c>
      <c r="O1945" s="7" t="s">
        <v>686</v>
      </c>
    </row>
    <row r="1946" spans="2:15" ht="15">
      <c r="B1946" s="6" t="s">
        <v>98</v>
      </c>
      <c r="C1946" s="7" t="s">
        <v>689</v>
      </c>
      <c r="D1946" s="7">
        <v>22.225999999999999</v>
      </c>
      <c r="E1946" s="7">
        <v>26.231999999999999</v>
      </c>
      <c r="F1946" s="7">
        <v>2.0566885093186666</v>
      </c>
      <c r="G1946" s="7">
        <v>26.312502572434333</v>
      </c>
      <c r="H1946" s="7">
        <v>0.99694052011158107</v>
      </c>
      <c r="I1946" s="7">
        <v>23.447600000000001</v>
      </c>
      <c r="J1946" s="7">
        <v>1.8383809656564827</v>
      </c>
      <c r="K1946" s="7">
        <v>23.519557613503025</v>
      </c>
      <c r="L1946" s="7">
        <v>0.99694052011158107</v>
      </c>
      <c r="M1946" s="7" t="s">
        <v>684</v>
      </c>
      <c r="N1946" s="7" t="s">
        <v>714</v>
      </c>
      <c r="O1946" s="7" t="s">
        <v>686</v>
      </c>
    </row>
    <row r="1947" spans="2:15" ht="15">
      <c r="B1947" s="6" t="s">
        <v>98</v>
      </c>
      <c r="C1947" s="7" t="s">
        <v>690</v>
      </c>
      <c r="D1947" s="7">
        <v>26.567</v>
      </c>
      <c r="E1947" s="7">
        <v>26.626999999999999</v>
      </c>
      <c r="F1947" s="7">
        <v>7.3833926600897586</v>
      </c>
      <c r="G1947" s="7">
        <v>27.631713956486074</v>
      </c>
      <c r="H1947" s="7">
        <v>0.96363910114051265</v>
      </c>
      <c r="I1947" s="7">
        <v>23.687999999999999</v>
      </c>
      <c r="J1947" s="7">
        <v>6.5684382518573763</v>
      </c>
      <c r="K1947" s="7">
        <v>24.581816960274988</v>
      </c>
      <c r="L1947" s="7">
        <v>0.96363910114051265</v>
      </c>
      <c r="M1947" s="7" t="s">
        <v>684</v>
      </c>
      <c r="N1947" s="7" t="s">
        <v>714</v>
      </c>
      <c r="O1947" s="7" t="s">
        <v>686</v>
      </c>
    </row>
    <row r="1948" spans="2:15" ht="15">
      <c r="B1948" s="6" t="s">
        <v>98</v>
      </c>
      <c r="C1948" s="7" t="s">
        <v>691</v>
      </c>
      <c r="D1948" s="7">
        <v>28.254999999999999</v>
      </c>
      <c r="E1948" s="7">
        <v>26.248000000000001</v>
      </c>
      <c r="F1948" s="7">
        <v>1.7557433737359471</v>
      </c>
      <c r="G1948" s="7">
        <v>26.306655788876277</v>
      </c>
      <c r="H1948" s="7">
        <v>0.9977703061405061</v>
      </c>
      <c r="I1948" s="7">
        <v>23.393999999999998</v>
      </c>
      <c r="J1948" s="7">
        <v>1.5648377204045578</v>
      </c>
      <c r="K1948" s="7">
        <v>23.446278022133939</v>
      </c>
      <c r="L1948" s="7">
        <v>0.9977703061405061</v>
      </c>
      <c r="M1948" s="7" t="s">
        <v>684</v>
      </c>
      <c r="N1948" s="7" t="s">
        <v>714</v>
      </c>
      <c r="O1948" s="7" t="s">
        <v>686</v>
      </c>
    </row>
    <row r="1949" spans="2:15" ht="15">
      <c r="B1949" s="6" t="s">
        <v>98</v>
      </c>
      <c r="C1949" s="7" t="s">
        <v>692</v>
      </c>
      <c r="D1949" s="7" t="s">
        <v>661</v>
      </c>
      <c r="E1949" s="7">
        <v>26.349810865360094</v>
      </c>
      <c r="F1949" s="7">
        <v>4.0069936081991502</v>
      </c>
      <c r="G1949" s="7">
        <v>26.652739641852911</v>
      </c>
      <c r="H1949" s="7">
        <v>0.98863423495807812</v>
      </c>
      <c r="I1949" s="7">
        <v>23.495810865360092</v>
      </c>
      <c r="J1949" s="7">
        <v>3.572988225153531</v>
      </c>
      <c r="K1949" s="7">
        <v>23.765928828427032</v>
      </c>
      <c r="L1949" s="7">
        <v>0.98863423495807812</v>
      </c>
      <c r="M1949" s="7" t="s">
        <v>684</v>
      </c>
      <c r="N1949" s="7" t="s">
        <v>714</v>
      </c>
      <c r="O1949" s="7" t="s">
        <v>686</v>
      </c>
    </row>
    <row r="1950" spans="2:15" ht="15">
      <c r="B1950" s="6" t="s">
        <v>98</v>
      </c>
      <c r="C1950" s="7" t="s">
        <v>693</v>
      </c>
      <c r="D1950" s="7" t="s">
        <v>661</v>
      </c>
      <c r="E1950" s="7">
        <v>26.419780736013767</v>
      </c>
      <c r="F1950" s="7">
        <v>4.0176338676647134</v>
      </c>
      <c r="G1950" s="7">
        <v>26.723513916280744</v>
      </c>
      <c r="H1950" s="7">
        <v>0.98863423495807812</v>
      </c>
      <c r="I1950" s="7">
        <v>23.565780736013764</v>
      </c>
      <c r="J1950" s="7">
        <v>3.5836284846190787</v>
      </c>
      <c r="K1950" s="7">
        <v>23.836703102854862</v>
      </c>
      <c r="L1950" s="7">
        <v>0.98863423495807812</v>
      </c>
      <c r="M1950" s="7" t="s">
        <v>684</v>
      </c>
      <c r="N1950" s="7" t="s">
        <v>714</v>
      </c>
      <c r="O1950" s="7" t="s">
        <v>686</v>
      </c>
    </row>
    <row r="1951" spans="2:15" ht="15">
      <c r="B1951" s="6" t="s">
        <v>98</v>
      </c>
      <c r="C1951" s="7" t="s">
        <v>694</v>
      </c>
      <c r="D1951" s="7" t="s">
        <v>661</v>
      </c>
      <c r="E1951" s="7">
        <v>26.457007672160898</v>
      </c>
      <c r="F1951" s="7">
        <v>4.0232949365792532</v>
      </c>
      <c r="G1951" s="7">
        <v>26.761168829322177</v>
      </c>
      <c r="H1951" s="7">
        <v>0.98863423495807812</v>
      </c>
      <c r="I1951" s="7">
        <v>23.603007672160892</v>
      </c>
      <c r="J1951" s="7">
        <v>3.5892895535336566</v>
      </c>
      <c r="K1951" s="7">
        <v>23.874358015896295</v>
      </c>
      <c r="L1951" s="7">
        <v>0.98863423495807812</v>
      </c>
      <c r="M1951" s="7" t="s">
        <v>684</v>
      </c>
      <c r="N1951" s="7" t="s">
        <v>714</v>
      </c>
      <c r="O1951" s="7" t="s">
        <v>686</v>
      </c>
    </row>
    <row r="1952" spans="2:15" ht="15">
      <c r="B1952" s="6" t="s">
        <v>98</v>
      </c>
      <c r="C1952" s="7" t="s">
        <v>695</v>
      </c>
      <c r="D1952" s="7" t="s">
        <v>661</v>
      </c>
      <c r="E1952" s="7">
        <v>26.481087090962603</v>
      </c>
      <c r="F1952" s="7">
        <v>4.0269566735731264</v>
      </c>
      <c r="G1952" s="7">
        <v>26.785525075495187</v>
      </c>
      <c r="H1952" s="7">
        <v>0.98863423495807812</v>
      </c>
      <c r="I1952" s="7">
        <v>23.627087090962601</v>
      </c>
      <c r="J1952" s="7">
        <v>3.592951290527524</v>
      </c>
      <c r="K1952" s="7">
        <v>23.898714262069308</v>
      </c>
      <c r="L1952" s="7">
        <v>0.98863423495807812</v>
      </c>
      <c r="M1952" s="7" t="s">
        <v>684</v>
      </c>
      <c r="N1952" s="7" t="s">
        <v>714</v>
      </c>
      <c r="O1952" s="7" t="s">
        <v>686</v>
      </c>
    </row>
    <row r="1953" spans="2:15" ht="15">
      <c r="B1953" s="6" t="s">
        <v>98</v>
      </c>
      <c r="C1953" s="7" t="s">
        <v>696</v>
      </c>
      <c r="D1953" s="7" t="s">
        <v>661</v>
      </c>
      <c r="E1953" s="7">
        <v>26.482117183773656</v>
      </c>
      <c r="F1953" s="7">
        <v>4.0271133189217867</v>
      </c>
      <c r="G1953" s="7">
        <v>26.786567010696935</v>
      </c>
      <c r="H1953" s="7">
        <v>0.98863423495807812</v>
      </c>
      <c r="I1953" s="7">
        <v>23.628117183773654</v>
      </c>
      <c r="J1953" s="7">
        <v>3.5931079358761662</v>
      </c>
      <c r="K1953" s="7">
        <v>23.899756197271053</v>
      </c>
      <c r="L1953" s="7">
        <v>0.98863423495807812</v>
      </c>
      <c r="M1953" s="7" t="s">
        <v>684</v>
      </c>
      <c r="N1953" s="7" t="s">
        <v>714</v>
      </c>
      <c r="O1953" s="7" t="s">
        <v>686</v>
      </c>
    </row>
    <row r="1954" spans="2:15" ht="15">
      <c r="B1954" s="6" t="s">
        <v>98</v>
      </c>
      <c r="C1954" s="7" t="s">
        <v>697</v>
      </c>
      <c r="D1954" s="7" t="s">
        <v>661</v>
      </c>
      <c r="E1954" s="7">
        <v>26.461096010513195</v>
      </c>
      <c r="F1954" s="7">
        <v>4.0239166467588836</v>
      </c>
      <c r="G1954" s="7">
        <v>26.765304168973319</v>
      </c>
      <c r="H1954" s="7">
        <v>0.98863423495807812</v>
      </c>
      <c r="I1954" s="7">
        <v>23.607096010513192</v>
      </c>
      <c r="J1954" s="7">
        <v>3.5899112637132387</v>
      </c>
      <c r="K1954" s="7">
        <v>23.878493355547437</v>
      </c>
      <c r="L1954" s="7">
        <v>0.98863423495807812</v>
      </c>
      <c r="M1954" s="7" t="s">
        <v>684</v>
      </c>
      <c r="N1954" s="7" t="s">
        <v>714</v>
      </c>
      <c r="O1954" s="7" t="s">
        <v>686</v>
      </c>
    </row>
    <row r="1955" spans="2:15" ht="15">
      <c r="B1955" s="6" t="s">
        <v>98</v>
      </c>
      <c r="C1955" s="7" t="s">
        <v>698</v>
      </c>
      <c r="D1955" s="7" t="s">
        <v>661</v>
      </c>
      <c r="E1955" s="7">
        <v>26.416056792714649</v>
      </c>
      <c r="F1955" s="7">
        <v>4.0170675707347865</v>
      </c>
      <c r="G1955" s="7">
        <v>26.719747160925284</v>
      </c>
      <c r="H1955" s="7">
        <v>0.98863423495807812</v>
      </c>
      <c r="I1955" s="7">
        <v>23.562056792714642</v>
      </c>
      <c r="J1955" s="7">
        <v>3.5830621876891624</v>
      </c>
      <c r="K1955" s="7">
        <v>23.832936347499402</v>
      </c>
      <c r="L1955" s="7">
        <v>0.98863423495807812</v>
      </c>
      <c r="M1955" s="7" t="s">
        <v>684</v>
      </c>
      <c r="N1955" s="7" t="s">
        <v>714</v>
      </c>
      <c r="O1955" s="7" t="s">
        <v>686</v>
      </c>
    </row>
    <row r="1956" spans="2:15" ht="15">
      <c r="B1956" s="6" t="s">
        <v>98</v>
      </c>
      <c r="C1956" s="7" t="s">
        <v>699</v>
      </c>
      <c r="D1956" s="7" t="s">
        <v>661</v>
      </c>
      <c r="E1956" s="7">
        <v>26.365506945116874</v>
      </c>
      <c r="F1956" s="7">
        <v>4.0093804978652772</v>
      </c>
      <c r="G1956" s="7">
        <v>26.66861617050402</v>
      </c>
      <c r="H1956" s="7">
        <v>0.98863423495807812</v>
      </c>
      <c r="I1956" s="7">
        <v>23.511506945116867</v>
      </c>
      <c r="J1956" s="7">
        <v>3.575375114819666</v>
      </c>
      <c r="K1956" s="7">
        <v>23.781805357078138</v>
      </c>
      <c r="L1956" s="7">
        <v>0.98863423495807812</v>
      </c>
      <c r="M1956" s="7" t="s">
        <v>684</v>
      </c>
      <c r="N1956" s="7" t="s">
        <v>714</v>
      </c>
      <c r="O1956" s="7" t="s">
        <v>686</v>
      </c>
    </row>
    <row r="1957" spans="2:15" ht="15">
      <c r="B1957" s="6" t="s">
        <v>98</v>
      </c>
      <c r="C1957" s="7" t="s">
        <v>700</v>
      </c>
      <c r="D1957" s="7" t="s">
        <v>661</v>
      </c>
      <c r="E1957" s="7">
        <v>26.388889666540486</v>
      </c>
      <c r="F1957" s="7">
        <v>4.0129362886740161</v>
      </c>
      <c r="G1957" s="7">
        <v>26.692267709765762</v>
      </c>
      <c r="H1957" s="7">
        <v>0.98863423495807812</v>
      </c>
      <c r="I1957" s="7">
        <v>23.534889666540483</v>
      </c>
      <c r="J1957" s="7">
        <v>3.5789309056283685</v>
      </c>
      <c r="K1957" s="7">
        <v>23.80545689633988</v>
      </c>
      <c r="L1957" s="7">
        <v>0.98863423495807812</v>
      </c>
      <c r="M1957" s="7" t="s">
        <v>684</v>
      </c>
      <c r="N1957" s="7" t="s">
        <v>714</v>
      </c>
      <c r="O1957" s="7" t="s">
        <v>686</v>
      </c>
    </row>
    <row r="1958" spans="2:15" ht="15">
      <c r="B1958" s="6" t="s">
        <v>98</v>
      </c>
      <c r="C1958" s="7" t="s">
        <v>701</v>
      </c>
      <c r="D1958" s="7" t="s">
        <v>661</v>
      </c>
      <c r="E1958" s="7">
        <v>26.412272387964094</v>
      </c>
      <c r="F1958" s="7">
        <v>4.0164920794827434</v>
      </c>
      <c r="G1958" s="7">
        <v>26.7159192490275</v>
      </c>
      <c r="H1958" s="7">
        <v>0.98863423495807812</v>
      </c>
      <c r="I1958" s="7">
        <v>23.558272387964095</v>
      </c>
      <c r="J1958" s="7">
        <v>3.5824866964371069</v>
      </c>
      <c r="K1958" s="7">
        <v>23.829108435601622</v>
      </c>
      <c r="L1958" s="7">
        <v>0.98863423495807812</v>
      </c>
      <c r="M1958" s="7" t="s">
        <v>684</v>
      </c>
      <c r="N1958" s="7" t="s">
        <v>714</v>
      </c>
      <c r="O1958" s="7" t="s">
        <v>686</v>
      </c>
    </row>
    <row r="1959" spans="2:15" ht="15">
      <c r="B1959" s="6" t="s">
        <v>104</v>
      </c>
      <c r="C1959" s="7" t="s">
        <v>683</v>
      </c>
      <c r="D1959" s="7">
        <v>52.719985999999999</v>
      </c>
      <c r="E1959" s="7">
        <v>60.274000000000001</v>
      </c>
      <c r="F1959" s="7">
        <v>12.229512862569017</v>
      </c>
      <c r="G1959" s="7">
        <v>61.502163058348941</v>
      </c>
      <c r="H1959" s="7">
        <v>0.9800305713283004</v>
      </c>
      <c r="I1959" s="7">
        <v>55.461500000000001</v>
      </c>
      <c r="J1959" s="7">
        <v>11.253063138789068</v>
      </c>
      <c r="K1959" s="7">
        <v>56.59160195873212</v>
      </c>
      <c r="L1959" s="7">
        <v>0.9800305713283004</v>
      </c>
      <c r="M1959" s="7" t="s">
        <v>684</v>
      </c>
      <c r="N1959" s="7" t="s">
        <v>714</v>
      </c>
      <c r="O1959" s="7" t="s">
        <v>686</v>
      </c>
    </row>
    <row r="1960" spans="2:15" ht="15">
      <c r="B1960" s="6" t="s">
        <v>104</v>
      </c>
      <c r="C1960" s="7" t="s">
        <v>687</v>
      </c>
      <c r="D1960" s="7">
        <v>60.762130999999997</v>
      </c>
      <c r="E1960" s="7">
        <v>57.603999999999999</v>
      </c>
      <c r="F1960" s="7">
        <v>13.517586752733465</v>
      </c>
      <c r="G1960" s="7">
        <v>59.168792176430941</v>
      </c>
      <c r="H1960" s="7">
        <v>0.97355375834333402</v>
      </c>
      <c r="I1960" s="7">
        <v>52.790799999999997</v>
      </c>
      <c r="J1960" s="7">
        <v>12.388101846159994</v>
      </c>
      <c r="K1960" s="7">
        <v>54.224843309970318</v>
      </c>
      <c r="L1960" s="7">
        <v>0.97355375834333402</v>
      </c>
      <c r="M1960" s="7" t="s">
        <v>684</v>
      </c>
      <c r="N1960" s="7" t="s">
        <v>714</v>
      </c>
      <c r="O1960" s="7" t="s">
        <v>686</v>
      </c>
    </row>
    <row r="1961" spans="2:15" ht="15">
      <c r="B1961" s="6" t="s">
        <v>104</v>
      </c>
      <c r="C1961" s="7" t="s">
        <v>688</v>
      </c>
      <c r="D1961" s="7">
        <v>53.466380999999998</v>
      </c>
      <c r="E1961" s="7">
        <v>58.134</v>
      </c>
      <c r="F1961" s="7">
        <v>10.389798111666686</v>
      </c>
      <c r="G1961" s="7">
        <v>59.05514254322982</v>
      </c>
      <c r="H1961" s="7">
        <v>0.98440199272137019</v>
      </c>
      <c r="I1961" s="7">
        <v>53.321300000000001</v>
      </c>
      <c r="J1961" s="7">
        <v>9.5296649473907298</v>
      </c>
      <c r="K1961" s="7">
        <v>54.166184540721787</v>
      </c>
      <c r="L1961" s="7">
        <v>0.98440199272137019</v>
      </c>
      <c r="M1961" s="7" t="s">
        <v>684</v>
      </c>
      <c r="N1961" s="7" t="s">
        <v>714</v>
      </c>
      <c r="O1961" s="7" t="s">
        <v>686</v>
      </c>
    </row>
    <row r="1962" spans="2:15" ht="15">
      <c r="B1962" s="6" t="s">
        <v>104</v>
      </c>
      <c r="C1962" s="7" t="s">
        <v>689</v>
      </c>
      <c r="D1962" s="7">
        <v>59.829000000000001</v>
      </c>
      <c r="E1962" s="7">
        <v>60.335000000000001</v>
      </c>
      <c r="F1962" s="7">
        <v>12.587422672373487</v>
      </c>
      <c r="G1962" s="7">
        <v>61.634044444065019</v>
      </c>
      <c r="H1962" s="7">
        <v>0.97892326463755031</v>
      </c>
      <c r="I1962" s="7">
        <v>55.5227</v>
      </c>
      <c r="J1962" s="7">
        <v>11.583453929085783</v>
      </c>
      <c r="K1962" s="7">
        <v>56.718133081204755</v>
      </c>
      <c r="L1962" s="7">
        <v>0.97892326463755031</v>
      </c>
      <c r="M1962" s="7" t="s">
        <v>684</v>
      </c>
      <c r="N1962" s="7" t="s">
        <v>714</v>
      </c>
      <c r="O1962" s="7" t="s">
        <v>686</v>
      </c>
    </row>
    <row r="1963" spans="2:15" ht="15">
      <c r="B1963" s="6" t="s">
        <v>104</v>
      </c>
      <c r="C1963" s="7" t="s">
        <v>690</v>
      </c>
      <c r="D1963" s="7">
        <v>63.960999999999999</v>
      </c>
      <c r="E1963" s="7">
        <v>61.148000000000003</v>
      </c>
      <c r="F1963" s="7">
        <v>11.365449743649398</v>
      </c>
      <c r="G1963" s="7">
        <v>62.195267921887918</v>
      </c>
      <c r="H1963" s="7">
        <v>0.98316161410859748</v>
      </c>
      <c r="I1963" s="7">
        <v>56.207000000000001</v>
      </c>
      <c r="J1963" s="7">
        <v>10.44707649868025</v>
      </c>
      <c r="K1963" s="7">
        <v>57.169644535970988</v>
      </c>
      <c r="L1963" s="7">
        <v>0.98316161410859748</v>
      </c>
      <c r="M1963" s="7" t="s">
        <v>684</v>
      </c>
      <c r="N1963" s="7" t="s">
        <v>714</v>
      </c>
      <c r="O1963" s="7" t="s">
        <v>686</v>
      </c>
    </row>
    <row r="1964" spans="2:15" ht="15">
      <c r="B1964" s="6" t="s">
        <v>104</v>
      </c>
      <c r="C1964" s="7" t="s">
        <v>691</v>
      </c>
      <c r="D1964" s="7">
        <v>68.371854603293414</v>
      </c>
      <c r="E1964" s="7">
        <v>61.875</v>
      </c>
      <c r="F1964" s="7">
        <v>6.3912791127577391</v>
      </c>
      <c r="G1964" s="7">
        <v>62.20421266841317</v>
      </c>
      <c r="H1964" s="7">
        <v>0.99470755027206792</v>
      </c>
      <c r="I1964" s="7">
        <v>56.573999999999998</v>
      </c>
      <c r="J1964" s="7">
        <v>5.843720800406583</v>
      </c>
      <c r="K1964" s="7">
        <v>56.87500812125748</v>
      </c>
      <c r="L1964" s="7">
        <v>0.99470755027206792</v>
      </c>
      <c r="M1964" s="7" t="s">
        <v>684</v>
      </c>
      <c r="N1964" s="7" t="s">
        <v>714</v>
      </c>
      <c r="O1964" s="7" t="s">
        <v>686</v>
      </c>
    </row>
    <row r="1965" spans="2:15" ht="15">
      <c r="B1965" s="6" t="s">
        <v>104</v>
      </c>
      <c r="C1965" s="7" t="s">
        <v>692</v>
      </c>
      <c r="D1965" s="7" t="s">
        <v>661</v>
      </c>
      <c r="E1965" s="7">
        <v>63.376257390092427</v>
      </c>
      <c r="F1965" s="7">
        <v>12.027877302082004</v>
      </c>
      <c r="G1965" s="7">
        <v>64.507517648481752</v>
      </c>
      <c r="H1965" s="7">
        <v>0.98246312523520352</v>
      </c>
      <c r="I1965" s="7">
        <v>58.075257390092439</v>
      </c>
      <c r="J1965" s="7">
        <v>11.021825821542777</v>
      </c>
      <c r="K1965" s="7">
        <v>59.111895294990447</v>
      </c>
      <c r="L1965" s="7">
        <v>0.98246312523520352</v>
      </c>
      <c r="M1965" s="7" t="s">
        <v>684</v>
      </c>
      <c r="N1965" s="7" t="s">
        <v>714</v>
      </c>
      <c r="O1965" s="7" t="s">
        <v>686</v>
      </c>
    </row>
    <row r="1966" spans="2:15" ht="15">
      <c r="B1966" s="6" t="s">
        <v>104</v>
      </c>
      <c r="C1966" s="7" t="s">
        <v>693</v>
      </c>
      <c r="D1966" s="7" t="s">
        <v>661</v>
      </c>
      <c r="E1966" s="7">
        <v>63.372634181748353</v>
      </c>
      <c r="F1966" s="7">
        <v>12.027189670669324</v>
      </c>
      <c r="G1966" s="7">
        <v>64.503829766208099</v>
      </c>
      <c r="H1966" s="7">
        <v>0.98246312523520352</v>
      </c>
      <c r="I1966" s="7">
        <v>58.071634181748365</v>
      </c>
      <c r="J1966" s="7">
        <v>11.021138190130069</v>
      </c>
      <c r="K1966" s="7">
        <v>59.108207412716794</v>
      </c>
      <c r="L1966" s="7">
        <v>0.98246312523520352</v>
      </c>
      <c r="M1966" s="7" t="s">
        <v>684</v>
      </c>
      <c r="N1966" s="7" t="s">
        <v>714</v>
      </c>
      <c r="O1966" s="7" t="s">
        <v>686</v>
      </c>
    </row>
    <row r="1967" spans="2:15" ht="15">
      <c r="B1967" s="6" t="s">
        <v>104</v>
      </c>
      <c r="C1967" s="7" t="s">
        <v>694</v>
      </c>
      <c r="D1967" s="7" t="s">
        <v>661</v>
      </c>
      <c r="E1967" s="7">
        <v>63.448967533354647</v>
      </c>
      <c r="F1967" s="7">
        <v>12.041676613019385</v>
      </c>
      <c r="G1967" s="7">
        <v>64.581525660990934</v>
      </c>
      <c r="H1967" s="7">
        <v>0.98246312523520352</v>
      </c>
      <c r="I1967" s="7">
        <v>58.147967533354645</v>
      </c>
      <c r="J1967" s="7">
        <v>11.035625132480204</v>
      </c>
      <c r="K1967" s="7">
        <v>59.185903307499622</v>
      </c>
      <c r="L1967" s="7">
        <v>0.98246312523520352</v>
      </c>
      <c r="M1967" s="7" t="s">
        <v>684</v>
      </c>
      <c r="N1967" s="7" t="s">
        <v>714</v>
      </c>
      <c r="O1967" s="7" t="s">
        <v>686</v>
      </c>
    </row>
    <row r="1968" spans="2:15" ht="15">
      <c r="B1968" s="6" t="s">
        <v>104</v>
      </c>
      <c r="C1968" s="7" t="s">
        <v>695</v>
      </c>
      <c r="D1968" s="7" t="s">
        <v>661</v>
      </c>
      <c r="E1968" s="7">
        <v>63.63203658157444</v>
      </c>
      <c r="F1968" s="7">
        <v>12.076420413623508</v>
      </c>
      <c r="G1968" s="7">
        <v>64.767862474574613</v>
      </c>
      <c r="H1968" s="7">
        <v>0.98246312523520352</v>
      </c>
      <c r="I1968" s="7">
        <v>58.331036581574438</v>
      </c>
      <c r="J1968" s="7">
        <v>11.070368933084321</v>
      </c>
      <c r="K1968" s="7">
        <v>59.372240121083301</v>
      </c>
      <c r="L1968" s="7">
        <v>0.98246312523520352</v>
      </c>
      <c r="M1968" s="7" t="s">
        <v>684</v>
      </c>
      <c r="N1968" s="7" t="s">
        <v>714</v>
      </c>
      <c r="O1968" s="7" t="s">
        <v>686</v>
      </c>
    </row>
    <row r="1969" spans="2:15" ht="15">
      <c r="B1969" s="6" t="s">
        <v>104</v>
      </c>
      <c r="C1969" s="7" t="s">
        <v>696</v>
      </c>
      <c r="D1969" s="7" t="s">
        <v>661</v>
      </c>
      <c r="E1969" s="7">
        <v>63.823098802669129</v>
      </c>
      <c r="F1969" s="7">
        <v>12.112681200344422</v>
      </c>
      <c r="G1969" s="7">
        <v>64.962335138420343</v>
      </c>
      <c r="H1969" s="7">
        <v>0.98246312523520352</v>
      </c>
      <c r="I1969" s="7">
        <v>58.522098802669134</v>
      </c>
      <c r="J1969" s="7">
        <v>11.106629719805209</v>
      </c>
      <c r="K1969" s="7">
        <v>59.566712784929038</v>
      </c>
      <c r="L1969" s="7">
        <v>0.98246312523520352</v>
      </c>
      <c r="M1969" s="7" t="s">
        <v>684</v>
      </c>
      <c r="N1969" s="7" t="s">
        <v>714</v>
      </c>
      <c r="O1969" s="7" t="s">
        <v>686</v>
      </c>
    </row>
    <row r="1970" spans="2:15" ht="15">
      <c r="B1970" s="6" t="s">
        <v>104</v>
      </c>
      <c r="C1970" s="7" t="s">
        <v>697</v>
      </c>
      <c r="D1970" s="7" t="s">
        <v>661</v>
      </c>
      <c r="E1970" s="7">
        <v>63.942912319592395</v>
      </c>
      <c r="F1970" s="7">
        <v>12.13542003567532</v>
      </c>
      <c r="G1970" s="7">
        <v>65.084287315398569</v>
      </c>
      <c r="H1970" s="7">
        <v>0.98246312523520352</v>
      </c>
      <c r="I1970" s="7">
        <v>58.6419123195924</v>
      </c>
      <c r="J1970" s="7">
        <v>11.129368555136132</v>
      </c>
      <c r="K1970" s="7">
        <v>59.688664961907264</v>
      </c>
      <c r="L1970" s="7">
        <v>0.98246312523520352</v>
      </c>
      <c r="M1970" s="7" t="s">
        <v>684</v>
      </c>
      <c r="N1970" s="7" t="s">
        <v>714</v>
      </c>
      <c r="O1970" s="7" t="s">
        <v>686</v>
      </c>
    </row>
    <row r="1971" spans="2:15" ht="15">
      <c r="B1971" s="6" t="s">
        <v>104</v>
      </c>
      <c r="C1971" s="7" t="s">
        <v>698</v>
      </c>
      <c r="D1971" s="7" t="s">
        <v>661</v>
      </c>
      <c r="E1971" s="7">
        <v>63.989610319556689</v>
      </c>
      <c r="F1971" s="7">
        <v>12.144282626130414</v>
      </c>
      <c r="G1971" s="7">
        <v>65.131818870288342</v>
      </c>
      <c r="H1971" s="7">
        <v>0.98246312523520352</v>
      </c>
      <c r="I1971" s="7">
        <v>58.688610319556695</v>
      </c>
      <c r="J1971" s="7">
        <v>11.138231145591213</v>
      </c>
      <c r="K1971" s="7">
        <v>59.736196516797037</v>
      </c>
      <c r="L1971" s="7">
        <v>0.98246312523520352</v>
      </c>
      <c r="M1971" s="7" t="s">
        <v>684</v>
      </c>
      <c r="N1971" s="7" t="s">
        <v>714</v>
      </c>
      <c r="O1971" s="7" t="s">
        <v>686</v>
      </c>
    </row>
    <row r="1972" spans="2:15" ht="15">
      <c r="B1972" s="6" t="s">
        <v>104</v>
      </c>
      <c r="C1972" s="7" t="s">
        <v>699</v>
      </c>
      <c r="D1972" s="7" t="s">
        <v>661</v>
      </c>
      <c r="E1972" s="7">
        <v>63.99194352187255</v>
      </c>
      <c r="F1972" s="7">
        <v>12.144725433458156</v>
      </c>
      <c r="G1972" s="7">
        <v>65.134193720047008</v>
      </c>
      <c r="H1972" s="7">
        <v>0.98246312523520352</v>
      </c>
      <c r="I1972" s="7">
        <v>58.690943521872555</v>
      </c>
      <c r="J1972" s="7">
        <v>11.138673952918891</v>
      </c>
      <c r="K1972" s="7">
        <v>59.738571366555696</v>
      </c>
      <c r="L1972" s="7">
        <v>0.98246312523520352</v>
      </c>
      <c r="M1972" s="7" t="s">
        <v>684</v>
      </c>
      <c r="N1972" s="7" t="s">
        <v>714</v>
      </c>
      <c r="O1972" s="7" t="s">
        <v>686</v>
      </c>
    </row>
    <row r="1973" spans="2:15" ht="15">
      <c r="B1973" s="6" t="s">
        <v>104</v>
      </c>
      <c r="C1973" s="7" t="s">
        <v>700</v>
      </c>
      <c r="D1973" s="7" t="s">
        <v>661</v>
      </c>
      <c r="E1973" s="7">
        <v>64.097523041791391</v>
      </c>
      <c r="F1973" s="7">
        <v>12.164762866457393</v>
      </c>
      <c r="G1973" s="7">
        <v>65.241657824507485</v>
      </c>
      <c r="H1973" s="7">
        <v>0.98246312523520352</v>
      </c>
      <c r="I1973" s="7">
        <v>58.796523041791396</v>
      </c>
      <c r="J1973" s="7">
        <v>11.158711385918147</v>
      </c>
      <c r="K1973" s="7">
        <v>59.846035471016172</v>
      </c>
      <c r="L1973" s="7">
        <v>0.98246312523520352</v>
      </c>
      <c r="M1973" s="7" t="s">
        <v>684</v>
      </c>
      <c r="N1973" s="7" t="s">
        <v>714</v>
      </c>
      <c r="O1973" s="7" t="s">
        <v>686</v>
      </c>
    </row>
    <row r="1974" spans="2:15" ht="15">
      <c r="B1974" s="6" t="s">
        <v>104</v>
      </c>
      <c r="C1974" s="7" t="s">
        <v>701</v>
      </c>
      <c r="D1974" s="7" t="s">
        <v>661</v>
      </c>
      <c r="E1974" s="7">
        <v>64.160848700116503</v>
      </c>
      <c r="F1974" s="7">
        <v>12.17678114080449</v>
      </c>
      <c r="G1974" s="7">
        <v>65.306113839902409</v>
      </c>
      <c r="H1974" s="7">
        <v>0.98246312523520352</v>
      </c>
      <c r="I1974" s="7">
        <v>58.859848700116501</v>
      </c>
      <c r="J1974" s="7">
        <v>11.170729660265275</v>
      </c>
      <c r="K1974" s="7">
        <v>59.910491486411097</v>
      </c>
      <c r="L1974" s="7">
        <v>0.98246312523520352</v>
      </c>
      <c r="M1974" s="7" t="s">
        <v>684</v>
      </c>
      <c r="N1974" s="7" t="s">
        <v>714</v>
      </c>
      <c r="O1974" s="7" t="s">
        <v>686</v>
      </c>
    </row>
    <row r="1975" spans="2:15" ht="15">
      <c r="B1975" s="6" t="s">
        <v>631</v>
      </c>
      <c r="C1975" s="7" t="s">
        <v>683</v>
      </c>
      <c r="D1975" s="7">
        <v>118.59984800000001</v>
      </c>
      <c r="E1975" s="7">
        <v>132.25199900000001</v>
      </c>
      <c r="F1975" s="7">
        <v>20.926826938301971</v>
      </c>
      <c r="G1975" s="7">
        <v>134.0037195903447</v>
      </c>
      <c r="H1975" s="7">
        <v>0.98692782114034017</v>
      </c>
      <c r="I1975" s="7">
        <v>124.654799</v>
      </c>
      <c r="J1975" s="7">
        <v>19.614336326275854</v>
      </c>
      <c r="K1975" s="7">
        <v>126.28825607378477</v>
      </c>
      <c r="L1975" s="7">
        <v>0.98706564549572673</v>
      </c>
      <c r="M1975" s="7" t="s">
        <v>684</v>
      </c>
      <c r="N1975" s="7" t="s">
        <v>714</v>
      </c>
      <c r="O1975" s="7" t="s">
        <v>686</v>
      </c>
    </row>
    <row r="1976" spans="2:15" ht="15">
      <c r="B1976" s="6" t="s">
        <v>631</v>
      </c>
      <c r="C1976" s="7" t="s">
        <v>687</v>
      </c>
      <c r="D1976" s="7">
        <v>137.385221</v>
      </c>
      <c r="E1976" s="7">
        <v>131.49199900000002</v>
      </c>
      <c r="F1976" s="7">
        <v>28.450433435972478</v>
      </c>
      <c r="G1976" s="7">
        <v>134.59115686620564</v>
      </c>
      <c r="H1976" s="7">
        <v>0.97697354017629534</v>
      </c>
      <c r="I1976" s="7">
        <v>123.89439899999999</v>
      </c>
      <c r="J1976" s="7">
        <v>26.880819127229234</v>
      </c>
      <c r="K1976" s="7">
        <v>126.8282370437658</v>
      </c>
      <c r="L1976" s="7">
        <v>0.97686762733480714</v>
      </c>
      <c r="M1976" s="7" t="s">
        <v>684</v>
      </c>
      <c r="N1976" s="7" t="s">
        <v>714</v>
      </c>
      <c r="O1976" s="7" t="s">
        <v>686</v>
      </c>
    </row>
    <row r="1977" spans="2:15" ht="15">
      <c r="B1977" s="6" t="s">
        <v>631</v>
      </c>
      <c r="C1977" s="7" t="s">
        <v>688</v>
      </c>
      <c r="D1977" s="7">
        <v>122.53313199999999</v>
      </c>
      <c r="E1977" s="7">
        <v>129.01</v>
      </c>
      <c r="F1977" s="7">
        <v>20.719802720545506</v>
      </c>
      <c r="G1977" s="7">
        <v>130.69509745250537</v>
      </c>
      <c r="H1977" s="7">
        <v>0.98710665139434373</v>
      </c>
      <c r="I1977" s="7">
        <v>121.41300000000001</v>
      </c>
      <c r="J1977" s="7">
        <v>19.526618644850423</v>
      </c>
      <c r="K1977" s="7">
        <v>123.0019908448772</v>
      </c>
      <c r="L1977" s="7">
        <v>0.98708158433889803</v>
      </c>
      <c r="M1977" s="7" t="s">
        <v>684</v>
      </c>
      <c r="N1977" s="7" t="s">
        <v>714</v>
      </c>
      <c r="O1977" s="7" t="s">
        <v>686</v>
      </c>
    </row>
    <row r="1978" spans="2:15" ht="15">
      <c r="B1978" s="6" t="s">
        <v>631</v>
      </c>
      <c r="C1978" s="7" t="s">
        <v>689</v>
      </c>
      <c r="D1978" s="7">
        <v>132.245</v>
      </c>
      <c r="E1978" s="7">
        <v>136.75300000000001</v>
      </c>
      <c r="F1978" s="7">
        <v>15.277754614546888</v>
      </c>
      <c r="G1978" s="7">
        <v>138.13654701649935</v>
      </c>
      <c r="H1978" s="7">
        <v>0.98998420731963077</v>
      </c>
      <c r="I1978" s="7">
        <v>129.15629999999999</v>
      </c>
      <c r="J1978" s="7">
        <v>14.055478327596999</v>
      </c>
      <c r="K1978" s="7">
        <v>130.42769069470779</v>
      </c>
      <c r="L1978" s="7">
        <v>0.99025214133643025</v>
      </c>
      <c r="M1978" s="7" t="s">
        <v>684</v>
      </c>
      <c r="N1978" s="7" t="s">
        <v>714</v>
      </c>
      <c r="O1978" s="7" t="s">
        <v>686</v>
      </c>
    </row>
    <row r="1979" spans="2:15" ht="15">
      <c r="B1979" s="6" t="s">
        <v>631</v>
      </c>
      <c r="C1979" s="7" t="s">
        <v>690</v>
      </c>
      <c r="D1979" s="7">
        <v>135.28100000000001</v>
      </c>
      <c r="E1979" s="7">
        <v>132.31899999999999</v>
      </c>
      <c r="F1979" s="7">
        <v>23.068920296555461</v>
      </c>
      <c r="G1979" s="7">
        <v>134.57998187837399</v>
      </c>
      <c r="H1979" s="7">
        <v>0.98319971628159863</v>
      </c>
      <c r="I1979" s="7">
        <v>124.43899999999999</v>
      </c>
      <c r="J1979" s="7">
        <v>21.33559264335393</v>
      </c>
      <c r="K1979" s="7">
        <v>126.50446149624598</v>
      </c>
      <c r="L1979" s="7">
        <v>0.98367281697565045</v>
      </c>
      <c r="M1979" s="7" t="s">
        <v>684</v>
      </c>
      <c r="N1979" s="7" t="s">
        <v>714</v>
      </c>
      <c r="O1979" s="7" t="s">
        <v>686</v>
      </c>
    </row>
    <row r="1980" spans="2:15" ht="15">
      <c r="B1980" s="6" t="s">
        <v>631</v>
      </c>
      <c r="C1980" s="7" t="s">
        <v>691</v>
      </c>
      <c r="D1980" s="7">
        <v>143.31585460329342</v>
      </c>
      <c r="E1980" s="7">
        <v>134.34699999999998</v>
      </c>
      <c r="F1980" s="7">
        <v>14.720038917326647</v>
      </c>
      <c r="G1980" s="7">
        <v>135.19986845728945</v>
      </c>
      <c r="H1980" s="7">
        <v>0.99369179521384743</v>
      </c>
      <c r="I1980" s="7">
        <v>126.19199999999999</v>
      </c>
      <c r="J1980" s="7">
        <v>13.981574951644101</v>
      </c>
      <c r="K1980" s="7">
        <v>127.01028614339143</v>
      </c>
      <c r="L1980" s="7">
        <v>0.99355732383385387</v>
      </c>
      <c r="M1980" s="7" t="s">
        <v>684</v>
      </c>
      <c r="N1980" s="7" t="s">
        <v>714</v>
      </c>
      <c r="O1980" s="7" t="s">
        <v>686</v>
      </c>
    </row>
    <row r="1981" spans="2:15" ht="15">
      <c r="B1981" s="6" t="s">
        <v>631</v>
      </c>
      <c r="C1981" s="7" t="s">
        <v>692</v>
      </c>
      <c r="D1981" s="7" t="s">
        <v>661</v>
      </c>
      <c r="E1981" s="7">
        <v>140.744922749674</v>
      </c>
      <c r="F1981" s="7">
        <v>23.305895085216449</v>
      </c>
      <c r="G1981" s="7">
        <v>142.69462743740289</v>
      </c>
      <c r="H1981" s="7">
        <v>0.98633652350657575</v>
      </c>
      <c r="I1981" s="7">
        <v>132.589922749674</v>
      </c>
      <c r="J1981" s="7">
        <v>21.865838221631602</v>
      </c>
      <c r="K1981" s="7">
        <v>134.41219427048571</v>
      </c>
      <c r="L1981" s="7">
        <v>0.98644266221006227</v>
      </c>
      <c r="M1981" s="7" t="s">
        <v>684</v>
      </c>
      <c r="N1981" s="7" t="s">
        <v>714</v>
      </c>
      <c r="O1981" s="7" t="s">
        <v>686</v>
      </c>
    </row>
    <row r="1982" spans="2:15" ht="15">
      <c r="B1982" s="6" t="s">
        <v>631</v>
      </c>
      <c r="C1982" s="7" t="s">
        <v>693</v>
      </c>
      <c r="D1982" s="7" t="s">
        <v>661</v>
      </c>
      <c r="E1982" s="7">
        <v>140.68931288074145</v>
      </c>
      <c r="F1982" s="7">
        <v>23.298466905806229</v>
      </c>
      <c r="G1982" s="7">
        <v>142.63852499897294</v>
      </c>
      <c r="H1982" s="7">
        <v>0.98633460267311712</v>
      </c>
      <c r="I1982" s="7">
        <v>132.53431288074148</v>
      </c>
      <c r="J1982" s="7">
        <v>21.858410042221337</v>
      </c>
      <c r="K1982" s="7">
        <v>134.35609183205577</v>
      </c>
      <c r="L1982" s="7">
        <v>0.98644066728592028</v>
      </c>
      <c r="M1982" s="7" t="s">
        <v>684</v>
      </c>
      <c r="N1982" s="7" t="s">
        <v>714</v>
      </c>
      <c r="O1982" s="7" t="s">
        <v>686</v>
      </c>
    </row>
    <row r="1983" spans="2:15" ht="15">
      <c r="B1983" s="6" t="s">
        <v>631</v>
      </c>
      <c r="C1983" s="7" t="s">
        <v>694</v>
      </c>
      <c r="D1983" s="7" t="s">
        <v>661</v>
      </c>
      <c r="E1983" s="7">
        <v>140.68069024163566</v>
      </c>
      <c r="F1983" s="7">
        <v>23.301201844516264</v>
      </c>
      <c r="G1983" s="7">
        <v>142.63045829300086</v>
      </c>
      <c r="H1983" s="7">
        <v>0.98632993208673669</v>
      </c>
      <c r="I1983" s="7">
        <v>132.52569024163563</v>
      </c>
      <c r="J1983" s="7">
        <v>21.861144980931488</v>
      </c>
      <c r="K1983" s="7">
        <v>134.34802512608366</v>
      </c>
      <c r="L1983" s="7">
        <v>0.98643571513062589</v>
      </c>
      <c r="M1983" s="7" t="s">
        <v>684</v>
      </c>
      <c r="N1983" s="7" t="s">
        <v>714</v>
      </c>
      <c r="O1983" s="7" t="s">
        <v>686</v>
      </c>
    </row>
    <row r="1984" spans="2:15" ht="15">
      <c r="B1984" s="6" t="s">
        <v>631</v>
      </c>
      <c r="C1984" s="7" t="s">
        <v>695</v>
      </c>
      <c r="D1984" s="7" t="s">
        <v>661</v>
      </c>
      <c r="E1984" s="7">
        <v>140.77556543595313</v>
      </c>
      <c r="F1984" s="7">
        <v>23.323606597931182</v>
      </c>
      <c r="G1984" s="7">
        <v>142.72774362436945</v>
      </c>
      <c r="H1984" s="7">
        <v>0.98632236355144753</v>
      </c>
      <c r="I1984" s="7">
        <v>132.62056543595315</v>
      </c>
      <c r="J1984" s="7">
        <v>21.883549734346396</v>
      </c>
      <c r="K1984" s="7">
        <v>134.44531045745225</v>
      </c>
      <c r="L1984" s="7">
        <v>0.98642760379450667</v>
      </c>
      <c r="M1984" s="7" t="s">
        <v>684</v>
      </c>
      <c r="N1984" s="7" t="s">
        <v>714</v>
      </c>
      <c r="O1984" s="7" t="s">
        <v>686</v>
      </c>
    </row>
    <row r="1985" spans="2:15" ht="15">
      <c r="B1985" s="6" t="s">
        <v>631</v>
      </c>
      <c r="C1985" s="7" t="s">
        <v>696</v>
      </c>
      <c r="D1985" s="7" t="s">
        <v>661</v>
      </c>
      <c r="E1985" s="7">
        <v>140.85953790701015</v>
      </c>
      <c r="F1985" s="7">
        <v>23.344615177745311</v>
      </c>
      <c r="G1985" s="7">
        <v>142.81404589286097</v>
      </c>
      <c r="H1985" s="7">
        <v>0.9863143154188273</v>
      </c>
      <c r="I1985" s="7">
        <v>132.70453790701015</v>
      </c>
      <c r="J1985" s="7">
        <v>21.904558314160475</v>
      </c>
      <c r="K1985" s="7">
        <v>134.53161272594377</v>
      </c>
      <c r="L1985" s="7">
        <v>0.98641899266713184</v>
      </c>
      <c r="M1985" s="7" t="s">
        <v>684</v>
      </c>
      <c r="N1985" s="7" t="s">
        <v>714</v>
      </c>
      <c r="O1985" s="7" t="s">
        <v>686</v>
      </c>
    </row>
    <row r="1986" spans="2:15" ht="15">
      <c r="B1986" s="6" t="s">
        <v>631</v>
      </c>
      <c r="C1986" s="7" t="s">
        <v>697</v>
      </c>
      <c r="D1986" s="7" t="s">
        <v>661</v>
      </c>
      <c r="E1986" s="7">
        <v>140.8584484251399</v>
      </c>
      <c r="F1986" s="7">
        <v>23.349922541341911</v>
      </c>
      <c r="G1986" s="7">
        <v>142.81384415521688</v>
      </c>
      <c r="H1986" s="7">
        <v>0.98630807999291881</v>
      </c>
      <c r="I1986" s="7">
        <v>132.7034484251399</v>
      </c>
      <c r="J1986" s="7">
        <v>21.909865677757079</v>
      </c>
      <c r="K1986" s="7">
        <v>134.53141098829968</v>
      </c>
      <c r="L1986" s="7">
        <v>0.98641237351387945</v>
      </c>
      <c r="M1986" s="7" t="s">
        <v>684</v>
      </c>
      <c r="N1986" s="7" t="s">
        <v>714</v>
      </c>
      <c r="O1986" s="7" t="s">
        <v>686</v>
      </c>
    </row>
    <row r="1987" spans="2:15" ht="15">
      <c r="B1987" s="6" t="s">
        <v>631</v>
      </c>
      <c r="C1987" s="7" t="s">
        <v>698</v>
      </c>
      <c r="D1987" s="7" t="s">
        <v>661</v>
      </c>
      <c r="E1987" s="7">
        <v>140.76774545627225</v>
      </c>
      <c r="F1987" s="7">
        <v>23.338772990250149</v>
      </c>
      <c r="G1987" s="7">
        <v>142.72252368960932</v>
      </c>
      <c r="H1987" s="7">
        <v>0.98630364582405872</v>
      </c>
      <c r="I1987" s="7">
        <v>132.61274545627225</v>
      </c>
      <c r="J1987" s="7">
        <v>21.898716126665327</v>
      </c>
      <c r="K1987" s="7">
        <v>134.44009052269212</v>
      </c>
      <c r="L1987" s="7">
        <v>0.98640773701270734</v>
      </c>
      <c r="M1987" s="7" t="s">
        <v>684</v>
      </c>
      <c r="N1987" s="7" t="s">
        <v>714</v>
      </c>
      <c r="O1987" s="7" t="s">
        <v>686</v>
      </c>
    </row>
    <row r="1988" spans="2:15" ht="15">
      <c r="B1988" s="6" t="s">
        <v>631</v>
      </c>
      <c r="C1988" s="7" t="s">
        <v>699</v>
      </c>
      <c r="D1988" s="7" t="s">
        <v>661</v>
      </c>
      <c r="E1988" s="7">
        <v>140.6504518099716</v>
      </c>
      <c r="F1988" s="7">
        <v>23.321684118252229</v>
      </c>
      <c r="G1988" s="7">
        <v>142.60399256527765</v>
      </c>
      <c r="H1988" s="7">
        <v>0.98630093926429296</v>
      </c>
      <c r="I1988" s="7">
        <v>132.4954518099716</v>
      </c>
      <c r="J1988" s="7">
        <v>21.881627254667357</v>
      </c>
      <c r="K1988" s="7">
        <v>134.32155939836045</v>
      </c>
      <c r="L1988" s="7">
        <v>0.98640495541766959</v>
      </c>
      <c r="M1988" s="7" t="s">
        <v>684</v>
      </c>
      <c r="N1988" s="7" t="s">
        <v>714</v>
      </c>
      <c r="O1988" s="7" t="s">
        <v>686</v>
      </c>
    </row>
    <row r="1989" spans="2:15" ht="15">
      <c r="B1989" s="6" t="s">
        <v>631</v>
      </c>
      <c r="C1989" s="7" t="s">
        <v>700</v>
      </c>
      <c r="D1989" s="7" t="s">
        <v>661</v>
      </c>
      <c r="E1989" s="7">
        <v>140.83676837306342</v>
      </c>
      <c r="F1989" s="7">
        <v>23.353451274307645</v>
      </c>
      <c r="G1989" s="7">
        <v>142.79304206258922</v>
      </c>
      <c r="H1989" s="7">
        <v>0.98629993687879891</v>
      </c>
      <c r="I1989" s="7">
        <v>132.68176837306342</v>
      </c>
      <c r="J1989" s="7">
        <v>21.913394410722752</v>
      </c>
      <c r="K1989" s="7">
        <v>134.51060889567205</v>
      </c>
      <c r="L1989" s="7">
        <v>0.98640374512000684</v>
      </c>
      <c r="M1989" s="7" t="s">
        <v>684</v>
      </c>
      <c r="N1989" s="7" t="s">
        <v>714</v>
      </c>
      <c r="O1989" s="7" t="s">
        <v>686</v>
      </c>
    </row>
    <row r="1990" spans="2:15" ht="15">
      <c r="B1990" s="6" t="s">
        <v>631</v>
      </c>
      <c r="C1990" s="7" t="s">
        <v>701</v>
      </c>
      <c r="D1990" s="7" t="s">
        <v>661</v>
      </c>
      <c r="E1990" s="7">
        <v>140.98083107456148</v>
      </c>
      <c r="F1990" s="7">
        <v>23.377199271710872</v>
      </c>
      <c r="G1990" s="7">
        <v>142.93908347083527</v>
      </c>
      <c r="H1990" s="7">
        <v>0.98630009127858065</v>
      </c>
      <c r="I1990" s="7">
        <v>132.82583107456145</v>
      </c>
      <c r="J1990" s="7">
        <v>21.937142408126022</v>
      </c>
      <c r="K1990" s="7">
        <v>134.65665030391807</v>
      </c>
      <c r="L1990" s="7">
        <v>0.98640379643170617</v>
      </c>
      <c r="M1990" s="7" t="s">
        <v>684</v>
      </c>
      <c r="N1990" s="7" t="s">
        <v>714</v>
      </c>
      <c r="O1990" s="7" t="s">
        <v>686</v>
      </c>
    </row>
    <row r="1991" spans="2:15" ht="15">
      <c r="B1991" s="6" t="s">
        <v>584</v>
      </c>
      <c r="C1991" s="7" t="s">
        <v>683</v>
      </c>
      <c r="D1991" s="7">
        <v>160.48318429143941</v>
      </c>
      <c r="E1991" s="7">
        <v>142.93</v>
      </c>
      <c r="F1991" s="7">
        <v>25.355745661468031</v>
      </c>
      <c r="G1991" s="7">
        <v>145.16162970306257</v>
      </c>
      <c r="H1991" s="7">
        <v>0.98462658687679716</v>
      </c>
      <c r="I1991" s="7">
        <v>130.72999999999999</v>
      </c>
      <c r="J1991" s="7">
        <v>23.191468763196848</v>
      </c>
      <c r="K1991" s="7">
        <v>132.77114567327621</v>
      </c>
      <c r="L1991" s="7">
        <v>0.98462658687679716</v>
      </c>
      <c r="M1991" s="7" t="s">
        <v>684</v>
      </c>
      <c r="N1991" s="7" t="s">
        <v>714</v>
      </c>
      <c r="O1991" s="7" t="s">
        <v>686</v>
      </c>
    </row>
    <row r="1992" spans="2:15" ht="15">
      <c r="B1992" s="6" t="s">
        <v>584</v>
      </c>
      <c r="C1992" s="7" t="s">
        <v>687</v>
      </c>
      <c r="D1992" s="7">
        <v>137.69827188458103</v>
      </c>
      <c r="E1992" s="7">
        <v>140.38999999999999</v>
      </c>
      <c r="F1992" s="7">
        <v>34.895790229884966</v>
      </c>
      <c r="G1992" s="7">
        <v>144.66191024512338</v>
      </c>
      <c r="H1992" s="7">
        <v>0.97046969559654761</v>
      </c>
      <c r="I1992" s="7">
        <v>128.19999999999999</v>
      </c>
      <c r="J1992" s="7">
        <v>31.865804597701118</v>
      </c>
      <c r="K1992" s="7">
        <v>132.10098221685888</v>
      </c>
      <c r="L1992" s="7">
        <v>0.97046969559654761</v>
      </c>
      <c r="M1992" s="7" t="s">
        <v>684</v>
      </c>
      <c r="N1992" s="7" t="s">
        <v>714</v>
      </c>
      <c r="O1992" s="7" t="s">
        <v>686</v>
      </c>
    </row>
    <row r="1993" spans="2:15" ht="15">
      <c r="B1993" s="6" t="s">
        <v>584</v>
      </c>
      <c r="C1993" s="7" t="s">
        <v>688</v>
      </c>
      <c r="D1993" s="7">
        <v>118.01873763324977</v>
      </c>
      <c r="E1993" s="7">
        <v>137.72</v>
      </c>
      <c r="F1993" s="7">
        <v>29.771146622666951</v>
      </c>
      <c r="G1993" s="7">
        <v>140.90109854514384</v>
      </c>
      <c r="H1993" s="7">
        <v>0.97742318138048701</v>
      </c>
      <c r="I1993" s="7">
        <v>125.52</v>
      </c>
      <c r="J1993" s="7">
        <v>27.133853645637277</v>
      </c>
      <c r="K1993" s="7">
        <v>128.41929922586738</v>
      </c>
      <c r="L1993" s="7">
        <v>0.97742318138048701</v>
      </c>
      <c r="M1993" s="7" t="s">
        <v>684</v>
      </c>
      <c r="N1993" s="7" t="s">
        <v>714</v>
      </c>
      <c r="O1993" s="7" t="s">
        <v>686</v>
      </c>
    </row>
    <row r="1994" spans="2:15" ht="15">
      <c r="B1994" s="6" t="s">
        <v>584</v>
      </c>
      <c r="C1994" s="7" t="s">
        <v>689</v>
      </c>
      <c r="D1994" s="7">
        <v>159.65653666981405</v>
      </c>
      <c r="E1994" s="7">
        <v>137.91</v>
      </c>
      <c r="F1994" s="7">
        <v>29.812219218211105</v>
      </c>
      <c r="G1994" s="7">
        <v>141.09548722306704</v>
      </c>
      <c r="H1994" s="7">
        <v>0.97742318138048678</v>
      </c>
      <c r="I1994" s="7">
        <v>125.72</v>
      </c>
      <c r="J1994" s="7">
        <v>27.177087956736148</v>
      </c>
      <c r="K1994" s="7">
        <v>128.62391888683914</v>
      </c>
      <c r="L1994" s="7">
        <v>0.97742318138048678</v>
      </c>
      <c r="M1994" s="7" t="s">
        <v>684</v>
      </c>
      <c r="N1994" s="7" t="s">
        <v>714</v>
      </c>
      <c r="O1994" s="7" t="s">
        <v>686</v>
      </c>
    </row>
    <row r="1995" spans="2:15" ht="15">
      <c r="B1995" s="6" t="s">
        <v>584</v>
      </c>
      <c r="C1995" s="7" t="s">
        <v>690</v>
      </c>
      <c r="D1995" s="7">
        <v>136.33297781901487</v>
      </c>
      <c r="E1995" s="7">
        <v>134.19</v>
      </c>
      <c r="F1995" s="7">
        <v>47.827522893630366</v>
      </c>
      <c r="G1995" s="7">
        <v>142.45851342106843</v>
      </c>
      <c r="H1995" s="7">
        <v>0.94195844655047778</v>
      </c>
      <c r="I1995" s="7">
        <v>123.12</v>
      </c>
      <c r="J1995" s="7">
        <v>43.881992836006901</v>
      </c>
      <c r="K1995" s="7">
        <v>130.70640265595011</v>
      </c>
      <c r="L1995" s="7">
        <v>0.94195844655047778</v>
      </c>
      <c r="M1995" s="7" t="s">
        <v>684</v>
      </c>
      <c r="N1995" s="7" t="s">
        <v>714</v>
      </c>
      <c r="O1995" s="7" t="s">
        <v>686</v>
      </c>
    </row>
    <row r="1996" spans="2:15" ht="15">
      <c r="B1996" s="6" t="s">
        <v>584</v>
      </c>
      <c r="C1996" s="7" t="s">
        <v>691</v>
      </c>
      <c r="D1996" s="7">
        <v>170.50036460828346</v>
      </c>
      <c r="E1996" s="7">
        <v>136.97999999999999</v>
      </c>
      <c r="F1996" s="7">
        <v>14.149129904897995</v>
      </c>
      <c r="G1996" s="7">
        <v>137.70881699101795</v>
      </c>
      <c r="H1996" s="7">
        <v>0.99470755027206781</v>
      </c>
      <c r="I1996" s="7">
        <v>124.55</v>
      </c>
      <c r="J1996" s="7">
        <v>12.865192945357423</v>
      </c>
      <c r="K1996" s="7">
        <v>125.21268182385231</v>
      </c>
      <c r="L1996" s="7">
        <v>0.99470755027206781</v>
      </c>
      <c r="M1996" s="7" t="s">
        <v>684</v>
      </c>
      <c r="N1996" s="7" t="s">
        <v>714</v>
      </c>
      <c r="O1996" s="7" t="s">
        <v>686</v>
      </c>
    </row>
    <row r="1997" spans="2:15" ht="15">
      <c r="B1997" s="6" t="s">
        <v>584</v>
      </c>
      <c r="C1997" s="7" t="s">
        <v>692</v>
      </c>
      <c r="D1997" s="7" t="s">
        <v>661</v>
      </c>
      <c r="E1997" s="7">
        <v>139.56695254874469</v>
      </c>
      <c r="F1997" s="7">
        <v>32.17925894039989</v>
      </c>
      <c r="G1997" s="7">
        <v>143.22862475670448</v>
      </c>
      <c r="H1997" s="7">
        <v>0.97443477367614406</v>
      </c>
      <c r="I1997" s="7">
        <v>131.48020614397856</v>
      </c>
      <c r="J1997" s="7">
        <v>30.314737993340913</v>
      </c>
      <c r="K1997" s="7">
        <v>134.92971484172048</v>
      </c>
      <c r="L1997" s="7">
        <v>0.97443477367614417</v>
      </c>
      <c r="M1997" s="7" t="s">
        <v>684</v>
      </c>
      <c r="N1997" s="7" t="s">
        <v>714</v>
      </c>
      <c r="O1997" s="7" t="s">
        <v>686</v>
      </c>
    </row>
    <row r="1998" spans="2:15" ht="15">
      <c r="B1998" s="6" t="s">
        <v>584</v>
      </c>
      <c r="C1998" s="7" t="s">
        <v>693</v>
      </c>
      <c r="D1998" s="7" t="s">
        <v>661</v>
      </c>
      <c r="E1998" s="7">
        <v>139.51180810881092</v>
      </c>
      <c r="F1998" s="7">
        <v>32.166544560818302</v>
      </c>
      <c r="G1998" s="7">
        <v>143.17203354975717</v>
      </c>
      <c r="H1998" s="7">
        <v>0.97443477367614395</v>
      </c>
      <c r="I1998" s="7">
        <v>131.42506170404482</v>
      </c>
      <c r="J1998" s="7">
        <v>30.302023613759335</v>
      </c>
      <c r="K1998" s="7">
        <v>134.87312363477321</v>
      </c>
      <c r="L1998" s="7">
        <v>0.97443477367614406</v>
      </c>
      <c r="M1998" s="7" t="s">
        <v>684</v>
      </c>
      <c r="N1998" s="7" t="s">
        <v>714</v>
      </c>
      <c r="O1998" s="7" t="s">
        <v>686</v>
      </c>
    </row>
    <row r="1999" spans="2:15" ht="15">
      <c r="B1999" s="6" t="s">
        <v>584</v>
      </c>
      <c r="C1999" s="7" t="s">
        <v>694</v>
      </c>
      <c r="D1999" s="7" t="s">
        <v>661</v>
      </c>
      <c r="E1999" s="7">
        <v>139.50325763722438</v>
      </c>
      <c r="F1999" s="7">
        <v>32.164573121059632</v>
      </c>
      <c r="G1999" s="7">
        <v>143.16325874838765</v>
      </c>
      <c r="H1999" s="7">
        <v>0.97443477367614417</v>
      </c>
      <c r="I1999" s="7">
        <v>131.41651123245822</v>
      </c>
      <c r="J1999" s="7">
        <v>30.300052174000768</v>
      </c>
      <c r="K1999" s="7">
        <v>134.86434883340365</v>
      </c>
      <c r="L1999" s="7">
        <v>0.97443477367614395</v>
      </c>
      <c r="M1999" s="7" t="s">
        <v>684</v>
      </c>
      <c r="N1999" s="7" t="s">
        <v>714</v>
      </c>
      <c r="O1999" s="7" t="s">
        <v>686</v>
      </c>
    </row>
    <row r="2000" spans="2:15" ht="15">
      <c r="B2000" s="6" t="s">
        <v>584</v>
      </c>
      <c r="C2000" s="7" t="s">
        <v>695</v>
      </c>
      <c r="D2000" s="7" t="s">
        <v>661</v>
      </c>
      <c r="E2000" s="7">
        <v>139.59733876984831</v>
      </c>
      <c r="F2000" s="7">
        <v>32.186264940454038</v>
      </c>
      <c r="G2000" s="7">
        <v>143.25980818932047</v>
      </c>
      <c r="H2000" s="7">
        <v>0.97443477367614417</v>
      </c>
      <c r="I2000" s="7">
        <v>131.5105923650822</v>
      </c>
      <c r="J2000" s="7">
        <v>30.321743993395135</v>
      </c>
      <c r="K2000" s="7">
        <v>134.96089827433653</v>
      </c>
      <c r="L2000" s="7">
        <v>0.97443477367614395</v>
      </c>
      <c r="M2000" s="7" t="s">
        <v>684</v>
      </c>
      <c r="N2000" s="7" t="s">
        <v>714</v>
      </c>
      <c r="O2000" s="7" t="s">
        <v>686</v>
      </c>
    </row>
    <row r="2001" spans="2:15" ht="15">
      <c r="B2001" s="6" t="s">
        <v>584</v>
      </c>
      <c r="C2001" s="7" t="s">
        <v>696</v>
      </c>
      <c r="D2001" s="7" t="s">
        <v>661</v>
      </c>
      <c r="E2001" s="7">
        <v>139.68060842998563</v>
      </c>
      <c r="F2001" s="7">
        <v>32.20546401234391</v>
      </c>
      <c r="G2001" s="7">
        <v>143.34526250846713</v>
      </c>
      <c r="H2001" s="7">
        <v>0.97443477367614406</v>
      </c>
      <c r="I2001" s="7">
        <v>131.59386202521949</v>
      </c>
      <c r="J2001" s="7">
        <v>30.340943065284993</v>
      </c>
      <c r="K2001" s="7">
        <v>135.04635259348314</v>
      </c>
      <c r="L2001" s="7">
        <v>0.97443477367614406</v>
      </c>
      <c r="M2001" s="7" t="s">
        <v>684</v>
      </c>
      <c r="N2001" s="7" t="s">
        <v>714</v>
      </c>
      <c r="O2001" s="7" t="s">
        <v>686</v>
      </c>
    </row>
    <row r="2002" spans="2:15" ht="15">
      <c r="B2002" s="6" t="s">
        <v>584</v>
      </c>
      <c r="C2002" s="7" t="s">
        <v>697</v>
      </c>
      <c r="D2002" s="7" t="s">
        <v>661</v>
      </c>
      <c r="E2002" s="7">
        <v>139.67952806657698</v>
      </c>
      <c r="F2002" s="7">
        <v>32.205214918319541</v>
      </c>
      <c r="G2002" s="7">
        <v>143.34415380069331</v>
      </c>
      <c r="H2002" s="7">
        <v>0.97443477367614417</v>
      </c>
      <c r="I2002" s="7">
        <v>131.59278166181085</v>
      </c>
      <c r="J2002" s="7">
        <v>30.34069397126072</v>
      </c>
      <c r="K2002" s="7">
        <v>135.04524388570934</v>
      </c>
      <c r="L2002" s="7">
        <v>0.97443477367614395</v>
      </c>
      <c r="M2002" s="7" t="s">
        <v>684</v>
      </c>
      <c r="N2002" s="7" t="s">
        <v>714</v>
      </c>
      <c r="O2002" s="7" t="s">
        <v>686</v>
      </c>
    </row>
    <row r="2003" spans="2:15" ht="15">
      <c r="B2003" s="6" t="s">
        <v>584</v>
      </c>
      <c r="C2003" s="7" t="s">
        <v>698</v>
      </c>
      <c r="D2003" s="7" t="s">
        <v>661</v>
      </c>
      <c r="E2003" s="7">
        <v>139.58958423979686</v>
      </c>
      <c r="F2003" s="7">
        <v>32.184477016981212</v>
      </c>
      <c r="G2003" s="7">
        <v>143.25185021177191</v>
      </c>
      <c r="H2003" s="7">
        <v>0.97443477367614417</v>
      </c>
      <c r="I2003" s="7">
        <v>131.50283783503073</v>
      </c>
      <c r="J2003" s="7">
        <v>30.319956069922316</v>
      </c>
      <c r="K2003" s="7">
        <v>134.95294029678794</v>
      </c>
      <c r="L2003" s="7">
        <v>0.97443477367614395</v>
      </c>
      <c r="M2003" s="7" t="s">
        <v>684</v>
      </c>
      <c r="N2003" s="7" t="s">
        <v>714</v>
      </c>
      <c r="O2003" s="7" t="s">
        <v>686</v>
      </c>
    </row>
    <row r="2004" spans="2:15" ht="15">
      <c r="B2004" s="6" t="s">
        <v>584</v>
      </c>
      <c r="C2004" s="7" t="s">
        <v>699</v>
      </c>
      <c r="D2004" s="7" t="s">
        <v>661</v>
      </c>
      <c r="E2004" s="7">
        <v>139.47327228731081</v>
      </c>
      <c r="F2004" s="7">
        <v>32.157659547884428</v>
      </c>
      <c r="G2004" s="7">
        <v>143.13248670419998</v>
      </c>
      <c r="H2004" s="7">
        <v>0.97443477367614406</v>
      </c>
      <c r="I2004" s="7">
        <v>131.38652588254467</v>
      </c>
      <c r="J2004" s="7">
        <v>30.293138600825458</v>
      </c>
      <c r="K2004" s="7">
        <v>134.83357678921598</v>
      </c>
      <c r="L2004" s="7">
        <v>0.97443477367614417</v>
      </c>
      <c r="M2004" s="7" t="s">
        <v>684</v>
      </c>
      <c r="N2004" s="7" t="s">
        <v>714</v>
      </c>
      <c r="O2004" s="7" t="s">
        <v>686</v>
      </c>
    </row>
    <row r="2005" spans="2:15" ht="15">
      <c r="B2005" s="6" t="s">
        <v>584</v>
      </c>
      <c r="C2005" s="7" t="s">
        <v>700</v>
      </c>
      <c r="D2005" s="7" t="s">
        <v>661</v>
      </c>
      <c r="E2005" s="7">
        <v>139.65802946655435</v>
      </c>
      <c r="F2005" s="7">
        <v>32.200258092908243</v>
      </c>
      <c r="G2005" s="7">
        <v>143.32209116438005</v>
      </c>
      <c r="H2005" s="7">
        <v>0.97443477367614395</v>
      </c>
      <c r="I2005" s="7">
        <v>131.57128306178822</v>
      </c>
      <c r="J2005" s="7">
        <v>30.33573714584924</v>
      </c>
      <c r="K2005" s="7">
        <v>135.02318124939606</v>
      </c>
      <c r="L2005" s="7">
        <v>0.97443477367614406</v>
      </c>
      <c r="M2005" s="7" t="s">
        <v>684</v>
      </c>
      <c r="N2005" s="7" t="s">
        <v>714</v>
      </c>
      <c r="O2005" s="7" t="s">
        <v>686</v>
      </c>
    </row>
    <row r="2006" spans="2:15" ht="15">
      <c r="B2006" s="6" t="s">
        <v>584</v>
      </c>
      <c r="C2006" s="7" t="s">
        <v>701</v>
      </c>
      <c r="D2006" s="7" t="s">
        <v>661</v>
      </c>
      <c r="E2006" s="7">
        <v>139.80088642957094</v>
      </c>
      <c r="F2006" s="7">
        <v>32.233195913218829</v>
      </c>
      <c r="G2006" s="7">
        <v>143.46869611616933</v>
      </c>
      <c r="H2006" s="7">
        <v>0.97443477367614395</v>
      </c>
      <c r="I2006" s="7">
        <v>131.71414002480478</v>
      </c>
      <c r="J2006" s="7">
        <v>30.368674966159862</v>
      </c>
      <c r="K2006" s="7">
        <v>135.1697862011853</v>
      </c>
      <c r="L2006" s="7">
        <v>0.97443477367614406</v>
      </c>
      <c r="M2006" s="7" t="s">
        <v>684</v>
      </c>
      <c r="N2006" s="7" t="s">
        <v>714</v>
      </c>
      <c r="O2006" s="7" t="s">
        <v>686</v>
      </c>
    </row>
    <row r="2007" spans="2:15" ht="15">
      <c r="B2007" s="6" t="s">
        <v>586</v>
      </c>
      <c r="C2007" s="7" t="s">
        <v>683</v>
      </c>
      <c r="D2007" s="7">
        <v>123.536</v>
      </c>
      <c r="E2007" s="7">
        <v>137.43514801180666</v>
      </c>
      <c r="F2007" s="7">
        <v>24.38096031577415</v>
      </c>
      <c r="G2007" s="7">
        <v>139.58098414521427</v>
      </c>
      <c r="H2007" s="7">
        <v>0.98462658687679716</v>
      </c>
      <c r="I2007" s="7">
        <v>129.52211489884738</v>
      </c>
      <c r="J2007" s="7">
        <v>22.97719025334505</v>
      </c>
      <c r="K2007" s="7">
        <v>131.54440132445256</v>
      </c>
      <c r="L2007" s="7">
        <v>0.98462658687679716</v>
      </c>
      <c r="M2007" s="7" t="s">
        <v>684</v>
      </c>
      <c r="N2007" s="7" t="s">
        <v>714</v>
      </c>
      <c r="O2007" s="7" t="s">
        <v>686</v>
      </c>
    </row>
    <row r="2008" spans="2:15" ht="15">
      <c r="B2008" s="6" t="s">
        <v>586</v>
      </c>
      <c r="C2008" s="7" t="s">
        <v>687</v>
      </c>
      <c r="D2008" s="7">
        <v>116.932014</v>
      </c>
      <c r="E2008" s="7">
        <v>111.17110379834006</v>
      </c>
      <c r="F2008" s="7">
        <v>27.633047352173598</v>
      </c>
      <c r="G2008" s="7">
        <v>114.55391580259824</v>
      </c>
      <c r="H2008" s="7">
        <v>0.97046969559654761</v>
      </c>
      <c r="I2008" s="7">
        <v>104.75900076384015</v>
      </c>
      <c r="J2008" s="7">
        <v>26.039234385264844</v>
      </c>
      <c r="K2008" s="7">
        <v>107.94669966427422</v>
      </c>
      <c r="L2008" s="7">
        <v>0.97046969559654761</v>
      </c>
      <c r="M2008" s="7" t="s">
        <v>684</v>
      </c>
      <c r="N2008" s="7" t="s">
        <v>714</v>
      </c>
      <c r="O2008" s="7" t="s">
        <v>686</v>
      </c>
    </row>
    <row r="2009" spans="2:15" ht="15">
      <c r="B2009" s="6" t="s">
        <v>586</v>
      </c>
      <c r="C2009" s="7" t="s">
        <v>688</v>
      </c>
      <c r="D2009" s="7">
        <v>116.387692</v>
      </c>
      <c r="E2009" s="7">
        <v>121.33761479509828</v>
      </c>
      <c r="F2009" s="7">
        <v>26.229740930217552</v>
      </c>
      <c r="G2009" s="7">
        <v>124.14030801246621</v>
      </c>
      <c r="H2009" s="7">
        <v>0.97742318138048701</v>
      </c>
      <c r="I2009" s="7">
        <v>114.19531776690845</v>
      </c>
      <c r="J2009" s="7">
        <v>24.685779471831783</v>
      </c>
      <c r="K2009" s="7">
        <v>116.83303603012766</v>
      </c>
      <c r="L2009" s="7">
        <v>0.97742318138048701</v>
      </c>
      <c r="M2009" s="7" t="s">
        <v>684</v>
      </c>
      <c r="N2009" s="7" t="s">
        <v>714</v>
      </c>
      <c r="O2009" s="7" t="s">
        <v>686</v>
      </c>
    </row>
    <row r="2010" spans="2:15" ht="15">
      <c r="B2010" s="6" t="s">
        <v>586</v>
      </c>
      <c r="C2010" s="7" t="s">
        <v>689</v>
      </c>
      <c r="D2010" s="7">
        <v>107.87693324600795</v>
      </c>
      <c r="E2010" s="7">
        <v>110.13885606877659</v>
      </c>
      <c r="F2010" s="7">
        <v>23.80888783674397</v>
      </c>
      <c r="G2010" s="7">
        <v>112.68287694304463</v>
      </c>
      <c r="H2010" s="7">
        <v>0.97742318138048678</v>
      </c>
      <c r="I2010" s="7">
        <v>103.9924405457415</v>
      </c>
      <c r="J2010" s="7">
        <v>22.480207632415514</v>
      </c>
      <c r="K2010" s="7">
        <v>106.39448964047007</v>
      </c>
      <c r="L2010" s="7">
        <v>0.97742318138048678</v>
      </c>
      <c r="M2010" s="7" t="s">
        <v>684</v>
      </c>
      <c r="N2010" s="7" t="s">
        <v>714</v>
      </c>
      <c r="O2010" s="7" t="s">
        <v>686</v>
      </c>
    </row>
    <row r="2011" spans="2:15" ht="15">
      <c r="B2011" s="6" t="s">
        <v>586</v>
      </c>
      <c r="C2011" s="7" t="s">
        <v>690</v>
      </c>
      <c r="D2011" s="7">
        <v>114.32807559256487</v>
      </c>
      <c r="E2011" s="7">
        <v>107.13424138663559</v>
      </c>
      <c r="F2011" s="7">
        <v>38.184405563835085</v>
      </c>
      <c r="G2011" s="7">
        <v>113.73563428298689</v>
      </c>
      <c r="H2011" s="7">
        <v>0.94195844655047778</v>
      </c>
      <c r="I2011" s="7">
        <v>100.70561256780067</v>
      </c>
      <c r="J2011" s="7">
        <v>35.893136527338477</v>
      </c>
      <c r="K2011" s="7">
        <v>106.9108865009833</v>
      </c>
      <c r="L2011" s="7">
        <v>0.94195844655047778</v>
      </c>
      <c r="M2011" s="7" t="s">
        <v>684</v>
      </c>
      <c r="N2011" s="7" t="s">
        <v>714</v>
      </c>
      <c r="O2011" s="7" t="s">
        <v>686</v>
      </c>
    </row>
    <row r="2012" spans="2:15" ht="15">
      <c r="B2012" s="6" t="s">
        <v>586</v>
      </c>
      <c r="C2012" s="7" t="s">
        <v>691</v>
      </c>
      <c r="D2012" s="7">
        <v>111.86906138348301</v>
      </c>
      <c r="E2012" s="7">
        <v>104.97537626919379</v>
      </c>
      <c r="F2012" s="7">
        <v>10.843263510354635</v>
      </c>
      <c r="G2012" s="7">
        <v>105.5339091781111</v>
      </c>
      <c r="H2012" s="7">
        <v>0.99470755027206781</v>
      </c>
      <c r="I2012" s="7">
        <v>98.616609099530706</v>
      </c>
      <c r="J2012" s="7">
        <v>10.18644483084994</v>
      </c>
      <c r="K2012" s="7">
        <v>99.14130949599965</v>
      </c>
      <c r="L2012" s="7">
        <v>0.99470755027206781</v>
      </c>
      <c r="M2012" s="7" t="s">
        <v>684</v>
      </c>
      <c r="N2012" s="7" t="s">
        <v>714</v>
      </c>
      <c r="O2012" s="7" t="s">
        <v>686</v>
      </c>
    </row>
    <row r="2013" spans="2:15" ht="15">
      <c r="B2013" s="6" t="s">
        <v>586</v>
      </c>
      <c r="C2013" s="7" t="s">
        <v>692</v>
      </c>
      <c r="D2013" s="7" t="s">
        <v>661</v>
      </c>
      <c r="E2013" s="7">
        <v>113.15742618233642</v>
      </c>
      <c r="F2013" s="7">
        <v>26.090145637297816</v>
      </c>
      <c r="G2013" s="7">
        <v>116.12621925984814</v>
      </c>
      <c r="H2013" s="7">
        <v>0.97443477367614417</v>
      </c>
      <c r="I2013" s="7">
        <v>106.58942263149004</v>
      </c>
      <c r="J2013" s="7">
        <v>24.575793685603966</v>
      </c>
      <c r="K2013" s="7">
        <v>109.38589786710064</v>
      </c>
      <c r="L2013" s="7">
        <v>0.97443477367614417</v>
      </c>
      <c r="M2013" s="7" t="s">
        <v>684</v>
      </c>
      <c r="N2013" s="7" t="s">
        <v>714</v>
      </c>
      <c r="O2013" s="7" t="s">
        <v>686</v>
      </c>
    </row>
    <row r="2014" spans="2:15" ht="15">
      <c r="B2014" s="6" t="s">
        <v>586</v>
      </c>
      <c r="C2014" s="7" t="s">
        <v>693</v>
      </c>
      <c r="D2014" s="7" t="s">
        <v>661</v>
      </c>
      <c r="E2014" s="7">
        <v>113.11293671802163</v>
      </c>
      <c r="F2014" s="7">
        <v>26.079887922515361</v>
      </c>
      <c r="G2014" s="7">
        <v>116.08056257197468</v>
      </c>
      <c r="H2014" s="7">
        <v>0.97443477367614406</v>
      </c>
      <c r="I2014" s="7">
        <v>106.54493316717524</v>
      </c>
      <c r="J2014" s="7">
        <v>24.56553597082155</v>
      </c>
      <c r="K2014" s="7">
        <v>109.34024117922718</v>
      </c>
      <c r="L2014" s="7">
        <v>0.97443477367614406</v>
      </c>
      <c r="M2014" s="7" t="s">
        <v>684</v>
      </c>
      <c r="N2014" s="7" t="s">
        <v>714</v>
      </c>
      <c r="O2014" s="7" t="s">
        <v>686</v>
      </c>
    </row>
    <row r="2015" spans="2:15" ht="15">
      <c r="B2015" s="6" t="s">
        <v>586</v>
      </c>
      <c r="C2015" s="7" t="s">
        <v>694</v>
      </c>
      <c r="D2015" s="7" t="s">
        <v>661</v>
      </c>
      <c r="E2015" s="7">
        <v>113.10653978702314</v>
      </c>
      <c r="F2015" s="7">
        <v>26.078413013912336</v>
      </c>
      <c r="G2015" s="7">
        <v>116.07399781138599</v>
      </c>
      <c r="H2015" s="7">
        <v>0.97443477367614395</v>
      </c>
      <c r="I2015" s="7">
        <v>106.53853623617672</v>
      </c>
      <c r="J2015" s="7">
        <v>24.564061062218471</v>
      </c>
      <c r="K2015" s="7">
        <v>109.33367641863846</v>
      </c>
      <c r="L2015" s="7">
        <v>0.97443477367614395</v>
      </c>
      <c r="M2015" s="7" t="s">
        <v>684</v>
      </c>
      <c r="N2015" s="7" t="s">
        <v>714</v>
      </c>
      <c r="O2015" s="7" t="s">
        <v>686</v>
      </c>
    </row>
    <row r="2016" spans="2:15" ht="15">
      <c r="B2016" s="6" t="s">
        <v>586</v>
      </c>
      <c r="C2016" s="7" t="s">
        <v>695</v>
      </c>
      <c r="D2016" s="7" t="s">
        <v>661</v>
      </c>
      <c r="E2016" s="7">
        <v>113.18368745474311</v>
      </c>
      <c r="F2016" s="7">
        <v>26.096200568421999</v>
      </c>
      <c r="G2016" s="7">
        <v>116.15316952180117</v>
      </c>
      <c r="H2016" s="7">
        <v>0.97443477367614395</v>
      </c>
      <c r="I2016" s="7">
        <v>106.61568390389671</v>
      </c>
      <c r="J2016" s="7">
        <v>24.581848616728184</v>
      </c>
      <c r="K2016" s="7">
        <v>109.41284812905366</v>
      </c>
      <c r="L2016" s="7">
        <v>0.97443477367614395</v>
      </c>
      <c r="M2016" s="7" t="s">
        <v>684</v>
      </c>
      <c r="N2016" s="7" t="s">
        <v>714</v>
      </c>
      <c r="O2016" s="7" t="s">
        <v>686</v>
      </c>
    </row>
    <row r="2017" spans="2:15" ht="15">
      <c r="B2017" s="6" t="s">
        <v>586</v>
      </c>
      <c r="C2017" s="7" t="s">
        <v>696</v>
      </c>
      <c r="D2017" s="7" t="s">
        <v>661</v>
      </c>
      <c r="E2017" s="7">
        <v>113.25212550844968</v>
      </c>
      <c r="F2017" s="7">
        <v>26.111979990494167</v>
      </c>
      <c r="G2017" s="7">
        <v>116.22340311316653</v>
      </c>
      <c r="H2017" s="7">
        <v>0.97443477367614406</v>
      </c>
      <c r="I2017" s="7">
        <v>106.68412195760327</v>
      </c>
      <c r="J2017" s="7">
        <v>24.59762803880032</v>
      </c>
      <c r="K2017" s="7">
        <v>109.48308172041899</v>
      </c>
      <c r="L2017" s="7">
        <v>0.97443477367614406</v>
      </c>
      <c r="M2017" s="7" t="s">
        <v>684</v>
      </c>
      <c r="N2017" s="7" t="s">
        <v>714</v>
      </c>
      <c r="O2017" s="7" t="s">
        <v>686</v>
      </c>
    </row>
    <row r="2018" spans="2:15" ht="15">
      <c r="B2018" s="6" t="s">
        <v>586</v>
      </c>
      <c r="C2018" s="7" t="s">
        <v>697</v>
      </c>
      <c r="D2018" s="7" t="s">
        <v>661</v>
      </c>
      <c r="E2018" s="7">
        <v>113.25196552966855</v>
      </c>
      <c r="F2018" s="7">
        <v>26.111943104981329</v>
      </c>
      <c r="G2018" s="7">
        <v>116.22323893718939</v>
      </c>
      <c r="H2018" s="7">
        <v>0.97443477367614395</v>
      </c>
      <c r="I2018" s="7">
        <v>106.68396197882214</v>
      </c>
      <c r="J2018" s="7">
        <v>24.597591153287485</v>
      </c>
      <c r="K2018" s="7">
        <v>109.48291754444186</v>
      </c>
      <c r="L2018" s="7">
        <v>0.97443477367614395</v>
      </c>
      <c r="M2018" s="7" t="s">
        <v>684</v>
      </c>
      <c r="N2018" s="7" t="s">
        <v>714</v>
      </c>
      <c r="O2018" s="7" t="s">
        <v>686</v>
      </c>
    </row>
    <row r="2019" spans="2:15" ht="15">
      <c r="B2019" s="6" t="s">
        <v>586</v>
      </c>
      <c r="C2019" s="7" t="s">
        <v>698</v>
      </c>
      <c r="D2019" s="7" t="s">
        <v>661</v>
      </c>
      <c r="E2019" s="7">
        <v>113.17954802501892</v>
      </c>
      <c r="F2019" s="7">
        <v>26.095246160673415</v>
      </c>
      <c r="G2019" s="7">
        <v>116.14892149018735</v>
      </c>
      <c r="H2019" s="7">
        <v>0.97443477367614395</v>
      </c>
      <c r="I2019" s="7">
        <v>106.6115444741725</v>
      </c>
      <c r="J2019" s="7">
        <v>24.580894208979579</v>
      </c>
      <c r="K2019" s="7">
        <v>109.40860009743982</v>
      </c>
      <c r="L2019" s="7">
        <v>0.97443477367614395</v>
      </c>
      <c r="M2019" s="7" t="s">
        <v>684</v>
      </c>
      <c r="N2019" s="7" t="s">
        <v>714</v>
      </c>
      <c r="O2019" s="7" t="s">
        <v>686</v>
      </c>
    </row>
    <row r="2020" spans="2:15" ht="15">
      <c r="B2020" s="6" t="s">
        <v>586</v>
      </c>
      <c r="C2020" s="7" t="s">
        <v>699</v>
      </c>
      <c r="D2020" s="7" t="s">
        <v>661</v>
      </c>
      <c r="E2020" s="7">
        <v>113.08555235613679</v>
      </c>
      <c r="F2020" s="7">
        <v>26.073574046229325</v>
      </c>
      <c r="G2020" s="7">
        <v>116.05245975521913</v>
      </c>
      <c r="H2020" s="7">
        <v>0.97443477367614417</v>
      </c>
      <c r="I2020" s="7">
        <v>106.51754880529037</v>
      </c>
      <c r="J2020" s="7">
        <v>24.559222094535439</v>
      </c>
      <c r="K2020" s="7">
        <v>109.3121383624716</v>
      </c>
      <c r="L2020" s="7">
        <v>0.97443477367614417</v>
      </c>
      <c r="M2020" s="7" t="s">
        <v>684</v>
      </c>
      <c r="N2020" s="7" t="s">
        <v>714</v>
      </c>
      <c r="O2020" s="7" t="s">
        <v>686</v>
      </c>
    </row>
    <row r="2021" spans="2:15" ht="15">
      <c r="B2021" s="6" t="s">
        <v>586</v>
      </c>
      <c r="C2021" s="7" t="s">
        <v>700</v>
      </c>
      <c r="D2021" s="7" t="s">
        <v>661</v>
      </c>
      <c r="E2021" s="7">
        <v>113.23546938469643</v>
      </c>
      <c r="F2021" s="7">
        <v>26.108139670780833</v>
      </c>
      <c r="G2021" s="7">
        <v>116.20631000010938</v>
      </c>
      <c r="H2021" s="7">
        <v>0.97443477367614406</v>
      </c>
      <c r="I2021" s="7">
        <v>106.66746583385003</v>
      </c>
      <c r="J2021" s="7">
        <v>24.593787719087025</v>
      </c>
      <c r="K2021" s="7">
        <v>109.46598860736188</v>
      </c>
      <c r="L2021" s="7">
        <v>0.97443477367614406</v>
      </c>
      <c r="M2021" s="7" t="s">
        <v>684</v>
      </c>
      <c r="N2021" s="7" t="s">
        <v>714</v>
      </c>
      <c r="O2021" s="7" t="s">
        <v>686</v>
      </c>
    </row>
    <row r="2022" spans="2:15" ht="15">
      <c r="B2022" s="6" t="s">
        <v>586</v>
      </c>
      <c r="C2022" s="7" t="s">
        <v>701</v>
      </c>
      <c r="D2022" s="7" t="s">
        <v>661</v>
      </c>
      <c r="E2022" s="7">
        <v>113.3512808218188</v>
      </c>
      <c r="F2022" s="7">
        <v>26.134841738536593</v>
      </c>
      <c r="G2022" s="7">
        <v>116.32515986081937</v>
      </c>
      <c r="H2022" s="7">
        <v>0.97443477367614406</v>
      </c>
      <c r="I2022" s="7">
        <v>106.78327727097239</v>
      </c>
      <c r="J2022" s="7">
        <v>24.620489786842771</v>
      </c>
      <c r="K2022" s="7">
        <v>109.58483846807184</v>
      </c>
      <c r="L2022" s="7">
        <v>0.97443477367614406</v>
      </c>
      <c r="M2022" s="7" t="s">
        <v>684</v>
      </c>
      <c r="N2022" s="7" t="s">
        <v>714</v>
      </c>
      <c r="O2022" s="7" t="s">
        <v>686</v>
      </c>
    </row>
    <row r="2023" spans="2:15" ht="15">
      <c r="B2023" s="6" t="s">
        <v>21</v>
      </c>
      <c r="C2023" s="7" t="s">
        <v>683</v>
      </c>
      <c r="D2023" s="7">
        <v>4.6089891999999999</v>
      </c>
      <c r="E2023" s="7">
        <v>4.4964599999999999</v>
      </c>
      <c r="F2023" s="7">
        <v>1.0122395537206794</v>
      </c>
      <c r="G2023" s="7">
        <v>4.6089891999999999</v>
      </c>
      <c r="H2023" s="7">
        <v>0.97558484189982475</v>
      </c>
      <c r="I2023" s="7">
        <v>4.4964599999999999</v>
      </c>
      <c r="J2023" s="7">
        <v>1.0122395537206794</v>
      </c>
      <c r="K2023" s="7">
        <v>4.6089891999999999</v>
      </c>
      <c r="L2023" s="7">
        <v>0.97558484189982475</v>
      </c>
      <c r="M2023" s="7" t="s">
        <v>684</v>
      </c>
      <c r="N2023" s="7" t="s">
        <v>715</v>
      </c>
      <c r="O2023" s="7" t="s">
        <v>686</v>
      </c>
    </row>
    <row r="2024" spans="2:15" ht="15">
      <c r="B2024" s="6" t="s">
        <v>21</v>
      </c>
      <c r="C2024" s="7" t="s">
        <v>687</v>
      </c>
      <c r="D2024" s="7">
        <v>4.9504747</v>
      </c>
      <c r="E2024" s="7">
        <v>4.8400002000000004</v>
      </c>
      <c r="F2024" s="7">
        <v>1.0399989516052617</v>
      </c>
      <c r="G2024" s="7">
        <v>4.9504747</v>
      </c>
      <c r="H2024" s="7">
        <v>0.9776840592680941</v>
      </c>
      <c r="I2024" s="7">
        <v>4.8400002000000004</v>
      </c>
      <c r="J2024" s="7">
        <v>1.0399989516052617</v>
      </c>
      <c r="K2024" s="7">
        <v>4.9504747</v>
      </c>
      <c r="L2024" s="7">
        <v>0.9776840592680941</v>
      </c>
      <c r="M2024" s="7" t="s">
        <v>684</v>
      </c>
      <c r="N2024" s="7" t="s">
        <v>715</v>
      </c>
      <c r="O2024" s="7" t="s">
        <v>686</v>
      </c>
    </row>
    <row r="2025" spans="2:15" ht="15">
      <c r="B2025" s="6" t="s">
        <v>21</v>
      </c>
      <c r="C2025" s="7" t="s">
        <v>688</v>
      </c>
      <c r="D2025" s="7">
        <v>4.3701699999999999</v>
      </c>
      <c r="E2025" s="7">
        <v>4.3</v>
      </c>
      <c r="F2025" s="7">
        <v>0.77999091590864134</v>
      </c>
      <c r="G2025" s="7">
        <v>4.3701699999999999</v>
      </c>
      <c r="H2025" s="7">
        <v>0.98394341638883609</v>
      </c>
      <c r="I2025" s="7">
        <v>4.3</v>
      </c>
      <c r="J2025" s="7">
        <v>0.77999091590864134</v>
      </c>
      <c r="K2025" s="7">
        <v>4.3701699999999999</v>
      </c>
      <c r="L2025" s="7">
        <v>0.98394341638883609</v>
      </c>
      <c r="M2025" s="7" t="s">
        <v>684</v>
      </c>
      <c r="N2025" s="7" t="s">
        <v>715</v>
      </c>
      <c r="O2025" s="7" t="s">
        <v>686</v>
      </c>
    </row>
    <row r="2026" spans="2:15" ht="15">
      <c r="B2026" s="6" t="s">
        <v>21</v>
      </c>
      <c r="C2026" s="7" t="s">
        <v>689</v>
      </c>
      <c r="D2026" s="7">
        <v>5</v>
      </c>
      <c r="E2026" s="7">
        <v>5</v>
      </c>
      <c r="F2026" s="7" t="s">
        <v>661</v>
      </c>
      <c r="G2026" s="7">
        <v>5</v>
      </c>
      <c r="H2026" s="7">
        <v>1</v>
      </c>
      <c r="I2026" s="7">
        <v>5</v>
      </c>
      <c r="J2026" s="7" t="s">
        <v>661</v>
      </c>
      <c r="K2026" s="7">
        <v>5</v>
      </c>
      <c r="L2026" s="7">
        <v>1</v>
      </c>
      <c r="M2026" s="7" t="s">
        <v>684</v>
      </c>
      <c r="N2026" s="7" t="s">
        <v>715</v>
      </c>
      <c r="O2026" s="7" t="s">
        <v>686</v>
      </c>
    </row>
    <row r="2027" spans="2:15" ht="15">
      <c r="B2027" s="6" t="s">
        <v>21</v>
      </c>
      <c r="C2027" s="7" t="s">
        <v>690</v>
      </c>
      <c r="D2027" s="7">
        <v>5.0990000000000002</v>
      </c>
      <c r="E2027" s="7">
        <v>5</v>
      </c>
      <c r="F2027" s="7">
        <v>0.99990049504938316</v>
      </c>
      <c r="G2027" s="7">
        <v>5.0990000000000002</v>
      </c>
      <c r="H2027" s="7">
        <v>0.98058442831927828</v>
      </c>
      <c r="I2027" s="7">
        <v>5</v>
      </c>
      <c r="J2027" s="7">
        <v>0.99990049504938316</v>
      </c>
      <c r="K2027" s="7">
        <v>5.0990000000000002</v>
      </c>
      <c r="L2027" s="7">
        <v>0.98058442831927828</v>
      </c>
      <c r="M2027" s="7" t="s">
        <v>684</v>
      </c>
      <c r="N2027" s="7" t="s">
        <v>715</v>
      </c>
      <c r="O2027" s="7" t="s">
        <v>686</v>
      </c>
    </row>
    <row r="2028" spans="2:15" ht="15">
      <c r="B2028" s="6" t="s">
        <v>21</v>
      </c>
      <c r="C2028" s="7" t="s">
        <v>691</v>
      </c>
      <c r="D2028" s="7">
        <v>4.3579999999999997</v>
      </c>
      <c r="E2028" s="7">
        <v>4.3</v>
      </c>
      <c r="F2028" s="7">
        <v>0.70863530818044684</v>
      </c>
      <c r="G2028" s="7">
        <v>4.3579999999999997</v>
      </c>
      <c r="H2028" s="7">
        <v>0.9866911427260211</v>
      </c>
      <c r="I2028" s="7">
        <v>4.3</v>
      </c>
      <c r="J2028" s="7">
        <v>0.70863530818044684</v>
      </c>
      <c r="K2028" s="7">
        <v>4.3579999999999997</v>
      </c>
      <c r="L2028" s="7">
        <v>0.9866911427260211</v>
      </c>
      <c r="M2028" s="7" t="s">
        <v>684</v>
      </c>
      <c r="N2028" s="7" t="s">
        <v>715</v>
      </c>
      <c r="O2028" s="7" t="s">
        <v>686</v>
      </c>
    </row>
    <row r="2029" spans="2:15" ht="15">
      <c r="B2029" s="6" t="s">
        <v>21</v>
      </c>
      <c r="C2029" s="7" t="s">
        <v>692</v>
      </c>
      <c r="D2029" s="7" t="s">
        <v>661</v>
      </c>
      <c r="E2029" s="7">
        <v>4.2776947427209322</v>
      </c>
      <c r="F2029" s="7">
        <v>0.77252427564931703</v>
      </c>
      <c r="G2029" s="7">
        <v>4.3468915409025106</v>
      </c>
      <c r="H2029" s="7">
        <v>0.984081314767009</v>
      </c>
      <c r="I2029" s="7">
        <v>4.2776947427209322</v>
      </c>
      <c r="J2029" s="7">
        <v>0.77252427564931703</v>
      </c>
      <c r="K2029" s="7">
        <v>4.3468915409025106</v>
      </c>
      <c r="L2029" s="7">
        <v>0.984081314767009</v>
      </c>
      <c r="M2029" s="7" t="s">
        <v>684</v>
      </c>
      <c r="N2029" s="7" t="s">
        <v>715</v>
      </c>
      <c r="O2029" s="7" t="s">
        <v>686</v>
      </c>
    </row>
    <row r="2030" spans="2:15" ht="15">
      <c r="B2030" s="6" t="s">
        <v>21</v>
      </c>
      <c r="C2030" s="7" t="s">
        <v>693</v>
      </c>
      <c r="D2030" s="7" t="s">
        <v>661</v>
      </c>
      <c r="E2030" s="7">
        <v>4.2543029697980765</v>
      </c>
      <c r="F2030" s="7">
        <v>0.76829987126325394</v>
      </c>
      <c r="G2030" s="7">
        <v>4.3231213782423303</v>
      </c>
      <c r="H2030" s="7">
        <v>0.984081314767009</v>
      </c>
      <c r="I2030" s="7">
        <v>4.2543029697980765</v>
      </c>
      <c r="J2030" s="7">
        <v>0.76829987126325394</v>
      </c>
      <c r="K2030" s="7">
        <v>4.3231213782423303</v>
      </c>
      <c r="L2030" s="7">
        <v>0.984081314767009</v>
      </c>
      <c r="M2030" s="7" t="s">
        <v>684</v>
      </c>
      <c r="N2030" s="7" t="s">
        <v>715</v>
      </c>
      <c r="O2030" s="7" t="s">
        <v>686</v>
      </c>
    </row>
    <row r="2031" spans="2:15" ht="15">
      <c r="B2031" s="6" t="s">
        <v>21</v>
      </c>
      <c r="C2031" s="7" t="s">
        <v>694</v>
      </c>
      <c r="D2031" s="7" t="s">
        <v>661</v>
      </c>
      <c r="E2031" s="7">
        <v>4.2290707856236471</v>
      </c>
      <c r="F2031" s="7">
        <v>0.76374310039137916</v>
      </c>
      <c r="G2031" s="7">
        <v>4.2974810334905316</v>
      </c>
      <c r="H2031" s="7">
        <v>0.984081314767009</v>
      </c>
      <c r="I2031" s="7">
        <v>4.2290707856236471</v>
      </c>
      <c r="J2031" s="7">
        <v>0.76374310039137916</v>
      </c>
      <c r="K2031" s="7">
        <v>4.2974810334905316</v>
      </c>
      <c r="L2031" s="7">
        <v>0.984081314767009</v>
      </c>
      <c r="M2031" s="7" t="s">
        <v>684</v>
      </c>
      <c r="N2031" s="7" t="s">
        <v>715</v>
      </c>
      <c r="O2031" s="7" t="s">
        <v>686</v>
      </c>
    </row>
    <row r="2032" spans="2:15" ht="15">
      <c r="B2032" s="6" t="s">
        <v>21</v>
      </c>
      <c r="C2032" s="7" t="s">
        <v>695</v>
      </c>
      <c r="D2032" s="7" t="s">
        <v>661</v>
      </c>
      <c r="E2032" s="7">
        <v>4.2060203967353598</v>
      </c>
      <c r="F2032" s="7">
        <v>0.75958034777569594</v>
      </c>
      <c r="G2032" s="7">
        <v>4.2740577771575481</v>
      </c>
      <c r="H2032" s="7">
        <v>0.984081314767009</v>
      </c>
      <c r="I2032" s="7">
        <v>4.2060203967353598</v>
      </c>
      <c r="J2032" s="7">
        <v>0.75958034777569594</v>
      </c>
      <c r="K2032" s="7">
        <v>4.2740577771575481</v>
      </c>
      <c r="L2032" s="7">
        <v>0.984081314767009</v>
      </c>
      <c r="M2032" s="7" t="s">
        <v>684</v>
      </c>
      <c r="N2032" s="7" t="s">
        <v>715</v>
      </c>
      <c r="O2032" s="7" t="s">
        <v>686</v>
      </c>
    </row>
    <row r="2033" spans="2:15" ht="15">
      <c r="B2033" s="6" t="s">
        <v>21</v>
      </c>
      <c r="C2033" s="7" t="s">
        <v>696</v>
      </c>
      <c r="D2033" s="7" t="s">
        <v>661</v>
      </c>
      <c r="E2033" s="7">
        <v>4.1829547155190063</v>
      </c>
      <c r="F2033" s="7">
        <v>0.7554148334634968</v>
      </c>
      <c r="G2033" s="7">
        <v>4.2506189811249104</v>
      </c>
      <c r="H2033" s="7">
        <v>0.984081314767009</v>
      </c>
      <c r="I2033" s="7">
        <v>4.1829547155190063</v>
      </c>
      <c r="J2033" s="7">
        <v>0.7554148334634968</v>
      </c>
      <c r="K2033" s="7">
        <v>4.2506189811249104</v>
      </c>
      <c r="L2033" s="7">
        <v>0.984081314767009</v>
      </c>
      <c r="M2033" s="7" t="s">
        <v>684</v>
      </c>
      <c r="N2033" s="7" t="s">
        <v>715</v>
      </c>
      <c r="O2033" s="7" t="s">
        <v>686</v>
      </c>
    </row>
    <row r="2034" spans="2:15" ht="15">
      <c r="B2034" s="6" t="s">
        <v>21</v>
      </c>
      <c r="C2034" s="7" t="s">
        <v>697</v>
      </c>
      <c r="D2034" s="7" t="s">
        <v>661</v>
      </c>
      <c r="E2034" s="7">
        <v>4.1609400547759616</v>
      </c>
      <c r="F2034" s="7">
        <v>0.75143912671791202</v>
      </c>
      <c r="G2034" s="7">
        <v>4.2282482070712879</v>
      </c>
      <c r="H2034" s="7">
        <v>0.984081314767009</v>
      </c>
      <c r="I2034" s="7">
        <v>4.1609400547759616</v>
      </c>
      <c r="J2034" s="7">
        <v>0.75143912671791202</v>
      </c>
      <c r="K2034" s="7">
        <v>4.2282482070712879</v>
      </c>
      <c r="L2034" s="7">
        <v>0.984081314767009</v>
      </c>
      <c r="M2034" s="7" t="s">
        <v>684</v>
      </c>
      <c r="N2034" s="7" t="s">
        <v>715</v>
      </c>
      <c r="O2034" s="7" t="s">
        <v>686</v>
      </c>
    </row>
    <row r="2035" spans="2:15" ht="15">
      <c r="B2035" s="6" t="s">
        <v>21</v>
      </c>
      <c r="C2035" s="7" t="s">
        <v>698</v>
      </c>
      <c r="D2035" s="7" t="s">
        <v>661</v>
      </c>
      <c r="E2035" s="7">
        <v>4.140239741125475</v>
      </c>
      <c r="F2035" s="7">
        <v>0.74770078264000561</v>
      </c>
      <c r="G2035" s="7">
        <v>4.207213041237063</v>
      </c>
      <c r="H2035" s="7">
        <v>0.984081314767009</v>
      </c>
      <c r="I2035" s="7">
        <v>4.140239741125475</v>
      </c>
      <c r="J2035" s="7">
        <v>0.74770078264000561</v>
      </c>
      <c r="K2035" s="7">
        <v>4.207213041237063</v>
      </c>
      <c r="L2035" s="7">
        <v>0.984081314767009</v>
      </c>
      <c r="M2035" s="7" t="s">
        <v>684</v>
      </c>
      <c r="N2035" s="7" t="s">
        <v>715</v>
      </c>
      <c r="O2035" s="7" t="s">
        <v>686</v>
      </c>
    </row>
    <row r="2036" spans="2:15" ht="15">
      <c r="B2036" s="6" t="s">
        <v>21</v>
      </c>
      <c r="C2036" s="7" t="s">
        <v>699</v>
      </c>
      <c r="D2036" s="7" t="s">
        <v>661</v>
      </c>
      <c r="E2036" s="7">
        <v>4.1221567775112931</v>
      </c>
      <c r="F2036" s="7">
        <v>0.74443511521681616</v>
      </c>
      <c r="G2036" s="7">
        <v>4.1888375641877262</v>
      </c>
      <c r="H2036" s="7">
        <v>0.984081314767009</v>
      </c>
      <c r="I2036" s="7">
        <v>4.1221567775112931</v>
      </c>
      <c r="J2036" s="7">
        <v>0.74443511521681616</v>
      </c>
      <c r="K2036" s="7">
        <v>4.1888375641877262</v>
      </c>
      <c r="L2036" s="7">
        <v>0.984081314767009</v>
      </c>
      <c r="M2036" s="7" t="s">
        <v>684</v>
      </c>
      <c r="N2036" s="7" t="s">
        <v>715</v>
      </c>
      <c r="O2036" s="7" t="s">
        <v>686</v>
      </c>
    </row>
    <row r="2037" spans="2:15" ht="15">
      <c r="B2037" s="6" t="s">
        <v>21</v>
      </c>
      <c r="C2037" s="7" t="s">
        <v>700</v>
      </c>
      <c r="D2037" s="7" t="s">
        <v>661</v>
      </c>
      <c r="E2037" s="7">
        <v>4.1160495334751248</v>
      </c>
      <c r="F2037" s="7">
        <v>0.74333218605543294</v>
      </c>
      <c r="G2037" s="7">
        <v>4.1826315282184181</v>
      </c>
      <c r="H2037" s="7">
        <v>0.984081314767009</v>
      </c>
      <c r="I2037" s="7">
        <v>4.1160495334751248</v>
      </c>
      <c r="J2037" s="7">
        <v>0.74333218605543294</v>
      </c>
      <c r="K2037" s="7">
        <v>4.1826315282184181</v>
      </c>
      <c r="L2037" s="7">
        <v>0.984081314767009</v>
      </c>
      <c r="M2037" s="7" t="s">
        <v>684</v>
      </c>
      <c r="N2037" s="7" t="s">
        <v>715</v>
      </c>
      <c r="O2037" s="7" t="s">
        <v>686</v>
      </c>
    </row>
    <row r="2038" spans="2:15" ht="15">
      <c r="B2038" s="6" t="s">
        <v>21</v>
      </c>
      <c r="C2038" s="7" t="s">
        <v>701</v>
      </c>
      <c r="D2038" s="7" t="s">
        <v>661</v>
      </c>
      <c r="E2038" s="7">
        <v>4.1099422894389566</v>
      </c>
      <c r="F2038" s="7">
        <v>0.74222925689404595</v>
      </c>
      <c r="G2038" s="7">
        <v>4.17642549224911</v>
      </c>
      <c r="H2038" s="7">
        <v>0.984081314767009</v>
      </c>
      <c r="I2038" s="7">
        <v>4.1099422894389566</v>
      </c>
      <c r="J2038" s="7">
        <v>0.74222925689404595</v>
      </c>
      <c r="K2038" s="7">
        <v>4.17642549224911</v>
      </c>
      <c r="L2038" s="7">
        <v>0.984081314767009</v>
      </c>
      <c r="M2038" s="7" t="s">
        <v>684</v>
      </c>
      <c r="N2038" s="7" t="s">
        <v>715</v>
      </c>
      <c r="O2038" s="7" t="s">
        <v>686</v>
      </c>
    </row>
    <row r="2039" spans="2:15" ht="15">
      <c r="B2039" s="6" t="s">
        <v>83</v>
      </c>
      <c r="C2039" s="7" t="s">
        <v>683</v>
      </c>
      <c r="D2039" s="7">
        <v>16.897869</v>
      </c>
      <c r="E2039" s="7">
        <v>16.506001000000001</v>
      </c>
      <c r="F2039" s="7">
        <v>3.6179977514033865</v>
      </c>
      <c r="G2039" s="7">
        <v>16.897869</v>
      </c>
      <c r="H2039" s="7">
        <v>0.97680962019530404</v>
      </c>
      <c r="I2039" s="7">
        <v>16.506001000000001</v>
      </c>
      <c r="J2039" s="7">
        <v>3.6179977514033865</v>
      </c>
      <c r="K2039" s="7">
        <v>16.897869</v>
      </c>
      <c r="L2039" s="7">
        <v>0.97680962019530404</v>
      </c>
      <c r="M2039" s="7" t="s">
        <v>684</v>
      </c>
      <c r="N2039" s="7" t="s">
        <v>715</v>
      </c>
      <c r="O2039" s="7" t="s">
        <v>686</v>
      </c>
    </row>
    <row r="2040" spans="2:15" ht="15">
      <c r="B2040" s="6" t="s">
        <v>83</v>
      </c>
      <c r="C2040" s="7" t="s">
        <v>687</v>
      </c>
      <c r="D2040" s="7">
        <v>14.157935</v>
      </c>
      <c r="E2040" s="7">
        <v>13.644</v>
      </c>
      <c r="F2040" s="7">
        <v>3.7799983418283394</v>
      </c>
      <c r="G2040" s="7">
        <v>14.157935</v>
      </c>
      <c r="H2040" s="7">
        <v>0.9636998615970479</v>
      </c>
      <c r="I2040" s="7">
        <v>13.644</v>
      </c>
      <c r="J2040" s="7">
        <v>3.7799983418283394</v>
      </c>
      <c r="K2040" s="7">
        <v>14.157935</v>
      </c>
      <c r="L2040" s="7">
        <v>0.9636998615970479</v>
      </c>
      <c r="M2040" s="7" t="s">
        <v>684</v>
      </c>
      <c r="N2040" s="7" t="s">
        <v>715</v>
      </c>
      <c r="O2040" s="7" t="s">
        <v>686</v>
      </c>
    </row>
    <row r="2041" spans="2:15" ht="15">
      <c r="B2041" s="6" t="s">
        <v>83</v>
      </c>
      <c r="C2041" s="7" t="s">
        <v>688</v>
      </c>
      <c r="D2041" s="7">
        <v>14.487261</v>
      </c>
      <c r="E2041" s="7">
        <v>14.112</v>
      </c>
      <c r="F2041" s="7">
        <v>3.2760017219349877</v>
      </c>
      <c r="G2041" s="7">
        <v>14.487261</v>
      </c>
      <c r="H2041" s="7">
        <v>0.97409717406209495</v>
      </c>
      <c r="I2041" s="7">
        <v>14.112</v>
      </c>
      <c r="J2041" s="7">
        <v>3.2760017219349877</v>
      </c>
      <c r="K2041" s="7">
        <v>14.487261</v>
      </c>
      <c r="L2041" s="7">
        <v>0.97409717406209495</v>
      </c>
      <c r="M2041" s="7" t="s">
        <v>684</v>
      </c>
      <c r="N2041" s="7" t="s">
        <v>715</v>
      </c>
      <c r="O2041" s="7" t="s">
        <v>686</v>
      </c>
    </row>
    <row r="2042" spans="2:15" ht="15">
      <c r="B2042" s="6" t="s">
        <v>83</v>
      </c>
      <c r="C2042" s="7" t="s">
        <v>689</v>
      </c>
      <c r="D2042" s="7">
        <v>12.647</v>
      </c>
      <c r="E2042" s="7">
        <v>12.348000000000001</v>
      </c>
      <c r="F2042" s="7">
        <v>2.7337712047645808</v>
      </c>
      <c r="G2042" s="7">
        <v>12.647</v>
      </c>
      <c r="H2042" s="7">
        <v>0.97635802957223061</v>
      </c>
      <c r="I2042" s="7">
        <v>12.348000000000001</v>
      </c>
      <c r="J2042" s="7">
        <v>2.7337712047645808</v>
      </c>
      <c r="K2042" s="7">
        <v>12.647</v>
      </c>
      <c r="L2042" s="7">
        <v>0.97635802957223061</v>
      </c>
      <c r="M2042" s="7" t="s">
        <v>684</v>
      </c>
      <c r="N2042" s="7" t="s">
        <v>715</v>
      </c>
      <c r="O2042" s="7" t="s">
        <v>686</v>
      </c>
    </row>
    <row r="2043" spans="2:15" ht="15">
      <c r="B2043" s="6" t="s">
        <v>83</v>
      </c>
      <c r="C2043" s="7" t="s">
        <v>690</v>
      </c>
      <c r="D2043" s="7">
        <v>14.329000000000001</v>
      </c>
      <c r="E2043" s="7">
        <v>14.256</v>
      </c>
      <c r="F2043" s="7">
        <v>1.4445431803861022</v>
      </c>
      <c r="G2043" s="7">
        <v>14.329000000000001</v>
      </c>
      <c r="H2043" s="7">
        <v>0.99490543652732222</v>
      </c>
      <c r="I2043" s="7">
        <v>14.256</v>
      </c>
      <c r="J2043" s="7">
        <v>1.4445431803861022</v>
      </c>
      <c r="K2043" s="7">
        <v>14.329000000000001</v>
      </c>
      <c r="L2043" s="7">
        <v>0.99490543652732222</v>
      </c>
      <c r="M2043" s="7" t="s">
        <v>684</v>
      </c>
      <c r="N2043" s="7" t="s">
        <v>715</v>
      </c>
      <c r="O2043" s="7" t="s">
        <v>686</v>
      </c>
    </row>
    <row r="2044" spans="2:15" ht="15">
      <c r="B2044" s="6" t="s">
        <v>83</v>
      </c>
      <c r="C2044" s="7" t="s">
        <v>691</v>
      </c>
      <c r="D2044" s="7">
        <v>13.901999999999999</v>
      </c>
      <c r="E2044" s="7">
        <v>13.428000000000001</v>
      </c>
      <c r="F2044" s="7">
        <v>3.5992249165618899</v>
      </c>
      <c r="G2044" s="7">
        <v>13.901999999999999</v>
      </c>
      <c r="H2044" s="7">
        <v>0.96590418644799325</v>
      </c>
      <c r="I2044" s="7">
        <v>13.428000000000001</v>
      </c>
      <c r="J2044" s="7">
        <v>3.5992249165618899</v>
      </c>
      <c r="K2044" s="7">
        <v>13.901999999999999</v>
      </c>
      <c r="L2044" s="7">
        <v>0.96590418644799325</v>
      </c>
      <c r="M2044" s="7" t="s">
        <v>684</v>
      </c>
      <c r="N2044" s="7" t="s">
        <v>715</v>
      </c>
      <c r="O2044" s="7" t="s">
        <v>686</v>
      </c>
    </row>
    <row r="2045" spans="2:15" ht="15">
      <c r="B2045" s="6" t="s">
        <v>83</v>
      </c>
      <c r="C2045" s="7" t="s">
        <v>692</v>
      </c>
      <c r="D2045" s="7" t="s">
        <v>661</v>
      </c>
      <c r="E2045" s="7">
        <v>13.387343034053671</v>
      </c>
      <c r="F2045" s="7">
        <v>3.0322168231164417</v>
      </c>
      <c r="G2045" s="7">
        <v>13.726445001303714</v>
      </c>
      <c r="H2045" s="7">
        <v>0.97529571806699877</v>
      </c>
      <c r="I2045" s="7">
        <v>13.387343034053671</v>
      </c>
      <c r="J2045" s="7">
        <v>3.0322168231164417</v>
      </c>
      <c r="K2045" s="7">
        <v>13.726445001303714</v>
      </c>
      <c r="L2045" s="7">
        <v>0.97529571806699877</v>
      </c>
      <c r="M2045" s="7" t="s">
        <v>684</v>
      </c>
      <c r="N2045" s="7" t="s">
        <v>715</v>
      </c>
      <c r="O2045" s="7" t="s">
        <v>686</v>
      </c>
    </row>
    <row r="2046" spans="2:15" ht="15">
      <c r="B2046" s="6" t="s">
        <v>83</v>
      </c>
      <c r="C2046" s="7" t="s">
        <v>693</v>
      </c>
      <c r="D2046" s="7" t="s">
        <v>661</v>
      </c>
      <c r="E2046" s="7">
        <v>13.347785683053198</v>
      </c>
      <c r="F2046" s="7">
        <v>3.0232571314975329</v>
      </c>
      <c r="G2046" s="7">
        <v>13.68588566092347</v>
      </c>
      <c r="H2046" s="7">
        <v>0.97529571806699877</v>
      </c>
      <c r="I2046" s="7">
        <v>13.347785683053198</v>
      </c>
      <c r="J2046" s="7">
        <v>3.0232571314975329</v>
      </c>
      <c r="K2046" s="7">
        <v>13.68588566092347</v>
      </c>
      <c r="L2046" s="7">
        <v>0.97529571806699877</v>
      </c>
      <c r="M2046" s="7" t="s">
        <v>684</v>
      </c>
      <c r="N2046" s="7" t="s">
        <v>715</v>
      </c>
      <c r="O2046" s="7" t="s">
        <v>686</v>
      </c>
    </row>
    <row r="2047" spans="2:15" ht="15">
      <c r="B2047" s="6" t="s">
        <v>83</v>
      </c>
      <c r="C2047" s="7" t="s">
        <v>694</v>
      </c>
      <c r="D2047" s="7" t="s">
        <v>661</v>
      </c>
      <c r="E2047" s="7">
        <v>13.309934402696268</v>
      </c>
      <c r="F2047" s="7">
        <v>3.0146838627926971</v>
      </c>
      <c r="G2047" s="7">
        <v>13.647075606028581</v>
      </c>
      <c r="H2047" s="7">
        <v>0.97529571806699877</v>
      </c>
      <c r="I2047" s="7">
        <v>13.309934402696268</v>
      </c>
      <c r="J2047" s="7">
        <v>3.0146838627926971</v>
      </c>
      <c r="K2047" s="7">
        <v>13.647075606028581</v>
      </c>
      <c r="L2047" s="7">
        <v>0.97529571806699877</v>
      </c>
      <c r="M2047" s="7" t="s">
        <v>684</v>
      </c>
      <c r="N2047" s="7" t="s">
        <v>715</v>
      </c>
      <c r="O2047" s="7" t="s">
        <v>686</v>
      </c>
    </row>
    <row r="2048" spans="2:15" ht="15">
      <c r="B2048" s="6" t="s">
        <v>83</v>
      </c>
      <c r="C2048" s="7" t="s">
        <v>695</v>
      </c>
      <c r="D2048" s="7" t="s">
        <v>661</v>
      </c>
      <c r="E2048" s="7">
        <v>13.281289770839814</v>
      </c>
      <c r="F2048" s="7">
        <v>3.0081958887125464</v>
      </c>
      <c r="G2048" s="7">
        <v>13.617705404431444</v>
      </c>
      <c r="H2048" s="7">
        <v>0.97529571806699877</v>
      </c>
      <c r="I2048" s="7">
        <v>13.281289770839814</v>
      </c>
      <c r="J2048" s="7">
        <v>3.0081958887125464</v>
      </c>
      <c r="K2048" s="7">
        <v>13.617705404431444</v>
      </c>
      <c r="L2048" s="7">
        <v>0.97529571806699877</v>
      </c>
      <c r="M2048" s="7" t="s">
        <v>684</v>
      </c>
      <c r="N2048" s="7" t="s">
        <v>715</v>
      </c>
      <c r="O2048" s="7" t="s">
        <v>686</v>
      </c>
    </row>
    <row r="2049" spans="2:15" ht="15">
      <c r="B2049" s="6" t="s">
        <v>83</v>
      </c>
      <c r="C2049" s="7" t="s">
        <v>696</v>
      </c>
      <c r="D2049" s="7" t="s">
        <v>661</v>
      </c>
      <c r="E2049" s="7">
        <v>13.25868108866838</v>
      </c>
      <c r="F2049" s="7">
        <v>3.0030750498534555</v>
      </c>
      <c r="G2049" s="7">
        <v>13.594524043381028</v>
      </c>
      <c r="H2049" s="7">
        <v>0.97529571806699877</v>
      </c>
      <c r="I2049" s="7">
        <v>13.25868108866838</v>
      </c>
      <c r="J2049" s="7">
        <v>3.0030750498534555</v>
      </c>
      <c r="K2049" s="7">
        <v>13.594524043381028</v>
      </c>
      <c r="L2049" s="7">
        <v>0.97529571806699877</v>
      </c>
      <c r="M2049" s="7" t="s">
        <v>684</v>
      </c>
      <c r="N2049" s="7" t="s">
        <v>715</v>
      </c>
      <c r="O2049" s="7" t="s">
        <v>686</v>
      </c>
    </row>
    <row r="2050" spans="2:15" ht="15">
      <c r="B2050" s="6" t="s">
        <v>83</v>
      </c>
      <c r="C2050" s="7" t="s">
        <v>697</v>
      </c>
      <c r="D2050" s="7" t="s">
        <v>661</v>
      </c>
      <c r="E2050" s="7">
        <v>13.239215862407478</v>
      </c>
      <c r="F2050" s="7">
        <v>2.9986661999133322</v>
      </c>
      <c r="G2050" s="7">
        <v>13.574565762112778</v>
      </c>
      <c r="H2050" s="7">
        <v>0.97529571806699877</v>
      </c>
      <c r="I2050" s="7">
        <v>13.239215862407478</v>
      </c>
      <c r="J2050" s="7">
        <v>2.9986661999133322</v>
      </c>
      <c r="K2050" s="7">
        <v>13.574565762112778</v>
      </c>
      <c r="L2050" s="7">
        <v>0.97529571806699877</v>
      </c>
      <c r="M2050" s="7" t="s">
        <v>684</v>
      </c>
      <c r="N2050" s="7" t="s">
        <v>715</v>
      </c>
      <c r="O2050" s="7" t="s">
        <v>686</v>
      </c>
    </row>
    <row r="2051" spans="2:15" ht="15">
      <c r="B2051" s="6" t="s">
        <v>83</v>
      </c>
      <c r="C2051" s="7" t="s">
        <v>698</v>
      </c>
      <c r="D2051" s="7" t="s">
        <v>661</v>
      </c>
      <c r="E2051" s="7">
        <v>13.219936605371299</v>
      </c>
      <c r="F2051" s="7">
        <v>2.9942994717751508</v>
      </c>
      <c r="G2051" s="7">
        <v>13.554798160677604</v>
      </c>
      <c r="H2051" s="7">
        <v>0.97529571806699877</v>
      </c>
      <c r="I2051" s="7">
        <v>13.219936605371299</v>
      </c>
      <c r="J2051" s="7">
        <v>2.9942994717751508</v>
      </c>
      <c r="K2051" s="7">
        <v>13.554798160677604</v>
      </c>
      <c r="L2051" s="7">
        <v>0.97529571806699877</v>
      </c>
      <c r="M2051" s="7" t="s">
        <v>684</v>
      </c>
      <c r="N2051" s="7" t="s">
        <v>715</v>
      </c>
      <c r="O2051" s="7" t="s">
        <v>686</v>
      </c>
    </row>
    <row r="2052" spans="2:15" ht="15">
      <c r="B2052" s="6" t="s">
        <v>83</v>
      </c>
      <c r="C2052" s="7" t="s">
        <v>699</v>
      </c>
      <c r="D2052" s="7" t="s">
        <v>661</v>
      </c>
      <c r="E2052" s="7">
        <v>13.215197049522667</v>
      </c>
      <c r="F2052" s="7">
        <v>2.9932259681724078</v>
      </c>
      <c r="G2052" s="7">
        <v>13.549938551678167</v>
      </c>
      <c r="H2052" s="7">
        <v>0.97529571806699877</v>
      </c>
      <c r="I2052" s="7">
        <v>13.215197049522667</v>
      </c>
      <c r="J2052" s="7">
        <v>2.9932259681724078</v>
      </c>
      <c r="K2052" s="7">
        <v>13.549938551678167</v>
      </c>
      <c r="L2052" s="7">
        <v>0.97529571806699877</v>
      </c>
      <c r="M2052" s="7" t="s">
        <v>684</v>
      </c>
      <c r="N2052" s="7" t="s">
        <v>715</v>
      </c>
      <c r="O2052" s="7" t="s">
        <v>686</v>
      </c>
    </row>
    <row r="2053" spans="2:15" ht="15">
      <c r="B2053" s="6" t="s">
        <v>83</v>
      </c>
      <c r="C2053" s="7" t="s">
        <v>700</v>
      </c>
      <c r="D2053" s="7" t="s">
        <v>661</v>
      </c>
      <c r="E2053" s="7">
        <v>13.253474432348076</v>
      </c>
      <c r="F2053" s="7">
        <v>3.0018957485651812</v>
      </c>
      <c r="G2053" s="7">
        <v>13.589185502235146</v>
      </c>
      <c r="H2053" s="7">
        <v>0.97529571806699877</v>
      </c>
      <c r="I2053" s="7">
        <v>13.253474432348076</v>
      </c>
      <c r="J2053" s="7">
        <v>3.0018957485651812</v>
      </c>
      <c r="K2053" s="7">
        <v>13.589185502235146</v>
      </c>
      <c r="L2053" s="7">
        <v>0.97529571806699877</v>
      </c>
      <c r="M2053" s="7" t="s">
        <v>684</v>
      </c>
      <c r="N2053" s="7" t="s">
        <v>715</v>
      </c>
      <c r="O2053" s="7" t="s">
        <v>686</v>
      </c>
    </row>
    <row r="2054" spans="2:15" ht="15">
      <c r="B2054" s="6" t="s">
        <v>83</v>
      </c>
      <c r="C2054" s="7" t="s">
        <v>701</v>
      </c>
      <c r="D2054" s="7" t="s">
        <v>661</v>
      </c>
      <c r="E2054" s="7">
        <v>13.291751815173486</v>
      </c>
      <c r="F2054" s="7">
        <v>3.0105655289579634</v>
      </c>
      <c r="G2054" s="7">
        <v>13.628432452792126</v>
      </c>
      <c r="H2054" s="7">
        <v>0.97529571806699877</v>
      </c>
      <c r="I2054" s="7">
        <v>13.291751815173486</v>
      </c>
      <c r="J2054" s="7">
        <v>3.0105655289579634</v>
      </c>
      <c r="K2054" s="7">
        <v>13.628432452792126</v>
      </c>
      <c r="L2054" s="7">
        <v>0.97529571806699877</v>
      </c>
      <c r="M2054" s="7" t="s">
        <v>684</v>
      </c>
      <c r="N2054" s="7" t="s">
        <v>715</v>
      </c>
      <c r="O2054" s="7" t="s">
        <v>686</v>
      </c>
    </row>
    <row r="2055" spans="2:15" ht="15">
      <c r="B2055" s="6" t="s">
        <v>166</v>
      </c>
      <c r="C2055" s="7" t="s">
        <v>683</v>
      </c>
      <c r="D2055" s="7">
        <v>6.0396624000000001</v>
      </c>
      <c r="E2055" s="7">
        <v>6.0047997999999998</v>
      </c>
      <c r="F2055" s="7">
        <v>0.647997891889874</v>
      </c>
      <c r="G2055" s="7">
        <v>6.0396624000000001</v>
      </c>
      <c r="H2055" s="7">
        <v>0.99422772372177615</v>
      </c>
      <c r="I2055" s="7">
        <v>6.0047997999999998</v>
      </c>
      <c r="J2055" s="7">
        <v>0.647997891889874</v>
      </c>
      <c r="K2055" s="7">
        <v>6.0396624000000001</v>
      </c>
      <c r="L2055" s="7">
        <v>0.99422772372177615</v>
      </c>
      <c r="M2055" s="7" t="s">
        <v>684</v>
      </c>
      <c r="N2055" s="7" t="s">
        <v>715</v>
      </c>
      <c r="O2055" s="7" t="s">
        <v>686</v>
      </c>
    </row>
    <row r="2056" spans="2:15" ht="15">
      <c r="B2056" s="6" t="s">
        <v>166</v>
      </c>
      <c r="C2056" s="7" t="s">
        <v>687</v>
      </c>
      <c r="D2056" s="7">
        <v>5.5927825000000002</v>
      </c>
      <c r="E2056" s="7">
        <v>5.5583996999999998</v>
      </c>
      <c r="F2056" s="7">
        <v>0.61920018358053297</v>
      </c>
      <c r="G2056" s="7">
        <v>5.5927825000000002</v>
      </c>
      <c r="H2056" s="7">
        <v>0.99385229087667892</v>
      </c>
      <c r="I2056" s="7">
        <v>5.5583996999999998</v>
      </c>
      <c r="J2056" s="7">
        <v>0.61920018358053297</v>
      </c>
      <c r="K2056" s="7">
        <v>5.5927825000000002</v>
      </c>
      <c r="L2056" s="7">
        <v>0.99385229087667892</v>
      </c>
      <c r="M2056" s="7" t="s">
        <v>684</v>
      </c>
      <c r="N2056" s="7" t="s">
        <v>715</v>
      </c>
      <c r="O2056" s="7" t="s">
        <v>686</v>
      </c>
    </row>
    <row r="2057" spans="2:15" ht="15">
      <c r="B2057" s="6" t="s">
        <v>166</v>
      </c>
      <c r="C2057" s="7" t="s">
        <v>688</v>
      </c>
      <c r="D2057" s="7">
        <v>6.3721104000000004</v>
      </c>
      <c r="E2057" s="7">
        <v>6.3072004000000002</v>
      </c>
      <c r="F2057" s="7">
        <v>0.90720122576416373</v>
      </c>
      <c r="G2057" s="7">
        <v>6.3721104000000004</v>
      </c>
      <c r="H2057" s="7">
        <v>0.98981342193945665</v>
      </c>
      <c r="I2057" s="7">
        <v>6.3072004000000002</v>
      </c>
      <c r="J2057" s="7">
        <v>0.90720122576416373</v>
      </c>
      <c r="K2057" s="7">
        <v>6.3721104000000004</v>
      </c>
      <c r="L2057" s="7">
        <v>0.98981342193945665</v>
      </c>
      <c r="M2057" s="7" t="s">
        <v>684</v>
      </c>
      <c r="N2057" s="7" t="s">
        <v>715</v>
      </c>
      <c r="O2057" s="7" t="s">
        <v>686</v>
      </c>
    </row>
    <row r="2058" spans="2:15" ht="15">
      <c r="B2058" s="6" t="s">
        <v>166</v>
      </c>
      <c r="C2058" s="7" t="s">
        <v>689</v>
      </c>
      <c r="D2058" s="7">
        <v>4.6619999999999999</v>
      </c>
      <c r="E2058" s="7">
        <v>4.6509999999999998</v>
      </c>
      <c r="F2058" s="7">
        <v>0.32006718044810678</v>
      </c>
      <c r="G2058" s="7">
        <v>4.6619999999999999</v>
      </c>
      <c r="H2058" s="7">
        <v>0.99764049764049767</v>
      </c>
      <c r="I2058" s="7">
        <v>4.6509999999999998</v>
      </c>
      <c r="J2058" s="7">
        <v>0.32006718044810678</v>
      </c>
      <c r="K2058" s="7">
        <v>4.6619999999999999</v>
      </c>
      <c r="L2058" s="7">
        <v>0.99764049764049767</v>
      </c>
      <c r="M2058" s="7" t="s">
        <v>684</v>
      </c>
      <c r="N2058" s="7" t="s">
        <v>715</v>
      </c>
      <c r="O2058" s="7" t="s">
        <v>686</v>
      </c>
    </row>
    <row r="2059" spans="2:15" ht="15">
      <c r="B2059" s="6" t="s">
        <v>166</v>
      </c>
      <c r="C2059" s="7" t="s">
        <v>690</v>
      </c>
      <c r="D2059" s="7">
        <v>4.8760000000000003</v>
      </c>
      <c r="E2059" s="7">
        <v>4.867</v>
      </c>
      <c r="F2059" s="7">
        <v>0.2961199081453425</v>
      </c>
      <c r="G2059" s="7">
        <v>4.8760000000000003</v>
      </c>
      <c r="H2059" s="7">
        <v>0.99815422477440519</v>
      </c>
      <c r="I2059" s="7">
        <v>4.867</v>
      </c>
      <c r="J2059" s="7">
        <v>0.2961199081453425</v>
      </c>
      <c r="K2059" s="7">
        <v>4.8760000000000003</v>
      </c>
      <c r="L2059" s="7">
        <v>0.99815422477440519</v>
      </c>
      <c r="M2059" s="7" t="s">
        <v>684</v>
      </c>
      <c r="N2059" s="7" t="s">
        <v>715</v>
      </c>
      <c r="O2059" s="7" t="s">
        <v>686</v>
      </c>
    </row>
    <row r="2060" spans="2:15" ht="15">
      <c r="B2060" s="6" t="s">
        <v>166</v>
      </c>
      <c r="C2060" s="7" t="s">
        <v>691</v>
      </c>
      <c r="D2060" s="7">
        <v>4.8010000000000002</v>
      </c>
      <c r="E2060" s="7">
        <v>4.694</v>
      </c>
      <c r="F2060" s="7">
        <v>1.0079508916609008</v>
      </c>
      <c r="G2060" s="7">
        <v>4.8010000000000002</v>
      </c>
      <c r="H2060" s="7">
        <v>0.97771297646323674</v>
      </c>
      <c r="I2060" s="7">
        <v>4.694</v>
      </c>
      <c r="J2060" s="7">
        <v>1.0079508916609008</v>
      </c>
      <c r="K2060" s="7">
        <v>4.8010000000000002</v>
      </c>
      <c r="L2060" s="7">
        <v>0.97771297646323674</v>
      </c>
      <c r="M2060" s="7" t="s">
        <v>684</v>
      </c>
      <c r="N2060" s="7" t="s">
        <v>715</v>
      </c>
      <c r="O2060" s="7" t="s">
        <v>686</v>
      </c>
    </row>
    <row r="2061" spans="2:15" ht="15">
      <c r="B2061" s="6" t="s">
        <v>166</v>
      </c>
      <c r="C2061" s="7" t="s">
        <v>692</v>
      </c>
      <c r="D2061" s="7" t="s">
        <v>661</v>
      </c>
      <c r="E2061" s="7">
        <v>4.6712210425746701</v>
      </c>
      <c r="F2061" s="7">
        <v>0.59818245145431481</v>
      </c>
      <c r="G2061" s="7">
        <v>4.7093660161236439</v>
      </c>
      <c r="H2061" s="7">
        <v>0.99190018923600853</v>
      </c>
      <c r="I2061" s="7">
        <v>4.6712210425746701</v>
      </c>
      <c r="J2061" s="7">
        <v>0.59818245145431481</v>
      </c>
      <c r="K2061" s="7">
        <v>4.7093660161236439</v>
      </c>
      <c r="L2061" s="7">
        <v>0.99190018923600853</v>
      </c>
      <c r="M2061" s="7" t="s">
        <v>684</v>
      </c>
      <c r="N2061" s="7" t="s">
        <v>715</v>
      </c>
      <c r="O2061" s="7" t="s">
        <v>686</v>
      </c>
    </row>
    <row r="2062" spans="2:15" ht="15">
      <c r="B2062" s="6" t="s">
        <v>166</v>
      </c>
      <c r="C2062" s="7" t="s">
        <v>693</v>
      </c>
      <c r="D2062" s="7" t="s">
        <v>661</v>
      </c>
      <c r="E2062" s="7">
        <v>4.6478254844292684</v>
      </c>
      <c r="F2062" s="7">
        <v>0.59518648697371646</v>
      </c>
      <c r="G2062" s="7">
        <v>4.6857794109396869</v>
      </c>
      <c r="H2062" s="7">
        <v>0.99190018923600853</v>
      </c>
      <c r="I2062" s="7">
        <v>4.6478254844292684</v>
      </c>
      <c r="J2062" s="7">
        <v>0.59518648697371646</v>
      </c>
      <c r="K2062" s="7">
        <v>4.6857794109396869</v>
      </c>
      <c r="L2062" s="7">
        <v>0.99190018923600853</v>
      </c>
      <c r="M2062" s="7" t="s">
        <v>684</v>
      </c>
      <c r="N2062" s="7" t="s">
        <v>715</v>
      </c>
      <c r="O2062" s="7" t="s">
        <v>686</v>
      </c>
    </row>
    <row r="2063" spans="2:15" ht="15">
      <c r="B2063" s="6" t="s">
        <v>166</v>
      </c>
      <c r="C2063" s="7" t="s">
        <v>694</v>
      </c>
      <c r="D2063" s="7" t="s">
        <v>661</v>
      </c>
      <c r="E2063" s="7">
        <v>4.6232640373875755</v>
      </c>
      <c r="F2063" s="7">
        <v>0.59204122228409306</v>
      </c>
      <c r="G2063" s="7">
        <v>4.6610173962649943</v>
      </c>
      <c r="H2063" s="7">
        <v>0.99190018923600853</v>
      </c>
      <c r="I2063" s="7">
        <v>4.6232640373875755</v>
      </c>
      <c r="J2063" s="7">
        <v>0.59204122228409306</v>
      </c>
      <c r="K2063" s="7">
        <v>4.6610173962649943</v>
      </c>
      <c r="L2063" s="7">
        <v>0.99190018923600853</v>
      </c>
      <c r="M2063" s="7" t="s">
        <v>684</v>
      </c>
      <c r="N2063" s="7" t="s">
        <v>715</v>
      </c>
      <c r="O2063" s="7" t="s">
        <v>686</v>
      </c>
    </row>
    <row r="2064" spans="2:15" ht="15">
      <c r="B2064" s="6" t="s">
        <v>166</v>
      </c>
      <c r="C2064" s="7" t="s">
        <v>695</v>
      </c>
      <c r="D2064" s="7" t="s">
        <v>661</v>
      </c>
      <c r="E2064" s="7">
        <v>4.6017680835686967</v>
      </c>
      <c r="F2064" s="7">
        <v>0.58928851539342197</v>
      </c>
      <c r="G2064" s="7">
        <v>4.6393459074880479</v>
      </c>
      <c r="H2064" s="7">
        <v>0.99190018923600853</v>
      </c>
      <c r="I2064" s="7">
        <v>4.6017680835686967</v>
      </c>
      <c r="J2064" s="7">
        <v>0.58928851539342197</v>
      </c>
      <c r="K2064" s="7">
        <v>4.6393459074880479</v>
      </c>
      <c r="L2064" s="7">
        <v>0.99190018923600853</v>
      </c>
      <c r="M2064" s="7" t="s">
        <v>684</v>
      </c>
      <c r="N2064" s="7" t="s">
        <v>715</v>
      </c>
      <c r="O2064" s="7" t="s">
        <v>686</v>
      </c>
    </row>
    <row r="2065" spans="2:15" ht="15">
      <c r="B2065" s="6" t="s">
        <v>166</v>
      </c>
      <c r="C2065" s="7" t="s">
        <v>696</v>
      </c>
      <c r="D2065" s="7" t="s">
        <v>661</v>
      </c>
      <c r="E2065" s="7">
        <v>4.5811743636181124</v>
      </c>
      <c r="F2065" s="7">
        <v>0.58665134584560252</v>
      </c>
      <c r="G2065" s="7">
        <v>4.6185840201791581</v>
      </c>
      <c r="H2065" s="7">
        <v>0.99190018923600853</v>
      </c>
      <c r="I2065" s="7">
        <v>4.5811743636181124</v>
      </c>
      <c r="J2065" s="7">
        <v>0.58665134584560252</v>
      </c>
      <c r="K2065" s="7">
        <v>4.6185840201791581</v>
      </c>
      <c r="L2065" s="7">
        <v>0.99190018923600853</v>
      </c>
      <c r="M2065" s="7" t="s">
        <v>684</v>
      </c>
      <c r="N2065" s="7" t="s">
        <v>715</v>
      </c>
      <c r="O2065" s="7" t="s">
        <v>686</v>
      </c>
    </row>
    <row r="2066" spans="2:15" ht="15">
      <c r="B2066" s="6" t="s">
        <v>166</v>
      </c>
      <c r="C2066" s="7" t="s">
        <v>697</v>
      </c>
      <c r="D2066" s="7" t="s">
        <v>661</v>
      </c>
      <c r="E2066" s="7">
        <v>4.5618222320517425</v>
      </c>
      <c r="F2066" s="7">
        <v>0.58417317035450311</v>
      </c>
      <c r="G2066" s="7">
        <v>4.5990738600074224</v>
      </c>
      <c r="H2066" s="7">
        <v>0.99190018923600853</v>
      </c>
      <c r="I2066" s="7">
        <v>4.5618222320517425</v>
      </c>
      <c r="J2066" s="7">
        <v>0.58417317035450311</v>
      </c>
      <c r="K2066" s="7">
        <v>4.5990738600074224</v>
      </c>
      <c r="L2066" s="7">
        <v>0.99190018923600853</v>
      </c>
      <c r="M2066" s="7" t="s">
        <v>684</v>
      </c>
      <c r="N2066" s="7" t="s">
        <v>715</v>
      </c>
      <c r="O2066" s="7" t="s">
        <v>686</v>
      </c>
    </row>
    <row r="2067" spans="2:15" ht="15">
      <c r="B2067" s="6" t="s">
        <v>166</v>
      </c>
      <c r="C2067" s="7" t="s">
        <v>698</v>
      </c>
      <c r="D2067" s="7" t="s">
        <v>661</v>
      </c>
      <c r="E2067" s="7">
        <v>4.5434574131621241</v>
      </c>
      <c r="F2067" s="7">
        <v>0.58182142714137197</v>
      </c>
      <c r="G2067" s="7">
        <v>4.5805590748617888</v>
      </c>
      <c r="H2067" s="7">
        <v>0.99190018923600853</v>
      </c>
      <c r="I2067" s="7">
        <v>4.5434574131621241</v>
      </c>
      <c r="J2067" s="7">
        <v>0.58182142714137197</v>
      </c>
      <c r="K2067" s="7">
        <v>4.5805590748617888</v>
      </c>
      <c r="L2067" s="7">
        <v>0.99190018923600853</v>
      </c>
      <c r="M2067" s="7" t="s">
        <v>684</v>
      </c>
      <c r="N2067" s="7" t="s">
        <v>715</v>
      </c>
      <c r="O2067" s="7" t="s">
        <v>686</v>
      </c>
    </row>
    <row r="2068" spans="2:15" ht="15">
      <c r="B2068" s="6" t="s">
        <v>166</v>
      </c>
      <c r="C2068" s="7" t="s">
        <v>699</v>
      </c>
      <c r="D2068" s="7" t="s">
        <v>661</v>
      </c>
      <c r="E2068" s="7">
        <v>4.5292177943553975</v>
      </c>
      <c r="F2068" s="7">
        <v>0.579997944585532</v>
      </c>
      <c r="G2068" s="7">
        <v>4.5662031759908599</v>
      </c>
      <c r="H2068" s="7">
        <v>0.99190018923600853</v>
      </c>
      <c r="I2068" s="7">
        <v>4.5292177943553975</v>
      </c>
      <c r="J2068" s="7">
        <v>0.579997944585532</v>
      </c>
      <c r="K2068" s="7">
        <v>4.5662031759908599</v>
      </c>
      <c r="L2068" s="7">
        <v>0.99190018923600853</v>
      </c>
      <c r="M2068" s="7" t="s">
        <v>684</v>
      </c>
      <c r="N2068" s="7" t="s">
        <v>715</v>
      </c>
      <c r="O2068" s="7" t="s">
        <v>686</v>
      </c>
    </row>
    <row r="2069" spans="2:15" ht="15">
      <c r="B2069" s="6" t="s">
        <v>166</v>
      </c>
      <c r="C2069" s="7" t="s">
        <v>700</v>
      </c>
      <c r="D2069" s="7" t="s">
        <v>661</v>
      </c>
      <c r="E2069" s="7">
        <v>4.5299650485194496</v>
      </c>
      <c r="F2069" s="7">
        <v>0.58009363569577044</v>
      </c>
      <c r="G2069" s="7">
        <v>4.5669565321976249</v>
      </c>
      <c r="H2069" s="7">
        <v>0.99190018923600853</v>
      </c>
      <c r="I2069" s="7">
        <v>4.5299650485194496</v>
      </c>
      <c r="J2069" s="7">
        <v>0.58009363569577044</v>
      </c>
      <c r="K2069" s="7">
        <v>4.5669565321976249</v>
      </c>
      <c r="L2069" s="7">
        <v>0.99190018923600853</v>
      </c>
      <c r="M2069" s="7" t="s">
        <v>684</v>
      </c>
      <c r="N2069" s="7" t="s">
        <v>715</v>
      </c>
      <c r="O2069" s="7" t="s">
        <v>686</v>
      </c>
    </row>
    <row r="2070" spans="2:15" ht="15">
      <c r="B2070" s="6" t="s">
        <v>166</v>
      </c>
      <c r="C2070" s="7" t="s">
        <v>701</v>
      </c>
      <c r="D2070" s="7" t="s">
        <v>661</v>
      </c>
      <c r="E2070" s="7">
        <v>4.5307123026835008</v>
      </c>
      <c r="F2070" s="7">
        <v>0.58018932680600366</v>
      </c>
      <c r="G2070" s="7">
        <v>4.567709888404389</v>
      </c>
      <c r="H2070" s="7">
        <v>0.99190018923600853</v>
      </c>
      <c r="I2070" s="7">
        <v>4.5307123026835008</v>
      </c>
      <c r="J2070" s="7">
        <v>0.58018932680600366</v>
      </c>
      <c r="K2070" s="7">
        <v>4.567709888404389</v>
      </c>
      <c r="L2070" s="7">
        <v>0.99190018923600853</v>
      </c>
      <c r="M2070" s="7" t="s">
        <v>684</v>
      </c>
      <c r="N2070" s="7" t="s">
        <v>715</v>
      </c>
      <c r="O2070" s="7" t="s">
        <v>686</v>
      </c>
    </row>
    <row r="2071" spans="2:15" ht="15">
      <c r="B2071" s="6" t="s">
        <v>631</v>
      </c>
      <c r="C2071" s="7" t="s">
        <v>683</v>
      </c>
      <c r="D2071" s="7">
        <v>27.546520600000001</v>
      </c>
      <c r="E2071" s="7">
        <v>27.007260800000001</v>
      </c>
      <c r="F2071" s="7">
        <v>5.2782351970139398</v>
      </c>
      <c r="G2071" s="7">
        <v>27.546520600000001</v>
      </c>
      <c r="H2071" s="7">
        <v>0.98042366918746171</v>
      </c>
      <c r="I2071" s="7">
        <v>27.007260800000001</v>
      </c>
      <c r="J2071" s="7">
        <v>5.2782351970139398</v>
      </c>
      <c r="K2071" s="7">
        <v>27.546520600000001</v>
      </c>
      <c r="L2071" s="7">
        <v>0.98042366918746171</v>
      </c>
      <c r="M2071" s="7" t="s">
        <v>684</v>
      </c>
      <c r="N2071" s="7" t="s">
        <v>715</v>
      </c>
      <c r="O2071" s="7" t="s">
        <v>686</v>
      </c>
    </row>
    <row r="2072" spans="2:15" ht="15">
      <c r="B2072" s="6" t="s">
        <v>631</v>
      </c>
      <c r="C2072" s="7" t="s">
        <v>687</v>
      </c>
      <c r="D2072" s="7">
        <v>24.701192200000001</v>
      </c>
      <c r="E2072" s="7">
        <v>24.042399899999999</v>
      </c>
      <c r="F2072" s="7">
        <v>5.439197477014134</v>
      </c>
      <c r="G2072" s="7">
        <v>24.701192200000001</v>
      </c>
      <c r="H2072" s="7">
        <v>0.97332953427243885</v>
      </c>
      <c r="I2072" s="7">
        <v>24.042399899999999</v>
      </c>
      <c r="J2072" s="7">
        <v>5.439197477014134</v>
      </c>
      <c r="K2072" s="7">
        <v>24.701192200000001</v>
      </c>
      <c r="L2072" s="7">
        <v>0.97332953427243885</v>
      </c>
      <c r="M2072" s="7" t="s">
        <v>684</v>
      </c>
      <c r="N2072" s="7" t="s">
        <v>715</v>
      </c>
      <c r="O2072" s="7" t="s">
        <v>686</v>
      </c>
    </row>
    <row r="2073" spans="2:15" ht="15">
      <c r="B2073" s="6" t="s">
        <v>631</v>
      </c>
      <c r="C2073" s="7" t="s">
        <v>688</v>
      </c>
      <c r="D2073" s="7">
        <v>25.229541399999999</v>
      </c>
      <c r="E2073" s="7">
        <v>24.719200399999998</v>
      </c>
      <c r="F2073" s="7">
        <v>4.9631938636077928</v>
      </c>
      <c r="G2073" s="7">
        <v>25.229541399999999</v>
      </c>
      <c r="H2073" s="7">
        <v>0.97977208575023877</v>
      </c>
      <c r="I2073" s="7">
        <v>24.719200399999998</v>
      </c>
      <c r="J2073" s="7">
        <v>4.9631938636077928</v>
      </c>
      <c r="K2073" s="7">
        <v>25.229541399999999</v>
      </c>
      <c r="L2073" s="7">
        <v>0.97977208575023877</v>
      </c>
      <c r="M2073" s="7" t="s">
        <v>684</v>
      </c>
      <c r="N2073" s="7" t="s">
        <v>715</v>
      </c>
      <c r="O2073" s="7" t="s">
        <v>686</v>
      </c>
    </row>
    <row r="2074" spans="2:15" ht="15">
      <c r="B2074" s="6" t="s">
        <v>631</v>
      </c>
      <c r="C2074" s="7" t="s">
        <v>689</v>
      </c>
      <c r="D2074" s="7">
        <v>22.308999999999997</v>
      </c>
      <c r="E2074" s="7">
        <v>21.998999999999999</v>
      </c>
      <c r="F2074" s="7">
        <v>3.0538383852126874</v>
      </c>
      <c r="G2074" s="7">
        <v>22.308999999999997</v>
      </c>
      <c r="H2074" s="7">
        <v>0.9861042628535569</v>
      </c>
      <c r="I2074" s="7">
        <v>21.998999999999999</v>
      </c>
      <c r="J2074" s="7">
        <v>3.0538383852126874</v>
      </c>
      <c r="K2074" s="7">
        <v>22.308999999999997</v>
      </c>
      <c r="L2074" s="7">
        <v>0.9861042628535569</v>
      </c>
      <c r="M2074" s="7" t="s">
        <v>684</v>
      </c>
      <c r="N2074" s="7" t="s">
        <v>715</v>
      </c>
      <c r="O2074" s="7" t="s">
        <v>686</v>
      </c>
    </row>
    <row r="2075" spans="2:15" ht="15">
      <c r="B2075" s="6" t="s">
        <v>631</v>
      </c>
      <c r="C2075" s="7" t="s">
        <v>690</v>
      </c>
      <c r="D2075" s="7">
        <v>24.304000000000002</v>
      </c>
      <c r="E2075" s="7">
        <v>24.123000000000001</v>
      </c>
      <c r="F2075" s="7">
        <v>2.740563583580828</v>
      </c>
      <c r="G2075" s="7">
        <v>24.304000000000002</v>
      </c>
      <c r="H2075" s="7">
        <v>0.99255266622778138</v>
      </c>
      <c r="I2075" s="7">
        <v>24.123000000000001</v>
      </c>
      <c r="J2075" s="7">
        <v>2.740563583580828</v>
      </c>
      <c r="K2075" s="7">
        <v>24.304000000000002</v>
      </c>
      <c r="L2075" s="7">
        <v>0.99255266622778138</v>
      </c>
      <c r="M2075" s="7" t="s">
        <v>684</v>
      </c>
      <c r="N2075" s="7" t="s">
        <v>715</v>
      </c>
      <c r="O2075" s="7" t="s">
        <v>686</v>
      </c>
    </row>
    <row r="2076" spans="2:15" ht="15">
      <c r="B2076" s="6" t="s">
        <v>631</v>
      </c>
      <c r="C2076" s="7" t="s">
        <v>691</v>
      </c>
      <c r="D2076" s="7">
        <v>23.061</v>
      </c>
      <c r="E2076" s="7">
        <v>22.422000000000001</v>
      </c>
      <c r="F2076" s="7">
        <v>5.3158111164032373</v>
      </c>
      <c r="G2076" s="7">
        <v>23.061</v>
      </c>
      <c r="H2076" s="7">
        <v>0.97229088070768832</v>
      </c>
      <c r="I2076" s="7">
        <v>22.422000000000001</v>
      </c>
      <c r="J2076" s="7">
        <v>5.3158111164032373</v>
      </c>
      <c r="K2076" s="7">
        <v>23.061</v>
      </c>
      <c r="L2076" s="7">
        <v>0.97229088070768832</v>
      </c>
      <c r="M2076" s="7" t="s">
        <v>684</v>
      </c>
      <c r="N2076" s="7" t="s">
        <v>715</v>
      </c>
      <c r="O2076" s="7" t="s">
        <v>686</v>
      </c>
    </row>
    <row r="2077" spans="2:15" ht="15">
      <c r="B2077" s="6" t="s">
        <v>631</v>
      </c>
      <c r="C2077" s="7" t="s">
        <v>692</v>
      </c>
      <c r="D2077" s="7" t="s">
        <v>661</v>
      </c>
      <c r="E2077" s="7">
        <v>22.336258819349275</v>
      </c>
      <c r="F2077" s="7">
        <v>4.4029235502200734</v>
      </c>
      <c r="G2077" s="7">
        <v>22.782702558329866</v>
      </c>
      <c r="H2077" s="7">
        <v>0.98040426776245815</v>
      </c>
      <c r="I2077" s="7">
        <v>22.336258819349275</v>
      </c>
      <c r="J2077" s="7">
        <v>4.4029235502200734</v>
      </c>
      <c r="K2077" s="7">
        <v>22.782702558329866</v>
      </c>
      <c r="L2077" s="7">
        <v>0.98040426776245815</v>
      </c>
      <c r="M2077" s="7" t="s">
        <v>684</v>
      </c>
      <c r="N2077" s="7" t="s">
        <v>715</v>
      </c>
      <c r="O2077" s="7" t="s">
        <v>686</v>
      </c>
    </row>
    <row r="2078" spans="2:15" ht="15">
      <c r="B2078" s="6" t="s">
        <v>631</v>
      </c>
      <c r="C2078" s="7" t="s">
        <v>693</v>
      </c>
      <c r="D2078" s="7" t="s">
        <v>661</v>
      </c>
      <c r="E2078" s="7">
        <v>22.249914137280545</v>
      </c>
      <c r="F2078" s="7">
        <v>4.3867434897345028</v>
      </c>
      <c r="G2078" s="7">
        <v>22.694786450105489</v>
      </c>
      <c r="H2078" s="7">
        <v>0.98039759863777542</v>
      </c>
      <c r="I2078" s="7">
        <v>22.249914137280545</v>
      </c>
      <c r="J2078" s="7">
        <v>4.3867434897345028</v>
      </c>
      <c r="K2078" s="7">
        <v>22.694786450105489</v>
      </c>
      <c r="L2078" s="7">
        <v>0.98039759863777542</v>
      </c>
      <c r="M2078" s="7" t="s">
        <v>684</v>
      </c>
      <c r="N2078" s="7" t="s">
        <v>715</v>
      </c>
      <c r="O2078" s="7" t="s">
        <v>686</v>
      </c>
    </row>
    <row r="2079" spans="2:15" ht="15">
      <c r="B2079" s="6" t="s">
        <v>631</v>
      </c>
      <c r="C2079" s="7" t="s">
        <v>694</v>
      </c>
      <c r="D2079" s="7" t="s">
        <v>661</v>
      </c>
      <c r="E2079" s="7">
        <v>22.16226922570749</v>
      </c>
      <c r="F2079" s="7">
        <v>4.3704681854681695</v>
      </c>
      <c r="G2079" s="7">
        <v>22.605574035784109</v>
      </c>
      <c r="H2079" s="7">
        <v>0.98038957960656614</v>
      </c>
      <c r="I2079" s="7">
        <v>22.16226922570749</v>
      </c>
      <c r="J2079" s="7">
        <v>4.3704681854681695</v>
      </c>
      <c r="K2079" s="7">
        <v>22.605574035784109</v>
      </c>
      <c r="L2079" s="7">
        <v>0.98038957960656614</v>
      </c>
      <c r="M2079" s="7" t="s">
        <v>684</v>
      </c>
      <c r="N2079" s="7" t="s">
        <v>715</v>
      </c>
      <c r="O2079" s="7" t="s">
        <v>686</v>
      </c>
    </row>
    <row r="2080" spans="2:15" ht="15">
      <c r="B2080" s="6" t="s">
        <v>631</v>
      </c>
      <c r="C2080" s="7" t="s">
        <v>695</v>
      </c>
      <c r="D2080" s="7" t="s">
        <v>661</v>
      </c>
      <c r="E2080" s="7">
        <v>22.089078251143871</v>
      </c>
      <c r="F2080" s="7">
        <v>4.3570647518816639</v>
      </c>
      <c r="G2080" s="7">
        <v>22.531109089077042</v>
      </c>
      <c r="H2080" s="7">
        <v>0.98038131029477527</v>
      </c>
      <c r="I2080" s="7">
        <v>22.089078251143871</v>
      </c>
      <c r="J2080" s="7">
        <v>4.3570647518816639</v>
      </c>
      <c r="K2080" s="7">
        <v>22.531109089077042</v>
      </c>
      <c r="L2080" s="7">
        <v>0.98038131029477527</v>
      </c>
      <c r="M2080" s="7" t="s">
        <v>684</v>
      </c>
      <c r="N2080" s="7" t="s">
        <v>715</v>
      </c>
      <c r="O2080" s="7" t="s">
        <v>686</v>
      </c>
    </row>
    <row r="2081" spans="2:15" ht="15">
      <c r="B2081" s="6" t="s">
        <v>631</v>
      </c>
      <c r="C2081" s="7" t="s">
        <v>696</v>
      </c>
      <c r="D2081" s="7" t="s">
        <v>661</v>
      </c>
      <c r="E2081" s="7">
        <v>22.022810167805495</v>
      </c>
      <c r="F2081" s="7">
        <v>4.3451412291625546</v>
      </c>
      <c r="G2081" s="7">
        <v>22.463727044685093</v>
      </c>
      <c r="H2081" s="7">
        <v>0.98037205152989437</v>
      </c>
      <c r="I2081" s="7">
        <v>22.022810167805495</v>
      </c>
      <c r="J2081" s="7">
        <v>4.3451412291625546</v>
      </c>
      <c r="K2081" s="7">
        <v>22.463727044685093</v>
      </c>
      <c r="L2081" s="7">
        <v>0.98037205152989437</v>
      </c>
      <c r="M2081" s="7" t="s">
        <v>684</v>
      </c>
      <c r="N2081" s="7" t="s">
        <v>715</v>
      </c>
      <c r="O2081" s="7" t="s">
        <v>686</v>
      </c>
    </row>
    <row r="2082" spans="2:15" ht="15">
      <c r="B2082" s="6" t="s">
        <v>631</v>
      </c>
      <c r="C2082" s="7" t="s">
        <v>697</v>
      </c>
      <c r="D2082" s="7" t="s">
        <v>661</v>
      </c>
      <c r="E2082" s="7">
        <v>21.961978149235183</v>
      </c>
      <c r="F2082" s="7">
        <v>4.3342784969857471</v>
      </c>
      <c r="G2082" s="7">
        <v>22.401887829191487</v>
      </c>
      <c r="H2082" s="7">
        <v>0.98036282998511104</v>
      </c>
      <c r="I2082" s="7">
        <v>21.961978149235183</v>
      </c>
      <c r="J2082" s="7">
        <v>4.3342784969857471</v>
      </c>
      <c r="K2082" s="7">
        <v>22.401887829191487</v>
      </c>
      <c r="L2082" s="7">
        <v>0.98036282998511104</v>
      </c>
      <c r="M2082" s="7" t="s">
        <v>684</v>
      </c>
      <c r="N2082" s="7" t="s">
        <v>715</v>
      </c>
      <c r="O2082" s="7" t="s">
        <v>686</v>
      </c>
    </row>
    <row r="2083" spans="2:15" ht="15">
      <c r="B2083" s="6" t="s">
        <v>631</v>
      </c>
      <c r="C2083" s="7" t="s">
        <v>698</v>
      </c>
      <c r="D2083" s="7" t="s">
        <v>661</v>
      </c>
      <c r="E2083" s="7">
        <v>21.903633759658895</v>
      </c>
      <c r="F2083" s="7">
        <v>4.3238216815565282</v>
      </c>
      <c r="G2083" s="7">
        <v>22.342570276776456</v>
      </c>
      <c r="H2083" s="7">
        <v>0.98035425147240984</v>
      </c>
      <c r="I2083" s="7">
        <v>21.903633759658895</v>
      </c>
      <c r="J2083" s="7">
        <v>4.3238216815565282</v>
      </c>
      <c r="K2083" s="7">
        <v>22.342570276776456</v>
      </c>
      <c r="L2083" s="7">
        <v>0.98035425147240984</v>
      </c>
      <c r="M2083" s="7" t="s">
        <v>684</v>
      </c>
      <c r="N2083" s="7" t="s">
        <v>715</v>
      </c>
      <c r="O2083" s="7" t="s">
        <v>686</v>
      </c>
    </row>
    <row r="2084" spans="2:15" ht="15">
      <c r="B2084" s="6" t="s">
        <v>631</v>
      </c>
      <c r="C2084" s="7" t="s">
        <v>699</v>
      </c>
      <c r="D2084" s="7" t="s">
        <v>661</v>
      </c>
      <c r="E2084" s="7">
        <v>21.866571621389355</v>
      </c>
      <c r="F2084" s="7">
        <v>4.3176590279747558</v>
      </c>
      <c r="G2084" s="7">
        <v>22.304979291856753</v>
      </c>
      <c r="H2084" s="7">
        <v>0.98034485193951937</v>
      </c>
      <c r="I2084" s="7">
        <v>21.866571621389355</v>
      </c>
      <c r="J2084" s="7">
        <v>4.3176590279747558</v>
      </c>
      <c r="K2084" s="7">
        <v>22.304979291856753</v>
      </c>
      <c r="L2084" s="7">
        <v>0.98034485193951937</v>
      </c>
      <c r="M2084" s="7" t="s">
        <v>684</v>
      </c>
      <c r="N2084" s="7" t="s">
        <v>715</v>
      </c>
      <c r="O2084" s="7" t="s">
        <v>686</v>
      </c>
    </row>
    <row r="2085" spans="2:15" ht="15">
      <c r="B2085" s="6" t="s">
        <v>631</v>
      </c>
      <c r="C2085" s="7" t="s">
        <v>700</v>
      </c>
      <c r="D2085" s="7" t="s">
        <v>661</v>
      </c>
      <c r="E2085" s="7">
        <v>21.899489014342652</v>
      </c>
      <c r="F2085" s="7">
        <v>4.325321570316385</v>
      </c>
      <c r="G2085" s="7">
        <v>22.338773562651191</v>
      </c>
      <c r="H2085" s="7">
        <v>0.9803353327756994</v>
      </c>
      <c r="I2085" s="7">
        <v>21.899489014342652</v>
      </c>
      <c r="J2085" s="7">
        <v>4.325321570316385</v>
      </c>
      <c r="K2085" s="7">
        <v>22.338773562651191</v>
      </c>
      <c r="L2085" s="7">
        <v>0.9803353327756994</v>
      </c>
      <c r="M2085" s="7" t="s">
        <v>684</v>
      </c>
      <c r="N2085" s="7" t="s">
        <v>715</v>
      </c>
      <c r="O2085" s="7" t="s">
        <v>686</v>
      </c>
    </row>
    <row r="2086" spans="2:15" ht="15">
      <c r="B2086" s="6" t="s">
        <v>631</v>
      </c>
      <c r="C2086" s="7" t="s">
        <v>701</v>
      </c>
      <c r="D2086" s="7" t="s">
        <v>661</v>
      </c>
      <c r="E2086" s="7">
        <v>21.932406407295943</v>
      </c>
      <c r="F2086" s="7">
        <v>4.3329841126580133</v>
      </c>
      <c r="G2086" s="7">
        <v>22.372567833445622</v>
      </c>
      <c r="H2086" s="7">
        <v>0.98032584236970488</v>
      </c>
      <c r="I2086" s="7">
        <v>21.932406407295943</v>
      </c>
      <c r="J2086" s="7">
        <v>4.3329841126580133</v>
      </c>
      <c r="K2086" s="7">
        <v>22.372567833445622</v>
      </c>
      <c r="L2086" s="7">
        <v>0.98032584236970488</v>
      </c>
      <c r="M2086" s="7" t="s">
        <v>684</v>
      </c>
      <c r="N2086" s="7" t="s">
        <v>715</v>
      </c>
      <c r="O2086" s="7" t="s">
        <v>686</v>
      </c>
    </row>
    <row r="2087" spans="2:15" ht="15">
      <c r="B2087" s="6" t="s">
        <v>584</v>
      </c>
      <c r="C2087" s="7" t="s">
        <v>683</v>
      </c>
      <c r="D2087" s="7">
        <v>22.875614585317727</v>
      </c>
      <c r="E2087" s="7">
        <v>22.464001</v>
      </c>
      <c r="F2087" s="7">
        <v>4.3200002000000044</v>
      </c>
      <c r="G2087" s="7">
        <v>22.875614585317727</v>
      </c>
      <c r="H2087" s="7">
        <v>0.98200644691828676</v>
      </c>
      <c r="I2087" s="7">
        <v>22.464001</v>
      </c>
      <c r="J2087" s="7">
        <v>4.3200002000000044</v>
      </c>
      <c r="K2087" s="7">
        <v>22.875614585317727</v>
      </c>
      <c r="L2087" s="7">
        <v>0.98200644691828676</v>
      </c>
      <c r="M2087" s="7" t="s">
        <v>684</v>
      </c>
      <c r="N2087" s="7" t="s">
        <v>715</v>
      </c>
      <c r="O2087" s="7" t="s">
        <v>686</v>
      </c>
    </row>
    <row r="2088" spans="2:15" ht="15">
      <c r="B2088" s="6" t="s">
        <v>584</v>
      </c>
      <c r="C2088" s="7" t="s">
        <v>687</v>
      </c>
      <c r="D2088" s="7">
        <v>23.263912906439472</v>
      </c>
      <c r="E2088" s="7">
        <v>22.464001</v>
      </c>
      <c r="F2088" s="7">
        <v>6.0479999000000007</v>
      </c>
      <c r="G2088" s="7">
        <v>23.263912906439472</v>
      </c>
      <c r="H2088" s="7">
        <v>0.96561576250493719</v>
      </c>
      <c r="I2088" s="7">
        <v>22.464001</v>
      </c>
      <c r="J2088" s="7">
        <v>6.0479999000000007</v>
      </c>
      <c r="K2088" s="7">
        <v>23.263912906439472</v>
      </c>
      <c r="L2088" s="7">
        <v>0.96561576250493719</v>
      </c>
      <c r="M2088" s="7" t="s">
        <v>684</v>
      </c>
      <c r="N2088" s="7" t="s">
        <v>715</v>
      </c>
      <c r="O2088" s="7" t="s">
        <v>686</v>
      </c>
    </row>
    <row r="2089" spans="2:15" ht="15">
      <c r="B2089" s="6" t="s">
        <v>584</v>
      </c>
      <c r="C2089" s="7" t="s">
        <v>688</v>
      </c>
      <c r="D2089" s="7">
        <v>21.374179563201952</v>
      </c>
      <c r="E2089" s="7">
        <v>20.736000000000001</v>
      </c>
      <c r="F2089" s="7">
        <v>5.1839999999999993</v>
      </c>
      <c r="G2089" s="7">
        <v>21.374179563201952</v>
      </c>
      <c r="H2089" s="7">
        <v>0.97014250014533188</v>
      </c>
      <c r="I2089" s="7">
        <v>20.736000000000001</v>
      </c>
      <c r="J2089" s="7">
        <v>5.1839999999999993</v>
      </c>
      <c r="K2089" s="7">
        <v>21.374179563201952</v>
      </c>
      <c r="L2089" s="7">
        <v>0.97014250014533188</v>
      </c>
      <c r="M2089" s="7" t="s">
        <v>684</v>
      </c>
      <c r="N2089" s="7" t="s">
        <v>715</v>
      </c>
      <c r="O2089" s="7" t="s">
        <v>686</v>
      </c>
    </row>
    <row r="2090" spans="2:15" ht="15">
      <c r="B2090" s="6" t="s">
        <v>584</v>
      </c>
      <c r="C2090" s="7" t="s">
        <v>689</v>
      </c>
      <c r="D2090" s="7">
        <v>20.170283091716882</v>
      </c>
      <c r="E2090" s="7">
        <v>19.872</v>
      </c>
      <c r="F2090" s="7">
        <v>3.4559999999999929</v>
      </c>
      <c r="G2090" s="7">
        <v>20.170283091716882</v>
      </c>
      <c r="H2090" s="7">
        <v>0.98521175481967449</v>
      </c>
      <c r="I2090" s="7">
        <v>19.872</v>
      </c>
      <c r="J2090" s="7">
        <v>3.4559999999999929</v>
      </c>
      <c r="K2090" s="7">
        <v>20.170283091716882</v>
      </c>
      <c r="L2090" s="7">
        <v>0.98521175481967449</v>
      </c>
      <c r="M2090" s="7" t="s">
        <v>684</v>
      </c>
      <c r="N2090" s="7" t="s">
        <v>715</v>
      </c>
      <c r="O2090" s="7" t="s">
        <v>686</v>
      </c>
    </row>
    <row r="2091" spans="2:15" ht="15">
      <c r="B2091" s="6" t="s">
        <v>584</v>
      </c>
      <c r="C2091" s="7" t="s">
        <v>690</v>
      </c>
      <c r="D2091" s="7">
        <v>21.181220361442822</v>
      </c>
      <c r="E2091" s="7">
        <v>20.736000000000001</v>
      </c>
      <c r="F2091" s="7">
        <v>4.3199999999999994</v>
      </c>
      <c r="G2091" s="7">
        <v>21.181220361442822</v>
      </c>
      <c r="H2091" s="7">
        <v>0.97898041973760508</v>
      </c>
      <c r="I2091" s="7">
        <v>20.736000000000001</v>
      </c>
      <c r="J2091" s="7">
        <v>4.3199999999999994</v>
      </c>
      <c r="K2091" s="7">
        <v>21.181220361442822</v>
      </c>
      <c r="L2091" s="7">
        <v>0.97898041973760508</v>
      </c>
      <c r="M2091" s="7" t="s">
        <v>684</v>
      </c>
      <c r="N2091" s="7" t="s">
        <v>715</v>
      </c>
      <c r="O2091" s="7" t="s">
        <v>686</v>
      </c>
    </row>
    <row r="2092" spans="2:15" ht="15">
      <c r="B2092" s="6" t="s">
        <v>584</v>
      </c>
      <c r="C2092" s="7" t="s">
        <v>691</v>
      </c>
      <c r="D2092" s="7">
        <v>23.263911966821055</v>
      </c>
      <c r="E2092" s="7">
        <v>22.463999999999999</v>
      </c>
      <c r="F2092" s="7">
        <v>6.0479999999999956</v>
      </c>
      <c r="G2092" s="7">
        <v>23.263911966821055</v>
      </c>
      <c r="H2092" s="7">
        <v>0.96561575852066972</v>
      </c>
      <c r="I2092" s="7">
        <v>22.463999999999999</v>
      </c>
      <c r="J2092" s="7">
        <v>6.0479999999999956</v>
      </c>
      <c r="K2092" s="7">
        <v>23.263911966821055</v>
      </c>
      <c r="L2092" s="7">
        <v>0.96561575852066972</v>
      </c>
      <c r="M2092" s="7" t="s">
        <v>684</v>
      </c>
      <c r="N2092" s="7" t="s">
        <v>715</v>
      </c>
      <c r="O2092" s="7" t="s">
        <v>686</v>
      </c>
    </row>
    <row r="2093" spans="2:15" ht="15">
      <c r="B2093" s="6" t="s">
        <v>584</v>
      </c>
      <c r="C2093" s="7" t="s">
        <v>692</v>
      </c>
      <c r="D2093" s="7" t="s">
        <v>661</v>
      </c>
      <c r="E2093" s="7">
        <v>19.983119690883662</v>
      </c>
      <c r="F2093" s="7">
        <v>4.592337674939202</v>
      </c>
      <c r="G2093" s="7">
        <v>20.504015165348672</v>
      </c>
      <c r="H2093" s="7">
        <v>0.97459544044108437</v>
      </c>
      <c r="I2093" s="7">
        <v>19.983119690883662</v>
      </c>
      <c r="J2093" s="7">
        <v>4.592337674939202</v>
      </c>
      <c r="K2093" s="7">
        <v>20.504015165348672</v>
      </c>
      <c r="L2093" s="7">
        <v>0.97459544044108437</v>
      </c>
      <c r="M2093" s="7" t="s">
        <v>684</v>
      </c>
      <c r="N2093" s="7" t="s">
        <v>715</v>
      </c>
      <c r="O2093" s="7" t="s">
        <v>686</v>
      </c>
    </row>
    <row r="2094" spans="2:15" ht="15">
      <c r="B2094" s="6" t="s">
        <v>584</v>
      </c>
      <c r="C2094" s="7" t="s">
        <v>693</v>
      </c>
      <c r="D2094" s="7" t="s">
        <v>661</v>
      </c>
      <c r="E2094" s="7">
        <v>19.905871476202517</v>
      </c>
      <c r="F2094" s="7">
        <v>4.5745851972435485</v>
      </c>
      <c r="G2094" s="7">
        <v>20.424753338876158</v>
      </c>
      <c r="H2094" s="7">
        <v>0.97459544044108437</v>
      </c>
      <c r="I2094" s="7">
        <v>19.905871476202517</v>
      </c>
      <c r="J2094" s="7">
        <v>4.5745851972435485</v>
      </c>
      <c r="K2094" s="7">
        <v>20.424753338876158</v>
      </c>
      <c r="L2094" s="7">
        <v>0.97459544044108437</v>
      </c>
      <c r="M2094" s="7" t="s">
        <v>684</v>
      </c>
      <c r="N2094" s="7" t="s">
        <v>715</v>
      </c>
      <c r="O2094" s="7" t="s">
        <v>686</v>
      </c>
    </row>
    <row r="2095" spans="2:15" ht="15">
      <c r="B2095" s="6" t="s">
        <v>584</v>
      </c>
      <c r="C2095" s="7" t="s">
        <v>694</v>
      </c>
      <c r="D2095" s="7" t="s">
        <v>661</v>
      </c>
      <c r="E2095" s="7">
        <v>19.827460012025529</v>
      </c>
      <c r="F2095" s="7">
        <v>4.5565653921952327</v>
      </c>
      <c r="G2095" s="7">
        <v>20.344297940745527</v>
      </c>
      <c r="H2095" s="7">
        <v>0.97459544044108426</v>
      </c>
      <c r="I2095" s="7">
        <v>19.827460012025529</v>
      </c>
      <c r="J2095" s="7">
        <v>4.5565653921952327</v>
      </c>
      <c r="K2095" s="7">
        <v>20.344297940745527</v>
      </c>
      <c r="L2095" s="7">
        <v>0.97459544044108426</v>
      </c>
      <c r="M2095" s="7" t="s">
        <v>684</v>
      </c>
      <c r="N2095" s="7" t="s">
        <v>715</v>
      </c>
      <c r="O2095" s="7" t="s">
        <v>686</v>
      </c>
    </row>
    <row r="2096" spans="2:15" ht="15">
      <c r="B2096" s="6" t="s">
        <v>584</v>
      </c>
      <c r="C2096" s="7" t="s">
        <v>695</v>
      </c>
      <c r="D2096" s="7" t="s">
        <v>661</v>
      </c>
      <c r="E2096" s="7">
        <v>19.761979753365104</v>
      </c>
      <c r="F2096" s="7">
        <v>4.5415173184478403</v>
      </c>
      <c r="G2096" s="7">
        <v>20.277110822949457</v>
      </c>
      <c r="H2096" s="7">
        <v>0.97459544044108437</v>
      </c>
      <c r="I2096" s="7">
        <v>19.761979753365104</v>
      </c>
      <c r="J2096" s="7">
        <v>4.5415173184478403</v>
      </c>
      <c r="K2096" s="7">
        <v>20.277110822949457</v>
      </c>
      <c r="L2096" s="7">
        <v>0.97459544044108437</v>
      </c>
      <c r="M2096" s="7" t="s">
        <v>684</v>
      </c>
      <c r="N2096" s="7" t="s">
        <v>715</v>
      </c>
      <c r="O2096" s="7" t="s">
        <v>686</v>
      </c>
    </row>
    <row r="2097" spans="2:15" ht="15">
      <c r="B2097" s="6" t="s">
        <v>584</v>
      </c>
      <c r="C2097" s="7" t="s">
        <v>696</v>
      </c>
      <c r="D2097" s="7" t="s">
        <v>661</v>
      </c>
      <c r="E2097" s="7">
        <v>19.702693054919031</v>
      </c>
      <c r="F2097" s="7">
        <v>4.527892592023341</v>
      </c>
      <c r="G2097" s="7">
        <v>20.216278711505105</v>
      </c>
      <c r="H2097" s="7">
        <v>0.97459544044108415</v>
      </c>
      <c r="I2097" s="7">
        <v>19.702693054919031</v>
      </c>
      <c r="J2097" s="7">
        <v>4.527892592023341</v>
      </c>
      <c r="K2097" s="7">
        <v>20.216278711505105</v>
      </c>
      <c r="L2097" s="7">
        <v>0.97459544044108415</v>
      </c>
      <c r="M2097" s="7" t="s">
        <v>684</v>
      </c>
      <c r="N2097" s="7" t="s">
        <v>715</v>
      </c>
      <c r="O2097" s="7" t="s">
        <v>686</v>
      </c>
    </row>
    <row r="2098" spans="2:15" ht="15">
      <c r="B2098" s="6" t="s">
        <v>584</v>
      </c>
      <c r="C2098" s="7" t="s">
        <v>697</v>
      </c>
      <c r="D2098" s="7" t="s">
        <v>661</v>
      </c>
      <c r="E2098" s="7">
        <v>19.64826972834674</v>
      </c>
      <c r="F2098" s="7">
        <v>4.5153855212115985</v>
      </c>
      <c r="G2098" s="7">
        <v>20.160436744352396</v>
      </c>
      <c r="H2098" s="7">
        <v>0.97459544044108415</v>
      </c>
      <c r="I2098" s="7">
        <v>19.64826972834674</v>
      </c>
      <c r="J2098" s="7">
        <v>4.5153855212115985</v>
      </c>
      <c r="K2098" s="7">
        <v>20.160436744352396</v>
      </c>
      <c r="L2098" s="7">
        <v>0.97459544044108415</v>
      </c>
      <c r="M2098" s="7" t="s">
        <v>684</v>
      </c>
      <c r="N2098" s="7" t="s">
        <v>715</v>
      </c>
      <c r="O2098" s="7" t="s">
        <v>686</v>
      </c>
    </row>
    <row r="2099" spans="2:15" ht="15">
      <c r="B2099" s="6" t="s">
        <v>584</v>
      </c>
      <c r="C2099" s="7" t="s">
        <v>698</v>
      </c>
      <c r="D2099" s="7" t="s">
        <v>661</v>
      </c>
      <c r="E2099" s="7">
        <v>19.59607195746559</v>
      </c>
      <c r="F2099" s="7">
        <v>4.503389907239729</v>
      </c>
      <c r="G2099" s="7">
        <v>20.106878345949127</v>
      </c>
      <c r="H2099" s="7">
        <v>0.97459544044108426</v>
      </c>
      <c r="I2099" s="7">
        <v>19.59607195746559</v>
      </c>
      <c r="J2099" s="7">
        <v>4.503389907239729</v>
      </c>
      <c r="K2099" s="7">
        <v>20.106878345949127</v>
      </c>
      <c r="L2099" s="7">
        <v>0.97459544044108426</v>
      </c>
      <c r="M2099" s="7" t="s">
        <v>684</v>
      </c>
      <c r="N2099" s="7" t="s">
        <v>715</v>
      </c>
      <c r="O2099" s="7" t="s">
        <v>686</v>
      </c>
    </row>
    <row r="2100" spans="2:15" ht="15">
      <c r="B2100" s="6" t="s">
        <v>584</v>
      </c>
      <c r="C2100" s="7" t="s">
        <v>699</v>
      </c>
      <c r="D2100" s="7" t="s">
        <v>661</v>
      </c>
      <c r="E2100" s="7">
        <v>19.562914339127161</v>
      </c>
      <c r="F2100" s="7">
        <v>4.4957699268631872</v>
      </c>
      <c r="G2100" s="7">
        <v>20.072856415451053</v>
      </c>
      <c r="H2100" s="7">
        <v>0.97459544044108415</v>
      </c>
      <c r="I2100" s="7">
        <v>19.562914339127161</v>
      </c>
      <c r="J2100" s="7">
        <v>4.4957699268631872</v>
      </c>
      <c r="K2100" s="7">
        <v>20.072856415451053</v>
      </c>
      <c r="L2100" s="7">
        <v>0.97459544044108415</v>
      </c>
      <c r="M2100" s="7" t="s">
        <v>684</v>
      </c>
      <c r="N2100" s="7" t="s">
        <v>715</v>
      </c>
      <c r="O2100" s="7" t="s">
        <v>686</v>
      </c>
    </row>
    <row r="2101" spans="2:15" ht="15">
      <c r="B2101" s="6" t="s">
        <v>584</v>
      </c>
      <c r="C2101" s="7" t="s">
        <v>700</v>
      </c>
      <c r="D2101" s="7" t="s">
        <v>661</v>
      </c>
      <c r="E2101" s="7">
        <v>19.592363863714862</v>
      </c>
      <c r="F2101" s="7">
        <v>4.5025377470716963</v>
      </c>
      <c r="G2101" s="7">
        <v>20.103073594154836</v>
      </c>
      <c r="H2101" s="7">
        <v>0.97459544044108426</v>
      </c>
      <c r="I2101" s="7">
        <v>19.592363863714862</v>
      </c>
      <c r="J2101" s="7">
        <v>4.5025377470716963</v>
      </c>
      <c r="K2101" s="7">
        <v>20.103073594154836</v>
      </c>
      <c r="L2101" s="7">
        <v>0.97459544044108426</v>
      </c>
      <c r="M2101" s="7" t="s">
        <v>684</v>
      </c>
      <c r="N2101" s="7" t="s">
        <v>715</v>
      </c>
      <c r="O2101" s="7" t="s">
        <v>686</v>
      </c>
    </row>
    <row r="2102" spans="2:15" ht="15">
      <c r="B2102" s="6" t="s">
        <v>584</v>
      </c>
      <c r="C2102" s="7" t="s">
        <v>701</v>
      </c>
      <c r="D2102" s="7" t="s">
        <v>661</v>
      </c>
      <c r="E2102" s="7">
        <v>19.621813388302552</v>
      </c>
      <c r="F2102" s="7">
        <v>4.5093055672802071</v>
      </c>
      <c r="G2102" s="7">
        <v>20.133290772858608</v>
      </c>
      <c r="H2102" s="7">
        <v>0.97459544044108426</v>
      </c>
      <c r="I2102" s="7">
        <v>19.621813388302552</v>
      </c>
      <c r="J2102" s="7">
        <v>4.5093055672802071</v>
      </c>
      <c r="K2102" s="7">
        <v>20.133290772858608</v>
      </c>
      <c r="L2102" s="7">
        <v>0.97459544044108426</v>
      </c>
      <c r="M2102" s="7" t="s">
        <v>684</v>
      </c>
      <c r="N2102" s="7" t="s">
        <v>715</v>
      </c>
      <c r="O2102" s="7" t="s">
        <v>686</v>
      </c>
    </row>
    <row r="2103" spans="2:15" ht="15">
      <c r="B2103" s="6" t="s">
        <v>67</v>
      </c>
      <c r="C2103" s="7" t="s">
        <v>683</v>
      </c>
      <c r="D2103" s="7">
        <v>8.6540450999999994</v>
      </c>
      <c r="E2103" s="7">
        <v>8.5299996999999994</v>
      </c>
      <c r="F2103" s="7">
        <v>1.4600005859018998</v>
      </c>
      <c r="G2103" s="7">
        <v>8.6540450999999976</v>
      </c>
      <c r="H2103" s="7">
        <v>0.98566619441352366</v>
      </c>
      <c r="I2103" s="7">
        <v>8.5299996999999994</v>
      </c>
      <c r="J2103" s="7">
        <v>1.4600005859018998</v>
      </c>
      <c r="K2103" s="7">
        <v>8.6540450999999976</v>
      </c>
      <c r="L2103" s="7">
        <v>0.98566619441352366</v>
      </c>
      <c r="M2103" s="7" t="s">
        <v>684</v>
      </c>
      <c r="N2103" s="7" t="s">
        <v>716</v>
      </c>
      <c r="O2103" s="7" t="s">
        <v>686</v>
      </c>
    </row>
    <row r="2104" spans="2:15" ht="15">
      <c r="B2104" s="6" t="s">
        <v>67</v>
      </c>
      <c r="C2104" s="7" t="s">
        <v>687</v>
      </c>
      <c r="D2104" s="7">
        <v>7.9345400000000001</v>
      </c>
      <c r="E2104" s="7">
        <v>7.87</v>
      </c>
      <c r="F2104" s="7">
        <v>1.0099628763474418</v>
      </c>
      <c r="G2104" s="7">
        <v>7.9345400000000001</v>
      </c>
      <c r="H2104" s="7">
        <v>0.99186594307924592</v>
      </c>
      <c r="I2104" s="7">
        <v>7.87</v>
      </c>
      <c r="J2104" s="7">
        <v>1.0099628763474418</v>
      </c>
      <c r="K2104" s="7">
        <v>7.9345400000000001</v>
      </c>
      <c r="L2104" s="7">
        <v>0.99186594307924592</v>
      </c>
      <c r="M2104" s="7" t="s">
        <v>684</v>
      </c>
      <c r="N2104" s="7" t="s">
        <v>716</v>
      </c>
      <c r="O2104" s="7" t="s">
        <v>686</v>
      </c>
    </row>
    <row r="2105" spans="2:15" ht="15">
      <c r="B2105" s="6" t="s">
        <v>67</v>
      </c>
      <c r="C2105" s="7" t="s">
        <v>688</v>
      </c>
      <c r="D2105" s="7">
        <v>9.9575099999999992</v>
      </c>
      <c r="E2105" s="7">
        <v>9.8800000000000008</v>
      </c>
      <c r="F2105" s="7">
        <v>1.2400021774577508</v>
      </c>
      <c r="G2105" s="7">
        <v>9.9575099999999992</v>
      </c>
      <c r="H2105" s="7">
        <v>0.99221592546731074</v>
      </c>
      <c r="I2105" s="7">
        <v>9.8800000000000008</v>
      </c>
      <c r="J2105" s="7">
        <v>1.2400021774577508</v>
      </c>
      <c r="K2105" s="7">
        <v>9.9575099999999992</v>
      </c>
      <c r="L2105" s="7">
        <v>0.99221592546731074</v>
      </c>
      <c r="M2105" s="7" t="s">
        <v>684</v>
      </c>
      <c r="N2105" s="7" t="s">
        <v>716</v>
      </c>
      <c r="O2105" s="7" t="s">
        <v>686</v>
      </c>
    </row>
    <row r="2106" spans="2:15" ht="15">
      <c r="B2106" s="6" t="s">
        <v>67</v>
      </c>
      <c r="C2106" s="7" t="s">
        <v>689</v>
      </c>
      <c r="D2106" s="7">
        <v>7.27</v>
      </c>
      <c r="E2106" s="7">
        <v>7.27</v>
      </c>
      <c r="F2106" s="7" t="s">
        <v>661</v>
      </c>
      <c r="G2106" s="7">
        <v>7.27</v>
      </c>
      <c r="H2106" s="7">
        <v>1</v>
      </c>
      <c r="I2106" s="7">
        <v>7.27</v>
      </c>
      <c r="J2106" s="7" t="s">
        <v>661</v>
      </c>
      <c r="K2106" s="7">
        <v>7.27</v>
      </c>
      <c r="L2106" s="7">
        <v>1</v>
      </c>
      <c r="M2106" s="7" t="s">
        <v>684</v>
      </c>
      <c r="N2106" s="7" t="s">
        <v>716</v>
      </c>
      <c r="O2106" s="7" t="s">
        <v>686</v>
      </c>
    </row>
    <row r="2107" spans="2:15" ht="15">
      <c r="B2107" s="6" t="s">
        <v>67</v>
      </c>
      <c r="C2107" s="7" t="s">
        <v>690</v>
      </c>
      <c r="D2107" s="7">
        <v>8.621817594936708</v>
      </c>
      <c r="E2107" s="7">
        <v>8.52</v>
      </c>
      <c r="F2107" s="7">
        <v>1.3211126524109202</v>
      </c>
      <c r="G2107" s="7">
        <v>8.621817594936708</v>
      </c>
      <c r="H2107" s="7">
        <v>0.98819070412757259</v>
      </c>
      <c r="I2107" s="7">
        <v>8.52</v>
      </c>
      <c r="J2107" s="7">
        <v>1.3211126524109202</v>
      </c>
      <c r="K2107" s="7">
        <v>8.621817594936708</v>
      </c>
      <c r="L2107" s="7">
        <v>0.98819070412757259</v>
      </c>
      <c r="M2107" s="7" t="s">
        <v>684</v>
      </c>
      <c r="N2107" s="7" t="s">
        <v>716</v>
      </c>
      <c r="O2107" s="7" t="s">
        <v>686</v>
      </c>
    </row>
    <row r="2108" spans="2:15" ht="15">
      <c r="B2108" s="6" t="s">
        <v>67</v>
      </c>
      <c r="C2108" s="7" t="s">
        <v>691</v>
      </c>
      <c r="D2108" s="7">
        <v>8.707414829659319</v>
      </c>
      <c r="E2108" s="7">
        <v>8.69</v>
      </c>
      <c r="F2108" s="7">
        <v>0.55042984636648329</v>
      </c>
      <c r="G2108" s="7">
        <v>8.707414829659319</v>
      </c>
      <c r="H2108" s="7">
        <v>0.99799999999999989</v>
      </c>
      <c r="I2108" s="7">
        <v>8.69</v>
      </c>
      <c r="J2108" s="7">
        <v>0.55042984636648329</v>
      </c>
      <c r="K2108" s="7">
        <v>8.707414829659319</v>
      </c>
      <c r="L2108" s="7">
        <v>0.99799999999999989</v>
      </c>
      <c r="M2108" s="7" t="s">
        <v>684</v>
      </c>
      <c r="N2108" s="7" t="s">
        <v>716</v>
      </c>
      <c r="O2108" s="7" t="s">
        <v>686</v>
      </c>
    </row>
    <row r="2109" spans="2:15" ht="15">
      <c r="B2109" s="6" t="s">
        <v>67</v>
      </c>
      <c r="C2109" s="7" t="s">
        <v>692</v>
      </c>
      <c r="D2109" s="7" t="s">
        <v>661</v>
      </c>
      <c r="E2109" s="7">
        <v>8.6476839263154996</v>
      </c>
      <c r="F2109" s="7">
        <v>1.0538280335150569</v>
      </c>
      <c r="G2109" s="7">
        <v>8.7116583274183608</v>
      </c>
      <c r="H2109" s="7">
        <v>0.99265646118127548</v>
      </c>
      <c r="I2109" s="7">
        <v>8.6476839263154996</v>
      </c>
      <c r="J2109" s="7">
        <v>1.0538280335150569</v>
      </c>
      <c r="K2109" s="7">
        <v>8.7116583274183608</v>
      </c>
      <c r="L2109" s="7">
        <v>0.99265646118127548</v>
      </c>
      <c r="M2109" s="7" t="s">
        <v>684</v>
      </c>
      <c r="N2109" s="7" t="s">
        <v>716</v>
      </c>
      <c r="O2109" s="7" t="s">
        <v>686</v>
      </c>
    </row>
    <row r="2110" spans="2:15" ht="15">
      <c r="B2110" s="6" t="s">
        <v>67</v>
      </c>
      <c r="C2110" s="7" t="s">
        <v>693</v>
      </c>
      <c r="D2110" s="7" t="s">
        <v>661</v>
      </c>
      <c r="E2110" s="7">
        <v>8.6029985709789063</v>
      </c>
      <c r="F2110" s="7">
        <v>1.0483825662035144</v>
      </c>
      <c r="G2110" s="7">
        <v>8.6666423958407659</v>
      </c>
      <c r="H2110" s="7">
        <v>0.99265646118127548</v>
      </c>
      <c r="I2110" s="7">
        <v>8.6029985709789063</v>
      </c>
      <c r="J2110" s="7">
        <v>1.0483825662035144</v>
      </c>
      <c r="K2110" s="7">
        <v>8.6666423958407659</v>
      </c>
      <c r="L2110" s="7">
        <v>0.99265646118127548</v>
      </c>
      <c r="M2110" s="7" t="s">
        <v>684</v>
      </c>
      <c r="N2110" s="7" t="s">
        <v>716</v>
      </c>
      <c r="O2110" s="7" t="s">
        <v>686</v>
      </c>
    </row>
    <row r="2111" spans="2:15" ht="15">
      <c r="B2111" s="6" t="s">
        <v>67</v>
      </c>
      <c r="C2111" s="7" t="s">
        <v>694</v>
      </c>
      <c r="D2111" s="7" t="s">
        <v>661</v>
      </c>
      <c r="E2111" s="7">
        <v>8.5545380346427429</v>
      </c>
      <c r="F2111" s="7">
        <v>1.042477046049757</v>
      </c>
      <c r="G2111" s="7">
        <v>8.6178233549829706</v>
      </c>
      <c r="H2111" s="7">
        <v>0.99265646118127548</v>
      </c>
      <c r="I2111" s="7">
        <v>8.5545380346427429</v>
      </c>
      <c r="J2111" s="7">
        <v>1.042477046049757</v>
      </c>
      <c r="K2111" s="7">
        <v>8.6178233549829706</v>
      </c>
      <c r="L2111" s="7">
        <v>0.99265646118127548</v>
      </c>
      <c r="M2111" s="7" t="s">
        <v>684</v>
      </c>
      <c r="N2111" s="7" t="s">
        <v>716</v>
      </c>
      <c r="O2111" s="7" t="s">
        <v>686</v>
      </c>
    </row>
    <row r="2112" spans="2:15" ht="15">
      <c r="B2112" s="6" t="s">
        <v>67</v>
      </c>
      <c r="C2112" s="7" t="s">
        <v>695</v>
      </c>
      <c r="D2112" s="7" t="s">
        <v>661</v>
      </c>
      <c r="E2112" s="7">
        <v>8.5096929852212693</v>
      </c>
      <c r="F2112" s="7">
        <v>1.0370121180242395</v>
      </c>
      <c r="G2112" s="7">
        <v>8.5726465479251619</v>
      </c>
      <c r="H2112" s="7">
        <v>0.99265646118127548</v>
      </c>
      <c r="I2112" s="7">
        <v>8.5096929852212693</v>
      </c>
      <c r="J2112" s="7">
        <v>1.0370121180242395</v>
      </c>
      <c r="K2112" s="7">
        <v>8.5726465479251619</v>
      </c>
      <c r="L2112" s="7">
        <v>0.99265646118127548</v>
      </c>
      <c r="M2112" s="7" t="s">
        <v>684</v>
      </c>
      <c r="N2112" s="7" t="s">
        <v>716</v>
      </c>
      <c r="O2112" s="7" t="s">
        <v>686</v>
      </c>
    </row>
    <row r="2113" spans="2:15" ht="15">
      <c r="B2113" s="6" t="s">
        <v>67</v>
      </c>
      <c r="C2113" s="7" t="s">
        <v>696</v>
      </c>
      <c r="D2113" s="7" t="s">
        <v>661</v>
      </c>
      <c r="E2113" s="7">
        <v>8.4643341470970164</v>
      </c>
      <c r="F2113" s="7">
        <v>1.0314845784436677</v>
      </c>
      <c r="G2113" s="7">
        <v>8.5269521512249433</v>
      </c>
      <c r="H2113" s="7">
        <v>0.99265646118127548</v>
      </c>
      <c r="I2113" s="7">
        <v>8.4643341470970164</v>
      </c>
      <c r="J2113" s="7">
        <v>1.0314845784436677</v>
      </c>
      <c r="K2113" s="7">
        <v>8.5269521512249433</v>
      </c>
      <c r="L2113" s="7">
        <v>0.99265646118127548</v>
      </c>
      <c r="M2113" s="7" t="s">
        <v>684</v>
      </c>
      <c r="N2113" s="7" t="s">
        <v>716</v>
      </c>
      <c r="O2113" s="7" t="s">
        <v>686</v>
      </c>
    </row>
    <row r="2114" spans="2:15" ht="15">
      <c r="B2114" s="6" t="s">
        <v>67</v>
      </c>
      <c r="C2114" s="7" t="s">
        <v>697</v>
      </c>
      <c r="D2114" s="7" t="s">
        <v>661</v>
      </c>
      <c r="E2114" s="7">
        <v>8.4209116579366494</v>
      </c>
      <c r="F2114" s="7">
        <v>1.0261930071105709</v>
      </c>
      <c r="G2114" s="7">
        <v>8.4832084283374769</v>
      </c>
      <c r="H2114" s="7">
        <v>0.99265646118127548</v>
      </c>
      <c r="I2114" s="7">
        <v>8.4209116579366494</v>
      </c>
      <c r="J2114" s="7">
        <v>1.0261930071105709</v>
      </c>
      <c r="K2114" s="7">
        <v>8.4832084283374769</v>
      </c>
      <c r="L2114" s="7">
        <v>0.99265646118127548</v>
      </c>
      <c r="M2114" s="7" t="s">
        <v>684</v>
      </c>
      <c r="N2114" s="7" t="s">
        <v>716</v>
      </c>
      <c r="O2114" s="7" t="s">
        <v>686</v>
      </c>
    </row>
    <row r="2115" spans="2:15" ht="15">
      <c r="B2115" s="6" t="s">
        <v>67</v>
      </c>
      <c r="C2115" s="7" t="s">
        <v>698</v>
      </c>
      <c r="D2115" s="7" t="s">
        <v>661</v>
      </c>
      <c r="E2115" s="7">
        <v>8.3802065451350209</v>
      </c>
      <c r="F2115" s="7">
        <v>1.0212325819443397</v>
      </c>
      <c r="G2115" s="7">
        <v>8.4422021845931017</v>
      </c>
      <c r="H2115" s="7">
        <v>0.99265646118127548</v>
      </c>
      <c r="I2115" s="7">
        <v>8.3802065451350209</v>
      </c>
      <c r="J2115" s="7">
        <v>1.0212325819443397</v>
      </c>
      <c r="K2115" s="7">
        <v>8.4422021845931017</v>
      </c>
      <c r="L2115" s="7">
        <v>0.99265646118127548</v>
      </c>
      <c r="M2115" s="7" t="s">
        <v>684</v>
      </c>
      <c r="N2115" s="7" t="s">
        <v>716</v>
      </c>
      <c r="O2115" s="7" t="s">
        <v>686</v>
      </c>
    </row>
    <row r="2116" spans="2:15" ht="15">
      <c r="B2116" s="6" t="s">
        <v>67</v>
      </c>
      <c r="C2116" s="7" t="s">
        <v>699</v>
      </c>
      <c r="D2116" s="7" t="s">
        <v>661</v>
      </c>
      <c r="E2116" s="7">
        <v>8.3437468430872777</v>
      </c>
      <c r="F2116" s="7">
        <v>1.0167895129747735</v>
      </c>
      <c r="G2116" s="7">
        <v>8.4054727585796378</v>
      </c>
      <c r="H2116" s="7">
        <v>0.99265646118127548</v>
      </c>
      <c r="I2116" s="7">
        <v>8.3437468430872777</v>
      </c>
      <c r="J2116" s="7">
        <v>1.0167895129747735</v>
      </c>
      <c r="K2116" s="7">
        <v>8.4054727585796378</v>
      </c>
      <c r="L2116" s="7">
        <v>0.99265646118127548</v>
      </c>
      <c r="M2116" s="7" t="s">
        <v>684</v>
      </c>
      <c r="N2116" s="7" t="s">
        <v>716</v>
      </c>
      <c r="O2116" s="7" t="s">
        <v>686</v>
      </c>
    </row>
    <row r="2117" spans="2:15" ht="15">
      <c r="B2117" s="6" t="s">
        <v>67</v>
      </c>
      <c r="C2117" s="7" t="s">
        <v>700</v>
      </c>
      <c r="D2117" s="7" t="s">
        <v>661</v>
      </c>
      <c r="E2117" s="7">
        <v>8.329351793741365</v>
      </c>
      <c r="F2117" s="7">
        <v>1.0150352968547383</v>
      </c>
      <c r="G2117" s="7">
        <v>8.3909712165972472</v>
      </c>
      <c r="H2117" s="7">
        <v>0.99265646118127548</v>
      </c>
      <c r="I2117" s="7">
        <v>8.329351793741365</v>
      </c>
      <c r="J2117" s="7">
        <v>1.0150352968547383</v>
      </c>
      <c r="K2117" s="7">
        <v>8.3909712165972472</v>
      </c>
      <c r="L2117" s="7">
        <v>0.99265646118127548</v>
      </c>
      <c r="M2117" s="7" t="s">
        <v>684</v>
      </c>
      <c r="N2117" s="7" t="s">
        <v>716</v>
      </c>
      <c r="O2117" s="7" t="s">
        <v>686</v>
      </c>
    </row>
    <row r="2118" spans="2:15" ht="15">
      <c r="B2118" s="6" t="s">
        <v>67</v>
      </c>
      <c r="C2118" s="7" t="s">
        <v>701</v>
      </c>
      <c r="D2118" s="7" t="s">
        <v>661</v>
      </c>
      <c r="E2118" s="7">
        <v>8.3149567443954524</v>
      </c>
      <c r="F2118" s="7">
        <v>1.0132810807347008</v>
      </c>
      <c r="G2118" s="7">
        <v>8.3764696746148548</v>
      </c>
      <c r="H2118" s="7">
        <v>0.99265646118127548</v>
      </c>
      <c r="I2118" s="7">
        <v>8.3149567443954524</v>
      </c>
      <c r="J2118" s="7">
        <v>1.0132810807347008</v>
      </c>
      <c r="K2118" s="7">
        <v>8.3764696746148548</v>
      </c>
      <c r="L2118" s="7">
        <v>0.99265646118127548</v>
      </c>
      <c r="M2118" s="7" t="s">
        <v>684</v>
      </c>
      <c r="N2118" s="7" t="s">
        <v>716</v>
      </c>
      <c r="O2118" s="7" t="s">
        <v>686</v>
      </c>
    </row>
    <row r="2119" spans="2:15" ht="15">
      <c r="B2119" s="6" t="s">
        <v>620</v>
      </c>
      <c r="C2119" s="7" t="s">
        <v>683</v>
      </c>
      <c r="D2119" s="7">
        <v>15.385916</v>
      </c>
      <c r="E2119" s="7">
        <v>15.12471</v>
      </c>
      <c r="F2119" s="7">
        <v>2.8230406612296677</v>
      </c>
      <c r="G2119" s="7">
        <v>15.385916000000002</v>
      </c>
      <c r="H2119" s="7">
        <v>0.98302304523175599</v>
      </c>
      <c r="I2119" s="7">
        <v>15.12471</v>
      </c>
      <c r="J2119" s="7">
        <v>2.8230406612296677</v>
      </c>
      <c r="K2119" s="7">
        <v>15.385916000000002</v>
      </c>
      <c r="L2119" s="7">
        <v>0.98302304523175599</v>
      </c>
      <c r="M2119" s="7" t="s">
        <v>703</v>
      </c>
      <c r="N2119" s="7" t="s">
        <v>716</v>
      </c>
      <c r="O2119" s="7" t="s">
        <v>686</v>
      </c>
    </row>
    <row r="2120" spans="2:15" ht="15">
      <c r="B2120" s="6" t="s">
        <v>620</v>
      </c>
      <c r="C2120" s="7" t="s">
        <v>687</v>
      </c>
      <c r="D2120" s="7">
        <v>11.239915</v>
      </c>
      <c r="E2120" s="7">
        <v>11.131940999999999</v>
      </c>
      <c r="F2120" s="7">
        <v>1.5542132349661708</v>
      </c>
      <c r="G2120" s="7">
        <v>11.239915</v>
      </c>
      <c r="H2120" s="7">
        <v>0.99039369959648271</v>
      </c>
      <c r="I2120" s="7">
        <v>11.131940999999999</v>
      </c>
      <c r="J2120" s="7">
        <v>1.5542132349661708</v>
      </c>
      <c r="K2120" s="7">
        <v>11.239915</v>
      </c>
      <c r="L2120" s="7">
        <v>0.99039369959648271</v>
      </c>
      <c r="M2120" s="7" t="s">
        <v>703</v>
      </c>
      <c r="N2120" s="7" t="s">
        <v>716</v>
      </c>
      <c r="O2120" s="7" t="s">
        <v>686</v>
      </c>
    </row>
    <row r="2121" spans="2:15" ht="15">
      <c r="B2121" s="6" t="s">
        <v>620</v>
      </c>
      <c r="C2121" s="7" t="s">
        <v>688</v>
      </c>
      <c r="D2121" s="7">
        <v>14.045899</v>
      </c>
      <c r="E2121" s="7">
        <v>13.9392</v>
      </c>
      <c r="F2121" s="7">
        <v>1.7279994439238207</v>
      </c>
      <c r="G2121" s="7">
        <v>14.045899</v>
      </c>
      <c r="H2121" s="7">
        <v>0.99240354782559659</v>
      </c>
      <c r="I2121" s="7">
        <v>13.9392</v>
      </c>
      <c r="J2121" s="7">
        <v>1.7279994439238207</v>
      </c>
      <c r="K2121" s="7">
        <v>14.045899</v>
      </c>
      <c r="L2121" s="7">
        <v>0.99240354782559659</v>
      </c>
      <c r="M2121" s="7" t="s">
        <v>703</v>
      </c>
      <c r="N2121" s="7" t="s">
        <v>716</v>
      </c>
      <c r="O2121" s="7" t="s">
        <v>686</v>
      </c>
    </row>
    <row r="2122" spans="2:15" ht="15">
      <c r="B2122" s="6" t="s">
        <v>620</v>
      </c>
      <c r="C2122" s="7" t="s">
        <v>689</v>
      </c>
      <c r="D2122" s="7">
        <v>12.315</v>
      </c>
      <c r="E2122" s="7">
        <v>12.195</v>
      </c>
      <c r="F2122" s="7">
        <v>1.7149927113547687</v>
      </c>
      <c r="G2122" s="7">
        <v>12.315</v>
      </c>
      <c r="H2122" s="7">
        <v>0.99025578562728389</v>
      </c>
      <c r="I2122" s="7">
        <v>12.195</v>
      </c>
      <c r="J2122" s="7">
        <v>1.7149927113547687</v>
      </c>
      <c r="K2122" s="7">
        <v>12.315</v>
      </c>
      <c r="L2122" s="7">
        <v>0.99025578562728389</v>
      </c>
      <c r="M2122" s="7" t="s">
        <v>703</v>
      </c>
      <c r="N2122" s="7" t="s">
        <v>716</v>
      </c>
      <c r="O2122" s="7" t="s">
        <v>686</v>
      </c>
    </row>
    <row r="2123" spans="2:15" ht="15">
      <c r="B2123" s="6" t="s">
        <v>620</v>
      </c>
      <c r="C2123" s="7" t="s">
        <v>690</v>
      </c>
      <c r="D2123" s="7">
        <v>13.95</v>
      </c>
      <c r="E2123" s="7">
        <v>12.76</v>
      </c>
      <c r="F2123" s="7">
        <v>1.2831186913382446</v>
      </c>
      <c r="G2123" s="7">
        <v>12.824351585014409</v>
      </c>
      <c r="H2123" s="7">
        <v>0.99498207885304668</v>
      </c>
      <c r="I2123" s="7">
        <v>12.76</v>
      </c>
      <c r="J2123" s="7">
        <v>1.2831186913382446</v>
      </c>
      <c r="K2123" s="7">
        <v>12.824351585014409</v>
      </c>
      <c r="L2123" s="7">
        <v>0.99498207885304668</v>
      </c>
      <c r="M2123" s="7" t="s">
        <v>703</v>
      </c>
      <c r="N2123" s="7" t="s">
        <v>716</v>
      </c>
      <c r="O2123" s="7" t="s">
        <v>686</v>
      </c>
    </row>
    <row r="2124" spans="2:15" ht="15">
      <c r="B2124" s="6" t="s">
        <v>620</v>
      </c>
      <c r="C2124" s="7" t="s">
        <v>691</v>
      </c>
      <c r="D2124" s="7">
        <v>15.045</v>
      </c>
      <c r="E2124" s="7">
        <v>14.968999999999999</v>
      </c>
      <c r="F2124" s="7">
        <v>1.5103191715660682</v>
      </c>
      <c r="G2124" s="7">
        <v>15.045</v>
      </c>
      <c r="H2124" s="7">
        <v>0.99494848786972412</v>
      </c>
      <c r="I2124" s="7">
        <v>14.968999999999999</v>
      </c>
      <c r="J2124" s="7">
        <v>1.5103191715660682</v>
      </c>
      <c r="K2124" s="7">
        <v>15.045</v>
      </c>
      <c r="L2124" s="7">
        <v>0.99494848786972412</v>
      </c>
      <c r="M2124" s="7" t="s">
        <v>703</v>
      </c>
      <c r="N2124" s="7" t="s">
        <v>716</v>
      </c>
      <c r="O2124" s="7" t="s">
        <v>686</v>
      </c>
    </row>
    <row r="2125" spans="2:15" ht="15">
      <c r="B2125" s="6" t="s">
        <v>620</v>
      </c>
      <c r="C2125" s="7" t="s">
        <v>692</v>
      </c>
      <c r="D2125" s="7" t="s">
        <v>661</v>
      </c>
      <c r="E2125" s="7">
        <v>14.968999999999999</v>
      </c>
      <c r="F2125" s="7">
        <v>2.0218499947470234</v>
      </c>
      <c r="G2125" s="7">
        <v>15.104927619861623</v>
      </c>
      <c r="H2125" s="7">
        <v>0.99100110750064829</v>
      </c>
      <c r="I2125" s="7">
        <v>14.968999999999999</v>
      </c>
      <c r="J2125" s="7">
        <v>2.0218499947470234</v>
      </c>
      <c r="K2125" s="7">
        <v>15.104927619861623</v>
      </c>
      <c r="L2125" s="7">
        <v>0.99100110750064829</v>
      </c>
      <c r="M2125" s="7" t="s">
        <v>703</v>
      </c>
      <c r="N2125" s="7" t="s">
        <v>716</v>
      </c>
      <c r="O2125" s="7" t="s">
        <v>686</v>
      </c>
    </row>
    <row r="2126" spans="2:15" ht="15">
      <c r="B2126" s="6" t="s">
        <v>620</v>
      </c>
      <c r="C2126" s="7" t="s">
        <v>693</v>
      </c>
      <c r="D2126" s="7" t="s">
        <v>661</v>
      </c>
      <c r="E2126" s="7">
        <v>14.968999999999999</v>
      </c>
      <c r="F2126" s="7">
        <v>2.0218499947470234</v>
      </c>
      <c r="G2126" s="7">
        <v>15.104927619861623</v>
      </c>
      <c r="H2126" s="7">
        <v>0.99100110750064829</v>
      </c>
      <c r="I2126" s="7">
        <v>14.968999999999999</v>
      </c>
      <c r="J2126" s="7">
        <v>2.0218499947470234</v>
      </c>
      <c r="K2126" s="7">
        <v>15.104927619861623</v>
      </c>
      <c r="L2126" s="7">
        <v>0.99100110750064829</v>
      </c>
      <c r="M2126" s="7" t="s">
        <v>703</v>
      </c>
      <c r="N2126" s="7" t="s">
        <v>716</v>
      </c>
      <c r="O2126" s="7" t="s">
        <v>686</v>
      </c>
    </row>
    <row r="2127" spans="2:15" ht="15">
      <c r="B2127" s="6" t="s">
        <v>620</v>
      </c>
      <c r="C2127" s="7" t="s">
        <v>694</v>
      </c>
      <c r="D2127" s="7" t="s">
        <v>661</v>
      </c>
      <c r="E2127" s="7">
        <v>14.968999999999999</v>
      </c>
      <c r="F2127" s="7">
        <v>2.0218499947470234</v>
      </c>
      <c r="G2127" s="7">
        <v>15.104927619861623</v>
      </c>
      <c r="H2127" s="7">
        <v>0.99100110750064829</v>
      </c>
      <c r="I2127" s="7">
        <v>14.968999999999999</v>
      </c>
      <c r="J2127" s="7">
        <v>2.0218499947470234</v>
      </c>
      <c r="K2127" s="7">
        <v>15.104927619861623</v>
      </c>
      <c r="L2127" s="7">
        <v>0.99100110750064829</v>
      </c>
      <c r="M2127" s="7" t="s">
        <v>703</v>
      </c>
      <c r="N2127" s="7" t="s">
        <v>716</v>
      </c>
      <c r="O2127" s="7" t="s">
        <v>686</v>
      </c>
    </row>
    <row r="2128" spans="2:15" ht="15">
      <c r="B2128" s="6" t="s">
        <v>620</v>
      </c>
      <c r="C2128" s="7" t="s">
        <v>695</v>
      </c>
      <c r="D2128" s="7" t="s">
        <v>661</v>
      </c>
      <c r="E2128" s="7">
        <v>14.968999999999999</v>
      </c>
      <c r="F2128" s="7">
        <v>2.0218499947470234</v>
      </c>
      <c r="G2128" s="7">
        <v>15.104927619861623</v>
      </c>
      <c r="H2128" s="7">
        <v>0.99100110750064829</v>
      </c>
      <c r="I2128" s="7">
        <v>14.968999999999999</v>
      </c>
      <c r="J2128" s="7">
        <v>2.0218499947470234</v>
      </c>
      <c r="K2128" s="7">
        <v>15.104927619861623</v>
      </c>
      <c r="L2128" s="7">
        <v>0.99100110750064829</v>
      </c>
      <c r="M2128" s="7" t="s">
        <v>703</v>
      </c>
      <c r="N2128" s="7" t="s">
        <v>716</v>
      </c>
      <c r="O2128" s="7" t="s">
        <v>686</v>
      </c>
    </row>
    <row r="2129" spans="2:15" ht="15">
      <c r="B2129" s="6" t="s">
        <v>620</v>
      </c>
      <c r="C2129" s="7" t="s">
        <v>696</v>
      </c>
      <c r="D2129" s="7" t="s">
        <v>661</v>
      </c>
      <c r="E2129" s="7">
        <v>14.968999999999999</v>
      </c>
      <c r="F2129" s="7">
        <v>2.0218499947470234</v>
      </c>
      <c r="G2129" s="7">
        <v>15.104927619861623</v>
      </c>
      <c r="H2129" s="7">
        <v>0.99100110750064829</v>
      </c>
      <c r="I2129" s="7">
        <v>14.968999999999999</v>
      </c>
      <c r="J2129" s="7">
        <v>2.0218499947470234</v>
      </c>
      <c r="K2129" s="7">
        <v>15.104927619861623</v>
      </c>
      <c r="L2129" s="7">
        <v>0.99100110750064829</v>
      </c>
      <c r="M2129" s="7" t="s">
        <v>703</v>
      </c>
      <c r="N2129" s="7" t="s">
        <v>716</v>
      </c>
      <c r="O2129" s="7" t="s">
        <v>686</v>
      </c>
    </row>
    <row r="2130" spans="2:15" ht="15">
      <c r="B2130" s="6" t="s">
        <v>620</v>
      </c>
      <c r="C2130" s="7" t="s">
        <v>697</v>
      </c>
      <c r="D2130" s="7" t="s">
        <v>661</v>
      </c>
      <c r="E2130" s="7">
        <v>14.968999999999999</v>
      </c>
      <c r="F2130" s="7">
        <v>2.0218499947470234</v>
      </c>
      <c r="G2130" s="7">
        <v>15.104927619861623</v>
      </c>
      <c r="H2130" s="7">
        <v>0.99100110750064829</v>
      </c>
      <c r="I2130" s="7">
        <v>14.968999999999999</v>
      </c>
      <c r="J2130" s="7">
        <v>2.0218499947470234</v>
      </c>
      <c r="K2130" s="7">
        <v>15.104927619861623</v>
      </c>
      <c r="L2130" s="7">
        <v>0.99100110750064829</v>
      </c>
      <c r="M2130" s="7" t="s">
        <v>703</v>
      </c>
      <c r="N2130" s="7" t="s">
        <v>716</v>
      </c>
      <c r="O2130" s="7" t="s">
        <v>686</v>
      </c>
    </row>
    <row r="2131" spans="2:15" ht="15">
      <c r="B2131" s="6" t="s">
        <v>620</v>
      </c>
      <c r="C2131" s="7" t="s">
        <v>698</v>
      </c>
      <c r="D2131" s="7" t="s">
        <v>661</v>
      </c>
      <c r="E2131" s="7">
        <v>14.968999999999999</v>
      </c>
      <c r="F2131" s="7">
        <v>2.0218499947470234</v>
      </c>
      <c r="G2131" s="7">
        <v>15.104927619861623</v>
      </c>
      <c r="H2131" s="7">
        <v>0.99100110750064829</v>
      </c>
      <c r="I2131" s="7">
        <v>14.968999999999999</v>
      </c>
      <c r="J2131" s="7">
        <v>2.0218499947470234</v>
      </c>
      <c r="K2131" s="7">
        <v>15.104927619861623</v>
      </c>
      <c r="L2131" s="7">
        <v>0.99100110750064829</v>
      </c>
      <c r="M2131" s="7" t="s">
        <v>703</v>
      </c>
      <c r="N2131" s="7" t="s">
        <v>716</v>
      </c>
      <c r="O2131" s="7" t="s">
        <v>686</v>
      </c>
    </row>
    <row r="2132" spans="2:15" ht="15">
      <c r="B2132" s="6" t="s">
        <v>620</v>
      </c>
      <c r="C2132" s="7" t="s">
        <v>699</v>
      </c>
      <c r="D2132" s="7" t="s">
        <v>661</v>
      </c>
      <c r="E2132" s="7">
        <v>14.968999999999999</v>
      </c>
      <c r="F2132" s="7">
        <v>2.0218499947470234</v>
      </c>
      <c r="G2132" s="7">
        <v>15.104927619861623</v>
      </c>
      <c r="H2132" s="7">
        <v>0.99100110750064829</v>
      </c>
      <c r="I2132" s="7">
        <v>14.968999999999999</v>
      </c>
      <c r="J2132" s="7">
        <v>2.0218499947470234</v>
      </c>
      <c r="K2132" s="7">
        <v>15.104927619861623</v>
      </c>
      <c r="L2132" s="7">
        <v>0.99100110750064829</v>
      </c>
      <c r="M2132" s="7" t="s">
        <v>703</v>
      </c>
      <c r="N2132" s="7" t="s">
        <v>716</v>
      </c>
      <c r="O2132" s="7" t="s">
        <v>686</v>
      </c>
    </row>
    <row r="2133" spans="2:15" ht="15">
      <c r="B2133" s="6" t="s">
        <v>620</v>
      </c>
      <c r="C2133" s="7" t="s">
        <v>700</v>
      </c>
      <c r="D2133" s="7" t="s">
        <v>661</v>
      </c>
      <c r="E2133" s="7">
        <v>14.968999999999999</v>
      </c>
      <c r="F2133" s="7">
        <v>2.0218499947470234</v>
      </c>
      <c r="G2133" s="7">
        <v>15.104927619861623</v>
      </c>
      <c r="H2133" s="7">
        <v>0.99100110750064829</v>
      </c>
      <c r="I2133" s="7">
        <v>14.968999999999999</v>
      </c>
      <c r="J2133" s="7">
        <v>2.0218499947470234</v>
      </c>
      <c r="K2133" s="7">
        <v>15.104927619861623</v>
      </c>
      <c r="L2133" s="7">
        <v>0.99100110750064829</v>
      </c>
      <c r="M2133" s="7" t="s">
        <v>703</v>
      </c>
      <c r="N2133" s="7" t="s">
        <v>716</v>
      </c>
      <c r="O2133" s="7" t="s">
        <v>686</v>
      </c>
    </row>
    <row r="2134" spans="2:15" ht="15">
      <c r="B2134" s="6" t="s">
        <v>620</v>
      </c>
      <c r="C2134" s="7" t="s">
        <v>701</v>
      </c>
      <c r="D2134" s="7" t="s">
        <v>661</v>
      </c>
      <c r="E2134" s="7">
        <v>14.968999999999999</v>
      </c>
      <c r="F2134" s="7">
        <v>2.0218499947470234</v>
      </c>
      <c r="G2134" s="7">
        <v>15.104927619861623</v>
      </c>
      <c r="H2134" s="7">
        <v>0.99100110750064829</v>
      </c>
      <c r="I2134" s="7">
        <v>14.968999999999999</v>
      </c>
      <c r="J2134" s="7">
        <v>2.0218499947470234</v>
      </c>
      <c r="K2134" s="7">
        <v>15.104927619861623</v>
      </c>
      <c r="L2134" s="7">
        <v>0.99100110750064829</v>
      </c>
      <c r="M2134" s="7" t="s">
        <v>703</v>
      </c>
      <c r="N2134" s="7" t="s">
        <v>716</v>
      </c>
      <c r="O2134" s="7" t="s">
        <v>686</v>
      </c>
    </row>
    <row r="2135" spans="2:15" ht="15">
      <c r="B2135" s="6" t="s">
        <v>631</v>
      </c>
      <c r="C2135" s="7" t="s">
        <v>683</v>
      </c>
      <c r="D2135" s="7">
        <v>24.039961099999999</v>
      </c>
      <c r="E2135" s="7">
        <v>23.654709699999998</v>
      </c>
      <c r="F2135" s="7">
        <v>4.2830412471315675</v>
      </c>
      <c r="G2135" s="7">
        <v>24.039961099999999</v>
      </c>
      <c r="H2135" s="7">
        <v>0.98397454145630869</v>
      </c>
      <c r="I2135" s="7">
        <v>23.654709699999998</v>
      </c>
      <c r="J2135" s="7">
        <v>4.2830412471315675</v>
      </c>
      <c r="K2135" s="7">
        <v>24.039961099999999</v>
      </c>
      <c r="L2135" s="7">
        <v>0.98397454145630869</v>
      </c>
      <c r="M2135" s="7" t="s">
        <v>684</v>
      </c>
      <c r="N2135" s="7" t="s">
        <v>716</v>
      </c>
      <c r="O2135" s="7" t="s">
        <v>686</v>
      </c>
    </row>
    <row r="2136" spans="2:15" ht="15">
      <c r="B2136" s="6" t="s">
        <v>631</v>
      </c>
      <c r="C2136" s="7" t="s">
        <v>687</v>
      </c>
      <c r="D2136" s="7">
        <v>19.174455000000002</v>
      </c>
      <c r="E2136" s="7">
        <v>19.001940999999999</v>
      </c>
      <c r="F2136" s="7">
        <v>2.5641761113136123</v>
      </c>
      <c r="G2136" s="7">
        <v>19.174455000000002</v>
      </c>
      <c r="H2136" s="7">
        <v>0.99100292550687863</v>
      </c>
      <c r="I2136" s="7">
        <v>19.001940999999999</v>
      </c>
      <c r="J2136" s="7">
        <v>2.5641761113136123</v>
      </c>
      <c r="K2136" s="7">
        <v>19.174455000000002</v>
      </c>
      <c r="L2136" s="7">
        <v>0.99100292550687863</v>
      </c>
      <c r="M2136" s="7" t="s">
        <v>684</v>
      </c>
      <c r="N2136" s="7" t="s">
        <v>716</v>
      </c>
      <c r="O2136" s="7" t="s">
        <v>686</v>
      </c>
    </row>
    <row r="2137" spans="2:15" ht="15">
      <c r="B2137" s="6" t="s">
        <v>631</v>
      </c>
      <c r="C2137" s="7" t="s">
        <v>688</v>
      </c>
      <c r="D2137" s="7">
        <v>24.003408999999998</v>
      </c>
      <c r="E2137" s="7">
        <v>23.819200000000002</v>
      </c>
      <c r="F2137" s="7">
        <v>2.9680016213815712</v>
      </c>
      <c r="G2137" s="7">
        <v>24.003408999999998</v>
      </c>
      <c r="H2137" s="7">
        <v>0.99232571506822231</v>
      </c>
      <c r="I2137" s="7">
        <v>23.819200000000002</v>
      </c>
      <c r="J2137" s="7">
        <v>2.9680016213815712</v>
      </c>
      <c r="K2137" s="7">
        <v>24.003408999999998</v>
      </c>
      <c r="L2137" s="7">
        <v>0.99232571506822231</v>
      </c>
      <c r="M2137" s="7" t="s">
        <v>684</v>
      </c>
      <c r="N2137" s="7" t="s">
        <v>716</v>
      </c>
      <c r="O2137" s="7" t="s">
        <v>686</v>
      </c>
    </row>
    <row r="2138" spans="2:15" ht="15">
      <c r="B2138" s="6" t="s">
        <v>631</v>
      </c>
      <c r="C2138" s="7" t="s">
        <v>689</v>
      </c>
      <c r="D2138" s="7">
        <v>19.585000000000001</v>
      </c>
      <c r="E2138" s="7">
        <v>19.465</v>
      </c>
      <c r="F2138" s="7">
        <v>1.7149927113547687</v>
      </c>
      <c r="G2138" s="7">
        <v>19.585000000000001</v>
      </c>
      <c r="H2138" s="7">
        <v>0.99387286188409496</v>
      </c>
      <c r="I2138" s="7">
        <v>19.465</v>
      </c>
      <c r="J2138" s="7">
        <v>1.7149927113547687</v>
      </c>
      <c r="K2138" s="7">
        <v>19.585000000000001</v>
      </c>
      <c r="L2138" s="7">
        <v>0.99387286188409496</v>
      </c>
      <c r="M2138" s="7" t="s">
        <v>684</v>
      </c>
      <c r="N2138" s="7" t="s">
        <v>716</v>
      </c>
      <c r="O2138" s="7" t="s">
        <v>686</v>
      </c>
    </row>
    <row r="2139" spans="2:15" ht="15">
      <c r="B2139" s="6" t="s">
        <v>631</v>
      </c>
      <c r="C2139" s="7" t="s">
        <v>690</v>
      </c>
      <c r="D2139" s="7">
        <v>22.571817594936707</v>
      </c>
      <c r="E2139" s="7">
        <v>21.28</v>
      </c>
      <c r="F2139" s="7">
        <v>2.6042313437491647</v>
      </c>
      <c r="G2139" s="7">
        <v>21.446169179951116</v>
      </c>
      <c r="H2139" s="7">
        <v>0.99225180130974355</v>
      </c>
      <c r="I2139" s="7">
        <v>21.28</v>
      </c>
      <c r="J2139" s="7">
        <v>2.6042313437491647</v>
      </c>
      <c r="K2139" s="7">
        <v>21.446169179951116</v>
      </c>
      <c r="L2139" s="7">
        <v>0.99225180130974355</v>
      </c>
      <c r="M2139" s="7" t="s">
        <v>684</v>
      </c>
      <c r="N2139" s="7" t="s">
        <v>716</v>
      </c>
      <c r="O2139" s="7" t="s">
        <v>686</v>
      </c>
    </row>
    <row r="2140" spans="2:15" ht="15">
      <c r="B2140" s="6" t="s">
        <v>631</v>
      </c>
      <c r="C2140" s="7" t="s">
        <v>691</v>
      </c>
      <c r="D2140" s="7">
        <v>23.752414829659319</v>
      </c>
      <c r="E2140" s="7">
        <v>23.658999999999999</v>
      </c>
      <c r="F2140" s="7">
        <v>2.0607490179325514</v>
      </c>
      <c r="G2140" s="7">
        <v>23.752414829659319</v>
      </c>
      <c r="H2140" s="7">
        <v>0.9960671438955051</v>
      </c>
      <c r="I2140" s="7">
        <v>23.658999999999999</v>
      </c>
      <c r="J2140" s="7">
        <v>2.0607490179325514</v>
      </c>
      <c r="K2140" s="7">
        <v>23.752414829659319</v>
      </c>
      <c r="L2140" s="7">
        <v>0.9960671438955051</v>
      </c>
      <c r="M2140" s="7" t="s">
        <v>684</v>
      </c>
      <c r="N2140" s="7" t="s">
        <v>716</v>
      </c>
      <c r="O2140" s="7" t="s">
        <v>686</v>
      </c>
    </row>
    <row r="2141" spans="2:15" ht="15">
      <c r="B2141" s="6" t="s">
        <v>631</v>
      </c>
      <c r="C2141" s="7" t="s">
        <v>692</v>
      </c>
      <c r="D2141" s="7" t="s">
        <v>661</v>
      </c>
      <c r="E2141" s="7">
        <v>23.616683926315499</v>
      </c>
      <c r="F2141" s="7">
        <v>3.0756780282620806</v>
      </c>
      <c r="G2141" s="7">
        <v>23.816585947279982</v>
      </c>
      <c r="H2141" s="7">
        <v>0.99160660468267858</v>
      </c>
      <c r="I2141" s="7">
        <v>23.616683926315499</v>
      </c>
      <c r="J2141" s="7">
        <v>3.0756780282620806</v>
      </c>
      <c r="K2141" s="7">
        <v>23.816585947279982</v>
      </c>
      <c r="L2141" s="7">
        <v>0.99160660468267858</v>
      </c>
      <c r="M2141" s="7" t="s">
        <v>684</v>
      </c>
      <c r="N2141" s="7" t="s">
        <v>716</v>
      </c>
      <c r="O2141" s="7" t="s">
        <v>686</v>
      </c>
    </row>
    <row r="2142" spans="2:15" ht="15">
      <c r="B2142" s="6" t="s">
        <v>631</v>
      </c>
      <c r="C2142" s="7" t="s">
        <v>693</v>
      </c>
      <c r="D2142" s="7" t="s">
        <v>661</v>
      </c>
      <c r="E2142" s="7">
        <v>23.571998570978906</v>
      </c>
      <c r="F2142" s="7">
        <v>3.0702325609505379</v>
      </c>
      <c r="G2142" s="7">
        <v>23.771570015702387</v>
      </c>
      <c r="H2142" s="7">
        <v>0.99160461658225962</v>
      </c>
      <c r="I2142" s="7">
        <v>23.571998570978906</v>
      </c>
      <c r="J2142" s="7">
        <v>3.0702325609505379</v>
      </c>
      <c r="K2142" s="7">
        <v>23.771570015702387</v>
      </c>
      <c r="L2142" s="7">
        <v>0.99160461658225962</v>
      </c>
      <c r="M2142" s="7" t="s">
        <v>684</v>
      </c>
      <c r="N2142" s="7" t="s">
        <v>716</v>
      </c>
      <c r="O2142" s="7" t="s">
        <v>686</v>
      </c>
    </row>
    <row r="2143" spans="2:15" ht="15">
      <c r="B2143" s="6" t="s">
        <v>631</v>
      </c>
      <c r="C2143" s="7" t="s">
        <v>694</v>
      </c>
      <c r="D2143" s="7" t="s">
        <v>661</v>
      </c>
      <c r="E2143" s="7">
        <v>23.523538034642741</v>
      </c>
      <c r="F2143" s="7">
        <v>3.0643270407967806</v>
      </c>
      <c r="G2143" s="7">
        <v>23.722750974844594</v>
      </c>
      <c r="H2143" s="7">
        <v>0.99160245199163044</v>
      </c>
      <c r="I2143" s="7">
        <v>23.523538034642741</v>
      </c>
      <c r="J2143" s="7">
        <v>3.0643270407967806</v>
      </c>
      <c r="K2143" s="7">
        <v>23.722750974844594</v>
      </c>
      <c r="L2143" s="7">
        <v>0.99160245199163044</v>
      </c>
      <c r="M2143" s="7" t="s">
        <v>684</v>
      </c>
      <c r="N2143" s="7" t="s">
        <v>716</v>
      </c>
      <c r="O2143" s="7" t="s">
        <v>686</v>
      </c>
    </row>
    <row r="2144" spans="2:15" ht="15">
      <c r="B2144" s="6" t="s">
        <v>631</v>
      </c>
      <c r="C2144" s="7" t="s">
        <v>695</v>
      </c>
      <c r="D2144" s="7" t="s">
        <v>661</v>
      </c>
      <c r="E2144" s="7">
        <v>23.478692985221269</v>
      </c>
      <c r="F2144" s="7">
        <v>3.058862112771263</v>
      </c>
      <c r="G2144" s="7">
        <v>23.677574167786787</v>
      </c>
      <c r="H2144" s="7">
        <v>0.99160044094229483</v>
      </c>
      <c r="I2144" s="7">
        <v>23.478692985221269</v>
      </c>
      <c r="J2144" s="7">
        <v>3.058862112771263</v>
      </c>
      <c r="K2144" s="7">
        <v>23.677574167786787</v>
      </c>
      <c r="L2144" s="7">
        <v>0.99160044094229483</v>
      </c>
      <c r="M2144" s="7" t="s">
        <v>684</v>
      </c>
      <c r="N2144" s="7" t="s">
        <v>716</v>
      </c>
      <c r="O2144" s="7" t="s">
        <v>686</v>
      </c>
    </row>
    <row r="2145" spans="2:15" ht="15">
      <c r="B2145" s="6" t="s">
        <v>631</v>
      </c>
      <c r="C2145" s="7" t="s">
        <v>696</v>
      </c>
      <c r="D2145" s="7" t="s">
        <v>661</v>
      </c>
      <c r="E2145" s="7">
        <v>23.433334147097014</v>
      </c>
      <c r="F2145" s="7">
        <v>3.0533345731906909</v>
      </c>
      <c r="G2145" s="7">
        <v>23.631879771086567</v>
      </c>
      <c r="H2145" s="7">
        <v>0.9915983990307673</v>
      </c>
      <c r="I2145" s="7">
        <v>23.433334147097014</v>
      </c>
      <c r="J2145" s="7">
        <v>3.0533345731906909</v>
      </c>
      <c r="K2145" s="7">
        <v>23.631879771086567</v>
      </c>
      <c r="L2145" s="7">
        <v>0.9915983990307673</v>
      </c>
      <c r="M2145" s="7" t="s">
        <v>684</v>
      </c>
      <c r="N2145" s="7" t="s">
        <v>716</v>
      </c>
      <c r="O2145" s="7" t="s">
        <v>686</v>
      </c>
    </row>
    <row r="2146" spans="2:15" ht="15">
      <c r="B2146" s="6" t="s">
        <v>631</v>
      </c>
      <c r="C2146" s="7" t="s">
        <v>697</v>
      </c>
      <c r="D2146" s="7" t="s">
        <v>661</v>
      </c>
      <c r="E2146" s="7">
        <v>23.389911657936651</v>
      </c>
      <c r="F2146" s="7">
        <v>3.0480430018575944</v>
      </c>
      <c r="G2146" s="7">
        <v>23.5881360481991</v>
      </c>
      <c r="H2146" s="7">
        <v>0.99159643687583432</v>
      </c>
      <c r="I2146" s="7">
        <v>23.389911657936651</v>
      </c>
      <c r="J2146" s="7">
        <v>3.0480430018575944</v>
      </c>
      <c r="K2146" s="7">
        <v>23.5881360481991</v>
      </c>
      <c r="L2146" s="7">
        <v>0.99159643687583432</v>
      </c>
      <c r="M2146" s="7" t="s">
        <v>684</v>
      </c>
      <c r="N2146" s="7" t="s">
        <v>716</v>
      </c>
      <c r="O2146" s="7" t="s">
        <v>686</v>
      </c>
    </row>
    <row r="2147" spans="2:15" ht="15">
      <c r="B2147" s="6" t="s">
        <v>631</v>
      </c>
      <c r="C2147" s="7" t="s">
        <v>698</v>
      </c>
      <c r="D2147" s="7" t="s">
        <v>661</v>
      </c>
      <c r="E2147" s="7">
        <v>23.349206545135019</v>
      </c>
      <c r="F2147" s="7">
        <v>3.0430825766913632</v>
      </c>
      <c r="G2147" s="7">
        <v>23.547129804454727</v>
      </c>
      <c r="H2147" s="7">
        <v>0.9915945908922511</v>
      </c>
      <c r="I2147" s="7">
        <v>23.349206545135019</v>
      </c>
      <c r="J2147" s="7">
        <v>3.0430825766913632</v>
      </c>
      <c r="K2147" s="7">
        <v>23.547129804454727</v>
      </c>
      <c r="L2147" s="7">
        <v>0.9915945908922511</v>
      </c>
      <c r="M2147" s="7" t="s">
        <v>684</v>
      </c>
      <c r="N2147" s="7" t="s">
        <v>716</v>
      </c>
      <c r="O2147" s="7" t="s">
        <v>686</v>
      </c>
    </row>
    <row r="2148" spans="2:15" ht="15">
      <c r="B2148" s="6" t="s">
        <v>631</v>
      </c>
      <c r="C2148" s="7" t="s">
        <v>699</v>
      </c>
      <c r="D2148" s="7" t="s">
        <v>661</v>
      </c>
      <c r="E2148" s="7">
        <v>23.312746843087275</v>
      </c>
      <c r="F2148" s="7">
        <v>3.0386395077217969</v>
      </c>
      <c r="G2148" s="7">
        <v>23.510400378441261</v>
      </c>
      <c r="H2148" s="7">
        <v>0.99159293197170595</v>
      </c>
      <c r="I2148" s="7">
        <v>23.312746843087275</v>
      </c>
      <c r="J2148" s="7">
        <v>3.0386395077217969</v>
      </c>
      <c r="K2148" s="7">
        <v>23.510400378441261</v>
      </c>
      <c r="L2148" s="7">
        <v>0.99159293197170595</v>
      </c>
      <c r="M2148" s="7" t="s">
        <v>684</v>
      </c>
      <c r="N2148" s="7" t="s">
        <v>716</v>
      </c>
      <c r="O2148" s="7" t="s">
        <v>686</v>
      </c>
    </row>
    <row r="2149" spans="2:15" ht="15">
      <c r="B2149" s="6" t="s">
        <v>631</v>
      </c>
      <c r="C2149" s="7" t="s">
        <v>700</v>
      </c>
      <c r="D2149" s="7" t="s">
        <v>661</v>
      </c>
      <c r="E2149" s="7">
        <v>23.298351793741364</v>
      </c>
      <c r="F2149" s="7">
        <v>3.0368852916017617</v>
      </c>
      <c r="G2149" s="7">
        <v>23.495898836458871</v>
      </c>
      <c r="H2149" s="7">
        <v>0.99159227556721641</v>
      </c>
      <c r="I2149" s="7">
        <v>23.298351793741364</v>
      </c>
      <c r="J2149" s="7">
        <v>3.0368852916017617</v>
      </c>
      <c r="K2149" s="7">
        <v>23.495898836458871</v>
      </c>
      <c r="L2149" s="7">
        <v>0.99159227556721641</v>
      </c>
      <c r="M2149" s="7" t="s">
        <v>684</v>
      </c>
      <c r="N2149" s="7" t="s">
        <v>716</v>
      </c>
      <c r="O2149" s="7" t="s">
        <v>686</v>
      </c>
    </row>
    <row r="2150" spans="2:15" ht="15">
      <c r="B2150" s="6" t="s">
        <v>631</v>
      </c>
      <c r="C2150" s="7" t="s">
        <v>701</v>
      </c>
      <c r="D2150" s="7" t="s">
        <v>661</v>
      </c>
      <c r="E2150" s="7">
        <v>23.283956744395454</v>
      </c>
      <c r="F2150" s="7">
        <v>3.0351310754817242</v>
      </c>
      <c r="G2150" s="7">
        <v>23.48139729447648</v>
      </c>
      <c r="H2150" s="7">
        <v>0.99159161835196796</v>
      </c>
      <c r="I2150" s="7">
        <v>23.283956744395454</v>
      </c>
      <c r="J2150" s="7">
        <v>3.0351310754817242</v>
      </c>
      <c r="K2150" s="7">
        <v>23.48139729447648</v>
      </c>
      <c r="L2150" s="7">
        <v>0.99159161835196796</v>
      </c>
      <c r="M2150" s="7" t="s">
        <v>684</v>
      </c>
      <c r="N2150" s="7" t="s">
        <v>716</v>
      </c>
      <c r="O2150" s="7" t="s">
        <v>686</v>
      </c>
    </row>
    <row r="2151" spans="2:15" ht="15">
      <c r="B2151" s="6" t="s">
        <v>584</v>
      </c>
      <c r="C2151" s="7" t="s">
        <v>683</v>
      </c>
      <c r="D2151" s="7">
        <v>14.48730964467005</v>
      </c>
      <c r="E2151" s="7">
        <v>14.27</v>
      </c>
      <c r="F2151" s="7">
        <v>2.4998481434978963</v>
      </c>
      <c r="G2151" s="7">
        <v>14.48730964467005</v>
      </c>
      <c r="H2151" s="7">
        <v>0.98499999999999999</v>
      </c>
      <c r="I2151" s="7">
        <v>14.27</v>
      </c>
      <c r="J2151" s="7">
        <v>2.4998481434978963</v>
      </c>
      <c r="K2151" s="7">
        <v>14.48730964467005</v>
      </c>
      <c r="L2151" s="7">
        <v>0.98499999999999999</v>
      </c>
      <c r="M2151" s="7" t="s">
        <v>684</v>
      </c>
      <c r="N2151" s="7" t="s">
        <v>716</v>
      </c>
      <c r="O2151" s="7" t="s">
        <v>686</v>
      </c>
    </row>
    <row r="2152" spans="2:15" ht="15">
      <c r="B2152" s="6" t="s">
        <v>584</v>
      </c>
      <c r="C2152" s="7" t="s">
        <v>687</v>
      </c>
      <c r="D2152" s="7">
        <v>23.74619289340102</v>
      </c>
      <c r="E2152" s="7">
        <v>23.39</v>
      </c>
      <c r="F2152" s="7">
        <v>4.0975086248364354</v>
      </c>
      <c r="G2152" s="7">
        <v>23.74619289340102</v>
      </c>
      <c r="H2152" s="7">
        <v>0.98499999999999988</v>
      </c>
      <c r="I2152" s="7">
        <v>23.39</v>
      </c>
      <c r="J2152" s="7">
        <v>4.0975086248364354</v>
      </c>
      <c r="K2152" s="7">
        <v>23.74619289340102</v>
      </c>
      <c r="L2152" s="7">
        <v>0.98499999999999988</v>
      </c>
      <c r="M2152" s="7" t="s">
        <v>684</v>
      </c>
      <c r="N2152" s="7" t="s">
        <v>716</v>
      </c>
      <c r="O2152" s="7" t="s">
        <v>686</v>
      </c>
    </row>
    <row r="2153" spans="2:15" ht="15">
      <c r="B2153" s="6" t="s">
        <v>584</v>
      </c>
      <c r="C2153" s="7" t="s">
        <v>688</v>
      </c>
      <c r="D2153" s="7">
        <v>26.45685279187817</v>
      </c>
      <c r="E2153" s="7">
        <v>26.06</v>
      </c>
      <c r="F2153" s="7">
        <v>4.5652447525967093</v>
      </c>
      <c r="G2153" s="7">
        <v>26.45685279187817</v>
      </c>
      <c r="H2153" s="7">
        <v>0.9850000000000001</v>
      </c>
      <c r="I2153" s="7">
        <v>26.06</v>
      </c>
      <c r="J2153" s="7">
        <v>4.5652447525967093</v>
      </c>
      <c r="K2153" s="7">
        <v>26.45685279187817</v>
      </c>
      <c r="L2153" s="7">
        <v>0.9850000000000001</v>
      </c>
      <c r="M2153" s="7" t="s">
        <v>684</v>
      </c>
      <c r="N2153" s="7" t="s">
        <v>716</v>
      </c>
      <c r="O2153" s="7" t="s">
        <v>686</v>
      </c>
    </row>
    <row r="2154" spans="2:15" ht="15">
      <c r="B2154" s="6" t="s">
        <v>584</v>
      </c>
      <c r="C2154" s="7" t="s">
        <v>689</v>
      </c>
      <c r="D2154" s="7">
        <v>25.472081218274113</v>
      </c>
      <c r="E2154" s="7">
        <v>25.09</v>
      </c>
      <c r="F2154" s="7">
        <v>4.3953181443841745</v>
      </c>
      <c r="G2154" s="7">
        <v>25.472081218274113</v>
      </c>
      <c r="H2154" s="7">
        <v>0.98499999999999999</v>
      </c>
      <c r="I2154" s="7">
        <v>25.09</v>
      </c>
      <c r="J2154" s="7">
        <v>4.3953181443841745</v>
      </c>
      <c r="K2154" s="7">
        <v>25.472081218274113</v>
      </c>
      <c r="L2154" s="7">
        <v>0.98499999999999999</v>
      </c>
      <c r="M2154" s="7" t="s">
        <v>684</v>
      </c>
      <c r="N2154" s="7" t="s">
        <v>716</v>
      </c>
      <c r="O2154" s="7" t="s">
        <v>686</v>
      </c>
    </row>
    <row r="2155" spans="2:15" ht="15">
      <c r="B2155" s="6" t="s">
        <v>584</v>
      </c>
      <c r="C2155" s="7" t="s">
        <v>690</v>
      </c>
      <c r="D2155" s="7">
        <v>19.106598984771573</v>
      </c>
      <c r="E2155" s="7">
        <v>18.82</v>
      </c>
      <c r="F2155" s="7">
        <v>3.296926563463932</v>
      </c>
      <c r="G2155" s="7">
        <v>19.106598984771573</v>
      </c>
      <c r="H2155" s="7">
        <v>0.9850000000000001</v>
      </c>
      <c r="I2155" s="7">
        <v>18.82</v>
      </c>
      <c r="J2155" s="7">
        <v>3.296926563463932</v>
      </c>
      <c r="K2155" s="7">
        <v>19.106598984771573</v>
      </c>
      <c r="L2155" s="7">
        <v>0.9850000000000001</v>
      </c>
      <c r="M2155" s="7" t="s">
        <v>684</v>
      </c>
      <c r="N2155" s="7" t="s">
        <v>716</v>
      </c>
      <c r="O2155" s="7" t="s">
        <v>686</v>
      </c>
    </row>
    <row r="2156" spans="2:15" ht="15">
      <c r="B2156" s="6" t="s">
        <v>584</v>
      </c>
      <c r="C2156" s="7" t="s">
        <v>691</v>
      </c>
      <c r="D2156" s="7">
        <v>27.319796954314725</v>
      </c>
      <c r="E2156" s="7">
        <v>26.91</v>
      </c>
      <c r="F2156" s="7">
        <v>4.7141495123706241</v>
      </c>
      <c r="G2156" s="7">
        <v>27.319796954314725</v>
      </c>
      <c r="H2156" s="7">
        <v>0.98499999999999988</v>
      </c>
      <c r="I2156" s="7">
        <v>26.91</v>
      </c>
      <c r="J2156" s="7">
        <v>4.7141495123706241</v>
      </c>
      <c r="K2156" s="7">
        <v>27.319796954314725</v>
      </c>
      <c r="L2156" s="7">
        <v>0.98499999999999988</v>
      </c>
      <c r="M2156" s="7" t="s">
        <v>684</v>
      </c>
      <c r="N2156" s="7" t="s">
        <v>716</v>
      </c>
      <c r="O2156" s="7" t="s">
        <v>686</v>
      </c>
    </row>
    <row r="2157" spans="2:15" ht="15">
      <c r="B2157" s="6" t="s">
        <v>584</v>
      </c>
      <c r="C2157" s="7" t="s">
        <v>692</v>
      </c>
      <c r="D2157" s="7" t="s">
        <v>661</v>
      </c>
      <c r="E2157" s="7">
        <v>22.706642534418002</v>
      </c>
      <c r="F2157" s="7">
        <v>3.9777966492456427</v>
      </c>
      <c r="G2157" s="7">
        <v>23.052428968952288</v>
      </c>
      <c r="H2157" s="7">
        <v>0.98499999999999988</v>
      </c>
      <c r="I2157" s="7">
        <v>22.706642534418002</v>
      </c>
      <c r="J2157" s="7">
        <v>3.9777966492456427</v>
      </c>
      <c r="K2157" s="7">
        <v>23.052428968952288</v>
      </c>
      <c r="L2157" s="7">
        <v>0.98499999999999988</v>
      </c>
      <c r="M2157" s="7" t="s">
        <v>684</v>
      </c>
      <c r="N2157" s="7" t="s">
        <v>716</v>
      </c>
      <c r="O2157" s="7" t="s">
        <v>686</v>
      </c>
    </row>
    <row r="2158" spans="2:15" ht="15">
      <c r="B2158" s="6" t="s">
        <v>584</v>
      </c>
      <c r="C2158" s="7" t="s">
        <v>693</v>
      </c>
      <c r="D2158" s="7" t="s">
        <v>661</v>
      </c>
      <c r="E2158" s="7">
        <v>22.663679077172386</v>
      </c>
      <c r="F2158" s="7">
        <v>3.9702702218571506</v>
      </c>
      <c r="G2158" s="7">
        <v>23.00881124586029</v>
      </c>
      <c r="H2158" s="7">
        <v>0.98499999999999999</v>
      </c>
      <c r="I2158" s="7">
        <v>22.663679077172386</v>
      </c>
      <c r="J2158" s="7">
        <v>3.9702702218571506</v>
      </c>
      <c r="K2158" s="7">
        <v>23.00881124586029</v>
      </c>
      <c r="L2158" s="7">
        <v>0.98499999999999999</v>
      </c>
      <c r="M2158" s="7" t="s">
        <v>684</v>
      </c>
      <c r="N2158" s="7" t="s">
        <v>716</v>
      </c>
      <c r="O2158" s="7" t="s">
        <v>686</v>
      </c>
    </row>
    <row r="2159" spans="2:15" ht="15">
      <c r="B2159" s="6" t="s">
        <v>584</v>
      </c>
      <c r="C2159" s="7" t="s">
        <v>694</v>
      </c>
      <c r="D2159" s="7" t="s">
        <v>661</v>
      </c>
      <c r="E2159" s="7">
        <v>22.617085911127372</v>
      </c>
      <c r="F2159" s="7">
        <v>3.9621079345665198</v>
      </c>
      <c r="G2159" s="7">
        <v>22.961508539215608</v>
      </c>
      <c r="H2159" s="7">
        <v>0.98499999999999999</v>
      </c>
      <c r="I2159" s="7">
        <v>22.617085911127372</v>
      </c>
      <c r="J2159" s="7">
        <v>3.9621079345665198</v>
      </c>
      <c r="K2159" s="7">
        <v>22.961508539215608</v>
      </c>
      <c r="L2159" s="7">
        <v>0.98499999999999999</v>
      </c>
      <c r="M2159" s="7" t="s">
        <v>684</v>
      </c>
      <c r="N2159" s="7" t="s">
        <v>716</v>
      </c>
      <c r="O2159" s="7" t="s">
        <v>686</v>
      </c>
    </row>
    <row r="2160" spans="2:15" ht="15">
      <c r="B2160" s="6" t="s">
        <v>584</v>
      </c>
      <c r="C2160" s="7" t="s">
        <v>695</v>
      </c>
      <c r="D2160" s="7" t="s">
        <v>661</v>
      </c>
      <c r="E2160" s="7">
        <v>22.573968913422327</v>
      </c>
      <c r="F2160" s="7">
        <v>3.9545546096424715</v>
      </c>
      <c r="G2160" s="7">
        <v>22.917734937484596</v>
      </c>
      <c r="H2160" s="7">
        <v>0.98499999999999999</v>
      </c>
      <c r="I2160" s="7">
        <v>22.573968913422327</v>
      </c>
      <c r="J2160" s="7">
        <v>3.9545546096424715</v>
      </c>
      <c r="K2160" s="7">
        <v>22.917734937484596</v>
      </c>
      <c r="L2160" s="7">
        <v>0.98499999999999999</v>
      </c>
      <c r="M2160" s="7" t="s">
        <v>684</v>
      </c>
      <c r="N2160" s="7" t="s">
        <v>716</v>
      </c>
      <c r="O2160" s="7" t="s">
        <v>686</v>
      </c>
    </row>
    <row r="2161" spans="2:15" ht="15">
      <c r="B2161" s="6" t="s">
        <v>584</v>
      </c>
      <c r="C2161" s="7" t="s">
        <v>696</v>
      </c>
      <c r="D2161" s="7" t="s">
        <v>661</v>
      </c>
      <c r="E2161" s="7">
        <v>22.530357925263388</v>
      </c>
      <c r="F2161" s="7">
        <v>3.9469147464479901</v>
      </c>
      <c r="G2161" s="7">
        <v>22.873459822602424</v>
      </c>
      <c r="H2161" s="7">
        <v>0.98499999999999999</v>
      </c>
      <c r="I2161" s="7">
        <v>22.530357925263388</v>
      </c>
      <c r="J2161" s="7">
        <v>3.9469147464479901</v>
      </c>
      <c r="K2161" s="7">
        <v>22.873459822602424</v>
      </c>
      <c r="L2161" s="7">
        <v>0.98499999999999999</v>
      </c>
      <c r="M2161" s="7" t="s">
        <v>684</v>
      </c>
      <c r="N2161" s="7" t="s">
        <v>716</v>
      </c>
      <c r="O2161" s="7" t="s">
        <v>686</v>
      </c>
    </row>
    <row r="2162" spans="2:15" ht="15">
      <c r="B2162" s="6" t="s">
        <v>584</v>
      </c>
      <c r="C2162" s="7" t="s">
        <v>697</v>
      </c>
      <c r="D2162" s="7" t="s">
        <v>661</v>
      </c>
      <c r="E2162" s="7">
        <v>22.488608671117664</v>
      </c>
      <c r="F2162" s="7">
        <v>3.9396010256723386</v>
      </c>
      <c r="G2162" s="7">
        <v>22.831074793012856</v>
      </c>
      <c r="H2162" s="7">
        <v>0.98499999999999999</v>
      </c>
      <c r="I2162" s="7">
        <v>22.488608671117664</v>
      </c>
      <c r="J2162" s="7">
        <v>3.9396010256723386</v>
      </c>
      <c r="K2162" s="7">
        <v>22.831074793012856</v>
      </c>
      <c r="L2162" s="7">
        <v>0.98499999999999999</v>
      </c>
      <c r="M2162" s="7" t="s">
        <v>684</v>
      </c>
      <c r="N2162" s="7" t="s">
        <v>716</v>
      </c>
      <c r="O2162" s="7" t="s">
        <v>686</v>
      </c>
    </row>
    <row r="2163" spans="2:15" ht="15">
      <c r="B2163" s="6" t="s">
        <v>584</v>
      </c>
      <c r="C2163" s="7" t="s">
        <v>698</v>
      </c>
      <c r="D2163" s="7" t="s">
        <v>661</v>
      </c>
      <c r="E2163" s="7">
        <v>22.449472082399552</v>
      </c>
      <c r="F2163" s="7">
        <v>3.9327449970353374</v>
      </c>
      <c r="G2163" s="7">
        <v>22.791342215634064</v>
      </c>
      <c r="H2163" s="7">
        <v>0.98499999999999999</v>
      </c>
      <c r="I2163" s="7">
        <v>22.449472082399552</v>
      </c>
      <c r="J2163" s="7">
        <v>3.9327449970353374</v>
      </c>
      <c r="K2163" s="7">
        <v>22.791342215634064</v>
      </c>
      <c r="L2163" s="7">
        <v>0.98499999999999999</v>
      </c>
      <c r="M2163" s="7" t="s">
        <v>684</v>
      </c>
      <c r="N2163" s="7" t="s">
        <v>716</v>
      </c>
      <c r="O2163" s="7" t="s">
        <v>686</v>
      </c>
    </row>
    <row r="2164" spans="2:15" ht="15">
      <c r="B2164" s="6" t="s">
        <v>584</v>
      </c>
      <c r="C2164" s="7" t="s">
        <v>699</v>
      </c>
      <c r="D2164" s="7" t="s">
        <v>661</v>
      </c>
      <c r="E2164" s="7">
        <v>22.414417312479589</v>
      </c>
      <c r="F2164" s="7">
        <v>3.9266040298661031</v>
      </c>
      <c r="G2164" s="7">
        <v>22.755753616730548</v>
      </c>
      <c r="H2164" s="7">
        <v>0.98499999999999999</v>
      </c>
      <c r="I2164" s="7">
        <v>22.414417312479589</v>
      </c>
      <c r="J2164" s="7">
        <v>3.9266040298661031</v>
      </c>
      <c r="K2164" s="7">
        <v>22.755753616730548</v>
      </c>
      <c r="L2164" s="7">
        <v>0.98499999999999999</v>
      </c>
      <c r="M2164" s="7" t="s">
        <v>684</v>
      </c>
      <c r="N2164" s="7" t="s">
        <v>716</v>
      </c>
      <c r="O2164" s="7" t="s">
        <v>686</v>
      </c>
    </row>
    <row r="2165" spans="2:15" ht="15">
      <c r="B2165" s="6" t="s">
        <v>584</v>
      </c>
      <c r="C2165" s="7" t="s">
        <v>700</v>
      </c>
      <c r="D2165" s="7" t="s">
        <v>661</v>
      </c>
      <c r="E2165" s="7">
        <v>22.400576959584036</v>
      </c>
      <c r="F2165" s="7">
        <v>3.9241794481918748</v>
      </c>
      <c r="G2165" s="7">
        <v>22.741702497039633</v>
      </c>
      <c r="H2165" s="7">
        <v>0.98499999999999988</v>
      </c>
      <c r="I2165" s="7">
        <v>22.400576959584036</v>
      </c>
      <c r="J2165" s="7">
        <v>3.9241794481918748</v>
      </c>
      <c r="K2165" s="7">
        <v>22.741702497039633</v>
      </c>
      <c r="L2165" s="7">
        <v>0.98499999999999988</v>
      </c>
      <c r="M2165" s="7" t="s">
        <v>684</v>
      </c>
      <c r="N2165" s="7" t="s">
        <v>716</v>
      </c>
      <c r="O2165" s="7" t="s">
        <v>686</v>
      </c>
    </row>
    <row r="2166" spans="2:15" ht="15">
      <c r="B2166" s="6" t="s">
        <v>584</v>
      </c>
      <c r="C2166" s="7" t="s">
        <v>701</v>
      </c>
      <c r="D2166" s="7" t="s">
        <v>661</v>
      </c>
      <c r="E2166" s="7">
        <v>22.386736606688483</v>
      </c>
      <c r="F2166" s="7">
        <v>3.9217548665176221</v>
      </c>
      <c r="G2166" s="7">
        <v>22.727651377348714</v>
      </c>
      <c r="H2166" s="7">
        <v>0.98499999999999999</v>
      </c>
      <c r="I2166" s="7">
        <v>22.386736606688483</v>
      </c>
      <c r="J2166" s="7">
        <v>3.9217548665176221</v>
      </c>
      <c r="K2166" s="7">
        <v>22.727651377348714</v>
      </c>
      <c r="L2166" s="7">
        <v>0.98499999999999999</v>
      </c>
      <c r="M2166" s="7" t="s">
        <v>684</v>
      </c>
      <c r="N2166" s="7" t="s">
        <v>716</v>
      </c>
      <c r="O2166" s="7" t="s">
        <v>686</v>
      </c>
    </row>
    <row r="2167" spans="2:15" ht="15">
      <c r="B2167" s="6" t="s">
        <v>10</v>
      </c>
      <c r="C2167" s="7" t="s">
        <v>683</v>
      </c>
      <c r="D2167" s="7" t="s">
        <v>661</v>
      </c>
      <c r="E2167" s="7" t="s">
        <v>661</v>
      </c>
      <c r="F2167" s="7" t="s">
        <v>661</v>
      </c>
      <c r="G2167" s="7" t="s">
        <v>661</v>
      </c>
      <c r="H2167" s="7" t="s">
        <v>661</v>
      </c>
      <c r="I2167" s="7" t="s">
        <v>661</v>
      </c>
      <c r="J2167" s="7" t="s">
        <v>661</v>
      </c>
      <c r="K2167" s="7" t="s">
        <v>661</v>
      </c>
      <c r="L2167" s="7" t="s">
        <v>661</v>
      </c>
      <c r="M2167" s="7" t="s">
        <v>684</v>
      </c>
      <c r="N2167" s="7" t="s">
        <v>717</v>
      </c>
      <c r="O2167" s="7" t="s">
        <v>686</v>
      </c>
    </row>
    <row r="2168" spans="2:15" ht="15">
      <c r="B2168" s="6" t="s">
        <v>10</v>
      </c>
      <c r="C2168" s="7" t="s">
        <v>687</v>
      </c>
      <c r="D2168" s="7" t="s">
        <v>661</v>
      </c>
      <c r="E2168" s="7" t="s">
        <v>661</v>
      </c>
      <c r="F2168" s="7" t="s">
        <v>661</v>
      </c>
      <c r="G2168" s="7" t="s">
        <v>661</v>
      </c>
      <c r="H2168" s="7" t="s">
        <v>661</v>
      </c>
      <c r="I2168" s="7" t="s">
        <v>661</v>
      </c>
      <c r="J2168" s="7" t="s">
        <v>661</v>
      </c>
      <c r="K2168" s="7" t="s">
        <v>661</v>
      </c>
      <c r="L2168" s="7" t="s">
        <v>661</v>
      </c>
      <c r="M2168" s="7" t="s">
        <v>684</v>
      </c>
      <c r="N2168" s="7" t="s">
        <v>717</v>
      </c>
      <c r="O2168" s="7" t="s">
        <v>686</v>
      </c>
    </row>
    <row r="2169" spans="2:15" ht="15">
      <c r="B2169" s="6" t="s">
        <v>10</v>
      </c>
      <c r="C2169" s="7" t="s">
        <v>688</v>
      </c>
      <c r="D2169" s="7" t="s">
        <v>661</v>
      </c>
      <c r="E2169" s="7" t="s">
        <v>661</v>
      </c>
      <c r="F2169" s="7" t="s">
        <v>661</v>
      </c>
      <c r="G2169" s="7" t="s">
        <v>661</v>
      </c>
      <c r="H2169" s="7" t="s">
        <v>661</v>
      </c>
      <c r="I2169" s="7" t="s">
        <v>661</v>
      </c>
      <c r="J2169" s="7" t="s">
        <v>661</v>
      </c>
      <c r="K2169" s="7" t="s">
        <v>661</v>
      </c>
      <c r="L2169" s="7" t="s">
        <v>661</v>
      </c>
      <c r="M2169" s="7" t="s">
        <v>684</v>
      </c>
      <c r="N2169" s="7" t="s">
        <v>717</v>
      </c>
      <c r="O2169" s="7" t="s">
        <v>686</v>
      </c>
    </row>
    <row r="2170" spans="2:15" ht="15">
      <c r="B2170" s="6" t="s">
        <v>10</v>
      </c>
      <c r="C2170" s="7" t="s">
        <v>689</v>
      </c>
      <c r="D2170" s="7">
        <v>25.646999999999998</v>
      </c>
      <c r="E2170" s="7">
        <v>24.4</v>
      </c>
      <c r="F2170" s="7">
        <v>7.8999119615347659</v>
      </c>
      <c r="G2170" s="7">
        <v>25.646999999999998</v>
      </c>
      <c r="H2170" s="7">
        <v>0.95137832884937812</v>
      </c>
      <c r="I2170" s="7">
        <v>24.4</v>
      </c>
      <c r="J2170" s="7">
        <v>7.8999119615347659</v>
      </c>
      <c r="K2170" s="7">
        <v>25.646999999999998</v>
      </c>
      <c r="L2170" s="7">
        <v>0.95137832884937812</v>
      </c>
      <c r="M2170" s="7" t="s">
        <v>684</v>
      </c>
      <c r="N2170" s="7" t="s">
        <v>717</v>
      </c>
      <c r="O2170" s="7" t="s">
        <v>686</v>
      </c>
    </row>
    <row r="2171" spans="2:15" ht="15">
      <c r="B2171" s="6" t="s">
        <v>10</v>
      </c>
      <c r="C2171" s="7" t="s">
        <v>690</v>
      </c>
      <c r="D2171" s="7">
        <v>38.896999999999998</v>
      </c>
      <c r="E2171" s="7">
        <v>37</v>
      </c>
      <c r="F2171" s="7">
        <v>11.999025335417866</v>
      </c>
      <c r="G2171" s="7">
        <v>38.896999999999998</v>
      </c>
      <c r="H2171" s="7">
        <v>0.95123017199269866</v>
      </c>
      <c r="I2171" s="7">
        <v>37</v>
      </c>
      <c r="J2171" s="7">
        <v>11.999025335417866</v>
      </c>
      <c r="K2171" s="7">
        <v>38.896999999999998</v>
      </c>
      <c r="L2171" s="7">
        <v>0.95123017199269866</v>
      </c>
      <c r="M2171" s="7" t="s">
        <v>684</v>
      </c>
      <c r="N2171" s="7" t="s">
        <v>717</v>
      </c>
      <c r="O2171" s="7" t="s">
        <v>686</v>
      </c>
    </row>
    <row r="2172" spans="2:15" ht="15">
      <c r="B2172" s="6" t="s">
        <v>10</v>
      </c>
      <c r="C2172" s="7" t="s">
        <v>691</v>
      </c>
      <c r="D2172" s="7">
        <v>42.738</v>
      </c>
      <c r="E2172" s="7">
        <v>40.9</v>
      </c>
      <c r="F2172" s="7">
        <v>12.398654927047534</v>
      </c>
      <c r="G2172" s="7">
        <v>42.738</v>
      </c>
      <c r="H2172" s="7">
        <v>0.95699377603069868</v>
      </c>
      <c r="I2172" s="7">
        <v>40.9</v>
      </c>
      <c r="J2172" s="7">
        <v>12.398654927047534</v>
      </c>
      <c r="K2172" s="7">
        <v>42.738</v>
      </c>
      <c r="L2172" s="7">
        <v>0.95699377603069868</v>
      </c>
      <c r="M2172" s="7" t="s">
        <v>684</v>
      </c>
      <c r="N2172" s="7" t="s">
        <v>717</v>
      </c>
      <c r="O2172" s="7" t="s">
        <v>686</v>
      </c>
    </row>
    <row r="2173" spans="2:15" ht="15">
      <c r="B2173" s="6" t="s">
        <v>10</v>
      </c>
      <c r="C2173" s="7" t="s">
        <v>692</v>
      </c>
      <c r="D2173" s="7" t="s">
        <v>661</v>
      </c>
      <c r="E2173" s="7">
        <v>40.698047428161296</v>
      </c>
      <c r="F2173" s="7">
        <v>19.710963993197826</v>
      </c>
      <c r="G2173" s="7">
        <v>45.220052697956994</v>
      </c>
      <c r="H2173" s="7">
        <v>0.9</v>
      </c>
      <c r="I2173" s="7">
        <v>40.698047428161296</v>
      </c>
      <c r="J2173" s="7">
        <v>19.710963993197826</v>
      </c>
      <c r="K2173" s="7">
        <v>45.220052697956994</v>
      </c>
      <c r="L2173" s="7">
        <v>0.9</v>
      </c>
      <c r="M2173" s="7" t="s">
        <v>684</v>
      </c>
      <c r="N2173" s="7" t="s">
        <v>717</v>
      </c>
      <c r="O2173" s="7" t="s">
        <v>686</v>
      </c>
    </row>
    <row r="2174" spans="2:15" ht="15">
      <c r="B2174" s="6" t="s">
        <v>10</v>
      </c>
      <c r="C2174" s="7" t="s">
        <v>693</v>
      </c>
      <c r="D2174" s="7" t="s">
        <v>661</v>
      </c>
      <c r="E2174" s="7">
        <v>40.489602704436635</v>
      </c>
      <c r="F2174" s="7">
        <v>19.610009605861155</v>
      </c>
      <c r="G2174" s="7">
        <v>44.988447449374036</v>
      </c>
      <c r="H2174" s="7">
        <v>0.9</v>
      </c>
      <c r="I2174" s="7">
        <v>40.489602704436635</v>
      </c>
      <c r="J2174" s="7">
        <v>19.610009605861155</v>
      </c>
      <c r="K2174" s="7">
        <v>44.988447449374036</v>
      </c>
      <c r="L2174" s="7">
        <v>0.9</v>
      </c>
      <c r="M2174" s="7" t="s">
        <v>684</v>
      </c>
      <c r="N2174" s="7" t="s">
        <v>717</v>
      </c>
      <c r="O2174" s="7" t="s">
        <v>686</v>
      </c>
    </row>
    <row r="2175" spans="2:15" ht="15">
      <c r="B2175" s="6" t="s">
        <v>10</v>
      </c>
      <c r="C2175" s="7" t="s">
        <v>694</v>
      </c>
      <c r="D2175" s="7" t="s">
        <v>661</v>
      </c>
      <c r="E2175" s="7">
        <v>40.269248898008883</v>
      </c>
      <c r="F2175" s="7">
        <v>19.503287386523045</v>
      </c>
      <c r="G2175" s="7">
        <v>44.743609886676538</v>
      </c>
      <c r="H2175" s="7">
        <v>0.9</v>
      </c>
      <c r="I2175" s="7">
        <v>40.269248898008883</v>
      </c>
      <c r="J2175" s="7">
        <v>19.503287386523045</v>
      </c>
      <c r="K2175" s="7">
        <v>44.743609886676538</v>
      </c>
      <c r="L2175" s="7">
        <v>0.9</v>
      </c>
      <c r="M2175" s="7" t="s">
        <v>684</v>
      </c>
      <c r="N2175" s="7" t="s">
        <v>717</v>
      </c>
      <c r="O2175" s="7" t="s">
        <v>686</v>
      </c>
    </row>
    <row r="2176" spans="2:15" ht="15">
      <c r="B2176" s="6" t="s">
        <v>10</v>
      </c>
      <c r="C2176" s="7" t="s">
        <v>695</v>
      </c>
      <c r="D2176" s="7" t="s">
        <v>661</v>
      </c>
      <c r="E2176" s="7">
        <v>40.074331368088721</v>
      </c>
      <c r="F2176" s="7">
        <v>19.408884518162314</v>
      </c>
      <c r="G2176" s="7">
        <v>44.527034853431914</v>
      </c>
      <c r="H2176" s="7">
        <v>0.9</v>
      </c>
      <c r="I2176" s="7">
        <v>40.074331368088721</v>
      </c>
      <c r="J2176" s="7">
        <v>19.408884518162314</v>
      </c>
      <c r="K2176" s="7">
        <v>44.527034853431914</v>
      </c>
      <c r="L2176" s="7">
        <v>0.9</v>
      </c>
      <c r="M2176" s="7" t="s">
        <v>684</v>
      </c>
      <c r="N2176" s="7" t="s">
        <v>717</v>
      </c>
      <c r="O2176" s="7" t="s">
        <v>686</v>
      </c>
    </row>
    <row r="2177" spans="2:15" ht="15">
      <c r="B2177" s="6" t="s">
        <v>10</v>
      </c>
      <c r="C2177" s="7" t="s">
        <v>696</v>
      </c>
      <c r="D2177" s="7" t="s">
        <v>661</v>
      </c>
      <c r="E2177" s="7">
        <v>39.885455291583838</v>
      </c>
      <c r="F2177" s="7">
        <v>19.317407659235947</v>
      </c>
      <c r="G2177" s="7">
        <v>44.317172546204262</v>
      </c>
      <c r="H2177" s="7">
        <v>0.9</v>
      </c>
      <c r="I2177" s="7">
        <v>39.885455291583838</v>
      </c>
      <c r="J2177" s="7">
        <v>19.317407659235947</v>
      </c>
      <c r="K2177" s="7">
        <v>44.317172546204262</v>
      </c>
      <c r="L2177" s="7">
        <v>0.9</v>
      </c>
      <c r="M2177" s="7" t="s">
        <v>684</v>
      </c>
      <c r="N2177" s="7" t="s">
        <v>717</v>
      </c>
      <c r="O2177" s="7" t="s">
        <v>686</v>
      </c>
    </row>
    <row r="2178" spans="2:15" ht="15">
      <c r="B2178" s="6" t="s">
        <v>10</v>
      </c>
      <c r="C2178" s="7" t="s">
        <v>697</v>
      </c>
      <c r="D2178" s="7" t="s">
        <v>661</v>
      </c>
      <c r="E2178" s="7">
        <v>39.707211000253302</v>
      </c>
      <c r="F2178" s="7">
        <v>19.231080008883421</v>
      </c>
      <c r="G2178" s="7">
        <v>44.11912333361478</v>
      </c>
      <c r="H2178" s="7">
        <v>0.9</v>
      </c>
      <c r="I2178" s="7">
        <v>39.707211000253302</v>
      </c>
      <c r="J2178" s="7">
        <v>19.231080008883421</v>
      </c>
      <c r="K2178" s="7">
        <v>44.11912333361478</v>
      </c>
      <c r="L2178" s="7">
        <v>0.9</v>
      </c>
      <c r="M2178" s="7" t="s">
        <v>684</v>
      </c>
      <c r="N2178" s="7" t="s">
        <v>717</v>
      </c>
      <c r="O2178" s="7" t="s">
        <v>686</v>
      </c>
    </row>
    <row r="2179" spans="2:15" ht="15">
      <c r="B2179" s="6" t="s">
        <v>10</v>
      </c>
      <c r="C2179" s="7" t="s">
        <v>698</v>
      </c>
      <c r="D2179" s="7" t="s">
        <v>661</v>
      </c>
      <c r="E2179" s="7">
        <v>39.538457194356781</v>
      </c>
      <c r="F2179" s="7">
        <v>19.149348810412217</v>
      </c>
      <c r="G2179" s="7">
        <v>43.93161910484087</v>
      </c>
      <c r="H2179" s="7">
        <v>0.9</v>
      </c>
      <c r="I2179" s="7">
        <v>39.538457194356781</v>
      </c>
      <c r="J2179" s="7">
        <v>19.149348810412217</v>
      </c>
      <c r="K2179" s="7">
        <v>43.93161910484087</v>
      </c>
      <c r="L2179" s="7">
        <v>0.9</v>
      </c>
      <c r="M2179" s="7" t="s">
        <v>684</v>
      </c>
      <c r="N2179" s="7" t="s">
        <v>717</v>
      </c>
      <c r="O2179" s="7" t="s">
        <v>686</v>
      </c>
    </row>
    <row r="2180" spans="2:15" ht="15">
      <c r="B2180" s="6" t="s">
        <v>10</v>
      </c>
      <c r="C2180" s="7" t="s">
        <v>699</v>
      </c>
      <c r="D2180" s="7" t="s">
        <v>661</v>
      </c>
      <c r="E2180" s="7">
        <v>39.403153563850225</v>
      </c>
      <c r="F2180" s="7">
        <v>19.083818271293072</v>
      </c>
      <c r="G2180" s="7">
        <v>43.781281737611359</v>
      </c>
      <c r="H2180" s="7">
        <v>0.9</v>
      </c>
      <c r="I2180" s="7">
        <v>39.403153563850225</v>
      </c>
      <c r="J2180" s="7">
        <v>19.083818271293072</v>
      </c>
      <c r="K2180" s="7">
        <v>43.781281737611359</v>
      </c>
      <c r="L2180" s="7">
        <v>0.9</v>
      </c>
      <c r="M2180" s="7" t="s">
        <v>684</v>
      </c>
      <c r="N2180" s="7" t="s">
        <v>717</v>
      </c>
      <c r="O2180" s="7" t="s">
        <v>686</v>
      </c>
    </row>
    <row r="2181" spans="2:15" ht="15">
      <c r="B2181" s="6" t="s">
        <v>10</v>
      </c>
      <c r="C2181" s="7" t="s">
        <v>700</v>
      </c>
      <c r="D2181" s="7" t="s">
        <v>661</v>
      </c>
      <c r="E2181" s="7">
        <v>39.394404834592201</v>
      </c>
      <c r="F2181" s="7">
        <v>19.079581068324163</v>
      </c>
      <c r="G2181" s="7">
        <v>43.771560927324664</v>
      </c>
      <c r="H2181" s="7">
        <v>0.9</v>
      </c>
      <c r="I2181" s="7">
        <v>39.394404834592201</v>
      </c>
      <c r="J2181" s="7">
        <v>19.079581068324163</v>
      </c>
      <c r="K2181" s="7">
        <v>43.771560927324664</v>
      </c>
      <c r="L2181" s="7">
        <v>0.9</v>
      </c>
      <c r="M2181" s="7" t="s">
        <v>684</v>
      </c>
      <c r="N2181" s="7" t="s">
        <v>717</v>
      </c>
      <c r="O2181" s="7" t="s">
        <v>686</v>
      </c>
    </row>
    <row r="2182" spans="2:15" ht="15">
      <c r="B2182" s="6" t="s">
        <v>10</v>
      </c>
      <c r="C2182" s="7" t="s">
        <v>701</v>
      </c>
      <c r="D2182" s="7" t="s">
        <v>661</v>
      </c>
      <c r="E2182" s="7">
        <v>39.385656105334178</v>
      </c>
      <c r="F2182" s="7">
        <v>19.075343865355272</v>
      </c>
      <c r="G2182" s="7">
        <v>43.761840117037977</v>
      </c>
      <c r="H2182" s="7">
        <v>0.9</v>
      </c>
      <c r="I2182" s="7">
        <v>39.385656105334178</v>
      </c>
      <c r="J2182" s="7">
        <v>19.075343865355272</v>
      </c>
      <c r="K2182" s="7">
        <v>43.761840117037977</v>
      </c>
      <c r="L2182" s="7">
        <v>0.9</v>
      </c>
      <c r="M2182" s="7" t="s">
        <v>684</v>
      </c>
      <c r="N2182" s="7" t="s">
        <v>717</v>
      </c>
      <c r="O2182" s="7" t="s">
        <v>686</v>
      </c>
    </row>
    <row r="2183" spans="2:15" ht="15">
      <c r="B2183" s="6" t="s">
        <v>631</v>
      </c>
      <c r="C2183" s="7" t="s">
        <v>683</v>
      </c>
      <c r="D2183" s="7" t="s">
        <v>661</v>
      </c>
      <c r="E2183" s="7" t="s">
        <v>661</v>
      </c>
      <c r="F2183" s="7" t="s">
        <v>661</v>
      </c>
      <c r="G2183" s="7" t="s">
        <v>661</v>
      </c>
      <c r="H2183" s="7" t="s">
        <v>661</v>
      </c>
      <c r="I2183" s="7" t="s">
        <v>661</v>
      </c>
      <c r="J2183" s="7" t="s">
        <v>661</v>
      </c>
      <c r="K2183" s="7" t="s">
        <v>661</v>
      </c>
      <c r="L2183" s="7" t="s">
        <v>661</v>
      </c>
      <c r="M2183" s="7" t="s">
        <v>684</v>
      </c>
      <c r="N2183" s="7" t="s">
        <v>717</v>
      </c>
      <c r="O2183" s="7" t="s">
        <v>686</v>
      </c>
    </row>
    <row r="2184" spans="2:15" ht="15">
      <c r="B2184" s="6" t="s">
        <v>631</v>
      </c>
      <c r="C2184" s="7" t="s">
        <v>687</v>
      </c>
      <c r="D2184" s="7" t="s">
        <v>661</v>
      </c>
      <c r="E2184" s="7" t="s">
        <v>661</v>
      </c>
      <c r="F2184" s="7" t="s">
        <v>661</v>
      </c>
      <c r="G2184" s="7" t="s">
        <v>661</v>
      </c>
      <c r="H2184" s="7" t="s">
        <v>661</v>
      </c>
      <c r="I2184" s="7" t="s">
        <v>661</v>
      </c>
      <c r="J2184" s="7" t="s">
        <v>661</v>
      </c>
      <c r="K2184" s="7" t="s">
        <v>661</v>
      </c>
      <c r="L2184" s="7" t="s">
        <v>661</v>
      </c>
      <c r="M2184" s="7" t="s">
        <v>684</v>
      </c>
      <c r="N2184" s="7" t="s">
        <v>717</v>
      </c>
      <c r="O2184" s="7" t="s">
        <v>686</v>
      </c>
    </row>
    <row r="2185" spans="2:15" ht="15">
      <c r="B2185" s="6" t="s">
        <v>631</v>
      </c>
      <c r="C2185" s="7" t="s">
        <v>688</v>
      </c>
      <c r="D2185" s="7" t="s">
        <v>661</v>
      </c>
      <c r="E2185" s="7" t="s">
        <v>661</v>
      </c>
      <c r="F2185" s="7" t="s">
        <v>661</v>
      </c>
      <c r="G2185" s="7" t="s">
        <v>661</v>
      </c>
      <c r="H2185" s="7" t="s">
        <v>661</v>
      </c>
      <c r="I2185" s="7" t="s">
        <v>661</v>
      </c>
      <c r="J2185" s="7" t="s">
        <v>661</v>
      </c>
      <c r="K2185" s="7" t="s">
        <v>661</v>
      </c>
      <c r="L2185" s="7" t="s">
        <v>661</v>
      </c>
      <c r="M2185" s="7" t="s">
        <v>684</v>
      </c>
      <c r="N2185" s="7" t="s">
        <v>717</v>
      </c>
      <c r="O2185" s="7" t="s">
        <v>686</v>
      </c>
    </row>
    <row r="2186" spans="2:15" ht="15">
      <c r="B2186" s="6" t="s">
        <v>631</v>
      </c>
      <c r="C2186" s="7" t="s">
        <v>689</v>
      </c>
      <c r="D2186" s="7">
        <v>25.646999999999998</v>
      </c>
      <c r="E2186" s="7">
        <v>24.4</v>
      </c>
      <c r="F2186" s="7">
        <v>7.8999119615347659</v>
      </c>
      <c r="G2186" s="7">
        <v>25.646999999999998</v>
      </c>
      <c r="H2186" s="7">
        <v>0.95137832884937812</v>
      </c>
      <c r="I2186" s="7">
        <v>24.4</v>
      </c>
      <c r="J2186" s="7">
        <v>7.8999119615347659</v>
      </c>
      <c r="K2186" s="7">
        <v>25.646999999999998</v>
      </c>
      <c r="L2186" s="7">
        <v>0.95137832884937812</v>
      </c>
      <c r="M2186" s="7" t="s">
        <v>684</v>
      </c>
      <c r="N2186" s="7" t="s">
        <v>717</v>
      </c>
      <c r="O2186" s="7" t="s">
        <v>686</v>
      </c>
    </row>
    <row r="2187" spans="2:15" ht="15">
      <c r="B2187" s="6" t="s">
        <v>631</v>
      </c>
      <c r="C2187" s="7" t="s">
        <v>690</v>
      </c>
      <c r="D2187" s="7">
        <v>38.896999999999998</v>
      </c>
      <c r="E2187" s="7">
        <v>37</v>
      </c>
      <c r="F2187" s="7">
        <v>11.999025335417866</v>
      </c>
      <c r="G2187" s="7">
        <v>38.896999999999998</v>
      </c>
      <c r="H2187" s="7">
        <v>0.95123017199269866</v>
      </c>
      <c r="I2187" s="7">
        <v>37</v>
      </c>
      <c r="J2187" s="7">
        <v>11.999025335417866</v>
      </c>
      <c r="K2187" s="7">
        <v>38.896999999999998</v>
      </c>
      <c r="L2187" s="7">
        <v>0.95123017199269866</v>
      </c>
      <c r="M2187" s="7" t="s">
        <v>684</v>
      </c>
      <c r="N2187" s="7" t="s">
        <v>717</v>
      </c>
      <c r="O2187" s="7" t="s">
        <v>686</v>
      </c>
    </row>
    <row r="2188" spans="2:15" ht="15">
      <c r="B2188" s="6" t="s">
        <v>631</v>
      </c>
      <c r="C2188" s="7" t="s">
        <v>691</v>
      </c>
      <c r="D2188" s="7">
        <v>42.738</v>
      </c>
      <c r="E2188" s="7">
        <v>40.9</v>
      </c>
      <c r="F2188" s="7">
        <v>12.398654927047534</v>
      </c>
      <c r="G2188" s="7">
        <v>42.738</v>
      </c>
      <c r="H2188" s="7">
        <v>0.95699377603069868</v>
      </c>
      <c r="I2188" s="7">
        <v>40.9</v>
      </c>
      <c r="J2188" s="7">
        <v>12.398654927047534</v>
      </c>
      <c r="K2188" s="7">
        <v>42.738</v>
      </c>
      <c r="L2188" s="7">
        <v>0.95699377603069868</v>
      </c>
      <c r="M2188" s="7" t="s">
        <v>684</v>
      </c>
      <c r="N2188" s="7" t="s">
        <v>717</v>
      </c>
      <c r="O2188" s="7" t="s">
        <v>686</v>
      </c>
    </row>
    <row r="2189" spans="2:15" ht="15">
      <c r="B2189" s="6" t="s">
        <v>631</v>
      </c>
      <c r="C2189" s="7" t="s">
        <v>692</v>
      </c>
      <c r="D2189" s="7" t="s">
        <v>661</v>
      </c>
      <c r="E2189" s="7">
        <v>40.698047428161296</v>
      </c>
      <c r="F2189" s="7">
        <v>19.710963993197826</v>
      </c>
      <c r="G2189" s="7">
        <v>45.220052697956994</v>
      </c>
      <c r="H2189" s="7">
        <v>0.9</v>
      </c>
      <c r="I2189" s="7">
        <v>40.698047428161296</v>
      </c>
      <c r="J2189" s="7">
        <v>19.710963993197826</v>
      </c>
      <c r="K2189" s="7">
        <v>45.220052697956994</v>
      </c>
      <c r="L2189" s="7">
        <v>0.9</v>
      </c>
      <c r="M2189" s="7" t="s">
        <v>684</v>
      </c>
      <c r="N2189" s="7" t="s">
        <v>717</v>
      </c>
      <c r="O2189" s="7" t="s">
        <v>686</v>
      </c>
    </row>
    <row r="2190" spans="2:15" ht="15">
      <c r="B2190" s="6" t="s">
        <v>631</v>
      </c>
      <c r="C2190" s="7" t="s">
        <v>693</v>
      </c>
      <c r="D2190" s="7" t="s">
        <v>661</v>
      </c>
      <c r="E2190" s="7">
        <v>40.489602704436635</v>
      </c>
      <c r="F2190" s="7">
        <v>19.610009605861155</v>
      </c>
      <c r="G2190" s="7">
        <v>44.988447449374036</v>
      </c>
      <c r="H2190" s="7">
        <v>0.9</v>
      </c>
      <c r="I2190" s="7">
        <v>40.489602704436635</v>
      </c>
      <c r="J2190" s="7">
        <v>19.610009605861155</v>
      </c>
      <c r="K2190" s="7">
        <v>44.988447449374036</v>
      </c>
      <c r="L2190" s="7">
        <v>0.9</v>
      </c>
      <c r="M2190" s="7" t="s">
        <v>684</v>
      </c>
      <c r="N2190" s="7" t="s">
        <v>717</v>
      </c>
      <c r="O2190" s="7" t="s">
        <v>686</v>
      </c>
    </row>
    <row r="2191" spans="2:15" ht="15">
      <c r="B2191" s="6" t="s">
        <v>631</v>
      </c>
      <c r="C2191" s="7" t="s">
        <v>694</v>
      </c>
      <c r="D2191" s="7" t="s">
        <v>661</v>
      </c>
      <c r="E2191" s="7">
        <v>40.269248898008883</v>
      </c>
      <c r="F2191" s="7">
        <v>19.503287386523045</v>
      </c>
      <c r="G2191" s="7">
        <v>44.743609886676538</v>
      </c>
      <c r="H2191" s="7">
        <v>0.9</v>
      </c>
      <c r="I2191" s="7">
        <v>40.269248898008883</v>
      </c>
      <c r="J2191" s="7">
        <v>19.503287386523045</v>
      </c>
      <c r="K2191" s="7">
        <v>44.743609886676538</v>
      </c>
      <c r="L2191" s="7">
        <v>0.9</v>
      </c>
      <c r="M2191" s="7" t="s">
        <v>684</v>
      </c>
      <c r="N2191" s="7" t="s">
        <v>717</v>
      </c>
      <c r="O2191" s="7" t="s">
        <v>686</v>
      </c>
    </row>
    <row r="2192" spans="2:15" ht="15">
      <c r="B2192" s="6" t="s">
        <v>631</v>
      </c>
      <c r="C2192" s="7" t="s">
        <v>695</v>
      </c>
      <c r="D2192" s="7" t="s">
        <v>661</v>
      </c>
      <c r="E2192" s="7">
        <v>40.074331368088721</v>
      </c>
      <c r="F2192" s="7">
        <v>19.408884518162314</v>
      </c>
      <c r="G2192" s="7">
        <v>44.527034853431914</v>
      </c>
      <c r="H2192" s="7">
        <v>0.9</v>
      </c>
      <c r="I2192" s="7">
        <v>40.074331368088721</v>
      </c>
      <c r="J2192" s="7">
        <v>19.408884518162314</v>
      </c>
      <c r="K2192" s="7">
        <v>44.527034853431914</v>
      </c>
      <c r="L2192" s="7">
        <v>0.9</v>
      </c>
      <c r="M2192" s="7" t="s">
        <v>684</v>
      </c>
      <c r="N2192" s="7" t="s">
        <v>717</v>
      </c>
      <c r="O2192" s="7" t="s">
        <v>686</v>
      </c>
    </row>
    <row r="2193" spans="2:15" ht="15">
      <c r="B2193" s="6" t="s">
        <v>631</v>
      </c>
      <c r="C2193" s="7" t="s">
        <v>696</v>
      </c>
      <c r="D2193" s="7" t="s">
        <v>661</v>
      </c>
      <c r="E2193" s="7">
        <v>39.885455291583838</v>
      </c>
      <c r="F2193" s="7">
        <v>19.317407659235947</v>
      </c>
      <c r="G2193" s="7">
        <v>44.317172546204262</v>
      </c>
      <c r="H2193" s="7">
        <v>0.9</v>
      </c>
      <c r="I2193" s="7">
        <v>39.885455291583838</v>
      </c>
      <c r="J2193" s="7">
        <v>19.317407659235947</v>
      </c>
      <c r="K2193" s="7">
        <v>44.317172546204262</v>
      </c>
      <c r="L2193" s="7">
        <v>0.9</v>
      </c>
      <c r="M2193" s="7" t="s">
        <v>684</v>
      </c>
      <c r="N2193" s="7" t="s">
        <v>717</v>
      </c>
      <c r="O2193" s="7" t="s">
        <v>686</v>
      </c>
    </row>
    <row r="2194" spans="2:15" ht="15">
      <c r="B2194" s="6" t="s">
        <v>631</v>
      </c>
      <c r="C2194" s="7" t="s">
        <v>697</v>
      </c>
      <c r="D2194" s="7" t="s">
        <v>661</v>
      </c>
      <c r="E2194" s="7">
        <v>39.707211000253302</v>
      </c>
      <c r="F2194" s="7">
        <v>19.231080008883421</v>
      </c>
      <c r="G2194" s="7">
        <v>44.11912333361478</v>
      </c>
      <c r="H2194" s="7">
        <v>0.9</v>
      </c>
      <c r="I2194" s="7">
        <v>39.707211000253302</v>
      </c>
      <c r="J2194" s="7">
        <v>19.231080008883421</v>
      </c>
      <c r="K2194" s="7">
        <v>44.11912333361478</v>
      </c>
      <c r="L2194" s="7">
        <v>0.9</v>
      </c>
      <c r="M2194" s="7" t="s">
        <v>684</v>
      </c>
      <c r="N2194" s="7" t="s">
        <v>717</v>
      </c>
      <c r="O2194" s="7" t="s">
        <v>686</v>
      </c>
    </row>
    <row r="2195" spans="2:15" ht="15">
      <c r="B2195" s="6" t="s">
        <v>631</v>
      </c>
      <c r="C2195" s="7" t="s">
        <v>698</v>
      </c>
      <c r="D2195" s="7" t="s">
        <v>661</v>
      </c>
      <c r="E2195" s="7">
        <v>39.538457194356781</v>
      </c>
      <c r="F2195" s="7">
        <v>19.149348810412217</v>
      </c>
      <c r="G2195" s="7">
        <v>43.93161910484087</v>
      </c>
      <c r="H2195" s="7">
        <v>0.9</v>
      </c>
      <c r="I2195" s="7">
        <v>39.538457194356781</v>
      </c>
      <c r="J2195" s="7">
        <v>19.149348810412217</v>
      </c>
      <c r="K2195" s="7">
        <v>43.93161910484087</v>
      </c>
      <c r="L2195" s="7">
        <v>0.9</v>
      </c>
      <c r="M2195" s="7" t="s">
        <v>684</v>
      </c>
      <c r="N2195" s="7" t="s">
        <v>717</v>
      </c>
      <c r="O2195" s="7" t="s">
        <v>686</v>
      </c>
    </row>
    <row r="2196" spans="2:15" ht="15">
      <c r="B2196" s="6" t="s">
        <v>631</v>
      </c>
      <c r="C2196" s="7" t="s">
        <v>699</v>
      </c>
      <c r="D2196" s="7" t="s">
        <v>661</v>
      </c>
      <c r="E2196" s="7">
        <v>39.403153563850225</v>
      </c>
      <c r="F2196" s="7">
        <v>19.083818271293072</v>
      </c>
      <c r="G2196" s="7">
        <v>43.781281737611359</v>
      </c>
      <c r="H2196" s="7">
        <v>0.9</v>
      </c>
      <c r="I2196" s="7">
        <v>39.403153563850225</v>
      </c>
      <c r="J2196" s="7">
        <v>19.083818271293072</v>
      </c>
      <c r="K2196" s="7">
        <v>43.781281737611359</v>
      </c>
      <c r="L2196" s="7">
        <v>0.9</v>
      </c>
      <c r="M2196" s="7" t="s">
        <v>684</v>
      </c>
      <c r="N2196" s="7" t="s">
        <v>717</v>
      </c>
      <c r="O2196" s="7" t="s">
        <v>686</v>
      </c>
    </row>
    <row r="2197" spans="2:15" ht="15">
      <c r="B2197" s="6" t="s">
        <v>631</v>
      </c>
      <c r="C2197" s="7" t="s">
        <v>700</v>
      </c>
      <c r="D2197" s="7" t="s">
        <v>661</v>
      </c>
      <c r="E2197" s="7">
        <v>39.394404834592201</v>
      </c>
      <c r="F2197" s="7">
        <v>19.079581068324163</v>
      </c>
      <c r="G2197" s="7">
        <v>43.771560927324664</v>
      </c>
      <c r="H2197" s="7">
        <v>0.9</v>
      </c>
      <c r="I2197" s="7">
        <v>39.394404834592201</v>
      </c>
      <c r="J2197" s="7">
        <v>19.079581068324163</v>
      </c>
      <c r="K2197" s="7">
        <v>43.771560927324664</v>
      </c>
      <c r="L2197" s="7">
        <v>0.9</v>
      </c>
      <c r="M2197" s="7" t="s">
        <v>684</v>
      </c>
      <c r="N2197" s="7" t="s">
        <v>717</v>
      </c>
      <c r="O2197" s="7" t="s">
        <v>686</v>
      </c>
    </row>
    <row r="2198" spans="2:15" ht="15">
      <c r="B2198" s="6" t="s">
        <v>631</v>
      </c>
      <c r="C2198" s="7" t="s">
        <v>701</v>
      </c>
      <c r="D2198" s="7" t="s">
        <v>661</v>
      </c>
      <c r="E2198" s="7">
        <v>39.385656105334178</v>
      </c>
      <c r="F2198" s="7">
        <v>19.075343865355272</v>
      </c>
      <c r="G2198" s="7">
        <v>43.761840117037977</v>
      </c>
      <c r="H2198" s="7">
        <v>0.9</v>
      </c>
      <c r="I2198" s="7">
        <v>39.385656105334178</v>
      </c>
      <c r="J2198" s="7">
        <v>19.075343865355272</v>
      </c>
      <c r="K2198" s="7">
        <v>43.761840117037977</v>
      </c>
      <c r="L2198" s="7">
        <v>0.9</v>
      </c>
      <c r="M2198" s="7" t="s">
        <v>684</v>
      </c>
      <c r="N2198" s="7" t="s">
        <v>717</v>
      </c>
      <c r="O2198" s="7" t="s">
        <v>686</v>
      </c>
    </row>
    <row r="2199" spans="2:15" ht="15">
      <c r="B2199" s="6" t="s">
        <v>584</v>
      </c>
      <c r="C2199" s="7" t="s">
        <v>683</v>
      </c>
      <c r="D2199" s="7" t="s">
        <v>661</v>
      </c>
      <c r="E2199" s="7" t="s">
        <v>661</v>
      </c>
      <c r="F2199" s="7" t="s">
        <v>661</v>
      </c>
      <c r="G2199" s="7" t="s">
        <v>661</v>
      </c>
      <c r="H2199" s="7" t="s">
        <v>661</v>
      </c>
      <c r="I2199" s="7" t="s">
        <v>661</v>
      </c>
      <c r="J2199" s="7" t="s">
        <v>661</v>
      </c>
      <c r="K2199" s="7" t="s">
        <v>661</v>
      </c>
      <c r="L2199" s="7" t="s">
        <v>661</v>
      </c>
      <c r="M2199" s="7" t="s">
        <v>684</v>
      </c>
      <c r="N2199" s="7" t="s">
        <v>717</v>
      </c>
      <c r="O2199" s="7" t="s">
        <v>686</v>
      </c>
    </row>
    <row r="2200" spans="2:15" ht="15">
      <c r="B2200" s="6" t="s">
        <v>584</v>
      </c>
      <c r="C2200" s="7" t="s">
        <v>687</v>
      </c>
      <c r="D2200" s="7" t="s">
        <v>661</v>
      </c>
      <c r="E2200" s="7" t="s">
        <v>661</v>
      </c>
      <c r="F2200" s="7" t="s">
        <v>661</v>
      </c>
      <c r="G2200" s="7" t="s">
        <v>661</v>
      </c>
      <c r="H2200" s="7" t="s">
        <v>661</v>
      </c>
      <c r="I2200" s="7" t="s">
        <v>661</v>
      </c>
      <c r="J2200" s="7" t="s">
        <v>661</v>
      </c>
      <c r="K2200" s="7" t="s">
        <v>661</v>
      </c>
      <c r="L2200" s="7" t="s">
        <v>661</v>
      </c>
      <c r="M2200" s="7" t="s">
        <v>684</v>
      </c>
      <c r="N2200" s="7" t="s">
        <v>717</v>
      </c>
      <c r="O2200" s="7" t="s">
        <v>686</v>
      </c>
    </row>
    <row r="2201" spans="2:15" ht="15">
      <c r="B2201" s="6" t="s">
        <v>584</v>
      </c>
      <c r="C2201" s="7" t="s">
        <v>688</v>
      </c>
      <c r="D2201" s="7" t="s">
        <v>661</v>
      </c>
      <c r="E2201" s="7" t="s">
        <v>661</v>
      </c>
      <c r="F2201" s="7" t="s">
        <v>661</v>
      </c>
      <c r="G2201" s="7" t="s">
        <v>661</v>
      </c>
      <c r="H2201" s="7" t="s">
        <v>661</v>
      </c>
      <c r="I2201" s="7" t="s">
        <v>661</v>
      </c>
      <c r="J2201" s="7" t="s">
        <v>661</v>
      </c>
      <c r="K2201" s="7" t="s">
        <v>661</v>
      </c>
      <c r="L2201" s="7" t="s">
        <v>661</v>
      </c>
      <c r="M2201" s="7" t="s">
        <v>684</v>
      </c>
      <c r="N2201" s="7" t="s">
        <v>717</v>
      </c>
      <c r="O2201" s="7" t="s">
        <v>686</v>
      </c>
    </row>
    <row r="2202" spans="2:15" ht="15">
      <c r="B2202" s="6" t="s">
        <v>584</v>
      </c>
      <c r="C2202" s="7" t="s">
        <v>689</v>
      </c>
      <c r="D2202" s="7" t="s">
        <v>661</v>
      </c>
      <c r="E2202" s="7" t="s">
        <v>661</v>
      </c>
      <c r="F2202" s="7" t="s">
        <v>661</v>
      </c>
      <c r="G2202" s="7" t="s">
        <v>661</v>
      </c>
      <c r="H2202" s="7" t="s">
        <v>661</v>
      </c>
      <c r="I2202" s="7" t="s">
        <v>661</v>
      </c>
      <c r="J2202" s="7" t="s">
        <v>661</v>
      </c>
      <c r="K2202" s="7" t="s">
        <v>661</v>
      </c>
      <c r="L2202" s="7" t="s">
        <v>661</v>
      </c>
      <c r="M2202" s="7" t="s">
        <v>684</v>
      </c>
      <c r="N2202" s="7" t="s">
        <v>717</v>
      </c>
      <c r="O2202" s="7" t="s">
        <v>686</v>
      </c>
    </row>
    <row r="2203" spans="2:15" ht="15">
      <c r="B2203" s="6" t="s">
        <v>584</v>
      </c>
      <c r="C2203" s="7" t="s">
        <v>690</v>
      </c>
      <c r="D2203" s="7" t="s">
        <v>661</v>
      </c>
      <c r="E2203" s="7" t="s">
        <v>661</v>
      </c>
      <c r="F2203" s="7" t="s">
        <v>661</v>
      </c>
      <c r="G2203" s="7" t="s">
        <v>661</v>
      </c>
      <c r="H2203" s="7" t="s">
        <v>661</v>
      </c>
      <c r="I2203" s="7" t="s">
        <v>661</v>
      </c>
      <c r="J2203" s="7" t="s">
        <v>661</v>
      </c>
      <c r="K2203" s="7" t="s">
        <v>661</v>
      </c>
      <c r="L2203" s="7" t="s">
        <v>661</v>
      </c>
      <c r="M2203" s="7" t="s">
        <v>684</v>
      </c>
      <c r="N2203" s="7" t="s">
        <v>717</v>
      </c>
      <c r="O2203" s="7" t="s">
        <v>686</v>
      </c>
    </row>
    <row r="2204" spans="2:15" ht="15">
      <c r="B2204" s="6" t="s">
        <v>584</v>
      </c>
      <c r="C2204" s="7" t="s">
        <v>691</v>
      </c>
      <c r="D2204" s="7" t="s">
        <v>661</v>
      </c>
      <c r="E2204" s="7" t="s">
        <v>661</v>
      </c>
      <c r="F2204" s="7" t="s">
        <v>661</v>
      </c>
      <c r="G2204" s="7" t="s">
        <v>661</v>
      </c>
      <c r="H2204" s="7" t="s">
        <v>661</v>
      </c>
      <c r="I2204" s="7" t="s">
        <v>661</v>
      </c>
      <c r="J2204" s="7" t="s">
        <v>661</v>
      </c>
      <c r="K2204" s="7" t="s">
        <v>661</v>
      </c>
      <c r="L2204" s="7" t="s">
        <v>661</v>
      </c>
      <c r="M2204" s="7" t="s">
        <v>684</v>
      </c>
      <c r="N2204" s="7" t="s">
        <v>717</v>
      </c>
      <c r="O2204" s="7" t="s">
        <v>686</v>
      </c>
    </row>
    <row r="2205" spans="2:15" ht="15">
      <c r="B2205" s="6" t="s">
        <v>584</v>
      </c>
      <c r="C2205" s="7" t="s">
        <v>692</v>
      </c>
      <c r="D2205" s="7" t="s">
        <v>661</v>
      </c>
      <c r="E2205" s="7" t="s">
        <v>661</v>
      </c>
      <c r="F2205" s="7" t="s">
        <v>661</v>
      </c>
      <c r="G2205" s="7" t="s">
        <v>661</v>
      </c>
      <c r="H2205" s="7" t="s">
        <v>661</v>
      </c>
      <c r="I2205" s="7" t="s">
        <v>661</v>
      </c>
      <c r="J2205" s="7" t="s">
        <v>661</v>
      </c>
      <c r="K2205" s="7" t="s">
        <v>661</v>
      </c>
      <c r="L2205" s="7" t="s">
        <v>661</v>
      </c>
      <c r="M2205" s="7" t="s">
        <v>684</v>
      </c>
      <c r="N2205" s="7" t="s">
        <v>717</v>
      </c>
      <c r="O2205" s="7" t="s">
        <v>686</v>
      </c>
    </row>
    <row r="2206" spans="2:15" ht="15">
      <c r="B2206" s="6" t="s">
        <v>584</v>
      </c>
      <c r="C2206" s="7" t="s">
        <v>693</v>
      </c>
      <c r="D2206" s="7" t="s">
        <v>661</v>
      </c>
      <c r="E2206" s="7" t="s">
        <v>661</v>
      </c>
      <c r="F2206" s="7" t="s">
        <v>661</v>
      </c>
      <c r="G2206" s="7" t="s">
        <v>661</v>
      </c>
      <c r="H2206" s="7" t="s">
        <v>661</v>
      </c>
      <c r="I2206" s="7" t="s">
        <v>661</v>
      </c>
      <c r="J2206" s="7" t="s">
        <v>661</v>
      </c>
      <c r="K2206" s="7" t="s">
        <v>661</v>
      </c>
      <c r="L2206" s="7" t="s">
        <v>661</v>
      </c>
      <c r="M2206" s="7" t="s">
        <v>684</v>
      </c>
      <c r="N2206" s="7" t="s">
        <v>717</v>
      </c>
      <c r="O2206" s="7" t="s">
        <v>686</v>
      </c>
    </row>
    <row r="2207" spans="2:15" ht="15">
      <c r="B2207" s="6" t="s">
        <v>584</v>
      </c>
      <c r="C2207" s="7" t="s">
        <v>694</v>
      </c>
      <c r="D2207" s="7" t="s">
        <v>661</v>
      </c>
      <c r="E2207" s="7" t="s">
        <v>661</v>
      </c>
      <c r="F2207" s="7" t="s">
        <v>661</v>
      </c>
      <c r="G2207" s="7" t="s">
        <v>661</v>
      </c>
      <c r="H2207" s="7" t="s">
        <v>661</v>
      </c>
      <c r="I2207" s="7" t="s">
        <v>661</v>
      </c>
      <c r="J2207" s="7" t="s">
        <v>661</v>
      </c>
      <c r="K2207" s="7" t="s">
        <v>661</v>
      </c>
      <c r="L2207" s="7" t="s">
        <v>661</v>
      </c>
      <c r="M2207" s="7" t="s">
        <v>684</v>
      </c>
      <c r="N2207" s="7" t="s">
        <v>717</v>
      </c>
      <c r="O2207" s="7" t="s">
        <v>686</v>
      </c>
    </row>
    <row r="2208" spans="2:15" ht="15">
      <c r="B2208" s="6" t="s">
        <v>584</v>
      </c>
      <c r="C2208" s="7" t="s">
        <v>695</v>
      </c>
      <c r="D2208" s="7" t="s">
        <v>661</v>
      </c>
      <c r="E2208" s="7" t="s">
        <v>661</v>
      </c>
      <c r="F2208" s="7" t="s">
        <v>661</v>
      </c>
      <c r="G2208" s="7" t="s">
        <v>661</v>
      </c>
      <c r="H2208" s="7" t="s">
        <v>661</v>
      </c>
      <c r="I2208" s="7" t="s">
        <v>661</v>
      </c>
      <c r="J2208" s="7" t="s">
        <v>661</v>
      </c>
      <c r="K2208" s="7" t="s">
        <v>661</v>
      </c>
      <c r="L2208" s="7" t="s">
        <v>661</v>
      </c>
      <c r="M2208" s="7" t="s">
        <v>684</v>
      </c>
      <c r="N2208" s="7" t="s">
        <v>717</v>
      </c>
      <c r="O2208" s="7" t="s">
        <v>686</v>
      </c>
    </row>
    <row r="2209" spans="2:15" ht="15">
      <c r="B2209" s="6" t="s">
        <v>584</v>
      </c>
      <c r="C2209" s="7" t="s">
        <v>696</v>
      </c>
      <c r="D2209" s="7" t="s">
        <v>661</v>
      </c>
      <c r="E2209" s="7" t="s">
        <v>661</v>
      </c>
      <c r="F2209" s="7" t="s">
        <v>661</v>
      </c>
      <c r="G2209" s="7" t="s">
        <v>661</v>
      </c>
      <c r="H2209" s="7" t="s">
        <v>661</v>
      </c>
      <c r="I2209" s="7" t="s">
        <v>661</v>
      </c>
      <c r="J2209" s="7" t="s">
        <v>661</v>
      </c>
      <c r="K2209" s="7" t="s">
        <v>661</v>
      </c>
      <c r="L2209" s="7" t="s">
        <v>661</v>
      </c>
      <c r="M2209" s="7" t="s">
        <v>684</v>
      </c>
      <c r="N2209" s="7" t="s">
        <v>717</v>
      </c>
      <c r="O2209" s="7" t="s">
        <v>686</v>
      </c>
    </row>
    <row r="2210" spans="2:15" ht="15">
      <c r="B2210" s="6" t="s">
        <v>584</v>
      </c>
      <c r="C2210" s="7" t="s">
        <v>697</v>
      </c>
      <c r="D2210" s="7" t="s">
        <v>661</v>
      </c>
      <c r="E2210" s="7" t="s">
        <v>661</v>
      </c>
      <c r="F2210" s="7" t="s">
        <v>661</v>
      </c>
      <c r="G2210" s="7" t="s">
        <v>661</v>
      </c>
      <c r="H2210" s="7" t="s">
        <v>661</v>
      </c>
      <c r="I2210" s="7" t="s">
        <v>661</v>
      </c>
      <c r="J2210" s="7" t="s">
        <v>661</v>
      </c>
      <c r="K2210" s="7" t="s">
        <v>661</v>
      </c>
      <c r="L2210" s="7" t="s">
        <v>661</v>
      </c>
      <c r="M2210" s="7" t="s">
        <v>684</v>
      </c>
      <c r="N2210" s="7" t="s">
        <v>717</v>
      </c>
      <c r="O2210" s="7" t="s">
        <v>686</v>
      </c>
    </row>
    <row r="2211" spans="2:15" ht="15">
      <c r="B2211" s="6" t="s">
        <v>584</v>
      </c>
      <c r="C2211" s="7" t="s">
        <v>698</v>
      </c>
      <c r="D2211" s="7" t="s">
        <v>661</v>
      </c>
      <c r="E2211" s="7" t="s">
        <v>661</v>
      </c>
      <c r="F2211" s="7" t="s">
        <v>661</v>
      </c>
      <c r="G2211" s="7" t="s">
        <v>661</v>
      </c>
      <c r="H2211" s="7" t="s">
        <v>661</v>
      </c>
      <c r="I2211" s="7" t="s">
        <v>661</v>
      </c>
      <c r="J2211" s="7" t="s">
        <v>661</v>
      </c>
      <c r="K2211" s="7" t="s">
        <v>661</v>
      </c>
      <c r="L2211" s="7" t="s">
        <v>661</v>
      </c>
      <c r="M2211" s="7" t="s">
        <v>684</v>
      </c>
      <c r="N2211" s="7" t="s">
        <v>717</v>
      </c>
      <c r="O2211" s="7" t="s">
        <v>686</v>
      </c>
    </row>
    <row r="2212" spans="2:15" ht="15">
      <c r="B2212" s="6" t="s">
        <v>584</v>
      </c>
      <c r="C2212" s="7" t="s">
        <v>699</v>
      </c>
      <c r="D2212" s="7" t="s">
        <v>661</v>
      </c>
      <c r="E2212" s="7" t="s">
        <v>661</v>
      </c>
      <c r="F2212" s="7" t="s">
        <v>661</v>
      </c>
      <c r="G2212" s="7" t="s">
        <v>661</v>
      </c>
      <c r="H2212" s="7" t="s">
        <v>661</v>
      </c>
      <c r="I2212" s="7" t="s">
        <v>661</v>
      </c>
      <c r="J2212" s="7" t="s">
        <v>661</v>
      </c>
      <c r="K2212" s="7" t="s">
        <v>661</v>
      </c>
      <c r="L2212" s="7" t="s">
        <v>661</v>
      </c>
      <c r="M2212" s="7" t="s">
        <v>684</v>
      </c>
      <c r="N2212" s="7" t="s">
        <v>717</v>
      </c>
      <c r="O2212" s="7" t="s">
        <v>686</v>
      </c>
    </row>
    <row r="2213" spans="2:15" ht="15">
      <c r="B2213" s="6" t="s">
        <v>584</v>
      </c>
      <c r="C2213" s="7" t="s">
        <v>700</v>
      </c>
      <c r="D2213" s="7" t="s">
        <v>661</v>
      </c>
      <c r="E2213" s="7" t="s">
        <v>661</v>
      </c>
      <c r="F2213" s="7" t="s">
        <v>661</v>
      </c>
      <c r="G2213" s="7" t="s">
        <v>661</v>
      </c>
      <c r="H2213" s="7" t="s">
        <v>661</v>
      </c>
      <c r="I2213" s="7" t="s">
        <v>661</v>
      </c>
      <c r="J2213" s="7" t="s">
        <v>661</v>
      </c>
      <c r="K2213" s="7" t="s">
        <v>661</v>
      </c>
      <c r="L2213" s="7" t="s">
        <v>661</v>
      </c>
      <c r="M2213" s="7" t="s">
        <v>684</v>
      </c>
      <c r="N2213" s="7" t="s">
        <v>717</v>
      </c>
      <c r="O2213" s="7" t="s">
        <v>686</v>
      </c>
    </row>
    <row r="2214" spans="2:15" ht="15">
      <c r="B2214" s="6" t="s">
        <v>584</v>
      </c>
      <c r="C2214" s="7" t="s">
        <v>701</v>
      </c>
      <c r="D2214" s="7" t="s">
        <v>661</v>
      </c>
      <c r="E2214" s="7" t="s">
        <v>661</v>
      </c>
      <c r="F2214" s="7" t="s">
        <v>661</v>
      </c>
      <c r="G2214" s="7" t="s">
        <v>661</v>
      </c>
      <c r="H2214" s="7" t="s">
        <v>661</v>
      </c>
      <c r="I2214" s="7" t="s">
        <v>661</v>
      </c>
      <c r="J2214" s="7" t="s">
        <v>661</v>
      </c>
      <c r="K2214" s="7" t="s">
        <v>661</v>
      </c>
      <c r="L2214" s="7" t="s">
        <v>661</v>
      </c>
      <c r="M2214" s="7" t="s">
        <v>684</v>
      </c>
      <c r="N2214" s="7" t="s">
        <v>717</v>
      </c>
      <c r="O2214" s="7" t="s">
        <v>686</v>
      </c>
    </row>
    <row r="2215" spans="2:15" ht="15">
      <c r="B2215" s="6" t="s">
        <v>13</v>
      </c>
      <c r="C2215" s="7" t="s">
        <v>683</v>
      </c>
      <c r="D2215" s="7" t="s">
        <v>661</v>
      </c>
      <c r="E2215" s="7" t="s">
        <v>661</v>
      </c>
      <c r="F2215" s="7" t="s">
        <v>661</v>
      </c>
      <c r="G2215" s="7" t="s">
        <v>661</v>
      </c>
      <c r="H2215" s="7" t="s">
        <v>661</v>
      </c>
      <c r="I2215" s="7" t="s">
        <v>661</v>
      </c>
      <c r="J2215" s="7" t="s">
        <v>661</v>
      </c>
      <c r="K2215" s="7" t="s">
        <v>661</v>
      </c>
      <c r="L2215" s="7" t="s">
        <v>661</v>
      </c>
      <c r="M2215" s="7" t="s">
        <v>684</v>
      </c>
      <c r="N2215" s="7" t="s">
        <v>718</v>
      </c>
      <c r="O2215" s="7" t="s">
        <v>686</v>
      </c>
    </row>
    <row r="2216" spans="2:15" ht="15">
      <c r="B2216" s="6" t="s">
        <v>13</v>
      </c>
      <c r="C2216" s="7" t="s">
        <v>687</v>
      </c>
      <c r="D2216" s="7" t="s">
        <v>661</v>
      </c>
      <c r="E2216" s="7" t="s">
        <v>661</v>
      </c>
      <c r="F2216" s="7" t="s">
        <v>661</v>
      </c>
      <c r="G2216" s="7" t="s">
        <v>661</v>
      </c>
      <c r="H2216" s="7" t="s">
        <v>661</v>
      </c>
      <c r="I2216" s="7" t="s">
        <v>661</v>
      </c>
      <c r="J2216" s="7" t="s">
        <v>661</v>
      </c>
      <c r="K2216" s="7" t="s">
        <v>661</v>
      </c>
      <c r="L2216" s="7" t="s">
        <v>661</v>
      </c>
      <c r="M2216" s="7" t="s">
        <v>684</v>
      </c>
      <c r="N2216" s="7" t="s">
        <v>718</v>
      </c>
      <c r="O2216" s="7" t="s">
        <v>686</v>
      </c>
    </row>
    <row r="2217" spans="2:15" ht="15">
      <c r="B2217" s="6" t="s">
        <v>13</v>
      </c>
      <c r="C2217" s="7" t="s">
        <v>688</v>
      </c>
      <c r="D2217" s="7">
        <v>24.075399999999998</v>
      </c>
      <c r="E2217" s="7">
        <v>27.385999999999999</v>
      </c>
      <c r="F2217" s="7">
        <v>8.3872787001402322</v>
      </c>
      <c r="G2217" s="7">
        <v>28.641568392701995</v>
      </c>
      <c r="H2217" s="7">
        <v>0.95616272211468978</v>
      </c>
      <c r="I2217" s="7">
        <v>24.6297</v>
      </c>
      <c r="J2217" s="7">
        <v>7.5431300007611179</v>
      </c>
      <c r="K2217" s="7">
        <v>25.758900059947869</v>
      </c>
      <c r="L2217" s="7">
        <v>0.95616272211468978</v>
      </c>
      <c r="M2217" s="7" t="s">
        <v>684</v>
      </c>
      <c r="N2217" s="7" t="s">
        <v>718</v>
      </c>
      <c r="O2217" s="7" t="s">
        <v>686</v>
      </c>
    </row>
    <row r="2218" spans="2:15" ht="15">
      <c r="B2218" s="6" t="s">
        <v>13</v>
      </c>
      <c r="C2218" s="7" t="s">
        <v>689</v>
      </c>
      <c r="D2218" s="7">
        <v>25</v>
      </c>
      <c r="E2218" s="7">
        <v>27.83</v>
      </c>
      <c r="F2218" s="7">
        <v>8.1170833333333334</v>
      </c>
      <c r="G2218" s="7">
        <v>28.989583333333332</v>
      </c>
      <c r="H2218" s="7">
        <v>0.96</v>
      </c>
      <c r="I2218" s="7">
        <v>25.0732</v>
      </c>
      <c r="J2218" s="7">
        <v>7.3130166666666652</v>
      </c>
      <c r="K2218" s="7">
        <v>26.117916666666666</v>
      </c>
      <c r="L2218" s="7">
        <v>0.96</v>
      </c>
      <c r="M2218" s="7" t="s">
        <v>684</v>
      </c>
      <c r="N2218" s="7" t="s">
        <v>718</v>
      </c>
      <c r="O2218" s="7" t="s">
        <v>686</v>
      </c>
    </row>
    <row r="2219" spans="2:15" ht="15">
      <c r="B2219" s="6" t="s">
        <v>13</v>
      </c>
      <c r="C2219" s="7" t="s">
        <v>690</v>
      </c>
      <c r="D2219" s="7">
        <v>25.128</v>
      </c>
      <c r="E2219" s="7">
        <v>25.297999999999998</v>
      </c>
      <c r="F2219" s="7">
        <v>6.7860138037551758</v>
      </c>
      <c r="G2219" s="7">
        <v>26.192342150803462</v>
      </c>
      <c r="H2219" s="7">
        <v>0.96585482330467998</v>
      </c>
      <c r="I2219" s="7">
        <v>22.396000000000001</v>
      </c>
      <c r="J2219" s="7">
        <v>6.0075723436200796</v>
      </c>
      <c r="K2219" s="7">
        <v>23.18774981458591</v>
      </c>
      <c r="L2219" s="7">
        <v>0.96585482330467998</v>
      </c>
      <c r="M2219" s="7" t="s">
        <v>684</v>
      </c>
      <c r="N2219" s="7" t="s">
        <v>718</v>
      </c>
      <c r="O2219" s="7" t="s">
        <v>686</v>
      </c>
    </row>
    <row r="2220" spans="2:15" ht="15">
      <c r="B2220" s="6" t="s">
        <v>13</v>
      </c>
      <c r="C2220" s="7" t="s">
        <v>691</v>
      </c>
      <c r="D2220" s="7">
        <v>27.33</v>
      </c>
      <c r="E2220" s="7">
        <v>23.902999999999999</v>
      </c>
      <c r="F2220" s="7">
        <v>5.7578723938706453</v>
      </c>
      <c r="G2220" s="7">
        <v>24.586713963116292</v>
      </c>
      <c r="H2220" s="7">
        <v>0.97219173069886577</v>
      </c>
      <c r="I2220" s="7">
        <v>20.891999999999999</v>
      </c>
      <c r="J2220" s="7">
        <v>5.032567880715634</v>
      </c>
      <c r="K2220" s="7">
        <v>21.489588257433194</v>
      </c>
      <c r="L2220" s="7">
        <v>0.97219173069886577</v>
      </c>
      <c r="M2220" s="7" t="s">
        <v>684</v>
      </c>
      <c r="N2220" s="7" t="s">
        <v>718</v>
      </c>
      <c r="O2220" s="7" t="s">
        <v>686</v>
      </c>
    </row>
    <row r="2221" spans="2:15" ht="15">
      <c r="B2221" s="6" t="s">
        <v>13</v>
      </c>
      <c r="C2221" s="7" t="s">
        <v>692</v>
      </c>
      <c r="D2221" s="7" t="s">
        <v>661</v>
      </c>
      <c r="E2221" s="7">
        <v>23.854281227810063</v>
      </c>
      <c r="F2221" s="7">
        <v>6.9051268132871586</v>
      </c>
      <c r="G2221" s="7">
        <v>24.833596380770725</v>
      </c>
      <c r="H2221" s="7">
        <v>0.96056490820157769</v>
      </c>
      <c r="I2221" s="7">
        <v>20.84328122781006</v>
      </c>
      <c r="J2221" s="7">
        <v>6.0335291056786682</v>
      </c>
      <c r="K2221" s="7">
        <v>21.698982598514863</v>
      </c>
      <c r="L2221" s="7">
        <v>0.96056490820157769</v>
      </c>
      <c r="M2221" s="7" t="s">
        <v>684</v>
      </c>
      <c r="N2221" s="7" t="s">
        <v>718</v>
      </c>
      <c r="O2221" s="7" t="s">
        <v>686</v>
      </c>
    </row>
    <row r="2222" spans="2:15" ht="15">
      <c r="B2222" s="6" t="s">
        <v>13</v>
      </c>
      <c r="C2222" s="7" t="s">
        <v>693</v>
      </c>
      <c r="D2222" s="7" t="s">
        <v>661</v>
      </c>
      <c r="E2222" s="7">
        <v>24.053460264121281</v>
      </c>
      <c r="F2222" s="7">
        <v>6.9627834029425921</v>
      </c>
      <c r="G2222" s="7">
        <v>25.040952525691875</v>
      </c>
      <c r="H2222" s="7">
        <v>0.96056490820157769</v>
      </c>
      <c r="I2222" s="7">
        <v>21.042460264121281</v>
      </c>
      <c r="J2222" s="7">
        <v>6.091185695334107</v>
      </c>
      <c r="K2222" s="7">
        <v>21.906338743436017</v>
      </c>
      <c r="L2222" s="7">
        <v>0.96056490820157769</v>
      </c>
      <c r="M2222" s="7" t="s">
        <v>684</v>
      </c>
      <c r="N2222" s="7" t="s">
        <v>718</v>
      </c>
      <c r="O2222" s="7" t="s">
        <v>686</v>
      </c>
    </row>
    <row r="2223" spans="2:15" ht="15">
      <c r="B2223" s="6" t="s">
        <v>13</v>
      </c>
      <c r="C2223" s="7" t="s">
        <v>694</v>
      </c>
      <c r="D2223" s="7" t="s">
        <v>661</v>
      </c>
      <c r="E2223" s="7">
        <v>24.736482722741869</v>
      </c>
      <c r="F2223" s="7">
        <v>7.1604987165190952</v>
      </c>
      <c r="G2223" s="7">
        <v>25.752015831033084</v>
      </c>
      <c r="H2223" s="7">
        <v>0.96056490820157769</v>
      </c>
      <c r="I2223" s="7">
        <v>21.725482722741873</v>
      </c>
      <c r="J2223" s="7">
        <v>6.2889010089105932</v>
      </c>
      <c r="K2223" s="7">
        <v>22.617402048777226</v>
      </c>
      <c r="L2223" s="7">
        <v>0.96056490820157769</v>
      </c>
      <c r="M2223" s="7" t="s">
        <v>684</v>
      </c>
      <c r="N2223" s="7" t="s">
        <v>718</v>
      </c>
      <c r="O2223" s="7" t="s">
        <v>686</v>
      </c>
    </row>
    <row r="2224" spans="2:15" ht="15">
      <c r="B2224" s="6" t="s">
        <v>13</v>
      </c>
      <c r="C2224" s="7" t="s">
        <v>695</v>
      </c>
      <c r="D2224" s="7" t="s">
        <v>661</v>
      </c>
      <c r="E2224" s="7">
        <v>26.025313062807921</v>
      </c>
      <c r="F2224" s="7">
        <v>7.5335779492981851</v>
      </c>
      <c r="G2224" s="7">
        <v>27.093757892461365</v>
      </c>
      <c r="H2224" s="7">
        <v>0.96056490820157769</v>
      </c>
      <c r="I2224" s="7">
        <v>23.014313062807926</v>
      </c>
      <c r="J2224" s="7">
        <v>6.6619802416896823</v>
      </c>
      <c r="K2224" s="7">
        <v>23.959144110205507</v>
      </c>
      <c r="L2224" s="7">
        <v>0.96056490820157769</v>
      </c>
      <c r="M2224" s="7" t="s">
        <v>684</v>
      </c>
      <c r="N2224" s="7" t="s">
        <v>718</v>
      </c>
      <c r="O2224" s="7" t="s">
        <v>686</v>
      </c>
    </row>
    <row r="2225" spans="2:15" ht="15">
      <c r="B2225" s="6" t="s">
        <v>13</v>
      </c>
      <c r="C2225" s="7" t="s">
        <v>696</v>
      </c>
      <c r="D2225" s="7" t="s">
        <v>661</v>
      </c>
      <c r="E2225" s="7">
        <v>27.642649987023411</v>
      </c>
      <c r="F2225" s="7">
        <v>8.0017503689517202</v>
      </c>
      <c r="G2225" s="7">
        <v>28.777493067883874</v>
      </c>
      <c r="H2225" s="7">
        <v>0.96056490820157769</v>
      </c>
      <c r="I2225" s="7">
        <v>24.631649987023412</v>
      </c>
      <c r="J2225" s="7">
        <v>7.1301526613432289</v>
      </c>
      <c r="K2225" s="7">
        <v>25.642879285628016</v>
      </c>
      <c r="L2225" s="7">
        <v>0.96056490820157769</v>
      </c>
      <c r="M2225" s="7" t="s">
        <v>684</v>
      </c>
      <c r="N2225" s="7" t="s">
        <v>718</v>
      </c>
      <c r="O2225" s="7" t="s">
        <v>686</v>
      </c>
    </row>
    <row r="2226" spans="2:15" ht="15">
      <c r="B2226" s="6" t="s">
        <v>13</v>
      </c>
      <c r="C2226" s="7" t="s">
        <v>697</v>
      </c>
      <c r="D2226" s="7" t="s">
        <v>661</v>
      </c>
      <c r="E2226" s="7">
        <v>29.322836718558836</v>
      </c>
      <c r="F2226" s="7">
        <v>8.4881159961720698</v>
      </c>
      <c r="G2226" s="7">
        <v>30.526658290545569</v>
      </c>
      <c r="H2226" s="7">
        <v>0.96056490820157769</v>
      </c>
      <c r="I2226" s="7">
        <v>26.311836718558837</v>
      </c>
      <c r="J2226" s="7">
        <v>7.616518288563582</v>
      </c>
      <c r="K2226" s="7">
        <v>27.392044508289711</v>
      </c>
      <c r="L2226" s="7">
        <v>0.96056490820157769</v>
      </c>
      <c r="M2226" s="7" t="s">
        <v>684</v>
      </c>
      <c r="N2226" s="7" t="s">
        <v>718</v>
      </c>
      <c r="O2226" s="7" t="s">
        <v>686</v>
      </c>
    </row>
    <row r="2227" spans="2:15" ht="15">
      <c r="B2227" s="6" t="s">
        <v>13</v>
      </c>
      <c r="C2227" s="7" t="s">
        <v>698</v>
      </c>
      <c r="D2227" s="7" t="s">
        <v>661</v>
      </c>
      <c r="E2227" s="7">
        <v>31.064884261160703</v>
      </c>
      <c r="F2227" s="7">
        <v>8.9923885450517744</v>
      </c>
      <c r="G2227" s="7">
        <v>32.340223961878934</v>
      </c>
      <c r="H2227" s="7">
        <v>0.96056490820157769</v>
      </c>
      <c r="I2227" s="7">
        <v>28.053884261160704</v>
      </c>
      <c r="J2227" s="7">
        <v>8.1207908374432858</v>
      </c>
      <c r="K2227" s="7">
        <v>29.205610179623076</v>
      </c>
      <c r="L2227" s="7">
        <v>0.96056490820157769</v>
      </c>
      <c r="M2227" s="7" t="s">
        <v>684</v>
      </c>
      <c r="N2227" s="7" t="s">
        <v>718</v>
      </c>
      <c r="O2227" s="7" t="s">
        <v>686</v>
      </c>
    </row>
    <row r="2228" spans="2:15" ht="15">
      <c r="B2228" s="6" t="s">
        <v>13</v>
      </c>
      <c r="C2228" s="7" t="s">
        <v>699</v>
      </c>
      <c r="D2228" s="7" t="s">
        <v>661</v>
      </c>
      <c r="E2228" s="7">
        <v>32.987619026779996</v>
      </c>
      <c r="F2228" s="7">
        <v>9.5489648366668316</v>
      </c>
      <c r="G2228" s="7">
        <v>34.341894800780537</v>
      </c>
      <c r="H2228" s="7">
        <v>0.96056490820157769</v>
      </c>
      <c r="I2228" s="7">
        <v>29.976619026779996</v>
      </c>
      <c r="J2228" s="7">
        <v>8.677367129058343</v>
      </c>
      <c r="K2228" s="7">
        <v>31.207281018524679</v>
      </c>
      <c r="L2228" s="7">
        <v>0.96056490820157769</v>
      </c>
      <c r="M2228" s="7" t="s">
        <v>684</v>
      </c>
      <c r="N2228" s="7" t="s">
        <v>718</v>
      </c>
      <c r="O2228" s="7" t="s">
        <v>686</v>
      </c>
    </row>
    <row r="2229" spans="2:15" ht="15">
      <c r="B2229" s="6" t="s">
        <v>13</v>
      </c>
      <c r="C2229" s="7" t="s">
        <v>700</v>
      </c>
      <c r="D2229" s="7" t="s">
        <v>661</v>
      </c>
      <c r="E2229" s="7">
        <v>34.898876612082745</v>
      </c>
      <c r="F2229" s="7">
        <v>10.102218815411193</v>
      </c>
      <c r="G2229" s="7">
        <v>36.3316172744873</v>
      </c>
      <c r="H2229" s="7">
        <v>0.96056490820157769</v>
      </c>
      <c r="I2229" s="7">
        <v>31.887876612082753</v>
      </c>
      <c r="J2229" s="7">
        <v>9.2306211078026887</v>
      </c>
      <c r="K2229" s="7">
        <v>33.197003492231445</v>
      </c>
      <c r="L2229" s="7">
        <v>0.96056490820157769</v>
      </c>
      <c r="M2229" s="7" t="s">
        <v>684</v>
      </c>
      <c r="N2229" s="7" t="s">
        <v>718</v>
      </c>
      <c r="O2229" s="7" t="s">
        <v>686</v>
      </c>
    </row>
    <row r="2230" spans="2:15" ht="15">
      <c r="B2230" s="6" t="s">
        <v>13</v>
      </c>
      <c r="C2230" s="7" t="s">
        <v>701</v>
      </c>
      <c r="D2230" s="7" t="s">
        <v>661</v>
      </c>
      <c r="E2230" s="7">
        <v>36.485591908901824</v>
      </c>
      <c r="F2230" s="7">
        <v>10.5615271566051</v>
      </c>
      <c r="G2230" s="7">
        <v>37.983473680307718</v>
      </c>
      <c r="H2230" s="7">
        <v>0.96056490820157769</v>
      </c>
      <c r="I2230" s="7">
        <v>33.474591908901822</v>
      </c>
      <c r="J2230" s="7">
        <v>9.6899294489965921</v>
      </c>
      <c r="K2230" s="7">
        <v>34.848859898051856</v>
      </c>
      <c r="L2230" s="7">
        <v>0.96056490820157769</v>
      </c>
      <c r="M2230" s="7" t="s">
        <v>684</v>
      </c>
      <c r="N2230" s="7" t="s">
        <v>718</v>
      </c>
      <c r="O2230" s="7" t="s">
        <v>686</v>
      </c>
    </row>
    <row r="2231" spans="2:15" ht="15">
      <c r="B2231" s="6" t="s">
        <v>38</v>
      </c>
      <c r="C2231" s="7" t="s">
        <v>683</v>
      </c>
      <c r="D2231" s="7" t="s">
        <v>661</v>
      </c>
      <c r="E2231" s="7" t="s">
        <v>661</v>
      </c>
      <c r="F2231" s="7" t="s">
        <v>661</v>
      </c>
      <c r="G2231" s="7" t="s">
        <v>661</v>
      </c>
      <c r="H2231" s="7" t="s">
        <v>661</v>
      </c>
      <c r="I2231" s="7" t="s">
        <v>661</v>
      </c>
      <c r="J2231" s="7" t="s">
        <v>661</v>
      </c>
      <c r="K2231" s="7" t="s">
        <v>661</v>
      </c>
      <c r="L2231" s="7" t="s">
        <v>661</v>
      </c>
      <c r="M2231" s="7" t="s">
        <v>684</v>
      </c>
      <c r="N2231" s="7" t="s">
        <v>718</v>
      </c>
      <c r="O2231" s="7" t="s">
        <v>686</v>
      </c>
    </row>
    <row r="2232" spans="2:15" ht="15">
      <c r="B2232" s="6" t="s">
        <v>38</v>
      </c>
      <c r="C2232" s="7" t="s">
        <v>687</v>
      </c>
      <c r="D2232" s="7" t="s">
        <v>661</v>
      </c>
      <c r="E2232" s="7" t="s">
        <v>661</v>
      </c>
      <c r="F2232" s="7" t="s">
        <v>661</v>
      </c>
      <c r="G2232" s="7" t="s">
        <v>661</v>
      </c>
      <c r="H2232" s="7" t="s">
        <v>661</v>
      </c>
      <c r="I2232" s="7" t="s">
        <v>661</v>
      </c>
      <c r="J2232" s="7" t="s">
        <v>661</v>
      </c>
      <c r="K2232" s="7" t="s">
        <v>661</v>
      </c>
      <c r="L2232" s="7" t="s">
        <v>661</v>
      </c>
      <c r="M2232" s="7" t="s">
        <v>684</v>
      </c>
      <c r="N2232" s="7" t="s">
        <v>718</v>
      </c>
      <c r="O2232" s="7" t="s">
        <v>686</v>
      </c>
    </row>
    <row r="2233" spans="2:15" ht="15">
      <c r="B2233" s="6" t="s">
        <v>38</v>
      </c>
      <c r="C2233" s="7" t="s">
        <v>688</v>
      </c>
      <c r="D2233" s="7" t="s">
        <v>661</v>
      </c>
      <c r="E2233" s="7" t="s">
        <v>661</v>
      </c>
      <c r="F2233" s="7" t="s">
        <v>661</v>
      </c>
      <c r="G2233" s="7" t="s">
        <v>661</v>
      </c>
      <c r="H2233" s="7" t="s">
        <v>661</v>
      </c>
      <c r="I2233" s="7" t="s">
        <v>661</v>
      </c>
      <c r="J2233" s="7" t="s">
        <v>661</v>
      </c>
      <c r="K2233" s="7" t="s">
        <v>661</v>
      </c>
      <c r="L2233" s="7" t="s">
        <v>661</v>
      </c>
      <c r="M2233" s="7" t="s">
        <v>684</v>
      </c>
      <c r="N2233" s="7" t="s">
        <v>718</v>
      </c>
      <c r="O2233" s="7" t="s">
        <v>686</v>
      </c>
    </row>
    <row r="2234" spans="2:15" ht="15">
      <c r="B2234" s="6" t="s">
        <v>38</v>
      </c>
      <c r="C2234" s="7" t="s">
        <v>689</v>
      </c>
      <c r="D2234" s="7">
        <v>27.016999999999999</v>
      </c>
      <c r="E2234" s="7">
        <v>27.526</v>
      </c>
      <c r="F2234" s="7">
        <v>3.0748111387482373</v>
      </c>
      <c r="G2234" s="7">
        <v>27.697204543761636</v>
      </c>
      <c r="H2234" s="7">
        <v>0.99381870674020067</v>
      </c>
      <c r="I2234" s="7">
        <v>25.579000000000001</v>
      </c>
      <c r="J2234" s="7">
        <v>2.8573201379801318</v>
      </c>
      <c r="K2234" s="7">
        <v>25.738094711359402</v>
      </c>
      <c r="L2234" s="7">
        <v>0.99381870674020067</v>
      </c>
      <c r="M2234" s="7" t="s">
        <v>684</v>
      </c>
      <c r="N2234" s="7" t="s">
        <v>718</v>
      </c>
      <c r="O2234" s="7" t="s">
        <v>686</v>
      </c>
    </row>
    <row r="2235" spans="2:15" ht="15">
      <c r="B2235" s="6" t="s">
        <v>38</v>
      </c>
      <c r="C2235" s="7" t="s">
        <v>690</v>
      </c>
      <c r="D2235" s="7">
        <v>28.027999999999999</v>
      </c>
      <c r="E2235" s="7">
        <v>27.614999999999998</v>
      </c>
      <c r="F2235" s="7">
        <v>3.5439999742105535</v>
      </c>
      <c r="G2235" s="7">
        <v>27.841482733812946</v>
      </c>
      <c r="H2235" s="7">
        <v>0.99186527757956333</v>
      </c>
      <c r="I2235" s="7">
        <v>25.582000000000001</v>
      </c>
      <c r="J2235" s="7">
        <v>3.2830927879867802</v>
      </c>
      <c r="K2235" s="7">
        <v>25.791809208633094</v>
      </c>
      <c r="L2235" s="7">
        <v>0.99186527757956333</v>
      </c>
      <c r="M2235" s="7" t="s">
        <v>684</v>
      </c>
      <c r="N2235" s="7" t="s">
        <v>718</v>
      </c>
      <c r="O2235" s="7" t="s">
        <v>686</v>
      </c>
    </row>
    <row r="2236" spans="2:15" ht="15">
      <c r="B2236" s="6" t="s">
        <v>38</v>
      </c>
      <c r="C2236" s="7" t="s">
        <v>691</v>
      </c>
      <c r="D2236" s="7">
        <v>32.9</v>
      </c>
      <c r="E2236" s="7">
        <v>28.297999999999998</v>
      </c>
      <c r="F2236" s="7">
        <v>1.7113666672596484</v>
      </c>
      <c r="G2236" s="7">
        <v>28.349701583434829</v>
      </c>
      <c r="H2236" s="7">
        <v>0.99817629179331324</v>
      </c>
      <c r="I2236" s="7">
        <v>25.526</v>
      </c>
      <c r="J2236" s="7">
        <v>1.5437255476877938</v>
      </c>
      <c r="K2236" s="7">
        <v>25.572637028014611</v>
      </c>
      <c r="L2236" s="7">
        <v>0.99817629179331324</v>
      </c>
      <c r="M2236" s="7" t="s">
        <v>684</v>
      </c>
      <c r="N2236" s="7" t="s">
        <v>718</v>
      </c>
      <c r="O2236" s="7" t="s">
        <v>686</v>
      </c>
    </row>
    <row r="2237" spans="2:15" ht="15">
      <c r="B2237" s="6" t="s">
        <v>38</v>
      </c>
      <c r="C2237" s="7" t="s">
        <v>692</v>
      </c>
      <c r="D2237" s="7" t="s">
        <v>661</v>
      </c>
      <c r="E2237" s="7">
        <v>28.149905330891443</v>
      </c>
      <c r="F2237" s="7">
        <v>1.7024104060287659</v>
      </c>
      <c r="G2237" s="7">
        <v>28.201336339413164</v>
      </c>
      <c r="H2237" s="7">
        <v>0.99817629179331324</v>
      </c>
      <c r="I2237" s="7">
        <v>25.377905330891444</v>
      </c>
      <c r="J2237" s="7">
        <v>1.5347692864569316</v>
      </c>
      <c r="K2237" s="7">
        <v>25.424271783992946</v>
      </c>
      <c r="L2237" s="7">
        <v>0.99817629179331324</v>
      </c>
      <c r="M2237" s="7" t="s">
        <v>684</v>
      </c>
      <c r="N2237" s="7" t="s">
        <v>718</v>
      </c>
      <c r="O2237" s="7" t="s">
        <v>686</v>
      </c>
    </row>
    <row r="2238" spans="2:15" ht="15">
      <c r="B2238" s="6" t="s">
        <v>38</v>
      </c>
      <c r="C2238" s="7" t="s">
        <v>693</v>
      </c>
      <c r="D2238" s="7" t="s">
        <v>661</v>
      </c>
      <c r="E2238" s="7">
        <v>27.999243878869898</v>
      </c>
      <c r="F2238" s="7">
        <v>1.6932989145088233</v>
      </c>
      <c r="G2238" s="7">
        <v>28.050399622862955</v>
      </c>
      <c r="H2238" s="7">
        <v>0.99817629179331324</v>
      </c>
      <c r="I2238" s="7">
        <v>25.227243878869899</v>
      </c>
      <c r="J2238" s="7">
        <v>1.5256577949369752</v>
      </c>
      <c r="K2238" s="7">
        <v>25.273335067442737</v>
      </c>
      <c r="L2238" s="7">
        <v>0.99817629179331324</v>
      </c>
      <c r="M2238" s="7" t="s">
        <v>684</v>
      </c>
      <c r="N2238" s="7" t="s">
        <v>718</v>
      </c>
      <c r="O2238" s="7" t="s">
        <v>686</v>
      </c>
    </row>
    <row r="2239" spans="2:15" ht="15">
      <c r="B2239" s="6" t="s">
        <v>38</v>
      </c>
      <c r="C2239" s="7" t="s">
        <v>694</v>
      </c>
      <c r="D2239" s="7" t="s">
        <v>661</v>
      </c>
      <c r="E2239" s="7">
        <v>27.843213751372435</v>
      </c>
      <c r="F2239" s="7">
        <v>1.6838627437798852</v>
      </c>
      <c r="G2239" s="7">
        <v>27.894084422050941</v>
      </c>
      <c r="H2239" s="7">
        <v>0.99817629179331324</v>
      </c>
      <c r="I2239" s="7">
        <v>25.071213751372436</v>
      </c>
      <c r="J2239" s="7">
        <v>1.5162216242080628</v>
      </c>
      <c r="K2239" s="7">
        <v>25.117019866630724</v>
      </c>
      <c r="L2239" s="7">
        <v>0.99817629179331324</v>
      </c>
      <c r="M2239" s="7" t="s">
        <v>684</v>
      </c>
      <c r="N2239" s="7" t="s">
        <v>718</v>
      </c>
      <c r="O2239" s="7" t="s">
        <v>686</v>
      </c>
    </row>
    <row r="2240" spans="2:15" ht="15">
      <c r="B2240" s="6" t="s">
        <v>38</v>
      </c>
      <c r="C2240" s="7" t="s">
        <v>695</v>
      </c>
      <c r="D2240" s="7" t="s">
        <v>661</v>
      </c>
      <c r="E2240" s="7">
        <v>27.709562433374515</v>
      </c>
      <c r="F2240" s="7">
        <v>1.6757799672353937</v>
      </c>
      <c r="G2240" s="7">
        <v>27.760188917722942</v>
      </c>
      <c r="H2240" s="7">
        <v>0.99817629179331324</v>
      </c>
      <c r="I2240" s="7">
        <v>24.937562433374517</v>
      </c>
      <c r="J2240" s="7">
        <v>1.5081388476635742</v>
      </c>
      <c r="K2240" s="7">
        <v>24.983124362302725</v>
      </c>
      <c r="L2240" s="7">
        <v>0.99817629179331324</v>
      </c>
      <c r="M2240" s="7" t="s">
        <v>684</v>
      </c>
      <c r="N2240" s="7" t="s">
        <v>718</v>
      </c>
      <c r="O2240" s="7" t="s">
        <v>686</v>
      </c>
    </row>
    <row r="2241" spans="2:15" ht="15">
      <c r="B2241" s="6" t="s">
        <v>38</v>
      </c>
      <c r="C2241" s="7" t="s">
        <v>696</v>
      </c>
      <c r="D2241" s="7" t="s">
        <v>661</v>
      </c>
      <c r="E2241" s="7">
        <v>27.584529331604156</v>
      </c>
      <c r="F2241" s="7">
        <v>1.6682183910577604</v>
      </c>
      <c r="G2241" s="7">
        <v>27.634927375449955</v>
      </c>
      <c r="H2241" s="7">
        <v>0.99817629179331324</v>
      </c>
      <c r="I2241" s="7">
        <v>24.812529331604157</v>
      </c>
      <c r="J2241" s="7">
        <v>1.5005772714859378</v>
      </c>
      <c r="K2241" s="7">
        <v>24.857862820029737</v>
      </c>
      <c r="L2241" s="7">
        <v>0.99817629179331324</v>
      </c>
      <c r="M2241" s="7" t="s">
        <v>684</v>
      </c>
      <c r="N2241" s="7" t="s">
        <v>718</v>
      </c>
      <c r="O2241" s="7" t="s">
        <v>686</v>
      </c>
    </row>
    <row r="2242" spans="2:15" ht="15">
      <c r="B2242" s="6" t="s">
        <v>38</v>
      </c>
      <c r="C2242" s="7" t="s">
        <v>697</v>
      </c>
      <c r="D2242" s="7" t="s">
        <v>661</v>
      </c>
      <c r="E2242" s="7">
        <v>27.468096715433635</v>
      </c>
      <c r="F2242" s="7">
        <v>1.6611769429591237</v>
      </c>
      <c r="G2242" s="7">
        <v>27.518282032209697</v>
      </c>
      <c r="H2242" s="7">
        <v>0.99817629179331324</v>
      </c>
      <c r="I2242" s="7">
        <v>24.696096715433637</v>
      </c>
      <c r="J2242" s="7">
        <v>1.4935358233872824</v>
      </c>
      <c r="K2242" s="7">
        <v>24.74121747678948</v>
      </c>
      <c r="L2242" s="7">
        <v>0.99817629179331324</v>
      </c>
      <c r="M2242" s="7" t="s">
        <v>684</v>
      </c>
      <c r="N2242" s="7" t="s">
        <v>718</v>
      </c>
      <c r="O2242" s="7" t="s">
        <v>686</v>
      </c>
    </row>
    <row r="2243" spans="2:15" ht="15">
      <c r="B2243" s="6" t="s">
        <v>38</v>
      </c>
      <c r="C2243" s="7" t="s">
        <v>698</v>
      </c>
      <c r="D2243" s="7" t="s">
        <v>661</v>
      </c>
      <c r="E2243" s="7">
        <v>27.35704640509416</v>
      </c>
      <c r="F2243" s="7">
        <v>1.654460998386907</v>
      </c>
      <c r="G2243" s="7">
        <v>27.407028828489576</v>
      </c>
      <c r="H2243" s="7">
        <v>0.99817629179331324</v>
      </c>
      <c r="I2243" s="7">
        <v>24.585046405094161</v>
      </c>
      <c r="J2243" s="7">
        <v>1.4868198788150957</v>
      </c>
      <c r="K2243" s="7">
        <v>24.629964273069358</v>
      </c>
      <c r="L2243" s="7">
        <v>0.99817629179331324</v>
      </c>
      <c r="M2243" s="7" t="s">
        <v>684</v>
      </c>
      <c r="N2243" s="7" t="s">
        <v>718</v>
      </c>
      <c r="O2243" s="7" t="s">
        <v>686</v>
      </c>
    </row>
    <row r="2244" spans="2:15" ht="15">
      <c r="B2244" s="6" t="s">
        <v>38</v>
      </c>
      <c r="C2244" s="7" t="s">
        <v>699</v>
      </c>
      <c r="D2244" s="7" t="s">
        <v>661</v>
      </c>
      <c r="E2244" s="7">
        <v>27.2772065445665</v>
      </c>
      <c r="F2244" s="7">
        <v>1.6496325555278566</v>
      </c>
      <c r="G2244" s="7">
        <v>27.327043097327579</v>
      </c>
      <c r="H2244" s="7">
        <v>0.99817629179331324</v>
      </c>
      <c r="I2244" s="7">
        <v>24.505206544566501</v>
      </c>
      <c r="J2244" s="7">
        <v>1.4819914359560122</v>
      </c>
      <c r="K2244" s="7">
        <v>24.549978541907361</v>
      </c>
      <c r="L2244" s="7">
        <v>0.99817629179331324</v>
      </c>
      <c r="M2244" s="7" t="s">
        <v>684</v>
      </c>
      <c r="N2244" s="7" t="s">
        <v>718</v>
      </c>
      <c r="O2244" s="7" t="s">
        <v>686</v>
      </c>
    </row>
    <row r="2245" spans="2:15" ht="15">
      <c r="B2245" s="6" t="s">
        <v>38</v>
      </c>
      <c r="C2245" s="7" t="s">
        <v>700</v>
      </c>
      <c r="D2245" s="7" t="s">
        <v>661</v>
      </c>
      <c r="E2245" s="7">
        <v>27.303681457464197</v>
      </c>
      <c r="F2245" s="7">
        <v>1.6512336680959459</v>
      </c>
      <c r="G2245" s="7">
        <v>27.353566380955296</v>
      </c>
      <c r="H2245" s="7">
        <v>0.99817629179331324</v>
      </c>
      <c r="I2245" s="7">
        <v>24.531681457464199</v>
      </c>
      <c r="J2245" s="7">
        <v>1.4835925485240764</v>
      </c>
      <c r="K2245" s="7">
        <v>24.576501825535079</v>
      </c>
      <c r="L2245" s="7">
        <v>0.99817629179331324</v>
      </c>
      <c r="M2245" s="7" t="s">
        <v>684</v>
      </c>
      <c r="N2245" s="7" t="s">
        <v>718</v>
      </c>
      <c r="O2245" s="7" t="s">
        <v>686</v>
      </c>
    </row>
    <row r="2246" spans="2:15" ht="15">
      <c r="B2246" s="6" t="s">
        <v>38</v>
      </c>
      <c r="C2246" s="7" t="s">
        <v>701</v>
      </c>
      <c r="D2246" s="7" t="s">
        <v>661</v>
      </c>
      <c r="E2246" s="7">
        <v>27.330156370361895</v>
      </c>
      <c r="F2246" s="7">
        <v>1.6528347806640673</v>
      </c>
      <c r="G2246" s="7">
        <v>27.380089664583014</v>
      </c>
      <c r="H2246" s="7">
        <v>0.99817629179331324</v>
      </c>
      <c r="I2246" s="7">
        <v>24.558156370361896</v>
      </c>
      <c r="J2246" s="7">
        <v>1.4851936610921763</v>
      </c>
      <c r="K2246" s="7">
        <v>24.603025109162797</v>
      </c>
      <c r="L2246" s="7">
        <v>0.99817629179331324</v>
      </c>
      <c r="M2246" s="7" t="s">
        <v>684</v>
      </c>
      <c r="N2246" s="7" t="s">
        <v>718</v>
      </c>
      <c r="O2246" s="7" t="s">
        <v>686</v>
      </c>
    </row>
    <row r="2247" spans="2:15" ht="15">
      <c r="B2247" s="6" t="s">
        <v>41</v>
      </c>
      <c r="C2247" s="7" t="s">
        <v>683</v>
      </c>
      <c r="D2247" s="7" t="s">
        <v>661</v>
      </c>
      <c r="E2247" s="7" t="s">
        <v>661</v>
      </c>
      <c r="F2247" s="7" t="s">
        <v>661</v>
      </c>
      <c r="G2247" s="7" t="s">
        <v>661</v>
      </c>
      <c r="H2247" s="7" t="s">
        <v>661</v>
      </c>
      <c r="I2247" s="7" t="s">
        <v>661</v>
      </c>
      <c r="J2247" s="7" t="s">
        <v>661</v>
      </c>
      <c r="K2247" s="7" t="s">
        <v>661</v>
      </c>
      <c r="L2247" s="7" t="s">
        <v>661</v>
      </c>
      <c r="M2247" s="7" t="s">
        <v>684</v>
      </c>
      <c r="N2247" s="7" t="s">
        <v>718</v>
      </c>
      <c r="O2247" s="7" t="s">
        <v>686</v>
      </c>
    </row>
    <row r="2248" spans="2:15" ht="15">
      <c r="B2248" s="6" t="s">
        <v>41</v>
      </c>
      <c r="C2248" s="7" t="s">
        <v>687</v>
      </c>
      <c r="D2248" s="7" t="s">
        <v>661</v>
      </c>
      <c r="E2248" s="7" t="s">
        <v>661</v>
      </c>
      <c r="F2248" s="7" t="s">
        <v>661</v>
      </c>
      <c r="G2248" s="7" t="s">
        <v>661</v>
      </c>
      <c r="H2248" s="7" t="s">
        <v>661</v>
      </c>
      <c r="I2248" s="7" t="s">
        <v>661</v>
      </c>
      <c r="J2248" s="7" t="s">
        <v>661</v>
      </c>
      <c r="K2248" s="7" t="s">
        <v>661</v>
      </c>
      <c r="L2248" s="7" t="s">
        <v>661</v>
      </c>
      <c r="M2248" s="7" t="s">
        <v>684</v>
      </c>
      <c r="N2248" s="7" t="s">
        <v>718</v>
      </c>
      <c r="O2248" s="7" t="s">
        <v>686</v>
      </c>
    </row>
    <row r="2249" spans="2:15" ht="15">
      <c r="B2249" s="6" t="s">
        <v>41</v>
      </c>
      <c r="C2249" s="7" t="s">
        <v>688</v>
      </c>
      <c r="D2249" s="7">
        <v>18.9008</v>
      </c>
      <c r="E2249" s="7">
        <v>18.11</v>
      </c>
      <c r="F2249" s="7">
        <v>5.4100037560060965</v>
      </c>
      <c r="G2249" s="7">
        <v>18.9008</v>
      </c>
      <c r="H2249" s="7">
        <v>0.95816050114280871</v>
      </c>
      <c r="I2249" s="7">
        <v>18.11</v>
      </c>
      <c r="J2249" s="7">
        <v>5.4100037560060965</v>
      </c>
      <c r="K2249" s="7">
        <v>18.9008</v>
      </c>
      <c r="L2249" s="7">
        <v>0.95816050114280871</v>
      </c>
      <c r="M2249" s="7" t="s">
        <v>684</v>
      </c>
      <c r="N2249" s="7" t="s">
        <v>718</v>
      </c>
      <c r="O2249" s="7" t="s">
        <v>686</v>
      </c>
    </row>
    <row r="2250" spans="2:15" ht="15">
      <c r="B2250" s="6" t="s">
        <v>41</v>
      </c>
      <c r="C2250" s="7" t="s">
        <v>689</v>
      </c>
      <c r="D2250" s="7">
        <v>23.716999999999999</v>
      </c>
      <c r="E2250" s="7">
        <v>22.5</v>
      </c>
      <c r="F2250" s="7">
        <v>7.4997392621343835</v>
      </c>
      <c r="G2250" s="7">
        <v>23.716999999999999</v>
      </c>
      <c r="H2250" s="7">
        <v>0.94868659611249317</v>
      </c>
      <c r="I2250" s="7">
        <v>22.5</v>
      </c>
      <c r="J2250" s="7">
        <v>7.4997392621343835</v>
      </c>
      <c r="K2250" s="7">
        <v>23.716999999999999</v>
      </c>
      <c r="L2250" s="7">
        <v>0.94868659611249317</v>
      </c>
      <c r="M2250" s="7" t="s">
        <v>684</v>
      </c>
      <c r="N2250" s="7" t="s">
        <v>718</v>
      </c>
      <c r="O2250" s="7" t="s">
        <v>686</v>
      </c>
    </row>
    <row r="2251" spans="2:15" ht="15">
      <c r="B2251" s="6" t="s">
        <v>41</v>
      </c>
      <c r="C2251" s="7" t="s">
        <v>690</v>
      </c>
      <c r="D2251" s="7">
        <v>30.245000000000001</v>
      </c>
      <c r="E2251" s="7">
        <v>29.19</v>
      </c>
      <c r="F2251" s="7">
        <v>7.9185809966180125</v>
      </c>
      <c r="G2251" s="7">
        <v>30.245000000000001</v>
      </c>
      <c r="H2251" s="7">
        <v>0.96511820135559601</v>
      </c>
      <c r="I2251" s="7">
        <v>29.19</v>
      </c>
      <c r="J2251" s="7">
        <v>7.9185809966180125</v>
      </c>
      <c r="K2251" s="7">
        <v>30.245000000000001</v>
      </c>
      <c r="L2251" s="7">
        <v>0.96511820135559601</v>
      </c>
      <c r="M2251" s="7" t="s">
        <v>684</v>
      </c>
      <c r="N2251" s="7" t="s">
        <v>718</v>
      </c>
      <c r="O2251" s="7" t="s">
        <v>686</v>
      </c>
    </row>
    <row r="2252" spans="2:15" ht="15">
      <c r="B2252" s="6" t="s">
        <v>41</v>
      </c>
      <c r="C2252" s="7" t="s">
        <v>691</v>
      </c>
      <c r="D2252" s="7">
        <v>33.067</v>
      </c>
      <c r="E2252" s="7">
        <v>32.08</v>
      </c>
      <c r="F2252" s="7">
        <v>8.0187336281984116</v>
      </c>
      <c r="G2252" s="7">
        <v>33.067</v>
      </c>
      <c r="H2252" s="7">
        <v>0.97015151056944982</v>
      </c>
      <c r="I2252" s="7">
        <v>32.08</v>
      </c>
      <c r="J2252" s="7">
        <v>8.0187336281984116</v>
      </c>
      <c r="K2252" s="7">
        <v>33.067</v>
      </c>
      <c r="L2252" s="7">
        <v>0.97015151056944982</v>
      </c>
      <c r="M2252" s="7" t="s">
        <v>684</v>
      </c>
      <c r="N2252" s="7" t="s">
        <v>718</v>
      </c>
      <c r="O2252" s="7" t="s">
        <v>686</v>
      </c>
    </row>
    <row r="2253" spans="2:15" ht="15">
      <c r="B2253" s="6" t="s">
        <v>41</v>
      </c>
      <c r="C2253" s="7" t="s">
        <v>692</v>
      </c>
      <c r="D2253" s="7" t="s">
        <v>661</v>
      </c>
      <c r="E2253" s="7">
        <v>32.189304458119466</v>
      </c>
      <c r="F2253" s="7">
        <v>8.0460554278877812</v>
      </c>
      <c r="G2253" s="7">
        <v>33.179667410119592</v>
      </c>
      <c r="H2253" s="7">
        <v>0.97015151056944982</v>
      </c>
      <c r="I2253" s="7">
        <v>32.189304458119466</v>
      </c>
      <c r="J2253" s="7">
        <v>8.0460554278877812</v>
      </c>
      <c r="K2253" s="7">
        <v>33.179667410119592</v>
      </c>
      <c r="L2253" s="7">
        <v>0.97015151056944982</v>
      </c>
      <c r="M2253" s="7" t="s">
        <v>684</v>
      </c>
      <c r="N2253" s="7" t="s">
        <v>718</v>
      </c>
      <c r="O2253" s="7" t="s">
        <v>686</v>
      </c>
    </row>
    <row r="2254" spans="2:15" ht="15">
      <c r="B2254" s="6" t="s">
        <v>41</v>
      </c>
      <c r="C2254" s="7" t="s">
        <v>693</v>
      </c>
      <c r="D2254" s="7" t="s">
        <v>661</v>
      </c>
      <c r="E2254" s="7">
        <v>32.280158249446146</v>
      </c>
      <c r="F2254" s="7">
        <v>8.0687652892269561</v>
      </c>
      <c r="G2254" s="7">
        <v>33.273316484863962</v>
      </c>
      <c r="H2254" s="7">
        <v>0.97015151056944982</v>
      </c>
      <c r="I2254" s="7">
        <v>32.280158249446146</v>
      </c>
      <c r="J2254" s="7">
        <v>8.0687652892269561</v>
      </c>
      <c r="K2254" s="7">
        <v>33.273316484863962</v>
      </c>
      <c r="L2254" s="7">
        <v>0.97015151056944982</v>
      </c>
      <c r="M2254" s="7" t="s">
        <v>684</v>
      </c>
      <c r="N2254" s="7" t="s">
        <v>718</v>
      </c>
      <c r="O2254" s="7" t="s">
        <v>686</v>
      </c>
    </row>
    <row r="2255" spans="2:15" ht="15">
      <c r="B2255" s="6" t="s">
        <v>41</v>
      </c>
      <c r="C2255" s="7" t="s">
        <v>694</v>
      </c>
      <c r="D2255" s="7" t="s">
        <v>661</v>
      </c>
      <c r="E2255" s="7">
        <v>32.376125241179146</v>
      </c>
      <c r="F2255" s="7">
        <v>8.0927532488219178</v>
      </c>
      <c r="G2255" s="7">
        <v>33.372236076997225</v>
      </c>
      <c r="H2255" s="7">
        <v>0.97015151056944982</v>
      </c>
      <c r="I2255" s="7">
        <v>32.376125241179146</v>
      </c>
      <c r="J2255" s="7">
        <v>8.0927532488219178</v>
      </c>
      <c r="K2255" s="7">
        <v>33.372236076997225</v>
      </c>
      <c r="L2255" s="7">
        <v>0.97015151056944982</v>
      </c>
      <c r="M2255" s="7" t="s">
        <v>684</v>
      </c>
      <c r="N2255" s="7" t="s">
        <v>718</v>
      </c>
      <c r="O2255" s="7" t="s">
        <v>686</v>
      </c>
    </row>
    <row r="2256" spans="2:15" ht="15">
      <c r="B2256" s="6" t="s">
        <v>41</v>
      </c>
      <c r="C2256" s="7" t="s">
        <v>695</v>
      </c>
      <c r="D2256" s="7" t="s">
        <v>661</v>
      </c>
      <c r="E2256" s="7">
        <v>32.653189144596816</v>
      </c>
      <c r="F2256" s="7">
        <v>8.1620082874595514</v>
      </c>
      <c r="G2256" s="7">
        <v>33.657824359238873</v>
      </c>
      <c r="H2256" s="7">
        <v>0.97015151056944982</v>
      </c>
      <c r="I2256" s="7">
        <v>32.653189144596816</v>
      </c>
      <c r="J2256" s="7">
        <v>8.1620082874595514</v>
      </c>
      <c r="K2256" s="7">
        <v>33.657824359238873</v>
      </c>
      <c r="L2256" s="7">
        <v>0.97015151056944982</v>
      </c>
      <c r="M2256" s="7" t="s">
        <v>684</v>
      </c>
      <c r="N2256" s="7" t="s">
        <v>718</v>
      </c>
      <c r="O2256" s="7" t="s">
        <v>686</v>
      </c>
    </row>
    <row r="2257" spans="2:15" ht="15">
      <c r="B2257" s="6" t="s">
        <v>41</v>
      </c>
      <c r="C2257" s="7" t="s">
        <v>696</v>
      </c>
      <c r="D2257" s="7" t="s">
        <v>661</v>
      </c>
      <c r="E2257" s="7">
        <v>32.937244720343088</v>
      </c>
      <c r="F2257" s="7">
        <v>8.2330109681800643</v>
      </c>
      <c r="G2257" s="7">
        <v>33.950619425423476</v>
      </c>
      <c r="H2257" s="7">
        <v>0.97015151056944982</v>
      </c>
      <c r="I2257" s="7">
        <v>32.937244720343088</v>
      </c>
      <c r="J2257" s="7">
        <v>8.2330109681800643</v>
      </c>
      <c r="K2257" s="7">
        <v>33.950619425423476</v>
      </c>
      <c r="L2257" s="7">
        <v>0.97015151056944982</v>
      </c>
      <c r="M2257" s="7" t="s">
        <v>684</v>
      </c>
      <c r="N2257" s="7" t="s">
        <v>718</v>
      </c>
      <c r="O2257" s="7" t="s">
        <v>686</v>
      </c>
    </row>
    <row r="2258" spans="2:15" ht="15">
      <c r="B2258" s="6" t="s">
        <v>41</v>
      </c>
      <c r="C2258" s="7" t="s">
        <v>697</v>
      </c>
      <c r="D2258" s="7" t="s">
        <v>661</v>
      </c>
      <c r="E2258" s="7">
        <v>33.067631373915141</v>
      </c>
      <c r="F2258" s="7">
        <v>8.2656024845038214</v>
      </c>
      <c r="G2258" s="7">
        <v>34.085017663380675</v>
      </c>
      <c r="H2258" s="7">
        <v>0.97015151056944982</v>
      </c>
      <c r="I2258" s="7">
        <v>33.067631373915141</v>
      </c>
      <c r="J2258" s="7">
        <v>8.2656024845038214</v>
      </c>
      <c r="K2258" s="7">
        <v>34.085017663380675</v>
      </c>
      <c r="L2258" s="7">
        <v>0.97015151056944982</v>
      </c>
      <c r="M2258" s="7" t="s">
        <v>684</v>
      </c>
      <c r="N2258" s="7" t="s">
        <v>718</v>
      </c>
      <c r="O2258" s="7" t="s">
        <v>686</v>
      </c>
    </row>
    <row r="2259" spans="2:15" ht="15">
      <c r="B2259" s="6" t="s">
        <v>41</v>
      </c>
      <c r="C2259" s="7" t="s">
        <v>698</v>
      </c>
      <c r="D2259" s="7" t="s">
        <v>661</v>
      </c>
      <c r="E2259" s="7">
        <v>33.041975990693309</v>
      </c>
      <c r="F2259" s="7">
        <v>8.25918965145563</v>
      </c>
      <c r="G2259" s="7">
        <v>34.058572945269816</v>
      </c>
      <c r="H2259" s="7">
        <v>0.97015151056944982</v>
      </c>
      <c r="I2259" s="7">
        <v>33.041975990693309</v>
      </c>
      <c r="J2259" s="7">
        <v>8.25918965145563</v>
      </c>
      <c r="K2259" s="7">
        <v>34.058572945269816</v>
      </c>
      <c r="L2259" s="7">
        <v>0.97015151056944982</v>
      </c>
      <c r="M2259" s="7" t="s">
        <v>684</v>
      </c>
      <c r="N2259" s="7" t="s">
        <v>718</v>
      </c>
      <c r="O2259" s="7" t="s">
        <v>686</v>
      </c>
    </row>
    <row r="2260" spans="2:15" ht="15">
      <c r="B2260" s="6" t="s">
        <v>41</v>
      </c>
      <c r="C2260" s="7" t="s">
        <v>699</v>
      </c>
      <c r="D2260" s="7" t="s">
        <v>661</v>
      </c>
      <c r="E2260" s="7">
        <v>32.963216898343859</v>
      </c>
      <c r="F2260" s="7">
        <v>8.2395029874173495</v>
      </c>
      <c r="G2260" s="7">
        <v>33.977390685085304</v>
      </c>
      <c r="H2260" s="7">
        <v>0.97015151056944982</v>
      </c>
      <c r="I2260" s="7">
        <v>32.963216898343859</v>
      </c>
      <c r="J2260" s="7">
        <v>8.2395029874173495</v>
      </c>
      <c r="K2260" s="7">
        <v>33.977390685085304</v>
      </c>
      <c r="L2260" s="7">
        <v>0.97015151056944982</v>
      </c>
      <c r="M2260" s="7" t="s">
        <v>684</v>
      </c>
      <c r="N2260" s="7" t="s">
        <v>718</v>
      </c>
      <c r="O2260" s="7" t="s">
        <v>686</v>
      </c>
    </row>
    <row r="2261" spans="2:15" ht="15">
      <c r="B2261" s="6" t="s">
        <v>41</v>
      </c>
      <c r="C2261" s="7" t="s">
        <v>700</v>
      </c>
      <c r="D2261" s="7" t="s">
        <v>661</v>
      </c>
      <c r="E2261" s="7">
        <v>32.985455352527687</v>
      </c>
      <c r="F2261" s="7">
        <v>8.2450617230907675</v>
      </c>
      <c r="G2261" s="7">
        <v>34.000313346073355</v>
      </c>
      <c r="H2261" s="7">
        <v>0.97015151056944982</v>
      </c>
      <c r="I2261" s="7">
        <v>32.985455352527687</v>
      </c>
      <c r="J2261" s="7">
        <v>8.2450617230907675</v>
      </c>
      <c r="K2261" s="7">
        <v>34.000313346073355</v>
      </c>
      <c r="L2261" s="7">
        <v>0.97015151056944982</v>
      </c>
      <c r="M2261" s="7" t="s">
        <v>684</v>
      </c>
      <c r="N2261" s="7" t="s">
        <v>718</v>
      </c>
      <c r="O2261" s="7" t="s">
        <v>686</v>
      </c>
    </row>
    <row r="2262" spans="2:15" ht="15">
      <c r="B2262" s="6" t="s">
        <v>41</v>
      </c>
      <c r="C2262" s="7" t="s">
        <v>701</v>
      </c>
      <c r="D2262" s="7" t="s">
        <v>661</v>
      </c>
      <c r="E2262" s="7">
        <v>33.007693806711508</v>
      </c>
      <c r="F2262" s="7">
        <v>8.2506204587641552</v>
      </c>
      <c r="G2262" s="7">
        <v>34.023236007061392</v>
      </c>
      <c r="H2262" s="7">
        <v>0.97015151056944982</v>
      </c>
      <c r="I2262" s="7">
        <v>33.007693806711508</v>
      </c>
      <c r="J2262" s="7">
        <v>8.2506204587641552</v>
      </c>
      <c r="K2262" s="7">
        <v>34.023236007061392</v>
      </c>
      <c r="L2262" s="7">
        <v>0.97015151056944982</v>
      </c>
      <c r="M2262" s="7" t="s">
        <v>684</v>
      </c>
      <c r="N2262" s="7" t="s">
        <v>718</v>
      </c>
      <c r="O2262" s="7" t="s">
        <v>686</v>
      </c>
    </row>
    <row r="2263" spans="2:15" ht="15">
      <c r="B2263" s="6" t="s">
        <v>45</v>
      </c>
      <c r="C2263" s="7" t="s">
        <v>683</v>
      </c>
      <c r="D2263" s="7" t="s">
        <v>661</v>
      </c>
      <c r="E2263" s="7" t="s">
        <v>661</v>
      </c>
      <c r="F2263" s="7" t="s">
        <v>661</v>
      </c>
      <c r="G2263" s="7" t="s">
        <v>661</v>
      </c>
      <c r="H2263" s="7" t="s">
        <v>661</v>
      </c>
      <c r="I2263" s="7" t="s">
        <v>661</v>
      </c>
      <c r="J2263" s="7" t="s">
        <v>661</v>
      </c>
      <c r="K2263" s="7" t="s">
        <v>661</v>
      </c>
      <c r="L2263" s="7" t="s">
        <v>661</v>
      </c>
      <c r="M2263" s="7" t="s">
        <v>684</v>
      </c>
      <c r="N2263" s="7" t="s">
        <v>718</v>
      </c>
      <c r="O2263" s="7" t="s">
        <v>686</v>
      </c>
    </row>
    <row r="2264" spans="2:15" ht="15">
      <c r="B2264" s="6" t="s">
        <v>45</v>
      </c>
      <c r="C2264" s="7" t="s">
        <v>687</v>
      </c>
      <c r="D2264" s="7" t="s">
        <v>661</v>
      </c>
      <c r="E2264" s="7" t="s">
        <v>661</v>
      </c>
      <c r="F2264" s="7" t="s">
        <v>661</v>
      </c>
      <c r="G2264" s="7" t="s">
        <v>661</v>
      </c>
      <c r="H2264" s="7" t="s">
        <v>661</v>
      </c>
      <c r="I2264" s="7" t="s">
        <v>661</v>
      </c>
      <c r="J2264" s="7" t="s">
        <v>661</v>
      </c>
      <c r="K2264" s="7" t="s">
        <v>661</v>
      </c>
      <c r="L2264" s="7" t="s">
        <v>661</v>
      </c>
      <c r="M2264" s="7" t="s">
        <v>684</v>
      </c>
      <c r="N2264" s="7" t="s">
        <v>718</v>
      </c>
      <c r="O2264" s="7" t="s">
        <v>686</v>
      </c>
    </row>
    <row r="2265" spans="2:15" ht="15">
      <c r="B2265" s="6" t="s">
        <v>45</v>
      </c>
      <c r="C2265" s="7" t="s">
        <v>688</v>
      </c>
      <c r="D2265" s="7">
        <v>6.51464</v>
      </c>
      <c r="E2265" s="7">
        <v>6.31</v>
      </c>
      <c r="F2265" s="7">
        <v>1.6200105955209079</v>
      </c>
      <c r="G2265" s="7">
        <v>6.51464</v>
      </c>
      <c r="H2265" s="7">
        <v>0.96858767330197826</v>
      </c>
      <c r="I2265" s="7">
        <v>6.31</v>
      </c>
      <c r="J2265" s="7">
        <v>1.6200105955209079</v>
      </c>
      <c r="K2265" s="7">
        <v>6.51464</v>
      </c>
      <c r="L2265" s="7">
        <v>0.96858767330197826</v>
      </c>
      <c r="M2265" s="7" t="s">
        <v>684</v>
      </c>
      <c r="N2265" s="7" t="s">
        <v>718</v>
      </c>
      <c r="O2265" s="7" t="s">
        <v>686</v>
      </c>
    </row>
    <row r="2266" spans="2:15" ht="15">
      <c r="B2266" s="6" t="s">
        <v>45</v>
      </c>
      <c r="C2266" s="7" t="s">
        <v>689</v>
      </c>
      <c r="D2266" s="7">
        <v>16.849</v>
      </c>
      <c r="E2266" s="7">
        <v>16.13</v>
      </c>
      <c r="F2266" s="7">
        <v>4.869486728598817</v>
      </c>
      <c r="G2266" s="7">
        <v>16.849</v>
      </c>
      <c r="H2266" s="7">
        <v>0.95732684432310511</v>
      </c>
      <c r="I2266" s="7">
        <v>16.13</v>
      </c>
      <c r="J2266" s="7">
        <v>4.869486728598817</v>
      </c>
      <c r="K2266" s="7">
        <v>16.849</v>
      </c>
      <c r="L2266" s="7">
        <v>0.95732684432310511</v>
      </c>
      <c r="M2266" s="7" t="s">
        <v>684</v>
      </c>
      <c r="N2266" s="7" t="s">
        <v>718</v>
      </c>
      <c r="O2266" s="7" t="s">
        <v>686</v>
      </c>
    </row>
    <row r="2267" spans="2:15" ht="15">
      <c r="B2267" s="6" t="s">
        <v>45</v>
      </c>
      <c r="C2267" s="7" t="s">
        <v>690</v>
      </c>
      <c r="D2267" s="7">
        <v>19.931000000000001</v>
      </c>
      <c r="E2267" s="7">
        <v>19.010000000000002</v>
      </c>
      <c r="F2267" s="7">
        <v>5.9887111301180624</v>
      </c>
      <c r="G2267" s="7">
        <v>19.931000000000001</v>
      </c>
      <c r="H2267" s="7">
        <v>0.95379057749234863</v>
      </c>
      <c r="I2267" s="7">
        <v>19.010000000000002</v>
      </c>
      <c r="J2267" s="7">
        <v>5.9887111301180624</v>
      </c>
      <c r="K2267" s="7">
        <v>19.931000000000001</v>
      </c>
      <c r="L2267" s="7">
        <v>0.95379057749234863</v>
      </c>
      <c r="M2267" s="7" t="s">
        <v>684</v>
      </c>
      <c r="N2267" s="7" t="s">
        <v>718</v>
      </c>
      <c r="O2267" s="7" t="s">
        <v>686</v>
      </c>
    </row>
    <row r="2268" spans="2:15" ht="15">
      <c r="B2268" s="6" t="s">
        <v>45</v>
      </c>
      <c r="C2268" s="7" t="s">
        <v>691</v>
      </c>
      <c r="D2268" s="7">
        <v>21.201000000000001</v>
      </c>
      <c r="E2268" s="7">
        <v>20.47</v>
      </c>
      <c r="F2268" s="7">
        <v>5.5191938722969418</v>
      </c>
      <c r="G2268" s="7">
        <v>21.201000000000001</v>
      </c>
      <c r="H2268" s="7">
        <v>0.96552049431630571</v>
      </c>
      <c r="I2268" s="7">
        <v>20.47</v>
      </c>
      <c r="J2268" s="7">
        <v>5.5191938722969418</v>
      </c>
      <c r="K2268" s="7">
        <v>21.201000000000001</v>
      </c>
      <c r="L2268" s="7">
        <v>0.96552049431630571</v>
      </c>
      <c r="M2268" s="7" t="s">
        <v>684</v>
      </c>
      <c r="N2268" s="7" t="s">
        <v>718</v>
      </c>
      <c r="O2268" s="7" t="s">
        <v>686</v>
      </c>
    </row>
    <row r="2269" spans="2:15" ht="15">
      <c r="B2269" s="6" t="s">
        <v>45</v>
      </c>
      <c r="C2269" s="7" t="s">
        <v>692</v>
      </c>
      <c r="D2269" s="7" t="s">
        <v>661</v>
      </c>
      <c r="E2269" s="7">
        <v>22.92636681036597</v>
      </c>
      <c r="F2269" s="7">
        <v>6.1814881882659396</v>
      </c>
      <c r="G2269" s="7">
        <v>23.745085625137712</v>
      </c>
      <c r="H2269" s="7">
        <v>0.96552049431630571</v>
      </c>
      <c r="I2269" s="7">
        <v>22.92636681036597</v>
      </c>
      <c r="J2269" s="7">
        <v>6.1814881882659396</v>
      </c>
      <c r="K2269" s="7">
        <v>23.745085625137712</v>
      </c>
      <c r="L2269" s="7">
        <v>0.96552049431630571</v>
      </c>
      <c r="M2269" s="7" t="s">
        <v>684</v>
      </c>
      <c r="N2269" s="7" t="s">
        <v>718</v>
      </c>
      <c r="O2269" s="7" t="s">
        <v>686</v>
      </c>
    </row>
    <row r="2270" spans="2:15" ht="15">
      <c r="B2270" s="6" t="s">
        <v>45</v>
      </c>
      <c r="C2270" s="7" t="s">
        <v>693</v>
      </c>
      <c r="D2270" s="7" t="s">
        <v>661</v>
      </c>
      <c r="E2270" s="7">
        <v>24.79708901934508</v>
      </c>
      <c r="F2270" s="7">
        <v>6.6858789333840392</v>
      </c>
      <c r="G2270" s="7">
        <v>25.68261281383171</v>
      </c>
      <c r="H2270" s="7">
        <v>0.96552049431630571</v>
      </c>
      <c r="I2270" s="7">
        <v>24.79708901934508</v>
      </c>
      <c r="J2270" s="7">
        <v>6.6858789333840392</v>
      </c>
      <c r="K2270" s="7">
        <v>25.68261281383171</v>
      </c>
      <c r="L2270" s="7">
        <v>0.96552049431630571</v>
      </c>
      <c r="M2270" s="7" t="s">
        <v>684</v>
      </c>
      <c r="N2270" s="7" t="s">
        <v>718</v>
      </c>
      <c r="O2270" s="7" t="s">
        <v>686</v>
      </c>
    </row>
    <row r="2271" spans="2:15" ht="15">
      <c r="B2271" s="6" t="s">
        <v>45</v>
      </c>
      <c r="C2271" s="7" t="s">
        <v>694</v>
      </c>
      <c r="D2271" s="7" t="s">
        <v>661</v>
      </c>
      <c r="E2271" s="7">
        <v>24.890110872076033</v>
      </c>
      <c r="F2271" s="7">
        <v>6.7109598146533296</v>
      </c>
      <c r="G2271" s="7">
        <v>25.778956550995801</v>
      </c>
      <c r="H2271" s="7">
        <v>0.96552049431630571</v>
      </c>
      <c r="I2271" s="7">
        <v>24.890110872076033</v>
      </c>
      <c r="J2271" s="7">
        <v>6.7109598146533296</v>
      </c>
      <c r="K2271" s="7">
        <v>25.778956550995801</v>
      </c>
      <c r="L2271" s="7">
        <v>0.96552049431630571</v>
      </c>
      <c r="M2271" s="7" t="s">
        <v>684</v>
      </c>
      <c r="N2271" s="7" t="s">
        <v>718</v>
      </c>
      <c r="O2271" s="7" t="s">
        <v>686</v>
      </c>
    </row>
    <row r="2272" spans="2:15" ht="15">
      <c r="B2272" s="6" t="s">
        <v>45</v>
      </c>
      <c r="C2272" s="7" t="s">
        <v>695</v>
      </c>
      <c r="D2272" s="7" t="s">
        <v>661</v>
      </c>
      <c r="E2272" s="7">
        <v>24.834888852247278</v>
      </c>
      <c r="F2272" s="7">
        <v>6.6960706581582228</v>
      </c>
      <c r="G2272" s="7">
        <v>25.72176250886637</v>
      </c>
      <c r="H2272" s="7">
        <v>0.96552049431630571</v>
      </c>
      <c r="I2272" s="7">
        <v>24.834888852247278</v>
      </c>
      <c r="J2272" s="7">
        <v>6.6960706581582228</v>
      </c>
      <c r="K2272" s="7">
        <v>25.72176250886637</v>
      </c>
      <c r="L2272" s="7">
        <v>0.96552049431630571</v>
      </c>
      <c r="M2272" s="7" t="s">
        <v>684</v>
      </c>
      <c r="N2272" s="7" t="s">
        <v>718</v>
      </c>
      <c r="O2272" s="7" t="s">
        <v>686</v>
      </c>
    </row>
    <row r="2273" spans="2:15" ht="15">
      <c r="B2273" s="6" t="s">
        <v>45</v>
      </c>
      <c r="C2273" s="7" t="s">
        <v>696</v>
      </c>
      <c r="D2273" s="7" t="s">
        <v>661</v>
      </c>
      <c r="E2273" s="7">
        <v>24.781984513304696</v>
      </c>
      <c r="F2273" s="7">
        <v>6.6818064029891913</v>
      </c>
      <c r="G2273" s="7">
        <v>25.666968913853097</v>
      </c>
      <c r="H2273" s="7">
        <v>0.96552049431630571</v>
      </c>
      <c r="I2273" s="7">
        <v>24.781984513304696</v>
      </c>
      <c r="J2273" s="7">
        <v>6.6818064029891913</v>
      </c>
      <c r="K2273" s="7">
        <v>25.666968913853097</v>
      </c>
      <c r="L2273" s="7">
        <v>0.96552049431630571</v>
      </c>
      <c r="M2273" s="7" t="s">
        <v>684</v>
      </c>
      <c r="N2273" s="7" t="s">
        <v>718</v>
      </c>
      <c r="O2273" s="7" t="s">
        <v>686</v>
      </c>
    </row>
    <row r="2274" spans="2:15" ht="15">
      <c r="B2274" s="6" t="s">
        <v>45</v>
      </c>
      <c r="C2274" s="7" t="s">
        <v>697</v>
      </c>
      <c r="D2274" s="7" t="s">
        <v>661</v>
      </c>
      <c r="E2274" s="7">
        <v>24.732841319668985</v>
      </c>
      <c r="F2274" s="7">
        <v>6.6685562411338424</v>
      </c>
      <c r="G2274" s="7">
        <v>25.616070777640559</v>
      </c>
      <c r="H2274" s="7">
        <v>0.96552049431630571</v>
      </c>
      <c r="I2274" s="7">
        <v>24.732841319668985</v>
      </c>
      <c r="J2274" s="7">
        <v>6.6685562411338424</v>
      </c>
      <c r="K2274" s="7">
        <v>25.616070777640559</v>
      </c>
      <c r="L2274" s="7">
        <v>0.96552049431630571</v>
      </c>
      <c r="M2274" s="7" t="s">
        <v>684</v>
      </c>
      <c r="N2274" s="7" t="s">
        <v>718</v>
      </c>
      <c r="O2274" s="7" t="s">
        <v>686</v>
      </c>
    </row>
    <row r="2275" spans="2:15" ht="15">
      <c r="B2275" s="6" t="s">
        <v>45</v>
      </c>
      <c r="C2275" s="7" t="s">
        <v>698</v>
      </c>
      <c r="D2275" s="7" t="s">
        <v>661</v>
      </c>
      <c r="E2275" s="7">
        <v>24.686897351503617</v>
      </c>
      <c r="F2275" s="7">
        <v>6.6561686657763728</v>
      </c>
      <c r="G2275" s="7">
        <v>25.568486113787408</v>
      </c>
      <c r="H2275" s="7">
        <v>0.96552049431630571</v>
      </c>
      <c r="I2275" s="7">
        <v>24.686897351503617</v>
      </c>
      <c r="J2275" s="7">
        <v>6.6561686657763728</v>
      </c>
      <c r="K2275" s="7">
        <v>25.568486113787408</v>
      </c>
      <c r="L2275" s="7">
        <v>0.96552049431630571</v>
      </c>
      <c r="M2275" s="7" t="s">
        <v>684</v>
      </c>
      <c r="N2275" s="7" t="s">
        <v>718</v>
      </c>
      <c r="O2275" s="7" t="s">
        <v>686</v>
      </c>
    </row>
    <row r="2276" spans="2:15" ht="15">
      <c r="B2276" s="6" t="s">
        <v>45</v>
      </c>
      <c r="C2276" s="7" t="s">
        <v>699</v>
      </c>
      <c r="D2276" s="7" t="s">
        <v>661</v>
      </c>
      <c r="E2276" s="7">
        <v>24.652377252404747</v>
      </c>
      <c r="F2276" s="7">
        <v>6.6468612344418574</v>
      </c>
      <c r="G2276" s="7">
        <v>25.532733274461805</v>
      </c>
      <c r="H2276" s="7">
        <v>0.96552049431630571</v>
      </c>
      <c r="I2276" s="7">
        <v>24.652377252404747</v>
      </c>
      <c r="J2276" s="7">
        <v>6.6468612344418574</v>
      </c>
      <c r="K2276" s="7">
        <v>25.532733274461805</v>
      </c>
      <c r="L2276" s="7">
        <v>0.96552049431630571</v>
      </c>
      <c r="M2276" s="7" t="s">
        <v>684</v>
      </c>
      <c r="N2276" s="7" t="s">
        <v>718</v>
      </c>
      <c r="O2276" s="7" t="s">
        <v>686</v>
      </c>
    </row>
    <row r="2277" spans="2:15" ht="15">
      <c r="B2277" s="6" t="s">
        <v>45</v>
      </c>
      <c r="C2277" s="7" t="s">
        <v>700</v>
      </c>
      <c r="D2277" s="7" t="s">
        <v>661</v>
      </c>
      <c r="E2277" s="7">
        <v>24.671444400599928</v>
      </c>
      <c r="F2277" s="7">
        <v>6.6520021864438652</v>
      </c>
      <c r="G2277" s="7">
        <v>25.552481325701962</v>
      </c>
      <c r="H2277" s="7">
        <v>0.96552049431630571</v>
      </c>
      <c r="I2277" s="7">
        <v>24.671444400599928</v>
      </c>
      <c r="J2277" s="7">
        <v>6.6520021864438652</v>
      </c>
      <c r="K2277" s="7">
        <v>25.552481325701962</v>
      </c>
      <c r="L2277" s="7">
        <v>0.96552049431630571</v>
      </c>
      <c r="M2277" s="7" t="s">
        <v>684</v>
      </c>
      <c r="N2277" s="7" t="s">
        <v>718</v>
      </c>
      <c r="O2277" s="7" t="s">
        <v>686</v>
      </c>
    </row>
    <row r="2278" spans="2:15" ht="15">
      <c r="B2278" s="6" t="s">
        <v>45</v>
      </c>
      <c r="C2278" s="7" t="s">
        <v>701</v>
      </c>
      <c r="D2278" s="7" t="s">
        <v>661</v>
      </c>
      <c r="E2278" s="7">
        <v>24.690511548795108</v>
      </c>
      <c r="F2278" s="7">
        <v>6.6571431384458668</v>
      </c>
      <c r="G2278" s="7">
        <v>25.572229376942119</v>
      </c>
      <c r="H2278" s="7">
        <v>0.96552049431630571</v>
      </c>
      <c r="I2278" s="7">
        <v>24.690511548795108</v>
      </c>
      <c r="J2278" s="7">
        <v>6.6571431384458668</v>
      </c>
      <c r="K2278" s="7">
        <v>25.572229376942119</v>
      </c>
      <c r="L2278" s="7">
        <v>0.96552049431630571</v>
      </c>
      <c r="M2278" s="7" t="s">
        <v>684</v>
      </c>
      <c r="N2278" s="7" t="s">
        <v>718</v>
      </c>
      <c r="O2278" s="7" t="s">
        <v>686</v>
      </c>
    </row>
    <row r="2279" spans="2:15" ht="15">
      <c r="B2279" s="6" t="s">
        <v>597</v>
      </c>
      <c r="C2279" s="7" t="s">
        <v>683</v>
      </c>
      <c r="D2279" s="7" t="s">
        <v>661</v>
      </c>
      <c r="E2279" s="7" t="s">
        <v>661</v>
      </c>
      <c r="F2279" s="7" t="s">
        <v>661</v>
      </c>
      <c r="G2279" s="7" t="s">
        <v>661</v>
      </c>
      <c r="H2279" s="7" t="s">
        <v>661</v>
      </c>
      <c r="I2279" s="7" t="s">
        <v>661</v>
      </c>
      <c r="J2279" s="7" t="s">
        <v>661</v>
      </c>
      <c r="K2279" s="7" t="s">
        <v>661</v>
      </c>
      <c r="L2279" s="7" t="s">
        <v>661</v>
      </c>
      <c r="M2279" s="7" t="s">
        <v>703</v>
      </c>
      <c r="N2279" s="7" t="s">
        <v>718</v>
      </c>
      <c r="O2279" s="7" t="s">
        <v>686</v>
      </c>
    </row>
    <row r="2280" spans="2:15" ht="15">
      <c r="B2280" s="6" t="s">
        <v>597</v>
      </c>
      <c r="C2280" s="7" t="s">
        <v>687</v>
      </c>
      <c r="D2280" s="7" t="s">
        <v>661</v>
      </c>
      <c r="E2280" s="7" t="s">
        <v>661</v>
      </c>
      <c r="F2280" s="7" t="s">
        <v>661</v>
      </c>
      <c r="G2280" s="7" t="s">
        <v>661</v>
      </c>
      <c r="H2280" s="7" t="s">
        <v>661</v>
      </c>
      <c r="I2280" s="7" t="s">
        <v>661</v>
      </c>
      <c r="J2280" s="7" t="s">
        <v>661</v>
      </c>
      <c r="K2280" s="7" t="s">
        <v>661</v>
      </c>
      <c r="L2280" s="7" t="s">
        <v>661</v>
      </c>
      <c r="M2280" s="7" t="s">
        <v>703</v>
      </c>
      <c r="N2280" s="7" t="s">
        <v>718</v>
      </c>
      <c r="O2280" s="7" t="s">
        <v>686</v>
      </c>
    </row>
    <row r="2281" spans="2:15" ht="15">
      <c r="B2281" s="6" t="s">
        <v>597</v>
      </c>
      <c r="C2281" s="7" t="s">
        <v>688</v>
      </c>
      <c r="D2281" s="7" t="s">
        <v>661</v>
      </c>
      <c r="E2281" s="7" t="s">
        <v>661</v>
      </c>
      <c r="F2281" s="7" t="s">
        <v>661</v>
      </c>
      <c r="G2281" s="7" t="s">
        <v>661</v>
      </c>
      <c r="H2281" s="7" t="s">
        <v>661</v>
      </c>
      <c r="I2281" s="7" t="s">
        <v>661</v>
      </c>
      <c r="J2281" s="7" t="s">
        <v>661</v>
      </c>
      <c r="K2281" s="7" t="s">
        <v>661</v>
      </c>
      <c r="L2281" s="7" t="s">
        <v>661</v>
      </c>
      <c r="M2281" s="7" t="s">
        <v>703</v>
      </c>
      <c r="N2281" s="7" t="s">
        <v>718</v>
      </c>
      <c r="O2281" s="7" t="s">
        <v>686</v>
      </c>
    </row>
    <row r="2282" spans="2:15" ht="15">
      <c r="B2282" s="6" t="s">
        <v>597</v>
      </c>
      <c r="C2282" s="7" t="s">
        <v>689</v>
      </c>
      <c r="D2282" s="7">
        <v>0.92252000000000001</v>
      </c>
      <c r="E2282" s="7">
        <v>0.87639999999999996</v>
      </c>
      <c r="F2282" s="7">
        <v>0.28803852242365097</v>
      </c>
      <c r="G2282" s="7">
        <v>0.92252000000000001</v>
      </c>
      <c r="H2282" s="7">
        <v>0.95000650392403407</v>
      </c>
      <c r="I2282" s="7">
        <v>0.87639999999999996</v>
      </c>
      <c r="J2282" s="7">
        <v>0.28803852242365097</v>
      </c>
      <c r="K2282" s="7">
        <v>0.92252000000000001</v>
      </c>
      <c r="L2282" s="7">
        <v>0.95000650392403407</v>
      </c>
      <c r="M2282" s="7" t="s">
        <v>703</v>
      </c>
      <c r="N2282" s="7" t="s">
        <v>718</v>
      </c>
      <c r="O2282" s="7" t="s">
        <v>686</v>
      </c>
    </row>
    <row r="2283" spans="2:15" ht="15">
      <c r="B2283" s="6" t="s">
        <v>597</v>
      </c>
      <c r="C2283" s="7" t="s">
        <v>690</v>
      </c>
      <c r="D2283" s="7">
        <v>7.9489999999999998</v>
      </c>
      <c r="E2283" s="7">
        <v>7.5510000000000002</v>
      </c>
      <c r="F2283" s="7">
        <v>2.4837471690975303</v>
      </c>
      <c r="G2283" s="7">
        <v>7.9489999999999998</v>
      </c>
      <c r="H2283" s="7">
        <v>0.94993080890678072</v>
      </c>
      <c r="I2283" s="7">
        <v>7.5510000000000002</v>
      </c>
      <c r="J2283" s="7">
        <v>2.4837471690975303</v>
      </c>
      <c r="K2283" s="7">
        <v>7.9489999999999998</v>
      </c>
      <c r="L2283" s="7">
        <v>0.94993080890678072</v>
      </c>
      <c r="M2283" s="7" t="s">
        <v>703</v>
      </c>
      <c r="N2283" s="7" t="s">
        <v>718</v>
      </c>
      <c r="O2283" s="7" t="s">
        <v>686</v>
      </c>
    </row>
    <row r="2284" spans="2:15" ht="15">
      <c r="B2284" s="6" t="s">
        <v>597</v>
      </c>
      <c r="C2284" s="7" t="s">
        <v>691</v>
      </c>
      <c r="D2284" s="7">
        <v>8.0039999999999996</v>
      </c>
      <c r="E2284" s="7">
        <v>8.0039999999999996</v>
      </c>
      <c r="F2284" s="7" t="s">
        <v>661</v>
      </c>
      <c r="G2284" s="7">
        <v>8.0039999999999996</v>
      </c>
      <c r="H2284" s="7">
        <v>1</v>
      </c>
      <c r="I2284" s="7">
        <v>8.0039999999999996</v>
      </c>
      <c r="J2284" s="7" t="s">
        <v>661</v>
      </c>
      <c r="K2284" s="7">
        <v>8.0039999999999996</v>
      </c>
      <c r="L2284" s="7">
        <v>1</v>
      </c>
      <c r="M2284" s="7" t="s">
        <v>703</v>
      </c>
      <c r="N2284" s="7" t="s">
        <v>718</v>
      </c>
      <c r="O2284" s="7" t="s">
        <v>686</v>
      </c>
    </row>
    <row r="2285" spans="2:15" ht="15">
      <c r="B2285" s="6" t="s">
        <v>597</v>
      </c>
      <c r="C2285" s="7" t="s">
        <v>692</v>
      </c>
      <c r="D2285" s="7" t="s">
        <v>661</v>
      </c>
      <c r="E2285" s="7">
        <v>8.3063999959230426</v>
      </c>
      <c r="F2285" s="7">
        <v>4.0229731296505769</v>
      </c>
      <c r="G2285" s="7">
        <v>9.2293333288033796</v>
      </c>
      <c r="H2285" s="7">
        <v>0.9</v>
      </c>
      <c r="I2285" s="7">
        <v>8.3063999959230426</v>
      </c>
      <c r="J2285" s="7">
        <v>4.0229731296505769</v>
      </c>
      <c r="K2285" s="7">
        <v>9.2293333288033796</v>
      </c>
      <c r="L2285" s="7">
        <v>0.9</v>
      </c>
      <c r="M2285" s="7" t="s">
        <v>703</v>
      </c>
      <c r="N2285" s="7" t="s">
        <v>718</v>
      </c>
      <c r="O2285" s="7" t="s">
        <v>686</v>
      </c>
    </row>
    <row r="2286" spans="2:15" ht="15">
      <c r="B2286" s="6" t="s">
        <v>597</v>
      </c>
      <c r="C2286" s="7" t="s">
        <v>693</v>
      </c>
      <c r="D2286" s="7" t="s">
        <v>661</v>
      </c>
      <c r="E2286" s="7">
        <v>8.8104000248908996</v>
      </c>
      <c r="F2286" s="7">
        <v>4.2670714845186284</v>
      </c>
      <c r="G2286" s="7">
        <v>9.7893333609898878</v>
      </c>
      <c r="H2286" s="7">
        <v>0.9</v>
      </c>
      <c r="I2286" s="7">
        <v>8.8104000248908996</v>
      </c>
      <c r="J2286" s="7">
        <v>4.2670714845186284</v>
      </c>
      <c r="K2286" s="7">
        <v>9.7893333609898878</v>
      </c>
      <c r="L2286" s="7">
        <v>0.9</v>
      </c>
      <c r="M2286" s="7" t="s">
        <v>703</v>
      </c>
      <c r="N2286" s="7" t="s">
        <v>718</v>
      </c>
      <c r="O2286" s="7" t="s">
        <v>686</v>
      </c>
    </row>
    <row r="2287" spans="2:15" ht="15">
      <c r="B2287" s="6" t="s">
        <v>597</v>
      </c>
      <c r="C2287" s="7" t="s">
        <v>694</v>
      </c>
      <c r="D2287" s="7" t="s">
        <v>661</v>
      </c>
      <c r="E2287" s="7">
        <v>9.5159998455047603</v>
      </c>
      <c r="F2287" s="7">
        <v>4.6088090748115444</v>
      </c>
      <c r="G2287" s="7">
        <v>10.573333161671956</v>
      </c>
      <c r="H2287" s="7">
        <v>0.9</v>
      </c>
      <c r="I2287" s="7">
        <v>9.5159998455047603</v>
      </c>
      <c r="J2287" s="7">
        <v>4.6088090748115444</v>
      </c>
      <c r="K2287" s="7">
        <v>10.573333161671956</v>
      </c>
      <c r="L2287" s="7">
        <v>0.9</v>
      </c>
      <c r="M2287" s="7" t="s">
        <v>703</v>
      </c>
      <c r="N2287" s="7" t="s">
        <v>718</v>
      </c>
      <c r="O2287" s="7" t="s">
        <v>686</v>
      </c>
    </row>
    <row r="2288" spans="2:15" ht="15">
      <c r="B2288" s="6" t="s">
        <v>597</v>
      </c>
      <c r="C2288" s="7" t="s">
        <v>695</v>
      </c>
      <c r="D2288" s="7" t="s">
        <v>661</v>
      </c>
      <c r="E2288" s="7">
        <v>10.423199967384338</v>
      </c>
      <c r="F2288" s="7">
        <v>5.0481861473494174</v>
      </c>
      <c r="G2288" s="7">
        <v>11.581333297093709</v>
      </c>
      <c r="H2288" s="7">
        <v>0.9</v>
      </c>
      <c r="I2288" s="7">
        <v>10.423199967384338</v>
      </c>
      <c r="J2288" s="7">
        <v>5.0481861473494174</v>
      </c>
      <c r="K2288" s="7">
        <v>11.581333297093709</v>
      </c>
      <c r="L2288" s="7">
        <v>0.9</v>
      </c>
      <c r="M2288" s="7" t="s">
        <v>703</v>
      </c>
      <c r="N2288" s="7" t="s">
        <v>718</v>
      </c>
      <c r="O2288" s="7" t="s">
        <v>686</v>
      </c>
    </row>
    <row r="2289" spans="2:15" ht="15">
      <c r="B2289" s="6" t="s">
        <v>597</v>
      </c>
      <c r="C2289" s="7" t="s">
        <v>696</v>
      </c>
      <c r="D2289" s="7" t="s">
        <v>661</v>
      </c>
      <c r="E2289" s="7">
        <v>11.330400089263916</v>
      </c>
      <c r="F2289" s="7">
        <v>5.4875632198872903</v>
      </c>
      <c r="G2289" s="7">
        <v>12.589333432515462</v>
      </c>
      <c r="H2289" s="7">
        <v>0.9</v>
      </c>
      <c r="I2289" s="7">
        <v>11.330400089263916</v>
      </c>
      <c r="J2289" s="7">
        <v>5.4875632198872903</v>
      </c>
      <c r="K2289" s="7">
        <v>12.589333432515462</v>
      </c>
      <c r="L2289" s="7">
        <v>0.9</v>
      </c>
      <c r="M2289" s="7" t="s">
        <v>703</v>
      </c>
      <c r="N2289" s="7" t="s">
        <v>718</v>
      </c>
      <c r="O2289" s="7" t="s">
        <v>686</v>
      </c>
    </row>
    <row r="2290" spans="2:15" ht="15">
      <c r="B2290" s="6" t="s">
        <v>597</v>
      </c>
      <c r="C2290" s="7" t="s">
        <v>697</v>
      </c>
      <c r="D2290" s="7" t="s">
        <v>661</v>
      </c>
      <c r="E2290" s="7">
        <v>12.036000017166137</v>
      </c>
      <c r="F2290" s="7">
        <v>5.8293008621423352</v>
      </c>
      <c r="G2290" s="7">
        <v>13.373333352406819</v>
      </c>
      <c r="H2290" s="7">
        <v>0.9</v>
      </c>
      <c r="I2290" s="7">
        <v>12.036000017166137</v>
      </c>
      <c r="J2290" s="7">
        <v>5.8293008621423352</v>
      </c>
      <c r="K2290" s="7">
        <v>13.373333352406819</v>
      </c>
      <c r="L2290" s="7">
        <v>0.9</v>
      </c>
      <c r="M2290" s="7" t="s">
        <v>703</v>
      </c>
      <c r="N2290" s="7" t="s">
        <v>718</v>
      </c>
      <c r="O2290" s="7" t="s">
        <v>686</v>
      </c>
    </row>
    <row r="2291" spans="2:15" ht="15">
      <c r="B2291" s="6" t="s">
        <v>597</v>
      </c>
      <c r="C2291" s="7" t="s">
        <v>698</v>
      </c>
      <c r="D2291" s="7" t="s">
        <v>661</v>
      </c>
      <c r="E2291" s="7">
        <v>12.539999965667723</v>
      </c>
      <c r="F2291" s="7">
        <v>6.073399178038791</v>
      </c>
      <c r="G2291" s="7">
        <v>13.93333329518636</v>
      </c>
      <c r="H2291" s="7">
        <v>0.9</v>
      </c>
      <c r="I2291" s="7">
        <v>12.539999965667723</v>
      </c>
      <c r="J2291" s="7">
        <v>6.073399178038791</v>
      </c>
      <c r="K2291" s="7">
        <v>13.93333329518636</v>
      </c>
      <c r="L2291" s="7">
        <v>0.9</v>
      </c>
      <c r="M2291" s="7" t="s">
        <v>703</v>
      </c>
      <c r="N2291" s="7" t="s">
        <v>718</v>
      </c>
      <c r="O2291" s="7" t="s">
        <v>686</v>
      </c>
    </row>
    <row r="2292" spans="2:15" ht="15">
      <c r="B2292" s="6" t="s">
        <v>597</v>
      </c>
      <c r="C2292" s="7" t="s">
        <v>699</v>
      </c>
      <c r="D2292" s="7" t="s">
        <v>661</v>
      </c>
      <c r="E2292" s="7">
        <v>12.842399934768677</v>
      </c>
      <c r="F2292" s="7">
        <v>6.2198581675766658</v>
      </c>
      <c r="G2292" s="7">
        <v>14.269333260854085</v>
      </c>
      <c r="H2292" s="7">
        <v>0.9</v>
      </c>
      <c r="I2292" s="7">
        <v>12.842399934768677</v>
      </c>
      <c r="J2292" s="7">
        <v>6.2198581675766658</v>
      </c>
      <c r="K2292" s="7">
        <v>14.269333260854085</v>
      </c>
      <c r="L2292" s="7">
        <v>0.9</v>
      </c>
      <c r="M2292" s="7" t="s">
        <v>703</v>
      </c>
      <c r="N2292" s="7" t="s">
        <v>718</v>
      </c>
      <c r="O2292" s="7" t="s">
        <v>686</v>
      </c>
    </row>
    <row r="2293" spans="2:15" ht="15">
      <c r="B2293" s="6" t="s">
        <v>597</v>
      </c>
      <c r="C2293" s="7" t="s">
        <v>700</v>
      </c>
      <c r="D2293" s="7" t="s">
        <v>661</v>
      </c>
      <c r="E2293" s="7">
        <v>12.943199924468994</v>
      </c>
      <c r="F2293" s="7">
        <v>6.2686778307559594</v>
      </c>
      <c r="G2293" s="7">
        <v>14.381333249409993</v>
      </c>
      <c r="H2293" s="7">
        <v>0.9</v>
      </c>
      <c r="I2293" s="7">
        <v>12.943199924468994</v>
      </c>
      <c r="J2293" s="7">
        <v>6.2686778307559594</v>
      </c>
      <c r="K2293" s="7">
        <v>14.381333249409993</v>
      </c>
      <c r="L2293" s="7">
        <v>0.9</v>
      </c>
      <c r="M2293" s="7" t="s">
        <v>703</v>
      </c>
      <c r="N2293" s="7" t="s">
        <v>718</v>
      </c>
      <c r="O2293" s="7" t="s">
        <v>686</v>
      </c>
    </row>
    <row r="2294" spans="2:15" ht="15">
      <c r="B2294" s="6" t="s">
        <v>597</v>
      </c>
      <c r="C2294" s="7" t="s">
        <v>701</v>
      </c>
      <c r="D2294" s="7" t="s">
        <v>661</v>
      </c>
      <c r="E2294" s="7">
        <v>12.943199924468994</v>
      </c>
      <c r="F2294" s="7">
        <v>6.2686778307559594</v>
      </c>
      <c r="G2294" s="7">
        <v>14.381333249409993</v>
      </c>
      <c r="H2294" s="7">
        <v>0.9</v>
      </c>
      <c r="I2294" s="7">
        <v>12.943199924468994</v>
      </c>
      <c r="J2294" s="7">
        <v>6.2686778307559594</v>
      </c>
      <c r="K2294" s="7">
        <v>14.381333249409993</v>
      </c>
      <c r="L2294" s="7">
        <v>0.9</v>
      </c>
      <c r="M2294" s="7" t="s">
        <v>703</v>
      </c>
      <c r="N2294" s="7" t="s">
        <v>718</v>
      </c>
      <c r="O2294" s="7" t="s">
        <v>686</v>
      </c>
    </row>
    <row r="2295" spans="2:15" ht="15">
      <c r="B2295" s="6" t="s">
        <v>96</v>
      </c>
      <c r="C2295" s="7" t="s">
        <v>683</v>
      </c>
      <c r="D2295" s="7">
        <v>43.002262000000002</v>
      </c>
      <c r="E2295" s="7">
        <v>51.204000000000001</v>
      </c>
      <c r="F2295" s="7">
        <v>16.254707237986509</v>
      </c>
      <c r="G2295" s="7">
        <v>53.722110191174089</v>
      </c>
      <c r="H2295" s="7">
        <v>0.9531271168944554</v>
      </c>
      <c r="I2295" s="7">
        <v>47.200499999999998</v>
      </c>
      <c r="J2295" s="7">
        <v>14.983796363303298</v>
      </c>
      <c r="K2295" s="7">
        <v>49.521726077621132</v>
      </c>
      <c r="L2295" s="7">
        <v>0.9531271168944554</v>
      </c>
      <c r="M2295" s="7" t="s">
        <v>684</v>
      </c>
      <c r="N2295" s="7" t="s">
        <v>718</v>
      </c>
      <c r="O2295" s="7" t="s">
        <v>686</v>
      </c>
    </row>
    <row r="2296" spans="2:15" ht="15">
      <c r="B2296" s="6" t="s">
        <v>96</v>
      </c>
      <c r="C2296" s="7" t="s">
        <v>687</v>
      </c>
      <c r="D2296" s="7">
        <v>50.940078999999997</v>
      </c>
      <c r="E2296" s="7">
        <v>49.890999999999998</v>
      </c>
      <c r="F2296" s="7">
        <v>10.133855665716867</v>
      </c>
      <c r="G2296" s="7">
        <v>50.909791903459805</v>
      </c>
      <c r="H2296" s="7">
        <v>0.97998829173390178</v>
      </c>
      <c r="I2296" s="7">
        <v>45.380400000000002</v>
      </c>
      <c r="J2296" s="7">
        <v>9.2176629783427018</v>
      </c>
      <c r="K2296" s="7">
        <v>46.307083852714264</v>
      </c>
      <c r="L2296" s="7">
        <v>0.97998829173390178</v>
      </c>
      <c r="M2296" s="7" t="s">
        <v>684</v>
      </c>
      <c r="N2296" s="7" t="s">
        <v>718</v>
      </c>
      <c r="O2296" s="7" t="s">
        <v>686</v>
      </c>
    </row>
    <row r="2297" spans="2:15" ht="15">
      <c r="B2297" s="6" t="s">
        <v>96</v>
      </c>
      <c r="C2297" s="7" t="s">
        <v>688</v>
      </c>
      <c r="D2297" s="7">
        <v>34.548279000000001</v>
      </c>
      <c r="E2297" s="7">
        <v>36.246000000000002</v>
      </c>
      <c r="F2297" s="7">
        <v>6.3607500937504033</v>
      </c>
      <c r="G2297" s="7">
        <v>36.799886654107318</v>
      </c>
      <c r="H2297" s="7">
        <v>0.98494868586652307</v>
      </c>
      <c r="I2297" s="7">
        <v>33.825600000000001</v>
      </c>
      <c r="J2297" s="7">
        <v>5.9359981341710268</v>
      </c>
      <c r="K2297" s="7">
        <v>34.342499751894621</v>
      </c>
      <c r="L2297" s="7">
        <v>0.98494868586652307</v>
      </c>
      <c r="M2297" s="7" t="s">
        <v>684</v>
      </c>
      <c r="N2297" s="7" t="s">
        <v>718</v>
      </c>
      <c r="O2297" s="7" t="s">
        <v>686</v>
      </c>
    </row>
    <row r="2298" spans="2:15" ht="15">
      <c r="B2298" s="6" t="s">
        <v>96</v>
      </c>
      <c r="C2298" s="7" t="s">
        <v>689</v>
      </c>
      <c r="D2298" s="7">
        <v>34.707999999999998</v>
      </c>
      <c r="E2298" s="7">
        <v>40.194000000000003</v>
      </c>
      <c r="F2298" s="7">
        <v>5.8674470014197562</v>
      </c>
      <c r="G2298" s="7">
        <v>40.62000209643606</v>
      </c>
      <c r="H2298" s="7">
        <v>0.98951250432177029</v>
      </c>
      <c r="I2298" s="7">
        <v>36.613799999999998</v>
      </c>
      <c r="J2298" s="7">
        <v>5.3448159183107435</v>
      </c>
      <c r="K2298" s="7">
        <v>37.001856813417184</v>
      </c>
      <c r="L2298" s="7">
        <v>0.98951250432177029</v>
      </c>
      <c r="M2298" s="7" t="s">
        <v>684</v>
      </c>
      <c r="N2298" s="7" t="s">
        <v>718</v>
      </c>
      <c r="O2298" s="7" t="s">
        <v>686</v>
      </c>
    </row>
    <row r="2299" spans="2:15" ht="15">
      <c r="B2299" s="6" t="s">
        <v>96</v>
      </c>
      <c r="C2299" s="7" t="s">
        <v>690</v>
      </c>
      <c r="D2299" s="7">
        <v>37.484999999999999</v>
      </c>
      <c r="E2299" s="7">
        <v>40.07</v>
      </c>
      <c r="F2299" s="7">
        <v>5.5779592669013338</v>
      </c>
      <c r="G2299" s="7">
        <v>40.45637810757669</v>
      </c>
      <c r="H2299" s="7">
        <v>0.99044951313858887</v>
      </c>
      <c r="I2299" s="7">
        <v>37.305999999999997</v>
      </c>
      <c r="J2299" s="7">
        <v>5.1931956179441237</v>
      </c>
      <c r="K2299" s="7">
        <v>37.665726021493782</v>
      </c>
      <c r="L2299" s="7">
        <v>0.99044951313858887</v>
      </c>
      <c r="M2299" s="7" t="s">
        <v>684</v>
      </c>
      <c r="N2299" s="7" t="s">
        <v>718</v>
      </c>
      <c r="O2299" s="7" t="s">
        <v>686</v>
      </c>
    </row>
    <row r="2300" spans="2:15" ht="15">
      <c r="B2300" s="6" t="s">
        <v>96</v>
      </c>
      <c r="C2300" s="7" t="s">
        <v>691</v>
      </c>
      <c r="D2300" s="7">
        <v>38.003</v>
      </c>
      <c r="E2300" s="7">
        <v>37.209000000000003</v>
      </c>
      <c r="F2300" s="7">
        <v>9.9216934366719602</v>
      </c>
      <c r="G2300" s="7">
        <v>38.509085702614385</v>
      </c>
      <c r="H2300" s="7">
        <v>0.96623950740730991</v>
      </c>
      <c r="I2300" s="7">
        <v>34.064</v>
      </c>
      <c r="J2300" s="7">
        <v>9.0830864905478066</v>
      </c>
      <c r="K2300" s="7">
        <v>35.254199128540307</v>
      </c>
      <c r="L2300" s="7">
        <v>0.96623950740730991</v>
      </c>
      <c r="M2300" s="7" t="s">
        <v>684</v>
      </c>
      <c r="N2300" s="7" t="s">
        <v>718</v>
      </c>
      <c r="O2300" s="7" t="s">
        <v>686</v>
      </c>
    </row>
    <row r="2301" spans="2:15" ht="15">
      <c r="B2301" s="6" t="s">
        <v>96</v>
      </c>
      <c r="C2301" s="7" t="s">
        <v>692</v>
      </c>
      <c r="D2301" s="7" t="s">
        <v>661</v>
      </c>
      <c r="E2301" s="7">
        <v>39.45041320054063</v>
      </c>
      <c r="F2301" s="7">
        <v>8.5369607847440268</v>
      </c>
      <c r="G2301" s="7">
        <v>40.363533060593788</v>
      </c>
      <c r="H2301" s="7">
        <v>0.97737760322709155</v>
      </c>
      <c r="I2301" s="7">
        <v>36.305413200540627</v>
      </c>
      <c r="J2301" s="7">
        <v>7.8563914449113215</v>
      </c>
      <c r="K2301" s="7">
        <v>37.145738843071427</v>
      </c>
      <c r="L2301" s="7">
        <v>0.97737760322709155</v>
      </c>
      <c r="M2301" s="7" t="s">
        <v>684</v>
      </c>
      <c r="N2301" s="7" t="s">
        <v>718</v>
      </c>
      <c r="O2301" s="7" t="s">
        <v>686</v>
      </c>
    </row>
    <row r="2302" spans="2:15" ht="15">
      <c r="B2302" s="6" t="s">
        <v>96</v>
      </c>
      <c r="C2302" s="7" t="s">
        <v>693</v>
      </c>
      <c r="D2302" s="7" t="s">
        <v>661</v>
      </c>
      <c r="E2302" s="7">
        <v>40.413271056295677</v>
      </c>
      <c r="F2302" s="7">
        <v>8.7453205733748547</v>
      </c>
      <c r="G2302" s="7">
        <v>41.348677238827356</v>
      </c>
      <c r="H2302" s="7">
        <v>0.97737760322709155</v>
      </c>
      <c r="I2302" s="7">
        <v>37.268271056295674</v>
      </c>
      <c r="J2302" s="7">
        <v>8.0647512335421592</v>
      </c>
      <c r="K2302" s="7">
        <v>38.130883021304996</v>
      </c>
      <c r="L2302" s="7">
        <v>0.97737760322709155</v>
      </c>
      <c r="M2302" s="7" t="s">
        <v>684</v>
      </c>
      <c r="N2302" s="7" t="s">
        <v>718</v>
      </c>
      <c r="O2302" s="7" t="s">
        <v>686</v>
      </c>
    </row>
    <row r="2303" spans="2:15" ht="15">
      <c r="B2303" s="6" t="s">
        <v>96</v>
      </c>
      <c r="C2303" s="7" t="s">
        <v>694</v>
      </c>
      <c r="D2303" s="7" t="s">
        <v>661</v>
      </c>
      <c r="E2303" s="7">
        <v>41.506373316249984</v>
      </c>
      <c r="F2303" s="7">
        <v>8.9818648924294671</v>
      </c>
      <c r="G2303" s="7">
        <v>42.467080460207832</v>
      </c>
      <c r="H2303" s="7">
        <v>0.97737760322709155</v>
      </c>
      <c r="I2303" s="7">
        <v>38.361373316249981</v>
      </c>
      <c r="J2303" s="7">
        <v>8.301295552596768</v>
      </c>
      <c r="K2303" s="7">
        <v>39.249286242685471</v>
      </c>
      <c r="L2303" s="7">
        <v>0.97737760322709155</v>
      </c>
      <c r="M2303" s="7" t="s">
        <v>684</v>
      </c>
      <c r="N2303" s="7" t="s">
        <v>718</v>
      </c>
      <c r="O2303" s="7" t="s">
        <v>686</v>
      </c>
    </row>
    <row r="2304" spans="2:15" ht="15">
      <c r="B2304" s="6" t="s">
        <v>96</v>
      </c>
      <c r="C2304" s="7" t="s">
        <v>695</v>
      </c>
      <c r="D2304" s="7" t="s">
        <v>661</v>
      </c>
      <c r="E2304" s="7">
        <v>42.751471165977478</v>
      </c>
      <c r="F2304" s="7">
        <v>9.2513006385713421</v>
      </c>
      <c r="G2304" s="7">
        <v>43.740997363579105</v>
      </c>
      <c r="H2304" s="7">
        <v>0.97737760322709155</v>
      </c>
      <c r="I2304" s="7">
        <v>39.606471165977467</v>
      </c>
      <c r="J2304" s="7">
        <v>8.5707312987386395</v>
      </c>
      <c r="K2304" s="7">
        <v>40.523203146056737</v>
      </c>
      <c r="L2304" s="7">
        <v>0.97737760322709155</v>
      </c>
      <c r="M2304" s="7" t="s">
        <v>684</v>
      </c>
      <c r="N2304" s="7" t="s">
        <v>718</v>
      </c>
      <c r="O2304" s="7" t="s">
        <v>686</v>
      </c>
    </row>
    <row r="2305" spans="2:15" ht="15">
      <c r="B2305" s="6" t="s">
        <v>96</v>
      </c>
      <c r="C2305" s="7" t="s">
        <v>696</v>
      </c>
      <c r="D2305" s="7" t="s">
        <v>661</v>
      </c>
      <c r="E2305" s="7">
        <v>44.138856910213839</v>
      </c>
      <c r="F2305" s="7">
        <v>9.55152709327667</v>
      </c>
      <c r="G2305" s="7">
        <v>45.160495559215583</v>
      </c>
      <c r="H2305" s="7">
        <v>0.97737760322709155</v>
      </c>
      <c r="I2305" s="7">
        <v>40.993856910213829</v>
      </c>
      <c r="J2305" s="7">
        <v>8.8709577534439692</v>
      </c>
      <c r="K2305" s="7">
        <v>41.942701341693216</v>
      </c>
      <c r="L2305" s="7">
        <v>0.97737760322709155</v>
      </c>
      <c r="M2305" s="7" t="s">
        <v>684</v>
      </c>
      <c r="N2305" s="7" t="s">
        <v>718</v>
      </c>
      <c r="O2305" s="7" t="s">
        <v>686</v>
      </c>
    </row>
    <row r="2306" spans="2:15" ht="15">
      <c r="B2306" s="6" t="s">
        <v>96</v>
      </c>
      <c r="C2306" s="7" t="s">
        <v>697</v>
      </c>
      <c r="D2306" s="7" t="s">
        <v>661</v>
      </c>
      <c r="E2306" s="7">
        <v>45.662861474569333</v>
      </c>
      <c r="F2306" s="7">
        <v>9.881317484458048</v>
      </c>
      <c r="G2306" s="7">
        <v>46.719774756246039</v>
      </c>
      <c r="H2306" s="7">
        <v>0.97737760322709155</v>
      </c>
      <c r="I2306" s="7">
        <v>42.517861474569322</v>
      </c>
      <c r="J2306" s="7">
        <v>9.2007481446253578</v>
      </c>
      <c r="K2306" s="7">
        <v>43.501980538723672</v>
      </c>
      <c r="L2306" s="7">
        <v>0.97737760322709155</v>
      </c>
      <c r="M2306" s="7" t="s">
        <v>684</v>
      </c>
      <c r="N2306" s="7" t="s">
        <v>718</v>
      </c>
      <c r="O2306" s="7" t="s">
        <v>686</v>
      </c>
    </row>
    <row r="2307" spans="2:15" ht="15">
      <c r="B2307" s="6" t="s">
        <v>96</v>
      </c>
      <c r="C2307" s="7" t="s">
        <v>698</v>
      </c>
      <c r="D2307" s="7" t="s">
        <v>661</v>
      </c>
      <c r="E2307" s="7">
        <v>47.316625636472175</v>
      </c>
      <c r="F2307" s="7">
        <v>10.239187495238742</v>
      </c>
      <c r="G2307" s="7">
        <v>48.411816968429406</v>
      </c>
      <c r="H2307" s="7">
        <v>0.97737760322709155</v>
      </c>
      <c r="I2307" s="7">
        <v>44.171625636472179</v>
      </c>
      <c r="J2307" s="7">
        <v>9.558618155406041</v>
      </c>
      <c r="K2307" s="7">
        <v>45.194022750907052</v>
      </c>
      <c r="L2307" s="7">
        <v>0.97737760322709155</v>
      </c>
      <c r="M2307" s="7" t="s">
        <v>684</v>
      </c>
      <c r="N2307" s="7" t="s">
        <v>718</v>
      </c>
      <c r="O2307" s="7" t="s">
        <v>686</v>
      </c>
    </row>
    <row r="2308" spans="2:15" ht="15">
      <c r="B2308" s="6" t="s">
        <v>96</v>
      </c>
      <c r="C2308" s="7" t="s">
        <v>699</v>
      </c>
      <c r="D2308" s="7" t="s">
        <v>661</v>
      </c>
      <c r="E2308" s="7">
        <v>49.136489114672514</v>
      </c>
      <c r="F2308" s="7">
        <v>10.633000940690097</v>
      </c>
      <c r="G2308" s="7">
        <v>50.273803034195126</v>
      </c>
      <c r="H2308" s="7">
        <v>0.97737760322709155</v>
      </c>
      <c r="I2308" s="7">
        <v>45.991489114672511</v>
      </c>
      <c r="J2308" s="7">
        <v>9.9524316008573503</v>
      </c>
      <c r="K2308" s="7">
        <v>47.056008816672758</v>
      </c>
      <c r="L2308" s="7">
        <v>0.97737760322709155</v>
      </c>
      <c r="M2308" s="7" t="s">
        <v>684</v>
      </c>
      <c r="N2308" s="7" t="s">
        <v>718</v>
      </c>
      <c r="O2308" s="7" t="s">
        <v>686</v>
      </c>
    </row>
    <row r="2309" spans="2:15" ht="15">
      <c r="B2309" s="6" t="s">
        <v>96</v>
      </c>
      <c r="C2309" s="7" t="s">
        <v>700</v>
      </c>
      <c r="D2309" s="7" t="s">
        <v>661</v>
      </c>
      <c r="E2309" s="7">
        <v>51.205922802506599</v>
      </c>
      <c r="F2309" s="7">
        <v>11.080820692282099</v>
      </c>
      <c r="G2309" s="7">
        <v>52.391135865437889</v>
      </c>
      <c r="H2309" s="7">
        <v>0.97737760322709155</v>
      </c>
      <c r="I2309" s="7">
        <v>48.060922802506589</v>
      </c>
      <c r="J2309" s="7">
        <v>10.4002513524494</v>
      </c>
      <c r="K2309" s="7">
        <v>49.173341647915521</v>
      </c>
      <c r="L2309" s="7">
        <v>0.97737760322709155</v>
      </c>
      <c r="M2309" s="7" t="s">
        <v>684</v>
      </c>
      <c r="N2309" s="7" t="s">
        <v>718</v>
      </c>
      <c r="O2309" s="7" t="s">
        <v>686</v>
      </c>
    </row>
    <row r="2310" spans="2:15" ht="15">
      <c r="B2310" s="6" t="s">
        <v>96</v>
      </c>
      <c r="C2310" s="7" t="s">
        <v>701</v>
      </c>
      <c r="D2310" s="7" t="s">
        <v>661</v>
      </c>
      <c r="E2310" s="7">
        <v>53.403016895059054</v>
      </c>
      <c r="F2310" s="7">
        <v>11.556265803925573</v>
      </c>
      <c r="G2310" s="7">
        <v>54.639083931055637</v>
      </c>
      <c r="H2310" s="7">
        <v>0.97737760322709155</v>
      </c>
      <c r="I2310" s="7">
        <v>50.258016895059058</v>
      </c>
      <c r="J2310" s="7">
        <v>10.875696464092865</v>
      </c>
      <c r="K2310" s="7">
        <v>51.421289713533284</v>
      </c>
      <c r="L2310" s="7">
        <v>0.97737760322709155</v>
      </c>
      <c r="M2310" s="7" t="s">
        <v>684</v>
      </c>
      <c r="N2310" s="7" t="s">
        <v>718</v>
      </c>
      <c r="O2310" s="7" t="s">
        <v>686</v>
      </c>
    </row>
    <row r="2311" spans="2:15" ht="15">
      <c r="B2311" s="6" t="s">
        <v>106</v>
      </c>
      <c r="C2311" s="7" t="s">
        <v>683</v>
      </c>
      <c r="D2311" s="7">
        <v>39.246243</v>
      </c>
      <c r="E2311" s="7">
        <v>36.044998</v>
      </c>
      <c r="F2311" s="7">
        <v>15.525002698712974</v>
      </c>
      <c r="G2311" s="7">
        <v>39.246243</v>
      </c>
      <c r="H2311" s="7">
        <v>0.91843181014804398</v>
      </c>
      <c r="I2311" s="7">
        <v>36.044998</v>
      </c>
      <c r="J2311" s="7">
        <v>15.525002698712974</v>
      </c>
      <c r="K2311" s="7">
        <v>39.246243</v>
      </c>
      <c r="L2311" s="7">
        <v>0.91843181014804398</v>
      </c>
      <c r="M2311" s="7" t="s">
        <v>684</v>
      </c>
      <c r="N2311" s="7" t="s">
        <v>718</v>
      </c>
      <c r="O2311" s="7" t="s">
        <v>686</v>
      </c>
    </row>
    <row r="2312" spans="2:15" ht="15">
      <c r="B2312" s="6" t="s">
        <v>106</v>
      </c>
      <c r="C2312" s="7" t="s">
        <v>687</v>
      </c>
      <c r="D2312" s="7">
        <v>39.071525999999999</v>
      </c>
      <c r="E2312" s="7">
        <v>37.152000000000001</v>
      </c>
      <c r="F2312" s="7">
        <v>12.095992723570713</v>
      </c>
      <c r="G2312" s="7">
        <v>39.071525999999999</v>
      </c>
      <c r="H2312" s="7">
        <v>0.95087148630949303</v>
      </c>
      <c r="I2312" s="7">
        <v>37.152000000000001</v>
      </c>
      <c r="J2312" s="7">
        <v>12.095992723570713</v>
      </c>
      <c r="K2312" s="7">
        <v>39.071525999999999</v>
      </c>
      <c r="L2312" s="7">
        <v>0.95087148630949303</v>
      </c>
      <c r="M2312" s="7" t="s">
        <v>684</v>
      </c>
      <c r="N2312" s="7" t="s">
        <v>718</v>
      </c>
      <c r="O2312" s="7" t="s">
        <v>686</v>
      </c>
    </row>
    <row r="2313" spans="2:15" ht="15">
      <c r="B2313" s="6" t="s">
        <v>106</v>
      </c>
      <c r="C2313" s="7" t="s">
        <v>688</v>
      </c>
      <c r="D2313" s="7">
        <v>34.432868999999997</v>
      </c>
      <c r="E2313" s="7">
        <v>32.400002000000001</v>
      </c>
      <c r="F2313" s="7">
        <v>14.202750664260517</v>
      </c>
      <c r="G2313" s="7">
        <v>35.376238579463994</v>
      </c>
      <c r="H2313" s="7">
        <v>0.91586904942483893</v>
      </c>
      <c r="I2313" s="7">
        <v>32.400002000000001</v>
      </c>
      <c r="J2313" s="7">
        <v>14.202750664260517</v>
      </c>
      <c r="K2313" s="7">
        <v>35.376238579463994</v>
      </c>
      <c r="L2313" s="7">
        <v>0.91586904942483893</v>
      </c>
      <c r="M2313" s="7" t="s">
        <v>684</v>
      </c>
      <c r="N2313" s="7" t="s">
        <v>718</v>
      </c>
      <c r="O2313" s="7" t="s">
        <v>686</v>
      </c>
    </row>
    <row r="2314" spans="2:15" ht="15">
      <c r="B2314" s="6" t="s">
        <v>106</v>
      </c>
      <c r="C2314" s="7" t="s">
        <v>689</v>
      </c>
      <c r="D2314" s="7">
        <v>26.5</v>
      </c>
      <c r="E2314" s="7">
        <v>26.46</v>
      </c>
      <c r="F2314" s="7">
        <v>1.4554724318928034</v>
      </c>
      <c r="G2314" s="7">
        <v>26.5</v>
      </c>
      <c r="H2314" s="7">
        <v>0.99849056603773589</v>
      </c>
      <c r="I2314" s="7">
        <v>26.46</v>
      </c>
      <c r="J2314" s="7">
        <v>1.4554724318928034</v>
      </c>
      <c r="K2314" s="7">
        <v>26.5</v>
      </c>
      <c r="L2314" s="7">
        <v>0.99849056603773589</v>
      </c>
      <c r="M2314" s="7" t="s">
        <v>684</v>
      </c>
      <c r="N2314" s="7" t="s">
        <v>718</v>
      </c>
      <c r="O2314" s="7" t="s">
        <v>686</v>
      </c>
    </row>
    <row r="2315" spans="2:15" ht="15">
      <c r="B2315" s="6" t="s">
        <v>106</v>
      </c>
      <c r="C2315" s="7" t="s">
        <v>690</v>
      </c>
      <c r="D2315" s="7">
        <v>27.522226950354611</v>
      </c>
      <c r="E2315" s="7">
        <v>27.48</v>
      </c>
      <c r="F2315" s="7">
        <v>1.5240001006645902</v>
      </c>
      <c r="G2315" s="7">
        <v>27.522226950354611</v>
      </c>
      <c r="H2315" s="7">
        <v>0.99846571462291989</v>
      </c>
      <c r="I2315" s="7">
        <v>27.48</v>
      </c>
      <c r="J2315" s="7">
        <v>1.5240001006645902</v>
      </c>
      <c r="K2315" s="7">
        <v>27.522226950354611</v>
      </c>
      <c r="L2315" s="7">
        <v>0.99846571462291989</v>
      </c>
      <c r="M2315" s="7" t="s">
        <v>684</v>
      </c>
      <c r="N2315" s="7" t="s">
        <v>718</v>
      </c>
      <c r="O2315" s="7" t="s">
        <v>686</v>
      </c>
    </row>
    <row r="2316" spans="2:15" ht="15">
      <c r="B2316" s="6" t="s">
        <v>106</v>
      </c>
      <c r="C2316" s="7" t="s">
        <v>691</v>
      </c>
      <c r="D2316" s="7">
        <v>30.521000000000001</v>
      </c>
      <c r="E2316" s="7">
        <v>30.52</v>
      </c>
      <c r="F2316" s="7">
        <v>0.24706476883635053</v>
      </c>
      <c r="G2316" s="7">
        <v>30.521000000000001</v>
      </c>
      <c r="H2316" s="7">
        <v>0.9999672356737983</v>
      </c>
      <c r="I2316" s="7">
        <v>30.52</v>
      </c>
      <c r="J2316" s="7">
        <v>0.24706476883635053</v>
      </c>
      <c r="K2316" s="7">
        <v>30.521000000000001</v>
      </c>
      <c r="L2316" s="7">
        <v>0.9999672356737983</v>
      </c>
      <c r="M2316" s="7" t="s">
        <v>684</v>
      </c>
      <c r="N2316" s="7" t="s">
        <v>718</v>
      </c>
      <c r="O2316" s="7" t="s">
        <v>686</v>
      </c>
    </row>
    <row r="2317" spans="2:15" ht="15">
      <c r="B2317" s="6" t="s">
        <v>106</v>
      </c>
      <c r="C2317" s="7" t="s">
        <v>692</v>
      </c>
      <c r="D2317" s="7" t="s">
        <v>661</v>
      </c>
      <c r="E2317" s="7">
        <v>30.927783380469901</v>
      </c>
      <c r="F2317" s="7">
        <v>8.5705268889476116</v>
      </c>
      <c r="G2317" s="7">
        <v>32.093328216055191</v>
      </c>
      <c r="H2317" s="7">
        <v>0.96368264370280521</v>
      </c>
      <c r="I2317" s="7">
        <v>30.927783380469901</v>
      </c>
      <c r="J2317" s="7">
        <v>8.5705268889476116</v>
      </c>
      <c r="K2317" s="7">
        <v>32.093328216055191</v>
      </c>
      <c r="L2317" s="7">
        <v>0.96368264370280521</v>
      </c>
      <c r="M2317" s="7" t="s">
        <v>684</v>
      </c>
      <c r="N2317" s="7" t="s">
        <v>718</v>
      </c>
      <c r="O2317" s="7" t="s">
        <v>686</v>
      </c>
    </row>
    <row r="2318" spans="2:15" ht="15">
      <c r="B2318" s="6" t="s">
        <v>106</v>
      </c>
      <c r="C2318" s="7" t="s">
        <v>693</v>
      </c>
      <c r="D2318" s="7" t="s">
        <v>661</v>
      </c>
      <c r="E2318" s="7">
        <v>30.913969544108124</v>
      </c>
      <c r="F2318" s="7">
        <v>8.5666988792088787</v>
      </c>
      <c r="G2318" s="7">
        <v>32.078993791281597</v>
      </c>
      <c r="H2318" s="7">
        <v>0.96368264370280521</v>
      </c>
      <c r="I2318" s="7">
        <v>30.913969544108124</v>
      </c>
      <c r="J2318" s="7">
        <v>8.5666988792088787</v>
      </c>
      <c r="K2318" s="7">
        <v>32.078993791281597</v>
      </c>
      <c r="L2318" s="7">
        <v>0.96368264370280521</v>
      </c>
      <c r="M2318" s="7" t="s">
        <v>684</v>
      </c>
      <c r="N2318" s="7" t="s">
        <v>718</v>
      </c>
      <c r="O2318" s="7" t="s">
        <v>686</v>
      </c>
    </row>
    <row r="2319" spans="2:15" ht="15">
      <c r="B2319" s="6" t="s">
        <v>106</v>
      </c>
      <c r="C2319" s="7" t="s">
        <v>694</v>
      </c>
      <c r="D2319" s="7" t="s">
        <v>661</v>
      </c>
      <c r="E2319" s="7">
        <v>30.900161975316411</v>
      </c>
      <c r="F2319" s="7">
        <v>8.5628726063025837</v>
      </c>
      <c r="G2319" s="7">
        <v>32.064665870277793</v>
      </c>
      <c r="H2319" s="7">
        <v>0.96368264370280521</v>
      </c>
      <c r="I2319" s="7">
        <v>30.900161975316411</v>
      </c>
      <c r="J2319" s="7">
        <v>8.5628726063025837</v>
      </c>
      <c r="K2319" s="7">
        <v>32.064665870277793</v>
      </c>
      <c r="L2319" s="7">
        <v>0.96368264370280521</v>
      </c>
      <c r="M2319" s="7" t="s">
        <v>684</v>
      </c>
      <c r="N2319" s="7" t="s">
        <v>718</v>
      </c>
      <c r="O2319" s="7" t="s">
        <v>686</v>
      </c>
    </row>
    <row r="2320" spans="2:15" ht="15">
      <c r="B2320" s="6" t="s">
        <v>106</v>
      </c>
      <c r="C2320" s="7" t="s">
        <v>695</v>
      </c>
      <c r="D2320" s="7" t="s">
        <v>661</v>
      </c>
      <c r="E2320" s="7">
        <v>30.886360671251058</v>
      </c>
      <c r="F2320" s="7">
        <v>8.5590480694407098</v>
      </c>
      <c r="G2320" s="7">
        <v>32.050344450092901</v>
      </c>
      <c r="H2320" s="7">
        <v>0.96368264370280521</v>
      </c>
      <c r="I2320" s="7">
        <v>30.886360671251058</v>
      </c>
      <c r="J2320" s="7">
        <v>8.5590480694407098</v>
      </c>
      <c r="K2320" s="7">
        <v>32.050344450092901</v>
      </c>
      <c r="L2320" s="7">
        <v>0.96368264370280521</v>
      </c>
      <c r="M2320" s="7" t="s">
        <v>684</v>
      </c>
      <c r="N2320" s="7" t="s">
        <v>718</v>
      </c>
      <c r="O2320" s="7" t="s">
        <v>686</v>
      </c>
    </row>
    <row r="2321" spans="2:15" ht="15">
      <c r="B2321" s="6" t="s">
        <v>106</v>
      </c>
      <c r="C2321" s="7" t="s">
        <v>696</v>
      </c>
      <c r="D2321" s="7" t="s">
        <v>661</v>
      </c>
      <c r="E2321" s="7">
        <v>30.872565629069655</v>
      </c>
      <c r="F2321" s="7">
        <v>8.555225267835592</v>
      </c>
      <c r="G2321" s="7">
        <v>32.036029527777401</v>
      </c>
      <c r="H2321" s="7">
        <v>0.96368264370280521</v>
      </c>
      <c r="I2321" s="7">
        <v>30.872565629069655</v>
      </c>
      <c r="J2321" s="7">
        <v>8.555225267835592</v>
      </c>
      <c r="K2321" s="7">
        <v>32.036029527777401</v>
      </c>
      <c r="L2321" s="7">
        <v>0.96368264370280521</v>
      </c>
      <c r="M2321" s="7" t="s">
        <v>684</v>
      </c>
      <c r="N2321" s="7" t="s">
        <v>718</v>
      </c>
      <c r="O2321" s="7" t="s">
        <v>686</v>
      </c>
    </row>
    <row r="2322" spans="2:15" ht="15">
      <c r="B2322" s="6" t="s">
        <v>106</v>
      </c>
      <c r="C2322" s="7" t="s">
        <v>697</v>
      </c>
      <c r="D2322" s="7" t="s">
        <v>661</v>
      </c>
      <c r="E2322" s="7">
        <v>30.858776845931082</v>
      </c>
      <c r="F2322" s="7">
        <v>8.5514042006998938</v>
      </c>
      <c r="G2322" s="7">
        <v>32.021721100383097</v>
      </c>
      <c r="H2322" s="7">
        <v>0.96368264370280521</v>
      </c>
      <c r="I2322" s="7">
        <v>30.858776845931082</v>
      </c>
      <c r="J2322" s="7">
        <v>8.5514042006998938</v>
      </c>
      <c r="K2322" s="7">
        <v>32.021721100383097</v>
      </c>
      <c r="L2322" s="7">
        <v>0.96368264370280521</v>
      </c>
      <c r="M2322" s="7" t="s">
        <v>684</v>
      </c>
      <c r="N2322" s="7" t="s">
        <v>718</v>
      </c>
      <c r="O2322" s="7" t="s">
        <v>686</v>
      </c>
    </row>
    <row r="2323" spans="2:15" ht="15">
      <c r="B2323" s="6" t="s">
        <v>106</v>
      </c>
      <c r="C2323" s="7" t="s">
        <v>698</v>
      </c>
      <c r="D2323" s="7" t="s">
        <v>661</v>
      </c>
      <c r="E2323" s="7">
        <v>30.844994318995511</v>
      </c>
      <c r="F2323" s="7">
        <v>8.5475848672466785</v>
      </c>
      <c r="G2323" s="7">
        <v>32.007419164963139</v>
      </c>
      <c r="H2323" s="7">
        <v>0.96368264370280521</v>
      </c>
      <c r="I2323" s="7">
        <v>30.844994318995511</v>
      </c>
      <c r="J2323" s="7">
        <v>8.5475848672466785</v>
      </c>
      <c r="K2323" s="7">
        <v>32.007419164963139</v>
      </c>
      <c r="L2323" s="7">
        <v>0.96368264370280521</v>
      </c>
      <c r="M2323" s="7" t="s">
        <v>684</v>
      </c>
      <c r="N2323" s="7" t="s">
        <v>718</v>
      </c>
      <c r="O2323" s="7" t="s">
        <v>686</v>
      </c>
    </row>
    <row r="2324" spans="2:15" ht="15">
      <c r="B2324" s="6" t="s">
        <v>106</v>
      </c>
      <c r="C2324" s="7" t="s">
        <v>699</v>
      </c>
      <c r="D2324" s="7" t="s">
        <v>661</v>
      </c>
      <c r="E2324" s="7">
        <v>30.831218045424382</v>
      </c>
      <c r="F2324" s="7">
        <v>8.5437672666893167</v>
      </c>
      <c r="G2324" s="7">
        <v>31.993123718571994</v>
      </c>
      <c r="H2324" s="7">
        <v>0.96368264370280521</v>
      </c>
      <c r="I2324" s="7">
        <v>30.831218045424382</v>
      </c>
      <c r="J2324" s="7">
        <v>8.5437672666893167</v>
      </c>
      <c r="K2324" s="7">
        <v>31.993123718571994</v>
      </c>
      <c r="L2324" s="7">
        <v>0.96368264370280521</v>
      </c>
      <c r="M2324" s="7" t="s">
        <v>684</v>
      </c>
      <c r="N2324" s="7" t="s">
        <v>718</v>
      </c>
      <c r="O2324" s="7" t="s">
        <v>686</v>
      </c>
    </row>
    <row r="2325" spans="2:15" ht="15">
      <c r="B2325" s="6" t="s">
        <v>106</v>
      </c>
      <c r="C2325" s="7" t="s">
        <v>700</v>
      </c>
      <c r="D2325" s="7" t="s">
        <v>661</v>
      </c>
      <c r="E2325" s="7">
        <v>30.81744802238045</v>
      </c>
      <c r="F2325" s="7">
        <v>8.5399513982416018</v>
      </c>
      <c r="G2325" s="7">
        <v>31.978834758265496</v>
      </c>
      <c r="H2325" s="7">
        <v>0.96368264370280521</v>
      </c>
      <c r="I2325" s="7">
        <v>30.81744802238045</v>
      </c>
      <c r="J2325" s="7">
        <v>8.5399513982416018</v>
      </c>
      <c r="K2325" s="7">
        <v>31.978834758265496</v>
      </c>
      <c r="L2325" s="7">
        <v>0.96368264370280521</v>
      </c>
      <c r="M2325" s="7" t="s">
        <v>684</v>
      </c>
      <c r="N2325" s="7" t="s">
        <v>718</v>
      </c>
      <c r="O2325" s="7" t="s">
        <v>686</v>
      </c>
    </row>
    <row r="2326" spans="2:15" ht="15">
      <c r="B2326" s="6" t="s">
        <v>106</v>
      </c>
      <c r="C2326" s="7" t="s">
        <v>701</v>
      </c>
      <c r="D2326" s="7" t="s">
        <v>661</v>
      </c>
      <c r="E2326" s="7">
        <v>30.803684247027746</v>
      </c>
      <c r="F2326" s="7">
        <v>8.5361372611176147</v>
      </c>
      <c r="G2326" s="7">
        <v>31.964552281100794</v>
      </c>
      <c r="H2326" s="7">
        <v>0.96368264370280521</v>
      </c>
      <c r="I2326" s="7">
        <v>30.803684247027746</v>
      </c>
      <c r="J2326" s="7">
        <v>8.5361372611176147</v>
      </c>
      <c r="K2326" s="7">
        <v>31.964552281100794</v>
      </c>
      <c r="L2326" s="7">
        <v>0.96368264370280521</v>
      </c>
      <c r="M2326" s="7" t="s">
        <v>684</v>
      </c>
      <c r="N2326" s="7" t="s">
        <v>718</v>
      </c>
      <c r="O2326" s="7" t="s">
        <v>686</v>
      </c>
    </row>
    <row r="2327" spans="2:15" ht="15">
      <c r="B2327" s="6" t="s">
        <v>631</v>
      </c>
      <c r="C2327" s="7" t="s">
        <v>683</v>
      </c>
      <c r="D2327" s="7">
        <v>82.248504999999994</v>
      </c>
      <c r="E2327" s="7">
        <v>87.248998</v>
      </c>
      <c r="F2327" s="7">
        <v>31.779709936699483</v>
      </c>
      <c r="G2327" s="7">
        <v>92.968353191174089</v>
      </c>
      <c r="H2327" s="7">
        <v>0.93848062276188571</v>
      </c>
      <c r="I2327" s="7">
        <v>83.245497999999998</v>
      </c>
      <c r="J2327" s="7">
        <v>30.508799062016273</v>
      </c>
      <c r="K2327" s="7">
        <v>88.767969077621132</v>
      </c>
      <c r="L2327" s="7">
        <v>0.93778756982947153</v>
      </c>
      <c r="M2327" s="7" t="s">
        <v>684</v>
      </c>
      <c r="N2327" s="7" t="s">
        <v>718</v>
      </c>
      <c r="O2327" s="7" t="s">
        <v>686</v>
      </c>
    </row>
    <row r="2328" spans="2:15" ht="15">
      <c r="B2328" s="6" t="s">
        <v>631</v>
      </c>
      <c r="C2328" s="7" t="s">
        <v>687</v>
      </c>
      <c r="D2328" s="7">
        <v>90.011605000000003</v>
      </c>
      <c r="E2328" s="7">
        <v>87.043000000000006</v>
      </c>
      <c r="F2328" s="7">
        <v>22.229848389287582</v>
      </c>
      <c r="G2328" s="7">
        <v>89.981317903459797</v>
      </c>
      <c r="H2328" s="7">
        <v>0.96734524485835727</v>
      </c>
      <c r="I2328" s="7">
        <v>82.532399999999996</v>
      </c>
      <c r="J2328" s="7">
        <v>21.313655701913415</v>
      </c>
      <c r="K2328" s="7">
        <v>85.378609852714263</v>
      </c>
      <c r="L2328" s="7">
        <v>0.96666366602098308</v>
      </c>
      <c r="M2328" s="7" t="s">
        <v>684</v>
      </c>
      <c r="N2328" s="7" t="s">
        <v>718</v>
      </c>
      <c r="O2328" s="7" t="s">
        <v>686</v>
      </c>
    </row>
    <row r="2329" spans="2:15" ht="15">
      <c r="B2329" s="6" t="s">
        <v>631</v>
      </c>
      <c r="C2329" s="7" t="s">
        <v>688</v>
      </c>
      <c r="D2329" s="7">
        <v>118.471988</v>
      </c>
      <c r="E2329" s="7">
        <v>120.45200200000001</v>
      </c>
      <c r="F2329" s="7">
        <v>35.980793809678161</v>
      </c>
      <c r="G2329" s="7">
        <v>126.23313362627331</v>
      </c>
      <c r="H2329" s="7">
        <v>0.95420274011901685</v>
      </c>
      <c r="I2329" s="7">
        <v>115.27530200000001</v>
      </c>
      <c r="J2329" s="7">
        <v>34.711893150719668</v>
      </c>
      <c r="K2329" s="7">
        <v>120.8930783913065</v>
      </c>
      <c r="L2329" s="7">
        <v>0.953531033653367</v>
      </c>
      <c r="M2329" s="7" t="s">
        <v>684</v>
      </c>
      <c r="N2329" s="7" t="s">
        <v>718</v>
      </c>
      <c r="O2329" s="7" t="s">
        <v>686</v>
      </c>
    </row>
    <row r="2330" spans="2:15" ht="15">
      <c r="B2330" s="6" t="s">
        <v>631</v>
      </c>
      <c r="C2330" s="7" t="s">
        <v>689</v>
      </c>
      <c r="D2330" s="7">
        <v>154.71351999999999</v>
      </c>
      <c r="E2330" s="7">
        <v>161.51639999999998</v>
      </c>
      <c r="F2330" s="7">
        <v>31.172078418550985</v>
      </c>
      <c r="G2330" s="7">
        <v>165.29530997353103</v>
      </c>
      <c r="H2330" s="7">
        <v>0.9771384319728359</v>
      </c>
      <c r="I2330" s="7">
        <v>153.23239999999998</v>
      </c>
      <c r="J2330" s="7">
        <v>29.627889668007196</v>
      </c>
      <c r="K2330" s="7">
        <v>156.84638819144322</v>
      </c>
      <c r="L2330" s="7">
        <v>0.976958422612626</v>
      </c>
      <c r="M2330" s="7" t="s">
        <v>684</v>
      </c>
      <c r="N2330" s="7" t="s">
        <v>718</v>
      </c>
      <c r="O2330" s="7" t="s">
        <v>686</v>
      </c>
    </row>
    <row r="2331" spans="2:15" ht="15">
      <c r="B2331" s="6" t="s">
        <v>631</v>
      </c>
      <c r="C2331" s="7" t="s">
        <v>690</v>
      </c>
      <c r="D2331" s="7">
        <v>176.28822695035461</v>
      </c>
      <c r="E2331" s="7">
        <v>176.214</v>
      </c>
      <c r="F2331" s="7">
        <v>33.823012441365258</v>
      </c>
      <c r="G2331" s="7">
        <v>180.13742994254773</v>
      </c>
      <c r="H2331" s="7">
        <v>0.97821979616452259</v>
      </c>
      <c r="I2331" s="7">
        <v>168.51499999999999</v>
      </c>
      <c r="J2331" s="7">
        <v>32.398900146049179</v>
      </c>
      <c r="K2331" s="7">
        <v>172.2925119950674</v>
      </c>
      <c r="L2331" s="7">
        <v>0.9780750077218936</v>
      </c>
      <c r="M2331" s="7" t="s">
        <v>684</v>
      </c>
      <c r="N2331" s="7" t="s">
        <v>718</v>
      </c>
      <c r="O2331" s="7" t="s">
        <v>686</v>
      </c>
    </row>
    <row r="2332" spans="2:15" ht="15">
      <c r="B2332" s="6" t="s">
        <v>631</v>
      </c>
      <c r="C2332" s="7" t="s">
        <v>691</v>
      </c>
      <c r="D2332" s="7">
        <v>191.02600000000001</v>
      </c>
      <c r="E2332" s="7">
        <v>180.48399999999998</v>
      </c>
      <c r="F2332" s="7">
        <v>31.175924767133957</v>
      </c>
      <c r="G2332" s="7">
        <v>184.23850124916552</v>
      </c>
      <c r="H2332" s="7">
        <v>0.97962151654670737</v>
      </c>
      <c r="I2332" s="7">
        <v>171.55600000000001</v>
      </c>
      <c r="J2332" s="7">
        <v>29.444372188282934</v>
      </c>
      <c r="K2332" s="7">
        <v>175.10942441398811</v>
      </c>
      <c r="L2332" s="7">
        <v>0.97970740623538799</v>
      </c>
      <c r="M2332" s="7" t="s">
        <v>684</v>
      </c>
      <c r="N2332" s="7" t="s">
        <v>718</v>
      </c>
      <c r="O2332" s="7" t="s">
        <v>686</v>
      </c>
    </row>
    <row r="2333" spans="2:15" ht="15">
      <c r="B2333" s="6" t="s">
        <v>631</v>
      </c>
      <c r="C2333" s="7" t="s">
        <v>692</v>
      </c>
      <c r="D2333" s="7" t="s">
        <v>661</v>
      </c>
      <c r="E2333" s="7">
        <v>185.80445440412052</v>
      </c>
      <c r="F2333" s="7">
        <v>43.965541638811857</v>
      </c>
      <c r="G2333" s="7">
        <v>191.64588036089356</v>
      </c>
      <c r="H2333" s="7">
        <v>0.96951968940958766</v>
      </c>
      <c r="I2333" s="7">
        <v>176.87645440412052</v>
      </c>
      <c r="J2333" s="7">
        <v>42.245733471798829</v>
      </c>
      <c r="K2333" s="7">
        <v>182.51640780569511</v>
      </c>
      <c r="L2333" s="7">
        <v>0.96909892393028674</v>
      </c>
      <c r="M2333" s="7" t="s">
        <v>684</v>
      </c>
      <c r="N2333" s="7" t="s">
        <v>718</v>
      </c>
      <c r="O2333" s="7" t="s">
        <v>686</v>
      </c>
    </row>
    <row r="2334" spans="2:15" ht="15">
      <c r="B2334" s="6" t="s">
        <v>631</v>
      </c>
      <c r="C2334" s="7" t="s">
        <v>693</v>
      </c>
      <c r="D2334" s="7" t="s">
        <v>661</v>
      </c>
      <c r="E2334" s="7">
        <v>189.26759203707712</v>
      </c>
      <c r="F2334" s="7">
        <v>44.98981747716477</v>
      </c>
      <c r="G2334" s="7">
        <v>195.26428583834937</v>
      </c>
      <c r="H2334" s="7">
        <v>0.96928934661284327</v>
      </c>
      <c r="I2334" s="7">
        <v>180.33959203707713</v>
      </c>
      <c r="J2334" s="7">
        <v>43.27000931015175</v>
      </c>
      <c r="K2334" s="7">
        <v>186.13481328315092</v>
      </c>
      <c r="L2334" s="7">
        <v>0.96886546291983533</v>
      </c>
      <c r="M2334" s="7" t="s">
        <v>684</v>
      </c>
      <c r="N2334" s="7" t="s">
        <v>718</v>
      </c>
      <c r="O2334" s="7" t="s">
        <v>686</v>
      </c>
    </row>
    <row r="2335" spans="2:15" ht="15">
      <c r="B2335" s="6" t="s">
        <v>631</v>
      </c>
      <c r="C2335" s="7" t="s">
        <v>694</v>
      </c>
      <c r="D2335" s="7" t="s">
        <v>661</v>
      </c>
      <c r="E2335" s="7">
        <v>191.76846772444065</v>
      </c>
      <c r="F2335" s="7">
        <v>45.801621097317827</v>
      </c>
      <c r="G2335" s="7">
        <v>197.90237237323461</v>
      </c>
      <c r="H2335" s="7">
        <v>0.96900540112159095</v>
      </c>
      <c r="I2335" s="7">
        <v>182.84046772444063</v>
      </c>
      <c r="J2335" s="7">
        <v>44.0818129303048</v>
      </c>
      <c r="K2335" s="7">
        <v>188.77289981803622</v>
      </c>
      <c r="L2335" s="7">
        <v>0.96857370894172823</v>
      </c>
      <c r="M2335" s="7" t="s">
        <v>684</v>
      </c>
      <c r="N2335" s="7" t="s">
        <v>718</v>
      </c>
      <c r="O2335" s="7" t="s">
        <v>686</v>
      </c>
    </row>
    <row r="2336" spans="2:15" ht="15">
      <c r="B2336" s="6" t="s">
        <v>631</v>
      </c>
      <c r="C2336" s="7" t="s">
        <v>695</v>
      </c>
      <c r="D2336" s="7" t="s">
        <v>661</v>
      </c>
      <c r="E2336" s="7">
        <v>195.28398529763939</v>
      </c>
      <c r="F2336" s="7">
        <v>46.925971717512816</v>
      </c>
      <c r="G2336" s="7">
        <v>201.60620878905524</v>
      </c>
      <c r="H2336" s="7">
        <v>0.96864073021664265</v>
      </c>
      <c r="I2336" s="7">
        <v>186.35598529763939</v>
      </c>
      <c r="J2336" s="7">
        <v>45.206163550499795</v>
      </c>
      <c r="K2336" s="7">
        <v>192.47673623385683</v>
      </c>
      <c r="L2336" s="7">
        <v>0.96820004819293692</v>
      </c>
      <c r="M2336" s="7" t="s">
        <v>684</v>
      </c>
      <c r="N2336" s="7" t="s">
        <v>718</v>
      </c>
      <c r="O2336" s="7" t="s">
        <v>686</v>
      </c>
    </row>
    <row r="2337" spans="2:15" ht="15">
      <c r="B2337" s="6" t="s">
        <v>631</v>
      </c>
      <c r="C2337" s="7" t="s">
        <v>696</v>
      </c>
      <c r="D2337" s="7" t="s">
        <v>661</v>
      </c>
      <c r="E2337" s="7">
        <v>199.28823118082281</v>
      </c>
      <c r="F2337" s="7">
        <v>48.179101712178287</v>
      </c>
      <c r="G2337" s="7">
        <v>205.81586730211885</v>
      </c>
      <c r="H2337" s="7">
        <v>0.96828409681497463</v>
      </c>
      <c r="I2337" s="7">
        <v>190.36023118082278</v>
      </c>
      <c r="J2337" s="7">
        <v>46.459293545165274</v>
      </c>
      <c r="K2337" s="7">
        <v>196.6863947469204</v>
      </c>
      <c r="L2337" s="7">
        <v>0.96783629302760066</v>
      </c>
      <c r="M2337" s="7" t="s">
        <v>684</v>
      </c>
      <c r="N2337" s="7" t="s">
        <v>718</v>
      </c>
      <c r="O2337" s="7" t="s">
        <v>686</v>
      </c>
    </row>
    <row r="2338" spans="2:15" ht="15">
      <c r="B2338" s="6" t="s">
        <v>631</v>
      </c>
      <c r="C2338" s="7" t="s">
        <v>697</v>
      </c>
      <c r="D2338" s="7" t="s">
        <v>661</v>
      </c>
      <c r="E2338" s="7">
        <v>203.14904446524315</v>
      </c>
      <c r="F2338" s="7">
        <v>49.345474212069135</v>
      </c>
      <c r="G2338" s="7">
        <v>209.86085797281248</v>
      </c>
      <c r="H2338" s="7">
        <v>0.96801779249163822</v>
      </c>
      <c r="I2338" s="7">
        <v>194.22104446524315</v>
      </c>
      <c r="J2338" s="7">
        <v>47.625666045056114</v>
      </c>
      <c r="K2338" s="7">
        <v>200.73138541761404</v>
      </c>
      <c r="L2338" s="7">
        <v>0.96756690071746199</v>
      </c>
      <c r="M2338" s="7" t="s">
        <v>684</v>
      </c>
      <c r="N2338" s="7" t="s">
        <v>718</v>
      </c>
      <c r="O2338" s="7" t="s">
        <v>686</v>
      </c>
    </row>
    <row r="2339" spans="2:15" ht="15">
      <c r="B2339" s="6" t="s">
        <v>631</v>
      </c>
      <c r="C2339" s="7" t="s">
        <v>698</v>
      </c>
      <c r="D2339" s="7" t="s">
        <v>661</v>
      </c>
      <c r="E2339" s="7">
        <v>206.85242392958722</v>
      </c>
      <c r="F2339" s="7">
        <v>50.422379401194895</v>
      </c>
      <c r="G2339" s="7">
        <v>213.72688127800467</v>
      </c>
      <c r="H2339" s="7">
        <v>0.96783531717062998</v>
      </c>
      <c r="I2339" s="7">
        <v>197.92442392958719</v>
      </c>
      <c r="J2339" s="7">
        <v>48.702571234181896</v>
      </c>
      <c r="K2339" s="7">
        <v>204.59740872280622</v>
      </c>
      <c r="L2339" s="7">
        <v>0.96738480299005269</v>
      </c>
      <c r="M2339" s="7" t="s">
        <v>684</v>
      </c>
      <c r="N2339" s="7" t="s">
        <v>718</v>
      </c>
      <c r="O2339" s="7" t="s">
        <v>686</v>
      </c>
    </row>
    <row r="2340" spans="2:15" ht="15">
      <c r="B2340" s="6" t="s">
        <v>631</v>
      </c>
      <c r="C2340" s="7" t="s">
        <v>699</v>
      </c>
      <c r="D2340" s="7" t="s">
        <v>661</v>
      </c>
      <c r="E2340" s="7">
        <v>210.69052681696067</v>
      </c>
      <c r="F2340" s="7">
        <v>51.481587989009974</v>
      </c>
      <c r="G2340" s="7">
        <v>217.71532187127644</v>
      </c>
      <c r="H2340" s="7">
        <v>0.96773403454595097</v>
      </c>
      <c r="I2340" s="7">
        <v>201.76252681696067</v>
      </c>
      <c r="J2340" s="7">
        <v>49.761779821996896</v>
      </c>
      <c r="K2340" s="7">
        <v>208.585849316078</v>
      </c>
      <c r="L2340" s="7">
        <v>0.96728770181922707</v>
      </c>
      <c r="M2340" s="7" t="s">
        <v>684</v>
      </c>
      <c r="N2340" s="7" t="s">
        <v>718</v>
      </c>
      <c r="O2340" s="7" t="s">
        <v>686</v>
      </c>
    </row>
    <row r="2341" spans="2:15" ht="15">
      <c r="B2341" s="6" t="s">
        <v>631</v>
      </c>
      <c r="C2341" s="7" t="s">
        <v>700</v>
      </c>
      <c r="D2341" s="7" t="s">
        <v>661</v>
      </c>
      <c r="E2341" s="7">
        <v>214.82602857203059</v>
      </c>
      <c r="F2341" s="7">
        <v>52.53996631432144</v>
      </c>
      <c r="G2341" s="7">
        <v>221.9892822003313</v>
      </c>
      <c r="H2341" s="7">
        <v>0.96773153389524313</v>
      </c>
      <c r="I2341" s="7">
        <v>205.8980285720306</v>
      </c>
      <c r="J2341" s="7">
        <v>50.820158147308369</v>
      </c>
      <c r="K2341" s="7">
        <v>212.85980964513286</v>
      </c>
      <c r="L2341" s="7">
        <v>0.96729405572283222</v>
      </c>
      <c r="M2341" s="7" t="s">
        <v>684</v>
      </c>
      <c r="N2341" s="7" t="s">
        <v>718</v>
      </c>
      <c r="O2341" s="7" t="s">
        <v>686</v>
      </c>
    </row>
    <row r="2342" spans="2:15" ht="15">
      <c r="B2342" s="6" t="s">
        <v>631</v>
      </c>
      <c r="C2342" s="7" t="s">
        <v>701</v>
      </c>
      <c r="D2342" s="7" t="s">
        <v>661</v>
      </c>
      <c r="E2342" s="7">
        <v>218.66385470132613</v>
      </c>
      <c r="F2342" s="7">
        <v>53.483206430278337</v>
      </c>
      <c r="G2342" s="7">
        <v>225.94399819046069</v>
      </c>
      <c r="H2342" s="7">
        <v>0.96777899148709534</v>
      </c>
      <c r="I2342" s="7">
        <v>209.73585470132613</v>
      </c>
      <c r="J2342" s="7">
        <v>51.763398263265231</v>
      </c>
      <c r="K2342" s="7">
        <v>216.81452563526224</v>
      </c>
      <c r="L2342" s="7">
        <v>0.96735149126565323</v>
      </c>
      <c r="M2342" s="7" t="s">
        <v>684</v>
      </c>
      <c r="N2342" s="7" t="s">
        <v>718</v>
      </c>
      <c r="O2342" s="7" t="s">
        <v>686</v>
      </c>
    </row>
    <row r="2343" spans="2:15" ht="15">
      <c r="B2343" s="6" t="s">
        <v>584</v>
      </c>
      <c r="C2343" s="7" t="s">
        <v>683</v>
      </c>
      <c r="D2343" s="7">
        <v>75.300003000000004</v>
      </c>
      <c r="E2343" s="7">
        <v>102.741</v>
      </c>
      <c r="F2343" s="7">
        <v>30.290175456447187</v>
      </c>
      <c r="G2343" s="7">
        <v>107.11306087579776</v>
      </c>
      <c r="H2343" s="7">
        <v>0.95918274727610153</v>
      </c>
      <c r="I2343" s="7">
        <v>83.92</v>
      </c>
      <c r="J2343" s="7">
        <v>24.741354710437406</v>
      </c>
      <c r="K2343" s="7">
        <v>87.491148311744567</v>
      </c>
      <c r="L2343" s="7">
        <v>0.95918274727610153</v>
      </c>
      <c r="M2343" s="7" t="s">
        <v>684</v>
      </c>
      <c r="N2343" s="7" t="s">
        <v>718</v>
      </c>
      <c r="O2343" s="7" t="s">
        <v>686</v>
      </c>
    </row>
    <row r="2344" spans="2:15" ht="15">
      <c r="B2344" s="6" t="s">
        <v>584</v>
      </c>
      <c r="C2344" s="7" t="s">
        <v>687</v>
      </c>
      <c r="D2344" s="7">
        <v>86.400002000000001</v>
      </c>
      <c r="E2344" s="7">
        <v>87.635999999999996</v>
      </c>
      <c r="F2344" s="7">
        <v>0.60858333953040356</v>
      </c>
      <c r="G2344" s="7">
        <v>87.638113111141053</v>
      </c>
      <c r="H2344" s="7">
        <v>0.999975888217283</v>
      </c>
      <c r="I2344" s="7">
        <v>77.338999999999999</v>
      </c>
      <c r="J2344" s="7">
        <v>0.53707639435817256</v>
      </c>
      <c r="K2344" s="7">
        <v>77.340864826127827</v>
      </c>
      <c r="L2344" s="7">
        <v>0.999975888217283</v>
      </c>
      <c r="M2344" s="7" t="s">
        <v>684</v>
      </c>
      <c r="N2344" s="7" t="s">
        <v>718</v>
      </c>
      <c r="O2344" s="7" t="s">
        <v>686</v>
      </c>
    </row>
    <row r="2345" spans="2:15" ht="15">
      <c r="B2345" s="6" t="s">
        <v>584</v>
      </c>
      <c r="C2345" s="7" t="s">
        <v>688</v>
      </c>
      <c r="D2345" s="7">
        <v>107.7</v>
      </c>
      <c r="E2345" s="7">
        <v>112.96</v>
      </c>
      <c r="F2345" s="7">
        <v>30.20657276731659</v>
      </c>
      <c r="G2345" s="7">
        <v>116.92903248700551</v>
      </c>
      <c r="H2345" s="7">
        <v>0.96605605637379577</v>
      </c>
      <c r="I2345" s="7">
        <v>102.77200000000001</v>
      </c>
      <c r="J2345" s="7">
        <v>27.482205173890446</v>
      </c>
      <c r="K2345" s="7">
        <v>106.38306061220372</v>
      </c>
      <c r="L2345" s="7">
        <v>0.96605605637379577</v>
      </c>
      <c r="M2345" s="7" t="s">
        <v>684</v>
      </c>
      <c r="N2345" s="7" t="s">
        <v>718</v>
      </c>
      <c r="O2345" s="7" t="s">
        <v>686</v>
      </c>
    </row>
    <row r="2346" spans="2:15" ht="15">
      <c r="B2346" s="6" t="s">
        <v>584</v>
      </c>
      <c r="C2346" s="7" t="s">
        <v>689</v>
      </c>
      <c r="D2346" s="7">
        <v>145.19999999999999</v>
      </c>
      <c r="E2346" s="7">
        <v>147.71700000000001</v>
      </c>
      <c r="F2346" s="7">
        <v>38.150051652892586</v>
      </c>
      <c r="G2346" s="7">
        <v>152.56388343942473</v>
      </c>
      <c r="H2346" s="7">
        <v>0.96823046627972631</v>
      </c>
      <c r="I2346" s="7">
        <v>137.69800000000001</v>
      </c>
      <c r="J2346" s="7">
        <v>35.56249999999995</v>
      </c>
      <c r="K2346" s="7">
        <v>142.21614047023635</v>
      </c>
      <c r="L2346" s="7">
        <v>0.96823046627972631</v>
      </c>
      <c r="M2346" s="7" t="s">
        <v>684</v>
      </c>
      <c r="N2346" s="7" t="s">
        <v>718</v>
      </c>
      <c r="O2346" s="7" t="s">
        <v>686</v>
      </c>
    </row>
    <row r="2347" spans="2:15" ht="15">
      <c r="B2347" s="6" t="s">
        <v>584</v>
      </c>
      <c r="C2347" s="7" t="s">
        <v>690</v>
      </c>
      <c r="D2347" s="7">
        <v>169.5</v>
      </c>
      <c r="E2347" s="7">
        <v>171.06</v>
      </c>
      <c r="F2347" s="7">
        <v>29.67058407079637</v>
      </c>
      <c r="G2347" s="7">
        <v>173.61413294747118</v>
      </c>
      <c r="H2347" s="7">
        <v>0.98528845028852596</v>
      </c>
      <c r="I2347" s="7">
        <v>157.55000000000001</v>
      </c>
      <c r="J2347" s="7">
        <v>27.327256637168201</v>
      </c>
      <c r="K2347" s="7">
        <v>159.90241228734999</v>
      </c>
      <c r="L2347" s="7">
        <v>0.98528845028852596</v>
      </c>
      <c r="M2347" s="7" t="s">
        <v>684</v>
      </c>
      <c r="N2347" s="7" t="s">
        <v>718</v>
      </c>
      <c r="O2347" s="7" t="s">
        <v>686</v>
      </c>
    </row>
    <row r="2348" spans="2:15" ht="15">
      <c r="B2348" s="6" t="s">
        <v>584</v>
      </c>
      <c r="C2348" s="7" t="s">
        <v>691</v>
      </c>
      <c r="D2348" s="7">
        <v>177.6</v>
      </c>
      <c r="E2348" s="7">
        <v>157.00399999999999</v>
      </c>
      <c r="F2348" s="7">
        <v>23.868851351351474</v>
      </c>
      <c r="G2348" s="7">
        <v>158.80799123732064</v>
      </c>
      <c r="H2348" s="7">
        <v>0.9886404253132024</v>
      </c>
      <c r="I2348" s="7">
        <v>145.97800000000001</v>
      </c>
      <c r="J2348" s="7">
        <v>22.192601351351353</v>
      </c>
      <c r="K2348" s="7">
        <v>147.65530142443245</v>
      </c>
      <c r="L2348" s="7">
        <v>0.9886404253132024</v>
      </c>
      <c r="M2348" s="7" t="s">
        <v>684</v>
      </c>
      <c r="N2348" s="7" t="s">
        <v>718</v>
      </c>
      <c r="O2348" s="7" t="s">
        <v>686</v>
      </c>
    </row>
    <row r="2349" spans="2:15" ht="15">
      <c r="B2349" s="6" t="s">
        <v>584</v>
      </c>
      <c r="C2349" s="7" t="s">
        <v>692</v>
      </c>
      <c r="D2349" s="7" t="s">
        <v>661</v>
      </c>
      <c r="E2349" s="7">
        <v>165.90827514448452</v>
      </c>
      <c r="F2349" s="7">
        <v>25.222541829398068</v>
      </c>
      <c r="G2349" s="7">
        <v>167.81457736964842</v>
      </c>
      <c r="H2349" s="7">
        <v>0.9886404253132024</v>
      </c>
      <c r="I2349" s="7">
        <v>157.93629683405973</v>
      </c>
      <c r="J2349" s="7">
        <v>24.010585667340155</v>
      </c>
      <c r="K2349" s="7">
        <v>159.75100025272113</v>
      </c>
      <c r="L2349" s="7">
        <v>0.98864042531320251</v>
      </c>
      <c r="M2349" s="7" t="s">
        <v>684</v>
      </c>
      <c r="N2349" s="7" t="s">
        <v>718</v>
      </c>
      <c r="O2349" s="7" t="s">
        <v>686</v>
      </c>
    </row>
    <row r="2350" spans="2:15" ht="15">
      <c r="B2350" s="6" t="s">
        <v>584</v>
      </c>
      <c r="C2350" s="7" t="s">
        <v>693</v>
      </c>
      <c r="D2350" s="7" t="s">
        <v>661</v>
      </c>
      <c r="E2350" s="7">
        <v>169.00057555845694</v>
      </c>
      <c r="F2350" s="7">
        <v>25.692655068008637</v>
      </c>
      <c r="G2350" s="7">
        <v>170.94240861627458</v>
      </c>
      <c r="H2350" s="7">
        <v>0.98864042531320251</v>
      </c>
      <c r="I2350" s="7">
        <v>161.02859724803216</v>
      </c>
      <c r="J2350" s="7">
        <v>24.48069890595092</v>
      </c>
      <c r="K2350" s="7">
        <v>162.87883149934731</v>
      </c>
      <c r="L2350" s="7">
        <v>0.9886404253132024</v>
      </c>
      <c r="M2350" s="7" t="s">
        <v>684</v>
      </c>
      <c r="N2350" s="7" t="s">
        <v>718</v>
      </c>
      <c r="O2350" s="7" t="s">
        <v>686</v>
      </c>
    </row>
    <row r="2351" spans="2:15" ht="15">
      <c r="B2351" s="6" t="s">
        <v>584</v>
      </c>
      <c r="C2351" s="7" t="s">
        <v>694</v>
      </c>
      <c r="D2351" s="7" t="s">
        <v>661</v>
      </c>
      <c r="E2351" s="7">
        <v>171.23365427000832</v>
      </c>
      <c r="F2351" s="7">
        <v>26.032143385643188</v>
      </c>
      <c r="G2351" s="7">
        <v>173.20114561951206</v>
      </c>
      <c r="H2351" s="7">
        <v>0.9886404253132024</v>
      </c>
      <c r="I2351" s="7">
        <v>163.26167595958353</v>
      </c>
      <c r="J2351" s="7">
        <v>24.820187223585428</v>
      </c>
      <c r="K2351" s="7">
        <v>165.1375685025848</v>
      </c>
      <c r="L2351" s="7">
        <v>0.9886404253132024</v>
      </c>
      <c r="M2351" s="7" t="s">
        <v>684</v>
      </c>
      <c r="N2351" s="7" t="s">
        <v>718</v>
      </c>
      <c r="O2351" s="7" t="s">
        <v>686</v>
      </c>
    </row>
    <row r="2352" spans="2:15" ht="15">
      <c r="B2352" s="6" t="s">
        <v>584</v>
      </c>
      <c r="C2352" s="7" t="s">
        <v>695</v>
      </c>
      <c r="D2352" s="7" t="s">
        <v>661</v>
      </c>
      <c r="E2352" s="7">
        <v>174.37272571304791</v>
      </c>
      <c r="F2352" s="7">
        <v>26.509367084754015</v>
      </c>
      <c r="G2352" s="7">
        <v>176.37628529888048</v>
      </c>
      <c r="H2352" s="7">
        <v>0.9886404253132024</v>
      </c>
      <c r="I2352" s="7">
        <v>166.40074740262313</v>
      </c>
      <c r="J2352" s="7">
        <v>25.297410922696091</v>
      </c>
      <c r="K2352" s="7">
        <v>168.31270818195318</v>
      </c>
      <c r="L2352" s="7">
        <v>0.9886404253132024</v>
      </c>
      <c r="M2352" s="7" t="s">
        <v>684</v>
      </c>
      <c r="N2352" s="7" t="s">
        <v>718</v>
      </c>
      <c r="O2352" s="7" t="s">
        <v>686</v>
      </c>
    </row>
    <row r="2353" spans="2:15" ht="15">
      <c r="B2353" s="6" t="s">
        <v>584</v>
      </c>
      <c r="C2353" s="7" t="s">
        <v>696</v>
      </c>
      <c r="D2353" s="7" t="s">
        <v>661</v>
      </c>
      <c r="E2353" s="7">
        <v>177.94819181187697</v>
      </c>
      <c r="F2353" s="7">
        <v>27.052934565994956</v>
      </c>
      <c r="G2353" s="7">
        <v>179.99283385109686</v>
      </c>
      <c r="H2353" s="7">
        <v>0.9886404253132024</v>
      </c>
      <c r="I2353" s="7">
        <v>169.97621350145218</v>
      </c>
      <c r="J2353" s="7">
        <v>25.840978403937005</v>
      </c>
      <c r="K2353" s="7">
        <v>171.92925673416957</v>
      </c>
      <c r="L2353" s="7">
        <v>0.9886404253132024</v>
      </c>
      <c r="M2353" s="7" t="s">
        <v>684</v>
      </c>
      <c r="N2353" s="7" t="s">
        <v>718</v>
      </c>
      <c r="O2353" s="7" t="s">
        <v>686</v>
      </c>
    </row>
    <row r="2354" spans="2:15" ht="15">
      <c r="B2354" s="6" t="s">
        <v>584</v>
      </c>
      <c r="C2354" s="7" t="s">
        <v>697</v>
      </c>
      <c r="D2354" s="7" t="s">
        <v>661</v>
      </c>
      <c r="E2354" s="7">
        <v>181.39558425856143</v>
      </c>
      <c r="F2354" s="7">
        <v>27.577031390659755</v>
      </c>
      <c r="G2354" s="7">
        <v>183.47983717244327</v>
      </c>
      <c r="H2354" s="7">
        <v>0.9886404253132024</v>
      </c>
      <c r="I2354" s="7">
        <v>173.42360594813667</v>
      </c>
      <c r="J2354" s="7">
        <v>26.365075228601892</v>
      </c>
      <c r="K2354" s="7">
        <v>175.41626005551601</v>
      </c>
      <c r="L2354" s="7">
        <v>0.9886404253132024</v>
      </c>
      <c r="M2354" s="7" t="s">
        <v>684</v>
      </c>
      <c r="N2354" s="7" t="s">
        <v>718</v>
      </c>
      <c r="O2354" s="7" t="s">
        <v>686</v>
      </c>
    </row>
    <row r="2355" spans="2:15" ht="15">
      <c r="B2355" s="6" t="s">
        <v>584</v>
      </c>
      <c r="C2355" s="7" t="s">
        <v>698</v>
      </c>
      <c r="D2355" s="7" t="s">
        <v>661</v>
      </c>
      <c r="E2355" s="7">
        <v>184.70240110052194</v>
      </c>
      <c r="F2355" s="7">
        <v>28.079756924065855</v>
      </c>
      <c r="G2355" s="7">
        <v>186.82464966168868</v>
      </c>
      <c r="H2355" s="7">
        <v>0.9886404253132024</v>
      </c>
      <c r="I2355" s="7">
        <v>176.73042279009715</v>
      </c>
      <c r="J2355" s="7">
        <v>26.867800762008109</v>
      </c>
      <c r="K2355" s="7">
        <v>178.76107254476142</v>
      </c>
      <c r="L2355" s="7">
        <v>0.9886404253132024</v>
      </c>
      <c r="M2355" s="7" t="s">
        <v>684</v>
      </c>
      <c r="N2355" s="7" t="s">
        <v>718</v>
      </c>
      <c r="O2355" s="7" t="s">
        <v>686</v>
      </c>
    </row>
    <row r="2356" spans="2:15" ht="15">
      <c r="B2356" s="6" t="s">
        <v>584</v>
      </c>
      <c r="C2356" s="7" t="s">
        <v>699</v>
      </c>
      <c r="D2356" s="7" t="s">
        <v>661</v>
      </c>
      <c r="E2356" s="7">
        <v>188.12951500859987</v>
      </c>
      <c r="F2356" s="7">
        <v>28.600770862793851</v>
      </c>
      <c r="G2356" s="7">
        <v>190.29114144204675</v>
      </c>
      <c r="H2356" s="7">
        <v>0.98864042531320251</v>
      </c>
      <c r="I2356" s="7">
        <v>180.15753669817511</v>
      </c>
      <c r="J2356" s="7">
        <v>27.388814700736166</v>
      </c>
      <c r="K2356" s="7">
        <v>182.22756432511952</v>
      </c>
      <c r="L2356" s="7">
        <v>0.9886404253132024</v>
      </c>
      <c r="M2356" s="7" t="s">
        <v>684</v>
      </c>
      <c r="N2356" s="7" t="s">
        <v>718</v>
      </c>
      <c r="O2356" s="7" t="s">
        <v>686</v>
      </c>
    </row>
    <row r="2357" spans="2:15" ht="15">
      <c r="B2357" s="6" t="s">
        <v>584</v>
      </c>
      <c r="C2357" s="7" t="s">
        <v>700</v>
      </c>
      <c r="D2357" s="7" t="s">
        <v>661</v>
      </c>
      <c r="E2357" s="7">
        <v>191.82218193222678</v>
      </c>
      <c r="F2357" s="7">
        <v>29.162156036993984</v>
      </c>
      <c r="G2357" s="7">
        <v>194.0262374679422</v>
      </c>
      <c r="H2357" s="7">
        <v>0.9886404253132024</v>
      </c>
      <c r="I2357" s="7">
        <v>183.85020362180202</v>
      </c>
      <c r="J2357" s="7">
        <v>27.950199874936235</v>
      </c>
      <c r="K2357" s="7">
        <v>185.96266035101496</v>
      </c>
      <c r="L2357" s="7">
        <v>0.9886404253132024</v>
      </c>
      <c r="M2357" s="7" t="s">
        <v>684</v>
      </c>
      <c r="N2357" s="7" t="s">
        <v>718</v>
      </c>
      <c r="O2357" s="7" t="s">
        <v>686</v>
      </c>
    </row>
    <row r="2358" spans="2:15" ht="15">
      <c r="B2358" s="6" t="s">
        <v>584</v>
      </c>
      <c r="C2358" s="7" t="s">
        <v>701</v>
      </c>
      <c r="D2358" s="7" t="s">
        <v>661</v>
      </c>
      <c r="E2358" s="7">
        <v>195.24904871783673</v>
      </c>
      <c r="F2358" s="7">
        <v>29.683132406428051</v>
      </c>
      <c r="G2358" s="7">
        <v>197.49247928637109</v>
      </c>
      <c r="H2358" s="7">
        <v>0.9886404253132024</v>
      </c>
      <c r="I2358" s="7">
        <v>187.27707040741194</v>
      </c>
      <c r="J2358" s="7">
        <v>28.471176244370032</v>
      </c>
      <c r="K2358" s="7">
        <v>189.4289021694438</v>
      </c>
      <c r="L2358" s="7">
        <v>0.98864042531320251</v>
      </c>
      <c r="M2358" s="7" t="s">
        <v>684</v>
      </c>
      <c r="N2358" s="7" t="s">
        <v>718</v>
      </c>
      <c r="O2358" s="7" t="s">
        <v>686</v>
      </c>
    </row>
    <row r="2359" spans="2:15" ht="15">
      <c r="B2359" s="6" t="s">
        <v>16</v>
      </c>
      <c r="C2359" s="7" t="s">
        <v>683</v>
      </c>
      <c r="D2359" s="7" t="s">
        <v>661</v>
      </c>
      <c r="E2359" s="7" t="s">
        <v>661</v>
      </c>
      <c r="F2359" s="7" t="s">
        <v>661</v>
      </c>
      <c r="G2359" s="7" t="s">
        <v>661</v>
      </c>
      <c r="H2359" s="7" t="s">
        <v>661</v>
      </c>
      <c r="I2359" s="7" t="s">
        <v>661</v>
      </c>
      <c r="J2359" s="7" t="s">
        <v>661</v>
      </c>
      <c r="K2359" s="7" t="s">
        <v>661</v>
      </c>
      <c r="L2359" s="7" t="s">
        <v>661</v>
      </c>
      <c r="M2359" s="7" t="s">
        <v>684</v>
      </c>
      <c r="N2359" s="7" t="s">
        <v>719</v>
      </c>
      <c r="O2359" s="7" t="s">
        <v>686</v>
      </c>
    </row>
    <row r="2360" spans="2:15" ht="15">
      <c r="B2360" s="6" t="s">
        <v>16</v>
      </c>
      <c r="C2360" s="7" t="s">
        <v>687</v>
      </c>
      <c r="D2360" s="7" t="s">
        <v>661</v>
      </c>
      <c r="E2360" s="7" t="s">
        <v>661</v>
      </c>
      <c r="F2360" s="7" t="s">
        <v>661</v>
      </c>
      <c r="G2360" s="7" t="s">
        <v>661</v>
      </c>
      <c r="H2360" s="7" t="s">
        <v>661</v>
      </c>
      <c r="I2360" s="7" t="s">
        <v>661</v>
      </c>
      <c r="J2360" s="7" t="s">
        <v>661</v>
      </c>
      <c r="K2360" s="7" t="s">
        <v>661</v>
      </c>
      <c r="L2360" s="7" t="s">
        <v>661</v>
      </c>
      <c r="M2360" s="7" t="s">
        <v>684</v>
      </c>
      <c r="N2360" s="7" t="s">
        <v>719</v>
      </c>
      <c r="O2360" s="7" t="s">
        <v>686</v>
      </c>
    </row>
    <row r="2361" spans="2:15" ht="15">
      <c r="B2361" s="6" t="s">
        <v>16</v>
      </c>
      <c r="C2361" s="7" t="s">
        <v>688</v>
      </c>
      <c r="D2361" s="7" t="s">
        <v>661</v>
      </c>
      <c r="E2361" s="7" t="s">
        <v>661</v>
      </c>
      <c r="F2361" s="7" t="s">
        <v>661</v>
      </c>
      <c r="G2361" s="7" t="s">
        <v>661</v>
      </c>
      <c r="H2361" s="7" t="s">
        <v>661</v>
      </c>
      <c r="I2361" s="7" t="s">
        <v>661</v>
      </c>
      <c r="J2361" s="7" t="s">
        <v>661</v>
      </c>
      <c r="K2361" s="7" t="s">
        <v>661</v>
      </c>
      <c r="L2361" s="7" t="s">
        <v>661</v>
      </c>
      <c r="M2361" s="7" t="s">
        <v>684</v>
      </c>
      <c r="N2361" s="7" t="s">
        <v>719</v>
      </c>
      <c r="O2361" s="7" t="s">
        <v>686</v>
      </c>
    </row>
    <row r="2362" spans="2:15" ht="15">
      <c r="B2362" s="6" t="s">
        <v>16</v>
      </c>
      <c r="C2362" s="7" t="s">
        <v>689</v>
      </c>
      <c r="D2362" s="7" t="s">
        <v>661</v>
      </c>
      <c r="E2362" s="7" t="s">
        <v>661</v>
      </c>
      <c r="F2362" s="7" t="s">
        <v>661</v>
      </c>
      <c r="G2362" s="7" t="s">
        <v>661</v>
      </c>
      <c r="H2362" s="7" t="s">
        <v>661</v>
      </c>
      <c r="I2362" s="7" t="s">
        <v>661</v>
      </c>
      <c r="J2362" s="7" t="s">
        <v>661</v>
      </c>
      <c r="K2362" s="7" t="s">
        <v>661</v>
      </c>
      <c r="L2362" s="7" t="s">
        <v>661</v>
      </c>
      <c r="M2362" s="7" t="s">
        <v>684</v>
      </c>
      <c r="N2362" s="7" t="s">
        <v>719</v>
      </c>
      <c r="O2362" s="7" t="s">
        <v>686</v>
      </c>
    </row>
    <row r="2363" spans="2:15" ht="15">
      <c r="B2363" s="6" t="s">
        <v>16</v>
      </c>
      <c r="C2363" s="7" t="s">
        <v>690</v>
      </c>
      <c r="D2363" s="7" t="s">
        <v>661</v>
      </c>
      <c r="E2363" s="7" t="s">
        <v>661</v>
      </c>
      <c r="F2363" s="7" t="s">
        <v>661</v>
      </c>
      <c r="G2363" s="7" t="s">
        <v>661</v>
      </c>
      <c r="H2363" s="7" t="s">
        <v>661</v>
      </c>
      <c r="I2363" s="7" t="s">
        <v>661</v>
      </c>
      <c r="J2363" s="7" t="s">
        <v>661</v>
      </c>
      <c r="K2363" s="7" t="s">
        <v>661</v>
      </c>
      <c r="L2363" s="7" t="s">
        <v>661</v>
      </c>
      <c r="M2363" s="7" t="s">
        <v>684</v>
      </c>
      <c r="N2363" s="7" t="s">
        <v>719</v>
      </c>
      <c r="O2363" s="7" t="s">
        <v>686</v>
      </c>
    </row>
    <row r="2364" spans="2:15" ht="15">
      <c r="B2364" s="6" t="s">
        <v>16</v>
      </c>
      <c r="C2364" s="7" t="s">
        <v>691</v>
      </c>
      <c r="D2364" s="7" t="s">
        <v>661</v>
      </c>
      <c r="E2364" s="7" t="s">
        <v>661</v>
      </c>
      <c r="F2364" s="7" t="s">
        <v>661</v>
      </c>
      <c r="G2364" s="7" t="s">
        <v>661</v>
      </c>
      <c r="H2364" s="7" t="s">
        <v>661</v>
      </c>
      <c r="I2364" s="7" t="s">
        <v>661</v>
      </c>
      <c r="J2364" s="7" t="s">
        <v>661</v>
      </c>
      <c r="K2364" s="7" t="s">
        <v>661</v>
      </c>
      <c r="L2364" s="7" t="s">
        <v>661</v>
      </c>
      <c r="M2364" s="7" t="s">
        <v>684</v>
      </c>
      <c r="N2364" s="7" t="s">
        <v>719</v>
      </c>
      <c r="O2364" s="7" t="s">
        <v>686</v>
      </c>
    </row>
    <row r="2365" spans="2:15" ht="15">
      <c r="B2365" s="6" t="s">
        <v>16</v>
      </c>
      <c r="C2365" s="7" t="s">
        <v>692</v>
      </c>
      <c r="D2365" s="7" t="s">
        <v>661</v>
      </c>
      <c r="E2365" s="7">
        <v>3.42</v>
      </c>
      <c r="F2365" s="7">
        <v>1.1240996397117127</v>
      </c>
      <c r="G2365" s="7">
        <v>3.6</v>
      </c>
      <c r="H2365" s="7">
        <v>0.95</v>
      </c>
      <c r="I2365" s="7">
        <v>3.42</v>
      </c>
      <c r="J2365" s="7">
        <v>1.1240996397117127</v>
      </c>
      <c r="K2365" s="7">
        <v>3.6</v>
      </c>
      <c r="L2365" s="7">
        <v>0.95</v>
      </c>
      <c r="M2365" s="7" t="s">
        <v>684</v>
      </c>
      <c r="N2365" s="7" t="s">
        <v>719</v>
      </c>
      <c r="O2365" s="7" t="s">
        <v>686</v>
      </c>
    </row>
    <row r="2366" spans="2:15" ht="15">
      <c r="B2366" s="6" t="s">
        <v>16</v>
      </c>
      <c r="C2366" s="7" t="s">
        <v>693</v>
      </c>
      <c r="D2366" s="7" t="s">
        <v>661</v>
      </c>
      <c r="E2366" s="7">
        <v>6.982499999999999</v>
      </c>
      <c r="F2366" s="7">
        <v>2.295036764411412</v>
      </c>
      <c r="G2366" s="7">
        <v>7.35</v>
      </c>
      <c r="H2366" s="7">
        <v>0.95</v>
      </c>
      <c r="I2366" s="7">
        <v>6.982499999999999</v>
      </c>
      <c r="J2366" s="7">
        <v>2.295036764411412</v>
      </c>
      <c r="K2366" s="7">
        <v>7.35</v>
      </c>
      <c r="L2366" s="7">
        <v>0.95</v>
      </c>
      <c r="M2366" s="7" t="s">
        <v>684</v>
      </c>
      <c r="N2366" s="7" t="s">
        <v>719</v>
      </c>
      <c r="O2366" s="7" t="s">
        <v>686</v>
      </c>
    </row>
    <row r="2367" spans="2:15" ht="15">
      <c r="B2367" s="6" t="s">
        <v>16</v>
      </c>
      <c r="C2367" s="7" t="s">
        <v>694</v>
      </c>
      <c r="D2367" s="7" t="s">
        <v>661</v>
      </c>
      <c r="E2367" s="7">
        <v>10.545</v>
      </c>
      <c r="F2367" s="7">
        <v>3.4659738891111105</v>
      </c>
      <c r="G2367" s="7">
        <v>11.1</v>
      </c>
      <c r="H2367" s="7">
        <v>0.95</v>
      </c>
      <c r="I2367" s="7">
        <v>10.545</v>
      </c>
      <c r="J2367" s="7">
        <v>3.4659738891111105</v>
      </c>
      <c r="K2367" s="7">
        <v>11.1</v>
      </c>
      <c r="L2367" s="7">
        <v>0.95</v>
      </c>
      <c r="M2367" s="7" t="s">
        <v>684</v>
      </c>
      <c r="N2367" s="7" t="s">
        <v>719</v>
      </c>
      <c r="O2367" s="7" t="s">
        <v>686</v>
      </c>
    </row>
    <row r="2368" spans="2:15" ht="15">
      <c r="B2368" s="6" t="s">
        <v>16</v>
      </c>
      <c r="C2368" s="7" t="s">
        <v>695</v>
      </c>
      <c r="D2368" s="7" t="s">
        <v>661</v>
      </c>
      <c r="E2368" s="7">
        <v>14.107499999999998</v>
      </c>
      <c r="F2368" s="7">
        <v>4.6369110138108143</v>
      </c>
      <c r="G2368" s="7">
        <v>14.85</v>
      </c>
      <c r="H2368" s="7">
        <v>0.95</v>
      </c>
      <c r="I2368" s="7">
        <v>14.107499999999998</v>
      </c>
      <c r="J2368" s="7">
        <v>4.6369110138108143</v>
      </c>
      <c r="K2368" s="7">
        <v>14.85</v>
      </c>
      <c r="L2368" s="7">
        <v>0.95</v>
      </c>
      <c r="M2368" s="7" t="s">
        <v>684</v>
      </c>
      <c r="N2368" s="7" t="s">
        <v>719</v>
      </c>
      <c r="O2368" s="7" t="s">
        <v>686</v>
      </c>
    </row>
    <row r="2369" spans="2:15" ht="15">
      <c r="B2369" s="6" t="s">
        <v>16</v>
      </c>
      <c r="C2369" s="7" t="s">
        <v>696</v>
      </c>
      <c r="D2369" s="7" t="s">
        <v>661</v>
      </c>
      <c r="E2369" s="7">
        <v>17.670000000000002</v>
      </c>
      <c r="F2369" s="7">
        <v>5.8078481385105079</v>
      </c>
      <c r="G2369" s="7">
        <v>18.600000000000001</v>
      </c>
      <c r="H2369" s="7">
        <v>0.95</v>
      </c>
      <c r="I2369" s="7">
        <v>17.670000000000002</v>
      </c>
      <c r="J2369" s="7">
        <v>5.8078481385105079</v>
      </c>
      <c r="K2369" s="7">
        <v>18.600000000000001</v>
      </c>
      <c r="L2369" s="7">
        <v>0.95</v>
      </c>
      <c r="M2369" s="7" t="s">
        <v>684</v>
      </c>
      <c r="N2369" s="7" t="s">
        <v>719</v>
      </c>
      <c r="O2369" s="7" t="s">
        <v>686</v>
      </c>
    </row>
    <row r="2370" spans="2:15" ht="15">
      <c r="B2370" s="6" t="s">
        <v>16</v>
      </c>
      <c r="C2370" s="7" t="s">
        <v>697</v>
      </c>
      <c r="D2370" s="7" t="s">
        <v>661</v>
      </c>
      <c r="E2370" s="7">
        <v>21.232500000000002</v>
      </c>
      <c r="F2370" s="7">
        <v>6.9787852632102076</v>
      </c>
      <c r="G2370" s="7">
        <v>22.35</v>
      </c>
      <c r="H2370" s="7">
        <v>0.95</v>
      </c>
      <c r="I2370" s="7">
        <v>21.232500000000002</v>
      </c>
      <c r="J2370" s="7">
        <v>6.9787852632102076</v>
      </c>
      <c r="K2370" s="7">
        <v>22.35</v>
      </c>
      <c r="L2370" s="7">
        <v>0.95</v>
      </c>
      <c r="M2370" s="7" t="s">
        <v>684</v>
      </c>
      <c r="N2370" s="7" t="s">
        <v>719</v>
      </c>
      <c r="O2370" s="7" t="s">
        <v>686</v>
      </c>
    </row>
    <row r="2371" spans="2:15" ht="15">
      <c r="B2371" s="6" t="s">
        <v>16</v>
      </c>
      <c r="C2371" s="7" t="s">
        <v>698</v>
      </c>
      <c r="D2371" s="7" t="s">
        <v>661</v>
      </c>
      <c r="E2371" s="7">
        <v>24.795000000000002</v>
      </c>
      <c r="F2371" s="7">
        <v>8.1497223879099074</v>
      </c>
      <c r="G2371" s="7">
        <v>26.1</v>
      </c>
      <c r="H2371" s="7">
        <v>0.95</v>
      </c>
      <c r="I2371" s="7">
        <v>24.795000000000002</v>
      </c>
      <c r="J2371" s="7">
        <v>8.1497223879099074</v>
      </c>
      <c r="K2371" s="7">
        <v>26.1</v>
      </c>
      <c r="L2371" s="7">
        <v>0.95</v>
      </c>
      <c r="M2371" s="7" t="s">
        <v>684</v>
      </c>
      <c r="N2371" s="7" t="s">
        <v>719</v>
      </c>
      <c r="O2371" s="7" t="s">
        <v>686</v>
      </c>
    </row>
    <row r="2372" spans="2:15" ht="15">
      <c r="B2372" s="6" t="s">
        <v>16</v>
      </c>
      <c r="C2372" s="7" t="s">
        <v>699</v>
      </c>
      <c r="D2372" s="7" t="s">
        <v>661</v>
      </c>
      <c r="E2372" s="7">
        <v>28.357500000000002</v>
      </c>
      <c r="F2372" s="7">
        <v>9.3206595126096037</v>
      </c>
      <c r="G2372" s="7">
        <v>29.85</v>
      </c>
      <c r="H2372" s="7">
        <v>0.95</v>
      </c>
      <c r="I2372" s="7">
        <v>28.357500000000002</v>
      </c>
      <c r="J2372" s="7">
        <v>9.3206595126096037</v>
      </c>
      <c r="K2372" s="7">
        <v>29.85</v>
      </c>
      <c r="L2372" s="7">
        <v>0.95</v>
      </c>
      <c r="M2372" s="7" t="s">
        <v>684</v>
      </c>
      <c r="N2372" s="7" t="s">
        <v>719</v>
      </c>
      <c r="O2372" s="7" t="s">
        <v>686</v>
      </c>
    </row>
    <row r="2373" spans="2:15" ht="15">
      <c r="B2373" s="6" t="s">
        <v>16</v>
      </c>
      <c r="C2373" s="7" t="s">
        <v>700</v>
      </c>
      <c r="D2373" s="7" t="s">
        <v>661</v>
      </c>
      <c r="E2373" s="7">
        <v>31.919999999999998</v>
      </c>
      <c r="F2373" s="7">
        <v>10.491596637309318</v>
      </c>
      <c r="G2373" s="7">
        <v>33.6</v>
      </c>
      <c r="H2373" s="7">
        <v>0.95</v>
      </c>
      <c r="I2373" s="7">
        <v>31.919999999999998</v>
      </c>
      <c r="J2373" s="7">
        <v>10.491596637309318</v>
      </c>
      <c r="K2373" s="7">
        <v>33.6</v>
      </c>
      <c r="L2373" s="7">
        <v>0.95</v>
      </c>
      <c r="M2373" s="7" t="s">
        <v>684</v>
      </c>
      <c r="N2373" s="7" t="s">
        <v>719</v>
      </c>
      <c r="O2373" s="7" t="s">
        <v>686</v>
      </c>
    </row>
    <row r="2374" spans="2:15" ht="15">
      <c r="B2374" s="6" t="s">
        <v>16</v>
      </c>
      <c r="C2374" s="7" t="s">
        <v>701</v>
      </c>
      <c r="D2374" s="7" t="s">
        <v>661</v>
      </c>
      <c r="E2374" s="7">
        <v>31.919999999999998</v>
      </c>
      <c r="F2374" s="7">
        <v>10.491596637309318</v>
      </c>
      <c r="G2374" s="7">
        <v>33.6</v>
      </c>
      <c r="H2374" s="7">
        <v>0.95</v>
      </c>
      <c r="I2374" s="7">
        <v>31.919999999999998</v>
      </c>
      <c r="J2374" s="7">
        <v>10.491596637309318</v>
      </c>
      <c r="K2374" s="7">
        <v>33.6</v>
      </c>
      <c r="L2374" s="7">
        <v>0.95</v>
      </c>
      <c r="M2374" s="7" t="s">
        <v>684</v>
      </c>
      <c r="N2374" s="7" t="s">
        <v>719</v>
      </c>
      <c r="O2374" s="7" t="s">
        <v>686</v>
      </c>
    </row>
    <row r="2375" spans="2:15" ht="15">
      <c r="B2375" s="6" t="s">
        <v>123</v>
      </c>
      <c r="C2375" s="7" t="s">
        <v>683</v>
      </c>
      <c r="D2375" s="7" t="s">
        <v>661</v>
      </c>
      <c r="E2375" s="7" t="s">
        <v>661</v>
      </c>
      <c r="F2375" s="7" t="s">
        <v>661</v>
      </c>
      <c r="G2375" s="7" t="s">
        <v>661</v>
      </c>
      <c r="H2375" s="7" t="s">
        <v>661</v>
      </c>
      <c r="I2375" s="7" t="s">
        <v>661</v>
      </c>
      <c r="J2375" s="7" t="s">
        <v>661</v>
      </c>
      <c r="K2375" s="7" t="s">
        <v>661</v>
      </c>
      <c r="L2375" s="7" t="s">
        <v>661</v>
      </c>
      <c r="M2375" s="7" t="s">
        <v>684</v>
      </c>
      <c r="N2375" s="7" t="s">
        <v>719</v>
      </c>
      <c r="O2375" s="7" t="s">
        <v>686</v>
      </c>
    </row>
    <row r="2376" spans="2:15" ht="15">
      <c r="B2376" s="6" t="s">
        <v>123</v>
      </c>
      <c r="C2376" s="7" t="s">
        <v>687</v>
      </c>
      <c r="D2376" s="7" t="s">
        <v>661</v>
      </c>
      <c r="E2376" s="7" t="s">
        <v>661</v>
      </c>
      <c r="F2376" s="7" t="s">
        <v>661</v>
      </c>
      <c r="G2376" s="7" t="s">
        <v>661</v>
      </c>
      <c r="H2376" s="7" t="s">
        <v>661</v>
      </c>
      <c r="I2376" s="7" t="s">
        <v>661</v>
      </c>
      <c r="J2376" s="7" t="s">
        <v>661</v>
      </c>
      <c r="K2376" s="7" t="s">
        <v>661</v>
      </c>
      <c r="L2376" s="7" t="s">
        <v>661</v>
      </c>
      <c r="M2376" s="7" t="s">
        <v>684</v>
      </c>
      <c r="N2376" s="7" t="s">
        <v>719</v>
      </c>
      <c r="O2376" s="7" t="s">
        <v>686</v>
      </c>
    </row>
    <row r="2377" spans="2:15" ht="15">
      <c r="B2377" s="6" t="s">
        <v>123</v>
      </c>
      <c r="C2377" s="7" t="s">
        <v>688</v>
      </c>
      <c r="D2377" s="7" t="s">
        <v>661</v>
      </c>
      <c r="E2377" s="7" t="s">
        <v>661</v>
      </c>
      <c r="F2377" s="7" t="s">
        <v>661</v>
      </c>
      <c r="G2377" s="7" t="s">
        <v>661</v>
      </c>
      <c r="H2377" s="7" t="s">
        <v>661</v>
      </c>
      <c r="I2377" s="7" t="s">
        <v>661</v>
      </c>
      <c r="J2377" s="7" t="s">
        <v>661</v>
      </c>
      <c r="K2377" s="7" t="s">
        <v>661</v>
      </c>
      <c r="L2377" s="7" t="s">
        <v>661</v>
      </c>
      <c r="M2377" s="7" t="s">
        <v>684</v>
      </c>
      <c r="N2377" s="7" t="s">
        <v>719</v>
      </c>
      <c r="O2377" s="7" t="s">
        <v>686</v>
      </c>
    </row>
    <row r="2378" spans="2:15" ht="15">
      <c r="B2378" s="6" t="s">
        <v>123</v>
      </c>
      <c r="C2378" s="7" t="s">
        <v>689</v>
      </c>
      <c r="D2378" s="7" t="s">
        <v>661</v>
      </c>
      <c r="E2378" s="7" t="s">
        <v>661</v>
      </c>
      <c r="F2378" s="7" t="s">
        <v>661</v>
      </c>
      <c r="G2378" s="7" t="s">
        <v>661</v>
      </c>
      <c r="H2378" s="7" t="s">
        <v>661</v>
      </c>
      <c r="I2378" s="7" t="s">
        <v>661</v>
      </c>
      <c r="J2378" s="7" t="s">
        <v>661</v>
      </c>
      <c r="K2378" s="7" t="s">
        <v>661</v>
      </c>
      <c r="L2378" s="7" t="s">
        <v>661</v>
      </c>
      <c r="M2378" s="7" t="s">
        <v>684</v>
      </c>
      <c r="N2378" s="7" t="s">
        <v>719</v>
      </c>
      <c r="O2378" s="7" t="s">
        <v>686</v>
      </c>
    </row>
    <row r="2379" spans="2:15" ht="15">
      <c r="B2379" s="6" t="s">
        <v>123</v>
      </c>
      <c r="C2379" s="7" t="s">
        <v>690</v>
      </c>
      <c r="D2379" s="7" t="s">
        <v>661</v>
      </c>
      <c r="E2379" s="7" t="s">
        <v>661</v>
      </c>
      <c r="F2379" s="7" t="s">
        <v>661</v>
      </c>
      <c r="G2379" s="7" t="s">
        <v>661</v>
      </c>
      <c r="H2379" s="7" t="s">
        <v>661</v>
      </c>
      <c r="I2379" s="7" t="s">
        <v>661</v>
      </c>
      <c r="J2379" s="7" t="s">
        <v>661</v>
      </c>
      <c r="K2379" s="7" t="s">
        <v>661</v>
      </c>
      <c r="L2379" s="7" t="s">
        <v>661</v>
      </c>
      <c r="M2379" s="7" t="s">
        <v>684</v>
      </c>
      <c r="N2379" s="7" t="s">
        <v>719</v>
      </c>
      <c r="O2379" s="7" t="s">
        <v>686</v>
      </c>
    </row>
    <row r="2380" spans="2:15" ht="15">
      <c r="B2380" s="6" t="s">
        <v>123</v>
      </c>
      <c r="C2380" s="7" t="s">
        <v>691</v>
      </c>
      <c r="D2380" s="7">
        <v>11.901</v>
      </c>
      <c r="E2380" s="7">
        <v>11.77</v>
      </c>
      <c r="F2380" s="7">
        <v>1.7609375343833245</v>
      </c>
      <c r="G2380" s="7">
        <v>11.901</v>
      </c>
      <c r="H2380" s="7">
        <v>0.98899252163683726</v>
      </c>
      <c r="I2380" s="7">
        <v>11.77</v>
      </c>
      <c r="J2380" s="7">
        <v>1.7609375343833245</v>
      </c>
      <c r="K2380" s="7">
        <v>11.901</v>
      </c>
      <c r="L2380" s="7">
        <v>0.98899252163683726</v>
      </c>
      <c r="M2380" s="7" t="s">
        <v>684</v>
      </c>
      <c r="N2380" s="7" t="s">
        <v>719</v>
      </c>
      <c r="O2380" s="7" t="s">
        <v>686</v>
      </c>
    </row>
    <row r="2381" spans="2:15" ht="15">
      <c r="B2381" s="6" t="s">
        <v>123</v>
      </c>
      <c r="C2381" s="7" t="s">
        <v>692</v>
      </c>
      <c r="D2381" s="7" t="s">
        <v>661</v>
      </c>
      <c r="E2381" s="7">
        <v>15.087046960594234</v>
      </c>
      <c r="F2381" s="7">
        <v>4.9588725300344061</v>
      </c>
      <c r="G2381" s="7">
        <v>15.881102063783405</v>
      </c>
      <c r="H2381" s="7">
        <v>0.95</v>
      </c>
      <c r="I2381" s="7">
        <v>15.087046960594234</v>
      </c>
      <c r="J2381" s="7">
        <v>4.9588725300344061</v>
      </c>
      <c r="K2381" s="7">
        <v>15.881102063783405</v>
      </c>
      <c r="L2381" s="7">
        <v>0.95</v>
      </c>
      <c r="M2381" s="7" t="s">
        <v>684</v>
      </c>
      <c r="N2381" s="7" t="s">
        <v>719</v>
      </c>
      <c r="O2381" s="7" t="s">
        <v>686</v>
      </c>
    </row>
    <row r="2382" spans="2:15" ht="15">
      <c r="B2382" s="6" t="s">
        <v>123</v>
      </c>
      <c r="C2382" s="7" t="s">
        <v>693</v>
      </c>
      <c r="D2382" s="7" t="s">
        <v>661</v>
      </c>
      <c r="E2382" s="7">
        <v>19.648516616775293</v>
      </c>
      <c r="F2382" s="7">
        <v>6.4581551022768169</v>
      </c>
      <c r="G2382" s="7">
        <v>20.682649070289784</v>
      </c>
      <c r="H2382" s="7">
        <v>0.95</v>
      </c>
      <c r="I2382" s="7">
        <v>19.648516616775293</v>
      </c>
      <c r="J2382" s="7">
        <v>6.4581551022768169</v>
      </c>
      <c r="K2382" s="7">
        <v>20.682649070289784</v>
      </c>
      <c r="L2382" s="7">
        <v>0.95</v>
      </c>
      <c r="M2382" s="7" t="s">
        <v>684</v>
      </c>
      <c r="N2382" s="7" t="s">
        <v>719</v>
      </c>
      <c r="O2382" s="7" t="s">
        <v>686</v>
      </c>
    </row>
    <row r="2383" spans="2:15" ht="15">
      <c r="B2383" s="6" t="s">
        <v>123</v>
      </c>
      <c r="C2383" s="7" t="s">
        <v>694</v>
      </c>
      <c r="D2383" s="7" t="s">
        <v>661</v>
      </c>
      <c r="E2383" s="7">
        <v>23.130000304395903</v>
      </c>
      <c r="F2383" s="7">
        <v>7.602463452837207</v>
      </c>
      <c r="G2383" s="7">
        <v>24.347368741469374</v>
      </c>
      <c r="H2383" s="7">
        <v>0.95</v>
      </c>
      <c r="I2383" s="7">
        <v>23.130000304395903</v>
      </c>
      <c r="J2383" s="7">
        <v>7.602463452837207</v>
      </c>
      <c r="K2383" s="7">
        <v>24.347368741469374</v>
      </c>
      <c r="L2383" s="7">
        <v>0.95</v>
      </c>
      <c r="M2383" s="7" t="s">
        <v>684</v>
      </c>
      <c r="N2383" s="7" t="s">
        <v>719</v>
      </c>
      <c r="O2383" s="7" t="s">
        <v>686</v>
      </c>
    </row>
    <row r="2384" spans="2:15" ht="15">
      <c r="B2384" s="6" t="s">
        <v>123</v>
      </c>
      <c r="C2384" s="7" t="s">
        <v>695</v>
      </c>
      <c r="D2384" s="7" t="s">
        <v>661</v>
      </c>
      <c r="E2384" s="7">
        <v>27.006655313853763</v>
      </c>
      <c r="F2384" s="7">
        <v>8.8766583357080222</v>
      </c>
      <c r="G2384" s="7">
        <v>28.428058225109226</v>
      </c>
      <c r="H2384" s="7">
        <v>0.95</v>
      </c>
      <c r="I2384" s="7">
        <v>27.006655313853763</v>
      </c>
      <c r="J2384" s="7">
        <v>8.8766583357080222</v>
      </c>
      <c r="K2384" s="7">
        <v>28.428058225109226</v>
      </c>
      <c r="L2384" s="7">
        <v>0.95</v>
      </c>
      <c r="M2384" s="7" t="s">
        <v>684</v>
      </c>
      <c r="N2384" s="7" t="s">
        <v>719</v>
      </c>
      <c r="O2384" s="7" t="s">
        <v>686</v>
      </c>
    </row>
    <row r="2385" spans="2:15" ht="15">
      <c r="B2385" s="6" t="s">
        <v>123</v>
      </c>
      <c r="C2385" s="7" t="s">
        <v>696</v>
      </c>
      <c r="D2385" s="7" t="s">
        <v>661</v>
      </c>
      <c r="E2385" s="7">
        <v>31.086169087496547</v>
      </c>
      <c r="F2385" s="7">
        <v>10.217529669962643</v>
      </c>
      <c r="G2385" s="7">
        <v>32.722283249996366</v>
      </c>
      <c r="H2385" s="7">
        <v>0.95</v>
      </c>
      <c r="I2385" s="7">
        <v>31.086169087496547</v>
      </c>
      <c r="J2385" s="7">
        <v>10.217529669962643</v>
      </c>
      <c r="K2385" s="7">
        <v>32.722283249996366</v>
      </c>
      <c r="L2385" s="7">
        <v>0.95</v>
      </c>
      <c r="M2385" s="7" t="s">
        <v>684</v>
      </c>
      <c r="N2385" s="7" t="s">
        <v>719</v>
      </c>
      <c r="O2385" s="7" t="s">
        <v>686</v>
      </c>
    </row>
    <row r="2386" spans="2:15" ht="15">
      <c r="B2386" s="6" t="s">
        <v>123</v>
      </c>
      <c r="C2386" s="7" t="s">
        <v>697</v>
      </c>
      <c r="D2386" s="7" t="s">
        <v>661</v>
      </c>
      <c r="E2386" s="7">
        <v>34.72796186585893</v>
      </c>
      <c r="F2386" s="7">
        <v>11.414529070565539</v>
      </c>
      <c r="G2386" s="7">
        <v>36.555749332483089</v>
      </c>
      <c r="H2386" s="7">
        <v>0.95</v>
      </c>
      <c r="I2386" s="7">
        <v>34.72796186585893</v>
      </c>
      <c r="J2386" s="7">
        <v>11.414529070565539</v>
      </c>
      <c r="K2386" s="7">
        <v>36.555749332483089</v>
      </c>
      <c r="L2386" s="7">
        <v>0.95</v>
      </c>
      <c r="M2386" s="7" t="s">
        <v>684</v>
      </c>
      <c r="N2386" s="7" t="s">
        <v>719</v>
      </c>
      <c r="O2386" s="7" t="s">
        <v>686</v>
      </c>
    </row>
    <row r="2387" spans="2:15" ht="15">
      <c r="B2387" s="6" t="s">
        <v>123</v>
      </c>
      <c r="C2387" s="7" t="s">
        <v>698</v>
      </c>
      <c r="D2387" s="7" t="s">
        <v>661</v>
      </c>
      <c r="E2387" s="7">
        <v>37.020539233621584</v>
      </c>
      <c r="F2387" s="7">
        <v>12.168062811241912</v>
      </c>
      <c r="G2387" s="7">
        <v>38.968988666970091</v>
      </c>
      <c r="H2387" s="7">
        <v>0.95</v>
      </c>
      <c r="I2387" s="7">
        <v>37.020539233621584</v>
      </c>
      <c r="J2387" s="7">
        <v>12.168062811241912</v>
      </c>
      <c r="K2387" s="7">
        <v>38.968988666970091</v>
      </c>
      <c r="L2387" s="7">
        <v>0.95</v>
      </c>
      <c r="M2387" s="7" t="s">
        <v>684</v>
      </c>
      <c r="N2387" s="7" t="s">
        <v>719</v>
      </c>
      <c r="O2387" s="7" t="s">
        <v>686</v>
      </c>
    </row>
    <row r="2388" spans="2:15" ht="15">
      <c r="B2388" s="6" t="s">
        <v>123</v>
      </c>
      <c r="C2388" s="7" t="s">
        <v>699</v>
      </c>
      <c r="D2388" s="7" t="s">
        <v>661</v>
      </c>
      <c r="E2388" s="7">
        <v>38.018172580706022</v>
      </c>
      <c r="F2388" s="7">
        <v>12.495969035224942</v>
      </c>
      <c r="G2388" s="7">
        <v>40.019129032322127</v>
      </c>
      <c r="H2388" s="7">
        <v>0.95</v>
      </c>
      <c r="I2388" s="7">
        <v>38.018172580706022</v>
      </c>
      <c r="J2388" s="7">
        <v>12.495969035224942</v>
      </c>
      <c r="K2388" s="7">
        <v>40.019129032322127</v>
      </c>
      <c r="L2388" s="7">
        <v>0.95</v>
      </c>
      <c r="M2388" s="7" t="s">
        <v>684</v>
      </c>
      <c r="N2388" s="7" t="s">
        <v>719</v>
      </c>
      <c r="O2388" s="7" t="s">
        <v>686</v>
      </c>
    </row>
    <row r="2389" spans="2:15" ht="15">
      <c r="B2389" s="6" t="s">
        <v>123</v>
      </c>
      <c r="C2389" s="7" t="s">
        <v>700</v>
      </c>
      <c r="D2389" s="7" t="s">
        <v>661</v>
      </c>
      <c r="E2389" s="7">
        <v>38.250131249326948</v>
      </c>
      <c r="F2389" s="7">
        <v>12.572210162659108</v>
      </c>
      <c r="G2389" s="7">
        <v>40.263296051923106</v>
      </c>
      <c r="H2389" s="7">
        <v>0.95</v>
      </c>
      <c r="I2389" s="7">
        <v>38.250131249326948</v>
      </c>
      <c r="J2389" s="7">
        <v>12.572210162659108</v>
      </c>
      <c r="K2389" s="7">
        <v>40.263296051923106</v>
      </c>
      <c r="L2389" s="7">
        <v>0.95</v>
      </c>
      <c r="M2389" s="7" t="s">
        <v>684</v>
      </c>
      <c r="N2389" s="7" t="s">
        <v>719</v>
      </c>
      <c r="O2389" s="7" t="s">
        <v>686</v>
      </c>
    </row>
    <row r="2390" spans="2:15" ht="15">
      <c r="B2390" s="6" t="s">
        <v>123</v>
      </c>
      <c r="C2390" s="7" t="s">
        <v>701</v>
      </c>
      <c r="D2390" s="7" t="s">
        <v>661</v>
      </c>
      <c r="E2390" s="7">
        <v>38.236609952737922</v>
      </c>
      <c r="F2390" s="7">
        <v>12.567765927388892</v>
      </c>
      <c r="G2390" s="7">
        <v>40.249063108145187</v>
      </c>
      <c r="H2390" s="7">
        <v>0.95</v>
      </c>
      <c r="I2390" s="7">
        <v>38.236609952737922</v>
      </c>
      <c r="J2390" s="7">
        <v>12.567765927388892</v>
      </c>
      <c r="K2390" s="7">
        <v>40.249063108145187</v>
      </c>
      <c r="L2390" s="7">
        <v>0.95</v>
      </c>
      <c r="M2390" s="7" t="s">
        <v>684</v>
      </c>
      <c r="N2390" s="7" t="s">
        <v>719</v>
      </c>
      <c r="O2390" s="7" t="s">
        <v>686</v>
      </c>
    </row>
    <row r="2391" spans="2:15" ht="15">
      <c r="B2391" s="6" t="s">
        <v>114</v>
      </c>
      <c r="C2391" s="7" t="s">
        <v>683</v>
      </c>
      <c r="D2391" s="7" t="s">
        <v>661</v>
      </c>
      <c r="E2391" s="7" t="s">
        <v>661</v>
      </c>
      <c r="F2391" s="7" t="s">
        <v>661</v>
      </c>
      <c r="G2391" s="7" t="s">
        <v>661</v>
      </c>
      <c r="H2391" s="7" t="s">
        <v>661</v>
      </c>
      <c r="I2391" s="7" t="s">
        <v>661</v>
      </c>
      <c r="J2391" s="7" t="s">
        <v>661</v>
      </c>
      <c r="K2391" s="7" t="s">
        <v>661</v>
      </c>
      <c r="L2391" s="7" t="s">
        <v>661</v>
      </c>
      <c r="M2391" s="7" t="s">
        <v>684</v>
      </c>
      <c r="N2391" s="7" t="s">
        <v>719</v>
      </c>
      <c r="O2391" s="7" t="s">
        <v>686</v>
      </c>
    </row>
    <row r="2392" spans="2:15" ht="15">
      <c r="B2392" s="6" t="s">
        <v>114</v>
      </c>
      <c r="C2392" s="7" t="s">
        <v>687</v>
      </c>
      <c r="D2392" s="7" t="s">
        <v>661</v>
      </c>
      <c r="E2392" s="7" t="s">
        <v>661</v>
      </c>
      <c r="F2392" s="7" t="s">
        <v>661</v>
      </c>
      <c r="G2392" s="7" t="s">
        <v>661</v>
      </c>
      <c r="H2392" s="7" t="s">
        <v>661</v>
      </c>
      <c r="I2392" s="7" t="s">
        <v>661</v>
      </c>
      <c r="J2392" s="7" t="s">
        <v>661</v>
      </c>
      <c r="K2392" s="7" t="s">
        <v>661</v>
      </c>
      <c r="L2392" s="7" t="s">
        <v>661</v>
      </c>
      <c r="M2392" s="7" t="s">
        <v>684</v>
      </c>
      <c r="N2392" s="7" t="s">
        <v>719</v>
      </c>
      <c r="O2392" s="7" t="s">
        <v>686</v>
      </c>
    </row>
    <row r="2393" spans="2:15" ht="15">
      <c r="B2393" s="6" t="s">
        <v>114</v>
      </c>
      <c r="C2393" s="7" t="s">
        <v>688</v>
      </c>
      <c r="D2393" s="7" t="s">
        <v>661</v>
      </c>
      <c r="E2393" s="7" t="s">
        <v>661</v>
      </c>
      <c r="F2393" s="7" t="s">
        <v>661</v>
      </c>
      <c r="G2393" s="7" t="s">
        <v>661</v>
      </c>
      <c r="H2393" s="7" t="s">
        <v>661</v>
      </c>
      <c r="I2393" s="7" t="s">
        <v>661</v>
      </c>
      <c r="J2393" s="7" t="s">
        <v>661</v>
      </c>
      <c r="K2393" s="7" t="s">
        <v>661</v>
      </c>
      <c r="L2393" s="7" t="s">
        <v>661</v>
      </c>
      <c r="M2393" s="7" t="s">
        <v>684</v>
      </c>
      <c r="N2393" s="7" t="s">
        <v>719</v>
      </c>
      <c r="O2393" s="7" t="s">
        <v>686</v>
      </c>
    </row>
    <row r="2394" spans="2:15" ht="15">
      <c r="B2394" s="6" t="s">
        <v>114</v>
      </c>
      <c r="C2394" s="7" t="s">
        <v>689</v>
      </c>
      <c r="D2394" s="7" t="s">
        <v>661</v>
      </c>
      <c r="E2394" s="7" t="s">
        <v>661</v>
      </c>
      <c r="F2394" s="7" t="s">
        <v>661</v>
      </c>
      <c r="G2394" s="7" t="s">
        <v>661</v>
      </c>
      <c r="H2394" s="7" t="s">
        <v>661</v>
      </c>
      <c r="I2394" s="7" t="s">
        <v>661</v>
      </c>
      <c r="J2394" s="7" t="s">
        <v>661</v>
      </c>
      <c r="K2394" s="7" t="s">
        <v>661</v>
      </c>
      <c r="L2394" s="7" t="s">
        <v>661</v>
      </c>
      <c r="M2394" s="7" t="s">
        <v>684</v>
      </c>
      <c r="N2394" s="7" t="s">
        <v>719</v>
      </c>
      <c r="O2394" s="7" t="s">
        <v>686</v>
      </c>
    </row>
    <row r="2395" spans="2:15" ht="15">
      <c r="B2395" s="6" t="s">
        <v>114</v>
      </c>
      <c r="C2395" s="7" t="s">
        <v>690</v>
      </c>
      <c r="D2395" s="7" t="s">
        <v>661</v>
      </c>
      <c r="E2395" s="7" t="s">
        <v>661</v>
      </c>
      <c r="F2395" s="7" t="s">
        <v>661</v>
      </c>
      <c r="G2395" s="7" t="s">
        <v>661</v>
      </c>
      <c r="H2395" s="7" t="s">
        <v>661</v>
      </c>
      <c r="I2395" s="7" t="s">
        <v>661</v>
      </c>
      <c r="J2395" s="7" t="s">
        <v>661</v>
      </c>
      <c r="K2395" s="7" t="s">
        <v>661</v>
      </c>
      <c r="L2395" s="7" t="s">
        <v>661</v>
      </c>
      <c r="M2395" s="7" t="s">
        <v>684</v>
      </c>
      <c r="N2395" s="7" t="s">
        <v>719</v>
      </c>
      <c r="O2395" s="7" t="s">
        <v>686</v>
      </c>
    </row>
    <row r="2396" spans="2:15" ht="15">
      <c r="B2396" s="6" t="s">
        <v>114</v>
      </c>
      <c r="C2396" s="7" t="s">
        <v>691</v>
      </c>
      <c r="D2396" s="7" t="s">
        <v>661</v>
      </c>
      <c r="E2396" s="7" t="s">
        <v>661</v>
      </c>
      <c r="F2396" s="7" t="s">
        <v>661</v>
      </c>
      <c r="G2396" s="7" t="s">
        <v>661</v>
      </c>
      <c r="H2396" s="7" t="s">
        <v>661</v>
      </c>
      <c r="I2396" s="7" t="s">
        <v>661</v>
      </c>
      <c r="J2396" s="7" t="s">
        <v>661</v>
      </c>
      <c r="K2396" s="7" t="s">
        <v>661</v>
      </c>
      <c r="L2396" s="7" t="s">
        <v>661</v>
      </c>
      <c r="M2396" s="7" t="s">
        <v>684</v>
      </c>
      <c r="N2396" s="7" t="s">
        <v>719</v>
      </c>
      <c r="O2396" s="7" t="s">
        <v>686</v>
      </c>
    </row>
    <row r="2397" spans="2:15" ht="15">
      <c r="B2397" s="6" t="s">
        <v>114</v>
      </c>
      <c r="C2397" s="7" t="s">
        <v>692</v>
      </c>
      <c r="D2397" s="7" t="s">
        <v>661</v>
      </c>
      <c r="E2397" s="7" t="s">
        <v>661</v>
      </c>
      <c r="F2397" s="7" t="s">
        <v>661</v>
      </c>
      <c r="G2397" s="7" t="s">
        <v>661</v>
      </c>
      <c r="H2397" s="7" t="s">
        <v>661</v>
      </c>
      <c r="I2397" s="7" t="s">
        <v>661</v>
      </c>
      <c r="J2397" s="7" t="s">
        <v>661</v>
      </c>
      <c r="K2397" s="7" t="s">
        <v>661</v>
      </c>
      <c r="L2397" s="7" t="s">
        <v>661</v>
      </c>
      <c r="M2397" s="7" t="s">
        <v>684</v>
      </c>
      <c r="N2397" s="7" t="s">
        <v>719</v>
      </c>
      <c r="O2397" s="7" t="s">
        <v>686</v>
      </c>
    </row>
    <row r="2398" spans="2:15" ht="15">
      <c r="B2398" s="6" t="s">
        <v>114</v>
      </c>
      <c r="C2398" s="7" t="s">
        <v>693</v>
      </c>
      <c r="D2398" s="7" t="s">
        <v>661</v>
      </c>
      <c r="E2398" s="7">
        <v>10.83</v>
      </c>
      <c r="F2398" s="7">
        <v>3.5596488590870883</v>
      </c>
      <c r="G2398" s="7">
        <v>11.4</v>
      </c>
      <c r="H2398" s="7">
        <v>0.95</v>
      </c>
      <c r="I2398" s="7">
        <v>10.83</v>
      </c>
      <c r="J2398" s="7">
        <v>3.5596488590870883</v>
      </c>
      <c r="K2398" s="7">
        <v>11.4</v>
      </c>
      <c r="L2398" s="7">
        <v>0.95</v>
      </c>
      <c r="M2398" s="7" t="s">
        <v>684</v>
      </c>
      <c r="N2398" s="7" t="s">
        <v>719</v>
      </c>
      <c r="O2398" s="7" t="s">
        <v>686</v>
      </c>
    </row>
    <row r="2399" spans="2:15" ht="15">
      <c r="B2399" s="6" t="s">
        <v>114</v>
      </c>
      <c r="C2399" s="7" t="s">
        <v>694</v>
      </c>
      <c r="D2399" s="7" t="s">
        <v>661</v>
      </c>
      <c r="E2399" s="7">
        <v>10.914444446489215</v>
      </c>
      <c r="F2399" s="7">
        <v>3.5874044064187181</v>
      </c>
      <c r="G2399" s="7">
        <v>11.488888891041279</v>
      </c>
      <c r="H2399" s="7">
        <v>0.95</v>
      </c>
      <c r="I2399" s="7">
        <v>10.914444446489215</v>
      </c>
      <c r="J2399" s="7">
        <v>3.5874044064187181</v>
      </c>
      <c r="K2399" s="7">
        <v>11.488888891041279</v>
      </c>
      <c r="L2399" s="7">
        <v>0.95</v>
      </c>
      <c r="M2399" s="7" t="s">
        <v>684</v>
      </c>
      <c r="N2399" s="7" t="s">
        <v>719</v>
      </c>
      <c r="O2399" s="7" t="s">
        <v>686</v>
      </c>
    </row>
    <row r="2400" spans="2:15" ht="15">
      <c r="B2400" s="6" t="s">
        <v>114</v>
      </c>
      <c r="C2400" s="7" t="s">
        <v>695</v>
      </c>
      <c r="D2400" s="7" t="s">
        <v>661</v>
      </c>
      <c r="E2400" s="7">
        <v>11.324000013731419</v>
      </c>
      <c r="F2400" s="7">
        <v>3.7220188115587498</v>
      </c>
      <c r="G2400" s="7">
        <v>11.920000014454127</v>
      </c>
      <c r="H2400" s="7">
        <v>0.95</v>
      </c>
      <c r="I2400" s="7">
        <v>11.324000013731419</v>
      </c>
      <c r="J2400" s="7">
        <v>3.7220188115587498</v>
      </c>
      <c r="K2400" s="7">
        <v>11.920000014454127</v>
      </c>
      <c r="L2400" s="7">
        <v>0.95</v>
      </c>
      <c r="M2400" s="7" t="s">
        <v>684</v>
      </c>
      <c r="N2400" s="7" t="s">
        <v>719</v>
      </c>
      <c r="O2400" s="7" t="s">
        <v>686</v>
      </c>
    </row>
    <row r="2401" spans="2:15" ht="15">
      <c r="B2401" s="6" t="s">
        <v>114</v>
      </c>
      <c r="C2401" s="7" t="s">
        <v>696</v>
      </c>
      <c r="D2401" s="7" t="s">
        <v>661</v>
      </c>
      <c r="E2401" s="7">
        <v>12.214888865798711</v>
      </c>
      <c r="F2401" s="7">
        <v>4.0148398167143071</v>
      </c>
      <c r="G2401" s="7">
        <v>12.857777753472329</v>
      </c>
      <c r="H2401" s="7">
        <v>0.95</v>
      </c>
      <c r="I2401" s="7">
        <v>12.214888865798711</v>
      </c>
      <c r="J2401" s="7">
        <v>4.0148398167143071</v>
      </c>
      <c r="K2401" s="7">
        <v>12.857777753472329</v>
      </c>
      <c r="L2401" s="7">
        <v>0.95</v>
      </c>
      <c r="M2401" s="7" t="s">
        <v>684</v>
      </c>
      <c r="N2401" s="7" t="s">
        <v>719</v>
      </c>
      <c r="O2401" s="7" t="s">
        <v>686</v>
      </c>
    </row>
    <row r="2402" spans="2:15" ht="15">
      <c r="B2402" s="6" t="s">
        <v>114</v>
      </c>
      <c r="C2402" s="7" t="s">
        <v>697</v>
      </c>
      <c r="D2402" s="7" t="s">
        <v>661</v>
      </c>
      <c r="E2402" s="7">
        <v>13.587111048698425</v>
      </c>
      <c r="F2402" s="7">
        <v>4.4658674370072875</v>
      </c>
      <c r="G2402" s="7">
        <v>14.302222156524659</v>
      </c>
      <c r="H2402" s="7">
        <v>0.95</v>
      </c>
      <c r="I2402" s="7">
        <v>13.587111048698425</v>
      </c>
      <c r="J2402" s="7">
        <v>4.4658674370072875</v>
      </c>
      <c r="K2402" s="7">
        <v>14.302222156524659</v>
      </c>
      <c r="L2402" s="7">
        <v>0.95</v>
      </c>
      <c r="M2402" s="7" t="s">
        <v>684</v>
      </c>
      <c r="N2402" s="7" t="s">
        <v>719</v>
      </c>
      <c r="O2402" s="7" t="s">
        <v>686</v>
      </c>
    </row>
    <row r="2403" spans="2:15" ht="15">
      <c r="B2403" s="6" t="s">
        <v>114</v>
      </c>
      <c r="C2403" s="7" t="s">
        <v>698</v>
      </c>
      <c r="D2403" s="7" t="s">
        <v>661</v>
      </c>
      <c r="E2403" s="7">
        <v>15.440666856169699</v>
      </c>
      <c r="F2403" s="7">
        <v>5.0751017689850686</v>
      </c>
      <c r="G2403" s="7">
        <v>16.25333353281021</v>
      </c>
      <c r="H2403" s="7">
        <v>0.95</v>
      </c>
      <c r="I2403" s="7">
        <v>15.440666856169699</v>
      </c>
      <c r="J2403" s="7">
        <v>5.0751017689850686</v>
      </c>
      <c r="K2403" s="7">
        <v>16.25333353281021</v>
      </c>
      <c r="L2403" s="7">
        <v>0.95</v>
      </c>
      <c r="M2403" s="7" t="s">
        <v>684</v>
      </c>
      <c r="N2403" s="7" t="s">
        <v>719</v>
      </c>
      <c r="O2403" s="7" t="s">
        <v>686</v>
      </c>
    </row>
    <row r="2404" spans="2:15" ht="15">
      <c r="B2404" s="6" t="s">
        <v>114</v>
      </c>
      <c r="C2404" s="7" t="s">
        <v>699</v>
      </c>
      <c r="D2404" s="7" t="s">
        <v>661</v>
      </c>
      <c r="E2404" s="7">
        <v>17.775555424690243</v>
      </c>
      <c r="F2404" s="7">
        <v>5.8425425288216077</v>
      </c>
      <c r="G2404" s="7">
        <v>18.711110973358153</v>
      </c>
      <c r="H2404" s="7">
        <v>0.95</v>
      </c>
      <c r="I2404" s="7">
        <v>17.775555424690243</v>
      </c>
      <c r="J2404" s="7">
        <v>5.8425425288216077</v>
      </c>
      <c r="K2404" s="7">
        <v>18.711110973358153</v>
      </c>
      <c r="L2404" s="7">
        <v>0.95</v>
      </c>
      <c r="M2404" s="7" t="s">
        <v>684</v>
      </c>
      <c r="N2404" s="7" t="s">
        <v>719</v>
      </c>
      <c r="O2404" s="7" t="s">
        <v>686</v>
      </c>
    </row>
    <row r="2405" spans="2:15" ht="15">
      <c r="B2405" s="6" t="s">
        <v>114</v>
      </c>
      <c r="C2405" s="7" t="s">
        <v>700</v>
      </c>
      <c r="D2405" s="7" t="s">
        <v>661</v>
      </c>
      <c r="E2405" s="7">
        <v>20.591777377128597</v>
      </c>
      <c r="F2405" s="7">
        <v>6.7681899212438781</v>
      </c>
      <c r="G2405" s="7">
        <v>21.675555133819579</v>
      </c>
      <c r="H2405" s="7">
        <v>0.95</v>
      </c>
      <c r="I2405" s="7">
        <v>20.591777377128597</v>
      </c>
      <c r="J2405" s="7">
        <v>6.7681899212438781</v>
      </c>
      <c r="K2405" s="7">
        <v>21.675555133819579</v>
      </c>
      <c r="L2405" s="7">
        <v>0.95</v>
      </c>
      <c r="M2405" s="7" t="s">
        <v>684</v>
      </c>
      <c r="N2405" s="7" t="s">
        <v>719</v>
      </c>
      <c r="O2405" s="7" t="s">
        <v>686</v>
      </c>
    </row>
    <row r="2406" spans="2:15" ht="15">
      <c r="B2406" s="6" t="s">
        <v>114</v>
      </c>
      <c r="C2406" s="7" t="s">
        <v>701</v>
      </c>
      <c r="D2406" s="7" t="s">
        <v>661</v>
      </c>
      <c r="E2406" s="7">
        <v>23.88933356285095</v>
      </c>
      <c r="F2406" s="7">
        <v>7.8520442254250495</v>
      </c>
      <c r="G2406" s="7">
        <v>25.146666908264159</v>
      </c>
      <c r="H2406" s="7">
        <v>0.95</v>
      </c>
      <c r="I2406" s="7">
        <v>23.88933356285095</v>
      </c>
      <c r="J2406" s="7">
        <v>7.8520442254250495</v>
      </c>
      <c r="K2406" s="7">
        <v>25.146666908264159</v>
      </c>
      <c r="L2406" s="7">
        <v>0.95</v>
      </c>
      <c r="M2406" s="7" t="s">
        <v>684</v>
      </c>
      <c r="N2406" s="7" t="s">
        <v>719</v>
      </c>
      <c r="O2406" s="7" t="s">
        <v>686</v>
      </c>
    </row>
    <row r="2407" spans="2:15" ht="15">
      <c r="B2407" s="6" t="s">
        <v>148</v>
      </c>
      <c r="C2407" s="7" t="s">
        <v>683</v>
      </c>
      <c r="D2407" s="7" t="s">
        <v>661</v>
      </c>
      <c r="E2407" s="7" t="s">
        <v>661</v>
      </c>
      <c r="F2407" s="7" t="s">
        <v>661</v>
      </c>
      <c r="G2407" s="7" t="s">
        <v>661</v>
      </c>
      <c r="H2407" s="7" t="s">
        <v>661</v>
      </c>
      <c r="I2407" s="7" t="s">
        <v>661</v>
      </c>
      <c r="J2407" s="7" t="s">
        <v>661</v>
      </c>
      <c r="K2407" s="7" t="s">
        <v>661</v>
      </c>
      <c r="L2407" s="7" t="s">
        <v>661</v>
      </c>
      <c r="M2407" s="7" t="s">
        <v>684</v>
      </c>
      <c r="N2407" s="7" t="s">
        <v>719</v>
      </c>
      <c r="O2407" s="7" t="s">
        <v>686</v>
      </c>
    </row>
    <row r="2408" spans="2:15" ht="15">
      <c r="B2408" s="6" t="s">
        <v>148</v>
      </c>
      <c r="C2408" s="7" t="s">
        <v>687</v>
      </c>
      <c r="D2408" s="7" t="s">
        <v>661</v>
      </c>
      <c r="E2408" s="7" t="s">
        <v>661</v>
      </c>
      <c r="F2408" s="7" t="s">
        <v>661</v>
      </c>
      <c r="G2408" s="7" t="s">
        <v>661</v>
      </c>
      <c r="H2408" s="7" t="s">
        <v>661</v>
      </c>
      <c r="I2408" s="7" t="s">
        <v>661</v>
      </c>
      <c r="J2408" s="7" t="s">
        <v>661</v>
      </c>
      <c r="K2408" s="7" t="s">
        <v>661</v>
      </c>
      <c r="L2408" s="7" t="s">
        <v>661</v>
      </c>
      <c r="M2408" s="7" t="s">
        <v>684</v>
      </c>
      <c r="N2408" s="7" t="s">
        <v>719</v>
      </c>
      <c r="O2408" s="7" t="s">
        <v>686</v>
      </c>
    </row>
    <row r="2409" spans="2:15" ht="15">
      <c r="B2409" s="6" t="s">
        <v>148</v>
      </c>
      <c r="C2409" s="7" t="s">
        <v>688</v>
      </c>
      <c r="D2409" s="7" t="s">
        <v>661</v>
      </c>
      <c r="E2409" s="7" t="s">
        <v>661</v>
      </c>
      <c r="F2409" s="7" t="s">
        <v>661</v>
      </c>
      <c r="G2409" s="7" t="s">
        <v>661</v>
      </c>
      <c r="H2409" s="7" t="s">
        <v>661</v>
      </c>
      <c r="I2409" s="7" t="s">
        <v>661</v>
      </c>
      <c r="J2409" s="7" t="s">
        <v>661</v>
      </c>
      <c r="K2409" s="7" t="s">
        <v>661</v>
      </c>
      <c r="L2409" s="7" t="s">
        <v>661</v>
      </c>
      <c r="M2409" s="7" t="s">
        <v>684</v>
      </c>
      <c r="N2409" s="7" t="s">
        <v>719</v>
      </c>
      <c r="O2409" s="7" t="s">
        <v>686</v>
      </c>
    </row>
    <row r="2410" spans="2:15" ht="15">
      <c r="B2410" s="6" t="s">
        <v>148</v>
      </c>
      <c r="C2410" s="7" t="s">
        <v>689</v>
      </c>
      <c r="D2410" s="7">
        <v>3.722</v>
      </c>
      <c r="E2410" s="7">
        <v>3.36</v>
      </c>
      <c r="F2410" s="7">
        <v>1.6011508361175726</v>
      </c>
      <c r="G2410" s="7">
        <v>3.722</v>
      </c>
      <c r="H2410" s="7">
        <v>0.90274046211714132</v>
      </c>
      <c r="I2410" s="7">
        <v>3.36</v>
      </c>
      <c r="J2410" s="7">
        <v>1.6011508361175726</v>
      </c>
      <c r="K2410" s="7">
        <v>3.722</v>
      </c>
      <c r="L2410" s="7">
        <v>0.90274046211714132</v>
      </c>
      <c r="M2410" s="7" t="s">
        <v>684</v>
      </c>
      <c r="N2410" s="7" t="s">
        <v>719</v>
      </c>
      <c r="O2410" s="7" t="s">
        <v>686</v>
      </c>
    </row>
    <row r="2411" spans="2:15" ht="15">
      <c r="B2411" s="6" t="s">
        <v>148</v>
      </c>
      <c r="C2411" s="7" t="s">
        <v>690</v>
      </c>
      <c r="D2411" s="7">
        <v>4.2309999999999999</v>
      </c>
      <c r="E2411" s="7">
        <v>4.08</v>
      </c>
      <c r="F2411" s="7">
        <v>1.1202504184333064</v>
      </c>
      <c r="G2411" s="7">
        <v>4.2309999999999999</v>
      </c>
      <c r="H2411" s="7">
        <v>0.96431103757976844</v>
      </c>
      <c r="I2411" s="7">
        <v>4.08</v>
      </c>
      <c r="J2411" s="7">
        <v>1.1202504184333064</v>
      </c>
      <c r="K2411" s="7">
        <v>4.2309999999999999</v>
      </c>
      <c r="L2411" s="7">
        <v>0.96431103757976844</v>
      </c>
      <c r="M2411" s="7" t="s">
        <v>684</v>
      </c>
      <c r="N2411" s="7" t="s">
        <v>719</v>
      </c>
      <c r="O2411" s="7" t="s">
        <v>686</v>
      </c>
    </row>
    <row r="2412" spans="2:15" ht="15">
      <c r="B2412" s="6" t="s">
        <v>148</v>
      </c>
      <c r="C2412" s="7" t="s">
        <v>691</v>
      </c>
      <c r="D2412" s="7">
        <v>5.9960000000000004</v>
      </c>
      <c r="E2412" s="7">
        <v>5.84</v>
      </c>
      <c r="F2412" s="7">
        <v>1.3588289075523865</v>
      </c>
      <c r="G2412" s="7">
        <v>5.9960000000000004</v>
      </c>
      <c r="H2412" s="7">
        <v>0.97398265510340221</v>
      </c>
      <c r="I2412" s="7">
        <v>5.84</v>
      </c>
      <c r="J2412" s="7">
        <v>1.3588289075523865</v>
      </c>
      <c r="K2412" s="7">
        <v>5.9960000000000004</v>
      </c>
      <c r="L2412" s="7">
        <v>0.97398265510340221</v>
      </c>
      <c r="M2412" s="7" t="s">
        <v>684</v>
      </c>
      <c r="N2412" s="7" t="s">
        <v>719</v>
      </c>
      <c r="O2412" s="7" t="s">
        <v>686</v>
      </c>
    </row>
    <row r="2413" spans="2:15" ht="15">
      <c r="B2413" s="6" t="s">
        <v>148</v>
      </c>
      <c r="C2413" s="7" t="s">
        <v>692</v>
      </c>
      <c r="D2413" s="7" t="s">
        <v>661</v>
      </c>
      <c r="E2413" s="7">
        <v>11.540181836124418</v>
      </c>
      <c r="F2413" s="7">
        <v>2.6851254584480837</v>
      </c>
      <c r="G2413" s="7">
        <v>11.848446967363358</v>
      </c>
      <c r="H2413" s="7">
        <v>0.97398265510340221</v>
      </c>
      <c r="I2413" s="7">
        <v>11.540181836124418</v>
      </c>
      <c r="J2413" s="7">
        <v>2.6851254584480837</v>
      </c>
      <c r="K2413" s="7">
        <v>11.848446967363358</v>
      </c>
      <c r="L2413" s="7">
        <v>0.97398265510340221</v>
      </c>
      <c r="M2413" s="7" t="s">
        <v>684</v>
      </c>
      <c r="N2413" s="7" t="s">
        <v>719</v>
      </c>
      <c r="O2413" s="7" t="s">
        <v>686</v>
      </c>
    </row>
    <row r="2414" spans="2:15" ht="15">
      <c r="B2414" s="6" t="s">
        <v>148</v>
      </c>
      <c r="C2414" s="7" t="s">
        <v>693</v>
      </c>
      <c r="D2414" s="7" t="s">
        <v>661</v>
      </c>
      <c r="E2414" s="7">
        <v>14.315434941558379</v>
      </c>
      <c r="F2414" s="7">
        <v>3.3308607573244853</v>
      </c>
      <c r="G2414" s="7">
        <v>14.697833546161652</v>
      </c>
      <c r="H2414" s="7">
        <v>0.97398265510340221</v>
      </c>
      <c r="I2414" s="7">
        <v>14.315434941558379</v>
      </c>
      <c r="J2414" s="7">
        <v>3.3308607573244853</v>
      </c>
      <c r="K2414" s="7">
        <v>14.697833546161652</v>
      </c>
      <c r="L2414" s="7">
        <v>0.97398265510340221</v>
      </c>
      <c r="M2414" s="7" t="s">
        <v>684</v>
      </c>
      <c r="N2414" s="7" t="s">
        <v>719</v>
      </c>
      <c r="O2414" s="7" t="s">
        <v>686</v>
      </c>
    </row>
    <row r="2415" spans="2:15" ht="15">
      <c r="B2415" s="6" t="s">
        <v>148</v>
      </c>
      <c r="C2415" s="7" t="s">
        <v>694</v>
      </c>
      <c r="D2415" s="7" t="s">
        <v>661</v>
      </c>
      <c r="E2415" s="7">
        <v>18.230105067450975</v>
      </c>
      <c r="F2415" s="7">
        <v>4.2417112591386283</v>
      </c>
      <c r="G2415" s="7">
        <v>18.717073627471926</v>
      </c>
      <c r="H2415" s="7">
        <v>0.97398265510340221</v>
      </c>
      <c r="I2415" s="7">
        <v>18.230105067450975</v>
      </c>
      <c r="J2415" s="7">
        <v>4.2417112591386283</v>
      </c>
      <c r="K2415" s="7">
        <v>18.717073627471926</v>
      </c>
      <c r="L2415" s="7">
        <v>0.97398265510340221</v>
      </c>
      <c r="M2415" s="7" t="s">
        <v>684</v>
      </c>
      <c r="N2415" s="7" t="s">
        <v>719</v>
      </c>
      <c r="O2415" s="7" t="s">
        <v>686</v>
      </c>
    </row>
    <row r="2416" spans="2:15" ht="15">
      <c r="B2416" s="6" t="s">
        <v>148</v>
      </c>
      <c r="C2416" s="7" t="s">
        <v>695</v>
      </c>
      <c r="D2416" s="7" t="s">
        <v>661</v>
      </c>
      <c r="E2416" s="7">
        <v>22.149800860562113</v>
      </c>
      <c r="F2416" s="7">
        <v>5.1537311140172024</v>
      </c>
      <c r="G2416" s="7">
        <v>22.741473623275759</v>
      </c>
      <c r="H2416" s="7">
        <v>0.97398265510340221</v>
      </c>
      <c r="I2416" s="7">
        <v>22.149800860562113</v>
      </c>
      <c r="J2416" s="7">
        <v>5.1537311140172024</v>
      </c>
      <c r="K2416" s="7">
        <v>22.741473623275759</v>
      </c>
      <c r="L2416" s="7">
        <v>0.97398265510340221</v>
      </c>
      <c r="M2416" s="7" t="s">
        <v>684</v>
      </c>
      <c r="N2416" s="7" t="s">
        <v>719</v>
      </c>
      <c r="O2416" s="7" t="s">
        <v>686</v>
      </c>
    </row>
    <row r="2417" spans="2:15" ht="15">
      <c r="B2417" s="6" t="s">
        <v>148</v>
      </c>
      <c r="C2417" s="7" t="s">
        <v>696</v>
      </c>
      <c r="D2417" s="7" t="s">
        <v>661</v>
      </c>
      <c r="E2417" s="7">
        <v>25.65828167567339</v>
      </c>
      <c r="F2417" s="7">
        <v>5.9700710375045576</v>
      </c>
      <c r="G2417" s="7">
        <v>26.343674131393435</v>
      </c>
      <c r="H2417" s="7">
        <v>0.97398265510340221</v>
      </c>
      <c r="I2417" s="7">
        <v>25.65828167567339</v>
      </c>
      <c r="J2417" s="7">
        <v>5.9700710375045576</v>
      </c>
      <c r="K2417" s="7">
        <v>26.343674131393435</v>
      </c>
      <c r="L2417" s="7">
        <v>0.97398265510340221</v>
      </c>
      <c r="M2417" s="7" t="s">
        <v>684</v>
      </c>
      <c r="N2417" s="7" t="s">
        <v>719</v>
      </c>
      <c r="O2417" s="7" t="s">
        <v>686</v>
      </c>
    </row>
    <row r="2418" spans="2:15" ht="15">
      <c r="B2418" s="6" t="s">
        <v>148</v>
      </c>
      <c r="C2418" s="7" t="s">
        <v>697</v>
      </c>
      <c r="D2418" s="7" t="s">
        <v>661</v>
      </c>
      <c r="E2418" s="7">
        <v>28.403938785983055</v>
      </c>
      <c r="F2418" s="7">
        <v>6.6089200532092729</v>
      </c>
      <c r="G2418" s="7">
        <v>29.162674137115481</v>
      </c>
      <c r="H2418" s="7">
        <v>0.97398265510340221</v>
      </c>
      <c r="I2418" s="7">
        <v>28.403938785983055</v>
      </c>
      <c r="J2418" s="7">
        <v>6.6089200532092729</v>
      </c>
      <c r="K2418" s="7">
        <v>29.162674137115481</v>
      </c>
      <c r="L2418" s="7">
        <v>0.97398265510340221</v>
      </c>
      <c r="M2418" s="7" t="s">
        <v>684</v>
      </c>
      <c r="N2418" s="7" t="s">
        <v>719</v>
      </c>
      <c r="O2418" s="7" t="s">
        <v>686</v>
      </c>
    </row>
    <row r="2419" spans="2:15" ht="15">
      <c r="B2419" s="6" t="s">
        <v>148</v>
      </c>
      <c r="C2419" s="7" t="s">
        <v>698</v>
      </c>
      <c r="D2419" s="7" t="s">
        <v>661</v>
      </c>
      <c r="E2419" s="7">
        <v>30.386773584784468</v>
      </c>
      <c r="F2419" s="7">
        <v>7.0702784853175293</v>
      </c>
      <c r="G2419" s="7">
        <v>31.198475070953371</v>
      </c>
      <c r="H2419" s="7">
        <v>0.97398265510340221</v>
      </c>
      <c r="I2419" s="7">
        <v>30.386773584784468</v>
      </c>
      <c r="J2419" s="7">
        <v>7.0702784853175293</v>
      </c>
      <c r="K2419" s="7">
        <v>31.198475070953371</v>
      </c>
      <c r="L2419" s="7">
        <v>0.97398265510340221</v>
      </c>
      <c r="M2419" s="7" t="s">
        <v>684</v>
      </c>
      <c r="N2419" s="7" t="s">
        <v>719</v>
      </c>
      <c r="O2419" s="7" t="s">
        <v>686</v>
      </c>
    </row>
    <row r="2420" spans="2:15" ht="15">
      <c r="B2420" s="6" t="s">
        <v>148</v>
      </c>
      <c r="C2420" s="7" t="s">
        <v>699</v>
      </c>
      <c r="D2420" s="7" t="s">
        <v>661</v>
      </c>
      <c r="E2420" s="7">
        <v>31.606783982137586</v>
      </c>
      <c r="F2420" s="7">
        <v>7.3541458475500399</v>
      </c>
      <c r="G2420" s="7">
        <v>32.451074787139895</v>
      </c>
      <c r="H2420" s="7">
        <v>0.97398265510340221</v>
      </c>
      <c r="I2420" s="7">
        <v>31.606783982137586</v>
      </c>
      <c r="J2420" s="7">
        <v>7.3541458475500399</v>
      </c>
      <c r="K2420" s="7">
        <v>32.451074787139895</v>
      </c>
      <c r="L2420" s="7">
        <v>0.97398265510340221</v>
      </c>
      <c r="M2420" s="7" t="s">
        <v>684</v>
      </c>
      <c r="N2420" s="7" t="s">
        <v>719</v>
      </c>
      <c r="O2420" s="7" t="s">
        <v>686</v>
      </c>
    </row>
    <row r="2421" spans="2:15" ht="15">
      <c r="B2421" s="6" t="s">
        <v>148</v>
      </c>
      <c r="C2421" s="7" t="s">
        <v>700</v>
      </c>
      <c r="D2421" s="7" t="s">
        <v>661</v>
      </c>
      <c r="E2421" s="7">
        <v>32.330452660171886</v>
      </c>
      <c r="F2421" s="7">
        <v>7.5225263131670195</v>
      </c>
      <c r="G2421" s="7">
        <v>33.194074340820315</v>
      </c>
      <c r="H2421" s="7">
        <v>0.97398265510340221</v>
      </c>
      <c r="I2421" s="7">
        <v>32.330452660171886</v>
      </c>
      <c r="J2421" s="7">
        <v>7.5225263131670195</v>
      </c>
      <c r="K2421" s="7">
        <v>33.194074340820315</v>
      </c>
      <c r="L2421" s="7">
        <v>0.97398265510340221</v>
      </c>
      <c r="M2421" s="7" t="s">
        <v>684</v>
      </c>
      <c r="N2421" s="7" t="s">
        <v>719</v>
      </c>
      <c r="O2421" s="7" t="s">
        <v>686</v>
      </c>
    </row>
    <row r="2422" spans="2:15" ht="15">
      <c r="B2422" s="6" t="s">
        <v>148</v>
      </c>
      <c r="C2422" s="7" t="s">
        <v>701</v>
      </c>
      <c r="D2422" s="7" t="s">
        <v>661</v>
      </c>
      <c r="E2422" s="7">
        <v>32.330452660171886</v>
      </c>
      <c r="F2422" s="7">
        <v>7.5225263131670195</v>
      </c>
      <c r="G2422" s="7">
        <v>33.194074340820315</v>
      </c>
      <c r="H2422" s="7">
        <v>0.97398265510340221</v>
      </c>
      <c r="I2422" s="7">
        <v>32.330452660171886</v>
      </c>
      <c r="J2422" s="7">
        <v>7.5225263131670195</v>
      </c>
      <c r="K2422" s="7">
        <v>33.194074340820315</v>
      </c>
      <c r="L2422" s="7">
        <v>0.97398265510340221</v>
      </c>
      <c r="M2422" s="7" t="s">
        <v>684</v>
      </c>
      <c r="N2422" s="7" t="s">
        <v>719</v>
      </c>
      <c r="O2422" s="7" t="s">
        <v>686</v>
      </c>
    </row>
    <row r="2423" spans="2:15" ht="15">
      <c r="B2423" s="6" t="s">
        <v>157</v>
      </c>
      <c r="C2423" s="7" t="s">
        <v>683</v>
      </c>
      <c r="D2423" s="7" t="s">
        <v>661</v>
      </c>
      <c r="E2423" s="7" t="s">
        <v>661</v>
      </c>
      <c r="F2423" s="7" t="s">
        <v>661</v>
      </c>
      <c r="G2423" s="7" t="s">
        <v>661</v>
      </c>
      <c r="H2423" s="7" t="s">
        <v>661</v>
      </c>
      <c r="I2423" s="7" t="s">
        <v>661</v>
      </c>
      <c r="J2423" s="7" t="s">
        <v>661</v>
      </c>
      <c r="K2423" s="7" t="s">
        <v>661</v>
      </c>
      <c r="L2423" s="7" t="s">
        <v>661</v>
      </c>
      <c r="M2423" s="7" t="s">
        <v>684</v>
      </c>
      <c r="N2423" s="7" t="s">
        <v>719</v>
      </c>
      <c r="O2423" s="7" t="s">
        <v>686</v>
      </c>
    </row>
    <row r="2424" spans="2:15" ht="15">
      <c r="B2424" s="6" t="s">
        <v>157</v>
      </c>
      <c r="C2424" s="7" t="s">
        <v>687</v>
      </c>
      <c r="D2424" s="7" t="s">
        <v>661</v>
      </c>
      <c r="E2424" s="7" t="s">
        <v>661</v>
      </c>
      <c r="F2424" s="7" t="s">
        <v>661</v>
      </c>
      <c r="G2424" s="7" t="s">
        <v>661</v>
      </c>
      <c r="H2424" s="7" t="s">
        <v>661</v>
      </c>
      <c r="I2424" s="7" t="s">
        <v>661</v>
      </c>
      <c r="J2424" s="7" t="s">
        <v>661</v>
      </c>
      <c r="K2424" s="7" t="s">
        <v>661</v>
      </c>
      <c r="L2424" s="7" t="s">
        <v>661</v>
      </c>
      <c r="M2424" s="7" t="s">
        <v>684</v>
      </c>
      <c r="N2424" s="7" t="s">
        <v>719</v>
      </c>
      <c r="O2424" s="7" t="s">
        <v>686</v>
      </c>
    </row>
    <row r="2425" spans="2:15" ht="15">
      <c r="B2425" s="6" t="s">
        <v>157</v>
      </c>
      <c r="C2425" s="7" t="s">
        <v>688</v>
      </c>
      <c r="D2425" s="7" t="s">
        <v>661</v>
      </c>
      <c r="E2425" s="7" t="s">
        <v>661</v>
      </c>
      <c r="F2425" s="7" t="s">
        <v>661</v>
      </c>
      <c r="G2425" s="7" t="s">
        <v>661</v>
      </c>
      <c r="H2425" s="7" t="s">
        <v>661</v>
      </c>
      <c r="I2425" s="7" t="s">
        <v>661</v>
      </c>
      <c r="J2425" s="7" t="s">
        <v>661</v>
      </c>
      <c r="K2425" s="7" t="s">
        <v>661</v>
      </c>
      <c r="L2425" s="7" t="s">
        <v>661</v>
      </c>
      <c r="M2425" s="7" t="s">
        <v>684</v>
      </c>
      <c r="N2425" s="7" t="s">
        <v>719</v>
      </c>
      <c r="O2425" s="7" t="s">
        <v>686</v>
      </c>
    </row>
    <row r="2426" spans="2:15" ht="15">
      <c r="B2426" s="6" t="s">
        <v>157</v>
      </c>
      <c r="C2426" s="7" t="s">
        <v>689</v>
      </c>
      <c r="D2426" s="7" t="s">
        <v>661</v>
      </c>
      <c r="E2426" s="7" t="s">
        <v>661</v>
      </c>
      <c r="F2426" s="7" t="s">
        <v>661</v>
      </c>
      <c r="G2426" s="7" t="s">
        <v>661</v>
      </c>
      <c r="H2426" s="7" t="s">
        <v>661</v>
      </c>
      <c r="I2426" s="7" t="s">
        <v>661</v>
      </c>
      <c r="J2426" s="7" t="s">
        <v>661</v>
      </c>
      <c r="K2426" s="7" t="s">
        <v>661</v>
      </c>
      <c r="L2426" s="7" t="s">
        <v>661</v>
      </c>
      <c r="M2426" s="7" t="s">
        <v>684</v>
      </c>
      <c r="N2426" s="7" t="s">
        <v>719</v>
      </c>
      <c r="O2426" s="7" t="s">
        <v>686</v>
      </c>
    </row>
    <row r="2427" spans="2:15" ht="15">
      <c r="B2427" s="6" t="s">
        <v>157</v>
      </c>
      <c r="C2427" s="7" t="s">
        <v>690</v>
      </c>
      <c r="D2427" s="7" t="s">
        <v>661</v>
      </c>
      <c r="E2427" s="7" t="s">
        <v>661</v>
      </c>
      <c r="F2427" s="7" t="s">
        <v>661</v>
      </c>
      <c r="G2427" s="7" t="s">
        <v>661</v>
      </c>
      <c r="H2427" s="7" t="s">
        <v>661</v>
      </c>
      <c r="I2427" s="7" t="s">
        <v>661</v>
      </c>
      <c r="J2427" s="7" t="s">
        <v>661</v>
      </c>
      <c r="K2427" s="7" t="s">
        <v>661</v>
      </c>
      <c r="L2427" s="7" t="s">
        <v>661</v>
      </c>
      <c r="M2427" s="7" t="s">
        <v>684</v>
      </c>
      <c r="N2427" s="7" t="s">
        <v>719</v>
      </c>
      <c r="O2427" s="7" t="s">
        <v>686</v>
      </c>
    </row>
    <row r="2428" spans="2:15" ht="15">
      <c r="B2428" s="6" t="s">
        <v>157</v>
      </c>
      <c r="C2428" s="7" t="s">
        <v>691</v>
      </c>
      <c r="D2428" s="7" t="s">
        <v>661</v>
      </c>
      <c r="E2428" s="7" t="s">
        <v>661</v>
      </c>
      <c r="F2428" s="7" t="s">
        <v>661</v>
      </c>
      <c r="G2428" s="7" t="s">
        <v>661</v>
      </c>
      <c r="H2428" s="7" t="s">
        <v>661</v>
      </c>
      <c r="I2428" s="7" t="s">
        <v>661</v>
      </c>
      <c r="J2428" s="7" t="s">
        <v>661</v>
      </c>
      <c r="K2428" s="7" t="s">
        <v>661</v>
      </c>
      <c r="L2428" s="7" t="s">
        <v>661</v>
      </c>
      <c r="M2428" s="7" t="s">
        <v>684</v>
      </c>
      <c r="N2428" s="7" t="s">
        <v>719</v>
      </c>
      <c r="O2428" s="7" t="s">
        <v>686</v>
      </c>
    </row>
    <row r="2429" spans="2:15" ht="15">
      <c r="B2429" s="6" t="s">
        <v>157</v>
      </c>
      <c r="C2429" s="7" t="s">
        <v>692</v>
      </c>
      <c r="D2429" s="7" t="s">
        <v>661</v>
      </c>
      <c r="E2429" s="7" t="s">
        <v>661</v>
      </c>
      <c r="F2429" s="7" t="s">
        <v>661</v>
      </c>
      <c r="G2429" s="7" t="s">
        <v>661</v>
      </c>
      <c r="H2429" s="7" t="s">
        <v>661</v>
      </c>
      <c r="I2429" s="7" t="s">
        <v>661</v>
      </c>
      <c r="J2429" s="7" t="s">
        <v>661</v>
      </c>
      <c r="K2429" s="7" t="s">
        <v>661</v>
      </c>
      <c r="L2429" s="7" t="s">
        <v>661</v>
      </c>
      <c r="M2429" s="7" t="s">
        <v>684</v>
      </c>
      <c r="N2429" s="7" t="s">
        <v>719</v>
      </c>
      <c r="O2429" s="7" t="s">
        <v>686</v>
      </c>
    </row>
    <row r="2430" spans="2:15" ht="15">
      <c r="B2430" s="6" t="s">
        <v>157</v>
      </c>
      <c r="C2430" s="7" t="s">
        <v>693</v>
      </c>
      <c r="D2430" s="7" t="s">
        <v>661</v>
      </c>
      <c r="E2430" s="7" t="s">
        <v>661</v>
      </c>
      <c r="F2430" s="7" t="s">
        <v>661</v>
      </c>
      <c r="G2430" s="7" t="s">
        <v>661</v>
      </c>
      <c r="H2430" s="7" t="s">
        <v>661</v>
      </c>
      <c r="I2430" s="7" t="s">
        <v>661</v>
      </c>
      <c r="J2430" s="7" t="s">
        <v>661</v>
      </c>
      <c r="K2430" s="7" t="s">
        <v>661</v>
      </c>
      <c r="L2430" s="7" t="s">
        <v>661</v>
      </c>
      <c r="M2430" s="7" t="s">
        <v>684</v>
      </c>
      <c r="N2430" s="7" t="s">
        <v>719</v>
      </c>
      <c r="O2430" s="7" t="s">
        <v>686</v>
      </c>
    </row>
    <row r="2431" spans="2:15" ht="15">
      <c r="B2431" s="6" t="s">
        <v>157</v>
      </c>
      <c r="C2431" s="7" t="s">
        <v>694</v>
      </c>
      <c r="D2431" s="7" t="s">
        <v>661</v>
      </c>
      <c r="E2431" s="7" t="s">
        <v>661</v>
      </c>
      <c r="F2431" s="7" t="s">
        <v>661</v>
      </c>
      <c r="G2431" s="7" t="s">
        <v>661</v>
      </c>
      <c r="H2431" s="7" t="s">
        <v>661</v>
      </c>
      <c r="I2431" s="7" t="s">
        <v>661</v>
      </c>
      <c r="J2431" s="7" t="s">
        <v>661</v>
      </c>
      <c r="K2431" s="7" t="s">
        <v>661</v>
      </c>
      <c r="L2431" s="7" t="s">
        <v>661</v>
      </c>
      <c r="M2431" s="7" t="s">
        <v>684</v>
      </c>
      <c r="N2431" s="7" t="s">
        <v>719</v>
      </c>
      <c r="O2431" s="7" t="s">
        <v>686</v>
      </c>
    </row>
    <row r="2432" spans="2:15" ht="15">
      <c r="B2432" s="6" t="s">
        <v>157</v>
      </c>
      <c r="C2432" s="7" t="s">
        <v>695</v>
      </c>
      <c r="D2432" s="7" t="s">
        <v>661</v>
      </c>
      <c r="E2432" s="7">
        <v>0.46080002188682556</v>
      </c>
      <c r="F2432" s="7">
        <v>0.22317563650955591</v>
      </c>
      <c r="G2432" s="7">
        <v>0.51200002431869507</v>
      </c>
      <c r="H2432" s="7">
        <v>0.9</v>
      </c>
      <c r="I2432" s="7">
        <v>0.46080002188682556</v>
      </c>
      <c r="J2432" s="7">
        <v>0.22317563650955591</v>
      </c>
      <c r="K2432" s="7">
        <v>0.51200002431869507</v>
      </c>
      <c r="L2432" s="7">
        <v>0.9</v>
      </c>
      <c r="M2432" s="7" t="s">
        <v>684</v>
      </c>
      <c r="N2432" s="7" t="s">
        <v>719</v>
      </c>
      <c r="O2432" s="7" t="s">
        <v>686</v>
      </c>
    </row>
    <row r="2433" spans="2:15" ht="15">
      <c r="B2433" s="6" t="s">
        <v>157</v>
      </c>
      <c r="C2433" s="7" t="s">
        <v>696</v>
      </c>
      <c r="D2433" s="7" t="s">
        <v>661</v>
      </c>
      <c r="E2433" s="7">
        <v>1.8432000875473022</v>
      </c>
      <c r="F2433" s="7">
        <v>0.89270254603822363</v>
      </c>
      <c r="G2433" s="7">
        <v>2.0480000972747803</v>
      </c>
      <c r="H2433" s="7">
        <v>0.9</v>
      </c>
      <c r="I2433" s="7">
        <v>1.8432000875473022</v>
      </c>
      <c r="J2433" s="7">
        <v>0.89270254603822363</v>
      </c>
      <c r="K2433" s="7">
        <v>2.0480000972747803</v>
      </c>
      <c r="L2433" s="7">
        <v>0.9</v>
      </c>
      <c r="M2433" s="7" t="s">
        <v>684</v>
      </c>
      <c r="N2433" s="7" t="s">
        <v>719</v>
      </c>
      <c r="O2433" s="7" t="s">
        <v>686</v>
      </c>
    </row>
    <row r="2434" spans="2:15" ht="15">
      <c r="B2434" s="6" t="s">
        <v>157</v>
      </c>
      <c r="C2434" s="7" t="s">
        <v>697</v>
      </c>
      <c r="D2434" s="7" t="s">
        <v>661</v>
      </c>
      <c r="E2434" s="7">
        <v>3.9168002128601076</v>
      </c>
      <c r="F2434" s="7">
        <v>1.8969929233217562</v>
      </c>
      <c r="G2434" s="7">
        <v>4.3520002365112305</v>
      </c>
      <c r="H2434" s="7">
        <v>0.9</v>
      </c>
      <c r="I2434" s="7">
        <v>3.9168002128601076</v>
      </c>
      <c r="J2434" s="7">
        <v>1.8969929233217562</v>
      </c>
      <c r="K2434" s="7">
        <v>4.3520002365112305</v>
      </c>
      <c r="L2434" s="7">
        <v>0.9</v>
      </c>
      <c r="M2434" s="7" t="s">
        <v>684</v>
      </c>
      <c r="N2434" s="7" t="s">
        <v>719</v>
      </c>
      <c r="O2434" s="7" t="s">
        <v>686</v>
      </c>
    </row>
    <row r="2435" spans="2:15" ht="15">
      <c r="B2435" s="6" t="s">
        <v>157</v>
      </c>
      <c r="C2435" s="7" t="s">
        <v>698</v>
      </c>
      <c r="D2435" s="7" t="s">
        <v>661</v>
      </c>
      <c r="E2435" s="7">
        <v>5.2992000102996828</v>
      </c>
      <c r="F2435" s="7">
        <v>2.5665197029451119</v>
      </c>
      <c r="G2435" s="7">
        <v>5.8880000114440918</v>
      </c>
      <c r="H2435" s="7">
        <v>0.9</v>
      </c>
      <c r="I2435" s="7">
        <v>5.2992000102996828</v>
      </c>
      <c r="J2435" s="7">
        <v>2.5665197029451119</v>
      </c>
      <c r="K2435" s="7">
        <v>5.8880000114440918</v>
      </c>
      <c r="L2435" s="7">
        <v>0.9</v>
      </c>
      <c r="M2435" s="7" t="s">
        <v>684</v>
      </c>
      <c r="N2435" s="7" t="s">
        <v>719</v>
      </c>
      <c r="O2435" s="7" t="s">
        <v>686</v>
      </c>
    </row>
    <row r="2436" spans="2:15" ht="15">
      <c r="B2436" s="6" t="s">
        <v>157</v>
      </c>
      <c r="C2436" s="7" t="s">
        <v>699</v>
      </c>
      <c r="D2436" s="7" t="s">
        <v>661</v>
      </c>
      <c r="E2436" s="7">
        <v>5.760000085830689</v>
      </c>
      <c r="F2436" s="7">
        <v>2.7896953654357293</v>
      </c>
      <c r="G2436" s="7">
        <v>6.4000000953674316</v>
      </c>
      <c r="H2436" s="7">
        <v>0.9</v>
      </c>
      <c r="I2436" s="7">
        <v>5.760000085830689</v>
      </c>
      <c r="J2436" s="7">
        <v>2.7896953654357293</v>
      </c>
      <c r="K2436" s="7">
        <v>6.4000000953674316</v>
      </c>
      <c r="L2436" s="7">
        <v>0.9</v>
      </c>
      <c r="M2436" s="7" t="s">
        <v>684</v>
      </c>
      <c r="N2436" s="7" t="s">
        <v>719</v>
      </c>
      <c r="O2436" s="7" t="s">
        <v>686</v>
      </c>
    </row>
    <row r="2437" spans="2:15" ht="15">
      <c r="B2437" s="6" t="s">
        <v>157</v>
      </c>
      <c r="C2437" s="7" t="s">
        <v>700</v>
      </c>
      <c r="D2437" s="7" t="s">
        <v>661</v>
      </c>
      <c r="E2437" s="7">
        <v>5.760000085830689</v>
      </c>
      <c r="F2437" s="7">
        <v>2.7896953654357293</v>
      </c>
      <c r="G2437" s="7">
        <v>6.4000000953674316</v>
      </c>
      <c r="H2437" s="7">
        <v>0.9</v>
      </c>
      <c r="I2437" s="7">
        <v>5.760000085830689</v>
      </c>
      <c r="J2437" s="7">
        <v>2.7896953654357293</v>
      </c>
      <c r="K2437" s="7">
        <v>6.4000000953674316</v>
      </c>
      <c r="L2437" s="7">
        <v>0.9</v>
      </c>
      <c r="M2437" s="7" t="s">
        <v>684</v>
      </c>
      <c r="N2437" s="7" t="s">
        <v>719</v>
      </c>
      <c r="O2437" s="7" t="s">
        <v>686</v>
      </c>
    </row>
    <row r="2438" spans="2:15" ht="15">
      <c r="B2438" s="6" t="s">
        <v>157</v>
      </c>
      <c r="C2438" s="7" t="s">
        <v>701</v>
      </c>
      <c r="D2438" s="7" t="s">
        <v>661</v>
      </c>
      <c r="E2438" s="7">
        <v>5.760000085830689</v>
      </c>
      <c r="F2438" s="7">
        <v>2.7896953654357293</v>
      </c>
      <c r="G2438" s="7">
        <v>6.4000000953674316</v>
      </c>
      <c r="H2438" s="7">
        <v>0.9</v>
      </c>
      <c r="I2438" s="7">
        <v>5.760000085830689</v>
      </c>
      <c r="J2438" s="7">
        <v>2.7896953654357293</v>
      </c>
      <c r="K2438" s="7">
        <v>6.4000000953674316</v>
      </c>
      <c r="L2438" s="7">
        <v>0.9</v>
      </c>
      <c r="M2438" s="7" t="s">
        <v>684</v>
      </c>
      <c r="N2438" s="7" t="s">
        <v>719</v>
      </c>
      <c r="O2438" s="7" t="s">
        <v>686</v>
      </c>
    </row>
    <row r="2439" spans="2:15" ht="15">
      <c r="B2439" s="6" t="s">
        <v>631</v>
      </c>
      <c r="C2439" s="7" t="s">
        <v>683</v>
      </c>
      <c r="D2439" s="7" t="s">
        <v>661</v>
      </c>
      <c r="E2439" s="7" t="s">
        <v>661</v>
      </c>
      <c r="F2439" s="7" t="s">
        <v>661</v>
      </c>
      <c r="G2439" s="7" t="s">
        <v>661</v>
      </c>
      <c r="H2439" s="7" t="s">
        <v>661</v>
      </c>
      <c r="I2439" s="7" t="s">
        <v>661</v>
      </c>
      <c r="J2439" s="7" t="s">
        <v>661</v>
      </c>
      <c r="K2439" s="7" t="s">
        <v>661</v>
      </c>
      <c r="L2439" s="7" t="s">
        <v>661</v>
      </c>
      <c r="M2439" s="7" t="s">
        <v>684</v>
      </c>
      <c r="N2439" s="7" t="s">
        <v>719</v>
      </c>
      <c r="O2439" s="7" t="s">
        <v>686</v>
      </c>
    </row>
    <row r="2440" spans="2:15" ht="15">
      <c r="B2440" s="6" t="s">
        <v>631</v>
      </c>
      <c r="C2440" s="7" t="s">
        <v>687</v>
      </c>
      <c r="D2440" s="7" t="s">
        <v>661</v>
      </c>
      <c r="E2440" s="7" t="s">
        <v>661</v>
      </c>
      <c r="F2440" s="7" t="s">
        <v>661</v>
      </c>
      <c r="G2440" s="7" t="s">
        <v>661</v>
      </c>
      <c r="H2440" s="7" t="s">
        <v>661</v>
      </c>
      <c r="I2440" s="7" t="s">
        <v>661</v>
      </c>
      <c r="J2440" s="7" t="s">
        <v>661</v>
      </c>
      <c r="K2440" s="7" t="s">
        <v>661</v>
      </c>
      <c r="L2440" s="7" t="s">
        <v>661</v>
      </c>
      <c r="M2440" s="7" t="s">
        <v>684</v>
      </c>
      <c r="N2440" s="7" t="s">
        <v>719</v>
      </c>
      <c r="O2440" s="7" t="s">
        <v>686</v>
      </c>
    </row>
    <row r="2441" spans="2:15" ht="15">
      <c r="B2441" s="6" t="s">
        <v>631</v>
      </c>
      <c r="C2441" s="7" t="s">
        <v>688</v>
      </c>
      <c r="D2441" s="7" t="s">
        <v>661</v>
      </c>
      <c r="E2441" s="7" t="s">
        <v>661</v>
      </c>
      <c r="F2441" s="7" t="s">
        <v>661</v>
      </c>
      <c r="G2441" s="7" t="s">
        <v>661</v>
      </c>
      <c r="H2441" s="7" t="s">
        <v>661</v>
      </c>
      <c r="I2441" s="7" t="s">
        <v>661</v>
      </c>
      <c r="J2441" s="7" t="s">
        <v>661</v>
      </c>
      <c r="K2441" s="7" t="s">
        <v>661</v>
      </c>
      <c r="L2441" s="7" t="s">
        <v>661</v>
      </c>
      <c r="M2441" s="7" t="s">
        <v>684</v>
      </c>
      <c r="N2441" s="7" t="s">
        <v>719</v>
      </c>
      <c r="O2441" s="7" t="s">
        <v>686</v>
      </c>
    </row>
    <row r="2442" spans="2:15" ht="15">
      <c r="B2442" s="6" t="s">
        <v>631</v>
      </c>
      <c r="C2442" s="7" t="s">
        <v>689</v>
      </c>
      <c r="D2442" s="7">
        <v>3.722</v>
      </c>
      <c r="E2442" s="7">
        <v>3.36</v>
      </c>
      <c r="F2442" s="7">
        <v>1.6011508361175726</v>
      </c>
      <c r="G2442" s="7">
        <v>3.722</v>
      </c>
      <c r="H2442" s="7">
        <v>0.90274046211714132</v>
      </c>
      <c r="I2442" s="7">
        <v>3.36</v>
      </c>
      <c r="J2442" s="7">
        <v>1.6011508361175726</v>
      </c>
      <c r="K2442" s="7">
        <v>3.722</v>
      </c>
      <c r="L2442" s="7">
        <v>0.90274046211714132</v>
      </c>
      <c r="M2442" s="7" t="s">
        <v>684</v>
      </c>
      <c r="N2442" s="7" t="s">
        <v>719</v>
      </c>
      <c r="O2442" s="7" t="s">
        <v>686</v>
      </c>
    </row>
    <row r="2443" spans="2:15" ht="15">
      <c r="B2443" s="6" t="s">
        <v>631</v>
      </c>
      <c r="C2443" s="7" t="s">
        <v>690</v>
      </c>
      <c r="D2443" s="7">
        <v>4.2309999999999999</v>
      </c>
      <c r="E2443" s="7">
        <v>4.08</v>
      </c>
      <c r="F2443" s="7">
        <v>1.1202504184333064</v>
      </c>
      <c r="G2443" s="7">
        <v>4.2309999999999999</v>
      </c>
      <c r="H2443" s="7">
        <v>0.96431103757976844</v>
      </c>
      <c r="I2443" s="7">
        <v>4.08</v>
      </c>
      <c r="J2443" s="7">
        <v>1.1202504184333064</v>
      </c>
      <c r="K2443" s="7">
        <v>4.2309999999999999</v>
      </c>
      <c r="L2443" s="7">
        <v>0.96431103757976844</v>
      </c>
      <c r="M2443" s="7" t="s">
        <v>684</v>
      </c>
      <c r="N2443" s="7" t="s">
        <v>719</v>
      </c>
      <c r="O2443" s="7" t="s">
        <v>686</v>
      </c>
    </row>
    <row r="2444" spans="2:15" ht="15">
      <c r="B2444" s="6" t="s">
        <v>631</v>
      </c>
      <c r="C2444" s="7" t="s">
        <v>691</v>
      </c>
      <c r="D2444" s="7">
        <v>17.896999999999998</v>
      </c>
      <c r="E2444" s="7">
        <v>17.61</v>
      </c>
      <c r="F2444" s="7">
        <v>3.119766441935711</v>
      </c>
      <c r="G2444" s="7">
        <v>17.896999999999998</v>
      </c>
      <c r="H2444" s="7">
        <v>0.98396379281443824</v>
      </c>
      <c r="I2444" s="7">
        <v>17.61</v>
      </c>
      <c r="J2444" s="7">
        <v>3.119766441935711</v>
      </c>
      <c r="K2444" s="7">
        <v>17.896999999999998</v>
      </c>
      <c r="L2444" s="7">
        <v>0.98396379281443824</v>
      </c>
      <c r="M2444" s="7" t="s">
        <v>684</v>
      </c>
      <c r="N2444" s="7" t="s">
        <v>719</v>
      </c>
      <c r="O2444" s="7" t="s">
        <v>686</v>
      </c>
    </row>
    <row r="2445" spans="2:15" ht="15">
      <c r="B2445" s="6" t="s">
        <v>631</v>
      </c>
      <c r="C2445" s="7" t="s">
        <v>692</v>
      </c>
      <c r="D2445" s="7" t="s">
        <v>661</v>
      </c>
      <c r="E2445" s="7">
        <v>30.047228796718656</v>
      </c>
      <c r="F2445" s="7">
        <v>8.7680976281942016</v>
      </c>
      <c r="G2445" s="7">
        <v>31.329549031146765</v>
      </c>
      <c r="H2445" s="7">
        <v>0.95906994278298519</v>
      </c>
      <c r="I2445" s="7">
        <v>30.047228796718656</v>
      </c>
      <c r="J2445" s="7">
        <v>8.7680976281942016</v>
      </c>
      <c r="K2445" s="7">
        <v>31.329549031146765</v>
      </c>
      <c r="L2445" s="7">
        <v>0.95906994278298519</v>
      </c>
      <c r="M2445" s="7" t="s">
        <v>684</v>
      </c>
      <c r="N2445" s="7" t="s">
        <v>719</v>
      </c>
      <c r="O2445" s="7" t="s">
        <v>686</v>
      </c>
    </row>
    <row r="2446" spans="2:15" ht="15">
      <c r="B2446" s="6" t="s">
        <v>631</v>
      </c>
      <c r="C2446" s="7" t="s">
        <v>693</v>
      </c>
      <c r="D2446" s="7" t="s">
        <v>661</v>
      </c>
      <c r="E2446" s="7">
        <v>51.776451558333669</v>
      </c>
      <c r="F2446" s="7">
        <v>15.643701483099802</v>
      </c>
      <c r="G2446" s="7">
        <v>54.130482616451438</v>
      </c>
      <c r="H2446" s="7">
        <v>0.95651191446421124</v>
      </c>
      <c r="I2446" s="7">
        <v>51.776451558333669</v>
      </c>
      <c r="J2446" s="7">
        <v>15.643701483099802</v>
      </c>
      <c r="K2446" s="7">
        <v>54.130482616451438</v>
      </c>
      <c r="L2446" s="7">
        <v>0.95651191446421124</v>
      </c>
      <c r="M2446" s="7" t="s">
        <v>684</v>
      </c>
      <c r="N2446" s="7" t="s">
        <v>719</v>
      </c>
      <c r="O2446" s="7" t="s">
        <v>686</v>
      </c>
    </row>
    <row r="2447" spans="2:15" ht="15">
      <c r="B2447" s="6" t="s">
        <v>631</v>
      </c>
      <c r="C2447" s="7" t="s">
        <v>694</v>
      </c>
      <c r="D2447" s="7" t="s">
        <v>661</v>
      </c>
      <c r="E2447" s="7">
        <v>62.819549818336085</v>
      </c>
      <c r="F2447" s="7">
        <v>18.897553007505664</v>
      </c>
      <c r="G2447" s="7">
        <v>65.653331259982579</v>
      </c>
      <c r="H2447" s="7">
        <v>0.95683720251109694</v>
      </c>
      <c r="I2447" s="7">
        <v>62.819549818336085</v>
      </c>
      <c r="J2447" s="7">
        <v>18.897553007505664</v>
      </c>
      <c r="K2447" s="7">
        <v>65.653331259982579</v>
      </c>
      <c r="L2447" s="7">
        <v>0.95683720251109694</v>
      </c>
      <c r="M2447" s="7" t="s">
        <v>684</v>
      </c>
      <c r="N2447" s="7" t="s">
        <v>719</v>
      </c>
      <c r="O2447" s="7" t="s">
        <v>686</v>
      </c>
    </row>
    <row r="2448" spans="2:15" ht="15">
      <c r="B2448" s="6" t="s">
        <v>631</v>
      </c>
      <c r="C2448" s="7" t="s">
        <v>695</v>
      </c>
      <c r="D2448" s="7" t="s">
        <v>661</v>
      </c>
      <c r="E2448" s="7">
        <v>75.048756210034114</v>
      </c>
      <c r="F2448" s="7">
        <v>22.612494911604344</v>
      </c>
      <c r="G2448" s="7">
        <v>78.451531887157813</v>
      </c>
      <c r="H2448" s="7">
        <v>0.95662575866564159</v>
      </c>
      <c r="I2448" s="7">
        <v>75.048756210034114</v>
      </c>
      <c r="J2448" s="7">
        <v>22.612494911604344</v>
      </c>
      <c r="K2448" s="7">
        <v>78.451531887157813</v>
      </c>
      <c r="L2448" s="7">
        <v>0.95662575866564159</v>
      </c>
      <c r="M2448" s="7" t="s">
        <v>684</v>
      </c>
      <c r="N2448" s="7" t="s">
        <v>719</v>
      </c>
      <c r="O2448" s="7" t="s">
        <v>686</v>
      </c>
    </row>
    <row r="2449" spans="2:15" ht="15">
      <c r="B2449" s="6" t="s">
        <v>631</v>
      </c>
      <c r="C2449" s="7" t="s">
        <v>696</v>
      </c>
      <c r="D2449" s="7" t="s">
        <v>661</v>
      </c>
      <c r="E2449" s="7">
        <v>88.472539716515954</v>
      </c>
      <c r="F2449" s="7">
        <v>26.902991208730235</v>
      </c>
      <c r="G2449" s="7">
        <v>92.571735232136916</v>
      </c>
      <c r="H2449" s="7">
        <v>0.95571871365118477</v>
      </c>
      <c r="I2449" s="7">
        <v>88.472539716515954</v>
      </c>
      <c r="J2449" s="7">
        <v>26.902991208730235</v>
      </c>
      <c r="K2449" s="7">
        <v>92.571735232136916</v>
      </c>
      <c r="L2449" s="7">
        <v>0.95571871365118477</v>
      </c>
      <c r="M2449" s="7" t="s">
        <v>684</v>
      </c>
      <c r="N2449" s="7" t="s">
        <v>719</v>
      </c>
      <c r="O2449" s="7" t="s">
        <v>686</v>
      </c>
    </row>
    <row r="2450" spans="2:15" ht="15">
      <c r="B2450" s="6" t="s">
        <v>631</v>
      </c>
      <c r="C2450" s="7" t="s">
        <v>697</v>
      </c>
      <c r="D2450" s="7" t="s">
        <v>661</v>
      </c>
      <c r="E2450" s="7">
        <v>101.86831191340052</v>
      </c>
      <c r="F2450" s="7">
        <v>31.365094747314064</v>
      </c>
      <c r="G2450" s="7">
        <v>106.72264586263447</v>
      </c>
      <c r="H2450" s="7">
        <v>0.95451449024715818</v>
      </c>
      <c r="I2450" s="7">
        <v>101.86831191340052</v>
      </c>
      <c r="J2450" s="7">
        <v>31.365094747314064</v>
      </c>
      <c r="K2450" s="7">
        <v>106.72264586263447</v>
      </c>
      <c r="L2450" s="7">
        <v>0.95451449024715818</v>
      </c>
      <c r="M2450" s="7" t="s">
        <v>684</v>
      </c>
      <c r="N2450" s="7" t="s">
        <v>719</v>
      </c>
      <c r="O2450" s="7" t="s">
        <v>686</v>
      </c>
    </row>
    <row r="2451" spans="2:15" ht="15">
      <c r="B2451" s="6" t="s">
        <v>631</v>
      </c>
      <c r="C2451" s="7" t="s">
        <v>698</v>
      </c>
      <c r="D2451" s="7" t="s">
        <v>661</v>
      </c>
      <c r="E2451" s="7">
        <v>112.94217968487544</v>
      </c>
      <c r="F2451" s="7">
        <v>35.029685156399538</v>
      </c>
      <c r="G2451" s="7">
        <v>118.40879728217777</v>
      </c>
      <c r="H2451" s="7">
        <v>0.95383267356161938</v>
      </c>
      <c r="I2451" s="7">
        <v>112.94217968487544</v>
      </c>
      <c r="J2451" s="7">
        <v>35.029685156399538</v>
      </c>
      <c r="K2451" s="7">
        <v>118.40879728217777</v>
      </c>
      <c r="L2451" s="7">
        <v>0.95383267356161938</v>
      </c>
      <c r="M2451" s="7" t="s">
        <v>684</v>
      </c>
      <c r="N2451" s="7" t="s">
        <v>719</v>
      </c>
      <c r="O2451" s="7" t="s">
        <v>686</v>
      </c>
    </row>
    <row r="2452" spans="2:15" ht="15">
      <c r="B2452" s="6" t="s">
        <v>631</v>
      </c>
      <c r="C2452" s="7" t="s">
        <v>699</v>
      </c>
      <c r="D2452" s="7" t="s">
        <v>661</v>
      </c>
      <c r="E2452" s="7">
        <v>121.51801207336453</v>
      </c>
      <c r="F2452" s="7">
        <v>37.80301228964192</v>
      </c>
      <c r="G2452" s="7">
        <v>127.43131488818761</v>
      </c>
      <c r="H2452" s="7">
        <v>0.95359615632930095</v>
      </c>
      <c r="I2452" s="7">
        <v>121.51801207336453</v>
      </c>
      <c r="J2452" s="7">
        <v>37.80301228964192</v>
      </c>
      <c r="K2452" s="7">
        <v>127.43131488818761</v>
      </c>
      <c r="L2452" s="7">
        <v>0.95359615632930095</v>
      </c>
      <c r="M2452" s="7" t="s">
        <v>684</v>
      </c>
      <c r="N2452" s="7" t="s">
        <v>719</v>
      </c>
      <c r="O2452" s="7" t="s">
        <v>686</v>
      </c>
    </row>
    <row r="2453" spans="2:15" ht="15">
      <c r="B2453" s="6" t="s">
        <v>631</v>
      </c>
      <c r="C2453" s="7" t="s">
        <v>700</v>
      </c>
      <c r="D2453" s="7" t="s">
        <v>661</v>
      </c>
      <c r="E2453" s="7">
        <v>128.85236137245812</v>
      </c>
      <c r="F2453" s="7">
        <v>40.144218399815053</v>
      </c>
      <c r="G2453" s="7">
        <v>135.13292562193044</v>
      </c>
      <c r="H2453" s="7">
        <v>0.95352306463752712</v>
      </c>
      <c r="I2453" s="7">
        <v>128.85236137245812</v>
      </c>
      <c r="J2453" s="7">
        <v>40.144218399815053</v>
      </c>
      <c r="K2453" s="7">
        <v>135.13292562193044</v>
      </c>
      <c r="L2453" s="7">
        <v>0.95352306463752712</v>
      </c>
      <c r="M2453" s="7" t="s">
        <v>684</v>
      </c>
      <c r="N2453" s="7" t="s">
        <v>719</v>
      </c>
      <c r="O2453" s="7" t="s">
        <v>686</v>
      </c>
    </row>
    <row r="2454" spans="2:15" ht="15">
      <c r="B2454" s="6" t="s">
        <v>631</v>
      </c>
      <c r="C2454" s="7" t="s">
        <v>701</v>
      </c>
      <c r="D2454" s="7" t="s">
        <v>661</v>
      </c>
      <c r="E2454" s="7">
        <v>132.13639626159144</v>
      </c>
      <c r="F2454" s="7">
        <v>41.223628468726005</v>
      </c>
      <c r="G2454" s="7">
        <v>138.58980445259709</v>
      </c>
      <c r="H2454" s="7">
        <v>0.95343518798878923</v>
      </c>
      <c r="I2454" s="7">
        <v>132.13639626159144</v>
      </c>
      <c r="J2454" s="7">
        <v>41.223628468726005</v>
      </c>
      <c r="K2454" s="7">
        <v>138.58980445259709</v>
      </c>
      <c r="L2454" s="7">
        <v>0.95343518798878923</v>
      </c>
      <c r="M2454" s="7" t="s">
        <v>684</v>
      </c>
      <c r="N2454" s="7" t="s">
        <v>719</v>
      </c>
      <c r="O2454" s="7" t="s">
        <v>686</v>
      </c>
    </row>
    <row r="2455" spans="2:15" ht="15">
      <c r="B2455" s="6" t="s">
        <v>12</v>
      </c>
      <c r="C2455" s="7" t="s">
        <v>683</v>
      </c>
      <c r="D2455" s="7">
        <v>20.121006000000001</v>
      </c>
      <c r="E2455" s="7">
        <v>29.939</v>
      </c>
      <c r="F2455" s="7">
        <v>1.7169802591957526</v>
      </c>
      <c r="G2455" s="7">
        <v>29.988193380236627</v>
      </c>
      <c r="H2455" s="7">
        <v>0.99835957506299633</v>
      </c>
      <c r="I2455" s="7">
        <v>25.599599999999999</v>
      </c>
      <c r="J2455" s="7">
        <v>1.4681187696085172</v>
      </c>
      <c r="K2455" s="7">
        <v>25.641663223778536</v>
      </c>
      <c r="L2455" s="7">
        <v>0.99835957506299633</v>
      </c>
      <c r="M2455" s="7" t="s">
        <v>684</v>
      </c>
      <c r="N2455" s="7" t="s">
        <v>720</v>
      </c>
      <c r="O2455" s="7" t="s">
        <v>686</v>
      </c>
    </row>
    <row r="2456" spans="2:15" ht="15">
      <c r="B2456" s="6" t="s">
        <v>12</v>
      </c>
      <c r="C2456" s="7" t="s">
        <v>687</v>
      </c>
      <c r="D2456" s="7">
        <v>32.478991999999998</v>
      </c>
      <c r="E2456" s="7">
        <v>29.015999999999998</v>
      </c>
      <c r="F2456" s="7">
        <v>4.5077918438625657</v>
      </c>
      <c r="G2456" s="7">
        <v>29.364067213306704</v>
      </c>
      <c r="H2456" s="7">
        <v>0.98814649173841373</v>
      </c>
      <c r="I2456" s="7">
        <v>24.676100000000002</v>
      </c>
      <c r="J2456" s="7">
        <v>3.8335650095925415</v>
      </c>
      <c r="K2456" s="7">
        <v>24.972107077552995</v>
      </c>
      <c r="L2456" s="7">
        <v>0.98814649173841373</v>
      </c>
      <c r="M2456" s="7" t="s">
        <v>684</v>
      </c>
      <c r="N2456" s="7" t="s">
        <v>720</v>
      </c>
      <c r="O2456" s="7" t="s">
        <v>686</v>
      </c>
    </row>
    <row r="2457" spans="2:15" ht="15">
      <c r="B2457" s="6" t="s">
        <v>12</v>
      </c>
      <c r="C2457" s="7" t="s">
        <v>688</v>
      </c>
      <c r="D2457" s="7">
        <v>24.455235999999999</v>
      </c>
      <c r="E2457" s="7">
        <v>29.312000000000001</v>
      </c>
      <c r="F2457" s="7">
        <v>2.9051654087039456</v>
      </c>
      <c r="G2457" s="7">
        <v>29.455616273504276</v>
      </c>
      <c r="H2457" s="7">
        <v>0.99512431611782437</v>
      </c>
      <c r="I2457" s="7">
        <v>24.9727</v>
      </c>
      <c r="J2457" s="7">
        <v>2.4750895265400028</v>
      </c>
      <c r="K2457" s="7">
        <v>25.095055557905983</v>
      </c>
      <c r="L2457" s="7">
        <v>0.99512431611782437</v>
      </c>
      <c r="M2457" s="7" t="s">
        <v>684</v>
      </c>
      <c r="N2457" s="7" t="s">
        <v>720</v>
      </c>
      <c r="O2457" s="7" t="s">
        <v>686</v>
      </c>
    </row>
    <row r="2458" spans="2:15" ht="15">
      <c r="B2458" s="6" t="s">
        <v>12</v>
      </c>
      <c r="C2458" s="7" t="s">
        <v>689</v>
      </c>
      <c r="D2458" s="7">
        <v>26.625</v>
      </c>
      <c r="E2458" s="7">
        <v>29.802</v>
      </c>
      <c r="F2458" s="7">
        <v>2.7298471868326519</v>
      </c>
      <c r="G2458" s="7">
        <v>29.926765105227428</v>
      </c>
      <c r="H2458" s="7">
        <v>0.99583098591549291</v>
      </c>
      <c r="I2458" s="7">
        <v>25.462499999999999</v>
      </c>
      <c r="J2458" s="7">
        <v>2.332351318526495</v>
      </c>
      <c r="K2458" s="7">
        <v>25.569097929395792</v>
      </c>
      <c r="L2458" s="7">
        <v>0.99583098591549291</v>
      </c>
      <c r="M2458" s="7" t="s">
        <v>684</v>
      </c>
      <c r="N2458" s="7" t="s">
        <v>720</v>
      </c>
      <c r="O2458" s="7" t="s">
        <v>686</v>
      </c>
    </row>
    <row r="2459" spans="2:15" ht="15">
      <c r="B2459" s="6" t="s">
        <v>12</v>
      </c>
      <c r="C2459" s="7" t="s">
        <v>690</v>
      </c>
      <c r="D2459" s="7">
        <v>25.094000000000001</v>
      </c>
      <c r="E2459" s="7">
        <v>28.591999999999999</v>
      </c>
      <c r="F2459" s="7">
        <v>2.2006583499505079</v>
      </c>
      <c r="G2459" s="7">
        <v>28.676564668265389</v>
      </c>
      <c r="H2459" s="7">
        <v>0.9970510879094604</v>
      </c>
      <c r="I2459" s="7">
        <v>24.372</v>
      </c>
      <c r="J2459" s="7">
        <v>1.8758549700963123</v>
      </c>
      <c r="K2459" s="7">
        <v>24.444083453237411</v>
      </c>
      <c r="L2459" s="7">
        <v>0.9970510879094604</v>
      </c>
      <c r="M2459" s="7" t="s">
        <v>684</v>
      </c>
      <c r="N2459" s="7" t="s">
        <v>720</v>
      </c>
      <c r="O2459" s="7" t="s">
        <v>686</v>
      </c>
    </row>
    <row r="2460" spans="2:15" ht="15">
      <c r="B2460" s="6" t="s">
        <v>12</v>
      </c>
      <c r="C2460" s="7" t="s">
        <v>691</v>
      </c>
      <c r="D2460" s="7">
        <v>26.399000000000001</v>
      </c>
      <c r="E2460" s="7">
        <v>25.983000000000001</v>
      </c>
      <c r="F2460" s="7">
        <v>2.0652639637280097</v>
      </c>
      <c r="G2460" s="7">
        <v>26.06494972640219</v>
      </c>
      <c r="H2460" s="7">
        <v>0.99685594151293599</v>
      </c>
      <c r="I2460" s="7">
        <v>22.170999999999999</v>
      </c>
      <c r="J2460" s="7">
        <v>1.7622663795487277</v>
      </c>
      <c r="K2460" s="7">
        <v>22.240926774585805</v>
      </c>
      <c r="L2460" s="7">
        <v>0.99685594151293599</v>
      </c>
      <c r="M2460" s="7" t="s">
        <v>684</v>
      </c>
      <c r="N2460" s="7" t="s">
        <v>720</v>
      </c>
      <c r="O2460" s="7" t="s">
        <v>686</v>
      </c>
    </row>
    <row r="2461" spans="2:15" ht="15">
      <c r="B2461" s="6" t="s">
        <v>12</v>
      </c>
      <c r="C2461" s="7" t="s">
        <v>692</v>
      </c>
      <c r="D2461" s="7" t="s">
        <v>661</v>
      </c>
      <c r="E2461" s="7">
        <v>25.849076890796184</v>
      </c>
      <c r="F2461" s="7">
        <v>2.5343459223811697</v>
      </c>
      <c r="G2461" s="7">
        <v>25.973018410661926</v>
      </c>
      <c r="H2461" s="7">
        <v>0.99522806637618733</v>
      </c>
      <c r="I2461" s="7">
        <v>22.037076890796182</v>
      </c>
      <c r="J2461" s="7">
        <v>2.1606023377676387</v>
      </c>
      <c r="K2461" s="7">
        <v>22.142740579088898</v>
      </c>
      <c r="L2461" s="7">
        <v>0.99522806637618733</v>
      </c>
      <c r="M2461" s="7" t="s">
        <v>684</v>
      </c>
      <c r="N2461" s="7" t="s">
        <v>720</v>
      </c>
      <c r="O2461" s="7" t="s">
        <v>686</v>
      </c>
    </row>
    <row r="2462" spans="2:15" ht="15">
      <c r="B2462" s="6" t="s">
        <v>12</v>
      </c>
      <c r="C2462" s="7" t="s">
        <v>693</v>
      </c>
      <c r="D2462" s="7" t="s">
        <v>661</v>
      </c>
      <c r="E2462" s="7">
        <v>26.027822803788542</v>
      </c>
      <c r="F2462" s="7">
        <v>2.5518708799511503</v>
      </c>
      <c r="G2462" s="7">
        <v>26.152621377088714</v>
      </c>
      <c r="H2462" s="7">
        <v>0.99522806637618733</v>
      </c>
      <c r="I2462" s="7">
        <v>22.215822803788541</v>
      </c>
      <c r="J2462" s="7">
        <v>2.1781272953376418</v>
      </c>
      <c r="K2462" s="7">
        <v>22.322343545515686</v>
      </c>
      <c r="L2462" s="7">
        <v>0.99522806637618733</v>
      </c>
      <c r="M2462" s="7" t="s">
        <v>684</v>
      </c>
      <c r="N2462" s="7" t="s">
        <v>720</v>
      </c>
      <c r="O2462" s="7" t="s">
        <v>686</v>
      </c>
    </row>
    <row r="2463" spans="2:15" ht="15">
      <c r="B2463" s="6" t="s">
        <v>12</v>
      </c>
      <c r="C2463" s="7" t="s">
        <v>694</v>
      </c>
      <c r="D2463" s="7" t="s">
        <v>661</v>
      </c>
      <c r="E2463" s="7">
        <v>27.312620831814282</v>
      </c>
      <c r="F2463" s="7">
        <v>2.6778375694839025</v>
      </c>
      <c r="G2463" s="7">
        <v>27.443579772890324</v>
      </c>
      <c r="H2463" s="7">
        <v>0.99522806637618733</v>
      </c>
      <c r="I2463" s="7">
        <v>23.500620831814285</v>
      </c>
      <c r="J2463" s="7">
        <v>2.3040939848703417</v>
      </c>
      <c r="K2463" s="7">
        <v>23.613301941317296</v>
      </c>
      <c r="L2463" s="7">
        <v>0.99522806637618733</v>
      </c>
      <c r="M2463" s="7" t="s">
        <v>684</v>
      </c>
      <c r="N2463" s="7" t="s">
        <v>720</v>
      </c>
      <c r="O2463" s="7" t="s">
        <v>686</v>
      </c>
    </row>
    <row r="2464" spans="2:15" ht="15">
      <c r="B2464" s="6" t="s">
        <v>12</v>
      </c>
      <c r="C2464" s="7" t="s">
        <v>695</v>
      </c>
      <c r="D2464" s="7" t="s">
        <v>661</v>
      </c>
      <c r="E2464" s="7">
        <v>28.611741422164734</v>
      </c>
      <c r="F2464" s="7">
        <v>2.8052084997784239</v>
      </c>
      <c r="G2464" s="7">
        <v>28.748929405041267</v>
      </c>
      <c r="H2464" s="7">
        <v>0.99522806637618733</v>
      </c>
      <c r="I2464" s="7">
        <v>24.799741422164733</v>
      </c>
      <c r="J2464" s="7">
        <v>2.4314649151649115</v>
      </c>
      <c r="K2464" s="7">
        <v>24.918651573468239</v>
      </c>
      <c r="L2464" s="7">
        <v>0.99522806637618733</v>
      </c>
      <c r="M2464" s="7" t="s">
        <v>684</v>
      </c>
      <c r="N2464" s="7" t="s">
        <v>720</v>
      </c>
      <c r="O2464" s="7" t="s">
        <v>686</v>
      </c>
    </row>
    <row r="2465" spans="2:15" ht="15">
      <c r="B2465" s="6" t="s">
        <v>12</v>
      </c>
      <c r="C2465" s="7" t="s">
        <v>696</v>
      </c>
      <c r="D2465" s="7" t="s">
        <v>661</v>
      </c>
      <c r="E2465" s="7">
        <v>28.47728676326291</v>
      </c>
      <c r="F2465" s="7">
        <v>2.7920260322585082</v>
      </c>
      <c r="G2465" s="7">
        <v>28.613830061037234</v>
      </c>
      <c r="H2465" s="7">
        <v>0.99522806637618733</v>
      </c>
      <c r="I2465" s="7">
        <v>24.665286763262909</v>
      </c>
      <c r="J2465" s="7">
        <v>2.4182824476449727</v>
      </c>
      <c r="K2465" s="7">
        <v>24.783552229464206</v>
      </c>
      <c r="L2465" s="7">
        <v>0.99522806637618733</v>
      </c>
      <c r="M2465" s="7" t="s">
        <v>684</v>
      </c>
      <c r="N2465" s="7" t="s">
        <v>720</v>
      </c>
      <c r="O2465" s="7" t="s">
        <v>686</v>
      </c>
    </row>
    <row r="2466" spans="2:15" ht="15">
      <c r="B2466" s="6" t="s">
        <v>12</v>
      </c>
      <c r="C2466" s="7" t="s">
        <v>697</v>
      </c>
      <c r="D2466" s="7" t="s">
        <v>661</v>
      </c>
      <c r="E2466" s="7">
        <v>29.463988663064796</v>
      </c>
      <c r="F2466" s="7">
        <v>2.8887661962083762</v>
      </c>
      <c r="G2466" s="7">
        <v>29.605263013078723</v>
      </c>
      <c r="H2466" s="7">
        <v>0.99522806637618733</v>
      </c>
      <c r="I2466" s="7">
        <v>25.651988663064792</v>
      </c>
      <c r="J2466" s="7">
        <v>2.5150226115948713</v>
      </c>
      <c r="K2466" s="7">
        <v>25.774985181505691</v>
      </c>
      <c r="L2466" s="7">
        <v>0.99522806637618733</v>
      </c>
      <c r="M2466" s="7" t="s">
        <v>684</v>
      </c>
      <c r="N2466" s="7" t="s">
        <v>720</v>
      </c>
      <c r="O2466" s="7" t="s">
        <v>686</v>
      </c>
    </row>
    <row r="2467" spans="2:15" ht="15">
      <c r="B2467" s="6" t="s">
        <v>12</v>
      </c>
      <c r="C2467" s="7" t="s">
        <v>698</v>
      </c>
      <c r="D2467" s="7" t="s">
        <v>661</v>
      </c>
      <c r="E2467" s="7">
        <v>29.343406062987114</v>
      </c>
      <c r="F2467" s="7">
        <v>2.8769438003020333</v>
      </c>
      <c r="G2467" s="7">
        <v>29.484102241842894</v>
      </c>
      <c r="H2467" s="7">
        <v>0.99522806637618733</v>
      </c>
      <c r="I2467" s="7">
        <v>25.531406062987113</v>
      </c>
      <c r="J2467" s="7">
        <v>2.5032002156884769</v>
      </c>
      <c r="K2467" s="7">
        <v>25.653824410269866</v>
      </c>
      <c r="L2467" s="7">
        <v>0.99522806637618733</v>
      </c>
      <c r="M2467" s="7" t="s">
        <v>684</v>
      </c>
      <c r="N2467" s="7" t="s">
        <v>720</v>
      </c>
      <c r="O2467" s="7" t="s">
        <v>686</v>
      </c>
    </row>
    <row r="2468" spans="2:15" ht="15">
      <c r="B2468" s="6" t="s">
        <v>12</v>
      </c>
      <c r="C2468" s="7" t="s">
        <v>699</v>
      </c>
      <c r="D2468" s="7" t="s">
        <v>661</v>
      </c>
      <c r="E2468" s="7">
        <v>29.479296565279526</v>
      </c>
      <c r="F2468" s="7">
        <v>2.8902670435973414</v>
      </c>
      <c r="G2468" s="7">
        <v>29.620644313839733</v>
      </c>
      <c r="H2468" s="7">
        <v>0.99522806637618733</v>
      </c>
      <c r="I2468" s="7">
        <v>25.667296565279521</v>
      </c>
      <c r="J2468" s="7">
        <v>2.5165234589838219</v>
      </c>
      <c r="K2468" s="7">
        <v>25.790366482266702</v>
      </c>
      <c r="L2468" s="7">
        <v>0.99522806637618733</v>
      </c>
      <c r="M2468" s="7" t="s">
        <v>684</v>
      </c>
      <c r="N2468" s="7" t="s">
        <v>720</v>
      </c>
      <c r="O2468" s="7" t="s">
        <v>686</v>
      </c>
    </row>
    <row r="2469" spans="2:15" ht="15">
      <c r="B2469" s="6" t="s">
        <v>12</v>
      </c>
      <c r="C2469" s="7" t="s">
        <v>700</v>
      </c>
      <c r="D2469" s="7" t="s">
        <v>661</v>
      </c>
      <c r="E2469" s="7">
        <v>29.689881862270081</v>
      </c>
      <c r="F2469" s="7">
        <v>2.9109136605344248</v>
      </c>
      <c r="G2469" s="7">
        <v>29.832239328193918</v>
      </c>
      <c r="H2469" s="7">
        <v>0.99522806637618733</v>
      </c>
      <c r="I2469" s="7">
        <v>25.87788186227008</v>
      </c>
      <c r="J2469" s="7">
        <v>2.5371700759208684</v>
      </c>
      <c r="K2469" s="7">
        <v>26.001961496620886</v>
      </c>
      <c r="L2469" s="7">
        <v>0.99522806637618733</v>
      </c>
      <c r="M2469" s="7" t="s">
        <v>684</v>
      </c>
      <c r="N2469" s="7" t="s">
        <v>720</v>
      </c>
      <c r="O2469" s="7" t="s">
        <v>686</v>
      </c>
    </row>
    <row r="2470" spans="2:15" ht="15">
      <c r="B2470" s="6" t="s">
        <v>12</v>
      </c>
      <c r="C2470" s="7" t="s">
        <v>701</v>
      </c>
      <c r="D2470" s="7" t="s">
        <v>661</v>
      </c>
      <c r="E2470" s="7">
        <v>29.661612423330354</v>
      </c>
      <c r="F2470" s="7">
        <v>2.9081420127263424</v>
      </c>
      <c r="G2470" s="7">
        <v>29.8038343425481</v>
      </c>
      <c r="H2470" s="7">
        <v>0.99522806637618733</v>
      </c>
      <c r="I2470" s="7">
        <v>25.849612423330353</v>
      </c>
      <c r="J2470" s="7">
        <v>2.5343984281128167</v>
      </c>
      <c r="K2470" s="7">
        <v>25.973556510975072</v>
      </c>
      <c r="L2470" s="7">
        <v>0.99522806637618733</v>
      </c>
      <c r="M2470" s="7" t="s">
        <v>684</v>
      </c>
      <c r="N2470" s="7" t="s">
        <v>720</v>
      </c>
      <c r="O2470" s="7" t="s">
        <v>686</v>
      </c>
    </row>
    <row r="2471" spans="2:15" ht="15">
      <c r="B2471" s="6" t="s">
        <v>14</v>
      </c>
      <c r="C2471" s="7" t="s">
        <v>683</v>
      </c>
      <c r="D2471" s="7" t="s">
        <v>661</v>
      </c>
      <c r="E2471" s="7" t="s">
        <v>661</v>
      </c>
      <c r="F2471" s="7" t="s">
        <v>661</v>
      </c>
      <c r="G2471" s="7" t="s">
        <v>661</v>
      </c>
      <c r="H2471" s="7" t="s">
        <v>661</v>
      </c>
      <c r="I2471" s="7" t="s">
        <v>661</v>
      </c>
      <c r="J2471" s="7" t="s">
        <v>661</v>
      </c>
      <c r="K2471" s="7" t="s">
        <v>661</v>
      </c>
      <c r="L2471" s="7" t="s">
        <v>661</v>
      </c>
      <c r="M2471" s="7" t="s">
        <v>684</v>
      </c>
      <c r="N2471" s="7" t="s">
        <v>720</v>
      </c>
      <c r="O2471" s="7" t="s">
        <v>686</v>
      </c>
    </row>
    <row r="2472" spans="2:15" ht="15">
      <c r="B2472" s="6" t="s">
        <v>14</v>
      </c>
      <c r="C2472" s="7" t="s">
        <v>687</v>
      </c>
      <c r="D2472" s="7" t="s">
        <v>661</v>
      </c>
      <c r="E2472" s="7" t="s">
        <v>661</v>
      </c>
      <c r="F2472" s="7" t="s">
        <v>661</v>
      </c>
      <c r="G2472" s="7" t="s">
        <v>661</v>
      </c>
      <c r="H2472" s="7" t="s">
        <v>661</v>
      </c>
      <c r="I2472" s="7" t="s">
        <v>661</v>
      </c>
      <c r="J2472" s="7" t="s">
        <v>661</v>
      </c>
      <c r="K2472" s="7" t="s">
        <v>661</v>
      </c>
      <c r="L2472" s="7" t="s">
        <v>661</v>
      </c>
      <c r="M2472" s="7" t="s">
        <v>684</v>
      </c>
      <c r="N2472" s="7" t="s">
        <v>720</v>
      </c>
      <c r="O2472" s="7" t="s">
        <v>686</v>
      </c>
    </row>
    <row r="2473" spans="2:15" ht="15">
      <c r="B2473" s="6" t="s">
        <v>14</v>
      </c>
      <c r="C2473" s="7" t="s">
        <v>688</v>
      </c>
      <c r="D2473" s="7" t="s">
        <v>661</v>
      </c>
      <c r="E2473" s="7" t="s">
        <v>661</v>
      </c>
      <c r="F2473" s="7" t="s">
        <v>661</v>
      </c>
      <c r="G2473" s="7" t="s">
        <v>661</v>
      </c>
      <c r="H2473" s="7" t="s">
        <v>661</v>
      </c>
      <c r="I2473" s="7" t="s">
        <v>661</v>
      </c>
      <c r="J2473" s="7" t="s">
        <v>661</v>
      </c>
      <c r="K2473" s="7" t="s">
        <v>661</v>
      </c>
      <c r="L2473" s="7" t="s">
        <v>661</v>
      </c>
      <c r="M2473" s="7" t="s">
        <v>684</v>
      </c>
      <c r="N2473" s="7" t="s">
        <v>720</v>
      </c>
      <c r="O2473" s="7" t="s">
        <v>686</v>
      </c>
    </row>
    <row r="2474" spans="2:15" ht="15">
      <c r="B2474" s="6" t="s">
        <v>14</v>
      </c>
      <c r="C2474" s="7" t="s">
        <v>689</v>
      </c>
      <c r="D2474" s="7" t="s">
        <v>661</v>
      </c>
      <c r="E2474" s="7" t="s">
        <v>661</v>
      </c>
      <c r="F2474" s="7" t="s">
        <v>661</v>
      </c>
      <c r="G2474" s="7" t="s">
        <v>661</v>
      </c>
      <c r="H2474" s="7" t="s">
        <v>661</v>
      </c>
      <c r="I2474" s="7" t="s">
        <v>661</v>
      </c>
      <c r="J2474" s="7" t="s">
        <v>661</v>
      </c>
      <c r="K2474" s="7" t="s">
        <v>661</v>
      </c>
      <c r="L2474" s="7" t="s">
        <v>661</v>
      </c>
      <c r="M2474" s="7" t="s">
        <v>684</v>
      </c>
      <c r="N2474" s="7" t="s">
        <v>720</v>
      </c>
      <c r="O2474" s="7" t="s">
        <v>686</v>
      </c>
    </row>
    <row r="2475" spans="2:15" ht="15">
      <c r="B2475" s="6" t="s">
        <v>14</v>
      </c>
      <c r="C2475" s="7" t="s">
        <v>690</v>
      </c>
      <c r="D2475" s="7">
        <v>6.2839999999999998</v>
      </c>
      <c r="E2475" s="7">
        <v>4.6740000000000004</v>
      </c>
      <c r="F2475" s="7">
        <v>1.5956465703092817</v>
      </c>
      <c r="G2475" s="7">
        <v>4.9388626198083072</v>
      </c>
      <c r="H2475" s="7">
        <v>0.94637173774665817</v>
      </c>
      <c r="I2475" s="7">
        <v>4.1310000000000002</v>
      </c>
      <c r="J2475" s="7">
        <v>1.4102729957098075</v>
      </c>
      <c r="K2475" s="7">
        <v>4.36509231545317</v>
      </c>
      <c r="L2475" s="7">
        <v>0.94637173774665817</v>
      </c>
      <c r="M2475" s="7" t="s">
        <v>684</v>
      </c>
      <c r="N2475" s="7" t="s">
        <v>720</v>
      </c>
      <c r="O2475" s="7" t="s">
        <v>686</v>
      </c>
    </row>
    <row r="2476" spans="2:15" ht="15">
      <c r="B2476" s="6" t="s">
        <v>14</v>
      </c>
      <c r="C2476" s="7" t="s">
        <v>691</v>
      </c>
      <c r="D2476" s="7">
        <v>6.742</v>
      </c>
      <c r="E2476" s="7">
        <v>5.0620000000000003</v>
      </c>
      <c r="F2476" s="7">
        <v>1.5374938053016567</v>
      </c>
      <c r="G2476" s="7">
        <v>5.2903432026042481</v>
      </c>
      <c r="H2476" s="7">
        <v>0.95683773361020463</v>
      </c>
      <c r="I2476" s="7">
        <v>4.4210000000000003</v>
      </c>
      <c r="J2476" s="7">
        <v>1.3428012866927341</v>
      </c>
      <c r="K2476" s="7">
        <v>4.6204281506743143</v>
      </c>
      <c r="L2476" s="7">
        <v>0.95683773361020463</v>
      </c>
      <c r="M2476" s="7" t="s">
        <v>684</v>
      </c>
      <c r="N2476" s="7" t="s">
        <v>720</v>
      </c>
      <c r="O2476" s="7" t="s">
        <v>686</v>
      </c>
    </row>
    <row r="2477" spans="2:15" ht="15">
      <c r="B2477" s="6" t="s">
        <v>14</v>
      </c>
      <c r="C2477" s="7" t="s">
        <v>692</v>
      </c>
      <c r="D2477" s="7" t="s">
        <v>661</v>
      </c>
      <c r="E2477" s="7">
        <v>5.0295392769647052</v>
      </c>
      <c r="F2477" s="7">
        <v>1.9318364284221525</v>
      </c>
      <c r="G2477" s="7">
        <v>5.3877877950703947</v>
      </c>
      <c r="H2477" s="7">
        <v>0.93350730731572762</v>
      </c>
      <c r="I2477" s="7">
        <v>4.3885392769647051</v>
      </c>
      <c r="J2477" s="7">
        <v>1.6856295529156713</v>
      </c>
      <c r="K2477" s="7">
        <v>4.7011300742613562</v>
      </c>
      <c r="L2477" s="7">
        <v>0.93350730731572762</v>
      </c>
      <c r="M2477" s="7" t="s">
        <v>684</v>
      </c>
      <c r="N2477" s="7" t="s">
        <v>720</v>
      </c>
      <c r="O2477" s="7" t="s">
        <v>686</v>
      </c>
    </row>
    <row r="2478" spans="2:15" ht="15">
      <c r="B2478" s="6" t="s">
        <v>14</v>
      </c>
      <c r="C2478" s="7" t="s">
        <v>693</v>
      </c>
      <c r="D2478" s="7" t="s">
        <v>661</v>
      </c>
      <c r="E2478" s="7">
        <v>4.9953026967814056</v>
      </c>
      <c r="F2478" s="7">
        <v>1.9186862233754161</v>
      </c>
      <c r="G2478" s="7">
        <v>5.3511125811593798</v>
      </c>
      <c r="H2478" s="7">
        <v>0.93350730731572762</v>
      </c>
      <c r="I2478" s="7">
        <v>4.3543026967814056</v>
      </c>
      <c r="J2478" s="7">
        <v>1.6724793478689359</v>
      </c>
      <c r="K2478" s="7">
        <v>4.6644548603503413</v>
      </c>
      <c r="L2478" s="7">
        <v>0.93350730731572762</v>
      </c>
      <c r="M2478" s="7" t="s">
        <v>684</v>
      </c>
      <c r="N2478" s="7" t="s">
        <v>720</v>
      </c>
      <c r="O2478" s="7" t="s">
        <v>686</v>
      </c>
    </row>
    <row r="2479" spans="2:15" ht="15">
      <c r="B2479" s="6" t="s">
        <v>14</v>
      </c>
      <c r="C2479" s="7" t="s">
        <v>694</v>
      </c>
      <c r="D2479" s="7" t="s">
        <v>661</v>
      </c>
      <c r="E2479" s="7">
        <v>4.9583605374185264</v>
      </c>
      <c r="F2479" s="7">
        <v>1.9044968105342344</v>
      </c>
      <c r="G2479" s="7">
        <v>5.3115390726572285</v>
      </c>
      <c r="H2479" s="7">
        <v>0.93350730731572762</v>
      </c>
      <c r="I2479" s="7">
        <v>4.3173605374185264</v>
      </c>
      <c r="J2479" s="7">
        <v>1.6582899350277542</v>
      </c>
      <c r="K2479" s="7">
        <v>4.6248813518481899</v>
      </c>
      <c r="L2479" s="7">
        <v>0.93350730731572762</v>
      </c>
      <c r="M2479" s="7" t="s">
        <v>684</v>
      </c>
      <c r="N2479" s="7" t="s">
        <v>720</v>
      </c>
      <c r="O2479" s="7" t="s">
        <v>686</v>
      </c>
    </row>
    <row r="2480" spans="2:15" ht="15">
      <c r="B2480" s="6" t="s">
        <v>14</v>
      </c>
      <c r="C2480" s="7" t="s">
        <v>695</v>
      </c>
      <c r="D2480" s="7" t="s">
        <v>661</v>
      </c>
      <c r="E2480" s="7">
        <v>4.9242621230866046</v>
      </c>
      <c r="F2480" s="7">
        <v>1.8913996747270774</v>
      </c>
      <c r="G2480" s="7">
        <v>5.2750118659983212</v>
      </c>
      <c r="H2480" s="7">
        <v>0.93350730731572762</v>
      </c>
      <c r="I2480" s="7">
        <v>4.2832621230866046</v>
      </c>
      <c r="J2480" s="7">
        <v>1.6451927992205979</v>
      </c>
      <c r="K2480" s="7">
        <v>4.5883541451892826</v>
      </c>
      <c r="L2480" s="7">
        <v>0.93350730731572762</v>
      </c>
      <c r="M2480" s="7" t="s">
        <v>684</v>
      </c>
      <c r="N2480" s="7" t="s">
        <v>720</v>
      </c>
      <c r="O2480" s="7" t="s">
        <v>686</v>
      </c>
    </row>
    <row r="2481" spans="2:15" ht="15">
      <c r="B2481" s="6" t="s">
        <v>14</v>
      </c>
      <c r="C2481" s="7" t="s">
        <v>696</v>
      </c>
      <c r="D2481" s="7" t="s">
        <v>661</v>
      </c>
      <c r="E2481" s="7">
        <v>4.8899182277982218</v>
      </c>
      <c r="F2481" s="7">
        <v>1.8782082501534836</v>
      </c>
      <c r="G2481" s="7">
        <v>5.2382216930460199</v>
      </c>
      <c r="H2481" s="7">
        <v>0.93350730731572762</v>
      </c>
      <c r="I2481" s="7">
        <v>4.2489182277982218</v>
      </c>
      <c r="J2481" s="7">
        <v>1.6320013746470028</v>
      </c>
      <c r="K2481" s="7">
        <v>4.5515639722369814</v>
      </c>
      <c r="L2481" s="7">
        <v>0.93350730731572762</v>
      </c>
      <c r="M2481" s="7" t="s">
        <v>684</v>
      </c>
      <c r="N2481" s="7" t="s">
        <v>720</v>
      </c>
      <c r="O2481" s="7" t="s">
        <v>686</v>
      </c>
    </row>
    <row r="2482" spans="2:15" ht="15">
      <c r="B2482" s="6" t="s">
        <v>14</v>
      </c>
      <c r="C2482" s="7" t="s">
        <v>697</v>
      </c>
      <c r="D2482" s="7" t="s">
        <v>661</v>
      </c>
      <c r="E2482" s="7">
        <v>4.8571120558099778</v>
      </c>
      <c r="F2482" s="7">
        <v>1.8656074621619803</v>
      </c>
      <c r="G2482" s="7">
        <v>5.2030787737232167</v>
      </c>
      <c r="H2482" s="7">
        <v>0.93350730731572762</v>
      </c>
      <c r="I2482" s="7">
        <v>4.2161120558099778</v>
      </c>
      <c r="J2482" s="7">
        <v>1.619400586655499</v>
      </c>
      <c r="K2482" s="7">
        <v>4.5164210529141782</v>
      </c>
      <c r="L2482" s="7">
        <v>0.93350730731572762</v>
      </c>
      <c r="M2482" s="7" t="s">
        <v>684</v>
      </c>
      <c r="N2482" s="7" t="s">
        <v>720</v>
      </c>
      <c r="O2482" s="7" t="s">
        <v>686</v>
      </c>
    </row>
    <row r="2483" spans="2:15" ht="15">
      <c r="B2483" s="6" t="s">
        <v>14</v>
      </c>
      <c r="C2483" s="7" t="s">
        <v>698</v>
      </c>
      <c r="D2483" s="7" t="s">
        <v>661</v>
      </c>
      <c r="E2483" s="7">
        <v>4.8263621166352531</v>
      </c>
      <c r="F2483" s="7">
        <v>1.8537964692661559</v>
      </c>
      <c r="G2483" s="7">
        <v>5.1701385504022603</v>
      </c>
      <c r="H2483" s="7">
        <v>0.93350730731572762</v>
      </c>
      <c r="I2483" s="7">
        <v>4.185362116635253</v>
      </c>
      <c r="J2483" s="7">
        <v>1.607589593759676</v>
      </c>
      <c r="K2483" s="7">
        <v>4.4834808295932218</v>
      </c>
      <c r="L2483" s="7">
        <v>0.93350730731572762</v>
      </c>
      <c r="M2483" s="7" t="s">
        <v>684</v>
      </c>
      <c r="N2483" s="7" t="s">
        <v>720</v>
      </c>
      <c r="O2483" s="7" t="s">
        <v>686</v>
      </c>
    </row>
    <row r="2484" spans="2:15" ht="15">
      <c r="B2484" s="6" t="s">
        <v>14</v>
      </c>
      <c r="C2484" s="7" t="s">
        <v>699</v>
      </c>
      <c r="D2484" s="7" t="s">
        <v>661</v>
      </c>
      <c r="E2484" s="7">
        <v>4.7991417280129447</v>
      </c>
      <c r="F2484" s="7">
        <v>1.8433411699950621</v>
      </c>
      <c r="G2484" s="7">
        <v>5.1409792836145369</v>
      </c>
      <c r="H2484" s="7">
        <v>0.93350730731572762</v>
      </c>
      <c r="I2484" s="7">
        <v>4.1581417280129447</v>
      </c>
      <c r="J2484" s="7">
        <v>1.5971342944885818</v>
      </c>
      <c r="K2484" s="7">
        <v>4.4543215628054984</v>
      </c>
      <c r="L2484" s="7">
        <v>0.93350730731572762</v>
      </c>
      <c r="M2484" s="7" t="s">
        <v>684</v>
      </c>
      <c r="N2484" s="7" t="s">
        <v>720</v>
      </c>
      <c r="O2484" s="7" t="s">
        <v>686</v>
      </c>
    </row>
    <row r="2485" spans="2:15" ht="15">
      <c r="B2485" s="6" t="s">
        <v>14</v>
      </c>
      <c r="C2485" s="7" t="s">
        <v>700</v>
      </c>
      <c r="D2485" s="7" t="s">
        <v>661</v>
      </c>
      <c r="E2485" s="7">
        <v>4.7899364103378961</v>
      </c>
      <c r="F2485" s="7">
        <v>1.8398054250608686</v>
      </c>
      <c r="G2485" s="7">
        <v>5.1311182813460938</v>
      </c>
      <c r="H2485" s="7">
        <v>0.93350730731572762</v>
      </c>
      <c r="I2485" s="7">
        <v>4.1489364103378961</v>
      </c>
      <c r="J2485" s="7">
        <v>1.593598549554387</v>
      </c>
      <c r="K2485" s="7">
        <v>4.4444605605370553</v>
      </c>
      <c r="L2485" s="7">
        <v>0.93350730731572762</v>
      </c>
      <c r="M2485" s="7" t="s">
        <v>684</v>
      </c>
      <c r="N2485" s="7" t="s">
        <v>720</v>
      </c>
      <c r="O2485" s="7" t="s">
        <v>686</v>
      </c>
    </row>
    <row r="2486" spans="2:15" ht="15">
      <c r="B2486" s="6" t="s">
        <v>14</v>
      </c>
      <c r="C2486" s="7" t="s">
        <v>701</v>
      </c>
      <c r="D2486" s="7" t="s">
        <v>661</v>
      </c>
      <c r="E2486" s="7">
        <v>4.7807310926628475</v>
      </c>
      <c r="F2486" s="7">
        <v>1.8362696801266749</v>
      </c>
      <c r="G2486" s="7">
        <v>5.1212572790776507</v>
      </c>
      <c r="H2486" s="7">
        <v>0.93350730731572762</v>
      </c>
      <c r="I2486" s="7">
        <v>4.1397310926628474</v>
      </c>
      <c r="J2486" s="7">
        <v>1.5900628046201946</v>
      </c>
      <c r="K2486" s="7">
        <v>4.4345995582686122</v>
      </c>
      <c r="L2486" s="7">
        <v>0.93350730731572762</v>
      </c>
      <c r="M2486" s="7" t="s">
        <v>684</v>
      </c>
      <c r="N2486" s="7" t="s">
        <v>720</v>
      </c>
      <c r="O2486" s="7" t="s">
        <v>686</v>
      </c>
    </row>
    <row r="2487" spans="2:15" ht="15">
      <c r="B2487" s="6" t="s">
        <v>556</v>
      </c>
      <c r="C2487" s="7" t="s">
        <v>683</v>
      </c>
      <c r="D2487" s="7" t="s">
        <v>661</v>
      </c>
      <c r="E2487" s="7" t="s">
        <v>661</v>
      </c>
      <c r="F2487" s="7" t="s">
        <v>661</v>
      </c>
      <c r="G2487" s="7" t="s">
        <v>661</v>
      </c>
      <c r="H2487" s="7" t="s">
        <v>661</v>
      </c>
      <c r="I2487" s="7" t="s">
        <v>661</v>
      </c>
      <c r="J2487" s="7" t="s">
        <v>661</v>
      </c>
      <c r="K2487" s="7" t="s">
        <v>661</v>
      </c>
      <c r="L2487" s="7" t="s">
        <v>661</v>
      </c>
      <c r="M2487" s="7" t="s">
        <v>703</v>
      </c>
      <c r="N2487" s="7" t="s">
        <v>720</v>
      </c>
      <c r="O2487" s="7" t="s">
        <v>686</v>
      </c>
    </row>
    <row r="2488" spans="2:15" ht="15">
      <c r="B2488" s="6" t="s">
        <v>556</v>
      </c>
      <c r="C2488" s="7" t="s">
        <v>687</v>
      </c>
      <c r="D2488" s="7" t="s">
        <v>661</v>
      </c>
      <c r="E2488" s="7" t="s">
        <v>661</v>
      </c>
      <c r="F2488" s="7" t="s">
        <v>661</v>
      </c>
      <c r="G2488" s="7" t="s">
        <v>661</v>
      </c>
      <c r="H2488" s="7" t="s">
        <v>661</v>
      </c>
      <c r="I2488" s="7" t="s">
        <v>661</v>
      </c>
      <c r="J2488" s="7" t="s">
        <v>661</v>
      </c>
      <c r="K2488" s="7" t="s">
        <v>661</v>
      </c>
      <c r="L2488" s="7" t="s">
        <v>661</v>
      </c>
      <c r="M2488" s="7" t="s">
        <v>703</v>
      </c>
      <c r="N2488" s="7" t="s">
        <v>720</v>
      </c>
      <c r="O2488" s="7" t="s">
        <v>686</v>
      </c>
    </row>
    <row r="2489" spans="2:15" ht="15">
      <c r="B2489" s="6" t="s">
        <v>556</v>
      </c>
      <c r="C2489" s="7" t="s">
        <v>688</v>
      </c>
      <c r="D2489" s="7" t="s">
        <v>661</v>
      </c>
      <c r="E2489" s="7" t="s">
        <v>661</v>
      </c>
      <c r="F2489" s="7" t="s">
        <v>661</v>
      </c>
      <c r="G2489" s="7" t="s">
        <v>661</v>
      </c>
      <c r="H2489" s="7" t="s">
        <v>661</v>
      </c>
      <c r="I2489" s="7" t="s">
        <v>661</v>
      </c>
      <c r="J2489" s="7" t="s">
        <v>661</v>
      </c>
      <c r="K2489" s="7" t="s">
        <v>661</v>
      </c>
      <c r="L2489" s="7" t="s">
        <v>661</v>
      </c>
      <c r="M2489" s="7" t="s">
        <v>703</v>
      </c>
      <c r="N2489" s="7" t="s">
        <v>720</v>
      </c>
      <c r="O2489" s="7" t="s">
        <v>686</v>
      </c>
    </row>
    <row r="2490" spans="2:15" ht="15">
      <c r="B2490" s="6" t="s">
        <v>556</v>
      </c>
      <c r="C2490" s="7" t="s">
        <v>689</v>
      </c>
      <c r="D2490" s="7" t="s">
        <v>661</v>
      </c>
      <c r="E2490" s="7" t="s">
        <v>661</v>
      </c>
      <c r="F2490" s="7" t="s">
        <v>661</v>
      </c>
      <c r="G2490" s="7" t="s">
        <v>661</v>
      </c>
      <c r="H2490" s="7" t="s">
        <v>661</v>
      </c>
      <c r="I2490" s="7" t="s">
        <v>661</v>
      </c>
      <c r="J2490" s="7" t="s">
        <v>661</v>
      </c>
      <c r="K2490" s="7" t="s">
        <v>661</v>
      </c>
      <c r="L2490" s="7" t="s">
        <v>661</v>
      </c>
      <c r="M2490" s="7" t="s">
        <v>703</v>
      </c>
      <c r="N2490" s="7" t="s">
        <v>720</v>
      </c>
      <c r="O2490" s="7" t="s">
        <v>686</v>
      </c>
    </row>
    <row r="2491" spans="2:15" ht="15">
      <c r="B2491" s="6" t="s">
        <v>556</v>
      </c>
      <c r="C2491" s="7" t="s">
        <v>690</v>
      </c>
      <c r="D2491" s="7">
        <v>4.7300000000000004</v>
      </c>
      <c r="E2491" s="7">
        <v>3.9159999999999999</v>
      </c>
      <c r="F2491" s="7">
        <v>2.6528935146364252</v>
      </c>
      <c r="G2491" s="7">
        <v>4.7300000000000004</v>
      </c>
      <c r="H2491" s="7">
        <v>0.82790697674418601</v>
      </c>
      <c r="I2491" s="7">
        <v>3.9159999999999999</v>
      </c>
      <c r="J2491" s="7">
        <v>2.6528935146364252</v>
      </c>
      <c r="K2491" s="7">
        <v>4.7300000000000004</v>
      </c>
      <c r="L2491" s="7">
        <v>0.82790697674418601</v>
      </c>
      <c r="M2491" s="7" t="s">
        <v>703</v>
      </c>
      <c r="N2491" s="7" t="s">
        <v>720</v>
      </c>
      <c r="O2491" s="7" t="s">
        <v>686</v>
      </c>
    </row>
    <row r="2492" spans="2:15" ht="15">
      <c r="B2492" s="6" t="s">
        <v>556</v>
      </c>
      <c r="C2492" s="7" t="s">
        <v>691</v>
      </c>
      <c r="D2492" s="7">
        <v>4.4509999999999996</v>
      </c>
      <c r="E2492" s="7">
        <v>3.5910000000000002</v>
      </c>
      <c r="F2492" s="7">
        <v>3.012487746241264</v>
      </c>
      <c r="G2492" s="7">
        <v>4.6872554252199414</v>
      </c>
      <c r="H2492" s="7">
        <v>0.76611997303976642</v>
      </c>
      <c r="I2492" s="7">
        <v>3.5910000000000002</v>
      </c>
      <c r="J2492" s="7">
        <v>3.012487746241264</v>
      </c>
      <c r="K2492" s="7">
        <v>4.6872554252199414</v>
      </c>
      <c r="L2492" s="7">
        <v>0.76611997303976642</v>
      </c>
      <c r="M2492" s="7" t="s">
        <v>703</v>
      </c>
      <c r="N2492" s="7" t="s">
        <v>720</v>
      </c>
      <c r="O2492" s="7" t="s">
        <v>686</v>
      </c>
    </row>
    <row r="2493" spans="2:15" ht="15">
      <c r="B2493" s="6" t="s">
        <v>556</v>
      </c>
      <c r="C2493" s="7" t="s">
        <v>692</v>
      </c>
      <c r="D2493" s="7" t="s">
        <v>661</v>
      </c>
      <c r="E2493" s="7">
        <v>3.5910000000000002</v>
      </c>
      <c r="F2493" s="7">
        <v>2.4847201366116933</v>
      </c>
      <c r="G2493" s="7">
        <v>4.3668197990395292</v>
      </c>
      <c r="H2493" s="7">
        <v>0.82233757408305042</v>
      </c>
      <c r="I2493" s="7">
        <v>3.5910000000000002</v>
      </c>
      <c r="J2493" s="7">
        <v>2.4847201366116933</v>
      </c>
      <c r="K2493" s="7">
        <v>4.3668197990395292</v>
      </c>
      <c r="L2493" s="7">
        <v>0.82233757408305042</v>
      </c>
      <c r="M2493" s="7" t="s">
        <v>703</v>
      </c>
      <c r="N2493" s="7" t="s">
        <v>720</v>
      </c>
      <c r="O2493" s="7" t="s">
        <v>686</v>
      </c>
    </row>
    <row r="2494" spans="2:15" ht="15">
      <c r="B2494" s="6" t="s">
        <v>556</v>
      </c>
      <c r="C2494" s="7" t="s">
        <v>693</v>
      </c>
      <c r="D2494" s="7" t="s">
        <v>661</v>
      </c>
      <c r="E2494" s="7">
        <v>3.5910000000000002</v>
      </c>
      <c r="F2494" s="7">
        <v>2.4847201366116933</v>
      </c>
      <c r="G2494" s="7">
        <v>4.3668197990395292</v>
      </c>
      <c r="H2494" s="7">
        <v>0.82233757408305042</v>
      </c>
      <c r="I2494" s="7">
        <v>3.5910000000000002</v>
      </c>
      <c r="J2494" s="7">
        <v>2.4847201366116933</v>
      </c>
      <c r="K2494" s="7">
        <v>4.3668197990395292</v>
      </c>
      <c r="L2494" s="7">
        <v>0.82233757408305042</v>
      </c>
      <c r="M2494" s="7" t="s">
        <v>703</v>
      </c>
      <c r="N2494" s="7" t="s">
        <v>720</v>
      </c>
      <c r="O2494" s="7" t="s">
        <v>686</v>
      </c>
    </row>
    <row r="2495" spans="2:15" ht="15">
      <c r="B2495" s="6" t="s">
        <v>556</v>
      </c>
      <c r="C2495" s="7" t="s">
        <v>694</v>
      </c>
      <c r="D2495" s="7" t="s">
        <v>661</v>
      </c>
      <c r="E2495" s="7">
        <v>3.5910000000000002</v>
      </c>
      <c r="F2495" s="7">
        <v>2.4847201366116933</v>
      </c>
      <c r="G2495" s="7">
        <v>4.3668197990395292</v>
      </c>
      <c r="H2495" s="7">
        <v>0.82233757408305042</v>
      </c>
      <c r="I2495" s="7">
        <v>3.5910000000000002</v>
      </c>
      <c r="J2495" s="7">
        <v>2.4847201366116933</v>
      </c>
      <c r="K2495" s="7">
        <v>4.3668197990395292</v>
      </c>
      <c r="L2495" s="7">
        <v>0.82233757408305042</v>
      </c>
      <c r="M2495" s="7" t="s">
        <v>703</v>
      </c>
      <c r="N2495" s="7" t="s">
        <v>720</v>
      </c>
      <c r="O2495" s="7" t="s">
        <v>686</v>
      </c>
    </row>
    <row r="2496" spans="2:15" ht="15">
      <c r="B2496" s="6" t="s">
        <v>556</v>
      </c>
      <c r="C2496" s="7" t="s">
        <v>695</v>
      </c>
      <c r="D2496" s="7" t="s">
        <v>661</v>
      </c>
      <c r="E2496" s="7">
        <v>3.5910000000000002</v>
      </c>
      <c r="F2496" s="7">
        <v>2.4847201366116933</v>
      </c>
      <c r="G2496" s="7">
        <v>4.3668197990395292</v>
      </c>
      <c r="H2496" s="7">
        <v>0.82233757408305042</v>
      </c>
      <c r="I2496" s="7">
        <v>3.5910000000000002</v>
      </c>
      <c r="J2496" s="7">
        <v>2.4847201366116933</v>
      </c>
      <c r="K2496" s="7">
        <v>4.3668197990395292</v>
      </c>
      <c r="L2496" s="7">
        <v>0.82233757408305042</v>
      </c>
      <c r="M2496" s="7" t="s">
        <v>703</v>
      </c>
      <c r="N2496" s="7" t="s">
        <v>720</v>
      </c>
      <c r="O2496" s="7" t="s">
        <v>686</v>
      </c>
    </row>
    <row r="2497" spans="2:15" ht="15">
      <c r="B2497" s="6" t="s">
        <v>556</v>
      </c>
      <c r="C2497" s="7" t="s">
        <v>696</v>
      </c>
      <c r="D2497" s="7" t="s">
        <v>661</v>
      </c>
      <c r="E2497" s="7">
        <v>3.5910000000000002</v>
      </c>
      <c r="F2497" s="7">
        <v>2.4847201366116933</v>
      </c>
      <c r="G2497" s="7">
        <v>4.3668197990395292</v>
      </c>
      <c r="H2497" s="7">
        <v>0.82233757408305042</v>
      </c>
      <c r="I2497" s="7">
        <v>3.5910000000000002</v>
      </c>
      <c r="J2497" s="7">
        <v>2.4847201366116933</v>
      </c>
      <c r="K2497" s="7">
        <v>4.3668197990395292</v>
      </c>
      <c r="L2497" s="7">
        <v>0.82233757408305042</v>
      </c>
      <c r="M2497" s="7" t="s">
        <v>703</v>
      </c>
      <c r="N2497" s="7" t="s">
        <v>720</v>
      </c>
      <c r="O2497" s="7" t="s">
        <v>686</v>
      </c>
    </row>
    <row r="2498" spans="2:15" ht="15">
      <c r="B2498" s="6" t="s">
        <v>556</v>
      </c>
      <c r="C2498" s="7" t="s">
        <v>697</v>
      </c>
      <c r="D2498" s="7" t="s">
        <v>661</v>
      </c>
      <c r="E2498" s="7">
        <v>3.5910000000000002</v>
      </c>
      <c r="F2498" s="7">
        <v>2.4847201366116933</v>
      </c>
      <c r="G2498" s="7">
        <v>4.3668197990395292</v>
      </c>
      <c r="H2498" s="7">
        <v>0.82233757408305042</v>
      </c>
      <c r="I2498" s="7">
        <v>3.5910000000000002</v>
      </c>
      <c r="J2498" s="7">
        <v>2.4847201366116933</v>
      </c>
      <c r="K2498" s="7">
        <v>4.3668197990395292</v>
      </c>
      <c r="L2498" s="7">
        <v>0.82233757408305042</v>
      </c>
      <c r="M2498" s="7" t="s">
        <v>703</v>
      </c>
      <c r="N2498" s="7" t="s">
        <v>720</v>
      </c>
      <c r="O2498" s="7" t="s">
        <v>686</v>
      </c>
    </row>
    <row r="2499" spans="2:15" ht="15">
      <c r="B2499" s="6" t="s">
        <v>556</v>
      </c>
      <c r="C2499" s="7" t="s">
        <v>698</v>
      </c>
      <c r="D2499" s="7" t="s">
        <v>661</v>
      </c>
      <c r="E2499" s="7">
        <v>3.5910000000000002</v>
      </c>
      <c r="F2499" s="7">
        <v>2.4847201366116933</v>
      </c>
      <c r="G2499" s="7">
        <v>4.3668197990395292</v>
      </c>
      <c r="H2499" s="7">
        <v>0.82233757408305042</v>
      </c>
      <c r="I2499" s="7">
        <v>3.5910000000000002</v>
      </c>
      <c r="J2499" s="7">
        <v>2.4847201366116933</v>
      </c>
      <c r="K2499" s="7">
        <v>4.3668197990395292</v>
      </c>
      <c r="L2499" s="7">
        <v>0.82233757408305042</v>
      </c>
      <c r="M2499" s="7" t="s">
        <v>703</v>
      </c>
      <c r="N2499" s="7" t="s">
        <v>720</v>
      </c>
      <c r="O2499" s="7" t="s">
        <v>686</v>
      </c>
    </row>
    <row r="2500" spans="2:15" ht="15">
      <c r="B2500" s="6" t="s">
        <v>556</v>
      </c>
      <c r="C2500" s="7" t="s">
        <v>699</v>
      </c>
      <c r="D2500" s="7" t="s">
        <v>661</v>
      </c>
      <c r="E2500" s="7">
        <v>3.5910000000000002</v>
      </c>
      <c r="F2500" s="7">
        <v>2.4847201366116933</v>
      </c>
      <c r="G2500" s="7">
        <v>4.3668197990395292</v>
      </c>
      <c r="H2500" s="7">
        <v>0.82233757408305042</v>
      </c>
      <c r="I2500" s="7">
        <v>3.5910000000000002</v>
      </c>
      <c r="J2500" s="7">
        <v>2.4847201366116933</v>
      </c>
      <c r="K2500" s="7">
        <v>4.3668197990395292</v>
      </c>
      <c r="L2500" s="7">
        <v>0.82233757408305042</v>
      </c>
      <c r="M2500" s="7" t="s">
        <v>703</v>
      </c>
      <c r="N2500" s="7" t="s">
        <v>720</v>
      </c>
      <c r="O2500" s="7" t="s">
        <v>686</v>
      </c>
    </row>
    <row r="2501" spans="2:15" ht="15">
      <c r="B2501" s="6" t="s">
        <v>556</v>
      </c>
      <c r="C2501" s="7" t="s">
        <v>700</v>
      </c>
      <c r="D2501" s="7" t="s">
        <v>661</v>
      </c>
      <c r="E2501" s="7">
        <v>3.5910000000000002</v>
      </c>
      <c r="F2501" s="7">
        <v>2.4847201366116933</v>
      </c>
      <c r="G2501" s="7">
        <v>4.3668197990395292</v>
      </c>
      <c r="H2501" s="7">
        <v>0.82233757408305042</v>
      </c>
      <c r="I2501" s="7">
        <v>3.5910000000000002</v>
      </c>
      <c r="J2501" s="7">
        <v>2.4847201366116933</v>
      </c>
      <c r="K2501" s="7">
        <v>4.3668197990395292</v>
      </c>
      <c r="L2501" s="7">
        <v>0.82233757408305042</v>
      </c>
      <c r="M2501" s="7" t="s">
        <v>703</v>
      </c>
      <c r="N2501" s="7" t="s">
        <v>720</v>
      </c>
      <c r="O2501" s="7" t="s">
        <v>686</v>
      </c>
    </row>
    <row r="2502" spans="2:15" ht="15">
      <c r="B2502" s="6" t="s">
        <v>556</v>
      </c>
      <c r="C2502" s="7" t="s">
        <v>701</v>
      </c>
      <c r="D2502" s="7" t="s">
        <v>661</v>
      </c>
      <c r="E2502" s="7">
        <v>3.5910000000000002</v>
      </c>
      <c r="F2502" s="7">
        <v>2.4847201366116933</v>
      </c>
      <c r="G2502" s="7">
        <v>4.3668197990395292</v>
      </c>
      <c r="H2502" s="7">
        <v>0.82233757408305042</v>
      </c>
      <c r="I2502" s="7">
        <v>3.5910000000000002</v>
      </c>
      <c r="J2502" s="7">
        <v>2.4847201366116933</v>
      </c>
      <c r="K2502" s="7">
        <v>4.3668197990395292</v>
      </c>
      <c r="L2502" s="7">
        <v>0.82233757408305042</v>
      </c>
      <c r="M2502" s="7" t="s">
        <v>703</v>
      </c>
      <c r="N2502" s="7" t="s">
        <v>720</v>
      </c>
      <c r="O2502" s="7" t="s">
        <v>686</v>
      </c>
    </row>
    <row r="2503" spans="2:15" ht="15">
      <c r="B2503" s="6" t="s">
        <v>555</v>
      </c>
      <c r="C2503" s="7" t="s">
        <v>683</v>
      </c>
      <c r="D2503" s="7" t="s">
        <v>661</v>
      </c>
      <c r="E2503" s="7" t="s">
        <v>661</v>
      </c>
      <c r="F2503" s="7" t="s">
        <v>661</v>
      </c>
      <c r="G2503" s="7" t="s">
        <v>661</v>
      </c>
      <c r="H2503" s="7" t="s">
        <v>661</v>
      </c>
      <c r="I2503" s="7" t="s">
        <v>661</v>
      </c>
      <c r="J2503" s="7" t="s">
        <v>661</v>
      </c>
      <c r="K2503" s="7" t="s">
        <v>661</v>
      </c>
      <c r="L2503" s="7" t="s">
        <v>661</v>
      </c>
      <c r="M2503" s="7" t="s">
        <v>703</v>
      </c>
      <c r="N2503" s="7" t="s">
        <v>720</v>
      </c>
      <c r="O2503" s="7" t="s">
        <v>686</v>
      </c>
    </row>
    <row r="2504" spans="2:15" ht="15">
      <c r="B2504" s="6" t="s">
        <v>555</v>
      </c>
      <c r="C2504" s="7" t="s">
        <v>687</v>
      </c>
      <c r="D2504" s="7" t="s">
        <v>661</v>
      </c>
      <c r="E2504" s="7" t="s">
        <v>661</v>
      </c>
      <c r="F2504" s="7" t="s">
        <v>661</v>
      </c>
      <c r="G2504" s="7" t="s">
        <v>661</v>
      </c>
      <c r="H2504" s="7" t="s">
        <v>661</v>
      </c>
      <c r="I2504" s="7" t="s">
        <v>661</v>
      </c>
      <c r="J2504" s="7" t="s">
        <v>661</v>
      </c>
      <c r="K2504" s="7" t="s">
        <v>661</v>
      </c>
      <c r="L2504" s="7" t="s">
        <v>661</v>
      </c>
      <c r="M2504" s="7" t="s">
        <v>703</v>
      </c>
      <c r="N2504" s="7" t="s">
        <v>720</v>
      </c>
      <c r="O2504" s="7" t="s">
        <v>686</v>
      </c>
    </row>
    <row r="2505" spans="2:15" ht="15">
      <c r="B2505" s="6" t="s">
        <v>555</v>
      </c>
      <c r="C2505" s="7" t="s">
        <v>688</v>
      </c>
      <c r="D2505" s="7" t="s">
        <v>661</v>
      </c>
      <c r="E2505" s="7" t="s">
        <v>661</v>
      </c>
      <c r="F2505" s="7" t="s">
        <v>661</v>
      </c>
      <c r="G2505" s="7" t="s">
        <v>661</v>
      </c>
      <c r="H2505" s="7" t="s">
        <v>661</v>
      </c>
      <c r="I2505" s="7" t="s">
        <v>661</v>
      </c>
      <c r="J2505" s="7" t="s">
        <v>661</v>
      </c>
      <c r="K2505" s="7" t="s">
        <v>661</v>
      </c>
      <c r="L2505" s="7" t="s">
        <v>661</v>
      </c>
      <c r="M2505" s="7" t="s">
        <v>703</v>
      </c>
      <c r="N2505" s="7" t="s">
        <v>720</v>
      </c>
      <c r="O2505" s="7" t="s">
        <v>686</v>
      </c>
    </row>
    <row r="2506" spans="2:15" ht="15">
      <c r="B2506" s="6" t="s">
        <v>555</v>
      </c>
      <c r="C2506" s="7" t="s">
        <v>689</v>
      </c>
      <c r="D2506" s="7" t="s">
        <v>661</v>
      </c>
      <c r="E2506" s="7" t="s">
        <v>661</v>
      </c>
      <c r="F2506" s="7" t="s">
        <v>661</v>
      </c>
      <c r="G2506" s="7" t="s">
        <v>661</v>
      </c>
      <c r="H2506" s="7" t="s">
        <v>661</v>
      </c>
      <c r="I2506" s="7" t="s">
        <v>661</v>
      </c>
      <c r="J2506" s="7" t="s">
        <v>661</v>
      </c>
      <c r="K2506" s="7" t="s">
        <v>661</v>
      </c>
      <c r="L2506" s="7" t="s">
        <v>661</v>
      </c>
      <c r="M2506" s="7" t="s">
        <v>703</v>
      </c>
      <c r="N2506" s="7" t="s">
        <v>720</v>
      </c>
      <c r="O2506" s="7" t="s">
        <v>686</v>
      </c>
    </row>
    <row r="2507" spans="2:15" ht="15">
      <c r="B2507" s="6" t="s">
        <v>555</v>
      </c>
      <c r="C2507" s="7" t="s">
        <v>690</v>
      </c>
      <c r="D2507" s="7">
        <v>6.4779999999999998</v>
      </c>
      <c r="E2507" s="7">
        <v>5.9059999999999997</v>
      </c>
      <c r="F2507" s="7">
        <v>2.7383967001045728</v>
      </c>
      <c r="G2507" s="7">
        <v>6.5099656287221368</v>
      </c>
      <c r="H2507" s="7">
        <v>0.90722445199135537</v>
      </c>
      <c r="I2507" s="7">
        <v>5.9059999999999997</v>
      </c>
      <c r="J2507" s="7">
        <v>2.7383967001045728</v>
      </c>
      <c r="K2507" s="7">
        <v>6.5099656287221368</v>
      </c>
      <c r="L2507" s="7">
        <v>0.90722445199135537</v>
      </c>
      <c r="M2507" s="7" t="s">
        <v>703</v>
      </c>
      <c r="N2507" s="7" t="s">
        <v>720</v>
      </c>
      <c r="O2507" s="7" t="s">
        <v>686</v>
      </c>
    </row>
    <row r="2508" spans="2:15" ht="15">
      <c r="B2508" s="6" t="s">
        <v>555</v>
      </c>
      <c r="C2508" s="7" t="s">
        <v>691</v>
      </c>
      <c r="D2508" s="7">
        <v>7.0549999999999997</v>
      </c>
      <c r="E2508" s="7">
        <v>6.3760000000000003</v>
      </c>
      <c r="F2508" s="7">
        <v>3.0198756596919676</v>
      </c>
      <c r="G2508" s="7">
        <v>7.0549999999999997</v>
      </c>
      <c r="H2508" s="7">
        <v>0.90375620127569112</v>
      </c>
      <c r="I2508" s="7">
        <v>6.3760000000000003</v>
      </c>
      <c r="J2508" s="7">
        <v>3.0198756596919676</v>
      </c>
      <c r="K2508" s="7">
        <v>7.0549999999999997</v>
      </c>
      <c r="L2508" s="7">
        <v>0.90375620127569112</v>
      </c>
      <c r="M2508" s="7" t="s">
        <v>703</v>
      </c>
      <c r="N2508" s="7" t="s">
        <v>720</v>
      </c>
      <c r="O2508" s="7" t="s">
        <v>686</v>
      </c>
    </row>
    <row r="2509" spans="2:15" ht="15">
      <c r="B2509" s="6" t="s">
        <v>555</v>
      </c>
      <c r="C2509" s="7" t="s">
        <v>692</v>
      </c>
      <c r="D2509" s="7" t="s">
        <v>661</v>
      </c>
      <c r="E2509" s="7">
        <v>6.3760000000000003</v>
      </c>
      <c r="F2509" s="7">
        <v>3.1946632233797585</v>
      </c>
      <c r="G2509" s="7">
        <v>7.1315670866097269</v>
      </c>
      <c r="H2509" s="7">
        <v>0.89405314744519704</v>
      </c>
      <c r="I2509" s="7">
        <v>6.3760000000000003</v>
      </c>
      <c r="J2509" s="7">
        <v>3.1946632233797585</v>
      </c>
      <c r="K2509" s="7">
        <v>7.1315670866097269</v>
      </c>
      <c r="L2509" s="7">
        <v>0.89405314744519704</v>
      </c>
      <c r="M2509" s="7" t="s">
        <v>703</v>
      </c>
      <c r="N2509" s="7" t="s">
        <v>720</v>
      </c>
      <c r="O2509" s="7" t="s">
        <v>686</v>
      </c>
    </row>
    <row r="2510" spans="2:15" ht="15">
      <c r="B2510" s="6" t="s">
        <v>555</v>
      </c>
      <c r="C2510" s="7" t="s">
        <v>693</v>
      </c>
      <c r="D2510" s="7" t="s">
        <v>661</v>
      </c>
      <c r="E2510" s="7">
        <v>6.3760000000000003</v>
      </c>
      <c r="F2510" s="7">
        <v>3.1946632233797585</v>
      </c>
      <c r="G2510" s="7">
        <v>7.1315670866097269</v>
      </c>
      <c r="H2510" s="7">
        <v>0.89405314744519704</v>
      </c>
      <c r="I2510" s="7">
        <v>6.3760000000000003</v>
      </c>
      <c r="J2510" s="7">
        <v>3.1946632233797585</v>
      </c>
      <c r="K2510" s="7">
        <v>7.1315670866097269</v>
      </c>
      <c r="L2510" s="7">
        <v>0.89405314744519704</v>
      </c>
      <c r="M2510" s="7" t="s">
        <v>703</v>
      </c>
      <c r="N2510" s="7" t="s">
        <v>720</v>
      </c>
      <c r="O2510" s="7" t="s">
        <v>686</v>
      </c>
    </row>
    <row r="2511" spans="2:15" ht="15">
      <c r="B2511" s="6" t="s">
        <v>555</v>
      </c>
      <c r="C2511" s="7" t="s">
        <v>694</v>
      </c>
      <c r="D2511" s="7" t="s">
        <v>661</v>
      </c>
      <c r="E2511" s="7">
        <v>6.3760000000000003</v>
      </c>
      <c r="F2511" s="7">
        <v>3.1946632233797585</v>
      </c>
      <c r="G2511" s="7">
        <v>7.1315670866097269</v>
      </c>
      <c r="H2511" s="7">
        <v>0.89405314744519704</v>
      </c>
      <c r="I2511" s="7">
        <v>6.3760000000000003</v>
      </c>
      <c r="J2511" s="7">
        <v>3.1946632233797585</v>
      </c>
      <c r="K2511" s="7">
        <v>7.1315670866097269</v>
      </c>
      <c r="L2511" s="7">
        <v>0.89405314744519704</v>
      </c>
      <c r="M2511" s="7" t="s">
        <v>703</v>
      </c>
      <c r="N2511" s="7" t="s">
        <v>720</v>
      </c>
      <c r="O2511" s="7" t="s">
        <v>686</v>
      </c>
    </row>
    <row r="2512" spans="2:15" ht="15">
      <c r="B2512" s="6" t="s">
        <v>555</v>
      </c>
      <c r="C2512" s="7" t="s">
        <v>695</v>
      </c>
      <c r="D2512" s="7" t="s">
        <v>661</v>
      </c>
      <c r="E2512" s="7">
        <v>6.3760000000000003</v>
      </c>
      <c r="F2512" s="7">
        <v>3.1946632233797585</v>
      </c>
      <c r="G2512" s="7">
        <v>7.1315670866097269</v>
      </c>
      <c r="H2512" s="7">
        <v>0.89405314744519704</v>
      </c>
      <c r="I2512" s="7">
        <v>6.3760000000000003</v>
      </c>
      <c r="J2512" s="7">
        <v>3.1946632233797585</v>
      </c>
      <c r="K2512" s="7">
        <v>7.1315670866097269</v>
      </c>
      <c r="L2512" s="7">
        <v>0.89405314744519704</v>
      </c>
      <c r="M2512" s="7" t="s">
        <v>703</v>
      </c>
      <c r="N2512" s="7" t="s">
        <v>720</v>
      </c>
      <c r="O2512" s="7" t="s">
        <v>686</v>
      </c>
    </row>
    <row r="2513" spans="2:15" ht="15">
      <c r="B2513" s="6" t="s">
        <v>555</v>
      </c>
      <c r="C2513" s="7" t="s">
        <v>696</v>
      </c>
      <c r="D2513" s="7" t="s">
        <v>661</v>
      </c>
      <c r="E2513" s="7">
        <v>6.3760000000000003</v>
      </c>
      <c r="F2513" s="7">
        <v>3.1946632233797585</v>
      </c>
      <c r="G2513" s="7">
        <v>7.1315670866097269</v>
      </c>
      <c r="H2513" s="7">
        <v>0.89405314744519704</v>
      </c>
      <c r="I2513" s="7">
        <v>6.3760000000000003</v>
      </c>
      <c r="J2513" s="7">
        <v>3.1946632233797585</v>
      </c>
      <c r="K2513" s="7">
        <v>7.1315670866097269</v>
      </c>
      <c r="L2513" s="7">
        <v>0.89405314744519704</v>
      </c>
      <c r="M2513" s="7" t="s">
        <v>703</v>
      </c>
      <c r="N2513" s="7" t="s">
        <v>720</v>
      </c>
      <c r="O2513" s="7" t="s">
        <v>686</v>
      </c>
    </row>
    <row r="2514" spans="2:15" ht="15">
      <c r="B2514" s="6" t="s">
        <v>555</v>
      </c>
      <c r="C2514" s="7" t="s">
        <v>697</v>
      </c>
      <c r="D2514" s="7" t="s">
        <v>661</v>
      </c>
      <c r="E2514" s="7">
        <v>6.3760000000000003</v>
      </c>
      <c r="F2514" s="7">
        <v>3.1946632233797585</v>
      </c>
      <c r="G2514" s="7">
        <v>7.1315670866097269</v>
      </c>
      <c r="H2514" s="7">
        <v>0.89405314744519704</v>
      </c>
      <c r="I2514" s="7">
        <v>6.3760000000000003</v>
      </c>
      <c r="J2514" s="7">
        <v>3.1946632233797585</v>
      </c>
      <c r="K2514" s="7">
        <v>7.1315670866097269</v>
      </c>
      <c r="L2514" s="7">
        <v>0.89405314744519704</v>
      </c>
      <c r="M2514" s="7" t="s">
        <v>703</v>
      </c>
      <c r="N2514" s="7" t="s">
        <v>720</v>
      </c>
      <c r="O2514" s="7" t="s">
        <v>686</v>
      </c>
    </row>
    <row r="2515" spans="2:15" ht="15">
      <c r="B2515" s="6" t="s">
        <v>555</v>
      </c>
      <c r="C2515" s="7" t="s">
        <v>698</v>
      </c>
      <c r="D2515" s="7" t="s">
        <v>661</v>
      </c>
      <c r="E2515" s="7">
        <v>6.3760000000000003</v>
      </c>
      <c r="F2515" s="7">
        <v>3.1946632233797585</v>
      </c>
      <c r="G2515" s="7">
        <v>7.1315670866097269</v>
      </c>
      <c r="H2515" s="7">
        <v>0.89405314744519704</v>
      </c>
      <c r="I2515" s="7">
        <v>6.3760000000000003</v>
      </c>
      <c r="J2515" s="7">
        <v>3.1946632233797585</v>
      </c>
      <c r="K2515" s="7">
        <v>7.1315670866097269</v>
      </c>
      <c r="L2515" s="7">
        <v>0.89405314744519704</v>
      </c>
      <c r="M2515" s="7" t="s">
        <v>703</v>
      </c>
      <c r="N2515" s="7" t="s">
        <v>720</v>
      </c>
      <c r="O2515" s="7" t="s">
        <v>686</v>
      </c>
    </row>
    <row r="2516" spans="2:15" ht="15">
      <c r="B2516" s="6" t="s">
        <v>555</v>
      </c>
      <c r="C2516" s="7" t="s">
        <v>699</v>
      </c>
      <c r="D2516" s="7" t="s">
        <v>661</v>
      </c>
      <c r="E2516" s="7">
        <v>6.3760000000000003</v>
      </c>
      <c r="F2516" s="7">
        <v>3.1946632233797585</v>
      </c>
      <c r="G2516" s="7">
        <v>7.1315670866097269</v>
      </c>
      <c r="H2516" s="7">
        <v>0.89405314744519704</v>
      </c>
      <c r="I2516" s="7">
        <v>6.3760000000000003</v>
      </c>
      <c r="J2516" s="7">
        <v>3.1946632233797585</v>
      </c>
      <c r="K2516" s="7">
        <v>7.1315670866097269</v>
      </c>
      <c r="L2516" s="7">
        <v>0.89405314744519704</v>
      </c>
      <c r="M2516" s="7" t="s">
        <v>703</v>
      </c>
      <c r="N2516" s="7" t="s">
        <v>720</v>
      </c>
      <c r="O2516" s="7" t="s">
        <v>686</v>
      </c>
    </row>
    <row r="2517" spans="2:15" ht="15">
      <c r="B2517" s="6" t="s">
        <v>555</v>
      </c>
      <c r="C2517" s="7" t="s">
        <v>700</v>
      </c>
      <c r="D2517" s="7" t="s">
        <v>661</v>
      </c>
      <c r="E2517" s="7">
        <v>6.3760000000000003</v>
      </c>
      <c r="F2517" s="7">
        <v>3.1946632233797585</v>
      </c>
      <c r="G2517" s="7">
        <v>7.1315670866097269</v>
      </c>
      <c r="H2517" s="7">
        <v>0.89405314744519704</v>
      </c>
      <c r="I2517" s="7">
        <v>6.3760000000000003</v>
      </c>
      <c r="J2517" s="7">
        <v>3.1946632233797585</v>
      </c>
      <c r="K2517" s="7">
        <v>7.1315670866097269</v>
      </c>
      <c r="L2517" s="7">
        <v>0.89405314744519704</v>
      </c>
      <c r="M2517" s="7" t="s">
        <v>703</v>
      </c>
      <c r="N2517" s="7" t="s">
        <v>720</v>
      </c>
      <c r="O2517" s="7" t="s">
        <v>686</v>
      </c>
    </row>
    <row r="2518" spans="2:15" ht="15">
      <c r="B2518" s="6" t="s">
        <v>555</v>
      </c>
      <c r="C2518" s="7" t="s">
        <v>701</v>
      </c>
      <c r="D2518" s="7" t="s">
        <v>661</v>
      </c>
      <c r="E2518" s="7">
        <v>6.3760000000000003</v>
      </c>
      <c r="F2518" s="7">
        <v>3.1946632233797585</v>
      </c>
      <c r="G2518" s="7">
        <v>7.1315670866097269</v>
      </c>
      <c r="H2518" s="7">
        <v>0.89405314744519704</v>
      </c>
      <c r="I2518" s="7">
        <v>6.3760000000000003</v>
      </c>
      <c r="J2518" s="7">
        <v>3.1946632233797585</v>
      </c>
      <c r="K2518" s="7">
        <v>7.1315670866097269</v>
      </c>
      <c r="L2518" s="7">
        <v>0.89405314744519704</v>
      </c>
      <c r="M2518" s="7" t="s">
        <v>703</v>
      </c>
      <c r="N2518" s="7" t="s">
        <v>720</v>
      </c>
      <c r="O2518" s="7" t="s">
        <v>686</v>
      </c>
    </row>
    <row r="2519" spans="2:15" ht="15">
      <c r="B2519" s="6" t="s">
        <v>567</v>
      </c>
      <c r="C2519" s="7" t="s">
        <v>683</v>
      </c>
      <c r="D2519" s="7" t="s">
        <v>661</v>
      </c>
      <c r="E2519" s="7" t="s">
        <v>661</v>
      </c>
      <c r="F2519" s="7" t="s">
        <v>661</v>
      </c>
      <c r="G2519" s="7" t="s">
        <v>661</v>
      </c>
      <c r="H2519" s="7" t="s">
        <v>661</v>
      </c>
      <c r="I2519" s="7" t="s">
        <v>661</v>
      </c>
      <c r="J2519" s="7" t="s">
        <v>661</v>
      </c>
      <c r="K2519" s="7" t="s">
        <v>661</v>
      </c>
      <c r="L2519" s="7" t="s">
        <v>661</v>
      </c>
      <c r="M2519" s="7" t="s">
        <v>703</v>
      </c>
      <c r="N2519" s="7" t="s">
        <v>720</v>
      </c>
      <c r="O2519" s="7" t="s">
        <v>686</v>
      </c>
    </row>
    <row r="2520" spans="2:15" ht="15">
      <c r="B2520" s="6" t="s">
        <v>567</v>
      </c>
      <c r="C2520" s="7" t="s">
        <v>687</v>
      </c>
      <c r="D2520" s="7" t="s">
        <v>661</v>
      </c>
      <c r="E2520" s="7" t="s">
        <v>661</v>
      </c>
      <c r="F2520" s="7" t="s">
        <v>661</v>
      </c>
      <c r="G2520" s="7" t="s">
        <v>661</v>
      </c>
      <c r="H2520" s="7" t="s">
        <v>661</v>
      </c>
      <c r="I2520" s="7" t="s">
        <v>661</v>
      </c>
      <c r="J2520" s="7" t="s">
        <v>661</v>
      </c>
      <c r="K2520" s="7" t="s">
        <v>661</v>
      </c>
      <c r="L2520" s="7" t="s">
        <v>661</v>
      </c>
      <c r="M2520" s="7" t="s">
        <v>703</v>
      </c>
      <c r="N2520" s="7" t="s">
        <v>720</v>
      </c>
      <c r="O2520" s="7" t="s">
        <v>686</v>
      </c>
    </row>
    <row r="2521" spans="2:15" ht="15">
      <c r="B2521" s="6" t="s">
        <v>567</v>
      </c>
      <c r="C2521" s="7" t="s">
        <v>688</v>
      </c>
      <c r="D2521" s="7" t="s">
        <v>661</v>
      </c>
      <c r="E2521" s="7" t="s">
        <v>661</v>
      </c>
      <c r="F2521" s="7" t="s">
        <v>661</v>
      </c>
      <c r="G2521" s="7" t="s">
        <v>661</v>
      </c>
      <c r="H2521" s="7" t="s">
        <v>661</v>
      </c>
      <c r="I2521" s="7" t="s">
        <v>661</v>
      </c>
      <c r="J2521" s="7" t="s">
        <v>661</v>
      </c>
      <c r="K2521" s="7" t="s">
        <v>661</v>
      </c>
      <c r="L2521" s="7" t="s">
        <v>661</v>
      </c>
      <c r="M2521" s="7" t="s">
        <v>703</v>
      </c>
      <c r="N2521" s="7" t="s">
        <v>720</v>
      </c>
      <c r="O2521" s="7" t="s">
        <v>686</v>
      </c>
    </row>
    <row r="2522" spans="2:15" ht="15">
      <c r="B2522" s="6" t="s">
        <v>567</v>
      </c>
      <c r="C2522" s="7" t="s">
        <v>689</v>
      </c>
      <c r="D2522" s="7" t="s">
        <v>661</v>
      </c>
      <c r="E2522" s="7" t="s">
        <v>661</v>
      </c>
      <c r="F2522" s="7" t="s">
        <v>661</v>
      </c>
      <c r="G2522" s="7" t="s">
        <v>661</v>
      </c>
      <c r="H2522" s="7" t="s">
        <v>661</v>
      </c>
      <c r="I2522" s="7" t="s">
        <v>661</v>
      </c>
      <c r="J2522" s="7" t="s">
        <v>661</v>
      </c>
      <c r="K2522" s="7" t="s">
        <v>661</v>
      </c>
      <c r="L2522" s="7" t="s">
        <v>661</v>
      </c>
      <c r="M2522" s="7" t="s">
        <v>703</v>
      </c>
      <c r="N2522" s="7" t="s">
        <v>720</v>
      </c>
      <c r="O2522" s="7" t="s">
        <v>686</v>
      </c>
    </row>
    <row r="2523" spans="2:15" ht="15">
      <c r="B2523" s="6" t="s">
        <v>567</v>
      </c>
      <c r="C2523" s="7" t="s">
        <v>690</v>
      </c>
      <c r="D2523" s="7">
        <v>11.633599999999999</v>
      </c>
      <c r="E2523" s="7">
        <v>11.2585</v>
      </c>
      <c r="F2523" s="7">
        <v>2.9303287716568569</v>
      </c>
      <c r="G2523" s="7">
        <v>11.633599999999999</v>
      </c>
      <c r="H2523" s="7">
        <v>0.96775718608169448</v>
      </c>
      <c r="I2523" s="7">
        <v>11.2585</v>
      </c>
      <c r="J2523" s="7">
        <v>2.9303287716568569</v>
      </c>
      <c r="K2523" s="7">
        <v>11.633599999999999</v>
      </c>
      <c r="L2523" s="7">
        <v>0.96775718608169448</v>
      </c>
      <c r="M2523" s="7" t="s">
        <v>703</v>
      </c>
      <c r="N2523" s="7" t="s">
        <v>720</v>
      </c>
      <c r="O2523" s="7" t="s">
        <v>686</v>
      </c>
    </row>
    <row r="2524" spans="2:15" ht="15">
      <c r="B2524" s="6" t="s">
        <v>567</v>
      </c>
      <c r="C2524" s="7" t="s">
        <v>691</v>
      </c>
      <c r="D2524" s="7">
        <v>12.013999999999999</v>
      </c>
      <c r="E2524" s="7">
        <v>11.512</v>
      </c>
      <c r="F2524" s="7">
        <v>3.4365756211670879</v>
      </c>
      <c r="G2524" s="7">
        <v>12.013999999999999</v>
      </c>
      <c r="H2524" s="7">
        <v>0.95821541534875987</v>
      </c>
      <c r="I2524" s="7">
        <v>11.512</v>
      </c>
      <c r="J2524" s="7">
        <v>3.4365756211670879</v>
      </c>
      <c r="K2524" s="7">
        <v>12.013999999999999</v>
      </c>
      <c r="L2524" s="7">
        <v>0.95821541534875987</v>
      </c>
      <c r="M2524" s="7" t="s">
        <v>703</v>
      </c>
      <c r="N2524" s="7" t="s">
        <v>720</v>
      </c>
      <c r="O2524" s="7" t="s">
        <v>686</v>
      </c>
    </row>
    <row r="2525" spans="2:15" ht="15">
      <c r="B2525" s="6" t="s">
        <v>567</v>
      </c>
      <c r="C2525" s="7" t="s">
        <v>692</v>
      </c>
      <c r="D2525" s="7" t="s">
        <v>661</v>
      </c>
      <c r="E2525" s="7">
        <v>11.512</v>
      </c>
      <c r="F2525" s="7">
        <v>3.4365756211670879</v>
      </c>
      <c r="G2525" s="7">
        <v>12.013999999999999</v>
      </c>
      <c r="H2525" s="7">
        <v>0.95821541534875987</v>
      </c>
      <c r="I2525" s="7">
        <v>11.512</v>
      </c>
      <c r="J2525" s="7">
        <v>3.4365756211670879</v>
      </c>
      <c r="K2525" s="7">
        <v>12.013999999999999</v>
      </c>
      <c r="L2525" s="7">
        <v>0.95821541534875987</v>
      </c>
      <c r="M2525" s="7" t="s">
        <v>703</v>
      </c>
      <c r="N2525" s="7" t="s">
        <v>720</v>
      </c>
      <c r="O2525" s="7" t="s">
        <v>686</v>
      </c>
    </row>
    <row r="2526" spans="2:15" ht="15">
      <c r="B2526" s="6" t="s">
        <v>567</v>
      </c>
      <c r="C2526" s="7" t="s">
        <v>693</v>
      </c>
      <c r="D2526" s="7" t="s">
        <v>661</v>
      </c>
      <c r="E2526" s="7">
        <v>11.512</v>
      </c>
      <c r="F2526" s="7">
        <v>3.4365756211670879</v>
      </c>
      <c r="G2526" s="7">
        <v>12.013999999999999</v>
      </c>
      <c r="H2526" s="7">
        <v>0.95821541534875987</v>
      </c>
      <c r="I2526" s="7">
        <v>11.512</v>
      </c>
      <c r="J2526" s="7">
        <v>3.4365756211670879</v>
      </c>
      <c r="K2526" s="7">
        <v>12.013999999999999</v>
      </c>
      <c r="L2526" s="7">
        <v>0.95821541534875987</v>
      </c>
      <c r="M2526" s="7" t="s">
        <v>703</v>
      </c>
      <c r="N2526" s="7" t="s">
        <v>720</v>
      </c>
      <c r="O2526" s="7" t="s">
        <v>686</v>
      </c>
    </row>
    <row r="2527" spans="2:15" ht="15">
      <c r="B2527" s="6" t="s">
        <v>567</v>
      </c>
      <c r="C2527" s="7" t="s">
        <v>694</v>
      </c>
      <c r="D2527" s="7" t="s">
        <v>661</v>
      </c>
      <c r="E2527" s="7">
        <v>11.512</v>
      </c>
      <c r="F2527" s="7">
        <v>3.4365756211670879</v>
      </c>
      <c r="G2527" s="7">
        <v>12.013999999999999</v>
      </c>
      <c r="H2527" s="7">
        <v>0.95821541534875987</v>
      </c>
      <c r="I2527" s="7">
        <v>11.512</v>
      </c>
      <c r="J2527" s="7">
        <v>3.4365756211670879</v>
      </c>
      <c r="K2527" s="7">
        <v>12.013999999999999</v>
      </c>
      <c r="L2527" s="7">
        <v>0.95821541534875987</v>
      </c>
      <c r="M2527" s="7" t="s">
        <v>703</v>
      </c>
      <c r="N2527" s="7" t="s">
        <v>720</v>
      </c>
      <c r="O2527" s="7" t="s">
        <v>686</v>
      </c>
    </row>
    <row r="2528" spans="2:15" ht="15">
      <c r="B2528" s="6" t="s">
        <v>567</v>
      </c>
      <c r="C2528" s="7" t="s">
        <v>695</v>
      </c>
      <c r="D2528" s="7" t="s">
        <v>661</v>
      </c>
      <c r="E2528" s="7">
        <v>11.512</v>
      </c>
      <c r="F2528" s="7">
        <v>3.4365756211670879</v>
      </c>
      <c r="G2528" s="7">
        <v>12.013999999999999</v>
      </c>
      <c r="H2528" s="7">
        <v>0.95821541534875987</v>
      </c>
      <c r="I2528" s="7">
        <v>11.512</v>
      </c>
      <c r="J2528" s="7">
        <v>3.4365756211670879</v>
      </c>
      <c r="K2528" s="7">
        <v>12.013999999999999</v>
      </c>
      <c r="L2528" s="7">
        <v>0.95821541534875987</v>
      </c>
      <c r="M2528" s="7" t="s">
        <v>703</v>
      </c>
      <c r="N2528" s="7" t="s">
        <v>720</v>
      </c>
      <c r="O2528" s="7" t="s">
        <v>686</v>
      </c>
    </row>
    <row r="2529" spans="2:15" ht="15">
      <c r="B2529" s="6" t="s">
        <v>567</v>
      </c>
      <c r="C2529" s="7" t="s">
        <v>696</v>
      </c>
      <c r="D2529" s="7" t="s">
        <v>661</v>
      </c>
      <c r="E2529" s="7">
        <v>11.512</v>
      </c>
      <c r="F2529" s="7">
        <v>3.4365756211670879</v>
      </c>
      <c r="G2529" s="7">
        <v>12.013999999999999</v>
      </c>
      <c r="H2529" s="7">
        <v>0.95821541534875987</v>
      </c>
      <c r="I2529" s="7">
        <v>11.512</v>
      </c>
      <c r="J2529" s="7">
        <v>3.4365756211670879</v>
      </c>
      <c r="K2529" s="7">
        <v>12.013999999999999</v>
      </c>
      <c r="L2529" s="7">
        <v>0.95821541534875987</v>
      </c>
      <c r="M2529" s="7" t="s">
        <v>703</v>
      </c>
      <c r="N2529" s="7" t="s">
        <v>720</v>
      </c>
      <c r="O2529" s="7" t="s">
        <v>686</v>
      </c>
    </row>
    <row r="2530" spans="2:15" ht="15">
      <c r="B2530" s="6" t="s">
        <v>567</v>
      </c>
      <c r="C2530" s="7" t="s">
        <v>697</v>
      </c>
      <c r="D2530" s="7" t="s">
        <v>661</v>
      </c>
      <c r="E2530" s="7">
        <v>11.512</v>
      </c>
      <c r="F2530" s="7">
        <v>3.4365756211670879</v>
      </c>
      <c r="G2530" s="7">
        <v>12.013999999999999</v>
      </c>
      <c r="H2530" s="7">
        <v>0.95821541534875987</v>
      </c>
      <c r="I2530" s="7">
        <v>11.512</v>
      </c>
      <c r="J2530" s="7">
        <v>3.4365756211670879</v>
      </c>
      <c r="K2530" s="7">
        <v>12.013999999999999</v>
      </c>
      <c r="L2530" s="7">
        <v>0.95821541534875987</v>
      </c>
      <c r="M2530" s="7" t="s">
        <v>703</v>
      </c>
      <c r="N2530" s="7" t="s">
        <v>720</v>
      </c>
      <c r="O2530" s="7" t="s">
        <v>686</v>
      </c>
    </row>
    <row r="2531" spans="2:15" ht="15">
      <c r="B2531" s="6" t="s">
        <v>567</v>
      </c>
      <c r="C2531" s="7" t="s">
        <v>698</v>
      </c>
      <c r="D2531" s="7" t="s">
        <v>661</v>
      </c>
      <c r="E2531" s="7">
        <v>11.512</v>
      </c>
      <c r="F2531" s="7">
        <v>3.4365756211670879</v>
      </c>
      <c r="G2531" s="7">
        <v>12.013999999999999</v>
      </c>
      <c r="H2531" s="7">
        <v>0.95821541534875987</v>
      </c>
      <c r="I2531" s="7">
        <v>11.512</v>
      </c>
      <c r="J2531" s="7">
        <v>3.4365756211670879</v>
      </c>
      <c r="K2531" s="7">
        <v>12.013999999999999</v>
      </c>
      <c r="L2531" s="7">
        <v>0.95821541534875987</v>
      </c>
      <c r="M2531" s="7" t="s">
        <v>703</v>
      </c>
      <c r="N2531" s="7" t="s">
        <v>720</v>
      </c>
      <c r="O2531" s="7" t="s">
        <v>686</v>
      </c>
    </row>
    <row r="2532" spans="2:15" ht="15">
      <c r="B2532" s="6" t="s">
        <v>567</v>
      </c>
      <c r="C2532" s="7" t="s">
        <v>699</v>
      </c>
      <c r="D2532" s="7" t="s">
        <v>661</v>
      </c>
      <c r="E2532" s="7">
        <v>11.512</v>
      </c>
      <c r="F2532" s="7">
        <v>3.4365756211670879</v>
      </c>
      <c r="G2532" s="7">
        <v>12.013999999999999</v>
      </c>
      <c r="H2532" s="7">
        <v>0.95821541534875987</v>
      </c>
      <c r="I2532" s="7">
        <v>11.512</v>
      </c>
      <c r="J2532" s="7">
        <v>3.4365756211670879</v>
      </c>
      <c r="K2532" s="7">
        <v>12.013999999999999</v>
      </c>
      <c r="L2532" s="7">
        <v>0.95821541534875987</v>
      </c>
      <c r="M2532" s="7" t="s">
        <v>703</v>
      </c>
      <c r="N2532" s="7" t="s">
        <v>720</v>
      </c>
      <c r="O2532" s="7" t="s">
        <v>686</v>
      </c>
    </row>
    <row r="2533" spans="2:15" ht="15">
      <c r="B2533" s="6" t="s">
        <v>567</v>
      </c>
      <c r="C2533" s="7" t="s">
        <v>700</v>
      </c>
      <c r="D2533" s="7" t="s">
        <v>661</v>
      </c>
      <c r="E2533" s="7">
        <v>11.512</v>
      </c>
      <c r="F2533" s="7">
        <v>3.4365756211670879</v>
      </c>
      <c r="G2533" s="7">
        <v>12.013999999999999</v>
      </c>
      <c r="H2533" s="7">
        <v>0.95821541534875987</v>
      </c>
      <c r="I2533" s="7">
        <v>11.512</v>
      </c>
      <c r="J2533" s="7">
        <v>3.4365756211670879</v>
      </c>
      <c r="K2533" s="7">
        <v>12.013999999999999</v>
      </c>
      <c r="L2533" s="7">
        <v>0.95821541534875987</v>
      </c>
      <c r="M2533" s="7" t="s">
        <v>703</v>
      </c>
      <c r="N2533" s="7" t="s">
        <v>720</v>
      </c>
      <c r="O2533" s="7" t="s">
        <v>686</v>
      </c>
    </row>
    <row r="2534" spans="2:15" ht="15">
      <c r="B2534" s="6" t="s">
        <v>567</v>
      </c>
      <c r="C2534" s="7" t="s">
        <v>701</v>
      </c>
      <c r="D2534" s="7" t="s">
        <v>661</v>
      </c>
      <c r="E2534" s="7">
        <v>11.512</v>
      </c>
      <c r="F2534" s="7">
        <v>3.4365756211670879</v>
      </c>
      <c r="G2534" s="7">
        <v>12.013999999999999</v>
      </c>
      <c r="H2534" s="7">
        <v>0.95821541534875987</v>
      </c>
      <c r="I2534" s="7">
        <v>11.512</v>
      </c>
      <c r="J2534" s="7">
        <v>3.4365756211670879</v>
      </c>
      <c r="K2534" s="7">
        <v>12.013999999999999</v>
      </c>
      <c r="L2534" s="7">
        <v>0.95821541534875987</v>
      </c>
      <c r="M2534" s="7" t="s">
        <v>703</v>
      </c>
      <c r="N2534" s="7" t="s">
        <v>720</v>
      </c>
      <c r="O2534" s="7" t="s">
        <v>686</v>
      </c>
    </row>
    <row r="2535" spans="2:15" ht="15">
      <c r="B2535" s="6" t="s">
        <v>571</v>
      </c>
      <c r="C2535" s="7" t="s">
        <v>683</v>
      </c>
      <c r="D2535" s="7" t="s">
        <v>661</v>
      </c>
      <c r="E2535" s="7" t="s">
        <v>661</v>
      </c>
      <c r="F2535" s="7" t="s">
        <v>661</v>
      </c>
      <c r="G2535" s="7" t="s">
        <v>661</v>
      </c>
      <c r="H2535" s="7" t="s">
        <v>661</v>
      </c>
      <c r="I2535" s="7" t="s">
        <v>661</v>
      </c>
      <c r="J2535" s="7" t="s">
        <v>661</v>
      </c>
      <c r="K2535" s="7" t="s">
        <v>661</v>
      </c>
      <c r="L2535" s="7" t="s">
        <v>661</v>
      </c>
      <c r="M2535" s="7" t="s">
        <v>703</v>
      </c>
      <c r="N2535" s="7" t="s">
        <v>720</v>
      </c>
      <c r="O2535" s="7" t="s">
        <v>686</v>
      </c>
    </row>
    <row r="2536" spans="2:15" ht="15">
      <c r="B2536" s="6" t="s">
        <v>571</v>
      </c>
      <c r="C2536" s="7" t="s">
        <v>687</v>
      </c>
      <c r="D2536" s="7" t="s">
        <v>661</v>
      </c>
      <c r="E2536" s="7" t="s">
        <v>661</v>
      </c>
      <c r="F2536" s="7" t="s">
        <v>661</v>
      </c>
      <c r="G2536" s="7" t="s">
        <v>661</v>
      </c>
      <c r="H2536" s="7" t="s">
        <v>661</v>
      </c>
      <c r="I2536" s="7" t="s">
        <v>661</v>
      </c>
      <c r="J2536" s="7" t="s">
        <v>661</v>
      </c>
      <c r="K2536" s="7" t="s">
        <v>661</v>
      </c>
      <c r="L2536" s="7" t="s">
        <v>661</v>
      </c>
      <c r="M2536" s="7" t="s">
        <v>703</v>
      </c>
      <c r="N2536" s="7" t="s">
        <v>720</v>
      </c>
      <c r="O2536" s="7" t="s">
        <v>686</v>
      </c>
    </row>
    <row r="2537" spans="2:15" ht="15">
      <c r="B2537" s="6" t="s">
        <v>571</v>
      </c>
      <c r="C2537" s="7" t="s">
        <v>688</v>
      </c>
      <c r="D2537" s="7" t="s">
        <v>661</v>
      </c>
      <c r="E2537" s="7" t="s">
        <v>661</v>
      </c>
      <c r="F2537" s="7" t="s">
        <v>661</v>
      </c>
      <c r="G2537" s="7" t="s">
        <v>661</v>
      </c>
      <c r="H2537" s="7" t="s">
        <v>661</v>
      </c>
      <c r="I2537" s="7" t="s">
        <v>661</v>
      </c>
      <c r="J2537" s="7" t="s">
        <v>661</v>
      </c>
      <c r="K2537" s="7" t="s">
        <v>661</v>
      </c>
      <c r="L2537" s="7" t="s">
        <v>661</v>
      </c>
      <c r="M2537" s="7" t="s">
        <v>703</v>
      </c>
      <c r="N2537" s="7" t="s">
        <v>720</v>
      </c>
      <c r="O2537" s="7" t="s">
        <v>686</v>
      </c>
    </row>
    <row r="2538" spans="2:15" ht="15">
      <c r="B2538" s="6" t="s">
        <v>571</v>
      </c>
      <c r="C2538" s="7" t="s">
        <v>689</v>
      </c>
      <c r="D2538" s="7" t="s">
        <v>661</v>
      </c>
      <c r="E2538" s="7" t="s">
        <v>661</v>
      </c>
      <c r="F2538" s="7" t="s">
        <v>661</v>
      </c>
      <c r="G2538" s="7" t="s">
        <v>661</v>
      </c>
      <c r="H2538" s="7" t="s">
        <v>661</v>
      </c>
      <c r="I2538" s="7" t="s">
        <v>661</v>
      </c>
      <c r="J2538" s="7" t="s">
        <v>661</v>
      </c>
      <c r="K2538" s="7" t="s">
        <v>661</v>
      </c>
      <c r="L2538" s="7" t="s">
        <v>661</v>
      </c>
      <c r="M2538" s="7" t="s">
        <v>703</v>
      </c>
      <c r="N2538" s="7" t="s">
        <v>720</v>
      </c>
      <c r="O2538" s="7" t="s">
        <v>686</v>
      </c>
    </row>
    <row r="2539" spans="2:15" ht="15">
      <c r="B2539" s="6" t="s">
        <v>571</v>
      </c>
      <c r="C2539" s="7" t="s">
        <v>690</v>
      </c>
      <c r="D2539" s="7">
        <v>4.875</v>
      </c>
      <c r="E2539" s="7">
        <v>4.6589999999999998</v>
      </c>
      <c r="F2539" s="7">
        <v>1.4350414628156229</v>
      </c>
      <c r="G2539" s="7">
        <v>4.875</v>
      </c>
      <c r="H2539" s="7">
        <v>0.95569230769230762</v>
      </c>
      <c r="I2539" s="7">
        <v>4.6589999999999998</v>
      </c>
      <c r="J2539" s="7">
        <v>1.4350414628156229</v>
      </c>
      <c r="K2539" s="7">
        <v>4.875</v>
      </c>
      <c r="L2539" s="7">
        <v>0.95569230769230762</v>
      </c>
      <c r="M2539" s="7" t="s">
        <v>703</v>
      </c>
      <c r="N2539" s="7" t="s">
        <v>720</v>
      </c>
      <c r="O2539" s="7" t="s">
        <v>686</v>
      </c>
    </row>
    <row r="2540" spans="2:15" ht="15">
      <c r="B2540" s="6" t="s">
        <v>571</v>
      </c>
      <c r="C2540" s="7" t="s">
        <v>691</v>
      </c>
      <c r="D2540" s="7">
        <v>4.9950000000000001</v>
      </c>
      <c r="E2540" s="7">
        <v>4.7619999999999996</v>
      </c>
      <c r="F2540" s="7">
        <v>1.5077735241076506</v>
      </c>
      <c r="G2540" s="7">
        <v>4.9950000000000001</v>
      </c>
      <c r="H2540" s="7">
        <v>0.95335335335335325</v>
      </c>
      <c r="I2540" s="7">
        <v>4.7619999999999996</v>
      </c>
      <c r="J2540" s="7">
        <v>1.5077735241076506</v>
      </c>
      <c r="K2540" s="7">
        <v>4.9950000000000001</v>
      </c>
      <c r="L2540" s="7">
        <v>0.95335335335335325</v>
      </c>
      <c r="M2540" s="7" t="s">
        <v>703</v>
      </c>
      <c r="N2540" s="7" t="s">
        <v>720</v>
      </c>
      <c r="O2540" s="7" t="s">
        <v>686</v>
      </c>
    </row>
    <row r="2541" spans="2:15" ht="15">
      <c r="B2541" s="6" t="s">
        <v>571</v>
      </c>
      <c r="C2541" s="7" t="s">
        <v>692</v>
      </c>
      <c r="D2541" s="7" t="s">
        <v>661</v>
      </c>
      <c r="E2541" s="7">
        <v>4.7619999999999996</v>
      </c>
      <c r="F2541" s="7">
        <v>1.4835829807289691</v>
      </c>
      <c r="G2541" s="7">
        <v>4.9877512428657313</v>
      </c>
      <c r="H2541" s="7">
        <v>0.95473887291619908</v>
      </c>
      <c r="I2541" s="7">
        <v>4.7619999999999996</v>
      </c>
      <c r="J2541" s="7">
        <v>1.4835829807289691</v>
      </c>
      <c r="K2541" s="7">
        <v>4.9877512428657313</v>
      </c>
      <c r="L2541" s="7">
        <v>0.95473887291619908</v>
      </c>
      <c r="M2541" s="7" t="s">
        <v>703</v>
      </c>
      <c r="N2541" s="7" t="s">
        <v>720</v>
      </c>
      <c r="O2541" s="7" t="s">
        <v>686</v>
      </c>
    </row>
    <row r="2542" spans="2:15" ht="15">
      <c r="B2542" s="6" t="s">
        <v>571</v>
      </c>
      <c r="C2542" s="7" t="s">
        <v>693</v>
      </c>
      <c r="D2542" s="7" t="s">
        <v>661</v>
      </c>
      <c r="E2542" s="7">
        <v>4.7619999999999996</v>
      </c>
      <c r="F2542" s="7">
        <v>1.4835829807289691</v>
      </c>
      <c r="G2542" s="7">
        <v>4.9877512428657313</v>
      </c>
      <c r="H2542" s="7">
        <v>0.95473887291619908</v>
      </c>
      <c r="I2542" s="7">
        <v>4.7619999999999996</v>
      </c>
      <c r="J2542" s="7">
        <v>1.4835829807289691</v>
      </c>
      <c r="K2542" s="7">
        <v>4.9877512428657313</v>
      </c>
      <c r="L2542" s="7">
        <v>0.95473887291619908</v>
      </c>
      <c r="M2542" s="7" t="s">
        <v>703</v>
      </c>
      <c r="N2542" s="7" t="s">
        <v>720</v>
      </c>
      <c r="O2542" s="7" t="s">
        <v>686</v>
      </c>
    </row>
    <row r="2543" spans="2:15" ht="15">
      <c r="B2543" s="6" t="s">
        <v>571</v>
      </c>
      <c r="C2543" s="7" t="s">
        <v>694</v>
      </c>
      <c r="D2543" s="7" t="s">
        <v>661</v>
      </c>
      <c r="E2543" s="7">
        <v>4.7619999999999996</v>
      </c>
      <c r="F2543" s="7">
        <v>1.4835829807289691</v>
      </c>
      <c r="G2543" s="7">
        <v>4.9877512428657313</v>
      </c>
      <c r="H2543" s="7">
        <v>0.95473887291619908</v>
      </c>
      <c r="I2543" s="7">
        <v>4.7619999999999996</v>
      </c>
      <c r="J2543" s="7">
        <v>1.4835829807289691</v>
      </c>
      <c r="K2543" s="7">
        <v>4.9877512428657313</v>
      </c>
      <c r="L2543" s="7">
        <v>0.95473887291619908</v>
      </c>
      <c r="M2543" s="7" t="s">
        <v>703</v>
      </c>
      <c r="N2543" s="7" t="s">
        <v>720</v>
      </c>
      <c r="O2543" s="7" t="s">
        <v>686</v>
      </c>
    </row>
    <row r="2544" spans="2:15" ht="15">
      <c r="B2544" s="6" t="s">
        <v>571</v>
      </c>
      <c r="C2544" s="7" t="s">
        <v>695</v>
      </c>
      <c r="D2544" s="7" t="s">
        <v>661</v>
      </c>
      <c r="E2544" s="7">
        <v>4.7619999999999996</v>
      </c>
      <c r="F2544" s="7">
        <v>1.4835829807289691</v>
      </c>
      <c r="G2544" s="7">
        <v>4.9877512428657313</v>
      </c>
      <c r="H2544" s="7">
        <v>0.95473887291619908</v>
      </c>
      <c r="I2544" s="7">
        <v>4.7619999999999996</v>
      </c>
      <c r="J2544" s="7">
        <v>1.4835829807289691</v>
      </c>
      <c r="K2544" s="7">
        <v>4.9877512428657313</v>
      </c>
      <c r="L2544" s="7">
        <v>0.95473887291619908</v>
      </c>
      <c r="M2544" s="7" t="s">
        <v>703</v>
      </c>
      <c r="N2544" s="7" t="s">
        <v>720</v>
      </c>
      <c r="O2544" s="7" t="s">
        <v>686</v>
      </c>
    </row>
    <row r="2545" spans="2:15" ht="15">
      <c r="B2545" s="6" t="s">
        <v>571</v>
      </c>
      <c r="C2545" s="7" t="s">
        <v>696</v>
      </c>
      <c r="D2545" s="7" t="s">
        <v>661</v>
      </c>
      <c r="E2545" s="7">
        <v>4.7619999999999996</v>
      </c>
      <c r="F2545" s="7">
        <v>1.4835829807289691</v>
      </c>
      <c r="G2545" s="7">
        <v>4.9877512428657313</v>
      </c>
      <c r="H2545" s="7">
        <v>0.95473887291619908</v>
      </c>
      <c r="I2545" s="7">
        <v>4.7619999999999996</v>
      </c>
      <c r="J2545" s="7">
        <v>1.4835829807289691</v>
      </c>
      <c r="K2545" s="7">
        <v>4.9877512428657313</v>
      </c>
      <c r="L2545" s="7">
        <v>0.95473887291619908</v>
      </c>
      <c r="M2545" s="7" t="s">
        <v>703</v>
      </c>
      <c r="N2545" s="7" t="s">
        <v>720</v>
      </c>
      <c r="O2545" s="7" t="s">
        <v>686</v>
      </c>
    </row>
    <row r="2546" spans="2:15" ht="15">
      <c r="B2546" s="6" t="s">
        <v>571</v>
      </c>
      <c r="C2546" s="7" t="s">
        <v>697</v>
      </c>
      <c r="D2546" s="7" t="s">
        <v>661</v>
      </c>
      <c r="E2546" s="7">
        <v>4.7619999999999996</v>
      </c>
      <c r="F2546" s="7">
        <v>1.4835829807289691</v>
      </c>
      <c r="G2546" s="7">
        <v>4.9877512428657313</v>
      </c>
      <c r="H2546" s="7">
        <v>0.95473887291619908</v>
      </c>
      <c r="I2546" s="7">
        <v>4.7619999999999996</v>
      </c>
      <c r="J2546" s="7">
        <v>1.4835829807289691</v>
      </c>
      <c r="K2546" s="7">
        <v>4.9877512428657313</v>
      </c>
      <c r="L2546" s="7">
        <v>0.95473887291619908</v>
      </c>
      <c r="M2546" s="7" t="s">
        <v>703</v>
      </c>
      <c r="N2546" s="7" t="s">
        <v>720</v>
      </c>
      <c r="O2546" s="7" t="s">
        <v>686</v>
      </c>
    </row>
    <row r="2547" spans="2:15" ht="15">
      <c r="B2547" s="6" t="s">
        <v>571</v>
      </c>
      <c r="C2547" s="7" t="s">
        <v>698</v>
      </c>
      <c r="D2547" s="7" t="s">
        <v>661</v>
      </c>
      <c r="E2547" s="7">
        <v>4.7619999999999996</v>
      </c>
      <c r="F2547" s="7">
        <v>1.4835829807289691</v>
      </c>
      <c r="G2547" s="7">
        <v>4.9877512428657313</v>
      </c>
      <c r="H2547" s="7">
        <v>0.95473887291619908</v>
      </c>
      <c r="I2547" s="7">
        <v>4.7619999999999996</v>
      </c>
      <c r="J2547" s="7">
        <v>1.4835829807289691</v>
      </c>
      <c r="K2547" s="7">
        <v>4.9877512428657313</v>
      </c>
      <c r="L2547" s="7">
        <v>0.95473887291619908</v>
      </c>
      <c r="M2547" s="7" t="s">
        <v>703</v>
      </c>
      <c r="N2547" s="7" t="s">
        <v>720</v>
      </c>
      <c r="O2547" s="7" t="s">
        <v>686</v>
      </c>
    </row>
    <row r="2548" spans="2:15" ht="15">
      <c r="B2548" s="6" t="s">
        <v>571</v>
      </c>
      <c r="C2548" s="7" t="s">
        <v>699</v>
      </c>
      <c r="D2548" s="7" t="s">
        <v>661</v>
      </c>
      <c r="E2548" s="7">
        <v>4.7619999999999996</v>
      </c>
      <c r="F2548" s="7">
        <v>1.4835829807289691</v>
      </c>
      <c r="G2548" s="7">
        <v>4.9877512428657313</v>
      </c>
      <c r="H2548" s="7">
        <v>0.95473887291619908</v>
      </c>
      <c r="I2548" s="7">
        <v>4.7619999999999996</v>
      </c>
      <c r="J2548" s="7">
        <v>1.4835829807289691</v>
      </c>
      <c r="K2548" s="7">
        <v>4.9877512428657313</v>
      </c>
      <c r="L2548" s="7">
        <v>0.95473887291619908</v>
      </c>
      <c r="M2548" s="7" t="s">
        <v>703</v>
      </c>
      <c r="N2548" s="7" t="s">
        <v>720</v>
      </c>
      <c r="O2548" s="7" t="s">
        <v>686</v>
      </c>
    </row>
    <row r="2549" spans="2:15" ht="15">
      <c r="B2549" s="6" t="s">
        <v>571</v>
      </c>
      <c r="C2549" s="7" t="s">
        <v>700</v>
      </c>
      <c r="D2549" s="7" t="s">
        <v>661</v>
      </c>
      <c r="E2549" s="7">
        <v>4.7619999999999996</v>
      </c>
      <c r="F2549" s="7">
        <v>1.4835829807289691</v>
      </c>
      <c r="G2549" s="7">
        <v>4.9877512428657313</v>
      </c>
      <c r="H2549" s="7">
        <v>0.95473887291619908</v>
      </c>
      <c r="I2549" s="7">
        <v>4.7619999999999996</v>
      </c>
      <c r="J2549" s="7">
        <v>1.4835829807289691</v>
      </c>
      <c r="K2549" s="7">
        <v>4.9877512428657313</v>
      </c>
      <c r="L2549" s="7">
        <v>0.95473887291619908</v>
      </c>
      <c r="M2549" s="7" t="s">
        <v>703</v>
      </c>
      <c r="N2549" s="7" t="s">
        <v>720</v>
      </c>
      <c r="O2549" s="7" t="s">
        <v>686</v>
      </c>
    </row>
    <row r="2550" spans="2:15" ht="15">
      <c r="B2550" s="6" t="s">
        <v>571</v>
      </c>
      <c r="C2550" s="7" t="s">
        <v>701</v>
      </c>
      <c r="D2550" s="7" t="s">
        <v>661</v>
      </c>
      <c r="E2550" s="7">
        <v>4.7619999999999996</v>
      </c>
      <c r="F2550" s="7">
        <v>1.4835829807289691</v>
      </c>
      <c r="G2550" s="7">
        <v>4.9877512428657313</v>
      </c>
      <c r="H2550" s="7">
        <v>0.95473887291619908</v>
      </c>
      <c r="I2550" s="7">
        <v>4.7619999999999996</v>
      </c>
      <c r="J2550" s="7">
        <v>1.4835829807289691</v>
      </c>
      <c r="K2550" s="7">
        <v>4.9877512428657313</v>
      </c>
      <c r="L2550" s="7">
        <v>0.95473887291619908</v>
      </c>
      <c r="M2550" s="7" t="s">
        <v>703</v>
      </c>
      <c r="N2550" s="7" t="s">
        <v>720</v>
      </c>
      <c r="O2550" s="7" t="s">
        <v>686</v>
      </c>
    </row>
    <row r="2551" spans="2:15" ht="15">
      <c r="B2551" s="6" t="s">
        <v>37</v>
      </c>
      <c r="C2551" s="7" t="s">
        <v>683</v>
      </c>
      <c r="D2551" s="7">
        <v>48.928495419999997</v>
      </c>
      <c r="E2551" s="7">
        <v>53.140999999999998</v>
      </c>
      <c r="F2551" s="7">
        <v>25.737360967036047</v>
      </c>
      <c r="G2551" s="7">
        <v>59.045555552873836</v>
      </c>
      <c r="H2551" s="7">
        <v>0.90000000004087599</v>
      </c>
      <c r="I2551" s="7">
        <v>49.488399999999999</v>
      </c>
      <c r="J2551" s="7">
        <v>23.968326047328173</v>
      </c>
      <c r="K2551" s="7">
        <v>54.987111108613718</v>
      </c>
      <c r="L2551" s="7">
        <v>0.90000000004087599</v>
      </c>
      <c r="M2551" s="7" t="s">
        <v>684</v>
      </c>
      <c r="N2551" s="7" t="s">
        <v>720</v>
      </c>
      <c r="O2551" s="7" t="s">
        <v>686</v>
      </c>
    </row>
    <row r="2552" spans="2:15" ht="15">
      <c r="B2552" s="6" t="s">
        <v>37</v>
      </c>
      <c r="C2552" s="7" t="s">
        <v>687</v>
      </c>
      <c r="D2552" s="7">
        <v>59.736899999999999</v>
      </c>
      <c r="E2552" s="7">
        <v>56.481999999999999</v>
      </c>
      <c r="F2552" s="7">
        <v>17.327195439893636</v>
      </c>
      <c r="G2552" s="7">
        <v>59.080013759411656</v>
      </c>
      <c r="H2552" s="7">
        <v>0.95602550517351925</v>
      </c>
      <c r="I2552" s="7">
        <v>52.829300000000003</v>
      </c>
      <c r="J2552" s="7">
        <v>16.206642931425463</v>
      </c>
      <c r="K2552" s="7">
        <v>55.259299792855892</v>
      </c>
      <c r="L2552" s="7">
        <v>0.95602550517351925</v>
      </c>
      <c r="M2552" s="7" t="s">
        <v>684</v>
      </c>
      <c r="N2552" s="7" t="s">
        <v>720</v>
      </c>
      <c r="O2552" s="7" t="s">
        <v>686</v>
      </c>
    </row>
    <row r="2553" spans="2:15" ht="15">
      <c r="B2553" s="6" t="s">
        <v>37</v>
      </c>
      <c r="C2553" s="7" t="s">
        <v>688</v>
      </c>
      <c r="D2553" s="7">
        <v>50.688460999999997</v>
      </c>
      <c r="E2553" s="7">
        <v>56.078000000000003</v>
      </c>
      <c r="F2553" s="7">
        <v>6.0083442271667122</v>
      </c>
      <c r="G2553" s="7">
        <v>56.398956411906489</v>
      </c>
      <c r="H2553" s="7">
        <v>0.99430917817765274</v>
      </c>
      <c r="I2553" s="7">
        <v>52.424700000000001</v>
      </c>
      <c r="J2553" s="7">
        <v>5.6169200685821234</v>
      </c>
      <c r="K2553" s="7">
        <v>52.724747141611225</v>
      </c>
      <c r="L2553" s="7">
        <v>0.99430917817765274</v>
      </c>
      <c r="M2553" s="7" t="s">
        <v>684</v>
      </c>
      <c r="N2553" s="7" t="s">
        <v>720</v>
      </c>
      <c r="O2553" s="7" t="s">
        <v>686</v>
      </c>
    </row>
    <row r="2554" spans="2:15" ht="15">
      <c r="B2554" s="6" t="s">
        <v>37</v>
      </c>
      <c r="C2554" s="7" t="s">
        <v>689</v>
      </c>
      <c r="D2554" s="7">
        <v>50.771999999999998</v>
      </c>
      <c r="E2554" s="7">
        <v>54.631999999999998</v>
      </c>
      <c r="F2554" s="7">
        <v>15.792574790277584</v>
      </c>
      <c r="G2554" s="7">
        <v>56.868803772424393</v>
      </c>
      <c r="H2554" s="7">
        <v>0.96066729693531872</v>
      </c>
      <c r="I2554" s="7">
        <v>50.979100000000003</v>
      </c>
      <c r="J2554" s="7">
        <v>14.736624130382205</v>
      </c>
      <c r="K2554" s="7">
        <v>53.066342700153768</v>
      </c>
      <c r="L2554" s="7">
        <v>0.96066729693531872</v>
      </c>
      <c r="M2554" s="7" t="s">
        <v>684</v>
      </c>
      <c r="N2554" s="7" t="s">
        <v>720</v>
      </c>
      <c r="O2554" s="7" t="s">
        <v>686</v>
      </c>
    </row>
    <row r="2555" spans="2:15" ht="15">
      <c r="B2555" s="6" t="s">
        <v>37</v>
      </c>
      <c r="C2555" s="7" t="s">
        <v>690</v>
      </c>
      <c r="D2555" s="7">
        <v>53.521999999999998</v>
      </c>
      <c r="E2555" s="7">
        <v>56.097000000000001</v>
      </c>
      <c r="F2555" s="7">
        <v>5.6876931562019886</v>
      </c>
      <c r="G2555" s="7">
        <v>56.384601288287101</v>
      </c>
      <c r="H2555" s="7">
        <v>0.99489929374836528</v>
      </c>
      <c r="I2555" s="7">
        <v>52.26</v>
      </c>
      <c r="J2555" s="7">
        <v>5.2986584727011179</v>
      </c>
      <c r="K2555" s="7">
        <v>52.527929538582875</v>
      </c>
      <c r="L2555" s="7">
        <v>0.99489929374836528</v>
      </c>
      <c r="M2555" s="7" t="s">
        <v>684</v>
      </c>
      <c r="N2555" s="7" t="s">
        <v>720</v>
      </c>
      <c r="O2555" s="7" t="s">
        <v>686</v>
      </c>
    </row>
    <row r="2556" spans="2:15" ht="15">
      <c r="B2556" s="6" t="s">
        <v>37</v>
      </c>
      <c r="C2556" s="7" t="s">
        <v>691</v>
      </c>
      <c r="D2556" s="7">
        <v>54.387999999999998</v>
      </c>
      <c r="E2556" s="7">
        <v>54.027000000000001</v>
      </c>
      <c r="F2556" s="7">
        <v>5.2190067200806167</v>
      </c>
      <c r="G2556" s="7">
        <v>54.278492611201415</v>
      </c>
      <c r="H2556" s="7">
        <v>0.99536662499080686</v>
      </c>
      <c r="I2556" s="7">
        <v>50.393999999999998</v>
      </c>
      <c r="J2556" s="7">
        <v>4.8680590195965685</v>
      </c>
      <c r="K2556" s="7">
        <v>50.628581202896406</v>
      </c>
      <c r="L2556" s="7">
        <v>0.99536662499080686</v>
      </c>
      <c r="M2556" s="7" t="s">
        <v>684</v>
      </c>
      <c r="N2556" s="7" t="s">
        <v>720</v>
      </c>
      <c r="O2556" s="7" t="s">
        <v>686</v>
      </c>
    </row>
    <row r="2557" spans="2:15" ht="15">
      <c r="B2557" s="6" t="s">
        <v>37</v>
      </c>
      <c r="C2557" s="7" t="s">
        <v>692</v>
      </c>
      <c r="D2557" s="7" t="s">
        <v>661</v>
      </c>
      <c r="E2557" s="7">
        <v>55.123590911939139</v>
      </c>
      <c r="F2557" s="7">
        <v>10.094026876491194</v>
      </c>
      <c r="G2557" s="7">
        <v>56.040161077660599</v>
      </c>
      <c r="H2557" s="7">
        <v>0.98364440522483021</v>
      </c>
      <c r="I2557" s="7">
        <v>51.490590911939144</v>
      </c>
      <c r="J2557" s="7">
        <v>9.428765433330188</v>
      </c>
      <c r="K2557" s="7">
        <v>52.34675319499226</v>
      </c>
      <c r="L2557" s="7">
        <v>0.98364440522483021</v>
      </c>
      <c r="M2557" s="7" t="s">
        <v>684</v>
      </c>
      <c r="N2557" s="7" t="s">
        <v>720</v>
      </c>
      <c r="O2557" s="7" t="s">
        <v>686</v>
      </c>
    </row>
    <row r="2558" spans="2:15" ht="15">
      <c r="B2558" s="6" t="s">
        <v>37</v>
      </c>
      <c r="C2558" s="7" t="s">
        <v>693</v>
      </c>
      <c r="D2558" s="7" t="s">
        <v>661</v>
      </c>
      <c r="E2558" s="7">
        <v>55.170031552203518</v>
      </c>
      <c r="F2558" s="7">
        <v>10.102530913750643</v>
      </c>
      <c r="G2558" s="7">
        <v>56.087373911910149</v>
      </c>
      <c r="H2558" s="7">
        <v>0.98364440522483021</v>
      </c>
      <c r="I2558" s="7">
        <v>51.537031552203516</v>
      </c>
      <c r="J2558" s="7">
        <v>9.4372694705896798</v>
      </c>
      <c r="K2558" s="7">
        <v>52.39396602924181</v>
      </c>
      <c r="L2558" s="7">
        <v>0.9836444052248301</v>
      </c>
      <c r="M2558" s="7" t="s">
        <v>684</v>
      </c>
      <c r="N2558" s="7" t="s">
        <v>720</v>
      </c>
      <c r="O2558" s="7" t="s">
        <v>686</v>
      </c>
    </row>
    <row r="2559" spans="2:15" ht="15">
      <c r="B2559" s="6" t="s">
        <v>37</v>
      </c>
      <c r="C2559" s="7" t="s">
        <v>694</v>
      </c>
      <c r="D2559" s="7" t="s">
        <v>661</v>
      </c>
      <c r="E2559" s="7">
        <v>55.69456292013033</v>
      </c>
      <c r="F2559" s="7">
        <v>10.198581146288562</v>
      </c>
      <c r="G2559" s="7">
        <v>56.620626950447914</v>
      </c>
      <c r="H2559" s="7">
        <v>0.98364440522483021</v>
      </c>
      <c r="I2559" s="7">
        <v>52.061562920130335</v>
      </c>
      <c r="J2559" s="7">
        <v>9.5333197031275514</v>
      </c>
      <c r="K2559" s="7">
        <v>52.927219067779575</v>
      </c>
      <c r="L2559" s="7">
        <v>0.98364440522483021</v>
      </c>
      <c r="M2559" s="7" t="s">
        <v>684</v>
      </c>
      <c r="N2559" s="7" t="s">
        <v>720</v>
      </c>
      <c r="O2559" s="7" t="s">
        <v>686</v>
      </c>
    </row>
    <row r="2560" spans="2:15" ht="15">
      <c r="B2560" s="6" t="s">
        <v>37</v>
      </c>
      <c r="C2560" s="7" t="s">
        <v>695</v>
      </c>
      <c r="D2560" s="7" t="s">
        <v>661</v>
      </c>
      <c r="E2560" s="7">
        <v>56.561733362820625</v>
      </c>
      <c r="F2560" s="7">
        <v>10.357374171383698</v>
      </c>
      <c r="G2560" s="7">
        <v>57.502216311485441</v>
      </c>
      <c r="H2560" s="7">
        <v>0.98364440522483021</v>
      </c>
      <c r="I2560" s="7">
        <v>52.92873336282063</v>
      </c>
      <c r="J2560" s="7">
        <v>9.6921127282227104</v>
      </c>
      <c r="K2560" s="7">
        <v>53.808808428817102</v>
      </c>
      <c r="L2560" s="7">
        <v>0.98364440522483021</v>
      </c>
      <c r="M2560" s="7" t="s">
        <v>684</v>
      </c>
      <c r="N2560" s="7" t="s">
        <v>720</v>
      </c>
      <c r="O2560" s="7" t="s">
        <v>686</v>
      </c>
    </row>
    <row r="2561" spans="2:15" ht="15">
      <c r="B2561" s="6" t="s">
        <v>37</v>
      </c>
      <c r="C2561" s="7" t="s">
        <v>696</v>
      </c>
      <c r="D2561" s="7" t="s">
        <v>661</v>
      </c>
      <c r="E2561" s="7">
        <v>57.711411876479758</v>
      </c>
      <c r="F2561" s="7">
        <v>10.567899023342994</v>
      </c>
      <c r="G2561" s="7">
        <v>58.671011160063216</v>
      </c>
      <c r="H2561" s="7">
        <v>0.98364440522483021</v>
      </c>
      <c r="I2561" s="7">
        <v>54.078411876479748</v>
      </c>
      <c r="J2561" s="7">
        <v>9.9026375801819757</v>
      </c>
      <c r="K2561" s="7">
        <v>54.977603277394863</v>
      </c>
      <c r="L2561" s="7">
        <v>0.98364440522483021</v>
      </c>
      <c r="M2561" s="7" t="s">
        <v>684</v>
      </c>
      <c r="N2561" s="7" t="s">
        <v>720</v>
      </c>
      <c r="O2561" s="7" t="s">
        <v>686</v>
      </c>
    </row>
    <row r="2562" spans="2:15" ht="15">
      <c r="B2562" s="6" t="s">
        <v>37</v>
      </c>
      <c r="C2562" s="7" t="s">
        <v>697</v>
      </c>
      <c r="D2562" s="7" t="s">
        <v>661</v>
      </c>
      <c r="E2562" s="7">
        <v>58.507087038092457</v>
      </c>
      <c r="F2562" s="7">
        <v>10.713600098570598</v>
      </c>
      <c r="G2562" s="7">
        <v>59.479916448789822</v>
      </c>
      <c r="H2562" s="7">
        <v>0.98364440522483021</v>
      </c>
      <c r="I2562" s="7">
        <v>54.874087038092462</v>
      </c>
      <c r="J2562" s="7">
        <v>10.048338655409591</v>
      </c>
      <c r="K2562" s="7">
        <v>55.786508566121483</v>
      </c>
      <c r="L2562" s="7">
        <v>0.98364440522483021</v>
      </c>
      <c r="M2562" s="7" t="s">
        <v>684</v>
      </c>
      <c r="N2562" s="7" t="s">
        <v>720</v>
      </c>
      <c r="O2562" s="7" t="s">
        <v>686</v>
      </c>
    </row>
    <row r="2563" spans="2:15" ht="15">
      <c r="B2563" s="6" t="s">
        <v>37</v>
      </c>
      <c r="C2563" s="7" t="s">
        <v>698</v>
      </c>
      <c r="D2563" s="7" t="s">
        <v>661</v>
      </c>
      <c r="E2563" s="7">
        <v>58.799773882789701</v>
      </c>
      <c r="F2563" s="7">
        <v>10.767195824608958</v>
      </c>
      <c r="G2563" s="7">
        <v>59.777469958109421</v>
      </c>
      <c r="H2563" s="7">
        <v>0.98364440522483032</v>
      </c>
      <c r="I2563" s="7">
        <v>55.166773882789698</v>
      </c>
      <c r="J2563" s="7">
        <v>10.101934381447995</v>
      </c>
      <c r="K2563" s="7">
        <v>56.084062075441082</v>
      </c>
      <c r="L2563" s="7">
        <v>0.98364440522483021</v>
      </c>
      <c r="M2563" s="7" t="s">
        <v>684</v>
      </c>
      <c r="N2563" s="7" t="s">
        <v>720</v>
      </c>
      <c r="O2563" s="7" t="s">
        <v>686</v>
      </c>
    </row>
    <row r="2564" spans="2:15" ht="15">
      <c r="B2564" s="6" t="s">
        <v>37</v>
      </c>
      <c r="C2564" s="7" t="s">
        <v>699</v>
      </c>
      <c r="D2564" s="7" t="s">
        <v>661</v>
      </c>
      <c r="E2564" s="7">
        <v>58.936727382323937</v>
      </c>
      <c r="F2564" s="7">
        <v>10.792274239898294</v>
      </c>
      <c r="G2564" s="7">
        <v>59.916700658560501</v>
      </c>
      <c r="H2564" s="7">
        <v>0.98364440522483021</v>
      </c>
      <c r="I2564" s="7">
        <v>55.303727382323942</v>
      </c>
      <c r="J2564" s="7">
        <v>10.127012796737292</v>
      </c>
      <c r="K2564" s="7">
        <v>56.223292775892162</v>
      </c>
      <c r="L2564" s="7">
        <v>0.98364440522483021</v>
      </c>
      <c r="M2564" s="7" t="s">
        <v>684</v>
      </c>
      <c r="N2564" s="7" t="s">
        <v>720</v>
      </c>
      <c r="O2564" s="7" t="s">
        <v>686</v>
      </c>
    </row>
    <row r="2565" spans="2:15" ht="15">
      <c r="B2565" s="6" t="s">
        <v>37</v>
      </c>
      <c r="C2565" s="7" t="s">
        <v>700</v>
      </c>
      <c r="D2565" s="7" t="s">
        <v>661</v>
      </c>
      <c r="E2565" s="7">
        <v>59.295406284140377</v>
      </c>
      <c r="F2565" s="7">
        <v>10.857954185908149</v>
      </c>
      <c r="G2565" s="7">
        <v>60.281343511110919</v>
      </c>
      <c r="H2565" s="7">
        <v>0.98364440522483021</v>
      </c>
      <c r="I2565" s="7">
        <v>55.662406284140367</v>
      </c>
      <c r="J2565" s="7">
        <v>10.19269274274715</v>
      </c>
      <c r="K2565" s="7">
        <v>56.587935628442565</v>
      </c>
      <c r="L2565" s="7">
        <v>0.98364440522483021</v>
      </c>
      <c r="M2565" s="7" t="s">
        <v>684</v>
      </c>
      <c r="N2565" s="7" t="s">
        <v>720</v>
      </c>
      <c r="O2565" s="7" t="s">
        <v>686</v>
      </c>
    </row>
    <row r="2566" spans="2:15" ht="15">
      <c r="B2566" s="6" t="s">
        <v>37</v>
      </c>
      <c r="C2566" s="7" t="s">
        <v>701</v>
      </c>
      <c r="D2566" s="7" t="s">
        <v>661</v>
      </c>
      <c r="E2566" s="7">
        <v>59.654085185956802</v>
      </c>
      <c r="F2566" s="7">
        <v>10.923634131918002</v>
      </c>
      <c r="G2566" s="7">
        <v>60.645986363661322</v>
      </c>
      <c r="H2566" s="7">
        <v>0.98364440522483021</v>
      </c>
      <c r="I2566" s="7">
        <v>56.021085185956807</v>
      </c>
      <c r="J2566" s="7">
        <v>10.258372688757007</v>
      </c>
      <c r="K2566" s="7">
        <v>56.952578480992983</v>
      </c>
      <c r="L2566" s="7">
        <v>0.98364440522483021</v>
      </c>
      <c r="M2566" s="7" t="s">
        <v>684</v>
      </c>
      <c r="N2566" s="7" t="s">
        <v>720</v>
      </c>
      <c r="O2566" s="7" t="s">
        <v>686</v>
      </c>
    </row>
    <row r="2567" spans="2:15" ht="15">
      <c r="B2567" s="6" t="s">
        <v>89</v>
      </c>
      <c r="C2567" s="7" t="s">
        <v>683</v>
      </c>
      <c r="D2567" s="7">
        <v>22.513864999999999</v>
      </c>
      <c r="E2567" s="7">
        <v>29.684999999999999</v>
      </c>
      <c r="F2567" s="7">
        <v>1.9789869189603544</v>
      </c>
      <c r="G2567" s="7">
        <v>29.750892662665034</v>
      </c>
      <c r="H2567" s="7">
        <v>0.99778518703918673</v>
      </c>
      <c r="I2567" s="7">
        <v>26.914899999999999</v>
      </c>
      <c r="J2567" s="7">
        <v>1.7943148063037413</v>
      </c>
      <c r="K2567" s="7">
        <v>26.974643790680922</v>
      </c>
      <c r="L2567" s="7">
        <v>0.99778518703918673</v>
      </c>
      <c r="M2567" s="7" t="s">
        <v>684</v>
      </c>
      <c r="N2567" s="7" t="s">
        <v>720</v>
      </c>
      <c r="O2567" s="7" t="s">
        <v>686</v>
      </c>
    </row>
    <row r="2568" spans="2:15" ht="15">
      <c r="B2568" s="6" t="s">
        <v>89</v>
      </c>
      <c r="C2568" s="7" t="s">
        <v>687</v>
      </c>
      <c r="D2568" s="7">
        <v>29.006618</v>
      </c>
      <c r="E2568" s="7">
        <v>28.18</v>
      </c>
      <c r="F2568" s="7">
        <v>3.3816014477993761</v>
      </c>
      <c r="G2568" s="7">
        <v>28.38217095910316</v>
      </c>
      <c r="H2568" s="7">
        <v>0.99287683245251135</v>
      </c>
      <c r="I2568" s="7">
        <v>25.4102</v>
      </c>
      <c r="J2568" s="7">
        <v>3.0492253054957943</v>
      </c>
      <c r="K2568" s="7">
        <v>25.592499663059016</v>
      </c>
      <c r="L2568" s="7">
        <v>0.99287683245251135</v>
      </c>
      <c r="M2568" s="7" t="s">
        <v>684</v>
      </c>
      <c r="N2568" s="7" t="s">
        <v>720</v>
      </c>
      <c r="O2568" s="7" t="s">
        <v>686</v>
      </c>
    </row>
    <row r="2569" spans="2:15" ht="15">
      <c r="B2569" s="6" t="s">
        <v>89</v>
      </c>
      <c r="C2569" s="7" t="s">
        <v>688</v>
      </c>
      <c r="D2569" s="7">
        <v>24.7498</v>
      </c>
      <c r="E2569" s="7">
        <v>28.62</v>
      </c>
      <c r="F2569" s="7">
        <v>2.5413480454025206</v>
      </c>
      <c r="G2569" s="7">
        <v>28.732609521028042</v>
      </c>
      <c r="H2569" s="7">
        <v>0.99608077641031434</v>
      </c>
      <c r="I2569" s="7">
        <v>25.85</v>
      </c>
      <c r="J2569" s="7">
        <v>2.2953824938384018</v>
      </c>
      <c r="K2569" s="7">
        <v>25.951710556204574</v>
      </c>
      <c r="L2569" s="7">
        <v>0.99608077641031434</v>
      </c>
      <c r="M2569" s="7" t="s">
        <v>684</v>
      </c>
      <c r="N2569" s="7" t="s">
        <v>720</v>
      </c>
      <c r="O2569" s="7" t="s">
        <v>686</v>
      </c>
    </row>
    <row r="2570" spans="2:15" ht="15">
      <c r="B2570" s="6" t="s">
        <v>89</v>
      </c>
      <c r="C2570" s="7" t="s">
        <v>689</v>
      </c>
      <c r="D2570" s="7">
        <v>27.954999999999998</v>
      </c>
      <c r="E2570" s="7">
        <v>28.724</v>
      </c>
      <c r="F2570" s="7">
        <v>5.0483231220543008</v>
      </c>
      <c r="G2570" s="7">
        <v>29.16425453092652</v>
      </c>
      <c r="H2570" s="7">
        <v>0.98490431049901639</v>
      </c>
      <c r="I2570" s="7">
        <v>25.953900000000001</v>
      </c>
      <c r="J2570" s="7">
        <v>4.5614703202021056</v>
      </c>
      <c r="K2570" s="7">
        <v>26.351697036283731</v>
      </c>
      <c r="L2570" s="7">
        <v>0.98490431049901639</v>
      </c>
      <c r="M2570" s="7" t="s">
        <v>684</v>
      </c>
      <c r="N2570" s="7" t="s">
        <v>720</v>
      </c>
      <c r="O2570" s="7" t="s">
        <v>686</v>
      </c>
    </row>
    <row r="2571" spans="2:15" ht="15">
      <c r="B2571" s="6" t="s">
        <v>89</v>
      </c>
      <c r="C2571" s="7" t="s">
        <v>690</v>
      </c>
      <c r="D2571" s="7">
        <v>33.054000000000002</v>
      </c>
      <c r="E2571" s="7">
        <v>29.960999999999999</v>
      </c>
      <c r="F2571" s="7">
        <v>7.6519819117854819</v>
      </c>
      <c r="G2571" s="7">
        <v>30.922715730968587</v>
      </c>
      <c r="H2571" s="7">
        <v>0.96889937677739457</v>
      </c>
      <c r="I2571" s="7">
        <v>26.914000000000001</v>
      </c>
      <c r="J2571" s="7">
        <v>6.8737839582722255</v>
      </c>
      <c r="K2571" s="7">
        <v>27.777910322862674</v>
      </c>
      <c r="L2571" s="7">
        <v>0.96889937677739457</v>
      </c>
      <c r="M2571" s="7" t="s">
        <v>684</v>
      </c>
      <c r="N2571" s="7" t="s">
        <v>720</v>
      </c>
      <c r="O2571" s="7" t="s">
        <v>686</v>
      </c>
    </row>
    <row r="2572" spans="2:15" ht="15">
      <c r="B2572" s="6" t="s">
        <v>89</v>
      </c>
      <c r="C2572" s="7" t="s">
        <v>691</v>
      </c>
      <c r="D2572" s="7">
        <v>38.753801116793696</v>
      </c>
      <c r="E2572" s="7">
        <v>31.405000000000005</v>
      </c>
      <c r="F2572" s="7">
        <v>7.5873879745155381</v>
      </c>
      <c r="G2572" s="7">
        <v>32.308551209793102</v>
      </c>
      <c r="H2572" s="7">
        <v>0.97203368223087572</v>
      </c>
      <c r="I2572" s="7">
        <v>28</v>
      </c>
      <c r="J2572" s="7">
        <v>6.7647464826121766</v>
      </c>
      <c r="K2572" s="7">
        <v>28.805586176538984</v>
      </c>
      <c r="L2572" s="7">
        <v>0.97203368223087572</v>
      </c>
      <c r="M2572" s="7" t="s">
        <v>684</v>
      </c>
      <c r="N2572" s="7" t="s">
        <v>720</v>
      </c>
      <c r="O2572" s="7" t="s">
        <v>686</v>
      </c>
    </row>
    <row r="2573" spans="2:15" ht="15">
      <c r="B2573" s="6" t="s">
        <v>89</v>
      </c>
      <c r="C2573" s="7" t="s">
        <v>692</v>
      </c>
      <c r="D2573" s="7" t="s">
        <v>661</v>
      </c>
      <c r="E2573" s="7">
        <v>31.27375799829839</v>
      </c>
      <c r="F2573" s="7">
        <v>5.3977272714816156</v>
      </c>
      <c r="G2573" s="7">
        <v>31.736152870715582</v>
      </c>
      <c r="H2573" s="7">
        <v>0.98543002756821652</v>
      </c>
      <c r="I2573" s="7">
        <v>27.868757998298388</v>
      </c>
      <c r="J2573" s="7">
        <v>4.810037702469951</v>
      </c>
      <c r="K2573" s="7">
        <v>28.280808599948177</v>
      </c>
      <c r="L2573" s="7">
        <v>0.98543002756821652</v>
      </c>
      <c r="M2573" s="7" t="s">
        <v>684</v>
      </c>
      <c r="N2573" s="7" t="s">
        <v>720</v>
      </c>
      <c r="O2573" s="7" t="s">
        <v>686</v>
      </c>
    </row>
    <row r="2574" spans="2:15" ht="15">
      <c r="B2574" s="6" t="s">
        <v>89</v>
      </c>
      <c r="C2574" s="7" t="s">
        <v>693</v>
      </c>
      <c r="D2574" s="7" t="s">
        <v>661</v>
      </c>
      <c r="E2574" s="7">
        <v>31.170650164652116</v>
      </c>
      <c r="F2574" s="7">
        <v>5.3799312661020835</v>
      </c>
      <c r="G2574" s="7">
        <v>31.631520546997258</v>
      </c>
      <c r="H2574" s="7">
        <v>0.98543002756821652</v>
      </c>
      <c r="I2574" s="7">
        <v>27.765650164652111</v>
      </c>
      <c r="J2574" s="7">
        <v>4.7922416970904269</v>
      </c>
      <c r="K2574" s="7">
        <v>28.176176276229853</v>
      </c>
      <c r="L2574" s="7">
        <v>0.98543002756821652</v>
      </c>
      <c r="M2574" s="7" t="s">
        <v>684</v>
      </c>
      <c r="N2574" s="7" t="s">
        <v>720</v>
      </c>
      <c r="O2574" s="7" t="s">
        <v>686</v>
      </c>
    </row>
    <row r="2575" spans="2:15" ht="15">
      <c r="B2575" s="6" t="s">
        <v>89</v>
      </c>
      <c r="C2575" s="7" t="s">
        <v>694</v>
      </c>
      <c r="D2575" s="7" t="s">
        <v>661</v>
      </c>
      <c r="E2575" s="7">
        <v>31.090615109620966</v>
      </c>
      <c r="F2575" s="7">
        <v>5.3661175313011809</v>
      </c>
      <c r="G2575" s="7">
        <v>31.550302142045002</v>
      </c>
      <c r="H2575" s="7">
        <v>0.98543002756821652</v>
      </c>
      <c r="I2575" s="7">
        <v>27.685615109620969</v>
      </c>
      <c r="J2575" s="7">
        <v>4.7784279622895056</v>
      </c>
      <c r="K2575" s="7">
        <v>28.0949578712776</v>
      </c>
      <c r="L2575" s="7">
        <v>0.98543002756821652</v>
      </c>
      <c r="M2575" s="7" t="s">
        <v>684</v>
      </c>
      <c r="N2575" s="7" t="s">
        <v>720</v>
      </c>
      <c r="O2575" s="7" t="s">
        <v>686</v>
      </c>
    </row>
    <row r="2576" spans="2:15" ht="15">
      <c r="B2576" s="6" t="s">
        <v>89</v>
      </c>
      <c r="C2576" s="7" t="s">
        <v>695</v>
      </c>
      <c r="D2576" s="7" t="s">
        <v>661</v>
      </c>
      <c r="E2576" s="7">
        <v>31.067389352962273</v>
      </c>
      <c r="F2576" s="7">
        <v>5.3621088573156586</v>
      </c>
      <c r="G2576" s="7">
        <v>31.526732983394531</v>
      </c>
      <c r="H2576" s="7">
        <v>0.98543002756821652</v>
      </c>
      <c r="I2576" s="7">
        <v>27.662389352962276</v>
      </c>
      <c r="J2576" s="7">
        <v>4.7744192883039895</v>
      </c>
      <c r="K2576" s="7">
        <v>28.07138871262713</v>
      </c>
      <c r="L2576" s="7">
        <v>0.98543002756821652</v>
      </c>
      <c r="M2576" s="7" t="s">
        <v>684</v>
      </c>
      <c r="N2576" s="7" t="s">
        <v>720</v>
      </c>
      <c r="O2576" s="7" t="s">
        <v>686</v>
      </c>
    </row>
    <row r="2577" spans="2:15" ht="15">
      <c r="B2577" s="6" t="s">
        <v>89</v>
      </c>
      <c r="C2577" s="7" t="s">
        <v>696</v>
      </c>
      <c r="D2577" s="7" t="s">
        <v>661</v>
      </c>
      <c r="E2577" s="7">
        <v>31.04905439624704</v>
      </c>
      <c r="F2577" s="7">
        <v>5.3589443161086683</v>
      </c>
      <c r="G2577" s="7">
        <v>31.508126937097689</v>
      </c>
      <c r="H2577" s="7">
        <v>0.98543002756821652</v>
      </c>
      <c r="I2577" s="7">
        <v>27.644054396247043</v>
      </c>
      <c r="J2577" s="7">
        <v>4.7712547470969948</v>
      </c>
      <c r="K2577" s="7">
        <v>28.052782666330287</v>
      </c>
      <c r="L2577" s="7">
        <v>0.98543002756821652</v>
      </c>
      <c r="M2577" s="7" t="s">
        <v>684</v>
      </c>
      <c r="N2577" s="7" t="s">
        <v>720</v>
      </c>
      <c r="O2577" s="7" t="s">
        <v>686</v>
      </c>
    </row>
    <row r="2578" spans="2:15" ht="15">
      <c r="B2578" s="6" t="s">
        <v>89</v>
      </c>
      <c r="C2578" s="7" t="s">
        <v>697</v>
      </c>
      <c r="D2578" s="7" t="s">
        <v>661</v>
      </c>
      <c r="E2578" s="7">
        <v>31.005918780607406</v>
      </c>
      <c r="F2578" s="7">
        <v>5.3514992789972702</v>
      </c>
      <c r="G2578" s="7">
        <v>31.464353544332216</v>
      </c>
      <c r="H2578" s="7">
        <v>0.98543002756821652</v>
      </c>
      <c r="I2578" s="7">
        <v>27.600918780607405</v>
      </c>
      <c r="J2578" s="7">
        <v>4.7638097099855914</v>
      </c>
      <c r="K2578" s="7">
        <v>28.009009273564811</v>
      </c>
      <c r="L2578" s="7">
        <v>0.98543002756821652</v>
      </c>
      <c r="M2578" s="7" t="s">
        <v>684</v>
      </c>
      <c r="N2578" s="7" t="s">
        <v>720</v>
      </c>
      <c r="O2578" s="7" t="s">
        <v>686</v>
      </c>
    </row>
    <row r="2579" spans="2:15" ht="15">
      <c r="B2579" s="6" t="s">
        <v>89</v>
      </c>
      <c r="C2579" s="7" t="s">
        <v>698</v>
      </c>
      <c r="D2579" s="7" t="s">
        <v>661</v>
      </c>
      <c r="E2579" s="7">
        <v>30.93727700829762</v>
      </c>
      <c r="F2579" s="7">
        <v>5.3396519798533744</v>
      </c>
      <c r="G2579" s="7">
        <v>31.394696876289355</v>
      </c>
      <c r="H2579" s="7">
        <v>0.98543002756821652</v>
      </c>
      <c r="I2579" s="7">
        <v>27.532277008297623</v>
      </c>
      <c r="J2579" s="7">
        <v>4.7519624108417036</v>
      </c>
      <c r="K2579" s="7">
        <v>27.939352605521954</v>
      </c>
      <c r="L2579" s="7">
        <v>0.98543002756821652</v>
      </c>
      <c r="M2579" s="7" t="s">
        <v>684</v>
      </c>
      <c r="N2579" s="7" t="s">
        <v>720</v>
      </c>
      <c r="O2579" s="7" t="s">
        <v>686</v>
      </c>
    </row>
    <row r="2580" spans="2:15" ht="15">
      <c r="B2580" s="6" t="s">
        <v>89</v>
      </c>
      <c r="C2580" s="7" t="s">
        <v>699</v>
      </c>
      <c r="D2580" s="7" t="s">
        <v>661</v>
      </c>
      <c r="E2580" s="7">
        <v>30.863671445207554</v>
      </c>
      <c r="F2580" s="7">
        <v>5.3269479500004433</v>
      </c>
      <c r="G2580" s="7">
        <v>31.320003025857677</v>
      </c>
      <c r="H2580" s="7">
        <v>0.98543002756821652</v>
      </c>
      <c r="I2580" s="7">
        <v>27.458671445207557</v>
      </c>
      <c r="J2580" s="7">
        <v>4.7392583809887743</v>
      </c>
      <c r="K2580" s="7">
        <v>27.864658755090275</v>
      </c>
      <c r="L2580" s="7">
        <v>0.98543002756821652</v>
      </c>
      <c r="M2580" s="7" t="s">
        <v>684</v>
      </c>
      <c r="N2580" s="7" t="s">
        <v>720</v>
      </c>
      <c r="O2580" s="7" t="s">
        <v>686</v>
      </c>
    </row>
    <row r="2581" spans="2:15" ht="15">
      <c r="B2581" s="6" t="s">
        <v>89</v>
      </c>
      <c r="C2581" s="7" t="s">
        <v>700</v>
      </c>
      <c r="D2581" s="7" t="s">
        <v>661</v>
      </c>
      <c r="E2581" s="7">
        <v>30.868395871884452</v>
      </c>
      <c r="F2581" s="7">
        <v>5.3277633674094051</v>
      </c>
      <c r="G2581" s="7">
        <v>31.32479730505024</v>
      </c>
      <c r="H2581" s="7">
        <v>0.98543002756821652</v>
      </c>
      <c r="I2581" s="7">
        <v>27.463395871884448</v>
      </c>
      <c r="J2581" s="7">
        <v>4.7400737983977548</v>
      </c>
      <c r="K2581" s="7">
        <v>27.869453034282834</v>
      </c>
      <c r="L2581" s="7">
        <v>0.98543002756821652</v>
      </c>
      <c r="M2581" s="7" t="s">
        <v>684</v>
      </c>
      <c r="N2581" s="7" t="s">
        <v>720</v>
      </c>
      <c r="O2581" s="7" t="s">
        <v>686</v>
      </c>
    </row>
    <row r="2582" spans="2:15" ht="15">
      <c r="B2582" s="6" t="s">
        <v>89</v>
      </c>
      <c r="C2582" s="7" t="s">
        <v>701</v>
      </c>
      <c r="D2582" s="7" t="s">
        <v>661</v>
      </c>
      <c r="E2582" s="7">
        <v>30.855965978228252</v>
      </c>
      <c r="F2582" s="7">
        <v>5.3256180167939418</v>
      </c>
      <c r="G2582" s="7">
        <v>31.312183630503633</v>
      </c>
      <c r="H2582" s="7">
        <v>0.98543002756821652</v>
      </c>
      <c r="I2582" s="7">
        <v>27.45096597822825</v>
      </c>
      <c r="J2582" s="7">
        <v>4.7379284477822736</v>
      </c>
      <c r="K2582" s="7">
        <v>27.856839359736227</v>
      </c>
      <c r="L2582" s="7">
        <v>0.98543002756821652</v>
      </c>
      <c r="M2582" s="7" t="s">
        <v>684</v>
      </c>
      <c r="N2582" s="7" t="s">
        <v>720</v>
      </c>
      <c r="O2582" s="7" t="s">
        <v>686</v>
      </c>
    </row>
    <row r="2583" spans="2:15" ht="15">
      <c r="B2583" s="6" t="s">
        <v>158</v>
      </c>
      <c r="C2583" s="7" t="s">
        <v>683</v>
      </c>
      <c r="D2583" s="7" t="s">
        <v>661</v>
      </c>
      <c r="E2583" s="7" t="s">
        <v>661</v>
      </c>
      <c r="F2583" s="7" t="s">
        <v>661</v>
      </c>
      <c r="G2583" s="7" t="s">
        <v>661</v>
      </c>
      <c r="H2583" s="7" t="s">
        <v>661</v>
      </c>
      <c r="I2583" s="7" t="s">
        <v>661</v>
      </c>
      <c r="J2583" s="7" t="s">
        <v>661</v>
      </c>
      <c r="K2583" s="7" t="s">
        <v>661</v>
      </c>
      <c r="L2583" s="7" t="s">
        <v>661</v>
      </c>
      <c r="M2583" s="7" t="s">
        <v>684</v>
      </c>
      <c r="N2583" s="7" t="s">
        <v>720</v>
      </c>
      <c r="O2583" s="7" t="s">
        <v>686</v>
      </c>
    </row>
    <row r="2584" spans="2:15" ht="15">
      <c r="B2584" s="6" t="s">
        <v>158</v>
      </c>
      <c r="C2584" s="7" t="s">
        <v>687</v>
      </c>
      <c r="D2584" s="7" t="s">
        <v>661</v>
      </c>
      <c r="E2584" s="7" t="s">
        <v>661</v>
      </c>
      <c r="F2584" s="7" t="s">
        <v>661</v>
      </c>
      <c r="G2584" s="7" t="s">
        <v>661</v>
      </c>
      <c r="H2584" s="7" t="s">
        <v>661</v>
      </c>
      <c r="I2584" s="7" t="s">
        <v>661</v>
      </c>
      <c r="J2584" s="7" t="s">
        <v>661</v>
      </c>
      <c r="K2584" s="7" t="s">
        <v>661</v>
      </c>
      <c r="L2584" s="7" t="s">
        <v>661</v>
      </c>
      <c r="M2584" s="7" t="s">
        <v>684</v>
      </c>
      <c r="N2584" s="7" t="s">
        <v>720</v>
      </c>
      <c r="O2584" s="7" t="s">
        <v>686</v>
      </c>
    </row>
    <row r="2585" spans="2:15" ht="15">
      <c r="B2585" s="6" t="s">
        <v>158</v>
      </c>
      <c r="C2585" s="7" t="s">
        <v>688</v>
      </c>
      <c r="D2585" s="7" t="s">
        <v>661</v>
      </c>
      <c r="E2585" s="7" t="s">
        <v>661</v>
      </c>
      <c r="F2585" s="7" t="s">
        <v>661</v>
      </c>
      <c r="G2585" s="7" t="s">
        <v>661</v>
      </c>
      <c r="H2585" s="7" t="s">
        <v>661</v>
      </c>
      <c r="I2585" s="7" t="s">
        <v>661</v>
      </c>
      <c r="J2585" s="7" t="s">
        <v>661</v>
      </c>
      <c r="K2585" s="7" t="s">
        <v>661</v>
      </c>
      <c r="L2585" s="7" t="s">
        <v>661</v>
      </c>
      <c r="M2585" s="7" t="s">
        <v>684</v>
      </c>
      <c r="N2585" s="7" t="s">
        <v>720</v>
      </c>
      <c r="O2585" s="7" t="s">
        <v>686</v>
      </c>
    </row>
    <row r="2586" spans="2:15" ht="15">
      <c r="B2586" s="6" t="s">
        <v>158</v>
      </c>
      <c r="C2586" s="7" t="s">
        <v>689</v>
      </c>
      <c r="D2586" s="7" t="s">
        <v>661</v>
      </c>
      <c r="E2586" s="7" t="s">
        <v>661</v>
      </c>
      <c r="F2586" s="7" t="s">
        <v>661</v>
      </c>
      <c r="G2586" s="7" t="s">
        <v>661</v>
      </c>
      <c r="H2586" s="7" t="s">
        <v>661</v>
      </c>
      <c r="I2586" s="7" t="s">
        <v>661</v>
      </c>
      <c r="J2586" s="7" t="s">
        <v>661</v>
      </c>
      <c r="K2586" s="7" t="s">
        <v>661</v>
      </c>
      <c r="L2586" s="7" t="s">
        <v>661</v>
      </c>
      <c r="M2586" s="7" t="s">
        <v>684</v>
      </c>
      <c r="N2586" s="7" t="s">
        <v>720</v>
      </c>
      <c r="O2586" s="7" t="s">
        <v>686</v>
      </c>
    </row>
    <row r="2587" spans="2:15" ht="15">
      <c r="B2587" s="6" t="s">
        <v>158</v>
      </c>
      <c r="C2587" s="7" t="s">
        <v>690</v>
      </c>
      <c r="D2587" s="7" t="s">
        <v>661</v>
      </c>
      <c r="E2587" s="7" t="s">
        <v>661</v>
      </c>
      <c r="F2587" s="7" t="s">
        <v>661</v>
      </c>
      <c r="G2587" s="7" t="s">
        <v>661</v>
      </c>
      <c r="H2587" s="7" t="s">
        <v>661</v>
      </c>
      <c r="I2587" s="7" t="s">
        <v>661</v>
      </c>
      <c r="J2587" s="7" t="s">
        <v>661</v>
      </c>
      <c r="K2587" s="7" t="s">
        <v>661</v>
      </c>
      <c r="L2587" s="7" t="s">
        <v>661</v>
      </c>
      <c r="M2587" s="7" t="s">
        <v>684</v>
      </c>
      <c r="N2587" s="7" t="s">
        <v>720</v>
      </c>
      <c r="O2587" s="7" t="s">
        <v>686</v>
      </c>
    </row>
    <row r="2588" spans="2:15" ht="15">
      <c r="B2588" s="6" t="s">
        <v>158</v>
      </c>
      <c r="C2588" s="7" t="s">
        <v>691</v>
      </c>
      <c r="D2588" s="7" t="s">
        <v>661</v>
      </c>
      <c r="E2588" s="7" t="s">
        <v>661</v>
      </c>
      <c r="F2588" s="7" t="s">
        <v>661</v>
      </c>
      <c r="G2588" s="7" t="s">
        <v>661</v>
      </c>
      <c r="H2588" s="7" t="s">
        <v>661</v>
      </c>
      <c r="I2588" s="7" t="s">
        <v>661</v>
      </c>
      <c r="J2588" s="7" t="s">
        <v>661</v>
      </c>
      <c r="K2588" s="7" t="s">
        <v>661</v>
      </c>
      <c r="L2588" s="7" t="s">
        <v>661</v>
      </c>
      <c r="M2588" s="7" t="s">
        <v>684</v>
      </c>
      <c r="N2588" s="7" t="s">
        <v>720</v>
      </c>
      <c r="O2588" s="7" t="s">
        <v>686</v>
      </c>
    </row>
    <row r="2589" spans="2:15" ht="15">
      <c r="B2589" s="6" t="s">
        <v>158</v>
      </c>
      <c r="C2589" s="7" t="s">
        <v>692</v>
      </c>
      <c r="D2589" s="7" t="s">
        <v>661</v>
      </c>
      <c r="E2589" s="7" t="s">
        <v>661</v>
      </c>
      <c r="F2589" s="7" t="s">
        <v>661</v>
      </c>
      <c r="G2589" s="7" t="s">
        <v>661</v>
      </c>
      <c r="H2589" s="7" t="s">
        <v>661</v>
      </c>
      <c r="I2589" s="7" t="s">
        <v>661</v>
      </c>
      <c r="J2589" s="7" t="s">
        <v>661</v>
      </c>
      <c r="K2589" s="7" t="s">
        <v>661</v>
      </c>
      <c r="L2589" s="7" t="s">
        <v>661</v>
      </c>
      <c r="M2589" s="7" t="s">
        <v>684</v>
      </c>
      <c r="N2589" s="7" t="s">
        <v>720</v>
      </c>
      <c r="O2589" s="7" t="s">
        <v>686</v>
      </c>
    </row>
    <row r="2590" spans="2:15" ht="15">
      <c r="B2590" s="6" t="s">
        <v>158</v>
      </c>
      <c r="C2590" s="7" t="s">
        <v>693</v>
      </c>
      <c r="D2590" s="7" t="s">
        <v>661</v>
      </c>
      <c r="E2590" s="7">
        <v>0.22560000261291863</v>
      </c>
      <c r="F2590" s="7">
        <v>0.10926306811691378</v>
      </c>
      <c r="G2590" s="7">
        <v>0.25066666956990957</v>
      </c>
      <c r="H2590" s="7">
        <v>0.9</v>
      </c>
      <c r="I2590" s="7">
        <v>0.22560000261291863</v>
      </c>
      <c r="J2590" s="7">
        <v>0.10926306811691378</v>
      </c>
      <c r="K2590" s="7">
        <v>0.25066666956990957</v>
      </c>
      <c r="L2590" s="7">
        <v>0.9</v>
      </c>
      <c r="M2590" s="7" t="s">
        <v>684</v>
      </c>
      <c r="N2590" s="7" t="s">
        <v>720</v>
      </c>
      <c r="O2590" s="7" t="s">
        <v>686</v>
      </c>
    </row>
    <row r="2591" spans="2:15" ht="15">
      <c r="B2591" s="6" t="s">
        <v>158</v>
      </c>
      <c r="C2591" s="7" t="s">
        <v>694</v>
      </c>
      <c r="D2591" s="7" t="s">
        <v>661</v>
      </c>
      <c r="E2591" s="7">
        <v>0.90240001045167451</v>
      </c>
      <c r="F2591" s="7">
        <v>0.4370522724676551</v>
      </c>
      <c r="G2591" s="7">
        <v>1.0026666782796383</v>
      </c>
      <c r="H2591" s="7">
        <v>0.9</v>
      </c>
      <c r="I2591" s="7">
        <v>0.90240001045167451</v>
      </c>
      <c r="J2591" s="7">
        <v>0.4370522724676551</v>
      </c>
      <c r="K2591" s="7">
        <v>1.0026666782796383</v>
      </c>
      <c r="L2591" s="7">
        <v>0.9</v>
      </c>
      <c r="M2591" s="7" t="s">
        <v>684</v>
      </c>
      <c r="N2591" s="7" t="s">
        <v>720</v>
      </c>
      <c r="O2591" s="7" t="s">
        <v>686</v>
      </c>
    </row>
    <row r="2592" spans="2:15" ht="15">
      <c r="B2592" s="6" t="s">
        <v>158</v>
      </c>
      <c r="C2592" s="7" t="s">
        <v>695</v>
      </c>
      <c r="D2592" s="7" t="s">
        <v>661</v>
      </c>
      <c r="E2592" s="7">
        <v>2.0303999975323679</v>
      </c>
      <c r="F2592" s="7">
        <v>0.98336760046764649</v>
      </c>
      <c r="G2592" s="7">
        <v>2.2559999972581863</v>
      </c>
      <c r="H2592" s="7">
        <v>0.9</v>
      </c>
      <c r="I2592" s="7">
        <v>2.0303999975323679</v>
      </c>
      <c r="J2592" s="7">
        <v>0.98336760046764649</v>
      </c>
      <c r="K2592" s="7">
        <v>2.2559999972581863</v>
      </c>
      <c r="L2592" s="7">
        <v>0.9</v>
      </c>
      <c r="M2592" s="7" t="s">
        <v>684</v>
      </c>
      <c r="N2592" s="7" t="s">
        <v>720</v>
      </c>
      <c r="O2592" s="7" t="s">
        <v>686</v>
      </c>
    </row>
    <row r="2593" spans="2:15" ht="15">
      <c r="B2593" s="6" t="s">
        <v>158</v>
      </c>
      <c r="C2593" s="7" t="s">
        <v>696</v>
      </c>
      <c r="D2593" s="7" t="s">
        <v>661</v>
      </c>
      <c r="E2593" s="7">
        <v>3.609600041806698</v>
      </c>
      <c r="F2593" s="7">
        <v>1.7482090898706204</v>
      </c>
      <c r="G2593" s="7">
        <v>4.0106667131185532</v>
      </c>
      <c r="H2593" s="7">
        <v>0.9</v>
      </c>
      <c r="I2593" s="7">
        <v>3.609600041806698</v>
      </c>
      <c r="J2593" s="7">
        <v>1.7482090898706204</v>
      </c>
      <c r="K2593" s="7">
        <v>4.0106667131185532</v>
      </c>
      <c r="L2593" s="7">
        <v>0.9</v>
      </c>
      <c r="M2593" s="7" t="s">
        <v>684</v>
      </c>
      <c r="N2593" s="7" t="s">
        <v>720</v>
      </c>
      <c r="O2593" s="7" t="s">
        <v>686</v>
      </c>
    </row>
    <row r="2594" spans="2:15" ht="15">
      <c r="B2594" s="6" t="s">
        <v>158</v>
      </c>
      <c r="C2594" s="7" t="s">
        <v>697</v>
      </c>
      <c r="D2594" s="7" t="s">
        <v>661</v>
      </c>
      <c r="E2594" s="7">
        <v>5.6400002539157867</v>
      </c>
      <c r="F2594" s="7">
        <v>2.7315767942625166</v>
      </c>
      <c r="G2594" s="7">
        <v>6.2666669487953186</v>
      </c>
      <c r="H2594" s="7">
        <v>0.9</v>
      </c>
      <c r="I2594" s="7">
        <v>5.6400002539157867</v>
      </c>
      <c r="J2594" s="7">
        <v>2.7315767942625166</v>
      </c>
      <c r="K2594" s="7">
        <v>6.2666669487953186</v>
      </c>
      <c r="L2594" s="7">
        <v>0.9</v>
      </c>
      <c r="M2594" s="7" t="s">
        <v>684</v>
      </c>
      <c r="N2594" s="7" t="s">
        <v>720</v>
      </c>
      <c r="O2594" s="7" t="s">
        <v>686</v>
      </c>
    </row>
    <row r="2595" spans="2:15" ht="15">
      <c r="B2595" s="6" t="s">
        <v>158</v>
      </c>
      <c r="C2595" s="7" t="s">
        <v>698</v>
      </c>
      <c r="D2595" s="7" t="s">
        <v>661</v>
      </c>
      <c r="E2595" s="7">
        <v>9.1295999901294724</v>
      </c>
      <c r="F2595" s="7">
        <v>4.4216670835471437</v>
      </c>
      <c r="G2595" s="7">
        <v>10.143999989032746</v>
      </c>
      <c r="H2595" s="7">
        <v>0.9</v>
      </c>
      <c r="I2595" s="7">
        <v>9.1295999901294724</v>
      </c>
      <c r="J2595" s="7">
        <v>4.4216670835471437</v>
      </c>
      <c r="K2595" s="7">
        <v>10.143999989032746</v>
      </c>
      <c r="L2595" s="7">
        <v>0.9</v>
      </c>
      <c r="M2595" s="7" t="s">
        <v>684</v>
      </c>
      <c r="N2595" s="7" t="s">
        <v>720</v>
      </c>
      <c r="O2595" s="7" t="s">
        <v>686</v>
      </c>
    </row>
    <row r="2596" spans="2:15" ht="15">
      <c r="B2596" s="6" t="s">
        <v>158</v>
      </c>
      <c r="C2596" s="7" t="s">
        <v>699</v>
      </c>
      <c r="D2596" s="7" t="s">
        <v>661</v>
      </c>
      <c r="E2596" s="7">
        <v>13.070399532079698</v>
      </c>
      <c r="F2596" s="7">
        <v>6.3302834124485203</v>
      </c>
      <c r="G2596" s="7">
        <v>14.522666146755219</v>
      </c>
      <c r="H2596" s="7">
        <v>0.9</v>
      </c>
      <c r="I2596" s="7">
        <v>13.070399532079698</v>
      </c>
      <c r="J2596" s="7">
        <v>6.3302834124485203</v>
      </c>
      <c r="K2596" s="7">
        <v>14.522666146755219</v>
      </c>
      <c r="L2596" s="7">
        <v>0.9</v>
      </c>
      <c r="M2596" s="7" t="s">
        <v>684</v>
      </c>
      <c r="N2596" s="7" t="s">
        <v>720</v>
      </c>
      <c r="O2596" s="7" t="s">
        <v>686</v>
      </c>
    </row>
    <row r="2597" spans="2:15" ht="15">
      <c r="B2597" s="6" t="s">
        <v>158</v>
      </c>
      <c r="C2597" s="7" t="s">
        <v>700</v>
      </c>
      <c r="D2597" s="7" t="s">
        <v>661</v>
      </c>
      <c r="E2597" s="7">
        <v>17.349599598884584</v>
      </c>
      <c r="F2597" s="7">
        <v>8.4027945958257408</v>
      </c>
      <c r="G2597" s="7">
        <v>19.277332887649536</v>
      </c>
      <c r="H2597" s="7">
        <v>0.9</v>
      </c>
      <c r="I2597" s="7">
        <v>17.349599598884584</v>
      </c>
      <c r="J2597" s="7">
        <v>8.4027945958257408</v>
      </c>
      <c r="K2597" s="7">
        <v>19.277332887649536</v>
      </c>
      <c r="L2597" s="7">
        <v>0.9</v>
      </c>
      <c r="M2597" s="7" t="s">
        <v>684</v>
      </c>
      <c r="N2597" s="7" t="s">
        <v>720</v>
      </c>
      <c r="O2597" s="7" t="s">
        <v>686</v>
      </c>
    </row>
    <row r="2598" spans="2:15" ht="15">
      <c r="B2598" s="6" t="s">
        <v>158</v>
      </c>
      <c r="C2598" s="7" t="s">
        <v>701</v>
      </c>
      <c r="D2598" s="7" t="s">
        <v>661</v>
      </c>
      <c r="E2598" s="7">
        <v>21.290400052785873</v>
      </c>
      <c r="F2598" s="7">
        <v>10.311411366405187</v>
      </c>
      <c r="G2598" s="7">
        <v>23.656000058650971</v>
      </c>
      <c r="H2598" s="7">
        <v>0.9</v>
      </c>
      <c r="I2598" s="7">
        <v>21.290400052785873</v>
      </c>
      <c r="J2598" s="7">
        <v>10.311411366405187</v>
      </c>
      <c r="K2598" s="7">
        <v>23.656000058650971</v>
      </c>
      <c r="L2598" s="7">
        <v>0.9</v>
      </c>
      <c r="M2598" s="7" t="s">
        <v>684</v>
      </c>
      <c r="N2598" s="7" t="s">
        <v>720</v>
      </c>
      <c r="O2598" s="7" t="s">
        <v>686</v>
      </c>
    </row>
    <row r="2599" spans="2:15" ht="15">
      <c r="B2599" s="6" t="s">
        <v>628</v>
      </c>
      <c r="C2599" s="7" t="s">
        <v>683</v>
      </c>
      <c r="D2599" s="7" t="s">
        <v>661</v>
      </c>
      <c r="E2599" s="7" t="s">
        <v>661</v>
      </c>
      <c r="F2599" s="7" t="s">
        <v>661</v>
      </c>
      <c r="G2599" s="7" t="s">
        <v>661</v>
      </c>
      <c r="H2599" s="7" t="s">
        <v>661</v>
      </c>
      <c r="I2599" s="7" t="s">
        <v>661</v>
      </c>
      <c r="J2599" s="7" t="s">
        <v>661</v>
      </c>
      <c r="K2599" s="7" t="s">
        <v>661</v>
      </c>
      <c r="L2599" s="7" t="s">
        <v>661</v>
      </c>
      <c r="M2599" s="7" t="s">
        <v>703</v>
      </c>
      <c r="N2599" s="7" t="s">
        <v>720</v>
      </c>
      <c r="O2599" s="7" t="s">
        <v>686</v>
      </c>
    </row>
    <row r="2600" spans="2:15" ht="15">
      <c r="B2600" s="6" t="s">
        <v>628</v>
      </c>
      <c r="C2600" s="7" t="s">
        <v>687</v>
      </c>
      <c r="D2600" s="7" t="s">
        <v>661</v>
      </c>
      <c r="E2600" s="7" t="s">
        <v>661</v>
      </c>
      <c r="F2600" s="7" t="s">
        <v>661</v>
      </c>
      <c r="G2600" s="7" t="s">
        <v>661</v>
      </c>
      <c r="H2600" s="7" t="s">
        <v>661</v>
      </c>
      <c r="I2600" s="7" t="s">
        <v>661</v>
      </c>
      <c r="J2600" s="7" t="s">
        <v>661</v>
      </c>
      <c r="K2600" s="7" t="s">
        <v>661</v>
      </c>
      <c r="L2600" s="7" t="s">
        <v>661</v>
      </c>
      <c r="M2600" s="7" t="s">
        <v>703</v>
      </c>
      <c r="N2600" s="7" t="s">
        <v>720</v>
      </c>
      <c r="O2600" s="7" t="s">
        <v>686</v>
      </c>
    </row>
    <row r="2601" spans="2:15" ht="15">
      <c r="B2601" s="6" t="s">
        <v>628</v>
      </c>
      <c r="C2601" s="7" t="s">
        <v>688</v>
      </c>
      <c r="D2601" s="7" t="s">
        <v>661</v>
      </c>
      <c r="E2601" s="7" t="s">
        <v>661</v>
      </c>
      <c r="F2601" s="7" t="s">
        <v>661</v>
      </c>
      <c r="G2601" s="7" t="s">
        <v>661</v>
      </c>
      <c r="H2601" s="7" t="s">
        <v>661</v>
      </c>
      <c r="I2601" s="7" t="s">
        <v>661</v>
      </c>
      <c r="J2601" s="7" t="s">
        <v>661</v>
      </c>
      <c r="K2601" s="7" t="s">
        <v>661</v>
      </c>
      <c r="L2601" s="7" t="s">
        <v>661</v>
      </c>
      <c r="M2601" s="7" t="s">
        <v>703</v>
      </c>
      <c r="N2601" s="7" t="s">
        <v>720</v>
      </c>
      <c r="O2601" s="7" t="s">
        <v>686</v>
      </c>
    </row>
    <row r="2602" spans="2:15" ht="15">
      <c r="B2602" s="6" t="s">
        <v>628</v>
      </c>
      <c r="C2602" s="7" t="s">
        <v>689</v>
      </c>
      <c r="D2602" s="7" t="s">
        <v>661</v>
      </c>
      <c r="E2602" s="7" t="s">
        <v>661</v>
      </c>
      <c r="F2602" s="7" t="s">
        <v>661</v>
      </c>
      <c r="G2602" s="7" t="s">
        <v>661</v>
      </c>
      <c r="H2602" s="7" t="s">
        <v>661</v>
      </c>
      <c r="I2602" s="7" t="s">
        <v>661</v>
      </c>
      <c r="J2602" s="7" t="s">
        <v>661</v>
      </c>
      <c r="K2602" s="7" t="s">
        <v>661</v>
      </c>
      <c r="L2602" s="7" t="s">
        <v>661</v>
      </c>
      <c r="M2602" s="7" t="s">
        <v>703</v>
      </c>
      <c r="N2602" s="7" t="s">
        <v>720</v>
      </c>
      <c r="O2602" s="7" t="s">
        <v>686</v>
      </c>
    </row>
    <row r="2603" spans="2:15" ht="15">
      <c r="B2603" s="6" t="s">
        <v>628</v>
      </c>
      <c r="C2603" s="7" t="s">
        <v>690</v>
      </c>
      <c r="D2603" s="7">
        <v>5.1950000000000003</v>
      </c>
      <c r="E2603" s="7">
        <v>4.0839999999999996</v>
      </c>
      <c r="F2603" s="7">
        <v>3.3865084907150851</v>
      </c>
      <c r="G2603" s="7">
        <v>5.3054213553388347</v>
      </c>
      <c r="H2603" s="7">
        <v>0.76977863330125118</v>
      </c>
      <c r="I2603" s="7">
        <v>4.0839999999999996</v>
      </c>
      <c r="J2603" s="7">
        <v>3.3865084907150851</v>
      </c>
      <c r="K2603" s="7">
        <v>5.3054213553388347</v>
      </c>
      <c r="L2603" s="7">
        <v>0.76977863330125118</v>
      </c>
      <c r="M2603" s="7" t="s">
        <v>703</v>
      </c>
      <c r="N2603" s="7" t="s">
        <v>720</v>
      </c>
      <c r="O2603" s="7" t="s">
        <v>686</v>
      </c>
    </row>
    <row r="2604" spans="2:15" ht="15">
      <c r="B2604" s="6" t="s">
        <v>628</v>
      </c>
      <c r="C2604" s="7" t="s">
        <v>691</v>
      </c>
      <c r="D2604" s="7">
        <v>4.9809999999999999</v>
      </c>
      <c r="E2604" s="7">
        <v>3.7149999999999999</v>
      </c>
      <c r="F2604" s="7">
        <v>3.3180018083177716</v>
      </c>
      <c r="G2604" s="7">
        <v>4.9809999999999999</v>
      </c>
      <c r="H2604" s="7">
        <v>0.74583416984541251</v>
      </c>
      <c r="I2604" s="7">
        <v>3.7149999999999999</v>
      </c>
      <c r="J2604" s="7">
        <v>3.3180018083177716</v>
      </c>
      <c r="K2604" s="7">
        <v>4.9809999999999999</v>
      </c>
      <c r="L2604" s="7">
        <v>0.74583416984541251</v>
      </c>
      <c r="M2604" s="7" t="s">
        <v>703</v>
      </c>
      <c r="N2604" s="7" t="s">
        <v>720</v>
      </c>
      <c r="O2604" s="7" t="s">
        <v>686</v>
      </c>
    </row>
    <row r="2605" spans="2:15" ht="15">
      <c r="B2605" s="6" t="s">
        <v>628</v>
      </c>
      <c r="C2605" s="7" t="s">
        <v>692</v>
      </c>
      <c r="D2605" s="7" t="s">
        <v>661</v>
      </c>
      <c r="E2605" s="7">
        <v>3.7149999999999999</v>
      </c>
      <c r="F2605" s="7">
        <v>3.3356185273664525</v>
      </c>
      <c r="G2605" s="7">
        <v>4.992752343158064</v>
      </c>
      <c r="H2605" s="7">
        <v>0.74407856522083204</v>
      </c>
      <c r="I2605" s="7">
        <v>3.7149999999999999</v>
      </c>
      <c r="J2605" s="7">
        <v>3.3356185273664525</v>
      </c>
      <c r="K2605" s="7">
        <v>4.992752343158064</v>
      </c>
      <c r="L2605" s="7">
        <v>0.74407856522083204</v>
      </c>
      <c r="M2605" s="7" t="s">
        <v>703</v>
      </c>
      <c r="N2605" s="7" t="s">
        <v>720</v>
      </c>
      <c r="O2605" s="7" t="s">
        <v>686</v>
      </c>
    </row>
    <row r="2606" spans="2:15" ht="15">
      <c r="B2606" s="6" t="s">
        <v>628</v>
      </c>
      <c r="C2606" s="7" t="s">
        <v>693</v>
      </c>
      <c r="D2606" s="7" t="s">
        <v>661</v>
      </c>
      <c r="E2606" s="7">
        <v>3.7149999999999999</v>
      </c>
      <c r="F2606" s="7">
        <v>3.3356185273664525</v>
      </c>
      <c r="G2606" s="7">
        <v>4.992752343158064</v>
      </c>
      <c r="H2606" s="7">
        <v>0.74407856522083204</v>
      </c>
      <c r="I2606" s="7">
        <v>3.7149999999999999</v>
      </c>
      <c r="J2606" s="7">
        <v>3.3356185273664525</v>
      </c>
      <c r="K2606" s="7">
        <v>4.992752343158064</v>
      </c>
      <c r="L2606" s="7">
        <v>0.74407856522083204</v>
      </c>
      <c r="M2606" s="7" t="s">
        <v>703</v>
      </c>
      <c r="N2606" s="7" t="s">
        <v>720</v>
      </c>
      <c r="O2606" s="7" t="s">
        <v>686</v>
      </c>
    </row>
    <row r="2607" spans="2:15" ht="15">
      <c r="B2607" s="6" t="s">
        <v>628</v>
      </c>
      <c r="C2607" s="7" t="s">
        <v>694</v>
      </c>
      <c r="D2607" s="7" t="s">
        <v>661</v>
      </c>
      <c r="E2607" s="7">
        <v>3.7149999999999999</v>
      </c>
      <c r="F2607" s="7">
        <v>3.3356185273664525</v>
      </c>
      <c r="G2607" s="7">
        <v>4.992752343158064</v>
      </c>
      <c r="H2607" s="7">
        <v>0.74407856522083204</v>
      </c>
      <c r="I2607" s="7">
        <v>3.7149999999999999</v>
      </c>
      <c r="J2607" s="7">
        <v>3.3356185273664525</v>
      </c>
      <c r="K2607" s="7">
        <v>4.992752343158064</v>
      </c>
      <c r="L2607" s="7">
        <v>0.74407856522083204</v>
      </c>
      <c r="M2607" s="7" t="s">
        <v>703</v>
      </c>
      <c r="N2607" s="7" t="s">
        <v>720</v>
      </c>
      <c r="O2607" s="7" t="s">
        <v>686</v>
      </c>
    </row>
    <row r="2608" spans="2:15" ht="15">
      <c r="B2608" s="6" t="s">
        <v>628</v>
      </c>
      <c r="C2608" s="7" t="s">
        <v>695</v>
      </c>
      <c r="D2608" s="7" t="s">
        <v>661</v>
      </c>
      <c r="E2608" s="7">
        <v>3.7149999999999999</v>
      </c>
      <c r="F2608" s="7">
        <v>3.3356185273664525</v>
      </c>
      <c r="G2608" s="7">
        <v>4.992752343158064</v>
      </c>
      <c r="H2608" s="7">
        <v>0.74407856522083204</v>
      </c>
      <c r="I2608" s="7">
        <v>3.7149999999999999</v>
      </c>
      <c r="J2608" s="7">
        <v>3.3356185273664525</v>
      </c>
      <c r="K2608" s="7">
        <v>4.992752343158064</v>
      </c>
      <c r="L2608" s="7">
        <v>0.74407856522083204</v>
      </c>
      <c r="M2608" s="7" t="s">
        <v>703</v>
      </c>
      <c r="N2608" s="7" t="s">
        <v>720</v>
      </c>
      <c r="O2608" s="7" t="s">
        <v>686</v>
      </c>
    </row>
    <row r="2609" spans="2:15" ht="15">
      <c r="B2609" s="6" t="s">
        <v>628</v>
      </c>
      <c r="C2609" s="7" t="s">
        <v>696</v>
      </c>
      <c r="D2609" s="7" t="s">
        <v>661</v>
      </c>
      <c r="E2609" s="7">
        <v>3.7149999999999999</v>
      </c>
      <c r="F2609" s="7">
        <v>3.3356185273664525</v>
      </c>
      <c r="G2609" s="7">
        <v>4.992752343158064</v>
      </c>
      <c r="H2609" s="7">
        <v>0.74407856522083204</v>
      </c>
      <c r="I2609" s="7">
        <v>3.7149999999999999</v>
      </c>
      <c r="J2609" s="7">
        <v>3.3356185273664525</v>
      </c>
      <c r="K2609" s="7">
        <v>4.992752343158064</v>
      </c>
      <c r="L2609" s="7">
        <v>0.74407856522083204</v>
      </c>
      <c r="M2609" s="7" t="s">
        <v>703</v>
      </c>
      <c r="N2609" s="7" t="s">
        <v>720</v>
      </c>
      <c r="O2609" s="7" t="s">
        <v>686</v>
      </c>
    </row>
    <row r="2610" spans="2:15" ht="15">
      <c r="B2610" s="6" t="s">
        <v>628</v>
      </c>
      <c r="C2610" s="7" t="s">
        <v>697</v>
      </c>
      <c r="D2610" s="7" t="s">
        <v>661</v>
      </c>
      <c r="E2610" s="7">
        <v>3.7149999999999999</v>
      </c>
      <c r="F2610" s="7">
        <v>3.3356185273664525</v>
      </c>
      <c r="G2610" s="7">
        <v>4.992752343158064</v>
      </c>
      <c r="H2610" s="7">
        <v>0.74407856522083204</v>
      </c>
      <c r="I2610" s="7">
        <v>3.7149999999999999</v>
      </c>
      <c r="J2610" s="7">
        <v>3.3356185273664525</v>
      </c>
      <c r="K2610" s="7">
        <v>4.992752343158064</v>
      </c>
      <c r="L2610" s="7">
        <v>0.74407856522083204</v>
      </c>
      <c r="M2610" s="7" t="s">
        <v>703</v>
      </c>
      <c r="N2610" s="7" t="s">
        <v>720</v>
      </c>
      <c r="O2610" s="7" t="s">
        <v>686</v>
      </c>
    </row>
    <row r="2611" spans="2:15" ht="15">
      <c r="B2611" s="6" t="s">
        <v>628</v>
      </c>
      <c r="C2611" s="7" t="s">
        <v>698</v>
      </c>
      <c r="D2611" s="7" t="s">
        <v>661</v>
      </c>
      <c r="E2611" s="7">
        <v>3.7149999999999999</v>
      </c>
      <c r="F2611" s="7">
        <v>3.3356185273664525</v>
      </c>
      <c r="G2611" s="7">
        <v>4.992752343158064</v>
      </c>
      <c r="H2611" s="7">
        <v>0.74407856522083204</v>
      </c>
      <c r="I2611" s="7">
        <v>3.7149999999999999</v>
      </c>
      <c r="J2611" s="7">
        <v>3.3356185273664525</v>
      </c>
      <c r="K2611" s="7">
        <v>4.992752343158064</v>
      </c>
      <c r="L2611" s="7">
        <v>0.74407856522083204</v>
      </c>
      <c r="M2611" s="7" t="s">
        <v>703</v>
      </c>
      <c r="N2611" s="7" t="s">
        <v>720</v>
      </c>
      <c r="O2611" s="7" t="s">
        <v>686</v>
      </c>
    </row>
    <row r="2612" spans="2:15" ht="15">
      <c r="B2612" s="6" t="s">
        <v>628</v>
      </c>
      <c r="C2612" s="7" t="s">
        <v>699</v>
      </c>
      <c r="D2612" s="7" t="s">
        <v>661</v>
      </c>
      <c r="E2612" s="7">
        <v>3.7149999999999999</v>
      </c>
      <c r="F2612" s="7">
        <v>3.3356185273664525</v>
      </c>
      <c r="G2612" s="7">
        <v>4.992752343158064</v>
      </c>
      <c r="H2612" s="7">
        <v>0.74407856522083204</v>
      </c>
      <c r="I2612" s="7">
        <v>3.7149999999999999</v>
      </c>
      <c r="J2612" s="7">
        <v>3.3356185273664525</v>
      </c>
      <c r="K2612" s="7">
        <v>4.992752343158064</v>
      </c>
      <c r="L2612" s="7">
        <v>0.74407856522083204</v>
      </c>
      <c r="M2612" s="7" t="s">
        <v>703</v>
      </c>
      <c r="N2612" s="7" t="s">
        <v>720</v>
      </c>
      <c r="O2612" s="7" t="s">
        <v>686</v>
      </c>
    </row>
    <row r="2613" spans="2:15" ht="15">
      <c r="B2613" s="6" t="s">
        <v>628</v>
      </c>
      <c r="C2613" s="7" t="s">
        <v>700</v>
      </c>
      <c r="D2613" s="7" t="s">
        <v>661</v>
      </c>
      <c r="E2613" s="7">
        <v>3.7149999999999999</v>
      </c>
      <c r="F2613" s="7">
        <v>3.3356185273664525</v>
      </c>
      <c r="G2613" s="7">
        <v>4.992752343158064</v>
      </c>
      <c r="H2613" s="7">
        <v>0.74407856522083204</v>
      </c>
      <c r="I2613" s="7">
        <v>3.7149999999999999</v>
      </c>
      <c r="J2613" s="7">
        <v>3.3356185273664525</v>
      </c>
      <c r="K2613" s="7">
        <v>4.992752343158064</v>
      </c>
      <c r="L2613" s="7">
        <v>0.74407856522083204</v>
      </c>
      <c r="M2613" s="7" t="s">
        <v>703</v>
      </c>
      <c r="N2613" s="7" t="s">
        <v>720</v>
      </c>
      <c r="O2613" s="7" t="s">
        <v>686</v>
      </c>
    </row>
    <row r="2614" spans="2:15" ht="15">
      <c r="B2614" s="6" t="s">
        <v>628</v>
      </c>
      <c r="C2614" s="7" t="s">
        <v>701</v>
      </c>
      <c r="D2614" s="7" t="s">
        <v>661</v>
      </c>
      <c r="E2614" s="7">
        <v>3.7149999999999999</v>
      </c>
      <c r="F2614" s="7">
        <v>3.3356185273664525</v>
      </c>
      <c r="G2614" s="7">
        <v>4.992752343158064</v>
      </c>
      <c r="H2614" s="7">
        <v>0.74407856522083204</v>
      </c>
      <c r="I2614" s="7">
        <v>3.7149999999999999</v>
      </c>
      <c r="J2614" s="7">
        <v>3.3356185273664525</v>
      </c>
      <c r="K2614" s="7">
        <v>4.992752343158064</v>
      </c>
      <c r="L2614" s="7">
        <v>0.74407856522083204</v>
      </c>
      <c r="M2614" s="7" t="s">
        <v>703</v>
      </c>
      <c r="N2614" s="7" t="s">
        <v>720</v>
      </c>
      <c r="O2614" s="7" t="s">
        <v>686</v>
      </c>
    </row>
    <row r="2615" spans="2:15" ht="15">
      <c r="B2615" s="6" t="s">
        <v>636</v>
      </c>
      <c r="C2615" s="7" t="s">
        <v>683</v>
      </c>
      <c r="D2615" s="7" t="s">
        <v>661</v>
      </c>
      <c r="E2615" s="7" t="s">
        <v>661</v>
      </c>
      <c r="F2615" s="7" t="s">
        <v>661</v>
      </c>
      <c r="G2615" s="7" t="s">
        <v>661</v>
      </c>
      <c r="H2615" s="7" t="s">
        <v>661</v>
      </c>
      <c r="I2615" s="7" t="s">
        <v>661</v>
      </c>
      <c r="J2615" s="7" t="s">
        <v>661</v>
      </c>
      <c r="K2615" s="7" t="s">
        <v>661</v>
      </c>
      <c r="L2615" s="7" t="s">
        <v>661</v>
      </c>
      <c r="M2615" s="7" t="s">
        <v>703</v>
      </c>
      <c r="N2615" s="7" t="s">
        <v>720</v>
      </c>
      <c r="O2615" s="7" t="s">
        <v>686</v>
      </c>
    </row>
    <row r="2616" spans="2:15" ht="15">
      <c r="B2616" s="6" t="s">
        <v>636</v>
      </c>
      <c r="C2616" s="7" t="s">
        <v>687</v>
      </c>
      <c r="D2616" s="7" t="s">
        <v>661</v>
      </c>
      <c r="E2616" s="7" t="s">
        <v>661</v>
      </c>
      <c r="F2616" s="7" t="s">
        <v>661</v>
      </c>
      <c r="G2616" s="7" t="s">
        <v>661</v>
      </c>
      <c r="H2616" s="7" t="s">
        <v>661</v>
      </c>
      <c r="I2616" s="7" t="s">
        <v>661</v>
      </c>
      <c r="J2616" s="7" t="s">
        <v>661</v>
      </c>
      <c r="K2616" s="7" t="s">
        <v>661</v>
      </c>
      <c r="L2616" s="7" t="s">
        <v>661</v>
      </c>
      <c r="M2616" s="7" t="s">
        <v>703</v>
      </c>
      <c r="N2616" s="7" t="s">
        <v>720</v>
      </c>
      <c r="O2616" s="7" t="s">
        <v>686</v>
      </c>
    </row>
    <row r="2617" spans="2:15" ht="15">
      <c r="B2617" s="6" t="s">
        <v>636</v>
      </c>
      <c r="C2617" s="7" t="s">
        <v>688</v>
      </c>
      <c r="D2617" s="7" t="s">
        <v>661</v>
      </c>
      <c r="E2617" s="7" t="s">
        <v>661</v>
      </c>
      <c r="F2617" s="7" t="s">
        <v>661</v>
      </c>
      <c r="G2617" s="7" t="s">
        <v>661</v>
      </c>
      <c r="H2617" s="7" t="s">
        <v>661</v>
      </c>
      <c r="I2617" s="7" t="s">
        <v>661</v>
      </c>
      <c r="J2617" s="7" t="s">
        <v>661</v>
      </c>
      <c r="K2617" s="7" t="s">
        <v>661</v>
      </c>
      <c r="L2617" s="7" t="s">
        <v>661</v>
      </c>
      <c r="M2617" s="7" t="s">
        <v>703</v>
      </c>
      <c r="N2617" s="7" t="s">
        <v>720</v>
      </c>
      <c r="O2617" s="7" t="s">
        <v>686</v>
      </c>
    </row>
    <row r="2618" spans="2:15" ht="15">
      <c r="B2618" s="6" t="s">
        <v>636</v>
      </c>
      <c r="C2618" s="7" t="s">
        <v>689</v>
      </c>
      <c r="D2618" s="7" t="s">
        <v>661</v>
      </c>
      <c r="E2618" s="7" t="s">
        <v>661</v>
      </c>
      <c r="F2618" s="7" t="s">
        <v>661</v>
      </c>
      <c r="G2618" s="7" t="s">
        <v>661</v>
      </c>
      <c r="H2618" s="7" t="s">
        <v>661</v>
      </c>
      <c r="I2618" s="7" t="s">
        <v>661</v>
      </c>
      <c r="J2618" s="7" t="s">
        <v>661</v>
      </c>
      <c r="K2618" s="7" t="s">
        <v>661</v>
      </c>
      <c r="L2618" s="7" t="s">
        <v>661</v>
      </c>
      <c r="M2618" s="7" t="s">
        <v>703</v>
      </c>
      <c r="N2618" s="7" t="s">
        <v>720</v>
      </c>
      <c r="O2618" s="7" t="s">
        <v>686</v>
      </c>
    </row>
    <row r="2619" spans="2:15" ht="15">
      <c r="B2619" s="6" t="s">
        <v>636</v>
      </c>
      <c r="C2619" s="7" t="s">
        <v>690</v>
      </c>
      <c r="D2619" s="7">
        <v>18.286000000000001</v>
      </c>
      <c r="E2619" s="7">
        <v>16.038</v>
      </c>
      <c r="F2619" s="7">
        <v>8.7840965386316228</v>
      </c>
      <c r="G2619" s="7">
        <v>18.286000000000001</v>
      </c>
      <c r="H2619" s="7">
        <v>0.87706442086842384</v>
      </c>
      <c r="I2619" s="7">
        <v>16.038</v>
      </c>
      <c r="J2619" s="7">
        <v>8.7840965386316228</v>
      </c>
      <c r="K2619" s="7">
        <v>18.286000000000001</v>
      </c>
      <c r="L2619" s="7">
        <v>0.87706442086842384</v>
      </c>
      <c r="M2619" s="7" t="s">
        <v>703</v>
      </c>
      <c r="N2619" s="7" t="s">
        <v>720</v>
      </c>
      <c r="O2619" s="7" t="s">
        <v>686</v>
      </c>
    </row>
    <row r="2620" spans="2:15" ht="15">
      <c r="B2620" s="6" t="s">
        <v>636</v>
      </c>
      <c r="C2620" s="7" t="s">
        <v>691</v>
      </c>
      <c r="D2620" s="7">
        <v>15.252000000000001</v>
      </c>
      <c r="E2620" s="7">
        <v>14.2</v>
      </c>
      <c r="F2620" s="7">
        <v>5.5662827811745279</v>
      </c>
      <c r="G2620" s="7">
        <v>15.252000000000001</v>
      </c>
      <c r="H2620" s="7">
        <v>0.93102543928665082</v>
      </c>
      <c r="I2620" s="7">
        <v>14.2</v>
      </c>
      <c r="J2620" s="7">
        <v>5.5662827811745279</v>
      </c>
      <c r="K2620" s="7">
        <v>15.252000000000001</v>
      </c>
      <c r="L2620" s="7">
        <v>0.93102543928665082</v>
      </c>
      <c r="M2620" s="7" t="s">
        <v>703</v>
      </c>
      <c r="N2620" s="7" t="s">
        <v>720</v>
      </c>
      <c r="O2620" s="7" t="s">
        <v>686</v>
      </c>
    </row>
    <row r="2621" spans="2:15" ht="15">
      <c r="B2621" s="6" t="s">
        <v>636</v>
      </c>
      <c r="C2621" s="7" t="s">
        <v>692</v>
      </c>
      <c r="D2621" s="7" t="s">
        <v>661</v>
      </c>
      <c r="E2621" s="7">
        <v>14.2</v>
      </c>
      <c r="F2621" s="7">
        <v>5.5662827811745279</v>
      </c>
      <c r="G2621" s="7">
        <v>15.252000000000001</v>
      </c>
      <c r="H2621" s="7">
        <v>0.93102543928665082</v>
      </c>
      <c r="I2621" s="7">
        <v>14.2</v>
      </c>
      <c r="J2621" s="7">
        <v>5.5662827811745279</v>
      </c>
      <c r="K2621" s="7">
        <v>15.252000000000001</v>
      </c>
      <c r="L2621" s="7">
        <v>0.93102543928665082</v>
      </c>
      <c r="M2621" s="7" t="s">
        <v>703</v>
      </c>
      <c r="N2621" s="7" t="s">
        <v>720</v>
      </c>
      <c r="O2621" s="7" t="s">
        <v>686</v>
      </c>
    </row>
    <row r="2622" spans="2:15" ht="15">
      <c r="B2622" s="6" t="s">
        <v>636</v>
      </c>
      <c r="C2622" s="7" t="s">
        <v>693</v>
      </c>
      <c r="D2622" s="7" t="s">
        <v>661</v>
      </c>
      <c r="E2622" s="7">
        <v>14.2</v>
      </c>
      <c r="F2622" s="7">
        <v>5.5662827811745279</v>
      </c>
      <c r="G2622" s="7">
        <v>15.252000000000001</v>
      </c>
      <c r="H2622" s="7">
        <v>0.93102543928665082</v>
      </c>
      <c r="I2622" s="7">
        <v>14.2</v>
      </c>
      <c r="J2622" s="7">
        <v>5.5662827811745279</v>
      </c>
      <c r="K2622" s="7">
        <v>15.252000000000001</v>
      </c>
      <c r="L2622" s="7">
        <v>0.93102543928665082</v>
      </c>
      <c r="M2622" s="7" t="s">
        <v>703</v>
      </c>
      <c r="N2622" s="7" t="s">
        <v>720</v>
      </c>
      <c r="O2622" s="7" t="s">
        <v>686</v>
      </c>
    </row>
    <row r="2623" spans="2:15" ht="15">
      <c r="B2623" s="6" t="s">
        <v>636</v>
      </c>
      <c r="C2623" s="7" t="s">
        <v>694</v>
      </c>
      <c r="D2623" s="7" t="s">
        <v>661</v>
      </c>
      <c r="E2623" s="7">
        <v>14.2</v>
      </c>
      <c r="F2623" s="7">
        <v>5.5662827811745279</v>
      </c>
      <c r="G2623" s="7">
        <v>15.252000000000001</v>
      </c>
      <c r="H2623" s="7">
        <v>0.93102543928665082</v>
      </c>
      <c r="I2623" s="7">
        <v>14.2</v>
      </c>
      <c r="J2623" s="7">
        <v>5.5662827811745279</v>
      </c>
      <c r="K2623" s="7">
        <v>15.252000000000001</v>
      </c>
      <c r="L2623" s="7">
        <v>0.93102543928665082</v>
      </c>
      <c r="M2623" s="7" t="s">
        <v>703</v>
      </c>
      <c r="N2623" s="7" t="s">
        <v>720</v>
      </c>
      <c r="O2623" s="7" t="s">
        <v>686</v>
      </c>
    </row>
    <row r="2624" spans="2:15" ht="15">
      <c r="B2624" s="6" t="s">
        <v>636</v>
      </c>
      <c r="C2624" s="7" t="s">
        <v>695</v>
      </c>
      <c r="D2624" s="7" t="s">
        <v>661</v>
      </c>
      <c r="E2624" s="7">
        <v>14.2</v>
      </c>
      <c r="F2624" s="7">
        <v>5.5662827811745279</v>
      </c>
      <c r="G2624" s="7">
        <v>15.252000000000001</v>
      </c>
      <c r="H2624" s="7">
        <v>0.93102543928665082</v>
      </c>
      <c r="I2624" s="7">
        <v>14.2</v>
      </c>
      <c r="J2624" s="7">
        <v>5.5662827811745279</v>
      </c>
      <c r="K2624" s="7">
        <v>15.252000000000001</v>
      </c>
      <c r="L2624" s="7">
        <v>0.93102543928665082</v>
      </c>
      <c r="M2624" s="7" t="s">
        <v>703</v>
      </c>
      <c r="N2624" s="7" t="s">
        <v>720</v>
      </c>
      <c r="O2624" s="7" t="s">
        <v>686</v>
      </c>
    </row>
    <row r="2625" spans="2:15" ht="15">
      <c r="B2625" s="6" t="s">
        <v>636</v>
      </c>
      <c r="C2625" s="7" t="s">
        <v>696</v>
      </c>
      <c r="D2625" s="7" t="s">
        <v>661</v>
      </c>
      <c r="E2625" s="7">
        <v>14.2</v>
      </c>
      <c r="F2625" s="7">
        <v>5.5662827811745279</v>
      </c>
      <c r="G2625" s="7">
        <v>15.252000000000001</v>
      </c>
      <c r="H2625" s="7">
        <v>0.93102543928665082</v>
      </c>
      <c r="I2625" s="7">
        <v>14.2</v>
      </c>
      <c r="J2625" s="7">
        <v>5.5662827811745279</v>
      </c>
      <c r="K2625" s="7">
        <v>15.252000000000001</v>
      </c>
      <c r="L2625" s="7">
        <v>0.93102543928665082</v>
      </c>
      <c r="M2625" s="7" t="s">
        <v>703</v>
      </c>
      <c r="N2625" s="7" t="s">
        <v>720</v>
      </c>
      <c r="O2625" s="7" t="s">
        <v>686</v>
      </c>
    </row>
    <row r="2626" spans="2:15" ht="15">
      <c r="B2626" s="6" t="s">
        <v>636</v>
      </c>
      <c r="C2626" s="7" t="s">
        <v>697</v>
      </c>
      <c r="D2626" s="7" t="s">
        <v>661</v>
      </c>
      <c r="E2626" s="7">
        <v>14.2</v>
      </c>
      <c r="F2626" s="7">
        <v>5.5662827811745279</v>
      </c>
      <c r="G2626" s="7">
        <v>15.252000000000001</v>
      </c>
      <c r="H2626" s="7">
        <v>0.93102543928665082</v>
      </c>
      <c r="I2626" s="7">
        <v>14.2</v>
      </c>
      <c r="J2626" s="7">
        <v>5.5662827811745279</v>
      </c>
      <c r="K2626" s="7">
        <v>15.252000000000001</v>
      </c>
      <c r="L2626" s="7">
        <v>0.93102543928665082</v>
      </c>
      <c r="M2626" s="7" t="s">
        <v>703</v>
      </c>
      <c r="N2626" s="7" t="s">
        <v>720</v>
      </c>
      <c r="O2626" s="7" t="s">
        <v>686</v>
      </c>
    </row>
    <row r="2627" spans="2:15" ht="15">
      <c r="B2627" s="6" t="s">
        <v>636</v>
      </c>
      <c r="C2627" s="7" t="s">
        <v>698</v>
      </c>
      <c r="D2627" s="7" t="s">
        <v>661</v>
      </c>
      <c r="E2627" s="7">
        <v>14.2</v>
      </c>
      <c r="F2627" s="7">
        <v>5.5662827811745279</v>
      </c>
      <c r="G2627" s="7">
        <v>15.252000000000001</v>
      </c>
      <c r="H2627" s="7">
        <v>0.93102543928665082</v>
      </c>
      <c r="I2627" s="7">
        <v>14.2</v>
      </c>
      <c r="J2627" s="7">
        <v>5.5662827811745279</v>
      </c>
      <c r="K2627" s="7">
        <v>15.252000000000001</v>
      </c>
      <c r="L2627" s="7">
        <v>0.93102543928665082</v>
      </c>
      <c r="M2627" s="7" t="s">
        <v>703</v>
      </c>
      <c r="N2627" s="7" t="s">
        <v>720</v>
      </c>
      <c r="O2627" s="7" t="s">
        <v>686</v>
      </c>
    </row>
    <row r="2628" spans="2:15" ht="15">
      <c r="B2628" s="6" t="s">
        <v>636</v>
      </c>
      <c r="C2628" s="7" t="s">
        <v>699</v>
      </c>
      <c r="D2628" s="7" t="s">
        <v>661</v>
      </c>
      <c r="E2628" s="7">
        <v>14.2</v>
      </c>
      <c r="F2628" s="7">
        <v>5.5662827811745279</v>
      </c>
      <c r="G2628" s="7">
        <v>15.252000000000001</v>
      </c>
      <c r="H2628" s="7">
        <v>0.93102543928665082</v>
      </c>
      <c r="I2628" s="7">
        <v>14.2</v>
      </c>
      <c r="J2628" s="7">
        <v>5.5662827811745279</v>
      </c>
      <c r="K2628" s="7">
        <v>15.252000000000001</v>
      </c>
      <c r="L2628" s="7">
        <v>0.93102543928665082</v>
      </c>
      <c r="M2628" s="7" t="s">
        <v>703</v>
      </c>
      <c r="N2628" s="7" t="s">
        <v>720</v>
      </c>
      <c r="O2628" s="7" t="s">
        <v>686</v>
      </c>
    </row>
    <row r="2629" spans="2:15" ht="15">
      <c r="B2629" s="6" t="s">
        <v>636</v>
      </c>
      <c r="C2629" s="7" t="s">
        <v>700</v>
      </c>
      <c r="D2629" s="7" t="s">
        <v>661</v>
      </c>
      <c r="E2629" s="7">
        <v>14.2</v>
      </c>
      <c r="F2629" s="7">
        <v>5.5662827811745279</v>
      </c>
      <c r="G2629" s="7">
        <v>15.252000000000001</v>
      </c>
      <c r="H2629" s="7">
        <v>0.93102543928665082</v>
      </c>
      <c r="I2629" s="7">
        <v>14.2</v>
      </c>
      <c r="J2629" s="7">
        <v>5.5662827811745279</v>
      </c>
      <c r="K2629" s="7">
        <v>15.252000000000001</v>
      </c>
      <c r="L2629" s="7">
        <v>0.93102543928665082</v>
      </c>
      <c r="M2629" s="7" t="s">
        <v>703</v>
      </c>
      <c r="N2629" s="7" t="s">
        <v>720</v>
      </c>
      <c r="O2629" s="7" t="s">
        <v>686</v>
      </c>
    </row>
    <row r="2630" spans="2:15" ht="15">
      <c r="B2630" s="6" t="s">
        <v>636</v>
      </c>
      <c r="C2630" s="7" t="s">
        <v>701</v>
      </c>
      <c r="D2630" s="7" t="s">
        <v>661</v>
      </c>
      <c r="E2630" s="7">
        <v>14.2</v>
      </c>
      <c r="F2630" s="7">
        <v>5.5662827811745279</v>
      </c>
      <c r="G2630" s="7">
        <v>15.252000000000001</v>
      </c>
      <c r="H2630" s="7">
        <v>0.93102543928665082</v>
      </c>
      <c r="I2630" s="7">
        <v>14.2</v>
      </c>
      <c r="J2630" s="7">
        <v>5.5662827811745279</v>
      </c>
      <c r="K2630" s="7">
        <v>15.252000000000001</v>
      </c>
      <c r="L2630" s="7">
        <v>0.93102543928665082</v>
      </c>
      <c r="M2630" s="7" t="s">
        <v>703</v>
      </c>
      <c r="N2630" s="7" t="s">
        <v>720</v>
      </c>
      <c r="O2630" s="7" t="s">
        <v>686</v>
      </c>
    </row>
    <row r="2631" spans="2:15" ht="15">
      <c r="B2631" s="6" t="s">
        <v>631</v>
      </c>
      <c r="C2631" s="7" t="s">
        <v>683</v>
      </c>
      <c r="D2631" s="7">
        <v>91.563366419999994</v>
      </c>
      <c r="E2631" s="7">
        <v>112.765</v>
      </c>
      <c r="F2631" s="7">
        <v>29.433328145192156</v>
      </c>
      <c r="G2631" s="7">
        <v>118.7846415957755</v>
      </c>
      <c r="H2631" s="7">
        <v>0.94932306470848016</v>
      </c>
      <c r="I2631" s="7">
        <v>102.0029</v>
      </c>
      <c r="J2631" s="7">
        <v>27.230759623240431</v>
      </c>
      <c r="K2631" s="7">
        <v>107.60341812307317</v>
      </c>
      <c r="L2631" s="7">
        <v>0.94795222846297045</v>
      </c>
      <c r="M2631" s="7" t="s">
        <v>684</v>
      </c>
      <c r="N2631" s="7" t="s">
        <v>720</v>
      </c>
      <c r="O2631" s="7" t="s">
        <v>686</v>
      </c>
    </row>
    <row r="2632" spans="2:15" ht="15">
      <c r="B2632" s="6" t="s">
        <v>631</v>
      </c>
      <c r="C2632" s="7" t="s">
        <v>687</v>
      </c>
      <c r="D2632" s="7">
        <v>121.22251</v>
      </c>
      <c r="E2632" s="7">
        <v>113.678</v>
      </c>
      <c r="F2632" s="7">
        <v>25.216588731555579</v>
      </c>
      <c r="G2632" s="7">
        <v>116.82625193182152</v>
      </c>
      <c r="H2632" s="7">
        <v>0.97305184511389786</v>
      </c>
      <c r="I2632" s="7">
        <v>102.91560000000001</v>
      </c>
      <c r="J2632" s="7">
        <v>23.089433246513799</v>
      </c>
      <c r="K2632" s="7">
        <v>105.82390653346791</v>
      </c>
      <c r="L2632" s="7">
        <v>0.97251749034091728</v>
      </c>
      <c r="M2632" s="7" t="s">
        <v>684</v>
      </c>
      <c r="N2632" s="7" t="s">
        <v>720</v>
      </c>
      <c r="O2632" s="7" t="s">
        <v>686</v>
      </c>
    </row>
    <row r="2633" spans="2:15" ht="15">
      <c r="B2633" s="6" t="s">
        <v>631</v>
      </c>
      <c r="C2633" s="7" t="s">
        <v>688</v>
      </c>
      <c r="D2633" s="7">
        <v>99.893496999999996</v>
      </c>
      <c r="E2633" s="7">
        <v>114.01</v>
      </c>
      <c r="F2633" s="7">
        <v>11.454857681273177</v>
      </c>
      <c r="G2633" s="7">
        <v>114.58718220643881</v>
      </c>
      <c r="H2633" s="7">
        <v>0.99496294266666785</v>
      </c>
      <c r="I2633" s="7">
        <v>103.2474</v>
      </c>
      <c r="J2633" s="7">
        <v>10.387392088960528</v>
      </c>
      <c r="K2633" s="7">
        <v>103.77151325572179</v>
      </c>
      <c r="L2633" s="7">
        <v>0.99494935325429601</v>
      </c>
      <c r="M2633" s="7" t="s">
        <v>684</v>
      </c>
      <c r="N2633" s="7" t="s">
        <v>720</v>
      </c>
      <c r="O2633" s="7" t="s">
        <v>686</v>
      </c>
    </row>
    <row r="2634" spans="2:15" ht="15">
      <c r="B2634" s="6" t="s">
        <v>631</v>
      </c>
      <c r="C2634" s="7" t="s">
        <v>689</v>
      </c>
      <c r="D2634" s="7">
        <v>105.35199999999999</v>
      </c>
      <c r="E2634" s="7">
        <v>113.158</v>
      </c>
      <c r="F2634" s="7">
        <v>23.570745099164533</v>
      </c>
      <c r="G2634" s="7">
        <v>115.95982340857833</v>
      </c>
      <c r="H2634" s="7">
        <v>0.97583798141269795</v>
      </c>
      <c r="I2634" s="7">
        <v>102.3955</v>
      </c>
      <c r="J2634" s="7">
        <v>21.630445769110807</v>
      </c>
      <c r="K2634" s="7">
        <v>104.9871376658333</v>
      </c>
      <c r="L2634" s="7">
        <v>0.97531471260715474</v>
      </c>
      <c r="M2634" s="7" t="s">
        <v>684</v>
      </c>
      <c r="N2634" s="7" t="s">
        <v>720</v>
      </c>
      <c r="O2634" s="7" t="s">
        <v>686</v>
      </c>
    </row>
    <row r="2635" spans="2:15" ht="15">
      <c r="B2635" s="6" t="s">
        <v>631</v>
      </c>
      <c r="C2635" s="7" t="s">
        <v>690</v>
      </c>
      <c r="D2635" s="7">
        <v>169.1516</v>
      </c>
      <c r="E2635" s="7">
        <v>165.18549999999999</v>
      </c>
      <c r="F2635" s="7">
        <v>39.063245466807452</v>
      </c>
      <c r="G2635" s="7">
        <v>172.26273129139034</v>
      </c>
      <c r="H2635" s="7">
        <v>0.95891606246844607</v>
      </c>
      <c r="I2635" s="7">
        <v>153.5385</v>
      </c>
      <c r="J2635" s="7">
        <v>37.385835875339652</v>
      </c>
      <c r="K2635" s="7">
        <v>160.45500261419713</v>
      </c>
      <c r="L2635" s="7">
        <v>0.95689444079953445</v>
      </c>
      <c r="M2635" s="7" t="s">
        <v>684</v>
      </c>
      <c r="N2635" s="7" t="s">
        <v>720</v>
      </c>
      <c r="O2635" s="7" t="s">
        <v>686</v>
      </c>
    </row>
    <row r="2636" spans="2:15" ht="15">
      <c r="B2636" s="6" t="s">
        <v>631</v>
      </c>
      <c r="C2636" s="7" t="s">
        <v>691</v>
      </c>
      <c r="D2636" s="7">
        <v>175.0308011167937</v>
      </c>
      <c r="E2636" s="7">
        <v>160.63300000000004</v>
      </c>
      <c r="F2636" s="7">
        <v>36.270149604326093</v>
      </c>
      <c r="G2636" s="7">
        <v>166.92659217522092</v>
      </c>
      <c r="H2636" s="7">
        <v>0.96229724639310577</v>
      </c>
      <c r="I2636" s="7">
        <v>149.14200000000002</v>
      </c>
      <c r="J2636" s="7">
        <v>34.598870309150477</v>
      </c>
      <c r="K2636" s="7">
        <v>155.27977772991545</v>
      </c>
      <c r="L2636" s="7">
        <v>0.960472781326419</v>
      </c>
      <c r="M2636" s="7" t="s">
        <v>684</v>
      </c>
      <c r="N2636" s="7" t="s">
        <v>720</v>
      </c>
      <c r="O2636" s="7" t="s">
        <v>686</v>
      </c>
    </row>
    <row r="2637" spans="2:15" ht="15">
      <c r="B2637" s="6" t="s">
        <v>631</v>
      </c>
      <c r="C2637" s="7" t="s">
        <v>692</v>
      </c>
      <c r="D2637" s="7" t="s">
        <v>661</v>
      </c>
      <c r="E2637" s="7">
        <v>161.43196507799843</v>
      </c>
      <c r="F2637" s="7">
        <v>39.459379769204624</v>
      </c>
      <c r="G2637" s="7">
        <v>167.88201062578156</v>
      </c>
      <c r="H2637" s="7">
        <v>0.961579888614983</v>
      </c>
      <c r="I2637" s="7">
        <v>149.94096507799841</v>
      </c>
      <c r="J2637" s="7">
        <v>37.586478296911935</v>
      </c>
      <c r="K2637" s="7">
        <v>156.21632291996374</v>
      </c>
      <c r="L2637" s="7">
        <v>0.959829051633865</v>
      </c>
      <c r="M2637" s="7" t="s">
        <v>684</v>
      </c>
      <c r="N2637" s="7" t="s">
        <v>720</v>
      </c>
      <c r="O2637" s="7" t="s">
        <v>686</v>
      </c>
    </row>
    <row r="2638" spans="2:15" ht="15">
      <c r="B2638" s="6" t="s">
        <v>631</v>
      </c>
      <c r="C2638" s="7" t="s">
        <v>693</v>
      </c>
      <c r="D2638" s="7" t="s">
        <v>661</v>
      </c>
      <c r="E2638" s="7">
        <v>161.51980721742558</v>
      </c>
      <c r="F2638" s="7">
        <v>39.454462553607783</v>
      </c>
      <c r="G2638" s="7">
        <v>167.96751888882855</v>
      </c>
      <c r="H2638" s="7">
        <v>0.96161334218629213</v>
      </c>
      <c r="I2638" s="7">
        <v>150.02880721742557</v>
      </c>
      <c r="J2638" s="7">
        <v>37.581561081315172</v>
      </c>
      <c r="K2638" s="7">
        <v>156.30183118301076</v>
      </c>
      <c r="L2638" s="7">
        <v>0.95986595986684098</v>
      </c>
      <c r="M2638" s="7" t="s">
        <v>684</v>
      </c>
      <c r="N2638" s="7" t="s">
        <v>720</v>
      </c>
      <c r="O2638" s="7" t="s">
        <v>686</v>
      </c>
    </row>
    <row r="2639" spans="2:15" ht="15">
      <c r="B2639" s="6" t="s">
        <v>631</v>
      </c>
      <c r="C2639" s="7" t="s">
        <v>694</v>
      </c>
      <c r="D2639" s="7" t="s">
        <v>661</v>
      </c>
      <c r="E2639" s="7">
        <v>164.1145594094358</v>
      </c>
      <c r="F2639" s="7">
        <v>40.085528600504027</v>
      </c>
      <c r="G2639" s="7">
        <v>170.67360508799317</v>
      </c>
      <c r="H2639" s="7">
        <v>0.96156965410570805</v>
      </c>
      <c r="I2639" s="7">
        <v>152.62355940943579</v>
      </c>
      <c r="J2639" s="7">
        <v>38.212627128211295</v>
      </c>
      <c r="K2639" s="7">
        <v>159.00791738217535</v>
      </c>
      <c r="L2639" s="7">
        <v>0.9598488045259107</v>
      </c>
      <c r="M2639" s="7" t="s">
        <v>684</v>
      </c>
      <c r="N2639" s="7" t="s">
        <v>720</v>
      </c>
      <c r="O2639" s="7" t="s">
        <v>686</v>
      </c>
    </row>
    <row r="2640" spans="2:15" ht="15">
      <c r="B2640" s="6" t="s">
        <v>631</v>
      </c>
      <c r="C2640" s="7" t="s">
        <v>695</v>
      </c>
      <c r="D2640" s="7" t="s">
        <v>661</v>
      </c>
      <c r="E2640" s="7">
        <v>167.35152625856659</v>
      </c>
      <c r="F2640" s="7">
        <v>40.900902074100991</v>
      </c>
      <c r="G2640" s="7">
        <v>174.05378103485077</v>
      </c>
      <c r="H2640" s="7">
        <v>0.9614931963187735</v>
      </c>
      <c r="I2640" s="7">
        <v>155.86052625856661</v>
      </c>
      <c r="J2640" s="7">
        <v>39.028000601808337</v>
      </c>
      <c r="K2640" s="7">
        <v>162.38809332903298</v>
      </c>
      <c r="L2640" s="7">
        <v>0.95980267434238464</v>
      </c>
      <c r="M2640" s="7" t="s">
        <v>684</v>
      </c>
      <c r="N2640" s="7" t="s">
        <v>720</v>
      </c>
      <c r="O2640" s="7" t="s">
        <v>686</v>
      </c>
    </row>
    <row r="2641" spans="2:15" ht="15">
      <c r="B2641" s="6" t="s">
        <v>631</v>
      </c>
      <c r="C2641" s="7" t="s">
        <v>696</v>
      </c>
      <c r="D2641" s="7" t="s">
        <v>661</v>
      </c>
      <c r="E2641" s="7">
        <v>169.89327130559462</v>
      </c>
      <c r="F2641" s="7">
        <v>41.846729982162756</v>
      </c>
      <c r="G2641" s="7">
        <v>176.78674703603576</v>
      </c>
      <c r="H2641" s="7">
        <v>0.96100682971989981</v>
      </c>
      <c r="I2641" s="7">
        <v>158.40227130559461</v>
      </c>
      <c r="J2641" s="7">
        <v>39.973828509870046</v>
      </c>
      <c r="K2641" s="7">
        <v>165.12105933021795</v>
      </c>
      <c r="L2641" s="7">
        <v>0.95930992659642078</v>
      </c>
      <c r="M2641" s="7" t="s">
        <v>684</v>
      </c>
      <c r="N2641" s="7" t="s">
        <v>720</v>
      </c>
      <c r="O2641" s="7" t="s">
        <v>686</v>
      </c>
    </row>
    <row r="2642" spans="2:15" ht="15">
      <c r="B2642" s="6" t="s">
        <v>631</v>
      </c>
      <c r="C2642" s="7" t="s">
        <v>697</v>
      </c>
      <c r="D2642" s="7" t="s">
        <v>661</v>
      </c>
      <c r="E2642" s="7">
        <v>173.63010679149042</v>
      </c>
      <c r="F2642" s="7">
        <v>43.052493100629235</v>
      </c>
      <c r="G2642" s="7">
        <v>180.76416920039233</v>
      </c>
      <c r="H2642" s="7">
        <v>0.960533868849898</v>
      </c>
      <c r="I2642" s="7">
        <v>162.13910679149043</v>
      </c>
      <c r="J2642" s="7">
        <v>41.17959162833656</v>
      </c>
      <c r="K2642" s="7">
        <v>169.09848149457454</v>
      </c>
      <c r="L2642" s="7">
        <v>0.95884425074918611</v>
      </c>
      <c r="M2642" s="7" t="s">
        <v>684</v>
      </c>
      <c r="N2642" s="7" t="s">
        <v>720</v>
      </c>
      <c r="O2642" s="7" t="s">
        <v>686</v>
      </c>
    </row>
    <row r="2643" spans="2:15" ht="15">
      <c r="B2643" s="6" t="s">
        <v>631</v>
      </c>
      <c r="C2643" s="7" t="s">
        <v>698</v>
      </c>
      <c r="D2643" s="7" t="s">
        <v>661</v>
      </c>
      <c r="E2643" s="7">
        <v>177.19241906083914</v>
      </c>
      <c r="F2643" s="7">
        <v>44.760698428006151</v>
      </c>
      <c r="G2643" s="7">
        <v>184.71529808734974</v>
      </c>
      <c r="H2643" s="7">
        <v>0.95927311324829678</v>
      </c>
      <c r="I2643" s="7">
        <v>165.70141906083913</v>
      </c>
      <c r="J2643" s="7">
        <v>42.887796955713483</v>
      </c>
      <c r="K2643" s="7">
        <v>173.04961038153192</v>
      </c>
      <c r="L2643" s="7">
        <v>0.95753708254822512</v>
      </c>
      <c r="M2643" s="7" t="s">
        <v>684</v>
      </c>
      <c r="N2643" s="7" t="s">
        <v>720</v>
      </c>
      <c r="O2643" s="7" t="s">
        <v>686</v>
      </c>
    </row>
    <row r="2644" spans="2:15" ht="15">
      <c r="B2644" s="6" t="s">
        <v>631</v>
      </c>
      <c r="C2644" s="7" t="s">
        <v>699</v>
      </c>
      <c r="D2644" s="7" t="s">
        <v>661</v>
      </c>
      <c r="E2644" s="7">
        <v>181.30523665290366</v>
      </c>
      <c r="F2644" s="7">
        <v>46.684557086368152</v>
      </c>
      <c r="G2644" s="7">
        <v>189.26588390030074</v>
      </c>
      <c r="H2644" s="7">
        <v>0.95793934393590718</v>
      </c>
      <c r="I2644" s="7">
        <v>169.81423665290367</v>
      </c>
      <c r="J2644" s="7">
        <v>44.811655614075477</v>
      </c>
      <c r="K2644" s="7">
        <v>177.60019619448292</v>
      </c>
      <c r="L2644" s="7">
        <v>0.95616018614611686</v>
      </c>
      <c r="M2644" s="7" t="s">
        <v>684</v>
      </c>
      <c r="N2644" s="7" t="s">
        <v>720</v>
      </c>
      <c r="O2644" s="7" t="s">
        <v>686</v>
      </c>
    </row>
    <row r="2645" spans="2:15" ht="15">
      <c r="B2645" s="6" t="s">
        <v>631</v>
      </c>
      <c r="C2645" s="7" t="s">
        <v>700</v>
      </c>
      <c r="D2645" s="7" t="s">
        <v>661</v>
      </c>
      <c r="E2645" s="7">
        <v>186.1492200275174</v>
      </c>
      <c r="F2645" s="7">
        <v>48.840674505167073</v>
      </c>
      <c r="G2645" s="7">
        <v>194.59172178502376</v>
      </c>
      <c r="H2645" s="7">
        <v>0.9566142810184225</v>
      </c>
      <c r="I2645" s="7">
        <v>174.65822002751739</v>
      </c>
      <c r="J2645" s="7">
        <v>46.967773032874391</v>
      </c>
      <c r="K2645" s="7">
        <v>182.92603407920592</v>
      </c>
      <c r="L2645" s="7">
        <v>0.95480242004203397</v>
      </c>
      <c r="M2645" s="7" t="s">
        <v>684</v>
      </c>
      <c r="N2645" s="7" t="s">
        <v>720</v>
      </c>
      <c r="O2645" s="7" t="s">
        <v>686</v>
      </c>
    </row>
    <row r="2646" spans="2:15" ht="15">
      <c r="B2646" s="6" t="s">
        <v>631</v>
      </c>
      <c r="C2646" s="7" t="s">
        <v>701</v>
      </c>
      <c r="D2646" s="7" t="s">
        <v>661</v>
      </c>
      <c r="E2646" s="7">
        <v>190.39879473296415</v>
      </c>
      <c r="F2646" s="7">
        <v>50.806518478398644</v>
      </c>
      <c r="G2646" s="7">
        <v>199.28415214611471</v>
      </c>
      <c r="H2646" s="7">
        <v>0.95541362763941295</v>
      </c>
      <c r="I2646" s="7">
        <v>178.90779473296413</v>
      </c>
      <c r="J2646" s="7">
        <v>48.933617006105962</v>
      </c>
      <c r="K2646" s="7">
        <v>187.61846444029692</v>
      </c>
      <c r="L2646" s="7">
        <v>0.95357242831446021</v>
      </c>
      <c r="M2646" s="7" t="s">
        <v>684</v>
      </c>
      <c r="N2646" s="7" t="s">
        <v>720</v>
      </c>
      <c r="O2646" s="7" t="s">
        <v>686</v>
      </c>
    </row>
    <row r="2647" spans="2:15" ht="15">
      <c r="B2647" s="6" t="s">
        <v>584</v>
      </c>
      <c r="C2647" s="7" t="s">
        <v>683</v>
      </c>
      <c r="D2647" s="7">
        <v>89.416710000000009</v>
      </c>
      <c r="E2647" s="7">
        <v>124.26300000000001</v>
      </c>
      <c r="F2647" s="7" t="s">
        <v>661</v>
      </c>
      <c r="G2647" s="7">
        <v>124.26300000000001</v>
      </c>
      <c r="H2647" s="7">
        <v>1</v>
      </c>
      <c r="I2647" s="7">
        <v>110.199</v>
      </c>
      <c r="J2647" s="7" t="s">
        <v>661</v>
      </c>
      <c r="K2647" s="7">
        <v>110.199</v>
      </c>
      <c r="L2647" s="7">
        <v>1</v>
      </c>
      <c r="M2647" s="7" t="s">
        <v>684</v>
      </c>
      <c r="N2647" s="7" t="s">
        <v>720</v>
      </c>
      <c r="O2647" s="7" t="s">
        <v>686</v>
      </c>
    </row>
    <row r="2648" spans="2:15" ht="15">
      <c r="B2648" s="6" t="s">
        <v>584</v>
      </c>
      <c r="C2648" s="7" t="s">
        <v>687</v>
      </c>
      <c r="D2648" s="7">
        <v>110.35458</v>
      </c>
      <c r="E2648" s="7">
        <v>105.682</v>
      </c>
      <c r="F2648" s="7" t="s">
        <v>661</v>
      </c>
      <c r="G2648" s="7">
        <v>105.682</v>
      </c>
      <c r="H2648" s="7">
        <v>1</v>
      </c>
      <c r="I2648" s="7">
        <v>95.51</v>
      </c>
      <c r="J2648" s="7" t="s">
        <v>661</v>
      </c>
      <c r="K2648" s="7">
        <v>95.51</v>
      </c>
      <c r="L2648" s="7">
        <v>1</v>
      </c>
      <c r="M2648" s="7" t="s">
        <v>684</v>
      </c>
      <c r="N2648" s="7" t="s">
        <v>720</v>
      </c>
      <c r="O2648" s="7" t="s">
        <v>686</v>
      </c>
    </row>
    <row r="2649" spans="2:15" ht="15">
      <c r="B2649" s="6" t="s">
        <v>584</v>
      </c>
      <c r="C2649" s="7" t="s">
        <v>688</v>
      </c>
      <c r="D2649" s="7">
        <v>105.29862</v>
      </c>
      <c r="E2649" s="7">
        <v>104.1</v>
      </c>
      <c r="F2649" s="7" t="s">
        <v>661</v>
      </c>
      <c r="G2649" s="7">
        <v>104.1</v>
      </c>
      <c r="H2649" s="7">
        <v>1</v>
      </c>
      <c r="I2649" s="7">
        <v>95.391999999999996</v>
      </c>
      <c r="J2649" s="7" t="s">
        <v>661</v>
      </c>
      <c r="K2649" s="7">
        <v>95.391999999999996</v>
      </c>
      <c r="L2649" s="7">
        <v>1</v>
      </c>
      <c r="M2649" s="7" t="s">
        <v>684</v>
      </c>
      <c r="N2649" s="7" t="s">
        <v>720</v>
      </c>
      <c r="O2649" s="7" t="s">
        <v>686</v>
      </c>
    </row>
    <row r="2650" spans="2:15" ht="15">
      <c r="B2650" s="6" t="s">
        <v>584</v>
      </c>
      <c r="C2650" s="7" t="s">
        <v>689</v>
      </c>
      <c r="D2650" s="7">
        <v>110.50804846819982</v>
      </c>
      <c r="E2650" s="7">
        <v>141.59800000000001</v>
      </c>
      <c r="F2650" s="7">
        <v>0.13261838961171513</v>
      </c>
      <c r="G2650" s="7">
        <v>141.5980621041025</v>
      </c>
      <c r="H2650" s="7">
        <v>0.99999956140570312</v>
      </c>
      <c r="I2650" s="7">
        <v>125.253</v>
      </c>
      <c r="J2650" s="7">
        <v>0.11730992778476509</v>
      </c>
      <c r="K2650" s="7">
        <v>125.25305493527556</v>
      </c>
      <c r="L2650" s="7">
        <v>0.99999956140570312</v>
      </c>
      <c r="M2650" s="7" t="s">
        <v>684</v>
      </c>
      <c r="N2650" s="7" t="s">
        <v>720</v>
      </c>
      <c r="O2650" s="7" t="s">
        <v>686</v>
      </c>
    </row>
    <row r="2651" spans="2:15" ht="15">
      <c r="B2651" s="6" t="s">
        <v>584</v>
      </c>
      <c r="C2651" s="7" t="s">
        <v>690</v>
      </c>
      <c r="D2651" s="7">
        <v>142.02500543738768</v>
      </c>
      <c r="E2651" s="7">
        <v>138.04</v>
      </c>
      <c r="F2651" s="7">
        <v>3.8197303280213493E-2</v>
      </c>
      <c r="G2651" s="7">
        <v>138.04000528482305</v>
      </c>
      <c r="H2651" s="7">
        <v>0.99999996171527927</v>
      </c>
      <c r="I2651" s="7">
        <v>120.09</v>
      </c>
      <c r="J2651" s="7">
        <v>3.3230325624839005E-2</v>
      </c>
      <c r="K2651" s="7">
        <v>120.09000459761229</v>
      </c>
      <c r="L2651" s="7">
        <v>0.99999996171527927</v>
      </c>
      <c r="M2651" s="7" t="s">
        <v>684</v>
      </c>
      <c r="N2651" s="7" t="s">
        <v>720</v>
      </c>
      <c r="O2651" s="7" t="s">
        <v>686</v>
      </c>
    </row>
    <row r="2652" spans="2:15" ht="15">
      <c r="B2652" s="6" t="s">
        <v>584</v>
      </c>
      <c r="C2652" s="7" t="s">
        <v>691</v>
      </c>
      <c r="D2652" s="7">
        <v>173.23531408174256</v>
      </c>
      <c r="E2652" s="7">
        <v>152.50700000000001</v>
      </c>
      <c r="F2652" s="7">
        <v>39.856950950443284</v>
      </c>
      <c r="G2652" s="7">
        <v>157.62919015228761</v>
      </c>
      <c r="H2652" s="7">
        <v>0.96750481210149608</v>
      </c>
      <c r="I2652" s="7">
        <v>141.99299999999999</v>
      </c>
      <c r="J2652" s="7">
        <v>37.109168997529942</v>
      </c>
      <c r="K2652" s="7">
        <v>146.76206074012191</v>
      </c>
      <c r="L2652" s="7">
        <v>0.96750481210149608</v>
      </c>
      <c r="M2652" s="7" t="s">
        <v>684</v>
      </c>
      <c r="N2652" s="7" t="s">
        <v>720</v>
      </c>
      <c r="O2652" s="7" t="s">
        <v>686</v>
      </c>
    </row>
    <row r="2653" spans="2:15" ht="15">
      <c r="B2653" s="6" t="s">
        <v>584</v>
      </c>
      <c r="C2653" s="7" t="s">
        <v>692</v>
      </c>
      <c r="D2653" s="7" t="s">
        <v>661</v>
      </c>
      <c r="E2653" s="7">
        <v>150.29783172001567</v>
      </c>
      <c r="F2653" s="7">
        <v>15.706321456687048</v>
      </c>
      <c r="G2653" s="7">
        <v>151.1162689899368</v>
      </c>
      <c r="H2653" s="7">
        <v>0.99458405587041299</v>
      </c>
      <c r="I2653" s="7">
        <v>139.59937814262014</v>
      </c>
      <c r="J2653" s="7">
        <v>14.588318960888884</v>
      </c>
      <c r="K2653" s="7">
        <v>140.35955766498725</v>
      </c>
      <c r="L2653" s="7">
        <v>0.99458405587041299</v>
      </c>
      <c r="M2653" s="7" t="s">
        <v>684</v>
      </c>
      <c r="N2653" s="7" t="s">
        <v>720</v>
      </c>
      <c r="O2653" s="7" t="s">
        <v>686</v>
      </c>
    </row>
    <row r="2654" spans="2:15" ht="15">
      <c r="B2654" s="6" t="s">
        <v>584</v>
      </c>
      <c r="C2654" s="7" t="s">
        <v>693</v>
      </c>
      <c r="D2654" s="7" t="s">
        <v>661</v>
      </c>
      <c r="E2654" s="7">
        <v>150.37961529418678</v>
      </c>
      <c r="F2654" s="7">
        <v>15.714867947951289</v>
      </c>
      <c r="G2654" s="7">
        <v>151.19849791135215</v>
      </c>
      <c r="H2654" s="7">
        <v>0.99458405587041288</v>
      </c>
      <c r="I2654" s="7">
        <v>139.68116171679125</v>
      </c>
      <c r="J2654" s="7">
        <v>14.596865452153265</v>
      </c>
      <c r="K2654" s="7">
        <v>140.4417865864026</v>
      </c>
      <c r="L2654" s="7">
        <v>0.99458405587041288</v>
      </c>
      <c r="M2654" s="7" t="s">
        <v>684</v>
      </c>
      <c r="N2654" s="7" t="s">
        <v>720</v>
      </c>
      <c r="O2654" s="7" t="s">
        <v>686</v>
      </c>
    </row>
    <row r="2655" spans="2:15" ht="15">
      <c r="B2655" s="6" t="s">
        <v>584</v>
      </c>
      <c r="C2655" s="7" t="s">
        <v>694</v>
      </c>
      <c r="D2655" s="7" t="s">
        <v>661</v>
      </c>
      <c r="E2655" s="7">
        <v>152.79540468336671</v>
      </c>
      <c r="F2655" s="7">
        <v>15.967321122317738</v>
      </c>
      <c r="G2655" s="7">
        <v>153.62744232778536</v>
      </c>
      <c r="H2655" s="7">
        <v>0.99458405587041288</v>
      </c>
      <c r="I2655" s="7">
        <v>142.09695110597119</v>
      </c>
      <c r="J2655" s="7">
        <v>14.849318626519672</v>
      </c>
      <c r="K2655" s="7">
        <v>142.87073100283581</v>
      </c>
      <c r="L2655" s="7">
        <v>0.99458405587041288</v>
      </c>
      <c r="M2655" s="7" t="s">
        <v>684</v>
      </c>
      <c r="N2655" s="7" t="s">
        <v>720</v>
      </c>
      <c r="O2655" s="7" t="s">
        <v>686</v>
      </c>
    </row>
    <row r="2656" spans="2:15" ht="15">
      <c r="B2656" s="6" t="s">
        <v>584</v>
      </c>
      <c r="C2656" s="7" t="s">
        <v>695</v>
      </c>
      <c r="D2656" s="7" t="s">
        <v>661</v>
      </c>
      <c r="E2656" s="7">
        <v>155.80911450557488</v>
      </c>
      <c r="F2656" s="7">
        <v>16.282257769793436</v>
      </c>
      <c r="G2656" s="7">
        <v>156.65756311488235</v>
      </c>
      <c r="H2656" s="7">
        <v>0.99458405587041288</v>
      </c>
      <c r="I2656" s="7">
        <v>145.11066092817939</v>
      </c>
      <c r="J2656" s="7">
        <v>15.164255273995503</v>
      </c>
      <c r="K2656" s="7">
        <v>145.90085178993283</v>
      </c>
      <c r="L2656" s="7">
        <v>0.99458405587041288</v>
      </c>
      <c r="M2656" s="7" t="s">
        <v>684</v>
      </c>
      <c r="N2656" s="7" t="s">
        <v>720</v>
      </c>
      <c r="O2656" s="7" t="s">
        <v>686</v>
      </c>
    </row>
    <row r="2657" spans="2:15" ht="15">
      <c r="B2657" s="6" t="s">
        <v>584</v>
      </c>
      <c r="C2657" s="7" t="s">
        <v>696</v>
      </c>
      <c r="D2657" s="7" t="s">
        <v>661</v>
      </c>
      <c r="E2657" s="7">
        <v>158.17555270862113</v>
      </c>
      <c r="F2657" s="7">
        <v>16.529553680180651</v>
      </c>
      <c r="G2657" s="7">
        <v>159.03688760644101</v>
      </c>
      <c r="H2657" s="7">
        <v>0.99458405587041299</v>
      </c>
      <c r="I2657" s="7">
        <v>147.4770991312256</v>
      </c>
      <c r="J2657" s="7">
        <v>15.411551184382493</v>
      </c>
      <c r="K2657" s="7">
        <v>148.28017628149146</v>
      </c>
      <c r="L2657" s="7">
        <v>0.99458405587041299</v>
      </c>
      <c r="M2657" s="7" t="s">
        <v>684</v>
      </c>
      <c r="N2657" s="7" t="s">
        <v>720</v>
      </c>
      <c r="O2657" s="7" t="s">
        <v>686</v>
      </c>
    </row>
    <row r="2658" spans="2:15" ht="15">
      <c r="B2658" s="6" t="s">
        <v>584</v>
      </c>
      <c r="C2658" s="7" t="s">
        <v>697</v>
      </c>
      <c r="D2658" s="7" t="s">
        <v>661</v>
      </c>
      <c r="E2658" s="7">
        <v>161.65465469906761</v>
      </c>
      <c r="F2658" s="7">
        <v>16.893124422467665</v>
      </c>
      <c r="G2658" s="7">
        <v>162.53493482518689</v>
      </c>
      <c r="H2658" s="7">
        <v>0.99458405587041288</v>
      </c>
      <c r="I2658" s="7">
        <v>150.95620112167211</v>
      </c>
      <c r="J2658" s="7">
        <v>15.775121926669506</v>
      </c>
      <c r="K2658" s="7">
        <v>151.77822350023737</v>
      </c>
      <c r="L2658" s="7">
        <v>0.99458405587041288</v>
      </c>
      <c r="M2658" s="7" t="s">
        <v>684</v>
      </c>
      <c r="N2658" s="7" t="s">
        <v>720</v>
      </c>
      <c r="O2658" s="7" t="s">
        <v>686</v>
      </c>
    </row>
    <row r="2659" spans="2:15" ht="15">
      <c r="B2659" s="6" t="s">
        <v>584</v>
      </c>
      <c r="C2659" s="7" t="s">
        <v>698</v>
      </c>
      <c r="D2659" s="7" t="s">
        <v>661</v>
      </c>
      <c r="E2659" s="7">
        <v>164.9712705237838</v>
      </c>
      <c r="F2659" s="7">
        <v>17.239715146333573</v>
      </c>
      <c r="G2659" s="7">
        <v>165.86961107013599</v>
      </c>
      <c r="H2659" s="7">
        <v>0.99458405587041299</v>
      </c>
      <c r="I2659" s="7">
        <v>154.27281694638828</v>
      </c>
      <c r="J2659" s="7">
        <v>16.121712650535436</v>
      </c>
      <c r="K2659" s="7">
        <v>155.11289974518644</v>
      </c>
      <c r="L2659" s="7">
        <v>0.99458405587041299</v>
      </c>
      <c r="M2659" s="7" t="s">
        <v>684</v>
      </c>
      <c r="N2659" s="7" t="s">
        <v>720</v>
      </c>
      <c r="O2659" s="7" t="s">
        <v>686</v>
      </c>
    </row>
    <row r="2660" spans="2:15" ht="15">
      <c r="B2660" s="6" t="s">
        <v>584</v>
      </c>
      <c r="C2660" s="7" t="s">
        <v>699</v>
      </c>
      <c r="D2660" s="7" t="s">
        <v>661</v>
      </c>
      <c r="E2660" s="7">
        <v>168.80042273690691</v>
      </c>
      <c r="F2660" s="7">
        <v>17.639866598138489</v>
      </c>
      <c r="G2660" s="7">
        <v>169.71961468775081</v>
      </c>
      <c r="H2660" s="7">
        <v>0.99458405587041299</v>
      </c>
      <c r="I2660" s="7">
        <v>158.10196915951141</v>
      </c>
      <c r="J2660" s="7">
        <v>16.521864102340334</v>
      </c>
      <c r="K2660" s="7">
        <v>158.96290336280128</v>
      </c>
      <c r="L2660" s="7">
        <v>0.99458405587041299</v>
      </c>
      <c r="M2660" s="7" t="s">
        <v>684</v>
      </c>
      <c r="N2660" s="7" t="s">
        <v>720</v>
      </c>
      <c r="O2660" s="7" t="s">
        <v>686</v>
      </c>
    </row>
    <row r="2661" spans="2:15" ht="15">
      <c r="B2661" s="6" t="s">
        <v>584</v>
      </c>
      <c r="C2661" s="7" t="s">
        <v>700</v>
      </c>
      <c r="D2661" s="7" t="s">
        <v>661</v>
      </c>
      <c r="E2661" s="7">
        <v>173.31031145529354</v>
      </c>
      <c r="F2661" s="7">
        <v>18.111155911724868</v>
      </c>
      <c r="G2661" s="7">
        <v>174.25406171791136</v>
      </c>
      <c r="H2661" s="7">
        <v>0.99458405587041299</v>
      </c>
      <c r="I2661" s="7">
        <v>162.61185787789802</v>
      </c>
      <c r="J2661" s="7">
        <v>16.993153415926773</v>
      </c>
      <c r="K2661" s="7">
        <v>163.49735039296181</v>
      </c>
      <c r="L2661" s="7">
        <v>0.99458405587041299</v>
      </c>
      <c r="M2661" s="7" t="s">
        <v>684</v>
      </c>
      <c r="N2661" s="7" t="s">
        <v>720</v>
      </c>
      <c r="O2661" s="7" t="s">
        <v>686</v>
      </c>
    </row>
    <row r="2662" spans="2:15" ht="15">
      <c r="B2662" s="6" t="s">
        <v>584</v>
      </c>
      <c r="C2662" s="7" t="s">
        <v>701</v>
      </c>
      <c r="D2662" s="7" t="s">
        <v>661</v>
      </c>
      <c r="E2662" s="7">
        <v>177.2667884990579</v>
      </c>
      <c r="F2662" s="7">
        <v>18.524612976103214</v>
      </c>
      <c r="G2662" s="7">
        <v>178.23208350542316</v>
      </c>
      <c r="H2662" s="7">
        <v>0.99458405587041299</v>
      </c>
      <c r="I2662" s="7">
        <v>166.56833492166237</v>
      </c>
      <c r="J2662" s="7">
        <v>17.406610480305051</v>
      </c>
      <c r="K2662" s="7">
        <v>167.47537218047361</v>
      </c>
      <c r="L2662" s="7">
        <v>0.99458405587041299</v>
      </c>
      <c r="M2662" s="7" t="s">
        <v>684</v>
      </c>
      <c r="N2662" s="7" t="s">
        <v>720</v>
      </c>
      <c r="O2662" s="7" t="s">
        <v>686</v>
      </c>
    </row>
    <row r="2663" spans="2:15" ht="15">
      <c r="B2663" s="6" t="s">
        <v>46</v>
      </c>
      <c r="C2663" s="7" t="s">
        <v>683</v>
      </c>
      <c r="D2663" s="7" t="s">
        <v>661</v>
      </c>
      <c r="E2663" s="7" t="s">
        <v>661</v>
      </c>
      <c r="F2663" s="7" t="s">
        <v>661</v>
      </c>
      <c r="G2663" s="7" t="s">
        <v>661</v>
      </c>
      <c r="H2663" s="7" t="s">
        <v>661</v>
      </c>
      <c r="I2663" s="7" t="s">
        <v>661</v>
      </c>
      <c r="J2663" s="7" t="s">
        <v>661</v>
      </c>
      <c r="K2663" s="7" t="s">
        <v>661</v>
      </c>
      <c r="L2663" s="7" t="s">
        <v>661</v>
      </c>
      <c r="M2663" s="7" t="s">
        <v>684</v>
      </c>
      <c r="N2663" s="7" t="s">
        <v>721</v>
      </c>
      <c r="O2663" s="7" t="s">
        <v>686</v>
      </c>
    </row>
    <row r="2664" spans="2:15" ht="15">
      <c r="B2664" s="6" t="s">
        <v>46</v>
      </c>
      <c r="C2664" s="7" t="s">
        <v>687</v>
      </c>
      <c r="D2664" s="7" t="s">
        <v>661</v>
      </c>
      <c r="E2664" s="7" t="s">
        <v>661</v>
      </c>
      <c r="F2664" s="7" t="s">
        <v>661</v>
      </c>
      <c r="G2664" s="7" t="s">
        <v>661</v>
      </c>
      <c r="H2664" s="7" t="s">
        <v>661</v>
      </c>
      <c r="I2664" s="7" t="s">
        <v>661</v>
      </c>
      <c r="J2664" s="7" t="s">
        <v>661</v>
      </c>
      <c r="K2664" s="7" t="s">
        <v>661</v>
      </c>
      <c r="L2664" s="7" t="s">
        <v>661</v>
      </c>
      <c r="M2664" s="7" t="s">
        <v>684</v>
      </c>
      <c r="N2664" s="7" t="s">
        <v>721</v>
      </c>
      <c r="O2664" s="7" t="s">
        <v>686</v>
      </c>
    </row>
    <row r="2665" spans="2:15" ht="15">
      <c r="B2665" s="6" t="s">
        <v>46</v>
      </c>
      <c r="C2665" s="7" t="s">
        <v>688</v>
      </c>
      <c r="D2665" s="7">
        <v>23.9831</v>
      </c>
      <c r="E2665" s="7">
        <v>23.77</v>
      </c>
      <c r="F2665" s="7">
        <v>3.1900134184670854</v>
      </c>
      <c r="G2665" s="7">
        <v>23.9831</v>
      </c>
      <c r="H2665" s="7">
        <v>0.99111457651429546</v>
      </c>
      <c r="I2665" s="7">
        <v>23.77</v>
      </c>
      <c r="J2665" s="7">
        <v>3.1900134184670854</v>
      </c>
      <c r="K2665" s="7">
        <v>23.9831</v>
      </c>
      <c r="L2665" s="7">
        <v>0.99111457651429546</v>
      </c>
      <c r="M2665" s="7" t="s">
        <v>684</v>
      </c>
      <c r="N2665" s="7" t="s">
        <v>721</v>
      </c>
      <c r="O2665" s="7" t="s">
        <v>686</v>
      </c>
    </row>
    <row r="2666" spans="2:15" ht="15">
      <c r="B2666" s="6" t="s">
        <v>46</v>
      </c>
      <c r="C2666" s="7" t="s">
        <v>689</v>
      </c>
      <c r="D2666" s="7">
        <v>22.887</v>
      </c>
      <c r="E2666" s="7">
        <v>22.75</v>
      </c>
      <c r="F2666" s="7">
        <v>2.5004537588206004</v>
      </c>
      <c r="G2666" s="7">
        <v>22.887</v>
      </c>
      <c r="H2666" s="7">
        <v>0.99401406912220913</v>
      </c>
      <c r="I2666" s="7">
        <v>22.75</v>
      </c>
      <c r="J2666" s="7">
        <v>2.5004537588206004</v>
      </c>
      <c r="K2666" s="7">
        <v>22.887</v>
      </c>
      <c r="L2666" s="7">
        <v>0.99401406912220913</v>
      </c>
      <c r="M2666" s="7" t="s">
        <v>684</v>
      </c>
      <c r="N2666" s="7" t="s">
        <v>721</v>
      </c>
      <c r="O2666" s="7" t="s">
        <v>686</v>
      </c>
    </row>
    <row r="2667" spans="2:15" ht="15">
      <c r="B2667" s="6" t="s">
        <v>46</v>
      </c>
      <c r="C2667" s="7" t="s">
        <v>690</v>
      </c>
      <c r="D2667" s="7">
        <v>28.846</v>
      </c>
      <c r="E2667" s="7">
        <v>28.68</v>
      </c>
      <c r="F2667" s="7">
        <v>3.0901967574897378</v>
      </c>
      <c r="G2667" s="7">
        <v>28.846</v>
      </c>
      <c r="H2667" s="7">
        <v>0.99424530264161404</v>
      </c>
      <c r="I2667" s="7">
        <v>28.68</v>
      </c>
      <c r="J2667" s="7">
        <v>3.0901967574897378</v>
      </c>
      <c r="K2667" s="7">
        <v>28.846</v>
      </c>
      <c r="L2667" s="7">
        <v>0.99424530264161404</v>
      </c>
      <c r="M2667" s="7" t="s">
        <v>684</v>
      </c>
      <c r="N2667" s="7" t="s">
        <v>721</v>
      </c>
      <c r="O2667" s="7" t="s">
        <v>686</v>
      </c>
    </row>
    <row r="2668" spans="2:15" ht="15">
      <c r="B2668" s="6" t="s">
        <v>46</v>
      </c>
      <c r="C2668" s="7" t="s">
        <v>691</v>
      </c>
      <c r="D2668" s="7">
        <v>30.292000000000002</v>
      </c>
      <c r="E2668" s="7">
        <v>30.19</v>
      </c>
      <c r="F2668" s="7">
        <v>2.483780183510615</v>
      </c>
      <c r="G2668" s="7">
        <v>30.292000000000002</v>
      </c>
      <c r="H2668" s="7">
        <v>0.99663277432985609</v>
      </c>
      <c r="I2668" s="7">
        <v>30.19</v>
      </c>
      <c r="J2668" s="7">
        <v>2.483780183510615</v>
      </c>
      <c r="K2668" s="7">
        <v>30.292000000000002</v>
      </c>
      <c r="L2668" s="7">
        <v>0.99663277432985609</v>
      </c>
      <c r="M2668" s="7" t="s">
        <v>684</v>
      </c>
      <c r="N2668" s="7" t="s">
        <v>721</v>
      </c>
      <c r="O2668" s="7" t="s">
        <v>686</v>
      </c>
    </row>
    <row r="2669" spans="2:15" ht="15">
      <c r="B2669" s="6" t="s">
        <v>46</v>
      </c>
      <c r="C2669" s="7" t="s">
        <v>692</v>
      </c>
      <c r="D2669" s="7" t="s">
        <v>661</v>
      </c>
      <c r="E2669" s="7">
        <v>32.022352563281821</v>
      </c>
      <c r="F2669" s="7">
        <v>3.5232516818637079</v>
      </c>
      <c r="G2669" s="7">
        <v>32.215591971914428</v>
      </c>
      <c r="H2669" s="7">
        <v>0.99400168065199379</v>
      </c>
      <c r="I2669" s="7">
        <v>32.022352563281821</v>
      </c>
      <c r="J2669" s="7">
        <v>3.5232516818637079</v>
      </c>
      <c r="K2669" s="7">
        <v>32.215591971914428</v>
      </c>
      <c r="L2669" s="7">
        <v>0.99400168065199379</v>
      </c>
      <c r="M2669" s="7" t="s">
        <v>684</v>
      </c>
      <c r="N2669" s="7" t="s">
        <v>721</v>
      </c>
      <c r="O2669" s="7" t="s">
        <v>686</v>
      </c>
    </row>
    <row r="2670" spans="2:15" ht="15">
      <c r="B2670" s="6" t="s">
        <v>46</v>
      </c>
      <c r="C2670" s="7" t="s">
        <v>693</v>
      </c>
      <c r="D2670" s="7" t="s">
        <v>661</v>
      </c>
      <c r="E2670" s="7">
        <v>33.253208895979228</v>
      </c>
      <c r="F2670" s="7">
        <v>3.658676355480023</v>
      </c>
      <c r="G2670" s="7">
        <v>33.453875927219265</v>
      </c>
      <c r="H2670" s="7">
        <v>0.99400168065199379</v>
      </c>
      <c r="I2670" s="7">
        <v>33.253208895979228</v>
      </c>
      <c r="J2670" s="7">
        <v>3.658676355480023</v>
      </c>
      <c r="K2670" s="7">
        <v>33.453875927219265</v>
      </c>
      <c r="L2670" s="7">
        <v>0.99400168065199379</v>
      </c>
      <c r="M2670" s="7" t="s">
        <v>684</v>
      </c>
      <c r="N2670" s="7" t="s">
        <v>721</v>
      </c>
      <c r="O2670" s="7" t="s">
        <v>686</v>
      </c>
    </row>
    <row r="2671" spans="2:15" ht="15">
      <c r="B2671" s="6" t="s">
        <v>46</v>
      </c>
      <c r="C2671" s="7" t="s">
        <v>694</v>
      </c>
      <c r="D2671" s="7" t="s">
        <v>661</v>
      </c>
      <c r="E2671" s="7">
        <v>33.850027240323982</v>
      </c>
      <c r="F2671" s="7">
        <v>3.7243411510731654</v>
      </c>
      <c r="G2671" s="7">
        <v>34.054295781593439</v>
      </c>
      <c r="H2671" s="7">
        <v>0.99400168065199379</v>
      </c>
      <c r="I2671" s="7">
        <v>33.850027240323982</v>
      </c>
      <c r="J2671" s="7">
        <v>3.7243411510731654</v>
      </c>
      <c r="K2671" s="7">
        <v>34.054295781593439</v>
      </c>
      <c r="L2671" s="7">
        <v>0.99400168065199379</v>
      </c>
      <c r="M2671" s="7" t="s">
        <v>684</v>
      </c>
      <c r="N2671" s="7" t="s">
        <v>721</v>
      </c>
      <c r="O2671" s="7" t="s">
        <v>686</v>
      </c>
    </row>
    <row r="2672" spans="2:15" ht="15">
      <c r="B2672" s="6" t="s">
        <v>46</v>
      </c>
      <c r="C2672" s="7" t="s">
        <v>695</v>
      </c>
      <c r="D2672" s="7" t="s">
        <v>661</v>
      </c>
      <c r="E2672" s="7">
        <v>33.739751809958015</v>
      </c>
      <c r="F2672" s="7">
        <v>3.7122081232221356</v>
      </c>
      <c r="G2672" s="7">
        <v>33.943354892345006</v>
      </c>
      <c r="H2672" s="7">
        <v>0.99400168065199379</v>
      </c>
      <c r="I2672" s="7">
        <v>33.739751809958015</v>
      </c>
      <c r="J2672" s="7">
        <v>3.7122081232221356</v>
      </c>
      <c r="K2672" s="7">
        <v>33.943354892345006</v>
      </c>
      <c r="L2672" s="7">
        <v>0.99400168065199379</v>
      </c>
      <c r="M2672" s="7" t="s">
        <v>684</v>
      </c>
      <c r="N2672" s="7" t="s">
        <v>721</v>
      </c>
      <c r="O2672" s="7" t="s">
        <v>686</v>
      </c>
    </row>
    <row r="2673" spans="2:15" ht="15">
      <c r="B2673" s="6" t="s">
        <v>46</v>
      </c>
      <c r="C2673" s="7" t="s">
        <v>696</v>
      </c>
      <c r="D2673" s="7" t="s">
        <v>661</v>
      </c>
      <c r="E2673" s="7">
        <v>33.639078755904151</v>
      </c>
      <c r="F2673" s="7">
        <v>3.7011315945282823</v>
      </c>
      <c r="G2673" s="7">
        <v>33.842074325105095</v>
      </c>
      <c r="H2673" s="7">
        <v>0.99400168065199379</v>
      </c>
      <c r="I2673" s="7">
        <v>33.639078755904151</v>
      </c>
      <c r="J2673" s="7">
        <v>3.7011315945282823</v>
      </c>
      <c r="K2673" s="7">
        <v>33.842074325105095</v>
      </c>
      <c r="L2673" s="7">
        <v>0.99400168065199379</v>
      </c>
      <c r="M2673" s="7" t="s">
        <v>684</v>
      </c>
      <c r="N2673" s="7" t="s">
        <v>721</v>
      </c>
      <c r="O2673" s="7" t="s">
        <v>686</v>
      </c>
    </row>
    <row r="2674" spans="2:15" ht="15">
      <c r="B2674" s="6" t="s">
        <v>46</v>
      </c>
      <c r="C2674" s="7" t="s">
        <v>697</v>
      </c>
      <c r="D2674" s="7" t="s">
        <v>661</v>
      </c>
      <c r="E2674" s="7">
        <v>33.546353077216359</v>
      </c>
      <c r="F2674" s="7">
        <v>3.6909294739082275</v>
      </c>
      <c r="G2674" s="7">
        <v>33.74878909179747</v>
      </c>
      <c r="H2674" s="7">
        <v>0.99400168065199379</v>
      </c>
      <c r="I2674" s="7">
        <v>33.546353077216359</v>
      </c>
      <c r="J2674" s="7">
        <v>3.6909294739082275</v>
      </c>
      <c r="K2674" s="7">
        <v>33.74878909179747</v>
      </c>
      <c r="L2674" s="7">
        <v>0.99400168065199379</v>
      </c>
      <c r="M2674" s="7" t="s">
        <v>684</v>
      </c>
      <c r="N2674" s="7" t="s">
        <v>721</v>
      </c>
      <c r="O2674" s="7" t="s">
        <v>686</v>
      </c>
    </row>
    <row r="2675" spans="2:15" ht="15">
      <c r="B2675" s="6" t="s">
        <v>46</v>
      </c>
      <c r="C2675" s="7" t="s">
        <v>698</v>
      </c>
      <c r="D2675" s="7" t="s">
        <v>661</v>
      </c>
      <c r="E2675" s="7">
        <v>33.457583035889861</v>
      </c>
      <c r="F2675" s="7">
        <v>3.6811625713427572</v>
      </c>
      <c r="G2675" s="7">
        <v>33.659483366209287</v>
      </c>
      <c r="H2675" s="7">
        <v>0.99400168065199379</v>
      </c>
      <c r="I2675" s="7">
        <v>33.457583035889861</v>
      </c>
      <c r="J2675" s="7">
        <v>3.6811625713427572</v>
      </c>
      <c r="K2675" s="7">
        <v>33.659483366209287</v>
      </c>
      <c r="L2675" s="7">
        <v>0.99400168065199379</v>
      </c>
      <c r="M2675" s="7" t="s">
        <v>684</v>
      </c>
      <c r="N2675" s="7" t="s">
        <v>721</v>
      </c>
      <c r="O2675" s="7" t="s">
        <v>686</v>
      </c>
    </row>
    <row r="2676" spans="2:15" ht="15">
      <c r="B2676" s="6" t="s">
        <v>46</v>
      </c>
      <c r="C2676" s="7" t="s">
        <v>699</v>
      </c>
      <c r="D2676" s="7" t="s">
        <v>661</v>
      </c>
      <c r="E2676" s="7">
        <v>33.399346646153639</v>
      </c>
      <c r="F2676" s="7">
        <v>3.6747551264906266</v>
      </c>
      <c r="G2676" s="7">
        <v>33.600895548029719</v>
      </c>
      <c r="H2676" s="7">
        <v>0.99400168065199379</v>
      </c>
      <c r="I2676" s="7">
        <v>33.399346646153639</v>
      </c>
      <c r="J2676" s="7">
        <v>3.6747551264906266</v>
      </c>
      <c r="K2676" s="7">
        <v>33.600895548029719</v>
      </c>
      <c r="L2676" s="7">
        <v>0.99400168065199379</v>
      </c>
      <c r="M2676" s="7" t="s">
        <v>684</v>
      </c>
      <c r="N2676" s="7" t="s">
        <v>721</v>
      </c>
      <c r="O2676" s="7" t="s">
        <v>686</v>
      </c>
    </row>
    <row r="2677" spans="2:15" ht="15">
      <c r="B2677" s="6" t="s">
        <v>46</v>
      </c>
      <c r="C2677" s="7" t="s">
        <v>700</v>
      </c>
      <c r="D2677" s="7" t="s">
        <v>661</v>
      </c>
      <c r="E2677" s="7">
        <v>33.442917258639483</v>
      </c>
      <c r="F2677" s="7">
        <v>3.6795489727084232</v>
      </c>
      <c r="G2677" s="7">
        <v>33.644729088086983</v>
      </c>
      <c r="H2677" s="7">
        <v>0.99400168065199379</v>
      </c>
      <c r="I2677" s="7">
        <v>33.442917258639483</v>
      </c>
      <c r="J2677" s="7">
        <v>3.6795489727084232</v>
      </c>
      <c r="K2677" s="7">
        <v>33.644729088086983</v>
      </c>
      <c r="L2677" s="7">
        <v>0.99400168065199379</v>
      </c>
      <c r="M2677" s="7" t="s">
        <v>684</v>
      </c>
      <c r="N2677" s="7" t="s">
        <v>721</v>
      </c>
      <c r="O2677" s="7" t="s">
        <v>686</v>
      </c>
    </row>
    <row r="2678" spans="2:15" ht="15">
      <c r="B2678" s="6" t="s">
        <v>46</v>
      </c>
      <c r="C2678" s="7" t="s">
        <v>701</v>
      </c>
      <c r="D2678" s="7" t="s">
        <v>661</v>
      </c>
      <c r="E2678" s="7">
        <v>33.486487871125334</v>
      </c>
      <c r="F2678" s="7">
        <v>3.6843428189262619</v>
      </c>
      <c r="G2678" s="7">
        <v>33.688562628144254</v>
      </c>
      <c r="H2678" s="7">
        <v>0.99400168065199379</v>
      </c>
      <c r="I2678" s="7">
        <v>33.486487871125334</v>
      </c>
      <c r="J2678" s="7">
        <v>3.6843428189262619</v>
      </c>
      <c r="K2678" s="7">
        <v>33.688562628144254</v>
      </c>
      <c r="L2678" s="7">
        <v>0.99400168065199379</v>
      </c>
      <c r="M2678" s="7" t="s">
        <v>684</v>
      </c>
      <c r="N2678" s="7" t="s">
        <v>721</v>
      </c>
      <c r="O2678" s="7" t="s">
        <v>686</v>
      </c>
    </row>
    <row r="2679" spans="2:15" ht="15">
      <c r="B2679" s="6" t="s">
        <v>72</v>
      </c>
      <c r="C2679" s="7" t="s">
        <v>683</v>
      </c>
      <c r="D2679" s="7">
        <v>11.621378999999999</v>
      </c>
      <c r="E2679" s="7">
        <v>11.833</v>
      </c>
      <c r="F2679" s="7">
        <v>3.2433065297480401</v>
      </c>
      <c r="G2679" s="7">
        <v>12.269430559154173</v>
      </c>
      <c r="H2679" s="7">
        <v>0.96442943647221224</v>
      </c>
      <c r="I2679" s="7">
        <v>11.1571</v>
      </c>
      <c r="J2679" s="7">
        <v>3.0580491238951999</v>
      </c>
      <c r="K2679" s="7">
        <v>11.568601681022482</v>
      </c>
      <c r="L2679" s="7">
        <v>0.96442943647221224</v>
      </c>
      <c r="M2679" s="7" t="s">
        <v>684</v>
      </c>
      <c r="N2679" s="7" t="s">
        <v>721</v>
      </c>
      <c r="O2679" s="7" t="s">
        <v>686</v>
      </c>
    </row>
    <row r="2680" spans="2:15" ht="15">
      <c r="B2680" s="6" t="s">
        <v>72</v>
      </c>
      <c r="C2680" s="7" t="s">
        <v>687</v>
      </c>
      <c r="D2680" s="7">
        <v>15.234697000000001</v>
      </c>
      <c r="E2680" s="7">
        <v>10.249000000000001</v>
      </c>
      <c r="F2680" s="7">
        <v>1.9730686482917863</v>
      </c>
      <c r="G2680" s="7">
        <v>10.437193151938503</v>
      </c>
      <c r="H2680" s="7">
        <v>0.98196898829034807</v>
      </c>
      <c r="I2680" s="7">
        <v>9.5729000000000006</v>
      </c>
      <c r="J2680" s="7">
        <v>1.842910416941405</v>
      </c>
      <c r="K2680" s="7">
        <v>9.7486785368516049</v>
      </c>
      <c r="L2680" s="7">
        <v>0.98196898829034807</v>
      </c>
      <c r="M2680" s="7" t="s">
        <v>684</v>
      </c>
      <c r="N2680" s="7" t="s">
        <v>721</v>
      </c>
      <c r="O2680" s="7" t="s">
        <v>686</v>
      </c>
    </row>
    <row r="2681" spans="2:15" ht="15">
      <c r="B2681" s="6" t="s">
        <v>72</v>
      </c>
      <c r="C2681" s="7" t="s">
        <v>688</v>
      </c>
      <c r="D2681" s="7">
        <v>11.219697</v>
      </c>
      <c r="E2681" s="7">
        <v>10.641999999999999</v>
      </c>
      <c r="F2681" s="7">
        <v>1.9278987367208122</v>
      </c>
      <c r="G2681" s="7">
        <v>10.815218792934782</v>
      </c>
      <c r="H2681" s="7">
        <v>0.98398379207566833</v>
      </c>
      <c r="I2681" s="7">
        <v>9.9657</v>
      </c>
      <c r="J2681" s="7">
        <v>1.8053806089587094</v>
      </c>
      <c r="K2681" s="7">
        <v>10.127910723994566</v>
      </c>
      <c r="L2681" s="7">
        <v>0.98398379207566833</v>
      </c>
      <c r="M2681" s="7" t="s">
        <v>684</v>
      </c>
      <c r="N2681" s="7" t="s">
        <v>721</v>
      </c>
      <c r="O2681" s="7" t="s">
        <v>686</v>
      </c>
    </row>
    <row r="2682" spans="2:15" ht="15">
      <c r="B2682" s="6" t="s">
        <v>72</v>
      </c>
      <c r="C2682" s="7" t="s">
        <v>689</v>
      </c>
      <c r="D2682" s="7">
        <v>8.8040000000000003</v>
      </c>
      <c r="E2682" s="7">
        <v>9.5350000000000001</v>
      </c>
      <c r="F2682" s="7">
        <v>3.2993064912749959</v>
      </c>
      <c r="G2682" s="7">
        <v>10.089680288461539</v>
      </c>
      <c r="H2682" s="7">
        <v>0.94502498864152662</v>
      </c>
      <c r="I2682" s="7">
        <v>8.8583999999999996</v>
      </c>
      <c r="J2682" s="7">
        <v>3.065188948328307</v>
      </c>
      <c r="K2682" s="7">
        <v>9.3737203846153836</v>
      </c>
      <c r="L2682" s="7">
        <v>0.94502498864152662</v>
      </c>
      <c r="M2682" s="7" t="s">
        <v>684</v>
      </c>
      <c r="N2682" s="7" t="s">
        <v>721</v>
      </c>
      <c r="O2682" s="7" t="s">
        <v>686</v>
      </c>
    </row>
    <row r="2683" spans="2:15" ht="15">
      <c r="B2683" s="6" t="s">
        <v>72</v>
      </c>
      <c r="C2683" s="7" t="s">
        <v>690</v>
      </c>
      <c r="D2683" s="7">
        <v>9.1</v>
      </c>
      <c r="E2683" s="7">
        <v>10.058999999999999</v>
      </c>
      <c r="F2683" s="7">
        <v>1.1608621313047716</v>
      </c>
      <c r="G2683" s="7">
        <v>10.125763274336283</v>
      </c>
      <c r="H2683" s="7">
        <v>0.99340659340659332</v>
      </c>
      <c r="I2683" s="7">
        <v>9.4480000000000004</v>
      </c>
      <c r="J2683" s="7">
        <v>1.0903494797263611</v>
      </c>
      <c r="K2683" s="7">
        <v>9.5107079646017709</v>
      </c>
      <c r="L2683" s="7">
        <v>0.99340659340659332</v>
      </c>
      <c r="M2683" s="7" t="s">
        <v>684</v>
      </c>
      <c r="N2683" s="7" t="s">
        <v>721</v>
      </c>
      <c r="O2683" s="7" t="s">
        <v>686</v>
      </c>
    </row>
    <row r="2684" spans="2:15" ht="15">
      <c r="B2684" s="6" t="s">
        <v>72</v>
      </c>
      <c r="C2684" s="7" t="s">
        <v>691</v>
      </c>
      <c r="D2684" s="7">
        <v>10.340999999999999</v>
      </c>
      <c r="E2684" s="7">
        <v>9.0020000000000007</v>
      </c>
      <c r="F2684" s="7">
        <v>1.2674562438045573</v>
      </c>
      <c r="G2684" s="7">
        <v>9.0907892578125011</v>
      </c>
      <c r="H2684" s="7">
        <v>0.99023305289623831</v>
      </c>
      <c r="I2684" s="7">
        <v>8.5730000000000004</v>
      </c>
      <c r="J2684" s="7">
        <v>1.2070542521813366</v>
      </c>
      <c r="K2684" s="7">
        <v>8.6575579101562496</v>
      </c>
      <c r="L2684" s="7">
        <v>0.99023305289623831</v>
      </c>
      <c r="M2684" s="7" t="s">
        <v>684</v>
      </c>
      <c r="N2684" s="7" t="s">
        <v>721</v>
      </c>
      <c r="O2684" s="7" t="s">
        <v>686</v>
      </c>
    </row>
    <row r="2685" spans="2:15" ht="15">
      <c r="B2685" s="6" t="s">
        <v>72</v>
      </c>
      <c r="C2685" s="7" t="s">
        <v>692</v>
      </c>
      <c r="D2685" s="7" t="s">
        <v>661</v>
      </c>
      <c r="E2685" s="7">
        <v>9.6498902401722493</v>
      </c>
      <c r="F2685" s="7">
        <v>2.1294021360108464</v>
      </c>
      <c r="G2685" s="7">
        <v>9.8820410393915683</v>
      </c>
      <c r="H2685" s="7">
        <v>0.97650780863043118</v>
      </c>
      <c r="I2685" s="7">
        <v>9.220890240172249</v>
      </c>
      <c r="J2685" s="7">
        <v>2.034736446183028</v>
      </c>
      <c r="K2685" s="7">
        <v>9.4427204356969803</v>
      </c>
      <c r="L2685" s="7">
        <v>0.97650780863043118</v>
      </c>
      <c r="M2685" s="7" t="s">
        <v>684</v>
      </c>
      <c r="N2685" s="7" t="s">
        <v>721</v>
      </c>
      <c r="O2685" s="7" t="s">
        <v>686</v>
      </c>
    </row>
    <row r="2686" spans="2:15" ht="15">
      <c r="B2686" s="6" t="s">
        <v>72</v>
      </c>
      <c r="C2686" s="7" t="s">
        <v>693</v>
      </c>
      <c r="D2686" s="7" t="s">
        <v>661</v>
      </c>
      <c r="E2686" s="7">
        <v>9.6044010017132901</v>
      </c>
      <c r="F2686" s="7">
        <v>2.1193642102801742</v>
      </c>
      <c r="G2686" s="7">
        <v>9.8354574503440233</v>
      </c>
      <c r="H2686" s="7">
        <v>0.97650780863043118</v>
      </c>
      <c r="I2686" s="7">
        <v>9.1754010017132899</v>
      </c>
      <c r="J2686" s="7">
        <v>2.0246985204523531</v>
      </c>
      <c r="K2686" s="7">
        <v>9.3961368466494353</v>
      </c>
      <c r="L2686" s="7">
        <v>0.97650780863043118</v>
      </c>
      <c r="M2686" s="7" t="s">
        <v>684</v>
      </c>
      <c r="N2686" s="7" t="s">
        <v>721</v>
      </c>
      <c r="O2686" s="7" t="s">
        <v>686</v>
      </c>
    </row>
    <row r="2687" spans="2:15" ht="15">
      <c r="B2687" s="6" t="s">
        <v>72</v>
      </c>
      <c r="C2687" s="7" t="s">
        <v>694</v>
      </c>
      <c r="D2687" s="7" t="s">
        <v>661</v>
      </c>
      <c r="E2687" s="7">
        <v>9.555709029546593</v>
      </c>
      <c r="F2687" s="7">
        <v>2.108619550293608</v>
      </c>
      <c r="G2687" s="7">
        <v>9.7855940782989101</v>
      </c>
      <c r="H2687" s="7">
        <v>0.97650780863043118</v>
      </c>
      <c r="I2687" s="7">
        <v>9.1267090295465927</v>
      </c>
      <c r="J2687" s="7">
        <v>2.0139538604657878</v>
      </c>
      <c r="K2687" s="7">
        <v>9.3462734746043221</v>
      </c>
      <c r="L2687" s="7">
        <v>0.97650780863043118</v>
      </c>
      <c r="M2687" s="7" t="s">
        <v>684</v>
      </c>
      <c r="N2687" s="7" t="s">
        <v>721</v>
      </c>
      <c r="O2687" s="7" t="s">
        <v>686</v>
      </c>
    </row>
    <row r="2688" spans="2:15" ht="15">
      <c r="B2688" s="6" t="s">
        <v>72</v>
      </c>
      <c r="C2688" s="7" t="s">
        <v>695</v>
      </c>
      <c r="D2688" s="7" t="s">
        <v>661</v>
      </c>
      <c r="E2688" s="7">
        <v>9.5114489364196775</v>
      </c>
      <c r="F2688" s="7">
        <v>2.0988528550775118</v>
      </c>
      <c r="G2688" s="7">
        <v>9.7402692045644219</v>
      </c>
      <c r="H2688" s="7">
        <v>0.97650780863043118</v>
      </c>
      <c r="I2688" s="7">
        <v>9.0824489364196772</v>
      </c>
      <c r="J2688" s="7">
        <v>2.004187165249693</v>
      </c>
      <c r="K2688" s="7">
        <v>9.3009486008698339</v>
      </c>
      <c r="L2688" s="7">
        <v>0.97650780863043118</v>
      </c>
      <c r="M2688" s="7" t="s">
        <v>684</v>
      </c>
      <c r="N2688" s="7" t="s">
        <v>721</v>
      </c>
      <c r="O2688" s="7" t="s">
        <v>686</v>
      </c>
    </row>
    <row r="2689" spans="2:15" ht="15">
      <c r="B2689" s="6" t="s">
        <v>72</v>
      </c>
      <c r="C2689" s="7" t="s">
        <v>696</v>
      </c>
      <c r="D2689" s="7" t="s">
        <v>661</v>
      </c>
      <c r="E2689" s="7">
        <v>9.4674826612670024</v>
      </c>
      <c r="F2689" s="7">
        <v>2.0891509954819729</v>
      </c>
      <c r="G2689" s="7">
        <v>9.6952452172863914</v>
      </c>
      <c r="H2689" s="7">
        <v>0.97650780863043118</v>
      </c>
      <c r="I2689" s="7">
        <v>9.0384826612670022</v>
      </c>
      <c r="J2689" s="7">
        <v>1.9944853056541556</v>
      </c>
      <c r="K2689" s="7">
        <v>9.2559246135918034</v>
      </c>
      <c r="L2689" s="7">
        <v>0.97650780863043118</v>
      </c>
      <c r="M2689" s="7" t="s">
        <v>684</v>
      </c>
      <c r="N2689" s="7" t="s">
        <v>721</v>
      </c>
      <c r="O2689" s="7" t="s">
        <v>686</v>
      </c>
    </row>
    <row r="2690" spans="2:15" ht="15">
      <c r="B2690" s="6" t="s">
        <v>72</v>
      </c>
      <c r="C2690" s="7" t="s">
        <v>697</v>
      </c>
      <c r="D2690" s="7" t="s">
        <v>661</v>
      </c>
      <c r="E2690" s="7">
        <v>9.4256689730362222</v>
      </c>
      <c r="F2690" s="7">
        <v>2.0799241385108438</v>
      </c>
      <c r="G2690" s="7">
        <v>9.6524256024699717</v>
      </c>
      <c r="H2690" s="7">
        <v>0.97650780863043118</v>
      </c>
      <c r="I2690" s="7">
        <v>8.9966689730362219</v>
      </c>
      <c r="J2690" s="7">
        <v>1.9852584486830258</v>
      </c>
      <c r="K2690" s="7">
        <v>9.2131049987753837</v>
      </c>
      <c r="L2690" s="7">
        <v>0.97650780863043118</v>
      </c>
      <c r="M2690" s="7" t="s">
        <v>684</v>
      </c>
      <c r="N2690" s="7" t="s">
        <v>721</v>
      </c>
      <c r="O2690" s="7" t="s">
        <v>686</v>
      </c>
    </row>
    <row r="2691" spans="2:15" ht="15">
      <c r="B2691" s="6" t="s">
        <v>72</v>
      </c>
      <c r="C2691" s="7" t="s">
        <v>698</v>
      </c>
      <c r="D2691" s="7" t="s">
        <v>661</v>
      </c>
      <c r="E2691" s="7">
        <v>9.3863439872819168</v>
      </c>
      <c r="F2691" s="7">
        <v>2.0712464534201693</v>
      </c>
      <c r="G2691" s="7">
        <v>9.6121545617197093</v>
      </c>
      <c r="H2691" s="7">
        <v>0.97650780863043118</v>
      </c>
      <c r="I2691" s="7">
        <v>8.9573439872819165</v>
      </c>
      <c r="J2691" s="7">
        <v>1.9765807635923462</v>
      </c>
      <c r="K2691" s="7">
        <v>9.1728339580251212</v>
      </c>
      <c r="L2691" s="7">
        <v>0.97650780863043118</v>
      </c>
      <c r="M2691" s="7" t="s">
        <v>684</v>
      </c>
      <c r="N2691" s="7" t="s">
        <v>721</v>
      </c>
      <c r="O2691" s="7" t="s">
        <v>686</v>
      </c>
    </row>
    <row r="2692" spans="2:15" ht="15">
      <c r="B2692" s="6" t="s">
        <v>72</v>
      </c>
      <c r="C2692" s="7" t="s">
        <v>699</v>
      </c>
      <c r="D2692" s="7" t="s">
        <v>661</v>
      </c>
      <c r="E2692" s="7">
        <v>9.3526997921391946</v>
      </c>
      <c r="F2692" s="7">
        <v>2.0638223253505021</v>
      </c>
      <c r="G2692" s="7">
        <v>9.5777009763562617</v>
      </c>
      <c r="H2692" s="7">
        <v>0.97650780863043118</v>
      </c>
      <c r="I2692" s="7">
        <v>8.9236997921391943</v>
      </c>
      <c r="J2692" s="7">
        <v>1.9691566355226822</v>
      </c>
      <c r="K2692" s="7">
        <v>9.1383803726616737</v>
      </c>
      <c r="L2692" s="7">
        <v>0.97650780863043118</v>
      </c>
      <c r="M2692" s="7" t="s">
        <v>684</v>
      </c>
      <c r="N2692" s="7" t="s">
        <v>721</v>
      </c>
      <c r="O2692" s="7" t="s">
        <v>686</v>
      </c>
    </row>
    <row r="2693" spans="2:15" ht="15">
      <c r="B2693" s="6" t="s">
        <v>72</v>
      </c>
      <c r="C2693" s="7" t="s">
        <v>700</v>
      </c>
      <c r="D2693" s="7" t="s">
        <v>661</v>
      </c>
      <c r="E2693" s="7">
        <v>9.3445133437805197</v>
      </c>
      <c r="F2693" s="7">
        <v>2.0620158549982626</v>
      </c>
      <c r="G2693" s="7">
        <v>9.5693175837337741</v>
      </c>
      <c r="H2693" s="7">
        <v>0.97650780863043118</v>
      </c>
      <c r="I2693" s="7">
        <v>8.9155133437805194</v>
      </c>
      <c r="J2693" s="7">
        <v>1.9673501651704413</v>
      </c>
      <c r="K2693" s="7">
        <v>9.129996980039186</v>
      </c>
      <c r="L2693" s="7">
        <v>0.97650780863043118</v>
      </c>
      <c r="M2693" s="7" t="s">
        <v>684</v>
      </c>
      <c r="N2693" s="7" t="s">
        <v>721</v>
      </c>
      <c r="O2693" s="7" t="s">
        <v>686</v>
      </c>
    </row>
    <row r="2694" spans="2:15" ht="15">
      <c r="B2694" s="6" t="s">
        <v>72</v>
      </c>
      <c r="C2694" s="7" t="s">
        <v>701</v>
      </c>
      <c r="D2694" s="7" t="s">
        <v>661</v>
      </c>
      <c r="E2694" s="7">
        <v>9.3363268954218483</v>
      </c>
      <c r="F2694" s="7">
        <v>2.0602093846460119</v>
      </c>
      <c r="G2694" s="7">
        <v>9.5609341911112882</v>
      </c>
      <c r="H2694" s="7">
        <v>0.97650780863043118</v>
      </c>
      <c r="I2694" s="7">
        <v>8.9073268954218481</v>
      </c>
      <c r="J2694" s="7">
        <v>1.9655436948181917</v>
      </c>
      <c r="K2694" s="7">
        <v>9.1216135874167001</v>
      </c>
      <c r="L2694" s="7">
        <v>0.97650780863043118</v>
      </c>
      <c r="M2694" s="7" t="s">
        <v>684</v>
      </c>
      <c r="N2694" s="7" t="s">
        <v>721</v>
      </c>
      <c r="O2694" s="7" t="s">
        <v>686</v>
      </c>
    </row>
    <row r="2695" spans="2:15" ht="15">
      <c r="B2695" s="6" t="s">
        <v>126</v>
      </c>
      <c r="C2695" s="7" t="s">
        <v>683</v>
      </c>
      <c r="D2695" s="7">
        <v>24.513506</v>
      </c>
      <c r="E2695" s="7">
        <v>32.816000000000003</v>
      </c>
      <c r="F2695" s="7">
        <v>10.090928131050676</v>
      </c>
      <c r="G2695" s="7">
        <v>34.332443643673692</v>
      </c>
      <c r="H2695" s="7">
        <v>0.95583059395910153</v>
      </c>
      <c r="I2695" s="7">
        <v>30.176300000000001</v>
      </c>
      <c r="J2695" s="7">
        <v>9.27921972699367</v>
      </c>
      <c r="K2695" s="7">
        <v>31.570761796824424</v>
      </c>
      <c r="L2695" s="7">
        <v>0.95583059395910153</v>
      </c>
      <c r="M2695" s="7" t="s">
        <v>684</v>
      </c>
      <c r="N2695" s="7" t="s">
        <v>721</v>
      </c>
      <c r="O2695" s="7" t="s">
        <v>686</v>
      </c>
    </row>
    <row r="2696" spans="2:15" ht="15">
      <c r="B2696" s="6" t="s">
        <v>126</v>
      </c>
      <c r="C2696" s="7" t="s">
        <v>687</v>
      </c>
      <c r="D2696" s="7">
        <v>30.774049999999999</v>
      </c>
      <c r="E2696" s="7">
        <v>32.232999999999997</v>
      </c>
      <c r="F2696" s="7">
        <v>8.9703732683460693</v>
      </c>
      <c r="G2696" s="7">
        <v>33.457942040320674</v>
      </c>
      <c r="H2696" s="7">
        <v>0.96338860176024932</v>
      </c>
      <c r="I2696" s="7">
        <v>29.592500000000001</v>
      </c>
      <c r="J2696" s="7">
        <v>8.2355279044312137</v>
      </c>
      <c r="K2696" s="7">
        <v>30.71709582813234</v>
      </c>
      <c r="L2696" s="7">
        <v>0.96338860176024932</v>
      </c>
      <c r="M2696" s="7" t="s">
        <v>684</v>
      </c>
      <c r="N2696" s="7" t="s">
        <v>721</v>
      </c>
      <c r="O2696" s="7" t="s">
        <v>686</v>
      </c>
    </row>
    <row r="2697" spans="2:15" ht="15">
      <c r="B2697" s="6" t="s">
        <v>126</v>
      </c>
      <c r="C2697" s="7" t="s">
        <v>688</v>
      </c>
      <c r="D2697" s="7">
        <v>29.494886000000001</v>
      </c>
      <c r="E2697" s="7">
        <v>32.954000000000001</v>
      </c>
      <c r="F2697" s="7">
        <v>9.5353673809501664</v>
      </c>
      <c r="G2697" s="7">
        <v>34.305820892228894</v>
      </c>
      <c r="H2697" s="7">
        <v>0.96059499941786519</v>
      </c>
      <c r="I2697" s="7">
        <v>30.313500000000001</v>
      </c>
      <c r="J2697" s="7">
        <v>8.7713284913040255</v>
      </c>
      <c r="K2697" s="7">
        <v>31.557003751185913</v>
      </c>
      <c r="L2697" s="7">
        <v>0.96059499941786519</v>
      </c>
      <c r="M2697" s="7" t="s">
        <v>684</v>
      </c>
      <c r="N2697" s="7" t="s">
        <v>721</v>
      </c>
      <c r="O2697" s="7" t="s">
        <v>686</v>
      </c>
    </row>
    <row r="2698" spans="2:15" ht="15">
      <c r="B2698" s="6" t="s">
        <v>126</v>
      </c>
      <c r="C2698" s="7" t="s">
        <v>689</v>
      </c>
      <c r="D2698" s="7">
        <v>31.097999999999999</v>
      </c>
      <c r="E2698" s="7">
        <v>32.817</v>
      </c>
      <c r="F2698" s="7">
        <v>9.3657765774556072</v>
      </c>
      <c r="G2698" s="7">
        <v>34.12730959069021</v>
      </c>
      <c r="H2698" s="7">
        <v>0.96160524792591162</v>
      </c>
      <c r="I2698" s="7">
        <v>30.177299999999999</v>
      </c>
      <c r="J2698" s="7">
        <v>8.6124219005652805</v>
      </c>
      <c r="K2698" s="7">
        <v>31.382212259229533</v>
      </c>
      <c r="L2698" s="7">
        <v>0.96160524792591162</v>
      </c>
      <c r="M2698" s="7" t="s">
        <v>684</v>
      </c>
      <c r="N2698" s="7" t="s">
        <v>721</v>
      </c>
      <c r="O2698" s="7" t="s">
        <v>686</v>
      </c>
    </row>
    <row r="2699" spans="2:15" ht="15">
      <c r="B2699" s="6" t="s">
        <v>126</v>
      </c>
      <c r="C2699" s="7" t="s">
        <v>690</v>
      </c>
      <c r="D2699" s="7">
        <v>32.671999999999997</v>
      </c>
      <c r="E2699" s="7">
        <v>34.296999999999997</v>
      </c>
      <c r="F2699" s="7">
        <v>8.8129403006826834</v>
      </c>
      <c r="G2699" s="7">
        <v>35.411186449247879</v>
      </c>
      <c r="H2699" s="7">
        <v>0.96853574926542607</v>
      </c>
      <c r="I2699" s="7">
        <v>31.206</v>
      </c>
      <c r="J2699" s="7">
        <v>8.0186784565152411</v>
      </c>
      <c r="K2699" s="7">
        <v>32.219770951839209</v>
      </c>
      <c r="L2699" s="7">
        <v>0.96853574926542607</v>
      </c>
      <c r="M2699" s="7" t="s">
        <v>684</v>
      </c>
      <c r="N2699" s="7" t="s">
        <v>721</v>
      </c>
      <c r="O2699" s="7" t="s">
        <v>686</v>
      </c>
    </row>
    <row r="2700" spans="2:15" ht="15">
      <c r="B2700" s="6" t="s">
        <v>126</v>
      </c>
      <c r="C2700" s="7" t="s">
        <v>691</v>
      </c>
      <c r="D2700" s="7">
        <v>36.067</v>
      </c>
      <c r="E2700" s="7">
        <v>32.786000000000001</v>
      </c>
      <c r="F2700" s="7">
        <v>8.5722839328735496</v>
      </c>
      <c r="G2700" s="7">
        <v>33.88813727288359</v>
      </c>
      <c r="H2700" s="7">
        <v>0.96747719522000719</v>
      </c>
      <c r="I2700" s="7">
        <v>29.68</v>
      </c>
      <c r="J2700" s="7">
        <v>7.7601838323579369</v>
      </c>
      <c r="K2700" s="7">
        <v>30.677725683498597</v>
      </c>
      <c r="L2700" s="7">
        <v>0.96747719522000719</v>
      </c>
      <c r="M2700" s="7" t="s">
        <v>684</v>
      </c>
      <c r="N2700" s="7" t="s">
        <v>721</v>
      </c>
      <c r="O2700" s="7" t="s">
        <v>686</v>
      </c>
    </row>
    <row r="2701" spans="2:15" ht="15">
      <c r="B2701" s="6" t="s">
        <v>126</v>
      </c>
      <c r="C2701" s="7" t="s">
        <v>692</v>
      </c>
      <c r="D2701" s="7" t="s">
        <v>661</v>
      </c>
      <c r="E2701" s="7">
        <v>32.625135826456756</v>
      </c>
      <c r="F2701" s="7">
        <v>8.5302241094659959</v>
      </c>
      <c r="G2701" s="7">
        <v>33.721865474087686</v>
      </c>
      <c r="H2701" s="7">
        <v>0.96747719522000719</v>
      </c>
      <c r="I2701" s="7">
        <v>29.519135826456754</v>
      </c>
      <c r="J2701" s="7">
        <v>7.718124008950384</v>
      </c>
      <c r="K2701" s="7">
        <v>30.511453884702693</v>
      </c>
      <c r="L2701" s="7">
        <v>0.96747719522000719</v>
      </c>
      <c r="M2701" s="7" t="s">
        <v>684</v>
      </c>
      <c r="N2701" s="7" t="s">
        <v>721</v>
      </c>
      <c r="O2701" s="7" t="s">
        <v>686</v>
      </c>
    </row>
    <row r="2702" spans="2:15" ht="15">
      <c r="B2702" s="6" t="s">
        <v>126</v>
      </c>
      <c r="C2702" s="7" t="s">
        <v>693</v>
      </c>
      <c r="D2702" s="7" t="s">
        <v>661</v>
      </c>
      <c r="E2702" s="7">
        <v>32.458494682570674</v>
      </c>
      <c r="F2702" s="7">
        <v>8.4866538294595877</v>
      </c>
      <c r="G2702" s="7">
        <v>33.549622505768227</v>
      </c>
      <c r="H2702" s="7">
        <v>0.96747719522000719</v>
      </c>
      <c r="I2702" s="7">
        <v>29.352494682570676</v>
      </c>
      <c r="J2702" s="7">
        <v>7.6745537289439696</v>
      </c>
      <c r="K2702" s="7">
        <v>30.339210916383234</v>
      </c>
      <c r="L2702" s="7">
        <v>0.96747719522000719</v>
      </c>
      <c r="M2702" s="7" t="s">
        <v>684</v>
      </c>
      <c r="N2702" s="7" t="s">
        <v>721</v>
      </c>
      <c r="O2702" s="7" t="s">
        <v>686</v>
      </c>
    </row>
    <row r="2703" spans="2:15" ht="15">
      <c r="B2703" s="6" t="s">
        <v>126</v>
      </c>
      <c r="C2703" s="7" t="s">
        <v>694</v>
      </c>
      <c r="D2703" s="7" t="s">
        <v>661</v>
      </c>
      <c r="E2703" s="7">
        <v>32.281492993501807</v>
      </c>
      <c r="F2703" s="7">
        <v>8.4403746634955681</v>
      </c>
      <c r="G2703" s="7">
        <v>33.366670711200484</v>
      </c>
      <c r="H2703" s="7">
        <v>0.96747719522000719</v>
      </c>
      <c r="I2703" s="7">
        <v>29.175492993501802</v>
      </c>
      <c r="J2703" s="7">
        <v>7.6282745629799447</v>
      </c>
      <c r="K2703" s="7">
        <v>30.156259121815484</v>
      </c>
      <c r="L2703" s="7">
        <v>0.96747719522000719</v>
      </c>
      <c r="M2703" s="7" t="s">
        <v>684</v>
      </c>
      <c r="N2703" s="7" t="s">
        <v>721</v>
      </c>
      <c r="O2703" s="7" t="s">
        <v>686</v>
      </c>
    </row>
    <row r="2704" spans="2:15" ht="15">
      <c r="B2704" s="6" t="s">
        <v>126</v>
      </c>
      <c r="C2704" s="7" t="s">
        <v>695</v>
      </c>
      <c r="D2704" s="7" t="s">
        <v>661</v>
      </c>
      <c r="E2704" s="7">
        <v>32.123723640320492</v>
      </c>
      <c r="F2704" s="7">
        <v>8.3991240171411619</v>
      </c>
      <c r="G2704" s="7">
        <v>33.203597768540128</v>
      </c>
      <c r="H2704" s="7">
        <v>0.96747719522000719</v>
      </c>
      <c r="I2704" s="7">
        <v>29.017723640320494</v>
      </c>
      <c r="J2704" s="7">
        <v>7.5870239166255287</v>
      </c>
      <c r="K2704" s="7">
        <v>29.993186179155135</v>
      </c>
      <c r="L2704" s="7">
        <v>0.96747719522000719</v>
      </c>
      <c r="M2704" s="7" t="s">
        <v>684</v>
      </c>
      <c r="N2704" s="7" t="s">
        <v>721</v>
      </c>
      <c r="O2704" s="7" t="s">
        <v>686</v>
      </c>
    </row>
    <row r="2705" spans="2:15" ht="15">
      <c r="B2705" s="6" t="s">
        <v>126</v>
      </c>
      <c r="C2705" s="7" t="s">
        <v>696</v>
      </c>
      <c r="D2705" s="7" t="s">
        <v>661</v>
      </c>
      <c r="E2705" s="7">
        <v>31.969640164728119</v>
      </c>
      <c r="F2705" s="7">
        <v>8.3588370866786992</v>
      </c>
      <c r="G2705" s="7">
        <v>33.0443346082779</v>
      </c>
      <c r="H2705" s="7">
        <v>0.96747719522000719</v>
      </c>
      <c r="I2705" s="7">
        <v>28.863640164728114</v>
      </c>
      <c r="J2705" s="7">
        <v>7.5467369861630722</v>
      </c>
      <c r="K2705" s="7">
        <v>29.8339230188929</v>
      </c>
      <c r="L2705" s="7">
        <v>0.96747719522000719</v>
      </c>
      <c r="M2705" s="7" t="s">
        <v>684</v>
      </c>
      <c r="N2705" s="7" t="s">
        <v>721</v>
      </c>
      <c r="O2705" s="7" t="s">
        <v>686</v>
      </c>
    </row>
    <row r="2706" spans="2:15" ht="15">
      <c r="B2706" s="6" t="s">
        <v>126</v>
      </c>
      <c r="C2706" s="7" t="s">
        <v>697</v>
      </c>
      <c r="D2706" s="7" t="s">
        <v>661</v>
      </c>
      <c r="E2706" s="7">
        <v>31.823819344094296</v>
      </c>
      <c r="F2706" s="7">
        <v>8.3207105241886925</v>
      </c>
      <c r="G2706" s="7">
        <v>32.893611861163784</v>
      </c>
      <c r="H2706" s="7">
        <v>0.96747719522000719</v>
      </c>
      <c r="I2706" s="7">
        <v>28.717819344094295</v>
      </c>
      <c r="J2706" s="7">
        <v>7.5086104236730664</v>
      </c>
      <c r="K2706" s="7">
        <v>29.683200271778787</v>
      </c>
      <c r="L2706" s="7">
        <v>0.96747719522000719</v>
      </c>
      <c r="M2706" s="7" t="s">
        <v>684</v>
      </c>
      <c r="N2706" s="7" t="s">
        <v>721</v>
      </c>
      <c r="O2706" s="7" t="s">
        <v>686</v>
      </c>
    </row>
    <row r="2707" spans="2:15" ht="15">
      <c r="B2707" s="6" t="s">
        <v>126</v>
      </c>
      <c r="C2707" s="7" t="s">
        <v>698</v>
      </c>
      <c r="D2707" s="7" t="s">
        <v>661</v>
      </c>
      <c r="E2707" s="7">
        <v>31.68599423181897</v>
      </c>
      <c r="F2707" s="7">
        <v>8.2846745333540497</v>
      </c>
      <c r="G2707" s="7">
        <v>32.751153606895592</v>
      </c>
      <c r="H2707" s="7">
        <v>0.96747719522000719</v>
      </c>
      <c r="I2707" s="7">
        <v>28.579994231818969</v>
      </c>
      <c r="J2707" s="7">
        <v>7.4725744328384192</v>
      </c>
      <c r="K2707" s="7">
        <v>29.540742017510595</v>
      </c>
      <c r="L2707" s="7">
        <v>0.96747719522000719</v>
      </c>
      <c r="M2707" s="7" t="s">
        <v>684</v>
      </c>
      <c r="N2707" s="7" t="s">
        <v>721</v>
      </c>
      <c r="O2707" s="7" t="s">
        <v>686</v>
      </c>
    </row>
    <row r="2708" spans="2:15" ht="15">
      <c r="B2708" s="6" t="s">
        <v>126</v>
      </c>
      <c r="C2708" s="7" t="s">
        <v>699</v>
      </c>
      <c r="D2708" s="7" t="s">
        <v>661</v>
      </c>
      <c r="E2708" s="7">
        <v>31.573032080127817</v>
      </c>
      <c r="F2708" s="7">
        <v>8.2551392549436091</v>
      </c>
      <c r="G2708" s="7">
        <v>32.634394108843068</v>
      </c>
      <c r="H2708" s="7">
        <v>0.96747719522000719</v>
      </c>
      <c r="I2708" s="7">
        <v>28.467032080127819</v>
      </c>
      <c r="J2708" s="7">
        <v>7.4430391544279839</v>
      </c>
      <c r="K2708" s="7">
        <v>29.423982519458075</v>
      </c>
      <c r="L2708" s="7">
        <v>0.96747719522000719</v>
      </c>
      <c r="M2708" s="7" t="s">
        <v>684</v>
      </c>
      <c r="N2708" s="7" t="s">
        <v>721</v>
      </c>
      <c r="O2708" s="7" t="s">
        <v>686</v>
      </c>
    </row>
    <row r="2709" spans="2:15" ht="15">
      <c r="B2709" s="6" t="s">
        <v>126</v>
      </c>
      <c r="C2709" s="7" t="s">
        <v>700</v>
      </c>
      <c r="D2709" s="7" t="s">
        <v>661</v>
      </c>
      <c r="E2709" s="7">
        <v>31.557504643364357</v>
      </c>
      <c r="F2709" s="7">
        <v>8.2510794246292694</v>
      </c>
      <c r="G2709" s="7">
        <v>32.618344700298685</v>
      </c>
      <c r="H2709" s="7">
        <v>0.96747719522000719</v>
      </c>
      <c r="I2709" s="7">
        <v>28.451504643364355</v>
      </c>
      <c r="J2709" s="7">
        <v>7.4389793241136406</v>
      </c>
      <c r="K2709" s="7">
        <v>29.407933110913689</v>
      </c>
      <c r="L2709" s="7">
        <v>0.96747719522000719</v>
      </c>
      <c r="M2709" s="7" t="s">
        <v>684</v>
      </c>
      <c r="N2709" s="7" t="s">
        <v>721</v>
      </c>
      <c r="O2709" s="7" t="s">
        <v>686</v>
      </c>
    </row>
    <row r="2710" spans="2:15" ht="15">
      <c r="B2710" s="6" t="s">
        <v>126</v>
      </c>
      <c r="C2710" s="7" t="s">
        <v>701</v>
      </c>
      <c r="D2710" s="7" t="s">
        <v>661</v>
      </c>
      <c r="E2710" s="7">
        <v>31.54197720660089</v>
      </c>
      <c r="F2710" s="7">
        <v>8.2470195943149207</v>
      </c>
      <c r="G2710" s="7">
        <v>32.602295291754295</v>
      </c>
      <c r="H2710" s="7">
        <v>0.96747719522000719</v>
      </c>
      <c r="I2710" s="7">
        <v>28.435977206600889</v>
      </c>
      <c r="J2710" s="7">
        <v>7.4349194937992902</v>
      </c>
      <c r="K2710" s="7">
        <v>29.391883702369299</v>
      </c>
      <c r="L2710" s="7">
        <v>0.96747719522000719</v>
      </c>
      <c r="M2710" s="7" t="s">
        <v>684</v>
      </c>
      <c r="N2710" s="7" t="s">
        <v>721</v>
      </c>
      <c r="O2710" s="7" t="s">
        <v>686</v>
      </c>
    </row>
    <row r="2711" spans="2:15" ht="15">
      <c r="B2711" s="6" t="s">
        <v>611</v>
      </c>
      <c r="C2711" s="7" t="s">
        <v>683</v>
      </c>
      <c r="D2711" s="7">
        <v>6.9753485</v>
      </c>
      <c r="E2711" s="7">
        <v>6.4344301000000002</v>
      </c>
      <c r="F2711" s="7">
        <v>2.6932500783748696</v>
      </c>
      <c r="G2711" s="7">
        <v>6.9753485</v>
      </c>
      <c r="H2711" s="7">
        <v>0.92245284948845208</v>
      </c>
      <c r="I2711" s="7">
        <v>6.4344301000000002</v>
      </c>
      <c r="J2711" s="7">
        <v>2.6932500783748696</v>
      </c>
      <c r="K2711" s="7">
        <v>6.9753485</v>
      </c>
      <c r="L2711" s="7">
        <v>0.92245284948845208</v>
      </c>
      <c r="M2711" s="7" t="s">
        <v>703</v>
      </c>
      <c r="N2711" s="7" t="s">
        <v>721</v>
      </c>
      <c r="O2711" s="7" t="s">
        <v>686</v>
      </c>
    </row>
    <row r="2712" spans="2:15" ht="15">
      <c r="B2712" s="6" t="s">
        <v>611</v>
      </c>
      <c r="C2712" s="7" t="s">
        <v>687</v>
      </c>
      <c r="D2712" s="7">
        <v>7.3751078000000003</v>
      </c>
      <c r="E2712" s="7">
        <v>6.7563399999999998</v>
      </c>
      <c r="F2712" s="7">
        <v>2.9570398823859052</v>
      </c>
      <c r="G2712" s="7">
        <v>7.3751078000000003</v>
      </c>
      <c r="H2712" s="7">
        <v>0.91610050771054485</v>
      </c>
      <c r="I2712" s="7">
        <v>6.7563399999999998</v>
      </c>
      <c r="J2712" s="7">
        <v>2.9570398823859052</v>
      </c>
      <c r="K2712" s="7">
        <v>7.3751078000000003</v>
      </c>
      <c r="L2712" s="7">
        <v>0.91610050771054485</v>
      </c>
      <c r="M2712" s="7" t="s">
        <v>703</v>
      </c>
      <c r="N2712" s="7" t="s">
        <v>721</v>
      </c>
      <c r="O2712" s="7" t="s">
        <v>686</v>
      </c>
    </row>
    <row r="2713" spans="2:15" ht="15">
      <c r="B2713" s="6" t="s">
        <v>611</v>
      </c>
      <c r="C2713" s="7" t="s">
        <v>688</v>
      </c>
      <c r="D2713" s="7">
        <v>7.1204872000000003</v>
      </c>
      <c r="E2713" s="7">
        <v>6.5376500999999996</v>
      </c>
      <c r="F2713" s="7">
        <v>2.8214303350134031</v>
      </c>
      <c r="G2713" s="7">
        <v>7.1204872000000003</v>
      </c>
      <c r="H2713" s="7">
        <v>0.91814645773115067</v>
      </c>
      <c r="I2713" s="7">
        <v>6.5376500999999996</v>
      </c>
      <c r="J2713" s="7">
        <v>2.8214303350134031</v>
      </c>
      <c r="K2713" s="7">
        <v>7.1204872000000003</v>
      </c>
      <c r="L2713" s="7">
        <v>0.91814645773115067</v>
      </c>
      <c r="M2713" s="7" t="s">
        <v>703</v>
      </c>
      <c r="N2713" s="7" t="s">
        <v>721</v>
      </c>
      <c r="O2713" s="7" t="s">
        <v>686</v>
      </c>
    </row>
    <row r="2714" spans="2:15" ht="15">
      <c r="B2714" s="6" t="s">
        <v>611</v>
      </c>
      <c r="C2714" s="7" t="s">
        <v>689</v>
      </c>
      <c r="D2714" s="7">
        <v>7.2489999999999997</v>
      </c>
      <c r="E2714" s="7">
        <v>6.5389999999999997</v>
      </c>
      <c r="F2714" s="7">
        <v>3.1288144719685755</v>
      </c>
      <c r="G2714" s="7">
        <v>7.2489999999999997</v>
      </c>
      <c r="H2714" s="7">
        <v>0.90205545592495517</v>
      </c>
      <c r="I2714" s="7">
        <v>6.5389999999999997</v>
      </c>
      <c r="J2714" s="7">
        <v>3.1288144719685755</v>
      </c>
      <c r="K2714" s="7">
        <v>7.2489999999999997</v>
      </c>
      <c r="L2714" s="7">
        <v>0.90205545592495517</v>
      </c>
      <c r="M2714" s="7" t="s">
        <v>703</v>
      </c>
      <c r="N2714" s="7" t="s">
        <v>721</v>
      </c>
      <c r="O2714" s="7" t="s">
        <v>686</v>
      </c>
    </row>
    <row r="2715" spans="2:15" ht="15">
      <c r="B2715" s="6" t="s">
        <v>611</v>
      </c>
      <c r="C2715" s="7" t="s">
        <v>690</v>
      </c>
      <c r="D2715" s="7">
        <v>7.4710000000000001</v>
      </c>
      <c r="E2715" s="7">
        <v>6.7510000000000003</v>
      </c>
      <c r="F2715" s="7">
        <v>3.1999749999023419</v>
      </c>
      <c r="G2715" s="7">
        <v>7.4710000000000001</v>
      </c>
      <c r="H2715" s="7">
        <v>0.90362735912193815</v>
      </c>
      <c r="I2715" s="7">
        <v>6.7510000000000003</v>
      </c>
      <c r="J2715" s="7">
        <v>3.1999749999023419</v>
      </c>
      <c r="K2715" s="7">
        <v>7.4710000000000001</v>
      </c>
      <c r="L2715" s="7">
        <v>0.90362735912193815</v>
      </c>
      <c r="M2715" s="7" t="s">
        <v>703</v>
      </c>
      <c r="N2715" s="7" t="s">
        <v>721</v>
      </c>
      <c r="O2715" s="7" t="s">
        <v>686</v>
      </c>
    </row>
    <row r="2716" spans="2:15" ht="15">
      <c r="B2716" s="6" t="s">
        <v>611</v>
      </c>
      <c r="C2716" s="7" t="s">
        <v>691</v>
      </c>
      <c r="D2716" s="7">
        <v>7.2729999999999997</v>
      </c>
      <c r="E2716" s="7">
        <v>6.6289999999999996</v>
      </c>
      <c r="F2716" s="7">
        <v>2.9921376973662159</v>
      </c>
      <c r="G2716" s="7">
        <v>7.2729999999999997</v>
      </c>
      <c r="H2716" s="7">
        <v>0.91145332050048122</v>
      </c>
      <c r="I2716" s="7">
        <v>6.6289999999999996</v>
      </c>
      <c r="J2716" s="7">
        <v>2.9921376973662159</v>
      </c>
      <c r="K2716" s="7">
        <v>7.2729999999999997</v>
      </c>
      <c r="L2716" s="7">
        <v>0.91145332050048122</v>
      </c>
      <c r="M2716" s="7" t="s">
        <v>703</v>
      </c>
      <c r="N2716" s="7" t="s">
        <v>721</v>
      </c>
      <c r="O2716" s="7" t="s">
        <v>686</v>
      </c>
    </row>
    <row r="2717" spans="2:15" ht="15">
      <c r="B2717" s="6" t="s">
        <v>611</v>
      </c>
      <c r="C2717" s="7" t="s">
        <v>692</v>
      </c>
      <c r="D2717" s="7" t="s">
        <v>661</v>
      </c>
      <c r="E2717" s="7">
        <v>6.6289999999999996</v>
      </c>
      <c r="F2717" s="7">
        <v>2.9755766716140526</v>
      </c>
      <c r="G2717" s="7">
        <v>7.2662024145115689</v>
      </c>
      <c r="H2717" s="7">
        <v>0.9123059917462536</v>
      </c>
      <c r="I2717" s="7">
        <v>6.6289999999999996</v>
      </c>
      <c r="J2717" s="7">
        <v>2.9755766716140526</v>
      </c>
      <c r="K2717" s="7">
        <v>7.2662024145115689</v>
      </c>
      <c r="L2717" s="7">
        <v>0.9123059917462536</v>
      </c>
      <c r="M2717" s="7" t="s">
        <v>703</v>
      </c>
      <c r="N2717" s="7" t="s">
        <v>721</v>
      </c>
      <c r="O2717" s="7" t="s">
        <v>686</v>
      </c>
    </row>
    <row r="2718" spans="2:15" ht="15">
      <c r="B2718" s="6" t="s">
        <v>611</v>
      </c>
      <c r="C2718" s="7" t="s">
        <v>693</v>
      </c>
      <c r="D2718" s="7" t="s">
        <v>661</v>
      </c>
      <c r="E2718" s="7">
        <v>6.6289999999999996</v>
      </c>
      <c r="F2718" s="7">
        <v>2.9755766716140526</v>
      </c>
      <c r="G2718" s="7">
        <v>7.2662024145115689</v>
      </c>
      <c r="H2718" s="7">
        <v>0.9123059917462536</v>
      </c>
      <c r="I2718" s="7">
        <v>6.6289999999999996</v>
      </c>
      <c r="J2718" s="7">
        <v>2.9755766716140526</v>
      </c>
      <c r="K2718" s="7">
        <v>7.2662024145115689</v>
      </c>
      <c r="L2718" s="7">
        <v>0.9123059917462536</v>
      </c>
      <c r="M2718" s="7" t="s">
        <v>703</v>
      </c>
      <c r="N2718" s="7" t="s">
        <v>721</v>
      </c>
      <c r="O2718" s="7" t="s">
        <v>686</v>
      </c>
    </row>
    <row r="2719" spans="2:15" ht="15">
      <c r="B2719" s="6" t="s">
        <v>611</v>
      </c>
      <c r="C2719" s="7" t="s">
        <v>694</v>
      </c>
      <c r="D2719" s="7" t="s">
        <v>661</v>
      </c>
      <c r="E2719" s="7">
        <v>6.6289999999999996</v>
      </c>
      <c r="F2719" s="7">
        <v>2.9755766716140526</v>
      </c>
      <c r="G2719" s="7">
        <v>7.2662024145115689</v>
      </c>
      <c r="H2719" s="7">
        <v>0.9123059917462536</v>
      </c>
      <c r="I2719" s="7">
        <v>6.6289999999999996</v>
      </c>
      <c r="J2719" s="7">
        <v>2.9755766716140526</v>
      </c>
      <c r="K2719" s="7">
        <v>7.2662024145115689</v>
      </c>
      <c r="L2719" s="7">
        <v>0.9123059917462536</v>
      </c>
      <c r="M2719" s="7" t="s">
        <v>703</v>
      </c>
      <c r="N2719" s="7" t="s">
        <v>721</v>
      </c>
      <c r="O2719" s="7" t="s">
        <v>686</v>
      </c>
    </row>
    <row r="2720" spans="2:15" ht="15">
      <c r="B2720" s="6" t="s">
        <v>611</v>
      </c>
      <c r="C2720" s="7" t="s">
        <v>695</v>
      </c>
      <c r="D2720" s="7" t="s">
        <v>661</v>
      </c>
      <c r="E2720" s="7">
        <v>6.6289999999999996</v>
      </c>
      <c r="F2720" s="7">
        <v>2.9755766716140526</v>
      </c>
      <c r="G2720" s="7">
        <v>7.2662024145115689</v>
      </c>
      <c r="H2720" s="7">
        <v>0.9123059917462536</v>
      </c>
      <c r="I2720" s="7">
        <v>6.6289999999999996</v>
      </c>
      <c r="J2720" s="7">
        <v>2.9755766716140526</v>
      </c>
      <c r="K2720" s="7">
        <v>7.2662024145115689</v>
      </c>
      <c r="L2720" s="7">
        <v>0.9123059917462536</v>
      </c>
      <c r="M2720" s="7" t="s">
        <v>703</v>
      </c>
      <c r="N2720" s="7" t="s">
        <v>721</v>
      </c>
      <c r="O2720" s="7" t="s">
        <v>686</v>
      </c>
    </row>
    <row r="2721" spans="2:15" ht="15">
      <c r="B2721" s="6" t="s">
        <v>611</v>
      </c>
      <c r="C2721" s="7" t="s">
        <v>696</v>
      </c>
      <c r="D2721" s="7" t="s">
        <v>661</v>
      </c>
      <c r="E2721" s="7">
        <v>6.6289999999999996</v>
      </c>
      <c r="F2721" s="7">
        <v>2.9755766716140526</v>
      </c>
      <c r="G2721" s="7">
        <v>7.2662024145115689</v>
      </c>
      <c r="H2721" s="7">
        <v>0.9123059917462536</v>
      </c>
      <c r="I2721" s="7">
        <v>6.6289999999999996</v>
      </c>
      <c r="J2721" s="7">
        <v>2.9755766716140526</v>
      </c>
      <c r="K2721" s="7">
        <v>7.2662024145115689</v>
      </c>
      <c r="L2721" s="7">
        <v>0.9123059917462536</v>
      </c>
      <c r="M2721" s="7" t="s">
        <v>703</v>
      </c>
      <c r="N2721" s="7" t="s">
        <v>721</v>
      </c>
      <c r="O2721" s="7" t="s">
        <v>686</v>
      </c>
    </row>
    <row r="2722" spans="2:15" ht="15">
      <c r="B2722" s="6" t="s">
        <v>611</v>
      </c>
      <c r="C2722" s="7" t="s">
        <v>697</v>
      </c>
      <c r="D2722" s="7" t="s">
        <v>661</v>
      </c>
      <c r="E2722" s="7">
        <v>6.6289999999999996</v>
      </c>
      <c r="F2722" s="7">
        <v>2.9755766716140526</v>
      </c>
      <c r="G2722" s="7">
        <v>7.2662024145115689</v>
      </c>
      <c r="H2722" s="7">
        <v>0.9123059917462536</v>
      </c>
      <c r="I2722" s="7">
        <v>6.6289999999999996</v>
      </c>
      <c r="J2722" s="7">
        <v>2.9755766716140526</v>
      </c>
      <c r="K2722" s="7">
        <v>7.2662024145115689</v>
      </c>
      <c r="L2722" s="7">
        <v>0.9123059917462536</v>
      </c>
      <c r="M2722" s="7" t="s">
        <v>703</v>
      </c>
      <c r="N2722" s="7" t="s">
        <v>721</v>
      </c>
      <c r="O2722" s="7" t="s">
        <v>686</v>
      </c>
    </row>
    <row r="2723" spans="2:15" ht="15">
      <c r="B2723" s="6" t="s">
        <v>611</v>
      </c>
      <c r="C2723" s="7" t="s">
        <v>698</v>
      </c>
      <c r="D2723" s="7" t="s">
        <v>661</v>
      </c>
      <c r="E2723" s="7">
        <v>6.6289999999999996</v>
      </c>
      <c r="F2723" s="7">
        <v>2.9755766716140526</v>
      </c>
      <c r="G2723" s="7">
        <v>7.2662024145115689</v>
      </c>
      <c r="H2723" s="7">
        <v>0.9123059917462536</v>
      </c>
      <c r="I2723" s="7">
        <v>6.6289999999999996</v>
      </c>
      <c r="J2723" s="7">
        <v>2.9755766716140526</v>
      </c>
      <c r="K2723" s="7">
        <v>7.2662024145115689</v>
      </c>
      <c r="L2723" s="7">
        <v>0.9123059917462536</v>
      </c>
      <c r="M2723" s="7" t="s">
        <v>703</v>
      </c>
      <c r="N2723" s="7" t="s">
        <v>721</v>
      </c>
      <c r="O2723" s="7" t="s">
        <v>686</v>
      </c>
    </row>
    <row r="2724" spans="2:15" ht="15">
      <c r="B2724" s="6" t="s">
        <v>611</v>
      </c>
      <c r="C2724" s="7" t="s">
        <v>699</v>
      </c>
      <c r="D2724" s="7" t="s">
        <v>661</v>
      </c>
      <c r="E2724" s="7">
        <v>6.6289999999999996</v>
      </c>
      <c r="F2724" s="7">
        <v>2.9755766716140526</v>
      </c>
      <c r="G2724" s="7">
        <v>7.2662024145115689</v>
      </c>
      <c r="H2724" s="7">
        <v>0.9123059917462536</v>
      </c>
      <c r="I2724" s="7">
        <v>6.6289999999999996</v>
      </c>
      <c r="J2724" s="7">
        <v>2.9755766716140526</v>
      </c>
      <c r="K2724" s="7">
        <v>7.2662024145115689</v>
      </c>
      <c r="L2724" s="7">
        <v>0.9123059917462536</v>
      </c>
      <c r="M2724" s="7" t="s">
        <v>703</v>
      </c>
      <c r="N2724" s="7" t="s">
        <v>721</v>
      </c>
      <c r="O2724" s="7" t="s">
        <v>686</v>
      </c>
    </row>
    <row r="2725" spans="2:15" ht="15">
      <c r="B2725" s="6" t="s">
        <v>611</v>
      </c>
      <c r="C2725" s="7" t="s">
        <v>700</v>
      </c>
      <c r="D2725" s="7" t="s">
        <v>661</v>
      </c>
      <c r="E2725" s="7">
        <v>6.6289999999999996</v>
      </c>
      <c r="F2725" s="7">
        <v>2.9755766716140526</v>
      </c>
      <c r="G2725" s="7">
        <v>7.2662024145115689</v>
      </c>
      <c r="H2725" s="7">
        <v>0.9123059917462536</v>
      </c>
      <c r="I2725" s="7">
        <v>6.6289999999999996</v>
      </c>
      <c r="J2725" s="7">
        <v>2.9755766716140526</v>
      </c>
      <c r="K2725" s="7">
        <v>7.2662024145115689</v>
      </c>
      <c r="L2725" s="7">
        <v>0.9123059917462536</v>
      </c>
      <c r="M2725" s="7" t="s">
        <v>703</v>
      </c>
      <c r="N2725" s="7" t="s">
        <v>721</v>
      </c>
      <c r="O2725" s="7" t="s">
        <v>686</v>
      </c>
    </row>
    <row r="2726" spans="2:15" ht="15">
      <c r="B2726" s="6" t="s">
        <v>611</v>
      </c>
      <c r="C2726" s="7" t="s">
        <v>701</v>
      </c>
      <c r="D2726" s="7" t="s">
        <v>661</v>
      </c>
      <c r="E2726" s="7">
        <v>6.6289999999999996</v>
      </c>
      <c r="F2726" s="7">
        <v>2.9755766716140526</v>
      </c>
      <c r="G2726" s="7">
        <v>7.2662024145115689</v>
      </c>
      <c r="H2726" s="7">
        <v>0.9123059917462536</v>
      </c>
      <c r="I2726" s="7">
        <v>6.6289999999999996</v>
      </c>
      <c r="J2726" s="7">
        <v>2.9755766716140526</v>
      </c>
      <c r="K2726" s="7">
        <v>7.2662024145115689</v>
      </c>
      <c r="L2726" s="7">
        <v>0.9123059917462536</v>
      </c>
      <c r="M2726" s="7" t="s">
        <v>703</v>
      </c>
      <c r="N2726" s="7" t="s">
        <v>721</v>
      </c>
      <c r="O2726" s="7" t="s">
        <v>686</v>
      </c>
    </row>
    <row r="2727" spans="2:15" ht="15">
      <c r="B2727" s="6" t="s">
        <v>155</v>
      </c>
      <c r="C2727" s="7" t="s">
        <v>683</v>
      </c>
      <c r="D2727" s="7">
        <v>30.215800999999999</v>
      </c>
      <c r="E2727" s="7">
        <v>38.68</v>
      </c>
      <c r="F2727" s="7">
        <v>5.1449472541546948</v>
      </c>
      <c r="G2727" s="7">
        <v>39.020672498664524</v>
      </c>
      <c r="H2727" s="7">
        <v>0.99126943548509616</v>
      </c>
      <c r="I2727" s="7">
        <v>35.592399999999998</v>
      </c>
      <c r="J2727" s="7">
        <v>4.7342559629983425</v>
      </c>
      <c r="K2727" s="7">
        <v>35.905878589489845</v>
      </c>
      <c r="L2727" s="7">
        <v>0.99126943548509616</v>
      </c>
      <c r="M2727" s="7" t="s">
        <v>684</v>
      </c>
      <c r="N2727" s="7" t="s">
        <v>721</v>
      </c>
      <c r="O2727" s="7" t="s">
        <v>686</v>
      </c>
    </row>
    <row r="2728" spans="2:15" ht="15">
      <c r="B2728" s="6" t="s">
        <v>155</v>
      </c>
      <c r="C2728" s="7" t="s">
        <v>687</v>
      </c>
      <c r="D2728" s="7">
        <v>38.279601999999997</v>
      </c>
      <c r="E2728" s="7">
        <v>37.908999999999999</v>
      </c>
      <c r="F2728" s="7">
        <v>11.526719781879383</v>
      </c>
      <c r="G2728" s="7">
        <v>39.622689837137123</v>
      </c>
      <c r="H2728" s="7">
        <v>0.95674978543402833</v>
      </c>
      <c r="I2728" s="7">
        <v>34.8217</v>
      </c>
      <c r="J2728" s="7">
        <v>10.587986447246552</v>
      </c>
      <c r="K2728" s="7">
        <v>36.395827341840665</v>
      </c>
      <c r="L2728" s="7">
        <v>0.95674978543402833</v>
      </c>
      <c r="M2728" s="7" t="s">
        <v>684</v>
      </c>
      <c r="N2728" s="7" t="s">
        <v>721</v>
      </c>
      <c r="O2728" s="7" t="s">
        <v>686</v>
      </c>
    </row>
    <row r="2729" spans="2:15" ht="15">
      <c r="B2729" s="6" t="s">
        <v>155</v>
      </c>
      <c r="C2729" s="7" t="s">
        <v>688</v>
      </c>
      <c r="D2729" s="7">
        <v>31.424752999999999</v>
      </c>
      <c r="E2729" s="7">
        <v>37.024999999999999</v>
      </c>
      <c r="F2729" s="7">
        <v>10.90704829675547</v>
      </c>
      <c r="G2729" s="7">
        <v>38.598113005013033</v>
      </c>
      <c r="H2729" s="7">
        <v>0.95924378466872917</v>
      </c>
      <c r="I2729" s="7">
        <v>33.938000000000002</v>
      </c>
      <c r="J2729" s="7">
        <v>9.9976611774554254</v>
      </c>
      <c r="K2729" s="7">
        <v>35.379952982150776</v>
      </c>
      <c r="L2729" s="7">
        <v>0.95924378466872917</v>
      </c>
      <c r="M2729" s="7" t="s">
        <v>684</v>
      </c>
      <c r="N2729" s="7" t="s">
        <v>721</v>
      </c>
      <c r="O2729" s="7" t="s">
        <v>686</v>
      </c>
    </row>
    <row r="2730" spans="2:15" ht="15">
      <c r="B2730" s="6" t="s">
        <v>155</v>
      </c>
      <c r="C2730" s="7" t="s">
        <v>689</v>
      </c>
      <c r="D2730" s="7">
        <v>34.340000000000003</v>
      </c>
      <c r="E2730" s="7">
        <v>36.427</v>
      </c>
      <c r="F2730" s="7">
        <v>9.9778314046671177</v>
      </c>
      <c r="G2730" s="7">
        <v>37.768815821256048</v>
      </c>
      <c r="H2730" s="7">
        <v>0.9644729178800231</v>
      </c>
      <c r="I2730" s="7">
        <v>33.339799999999997</v>
      </c>
      <c r="J2730" s="7">
        <v>9.1322069746429744</v>
      </c>
      <c r="K2730" s="7">
        <v>34.567896497584542</v>
      </c>
      <c r="L2730" s="7">
        <v>0.9644729178800231</v>
      </c>
      <c r="M2730" s="7" t="s">
        <v>684</v>
      </c>
      <c r="N2730" s="7" t="s">
        <v>721</v>
      </c>
      <c r="O2730" s="7" t="s">
        <v>686</v>
      </c>
    </row>
    <row r="2731" spans="2:15" ht="15">
      <c r="B2731" s="6" t="s">
        <v>155</v>
      </c>
      <c r="C2731" s="7" t="s">
        <v>690</v>
      </c>
      <c r="D2731" s="7">
        <v>35.470999999999997</v>
      </c>
      <c r="E2731" s="7">
        <v>38.828000000000003</v>
      </c>
      <c r="F2731" s="7">
        <v>4.2132361301833186</v>
      </c>
      <c r="G2731" s="7">
        <v>39.055920712341198</v>
      </c>
      <c r="H2731" s="7">
        <v>0.99416424684953919</v>
      </c>
      <c r="I2731" s="7">
        <v>35.36</v>
      </c>
      <c r="J2731" s="7">
        <v>3.836922570394584</v>
      </c>
      <c r="K2731" s="7">
        <v>35.56756352087114</v>
      </c>
      <c r="L2731" s="7">
        <v>0.99416424684953919</v>
      </c>
      <c r="M2731" s="7" t="s">
        <v>684</v>
      </c>
      <c r="N2731" s="7" t="s">
        <v>721</v>
      </c>
      <c r="O2731" s="7" t="s">
        <v>686</v>
      </c>
    </row>
    <row r="2732" spans="2:15" ht="15">
      <c r="B2732" s="6" t="s">
        <v>155</v>
      </c>
      <c r="C2732" s="7" t="s">
        <v>691</v>
      </c>
      <c r="D2732" s="7">
        <v>35.662999999999997</v>
      </c>
      <c r="E2732" s="7">
        <v>33.683999999999997</v>
      </c>
      <c r="F2732" s="7">
        <v>3.3492815933595312</v>
      </c>
      <c r="G2732" s="7">
        <v>33.850104035166815</v>
      </c>
      <c r="H2732" s="7">
        <v>0.99509295348119908</v>
      </c>
      <c r="I2732" s="7">
        <v>30.651</v>
      </c>
      <c r="J2732" s="7">
        <v>3.0477030672741048</v>
      </c>
      <c r="K2732" s="7">
        <v>30.802147571009915</v>
      </c>
      <c r="L2732" s="7">
        <v>0.99509295348119908</v>
      </c>
      <c r="M2732" s="7" t="s">
        <v>684</v>
      </c>
      <c r="N2732" s="7" t="s">
        <v>721</v>
      </c>
      <c r="O2732" s="7" t="s">
        <v>686</v>
      </c>
    </row>
    <row r="2733" spans="2:15" ht="15">
      <c r="B2733" s="6" t="s">
        <v>155</v>
      </c>
      <c r="C2733" s="7" t="s">
        <v>692</v>
      </c>
      <c r="D2733" s="7" t="s">
        <v>661</v>
      </c>
      <c r="E2733" s="7">
        <v>33.546783292039699</v>
      </c>
      <c r="F2733" s="7">
        <v>7.3495092417545154</v>
      </c>
      <c r="G2733" s="7">
        <v>34.342422094804391</v>
      </c>
      <c r="H2733" s="7">
        <v>0.97683218729976928</v>
      </c>
      <c r="I2733" s="7">
        <v>30.513783292039705</v>
      </c>
      <c r="J2733" s="7">
        <v>6.6850323726553933</v>
      </c>
      <c r="K2733" s="7">
        <v>31.237487552890869</v>
      </c>
      <c r="L2733" s="7">
        <v>0.97683218729976928</v>
      </c>
      <c r="M2733" s="7" t="s">
        <v>684</v>
      </c>
      <c r="N2733" s="7" t="s">
        <v>721</v>
      </c>
      <c r="O2733" s="7" t="s">
        <v>686</v>
      </c>
    </row>
    <row r="2734" spans="2:15" ht="15">
      <c r="B2734" s="6" t="s">
        <v>155</v>
      </c>
      <c r="C2734" s="7" t="s">
        <v>693</v>
      </c>
      <c r="D2734" s="7" t="s">
        <v>661</v>
      </c>
      <c r="E2734" s="7">
        <v>33.442994422365182</v>
      </c>
      <c r="F2734" s="7">
        <v>7.3267709288073695</v>
      </c>
      <c r="G2734" s="7">
        <v>34.236171634363053</v>
      </c>
      <c r="H2734" s="7">
        <v>0.97683218729976939</v>
      </c>
      <c r="I2734" s="7">
        <v>30.409994422365177</v>
      </c>
      <c r="J2734" s="7">
        <v>6.6622940597082554</v>
      </c>
      <c r="K2734" s="7">
        <v>31.131237092449524</v>
      </c>
      <c r="L2734" s="7">
        <v>0.97683218729976928</v>
      </c>
      <c r="M2734" s="7" t="s">
        <v>684</v>
      </c>
      <c r="N2734" s="7" t="s">
        <v>721</v>
      </c>
      <c r="O2734" s="7" t="s">
        <v>686</v>
      </c>
    </row>
    <row r="2735" spans="2:15" ht="15">
      <c r="B2735" s="6" t="s">
        <v>155</v>
      </c>
      <c r="C2735" s="7" t="s">
        <v>694</v>
      </c>
      <c r="D2735" s="7" t="s">
        <v>661</v>
      </c>
      <c r="E2735" s="7">
        <v>33.294252758952013</v>
      </c>
      <c r="F2735" s="7">
        <v>7.2941842506638466</v>
      </c>
      <c r="G2735" s="7">
        <v>34.08390222171775</v>
      </c>
      <c r="H2735" s="7">
        <v>0.97683218729976917</v>
      </c>
      <c r="I2735" s="7">
        <v>30.261252758952015</v>
      </c>
      <c r="J2735" s="7">
        <v>6.6297073815647058</v>
      </c>
      <c r="K2735" s="7">
        <v>30.978967679804221</v>
      </c>
      <c r="L2735" s="7">
        <v>0.97683218729976928</v>
      </c>
      <c r="M2735" s="7" t="s">
        <v>684</v>
      </c>
      <c r="N2735" s="7" t="s">
        <v>721</v>
      </c>
      <c r="O2735" s="7" t="s">
        <v>686</v>
      </c>
    </row>
    <row r="2736" spans="2:15" ht="15">
      <c r="B2736" s="6" t="s">
        <v>155</v>
      </c>
      <c r="C2736" s="7" t="s">
        <v>695</v>
      </c>
      <c r="D2736" s="7" t="s">
        <v>661</v>
      </c>
      <c r="E2736" s="7">
        <v>33.160684955016919</v>
      </c>
      <c r="F2736" s="7">
        <v>7.2649218978213357</v>
      </c>
      <c r="G2736" s="7">
        <v>33.947166551382892</v>
      </c>
      <c r="H2736" s="7">
        <v>0.97683218729976939</v>
      </c>
      <c r="I2736" s="7">
        <v>30.127684955016921</v>
      </c>
      <c r="J2736" s="7">
        <v>6.6004450287222207</v>
      </c>
      <c r="K2736" s="7">
        <v>30.842232009469367</v>
      </c>
      <c r="L2736" s="7">
        <v>0.97683218729976928</v>
      </c>
      <c r="M2736" s="7" t="s">
        <v>684</v>
      </c>
      <c r="N2736" s="7" t="s">
        <v>721</v>
      </c>
      <c r="O2736" s="7" t="s">
        <v>686</v>
      </c>
    </row>
    <row r="2737" spans="2:15" ht="15">
      <c r="B2737" s="6" t="s">
        <v>155</v>
      </c>
      <c r="C2737" s="7" t="s">
        <v>696</v>
      </c>
      <c r="D2737" s="7" t="s">
        <v>661</v>
      </c>
      <c r="E2737" s="7">
        <v>33.031110628958984</v>
      </c>
      <c r="F2737" s="7">
        <v>7.2365344456305731</v>
      </c>
      <c r="G2737" s="7">
        <v>33.814519073399893</v>
      </c>
      <c r="H2737" s="7">
        <v>0.97683218729976928</v>
      </c>
      <c r="I2737" s="7">
        <v>29.998110628958994</v>
      </c>
      <c r="J2737" s="7">
        <v>6.5720575765314493</v>
      </c>
      <c r="K2737" s="7">
        <v>30.709584531486371</v>
      </c>
      <c r="L2737" s="7">
        <v>0.97683218729976928</v>
      </c>
      <c r="M2737" s="7" t="s">
        <v>684</v>
      </c>
      <c r="N2737" s="7" t="s">
        <v>721</v>
      </c>
      <c r="O2737" s="7" t="s">
        <v>686</v>
      </c>
    </row>
    <row r="2738" spans="2:15" ht="15">
      <c r="B2738" s="6" t="s">
        <v>155</v>
      </c>
      <c r="C2738" s="7" t="s">
        <v>697</v>
      </c>
      <c r="D2738" s="7" t="s">
        <v>661</v>
      </c>
      <c r="E2738" s="7">
        <v>32.909511013118582</v>
      </c>
      <c r="F2738" s="7">
        <v>7.2098941119618347</v>
      </c>
      <c r="G2738" s="7">
        <v>33.690035444152848</v>
      </c>
      <c r="H2738" s="7">
        <v>0.97683218729976928</v>
      </c>
      <c r="I2738" s="7">
        <v>29.876511013118577</v>
      </c>
      <c r="J2738" s="7">
        <v>6.5454172428627109</v>
      </c>
      <c r="K2738" s="7">
        <v>30.585100902239315</v>
      </c>
      <c r="L2738" s="7">
        <v>0.97683218729976928</v>
      </c>
      <c r="M2738" s="7" t="s">
        <v>684</v>
      </c>
      <c r="N2738" s="7" t="s">
        <v>721</v>
      </c>
      <c r="O2738" s="7" t="s">
        <v>686</v>
      </c>
    </row>
    <row r="2739" spans="2:15" ht="15">
      <c r="B2739" s="6" t="s">
        <v>155</v>
      </c>
      <c r="C2739" s="7" t="s">
        <v>698</v>
      </c>
      <c r="D2739" s="7" t="s">
        <v>661</v>
      </c>
      <c r="E2739" s="7">
        <v>32.795300586301508</v>
      </c>
      <c r="F2739" s="7">
        <v>7.1848726194363497</v>
      </c>
      <c r="G2739" s="7">
        <v>33.573116255471341</v>
      </c>
      <c r="H2739" s="7">
        <v>0.97683218729976928</v>
      </c>
      <c r="I2739" s="7">
        <v>29.76230058630151</v>
      </c>
      <c r="J2739" s="7">
        <v>6.5203957503371903</v>
      </c>
      <c r="K2739" s="7">
        <v>30.468181713557811</v>
      </c>
      <c r="L2739" s="7">
        <v>0.97683218729976928</v>
      </c>
      <c r="M2739" s="7" t="s">
        <v>684</v>
      </c>
      <c r="N2739" s="7" t="s">
        <v>721</v>
      </c>
      <c r="O2739" s="7" t="s">
        <v>686</v>
      </c>
    </row>
    <row r="2740" spans="2:15" ht="15">
      <c r="B2740" s="6" t="s">
        <v>155</v>
      </c>
      <c r="C2740" s="7" t="s">
        <v>699</v>
      </c>
      <c r="D2740" s="7" t="s">
        <v>661</v>
      </c>
      <c r="E2740" s="7">
        <v>32.704800053022041</v>
      </c>
      <c r="F2740" s="7">
        <v>7.1650455468991314</v>
      </c>
      <c r="G2740" s="7">
        <v>33.480469294758841</v>
      </c>
      <c r="H2740" s="7">
        <v>0.97683218729976928</v>
      </c>
      <c r="I2740" s="7">
        <v>29.671800053022043</v>
      </c>
      <c r="J2740" s="7">
        <v>6.5005686777999943</v>
      </c>
      <c r="K2740" s="7">
        <v>30.375534752845311</v>
      </c>
      <c r="L2740" s="7">
        <v>0.97683218729976928</v>
      </c>
      <c r="M2740" s="7" t="s">
        <v>684</v>
      </c>
      <c r="N2740" s="7" t="s">
        <v>721</v>
      </c>
      <c r="O2740" s="7" t="s">
        <v>686</v>
      </c>
    </row>
    <row r="2741" spans="2:15" ht="15">
      <c r="B2741" s="6" t="s">
        <v>155</v>
      </c>
      <c r="C2741" s="7" t="s">
        <v>700</v>
      </c>
      <c r="D2741" s="7" t="s">
        <v>661</v>
      </c>
      <c r="E2741" s="7">
        <v>32.719706609932842</v>
      </c>
      <c r="F2741" s="7">
        <v>7.1683113109166579</v>
      </c>
      <c r="G2741" s="7">
        <v>33.495729394809402</v>
      </c>
      <c r="H2741" s="7">
        <v>0.97683218729976917</v>
      </c>
      <c r="I2741" s="7">
        <v>29.686706609932841</v>
      </c>
      <c r="J2741" s="7">
        <v>6.5038344418175154</v>
      </c>
      <c r="K2741" s="7">
        <v>30.390794852895869</v>
      </c>
      <c r="L2741" s="7">
        <v>0.97683218729976928</v>
      </c>
      <c r="M2741" s="7" t="s">
        <v>684</v>
      </c>
      <c r="N2741" s="7" t="s">
        <v>721</v>
      </c>
      <c r="O2741" s="7" t="s">
        <v>686</v>
      </c>
    </row>
    <row r="2742" spans="2:15" ht="15">
      <c r="B2742" s="6" t="s">
        <v>155</v>
      </c>
      <c r="C2742" s="7" t="s">
        <v>701</v>
      </c>
      <c r="D2742" s="7" t="s">
        <v>661</v>
      </c>
      <c r="E2742" s="7">
        <v>32.734613166843651</v>
      </c>
      <c r="F2742" s="7">
        <v>7.1715770749341532</v>
      </c>
      <c r="G2742" s="7">
        <v>33.510989494859963</v>
      </c>
      <c r="H2742" s="7">
        <v>0.97683218729976939</v>
      </c>
      <c r="I2742" s="7">
        <v>29.701613166843646</v>
      </c>
      <c r="J2742" s="7">
        <v>6.5071002058350293</v>
      </c>
      <c r="K2742" s="7">
        <v>30.40605495294643</v>
      </c>
      <c r="L2742" s="7">
        <v>0.97683218729976928</v>
      </c>
      <c r="M2742" s="7" t="s">
        <v>684</v>
      </c>
      <c r="N2742" s="7" t="s">
        <v>721</v>
      </c>
      <c r="O2742" s="7" t="s">
        <v>686</v>
      </c>
    </row>
    <row r="2743" spans="2:15" ht="15">
      <c r="B2743" s="6" t="s">
        <v>167</v>
      </c>
      <c r="C2743" s="7" t="s">
        <v>683</v>
      </c>
      <c r="D2743" s="7">
        <v>34.961005999999998</v>
      </c>
      <c r="E2743" s="7">
        <v>38.923999999999999</v>
      </c>
      <c r="F2743" s="7">
        <v>5.9467083356323398</v>
      </c>
      <c r="G2743" s="7">
        <v>39.375641150704823</v>
      </c>
      <c r="H2743" s="7">
        <v>0.98852993532279942</v>
      </c>
      <c r="I2743" s="7">
        <v>36.515300000000003</v>
      </c>
      <c r="J2743" s="7">
        <v>5.5787133616307418</v>
      </c>
      <c r="K2743" s="7">
        <v>36.938992634629841</v>
      </c>
      <c r="L2743" s="7">
        <v>0.98852993532279942</v>
      </c>
      <c r="M2743" s="7" t="s">
        <v>684</v>
      </c>
      <c r="N2743" s="7" t="s">
        <v>721</v>
      </c>
      <c r="O2743" s="7" t="s">
        <v>686</v>
      </c>
    </row>
    <row r="2744" spans="2:15" ht="15">
      <c r="B2744" s="6" t="s">
        <v>167</v>
      </c>
      <c r="C2744" s="7" t="s">
        <v>687</v>
      </c>
      <c r="D2744" s="7">
        <v>40.426288999999997</v>
      </c>
      <c r="E2744" s="7">
        <v>39.063000000000002</v>
      </c>
      <c r="F2744" s="7">
        <v>5.1460128038098434</v>
      </c>
      <c r="G2744" s="7">
        <v>39.400500209730524</v>
      </c>
      <c r="H2744" s="7">
        <v>0.99143411357891409</v>
      </c>
      <c r="I2744" s="7">
        <v>36.654400000000003</v>
      </c>
      <c r="J2744" s="7">
        <v>4.8287128924037512</v>
      </c>
      <c r="K2744" s="7">
        <v>36.971090159167154</v>
      </c>
      <c r="L2744" s="7">
        <v>0.99143411357891409</v>
      </c>
      <c r="M2744" s="7" t="s">
        <v>684</v>
      </c>
      <c r="N2744" s="7" t="s">
        <v>721</v>
      </c>
      <c r="O2744" s="7" t="s">
        <v>686</v>
      </c>
    </row>
    <row r="2745" spans="2:15" ht="15">
      <c r="B2745" s="6" t="s">
        <v>167</v>
      </c>
      <c r="C2745" s="7" t="s">
        <v>688</v>
      </c>
      <c r="D2745" s="7">
        <v>35.040821000000001</v>
      </c>
      <c r="E2745" s="7">
        <v>38.738999999999997</v>
      </c>
      <c r="F2745" s="7">
        <v>0.26502742416921349</v>
      </c>
      <c r="G2745" s="7">
        <v>38.739906563330294</v>
      </c>
      <c r="H2745" s="7">
        <v>0.99997659872181632</v>
      </c>
      <c r="I2745" s="7">
        <v>36.33</v>
      </c>
      <c r="J2745" s="7">
        <v>0.24854658922773279</v>
      </c>
      <c r="K2745" s="7">
        <v>36.330850188331908</v>
      </c>
      <c r="L2745" s="7">
        <v>0.99997659872181632</v>
      </c>
      <c r="M2745" s="7" t="s">
        <v>684</v>
      </c>
      <c r="N2745" s="7" t="s">
        <v>721</v>
      </c>
      <c r="O2745" s="7" t="s">
        <v>686</v>
      </c>
    </row>
    <row r="2746" spans="2:15" ht="15">
      <c r="B2746" s="6" t="s">
        <v>167</v>
      </c>
      <c r="C2746" s="7" t="s">
        <v>689</v>
      </c>
      <c r="D2746" s="7">
        <v>36.634</v>
      </c>
      <c r="E2746" s="7">
        <v>37.543999999999997</v>
      </c>
      <c r="F2746" s="7">
        <v>14.804853140061553</v>
      </c>
      <c r="G2746" s="7">
        <v>40.357596713615024</v>
      </c>
      <c r="H2746" s="7">
        <v>0.93028334334225027</v>
      </c>
      <c r="I2746" s="7">
        <v>35.135599999999997</v>
      </c>
      <c r="J2746" s="7">
        <v>13.855140581396407</v>
      </c>
      <c r="K2746" s="7">
        <v>37.768708051643195</v>
      </c>
      <c r="L2746" s="7">
        <v>0.93028334334225027</v>
      </c>
      <c r="M2746" s="7" t="s">
        <v>684</v>
      </c>
      <c r="N2746" s="7" t="s">
        <v>721</v>
      </c>
      <c r="O2746" s="7" t="s">
        <v>686</v>
      </c>
    </row>
    <row r="2747" spans="2:15" ht="15">
      <c r="B2747" s="6" t="s">
        <v>167</v>
      </c>
      <c r="C2747" s="7" t="s">
        <v>690</v>
      </c>
      <c r="D2747" s="7">
        <v>36.761000000000003</v>
      </c>
      <c r="E2747" s="7">
        <v>38.213000000000001</v>
      </c>
      <c r="F2747" s="7">
        <v>7.8986031037187132</v>
      </c>
      <c r="G2747" s="7">
        <v>39.020780361111115</v>
      </c>
      <c r="H2747" s="7">
        <v>0.97929871331030161</v>
      </c>
      <c r="I2747" s="7">
        <v>35.798999999999999</v>
      </c>
      <c r="J2747" s="7">
        <v>7.3996308196170331</v>
      </c>
      <c r="K2747" s="7">
        <v>36.555751083333334</v>
      </c>
      <c r="L2747" s="7">
        <v>0.97929871331030161</v>
      </c>
      <c r="M2747" s="7" t="s">
        <v>684</v>
      </c>
      <c r="N2747" s="7" t="s">
        <v>721</v>
      </c>
      <c r="O2747" s="7" t="s">
        <v>686</v>
      </c>
    </row>
    <row r="2748" spans="2:15" ht="15">
      <c r="B2748" s="6" t="s">
        <v>167</v>
      </c>
      <c r="C2748" s="7" t="s">
        <v>691</v>
      </c>
      <c r="D2748" s="7">
        <v>37.072000000000003</v>
      </c>
      <c r="E2748" s="7">
        <v>37.061</v>
      </c>
      <c r="F2748" s="7">
        <v>2.887379863386812</v>
      </c>
      <c r="G2748" s="7">
        <v>37.173306060606066</v>
      </c>
      <c r="H2748" s="7">
        <v>0.99697885196374614</v>
      </c>
      <c r="I2748" s="7">
        <v>34.463000000000001</v>
      </c>
      <c r="J2748" s="7">
        <v>2.6849726729419618</v>
      </c>
      <c r="K2748" s="7">
        <v>34.567433333333341</v>
      </c>
      <c r="L2748" s="7">
        <v>0.99697885196374614</v>
      </c>
      <c r="M2748" s="7" t="s">
        <v>684</v>
      </c>
      <c r="N2748" s="7" t="s">
        <v>721</v>
      </c>
      <c r="O2748" s="7" t="s">
        <v>686</v>
      </c>
    </row>
    <row r="2749" spans="2:15" ht="15">
      <c r="B2749" s="6" t="s">
        <v>167</v>
      </c>
      <c r="C2749" s="7" t="s">
        <v>692</v>
      </c>
      <c r="D2749" s="7" t="s">
        <v>661</v>
      </c>
      <c r="E2749" s="7">
        <v>39.268739622733378</v>
      </c>
      <c r="F2749" s="7">
        <v>8.6410558357730398</v>
      </c>
      <c r="G2749" s="7">
        <v>40.208229972419545</v>
      </c>
      <c r="H2749" s="7">
        <v>0.97663437683452858</v>
      </c>
      <c r="I2749" s="7">
        <v>36.670739622733379</v>
      </c>
      <c r="J2749" s="7">
        <v>8.0693679416104658</v>
      </c>
      <c r="K2749" s="7">
        <v>37.548073764913674</v>
      </c>
      <c r="L2749" s="7">
        <v>0.97663437683452858</v>
      </c>
      <c r="M2749" s="7" t="s">
        <v>684</v>
      </c>
      <c r="N2749" s="7" t="s">
        <v>721</v>
      </c>
      <c r="O2749" s="7" t="s">
        <v>686</v>
      </c>
    </row>
    <row r="2750" spans="2:15" ht="15">
      <c r="B2750" s="6" t="s">
        <v>167</v>
      </c>
      <c r="C2750" s="7" t="s">
        <v>693</v>
      </c>
      <c r="D2750" s="7" t="s">
        <v>661</v>
      </c>
      <c r="E2750" s="7">
        <v>40.592053335097347</v>
      </c>
      <c r="F2750" s="7">
        <v>8.9322499964881334</v>
      </c>
      <c r="G2750" s="7">
        <v>41.563203485284312</v>
      </c>
      <c r="H2750" s="7">
        <v>0.97663437683452858</v>
      </c>
      <c r="I2750" s="7">
        <v>37.994053335097348</v>
      </c>
      <c r="J2750" s="7">
        <v>8.3605621023255701</v>
      </c>
      <c r="K2750" s="7">
        <v>38.903047277778441</v>
      </c>
      <c r="L2750" s="7">
        <v>0.97663437683452858</v>
      </c>
      <c r="M2750" s="7" t="s">
        <v>684</v>
      </c>
      <c r="N2750" s="7" t="s">
        <v>721</v>
      </c>
      <c r="O2750" s="7" t="s">
        <v>686</v>
      </c>
    </row>
    <row r="2751" spans="2:15" ht="15">
      <c r="B2751" s="6" t="s">
        <v>167</v>
      </c>
      <c r="C2751" s="7" t="s">
        <v>694</v>
      </c>
      <c r="D2751" s="7" t="s">
        <v>661</v>
      </c>
      <c r="E2751" s="7">
        <v>40.490204614722423</v>
      </c>
      <c r="F2751" s="7">
        <v>8.9098382642039553</v>
      </c>
      <c r="G2751" s="7">
        <v>41.458918071222769</v>
      </c>
      <c r="H2751" s="7">
        <v>0.97663437683452858</v>
      </c>
      <c r="I2751" s="7">
        <v>37.892204614722424</v>
      </c>
      <c r="J2751" s="7">
        <v>8.3381503700413884</v>
      </c>
      <c r="K2751" s="7">
        <v>38.798761863716898</v>
      </c>
      <c r="L2751" s="7">
        <v>0.97663437683452858</v>
      </c>
      <c r="M2751" s="7" t="s">
        <v>684</v>
      </c>
      <c r="N2751" s="7" t="s">
        <v>721</v>
      </c>
      <c r="O2751" s="7" t="s">
        <v>686</v>
      </c>
    </row>
    <row r="2752" spans="2:15" ht="15">
      <c r="B2752" s="6" t="s">
        <v>167</v>
      </c>
      <c r="C2752" s="7" t="s">
        <v>695</v>
      </c>
      <c r="D2752" s="7" t="s">
        <v>661</v>
      </c>
      <c r="E2752" s="7">
        <v>40.402283927886273</v>
      </c>
      <c r="F2752" s="7">
        <v>8.8904913849465466</v>
      </c>
      <c r="G2752" s="7">
        <v>41.368893913849647</v>
      </c>
      <c r="H2752" s="7">
        <v>0.97663437683452858</v>
      </c>
      <c r="I2752" s="7">
        <v>37.804283927886274</v>
      </c>
      <c r="J2752" s="7">
        <v>8.3188034907839885</v>
      </c>
      <c r="K2752" s="7">
        <v>38.708737706343776</v>
      </c>
      <c r="L2752" s="7">
        <v>0.97663437683452858</v>
      </c>
      <c r="M2752" s="7" t="s">
        <v>684</v>
      </c>
      <c r="N2752" s="7" t="s">
        <v>721</v>
      </c>
      <c r="O2752" s="7" t="s">
        <v>686</v>
      </c>
    </row>
    <row r="2753" spans="2:15" ht="15">
      <c r="B2753" s="6" t="s">
        <v>167</v>
      </c>
      <c r="C2753" s="7" t="s">
        <v>696</v>
      </c>
      <c r="D2753" s="7" t="s">
        <v>661</v>
      </c>
      <c r="E2753" s="7">
        <v>40.322703204031619</v>
      </c>
      <c r="F2753" s="7">
        <v>8.8729797081042321</v>
      </c>
      <c r="G2753" s="7">
        <v>41.287409250046814</v>
      </c>
      <c r="H2753" s="7">
        <v>0.97663437683452858</v>
      </c>
      <c r="I2753" s="7">
        <v>37.72470320403162</v>
      </c>
      <c r="J2753" s="7">
        <v>8.3012918139416705</v>
      </c>
      <c r="K2753" s="7">
        <v>38.627253042540943</v>
      </c>
      <c r="L2753" s="7">
        <v>0.97663437683452858</v>
      </c>
      <c r="M2753" s="7" t="s">
        <v>684</v>
      </c>
      <c r="N2753" s="7" t="s">
        <v>721</v>
      </c>
      <c r="O2753" s="7" t="s">
        <v>686</v>
      </c>
    </row>
    <row r="2754" spans="2:15" ht="15">
      <c r="B2754" s="6" t="s">
        <v>167</v>
      </c>
      <c r="C2754" s="7" t="s">
        <v>697</v>
      </c>
      <c r="D2754" s="7" t="s">
        <v>661</v>
      </c>
      <c r="E2754" s="7">
        <v>40.250869130182124</v>
      </c>
      <c r="F2754" s="7">
        <v>8.8571726756145477</v>
      </c>
      <c r="G2754" s="7">
        <v>41.2138565720402</v>
      </c>
      <c r="H2754" s="7">
        <v>0.97663437683452858</v>
      </c>
      <c r="I2754" s="7">
        <v>37.652869130182125</v>
      </c>
      <c r="J2754" s="7">
        <v>8.2854847814519879</v>
      </c>
      <c r="K2754" s="7">
        <v>38.553700364534329</v>
      </c>
      <c r="L2754" s="7">
        <v>0.97663437683452858</v>
      </c>
      <c r="M2754" s="7" t="s">
        <v>684</v>
      </c>
      <c r="N2754" s="7" t="s">
        <v>721</v>
      </c>
      <c r="O2754" s="7" t="s">
        <v>686</v>
      </c>
    </row>
    <row r="2755" spans="2:15" ht="15">
      <c r="B2755" s="6" t="s">
        <v>167</v>
      </c>
      <c r="C2755" s="7" t="s">
        <v>698</v>
      </c>
      <c r="D2755" s="7" t="s">
        <v>661</v>
      </c>
      <c r="E2755" s="7">
        <v>40.183420003958659</v>
      </c>
      <c r="F2755" s="7">
        <v>8.8423305474645097</v>
      </c>
      <c r="G2755" s="7">
        <v>41.144793749940817</v>
      </c>
      <c r="H2755" s="7">
        <v>0.97663437683452858</v>
      </c>
      <c r="I2755" s="7">
        <v>37.58542000395866</v>
      </c>
      <c r="J2755" s="7">
        <v>8.2706426533019517</v>
      </c>
      <c r="K2755" s="7">
        <v>38.484637542434946</v>
      </c>
      <c r="L2755" s="7">
        <v>0.97663437683452858</v>
      </c>
      <c r="M2755" s="7" t="s">
        <v>684</v>
      </c>
      <c r="N2755" s="7" t="s">
        <v>721</v>
      </c>
      <c r="O2755" s="7" t="s">
        <v>686</v>
      </c>
    </row>
    <row r="2756" spans="2:15" ht="15">
      <c r="B2756" s="6" t="s">
        <v>167</v>
      </c>
      <c r="C2756" s="7" t="s">
        <v>699</v>
      </c>
      <c r="D2756" s="7" t="s">
        <v>661</v>
      </c>
      <c r="E2756" s="7">
        <v>40.143329570832094</v>
      </c>
      <c r="F2756" s="7">
        <v>8.8335086786076449</v>
      </c>
      <c r="G2756" s="7">
        <v>41.103744167745582</v>
      </c>
      <c r="H2756" s="7">
        <v>0.97663437683452858</v>
      </c>
      <c r="I2756" s="7">
        <v>37.545329570832095</v>
      </c>
      <c r="J2756" s="7">
        <v>8.2618207844450744</v>
      </c>
      <c r="K2756" s="7">
        <v>38.443587960239711</v>
      </c>
      <c r="L2756" s="7">
        <v>0.97663437683452858</v>
      </c>
      <c r="M2756" s="7" t="s">
        <v>684</v>
      </c>
      <c r="N2756" s="7" t="s">
        <v>721</v>
      </c>
      <c r="O2756" s="7" t="s">
        <v>686</v>
      </c>
    </row>
    <row r="2757" spans="2:15" ht="15">
      <c r="B2757" s="6" t="s">
        <v>167</v>
      </c>
      <c r="C2757" s="7" t="s">
        <v>700</v>
      </c>
      <c r="D2757" s="7" t="s">
        <v>661</v>
      </c>
      <c r="E2757" s="7">
        <v>40.21933304735871</v>
      </c>
      <c r="F2757" s="7">
        <v>8.850233184937343</v>
      </c>
      <c r="G2757" s="7">
        <v>41.181565999875801</v>
      </c>
      <c r="H2757" s="7">
        <v>0.97663437683452858</v>
      </c>
      <c r="I2757" s="7">
        <v>37.621333047358711</v>
      </c>
      <c r="J2757" s="7">
        <v>8.2785452907747779</v>
      </c>
      <c r="K2757" s="7">
        <v>38.52140979236993</v>
      </c>
      <c r="L2757" s="7">
        <v>0.97663437683452858</v>
      </c>
      <c r="M2757" s="7" t="s">
        <v>684</v>
      </c>
      <c r="N2757" s="7" t="s">
        <v>721</v>
      </c>
      <c r="O2757" s="7" t="s">
        <v>686</v>
      </c>
    </row>
    <row r="2758" spans="2:15" ht="15">
      <c r="B2758" s="6" t="s">
        <v>167</v>
      </c>
      <c r="C2758" s="7" t="s">
        <v>701</v>
      </c>
      <c r="D2758" s="7" t="s">
        <v>661</v>
      </c>
      <c r="E2758" s="7">
        <v>40.295336523885318</v>
      </c>
      <c r="F2758" s="7">
        <v>8.8669576912670021</v>
      </c>
      <c r="G2758" s="7">
        <v>41.259387832006006</v>
      </c>
      <c r="H2758" s="7">
        <v>0.97663437683452858</v>
      </c>
      <c r="I2758" s="7">
        <v>37.697336523885319</v>
      </c>
      <c r="J2758" s="7">
        <v>8.2952697971044405</v>
      </c>
      <c r="K2758" s="7">
        <v>38.599231624500135</v>
      </c>
      <c r="L2758" s="7">
        <v>0.97663437683452858</v>
      </c>
      <c r="M2758" s="7" t="s">
        <v>684</v>
      </c>
      <c r="N2758" s="7" t="s">
        <v>721</v>
      </c>
      <c r="O2758" s="7" t="s">
        <v>686</v>
      </c>
    </row>
    <row r="2759" spans="2:15" ht="15">
      <c r="B2759" s="6" t="s">
        <v>177</v>
      </c>
      <c r="C2759" s="7" t="s">
        <v>683</v>
      </c>
      <c r="D2759" s="7">
        <v>28.075222</v>
      </c>
      <c r="E2759" s="7">
        <v>35.307000000000002</v>
      </c>
      <c r="F2759" s="7">
        <v>8.1845101692113129</v>
      </c>
      <c r="G2759" s="7">
        <v>36.24321254676417</v>
      </c>
      <c r="H2759" s="7">
        <v>0.97416861031410551</v>
      </c>
      <c r="I2759" s="7">
        <v>32.825800000000001</v>
      </c>
      <c r="J2759" s="7">
        <v>7.6093435837793342</v>
      </c>
      <c r="K2759" s="7">
        <v>33.696220194793419</v>
      </c>
      <c r="L2759" s="7">
        <v>0.97416861031410551</v>
      </c>
      <c r="M2759" s="7" t="s">
        <v>684</v>
      </c>
      <c r="N2759" s="7" t="s">
        <v>721</v>
      </c>
      <c r="O2759" s="7" t="s">
        <v>686</v>
      </c>
    </row>
    <row r="2760" spans="2:15" ht="15">
      <c r="B2760" s="6" t="s">
        <v>177</v>
      </c>
      <c r="C2760" s="7" t="s">
        <v>687</v>
      </c>
      <c r="D2760" s="7">
        <v>36.473700000000001</v>
      </c>
      <c r="E2760" s="7">
        <v>36.066000000000003</v>
      </c>
      <c r="F2760" s="7">
        <v>8.0868743651555643</v>
      </c>
      <c r="G2760" s="7">
        <v>36.961519084012366</v>
      </c>
      <c r="H2760" s="7">
        <v>0.97577158336006498</v>
      </c>
      <c r="I2760" s="7">
        <v>33.584899999999998</v>
      </c>
      <c r="J2760" s="7">
        <v>7.5305514020493742</v>
      </c>
      <c r="K2760" s="7">
        <v>34.41881335009834</v>
      </c>
      <c r="L2760" s="7">
        <v>0.97577158336006498</v>
      </c>
      <c r="M2760" s="7" t="s">
        <v>684</v>
      </c>
      <c r="N2760" s="7" t="s">
        <v>721</v>
      </c>
      <c r="O2760" s="7" t="s">
        <v>686</v>
      </c>
    </row>
    <row r="2761" spans="2:15" ht="15">
      <c r="B2761" s="6" t="s">
        <v>177</v>
      </c>
      <c r="C2761" s="7" t="s">
        <v>688</v>
      </c>
      <c r="D2761" s="7">
        <v>32.807200000000002</v>
      </c>
      <c r="E2761" s="7">
        <v>35.926000000000002</v>
      </c>
      <c r="F2761" s="7">
        <v>8.5789977399553603</v>
      </c>
      <c r="G2761" s="7">
        <v>36.936116176747106</v>
      </c>
      <c r="H2761" s="7">
        <v>0.97265234460728123</v>
      </c>
      <c r="I2761" s="7">
        <v>33.4452</v>
      </c>
      <c r="J2761" s="7">
        <v>7.9865917500516463</v>
      </c>
      <c r="K2761" s="7">
        <v>34.385564570354127</v>
      </c>
      <c r="L2761" s="7">
        <v>0.97265234460728123</v>
      </c>
      <c r="M2761" s="7" t="s">
        <v>684</v>
      </c>
      <c r="N2761" s="7" t="s">
        <v>721</v>
      </c>
      <c r="O2761" s="7" t="s">
        <v>686</v>
      </c>
    </row>
    <row r="2762" spans="2:15" ht="15">
      <c r="B2762" s="6" t="s">
        <v>177</v>
      </c>
      <c r="C2762" s="7" t="s">
        <v>689</v>
      </c>
      <c r="D2762" s="7">
        <v>32.655000000000001</v>
      </c>
      <c r="E2762" s="7">
        <v>34.802</v>
      </c>
      <c r="F2762" s="7">
        <v>8.7005156043607315</v>
      </c>
      <c r="G2762" s="7">
        <v>35.873084280303033</v>
      </c>
      <c r="H2762" s="7">
        <v>0.9701423977951309</v>
      </c>
      <c r="I2762" s="7">
        <v>32.320300000000003</v>
      </c>
      <c r="J2762" s="7">
        <v>8.0800894916274846</v>
      </c>
      <c r="K2762" s="7">
        <v>33.315006202651517</v>
      </c>
      <c r="L2762" s="7">
        <v>0.9701423977951309</v>
      </c>
      <c r="M2762" s="7" t="s">
        <v>684</v>
      </c>
      <c r="N2762" s="7" t="s">
        <v>721</v>
      </c>
      <c r="O2762" s="7" t="s">
        <v>686</v>
      </c>
    </row>
    <row r="2763" spans="2:15" ht="15">
      <c r="B2763" s="6" t="s">
        <v>177</v>
      </c>
      <c r="C2763" s="7" t="s">
        <v>690</v>
      </c>
      <c r="D2763" s="7">
        <v>32.883000000000003</v>
      </c>
      <c r="E2763" s="7">
        <v>35.276000000000003</v>
      </c>
      <c r="F2763" s="7">
        <v>10.403419803604514</v>
      </c>
      <c r="G2763" s="7">
        <v>36.778082054533932</v>
      </c>
      <c r="H2763" s="7">
        <v>0.95915822765562742</v>
      </c>
      <c r="I2763" s="7">
        <v>32.588999999999999</v>
      </c>
      <c r="J2763" s="7">
        <v>9.6109833308670822</v>
      </c>
      <c r="K2763" s="7">
        <v>33.976667311350667</v>
      </c>
      <c r="L2763" s="7">
        <v>0.95915822765562742</v>
      </c>
      <c r="M2763" s="7" t="s">
        <v>684</v>
      </c>
      <c r="N2763" s="7" t="s">
        <v>721</v>
      </c>
      <c r="O2763" s="7" t="s">
        <v>686</v>
      </c>
    </row>
    <row r="2764" spans="2:15" ht="15">
      <c r="B2764" s="6" t="s">
        <v>177</v>
      </c>
      <c r="C2764" s="7" t="s">
        <v>691</v>
      </c>
      <c r="D2764" s="7">
        <v>32.777000000000001</v>
      </c>
      <c r="E2764" s="7">
        <v>31.702999999999999</v>
      </c>
      <c r="F2764" s="7">
        <v>6.4449539619246092</v>
      </c>
      <c r="G2764" s="7">
        <v>32.351470454545456</v>
      </c>
      <c r="H2764" s="7">
        <v>0.97995545657015581</v>
      </c>
      <c r="I2764" s="7">
        <v>29.088000000000001</v>
      </c>
      <c r="J2764" s="7">
        <v>5.913346397642588</v>
      </c>
      <c r="K2764" s="7">
        <v>29.682981818181823</v>
      </c>
      <c r="L2764" s="7">
        <v>0.97995545657015581</v>
      </c>
      <c r="M2764" s="7" t="s">
        <v>684</v>
      </c>
      <c r="N2764" s="7" t="s">
        <v>721</v>
      </c>
      <c r="O2764" s="7" t="s">
        <v>686</v>
      </c>
    </row>
    <row r="2765" spans="2:15" ht="15">
      <c r="B2765" s="6" t="s">
        <v>177</v>
      </c>
      <c r="C2765" s="7" t="s">
        <v>692</v>
      </c>
      <c r="D2765" s="7" t="s">
        <v>661</v>
      </c>
      <c r="E2765" s="7">
        <v>32.255276652664122</v>
      </c>
      <c r="F2765" s="7">
        <v>6.5572271726827749</v>
      </c>
      <c r="G2765" s="7">
        <v>32.915043675104982</v>
      </c>
      <c r="H2765" s="7">
        <v>0.97995545657015581</v>
      </c>
      <c r="I2765" s="7">
        <v>29.640276652664124</v>
      </c>
      <c r="J2765" s="7">
        <v>6.0256196084007581</v>
      </c>
      <c r="K2765" s="7">
        <v>30.246555038741349</v>
      </c>
      <c r="L2765" s="7">
        <v>0.97995545657015581</v>
      </c>
      <c r="M2765" s="7" t="s">
        <v>684</v>
      </c>
      <c r="N2765" s="7" t="s">
        <v>721</v>
      </c>
      <c r="O2765" s="7" t="s">
        <v>686</v>
      </c>
    </row>
    <row r="2766" spans="2:15" ht="15">
      <c r="B2766" s="6" t="s">
        <v>177</v>
      </c>
      <c r="C2766" s="7" t="s">
        <v>693</v>
      </c>
      <c r="D2766" s="7" t="s">
        <v>661</v>
      </c>
      <c r="E2766" s="7">
        <v>32.185718344597213</v>
      </c>
      <c r="F2766" s="7">
        <v>6.5430865521370505</v>
      </c>
      <c r="G2766" s="7">
        <v>32.844062583463973</v>
      </c>
      <c r="H2766" s="7">
        <v>0.97995545657015581</v>
      </c>
      <c r="I2766" s="7">
        <v>29.570718344597207</v>
      </c>
      <c r="J2766" s="7">
        <v>6.0114789878550541</v>
      </c>
      <c r="K2766" s="7">
        <v>30.175573947100336</v>
      </c>
      <c r="L2766" s="7">
        <v>0.97995545657015581</v>
      </c>
      <c r="M2766" s="7" t="s">
        <v>684</v>
      </c>
      <c r="N2766" s="7" t="s">
        <v>721</v>
      </c>
      <c r="O2766" s="7" t="s">
        <v>686</v>
      </c>
    </row>
    <row r="2767" spans="2:15" ht="15">
      <c r="B2767" s="6" t="s">
        <v>177</v>
      </c>
      <c r="C2767" s="7" t="s">
        <v>694</v>
      </c>
      <c r="D2767" s="7" t="s">
        <v>661</v>
      </c>
      <c r="E2767" s="7">
        <v>32.12496995197678</v>
      </c>
      <c r="F2767" s="7">
        <v>6.5307369135003341</v>
      </c>
      <c r="G2767" s="7">
        <v>32.782071610085396</v>
      </c>
      <c r="H2767" s="7">
        <v>0.97995545657015581</v>
      </c>
      <c r="I2767" s="7">
        <v>29.509969951976778</v>
      </c>
      <c r="J2767" s="7">
        <v>5.9991293492183422</v>
      </c>
      <c r="K2767" s="7">
        <v>30.113582973721762</v>
      </c>
      <c r="L2767" s="7">
        <v>0.97995545657015581</v>
      </c>
      <c r="M2767" s="7" t="s">
        <v>684</v>
      </c>
      <c r="N2767" s="7" t="s">
        <v>721</v>
      </c>
      <c r="O2767" s="7" t="s">
        <v>686</v>
      </c>
    </row>
    <row r="2768" spans="2:15" ht="15">
      <c r="B2768" s="6" t="s">
        <v>177</v>
      </c>
      <c r="C2768" s="7" t="s">
        <v>695</v>
      </c>
      <c r="D2768" s="7" t="s">
        <v>661</v>
      </c>
      <c r="E2768" s="7">
        <v>32.086802322398754</v>
      </c>
      <c r="F2768" s="7">
        <v>6.5229777545732341</v>
      </c>
      <c r="G2768" s="7">
        <v>32.743123278993274</v>
      </c>
      <c r="H2768" s="7">
        <v>0.97995545657015581</v>
      </c>
      <c r="I2768" s="7">
        <v>29.471802322398752</v>
      </c>
      <c r="J2768" s="7">
        <v>5.99137019029122</v>
      </c>
      <c r="K2768" s="7">
        <v>30.074634642629636</v>
      </c>
      <c r="L2768" s="7">
        <v>0.97995545657015581</v>
      </c>
      <c r="M2768" s="7" t="s">
        <v>684</v>
      </c>
      <c r="N2768" s="7" t="s">
        <v>721</v>
      </c>
      <c r="O2768" s="7" t="s">
        <v>686</v>
      </c>
    </row>
    <row r="2769" spans="2:15" ht="15">
      <c r="B2769" s="6" t="s">
        <v>177</v>
      </c>
      <c r="C2769" s="7" t="s">
        <v>696</v>
      </c>
      <c r="D2769" s="7" t="s">
        <v>661</v>
      </c>
      <c r="E2769" s="7">
        <v>32.066396133038864</v>
      </c>
      <c r="F2769" s="7">
        <v>6.5188293474520371</v>
      </c>
      <c r="G2769" s="7">
        <v>32.722299690305569</v>
      </c>
      <c r="H2769" s="7">
        <v>0.97995545657015581</v>
      </c>
      <c r="I2769" s="7">
        <v>29.451396133038863</v>
      </c>
      <c r="J2769" s="7">
        <v>5.9872217831700256</v>
      </c>
      <c r="K2769" s="7">
        <v>30.053811053941931</v>
      </c>
      <c r="L2769" s="7">
        <v>0.97995545657015581</v>
      </c>
      <c r="M2769" s="7" t="s">
        <v>684</v>
      </c>
      <c r="N2769" s="7" t="s">
        <v>721</v>
      </c>
      <c r="O2769" s="7" t="s">
        <v>686</v>
      </c>
    </row>
    <row r="2770" spans="2:15" ht="15">
      <c r="B2770" s="6" t="s">
        <v>177</v>
      </c>
      <c r="C2770" s="7" t="s">
        <v>697</v>
      </c>
      <c r="D2770" s="7" t="s">
        <v>661</v>
      </c>
      <c r="E2770" s="7">
        <v>32.053166861786636</v>
      </c>
      <c r="F2770" s="7">
        <v>6.5161399475791804</v>
      </c>
      <c r="G2770" s="7">
        <v>32.708799820323186</v>
      </c>
      <c r="H2770" s="7">
        <v>0.97995545657015581</v>
      </c>
      <c r="I2770" s="7">
        <v>29.438166861786645</v>
      </c>
      <c r="J2770" s="7">
        <v>5.9845323832971502</v>
      </c>
      <c r="K2770" s="7">
        <v>30.040311183959556</v>
      </c>
      <c r="L2770" s="7">
        <v>0.97995545657015581</v>
      </c>
      <c r="M2770" s="7" t="s">
        <v>684</v>
      </c>
      <c r="N2770" s="7" t="s">
        <v>721</v>
      </c>
      <c r="O2770" s="7" t="s">
        <v>686</v>
      </c>
    </row>
    <row r="2771" spans="2:15" ht="15">
      <c r="B2771" s="6" t="s">
        <v>177</v>
      </c>
      <c r="C2771" s="7" t="s">
        <v>698</v>
      </c>
      <c r="D2771" s="7" t="s">
        <v>661</v>
      </c>
      <c r="E2771" s="7">
        <v>32.037907749184356</v>
      </c>
      <c r="F2771" s="7">
        <v>6.5130378979869636</v>
      </c>
      <c r="G2771" s="7">
        <v>32.693228589508585</v>
      </c>
      <c r="H2771" s="7">
        <v>0.97995545657015581</v>
      </c>
      <c r="I2771" s="7">
        <v>29.422907749184361</v>
      </c>
      <c r="J2771" s="7">
        <v>5.9814303337049388</v>
      </c>
      <c r="K2771" s="7">
        <v>30.024739953144952</v>
      </c>
      <c r="L2771" s="7">
        <v>0.97995545657015581</v>
      </c>
      <c r="M2771" s="7" t="s">
        <v>684</v>
      </c>
      <c r="N2771" s="7" t="s">
        <v>721</v>
      </c>
      <c r="O2771" s="7" t="s">
        <v>686</v>
      </c>
    </row>
    <row r="2772" spans="2:15" ht="15">
      <c r="B2772" s="6" t="s">
        <v>177</v>
      </c>
      <c r="C2772" s="7" t="s">
        <v>699</v>
      </c>
      <c r="D2772" s="7" t="s">
        <v>661</v>
      </c>
      <c r="E2772" s="7">
        <v>32.060195891035804</v>
      </c>
      <c r="F2772" s="7">
        <v>6.5175688902630711</v>
      </c>
      <c r="G2772" s="7">
        <v>32.715972625170629</v>
      </c>
      <c r="H2772" s="7">
        <v>0.97995545657015581</v>
      </c>
      <c r="I2772" s="7">
        <v>29.445195891035805</v>
      </c>
      <c r="J2772" s="7">
        <v>5.9859613259810471</v>
      </c>
      <c r="K2772" s="7">
        <v>30.047483988806995</v>
      </c>
      <c r="L2772" s="7">
        <v>0.97995545657015581</v>
      </c>
      <c r="M2772" s="7" t="s">
        <v>684</v>
      </c>
      <c r="N2772" s="7" t="s">
        <v>721</v>
      </c>
      <c r="O2772" s="7" t="s">
        <v>686</v>
      </c>
    </row>
    <row r="2773" spans="2:15" ht="15">
      <c r="B2773" s="6" t="s">
        <v>177</v>
      </c>
      <c r="C2773" s="7" t="s">
        <v>700</v>
      </c>
      <c r="D2773" s="7" t="s">
        <v>661</v>
      </c>
      <c r="E2773" s="7">
        <v>32.185997635237378</v>
      </c>
      <c r="F2773" s="7">
        <v>6.5431433295813921</v>
      </c>
      <c r="G2773" s="7">
        <v>32.844347586867237</v>
      </c>
      <c r="H2773" s="7">
        <v>0.97995545657015581</v>
      </c>
      <c r="I2773" s="7">
        <v>29.570997635237376</v>
      </c>
      <c r="J2773" s="7">
        <v>6.0115357652993904</v>
      </c>
      <c r="K2773" s="7">
        <v>30.175858950503599</v>
      </c>
      <c r="L2773" s="7">
        <v>0.97995545657015581</v>
      </c>
      <c r="M2773" s="7" t="s">
        <v>684</v>
      </c>
      <c r="N2773" s="7" t="s">
        <v>721</v>
      </c>
      <c r="O2773" s="7" t="s">
        <v>686</v>
      </c>
    </row>
    <row r="2774" spans="2:15" ht="15">
      <c r="B2774" s="6" t="s">
        <v>177</v>
      </c>
      <c r="C2774" s="7" t="s">
        <v>701</v>
      </c>
      <c r="D2774" s="7" t="s">
        <v>661</v>
      </c>
      <c r="E2774" s="7">
        <v>32.311799379438952</v>
      </c>
      <c r="F2774" s="7">
        <v>6.5687177688997247</v>
      </c>
      <c r="G2774" s="7">
        <v>32.972722548563844</v>
      </c>
      <c r="H2774" s="7">
        <v>0.97995545657015581</v>
      </c>
      <c r="I2774" s="7">
        <v>29.696799379438954</v>
      </c>
      <c r="J2774" s="7">
        <v>6.0371102046177088</v>
      </c>
      <c r="K2774" s="7">
        <v>30.304233912200207</v>
      </c>
      <c r="L2774" s="7">
        <v>0.97995545657015581</v>
      </c>
      <c r="M2774" s="7" t="s">
        <v>684</v>
      </c>
      <c r="N2774" s="7" t="s">
        <v>721</v>
      </c>
      <c r="O2774" s="7" t="s">
        <v>686</v>
      </c>
    </row>
    <row r="2775" spans="2:15" ht="15">
      <c r="B2775" s="6" t="s">
        <v>631</v>
      </c>
      <c r="C2775" s="7" t="s">
        <v>683</v>
      </c>
      <c r="D2775" s="7">
        <v>136.36226249999999</v>
      </c>
      <c r="E2775" s="7">
        <v>163.99443009999999</v>
      </c>
      <c r="F2775" s="7">
        <v>35.303650498171933</v>
      </c>
      <c r="G2775" s="7">
        <v>168.21674889896138</v>
      </c>
      <c r="H2775" s="7">
        <v>0.97489953392514139</v>
      </c>
      <c r="I2775" s="7">
        <v>152.70133010000001</v>
      </c>
      <c r="J2775" s="7">
        <v>32.952831837672157</v>
      </c>
      <c r="K2775" s="7">
        <v>156.65580339676001</v>
      </c>
      <c r="L2775" s="7">
        <v>0.97475693072956537</v>
      </c>
      <c r="M2775" s="7" t="s">
        <v>684</v>
      </c>
      <c r="N2775" s="7" t="s">
        <v>721</v>
      </c>
      <c r="O2775" s="7" t="s">
        <v>686</v>
      </c>
    </row>
    <row r="2776" spans="2:15" ht="15">
      <c r="B2776" s="6" t="s">
        <v>631</v>
      </c>
      <c r="C2776" s="7" t="s">
        <v>687</v>
      </c>
      <c r="D2776" s="7">
        <v>168.56344580000001</v>
      </c>
      <c r="E2776" s="7">
        <v>162.27634</v>
      </c>
      <c r="F2776" s="7">
        <v>38.660088749868549</v>
      </c>
      <c r="G2776" s="7">
        <v>167.25495212313919</v>
      </c>
      <c r="H2776" s="7">
        <v>0.97023339482663717</v>
      </c>
      <c r="I2776" s="7">
        <v>150.98274000000001</v>
      </c>
      <c r="J2776" s="7">
        <v>35.982728945458199</v>
      </c>
      <c r="K2776" s="7">
        <v>155.62661301609009</v>
      </c>
      <c r="L2776" s="7">
        <v>0.97016016138827132</v>
      </c>
      <c r="M2776" s="7" t="s">
        <v>684</v>
      </c>
      <c r="N2776" s="7" t="s">
        <v>721</v>
      </c>
      <c r="O2776" s="7" t="s">
        <v>686</v>
      </c>
    </row>
    <row r="2777" spans="2:15" ht="15">
      <c r="B2777" s="6" t="s">
        <v>631</v>
      </c>
      <c r="C2777" s="7" t="s">
        <v>688</v>
      </c>
      <c r="D2777" s="7">
        <v>171.0909442</v>
      </c>
      <c r="E2777" s="7">
        <v>185.59365010000002</v>
      </c>
      <c r="F2777" s="7">
        <v>37.225783332031511</v>
      </c>
      <c r="G2777" s="7">
        <v>190.49876263025413</v>
      </c>
      <c r="H2777" s="7">
        <v>0.97425121054578911</v>
      </c>
      <c r="I2777" s="7">
        <v>174.30005009999999</v>
      </c>
      <c r="J2777" s="7">
        <v>34.820952370478025</v>
      </c>
      <c r="K2777" s="7">
        <v>178.8848694160173</v>
      </c>
      <c r="L2777" s="7">
        <v>0.97436999936895285</v>
      </c>
      <c r="M2777" s="7" t="s">
        <v>684</v>
      </c>
      <c r="N2777" s="7" t="s">
        <v>721</v>
      </c>
      <c r="O2777" s="7" t="s">
        <v>686</v>
      </c>
    </row>
    <row r="2778" spans="2:15" ht="15">
      <c r="B2778" s="6" t="s">
        <v>631</v>
      </c>
      <c r="C2778" s="7" t="s">
        <v>689</v>
      </c>
      <c r="D2778" s="7">
        <v>173.66700000000003</v>
      </c>
      <c r="E2778" s="7">
        <v>180.41400000000002</v>
      </c>
      <c r="F2778" s="7">
        <v>51.777551448609174</v>
      </c>
      <c r="G2778" s="7">
        <v>188.35248669432588</v>
      </c>
      <c r="H2778" s="7">
        <v>0.95785302953175711</v>
      </c>
      <c r="I2778" s="7">
        <v>169.12040000000002</v>
      </c>
      <c r="J2778" s="7">
        <v>48.374316127349623</v>
      </c>
      <c r="K2778" s="7">
        <v>176.54354339572416</v>
      </c>
      <c r="L2778" s="7">
        <v>0.95795290355600782</v>
      </c>
      <c r="M2778" s="7" t="s">
        <v>684</v>
      </c>
      <c r="N2778" s="7" t="s">
        <v>721</v>
      </c>
      <c r="O2778" s="7" t="s">
        <v>686</v>
      </c>
    </row>
    <row r="2779" spans="2:15" ht="15">
      <c r="B2779" s="6" t="s">
        <v>631</v>
      </c>
      <c r="C2779" s="7" t="s">
        <v>690</v>
      </c>
      <c r="D2779" s="7">
        <v>183.20400000000001</v>
      </c>
      <c r="E2779" s="7">
        <v>192.10400000000001</v>
      </c>
      <c r="F2779" s="7">
        <v>38.779233226886078</v>
      </c>
      <c r="G2779" s="7">
        <v>196.70873285157043</v>
      </c>
      <c r="H2779" s="7">
        <v>0.97659111120885012</v>
      </c>
      <c r="I2779" s="7">
        <v>179.833</v>
      </c>
      <c r="J2779" s="7">
        <v>36.246736414512384</v>
      </c>
      <c r="K2779" s="7">
        <v>184.14746083199611</v>
      </c>
      <c r="L2779" s="7">
        <v>0.97657062002102579</v>
      </c>
      <c r="M2779" s="7" t="s">
        <v>684</v>
      </c>
      <c r="N2779" s="7" t="s">
        <v>721</v>
      </c>
      <c r="O2779" s="7" t="s">
        <v>686</v>
      </c>
    </row>
    <row r="2780" spans="2:15" ht="15">
      <c r="B2780" s="6" t="s">
        <v>631</v>
      </c>
      <c r="C2780" s="7" t="s">
        <v>691</v>
      </c>
      <c r="D2780" s="7">
        <v>189.48499999999999</v>
      </c>
      <c r="E2780" s="7">
        <v>181.05500000000001</v>
      </c>
      <c r="F2780" s="7">
        <v>27.997273476225889</v>
      </c>
      <c r="G2780" s="7">
        <v>183.91880708101445</v>
      </c>
      <c r="H2780" s="7">
        <v>0.98442896011307335</v>
      </c>
      <c r="I2780" s="7">
        <v>169.274</v>
      </c>
      <c r="J2780" s="7">
        <v>26.089178103274758</v>
      </c>
      <c r="K2780" s="7">
        <v>171.95284631617992</v>
      </c>
      <c r="L2780" s="7">
        <v>0.98442104115418849</v>
      </c>
      <c r="M2780" s="7" t="s">
        <v>684</v>
      </c>
      <c r="N2780" s="7" t="s">
        <v>721</v>
      </c>
      <c r="O2780" s="7" t="s">
        <v>686</v>
      </c>
    </row>
    <row r="2781" spans="2:15" ht="15">
      <c r="B2781" s="6" t="s">
        <v>631</v>
      </c>
      <c r="C2781" s="7" t="s">
        <v>692</v>
      </c>
      <c r="D2781" s="7" t="s">
        <v>661</v>
      </c>
      <c r="E2781" s="7">
        <v>185.99717819734801</v>
      </c>
      <c r="F2781" s="7">
        <v>39.706246849164927</v>
      </c>
      <c r="G2781" s="7">
        <v>190.55139664223418</v>
      </c>
      <c r="H2781" s="7">
        <v>0.97609978974104894</v>
      </c>
      <c r="I2781" s="7">
        <v>174.21617819734803</v>
      </c>
      <c r="J2781" s="7">
        <v>37.031708731277789</v>
      </c>
      <c r="K2781" s="7">
        <v>178.46808506337155</v>
      </c>
      <c r="L2781" s="7">
        <v>0.97617553376832766</v>
      </c>
      <c r="M2781" s="7" t="s">
        <v>684</v>
      </c>
      <c r="N2781" s="7" t="s">
        <v>721</v>
      </c>
      <c r="O2781" s="7" t="s">
        <v>686</v>
      </c>
    </row>
    <row r="2782" spans="2:15" ht="15">
      <c r="B2782" s="6" t="s">
        <v>631</v>
      </c>
      <c r="C2782" s="7" t="s">
        <v>693</v>
      </c>
      <c r="D2782" s="7" t="s">
        <v>661</v>
      </c>
      <c r="E2782" s="7">
        <v>188.16587068232292</v>
      </c>
      <c r="F2782" s="7">
        <v>40.042378544266391</v>
      </c>
      <c r="G2782" s="7">
        <v>192.74859600095439</v>
      </c>
      <c r="H2782" s="7">
        <v>0.97622433878268677</v>
      </c>
      <c r="I2782" s="7">
        <v>176.38487068232291</v>
      </c>
      <c r="J2782" s="7">
        <v>37.367840426379281</v>
      </c>
      <c r="K2782" s="7">
        <v>180.66528442209182</v>
      </c>
      <c r="L2782" s="7">
        <v>0.97630749176046194</v>
      </c>
      <c r="M2782" s="7" t="s">
        <v>684</v>
      </c>
      <c r="N2782" s="7" t="s">
        <v>721</v>
      </c>
      <c r="O2782" s="7" t="s">
        <v>686</v>
      </c>
    </row>
    <row r="2783" spans="2:15" ht="15">
      <c r="B2783" s="6" t="s">
        <v>631</v>
      </c>
      <c r="C2783" s="7" t="s">
        <v>694</v>
      </c>
      <c r="D2783" s="7" t="s">
        <v>661</v>
      </c>
      <c r="E2783" s="7">
        <v>188.22565658902357</v>
      </c>
      <c r="F2783" s="7">
        <v>39.983671464844534</v>
      </c>
      <c r="G2783" s="7">
        <v>192.79765488863035</v>
      </c>
      <c r="H2783" s="7">
        <v>0.97628602742990944</v>
      </c>
      <c r="I2783" s="7">
        <v>176.44465658902359</v>
      </c>
      <c r="J2783" s="7">
        <v>37.309133346957395</v>
      </c>
      <c r="K2783" s="7">
        <v>180.71434330976768</v>
      </c>
      <c r="L2783" s="7">
        <v>0.97637328259315148</v>
      </c>
      <c r="M2783" s="7" t="s">
        <v>684</v>
      </c>
      <c r="N2783" s="7" t="s">
        <v>721</v>
      </c>
      <c r="O2783" s="7" t="s">
        <v>686</v>
      </c>
    </row>
    <row r="2784" spans="2:15" ht="15">
      <c r="B2784" s="6" t="s">
        <v>631</v>
      </c>
      <c r="C2784" s="7" t="s">
        <v>695</v>
      </c>
      <c r="D2784" s="7" t="s">
        <v>661</v>
      </c>
      <c r="E2784" s="7">
        <v>187.65369559200013</v>
      </c>
      <c r="F2784" s="7">
        <v>39.864152704395977</v>
      </c>
      <c r="G2784" s="7">
        <v>192.21260802418695</v>
      </c>
      <c r="H2784" s="7">
        <v>0.97628192823015469</v>
      </c>
      <c r="I2784" s="7">
        <v>175.87269559200013</v>
      </c>
      <c r="J2784" s="7">
        <v>37.189614586508839</v>
      </c>
      <c r="K2784" s="7">
        <v>180.12929644532431</v>
      </c>
      <c r="L2784" s="7">
        <v>0.97636919181208137</v>
      </c>
      <c r="M2784" s="7" t="s">
        <v>684</v>
      </c>
      <c r="N2784" s="7" t="s">
        <v>721</v>
      </c>
      <c r="O2784" s="7" t="s">
        <v>686</v>
      </c>
    </row>
    <row r="2785" spans="2:15" ht="15">
      <c r="B2785" s="6" t="s">
        <v>631</v>
      </c>
      <c r="C2785" s="7" t="s">
        <v>696</v>
      </c>
      <c r="D2785" s="7" t="s">
        <v>661</v>
      </c>
      <c r="E2785" s="7">
        <v>187.12541154792876</v>
      </c>
      <c r="F2785" s="7">
        <v>39.753039849489845</v>
      </c>
      <c r="G2785" s="7">
        <v>191.67208457893324</v>
      </c>
      <c r="H2785" s="7">
        <v>0.97627889819744673</v>
      </c>
      <c r="I2785" s="7">
        <v>175.34441154792876</v>
      </c>
      <c r="J2785" s="7">
        <v>37.078501731602714</v>
      </c>
      <c r="K2785" s="7">
        <v>179.58877300007063</v>
      </c>
      <c r="L2785" s="7">
        <v>0.97636622055355204</v>
      </c>
      <c r="M2785" s="7" t="s">
        <v>684</v>
      </c>
      <c r="N2785" s="7" t="s">
        <v>721</v>
      </c>
      <c r="O2785" s="7" t="s">
        <v>686</v>
      </c>
    </row>
    <row r="2786" spans="2:15" ht="15">
      <c r="B2786" s="6" t="s">
        <v>631</v>
      </c>
      <c r="C2786" s="7" t="s">
        <v>697</v>
      </c>
      <c r="D2786" s="7" t="s">
        <v>661</v>
      </c>
      <c r="E2786" s="7">
        <v>186.63838839943423</v>
      </c>
      <c r="F2786" s="7">
        <v>39.650347543377379</v>
      </c>
      <c r="G2786" s="7">
        <v>191.17372080645904</v>
      </c>
      <c r="H2786" s="7">
        <v>0.9762763815659774</v>
      </c>
      <c r="I2786" s="7">
        <v>174.85738839943423</v>
      </c>
      <c r="J2786" s="7">
        <v>36.975809425490226</v>
      </c>
      <c r="K2786" s="7">
        <v>179.09040922759641</v>
      </c>
      <c r="L2786" s="7">
        <v>0.97636377712006528</v>
      </c>
      <c r="M2786" s="7" t="s">
        <v>684</v>
      </c>
      <c r="N2786" s="7" t="s">
        <v>721</v>
      </c>
      <c r="O2786" s="7" t="s">
        <v>686</v>
      </c>
    </row>
    <row r="2787" spans="2:15" ht="15">
      <c r="B2787" s="6" t="s">
        <v>631</v>
      </c>
      <c r="C2787" s="7" t="s">
        <v>698</v>
      </c>
      <c r="D2787" s="7" t="s">
        <v>661</v>
      </c>
      <c r="E2787" s="7">
        <v>186.17554959443527</v>
      </c>
      <c r="F2787" s="7">
        <v>39.552901294618856</v>
      </c>
      <c r="G2787" s="7">
        <v>190.70013254425689</v>
      </c>
      <c r="H2787" s="7">
        <v>0.97627383426819814</v>
      </c>
      <c r="I2787" s="7">
        <v>174.39454959443526</v>
      </c>
      <c r="J2787" s="7">
        <v>36.878363176731661</v>
      </c>
      <c r="K2787" s="7">
        <v>178.61682096539428</v>
      </c>
      <c r="L2787" s="7">
        <v>0.97636128922159549</v>
      </c>
      <c r="M2787" s="7" t="s">
        <v>684</v>
      </c>
      <c r="N2787" s="7" t="s">
        <v>721</v>
      </c>
      <c r="O2787" s="7" t="s">
        <v>686</v>
      </c>
    </row>
    <row r="2788" spans="2:15" ht="15">
      <c r="B2788" s="6" t="s">
        <v>631</v>
      </c>
      <c r="C2788" s="7" t="s">
        <v>699</v>
      </c>
      <c r="D2788" s="7" t="s">
        <v>661</v>
      </c>
      <c r="E2788" s="7">
        <v>185.86240403331058</v>
      </c>
      <c r="F2788" s="7">
        <v>39.485416494168632</v>
      </c>
      <c r="G2788" s="7">
        <v>190.37937913541566</v>
      </c>
      <c r="H2788" s="7">
        <v>0.97627382165748011</v>
      </c>
      <c r="I2788" s="7">
        <v>174.0814040333106</v>
      </c>
      <c r="J2788" s="7">
        <v>36.810878376281458</v>
      </c>
      <c r="K2788" s="7">
        <v>178.29606755655306</v>
      </c>
      <c r="L2788" s="7">
        <v>0.97636143308710033</v>
      </c>
      <c r="M2788" s="7" t="s">
        <v>684</v>
      </c>
      <c r="N2788" s="7" t="s">
        <v>721</v>
      </c>
      <c r="O2788" s="7" t="s">
        <v>686</v>
      </c>
    </row>
    <row r="2789" spans="2:15" ht="15">
      <c r="B2789" s="6" t="s">
        <v>631</v>
      </c>
      <c r="C2789" s="7" t="s">
        <v>700</v>
      </c>
      <c r="D2789" s="7" t="s">
        <v>661</v>
      </c>
      <c r="E2789" s="7">
        <v>186.09897253831329</v>
      </c>
      <c r="F2789" s="7">
        <v>39.529908749385399</v>
      </c>
      <c r="G2789" s="7">
        <v>190.62023676818345</v>
      </c>
      <c r="H2789" s="7">
        <v>0.9762812998948871</v>
      </c>
      <c r="I2789" s="7">
        <v>174.31797253831328</v>
      </c>
      <c r="J2789" s="7">
        <v>36.855370631498246</v>
      </c>
      <c r="K2789" s="7">
        <v>178.53692518932084</v>
      </c>
      <c r="L2789" s="7">
        <v>0.97636929925541305</v>
      </c>
      <c r="M2789" s="7" t="s">
        <v>684</v>
      </c>
      <c r="N2789" s="7" t="s">
        <v>721</v>
      </c>
      <c r="O2789" s="7" t="s">
        <v>686</v>
      </c>
    </row>
    <row r="2790" spans="2:15" ht="15">
      <c r="B2790" s="6" t="s">
        <v>631</v>
      </c>
      <c r="C2790" s="7" t="s">
        <v>701</v>
      </c>
      <c r="D2790" s="7" t="s">
        <v>661</v>
      </c>
      <c r="E2790" s="7">
        <v>186.33554104331597</v>
      </c>
      <c r="F2790" s="7">
        <v>39.574401004602123</v>
      </c>
      <c r="G2790" s="7">
        <v>190.86109440095123</v>
      </c>
      <c r="H2790" s="7">
        <v>0.97628875925793335</v>
      </c>
      <c r="I2790" s="7">
        <v>174.55454104331596</v>
      </c>
      <c r="J2790" s="7">
        <v>36.899862886714978</v>
      </c>
      <c r="K2790" s="7">
        <v>178.77778282208862</v>
      </c>
      <c r="L2790" s="7">
        <v>0.97637714422839983</v>
      </c>
      <c r="M2790" s="7" t="s">
        <v>684</v>
      </c>
      <c r="N2790" s="7" t="s">
        <v>721</v>
      </c>
      <c r="O2790" s="7" t="s">
        <v>686</v>
      </c>
    </row>
    <row r="2791" spans="2:15" ht="15">
      <c r="B2791" s="6" t="s">
        <v>584</v>
      </c>
      <c r="C2791" s="7" t="s">
        <v>683</v>
      </c>
      <c r="D2791" s="7">
        <v>110.81193560262361</v>
      </c>
      <c r="E2791" s="7">
        <v>157.01400000000001</v>
      </c>
      <c r="F2791" s="7">
        <v>8.1214137931037005</v>
      </c>
      <c r="G2791" s="7">
        <v>157.22389626897947</v>
      </c>
      <c r="H2791" s="7">
        <v>0.99866498494210854</v>
      </c>
      <c r="I2791" s="7">
        <v>142.477</v>
      </c>
      <c r="J2791" s="7">
        <v>7.3695000000000359</v>
      </c>
      <c r="K2791" s="7">
        <v>142.66746321165874</v>
      </c>
      <c r="L2791" s="7">
        <v>0.99866498494210854</v>
      </c>
      <c r="M2791" s="7" t="s">
        <v>684</v>
      </c>
      <c r="N2791" s="7" t="s">
        <v>721</v>
      </c>
      <c r="O2791" s="7" t="s">
        <v>686</v>
      </c>
    </row>
    <row r="2792" spans="2:15" ht="15">
      <c r="B2792" s="6" t="s">
        <v>584</v>
      </c>
      <c r="C2792" s="7" t="s">
        <v>687</v>
      </c>
      <c r="D2792" s="7">
        <v>126.6110583483528</v>
      </c>
      <c r="E2792" s="7">
        <v>157.15199999999999</v>
      </c>
      <c r="F2792" s="7">
        <v>15.774454155487135</v>
      </c>
      <c r="G2792" s="7">
        <v>157.94171237486177</v>
      </c>
      <c r="H2792" s="7">
        <v>0.99499997585826172</v>
      </c>
      <c r="I2792" s="7">
        <v>142.61600000000001</v>
      </c>
      <c r="J2792" s="7">
        <v>14.315373357252588</v>
      </c>
      <c r="K2792" s="7">
        <v>143.33266679427109</v>
      </c>
      <c r="L2792" s="7">
        <v>0.99499997585826172</v>
      </c>
      <c r="M2792" s="7" t="s">
        <v>684</v>
      </c>
      <c r="N2792" s="7" t="s">
        <v>721</v>
      </c>
      <c r="O2792" s="7" t="s">
        <v>686</v>
      </c>
    </row>
    <row r="2793" spans="2:15" ht="15">
      <c r="B2793" s="6" t="s">
        <v>584</v>
      </c>
      <c r="C2793" s="7" t="s">
        <v>688</v>
      </c>
      <c r="D2793" s="7">
        <v>157.97327127257952</v>
      </c>
      <c r="E2793" s="7">
        <v>171.46899999999999</v>
      </c>
      <c r="F2793" s="7">
        <v>28.928212332569441</v>
      </c>
      <c r="G2793" s="7">
        <v>173.89209133758274</v>
      </c>
      <c r="H2793" s="7">
        <v>0.9860655460582235</v>
      </c>
      <c r="I2793" s="7">
        <v>156.93299999999999</v>
      </c>
      <c r="J2793" s="7">
        <v>26.475871125317749</v>
      </c>
      <c r="K2793" s="7">
        <v>159.15067778945973</v>
      </c>
      <c r="L2793" s="7">
        <v>0.9860655460582235</v>
      </c>
      <c r="M2793" s="7" t="s">
        <v>684</v>
      </c>
      <c r="N2793" s="7" t="s">
        <v>721</v>
      </c>
      <c r="O2793" s="7" t="s">
        <v>686</v>
      </c>
    </row>
    <row r="2794" spans="2:15" ht="15">
      <c r="B2794" s="6" t="s">
        <v>584</v>
      </c>
      <c r="C2794" s="7" t="s">
        <v>689</v>
      </c>
      <c r="D2794" s="7">
        <v>147.11354080437329</v>
      </c>
      <c r="E2794" s="7">
        <v>161.696</v>
      </c>
      <c r="F2794" s="7">
        <v>40.67900883169321</v>
      </c>
      <c r="G2794" s="7">
        <v>166.73445407452226</v>
      </c>
      <c r="H2794" s="7">
        <v>0.96978156612867594</v>
      </c>
      <c r="I2794" s="7">
        <v>147.15899999999999</v>
      </c>
      <c r="J2794" s="7">
        <v>37.02183270249818</v>
      </c>
      <c r="K2794" s="7">
        <v>151.74448055086472</v>
      </c>
      <c r="L2794" s="7">
        <v>0.96978156612867594</v>
      </c>
      <c r="M2794" s="7" t="s">
        <v>684</v>
      </c>
      <c r="N2794" s="7" t="s">
        <v>721</v>
      </c>
      <c r="O2794" s="7" t="s">
        <v>686</v>
      </c>
    </row>
    <row r="2795" spans="2:15" ht="15">
      <c r="B2795" s="6" t="s">
        <v>584</v>
      </c>
      <c r="C2795" s="7" t="s">
        <v>690</v>
      </c>
      <c r="D2795" s="7">
        <v>143.91390276133853</v>
      </c>
      <c r="E2795" s="7">
        <v>156.61000000000001</v>
      </c>
      <c r="F2795" s="7">
        <v>10.877876128385095</v>
      </c>
      <c r="G2795" s="7">
        <v>156.98732524972993</v>
      </c>
      <c r="H2795" s="7">
        <v>0.99759646042042127</v>
      </c>
      <c r="I2795" s="7">
        <v>143.71</v>
      </c>
      <c r="J2795" s="7">
        <v>9.9818630892676463</v>
      </c>
      <c r="K2795" s="7">
        <v>144.05624488626964</v>
      </c>
      <c r="L2795" s="7">
        <v>0.99759646042042127</v>
      </c>
      <c r="M2795" s="7" t="s">
        <v>684</v>
      </c>
      <c r="N2795" s="7" t="s">
        <v>721</v>
      </c>
      <c r="O2795" s="7" t="s">
        <v>686</v>
      </c>
    </row>
    <row r="2796" spans="2:15" ht="15">
      <c r="B2796" s="6" t="s">
        <v>584</v>
      </c>
      <c r="C2796" s="7" t="s">
        <v>691</v>
      </c>
      <c r="D2796" s="7">
        <v>150.70467629108259</v>
      </c>
      <c r="E2796" s="7">
        <v>149.749</v>
      </c>
      <c r="F2796" s="7">
        <v>5.5842654980073965</v>
      </c>
      <c r="G2796" s="7">
        <v>149.85308479358119</v>
      </c>
      <c r="H2796" s="7">
        <v>0.99930542108142406</v>
      </c>
      <c r="I2796" s="7">
        <v>139.608</v>
      </c>
      <c r="J2796" s="7">
        <v>5.2060991235055853</v>
      </c>
      <c r="K2796" s="7">
        <v>139.70503617294463</v>
      </c>
      <c r="L2796" s="7">
        <v>0.99930542108142406</v>
      </c>
      <c r="M2796" s="7" t="s">
        <v>684</v>
      </c>
      <c r="N2796" s="7" t="s">
        <v>721</v>
      </c>
      <c r="O2796" s="7" t="s">
        <v>686</v>
      </c>
    </row>
    <row r="2797" spans="2:15" ht="15">
      <c r="B2797" s="6" t="s">
        <v>584</v>
      </c>
      <c r="C2797" s="7" t="s">
        <v>692</v>
      </c>
      <c r="D2797" s="7" t="s">
        <v>661</v>
      </c>
      <c r="E2797" s="7">
        <v>153.83663217185199</v>
      </c>
      <c r="F2797" s="7">
        <v>20.698994955045325</v>
      </c>
      <c r="G2797" s="7">
        <v>155.22292933109682</v>
      </c>
      <c r="H2797" s="7">
        <v>0.99106899241485258</v>
      </c>
      <c r="I2797" s="7">
        <v>143.68404011115331</v>
      </c>
      <c r="J2797" s="7">
        <v>19.332945472043928</v>
      </c>
      <c r="K2797" s="7">
        <v>144.97884729604019</v>
      </c>
      <c r="L2797" s="7">
        <v>0.99106899241485247</v>
      </c>
      <c r="M2797" s="7" t="s">
        <v>684</v>
      </c>
      <c r="N2797" s="7" t="s">
        <v>721</v>
      </c>
      <c r="O2797" s="7" t="s">
        <v>686</v>
      </c>
    </row>
    <row r="2798" spans="2:15" ht="15">
      <c r="B2798" s="6" t="s">
        <v>584</v>
      </c>
      <c r="C2798" s="7" t="s">
        <v>693</v>
      </c>
      <c r="D2798" s="7" t="s">
        <v>661</v>
      </c>
      <c r="E2798" s="7">
        <v>155.63033867502787</v>
      </c>
      <c r="F2798" s="7">
        <v>20.940341384279442</v>
      </c>
      <c r="G2798" s="7">
        <v>157.03279980116906</v>
      </c>
      <c r="H2798" s="7">
        <v>0.99106899241485247</v>
      </c>
      <c r="I2798" s="7">
        <v>145.47265986635713</v>
      </c>
      <c r="J2798" s="7">
        <v>19.573607470209172</v>
      </c>
      <c r="K2798" s="7">
        <v>146.78358517896564</v>
      </c>
      <c r="L2798" s="7">
        <v>0.99106899241485236</v>
      </c>
      <c r="M2798" s="7" t="s">
        <v>684</v>
      </c>
      <c r="N2798" s="7" t="s">
        <v>721</v>
      </c>
      <c r="O2798" s="7" t="s">
        <v>686</v>
      </c>
    </row>
    <row r="2799" spans="2:15" ht="15">
      <c r="B2799" s="6" t="s">
        <v>584</v>
      </c>
      <c r="C2799" s="7" t="s">
        <v>694</v>
      </c>
      <c r="D2799" s="7" t="s">
        <v>661</v>
      </c>
      <c r="E2799" s="7">
        <v>155.6797870732633</v>
      </c>
      <c r="F2799" s="7">
        <v>20.94699475500898</v>
      </c>
      <c r="G2799" s="7">
        <v>157.08269380311432</v>
      </c>
      <c r="H2799" s="7">
        <v>0.99106899241485247</v>
      </c>
      <c r="I2799" s="7">
        <v>145.52196803454996</v>
      </c>
      <c r="J2799" s="7">
        <v>19.580241972734544</v>
      </c>
      <c r="K2799" s="7">
        <v>146.83333768718674</v>
      </c>
      <c r="L2799" s="7">
        <v>0.99106899241485258</v>
      </c>
      <c r="M2799" s="7" t="s">
        <v>684</v>
      </c>
      <c r="N2799" s="7" t="s">
        <v>721</v>
      </c>
      <c r="O2799" s="7" t="s">
        <v>686</v>
      </c>
    </row>
    <row r="2800" spans="2:15" ht="15">
      <c r="B2800" s="6" t="s">
        <v>584</v>
      </c>
      <c r="C2800" s="7" t="s">
        <v>695</v>
      </c>
      <c r="D2800" s="7" t="s">
        <v>661</v>
      </c>
      <c r="E2800" s="7">
        <v>155.20672315708723</v>
      </c>
      <c r="F2800" s="7">
        <v>20.883343156062047</v>
      </c>
      <c r="G2800" s="7">
        <v>156.60536687653638</v>
      </c>
      <c r="H2800" s="7">
        <v>0.99106899241485247</v>
      </c>
      <c r="I2800" s="7">
        <v>145.05024567392485</v>
      </c>
      <c r="J2800" s="7">
        <v>19.516770882494857</v>
      </c>
      <c r="K2800" s="7">
        <v>146.35736440557324</v>
      </c>
      <c r="L2800" s="7">
        <v>0.99106899241485236</v>
      </c>
      <c r="M2800" s="7" t="s">
        <v>684</v>
      </c>
      <c r="N2800" s="7" t="s">
        <v>721</v>
      </c>
      <c r="O2800" s="7" t="s">
        <v>686</v>
      </c>
    </row>
    <row r="2801" spans="2:15" ht="15">
      <c r="B2801" s="6" t="s">
        <v>584</v>
      </c>
      <c r="C2801" s="7" t="s">
        <v>696</v>
      </c>
      <c r="D2801" s="7" t="s">
        <v>661</v>
      </c>
      <c r="E2801" s="7">
        <v>154.76978406501217</v>
      </c>
      <c r="F2801" s="7">
        <v>20.824552217032629</v>
      </c>
      <c r="G2801" s="7">
        <v>156.16449031252404</v>
      </c>
      <c r="H2801" s="7">
        <v>0.99106899241485236</v>
      </c>
      <c r="I2801" s="7">
        <v>144.61454569150158</v>
      </c>
      <c r="J2801" s="7">
        <v>19.458146667892741</v>
      </c>
      <c r="K2801" s="7">
        <v>145.91773811743596</v>
      </c>
      <c r="L2801" s="7">
        <v>0.99106899241485247</v>
      </c>
      <c r="M2801" s="7" t="s">
        <v>684</v>
      </c>
      <c r="N2801" s="7" t="s">
        <v>721</v>
      </c>
      <c r="O2801" s="7" t="s">
        <v>686</v>
      </c>
    </row>
    <row r="2802" spans="2:15" ht="15">
      <c r="B2802" s="6" t="s">
        <v>584</v>
      </c>
      <c r="C2802" s="7" t="s">
        <v>697</v>
      </c>
      <c r="D2802" s="7" t="s">
        <v>661</v>
      </c>
      <c r="E2802" s="7">
        <v>154.36697149720735</v>
      </c>
      <c r="F2802" s="7">
        <v>20.77035306309164</v>
      </c>
      <c r="G2802" s="7">
        <v>155.75804780358897</v>
      </c>
      <c r="H2802" s="7">
        <v>0.99106899241485247</v>
      </c>
      <c r="I2802" s="7">
        <v>144.21287545440066</v>
      </c>
      <c r="J2802" s="7">
        <v>19.404101216598271</v>
      </c>
      <c r="K2802" s="7">
        <v>145.51244823330569</v>
      </c>
      <c r="L2802" s="7">
        <v>0.99106899241485258</v>
      </c>
      <c r="M2802" s="7" t="s">
        <v>684</v>
      </c>
      <c r="N2802" s="7" t="s">
        <v>721</v>
      </c>
      <c r="O2802" s="7" t="s">
        <v>686</v>
      </c>
    </row>
    <row r="2803" spans="2:15" ht="15">
      <c r="B2803" s="6" t="s">
        <v>584</v>
      </c>
      <c r="C2803" s="7" t="s">
        <v>698</v>
      </c>
      <c r="D2803" s="7" t="s">
        <v>661</v>
      </c>
      <c r="E2803" s="7">
        <v>153.98416158745732</v>
      </c>
      <c r="F2803" s="7">
        <v>20.718845302691587</v>
      </c>
      <c r="G2803" s="7">
        <v>155.37178820644704</v>
      </c>
      <c r="H2803" s="7">
        <v>0.99106899241485247</v>
      </c>
      <c r="I2803" s="7">
        <v>143.83115115008755</v>
      </c>
      <c r="J2803" s="7">
        <v>19.352739526358345</v>
      </c>
      <c r="K2803" s="7">
        <v>145.12728402452242</v>
      </c>
      <c r="L2803" s="7">
        <v>0.99106899241485247</v>
      </c>
      <c r="M2803" s="7" t="s">
        <v>684</v>
      </c>
      <c r="N2803" s="7" t="s">
        <v>721</v>
      </c>
      <c r="O2803" s="7" t="s">
        <v>686</v>
      </c>
    </row>
    <row r="2804" spans="2:15" ht="15">
      <c r="B2804" s="6" t="s">
        <v>584</v>
      </c>
      <c r="C2804" s="7" t="s">
        <v>699</v>
      </c>
      <c r="D2804" s="7" t="s">
        <v>661</v>
      </c>
      <c r="E2804" s="7">
        <v>153.72516164471693</v>
      </c>
      <c r="F2804" s="7">
        <v>20.683996395559088</v>
      </c>
      <c r="G2804" s="7">
        <v>155.11045428850323</v>
      </c>
      <c r="H2804" s="7">
        <v>0.99106899241485247</v>
      </c>
      <c r="I2804" s="7">
        <v>143.57288570177599</v>
      </c>
      <c r="J2804" s="7">
        <v>19.317989446769261</v>
      </c>
      <c r="K2804" s="7">
        <v>144.8666912198961</v>
      </c>
      <c r="L2804" s="7">
        <v>0.99106899241485258</v>
      </c>
      <c r="M2804" s="7" t="s">
        <v>684</v>
      </c>
      <c r="N2804" s="7" t="s">
        <v>721</v>
      </c>
      <c r="O2804" s="7" t="s">
        <v>686</v>
      </c>
    </row>
    <row r="2805" spans="2:15" ht="15">
      <c r="B2805" s="6" t="s">
        <v>584</v>
      </c>
      <c r="C2805" s="7" t="s">
        <v>700</v>
      </c>
      <c r="D2805" s="7" t="s">
        <v>661</v>
      </c>
      <c r="E2805" s="7">
        <v>153.92082537703942</v>
      </c>
      <c r="F2805" s="7">
        <v>20.710323301908065</v>
      </c>
      <c r="G2805" s="7">
        <v>155.30788124244893</v>
      </c>
      <c r="H2805" s="7">
        <v>0.99106899241485247</v>
      </c>
      <c r="I2805" s="7">
        <v>143.76799455397074</v>
      </c>
      <c r="J2805" s="7">
        <v>19.344241693001297</v>
      </c>
      <c r="K2805" s="7">
        <v>145.06355829341774</v>
      </c>
      <c r="L2805" s="7">
        <v>0.99106899241485247</v>
      </c>
      <c r="M2805" s="7" t="s">
        <v>684</v>
      </c>
      <c r="N2805" s="7" t="s">
        <v>721</v>
      </c>
      <c r="O2805" s="7" t="s">
        <v>686</v>
      </c>
    </row>
    <row r="2806" spans="2:15" ht="15">
      <c r="B2806" s="6" t="s">
        <v>584</v>
      </c>
      <c r="C2806" s="7" t="s">
        <v>701</v>
      </c>
      <c r="D2806" s="7" t="s">
        <v>661</v>
      </c>
      <c r="E2806" s="7">
        <v>154.11648910936191</v>
      </c>
      <c r="F2806" s="7">
        <v>20.736650208257132</v>
      </c>
      <c r="G2806" s="7">
        <v>155.50530819639462</v>
      </c>
      <c r="H2806" s="7">
        <v>0.99106899241485236</v>
      </c>
      <c r="I2806" s="7">
        <v>143.96310340616549</v>
      </c>
      <c r="J2806" s="7">
        <v>19.370493939233199</v>
      </c>
      <c r="K2806" s="7">
        <v>145.26042536693939</v>
      </c>
      <c r="L2806" s="7">
        <v>0.99106899241485247</v>
      </c>
      <c r="M2806" s="7" t="s">
        <v>684</v>
      </c>
      <c r="N2806" s="7" t="s">
        <v>721</v>
      </c>
      <c r="O2806" s="7" t="s">
        <v>686</v>
      </c>
    </row>
    <row r="2807" spans="2:15" ht="15">
      <c r="B2807" s="6" t="s">
        <v>549</v>
      </c>
      <c r="C2807" s="7" t="s">
        <v>683</v>
      </c>
      <c r="D2807" s="7" t="s">
        <v>661</v>
      </c>
      <c r="E2807" s="7" t="s">
        <v>661</v>
      </c>
      <c r="F2807" s="7" t="s">
        <v>661</v>
      </c>
      <c r="G2807" s="7" t="s">
        <v>661</v>
      </c>
      <c r="H2807" s="7" t="s">
        <v>661</v>
      </c>
      <c r="I2807" s="7" t="s">
        <v>661</v>
      </c>
      <c r="J2807" s="7" t="s">
        <v>661</v>
      </c>
      <c r="K2807" s="7" t="s">
        <v>661</v>
      </c>
      <c r="L2807" s="7" t="s">
        <v>661</v>
      </c>
      <c r="M2807" s="7" t="s">
        <v>703</v>
      </c>
      <c r="N2807" s="7" t="s">
        <v>722</v>
      </c>
      <c r="O2807" s="7" t="s">
        <v>686</v>
      </c>
    </row>
    <row r="2808" spans="2:15" ht="15">
      <c r="B2808" s="6" t="s">
        <v>549</v>
      </c>
      <c r="C2808" s="7" t="s">
        <v>687</v>
      </c>
      <c r="D2808" s="7">
        <v>2.1054444000000001</v>
      </c>
      <c r="E2808" s="7">
        <v>1.9200000000000002</v>
      </c>
      <c r="F2808" s="7">
        <v>0.86400007030749693</v>
      </c>
      <c r="G2808" s="7">
        <v>2.1054444000000001</v>
      </c>
      <c r="H2808" s="7">
        <v>0.91192149267869527</v>
      </c>
      <c r="I2808" s="7">
        <v>1.9200000000000002</v>
      </c>
      <c r="J2808" s="7">
        <v>0.86400007030749693</v>
      </c>
      <c r="K2808" s="7">
        <v>2.1054444000000001</v>
      </c>
      <c r="L2808" s="7">
        <v>0.91192149267869527</v>
      </c>
      <c r="M2808" s="7" t="s">
        <v>703</v>
      </c>
      <c r="N2808" s="7" t="s">
        <v>722</v>
      </c>
      <c r="O2808" s="7" t="s">
        <v>686</v>
      </c>
    </row>
    <row r="2809" spans="2:15" ht="15">
      <c r="B2809" s="6" t="s">
        <v>549</v>
      </c>
      <c r="C2809" s="7" t="s">
        <v>688</v>
      </c>
      <c r="D2809" s="7">
        <v>1.0829294</v>
      </c>
      <c r="E2809" s="7">
        <v>1.056</v>
      </c>
      <c r="F2809" s="7">
        <v>0.2400001778840172</v>
      </c>
      <c r="G2809" s="7">
        <v>1.0829294</v>
      </c>
      <c r="H2809" s="7">
        <v>0.97513282029280945</v>
      </c>
      <c r="I2809" s="7">
        <v>1.056</v>
      </c>
      <c r="J2809" s="7">
        <v>0.2400001778840172</v>
      </c>
      <c r="K2809" s="7">
        <v>1.0829294</v>
      </c>
      <c r="L2809" s="7">
        <v>0.97513282029280945</v>
      </c>
      <c r="M2809" s="7" t="s">
        <v>703</v>
      </c>
      <c r="N2809" s="7" t="s">
        <v>722</v>
      </c>
      <c r="O2809" s="7" t="s">
        <v>686</v>
      </c>
    </row>
    <row r="2810" spans="2:15" ht="15">
      <c r="B2810" s="6" t="s">
        <v>549</v>
      </c>
      <c r="C2810" s="7" t="s">
        <v>689</v>
      </c>
      <c r="D2810" s="7">
        <v>1.83</v>
      </c>
      <c r="E2810" s="7">
        <v>1.8240000000000001</v>
      </c>
      <c r="F2810" s="7">
        <v>0.14806755215103773</v>
      </c>
      <c r="G2810" s="7">
        <v>1.83</v>
      </c>
      <c r="H2810" s="7">
        <v>0.99672131147540988</v>
      </c>
      <c r="I2810" s="7">
        <v>1.8240000000000001</v>
      </c>
      <c r="J2810" s="7">
        <v>0.14806755215103773</v>
      </c>
      <c r="K2810" s="7">
        <v>1.83</v>
      </c>
      <c r="L2810" s="7">
        <v>0.99672131147540988</v>
      </c>
      <c r="M2810" s="7" t="s">
        <v>703</v>
      </c>
      <c r="N2810" s="7" t="s">
        <v>722</v>
      </c>
      <c r="O2810" s="7" t="s">
        <v>686</v>
      </c>
    </row>
    <row r="2811" spans="2:15" ht="15">
      <c r="B2811" s="6" t="s">
        <v>549</v>
      </c>
      <c r="C2811" s="7" t="s">
        <v>690</v>
      </c>
      <c r="D2811" s="7">
        <v>2.3279999999999998</v>
      </c>
      <c r="E2811" s="7">
        <v>2.3039999999999998</v>
      </c>
      <c r="F2811" s="7">
        <v>0.33341865574679552</v>
      </c>
      <c r="G2811" s="7">
        <v>2.3279999999999998</v>
      </c>
      <c r="H2811" s="7">
        <v>0.98969072164948457</v>
      </c>
      <c r="I2811" s="7">
        <v>2.3039999999999998</v>
      </c>
      <c r="J2811" s="7">
        <v>0.33341865574679552</v>
      </c>
      <c r="K2811" s="7">
        <v>2.3279999999999998</v>
      </c>
      <c r="L2811" s="7">
        <v>0.98969072164948457</v>
      </c>
      <c r="M2811" s="7" t="s">
        <v>703</v>
      </c>
      <c r="N2811" s="7" t="s">
        <v>722</v>
      </c>
      <c r="O2811" s="7" t="s">
        <v>686</v>
      </c>
    </row>
    <row r="2812" spans="2:15" ht="15">
      <c r="B2812" s="6" t="s">
        <v>549</v>
      </c>
      <c r="C2812" s="7" t="s">
        <v>691</v>
      </c>
      <c r="D2812" s="7">
        <v>2.3359999999999999</v>
      </c>
      <c r="E2812" s="7">
        <v>2.3039999999999998</v>
      </c>
      <c r="F2812" s="7">
        <v>0.38533102652135365</v>
      </c>
      <c r="G2812" s="7">
        <v>2.3359999999999999</v>
      </c>
      <c r="H2812" s="7">
        <v>0.98630136986301364</v>
      </c>
      <c r="I2812" s="7">
        <v>2.3039999999999998</v>
      </c>
      <c r="J2812" s="7">
        <v>0.38533102652135365</v>
      </c>
      <c r="K2812" s="7">
        <v>2.3359999999999999</v>
      </c>
      <c r="L2812" s="7">
        <v>0.98630136986301364</v>
      </c>
      <c r="M2812" s="7" t="s">
        <v>703</v>
      </c>
      <c r="N2812" s="7" t="s">
        <v>722</v>
      </c>
      <c r="O2812" s="7" t="s">
        <v>686</v>
      </c>
    </row>
    <row r="2813" spans="2:15" ht="15">
      <c r="B2813" s="6" t="s">
        <v>549</v>
      </c>
      <c r="C2813" s="7" t="s">
        <v>692</v>
      </c>
      <c r="D2813" s="7" t="s">
        <v>661</v>
      </c>
      <c r="E2813" s="7">
        <v>2.3039999999999998</v>
      </c>
      <c r="F2813" s="7">
        <v>0.36024436157568657</v>
      </c>
      <c r="G2813" s="7">
        <v>2.3319931389365349</v>
      </c>
      <c r="H2813" s="7">
        <v>0.98799604575624911</v>
      </c>
      <c r="I2813" s="7">
        <v>2.3039999999999998</v>
      </c>
      <c r="J2813" s="7">
        <v>0.36024436157568657</v>
      </c>
      <c r="K2813" s="7">
        <v>2.3319931389365349</v>
      </c>
      <c r="L2813" s="7">
        <v>0.98799604575624911</v>
      </c>
      <c r="M2813" s="7" t="s">
        <v>703</v>
      </c>
      <c r="N2813" s="7" t="s">
        <v>722</v>
      </c>
      <c r="O2813" s="7" t="s">
        <v>686</v>
      </c>
    </row>
    <row r="2814" spans="2:15" ht="15">
      <c r="B2814" s="6" t="s">
        <v>549</v>
      </c>
      <c r="C2814" s="7" t="s">
        <v>693</v>
      </c>
      <c r="D2814" s="7" t="s">
        <v>661</v>
      </c>
      <c r="E2814" s="7">
        <v>2.3039999999999998</v>
      </c>
      <c r="F2814" s="7">
        <v>0.36024436157568657</v>
      </c>
      <c r="G2814" s="7">
        <v>2.3319931389365349</v>
      </c>
      <c r="H2814" s="7">
        <v>0.98799604575624911</v>
      </c>
      <c r="I2814" s="7">
        <v>2.3039999999999998</v>
      </c>
      <c r="J2814" s="7">
        <v>0.36024436157568657</v>
      </c>
      <c r="K2814" s="7">
        <v>2.3319931389365349</v>
      </c>
      <c r="L2814" s="7">
        <v>0.98799604575624911</v>
      </c>
      <c r="M2814" s="7" t="s">
        <v>703</v>
      </c>
      <c r="N2814" s="7" t="s">
        <v>722</v>
      </c>
      <c r="O2814" s="7" t="s">
        <v>686</v>
      </c>
    </row>
    <row r="2815" spans="2:15" ht="15">
      <c r="B2815" s="6" t="s">
        <v>549</v>
      </c>
      <c r="C2815" s="7" t="s">
        <v>694</v>
      </c>
      <c r="D2815" s="7" t="s">
        <v>661</v>
      </c>
      <c r="E2815" s="7">
        <v>2.3039999999999998</v>
      </c>
      <c r="F2815" s="7">
        <v>0.36024436157568657</v>
      </c>
      <c r="G2815" s="7">
        <v>2.3319931389365349</v>
      </c>
      <c r="H2815" s="7">
        <v>0.98799604575624911</v>
      </c>
      <c r="I2815" s="7">
        <v>2.3039999999999998</v>
      </c>
      <c r="J2815" s="7">
        <v>0.36024436157568657</v>
      </c>
      <c r="K2815" s="7">
        <v>2.3319931389365349</v>
      </c>
      <c r="L2815" s="7">
        <v>0.98799604575624911</v>
      </c>
      <c r="M2815" s="7" t="s">
        <v>703</v>
      </c>
      <c r="N2815" s="7" t="s">
        <v>722</v>
      </c>
      <c r="O2815" s="7" t="s">
        <v>686</v>
      </c>
    </row>
    <row r="2816" spans="2:15" ht="15">
      <c r="B2816" s="6" t="s">
        <v>549</v>
      </c>
      <c r="C2816" s="7" t="s">
        <v>695</v>
      </c>
      <c r="D2816" s="7" t="s">
        <v>661</v>
      </c>
      <c r="E2816" s="7">
        <v>2.3039999999999998</v>
      </c>
      <c r="F2816" s="7">
        <v>0.36024436157568657</v>
      </c>
      <c r="G2816" s="7">
        <v>2.3319931389365349</v>
      </c>
      <c r="H2816" s="7">
        <v>0.98799604575624911</v>
      </c>
      <c r="I2816" s="7">
        <v>2.3039999999999998</v>
      </c>
      <c r="J2816" s="7">
        <v>0.36024436157568657</v>
      </c>
      <c r="K2816" s="7">
        <v>2.3319931389365349</v>
      </c>
      <c r="L2816" s="7">
        <v>0.98799604575624911</v>
      </c>
      <c r="M2816" s="7" t="s">
        <v>703</v>
      </c>
      <c r="N2816" s="7" t="s">
        <v>722</v>
      </c>
      <c r="O2816" s="7" t="s">
        <v>686</v>
      </c>
    </row>
    <row r="2817" spans="2:15" ht="15">
      <c r="B2817" s="6" t="s">
        <v>549</v>
      </c>
      <c r="C2817" s="7" t="s">
        <v>696</v>
      </c>
      <c r="D2817" s="7" t="s">
        <v>661</v>
      </c>
      <c r="E2817" s="7">
        <v>2.3039999999999998</v>
      </c>
      <c r="F2817" s="7">
        <v>0.36024436157568657</v>
      </c>
      <c r="G2817" s="7">
        <v>2.3319931389365349</v>
      </c>
      <c r="H2817" s="7">
        <v>0.98799604575624911</v>
      </c>
      <c r="I2817" s="7">
        <v>2.3039999999999998</v>
      </c>
      <c r="J2817" s="7">
        <v>0.36024436157568657</v>
      </c>
      <c r="K2817" s="7">
        <v>2.3319931389365349</v>
      </c>
      <c r="L2817" s="7">
        <v>0.98799604575624911</v>
      </c>
      <c r="M2817" s="7" t="s">
        <v>703</v>
      </c>
      <c r="N2817" s="7" t="s">
        <v>722</v>
      </c>
      <c r="O2817" s="7" t="s">
        <v>686</v>
      </c>
    </row>
    <row r="2818" spans="2:15" ht="15">
      <c r="B2818" s="6" t="s">
        <v>549</v>
      </c>
      <c r="C2818" s="7" t="s">
        <v>697</v>
      </c>
      <c r="D2818" s="7" t="s">
        <v>661</v>
      </c>
      <c r="E2818" s="7">
        <v>2.3039999999999998</v>
      </c>
      <c r="F2818" s="7">
        <v>0.36024436157568657</v>
      </c>
      <c r="G2818" s="7">
        <v>2.3319931389365349</v>
      </c>
      <c r="H2818" s="7">
        <v>0.98799604575624911</v>
      </c>
      <c r="I2818" s="7">
        <v>2.3039999999999998</v>
      </c>
      <c r="J2818" s="7">
        <v>0.36024436157568657</v>
      </c>
      <c r="K2818" s="7">
        <v>2.3319931389365349</v>
      </c>
      <c r="L2818" s="7">
        <v>0.98799604575624911</v>
      </c>
      <c r="M2818" s="7" t="s">
        <v>703</v>
      </c>
      <c r="N2818" s="7" t="s">
        <v>722</v>
      </c>
      <c r="O2818" s="7" t="s">
        <v>686</v>
      </c>
    </row>
    <row r="2819" spans="2:15" ht="15">
      <c r="B2819" s="6" t="s">
        <v>549</v>
      </c>
      <c r="C2819" s="7" t="s">
        <v>698</v>
      </c>
      <c r="D2819" s="7" t="s">
        <v>661</v>
      </c>
      <c r="E2819" s="7">
        <v>2.3039999999999998</v>
      </c>
      <c r="F2819" s="7">
        <v>0.36024436157568657</v>
      </c>
      <c r="G2819" s="7">
        <v>2.3319931389365349</v>
      </c>
      <c r="H2819" s="7">
        <v>0.98799604575624911</v>
      </c>
      <c r="I2819" s="7">
        <v>2.3039999999999998</v>
      </c>
      <c r="J2819" s="7">
        <v>0.36024436157568657</v>
      </c>
      <c r="K2819" s="7">
        <v>2.3319931389365349</v>
      </c>
      <c r="L2819" s="7">
        <v>0.98799604575624911</v>
      </c>
      <c r="M2819" s="7" t="s">
        <v>703</v>
      </c>
      <c r="N2819" s="7" t="s">
        <v>722</v>
      </c>
      <c r="O2819" s="7" t="s">
        <v>686</v>
      </c>
    </row>
    <row r="2820" spans="2:15" ht="15">
      <c r="B2820" s="6" t="s">
        <v>549</v>
      </c>
      <c r="C2820" s="7" t="s">
        <v>699</v>
      </c>
      <c r="D2820" s="7" t="s">
        <v>661</v>
      </c>
      <c r="E2820" s="7">
        <v>2.3039999999999998</v>
      </c>
      <c r="F2820" s="7">
        <v>0.36024436157568657</v>
      </c>
      <c r="G2820" s="7">
        <v>2.3319931389365349</v>
      </c>
      <c r="H2820" s="7">
        <v>0.98799604575624911</v>
      </c>
      <c r="I2820" s="7">
        <v>2.3039999999999998</v>
      </c>
      <c r="J2820" s="7">
        <v>0.36024436157568657</v>
      </c>
      <c r="K2820" s="7">
        <v>2.3319931389365349</v>
      </c>
      <c r="L2820" s="7">
        <v>0.98799604575624911</v>
      </c>
      <c r="M2820" s="7" t="s">
        <v>703</v>
      </c>
      <c r="N2820" s="7" t="s">
        <v>722</v>
      </c>
      <c r="O2820" s="7" t="s">
        <v>686</v>
      </c>
    </row>
    <row r="2821" spans="2:15" ht="15">
      <c r="B2821" s="6" t="s">
        <v>549</v>
      </c>
      <c r="C2821" s="7" t="s">
        <v>700</v>
      </c>
      <c r="D2821" s="7" t="s">
        <v>661</v>
      </c>
      <c r="E2821" s="7">
        <v>2.3039999999999998</v>
      </c>
      <c r="F2821" s="7">
        <v>0.36024436157568657</v>
      </c>
      <c r="G2821" s="7">
        <v>2.3319931389365349</v>
      </c>
      <c r="H2821" s="7">
        <v>0.98799604575624911</v>
      </c>
      <c r="I2821" s="7">
        <v>2.3039999999999998</v>
      </c>
      <c r="J2821" s="7">
        <v>0.36024436157568657</v>
      </c>
      <c r="K2821" s="7">
        <v>2.3319931389365349</v>
      </c>
      <c r="L2821" s="7">
        <v>0.98799604575624911</v>
      </c>
      <c r="M2821" s="7" t="s">
        <v>703</v>
      </c>
      <c r="N2821" s="7" t="s">
        <v>722</v>
      </c>
      <c r="O2821" s="7" t="s">
        <v>686</v>
      </c>
    </row>
    <row r="2822" spans="2:15" ht="15">
      <c r="B2822" s="6" t="s">
        <v>549</v>
      </c>
      <c r="C2822" s="7" t="s">
        <v>701</v>
      </c>
      <c r="D2822" s="7" t="s">
        <v>661</v>
      </c>
      <c r="E2822" s="7">
        <v>2.3039999999999998</v>
      </c>
      <c r="F2822" s="7">
        <v>0.36024436157568657</v>
      </c>
      <c r="G2822" s="7">
        <v>2.3319931389365349</v>
      </c>
      <c r="H2822" s="7">
        <v>0.98799604575624911</v>
      </c>
      <c r="I2822" s="7">
        <v>2.3039999999999998</v>
      </c>
      <c r="J2822" s="7">
        <v>0.36024436157568657</v>
      </c>
      <c r="K2822" s="7">
        <v>2.3319931389365349</v>
      </c>
      <c r="L2822" s="7">
        <v>0.98799604575624911</v>
      </c>
      <c r="M2822" s="7" t="s">
        <v>703</v>
      </c>
      <c r="N2822" s="7" t="s">
        <v>722</v>
      </c>
      <c r="O2822" s="7" t="s">
        <v>686</v>
      </c>
    </row>
    <row r="2823" spans="2:15" ht="15">
      <c r="B2823" s="6" t="s">
        <v>551</v>
      </c>
      <c r="C2823" s="7" t="s">
        <v>683</v>
      </c>
      <c r="D2823" s="7">
        <v>9.7360725000000006</v>
      </c>
      <c r="E2823" s="7">
        <v>8.83</v>
      </c>
      <c r="F2823" s="7">
        <v>4.0899639298746626</v>
      </c>
      <c r="G2823" s="7">
        <v>9.7312231989445088</v>
      </c>
      <c r="H2823" s="7">
        <v>0.90738849777464159</v>
      </c>
      <c r="I2823" s="7">
        <v>8.83</v>
      </c>
      <c r="J2823" s="7">
        <v>4.0899639298746626</v>
      </c>
      <c r="K2823" s="7">
        <v>9.7312231989445088</v>
      </c>
      <c r="L2823" s="7">
        <v>0.90738849777464159</v>
      </c>
      <c r="M2823" s="7" t="s">
        <v>703</v>
      </c>
      <c r="N2823" s="7" t="s">
        <v>722</v>
      </c>
      <c r="O2823" s="7" t="s">
        <v>686</v>
      </c>
    </row>
    <row r="2824" spans="2:15" ht="15">
      <c r="B2824" s="6" t="s">
        <v>551</v>
      </c>
      <c r="C2824" s="7" t="s">
        <v>687</v>
      </c>
      <c r="D2824" s="7">
        <v>9.5458631999999994</v>
      </c>
      <c r="E2824" s="7">
        <v>8.5836000000000006</v>
      </c>
      <c r="F2824" s="7">
        <v>4.3850987920262732</v>
      </c>
      <c r="G2824" s="7">
        <v>9.6388422736255155</v>
      </c>
      <c r="H2824" s="7">
        <v>0.89052188596207826</v>
      </c>
      <c r="I2824" s="7">
        <v>8.5836000000000006</v>
      </c>
      <c r="J2824" s="7">
        <v>4.3850987920262732</v>
      </c>
      <c r="K2824" s="7">
        <v>9.6388422736255155</v>
      </c>
      <c r="L2824" s="7">
        <v>0.89052188596207826</v>
      </c>
      <c r="M2824" s="7" t="s">
        <v>703</v>
      </c>
      <c r="N2824" s="7" t="s">
        <v>722</v>
      </c>
      <c r="O2824" s="7" t="s">
        <v>686</v>
      </c>
    </row>
    <row r="2825" spans="2:15" ht="15">
      <c r="B2825" s="6" t="s">
        <v>551</v>
      </c>
      <c r="C2825" s="7" t="s">
        <v>688</v>
      </c>
      <c r="D2825" s="7">
        <v>9.5380964000000006</v>
      </c>
      <c r="E2825" s="7">
        <v>8.5799999000000007</v>
      </c>
      <c r="F2825" s="7">
        <v>4.1663994829700313</v>
      </c>
      <c r="G2825" s="7">
        <v>9.5380964000000006</v>
      </c>
      <c r="H2825" s="7">
        <v>0.89955055392394656</v>
      </c>
      <c r="I2825" s="7">
        <v>8.5799999000000007</v>
      </c>
      <c r="J2825" s="7">
        <v>4.1663994829700313</v>
      </c>
      <c r="K2825" s="7">
        <v>9.5380964000000006</v>
      </c>
      <c r="L2825" s="7">
        <v>0.89955055392394656</v>
      </c>
      <c r="M2825" s="7" t="s">
        <v>703</v>
      </c>
      <c r="N2825" s="7" t="s">
        <v>722</v>
      </c>
      <c r="O2825" s="7" t="s">
        <v>686</v>
      </c>
    </row>
    <row r="2826" spans="2:15" ht="15">
      <c r="B2826" s="6" t="s">
        <v>551</v>
      </c>
      <c r="C2826" s="7" t="s">
        <v>689</v>
      </c>
      <c r="D2826" s="7">
        <v>9.0340000000000007</v>
      </c>
      <c r="E2826" s="7">
        <v>8.73</v>
      </c>
      <c r="F2826" s="7">
        <v>2.3238450895014524</v>
      </c>
      <c r="G2826" s="7">
        <v>9.0340000000000007</v>
      </c>
      <c r="H2826" s="7">
        <v>0.96634934691166696</v>
      </c>
      <c r="I2826" s="7">
        <v>8.73</v>
      </c>
      <c r="J2826" s="7">
        <v>2.3238450895014524</v>
      </c>
      <c r="K2826" s="7">
        <v>9.0340000000000007</v>
      </c>
      <c r="L2826" s="7">
        <v>0.96634934691166696</v>
      </c>
      <c r="M2826" s="7" t="s">
        <v>703</v>
      </c>
      <c r="N2826" s="7" t="s">
        <v>722</v>
      </c>
      <c r="O2826" s="7" t="s">
        <v>686</v>
      </c>
    </row>
    <row r="2827" spans="2:15" ht="15">
      <c r="B2827" s="6" t="s">
        <v>551</v>
      </c>
      <c r="C2827" s="7" t="s">
        <v>690</v>
      </c>
      <c r="D2827" s="7">
        <v>2.9319999999999999</v>
      </c>
      <c r="E2827" s="7">
        <v>2.6739999999999999</v>
      </c>
      <c r="F2827" s="7">
        <v>1.2026420913971041</v>
      </c>
      <c r="G2827" s="7">
        <v>2.9319999999999999</v>
      </c>
      <c r="H2827" s="7">
        <v>0.91200545702592084</v>
      </c>
      <c r="I2827" s="7">
        <v>2.6739999999999999</v>
      </c>
      <c r="J2827" s="7">
        <v>1.2026420913971041</v>
      </c>
      <c r="K2827" s="7">
        <v>2.9319999999999999</v>
      </c>
      <c r="L2827" s="7">
        <v>0.91200545702592084</v>
      </c>
      <c r="M2827" s="7" t="s">
        <v>703</v>
      </c>
      <c r="N2827" s="7" t="s">
        <v>722</v>
      </c>
      <c r="O2827" s="7" t="s">
        <v>686</v>
      </c>
    </row>
    <row r="2828" spans="2:15" ht="15">
      <c r="B2828" s="6" t="s">
        <v>551</v>
      </c>
      <c r="C2828" s="7" t="s">
        <v>691</v>
      </c>
      <c r="D2828" s="7">
        <v>2.7160000000000002</v>
      </c>
      <c r="E2828" s="7">
        <v>2.2400000000000002</v>
      </c>
      <c r="F2828" s="7">
        <v>1.5359218730130777</v>
      </c>
      <c r="G2828" s="7">
        <v>2.7160000000000002</v>
      </c>
      <c r="H2828" s="7">
        <v>0.82474226804123718</v>
      </c>
      <c r="I2828" s="7">
        <v>2.2400000000000002</v>
      </c>
      <c r="J2828" s="7">
        <v>1.5359218730130777</v>
      </c>
      <c r="K2828" s="7">
        <v>2.7160000000000002</v>
      </c>
      <c r="L2828" s="7">
        <v>0.82474226804123718</v>
      </c>
      <c r="M2828" s="7" t="s">
        <v>703</v>
      </c>
      <c r="N2828" s="7" t="s">
        <v>722</v>
      </c>
      <c r="O2828" s="7" t="s">
        <v>686</v>
      </c>
    </row>
    <row r="2829" spans="2:15" ht="15">
      <c r="B2829" s="6" t="s">
        <v>551</v>
      </c>
      <c r="C2829" s="7" t="s">
        <v>692</v>
      </c>
      <c r="D2829" s="7" t="s">
        <v>661</v>
      </c>
      <c r="E2829" s="7">
        <v>2.2400000000000002</v>
      </c>
      <c r="F2829" s="7">
        <v>1.0842914123202405</v>
      </c>
      <c r="G2829" s="7">
        <v>2.4886317258347854</v>
      </c>
      <c r="H2829" s="7">
        <v>0.9000930016065819</v>
      </c>
      <c r="I2829" s="7">
        <v>2.2400000000000002</v>
      </c>
      <c r="J2829" s="7">
        <v>1.0842914123202405</v>
      </c>
      <c r="K2829" s="7">
        <v>2.4886317258347854</v>
      </c>
      <c r="L2829" s="7">
        <v>0.9000930016065819</v>
      </c>
      <c r="M2829" s="7" t="s">
        <v>703</v>
      </c>
      <c r="N2829" s="7" t="s">
        <v>722</v>
      </c>
      <c r="O2829" s="7" t="s">
        <v>686</v>
      </c>
    </row>
    <row r="2830" spans="2:15" ht="15">
      <c r="B2830" s="6" t="s">
        <v>551</v>
      </c>
      <c r="C2830" s="7" t="s">
        <v>693</v>
      </c>
      <c r="D2830" s="7" t="s">
        <v>661</v>
      </c>
      <c r="E2830" s="7">
        <v>2.2400000000000002</v>
      </c>
      <c r="F2830" s="7">
        <v>1.0842914123202405</v>
      </c>
      <c r="G2830" s="7">
        <v>2.4886317258347854</v>
      </c>
      <c r="H2830" s="7">
        <v>0.9000930016065819</v>
      </c>
      <c r="I2830" s="7">
        <v>2.2400000000000002</v>
      </c>
      <c r="J2830" s="7">
        <v>1.0842914123202405</v>
      </c>
      <c r="K2830" s="7">
        <v>2.4886317258347854</v>
      </c>
      <c r="L2830" s="7">
        <v>0.9000930016065819</v>
      </c>
      <c r="M2830" s="7" t="s">
        <v>703</v>
      </c>
      <c r="N2830" s="7" t="s">
        <v>722</v>
      </c>
      <c r="O2830" s="7" t="s">
        <v>686</v>
      </c>
    </row>
    <row r="2831" spans="2:15" ht="15">
      <c r="B2831" s="6" t="s">
        <v>551</v>
      </c>
      <c r="C2831" s="7" t="s">
        <v>694</v>
      </c>
      <c r="D2831" s="7" t="s">
        <v>661</v>
      </c>
      <c r="E2831" s="7">
        <v>2.2400000000000002</v>
      </c>
      <c r="F2831" s="7">
        <v>1.0842914123202405</v>
      </c>
      <c r="G2831" s="7">
        <v>2.4886317258347854</v>
      </c>
      <c r="H2831" s="7">
        <v>0.9000930016065819</v>
      </c>
      <c r="I2831" s="7">
        <v>2.2400000000000002</v>
      </c>
      <c r="J2831" s="7">
        <v>1.0842914123202405</v>
      </c>
      <c r="K2831" s="7">
        <v>2.4886317258347854</v>
      </c>
      <c r="L2831" s="7">
        <v>0.9000930016065819</v>
      </c>
      <c r="M2831" s="7" t="s">
        <v>703</v>
      </c>
      <c r="N2831" s="7" t="s">
        <v>722</v>
      </c>
      <c r="O2831" s="7" t="s">
        <v>686</v>
      </c>
    </row>
    <row r="2832" spans="2:15" ht="15">
      <c r="B2832" s="6" t="s">
        <v>551</v>
      </c>
      <c r="C2832" s="7" t="s">
        <v>695</v>
      </c>
      <c r="D2832" s="7" t="s">
        <v>661</v>
      </c>
      <c r="E2832" s="7">
        <v>2.2400000000000002</v>
      </c>
      <c r="F2832" s="7">
        <v>1.0842914123202405</v>
      </c>
      <c r="G2832" s="7">
        <v>2.4886317258347854</v>
      </c>
      <c r="H2832" s="7">
        <v>0.9000930016065819</v>
      </c>
      <c r="I2832" s="7">
        <v>2.2400000000000002</v>
      </c>
      <c r="J2832" s="7">
        <v>1.0842914123202405</v>
      </c>
      <c r="K2832" s="7">
        <v>2.4886317258347854</v>
      </c>
      <c r="L2832" s="7">
        <v>0.9000930016065819</v>
      </c>
      <c r="M2832" s="7" t="s">
        <v>703</v>
      </c>
      <c r="N2832" s="7" t="s">
        <v>722</v>
      </c>
      <c r="O2832" s="7" t="s">
        <v>686</v>
      </c>
    </row>
    <row r="2833" spans="2:15" ht="15">
      <c r="B2833" s="6" t="s">
        <v>551</v>
      </c>
      <c r="C2833" s="7" t="s">
        <v>696</v>
      </c>
      <c r="D2833" s="7" t="s">
        <v>661</v>
      </c>
      <c r="E2833" s="7">
        <v>2.2400000000000002</v>
      </c>
      <c r="F2833" s="7">
        <v>1.0842914123202405</v>
      </c>
      <c r="G2833" s="7">
        <v>2.4886317258347854</v>
      </c>
      <c r="H2833" s="7">
        <v>0.9000930016065819</v>
      </c>
      <c r="I2833" s="7">
        <v>2.2400000000000002</v>
      </c>
      <c r="J2833" s="7">
        <v>1.0842914123202405</v>
      </c>
      <c r="K2833" s="7">
        <v>2.4886317258347854</v>
      </c>
      <c r="L2833" s="7">
        <v>0.9000930016065819</v>
      </c>
      <c r="M2833" s="7" t="s">
        <v>703</v>
      </c>
      <c r="N2833" s="7" t="s">
        <v>722</v>
      </c>
      <c r="O2833" s="7" t="s">
        <v>686</v>
      </c>
    </row>
    <row r="2834" spans="2:15" ht="15">
      <c r="B2834" s="6" t="s">
        <v>551</v>
      </c>
      <c r="C2834" s="7" t="s">
        <v>697</v>
      </c>
      <c r="D2834" s="7" t="s">
        <v>661</v>
      </c>
      <c r="E2834" s="7">
        <v>2.2400000000000002</v>
      </c>
      <c r="F2834" s="7">
        <v>1.0842914123202405</v>
      </c>
      <c r="G2834" s="7">
        <v>2.4886317258347854</v>
      </c>
      <c r="H2834" s="7">
        <v>0.9000930016065819</v>
      </c>
      <c r="I2834" s="7">
        <v>2.2400000000000002</v>
      </c>
      <c r="J2834" s="7">
        <v>1.0842914123202405</v>
      </c>
      <c r="K2834" s="7">
        <v>2.4886317258347854</v>
      </c>
      <c r="L2834" s="7">
        <v>0.9000930016065819</v>
      </c>
      <c r="M2834" s="7" t="s">
        <v>703</v>
      </c>
      <c r="N2834" s="7" t="s">
        <v>722</v>
      </c>
      <c r="O2834" s="7" t="s">
        <v>686</v>
      </c>
    </row>
    <row r="2835" spans="2:15" ht="15">
      <c r="B2835" s="6" t="s">
        <v>551</v>
      </c>
      <c r="C2835" s="7" t="s">
        <v>698</v>
      </c>
      <c r="D2835" s="7" t="s">
        <v>661</v>
      </c>
      <c r="E2835" s="7">
        <v>2.2400000000000002</v>
      </c>
      <c r="F2835" s="7">
        <v>1.0842914123202405</v>
      </c>
      <c r="G2835" s="7">
        <v>2.4886317258347854</v>
      </c>
      <c r="H2835" s="7">
        <v>0.9000930016065819</v>
      </c>
      <c r="I2835" s="7">
        <v>2.2400000000000002</v>
      </c>
      <c r="J2835" s="7">
        <v>1.0842914123202405</v>
      </c>
      <c r="K2835" s="7">
        <v>2.4886317258347854</v>
      </c>
      <c r="L2835" s="7">
        <v>0.9000930016065819</v>
      </c>
      <c r="M2835" s="7" t="s">
        <v>703</v>
      </c>
      <c r="N2835" s="7" t="s">
        <v>722</v>
      </c>
      <c r="O2835" s="7" t="s">
        <v>686</v>
      </c>
    </row>
    <row r="2836" spans="2:15" ht="15">
      <c r="B2836" s="6" t="s">
        <v>551</v>
      </c>
      <c r="C2836" s="7" t="s">
        <v>699</v>
      </c>
      <c r="D2836" s="7" t="s">
        <v>661</v>
      </c>
      <c r="E2836" s="7">
        <v>2.2400000000000002</v>
      </c>
      <c r="F2836" s="7">
        <v>1.0842914123202405</v>
      </c>
      <c r="G2836" s="7">
        <v>2.4886317258347854</v>
      </c>
      <c r="H2836" s="7">
        <v>0.9000930016065819</v>
      </c>
      <c r="I2836" s="7">
        <v>2.2400000000000002</v>
      </c>
      <c r="J2836" s="7">
        <v>1.0842914123202405</v>
      </c>
      <c r="K2836" s="7">
        <v>2.4886317258347854</v>
      </c>
      <c r="L2836" s="7">
        <v>0.9000930016065819</v>
      </c>
      <c r="M2836" s="7" t="s">
        <v>703</v>
      </c>
      <c r="N2836" s="7" t="s">
        <v>722</v>
      </c>
      <c r="O2836" s="7" t="s">
        <v>686</v>
      </c>
    </row>
    <row r="2837" spans="2:15" ht="15">
      <c r="B2837" s="6" t="s">
        <v>551</v>
      </c>
      <c r="C2837" s="7" t="s">
        <v>700</v>
      </c>
      <c r="D2837" s="7" t="s">
        <v>661</v>
      </c>
      <c r="E2837" s="7">
        <v>2.2400000000000002</v>
      </c>
      <c r="F2837" s="7">
        <v>1.0842914123202405</v>
      </c>
      <c r="G2837" s="7">
        <v>2.4886317258347854</v>
      </c>
      <c r="H2837" s="7">
        <v>0.9000930016065819</v>
      </c>
      <c r="I2837" s="7">
        <v>2.2400000000000002</v>
      </c>
      <c r="J2837" s="7">
        <v>1.0842914123202405</v>
      </c>
      <c r="K2837" s="7">
        <v>2.4886317258347854</v>
      </c>
      <c r="L2837" s="7">
        <v>0.9000930016065819</v>
      </c>
      <c r="M2837" s="7" t="s">
        <v>703</v>
      </c>
      <c r="N2837" s="7" t="s">
        <v>722</v>
      </c>
      <c r="O2837" s="7" t="s">
        <v>686</v>
      </c>
    </row>
    <row r="2838" spans="2:15" ht="15">
      <c r="B2838" s="6" t="s">
        <v>551</v>
      </c>
      <c r="C2838" s="7" t="s">
        <v>701</v>
      </c>
      <c r="D2838" s="7" t="s">
        <v>661</v>
      </c>
      <c r="E2838" s="7">
        <v>2.2400000000000002</v>
      </c>
      <c r="F2838" s="7">
        <v>1.0842914123202405</v>
      </c>
      <c r="G2838" s="7">
        <v>2.4886317258347854</v>
      </c>
      <c r="H2838" s="7">
        <v>0.9000930016065819</v>
      </c>
      <c r="I2838" s="7">
        <v>2.2400000000000002</v>
      </c>
      <c r="J2838" s="7">
        <v>1.0842914123202405</v>
      </c>
      <c r="K2838" s="7">
        <v>2.4886317258347854</v>
      </c>
      <c r="L2838" s="7">
        <v>0.9000930016065819</v>
      </c>
      <c r="M2838" s="7" t="s">
        <v>703</v>
      </c>
      <c r="N2838" s="7" t="s">
        <v>722</v>
      </c>
      <c r="O2838" s="7" t="s">
        <v>686</v>
      </c>
    </row>
    <row r="2839" spans="2:15" ht="15">
      <c r="B2839" s="6" t="s">
        <v>552</v>
      </c>
      <c r="C2839" s="7" t="s">
        <v>683</v>
      </c>
      <c r="D2839" s="7" t="s">
        <v>661</v>
      </c>
      <c r="E2839" s="7" t="s">
        <v>661</v>
      </c>
      <c r="F2839" s="7" t="s">
        <v>661</v>
      </c>
      <c r="G2839" s="7" t="s">
        <v>661</v>
      </c>
      <c r="H2839" s="7" t="s">
        <v>661</v>
      </c>
      <c r="I2839" s="7" t="s">
        <v>661</v>
      </c>
      <c r="J2839" s="7" t="s">
        <v>661</v>
      </c>
      <c r="K2839" s="7" t="s">
        <v>661</v>
      </c>
      <c r="L2839" s="7" t="s">
        <v>661</v>
      </c>
      <c r="M2839" s="7" t="s">
        <v>703</v>
      </c>
      <c r="N2839" s="7" t="s">
        <v>722</v>
      </c>
      <c r="O2839" s="7" t="s">
        <v>686</v>
      </c>
    </row>
    <row r="2840" spans="2:15" ht="15">
      <c r="B2840" s="6" t="s">
        <v>552</v>
      </c>
      <c r="C2840" s="7" t="s">
        <v>687</v>
      </c>
      <c r="D2840" s="7" t="s">
        <v>661</v>
      </c>
      <c r="E2840" s="7" t="s">
        <v>661</v>
      </c>
      <c r="F2840" s="7" t="s">
        <v>661</v>
      </c>
      <c r="G2840" s="7" t="s">
        <v>661</v>
      </c>
      <c r="H2840" s="7" t="s">
        <v>661</v>
      </c>
      <c r="I2840" s="7" t="s">
        <v>661</v>
      </c>
      <c r="J2840" s="7" t="s">
        <v>661</v>
      </c>
      <c r="K2840" s="7" t="s">
        <v>661</v>
      </c>
      <c r="L2840" s="7" t="s">
        <v>661</v>
      </c>
      <c r="M2840" s="7" t="s">
        <v>703</v>
      </c>
      <c r="N2840" s="7" t="s">
        <v>722</v>
      </c>
      <c r="O2840" s="7" t="s">
        <v>686</v>
      </c>
    </row>
    <row r="2841" spans="2:15" ht="15">
      <c r="B2841" s="6" t="s">
        <v>552</v>
      </c>
      <c r="C2841" s="7" t="s">
        <v>688</v>
      </c>
      <c r="D2841" s="7" t="s">
        <v>661</v>
      </c>
      <c r="E2841" s="7" t="s">
        <v>661</v>
      </c>
      <c r="F2841" s="7" t="s">
        <v>661</v>
      </c>
      <c r="G2841" s="7" t="s">
        <v>661</v>
      </c>
      <c r="H2841" s="7" t="s">
        <v>661</v>
      </c>
      <c r="I2841" s="7" t="s">
        <v>661</v>
      </c>
      <c r="J2841" s="7" t="s">
        <v>661</v>
      </c>
      <c r="K2841" s="7" t="s">
        <v>661</v>
      </c>
      <c r="L2841" s="7" t="s">
        <v>661</v>
      </c>
      <c r="M2841" s="7" t="s">
        <v>703</v>
      </c>
      <c r="N2841" s="7" t="s">
        <v>722</v>
      </c>
      <c r="O2841" s="7" t="s">
        <v>686</v>
      </c>
    </row>
    <row r="2842" spans="2:15" ht="15">
      <c r="B2842" s="6" t="s">
        <v>552</v>
      </c>
      <c r="C2842" s="7" t="s">
        <v>689</v>
      </c>
      <c r="D2842" s="7">
        <v>0.85299999999999998</v>
      </c>
      <c r="E2842" s="7">
        <v>0.54</v>
      </c>
      <c r="F2842" s="7">
        <v>0.66030977578709216</v>
      </c>
      <c r="G2842" s="7">
        <v>0.85299999999999998</v>
      </c>
      <c r="H2842" s="7">
        <v>0.63305978898007043</v>
      </c>
      <c r="I2842" s="7">
        <v>0.54</v>
      </c>
      <c r="J2842" s="7">
        <v>0.66030977578709216</v>
      </c>
      <c r="K2842" s="7">
        <v>0.85299999999999998</v>
      </c>
      <c r="L2842" s="7">
        <v>0.63305978898007043</v>
      </c>
      <c r="M2842" s="7" t="s">
        <v>703</v>
      </c>
      <c r="N2842" s="7" t="s">
        <v>722</v>
      </c>
      <c r="O2842" s="7" t="s">
        <v>686</v>
      </c>
    </row>
    <row r="2843" spans="2:15" ht="15">
      <c r="B2843" s="6" t="s">
        <v>552</v>
      </c>
      <c r="C2843" s="7" t="s">
        <v>690</v>
      </c>
      <c r="D2843" s="7">
        <v>0.84199999999999997</v>
      </c>
      <c r="E2843" s="7">
        <v>0.84</v>
      </c>
      <c r="F2843" s="7">
        <v>5.8000000000000287E-2</v>
      </c>
      <c r="G2843" s="7">
        <v>0.84199999999999997</v>
      </c>
      <c r="H2843" s="7">
        <v>0.99762470308788598</v>
      </c>
      <c r="I2843" s="7">
        <v>0.84</v>
      </c>
      <c r="J2843" s="7">
        <v>5.8000000000000287E-2</v>
      </c>
      <c r="K2843" s="7">
        <v>0.84199999999999997</v>
      </c>
      <c r="L2843" s="7">
        <v>0.99762470308788598</v>
      </c>
      <c r="M2843" s="7" t="s">
        <v>703</v>
      </c>
      <c r="N2843" s="7" t="s">
        <v>722</v>
      </c>
      <c r="O2843" s="7" t="s">
        <v>686</v>
      </c>
    </row>
    <row r="2844" spans="2:15" ht="15">
      <c r="B2844" s="6" t="s">
        <v>552</v>
      </c>
      <c r="C2844" s="7" t="s">
        <v>691</v>
      </c>
      <c r="D2844" s="7">
        <v>0.66900000000000004</v>
      </c>
      <c r="E2844" s="7">
        <v>0.154</v>
      </c>
      <c r="F2844" s="7">
        <v>0.65103379328572497</v>
      </c>
      <c r="G2844" s="7">
        <v>0.66900000000000004</v>
      </c>
      <c r="H2844" s="7">
        <v>0.23019431988041852</v>
      </c>
      <c r="I2844" s="7">
        <v>0.154</v>
      </c>
      <c r="J2844" s="7">
        <v>0.65103379328572497</v>
      </c>
      <c r="K2844" s="7">
        <v>0.66900000000000004</v>
      </c>
      <c r="L2844" s="7">
        <v>0.23019431988041852</v>
      </c>
      <c r="M2844" s="7" t="s">
        <v>703</v>
      </c>
      <c r="N2844" s="7" t="s">
        <v>722</v>
      </c>
      <c r="O2844" s="7" t="s">
        <v>686</v>
      </c>
    </row>
    <row r="2845" spans="2:15" ht="15">
      <c r="B2845" s="6" t="s">
        <v>552</v>
      </c>
      <c r="C2845" s="7" t="s">
        <v>692</v>
      </c>
      <c r="D2845" s="7" t="s">
        <v>661</v>
      </c>
      <c r="E2845" s="7">
        <v>0.154</v>
      </c>
      <c r="F2845" s="7">
        <v>0.65103379328572497</v>
      </c>
      <c r="G2845" s="7">
        <v>0.66900000000000004</v>
      </c>
      <c r="H2845" s="7">
        <v>0.23019431988041852</v>
      </c>
      <c r="I2845" s="7">
        <v>0.154</v>
      </c>
      <c r="J2845" s="7">
        <v>0.65103379328572497</v>
      </c>
      <c r="K2845" s="7">
        <v>0.66900000000000004</v>
      </c>
      <c r="L2845" s="7">
        <v>0.23019431988041852</v>
      </c>
      <c r="M2845" s="7" t="s">
        <v>703</v>
      </c>
      <c r="N2845" s="7" t="s">
        <v>722</v>
      </c>
      <c r="O2845" s="7" t="s">
        <v>686</v>
      </c>
    </row>
    <row r="2846" spans="2:15" ht="15">
      <c r="B2846" s="6" t="s">
        <v>552</v>
      </c>
      <c r="C2846" s="7" t="s">
        <v>693</v>
      </c>
      <c r="D2846" s="7" t="s">
        <v>661</v>
      </c>
      <c r="E2846" s="7">
        <v>0.154</v>
      </c>
      <c r="F2846" s="7">
        <v>0.65103379328572497</v>
      </c>
      <c r="G2846" s="7">
        <v>0.66900000000000004</v>
      </c>
      <c r="H2846" s="7">
        <v>0.23019431988041852</v>
      </c>
      <c r="I2846" s="7">
        <v>0.154</v>
      </c>
      <c r="J2846" s="7">
        <v>0.65103379328572497</v>
      </c>
      <c r="K2846" s="7">
        <v>0.66900000000000004</v>
      </c>
      <c r="L2846" s="7">
        <v>0.23019431988041852</v>
      </c>
      <c r="M2846" s="7" t="s">
        <v>703</v>
      </c>
      <c r="N2846" s="7" t="s">
        <v>722</v>
      </c>
      <c r="O2846" s="7" t="s">
        <v>686</v>
      </c>
    </row>
    <row r="2847" spans="2:15" ht="15">
      <c r="B2847" s="6" t="s">
        <v>552</v>
      </c>
      <c r="C2847" s="7" t="s">
        <v>694</v>
      </c>
      <c r="D2847" s="7" t="s">
        <v>661</v>
      </c>
      <c r="E2847" s="7">
        <v>0.154</v>
      </c>
      <c r="F2847" s="7">
        <v>0.65103379328572497</v>
      </c>
      <c r="G2847" s="7">
        <v>0.66900000000000004</v>
      </c>
      <c r="H2847" s="7">
        <v>0.23019431988041852</v>
      </c>
      <c r="I2847" s="7">
        <v>0.154</v>
      </c>
      <c r="J2847" s="7">
        <v>0.65103379328572497</v>
      </c>
      <c r="K2847" s="7">
        <v>0.66900000000000004</v>
      </c>
      <c r="L2847" s="7">
        <v>0.23019431988041852</v>
      </c>
      <c r="M2847" s="7" t="s">
        <v>703</v>
      </c>
      <c r="N2847" s="7" t="s">
        <v>722</v>
      </c>
      <c r="O2847" s="7" t="s">
        <v>686</v>
      </c>
    </row>
    <row r="2848" spans="2:15" ht="15">
      <c r="B2848" s="6" t="s">
        <v>552</v>
      </c>
      <c r="C2848" s="7" t="s">
        <v>695</v>
      </c>
      <c r="D2848" s="7" t="s">
        <v>661</v>
      </c>
      <c r="E2848" s="7">
        <v>0.154</v>
      </c>
      <c r="F2848" s="7">
        <v>0.65103379328572497</v>
      </c>
      <c r="G2848" s="7">
        <v>0.66900000000000004</v>
      </c>
      <c r="H2848" s="7">
        <v>0.23019431988041852</v>
      </c>
      <c r="I2848" s="7">
        <v>0.154</v>
      </c>
      <c r="J2848" s="7">
        <v>0.65103379328572497</v>
      </c>
      <c r="K2848" s="7">
        <v>0.66900000000000004</v>
      </c>
      <c r="L2848" s="7">
        <v>0.23019431988041852</v>
      </c>
      <c r="M2848" s="7" t="s">
        <v>703</v>
      </c>
      <c r="N2848" s="7" t="s">
        <v>722</v>
      </c>
      <c r="O2848" s="7" t="s">
        <v>686</v>
      </c>
    </row>
    <row r="2849" spans="2:15" ht="15">
      <c r="B2849" s="6" t="s">
        <v>552</v>
      </c>
      <c r="C2849" s="7" t="s">
        <v>696</v>
      </c>
      <c r="D2849" s="7" t="s">
        <v>661</v>
      </c>
      <c r="E2849" s="7">
        <v>0.154</v>
      </c>
      <c r="F2849" s="7">
        <v>0.65103379328572497</v>
      </c>
      <c r="G2849" s="7">
        <v>0.66900000000000004</v>
      </c>
      <c r="H2849" s="7">
        <v>0.23019431988041852</v>
      </c>
      <c r="I2849" s="7">
        <v>0.154</v>
      </c>
      <c r="J2849" s="7">
        <v>0.65103379328572497</v>
      </c>
      <c r="K2849" s="7">
        <v>0.66900000000000004</v>
      </c>
      <c r="L2849" s="7">
        <v>0.23019431988041852</v>
      </c>
      <c r="M2849" s="7" t="s">
        <v>703</v>
      </c>
      <c r="N2849" s="7" t="s">
        <v>722</v>
      </c>
      <c r="O2849" s="7" t="s">
        <v>686</v>
      </c>
    </row>
    <row r="2850" spans="2:15" ht="15">
      <c r="B2850" s="6" t="s">
        <v>552</v>
      </c>
      <c r="C2850" s="7" t="s">
        <v>697</v>
      </c>
      <c r="D2850" s="7" t="s">
        <v>661</v>
      </c>
      <c r="E2850" s="7">
        <v>0.154</v>
      </c>
      <c r="F2850" s="7">
        <v>0.65103379328572497</v>
      </c>
      <c r="G2850" s="7">
        <v>0.66900000000000004</v>
      </c>
      <c r="H2850" s="7">
        <v>0.23019431988041852</v>
      </c>
      <c r="I2850" s="7">
        <v>0.154</v>
      </c>
      <c r="J2850" s="7">
        <v>0.65103379328572497</v>
      </c>
      <c r="K2850" s="7">
        <v>0.66900000000000004</v>
      </c>
      <c r="L2850" s="7">
        <v>0.23019431988041852</v>
      </c>
      <c r="M2850" s="7" t="s">
        <v>703</v>
      </c>
      <c r="N2850" s="7" t="s">
        <v>722</v>
      </c>
      <c r="O2850" s="7" t="s">
        <v>686</v>
      </c>
    </row>
    <row r="2851" spans="2:15" ht="15">
      <c r="B2851" s="6" t="s">
        <v>552</v>
      </c>
      <c r="C2851" s="7" t="s">
        <v>698</v>
      </c>
      <c r="D2851" s="7" t="s">
        <v>661</v>
      </c>
      <c r="E2851" s="7">
        <v>0.154</v>
      </c>
      <c r="F2851" s="7">
        <v>0.65103379328572497</v>
      </c>
      <c r="G2851" s="7">
        <v>0.66900000000000004</v>
      </c>
      <c r="H2851" s="7">
        <v>0.23019431988041852</v>
      </c>
      <c r="I2851" s="7">
        <v>0.154</v>
      </c>
      <c r="J2851" s="7">
        <v>0.65103379328572497</v>
      </c>
      <c r="K2851" s="7">
        <v>0.66900000000000004</v>
      </c>
      <c r="L2851" s="7">
        <v>0.23019431988041852</v>
      </c>
      <c r="M2851" s="7" t="s">
        <v>703</v>
      </c>
      <c r="N2851" s="7" t="s">
        <v>722</v>
      </c>
      <c r="O2851" s="7" t="s">
        <v>686</v>
      </c>
    </row>
    <row r="2852" spans="2:15" ht="15">
      <c r="B2852" s="6" t="s">
        <v>552</v>
      </c>
      <c r="C2852" s="7" t="s">
        <v>699</v>
      </c>
      <c r="D2852" s="7" t="s">
        <v>661</v>
      </c>
      <c r="E2852" s="7">
        <v>0.154</v>
      </c>
      <c r="F2852" s="7">
        <v>0.65103379328572497</v>
      </c>
      <c r="G2852" s="7">
        <v>0.66900000000000004</v>
      </c>
      <c r="H2852" s="7">
        <v>0.23019431988041852</v>
      </c>
      <c r="I2852" s="7">
        <v>0.154</v>
      </c>
      <c r="J2852" s="7">
        <v>0.65103379328572497</v>
      </c>
      <c r="K2852" s="7">
        <v>0.66900000000000004</v>
      </c>
      <c r="L2852" s="7">
        <v>0.23019431988041852</v>
      </c>
      <c r="M2852" s="7" t="s">
        <v>703</v>
      </c>
      <c r="N2852" s="7" t="s">
        <v>722</v>
      </c>
      <c r="O2852" s="7" t="s">
        <v>686</v>
      </c>
    </row>
    <row r="2853" spans="2:15" ht="15">
      <c r="B2853" s="6" t="s">
        <v>552</v>
      </c>
      <c r="C2853" s="7" t="s">
        <v>700</v>
      </c>
      <c r="D2853" s="7" t="s">
        <v>661</v>
      </c>
      <c r="E2853" s="7">
        <v>0.154</v>
      </c>
      <c r="F2853" s="7">
        <v>0.65103379328572497</v>
      </c>
      <c r="G2853" s="7">
        <v>0.66900000000000004</v>
      </c>
      <c r="H2853" s="7">
        <v>0.23019431988041852</v>
      </c>
      <c r="I2853" s="7">
        <v>0.154</v>
      </c>
      <c r="J2853" s="7">
        <v>0.65103379328572497</v>
      </c>
      <c r="K2853" s="7">
        <v>0.66900000000000004</v>
      </c>
      <c r="L2853" s="7">
        <v>0.23019431988041852</v>
      </c>
      <c r="M2853" s="7" t="s">
        <v>703</v>
      </c>
      <c r="N2853" s="7" t="s">
        <v>722</v>
      </c>
      <c r="O2853" s="7" t="s">
        <v>686</v>
      </c>
    </row>
    <row r="2854" spans="2:15" ht="15">
      <c r="B2854" s="6" t="s">
        <v>552</v>
      </c>
      <c r="C2854" s="7" t="s">
        <v>701</v>
      </c>
      <c r="D2854" s="7" t="s">
        <v>661</v>
      </c>
      <c r="E2854" s="7">
        <v>0.154</v>
      </c>
      <c r="F2854" s="7">
        <v>0.65103379328572497</v>
      </c>
      <c r="G2854" s="7">
        <v>0.66900000000000004</v>
      </c>
      <c r="H2854" s="7">
        <v>0.23019431988041852</v>
      </c>
      <c r="I2854" s="7">
        <v>0.154</v>
      </c>
      <c r="J2854" s="7">
        <v>0.65103379328572497</v>
      </c>
      <c r="K2854" s="7">
        <v>0.66900000000000004</v>
      </c>
      <c r="L2854" s="7">
        <v>0.23019431988041852</v>
      </c>
      <c r="M2854" s="7" t="s">
        <v>703</v>
      </c>
      <c r="N2854" s="7" t="s">
        <v>722</v>
      </c>
      <c r="O2854" s="7" t="s">
        <v>686</v>
      </c>
    </row>
    <row r="2855" spans="2:15" ht="15">
      <c r="B2855" s="6" t="s">
        <v>561</v>
      </c>
      <c r="C2855" s="7" t="s">
        <v>683</v>
      </c>
      <c r="D2855" s="7">
        <v>6.7514557999999996</v>
      </c>
      <c r="E2855" s="7">
        <v>5.5340400000000001</v>
      </c>
      <c r="F2855" s="7">
        <v>3.8673707732455176</v>
      </c>
      <c r="G2855" s="7">
        <v>6.7514557999999996</v>
      </c>
      <c r="H2855" s="7">
        <v>0.81968099383839566</v>
      </c>
      <c r="I2855" s="7">
        <v>5.5340400000000001</v>
      </c>
      <c r="J2855" s="7">
        <v>3.8673707732455176</v>
      </c>
      <c r="K2855" s="7">
        <v>6.7514557999999996</v>
      </c>
      <c r="L2855" s="7">
        <v>0.81968099383839566</v>
      </c>
      <c r="M2855" s="7" t="s">
        <v>703</v>
      </c>
      <c r="N2855" s="7" t="s">
        <v>722</v>
      </c>
      <c r="O2855" s="7" t="s">
        <v>686</v>
      </c>
    </row>
    <row r="2856" spans="2:15" ht="15">
      <c r="B2856" s="6" t="s">
        <v>561</v>
      </c>
      <c r="C2856" s="7" t="s">
        <v>687</v>
      </c>
      <c r="D2856" s="7">
        <v>1.6287392000000001</v>
      </c>
      <c r="E2856" s="7">
        <v>1.2232801</v>
      </c>
      <c r="F2856" s="7">
        <v>1.0753497935837577</v>
      </c>
      <c r="G2856" s="7">
        <v>1.6287392000000001</v>
      </c>
      <c r="H2856" s="7">
        <v>0.75105953120057523</v>
      </c>
      <c r="I2856" s="7">
        <v>1.2232801</v>
      </c>
      <c r="J2856" s="7">
        <v>1.0753497935837577</v>
      </c>
      <c r="K2856" s="7">
        <v>1.6287392000000001</v>
      </c>
      <c r="L2856" s="7">
        <v>0.75105953120057523</v>
      </c>
      <c r="M2856" s="7" t="s">
        <v>703</v>
      </c>
      <c r="N2856" s="7" t="s">
        <v>722</v>
      </c>
      <c r="O2856" s="7" t="s">
        <v>686</v>
      </c>
    </row>
    <row r="2857" spans="2:15" ht="15">
      <c r="B2857" s="6" t="s">
        <v>561</v>
      </c>
      <c r="C2857" s="7" t="s">
        <v>688</v>
      </c>
      <c r="D2857" s="7">
        <v>1.0841376</v>
      </c>
      <c r="E2857" s="7">
        <v>0.81271994000000003</v>
      </c>
      <c r="F2857" s="7">
        <v>0.79165362768769443</v>
      </c>
      <c r="G2857" s="7">
        <v>1.1345612222814114</v>
      </c>
      <c r="H2857" s="7">
        <v>0.71632973526607691</v>
      </c>
      <c r="I2857" s="7">
        <v>0.81271994000000003</v>
      </c>
      <c r="J2857" s="7">
        <v>0.79165362768769443</v>
      </c>
      <c r="K2857" s="7">
        <v>1.1345612222814114</v>
      </c>
      <c r="L2857" s="7">
        <v>0.71632973526607691</v>
      </c>
      <c r="M2857" s="7" t="s">
        <v>703</v>
      </c>
      <c r="N2857" s="7" t="s">
        <v>722</v>
      </c>
      <c r="O2857" s="7" t="s">
        <v>686</v>
      </c>
    </row>
    <row r="2858" spans="2:15" ht="15">
      <c r="B2858" s="6" t="s">
        <v>561</v>
      </c>
      <c r="C2858" s="7" t="s">
        <v>689</v>
      </c>
      <c r="D2858" s="7">
        <v>1.083</v>
      </c>
      <c r="E2858" s="7">
        <v>0.81799999999999995</v>
      </c>
      <c r="F2858" s="7">
        <v>0.83258550518464924</v>
      </c>
      <c r="G2858" s="7">
        <v>1.1671857707509878</v>
      </c>
      <c r="H2858" s="7">
        <v>0.700831024930748</v>
      </c>
      <c r="I2858" s="7">
        <v>0.81799999999999995</v>
      </c>
      <c r="J2858" s="7">
        <v>0.83258550518464924</v>
      </c>
      <c r="K2858" s="7">
        <v>1.1671857707509878</v>
      </c>
      <c r="L2858" s="7">
        <v>0.700831024930748</v>
      </c>
      <c r="M2858" s="7" t="s">
        <v>703</v>
      </c>
      <c r="N2858" s="7" t="s">
        <v>722</v>
      </c>
      <c r="O2858" s="7" t="s">
        <v>686</v>
      </c>
    </row>
    <row r="2859" spans="2:15" ht="15">
      <c r="B2859" s="6" t="s">
        <v>561</v>
      </c>
      <c r="C2859" s="7" t="s">
        <v>690</v>
      </c>
      <c r="D2859" s="7">
        <v>1.1919999999999999</v>
      </c>
      <c r="E2859" s="7">
        <v>0.84499999999999997</v>
      </c>
      <c r="F2859" s="7">
        <v>0.91229523833568027</v>
      </c>
      <c r="G2859" s="7">
        <v>1.243506172839506</v>
      </c>
      <c r="H2859" s="7">
        <v>0.67953020134228193</v>
      </c>
      <c r="I2859" s="7">
        <v>0.84499999999999997</v>
      </c>
      <c r="J2859" s="7">
        <v>0.91229523833568027</v>
      </c>
      <c r="K2859" s="7">
        <v>1.243506172839506</v>
      </c>
      <c r="L2859" s="7">
        <v>0.67953020134228193</v>
      </c>
      <c r="M2859" s="7" t="s">
        <v>703</v>
      </c>
      <c r="N2859" s="7" t="s">
        <v>722</v>
      </c>
      <c r="O2859" s="7" t="s">
        <v>686</v>
      </c>
    </row>
    <row r="2860" spans="2:15" ht="15">
      <c r="B2860" s="6" t="s">
        <v>561</v>
      </c>
      <c r="C2860" s="7" t="s">
        <v>691</v>
      </c>
      <c r="D2860" s="7">
        <v>1.123</v>
      </c>
      <c r="E2860" s="7">
        <v>0.82099999999999995</v>
      </c>
      <c r="F2860" s="7">
        <v>0.86095247854005641</v>
      </c>
      <c r="G2860" s="7">
        <v>1.1896554838709676</v>
      </c>
      <c r="H2860" s="7">
        <v>0.69011576135351738</v>
      </c>
      <c r="I2860" s="7">
        <v>0.82099999999999995</v>
      </c>
      <c r="J2860" s="7">
        <v>0.86095247854005641</v>
      </c>
      <c r="K2860" s="7">
        <v>1.1896554838709676</v>
      </c>
      <c r="L2860" s="7">
        <v>0.69011576135351738</v>
      </c>
      <c r="M2860" s="7" t="s">
        <v>703</v>
      </c>
      <c r="N2860" s="7" t="s">
        <v>722</v>
      </c>
      <c r="O2860" s="7" t="s">
        <v>686</v>
      </c>
    </row>
    <row r="2861" spans="2:15" ht="15">
      <c r="B2861" s="6" t="s">
        <v>561</v>
      </c>
      <c r="C2861" s="7" t="s">
        <v>692</v>
      </c>
      <c r="D2861" s="7" t="s">
        <v>661</v>
      </c>
      <c r="E2861" s="7">
        <v>0.82099999999999995</v>
      </c>
      <c r="F2861" s="7">
        <v>0.77709829572061939</v>
      </c>
      <c r="G2861" s="7">
        <v>1.1304524586252582</v>
      </c>
      <c r="H2861" s="7">
        <v>0.72625787465526592</v>
      </c>
      <c r="I2861" s="7">
        <v>0.82099999999999995</v>
      </c>
      <c r="J2861" s="7">
        <v>0.77709829572061939</v>
      </c>
      <c r="K2861" s="7">
        <v>1.1304524586252582</v>
      </c>
      <c r="L2861" s="7">
        <v>0.72625787465526592</v>
      </c>
      <c r="M2861" s="7" t="s">
        <v>703</v>
      </c>
      <c r="N2861" s="7" t="s">
        <v>722</v>
      </c>
      <c r="O2861" s="7" t="s">
        <v>686</v>
      </c>
    </row>
    <row r="2862" spans="2:15" ht="15">
      <c r="B2862" s="6" t="s">
        <v>561</v>
      </c>
      <c r="C2862" s="7" t="s">
        <v>693</v>
      </c>
      <c r="D2862" s="7" t="s">
        <v>661</v>
      </c>
      <c r="E2862" s="7">
        <v>0.82099999999999995</v>
      </c>
      <c r="F2862" s="7">
        <v>0.77709829572061939</v>
      </c>
      <c r="G2862" s="7">
        <v>1.1304524586252582</v>
      </c>
      <c r="H2862" s="7">
        <v>0.72625787465526592</v>
      </c>
      <c r="I2862" s="7">
        <v>0.82099999999999995</v>
      </c>
      <c r="J2862" s="7">
        <v>0.77709829572061939</v>
      </c>
      <c r="K2862" s="7">
        <v>1.1304524586252582</v>
      </c>
      <c r="L2862" s="7">
        <v>0.72625787465526592</v>
      </c>
      <c r="M2862" s="7" t="s">
        <v>703</v>
      </c>
      <c r="N2862" s="7" t="s">
        <v>722</v>
      </c>
      <c r="O2862" s="7" t="s">
        <v>686</v>
      </c>
    </row>
    <row r="2863" spans="2:15" ht="15">
      <c r="B2863" s="6" t="s">
        <v>561</v>
      </c>
      <c r="C2863" s="7" t="s">
        <v>694</v>
      </c>
      <c r="D2863" s="7" t="s">
        <v>661</v>
      </c>
      <c r="E2863" s="7">
        <v>0.82099999999999995</v>
      </c>
      <c r="F2863" s="7">
        <v>0.77709829572061939</v>
      </c>
      <c r="G2863" s="7">
        <v>1.1304524586252582</v>
      </c>
      <c r="H2863" s="7">
        <v>0.72625787465526592</v>
      </c>
      <c r="I2863" s="7">
        <v>0.82099999999999995</v>
      </c>
      <c r="J2863" s="7">
        <v>0.77709829572061939</v>
      </c>
      <c r="K2863" s="7">
        <v>1.1304524586252582</v>
      </c>
      <c r="L2863" s="7">
        <v>0.72625787465526592</v>
      </c>
      <c r="M2863" s="7" t="s">
        <v>703</v>
      </c>
      <c r="N2863" s="7" t="s">
        <v>722</v>
      </c>
      <c r="O2863" s="7" t="s">
        <v>686</v>
      </c>
    </row>
    <row r="2864" spans="2:15" ht="15">
      <c r="B2864" s="6" t="s">
        <v>561</v>
      </c>
      <c r="C2864" s="7" t="s">
        <v>695</v>
      </c>
      <c r="D2864" s="7" t="s">
        <v>661</v>
      </c>
      <c r="E2864" s="7">
        <v>0.82099999999999995</v>
      </c>
      <c r="F2864" s="7">
        <v>0.77709829572061939</v>
      </c>
      <c r="G2864" s="7">
        <v>1.1304524586252582</v>
      </c>
      <c r="H2864" s="7">
        <v>0.72625787465526592</v>
      </c>
      <c r="I2864" s="7">
        <v>0.82099999999999995</v>
      </c>
      <c r="J2864" s="7">
        <v>0.77709829572061939</v>
      </c>
      <c r="K2864" s="7">
        <v>1.1304524586252582</v>
      </c>
      <c r="L2864" s="7">
        <v>0.72625787465526592</v>
      </c>
      <c r="M2864" s="7" t="s">
        <v>703</v>
      </c>
      <c r="N2864" s="7" t="s">
        <v>722</v>
      </c>
      <c r="O2864" s="7" t="s">
        <v>686</v>
      </c>
    </row>
    <row r="2865" spans="2:15" ht="15">
      <c r="B2865" s="6" t="s">
        <v>561</v>
      </c>
      <c r="C2865" s="7" t="s">
        <v>696</v>
      </c>
      <c r="D2865" s="7" t="s">
        <v>661</v>
      </c>
      <c r="E2865" s="7">
        <v>0.82099999999999995</v>
      </c>
      <c r="F2865" s="7">
        <v>0.77709829572061939</v>
      </c>
      <c r="G2865" s="7">
        <v>1.1304524586252582</v>
      </c>
      <c r="H2865" s="7">
        <v>0.72625787465526592</v>
      </c>
      <c r="I2865" s="7">
        <v>0.82099999999999995</v>
      </c>
      <c r="J2865" s="7">
        <v>0.77709829572061939</v>
      </c>
      <c r="K2865" s="7">
        <v>1.1304524586252582</v>
      </c>
      <c r="L2865" s="7">
        <v>0.72625787465526592</v>
      </c>
      <c r="M2865" s="7" t="s">
        <v>703</v>
      </c>
      <c r="N2865" s="7" t="s">
        <v>722</v>
      </c>
      <c r="O2865" s="7" t="s">
        <v>686</v>
      </c>
    </row>
    <row r="2866" spans="2:15" ht="15">
      <c r="B2866" s="6" t="s">
        <v>561</v>
      </c>
      <c r="C2866" s="7" t="s">
        <v>697</v>
      </c>
      <c r="D2866" s="7" t="s">
        <v>661</v>
      </c>
      <c r="E2866" s="7">
        <v>0.82099999999999995</v>
      </c>
      <c r="F2866" s="7">
        <v>0.77709829572061939</v>
      </c>
      <c r="G2866" s="7">
        <v>1.1304524586252582</v>
      </c>
      <c r="H2866" s="7">
        <v>0.72625787465526592</v>
      </c>
      <c r="I2866" s="7">
        <v>0.82099999999999995</v>
      </c>
      <c r="J2866" s="7">
        <v>0.77709829572061939</v>
      </c>
      <c r="K2866" s="7">
        <v>1.1304524586252582</v>
      </c>
      <c r="L2866" s="7">
        <v>0.72625787465526592</v>
      </c>
      <c r="M2866" s="7" t="s">
        <v>703</v>
      </c>
      <c r="N2866" s="7" t="s">
        <v>722</v>
      </c>
      <c r="O2866" s="7" t="s">
        <v>686</v>
      </c>
    </row>
    <row r="2867" spans="2:15" ht="15">
      <c r="B2867" s="6" t="s">
        <v>561</v>
      </c>
      <c r="C2867" s="7" t="s">
        <v>698</v>
      </c>
      <c r="D2867" s="7" t="s">
        <v>661</v>
      </c>
      <c r="E2867" s="7">
        <v>0.82099999999999995</v>
      </c>
      <c r="F2867" s="7">
        <v>0.77709829572061939</v>
      </c>
      <c r="G2867" s="7">
        <v>1.1304524586252582</v>
      </c>
      <c r="H2867" s="7">
        <v>0.72625787465526592</v>
      </c>
      <c r="I2867" s="7">
        <v>0.82099999999999995</v>
      </c>
      <c r="J2867" s="7">
        <v>0.77709829572061939</v>
      </c>
      <c r="K2867" s="7">
        <v>1.1304524586252582</v>
      </c>
      <c r="L2867" s="7">
        <v>0.72625787465526592</v>
      </c>
      <c r="M2867" s="7" t="s">
        <v>703</v>
      </c>
      <c r="N2867" s="7" t="s">
        <v>722</v>
      </c>
      <c r="O2867" s="7" t="s">
        <v>686</v>
      </c>
    </row>
    <row r="2868" spans="2:15" ht="15">
      <c r="B2868" s="6" t="s">
        <v>561</v>
      </c>
      <c r="C2868" s="7" t="s">
        <v>699</v>
      </c>
      <c r="D2868" s="7" t="s">
        <v>661</v>
      </c>
      <c r="E2868" s="7">
        <v>0.82099999999999995</v>
      </c>
      <c r="F2868" s="7">
        <v>0.77709829572061939</v>
      </c>
      <c r="G2868" s="7">
        <v>1.1304524586252582</v>
      </c>
      <c r="H2868" s="7">
        <v>0.72625787465526592</v>
      </c>
      <c r="I2868" s="7">
        <v>0.82099999999999995</v>
      </c>
      <c r="J2868" s="7">
        <v>0.77709829572061939</v>
      </c>
      <c r="K2868" s="7">
        <v>1.1304524586252582</v>
      </c>
      <c r="L2868" s="7">
        <v>0.72625787465526592</v>
      </c>
      <c r="M2868" s="7" t="s">
        <v>703</v>
      </c>
      <c r="N2868" s="7" t="s">
        <v>722</v>
      </c>
      <c r="O2868" s="7" t="s">
        <v>686</v>
      </c>
    </row>
    <row r="2869" spans="2:15" ht="15">
      <c r="B2869" s="6" t="s">
        <v>561</v>
      </c>
      <c r="C2869" s="7" t="s">
        <v>700</v>
      </c>
      <c r="D2869" s="7" t="s">
        <v>661</v>
      </c>
      <c r="E2869" s="7">
        <v>0.82099999999999995</v>
      </c>
      <c r="F2869" s="7">
        <v>0.77709829572061939</v>
      </c>
      <c r="G2869" s="7">
        <v>1.1304524586252582</v>
      </c>
      <c r="H2869" s="7">
        <v>0.72625787465526592</v>
      </c>
      <c r="I2869" s="7">
        <v>0.82099999999999995</v>
      </c>
      <c r="J2869" s="7">
        <v>0.77709829572061939</v>
      </c>
      <c r="K2869" s="7">
        <v>1.1304524586252582</v>
      </c>
      <c r="L2869" s="7">
        <v>0.72625787465526592</v>
      </c>
      <c r="M2869" s="7" t="s">
        <v>703</v>
      </c>
      <c r="N2869" s="7" t="s">
        <v>722</v>
      </c>
      <c r="O2869" s="7" t="s">
        <v>686</v>
      </c>
    </row>
    <row r="2870" spans="2:15" ht="15">
      <c r="B2870" s="6" t="s">
        <v>561</v>
      </c>
      <c r="C2870" s="7" t="s">
        <v>701</v>
      </c>
      <c r="D2870" s="7" t="s">
        <v>661</v>
      </c>
      <c r="E2870" s="7">
        <v>0.82099999999999995</v>
      </c>
      <c r="F2870" s="7">
        <v>0.77709829572061939</v>
      </c>
      <c r="G2870" s="7">
        <v>1.1304524586252582</v>
      </c>
      <c r="H2870" s="7">
        <v>0.72625787465526592</v>
      </c>
      <c r="I2870" s="7">
        <v>0.82099999999999995</v>
      </c>
      <c r="J2870" s="7">
        <v>0.77709829572061939</v>
      </c>
      <c r="K2870" s="7">
        <v>1.1304524586252582</v>
      </c>
      <c r="L2870" s="7">
        <v>0.72625787465526592</v>
      </c>
      <c r="M2870" s="7" t="s">
        <v>703</v>
      </c>
      <c r="N2870" s="7" t="s">
        <v>722</v>
      </c>
      <c r="O2870" s="7" t="s">
        <v>686</v>
      </c>
    </row>
    <row r="2871" spans="2:15" ht="15">
      <c r="B2871" s="6" t="s">
        <v>22</v>
      </c>
      <c r="C2871" s="7" t="s">
        <v>683</v>
      </c>
      <c r="D2871" s="7">
        <v>3.9840181000000001</v>
      </c>
      <c r="E2871" s="7">
        <v>3.8280001000000001</v>
      </c>
      <c r="F2871" s="7">
        <v>1.1039997534092119</v>
      </c>
      <c r="G2871" s="7">
        <v>3.9840181000000001</v>
      </c>
      <c r="H2871" s="7">
        <v>0.96083903333672105</v>
      </c>
      <c r="I2871" s="7">
        <v>3.8280001000000001</v>
      </c>
      <c r="J2871" s="7">
        <v>1.1039997534092119</v>
      </c>
      <c r="K2871" s="7">
        <v>3.9840181000000001</v>
      </c>
      <c r="L2871" s="7">
        <v>0.96083903333672105</v>
      </c>
      <c r="M2871" s="7" t="s">
        <v>684</v>
      </c>
      <c r="N2871" s="7" t="s">
        <v>722</v>
      </c>
      <c r="O2871" s="7" t="s">
        <v>686</v>
      </c>
    </row>
    <row r="2872" spans="2:15" ht="15">
      <c r="B2872" s="6" t="s">
        <v>22</v>
      </c>
      <c r="C2872" s="7" t="s">
        <v>687</v>
      </c>
      <c r="D2872" s="7">
        <v>4.5286287999999999</v>
      </c>
      <c r="E2872" s="7">
        <v>4.3920002</v>
      </c>
      <c r="F2872" s="7">
        <v>1.1039986645777233</v>
      </c>
      <c r="G2872" s="7">
        <v>4.5286287999999999</v>
      </c>
      <c r="H2872" s="7">
        <v>0.96983002890411329</v>
      </c>
      <c r="I2872" s="7">
        <v>4.3920002</v>
      </c>
      <c r="J2872" s="7">
        <v>1.1039986645777233</v>
      </c>
      <c r="K2872" s="7">
        <v>4.5286287999999999</v>
      </c>
      <c r="L2872" s="7">
        <v>0.96983002890411329</v>
      </c>
      <c r="M2872" s="7" t="s">
        <v>684</v>
      </c>
      <c r="N2872" s="7" t="s">
        <v>722</v>
      </c>
      <c r="O2872" s="7" t="s">
        <v>686</v>
      </c>
    </row>
    <row r="2873" spans="2:15" ht="15">
      <c r="B2873" s="6" t="s">
        <v>22</v>
      </c>
      <c r="C2873" s="7" t="s">
        <v>688</v>
      </c>
      <c r="D2873" s="7">
        <v>4.4438901</v>
      </c>
      <c r="E2873" s="7">
        <v>4.2719997999999997</v>
      </c>
      <c r="F2873" s="7">
        <v>1.224000379770354</v>
      </c>
      <c r="G2873" s="7">
        <v>4.4438901</v>
      </c>
      <c r="H2873" s="7">
        <v>0.96131985802259146</v>
      </c>
      <c r="I2873" s="7">
        <v>4.2719997999999997</v>
      </c>
      <c r="J2873" s="7">
        <v>1.224000379770354</v>
      </c>
      <c r="K2873" s="7">
        <v>4.4438901</v>
      </c>
      <c r="L2873" s="7">
        <v>0.96131985802259146</v>
      </c>
      <c r="M2873" s="7" t="s">
        <v>684</v>
      </c>
      <c r="N2873" s="7" t="s">
        <v>722</v>
      </c>
      <c r="O2873" s="7" t="s">
        <v>686</v>
      </c>
    </row>
    <row r="2874" spans="2:15" ht="15">
      <c r="B2874" s="6" t="s">
        <v>22</v>
      </c>
      <c r="C2874" s="7" t="s">
        <v>689</v>
      </c>
      <c r="D2874" s="7">
        <v>4.8970000000000002</v>
      </c>
      <c r="E2874" s="7">
        <v>4.68</v>
      </c>
      <c r="F2874" s="7">
        <v>1.4415994589344172</v>
      </c>
      <c r="G2874" s="7">
        <v>4.8970000000000002</v>
      </c>
      <c r="H2874" s="7">
        <v>0.95568715540126603</v>
      </c>
      <c r="I2874" s="7">
        <v>4.68</v>
      </c>
      <c r="J2874" s="7">
        <v>1.4415994589344172</v>
      </c>
      <c r="K2874" s="7">
        <v>4.8970000000000002</v>
      </c>
      <c r="L2874" s="7">
        <v>0.95568715540126603</v>
      </c>
      <c r="M2874" s="7" t="s">
        <v>684</v>
      </c>
      <c r="N2874" s="7" t="s">
        <v>722</v>
      </c>
      <c r="O2874" s="7" t="s">
        <v>686</v>
      </c>
    </row>
    <row r="2875" spans="2:15" ht="15">
      <c r="B2875" s="6" t="s">
        <v>22</v>
      </c>
      <c r="C2875" s="7" t="s">
        <v>690</v>
      </c>
      <c r="D2875" s="7">
        <v>5.5179999999999998</v>
      </c>
      <c r="E2875" s="7">
        <v>5.2560000000000002</v>
      </c>
      <c r="F2875" s="7">
        <v>1.6801154722220719</v>
      </c>
      <c r="G2875" s="7">
        <v>5.5179999999999998</v>
      </c>
      <c r="H2875" s="7">
        <v>0.95251902863356297</v>
      </c>
      <c r="I2875" s="7">
        <v>5.2560000000000002</v>
      </c>
      <c r="J2875" s="7">
        <v>1.6801154722220719</v>
      </c>
      <c r="K2875" s="7">
        <v>5.5179999999999998</v>
      </c>
      <c r="L2875" s="7">
        <v>0.95251902863356297</v>
      </c>
      <c r="M2875" s="7" t="s">
        <v>684</v>
      </c>
      <c r="N2875" s="7" t="s">
        <v>722</v>
      </c>
      <c r="O2875" s="7" t="s">
        <v>686</v>
      </c>
    </row>
    <row r="2876" spans="2:15" ht="15">
      <c r="B2876" s="6" t="s">
        <v>22</v>
      </c>
      <c r="C2876" s="7" t="s">
        <v>691</v>
      </c>
      <c r="D2876" s="7">
        <v>4.7869999999999999</v>
      </c>
      <c r="E2876" s="7">
        <v>4.6319999999999997</v>
      </c>
      <c r="F2876" s="7">
        <v>1.3035598872259075</v>
      </c>
      <c r="G2876" s="7">
        <v>4.8119322916666665</v>
      </c>
      <c r="H2876" s="7">
        <v>0.96260706078963854</v>
      </c>
      <c r="I2876" s="7">
        <v>4.6319999999999997</v>
      </c>
      <c r="J2876" s="7">
        <v>1.3035598872259075</v>
      </c>
      <c r="K2876" s="7">
        <v>4.8119322916666665</v>
      </c>
      <c r="L2876" s="7">
        <v>0.96260706078963854</v>
      </c>
      <c r="M2876" s="7" t="s">
        <v>684</v>
      </c>
      <c r="N2876" s="7" t="s">
        <v>722</v>
      </c>
      <c r="O2876" s="7" t="s">
        <v>686</v>
      </c>
    </row>
    <row r="2877" spans="2:15" ht="15">
      <c r="B2877" s="6" t="s">
        <v>22</v>
      </c>
      <c r="C2877" s="7" t="s">
        <v>692</v>
      </c>
      <c r="D2877" s="7" t="s">
        <v>661</v>
      </c>
      <c r="E2877" s="7">
        <v>4.610938185715896</v>
      </c>
      <c r="F2877" s="7">
        <v>1.2976325693820061</v>
      </c>
      <c r="G2877" s="7">
        <v>4.7900523209683152</v>
      </c>
      <c r="H2877" s="7">
        <v>0.96260706078963854</v>
      </c>
      <c r="I2877" s="7">
        <v>4.610938185715896</v>
      </c>
      <c r="J2877" s="7">
        <v>1.2976325693820061</v>
      </c>
      <c r="K2877" s="7">
        <v>4.7900523209683152</v>
      </c>
      <c r="L2877" s="7">
        <v>0.96260706078963854</v>
      </c>
      <c r="M2877" s="7" t="s">
        <v>684</v>
      </c>
      <c r="N2877" s="7" t="s">
        <v>722</v>
      </c>
      <c r="O2877" s="7" t="s">
        <v>686</v>
      </c>
    </row>
    <row r="2878" spans="2:15" ht="15">
      <c r="B2878" s="6" t="s">
        <v>22</v>
      </c>
      <c r="C2878" s="7" t="s">
        <v>693</v>
      </c>
      <c r="D2878" s="7" t="s">
        <v>661</v>
      </c>
      <c r="E2878" s="7">
        <v>4.5886779860752789</v>
      </c>
      <c r="F2878" s="7">
        <v>1.2913679961235531</v>
      </c>
      <c r="G2878" s="7">
        <v>4.7669274130517278</v>
      </c>
      <c r="H2878" s="7">
        <v>0.96260706078963854</v>
      </c>
      <c r="I2878" s="7">
        <v>4.5886779860752789</v>
      </c>
      <c r="J2878" s="7">
        <v>1.2913679961235531</v>
      </c>
      <c r="K2878" s="7">
        <v>4.7669274130517278</v>
      </c>
      <c r="L2878" s="7">
        <v>0.96260706078963854</v>
      </c>
      <c r="M2878" s="7" t="s">
        <v>684</v>
      </c>
      <c r="N2878" s="7" t="s">
        <v>722</v>
      </c>
      <c r="O2878" s="7" t="s">
        <v>686</v>
      </c>
    </row>
    <row r="2879" spans="2:15" ht="15">
      <c r="B2879" s="6" t="s">
        <v>22</v>
      </c>
      <c r="C2879" s="7" t="s">
        <v>694</v>
      </c>
      <c r="D2879" s="7" t="s">
        <v>661</v>
      </c>
      <c r="E2879" s="7">
        <v>4.5648246652013373</v>
      </c>
      <c r="F2879" s="7">
        <v>1.2846550789671616</v>
      </c>
      <c r="G2879" s="7">
        <v>4.7421474983330736</v>
      </c>
      <c r="H2879" s="7">
        <v>0.96260706078963854</v>
      </c>
      <c r="I2879" s="7">
        <v>4.5648246652013373</v>
      </c>
      <c r="J2879" s="7">
        <v>1.2846550789671616</v>
      </c>
      <c r="K2879" s="7">
        <v>4.7421474983330736</v>
      </c>
      <c r="L2879" s="7">
        <v>0.96260706078963854</v>
      </c>
      <c r="M2879" s="7" t="s">
        <v>684</v>
      </c>
      <c r="N2879" s="7" t="s">
        <v>722</v>
      </c>
      <c r="O2879" s="7" t="s">
        <v>686</v>
      </c>
    </row>
    <row r="2880" spans="2:15" ht="15">
      <c r="B2880" s="6" t="s">
        <v>22</v>
      </c>
      <c r="C2880" s="7" t="s">
        <v>695</v>
      </c>
      <c r="D2880" s="7" t="s">
        <v>661</v>
      </c>
      <c r="E2880" s="7">
        <v>4.5427374117828849</v>
      </c>
      <c r="F2880" s="7">
        <v>1.2784391770726691</v>
      </c>
      <c r="G2880" s="7">
        <v>4.7192022548187218</v>
      </c>
      <c r="H2880" s="7">
        <v>0.96260706078963854</v>
      </c>
      <c r="I2880" s="7">
        <v>4.5427374117828849</v>
      </c>
      <c r="J2880" s="7">
        <v>1.2784391770726691</v>
      </c>
      <c r="K2880" s="7">
        <v>4.7192022548187218</v>
      </c>
      <c r="L2880" s="7">
        <v>0.96260706078963854</v>
      </c>
      <c r="M2880" s="7" t="s">
        <v>684</v>
      </c>
      <c r="N2880" s="7" t="s">
        <v>722</v>
      </c>
      <c r="O2880" s="7" t="s">
        <v>686</v>
      </c>
    </row>
    <row r="2881" spans="2:15" ht="15">
      <c r="B2881" s="6" t="s">
        <v>22</v>
      </c>
      <c r="C2881" s="7" t="s">
        <v>696</v>
      </c>
      <c r="D2881" s="7" t="s">
        <v>661</v>
      </c>
      <c r="E2881" s="7">
        <v>4.5205302898108668</v>
      </c>
      <c r="F2881" s="7">
        <v>1.2721895411889379</v>
      </c>
      <c r="G2881" s="7">
        <v>4.6961324863985725</v>
      </c>
      <c r="H2881" s="7">
        <v>0.96260706078963854</v>
      </c>
      <c r="I2881" s="7">
        <v>4.5205302898108668</v>
      </c>
      <c r="J2881" s="7">
        <v>1.2721895411889379</v>
      </c>
      <c r="K2881" s="7">
        <v>4.6961324863985725</v>
      </c>
      <c r="L2881" s="7">
        <v>0.96260706078963854</v>
      </c>
      <c r="M2881" s="7" t="s">
        <v>684</v>
      </c>
      <c r="N2881" s="7" t="s">
        <v>722</v>
      </c>
      <c r="O2881" s="7" t="s">
        <v>686</v>
      </c>
    </row>
    <row r="2882" spans="2:15" ht="15">
      <c r="B2882" s="6" t="s">
        <v>22</v>
      </c>
      <c r="C2882" s="7" t="s">
        <v>697</v>
      </c>
      <c r="D2882" s="7" t="s">
        <v>661</v>
      </c>
      <c r="E2882" s="7">
        <v>4.4993723303976729</v>
      </c>
      <c r="F2882" s="7">
        <v>1.2662351657168738</v>
      </c>
      <c r="G2882" s="7">
        <v>4.6741526357668537</v>
      </c>
      <c r="H2882" s="7">
        <v>0.96260706078963854</v>
      </c>
      <c r="I2882" s="7">
        <v>4.4993723303976729</v>
      </c>
      <c r="J2882" s="7">
        <v>1.2662351657168738</v>
      </c>
      <c r="K2882" s="7">
        <v>4.6741526357668537</v>
      </c>
      <c r="L2882" s="7">
        <v>0.96260706078963854</v>
      </c>
      <c r="M2882" s="7" t="s">
        <v>684</v>
      </c>
      <c r="N2882" s="7" t="s">
        <v>722</v>
      </c>
      <c r="O2882" s="7" t="s">
        <v>686</v>
      </c>
    </row>
    <row r="2883" spans="2:15" ht="15">
      <c r="B2883" s="6" t="s">
        <v>22</v>
      </c>
      <c r="C2883" s="7" t="s">
        <v>698</v>
      </c>
      <c r="D2883" s="7" t="s">
        <v>661</v>
      </c>
      <c r="E2883" s="7">
        <v>4.4795847447230814</v>
      </c>
      <c r="F2883" s="7">
        <v>1.2606664474633253</v>
      </c>
      <c r="G2883" s="7">
        <v>4.6535963917077678</v>
      </c>
      <c r="H2883" s="7">
        <v>0.96260706078963854</v>
      </c>
      <c r="I2883" s="7">
        <v>4.4795847447230814</v>
      </c>
      <c r="J2883" s="7">
        <v>1.2606664474633253</v>
      </c>
      <c r="K2883" s="7">
        <v>4.6535963917077678</v>
      </c>
      <c r="L2883" s="7">
        <v>0.96260706078963854</v>
      </c>
      <c r="M2883" s="7" t="s">
        <v>684</v>
      </c>
      <c r="N2883" s="7" t="s">
        <v>722</v>
      </c>
      <c r="O2883" s="7" t="s">
        <v>686</v>
      </c>
    </row>
    <row r="2884" spans="2:15" ht="15">
      <c r="B2884" s="6" t="s">
        <v>22</v>
      </c>
      <c r="C2884" s="7" t="s">
        <v>699</v>
      </c>
      <c r="D2884" s="7" t="s">
        <v>661</v>
      </c>
      <c r="E2884" s="7">
        <v>4.4622160096043393</v>
      </c>
      <c r="F2884" s="7">
        <v>1.255778453855239</v>
      </c>
      <c r="G2884" s="7">
        <v>4.6355529596302025</v>
      </c>
      <c r="H2884" s="7">
        <v>0.96260706078963854</v>
      </c>
      <c r="I2884" s="7">
        <v>4.4622160096043393</v>
      </c>
      <c r="J2884" s="7">
        <v>1.255778453855239</v>
      </c>
      <c r="K2884" s="7">
        <v>4.6355529596302025</v>
      </c>
      <c r="L2884" s="7">
        <v>0.96260706078963854</v>
      </c>
      <c r="M2884" s="7" t="s">
        <v>684</v>
      </c>
      <c r="N2884" s="7" t="s">
        <v>722</v>
      </c>
      <c r="O2884" s="7" t="s">
        <v>686</v>
      </c>
    </row>
    <row r="2885" spans="2:15" ht="15">
      <c r="B2885" s="6" t="s">
        <v>22</v>
      </c>
      <c r="C2885" s="7" t="s">
        <v>700</v>
      </c>
      <c r="D2885" s="7" t="s">
        <v>661</v>
      </c>
      <c r="E2885" s="7">
        <v>4.4577865251790643</v>
      </c>
      <c r="F2885" s="7">
        <v>1.2545318868824693</v>
      </c>
      <c r="G2885" s="7">
        <v>4.6309514097292066</v>
      </c>
      <c r="H2885" s="7">
        <v>0.96260706078963854</v>
      </c>
      <c r="I2885" s="7">
        <v>4.4577865251790643</v>
      </c>
      <c r="J2885" s="7">
        <v>1.2545318868824693</v>
      </c>
      <c r="K2885" s="7">
        <v>4.6309514097292066</v>
      </c>
      <c r="L2885" s="7">
        <v>0.96260706078963854</v>
      </c>
      <c r="M2885" s="7" t="s">
        <v>684</v>
      </c>
      <c r="N2885" s="7" t="s">
        <v>722</v>
      </c>
      <c r="O2885" s="7" t="s">
        <v>686</v>
      </c>
    </row>
    <row r="2886" spans="2:15" ht="15">
      <c r="B2886" s="6" t="s">
        <v>22</v>
      </c>
      <c r="C2886" s="7" t="s">
        <v>701</v>
      </c>
      <c r="D2886" s="7" t="s">
        <v>661</v>
      </c>
      <c r="E2886" s="7">
        <v>4.4533570407537901</v>
      </c>
      <c r="F2886" s="7">
        <v>1.2532853199096972</v>
      </c>
      <c r="G2886" s="7">
        <v>4.6263498598282107</v>
      </c>
      <c r="H2886" s="7">
        <v>0.96260706078963854</v>
      </c>
      <c r="I2886" s="7">
        <v>4.4533570407537901</v>
      </c>
      <c r="J2886" s="7">
        <v>1.2532853199096972</v>
      </c>
      <c r="K2886" s="7">
        <v>4.6263498598282107</v>
      </c>
      <c r="L2886" s="7">
        <v>0.96260706078963854</v>
      </c>
      <c r="M2886" s="7" t="s">
        <v>684</v>
      </c>
      <c r="N2886" s="7" t="s">
        <v>722</v>
      </c>
      <c r="O2886" s="7" t="s">
        <v>686</v>
      </c>
    </row>
    <row r="2887" spans="2:15" ht="15">
      <c r="B2887" s="6" t="s">
        <v>577</v>
      </c>
      <c r="C2887" s="7" t="s">
        <v>683</v>
      </c>
      <c r="D2887" s="7">
        <v>3.6378230999999999</v>
      </c>
      <c r="E2887" s="7">
        <v>2.7155999999999998</v>
      </c>
      <c r="F2887" s="7">
        <v>2.7706290679796939</v>
      </c>
      <c r="G2887" s="7">
        <v>3.8795449207779544</v>
      </c>
      <c r="H2887" s="7">
        <v>0.69997900667572321</v>
      </c>
      <c r="I2887" s="7">
        <v>2.7155999999999998</v>
      </c>
      <c r="J2887" s="7">
        <v>2.7706290679796939</v>
      </c>
      <c r="K2887" s="7">
        <v>3.8795449207779544</v>
      </c>
      <c r="L2887" s="7">
        <v>0.69997900667572321</v>
      </c>
      <c r="M2887" s="7" t="s">
        <v>703</v>
      </c>
      <c r="N2887" s="7" t="s">
        <v>722</v>
      </c>
      <c r="O2887" s="7" t="s">
        <v>686</v>
      </c>
    </row>
    <row r="2888" spans="2:15" ht="15">
      <c r="B2888" s="6" t="s">
        <v>577</v>
      </c>
      <c r="C2888" s="7" t="s">
        <v>687</v>
      </c>
      <c r="D2888" s="7">
        <v>3.7879071</v>
      </c>
      <c r="E2888" s="7">
        <v>2.8523998000000002</v>
      </c>
      <c r="F2888" s="7">
        <v>2.4923995625080604</v>
      </c>
      <c r="G2888" s="7">
        <v>3.7879071</v>
      </c>
      <c r="H2888" s="7">
        <v>0.75302791876812403</v>
      </c>
      <c r="I2888" s="7">
        <v>2.8523998000000002</v>
      </c>
      <c r="J2888" s="7">
        <v>2.4923995625080604</v>
      </c>
      <c r="K2888" s="7">
        <v>3.7879071</v>
      </c>
      <c r="L2888" s="7">
        <v>0.75302791876812403</v>
      </c>
      <c r="M2888" s="7" t="s">
        <v>703</v>
      </c>
      <c r="N2888" s="7" t="s">
        <v>722</v>
      </c>
      <c r="O2888" s="7" t="s">
        <v>686</v>
      </c>
    </row>
    <row r="2889" spans="2:15" ht="15">
      <c r="B2889" s="6" t="s">
        <v>577</v>
      </c>
      <c r="C2889" s="7" t="s">
        <v>688</v>
      </c>
      <c r="D2889" s="7">
        <v>3.6351198999999998</v>
      </c>
      <c r="E2889" s="7">
        <v>2.5931999999999999</v>
      </c>
      <c r="F2889" s="7">
        <v>2.6126427308476807</v>
      </c>
      <c r="G2889" s="7">
        <v>3.6811123697941124</v>
      </c>
      <c r="H2889" s="7">
        <v>0.70446097252528039</v>
      </c>
      <c r="I2889" s="7">
        <v>2.5931999999999999</v>
      </c>
      <c r="J2889" s="7">
        <v>2.6126427308476807</v>
      </c>
      <c r="K2889" s="7">
        <v>3.6811123697941124</v>
      </c>
      <c r="L2889" s="7">
        <v>0.70446097252528039</v>
      </c>
      <c r="M2889" s="7" t="s">
        <v>703</v>
      </c>
      <c r="N2889" s="7" t="s">
        <v>722</v>
      </c>
      <c r="O2889" s="7" t="s">
        <v>686</v>
      </c>
    </row>
    <row r="2890" spans="2:15" ht="15">
      <c r="B2890" s="6" t="s">
        <v>577</v>
      </c>
      <c r="C2890" s="7" t="s">
        <v>689</v>
      </c>
      <c r="D2890" s="7">
        <v>1.546</v>
      </c>
      <c r="E2890" s="7">
        <v>1.22</v>
      </c>
      <c r="F2890" s="7">
        <v>0.94958727876904503</v>
      </c>
      <c r="G2890" s="7">
        <v>1.546</v>
      </c>
      <c r="H2890" s="7">
        <v>0.78913324708926258</v>
      </c>
      <c r="I2890" s="7">
        <v>1.22</v>
      </c>
      <c r="J2890" s="7">
        <v>0.94958727876904503</v>
      </c>
      <c r="K2890" s="7">
        <v>1.546</v>
      </c>
      <c r="L2890" s="7">
        <v>0.78913324708926258</v>
      </c>
      <c r="M2890" s="7" t="s">
        <v>703</v>
      </c>
      <c r="N2890" s="7" t="s">
        <v>722</v>
      </c>
      <c r="O2890" s="7" t="s">
        <v>686</v>
      </c>
    </row>
    <row r="2891" spans="2:15" ht="15">
      <c r="B2891" s="6" t="s">
        <v>577</v>
      </c>
      <c r="C2891" s="7" t="s">
        <v>690</v>
      </c>
      <c r="D2891" s="7">
        <v>0.111</v>
      </c>
      <c r="E2891" s="7">
        <v>8.8999999999999996E-2</v>
      </c>
      <c r="F2891" s="7">
        <v>6.6332495807108011E-2</v>
      </c>
      <c r="G2891" s="7">
        <v>0.111</v>
      </c>
      <c r="H2891" s="7">
        <v>0.80180180180180172</v>
      </c>
      <c r="I2891" s="7">
        <v>8.8999999999999996E-2</v>
      </c>
      <c r="J2891" s="7">
        <v>6.6332495807108011E-2</v>
      </c>
      <c r="K2891" s="7">
        <v>0.111</v>
      </c>
      <c r="L2891" s="7">
        <v>0.80180180180180172</v>
      </c>
      <c r="M2891" s="7" t="s">
        <v>703</v>
      </c>
      <c r="N2891" s="7" t="s">
        <v>722</v>
      </c>
      <c r="O2891" s="7" t="s">
        <v>686</v>
      </c>
    </row>
    <row r="2892" spans="2:15" ht="15">
      <c r="B2892" s="6" t="s">
        <v>577</v>
      </c>
      <c r="C2892" s="7" t="s">
        <v>691</v>
      </c>
      <c r="D2892" s="7">
        <v>6.8000000000000005E-2</v>
      </c>
      <c r="E2892" s="7">
        <v>4.8000000000000001E-2</v>
      </c>
      <c r="F2892" s="7">
        <v>4.8166378315169185E-2</v>
      </c>
      <c r="G2892" s="7">
        <v>6.8000000000000005E-2</v>
      </c>
      <c r="H2892" s="7">
        <v>0.70588235294117641</v>
      </c>
      <c r="I2892" s="7">
        <v>4.8000000000000001E-2</v>
      </c>
      <c r="J2892" s="7">
        <v>4.8166378315169185E-2</v>
      </c>
      <c r="K2892" s="7">
        <v>6.8000000000000005E-2</v>
      </c>
      <c r="L2892" s="7">
        <v>0.70588235294117641</v>
      </c>
      <c r="M2892" s="7" t="s">
        <v>703</v>
      </c>
      <c r="N2892" s="7" t="s">
        <v>722</v>
      </c>
      <c r="O2892" s="7" t="s">
        <v>686</v>
      </c>
    </row>
    <row r="2893" spans="2:15" ht="15">
      <c r="B2893" s="6" t="s">
        <v>577</v>
      </c>
      <c r="C2893" s="7" t="s">
        <v>692</v>
      </c>
      <c r="D2893" s="7" t="s">
        <v>661</v>
      </c>
      <c r="E2893" s="7" t="s">
        <v>661</v>
      </c>
      <c r="F2893" s="7" t="s">
        <v>661</v>
      </c>
      <c r="G2893" s="7" t="s">
        <v>661</v>
      </c>
      <c r="H2893" s="7" t="s">
        <v>661</v>
      </c>
      <c r="I2893" s="7" t="s">
        <v>661</v>
      </c>
      <c r="J2893" s="7" t="s">
        <v>661</v>
      </c>
      <c r="K2893" s="7" t="s">
        <v>661</v>
      </c>
      <c r="L2893" s="7" t="s">
        <v>661</v>
      </c>
      <c r="M2893" s="7" t="s">
        <v>703</v>
      </c>
      <c r="N2893" s="7" t="s">
        <v>722</v>
      </c>
      <c r="O2893" s="7" t="s">
        <v>686</v>
      </c>
    </row>
    <row r="2894" spans="2:15" ht="15">
      <c r="B2894" s="6" t="s">
        <v>577</v>
      </c>
      <c r="C2894" s="7" t="s">
        <v>693</v>
      </c>
      <c r="D2894" s="7" t="s">
        <v>661</v>
      </c>
      <c r="E2894" s="7" t="s">
        <v>661</v>
      </c>
      <c r="F2894" s="7" t="s">
        <v>661</v>
      </c>
      <c r="G2894" s="7" t="s">
        <v>661</v>
      </c>
      <c r="H2894" s="7" t="s">
        <v>661</v>
      </c>
      <c r="I2894" s="7" t="s">
        <v>661</v>
      </c>
      <c r="J2894" s="7" t="s">
        <v>661</v>
      </c>
      <c r="K2894" s="7" t="s">
        <v>661</v>
      </c>
      <c r="L2894" s="7" t="s">
        <v>661</v>
      </c>
      <c r="M2894" s="7" t="s">
        <v>703</v>
      </c>
      <c r="N2894" s="7" t="s">
        <v>722</v>
      </c>
      <c r="O2894" s="7" t="s">
        <v>686</v>
      </c>
    </row>
    <row r="2895" spans="2:15" ht="15">
      <c r="B2895" s="6" t="s">
        <v>577</v>
      </c>
      <c r="C2895" s="7" t="s">
        <v>694</v>
      </c>
      <c r="D2895" s="7" t="s">
        <v>661</v>
      </c>
      <c r="E2895" s="7" t="s">
        <v>661</v>
      </c>
      <c r="F2895" s="7" t="s">
        <v>661</v>
      </c>
      <c r="G2895" s="7" t="s">
        <v>661</v>
      </c>
      <c r="H2895" s="7" t="s">
        <v>661</v>
      </c>
      <c r="I2895" s="7" t="s">
        <v>661</v>
      </c>
      <c r="J2895" s="7" t="s">
        <v>661</v>
      </c>
      <c r="K2895" s="7" t="s">
        <v>661</v>
      </c>
      <c r="L2895" s="7" t="s">
        <v>661</v>
      </c>
      <c r="M2895" s="7" t="s">
        <v>703</v>
      </c>
      <c r="N2895" s="7" t="s">
        <v>722</v>
      </c>
      <c r="O2895" s="7" t="s">
        <v>686</v>
      </c>
    </row>
    <row r="2896" spans="2:15" ht="15">
      <c r="B2896" s="6" t="s">
        <v>577</v>
      </c>
      <c r="C2896" s="7" t="s">
        <v>695</v>
      </c>
      <c r="D2896" s="7" t="s">
        <v>661</v>
      </c>
      <c r="E2896" s="7" t="s">
        <v>661</v>
      </c>
      <c r="F2896" s="7" t="s">
        <v>661</v>
      </c>
      <c r="G2896" s="7" t="s">
        <v>661</v>
      </c>
      <c r="H2896" s="7" t="s">
        <v>661</v>
      </c>
      <c r="I2896" s="7" t="s">
        <v>661</v>
      </c>
      <c r="J2896" s="7" t="s">
        <v>661</v>
      </c>
      <c r="K2896" s="7" t="s">
        <v>661</v>
      </c>
      <c r="L2896" s="7" t="s">
        <v>661</v>
      </c>
      <c r="M2896" s="7" t="s">
        <v>703</v>
      </c>
      <c r="N2896" s="7" t="s">
        <v>722</v>
      </c>
      <c r="O2896" s="7" t="s">
        <v>686</v>
      </c>
    </row>
    <row r="2897" spans="2:15" ht="15">
      <c r="B2897" s="6" t="s">
        <v>577</v>
      </c>
      <c r="C2897" s="7" t="s">
        <v>696</v>
      </c>
      <c r="D2897" s="7" t="s">
        <v>661</v>
      </c>
      <c r="E2897" s="7" t="s">
        <v>661</v>
      </c>
      <c r="F2897" s="7" t="s">
        <v>661</v>
      </c>
      <c r="G2897" s="7" t="s">
        <v>661</v>
      </c>
      <c r="H2897" s="7" t="s">
        <v>661</v>
      </c>
      <c r="I2897" s="7" t="s">
        <v>661</v>
      </c>
      <c r="J2897" s="7" t="s">
        <v>661</v>
      </c>
      <c r="K2897" s="7" t="s">
        <v>661</v>
      </c>
      <c r="L2897" s="7" t="s">
        <v>661</v>
      </c>
      <c r="M2897" s="7" t="s">
        <v>703</v>
      </c>
      <c r="N2897" s="7" t="s">
        <v>722</v>
      </c>
      <c r="O2897" s="7" t="s">
        <v>686</v>
      </c>
    </row>
    <row r="2898" spans="2:15" ht="15">
      <c r="B2898" s="6" t="s">
        <v>577</v>
      </c>
      <c r="C2898" s="7" t="s">
        <v>697</v>
      </c>
      <c r="D2898" s="7" t="s">
        <v>661</v>
      </c>
      <c r="E2898" s="7" t="s">
        <v>661</v>
      </c>
      <c r="F2898" s="7" t="s">
        <v>661</v>
      </c>
      <c r="G2898" s="7" t="s">
        <v>661</v>
      </c>
      <c r="H2898" s="7" t="s">
        <v>661</v>
      </c>
      <c r="I2898" s="7" t="s">
        <v>661</v>
      </c>
      <c r="J2898" s="7" t="s">
        <v>661</v>
      </c>
      <c r="K2898" s="7" t="s">
        <v>661</v>
      </c>
      <c r="L2898" s="7" t="s">
        <v>661</v>
      </c>
      <c r="M2898" s="7" t="s">
        <v>703</v>
      </c>
      <c r="N2898" s="7" t="s">
        <v>722</v>
      </c>
      <c r="O2898" s="7" t="s">
        <v>686</v>
      </c>
    </row>
    <row r="2899" spans="2:15" ht="15">
      <c r="B2899" s="6" t="s">
        <v>577</v>
      </c>
      <c r="C2899" s="7" t="s">
        <v>698</v>
      </c>
      <c r="D2899" s="7" t="s">
        <v>661</v>
      </c>
      <c r="E2899" s="7" t="s">
        <v>661</v>
      </c>
      <c r="F2899" s="7" t="s">
        <v>661</v>
      </c>
      <c r="G2899" s="7" t="s">
        <v>661</v>
      </c>
      <c r="H2899" s="7" t="s">
        <v>661</v>
      </c>
      <c r="I2899" s="7" t="s">
        <v>661</v>
      </c>
      <c r="J2899" s="7" t="s">
        <v>661</v>
      </c>
      <c r="K2899" s="7" t="s">
        <v>661</v>
      </c>
      <c r="L2899" s="7" t="s">
        <v>661</v>
      </c>
      <c r="M2899" s="7" t="s">
        <v>703</v>
      </c>
      <c r="N2899" s="7" t="s">
        <v>722</v>
      </c>
      <c r="O2899" s="7" t="s">
        <v>686</v>
      </c>
    </row>
    <row r="2900" spans="2:15" ht="15">
      <c r="B2900" s="6" t="s">
        <v>577</v>
      </c>
      <c r="C2900" s="7" t="s">
        <v>699</v>
      </c>
      <c r="D2900" s="7" t="s">
        <v>661</v>
      </c>
      <c r="E2900" s="7" t="s">
        <v>661</v>
      </c>
      <c r="F2900" s="7" t="s">
        <v>661</v>
      </c>
      <c r="G2900" s="7" t="s">
        <v>661</v>
      </c>
      <c r="H2900" s="7" t="s">
        <v>661</v>
      </c>
      <c r="I2900" s="7" t="s">
        <v>661</v>
      </c>
      <c r="J2900" s="7" t="s">
        <v>661</v>
      </c>
      <c r="K2900" s="7" t="s">
        <v>661</v>
      </c>
      <c r="L2900" s="7" t="s">
        <v>661</v>
      </c>
      <c r="M2900" s="7" t="s">
        <v>703</v>
      </c>
      <c r="N2900" s="7" t="s">
        <v>722</v>
      </c>
      <c r="O2900" s="7" t="s">
        <v>686</v>
      </c>
    </row>
    <row r="2901" spans="2:15" ht="15">
      <c r="B2901" s="6" t="s">
        <v>577</v>
      </c>
      <c r="C2901" s="7" t="s">
        <v>700</v>
      </c>
      <c r="D2901" s="7" t="s">
        <v>661</v>
      </c>
      <c r="E2901" s="7" t="s">
        <v>661</v>
      </c>
      <c r="F2901" s="7" t="s">
        <v>661</v>
      </c>
      <c r="G2901" s="7" t="s">
        <v>661</v>
      </c>
      <c r="H2901" s="7" t="s">
        <v>661</v>
      </c>
      <c r="I2901" s="7" t="s">
        <v>661</v>
      </c>
      <c r="J2901" s="7" t="s">
        <v>661</v>
      </c>
      <c r="K2901" s="7" t="s">
        <v>661</v>
      </c>
      <c r="L2901" s="7" t="s">
        <v>661</v>
      </c>
      <c r="M2901" s="7" t="s">
        <v>703</v>
      </c>
      <c r="N2901" s="7" t="s">
        <v>722</v>
      </c>
      <c r="O2901" s="7" t="s">
        <v>686</v>
      </c>
    </row>
    <row r="2902" spans="2:15" ht="15">
      <c r="B2902" s="6" t="s">
        <v>577</v>
      </c>
      <c r="C2902" s="7" t="s">
        <v>701</v>
      </c>
      <c r="D2902" s="7" t="s">
        <v>661</v>
      </c>
      <c r="E2902" s="7" t="s">
        <v>661</v>
      </c>
      <c r="F2902" s="7" t="s">
        <v>661</v>
      </c>
      <c r="G2902" s="7" t="s">
        <v>661</v>
      </c>
      <c r="H2902" s="7" t="s">
        <v>661</v>
      </c>
      <c r="I2902" s="7" t="s">
        <v>661</v>
      </c>
      <c r="J2902" s="7" t="s">
        <v>661</v>
      </c>
      <c r="K2902" s="7" t="s">
        <v>661</v>
      </c>
      <c r="L2902" s="7" t="s">
        <v>661</v>
      </c>
      <c r="M2902" s="7" t="s">
        <v>703</v>
      </c>
      <c r="N2902" s="7" t="s">
        <v>722</v>
      </c>
      <c r="O2902" s="7" t="s">
        <v>686</v>
      </c>
    </row>
    <row r="2903" spans="2:15" ht="15">
      <c r="B2903" s="6" t="s">
        <v>578</v>
      </c>
      <c r="C2903" s="7" t="s">
        <v>683</v>
      </c>
      <c r="D2903" s="7">
        <v>7.6540059999999999</v>
      </c>
      <c r="E2903" s="7">
        <v>7.3205999999999998</v>
      </c>
      <c r="F2903" s="7">
        <v>3.7288889493341841</v>
      </c>
      <c r="G2903" s="7">
        <v>8.2155825816838206</v>
      </c>
      <c r="H2903" s="7">
        <v>0.89106279770358165</v>
      </c>
      <c r="I2903" s="7">
        <v>7.3205999999999998</v>
      </c>
      <c r="J2903" s="7">
        <v>3.7288889493341841</v>
      </c>
      <c r="K2903" s="7">
        <v>8.2155825816838206</v>
      </c>
      <c r="L2903" s="7">
        <v>0.89106279770358165</v>
      </c>
      <c r="M2903" s="7" t="s">
        <v>703</v>
      </c>
      <c r="N2903" s="7" t="s">
        <v>722</v>
      </c>
      <c r="O2903" s="7" t="s">
        <v>686</v>
      </c>
    </row>
    <row r="2904" spans="2:15" ht="15">
      <c r="B2904" s="6" t="s">
        <v>578</v>
      </c>
      <c r="C2904" s="7" t="s">
        <v>687</v>
      </c>
      <c r="D2904" s="7">
        <v>8.8781289999999995</v>
      </c>
      <c r="E2904" s="7">
        <v>8.2836599</v>
      </c>
      <c r="F2904" s="7">
        <v>3.1940809635594691</v>
      </c>
      <c r="G2904" s="7">
        <v>8.8781289999999995</v>
      </c>
      <c r="H2904" s="7">
        <v>0.93304117342741932</v>
      </c>
      <c r="I2904" s="7">
        <v>8.2836599</v>
      </c>
      <c r="J2904" s="7">
        <v>3.1940809635594691</v>
      </c>
      <c r="K2904" s="7">
        <v>8.8781289999999995</v>
      </c>
      <c r="L2904" s="7">
        <v>0.93304117342741932</v>
      </c>
      <c r="M2904" s="7" t="s">
        <v>703</v>
      </c>
      <c r="N2904" s="7" t="s">
        <v>722</v>
      </c>
      <c r="O2904" s="7" t="s">
        <v>686</v>
      </c>
    </row>
    <row r="2905" spans="2:15" ht="15">
      <c r="B2905" s="6" t="s">
        <v>578</v>
      </c>
      <c r="C2905" s="7" t="s">
        <v>688</v>
      </c>
      <c r="D2905" s="7">
        <v>11.907909999999999</v>
      </c>
      <c r="E2905" s="7">
        <v>8.7795705999999996</v>
      </c>
      <c r="F2905" s="7">
        <v>8.4764737050407284</v>
      </c>
      <c r="G2905" s="7">
        <v>12.203748046917031</v>
      </c>
      <c r="H2905" s="7">
        <v>0.71941591765473534</v>
      </c>
      <c r="I2905" s="7">
        <v>8.7795705999999996</v>
      </c>
      <c r="J2905" s="7">
        <v>8.4764737050407284</v>
      </c>
      <c r="K2905" s="7">
        <v>12.203748046917031</v>
      </c>
      <c r="L2905" s="7">
        <v>0.71941591765473534</v>
      </c>
      <c r="M2905" s="7" t="s">
        <v>703</v>
      </c>
      <c r="N2905" s="7" t="s">
        <v>722</v>
      </c>
      <c r="O2905" s="7" t="s">
        <v>686</v>
      </c>
    </row>
    <row r="2906" spans="2:15" ht="15">
      <c r="B2906" s="6" t="s">
        <v>578</v>
      </c>
      <c r="C2906" s="7" t="s">
        <v>689</v>
      </c>
      <c r="D2906" s="7">
        <v>10.377000000000001</v>
      </c>
      <c r="E2906" s="7">
        <v>9.5980000000000008</v>
      </c>
      <c r="F2906" s="7">
        <v>3.9446831304934999</v>
      </c>
      <c r="G2906" s="7">
        <v>10.377000000000001</v>
      </c>
      <c r="H2906" s="7">
        <v>0.92493013395008195</v>
      </c>
      <c r="I2906" s="7">
        <v>9.5980000000000008</v>
      </c>
      <c r="J2906" s="7">
        <v>3.9446831304934999</v>
      </c>
      <c r="K2906" s="7">
        <v>10.377000000000001</v>
      </c>
      <c r="L2906" s="7">
        <v>0.92493013395008195</v>
      </c>
      <c r="M2906" s="7" t="s">
        <v>703</v>
      </c>
      <c r="N2906" s="7" t="s">
        <v>722</v>
      </c>
      <c r="O2906" s="7" t="s">
        <v>686</v>
      </c>
    </row>
    <row r="2907" spans="2:15" ht="15">
      <c r="B2907" s="6" t="s">
        <v>578</v>
      </c>
      <c r="C2907" s="7" t="s">
        <v>690</v>
      </c>
      <c r="D2907" s="7">
        <v>10.919</v>
      </c>
      <c r="E2907" s="7">
        <v>10.361000000000001</v>
      </c>
      <c r="F2907" s="7">
        <v>3.4459019138681239</v>
      </c>
      <c r="G2907" s="7">
        <v>10.919</v>
      </c>
      <c r="H2907" s="7">
        <v>0.94889641908599687</v>
      </c>
      <c r="I2907" s="7">
        <v>10.361000000000001</v>
      </c>
      <c r="J2907" s="7">
        <v>3.4459019138681239</v>
      </c>
      <c r="K2907" s="7">
        <v>10.919</v>
      </c>
      <c r="L2907" s="7">
        <v>0.94889641908599687</v>
      </c>
      <c r="M2907" s="7" t="s">
        <v>703</v>
      </c>
      <c r="N2907" s="7" t="s">
        <v>722</v>
      </c>
      <c r="O2907" s="7" t="s">
        <v>686</v>
      </c>
    </row>
    <row r="2908" spans="2:15" ht="15">
      <c r="B2908" s="6" t="s">
        <v>578</v>
      </c>
      <c r="C2908" s="7" t="s">
        <v>691</v>
      </c>
      <c r="D2908" s="7">
        <v>10.134</v>
      </c>
      <c r="E2908" s="7">
        <v>9.5640000000000001</v>
      </c>
      <c r="F2908" s="7">
        <v>3.3507999045004175</v>
      </c>
      <c r="G2908" s="7">
        <v>10.134</v>
      </c>
      <c r="H2908" s="7">
        <v>0.94375370041444639</v>
      </c>
      <c r="I2908" s="7">
        <v>9.5640000000000001</v>
      </c>
      <c r="J2908" s="7">
        <v>3.3507999045004175</v>
      </c>
      <c r="K2908" s="7">
        <v>10.134</v>
      </c>
      <c r="L2908" s="7">
        <v>0.94375370041444639</v>
      </c>
      <c r="M2908" s="7" t="s">
        <v>703</v>
      </c>
      <c r="N2908" s="7" t="s">
        <v>722</v>
      </c>
      <c r="O2908" s="7" t="s">
        <v>686</v>
      </c>
    </row>
    <row r="2909" spans="2:15" ht="15">
      <c r="B2909" s="6" t="s">
        <v>578</v>
      </c>
      <c r="C2909" s="7" t="s">
        <v>692</v>
      </c>
      <c r="D2909" s="7" t="s">
        <v>661</v>
      </c>
      <c r="E2909" s="7">
        <v>9.5640000000000001</v>
      </c>
      <c r="F2909" s="7">
        <v>4.8063150767788079</v>
      </c>
      <c r="G2909" s="7">
        <v>10.703773195339636</v>
      </c>
      <c r="H2909" s="7">
        <v>0.8935166903727102</v>
      </c>
      <c r="I2909" s="7">
        <v>9.5640000000000001</v>
      </c>
      <c r="J2909" s="7">
        <v>4.8063150767788079</v>
      </c>
      <c r="K2909" s="7">
        <v>10.703773195339636</v>
      </c>
      <c r="L2909" s="7">
        <v>0.8935166903727102</v>
      </c>
      <c r="M2909" s="7" t="s">
        <v>703</v>
      </c>
      <c r="N2909" s="7" t="s">
        <v>722</v>
      </c>
      <c r="O2909" s="7" t="s">
        <v>686</v>
      </c>
    </row>
    <row r="2910" spans="2:15" ht="15">
      <c r="B2910" s="6" t="s">
        <v>578</v>
      </c>
      <c r="C2910" s="7" t="s">
        <v>693</v>
      </c>
      <c r="D2910" s="7" t="s">
        <v>661</v>
      </c>
      <c r="E2910" s="7">
        <v>9.5640000000000001</v>
      </c>
      <c r="F2910" s="7">
        <v>4.8063150767788079</v>
      </c>
      <c r="G2910" s="7">
        <v>10.703773195339636</v>
      </c>
      <c r="H2910" s="7">
        <v>0.8935166903727102</v>
      </c>
      <c r="I2910" s="7">
        <v>9.5640000000000001</v>
      </c>
      <c r="J2910" s="7">
        <v>4.8063150767788079</v>
      </c>
      <c r="K2910" s="7">
        <v>10.703773195339636</v>
      </c>
      <c r="L2910" s="7">
        <v>0.8935166903727102</v>
      </c>
      <c r="M2910" s="7" t="s">
        <v>703</v>
      </c>
      <c r="N2910" s="7" t="s">
        <v>722</v>
      </c>
      <c r="O2910" s="7" t="s">
        <v>686</v>
      </c>
    </row>
    <row r="2911" spans="2:15" ht="15">
      <c r="B2911" s="6" t="s">
        <v>578</v>
      </c>
      <c r="C2911" s="7" t="s">
        <v>694</v>
      </c>
      <c r="D2911" s="7" t="s">
        <v>661</v>
      </c>
      <c r="E2911" s="7">
        <v>9.5640000000000001</v>
      </c>
      <c r="F2911" s="7">
        <v>4.8063150767788079</v>
      </c>
      <c r="G2911" s="7">
        <v>10.703773195339636</v>
      </c>
      <c r="H2911" s="7">
        <v>0.8935166903727102</v>
      </c>
      <c r="I2911" s="7">
        <v>9.5640000000000001</v>
      </c>
      <c r="J2911" s="7">
        <v>4.8063150767788079</v>
      </c>
      <c r="K2911" s="7">
        <v>10.703773195339636</v>
      </c>
      <c r="L2911" s="7">
        <v>0.8935166903727102</v>
      </c>
      <c r="M2911" s="7" t="s">
        <v>703</v>
      </c>
      <c r="N2911" s="7" t="s">
        <v>722</v>
      </c>
      <c r="O2911" s="7" t="s">
        <v>686</v>
      </c>
    </row>
    <row r="2912" spans="2:15" ht="15">
      <c r="B2912" s="6" t="s">
        <v>578</v>
      </c>
      <c r="C2912" s="7" t="s">
        <v>695</v>
      </c>
      <c r="D2912" s="7" t="s">
        <v>661</v>
      </c>
      <c r="E2912" s="7">
        <v>9.5640000000000001</v>
      </c>
      <c r="F2912" s="7">
        <v>4.8063150767788079</v>
      </c>
      <c r="G2912" s="7">
        <v>10.703773195339636</v>
      </c>
      <c r="H2912" s="7">
        <v>0.8935166903727102</v>
      </c>
      <c r="I2912" s="7">
        <v>9.5640000000000001</v>
      </c>
      <c r="J2912" s="7">
        <v>4.8063150767788079</v>
      </c>
      <c r="K2912" s="7">
        <v>10.703773195339636</v>
      </c>
      <c r="L2912" s="7">
        <v>0.8935166903727102</v>
      </c>
      <c r="M2912" s="7" t="s">
        <v>703</v>
      </c>
      <c r="N2912" s="7" t="s">
        <v>722</v>
      </c>
      <c r="O2912" s="7" t="s">
        <v>686</v>
      </c>
    </row>
    <row r="2913" spans="2:15" ht="15">
      <c r="B2913" s="6" t="s">
        <v>578</v>
      </c>
      <c r="C2913" s="7" t="s">
        <v>696</v>
      </c>
      <c r="D2913" s="7" t="s">
        <v>661</v>
      </c>
      <c r="E2913" s="7">
        <v>9.5640000000000001</v>
      </c>
      <c r="F2913" s="7">
        <v>4.8063150767788079</v>
      </c>
      <c r="G2913" s="7">
        <v>10.703773195339636</v>
      </c>
      <c r="H2913" s="7">
        <v>0.8935166903727102</v>
      </c>
      <c r="I2913" s="7">
        <v>9.5640000000000001</v>
      </c>
      <c r="J2913" s="7">
        <v>4.8063150767788079</v>
      </c>
      <c r="K2913" s="7">
        <v>10.703773195339636</v>
      </c>
      <c r="L2913" s="7">
        <v>0.8935166903727102</v>
      </c>
      <c r="M2913" s="7" t="s">
        <v>703</v>
      </c>
      <c r="N2913" s="7" t="s">
        <v>722</v>
      </c>
      <c r="O2913" s="7" t="s">
        <v>686</v>
      </c>
    </row>
    <row r="2914" spans="2:15" ht="15">
      <c r="B2914" s="6" t="s">
        <v>578</v>
      </c>
      <c r="C2914" s="7" t="s">
        <v>697</v>
      </c>
      <c r="D2914" s="7" t="s">
        <v>661</v>
      </c>
      <c r="E2914" s="7">
        <v>9.5640000000000001</v>
      </c>
      <c r="F2914" s="7">
        <v>4.8063150767788079</v>
      </c>
      <c r="G2914" s="7">
        <v>10.703773195339636</v>
      </c>
      <c r="H2914" s="7">
        <v>0.8935166903727102</v>
      </c>
      <c r="I2914" s="7">
        <v>9.5640000000000001</v>
      </c>
      <c r="J2914" s="7">
        <v>4.8063150767788079</v>
      </c>
      <c r="K2914" s="7">
        <v>10.703773195339636</v>
      </c>
      <c r="L2914" s="7">
        <v>0.8935166903727102</v>
      </c>
      <c r="M2914" s="7" t="s">
        <v>703</v>
      </c>
      <c r="N2914" s="7" t="s">
        <v>722</v>
      </c>
      <c r="O2914" s="7" t="s">
        <v>686</v>
      </c>
    </row>
    <row r="2915" spans="2:15" ht="15">
      <c r="B2915" s="6" t="s">
        <v>578</v>
      </c>
      <c r="C2915" s="7" t="s">
        <v>698</v>
      </c>
      <c r="D2915" s="7" t="s">
        <v>661</v>
      </c>
      <c r="E2915" s="7">
        <v>9.5640000000000001</v>
      </c>
      <c r="F2915" s="7">
        <v>4.8063150767788079</v>
      </c>
      <c r="G2915" s="7">
        <v>10.703773195339636</v>
      </c>
      <c r="H2915" s="7">
        <v>0.8935166903727102</v>
      </c>
      <c r="I2915" s="7">
        <v>9.5640000000000001</v>
      </c>
      <c r="J2915" s="7">
        <v>4.8063150767788079</v>
      </c>
      <c r="K2915" s="7">
        <v>10.703773195339636</v>
      </c>
      <c r="L2915" s="7">
        <v>0.8935166903727102</v>
      </c>
      <c r="M2915" s="7" t="s">
        <v>703</v>
      </c>
      <c r="N2915" s="7" t="s">
        <v>722</v>
      </c>
      <c r="O2915" s="7" t="s">
        <v>686</v>
      </c>
    </row>
    <row r="2916" spans="2:15" ht="15">
      <c r="B2916" s="6" t="s">
        <v>578</v>
      </c>
      <c r="C2916" s="7" t="s">
        <v>699</v>
      </c>
      <c r="D2916" s="7" t="s">
        <v>661</v>
      </c>
      <c r="E2916" s="7">
        <v>9.5640000000000001</v>
      </c>
      <c r="F2916" s="7">
        <v>4.8063150767788079</v>
      </c>
      <c r="G2916" s="7">
        <v>10.703773195339636</v>
      </c>
      <c r="H2916" s="7">
        <v>0.8935166903727102</v>
      </c>
      <c r="I2916" s="7">
        <v>9.5640000000000001</v>
      </c>
      <c r="J2916" s="7">
        <v>4.8063150767788079</v>
      </c>
      <c r="K2916" s="7">
        <v>10.703773195339636</v>
      </c>
      <c r="L2916" s="7">
        <v>0.8935166903727102</v>
      </c>
      <c r="M2916" s="7" t="s">
        <v>703</v>
      </c>
      <c r="N2916" s="7" t="s">
        <v>722</v>
      </c>
      <c r="O2916" s="7" t="s">
        <v>686</v>
      </c>
    </row>
    <row r="2917" spans="2:15" ht="15">
      <c r="B2917" s="6" t="s">
        <v>578</v>
      </c>
      <c r="C2917" s="7" t="s">
        <v>700</v>
      </c>
      <c r="D2917" s="7" t="s">
        <v>661</v>
      </c>
      <c r="E2917" s="7">
        <v>9.5640000000000001</v>
      </c>
      <c r="F2917" s="7">
        <v>4.8063150767788079</v>
      </c>
      <c r="G2917" s="7">
        <v>10.703773195339636</v>
      </c>
      <c r="H2917" s="7">
        <v>0.8935166903727102</v>
      </c>
      <c r="I2917" s="7">
        <v>9.5640000000000001</v>
      </c>
      <c r="J2917" s="7">
        <v>4.8063150767788079</v>
      </c>
      <c r="K2917" s="7">
        <v>10.703773195339636</v>
      </c>
      <c r="L2917" s="7">
        <v>0.8935166903727102</v>
      </c>
      <c r="M2917" s="7" t="s">
        <v>703</v>
      </c>
      <c r="N2917" s="7" t="s">
        <v>722</v>
      </c>
      <c r="O2917" s="7" t="s">
        <v>686</v>
      </c>
    </row>
    <row r="2918" spans="2:15" ht="15">
      <c r="B2918" s="6" t="s">
        <v>578</v>
      </c>
      <c r="C2918" s="7" t="s">
        <v>701</v>
      </c>
      <c r="D2918" s="7" t="s">
        <v>661</v>
      </c>
      <c r="E2918" s="7">
        <v>9.5640000000000001</v>
      </c>
      <c r="F2918" s="7">
        <v>4.8063150767788079</v>
      </c>
      <c r="G2918" s="7">
        <v>10.703773195339636</v>
      </c>
      <c r="H2918" s="7">
        <v>0.8935166903727102</v>
      </c>
      <c r="I2918" s="7">
        <v>9.5640000000000001</v>
      </c>
      <c r="J2918" s="7">
        <v>4.8063150767788079</v>
      </c>
      <c r="K2918" s="7">
        <v>10.703773195339636</v>
      </c>
      <c r="L2918" s="7">
        <v>0.8935166903727102</v>
      </c>
      <c r="M2918" s="7" t="s">
        <v>703</v>
      </c>
      <c r="N2918" s="7" t="s">
        <v>722</v>
      </c>
      <c r="O2918" s="7" t="s">
        <v>686</v>
      </c>
    </row>
    <row r="2919" spans="2:15" ht="15">
      <c r="B2919" s="6" t="s">
        <v>66</v>
      </c>
      <c r="C2919" s="7" t="s">
        <v>683</v>
      </c>
      <c r="D2919" s="7">
        <v>1.2531958999999999</v>
      </c>
      <c r="E2919" s="7">
        <v>1.23</v>
      </c>
      <c r="F2919" s="7">
        <v>0.23999992453500871</v>
      </c>
      <c r="G2919" s="7">
        <v>1.2531958999999999</v>
      </c>
      <c r="H2919" s="7">
        <v>0.9814906033446168</v>
      </c>
      <c r="I2919" s="7">
        <v>1.23</v>
      </c>
      <c r="J2919" s="7">
        <v>0.23999992453500871</v>
      </c>
      <c r="K2919" s="7">
        <v>1.2531958999999999</v>
      </c>
      <c r="L2919" s="7">
        <v>0.9814906033446168</v>
      </c>
      <c r="M2919" s="7" t="s">
        <v>684</v>
      </c>
      <c r="N2919" s="7" t="s">
        <v>722</v>
      </c>
      <c r="O2919" s="7" t="s">
        <v>686</v>
      </c>
    </row>
    <row r="2920" spans="2:15" ht="15">
      <c r="B2920" s="6" t="s">
        <v>66</v>
      </c>
      <c r="C2920" s="7" t="s">
        <v>687</v>
      </c>
      <c r="D2920" s="7">
        <v>0.89498602999999999</v>
      </c>
      <c r="E2920" s="7">
        <v>0.87</v>
      </c>
      <c r="F2920" s="7">
        <v>0.20999998546466817</v>
      </c>
      <c r="G2920" s="7">
        <v>0.89498602999999999</v>
      </c>
      <c r="H2920" s="7">
        <v>0.97208221227765979</v>
      </c>
      <c r="I2920" s="7">
        <v>0.87</v>
      </c>
      <c r="J2920" s="7">
        <v>0.20999998546466817</v>
      </c>
      <c r="K2920" s="7">
        <v>0.89498602999999999</v>
      </c>
      <c r="L2920" s="7">
        <v>0.97208221227765979</v>
      </c>
      <c r="M2920" s="7" t="s">
        <v>684</v>
      </c>
      <c r="N2920" s="7" t="s">
        <v>722</v>
      </c>
      <c r="O2920" s="7" t="s">
        <v>686</v>
      </c>
    </row>
    <row r="2921" spans="2:15" ht="15">
      <c r="B2921" s="6" t="s">
        <v>66</v>
      </c>
      <c r="C2921" s="7" t="s">
        <v>688</v>
      </c>
      <c r="D2921" s="7">
        <v>1.5373353000000001</v>
      </c>
      <c r="E2921" s="7">
        <v>1.53</v>
      </c>
      <c r="F2921" s="7">
        <v>0.14999941541916204</v>
      </c>
      <c r="G2921" s="7">
        <v>1.5373353000000001</v>
      </c>
      <c r="H2921" s="7">
        <v>0.99522856204498777</v>
      </c>
      <c r="I2921" s="7">
        <v>1.53</v>
      </c>
      <c r="J2921" s="7">
        <v>0.14999941541916204</v>
      </c>
      <c r="K2921" s="7">
        <v>1.5373353000000001</v>
      </c>
      <c r="L2921" s="7">
        <v>0.99522856204498777</v>
      </c>
      <c r="M2921" s="7" t="s">
        <v>684</v>
      </c>
      <c r="N2921" s="7" t="s">
        <v>722</v>
      </c>
      <c r="O2921" s="7" t="s">
        <v>686</v>
      </c>
    </row>
    <row r="2922" spans="2:15" ht="15">
      <c r="B2922" s="6" t="s">
        <v>66</v>
      </c>
      <c r="C2922" s="7" t="s">
        <v>689</v>
      </c>
      <c r="D2922" s="7">
        <v>0.70599999999999996</v>
      </c>
      <c r="E2922" s="7">
        <v>0.69</v>
      </c>
      <c r="F2922" s="7">
        <v>0.14945233353815532</v>
      </c>
      <c r="G2922" s="7">
        <v>0.70599999999999996</v>
      </c>
      <c r="H2922" s="7">
        <v>0.97733711048158634</v>
      </c>
      <c r="I2922" s="7">
        <v>0.69</v>
      </c>
      <c r="J2922" s="7">
        <v>0.14945233353815532</v>
      </c>
      <c r="K2922" s="7">
        <v>0.70599999999999996</v>
      </c>
      <c r="L2922" s="7">
        <v>0.97733711048158634</v>
      </c>
      <c r="M2922" s="7" t="s">
        <v>684</v>
      </c>
      <c r="N2922" s="7" t="s">
        <v>722</v>
      </c>
      <c r="O2922" s="7" t="s">
        <v>686</v>
      </c>
    </row>
    <row r="2923" spans="2:15" ht="15">
      <c r="B2923" s="6" t="s">
        <v>66</v>
      </c>
      <c r="C2923" s="7" t="s">
        <v>690</v>
      </c>
      <c r="D2923" s="7">
        <v>1.2689999999999999</v>
      </c>
      <c r="E2923" s="7">
        <v>1.26</v>
      </c>
      <c r="F2923" s="7">
        <v>0.15086749152816054</v>
      </c>
      <c r="G2923" s="7">
        <v>1.2689999999999999</v>
      </c>
      <c r="H2923" s="7">
        <v>0.99290780141843982</v>
      </c>
      <c r="I2923" s="7">
        <v>1.26</v>
      </c>
      <c r="J2923" s="7">
        <v>0.15086749152816054</v>
      </c>
      <c r="K2923" s="7">
        <v>1.2689999999999999</v>
      </c>
      <c r="L2923" s="7">
        <v>0.99290780141843982</v>
      </c>
      <c r="M2923" s="7" t="s">
        <v>684</v>
      </c>
      <c r="N2923" s="7" t="s">
        <v>722</v>
      </c>
      <c r="O2923" s="7" t="s">
        <v>686</v>
      </c>
    </row>
    <row r="2924" spans="2:15" ht="15">
      <c r="B2924" s="6" t="s">
        <v>66</v>
      </c>
      <c r="C2924" s="7" t="s">
        <v>691</v>
      </c>
      <c r="D2924" s="7">
        <v>0.57099999999999995</v>
      </c>
      <c r="E2924" s="7">
        <v>0.56999999999999995</v>
      </c>
      <c r="F2924" s="7">
        <v>3.3778691508109117E-2</v>
      </c>
      <c r="G2924" s="7">
        <v>0.57099999999999995</v>
      </c>
      <c r="H2924" s="7">
        <v>0.99824868651488619</v>
      </c>
      <c r="I2924" s="7">
        <v>0.56999999999999995</v>
      </c>
      <c r="J2924" s="7">
        <v>3.3778691508109117E-2</v>
      </c>
      <c r="K2924" s="7">
        <v>0.57099999999999995</v>
      </c>
      <c r="L2924" s="7">
        <v>0.99824868651488619</v>
      </c>
      <c r="M2924" s="7" t="s">
        <v>684</v>
      </c>
      <c r="N2924" s="7" t="s">
        <v>722</v>
      </c>
      <c r="O2924" s="7" t="s">
        <v>686</v>
      </c>
    </row>
    <row r="2925" spans="2:15" ht="15">
      <c r="B2925" s="6" t="s">
        <v>66</v>
      </c>
      <c r="C2925" s="7" t="s">
        <v>692</v>
      </c>
      <c r="D2925" s="7" t="s">
        <v>661</v>
      </c>
      <c r="E2925" s="7">
        <v>0.56758437735094103</v>
      </c>
      <c r="F2925" s="7">
        <v>9.5227416923693867E-2</v>
      </c>
      <c r="G2925" s="7">
        <v>0.57551740750981151</v>
      </c>
      <c r="H2925" s="7">
        <v>0.98621582934702945</v>
      </c>
      <c r="I2925" s="7">
        <v>0.56758437735094103</v>
      </c>
      <c r="J2925" s="7">
        <v>9.5227416923693867E-2</v>
      </c>
      <c r="K2925" s="7">
        <v>0.57551740750981151</v>
      </c>
      <c r="L2925" s="7">
        <v>0.98621582934702945</v>
      </c>
      <c r="M2925" s="7" t="s">
        <v>684</v>
      </c>
      <c r="N2925" s="7" t="s">
        <v>722</v>
      </c>
      <c r="O2925" s="7" t="s">
        <v>686</v>
      </c>
    </row>
    <row r="2926" spans="2:15" ht="15">
      <c r="B2926" s="6" t="s">
        <v>66</v>
      </c>
      <c r="C2926" s="7" t="s">
        <v>693</v>
      </c>
      <c r="D2926" s="7" t="s">
        <v>661</v>
      </c>
      <c r="E2926" s="7">
        <v>0.56502538030452576</v>
      </c>
      <c r="F2926" s="7">
        <v>9.47980769200404E-2</v>
      </c>
      <c r="G2926" s="7">
        <v>0.57292264379758273</v>
      </c>
      <c r="H2926" s="7">
        <v>0.98621582934702945</v>
      </c>
      <c r="I2926" s="7">
        <v>0.56502538030452576</v>
      </c>
      <c r="J2926" s="7">
        <v>9.47980769200404E-2</v>
      </c>
      <c r="K2926" s="7">
        <v>0.57292264379758273</v>
      </c>
      <c r="L2926" s="7">
        <v>0.98621582934702945</v>
      </c>
      <c r="M2926" s="7" t="s">
        <v>684</v>
      </c>
      <c r="N2926" s="7" t="s">
        <v>722</v>
      </c>
      <c r="O2926" s="7" t="s">
        <v>686</v>
      </c>
    </row>
    <row r="2927" spans="2:15" ht="15">
      <c r="B2927" s="6" t="s">
        <v>66</v>
      </c>
      <c r="C2927" s="7" t="s">
        <v>694</v>
      </c>
      <c r="D2927" s="7" t="s">
        <v>661</v>
      </c>
      <c r="E2927" s="7">
        <v>0.56227199537551886</v>
      </c>
      <c r="F2927" s="7">
        <v>9.433612316470652E-2</v>
      </c>
      <c r="G2927" s="7">
        <v>0.57013077527643974</v>
      </c>
      <c r="H2927" s="7">
        <v>0.98621582934702945</v>
      </c>
      <c r="I2927" s="7">
        <v>0.56227199537551886</v>
      </c>
      <c r="J2927" s="7">
        <v>9.433612316470652E-2</v>
      </c>
      <c r="K2927" s="7">
        <v>0.57013077527643974</v>
      </c>
      <c r="L2927" s="7">
        <v>0.98621582934702945</v>
      </c>
      <c r="M2927" s="7" t="s">
        <v>684</v>
      </c>
      <c r="N2927" s="7" t="s">
        <v>722</v>
      </c>
      <c r="O2927" s="7" t="s">
        <v>686</v>
      </c>
    </row>
    <row r="2928" spans="2:15" ht="15">
      <c r="B2928" s="6" t="s">
        <v>66</v>
      </c>
      <c r="C2928" s="7" t="s">
        <v>695</v>
      </c>
      <c r="D2928" s="7" t="s">
        <v>661</v>
      </c>
      <c r="E2928" s="7">
        <v>0.5597111029136661</v>
      </c>
      <c r="F2928" s="7">
        <v>9.3906465154562607E-2</v>
      </c>
      <c r="G2928" s="7">
        <v>0.5675340896568748</v>
      </c>
      <c r="H2928" s="7">
        <v>0.98621582934702945</v>
      </c>
      <c r="I2928" s="7">
        <v>0.5597111029136661</v>
      </c>
      <c r="J2928" s="7">
        <v>9.3906465154562607E-2</v>
      </c>
      <c r="K2928" s="7">
        <v>0.5675340896568748</v>
      </c>
      <c r="L2928" s="7">
        <v>0.98621582934702945</v>
      </c>
      <c r="M2928" s="7" t="s">
        <v>684</v>
      </c>
      <c r="N2928" s="7" t="s">
        <v>722</v>
      </c>
      <c r="O2928" s="7" t="s">
        <v>686</v>
      </c>
    </row>
    <row r="2929" spans="2:15" ht="15">
      <c r="B2929" s="6" t="s">
        <v>66</v>
      </c>
      <c r="C2929" s="7" t="s">
        <v>696</v>
      </c>
      <c r="D2929" s="7" t="s">
        <v>661</v>
      </c>
      <c r="E2929" s="7">
        <v>0.55712373546132632</v>
      </c>
      <c r="F2929" s="7">
        <v>9.3472365258668894E-2</v>
      </c>
      <c r="G2929" s="7">
        <v>0.56491055901039056</v>
      </c>
      <c r="H2929" s="7">
        <v>0.98621582934702945</v>
      </c>
      <c r="I2929" s="7">
        <v>0.55712373546132632</v>
      </c>
      <c r="J2929" s="7">
        <v>9.3472365258668894E-2</v>
      </c>
      <c r="K2929" s="7">
        <v>0.56491055901039056</v>
      </c>
      <c r="L2929" s="7">
        <v>0.98621582934702945</v>
      </c>
      <c r="M2929" s="7" t="s">
        <v>684</v>
      </c>
      <c r="N2929" s="7" t="s">
        <v>722</v>
      </c>
      <c r="O2929" s="7" t="s">
        <v>686</v>
      </c>
    </row>
    <row r="2930" spans="2:15" ht="15">
      <c r="B2930" s="6" t="s">
        <v>66</v>
      </c>
      <c r="C2930" s="7" t="s">
        <v>697</v>
      </c>
      <c r="D2930" s="7" t="s">
        <v>661</v>
      </c>
      <c r="E2930" s="7">
        <v>0.55465377019891882</v>
      </c>
      <c r="F2930" s="7">
        <v>9.3057962711284137E-2</v>
      </c>
      <c r="G2930" s="7">
        <v>0.56240607146424881</v>
      </c>
      <c r="H2930" s="7">
        <v>0.98621582934702945</v>
      </c>
      <c r="I2930" s="7">
        <v>0.55465377019891882</v>
      </c>
      <c r="J2930" s="7">
        <v>9.3057962711284137E-2</v>
      </c>
      <c r="K2930" s="7">
        <v>0.56240607146424881</v>
      </c>
      <c r="L2930" s="7">
        <v>0.98621582934702945</v>
      </c>
      <c r="M2930" s="7" t="s">
        <v>684</v>
      </c>
      <c r="N2930" s="7" t="s">
        <v>722</v>
      </c>
      <c r="O2930" s="7" t="s">
        <v>686</v>
      </c>
    </row>
    <row r="2931" spans="2:15" ht="15">
      <c r="B2931" s="6" t="s">
        <v>66</v>
      </c>
      <c r="C2931" s="7" t="s">
        <v>698</v>
      </c>
      <c r="D2931" s="7" t="s">
        <v>661</v>
      </c>
      <c r="E2931" s="7">
        <v>0.55234520455724456</v>
      </c>
      <c r="F2931" s="7">
        <v>9.2670639254846046E-2</v>
      </c>
      <c r="G2931" s="7">
        <v>0.56006523939384611</v>
      </c>
      <c r="H2931" s="7">
        <v>0.98621582934702945</v>
      </c>
      <c r="I2931" s="7">
        <v>0.55234520455724456</v>
      </c>
      <c r="J2931" s="7">
        <v>9.2670639254846046E-2</v>
      </c>
      <c r="K2931" s="7">
        <v>0.56006523939384611</v>
      </c>
      <c r="L2931" s="7">
        <v>0.98621582934702945</v>
      </c>
      <c r="M2931" s="7" t="s">
        <v>684</v>
      </c>
      <c r="N2931" s="7" t="s">
        <v>722</v>
      </c>
      <c r="O2931" s="7" t="s">
        <v>686</v>
      </c>
    </row>
    <row r="2932" spans="2:15" ht="15">
      <c r="B2932" s="6" t="s">
        <v>66</v>
      </c>
      <c r="C2932" s="7" t="s">
        <v>699</v>
      </c>
      <c r="D2932" s="7" t="s">
        <v>661</v>
      </c>
      <c r="E2932" s="7">
        <v>0.55029303030276311</v>
      </c>
      <c r="F2932" s="7">
        <v>9.2326332291635782E-2</v>
      </c>
      <c r="G2932" s="7">
        <v>0.55798438224938096</v>
      </c>
      <c r="H2932" s="7">
        <v>0.98621582934702945</v>
      </c>
      <c r="I2932" s="7">
        <v>0.55029303030276311</v>
      </c>
      <c r="J2932" s="7">
        <v>9.2326332291635782E-2</v>
      </c>
      <c r="K2932" s="7">
        <v>0.55798438224938096</v>
      </c>
      <c r="L2932" s="7">
        <v>0.98621582934702945</v>
      </c>
      <c r="M2932" s="7" t="s">
        <v>684</v>
      </c>
      <c r="N2932" s="7" t="s">
        <v>722</v>
      </c>
      <c r="O2932" s="7" t="s">
        <v>686</v>
      </c>
    </row>
    <row r="2933" spans="2:15" ht="15">
      <c r="B2933" s="6" t="s">
        <v>66</v>
      </c>
      <c r="C2933" s="7" t="s">
        <v>700</v>
      </c>
      <c r="D2933" s="7" t="s">
        <v>661</v>
      </c>
      <c r="E2933" s="7">
        <v>0.54967140906387424</v>
      </c>
      <c r="F2933" s="7">
        <v>9.2222038750011698E-2</v>
      </c>
      <c r="G2933" s="7">
        <v>0.5573540727163242</v>
      </c>
      <c r="H2933" s="7">
        <v>0.98621582934702945</v>
      </c>
      <c r="I2933" s="7">
        <v>0.54967140906387424</v>
      </c>
      <c r="J2933" s="7">
        <v>9.2222038750011698E-2</v>
      </c>
      <c r="K2933" s="7">
        <v>0.5573540727163242</v>
      </c>
      <c r="L2933" s="7">
        <v>0.98621582934702945</v>
      </c>
      <c r="M2933" s="7" t="s">
        <v>684</v>
      </c>
      <c r="N2933" s="7" t="s">
        <v>722</v>
      </c>
      <c r="O2933" s="7" t="s">
        <v>686</v>
      </c>
    </row>
    <row r="2934" spans="2:15" ht="15">
      <c r="B2934" s="6" t="s">
        <v>66</v>
      </c>
      <c r="C2934" s="7" t="s">
        <v>701</v>
      </c>
      <c r="D2934" s="7" t="s">
        <v>661</v>
      </c>
      <c r="E2934" s="7">
        <v>0.54904978782498526</v>
      </c>
      <c r="F2934" s="7">
        <v>9.2117745208387336E-2</v>
      </c>
      <c r="G2934" s="7">
        <v>0.55672376318326733</v>
      </c>
      <c r="H2934" s="7">
        <v>0.98621582934702945</v>
      </c>
      <c r="I2934" s="7">
        <v>0.54904978782498526</v>
      </c>
      <c r="J2934" s="7">
        <v>9.2117745208387336E-2</v>
      </c>
      <c r="K2934" s="7">
        <v>0.55672376318326733</v>
      </c>
      <c r="L2934" s="7">
        <v>0.98621582934702945</v>
      </c>
      <c r="M2934" s="7" t="s">
        <v>684</v>
      </c>
      <c r="N2934" s="7" t="s">
        <v>722</v>
      </c>
      <c r="O2934" s="7" t="s">
        <v>686</v>
      </c>
    </row>
    <row r="2935" spans="2:15" ht="15">
      <c r="B2935" s="6" t="s">
        <v>594</v>
      </c>
      <c r="C2935" s="7" t="s">
        <v>683</v>
      </c>
      <c r="D2935" s="7">
        <v>1.0675322</v>
      </c>
      <c r="E2935" s="7">
        <v>0.86400001999999998</v>
      </c>
      <c r="F2935" s="7">
        <v>0.62699997087467207</v>
      </c>
      <c r="G2935" s="7">
        <v>1.0675322</v>
      </c>
      <c r="H2935" s="7">
        <v>0.80934328725634685</v>
      </c>
      <c r="I2935" s="7">
        <v>0.86400001999999998</v>
      </c>
      <c r="J2935" s="7">
        <v>0.62699997087467207</v>
      </c>
      <c r="K2935" s="7">
        <v>1.0675322</v>
      </c>
      <c r="L2935" s="7">
        <v>0.80934328725634685</v>
      </c>
      <c r="M2935" s="7" t="s">
        <v>703</v>
      </c>
      <c r="N2935" s="7" t="s">
        <v>722</v>
      </c>
      <c r="O2935" s="7" t="s">
        <v>686</v>
      </c>
    </row>
    <row r="2936" spans="2:15" ht="15">
      <c r="B2936" s="6" t="s">
        <v>594</v>
      </c>
      <c r="C2936" s="7" t="s">
        <v>687</v>
      </c>
      <c r="D2936" s="7">
        <v>0.77364856000000004</v>
      </c>
      <c r="E2936" s="7">
        <v>0.58811997999999999</v>
      </c>
      <c r="F2936" s="7">
        <v>0.50264001384178847</v>
      </c>
      <c r="G2936" s="7">
        <v>0.77364856000000004</v>
      </c>
      <c r="H2936" s="7">
        <v>0.76019010492309314</v>
      </c>
      <c r="I2936" s="7">
        <v>0.58811997999999999</v>
      </c>
      <c r="J2936" s="7">
        <v>0.50264001384178847</v>
      </c>
      <c r="K2936" s="7">
        <v>0.77364856000000004</v>
      </c>
      <c r="L2936" s="7">
        <v>0.76019010492309314</v>
      </c>
      <c r="M2936" s="7" t="s">
        <v>703</v>
      </c>
      <c r="N2936" s="7" t="s">
        <v>722</v>
      </c>
      <c r="O2936" s="7" t="s">
        <v>686</v>
      </c>
    </row>
    <row r="2937" spans="2:15" ht="15">
      <c r="B2937" s="6" t="s">
        <v>594</v>
      </c>
      <c r="C2937" s="7" t="s">
        <v>688</v>
      </c>
      <c r="D2937" s="7">
        <v>0.14110374000000001</v>
      </c>
      <c r="E2937" s="7">
        <v>5.6450001999999999E-2</v>
      </c>
      <c r="F2937" s="7">
        <v>0.12932000122250076</v>
      </c>
      <c r="G2937" s="7">
        <v>0.14110374000000001</v>
      </c>
      <c r="H2937" s="7">
        <v>0.40006028188905551</v>
      </c>
      <c r="I2937" s="7">
        <v>5.6450001999999999E-2</v>
      </c>
      <c r="J2937" s="7">
        <v>0.12932000122250076</v>
      </c>
      <c r="K2937" s="7">
        <v>0.14110374000000001</v>
      </c>
      <c r="L2937" s="7">
        <v>0.40006028188905551</v>
      </c>
      <c r="M2937" s="7" t="s">
        <v>703</v>
      </c>
      <c r="N2937" s="7" t="s">
        <v>722</v>
      </c>
      <c r="O2937" s="7" t="s">
        <v>686</v>
      </c>
    </row>
    <row r="2938" spans="2:15" ht="15">
      <c r="B2938" s="6" t="s">
        <v>594</v>
      </c>
      <c r="C2938" s="7" t="s">
        <v>689</v>
      </c>
      <c r="D2938" s="7">
        <v>7.4999999999999997E-2</v>
      </c>
      <c r="E2938" s="7">
        <v>3.5000000000000003E-2</v>
      </c>
      <c r="F2938" s="7">
        <v>6.6332495807107997E-2</v>
      </c>
      <c r="G2938" s="7">
        <v>7.4999999999999997E-2</v>
      </c>
      <c r="H2938" s="7">
        <v>0.46666666666666673</v>
      </c>
      <c r="I2938" s="7">
        <v>3.5000000000000003E-2</v>
      </c>
      <c r="J2938" s="7">
        <v>6.6332495807107997E-2</v>
      </c>
      <c r="K2938" s="7">
        <v>7.4999999999999997E-2</v>
      </c>
      <c r="L2938" s="7">
        <v>0.46666666666666673</v>
      </c>
      <c r="M2938" s="7" t="s">
        <v>703</v>
      </c>
      <c r="N2938" s="7" t="s">
        <v>722</v>
      </c>
      <c r="O2938" s="7" t="s">
        <v>686</v>
      </c>
    </row>
    <row r="2939" spans="2:15" ht="15">
      <c r="B2939" s="6" t="s">
        <v>594</v>
      </c>
      <c r="C2939" s="7" t="s">
        <v>690</v>
      </c>
      <c r="D2939" s="7">
        <v>7.4999999999999997E-2</v>
      </c>
      <c r="E2939" s="7">
        <v>3.1E-2</v>
      </c>
      <c r="F2939" s="7">
        <v>6.8293484315855496E-2</v>
      </c>
      <c r="G2939" s="7">
        <v>7.4999999999999997E-2</v>
      </c>
      <c r="H2939" s="7">
        <v>0.41333333333333333</v>
      </c>
      <c r="I2939" s="7">
        <v>3.1E-2</v>
      </c>
      <c r="J2939" s="7">
        <v>6.8293484315855496E-2</v>
      </c>
      <c r="K2939" s="7">
        <v>7.4999999999999997E-2</v>
      </c>
      <c r="L2939" s="7">
        <v>0.41333333333333333</v>
      </c>
      <c r="M2939" s="7" t="s">
        <v>703</v>
      </c>
      <c r="N2939" s="7" t="s">
        <v>722</v>
      </c>
      <c r="O2939" s="7" t="s">
        <v>686</v>
      </c>
    </row>
    <row r="2940" spans="2:15" ht="15">
      <c r="B2940" s="6" t="s">
        <v>594</v>
      </c>
      <c r="C2940" s="7" t="s">
        <v>691</v>
      </c>
      <c r="D2940" s="7">
        <v>0.08</v>
      </c>
      <c r="E2940" s="7">
        <v>3.9E-2</v>
      </c>
      <c r="F2940" s="7">
        <v>6.9849838940401296E-2</v>
      </c>
      <c r="G2940" s="7">
        <v>0.08</v>
      </c>
      <c r="H2940" s="7">
        <v>0.48749999999999999</v>
      </c>
      <c r="I2940" s="7">
        <v>3.9E-2</v>
      </c>
      <c r="J2940" s="7">
        <v>6.9849838940401296E-2</v>
      </c>
      <c r="K2940" s="7">
        <v>0.08</v>
      </c>
      <c r="L2940" s="7">
        <v>0.48749999999999999</v>
      </c>
      <c r="M2940" s="7" t="s">
        <v>703</v>
      </c>
      <c r="N2940" s="7" t="s">
        <v>722</v>
      </c>
      <c r="O2940" s="7" t="s">
        <v>686</v>
      </c>
    </row>
    <row r="2941" spans="2:15" ht="15">
      <c r="B2941" s="6" t="s">
        <v>594</v>
      </c>
      <c r="C2941" s="7" t="s">
        <v>692</v>
      </c>
      <c r="D2941" s="7" t="s">
        <v>661</v>
      </c>
      <c r="E2941" s="7">
        <v>3.9E-2</v>
      </c>
      <c r="F2941" s="7">
        <v>6.9849838940401296E-2</v>
      </c>
      <c r="G2941" s="7">
        <v>0.08</v>
      </c>
      <c r="H2941" s="7">
        <v>0.48749999999999999</v>
      </c>
      <c r="I2941" s="7">
        <v>3.9E-2</v>
      </c>
      <c r="J2941" s="7">
        <v>6.9849838940401296E-2</v>
      </c>
      <c r="K2941" s="7">
        <v>0.08</v>
      </c>
      <c r="L2941" s="7">
        <v>0.48749999999999999</v>
      </c>
      <c r="M2941" s="7" t="s">
        <v>703</v>
      </c>
      <c r="N2941" s="7" t="s">
        <v>722</v>
      </c>
      <c r="O2941" s="7" t="s">
        <v>686</v>
      </c>
    </row>
    <row r="2942" spans="2:15" ht="15">
      <c r="B2942" s="6" t="s">
        <v>594</v>
      </c>
      <c r="C2942" s="7" t="s">
        <v>693</v>
      </c>
      <c r="D2942" s="7" t="s">
        <v>661</v>
      </c>
      <c r="E2942" s="7">
        <v>3.9E-2</v>
      </c>
      <c r="F2942" s="7">
        <v>6.9849838940401296E-2</v>
      </c>
      <c r="G2942" s="7">
        <v>0.08</v>
      </c>
      <c r="H2942" s="7">
        <v>0.48749999999999999</v>
      </c>
      <c r="I2942" s="7">
        <v>3.9E-2</v>
      </c>
      <c r="J2942" s="7">
        <v>6.9849838940401296E-2</v>
      </c>
      <c r="K2942" s="7">
        <v>0.08</v>
      </c>
      <c r="L2942" s="7">
        <v>0.48749999999999999</v>
      </c>
      <c r="M2942" s="7" t="s">
        <v>703</v>
      </c>
      <c r="N2942" s="7" t="s">
        <v>722</v>
      </c>
      <c r="O2942" s="7" t="s">
        <v>686</v>
      </c>
    </row>
    <row r="2943" spans="2:15" ht="15">
      <c r="B2943" s="6" t="s">
        <v>594</v>
      </c>
      <c r="C2943" s="7" t="s">
        <v>694</v>
      </c>
      <c r="D2943" s="7" t="s">
        <v>661</v>
      </c>
      <c r="E2943" s="7">
        <v>3.9E-2</v>
      </c>
      <c r="F2943" s="7">
        <v>6.9849838940401296E-2</v>
      </c>
      <c r="G2943" s="7">
        <v>0.08</v>
      </c>
      <c r="H2943" s="7">
        <v>0.48749999999999999</v>
      </c>
      <c r="I2943" s="7">
        <v>3.9E-2</v>
      </c>
      <c r="J2943" s="7">
        <v>6.9849838940401296E-2</v>
      </c>
      <c r="K2943" s="7">
        <v>0.08</v>
      </c>
      <c r="L2943" s="7">
        <v>0.48749999999999999</v>
      </c>
      <c r="M2943" s="7" t="s">
        <v>703</v>
      </c>
      <c r="N2943" s="7" t="s">
        <v>722</v>
      </c>
      <c r="O2943" s="7" t="s">
        <v>686</v>
      </c>
    </row>
    <row r="2944" spans="2:15" ht="15">
      <c r="B2944" s="6" t="s">
        <v>594</v>
      </c>
      <c r="C2944" s="7" t="s">
        <v>695</v>
      </c>
      <c r="D2944" s="7" t="s">
        <v>661</v>
      </c>
      <c r="E2944" s="7">
        <v>3.9E-2</v>
      </c>
      <c r="F2944" s="7">
        <v>6.9849838940401296E-2</v>
      </c>
      <c r="G2944" s="7">
        <v>0.08</v>
      </c>
      <c r="H2944" s="7">
        <v>0.48749999999999999</v>
      </c>
      <c r="I2944" s="7">
        <v>3.9E-2</v>
      </c>
      <c r="J2944" s="7">
        <v>6.9849838940401296E-2</v>
      </c>
      <c r="K2944" s="7">
        <v>0.08</v>
      </c>
      <c r="L2944" s="7">
        <v>0.48749999999999999</v>
      </c>
      <c r="M2944" s="7" t="s">
        <v>703</v>
      </c>
      <c r="N2944" s="7" t="s">
        <v>722</v>
      </c>
      <c r="O2944" s="7" t="s">
        <v>686</v>
      </c>
    </row>
    <row r="2945" spans="2:15" ht="15">
      <c r="B2945" s="6" t="s">
        <v>594</v>
      </c>
      <c r="C2945" s="7" t="s">
        <v>696</v>
      </c>
      <c r="D2945" s="7" t="s">
        <v>661</v>
      </c>
      <c r="E2945" s="7">
        <v>3.9E-2</v>
      </c>
      <c r="F2945" s="7">
        <v>6.9849838940401296E-2</v>
      </c>
      <c r="G2945" s="7">
        <v>0.08</v>
      </c>
      <c r="H2945" s="7">
        <v>0.48749999999999999</v>
      </c>
      <c r="I2945" s="7">
        <v>3.9E-2</v>
      </c>
      <c r="J2945" s="7">
        <v>6.9849838940401296E-2</v>
      </c>
      <c r="K2945" s="7">
        <v>0.08</v>
      </c>
      <c r="L2945" s="7">
        <v>0.48749999999999999</v>
      </c>
      <c r="M2945" s="7" t="s">
        <v>703</v>
      </c>
      <c r="N2945" s="7" t="s">
        <v>722</v>
      </c>
      <c r="O2945" s="7" t="s">
        <v>686</v>
      </c>
    </row>
    <row r="2946" spans="2:15" ht="15">
      <c r="B2946" s="6" t="s">
        <v>594</v>
      </c>
      <c r="C2946" s="7" t="s">
        <v>697</v>
      </c>
      <c r="D2946" s="7" t="s">
        <v>661</v>
      </c>
      <c r="E2946" s="7">
        <v>3.9E-2</v>
      </c>
      <c r="F2946" s="7">
        <v>6.9849838940401296E-2</v>
      </c>
      <c r="G2946" s="7">
        <v>0.08</v>
      </c>
      <c r="H2946" s="7">
        <v>0.48749999999999999</v>
      </c>
      <c r="I2946" s="7">
        <v>3.9E-2</v>
      </c>
      <c r="J2946" s="7">
        <v>6.9849838940401296E-2</v>
      </c>
      <c r="K2946" s="7">
        <v>0.08</v>
      </c>
      <c r="L2946" s="7">
        <v>0.48749999999999999</v>
      </c>
      <c r="M2946" s="7" t="s">
        <v>703</v>
      </c>
      <c r="N2946" s="7" t="s">
        <v>722</v>
      </c>
      <c r="O2946" s="7" t="s">
        <v>686</v>
      </c>
    </row>
    <row r="2947" spans="2:15" ht="15">
      <c r="B2947" s="6" t="s">
        <v>594</v>
      </c>
      <c r="C2947" s="7" t="s">
        <v>698</v>
      </c>
      <c r="D2947" s="7" t="s">
        <v>661</v>
      </c>
      <c r="E2947" s="7">
        <v>3.9E-2</v>
      </c>
      <c r="F2947" s="7">
        <v>6.9849838940401296E-2</v>
      </c>
      <c r="G2947" s="7">
        <v>0.08</v>
      </c>
      <c r="H2947" s="7">
        <v>0.48749999999999999</v>
      </c>
      <c r="I2947" s="7">
        <v>3.9E-2</v>
      </c>
      <c r="J2947" s="7">
        <v>6.9849838940401296E-2</v>
      </c>
      <c r="K2947" s="7">
        <v>0.08</v>
      </c>
      <c r="L2947" s="7">
        <v>0.48749999999999999</v>
      </c>
      <c r="M2947" s="7" t="s">
        <v>703</v>
      </c>
      <c r="N2947" s="7" t="s">
        <v>722</v>
      </c>
      <c r="O2947" s="7" t="s">
        <v>686</v>
      </c>
    </row>
    <row r="2948" spans="2:15" ht="15">
      <c r="B2948" s="6" t="s">
        <v>594</v>
      </c>
      <c r="C2948" s="7" t="s">
        <v>699</v>
      </c>
      <c r="D2948" s="7" t="s">
        <v>661</v>
      </c>
      <c r="E2948" s="7">
        <v>3.9E-2</v>
      </c>
      <c r="F2948" s="7">
        <v>6.9849838940401296E-2</v>
      </c>
      <c r="G2948" s="7">
        <v>0.08</v>
      </c>
      <c r="H2948" s="7">
        <v>0.48749999999999999</v>
      </c>
      <c r="I2948" s="7">
        <v>3.9E-2</v>
      </c>
      <c r="J2948" s="7">
        <v>6.9849838940401296E-2</v>
      </c>
      <c r="K2948" s="7">
        <v>0.08</v>
      </c>
      <c r="L2948" s="7">
        <v>0.48749999999999999</v>
      </c>
      <c r="M2948" s="7" t="s">
        <v>703</v>
      </c>
      <c r="N2948" s="7" t="s">
        <v>722</v>
      </c>
      <c r="O2948" s="7" t="s">
        <v>686</v>
      </c>
    </row>
    <row r="2949" spans="2:15" ht="15">
      <c r="B2949" s="6" t="s">
        <v>594</v>
      </c>
      <c r="C2949" s="7" t="s">
        <v>700</v>
      </c>
      <c r="D2949" s="7" t="s">
        <v>661</v>
      </c>
      <c r="E2949" s="7">
        <v>3.9E-2</v>
      </c>
      <c r="F2949" s="7">
        <v>6.9849838940401296E-2</v>
      </c>
      <c r="G2949" s="7">
        <v>0.08</v>
      </c>
      <c r="H2949" s="7">
        <v>0.48749999999999999</v>
      </c>
      <c r="I2949" s="7">
        <v>3.9E-2</v>
      </c>
      <c r="J2949" s="7">
        <v>6.9849838940401296E-2</v>
      </c>
      <c r="K2949" s="7">
        <v>0.08</v>
      </c>
      <c r="L2949" s="7">
        <v>0.48749999999999999</v>
      </c>
      <c r="M2949" s="7" t="s">
        <v>703</v>
      </c>
      <c r="N2949" s="7" t="s">
        <v>722</v>
      </c>
      <c r="O2949" s="7" t="s">
        <v>686</v>
      </c>
    </row>
    <row r="2950" spans="2:15" ht="15">
      <c r="B2950" s="6" t="s">
        <v>594</v>
      </c>
      <c r="C2950" s="7" t="s">
        <v>701</v>
      </c>
      <c r="D2950" s="7" t="s">
        <v>661</v>
      </c>
      <c r="E2950" s="7">
        <v>3.9E-2</v>
      </c>
      <c r="F2950" s="7">
        <v>6.9849838940401296E-2</v>
      </c>
      <c r="G2950" s="7">
        <v>0.08</v>
      </c>
      <c r="H2950" s="7">
        <v>0.48749999999999999</v>
      </c>
      <c r="I2950" s="7">
        <v>3.9E-2</v>
      </c>
      <c r="J2950" s="7">
        <v>6.9849838940401296E-2</v>
      </c>
      <c r="K2950" s="7">
        <v>0.08</v>
      </c>
      <c r="L2950" s="7">
        <v>0.48749999999999999</v>
      </c>
      <c r="M2950" s="7" t="s">
        <v>703</v>
      </c>
      <c r="N2950" s="7" t="s">
        <v>722</v>
      </c>
      <c r="O2950" s="7" t="s">
        <v>686</v>
      </c>
    </row>
    <row r="2951" spans="2:15" ht="15">
      <c r="B2951" s="6" t="s">
        <v>613</v>
      </c>
      <c r="C2951" s="7" t="s">
        <v>683</v>
      </c>
      <c r="D2951" s="7">
        <v>2.4857866999999998</v>
      </c>
      <c r="E2951" s="7">
        <v>3.2148001000000002</v>
      </c>
      <c r="F2951" s="7">
        <v>1.2582554598545319</v>
      </c>
      <c r="G2951" s="7">
        <v>3.4522668618190209</v>
      </c>
      <c r="H2951" s="7">
        <v>0.93121425100552679</v>
      </c>
      <c r="I2951" s="7">
        <v>3.2148001000000002</v>
      </c>
      <c r="J2951" s="7">
        <v>1.2582554598545319</v>
      </c>
      <c r="K2951" s="7">
        <v>3.4522668618190209</v>
      </c>
      <c r="L2951" s="7">
        <v>0.93121425100552679</v>
      </c>
      <c r="M2951" s="7" t="s">
        <v>703</v>
      </c>
      <c r="N2951" s="7" t="s">
        <v>722</v>
      </c>
      <c r="O2951" s="7" t="s">
        <v>686</v>
      </c>
    </row>
    <row r="2952" spans="2:15" ht="15">
      <c r="B2952" s="6" t="s">
        <v>613</v>
      </c>
      <c r="C2952" s="7" t="s">
        <v>687</v>
      </c>
      <c r="D2952" s="7">
        <v>4.0765814999999996</v>
      </c>
      <c r="E2952" s="7">
        <v>3.3263997999999999</v>
      </c>
      <c r="F2952" s="7">
        <v>2.4023997387720546</v>
      </c>
      <c r="G2952" s="7">
        <v>4.1032255768227115</v>
      </c>
      <c r="H2952" s="7">
        <v>0.81067924190893781</v>
      </c>
      <c r="I2952" s="7">
        <v>3.3263997999999999</v>
      </c>
      <c r="J2952" s="7">
        <v>2.4023997387720546</v>
      </c>
      <c r="K2952" s="7">
        <v>4.1032255768227115</v>
      </c>
      <c r="L2952" s="7">
        <v>0.81067924190893781</v>
      </c>
      <c r="M2952" s="7" t="s">
        <v>703</v>
      </c>
      <c r="N2952" s="7" t="s">
        <v>722</v>
      </c>
      <c r="O2952" s="7" t="s">
        <v>686</v>
      </c>
    </row>
    <row r="2953" spans="2:15" ht="15">
      <c r="B2953" s="6" t="s">
        <v>613</v>
      </c>
      <c r="C2953" s="7" t="s">
        <v>688</v>
      </c>
      <c r="D2953" s="7">
        <v>2.1607585</v>
      </c>
      <c r="E2953" s="7">
        <v>1.92</v>
      </c>
      <c r="F2953" s="7">
        <v>0.99119992701888882</v>
      </c>
      <c r="G2953" s="7">
        <v>2.1607585</v>
      </c>
      <c r="H2953" s="7">
        <v>0.88857685854296065</v>
      </c>
      <c r="I2953" s="7">
        <v>1.92</v>
      </c>
      <c r="J2953" s="7">
        <v>0.99119992701888882</v>
      </c>
      <c r="K2953" s="7">
        <v>2.1607585</v>
      </c>
      <c r="L2953" s="7">
        <v>0.88857685854296065</v>
      </c>
      <c r="M2953" s="7" t="s">
        <v>703</v>
      </c>
      <c r="N2953" s="7" t="s">
        <v>722</v>
      </c>
      <c r="O2953" s="7" t="s">
        <v>686</v>
      </c>
    </row>
    <row r="2954" spans="2:15" ht="15">
      <c r="B2954" s="6" t="s">
        <v>613</v>
      </c>
      <c r="C2954" s="7" t="s">
        <v>689</v>
      </c>
      <c r="D2954" s="7">
        <v>2.04</v>
      </c>
      <c r="E2954" s="7">
        <v>1.8340000000000001</v>
      </c>
      <c r="F2954" s="7">
        <v>0.89333308457707949</v>
      </c>
      <c r="G2954" s="7">
        <v>2.04</v>
      </c>
      <c r="H2954" s="7">
        <v>0.89901960784313728</v>
      </c>
      <c r="I2954" s="7">
        <v>1.8340000000000001</v>
      </c>
      <c r="J2954" s="7">
        <v>0.89333308457707949</v>
      </c>
      <c r="K2954" s="7">
        <v>2.04</v>
      </c>
      <c r="L2954" s="7">
        <v>0.89901960784313728</v>
      </c>
      <c r="M2954" s="7" t="s">
        <v>703</v>
      </c>
      <c r="N2954" s="7" t="s">
        <v>722</v>
      </c>
      <c r="O2954" s="7" t="s">
        <v>686</v>
      </c>
    </row>
    <row r="2955" spans="2:15" ht="15">
      <c r="B2955" s="6" t="s">
        <v>613</v>
      </c>
      <c r="C2955" s="7" t="s">
        <v>690</v>
      </c>
      <c r="D2955" s="7">
        <v>1.8580000000000001</v>
      </c>
      <c r="E2955" s="7">
        <v>1.6870000000000001</v>
      </c>
      <c r="F2955" s="7">
        <v>0.77858525544734025</v>
      </c>
      <c r="G2955" s="7">
        <v>1.8580000000000001</v>
      </c>
      <c r="H2955" s="7">
        <v>0.90796555435952631</v>
      </c>
      <c r="I2955" s="7">
        <v>1.6870000000000001</v>
      </c>
      <c r="J2955" s="7">
        <v>0.77858525544734025</v>
      </c>
      <c r="K2955" s="7">
        <v>1.8580000000000001</v>
      </c>
      <c r="L2955" s="7">
        <v>0.90796555435952631</v>
      </c>
      <c r="M2955" s="7" t="s">
        <v>703</v>
      </c>
      <c r="N2955" s="7" t="s">
        <v>722</v>
      </c>
      <c r="O2955" s="7" t="s">
        <v>686</v>
      </c>
    </row>
    <row r="2956" spans="2:15" ht="15">
      <c r="B2956" s="6" t="s">
        <v>613</v>
      </c>
      <c r="C2956" s="7" t="s">
        <v>691</v>
      </c>
      <c r="D2956" s="7">
        <v>1.671</v>
      </c>
      <c r="E2956" s="7">
        <v>1.5029999999999999</v>
      </c>
      <c r="F2956" s="7">
        <v>0.73022736185382731</v>
      </c>
      <c r="G2956" s="7">
        <v>1.671</v>
      </c>
      <c r="H2956" s="7">
        <v>0.8994614003590663</v>
      </c>
      <c r="I2956" s="7">
        <v>1.5029999999999999</v>
      </c>
      <c r="J2956" s="7">
        <v>0.73022736185382731</v>
      </c>
      <c r="K2956" s="7">
        <v>1.671</v>
      </c>
      <c r="L2956" s="7">
        <v>0.8994614003590663</v>
      </c>
      <c r="M2956" s="7" t="s">
        <v>703</v>
      </c>
      <c r="N2956" s="7" t="s">
        <v>722</v>
      </c>
      <c r="O2956" s="7" t="s">
        <v>686</v>
      </c>
    </row>
    <row r="2957" spans="2:15" ht="15">
      <c r="B2957" s="6" t="s">
        <v>613</v>
      </c>
      <c r="C2957" s="7" t="s">
        <v>692</v>
      </c>
      <c r="D2957" s="7" t="s">
        <v>661</v>
      </c>
      <c r="E2957" s="7">
        <v>1.5029999999999999</v>
      </c>
      <c r="F2957" s="7">
        <v>0.77214701309054179</v>
      </c>
      <c r="G2957" s="7">
        <v>1.6897396278198145</v>
      </c>
      <c r="H2957" s="7">
        <v>0.88948615233652584</v>
      </c>
      <c r="I2957" s="7">
        <v>1.5029999999999999</v>
      </c>
      <c r="J2957" s="7">
        <v>0.77214701309054179</v>
      </c>
      <c r="K2957" s="7">
        <v>1.6897396278198145</v>
      </c>
      <c r="L2957" s="7">
        <v>0.88948615233652584</v>
      </c>
      <c r="M2957" s="7" t="s">
        <v>703</v>
      </c>
      <c r="N2957" s="7" t="s">
        <v>722</v>
      </c>
      <c r="O2957" s="7" t="s">
        <v>686</v>
      </c>
    </row>
    <row r="2958" spans="2:15" ht="15">
      <c r="B2958" s="6" t="s">
        <v>613</v>
      </c>
      <c r="C2958" s="7" t="s">
        <v>693</v>
      </c>
      <c r="D2958" s="7" t="s">
        <v>661</v>
      </c>
      <c r="E2958" s="7">
        <v>1.5029999999999999</v>
      </c>
      <c r="F2958" s="7">
        <v>0.77214701309054179</v>
      </c>
      <c r="G2958" s="7">
        <v>1.6897396278198145</v>
      </c>
      <c r="H2958" s="7">
        <v>0.88948615233652584</v>
      </c>
      <c r="I2958" s="7">
        <v>1.5029999999999999</v>
      </c>
      <c r="J2958" s="7">
        <v>0.77214701309054179</v>
      </c>
      <c r="K2958" s="7">
        <v>1.6897396278198145</v>
      </c>
      <c r="L2958" s="7">
        <v>0.88948615233652584</v>
      </c>
      <c r="M2958" s="7" t="s">
        <v>703</v>
      </c>
      <c r="N2958" s="7" t="s">
        <v>722</v>
      </c>
      <c r="O2958" s="7" t="s">
        <v>686</v>
      </c>
    </row>
    <row r="2959" spans="2:15" ht="15">
      <c r="B2959" s="6" t="s">
        <v>613</v>
      </c>
      <c r="C2959" s="7" t="s">
        <v>694</v>
      </c>
      <c r="D2959" s="7" t="s">
        <v>661</v>
      </c>
      <c r="E2959" s="7">
        <v>1.5029999999999999</v>
      </c>
      <c r="F2959" s="7">
        <v>0.77214701309054179</v>
      </c>
      <c r="G2959" s="7">
        <v>1.6897396278198145</v>
      </c>
      <c r="H2959" s="7">
        <v>0.88948615233652584</v>
      </c>
      <c r="I2959" s="7">
        <v>1.5029999999999999</v>
      </c>
      <c r="J2959" s="7">
        <v>0.77214701309054179</v>
      </c>
      <c r="K2959" s="7">
        <v>1.6897396278198145</v>
      </c>
      <c r="L2959" s="7">
        <v>0.88948615233652584</v>
      </c>
      <c r="M2959" s="7" t="s">
        <v>703</v>
      </c>
      <c r="N2959" s="7" t="s">
        <v>722</v>
      </c>
      <c r="O2959" s="7" t="s">
        <v>686</v>
      </c>
    </row>
    <row r="2960" spans="2:15" ht="15">
      <c r="B2960" s="6" t="s">
        <v>613</v>
      </c>
      <c r="C2960" s="7" t="s">
        <v>695</v>
      </c>
      <c r="D2960" s="7" t="s">
        <v>661</v>
      </c>
      <c r="E2960" s="7">
        <v>1.5029999999999999</v>
      </c>
      <c r="F2960" s="7">
        <v>0.77214701309054179</v>
      </c>
      <c r="G2960" s="7">
        <v>1.6897396278198145</v>
      </c>
      <c r="H2960" s="7">
        <v>0.88948615233652584</v>
      </c>
      <c r="I2960" s="7">
        <v>1.5029999999999999</v>
      </c>
      <c r="J2960" s="7">
        <v>0.77214701309054179</v>
      </c>
      <c r="K2960" s="7">
        <v>1.6897396278198145</v>
      </c>
      <c r="L2960" s="7">
        <v>0.88948615233652584</v>
      </c>
      <c r="M2960" s="7" t="s">
        <v>703</v>
      </c>
      <c r="N2960" s="7" t="s">
        <v>722</v>
      </c>
      <c r="O2960" s="7" t="s">
        <v>686</v>
      </c>
    </row>
    <row r="2961" spans="2:15" ht="15">
      <c r="B2961" s="6" t="s">
        <v>613</v>
      </c>
      <c r="C2961" s="7" t="s">
        <v>696</v>
      </c>
      <c r="D2961" s="7" t="s">
        <v>661</v>
      </c>
      <c r="E2961" s="7">
        <v>1.5029999999999999</v>
      </c>
      <c r="F2961" s="7">
        <v>0.77214701309054179</v>
      </c>
      <c r="G2961" s="7">
        <v>1.6897396278198145</v>
      </c>
      <c r="H2961" s="7">
        <v>0.88948615233652584</v>
      </c>
      <c r="I2961" s="7">
        <v>1.5029999999999999</v>
      </c>
      <c r="J2961" s="7">
        <v>0.77214701309054179</v>
      </c>
      <c r="K2961" s="7">
        <v>1.6897396278198145</v>
      </c>
      <c r="L2961" s="7">
        <v>0.88948615233652584</v>
      </c>
      <c r="M2961" s="7" t="s">
        <v>703</v>
      </c>
      <c r="N2961" s="7" t="s">
        <v>722</v>
      </c>
      <c r="O2961" s="7" t="s">
        <v>686</v>
      </c>
    </row>
    <row r="2962" spans="2:15" ht="15">
      <c r="B2962" s="6" t="s">
        <v>613</v>
      </c>
      <c r="C2962" s="7" t="s">
        <v>697</v>
      </c>
      <c r="D2962" s="7" t="s">
        <v>661</v>
      </c>
      <c r="E2962" s="7">
        <v>1.5029999999999999</v>
      </c>
      <c r="F2962" s="7">
        <v>0.77214701309054179</v>
      </c>
      <c r="G2962" s="7">
        <v>1.6897396278198145</v>
      </c>
      <c r="H2962" s="7">
        <v>0.88948615233652584</v>
      </c>
      <c r="I2962" s="7">
        <v>1.5029999999999999</v>
      </c>
      <c r="J2962" s="7">
        <v>0.77214701309054179</v>
      </c>
      <c r="K2962" s="7">
        <v>1.6897396278198145</v>
      </c>
      <c r="L2962" s="7">
        <v>0.88948615233652584</v>
      </c>
      <c r="M2962" s="7" t="s">
        <v>703</v>
      </c>
      <c r="N2962" s="7" t="s">
        <v>722</v>
      </c>
      <c r="O2962" s="7" t="s">
        <v>686</v>
      </c>
    </row>
    <row r="2963" spans="2:15" ht="15">
      <c r="B2963" s="6" t="s">
        <v>613</v>
      </c>
      <c r="C2963" s="7" t="s">
        <v>698</v>
      </c>
      <c r="D2963" s="7" t="s">
        <v>661</v>
      </c>
      <c r="E2963" s="7">
        <v>1.5029999999999999</v>
      </c>
      <c r="F2963" s="7">
        <v>0.77214701309054179</v>
      </c>
      <c r="G2963" s="7">
        <v>1.6897396278198145</v>
      </c>
      <c r="H2963" s="7">
        <v>0.88948615233652584</v>
      </c>
      <c r="I2963" s="7">
        <v>1.5029999999999999</v>
      </c>
      <c r="J2963" s="7">
        <v>0.77214701309054179</v>
      </c>
      <c r="K2963" s="7">
        <v>1.6897396278198145</v>
      </c>
      <c r="L2963" s="7">
        <v>0.88948615233652584</v>
      </c>
      <c r="M2963" s="7" t="s">
        <v>703</v>
      </c>
      <c r="N2963" s="7" t="s">
        <v>722</v>
      </c>
      <c r="O2963" s="7" t="s">
        <v>686</v>
      </c>
    </row>
    <row r="2964" spans="2:15" ht="15">
      <c r="B2964" s="6" t="s">
        <v>613</v>
      </c>
      <c r="C2964" s="7" t="s">
        <v>699</v>
      </c>
      <c r="D2964" s="7" t="s">
        <v>661</v>
      </c>
      <c r="E2964" s="7">
        <v>1.5029999999999999</v>
      </c>
      <c r="F2964" s="7">
        <v>0.77214701309054179</v>
      </c>
      <c r="G2964" s="7">
        <v>1.6897396278198145</v>
      </c>
      <c r="H2964" s="7">
        <v>0.88948615233652584</v>
      </c>
      <c r="I2964" s="7">
        <v>1.5029999999999999</v>
      </c>
      <c r="J2964" s="7">
        <v>0.77214701309054179</v>
      </c>
      <c r="K2964" s="7">
        <v>1.6897396278198145</v>
      </c>
      <c r="L2964" s="7">
        <v>0.88948615233652584</v>
      </c>
      <c r="M2964" s="7" t="s">
        <v>703</v>
      </c>
      <c r="N2964" s="7" t="s">
        <v>722</v>
      </c>
      <c r="O2964" s="7" t="s">
        <v>686</v>
      </c>
    </row>
    <row r="2965" spans="2:15" ht="15">
      <c r="B2965" s="6" t="s">
        <v>613</v>
      </c>
      <c r="C2965" s="7" t="s">
        <v>700</v>
      </c>
      <c r="D2965" s="7" t="s">
        <v>661</v>
      </c>
      <c r="E2965" s="7">
        <v>1.5029999999999999</v>
      </c>
      <c r="F2965" s="7">
        <v>0.77214701309054179</v>
      </c>
      <c r="G2965" s="7">
        <v>1.6897396278198145</v>
      </c>
      <c r="H2965" s="7">
        <v>0.88948615233652584</v>
      </c>
      <c r="I2965" s="7">
        <v>1.5029999999999999</v>
      </c>
      <c r="J2965" s="7">
        <v>0.77214701309054179</v>
      </c>
      <c r="K2965" s="7">
        <v>1.6897396278198145</v>
      </c>
      <c r="L2965" s="7">
        <v>0.88948615233652584</v>
      </c>
      <c r="M2965" s="7" t="s">
        <v>703</v>
      </c>
      <c r="N2965" s="7" t="s">
        <v>722</v>
      </c>
      <c r="O2965" s="7" t="s">
        <v>686</v>
      </c>
    </row>
    <row r="2966" spans="2:15" ht="15">
      <c r="B2966" s="6" t="s">
        <v>613</v>
      </c>
      <c r="C2966" s="7" t="s">
        <v>701</v>
      </c>
      <c r="D2966" s="7" t="s">
        <v>661</v>
      </c>
      <c r="E2966" s="7">
        <v>1.5029999999999999</v>
      </c>
      <c r="F2966" s="7">
        <v>0.77214701309054179</v>
      </c>
      <c r="G2966" s="7">
        <v>1.6897396278198145</v>
      </c>
      <c r="H2966" s="7">
        <v>0.88948615233652584</v>
      </c>
      <c r="I2966" s="7">
        <v>1.5029999999999999</v>
      </c>
      <c r="J2966" s="7">
        <v>0.77214701309054179</v>
      </c>
      <c r="K2966" s="7">
        <v>1.6897396278198145</v>
      </c>
      <c r="L2966" s="7">
        <v>0.88948615233652584</v>
      </c>
      <c r="M2966" s="7" t="s">
        <v>703</v>
      </c>
      <c r="N2966" s="7" t="s">
        <v>722</v>
      </c>
      <c r="O2966" s="7" t="s">
        <v>686</v>
      </c>
    </row>
    <row r="2967" spans="2:15" ht="15">
      <c r="B2967" s="6" t="s">
        <v>615</v>
      </c>
      <c r="C2967" s="7" t="s">
        <v>683</v>
      </c>
      <c r="D2967" s="7">
        <v>5.0876035999999996</v>
      </c>
      <c r="E2967" s="7">
        <v>4.5359997999999999</v>
      </c>
      <c r="F2967" s="7">
        <v>2.304000044516691</v>
      </c>
      <c r="G2967" s="7">
        <v>5.0876035999999996</v>
      </c>
      <c r="H2967" s="7">
        <v>0.89157885649738911</v>
      </c>
      <c r="I2967" s="7">
        <v>4.5359997999999999</v>
      </c>
      <c r="J2967" s="7">
        <v>2.304000044516691</v>
      </c>
      <c r="K2967" s="7">
        <v>5.0876035999999996</v>
      </c>
      <c r="L2967" s="7">
        <v>0.89157885649738911</v>
      </c>
      <c r="M2967" s="7" t="s">
        <v>703</v>
      </c>
      <c r="N2967" s="7" t="s">
        <v>722</v>
      </c>
      <c r="O2967" s="7" t="s">
        <v>686</v>
      </c>
    </row>
    <row r="2968" spans="2:15" ht="15">
      <c r="B2968" s="6" t="s">
        <v>615</v>
      </c>
      <c r="C2968" s="7" t="s">
        <v>687</v>
      </c>
      <c r="D2968" s="7">
        <v>6.3489981000000002</v>
      </c>
      <c r="E2968" s="7">
        <v>4.8239998999999996</v>
      </c>
      <c r="F2968" s="7">
        <v>4.2988561221501955</v>
      </c>
      <c r="G2968" s="7">
        <v>6.4615121290722826</v>
      </c>
      <c r="H2968" s="7">
        <v>0.74657445558221214</v>
      </c>
      <c r="I2968" s="7">
        <v>4.8239998999999996</v>
      </c>
      <c r="J2968" s="7">
        <v>4.2988561221501955</v>
      </c>
      <c r="K2968" s="7">
        <v>6.4615121290722826</v>
      </c>
      <c r="L2968" s="7">
        <v>0.74657445558221214</v>
      </c>
      <c r="M2968" s="7" t="s">
        <v>703</v>
      </c>
      <c r="N2968" s="7" t="s">
        <v>722</v>
      </c>
      <c r="O2968" s="7" t="s">
        <v>686</v>
      </c>
    </row>
    <row r="2969" spans="2:15" ht="15">
      <c r="B2969" s="6" t="s">
        <v>615</v>
      </c>
      <c r="C2969" s="7" t="s">
        <v>688</v>
      </c>
      <c r="D2969" s="7">
        <v>7.7714891000000001</v>
      </c>
      <c r="E2969" s="7">
        <v>7.02</v>
      </c>
      <c r="F2969" s="7">
        <v>4.6194445817304972</v>
      </c>
      <c r="G2969" s="7">
        <v>8.4035509306292209</v>
      </c>
      <c r="H2969" s="7">
        <v>0.83536115363013252</v>
      </c>
      <c r="I2969" s="7">
        <v>7.02</v>
      </c>
      <c r="J2969" s="7">
        <v>4.6194445817304972</v>
      </c>
      <c r="K2969" s="7">
        <v>8.4035509306292209</v>
      </c>
      <c r="L2969" s="7">
        <v>0.83536115363013252</v>
      </c>
      <c r="M2969" s="7" t="s">
        <v>703</v>
      </c>
      <c r="N2969" s="7" t="s">
        <v>722</v>
      </c>
      <c r="O2969" s="7" t="s">
        <v>686</v>
      </c>
    </row>
    <row r="2970" spans="2:15" ht="15">
      <c r="B2970" s="6" t="s">
        <v>615</v>
      </c>
      <c r="C2970" s="7" t="s">
        <v>689</v>
      </c>
      <c r="D2970" s="7">
        <v>8.4009999999999998</v>
      </c>
      <c r="E2970" s="7">
        <v>7.4160000000000004</v>
      </c>
      <c r="F2970" s="7">
        <v>3.9471185692857005</v>
      </c>
      <c r="G2970" s="7">
        <v>8.4009999999999998</v>
      </c>
      <c r="H2970" s="7">
        <v>0.88275205332698492</v>
      </c>
      <c r="I2970" s="7">
        <v>7.4160000000000004</v>
      </c>
      <c r="J2970" s="7">
        <v>3.9471185692857005</v>
      </c>
      <c r="K2970" s="7">
        <v>8.4009999999999998</v>
      </c>
      <c r="L2970" s="7">
        <v>0.88275205332698492</v>
      </c>
      <c r="M2970" s="7" t="s">
        <v>703</v>
      </c>
      <c r="N2970" s="7" t="s">
        <v>722</v>
      </c>
      <c r="O2970" s="7" t="s">
        <v>686</v>
      </c>
    </row>
    <row r="2971" spans="2:15" ht="15">
      <c r="B2971" s="6" t="s">
        <v>615</v>
      </c>
      <c r="C2971" s="7" t="s">
        <v>690</v>
      </c>
      <c r="D2971" s="7">
        <v>9.32</v>
      </c>
      <c r="E2971" s="7">
        <v>8.2200000000000006</v>
      </c>
      <c r="F2971" s="7">
        <v>4.3924935970357426</v>
      </c>
      <c r="G2971" s="7">
        <v>9.32</v>
      </c>
      <c r="H2971" s="7">
        <v>0.88197424892703868</v>
      </c>
      <c r="I2971" s="7">
        <v>8.2200000000000006</v>
      </c>
      <c r="J2971" s="7">
        <v>4.3924935970357426</v>
      </c>
      <c r="K2971" s="7">
        <v>9.32</v>
      </c>
      <c r="L2971" s="7">
        <v>0.88197424892703868</v>
      </c>
      <c r="M2971" s="7" t="s">
        <v>703</v>
      </c>
      <c r="N2971" s="7" t="s">
        <v>722</v>
      </c>
      <c r="O2971" s="7" t="s">
        <v>686</v>
      </c>
    </row>
    <row r="2972" spans="2:15" ht="15">
      <c r="B2972" s="6" t="s">
        <v>615</v>
      </c>
      <c r="C2972" s="7" t="s">
        <v>691</v>
      </c>
      <c r="D2972" s="7">
        <v>10.231999999999999</v>
      </c>
      <c r="E2972" s="7">
        <v>8.6590000000000007</v>
      </c>
      <c r="F2972" s="7">
        <v>5.8531466355290975</v>
      </c>
      <c r="G2972" s="7">
        <v>10.451679603633361</v>
      </c>
      <c r="H2972" s="7">
        <v>0.82847928068803767</v>
      </c>
      <c r="I2972" s="7">
        <v>8.6590000000000007</v>
      </c>
      <c r="J2972" s="7">
        <v>5.8531466355290975</v>
      </c>
      <c r="K2972" s="7">
        <v>10.451679603633361</v>
      </c>
      <c r="L2972" s="7">
        <v>0.82847928068803767</v>
      </c>
      <c r="M2972" s="7" t="s">
        <v>703</v>
      </c>
      <c r="N2972" s="7" t="s">
        <v>722</v>
      </c>
      <c r="O2972" s="7" t="s">
        <v>686</v>
      </c>
    </row>
    <row r="2973" spans="2:15" ht="15">
      <c r="B2973" s="6" t="s">
        <v>615</v>
      </c>
      <c r="C2973" s="7" t="s">
        <v>692</v>
      </c>
      <c r="D2973" s="7" t="s">
        <v>661</v>
      </c>
      <c r="E2973" s="7">
        <v>8.6590000000000007</v>
      </c>
      <c r="F2973" s="7">
        <v>5.8531466355290975</v>
      </c>
      <c r="G2973" s="7">
        <v>10.451679603633361</v>
      </c>
      <c r="H2973" s="7">
        <v>0.82847928068803767</v>
      </c>
      <c r="I2973" s="7">
        <v>8.6590000000000007</v>
      </c>
      <c r="J2973" s="7">
        <v>5.8531466355290975</v>
      </c>
      <c r="K2973" s="7">
        <v>10.451679603633361</v>
      </c>
      <c r="L2973" s="7">
        <v>0.82847928068803767</v>
      </c>
      <c r="M2973" s="7" t="s">
        <v>703</v>
      </c>
      <c r="N2973" s="7" t="s">
        <v>722</v>
      </c>
      <c r="O2973" s="7" t="s">
        <v>686</v>
      </c>
    </row>
    <row r="2974" spans="2:15" ht="15">
      <c r="B2974" s="6" t="s">
        <v>615</v>
      </c>
      <c r="C2974" s="7" t="s">
        <v>693</v>
      </c>
      <c r="D2974" s="7" t="s">
        <v>661</v>
      </c>
      <c r="E2974" s="7">
        <v>8.6590000000000007</v>
      </c>
      <c r="F2974" s="7">
        <v>5.8531466355290975</v>
      </c>
      <c r="G2974" s="7">
        <v>10.451679603633361</v>
      </c>
      <c r="H2974" s="7">
        <v>0.82847928068803767</v>
      </c>
      <c r="I2974" s="7">
        <v>8.6590000000000007</v>
      </c>
      <c r="J2974" s="7">
        <v>5.8531466355290975</v>
      </c>
      <c r="K2974" s="7">
        <v>10.451679603633361</v>
      </c>
      <c r="L2974" s="7">
        <v>0.82847928068803767</v>
      </c>
      <c r="M2974" s="7" t="s">
        <v>703</v>
      </c>
      <c r="N2974" s="7" t="s">
        <v>722</v>
      </c>
      <c r="O2974" s="7" t="s">
        <v>686</v>
      </c>
    </row>
    <row r="2975" spans="2:15" ht="15">
      <c r="B2975" s="6" t="s">
        <v>615</v>
      </c>
      <c r="C2975" s="7" t="s">
        <v>694</v>
      </c>
      <c r="D2975" s="7" t="s">
        <v>661</v>
      </c>
      <c r="E2975" s="7">
        <v>8.6590000000000007</v>
      </c>
      <c r="F2975" s="7">
        <v>5.8531466355290975</v>
      </c>
      <c r="G2975" s="7">
        <v>10.451679603633361</v>
      </c>
      <c r="H2975" s="7">
        <v>0.82847928068803767</v>
      </c>
      <c r="I2975" s="7">
        <v>8.6590000000000007</v>
      </c>
      <c r="J2975" s="7">
        <v>5.8531466355290975</v>
      </c>
      <c r="K2975" s="7">
        <v>10.451679603633361</v>
      </c>
      <c r="L2975" s="7">
        <v>0.82847928068803767</v>
      </c>
      <c r="M2975" s="7" t="s">
        <v>703</v>
      </c>
      <c r="N2975" s="7" t="s">
        <v>722</v>
      </c>
      <c r="O2975" s="7" t="s">
        <v>686</v>
      </c>
    </row>
    <row r="2976" spans="2:15" ht="15">
      <c r="B2976" s="6" t="s">
        <v>615</v>
      </c>
      <c r="C2976" s="7" t="s">
        <v>695</v>
      </c>
      <c r="D2976" s="7" t="s">
        <v>661</v>
      </c>
      <c r="E2976" s="7">
        <v>8.6590000000000007</v>
      </c>
      <c r="F2976" s="7">
        <v>5.8531466355290975</v>
      </c>
      <c r="G2976" s="7">
        <v>10.451679603633361</v>
      </c>
      <c r="H2976" s="7">
        <v>0.82847928068803767</v>
      </c>
      <c r="I2976" s="7">
        <v>8.6590000000000007</v>
      </c>
      <c r="J2976" s="7">
        <v>5.8531466355290975</v>
      </c>
      <c r="K2976" s="7">
        <v>10.451679603633361</v>
      </c>
      <c r="L2976" s="7">
        <v>0.82847928068803767</v>
      </c>
      <c r="M2976" s="7" t="s">
        <v>703</v>
      </c>
      <c r="N2976" s="7" t="s">
        <v>722</v>
      </c>
      <c r="O2976" s="7" t="s">
        <v>686</v>
      </c>
    </row>
    <row r="2977" spans="2:15" ht="15">
      <c r="B2977" s="6" t="s">
        <v>615</v>
      </c>
      <c r="C2977" s="7" t="s">
        <v>696</v>
      </c>
      <c r="D2977" s="7" t="s">
        <v>661</v>
      </c>
      <c r="E2977" s="7">
        <v>8.6590000000000007</v>
      </c>
      <c r="F2977" s="7">
        <v>5.8531466355290975</v>
      </c>
      <c r="G2977" s="7">
        <v>10.451679603633361</v>
      </c>
      <c r="H2977" s="7">
        <v>0.82847928068803767</v>
      </c>
      <c r="I2977" s="7">
        <v>8.6590000000000007</v>
      </c>
      <c r="J2977" s="7">
        <v>5.8531466355290975</v>
      </c>
      <c r="K2977" s="7">
        <v>10.451679603633361</v>
      </c>
      <c r="L2977" s="7">
        <v>0.82847928068803767</v>
      </c>
      <c r="M2977" s="7" t="s">
        <v>703</v>
      </c>
      <c r="N2977" s="7" t="s">
        <v>722</v>
      </c>
      <c r="O2977" s="7" t="s">
        <v>686</v>
      </c>
    </row>
    <row r="2978" spans="2:15" ht="15">
      <c r="B2978" s="6" t="s">
        <v>615</v>
      </c>
      <c r="C2978" s="7" t="s">
        <v>697</v>
      </c>
      <c r="D2978" s="7" t="s">
        <v>661</v>
      </c>
      <c r="E2978" s="7">
        <v>8.6590000000000007</v>
      </c>
      <c r="F2978" s="7">
        <v>5.8531466355290975</v>
      </c>
      <c r="G2978" s="7">
        <v>10.451679603633361</v>
      </c>
      <c r="H2978" s="7">
        <v>0.82847928068803767</v>
      </c>
      <c r="I2978" s="7">
        <v>8.6590000000000007</v>
      </c>
      <c r="J2978" s="7">
        <v>5.8531466355290975</v>
      </c>
      <c r="K2978" s="7">
        <v>10.451679603633361</v>
      </c>
      <c r="L2978" s="7">
        <v>0.82847928068803767</v>
      </c>
      <c r="M2978" s="7" t="s">
        <v>703</v>
      </c>
      <c r="N2978" s="7" t="s">
        <v>722</v>
      </c>
      <c r="O2978" s="7" t="s">
        <v>686</v>
      </c>
    </row>
    <row r="2979" spans="2:15" ht="15">
      <c r="B2979" s="6" t="s">
        <v>615</v>
      </c>
      <c r="C2979" s="7" t="s">
        <v>698</v>
      </c>
      <c r="D2979" s="7" t="s">
        <v>661</v>
      </c>
      <c r="E2979" s="7">
        <v>8.6590000000000007</v>
      </c>
      <c r="F2979" s="7">
        <v>5.8531466355290975</v>
      </c>
      <c r="G2979" s="7">
        <v>10.451679603633361</v>
      </c>
      <c r="H2979" s="7">
        <v>0.82847928068803767</v>
      </c>
      <c r="I2979" s="7">
        <v>8.6590000000000007</v>
      </c>
      <c r="J2979" s="7">
        <v>5.8531466355290975</v>
      </c>
      <c r="K2979" s="7">
        <v>10.451679603633361</v>
      </c>
      <c r="L2979" s="7">
        <v>0.82847928068803767</v>
      </c>
      <c r="M2979" s="7" t="s">
        <v>703</v>
      </c>
      <c r="N2979" s="7" t="s">
        <v>722</v>
      </c>
      <c r="O2979" s="7" t="s">
        <v>686</v>
      </c>
    </row>
    <row r="2980" spans="2:15" ht="15">
      <c r="B2980" s="6" t="s">
        <v>615</v>
      </c>
      <c r="C2980" s="7" t="s">
        <v>699</v>
      </c>
      <c r="D2980" s="7" t="s">
        <v>661</v>
      </c>
      <c r="E2980" s="7">
        <v>8.6590000000000007</v>
      </c>
      <c r="F2980" s="7">
        <v>5.8531466355290975</v>
      </c>
      <c r="G2980" s="7">
        <v>10.451679603633361</v>
      </c>
      <c r="H2980" s="7">
        <v>0.82847928068803767</v>
      </c>
      <c r="I2980" s="7">
        <v>8.6590000000000007</v>
      </c>
      <c r="J2980" s="7">
        <v>5.8531466355290975</v>
      </c>
      <c r="K2980" s="7">
        <v>10.451679603633361</v>
      </c>
      <c r="L2980" s="7">
        <v>0.82847928068803767</v>
      </c>
      <c r="M2980" s="7" t="s">
        <v>703</v>
      </c>
      <c r="N2980" s="7" t="s">
        <v>722</v>
      </c>
      <c r="O2980" s="7" t="s">
        <v>686</v>
      </c>
    </row>
    <row r="2981" spans="2:15" ht="15">
      <c r="B2981" s="6" t="s">
        <v>615</v>
      </c>
      <c r="C2981" s="7" t="s">
        <v>700</v>
      </c>
      <c r="D2981" s="7" t="s">
        <v>661</v>
      </c>
      <c r="E2981" s="7">
        <v>8.6590000000000007</v>
      </c>
      <c r="F2981" s="7">
        <v>5.8531466355290975</v>
      </c>
      <c r="G2981" s="7">
        <v>10.451679603633361</v>
      </c>
      <c r="H2981" s="7">
        <v>0.82847928068803767</v>
      </c>
      <c r="I2981" s="7">
        <v>8.6590000000000007</v>
      </c>
      <c r="J2981" s="7">
        <v>5.8531466355290975</v>
      </c>
      <c r="K2981" s="7">
        <v>10.451679603633361</v>
      </c>
      <c r="L2981" s="7">
        <v>0.82847928068803767</v>
      </c>
      <c r="M2981" s="7" t="s">
        <v>703</v>
      </c>
      <c r="N2981" s="7" t="s">
        <v>722</v>
      </c>
      <c r="O2981" s="7" t="s">
        <v>686</v>
      </c>
    </row>
    <row r="2982" spans="2:15" ht="15">
      <c r="B2982" s="6" t="s">
        <v>615</v>
      </c>
      <c r="C2982" s="7" t="s">
        <v>701</v>
      </c>
      <c r="D2982" s="7" t="s">
        <v>661</v>
      </c>
      <c r="E2982" s="7">
        <v>8.6590000000000007</v>
      </c>
      <c r="F2982" s="7">
        <v>5.8531466355290975</v>
      </c>
      <c r="G2982" s="7">
        <v>10.451679603633361</v>
      </c>
      <c r="H2982" s="7">
        <v>0.82847928068803767</v>
      </c>
      <c r="I2982" s="7">
        <v>8.6590000000000007</v>
      </c>
      <c r="J2982" s="7">
        <v>5.8531466355290975</v>
      </c>
      <c r="K2982" s="7">
        <v>10.451679603633361</v>
      </c>
      <c r="L2982" s="7">
        <v>0.82847928068803767</v>
      </c>
      <c r="M2982" s="7" t="s">
        <v>703</v>
      </c>
      <c r="N2982" s="7" t="s">
        <v>722</v>
      </c>
      <c r="O2982" s="7" t="s">
        <v>686</v>
      </c>
    </row>
    <row r="2983" spans="2:15" ht="15">
      <c r="B2983" s="6" t="s">
        <v>632</v>
      </c>
      <c r="C2983" s="7" t="s">
        <v>683</v>
      </c>
      <c r="D2983" s="7">
        <v>0.59009533999999997</v>
      </c>
      <c r="E2983" s="7">
        <v>0.48959999999999992</v>
      </c>
      <c r="F2983" s="7">
        <v>0.32939998526064862</v>
      </c>
      <c r="G2983" s="7">
        <v>0.59009533999999986</v>
      </c>
      <c r="H2983" s="7">
        <v>0.82969643515571578</v>
      </c>
      <c r="I2983" s="7">
        <v>0.48959999999999992</v>
      </c>
      <c r="J2983" s="7">
        <v>0.32939998526064862</v>
      </c>
      <c r="K2983" s="7">
        <v>0.59009533999999986</v>
      </c>
      <c r="L2983" s="7">
        <v>0.82969643515571578</v>
      </c>
      <c r="M2983" s="7" t="s">
        <v>703</v>
      </c>
      <c r="N2983" s="7" t="s">
        <v>722</v>
      </c>
      <c r="O2983" s="7" t="s">
        <v>686</v>
      </c>
    </row>
    <row r="2984" spans="2:15" ht="15">
      <c r="B2984" s="6" t="s">
        <v>632</v>
      </c>
      <c r="C2984" s="7" t="s">
        <v>687</v>
      </c>
      <c r="D2984" s="7">
        <v>0.64007824999999996</v>
      </c>
      <c r="E2984" s="7">
        <v>0.56359999999999999</v>
      </c>
      <c r="F2984" s="7">
        <v>0.37127671231370263</v>
      </c>
      <c r="G2984" s="7">
        <v>0.67490099800376047</v>
      </c>
      <c r="H2984" s="7">
        <v>0.83508544463118384</v>
      </c>
      <c r="I2984" s="7">
        <v>0.56359999999999999</v>
      </c>
      <c r="J2984" s="7">
        <v>0.37127671231370263</v>
      </c>
      <c r="K2984" s="7">
        <v>0.67490099800376047</v>
      </c>
      <c r="L2984" s="7">
        <v>0.83508544463118384</v>
      </c>
      <c r="M2984" s="7" t="s">
        <v>703</v>
      </c>
      <c r="N2984" s="7" t="s">
        <v>722</v>
      </c>
      <c r="O2984" s="7" t="s">
        <v>686</v>
      </c>
    </row>
    <row r="2985" spans="2:15" ht="15">
      <c r="B2985" s="6" t="s">
        <v>632</v>
      </c>
      <c r="C2985" s="7" t="s">
        <v>688</v>
      </c>
      <c r="D2985" s="7">
        <v>0.53340244000000003</v>
      </c>
      <c r="E2985" s="7">
        <v>0.48420000000000002</v>
      </c>
      <c r="F2985" s="7">
        <v>0.22375996737118464</v>
      </c>
      <c r="G2985" s="7">
        <v>0.53340244000000003</v>
      </c>
      <c r="H2985" s="7">
        <v>0.90775737733783146</v>
      </c>
      <c r="I2985" s="7">
        <v>0.48420000000000002</v>
      </c>
      <c r="J2985" s="7">
        <v>0.22375996737118464</v>
      </c>
      <c r="K2985" s="7">
        <v>0.53340244000000003</v>
      </c>
      <c r="L2985" s="7">
        <v>0.90775737733783146</v>
      </c>
      <c r="M2985" s="7" t="s">
        <v>703</v>
      </c>
      <c r="N2985" s="7" t="s">
        <v>722</v>
      </c>
      <c r="O2985" s="7" t="s">
        <v>686</v>
      </c>
    </row>
    <row r="2986" spans="2:15" ht="15">
      <c r="B2986" s="6" t="s">
        <v>632</v>
      </c>
      <c r="C2986" s="7" t="s">
        <v>689</v>
      </c>
      <c r="D2986" s="7">
        <v>0.59299999999999997</v>
      </c>
      <c r="E2986" s="7">
        <v>0.47899999999999998</v>
      </c>
      <c r="F2986" s="7">
        <v>0.34958260826305421</v>
      </c>
      <c r="G2986" s="7">
        <v>0.59299999999999997</v>
      </c>
      <c r="H2986" s="7">
        <v>0.80775716694772348</v>
      </c>
      <c r="I2986" s="7">
        <v>0.47899999999999998</v>
      </c>
      <c r="J2986" s="7">
        <v>0.34958260826305421</v>
      </c>
      <c r="K2986" s="7">
        <v>0.59299999999999997</v>
      </c>
      <c r="L2986" s="7">
        <v>0.80775716694772348</v>
      </c>
      <c r="M2986" s="7" t="s">
        <v>703</v>
      </c>
      <c r="N2986" s="7" t="s">
        <v>722</v>
      </c>
      <c r="O2986" s="7" t="s">
        <v>686</v>
      </c>
    </row>
    <row r="2987" spans="2:15" ht="15">
      <c r="B2987" s="6" t="s">
        <v>632</v>
      </c>
      <c r="C2987" s="7" t="s">
        <v>690</v>
      </c>
      <c r="D2987" s="7">
        <v>0.36699999999999999</v>
      </c>
      <c r="E2987" s="7">
        <v>0.25700000000000001</v>
      </c>
      <c r="F2987" s="7">
        <v>0.26199236630100503</v>
      </c>
      <c r="G2987" s="7">
        <v>0.36699999999999999</v>
      </c>
      <c r="H2987" s="7">
        <v>0.70027247956403271</v>
      </c>
      <c r="I2987" s="7">
        <v>0.25700000000000001</v>
      </c>
      <c r="J2987" s="7">
        <v>0.26199236630100503</v>
      </c>
      <c r="K2987" s="7">
        <v>0.36699999999999999</v>
      </c>
      <c r="L2987" s="7">
        <v>0.70027247956403271</v>
      </c>
      <c r="M2987" s="7" t="s">
        <v>703</v>
      </c>
      <c r="N2987" s="7" t="s">
        <v>722</v>
      </c>
      <c r="O2987" s="7" t="s">
        <v>686</v>
      </c>
    </row>
    <row r="2988" spans="2:15" ht="15">
      <c r="B2988" s="6" t="s">
        <v>632</v>
      </c>
      <c r="C2988" s="7" t="s">
        <v>691</v>
      </c>
      <c r="D2988" s="7" t="s">
        <v>661</v>
      </c>
      <c r="E2988" s="7" t="s">
        <v>661</v>
      </c>
      <c r="F2988" s="7" t="s">
        <v>661</v>
      </c>
      <c r="G2988" s="7" t="s">
        <v>661</v>
      </c>
      <c r="H2988" s="7" t="s">
        <v>661</v>
      </c>
      <c r="I2988" s="7" t="s">
        <v>661</v>
      </c>
      <c r="J2988" s="7" t="s">
        <v>661</v>
      </c>
      <c r="K2988" s="7" t="s">
        <v>661</v>
      </c>
      <c r="L2988" s="7" t="s">
        <v>661</v>
      </c>
      <c r="M2988" s="7" t="s">
        <v>703</v>
      </c>
      <c r="N2988" s="7" t="s">
        <v>722</v>
      </c>
      <c r="O2988" s="7" t="s">
        <v>686</v>
      </c>
    </row>
    <row r="2989" spans="2:15" ht="15">
      <c r="B2989" s="6" t="s">
        <v>632</v>
      </c>
      <c r="C2989" s="7" t="s">
        <v>692</v>
      </c>
      <c r="D2989" s="7" t="s">
        <v>661</v>
      </c>
      <c r="E2989" s="7" t="s">
        <v>661</v>
      </c>
      <c r="F2989" s="7" t="s">
        <v>661</v>
      </c>
      <c r="G2989" s="7" t="s">
        <v>661</v>
      </c>
      <c r="H2989" s="7" t="s">
        <v>661</v>
      </c>
      <c r="I2989" s="7" t="s">
        <v>661</v>
      </c>
      <c r="J2989" s="7" t="s">
        <v>661</v>
      </c>
      <c r="K2989" s="7" t="s">
        <v>661</v>
      </c>
      <c r="L2989" s="7" t="s">
        <v>661</v>
      </c>
      <c r="M2989" s="7" t="s">
        <v>703</v>
      </c>
      <c r="N2989" s="7" t="s">
        <v>722</v>
      </c>
      <c r="O2989" s="7" t="s">
        <v>686</v>
      </c>
    </row>
    <row r="2990" spans="2:15" ht="15">
      <c r="B2990" s="6" t="s">
        <v>632</v>
      </c>
      <c r="C2990" s="7" t="s">
        <v>693</v>
      </c>
      <c r="D2990" s="7" t="s">
        <v>661</v>
      </c>
      <c r="E2990" s="7" t="s">
        <v>661</v>
      </c>
      <c r="F2990" s="7" t="s">
        <v>661</v>
      </c>
      <c r="G2990" s="7" t="s">
        <v>661</v>
      </c>
      <c r="H2990" s="7" t="s">
        <v>661</v>
      </c>
      <c r="I2990" s="7" t="s">
        <v>661</v>
      </c>
      <c r="J2990" s="7" t="s">
        <v>661</v>
      </c>
      <c r="K2990" s="7" t="s">
        <v>661</v>
      </c>
      <c r="L2990" s="7" t="s">
        <v>661</v>
      </c>
      <c r="M2990" s="7" t="s">
        <v>703</v>
      </c>
      <c r="N2990" s="7" t="s">
        <v>722</v>
      </c>
      <c r="O2990" s="7" t="s">
        <v>686</v>
      </c>
    </row>
    <row r="2991" spans="2:15" ht="15">
      <c r="B2991" s="6" t="s">
        <v>632</v>
      </c>
      <c r="C2991" s="7" t="s">
        <v>694</v>
      </c>
      <c r="D2991" s="7" t="s">
        <v>661</v>
      </c>
      <c r="E2991" s="7" t="s">
        <v>661</v>
      </c>
      <c r="F2991" s="7" t="s">
        <v>661</v>
      </c>
      <c r="G2991" s="7" t="s">
        <v>661</v>
      </c>
      <c r="H2991" s="7" t="s">
        <v>661</v>
      </c>
      <c r="I2991" s="7" t="s">
        <v>661</v>
      </c>
      <c r="J2991" s="7" t="s">
        <v>661</v>
      </c>
      <c r="K2991" s="7" t="s">
        <v>661</v>
      </c>
      <c r="L2991" s="7" t="s">
        <v>661</v>
      </c>
      <c r="M2991" s="7" t="s">
        <v>703</v>
      </c>
      <c r="N2991" s="7" t="s">
        <v>722</v>
      </c>
      <c r="O2991" s="7" t="s">
        <v>686</v>
      </c>
    </row>
    <row r="2992" spans="2:15" ht="15">
      <c r="B2992" s="6" t="s">
        <v>632</v>
      </c>
      <c r="C2992" s="7" t="s">
        <v>695</v>
      </c>
      <c r="D2992" s="7" t="s">
        <v>661</v>
      </c>
      <c r="E2992" s="7" t="s">
        <v>661</v>
      </c>
      <c r="F2992" s="7" t="s">
        <v>661</v>
      </c>
      <c r="G2992" s="7" t="s">
        <v>661</v>
      </c>
      <c r="H2992" s="7" t="s">
        <v>661</v>
      </c>
      <c r="I2992" s="7" t="s">
        <v>661</v>
      </c>
      <c r="J2992" s="7" t="s">
        <v>661</v>
      </c>
      <c r="K2992" s="7" t="s">
        <v>661</v>
      </c>
      <c r="L2992" s="7" t="s">
        <v>661</v>
      </c>
      <c r="M2992" s="7" t="s">
        <v>703</v>
      </c>
      <c r="N2992" s="7" t="s">
        <v>722</v>
      </c>
      <c r="O2992" s="7" t="s">
        <v>686</v>
      </c>
    </row>
    <row r="2993" spans="2:15" ht="15">
      <c r="B2993" s="6" t="s">
        <v>632</v>
      </c>
      <c r="C2993" s="7" t="s">
        <v>696</v>
      </c>
      <c r="D2993" s="7" t="s">
        <v>661</v>
      </c>
      <c r="E2993" s="7" t="s">
        <v>661</v>
      </c>
      <c r="F2993" s="7" t="s">
        <v>661</v>
      </c>
      <c r="G2993" s="7" t="s">
        <v>661</v>
      </c>
      <c r="H2993" s="7" t="s">
        <v>661</v>
      </c>
      <c r="I2993" s="7" t="s">
        <v>661</v>
      </c>
      <c r="J2993" s="7" t="s">
        <v>661</v>
      </c>
      <c r="K2993" s="7" t="s">
        <v>661</v>
      </c>
      <c r="L2993" s="7" t="s">
        <v>661</v>
      </c>
      <c r="M2993" s="7" t="s">
        <v>703</v>
      </c>
      <c r="N2993" s="7" t="s">
        <v>722</v>
      </c>
      <c r="O2993" s="7" t="s">
        <v>686</v>
      </c>
    </row>
    <row r="2994" spans="2:15" ht="15">
      <c r="B2994" s="6" t="s">
        <v>632</v>
      </c>
      <c r="C2994" s="7" t="s">
        <v>697</v>
      </c>
      <c r="D2994" s="7" t="s">
        <v>661</v>
      </c>
      <c r="E2994" s="7" t="s">
        <v>661</v>
      </c>
      <c r="F2994" s="7" t="s">
        <v>661</v>
      </c>
      <c r="G2994" s="7" t="s">
        <v>661</v>
      </c>
      <c r="H2994" s="7" t="s">
        <v>661</v>
      </c>
      <c r="I2994" s="7" t="s">
        <v>661</v>
      </c>
      <c r="J2994" s="7" t="s">
        <v>661</v>
      </c>
      <c r="K2994" s="7" t="s">
        <v>661</v>
      </c>
      <c r="L2994" s="7" t="s">
        <v>661</v>
      </c>
      <c r="M2994" s="7" t="s">
        <v>703</v>
      </c>
      <c r="N2994" s="7" t="s">
        <v>722</v>
      </c>
      <c r="O2994" s="7" t="s">
        <v>686</v>
      </c>
    </row>
    <row r="2995" spans="2:15" ht="15">
      <c r="B2995" s="6" t="s">
        <v>632</v>
      </c>
      <c r="C2995" s="7" t="s">
        <v>698</v>
      </c>
      <c r="D2995" s="7" t="s">
        <v>661</v>
      </c>
      <c r="E2995" s="7" t="s">
        <v>661</v>
      </c>
      <c r="F2995" s="7" t="s">
        <v>661</v>
      </c>
      <c r="G2995" s="7" t="s">
        <v>661</v>
      </c>
      <c r="H2995" s="7" t="s">
        <v>661</v>
      </c>
      <c r="I2995" s="7" t="s">
        <v>661</v>
      </c>
      <c r="J2995" s="7" t="s">
        <v>661</v>
      </c>
      <c r="K2995" s="7" t="s">
        <v>661</v>
      </c>
      <c r="L2995" s="7" t="s">
        <v>661</v>
      </c>
      <c r="M2995" s="7" t="s">
        <v>703</v>
      </c>
      <c r="N2995" s="7" t="s">
        <v>722</v>
      </c>
      <c r="O2995" s="7" t="s">
        <v>686</v>
      </c>
    </row>
    <row r="2996" spans="2:15" ht="15">
      <c r="B2996" s="6" t="s">
        <v>632</v>
      </c>
      <c r="C2996" s="7" t="s">
        <v>699</v>
      </c>
      <c r="D2996" s="7" t="s">
        <v>661</v>
      </c>
      <c r="E2996" s="7" t="s">
        <v>661</v>
      </c>
      <c r="F2996" s="7" t="s">
        <v>661</v>
      </c>
      <c r="G2996" s="7" t="s">
        <v>661</v>
      </c>
      <c r="H2996" s="7" t="s">
        <v>661</v>
      </c>
      <c r="I2996" s="7" t="s">
        <v>661</v>
      </c>
      <c r="J2996" s="7" t="s">
        <v>661</v>
      </c>
      <c r="K2996" s="7" t="s">
        <v>661</v>
      </c>
      <c r="L2996" s="7" t="s">
        <v>661</v>
      </c>
      <c r="M2996" s="7" t="s">
        <v>703</v>
      </c>
      <c r="N2996" s="7" t="s">
        <v>722</v>
      </c>
      <c r="O2996" s="7" t="s">
        <v>686</v>
      </c>
    </row>
    <row r="2997" spans="2:15" ht="15">
      <c r="B2997" s="6" t="s">
        <v>632</v>
      </c>
      <c r="C2997" s="7" t="s">
        <v>700</v>
      </c>
      <c r="D2997" s="7" t="s">
        <v>661</v>
      </c>
      <c r="E2997" s="7" t="s">
        <v>661</v>
      </c>
      <c r="F2997" s="7" t="s">
        <v>661</v>
      </c>
      <c r="G2997" s="7" t="s">
        <v>661</v>
      </c>
      <c r="H2997" s="7" t="s">
        <v>661</v>
      </c>
      <c r="I2997" s="7" t="s">
        <v>661</v>
      </c>
      <c r="J2997" s="7" t="s">
        <v>661</v>
      </c>
      <c r="K2997" s="7" t="s">
        <v>661</v>
      </c>
      <c r="L2997" s="7" t="s">
        <v>661</v>
      </c>
      <c r="M2997" s="7" t="s">
        <v>703</v>
      </c>
      <c r="N2997" s="7" t="s">
        <v>722</v>
      </c>
      <c r="O2997" s="7" t="s">
        <v>686</v>
      </c>
    </row>
    <row r="2998" spans="2:15" ht="15">
      <c r="B2998" s="6" t="s">
        <v>632</v>
      </c>
      <c r="C2998" s="7" t="s">
        <v>701</v>
      </c>
      <c r="D2998" s="7" t="s">
        <v>661</v>
      </c>
      <c r="E2998" s="7" t="s">
        <v>661</v>
      </c>
      <c r="F2998" s="7" t="s">
        <v>661</v>
      </c>
      <c r="G2998" s="7" t="s">
        <v>661</v>
      </c>
      <c r="H2998" s="7" t="s">
        <v>661</v>
      </c>
      <c r="I2998" s="7" t="s">
        <v>661</v>
      </c>
      <c r="J2998" s="7" t="s">
        <v>661</v>
      </c>
      <c r="K2998" s="7" t="s">
        <v>661</v>
      </c>
      <c r="L2998" s="7" t="s">
        <v>661</v>
      </c>
      <c r="M2998" s="7" t="s">
        <v>703</v>
      </c>
      <c r="N2998" s="7" t="s">
        <v>722</v>
      </c>
      <c r="O2998" s="7" t="s">
        <v>686</v>
      </c>
    </row>
    <row r="2999" spans="2:15" ht="15">
      <c r="B2999" s="6" t="s">
        <v>631</v>
      </c>
      <c r="C2999" s="7" t="s">
        <v>683</v>
      </c>
      <c r="D2999" s="7">
        <v>42.247589239999996</v>
      </c>
      <c r="E2999" s="7">
        <v>38.562640019999996</v>
      </c>
      <c r="F2999" s="7">
        <v>20.319507858884826</v>
      </c>
      <c r="G2999" s="7">
        <v>44.012518503225301</v>
      </c>
      <c r="H2999" s="7">
        <v>0.87617435519337683</v>
      </c>
      <c r="I2999" s="7">
        <v>38.562640019999996</v>
      </c>
      <c r="J2999" s="7">
        <v>20.319507858884826</v>
      </c>
      <c r="K2999" s="7">
        <v>44.012518503225301</v>
      </c>
      <c r="L2999" s="7">
        <v>0.87617435519337683</v>
      </c>
      <c r="M2999" s="7" t="s">
        <v>684</v>
      </c>
      <c r="N2999" s="7" t="s">
        <v>722</v>
      </c>
      <c r="O2999" s="7" t="s">
        <v>686</v>
      </c>
    </row>
    <row r="3000" spans="2:15" ht="15">
      <c r="B3000" s="6" t="s">
        <v>631</v>
      </c>
      <c r="C3000" s="7" t="s">
        <v>687</v>
      </c>
      <c r="D3000" s="7">
        <v>43.209004140000005</v>
      </c>
      <c r="E3000" s="7">
        <v>37.427059679999999</v>
      </c>
      <c r="F3000" s="7">
        <v>20.90010041910519</v>
      </c>
      <c r="G3000" s="7">
        <v>43.475964067524274</v>
      </c>
      <c r="H3000" s="7">
        <v>0.86086784922976112</v>
      </c>
      <c r="I3000" s="7">
        <v>37.427059679999999</v>
      </c>
      <c r="J3000" s="7">
        <v>20.90010041910519</v>
      </c>
      <c r="K3000" s="7">
        <v>43.475964067524274</v>
      </c>
      <c r="L3000" s="7">
        <v>0.86086784922976112</v>
      </c>
      <c r="M3000" s="7" t="s">
        <v>684</v>
      </c>
      <c r="N3000" s="7" t="s">
        <v>722</v>
      </c>
      <c r="O3000" s="7" t="s">
        <v>686</v>
      </c>
    </row>
    <row r="3001" spans="2:15" ht="15">
      <c r="B3001" s="6" t="s">
        <v>631</v>
      </c>
      <c r="C3001" s="7" t="s">
        <v>688</v>
      </c>
      <c r="D3001" s="7">
        <v>43.836172480000002</v>
      </c>
      <c r="E3001" s="7">
        <v>37.104140242</v>
      </c>
      <c r="F3001" s="7">
        <v>23.62489399696274</v>
      </c>
      <c r="G3001" s="7">
        <v>44.860488449621776</v>
      </c>
      <c r="H3001" s="7">
        <v>0.82710067420839306</v>
      </c>
      <c r="I3001" s="7">
        <v>37.104140242</v>
      </c>
      <c r="J3001" s="7">
        <v>23.62489399696274</v>
      </c>
      <c r="K3001" s="7">
        <v>44.860488449621776</v>
      </c>
      <c r="L3001" s="7">
        <v>0.82710067420839306</v>
      </c>
      <c r="M3001" s="7" t="s">
        <v>684</v>
      </c>
      <c r="N3001" s="7" t="s">
        <v>722</v>
      </c>
      <c r="O3001" s="7" t="s">
        <v>686</v>
      </c>
    </row>
    <row r="3002" spans="2:15" ht="15">
      <c r="B3002" s="6" t="s">
        <v>631</v>
      </c>
      <c r="C3002" s="7" t="s">
        <v>689</v>
      </c>
      <c r="D3002" s="7">
        <v>41.435000000000002</v>
      </c>
      <c r="E3002" s="7">
        <v>37.863999999999997</v>
      </c>
      <c r="F3002" s="7">
        <v>15.706496882292292</v>
      </c>
      <c r="G3002" s="7">
        <v>41.519185770750987</v>
      </c>
      <c r="H3002" s="7">
        <v>0.91196393419338306</v>
      </c>
      <c r="I3002" s="7">
        <v>37.863999999999997</v>
      </c>
      <c r="J3002" s="7">
        <v>15.706496882292292</v>
      </c>
      <c r="K3002" s="7">
        <v>41.519185770750987</v>
      </c>
      <c r="L3002" s="7">
        <v>0.91196393419338306</v>
      </c>
      <c r="M3002" s="7" t="s">
        <v>684</v>
      </c>
      <c r="N3002" s="7" t="s">
        <v>722</v>
      </c>
      <c r="O3002" s="7" t="s">
        <v>686</v>
      </c>
    </row>
    <row r="3003" spans="2:15" ht="15">
      <c r="B3003" s="6" t="s">
        <v>631</v>
      </c>
      <c r="C3003" s="7" t="s">
        <v>690</v>
      </c>
      <c r="D3003" s="7">
        <v>36.731000000000002</v>
      </c>
      <c r="E3003" s="7">
        <v>33.824000000000012</v>
      </c>
      <c r="F3003" s="7">
        <v>13.350938062004987</v>
      </c>
      <c r="G3003" s="7">
        <v>36.782506172839504</v>
      </c>
      <c r="H3003" s="7">
        <v>0.91956757489721908</v>
      </c>
      <c r="I3003" s="7">
        <v>33.824000000000012</v>
      </c>
      <c r="J3003" s="7">
        <v>13.350938062004987</v>
      </c>
      <c r="K3003" s="7">
        <v>36.782506172839504</v>
      </c>
      <c r="L3003" s="7">
        <v>0.91956757489721908</v>
      </c>
      <c r="M3003" s="7" t="s">
        <v>684</v>
      </c>
      <c r="N3003" s="7" t="s">
        <v>722</v>
      </c>
      <c r="O3003" s="7" t="s">
        <v>686</v>
      </c>
    </row>
    <row r="3004" spans="2:15" ht="15">
      <c r="B3004" s="6" t="s">
        <v>631</v>
      </c>
      <c r="C3004" s="7" t="s">
        <v>691</v>
      </c>
      <c r="D3004" s="7">
        <v>34.387</v>
      </c>
      <c r="E3004" s="7">
        <v>30.533999999999999</v>
      </c>
      <c r="F3004" s="7">
        <v>14.822767869233141</v>
      </c>
      <c r="G3004" s="7">
        <v>34.698267379170993</v>
      </c>
      <c r="H3004" s="7">
        <v>0.87998630209211082</v>
      </c>
      <c r="I3004" s="7">
        <v>30.533999999999999</v>
      </c>
      <c r="J3004" s="7">
        <v>14.822767869233141</v>
      </c>
      <c r="K3004" s="7">
        <v>34.698267379170993</v>
      </c>
      <c r="L3004" s="7">
        <v>0.87998630209211082</v>
      </c>
      <c r="M3004" s="7" t="s">
        <v>684</v>
      </c>
      <c r="N3004" s="7" t="s">
        <v>722</v>
      </c>
      <c r="O3004" s="7" t="s">
        <v>686</v>
      </c>
    </row>
    <row r="3005" spans="2:15" ht="15">
      <c r="B3005" s="6" t="s">
        <v>631</v>
      </c>
      <c r="C3005" s="7" t="s">
        <v>692</v>
      </c>
      <c r="D3005" s="7" t="s">
        <v>661</v>
      </c>
      <c r="E3005" s="7">
        <v>30.462522563066834</v>
      </c>
      <c r="F3005" s="7">
        <v>15.766986413546821</v>
      </c>
      <c r="G3005" s="7">
        <v>34.910839478667505</v>
      </c>
      <c r="H3005" s="7">
        <v>0.87258063735995683</v>
      </c>
      <c r="I3005" s="7">
        <v>30.462522563066834</v>
      </c>
      <c r="J3005" s="7">
        <v>15.766986413546821</v>
      </c>
      <c r="K3005" s="7">
        <v>34.910839478667505</v>
      </c>
      <c r="L3005" s="7">
        <v>0.87258063735995683</v>
      </c>
      <c r="M3005" s="7" t="s">
        <v>684</v>
      </c>
      <c r="N3005" s="7" t="s">
        <v>722</v>
      </c>
      <c r="O3005" s="7" t="s">
        <v>686</v>
      </c>
    </row>
    <row r="3006" spans="2:15" ht="15">
      <c r="B3006" s="6" t="s">
        <v>631</v>
      </c>
      <c r="C3006" s="7" t="s">
        <v>693</v>
      </c>
      <c r="D3006" s="7" t="s">
        <v>661</v>
      </c>
      <c r="E3006" s="7">
        <v>30.437703366379807</v>
      </c>
      <c r="F3006" s="7">
        <v>15.760292500284713</v>
      </c>
      <c r="G3006" s="7">
        <v>34.885119807038691</v>
      </c>
      <c r="H3006" s="7">
        <v>0.8725125077609297</v>
      </c>
      <c r="I3006" s="7">
        <v>30.437703366379807</v>
      </c>
      <c r="J3006" s="7">
        <v>15.760292500284713</v>
      </c>
      <c r="K3006" s="7">
        <v>34.885119807038691</v>
      </c>
      <c r="L3006" s="7">
        <v>0.8725125077609297</v>
      </c>
      <c r="M3006" s="7" t="s">
        <v>684</v>
      </c>
      <c r="N3006" s="7" t="s">
        <v>722</v>
      </c>
      <c r="O3006" s="7" t="s">
        <v>686</v>
      </c>
    </row>
    <row r="3007" spans="2:15" ht="15">
      <c r="B3007" s="6" t="s">
        <v>631</v>
      </c>
      <c r="C3007" s="7" t="s">
        <v>694</v>
      </c>
      <c r="D3007" s="7" t="s">
        <v>661</v>
      </c>
      <c r="E3007" s="7">
        <v>30.411096660576852</v>
      </c>
      <c r="F3007" s="7">
        <v>15.753117629372987</v>
      </c>
      <c r="G3007" s="7">
        <v>34.857548023798898</v>
      </c>
      <c r="H3007" s="7">
        <v>0.87243935344545054</v>
      </c>
      <c r="I3007" s="7">
        <v>30.411096660576852</v>
      </c>
      <c r="J3007" s="7">
        <v>15.753117629372987</v>
      </c>
      <c r="K3007" s="7">
        <v>34.857548023798898</v>
      </c>
      <c r="L3007" s="7">
        <v>0.87243935344545054</v>
      </c>
      <c r="M3007" s="7" t="s">
        <v>684</v>
      </c>
      <c r="N3007" s="7" t="s">
        <v>722</v>
      </c>
      <c r="O3007" s="7" t="s">
        <v>686</v>
      </c>
    </row>
    <row r="3008" spans="2:15" ht="15">
      <c r="B3008" s="6" t="s">
        <v>631</v>
      </c>
      <c r="C3008" s="7" t="s">
        <v>695</v>
      </c>
      <c r="D3008" s="7" t="s">
        <v>661</v>
      </c>
      <c r="E3008" s="7">
        <v>30.386448514696554</v>
      </c>
      <c r="F3008" s="7">
        <v>15.746472069468354</v>
      </c>
      <c r="G3008" s="7">
        <v>34.832006094664976</v>
      </c>
      <c r="H3008" s="7">
        <v>0.87237147444547203</v>
      </c>
      <c r="I3008" s="7">
        <v>30.386448514696554</v>
      </c>
      <c r="J3008" s="7">
        <v>15.746472069468354</v>
      </c>
      <c r="K3008" s="7">
        <v>34.832006094664976</v>
      </c>
      <c r="L3008" s="7">
        <v>0.87237147444547203</v>
      </c>
      <c r="M3008" s="7" t="s">
        <v>684</v>
      </c>
      <c r="N3008" s="7" t="s">
        <v>722</v>
      </c>
      <c r="O3008" s="7" t="s">
        <v>686</v>
      </c>
    </row>
    <row r="3009" spans="2:15" ht="15">
      <c r="B3009" s="6" t="s">
        <v>631</v>
      </c>
      <c r="C3009" s="7" t="s">
        <v>696</v>
      </c>
      <c r="D3009" s="7" t="s">
        <v>661</v>
      </c>
      <c r="E3009" s="7">
        <v>30.361654025272195</v>
      </c>
      <c r="F3009" s="7">
        <v>15.739788333688729</v>
      </c>
      <c r="G3009" s="7">
        <v>34.806312795598345</v>
      </c>
      <c r="H3009" s="7">
        <v>0.87230308489073205</v>
      </c>
      <c r="I3009" s="7">
        <v>30.361654025272195</v>
      </c>
      <c r="J3009" s="7">
        <v>15.739788333688729</v>
      </c>
      <c r="K3009" s="7">
        <v>34.806312795598345</v>
      </c>
      <c r="L3009" s="7">
        <v>0.87230308489073205</v>
      </c>
      <c r="M3009" s="7" t="s">
        <v>684</v>
      </c>
      <c r="N3009" s="7" t="s">
        <v>722</v>
      </c>
      <c r="O3009" s="7" t="s">
        <v>686</v>
      </c>
    </row>
    <row r="3010" spans="2:15" ht="15">
      <c r="B3010" s="6" t="s">
        <v>631</v>
      </c>
      <c r="C3010" s="7" t="s">
        <v>697</v>
      </c>
      <c r="D3010" s="7" t="s">
        <v>661</v>
      </c>
      <c r="E3010" s="7">
        <v>30.338026100596593</v>
      </c>
      <c r="F3010" s="7">
        <v>15.733419555669279</v>
      </c>
      <c r="G3010" s="7">
        <v>34.781828457420488</v>
      </c>
      <c r="H3010" s="7">
        <v>0.87223781629927977</v>
      </c>
      <c r="I3010" s="7">
        <v>30.338026100596593</v>
      </c>
      <c r="J3010" s="7">
        <v>15.733419555669279</v>
      </c>
      <c r="K3010" s="7">
        <v>34.781828457420488</v>
      </c>
      <c r="L3010" s="7">
        <v>0.87223781629927977</v>
      </c>
      <c r="M3010" s="7" t="s">
        <v>684</v>
      </c>
      <c r="N3010" s="7" t="s">
        <v>722</v>
      </c>
      <c r="O3010" s="7" t="s">
        <v>686</v>
      </c>
    </row>
    <row r="3011" spans="2:15" ht="15">
      <c r="B3011" s="6" t="s">
        <v>631</v>
      </c>
      <c r="C3011" s="7" t="s">
        <v>698</v>
      </c>
      <c r="D3011" s="7" t="s">
        <v>661</v>
      </c>
      <c r="E3011" s="7">
        <v>30.315929949280324</v>
      </c>
      <c r="F3011" s="7">
        <v>15.727463513959293</v>
      </c>
      <c r="G3011" s="7">
        <v>34.758931381290999</v>
      </c>
      <c r="H3011" s="7">
        <v>0.87217669659424224</v>
      </c>
      <c r="I3011" s="7">
        <v>30.315929949280324</v>
      </c>
      <c r="J3011" s="7">
        <v>15.727463513959293</v>
      </c>
      <c r="K3011" s="7">
        <v>34.758931381290999</v>
      </c>
      <c r="L3011" s="7">
        <v>0.87217669659424224</v>
      </c>
      <c r="M3011" s="7" t="s">
        <v>684</v>
      </c>
      <c r="N3011" s="7" t="s">
        <v>722</v>
      </c>
      <c r="O3011" s="7" t="s">
        <v>686</v>
      </c>
    </row>
    <row r="3012" spans="2:15" ht="15">
      <c r="B3012" s="6" t="s">
        <v>631</v>
      </c>
      <c r="C3012" s="7" t="s">
        <v>699</v>
      </c>
      <c r="D3012" s="7" t="s">
        <v>661</v>
      </c>
      <c r="E3012" s="7">
        <v>30.296509039907107</v>
      </c>
      <c r="F3012" s="7">
        <v>15.722231213387996</v>
      </c>
      <c r="G3012" s="7">
        <v>34.738807092068967</v>
      </c>
      <c r="H3012" s="7">
        <v>0.87212289586143976</v>
      </c>
      <c r="I3012" s="7">
        <v>30.296509039907107</v>
      </c>
      <c r="J3012" s="7">
        <v>15.722231213387996</v>
      </c>
      <c r="K3012" s="7">
        <v>34.738807092068967</v>
      </c>
      <c r="L3012" s="7">
        <v>0.87212289586143976</v>
      </c>
      <c r="M3012" s="7" t="s">
        <v>684</v>
      </c>
      <c r="N3012" s="7" t="s">
        <v>722</v>
      </c>
      <c r="O3012" s="7" t="s">
        <v>686</v>
      </c>
    </row>
    <row r="3013" spans="2:15" ht="15">
      <c r="B3013" s="6" t="s">
        <v>631</v>
      </c>
      <c r="C3013" s="7" t="s">
        <v>700</v>
      </c>
      <c r="D3013" s="7" t="s">
        <v>661</v>
      </c>
      <c r="E3013" s="7">
        <v>30.291457934242935</v>
      </c>
      <c r="F3013" s="7">
        <v>15.720880352873603</v>
      </c>
      <c r="G3013" s="7">
        <v>34.733575232634912</v>
      </c>
      <c r="H3013" s="7">
        <v>0.8721088379575086</v>
      </c>
      <c r="I3013" s="7">
        <v>30.291457934242935</v>
      </c>
      <c r="J3013" s="7">
        <v>15.720880352873603</v>
      </c>
      <c r="K3013" s="7">
        <v>34.733575232634912</v>
      </c>
      <c r="L3013" s="7">
        <v>0.8721088379575086</v>
      </c>
      <c r="M3013" s="7" t="s">
        <v>684</v>
      </c>
      <c r="N3013" s="7" t="s">
        <v>722</v>
      </c>
      <c r="O3013" s="7" t="s">
        <v>686</v>
      </c>
    </row>
    <row r="3014" spans="2:15" ht="15">
      <c r="B3014" s="6" t="s">
        <v>631</v>
      </c>
      <c r="C3014" s="7" t="s">
        <v>701</v>
      </c>
      <c r="D3014" s="7" t="s">
        <v>661</v>
      </c>
      <c r="E3014" s="7">
        <v>30.286406828578777</v>
      </c>
      <c r="F3014" s="7">
        <v>15.719529492359204</v>
      </c>
      <c r="G3014" s="7">
        <v>34.728343373200858</v>
      </c>
      <c r="H3014" s="7">
        <v>0.87209477581790351</v>
      </c>
      <c r="I3014" s="7">
        <v>30.286406828578777</v>
      </c>
      <c r="J3014" s="7">
        <v>15.719529492359204</v>
      </c>
      <c r="K3014" s="7">
        <v>34.728343373200858</v>
      </c>
      <c r="L3014" s="7">
        <v>0.87209477581790351</v>
      </c>
      <c r="M3014" s="7" t="s">
        <v>684</v>
      </c>
      <c r="N3014" s="7" t="s">
        <v>722</v>
      </c>
      <c r="O3014" s="7" t="s">
        <v>686</v>
      </c>
    </row>
    <row r="3015" spans="2:15" ht="15">
      <c r="B3015" s="6" t="s">
        <v>584</v>
      </c>
      <c r="C3015" s="7" t="s">
        <v>683</v>
      </c>
      <c r="D3015" s="7">
        <v>33.376771760274274</v>
      </c>
      <c r="E3015" s="7">
        <v>29.239901</v>
      </c>
      <c r="F3015" s="7">
        <v>16.094629000000012</v>
      </c>
      <c r="G3015" s="7">
        <v>33.376771760274274</v>
      </c>
      <c r="H3015" s="7">
        <v>0.87605539595060344</v>
      </c>
      <c r="I3015" s="7">
        <v>29.239901</v>
      </c>
      <c r="J3015" s="7">
        <v>16.094629000000012</v>
      </c>
      <c r="K3015" s="7">
        <v>33.376771760274274</v>
      </c>
      <c r="L3015" s="7">
        <v>0.87605539595060344</v>
      </c>
      <c r="M3015" s="7" t="s">
        <v>684</v>
      </c>
      <c r="N3015" s="7" t="s">
        <v>722</v>
      </c>
      <c r="O3015" s="7" t="s">
        <v>686</v>
      </c>
    </row>
    <row r="3016" spans="2:15" ht="15">
      <c r="B3016" s="6" t="s">
        <v>584</v>
      </c>
      <c r="C3016" s="7" t="s">
        <v>687</v>
      </c>
      <c r="D3016" s="7">
        <v>31.772159099162586</v>
      </c>
      <c r="E3016" s="7">
        <v>29.303239999999999</v>
      </c>
      <c r="F3016" s="7">
        <v>14.162919380622698</v>
      </c>
      <c r="G3016" s="7">
        <v>32.546400106303892</v>
      </c>
      <c r="H3016" s="7">
        <v>0.90035272424258905</v>
      </c>
      <c r="I3016" s="7">
        <v>29.303239999999999</v>
      </c>
      <c r="J3016" s="7">
        <v>14.162919380622698</v>
      </c>
      <c r="K3016" s="7">
        <v>32.546400106303892</v>
      </c>
      <c r="L3016" s="7">
        <v>0.90035272424258905</v>
      </c>
      <c r="M3016" s="7" t="s">
        <v>684</v>
      </c>
      <c r="N3016" s="7" t="s">
        <v>722</v>
      </c>
      <c r="O3016" s="7" t="s">
        <v>686</v>
      </c>
    </row>
    <row r="3017" spans="2:15" ht="15">
      <c r="B3017" s="6" t="s">
        <v>584</v>
      </c>
      <c r="C3017" s="7" t="s">
        <v>688</v>
      </c>
      <c r="D3017" s="7">
        <v>37.282357892795098</v>
      </c>
      <c r="E3017" s="7">
        <v>33.298980999999998</v>
      </c>
      <c r="F3017" s="7">
        <v>16.767590000000006</v>
      </c>
      <c r="G3017" s="7">
        <v>37.282357892795098</v>
      </c>
      <c r="H3017" s="7">
        <v>0.89315651911691729</v>
      </c>
      <c r="I3017" s="7">
        <v>33.298980999999998</v>
      </c>
      <c r="J3017" s="7">
        <v>16.767590000000006</v>
      </c>
      <c r="K3017" s="7">
        <v>37.282357892795098</v>
      </c>
      <c r="L3017" s="7">
        <v>0.89315651911691729</v>
      </c>
      <c r="M3017" s="7" t="s">
        <v>684</v>
      </c>
      <c r="N3017" s="7" t="s">
        <v>722</v>
      </c>
      <c r="O3017" s="7" t="s">
        <v>686</v>
      </c>
    </row>
    <row r="3018" spans="2:15" ht="15">
      <c r="B3018" s="6" t="s">
        <v>584</v>
      </c>
      <c r="C3018" s="7" t="s">
        <v>689</v>
      </c>
      <c r="D3018" s="7">
        <v>31.734152031525909</v>
      </c>
      <c r="E3018" s="7">
        <v>29.606999999999999</v>
      </c>
      <c r="F3018" s="7">
        <v>12.633388454159244</v>
      </c>
      <c r="G3018" s="7">
        <v>32.189702590016019</v>
      </c>
      <c r="H3018" s="7">
        <v>0.91976618663084286</v>
      </c>
      <c r="I3018" s="7">
        <v>29.606999999999999</v>
      </c>
      <c r="J3018" s="7">
        <v>12.633388454159244</v>
      </c>
      <c r="K3018" s="7">
        <v>32.189702590016019</v>
      </c>
      <c r="L3018" s="7">
        <v>0.91976618663084286</v>
      </c>
      <c r="M3018" s="7" t="s">
        <v>684</v>
      </c>
      <c r="N3018" s="7" t="s">
        <v>722</v>
      </c>
      <c r="O3018" s="7" t="s">
        <v>686</v>
      </c>
    </row>
    <row r="3019" spans="2:15" ht="15">
      <c r="B3019" s="6" t="s">
        <v>584</v>
      </c>
      <c r="C3019" s="7" t="s">
        <v>690</v>
      </c>
      <c r="D3019" s="7">
        <v>28.469005469281853</v>
      </c>
      <c r="E3019" s="7">
        <v>27.108000000000001</v>
      </c>
      <c r="F3019" s="7">
        <v>9.0362341972748865</v>
      </c>
      <c r="G3019" s="7">
        <v>28.574414997826292</v>
      </c>
      <c r="H3019" s="7">
        <v>0.94868083920745727</v>
      </c>
      <c r="I3019" s="7">
        <v>27.108000000000001</v>
      </c>
      <c r="J3019" s="7">
        <v>9.0362341972748865</v>
      </c>
      <c r="K3019" s="7">
        <v>28.574414997826292</v>
      </c>
      <c r="L3019" s="7">
        <v>0.94868083920745727</v>
      </c>
      <c r="M3019" s="7" t="s">
        <v>684</v>
      </c>
      <c r="N3019" s="7" t="s">
        <v>722</v>
      </c>
      <c r="O3019" s="7" t="s">
        <v>686</v>
      </c>
    </row>
    <row r="3020" spans="2:15" ht="15">
      <c r="B3020" s="6" t="s">
        <v>584</v>
      </c>
      <c r="C3020" s="7" t="s">
        <v>691</v>
      </c>
      <c r="D3020" s="7">
        <v>28.4492730432607</v>
      </c>
      <c r="E3020" s="7">
        <v>26.734999999999999</v>
      </c>
      <c r="F3020" s="7">
        <v>9.7262999999999984</v>
      </c>
      <c r="G3020" s="7">
        <v>28.4492730432607</v>
      </c>
      <c r="H3020" s="7">
        <v>0.93974281730665199</v>
      </c>
      <c r="I3020" s="7">
        <v>26.734999999999999</v>
      </c>
      <c r="J3020" s="7">
        <v>9.7262999999999984</v>
      </c>
      <c r="K3020" s="7">
        <v>28.4492730432607</v>
      </c>
      <c r="L3020" s="7">
        <v>0.93974281730665199</v>
      </c>
      <c r="M3020" s="7" t="s">
        <v>684</v>
      </c>
      <c r="N3020" s="7" t="s">
        <v>722</v>
      </c>
      <c r="O3020" s="7" t="s">
        <v>686</v>
      </c>
    </row>
    <row r="3021" spans="2:15" ht="15">
      <c r="B3021" s="6" t="s">
        <v>584</v>
      </c>
      <c r="C3021" s="7" t="s">
        <v>692</v>
      </c>
      <c r="D3021" s="7" t="s">
        <v>661</v>
      </c>
      <c r="E3021" s="7">
        <v>24.86547850400969</v>
      </c>
      <c r="F3021" s="7">
        <v>11.113736201360883</v>
      </c>
      <c r="G3021" s="7">
        <v>27.236136906448525</v>
      </c>
      <c r="H3021" s="7">
        <v>0.91295908040917695</v>
      </c>
      <c r="I3021" s="7">
        <v>24.86547850400969</v>
      </c>
      <c r="J3021" s="7">
        <v>11.113736201360883</v>
      </c>
      <c r="K3021" s="7">
        <v>27.236136906448525</v>
      </c>
      <c r="L3021" s="7">
        <v>0.91295908040917695</v>
      </c>
      <c r="M3021" s="7" t="s">
        <v>684</v>
      </c>
      <c r="N3021" s="7" t="s">
        <v>722</v>
      </c>
      <c r="O3021" s="7" t="s">
        <v>686</v>
      </c>
    </row>
    <row r="3022" spans="2:15" ht="15">
      <c r="B3022" s="6" t="s">
        <v>584</v>
      </c>
      <c r="C3022" s="7" t="s">
        <v>693</v>
      </c>
      <c r="D3022" s="7" t="s">
        <v>661</v>
      </c>
      <c r="E3022" s="7">
        <v>24.845219472590664</v>
      </c>
      <c r="F3022" s="7">
        <v>11.104681337170355</v>
      </c>
      <c r="G3022" s="7">
        <v>27.213946392269129</v>
      </c>
      <c r="H3022" s="7">
        <v>0.91295908040917695</v>
      </c>
      <c r="I3022" s="7">
        <v>24.845219472590664</v>
      </c>
      <c r="J3022" s="7">
        <v>11.104681337170355</v>
      </c>
      <c r="K3022" s="7">
        <v>27.213946392269129</v>
      </c>
      <c r="L3022" s="7">
        <v>0.91295908040917695</v>
      </c>
      <c r="M3022" s="7" t="s">
        <v>684</v>
      </c>
      <c r="N3022" s="7" t="s">
        <v>722</v>
      </c>
      <c r="O3022" s="7" t="s">
        <v>686</v>
      </c>
    </row>
    <row r="3023" spans="2:15" ht="15">
      <c r="B3023" s="6" t="s">
        <v>584</v>
      </c>
      <c r="C3023" s="7" t="s">
        <v>694</v>
      </c>
      <c r="D3023" s="7" t="s">
        <v>661</v>
      </c>
      <c r="E3023" s="7">
        <v>24.823501360775193</v>
      </c>
      <c r="F3023" s="7">
        <v>11.094974330507696</v>
      </c>
      <c r="G3023" s="7">
        <v>27.190157689925826</v>
      </c>
      <c r="H3023" s="7">
        <v>0.91295908040917695</v>
      </c>
      <c r="I3023" s="7">
        <v>24.823501360775193</v>
      </c>
      <c r="J3023" s="7">
        <v>11.094974330507696</v>
      </c>
      <c r="K3023" s="7">
        <v>27.190157689925826</v>
      </c>
      <c r="L3023" s="7">
        <v>0.91295908040917695</v>
      </c>
      <c r="M3023" s="7" t="s">
        <v>684</v>
      </c>
      <c r="N3023" s="7" t="s">
        <v>722</v>
      </c>
      <c r="O3023" s="7" t="s">
        <v>686</v>
      </c>
    </row>
    <row r="3024" spans="2:15" ht="15">
      <c r="B3024" s="6" t="s">
        <v>584</v>
      </c>
      <c r="C3024" s="7" t="s">
        <v>695</v>
      </c>
      <c r="D3024" s="7" t="s">
        <v>661</v>
      </c>
      <c r="E3024" s="7">
        <v>24.803381952072865</v>
      </c>
      <c r="F3024" s="7">
        <v>11.085981871311342</v>
      </c>
      <c r="G3024" s="7">
        <v>27.168120110001311</v>
      </c>
      <c r="H3024" s="7">
        <v>0.91295908040917695</v>
      </c>
      <c r="I3024" s="7">
        <v>24.803381952072865</v>
      </c>
      <c r="J3024" s="7">
        <v>11.085981871311342</v>
      </c>
      <c r="K3024" s="7">
        <v>27.168120110001311</v>
      </c>
      <c r="L3024" s="7">
        <v>0.91295908040917695</v>
      </c>
      <c r="M3024" s="7" t="s">
        <v>684</v>
      </c>
      <c r="N3024" s="7" t="s">
        <v>722</v>
      </c>
      <c r="O3024" s="7" t="s">
        <v>686</v>
      </c>
    </row>
    <row r="3025" spans="2:15" ht="15">
      <c r="B3025" s="6" t="s">
        <v>584</v>
      </c>
      <c r="C3025" s="7" t="s">
        <v>696</v>
      </c>
      <c r="D3025" s="7" t="s">
        <v>661</v>
      </c>
      <c r="E3025" s="7">
        <v>24.78314308831748</v>
      </c>
      <c r="F3025" s="7">
        <v>11.076936021147779</v>
      </c>
      <c r="G3025" s="7">
        <v>27.145951686257376</v>
      </c>
      <c r="H3025" s="7">
        <v>0.91295908040917695</v>
      </c>
      <c r="I3025" s="7">
        <v>24.78314308831748</v>
      </c>
      <c r="J3025" s="7">
        <v>11.076936021147779</v>
      </c>
      <c r="K3025" s="7">
        <v>27.145951686257376</v>
      </c>
      <c r="L3025" s="7">
        <v>0.91295908040917695</v>
      </c>
      <c r="M3025" s="7" t="s">
        <v>684</v>
      </c>
      <c r="N3025" s="7" t="s">
        <v>722</v>
      </c>
      <c r="O3025" s="7" t="s">
        <v>686</v>
      </c>
    </row>
    <row r="3026" spans="2:15" ht="15">
      <c r="B3026" s="6" t="s">
        <v>584</v>
      </c>
      <c r="C3026" s="7" t="s">
        <v>697</v>
      </c>
      <c r="D3026" s="7" t="s">
        <v>661</v>
      </c>
      <c r="E3026" s="7">
        <v>24.76385645005897</v>
      </c>
      <c r="F3026" s="7">
        <v>11.068315772404858</v>
      </c>
      <c r="G3026" s="7">
        <v>27.124826272564281</v>
      </c>
      <c r="H3026" s="7">
        <v>0.91295908040917695</v>
      </c>
      <c r="I3026" s="7">
        <v>24.76385645005897</v>
      </c>
      <c r="J3026" s="7">
        <v>11.068315772404858</v>
      </c>
      <c r="K3026" s="7">
        <v>27.124826272564281</v>
      </c>
      <c r="L3026" s="7">
        <v>0.91295908040917695</v>
      </c>
      <c r="M3026" s="7" t="s">
        <v>684</v>
      </c>
      <c r="N3026" s="7" t="s">
        <v>722</v>
      </c>
      <c r="O3026" s="7" t="s">
        <v>686</v>
      </c>
    </row>
    <row r="3027" spans="2:15" ht="15">
      <c r="B3027" s="6" t="s">
        <v>584</v>
      </c>
      <c r="C3027" s="7" t="s">
        <v>698</v>
      </c>
      <c r="D3027" s="7" t="s">
        <v>661</v>
      </c>
      <c r="E3027" s="7">
        <v>24.74582014415428</v>
      </c>
      <c r="F3027" s="7">
        <v>11.060254365268079</v>
      </c>
      <c r="G3027" s="7">
        <v>27.105070397091083</v>
      </c>
      <c r="H3027" s="7">
        <v>0.91295908040917695</v>
      </c>
      <c r="I3027" s="7">
        <v>24.74582014415428</v>
      </c>
      <c r="J3027" s="7">
        <v>11.060254365268079</v>
      </c>
      <c r="K3027" s="7">
        <v>27.105070397091083</v>
      </c>
      <c r="L3027" s="7">
        <v>0.91295908040917695</v>
      </c>
      <c r="M3027" s="7" t="s">
        <v>684</v>
      </c>
      <c r="N3027" s="7" t="s">
        <v>722</v>
      </c>
      <c r="O3027" s="7" t="s">
        <v>686</v>
      </c>
    </row>
    <row r="3028" spans="2:15" ht="15">
      <c r="B3028" s="6" t="s">
        <v>584</v>
      </c>
      <c r="C3028" s="7" t="s">
        <v>699</v>
      </c>
      <c r="D3028" s="7" t="s">
        <v>661</v>
      </c>
      <c r="E3028" s="7">
        <v>24.729967543518587</v>
      </c>
      <c r="F3028" s="7">
        <v>11.053168974912841</v>
      </c>
      <c r="G3028" s="7">
        <v>27.087706419914156</v>
      </c>
      <c r="H3028" s="7">
        <v>0.91295908040917695</v>
      </c>
      <c r="I3028" s="7">
        <v>24.729967543518587</v>
      </c>
      <c r="J3028" s="7">
        <v>11.053168974912841</v>
      </c>
      <c r="K3028" s="7">
        <v>27.087706419914156</v>
      </c>
      <c r="L3028" s="7">
        <v>0.91295908040917695</v>
      </c>
      <c r="M3028" s="7" t="s">
        <v>684</v>
      </c>
      <c r="N3028" s="7" t="s">
        <v>722</v>
      </c>
      <c r="O3028" s="7" t="s">
        <v>686</v>
      </c>
    </row>
    <row r="3029" spans="2:15" ht="15">
      <c r="B3029" s="6" t="s">
        <v>584</v>
      </c>
      <c r="C3029" s="7" t="s">
        <v>700</v>
      </c>
      <c r="D3029" s="7" t="s">
        <v>661</v>
      </c>
      <c r="E3029" s="7">
        <v>24.725844504822302</v>
      </c>
      <c r="F3029" s="7">
        <v>11.051326164431199</v>
      </c>
      <c r="G3029" s="7">
        <v>27.08319029341434</v>
      </c>
      <c r="H3029" s="7">
        <v>0.91295908040917695</v>
      </c>
      <c r="I3029" s="7">
        <v>24.725844504822302</v>
      </c>
      <c r="J3029" s="7">
        <v>11.051326164431199</v>
      </c>
      <c r="K3029" s="7">
        <v>27.08319029341434</v>
      </c>
      <c r="L3029" s="7">
        <v>0.91295908040917695</v>
      </c>
      <c r="M3029" s="7" t="s">
        <v>684</v>
      </c>
      <c r="N3029" s="7" t="s">
        <v>722</v>
      </c>
      <c r="O3029" s="7" t="s">
        <v>686</v>
      </c>
    </row>
    <row r="3030" spans="2:15" ht="15">
      <c r="B3030" s="6" t="s">
        <v>584</v>
      </c>
      <c r="C3030" s="7" t="s">
        <v>701</v>
      </c>
      <c r="D3030" s="7" t="s">
        <v>661</v>
      </c>
      <c r="E3030" s="7">
        <v>24.721721466126031</v>
      </c>
      <c r="F3030" s="7">
        <v>11.049483353949544</v>
      </c>
      <c r="G3030" s="7">
        <v>27.078674166914535</v>
      </c>
      <c r="H3030" s="7">
        <v>0.91295908040917695</v>
      </c>
      <c r="I3030" s="7">
        <v>24.721721466126031</v>
      </c>
      <c r="J3030" s="7">
        <v>11.049483353949544</v>
      </c>
      <c r="K3030" s="7">
        <v>27.078674166914535</v>
      </c>
      <c r="L3030" s="7">
        <v>0.91295908040917695</v>
      </c>
      <c r="M3030" s="7" t="s">
        <v>684</v>
      </c>
      <c r="N3030" s="7" t="s">
        <v>722</v>
      </c>
      <c r="O3030" s="7" t="s">
        <v>686</v>
      </c>
    </row>
    <row r="3031" spans="2:15" ht="15">
      <c r="B3031" s="6" t="s">
        <v>596</v>
      </c>
      <c r="C3031" s="7" t="s">
        <v>683</v>
      </c>
      <c r="D3031" s="7" t="s">
        <v>661</v>
      </c>
      <c r="E3031" s="7" t="s">
        <v>661</v>
      </c>
      <c r="F3031" s="7" t="s">
        <v>661</v>
      </c>
      <c r="G3031" s="7" t="s">
        <v>661</v>
      </c>
      <c r="H3031" s="7" t="s">
        <v>661</v>
      </c>
      <c r="I3031" s="7" t="s">
        <v>661</v>
      </c>
      <c r="J3031" s="7" t="s">
        <v>661</v>
      </c>
      <c r="K3031" s="7" t="s">
        <v>661</v>
      </c>
      <c r="L3031" s="7" t="s">
        <v>661</v>
      </c>
      <c r="M3031" s="7" t="s">
        <v>703</v>
      </c>
      <c r="N3031" s="7" t="s">
        <v>723</v>
      </c>
      <c r="O3031" s="7" t="s">
        <v>686</v>
      </c>
    </row>
    <row r="3032" spans="2:15" ht="15">
      <c r="B3032" s="6" t="s">
        <v>596</v>
      </c>
      <c r="C3032" s="7" t="s">
        <v>687</v>
      </c>
      <c r="D3032" s="7" t="s">
        <v>661</v>
      </c>
      <c r="E3032" s="7" t="s">
        <v>661</v>
      </c>
      <c r="F3032" s="7" t="s">
        <v>661</v>
      </c>
      <c r="G3032" s="7" t="s">
        <v>661</v>
      </c>
      <c r="H3032" s="7" t="s">
        <v>661</v>
      </c>
      <c r="I3032" s="7" t="s">
        <v>661</v>
      </c>
      <c r="J3032" s="7" t="s">
        <v>661</v>
      </c>
      <c r="K3032" s="7" t="s">
        <v>661</v>
      </c>
      <c r="L3032" s="7" t="s">
        <v>661</v>
      </c>
      <c r="M3032" s="7" t="s">
        <v>703</v>
      </c>
      <c r="N3032" s="7" t="s">
        <v>723</v>
      </c>
      <c r="O3032" s="7" t="s">
        <v>686</v>
      </c>
    </row>
    <row r="3033" spans="2:15" ht="15">
      <c r="B3033" s="6" t="s">
        <v>596</v>
      </c>
      <c r="C3033" s="7" t="s">
        <v>688</v>
      </c>
      <c r="D3033" s="7" t="s">
        <v>661</v>
      </c>
      <c r="E3033" s="7" t="s">
        <v>661</v>
      </c>
      <c r="F3033" s="7" t="s">
        <v>661</v>
      </c>
      <c r="G3033" s="7" t="s">
        <v>661</v>
      </c>
      <c r="H3033" s="7" t="s">
        <v>661</v>
      </c>
      <c r="I3033" s="7" t="s">
        <v>661</v>
      </c>
      <c r="J3033" s="7" t="s">
        <v>661</v>
      </c>
      <c r="K3033" s="7" t="s">
        <v>661</v>
      </c>
      <c r="L3033" s="7" t="s">
        <v>661</v>
      </c>
      <c r="M3033" s="7" t="s">
        <v>703</v>
      </c>
      <c r="N3033" s="7" t="s">
        <v>723</v>
      </c>
      <c r="O3033" s="7" t="s">
        <v>686</v>
      </c>
    </row>
    <row r="3034" spans="2:15" ht="15">
      <c r="B3034" s="6" t="s">
        <v>596</v>
      </c>
      <c r="C3034" s="7" t="s">
        <v>689</v>
      </c>
      <c r="D3034" s="7" t="s">
        <v>661</v>
      </c>
      <c r="E3034" s="7" t="s">
        <v>661</v>
      </c>
      <c r="F3034" s="7" t="s">
        <v>661</v>
      </c>
      <c r="G3034" s="7" t="s">
        <v>661</v>
      </c>
      <c r="H3034" s="7" t="s">
        <v>661</v>
      </c>
      <c r="I3034" s="7" t="s">
        <v>661</v>
      </c>
      <c r="J3034" s="7" t="s">
        <v>661</v>
      </c>
      <c r="K3034" s="7" t="s">
        <v>661</v>
      </c>
      <c r="L3034" s="7" t="s">
        <v>661</v>
      </c>
      <c r="M3034" s="7" t="s">
        <v>703</v>
      </c>
      <c r="N3034" s="7" t="s">
        <v>723</v>
      </c>
      <c r="O3034" s="7" t="s">
        <v>686</v>
      </c>
    </row>
    <row r="3035" spans="2:15" ht="15">
      <c r="B3035" s="6" t="s">
        <v>596</v>
      </c>
      <c r="C3035" s="7" t="s">
        <v>690</v>
      </c>
      <c r="D3035" s="7" t="s">
        <v>661</v>
      </c>
      <c r="E3035" s="7" t="s">
        <v>661</v>
      </c>
      <c r="F3035" s="7" t="s">
        <v>661</v>
      </c>
      <c r="G3035" s="7" t="s">
        <v>661</v>
      </c>
      <c r="H3035" s="7" t="s">
        <v>661</v>
      </c>
      <c r="I3035" s="7" t="s">
        <v>661</v>
      </c>
      <c r="J3035" s="7" t="s">
        <v>661</v>
      </c>
      <c r="K3035" s="7" t="s">
        <v>661</v>
      </c>
      <c r="L3035" s="7" t="s">
        <v>661</v>
      </c>
      <c r="M3035" s="7" t="s">
        <v>703</v>
      </c>
      <c r="N3035" s="7" t="s">
        <v>723</v>
      </c>
      <c r="O3035" s="7" t="s">
        <v>686</v>
      </c>
    </row>
    <row r="3036" spans="2:15" ht="15">
      <c r="B3036" s="6" t="s">
        <v>596</v>
      </c>
      <c r="C3036" s="7" t="s">
        <v>691</v>
      </c>
      <c r="D3036" s="7" t="s">
        <v>661</v>
      </c>
      <c r="E3036" s="7" t="s">
        <v>661</v>
      </c>
      <c r="F3036" s="7" t="s">
        <v>661</v>
      </c>
      <c r="G3036" s="7" t="s">
        <v>661</v>
      </c>
      <c r="H3036" s="7" t="s">
        <v>661</v>
      </c>
      <c r="I3036" s="7" t="s">
        <v>661</v>
      </c>
      <c r="J3036" s="7" t="s">
        <v>661</v>
      </c>
      <c r="K3036" s="7" t="s">
        <v>661</v>
      </c>
      <c r="L3036" s="7" t="s">
        <v>661</v>
      </c>
      <c r="M3036" s="7" t="s">
        <v>703</v>
      </c>
      <c r="N3036" s="7" t="s">
        <v>723</v>
      </c>
      <c r="O3036" s="7" t="s">
        <v>686</v>
      </c>
    </row>
    <row r="3037" spans="2:15" ht="15">
      <c r="B3037" s="6" t="s">
        <v>596</v>
      </c>
      <c r="C3037" s="7" t="s">
        <v>692</v>
      </c>
      <c r="D3037" s="7" t="s">
        <v>661</v>
      </c>
      <c r="E3037" s="7" t="s">
        <v>661</v>
      </c>
      <c r="F3037" s="7" t="s">
        <v>661</v>
      </c>
      <c r="G3037" s="7" t="s">
        <v>661</v>
      </c>
      <c r="H3037" s="7" t="s">
        <v>661</v>
      </c>
      <c r="I3037" s="7" t="s">
        <v>661</v>
      </c>
      <c r="J3037" s="7" t="s">
        <v>661</v>
      </c>
      <c r="K3037" s="7" t="s">
        <v>661</v>
      </c>
      <c r="L3037" s="7" t="s">
        <v>661</v>
      </c>
      <c r="M3037" s="7" t="s">
        <v>703</v>
      </c>
      <c r="N3037" s="7" t="s">
        <v>723</v>
      </c>
      <c r="O3037" s="7" t="s">
        <v>686</v>
      </c>
    </row>
    <row r="3038" spans="2:15" ht="15">
      <c r="B3038" s="6" t="s">
        <v>596</v>
      </c>
      <c r="C3038" s="7" t="s">
        <v>693</v>
      </c>
      <c r="D3038" s="7" t="s">
        <v>661</v>
      </c>
      <c r="E3038" s="7" t="s">
        <v>661</v>
      </c>
      <c r="F3038" s="7" t="s">
        <v>661</v>
      </c>
      <c r="G3038" s="7" t="s">
        <v>661</v>
      </c>
      <c r="H3038" s="7" t="s">
        <v>661</v>
      </c>
      <c r="I3038" s="7" t="s">
        <v>661</v>
      </c>
      <c r="J3038" s="7" t="s">
        <v>661</v>
      </c>
      <c r="K3038" s="7" t="s">
        <v>661</v>
      </c>
      <c r="L3038" s="7" t="s">
        <v>661</v>
      </c>
      <c r="M3038" s="7" t="s">
        <v>703</v>
      </c>
      <c r="N3038" s="7" t="s">
        <v>723</v>
      </c>
      <c r="O3038" s="7" t="s">
        <v>686</v>
      </c>
    </row>
    <row r="3039" spans="2:15" ht="15">
      <c r="B3039" s="6" t="s">
        <v>596</v>
      </c>
      <c r="C3039" s="7" t="s">
        <v>694</v>
      </c>
      <c r="D3039" s="7" t="s">
        <v>661</v>
      </c>
      <c r="E3039" s="7" t="s">
        <v>661</v>
      </c>
      <c r="F3039" s="7" t="s">
        <v>661</v>
      </c>
      <c r="G3039" s="7" t="s">
        <v>661</v>
      </c>
      <c r="H3039" s="7">
        <v>0.95</v>
      </c>
      <c r="I3039" s="7" t="s">
        <v>661</v>
      </c>
      <c r="J3039" s="7" t="s">
        <v>661</v>
      </c>
      <c r="K3039" s="7" t="s">
        <v>661</v>
      </c>
      <c r="L3039" s="7">
        <v>0.95</v>
      </c>
      <c r="M3039" s="7" t="s">
        <v>703</v>
      </c>
      <c r="N3039" s="7" t="s">
        <v>723</v>
      </c>
      <c r="O3039" s="7" t="s">
        <v>686</v>
      </c>
    </row>
    <row r="3040" spans="2:15" ht="15">
      <c r="B3040" s="6" t="s">
        <v>596</v>
      </c>
      <c r="C3040" s="7" t="s">
        <v>695</v>
      </c>
      <c r="D3040" s="7" t="s">
        <v>661</v>
      </c>
      <c r="E3040" s="7" t="s">
        <v>661</v>
      </c>
      <c r="F3040" s="7" t="s">
        <v>661</v>
      </c>
      <c r="G3040" s="7" t="s">
        <v>661</v>
      </c>
      <c r="H3040" s="7">
        <v>0.95</v>
      </c>
      <c r="I3040" s="7" t="s">
        <v>661</v>
      </c>
      <c r="J3040" s="7" t="s">
        <v>661</v>
      </c>
      <c r="K3040" s="7" t="s">
        <v>661</v>
      </c>
      <c r="L3040" s="7">
        <v>0.95</v>
      </c>
      <c r="M3040" s="7" t="s">
        <v>703</v>
      </c>
      <c r="N3040" s="7" t="s">
        <v>723</v>
      </c>
      <c r="O3040" s="7" t="s">
        <v>686</v>
      </c>
    </row>
    <row r="3041" spans="2:15" ht="15">
      <c r="B3041" s="6" t="s">
        <v>596</v>
      </c>
      <c r="C3041" s="7" t="s">
        <v>696</v>
      </c>
      <c r="D3041" s="7" t="s">
        <v>661</v>
      </c>
      <c r="E3041" s="7" t="s">
        <v>661</v>
      </c>
      <c r="F3041" s="7" t="s">
        <v>661</v>
      </c>
      <c r="G3041" s="7" t="s">
        <v>661</v>
      </c>
      <c r="H3041" s="7">
        <v>0.95</v>
      </c>
      <c r="I3041" s="7" t="s">
        <v>661</v>
      </c>
      <c r="J3041" s="7" t="s">
        <v>661</v>
      </c>
      <c r="K3041" s="7" t="s">
        <v>661</v>
      </c>
      <c r="L3041" s="7">
        <v>0.95</v>
      </c>
      <c r="M3041" s="7" t="s">
        <v>703</v>
      </c>
      <c r="N3041" s="7" t="s">
        <v>723</v>
      </c>
      <c r="O3041" s="7" t="s">
        <v>686</v>
      </c>
    </row>
    <row r="3042" spans="2:15" ht="15">
      <c r="B3042" s="6" t="s">
        <v>596</v>
      </c>
      <c r="C3042" s="7" t="s">
        <v>697</v>
      </c>
      <c r="D3042" s="7" t="s">
        <v>661</v>
      </c>
      <c r="E3042" s="7" t="s">
        <v>661</v>
      </c>
      <c r="F3042" s="7" t="s">
        <v>661</v>
      </c>
      <c r="G3042" s="7" t="s">
        <v>661</v>
      </c>
      <c r="H3042" s="7">
        <v>0.95</v>
      </c>
      <c r="I3042" s="7" t="s">
        <v>661</v>
      </c>
      <c r="J3042" s="7" t="s">
        <v>661</v>
      </c>
      <c r="K3042" s="7" t="s">
        <v>661</v>
      </c>
      <c r="L3042" s="7">
        <v>0.95</v>
      </c>
      <c r="M3042" s="7" t="s">
        <v>703</v>
      </c>
      <c r="N3042" s="7" t="s">
        <v>723</v>
      </c>
      <c r="O3042" s="7" t="s">
        <v>686</v>
      </c>
    </row>
    <row r="3043" spans="2:15" ht="15">
      <c r="B3043" s="6" t="s">
        <v>596</v>
      </c>
      <c r="C3043" s="7" t="s">
        <v>698</v>
      </c>
      <c r="D3043" s="7" t="s">
        <v>661</v>
      </c>
      <c r="E3043" s="7" t="s">
        <v>661</v>
      </c>
      <c r="F3043" s="7" t="s">
        <v>661</v>
      </c>
      <c r="G3043" s="7" t="s">
        <v>661</v>
      </c>
      <c r="H3043" s="7">
        <v>0.95</v>
      </c>
      <c r="I3043" s="7" t="s">
        <v>661</v>
      </c>
      <c r="J3043" s="7" t="s">
        <v>661</v>
      </c>
      <c r="K3043" s="7" t="s">
        <v>661</v>
      </c>
      <c r="L3043" s="7">
        <v>0.95</v>
      </c>
      <c r="M3043" s="7" t="s">
        <v>703</v>
      </c>
      <c r="N3043" s="7" t="s">
        <v>723</v>
      </c>
      <c r="O3043" s="7" t="s">
        <v>686</v>
      </c>
    </row>
    <row r="3044" spans="2:15" ht="15">
      <c r="B3044" s="6" t="s">
        <v>596</v>
      </c>
      <c r="C3044" s="7" t="s">
        <v>699</v>
      </c>
      <c r="D3044" s="7" t="s">
        <v>661</v>
      </c>
      <c r="E3044" s="7" t="s">
        <v>661</v>
      </c>
      <c r="F3044" s="7" t="s">
        <v>661</v>
      </c>
      <c r="G3044" s="7" t="s">
        <v>661</v>
      </c>
      <c r="H3044" s="7">
        <v>0.95</v>
      </c>
      <c r="I3044" s="7" t="s">
        <v>661</v>
      </c>
      <c r="J3044" s="7" t="s">
        <v>661</v>
      </c>
      <c r="K3044" s="7" t="s">
        <v>661</v>
      </c>
      <c r="L3044" s="7">
        <v>0.95</v>
      </c>
      <c r="M3044" s="7" t="s">
        <v>703</v>
      </c>
      <c r="N3044" s="7" t="s">
        <v>723</v>
      </c>
      <c r="O3044" s="7" t="s">
        <v>686</v>
      </c>
    </row>
    <row r="3045" spans="2:15" ht="15">
      <c r="B3045" s="6" t="s">
        <v>596</v>
      </c>
      <c r="C3045" s="7" t="s">
        <v>700</v>
      </c>
      <c r="D3045" s="7" t="s">
        <v>661</v>
      </c>
      <c r="E3045" s="7" t="s">
        <v>661</v>
      </c>
      <c r="F3045" s="7" t="s">
        <v>661</v>
      </c>
      <c r="G3045" s="7" t="s">
        <v>661</v>
      </c>
      <c r="H3045" s="7">
        <v>0.95</v>
      </c>
      <c r="I3045" s="7" t="s">
        <v>661</v>
      </c>
      <c r="J3045" s="7" t="s">
        <v>661</v>
      </c>
      <c r="K3045" s="7" t="s">
        <v>661</v>
      </c>
      <c r="L3045" s="7">
        <v>0.95</v>
      </c>
      <c r="M3045" s="7" t="s">
        <v>703</v>
      </c>
      <c r="N3045" s="7" t="s">
        <v>723</v>
      </c>
      <c r="O3045" s="7" t="s">
        <v>686</v>
      </c>
    </row>
    <row r="3046" spans="2:15" ht="15">
      <c r="B3046" s="6" t="s">
        <v>596</v>
      </c>
      <c r="C3046" s="7" t="s">
        <v>701</v>
      </c>
      <c r="D3046" s="7" t="s">
        <v>661</v>
      </c>
      <c r="E3046" s="7" t="s">
        <v>661</v>
      </c>
      <c r="F3046" s="7" t="s">
        <v>661</v>
      </c>
      <c r="G3046" s="7" t="s">
        <v>661</v>
      </c>
      <c r="H3046" s="7">
        <v>0.95</v>
      </c>
      <c r="I3046" s="7" t="s">
        <v>661</v>
      </c>
      <c r="J3046" s="7" t="s">
        <v>661</v>
      </c>
      <c r="K3046" s="7" t="s">
        <v>661</v>
      </c>
      <c r="L3046" s="7">
        <v>0.95</v>
      </c>
      <c r="M3046" s="7" t="s">
        <v>703</v>
      </c>
      <c r="N3046" s="7" t="s">
        <v>723</v>
      </c>
      <c r="O3046" s="7" t="s">
        <v>686</v>
      </c>
    </row>
    <row r="3047" spans="2:15" ht="15">
      <c r="B3047" s="6" t="s">
        <v>631</v>
      </c>
      <c r="C3047" s="7" t="s">
        <v>683</v>
      </c>
      <c r="D3047" s="7" t="s">
        <v>661</v>
      </c>
      <c r="E3047" s="7" t="s">
        <v>661</v>
      </c>
      <c r="F3047" s="7" t="s">
        <v>661</v>
      </c>
      <c r="G3047" s="7" t="s">
        <v>661</v>
      </c>
      <c r="H3047" s="7" t="s">
        <v>661</v>
      </c>
      <c r="I3047" s="7" t="s">
        <v>661</v>
      </c>
      <c r="J3047" s="7" t="s">
        <v>661</v>
      </c>
      <c r="K3047" s="7" t="s">
        <v>661</v>
      </c>
      <c r="L3047" s="7" t="s">
        <v>661</v>
      </c>
      <c r="M3047" s="7" t="s">
        <v>684</v>
      </c>
      <c r="N3047" s="7" t="s">
        <v>723</v>
      </c>
      <c r="O3047" s="7" t="s">
        <v>686</v>
      </c>
    </row>
    <row r="3048" spans="2:15" ht="15">
      <c r="B3048" s="6" t="s">
        <v>631</v>
      </c>
      <c r="C3048" s="7" t="s">
        <v>687</v>
      </c>
      <c r="D3048" s="7" t="s">
        <v>661</v>
      </c>
      <c r="E3048" s="7" t="s">
        <v>661</v>
      </c>
      <c r="F3048" s="7" t="s">
        <v>661</v>
      </c>
      <c r="G3048" s="7" t="s">
        <v>661</v>
      </c>
      <c r="H3048" s="7" t="s">
        <v>661</v>
      </c>
      <c r="I3048" s="7" t="s">
        <v>661</v>
      </c>
      <c r="J3048" s="7" t="s">
        <v>661</v>
      </c>
      <c r="K3048" s="7" t="s">
        <v>661</v>
      </c>
      <c r="L3048" s="7" t="s">
        <v>661</v>
      </c>
      <c r="M3048" s="7" t="s">
        <v>684</v>
      </c>
      <c r="N3048" s="7" t="s">
        <v>723</v>
      </c>
      <c r="O3048" s="7" t="s">
        <v>686</v>
      </c>
    </row>
    <row r="3049" spans="2:15" ht="15">
      <c r="B3049" s="6" t="s">
        <v>631</v>
      </c>
      <c r="C3049" s="7" t="s">
        <v>688</v>
      </c>
      <c r="D3049" s="7" t="s">
        <v>661</v>
      </c>
      <c r="E3049" s="7" t="s">
        <v>661</v>
      </c>
      <c r="F3049" s="7" t="s">
        <v>661</v>
      </c>
      <c r="G3049" s="7" t="s">
        <v>661</v>
      </c>
      <c r="H3049" s="7" t="s">
        <v>661</v>
      </c>
      <c r="I3049" s="7" t="s">
        <v>661</v>
      </c>
      <c r="J3049" s="7" t="s">
        <v>661</v>
      </c>
      <c r="K3049" s="7" t="s">
        <v>661</v>
      </c>
      <c r="L3049" s="7" t="s">
        <v>661</v>
      </c>
      <c r="M3049" s="7" t="s">
        <v>684</v>
      </c>
      <c r="N3049" s="7" t="s">
        <v>723</v>
      </c>
      <c r="O3049" s="7" t="s">
        <v>686</v>
      </c>
    </row>
    <row r="3050" spans="2:15" ht="15">
      <c r="B3050" s="6" t="s">
        <v>631</v>
      </c>
      <c r="C3050" s="7" t="s">
        <v>689</v>
      </c>
      <c r="D3050" s="7" t="s">
        <v>661</v>
      </c>
      <c r="E3050" s="7" t="s">
        <v>661</v>
      </c>
      <c r="F3050" s="7" t="s">
        <v>661</v>
      </c>
      <c r="G3050" s="7" t="s">
        <v>661</v>
      </c>
      <c r="H3050" s="7" t="s">
        <v>661</v>
      </c>
      <c r="I3050" s="7" t="s">
        <v>661</v>
      </c>
      <c r="J3050" s="7" t="s">
        <v>661</v>
      </c>
      <c r="K3050" s="7" t="s">
        <v>661</v>
      </c>
      <c r="L3050" s="7" t="s">
        <v>661</v>
      </c>
      <c r="M3050" s="7" t="s">
        <v>684</v>
      </c>
      <c r="N3050" s="7" t="s">
        <v>723</v>
      </c>
      <c r="O3050" s="7" t="s">
        <v>686</v>
      </c>
    </row>
    <row r="3051" spans="2:15" ht="15">
      <c r="B3051" s="6" t="s">
        <v>631</v>
      </c>
      <c r="C3051" s="7" t="s">
        <v>690</v>
      </c>
      <c r="D3051" s="7" t="s">
        <v>661</v>
      </c>
      <c r="E3051" s="7" t="s">
        <v>661</v>
      </c>
      <c r="F3051" s="7" t="s">
        <v>661</v>
      </c>
      <c r="G3051" s="7" t="s">
        <v>661</v>
      </c>
      <c r="H3051" s="7" t="s">
        <v>661</v>
      </c>
      <c r="I3051" s="7" t="s">
        <v>661</v>
      </c>
      <c r="J3051" s="7" t="s">
        <v>661</v>
      </c>
      <c r="K3051" s="7" t="s">
        <v>661</v>
      </c>
      <c r="L3051" s="7" t="s">
        <v>661</v>
      </c>
      <c r="M3051" s="7" t="s">
        <v>684</v>
      </c>
      <c r="N3051" s="7" t="s">
        <v>723</v>
      </c>
      <c r="O3051" s="7" t="s">
        <v>686</v>
      </c>
    </row>
    <row r="3052" spans="2:15" ht="15">
      <c r="B3052" s="6" t="s">
        <v>631</v>
      </c>
      <c r="C3052" s="7" t="s">
        <v>691</v>
      </c>
      <c r="D3052" s="7" t="s">
        <v>661</v>
      </c>
      <c r="E3052" s="7" t="s">
        <v>661</v>
      </c>
      <c r="F3052" s="7" t="s">
        <v>661</v>
      </c>
      <c r="G3052" s="7" t="s">
        <v>661</v>
      </c>
      <c r="H3052" s="7" t="s">
        <v>661</v>
      </c>
      <c r="I3052" s="7" t="s">
        <v>661</v>
      </c>
      <c r="J3052" s="7" t="s">
        <v>661</v>
      </c>
      <c r="K3052" s="7" t="s">
        <v>661</v>
      </c>
      <c r="L3052" s="7" t="s">
        <v>661</v>
      </c>
      <c r="M3052" s="7" t="s">
        <v>684</v>
      </c>
      <c r="N3052" s="7" t="s">
        <v>723</v>
      </c>
      <c r="O3052" s="7" t="s">
        <v>686</v>
      </c>
    </row>
    <row r="3053" spans="2:15" ht="15">
      <c r="B3053" s="6" t="s">
        <v>631</v>
      </c>
      <c r="C3053" s="7" t="s">
        <v>692</v>
      </c>
      <c r="D3053" s="7" t="s">
        <v>661</v>
      </c>
      <c r="E3053" s="7" t="s">
        <v>661</v>
      </c>
      <c r="F3053" s="7" t="s">
        <v>661</v>
      </c>
      <c r="G3053" s="7" t="s">
        <v>661</v>
      </c>
      <c r="H3053" s="7" t="s">
        <v>661</v>
      </c>
      <c r="I3053" s="7" t="s">
        <v>661</v>
      </c>
      <c r="J3053" s="7" t="s">
        <v>661</v>
      </c>
      <c r="K3053" s="7" t="s">
        <v>661</v>
      </c>
      <c r="L3053" s="7" t="s">
        <v>661</v>
      </c>
      <c r="M3053" s="7" t="s">
        <v>684</v>
      </c>
      <c r="N3053" s="7" t="s">
        <v>723</v>
      </c>
      <c r="O3053" s="7" t="s">
        <v>686</v>
      </c>
    </row>
    <row r="3054" spans="2:15" ht="15">
      <c r="B3054" s="6" t="s">
        <v>631</v>
      </c>
      <c r="C3054" s="7" t="s">
        <v>693</v>
      </c>
      <c r="D3054" s="7" t="s">
        <v>661</v>
      </c>
      <c r="E3054" s="7" t="s">
        <v>661</v>
      </c>
      <c r="F3054" s="7" t="s">
        <v>661</v>
      </c>
      <c r="G3054" s="7" t="s">
        <v>661</v>
      </c>
      <c r="H3054" s="7" t="s">
        <v>661</v>
      </c>
      <c r="I3054" s="7" t="s">
        <v>661</v>
      </c>
      <c r="J3054" s="7" t="s">
        <v>661</v>
      </c>
      <c r="K3054" s="7" t="s">
        <v>661</v>
      </c>
      <c r="L3054" s="7" t="s">
        <v>661</v>
      </c>
      <c r="M3054" s="7" t="s">
        <v>684</v>
      </c>
      <c r="N3054" s="7" t="s">
        <v>723</v>
      </c>
      <c r="O3054" s="7" t="s">
        <v>686</v>
      </c>
    </row>
    <row r="3055" spans="2:15" ht="15">
      <c r="B3055" s="6" t="s">
        <v>631</v>
      </c>
      <c r="C3055" s="7" t="s">
        <v>694</v>
      </c>
      <c r="D3055" s="7" t="s">
        <v>661</v>
      </c>
      <c r="E3055" s="7" t="s">
        <v>661</v>
      </c>
      <c r="F3055" s="7" t="s">
        <v>661</v>
      </c>
      <c r="G3055" s="7" t="s">
        <v>661</v>
      </c>
      <c r="H3055" s="7" t="s">
        <v>661</v>
      </c>
      <c r="I3055" s="7" t="s">
        <v>661</v>
      </c>
      <c r="J3055" s="7" t="s">
        <v>661</v>
      </c>
      <c r="K3055" s="7" t="s">
        <v>661</v>
      </c>
      <c r="L3055" s="7" t="s">
        <v>661</v>
      </c>
      <c r="M3055" s="7" t="s">
        <v>684</v>
      </c>
      <c r="N3055" s="7" t="s">
        <v>723</v>
      </c>
      <c r="O3055" s="7" t="s">
        <v>686</v>
      </c>
    </row>
    <row r="3056" spans="2:15" ht="15">
      <c r="B3056" s="6" t="s">
        <v>631</v>
      </c>
      <c r="C3056" s="7" t="s">
        <v>695</v>
      </c>
      <c r="D3056" s="7" t="s">
        <v>661</v>
      </c>
      <c r="E3056" s="7" t="s">
        <v>661</v>
      </c>
      <c r="F3056" s="7" t="s">
        <v>661</v>
      </c>
      <c r="G3056" s="7" t="s">
        <v>661</v>
      </c>
      <c r="H3056" s="7" t="s">
        <v>661</v>
      </c>
      <c r="I3056" s="7" t="s">
        <v>661</v>
      </c>
      <c r="J3056" s="7" t="s">
        <v>661</v>
      </c>
      <c r="K3056" s="7" t="s">
        <v>661</v>
      </c>
      <c r="L3056" s="7" t="s">
        <v>661</v>
      </c>
      <c r="M3056" s="7" t="s">
        <v>684</v>
      </c>
      <c r="N3056" s="7" t="s">
        <v>723</v>
      </c>
      <c r="O3056" s="7" t="s">
        <v>686</v>
      </c>
    </row>
    <row r="3057" spans="2:15" ht="15">
      <c r="B3057" s="6" t="s">
        <v>631</v>
      </c>
      <c r="C3057" s="7" t="s">
        <v>696</v>
      </c>
      <c r="D3057" s="7" t="s">
        <v>661</v>
      </c>
      <c r="E3057" s="7" t="s">
        <v>661</v>
      </c>
      <c r="F3057" s="7" t="s">
        <v>661</v>
      </c>
      <c r="G3057" s="7" t="s">
        <v>661</v>
      </c>
      <c r="H3057" s="7" t="s">
        <v>661</v>
      </c>
      <c r="I3057" s="7" t="s">
        <v>661</v>
      </c>
      <c r="J3057" s="7" t="s">
        <v>661</v>
      </c>
      <c r="K3057" s="7" t="s">
        <v>661</v>
      </c>
      <c r="L3057" s="7" t="s">
        <v>661</v>
      </c>
      <c r="M3057" s="7" t="s">
        <v>684</v>
      </c>
      <c r="N3057" s="7" t="s">
        <v>723</v>
      </c>
      <c r="O3057" s="7" t="s">
        <v>686</v>
      </c>
    </row>
    <row r="3058" spans="2:15" ht="15">
      <c r="B3058" s="6" t="s">
        <v>631</v>
      </c>
      <c r="C3058" s="7" t="s">
        <v>697</v>
      </c>
      <c r="D3058" s="7" t="s">
        <v>661</v>
      </c>
      <c r="E3058" s="7" t="s">
        <v>661</v>
      </c>
      <c r="F3058" s="7" t="s">
        <v>661</v>
      </c>
      <c r="G3058" s="7" t="s">
        <v>661</v>
      </c>
      <c r="H3058" s="7" t="s">
        <v>661</v>
      </c>
      <c r="I3058" s="7" t="s">
        <v>661</v>
      </c>
      <c r="J3058" s="7" t="s">
        <v>661</v>
      </c>
      <c r="K3058" s="7" t="s">
        <v>661</v>
      </c>
      <c r="L3058" s="7" t="s">
        <v>661</v>
      </c>
      <c r="M3058" s="7" t="s">
        <v>684</v>
      </c>
      <c r="N3058" s="7" t="s">
        <v>723</v>
      </c>
      <c r="O3058" s="7" t="s">
        <v>686</v>
      </c>
    </row>
    <row r="3059" spans="2:15" ht="15">
      <c r="B3059" s="6" t="s">
        <v>631</v>
      </c>
      <c r="C3059" s="7" t="s">
        <v>698</v>
      </c>
      <c r="D3059" s="7" t="s">
        <v>661</v>
      </c>
      <c r="E3059" s="7" t="s">
        <v>661</v>
      </c>
      <c r="F3059" s="7" t="s">
        <v>661</v>
      </c>
      <c r="G3059" s="7" t="s">
        <v>661</v>
      </c>
      <c r="H3059" s="7" t="s">
        <v>661</v>
      </c>
      <c r="I3059" s="7" t="s">
        <v>661</v>
      </c>
      <c r="J3059" s="7" t="s">
        <v>661</v>
      </c>
      <c r="K3059" s="7" t="s">
        <v>661</v>
      </c>
      <c r="L3059" s="7" t="s">
        <v>661</v>
      </c>
      <c r="M3059" s="7" t="s">
        <v>684</v>
      </c>
      <c r="N3059" s="7" t="s">
        <v>723</v>
      </c>
      <c r="O3059" s="7" t="s">
        <v>686</v>
      </c>
    </row>
    <row r="3060" spans="2:15" ht="15">
      <c r="B3060" s="6" t="s">
        <v>631</v>
      </c>
      <c r="C3060" s="7" t="s">
        <v>699</v>
      </c>
      <c r="D3060" s="7" t="s">
        <v>661</v>
      </c>
      <c r="E3060" s="7" t="s">
        <v>661</v>
      </c>
      <c r="F3060" s="7" t="s">
        <v>661</v>
      </c>
      <c r="G3060" s="7" t="s">
        <v>661</v>
      </c>
      <c r="H3060" s="7" t="s">
        <v>661</v>
      </c>
      <c r="I3060" s="7" t="s">
        <v>661</v>
      </c>
      <c r="J3060" s="7" t="s">
        <v>661</v>
      </c>
      <c r="K3060" s="7" t="s">
        <v>661</v>
      </c>
      <c r="L3060" s="7" t="s">
        <v>661</v>
      </c>
      <c r="M3060" s="7" t="s">
        <v>684</v>
      </c>
      <c r="N3060" s="7" t="s">
        <v>723</v>
      </c>
      <c r="O3060" s="7" t="s">
        <v>686</v>
      </c>
    </row>
    <row r="3061" spans="2:15" ht="15">
      <c r="B3061" s="6" t="s">
        <v>631</v>
      </c>
      <c r="C3061" s="7" t="s">
        <v>700</v>
      </c>
      <c r="D3061" s="7" t="s">
        <v>661</v>
      </c>
      <c r="E3061" s="7" t="s">
        <v>661</v>
      </c>
      <c r="F3061" s="7" t="s">
        <v>661</v>
      </c>
      <c r="G3061" s="7" t="s">
        <v>661</v>
      </c>
      <c r="H3061" s="7" t="s">
        <v>661</v>
      </c>
      <c r="I3061" s="7" t="s">
        <v>661</v>
      </c>
      <c r="J3061" s="7" t="s">
        <v>661</v>
      </c>
      <c r="K3061" s="7" t="s">
        <v>661</v>
      </c>
      <c r="L3061" s="7" t="s">
        <v>661</v>
      </c>
      <c r="M3061" s="7" t="s">
        <v>684</v>
      </c>
      <c r="N3061" s="7" t="s">
        <v>723</v>
      </c>
      <c r="O3061" s="7" t="s">
        <v>686</v>
      </c>
    </row>
    <row r="3062" spans="2:15" ht="15">
      <c r="B3062" s="6" t="s">
        <v>631</v>
      </c>
      <c r="C3062" s="7" t="s">
        <v>701</v>
      </c>
      <c r="D3062" s="7" t="s">
        <v>661</v>
      </c>
      <c r="E3062" s="7" t="s">
        <v>661</v>
      </c>
      <c r="F3062" s="7" t="s">
        <v>661</v>
      </c>
      <c r="G3062" s="7" t="s">
        <v>661</v>
      </c>
      <c r="H3062" s="7" t="s">
        <v>661</v>
      </c>
      <c r="I3062" s="7" t="s">
        <v>661</v>
      </c>
      <c r="J3062" s="7" t="s">
        <v>661</v>
      </c>
      <c r="K3062" s="7" t="s">
        <v>661</v>
      </c>
      <c r="L3062" s="7" t="s">
        <v>661</v>
      </c>
      <c r="M3062" s="7" t="s">
        <v>684</v>
      </c>
      <c r="N3062" s="7" t="s">
        <v>723</v>
      </c>
      <c r="O3062" s="7" t="s">
        <v>686</v>
      </c>
    </row>
    <row r="3063" spans="2:15" ht="15">
      <c r="B3063" s="6" t="s">
        <v>11</v>
      </c>
      <c r="C3063" s="7" t="s">
        <v>683</v>
      </c>
      <c r="D3063" s="7">
        <v>21.292667000000002</v>
      </c>
      <c r="E3063" s="7">
        <v>21.965</v>
      </c>
      <c r="F3063" s="7">
        <v>11.225784172188531</v>
      </c>
      <c r="G3063" s="7">
        <v>24.667376335568374</v>
      </c>
      <c r="H3063" s="7">
        <v>0.89044735448123991</v>
      </c>
      <c r="I3063" s="7">
        <v>19.269200000000001</v>
      </c>
      <c r="J3063" s="7">
        <v>9.8480255119843072</v>
      </c>
      <c r="K3063" s="7">
        <v>21.639909314151339</v>
      </c>
      <c r="L3063" s="7">
        <v>0.89044735448123991</v>
      </c>
      <c r="M3063" s="7" t="s">
        <v>684</v>
      </c>
      <c r="N3063" s="7" t="s">
        <v>724</v>
      </c>
      <c r="O3063" s="7" t="s">
        <v>686</v>
      </c>
    </row>
    <row r="3064" spans="2:15" ht="15">
      <c r="B3064" s="6" t="s">
        <v>11</v>
      </c>
      <c r="C3064" s="7" t="s">
        <v>687</v>
      </c>
      <c r="D3064" s="7">
        <v>24.9832</v>
      </c>
      <c r="E3064" s="7">
        <v>21.263999999999999</v>
      </c>
      <c r="F3064" s="7">
        <v>10.310386349437502</v>
      </c>
      <c r="G3064" s="7">
        <v>23.631795587188613</v>
      </c>
      <c r="H3064" s="7">
        <v>0.89980466873739151</v>
      </c>
      <c r="I3064" s="7">
        <v>18.567799999999998</v>
      </c>
      <c r="J3064" s="7">
        <v>9.0030658229442118</v>
      </c>
      <c r="K3064" s="7">
        <v>20.635367480427046</v>
      </c>
      <c r="L3064" s="7">
        <v>0.89980466873739151</v>
      </c>
      <c r="M3064" s="7" t="s">
        <v>684</v>
      </c>
      <c r="N3064" s="7" t="s">
        <v>724</v>
      </c>
      <c r="O3064" s="7" t="s">
        <v>686</v>
      </c>
    </row>
    <row r="3065" spans="2:15" ht="15">
      <c r="B3065" s="6" t="s">
        <v>11</v>
      </c>
      <c r="C3065" s="7" t="s">
        <v>688</v>
      </c>
      <c r="D3065" s="7">
        <v>18.98</v>
      </c>
      <c r="E3065" s="7">
        <v>21.116</v>
      </c>
      <c r="F3065" s="7">
        <v>7.0230534436633443</v>
      </c>
      <c r="G3065" s="7">
        <v>22.253285952248749</v>
      </c>
      <c r="H3065" s="7">
        <v>0.94889357218124348</v>
      </c>
      <c r="I3065" s="7">
        <v>18.419699999999999</v>
      </c>
      <c r="J3065" s="7">
        <v>6.1262804279335921</v>
      </c>
      <c r="K3065" s="7">
        <v>19.411766018878399</v>
      </c>
      <c r="L3065" s="7">
        <v>0.94889357218124348</v>
      </c>
      <c r="M3065" s="7" t="s">
        <v>684</v>
      </c>
      <c r="N3065" s="7" t="s">
        <v>724</v>
      </c>
      <c r="O3065" s="7" t="s">
        <v>686</v>
      </c>
    </row>
    <row r="3066" spans="2:15" ht="15">
      <c r="B3066" s="6" t="s">
        <v>11</v>
      </c>
      <c r="C3066" s="7" t="s">
        <v>689</v>
      </c>
      <c r="D3066" s="7">
        <v>17.536999999999999</v>
      </c>
      <c r="E3066" s="7">
        <v>21.51</v>
      </c>
      <c r="F3066" s="7">
        <v>5.6583933333140264</v>
      </c>
      <c r="G3066" s="7">
        <v>22.241796580188677</v>
      </c>
      <c r="H3066" s="7">
        <v>0.96709813537093015</v>
      </c>
      <c r="I3066" s="7">
        <v>18.814399999999999</v>
      </c>
      <c r="J3066" s="7">
        <v>4.9492922143330329</v>
      </c>
      <c r="K3066" s="7">
        <v>19.454488962264147</v>
      </c>
      <c r="L3066" s="7">
        <v>0.96709813537093015</v>
      </c>
      <c r="M3066" s="7" t="s">
        <v>684</v>
      </c>
      <c r="N3066" s="7" t="s">
        <v>724</v>
      </c>
      <c r="O3066" s="7" t="s">
        <v>686</v>
      </c>
    </row>
    <row r="3067" spans="2:15" ht="15">
      <c r="B3067" s="6" t="s">
        <v>11</v>
      </c>
      <c r="C3067" s="7" t="s">
        <v>690</v>
      </c>
      <c r="D3067" s="7">
        <v>21.658999999999999</v>
      </c>
      <c r="E3067" s="7">
        <v>22.300999999999998</v>
      </c>
      <c r="F3067" s="7">
        <v>3.5478988273071228</v>
      </c>
      <c r="G3067" s="7">
        <v>22.581456708742401</v>
      </c>
      <c r="H3067" s="7">
        <v>0.98758022069347617</v>
      </c>
      <c r="I3067" s="7">
        <v>19.797999999999998</v>
      </c>
      <c r="J3067" s="7">
        <v>3.1496928829660722</v>
      </c>
      <c r="K3067" s="7">
        <v>20.046979055633471</v>
      </c>
      <c r="L3067" s="7">
        <v>0.98758022069347617</v>
      </c>
      <c r="M3067" s="7" t="s">
        <v>684</v>
      </c>
      <c r="N3067" s="7" t="s">
        <v>724</v>
      </c>
      <c r="O3067" s="7" t="s">
        <v>686</v>
      </c>
    </row>
    <row r="3068" spans="2:15" ht="15">
      <c r="B3068" s="6" t="s">
        <v>11</v>
      </c>
      <c r="C3068" s="7" t="s">
        <v>691</v>
      </c>
      <c r="D3068" s="7">
        <v>24.047999999999998</v>
      </c>
      <c r="E3068" s="7">
        <v>22.597999999999999</v>
      </c>
      <c r="F3068" s="7">
        <v>4.1092894399945079</v>
      </c>
      <c r="G3068" s="7">
        <v>22.968584277261197</v>
      </c>
      <c r="H3068" s="7">
        <v>0.98386560212907526</v>
      </c>
      <c r="I3068" s="7">
        <v>19.817</v>
      </c>
      <c r="J3068" s="7">
        <v>3.6035838938123326</v>
      </c>
      <c r="K3068" s="7">
        <v>20.14197869822485</v>
      </c>
      <c r="L3068" s="7">
        <v>0.98386560212907526</v>
      </c>
      <c r="M3068" s="7" t="s">
        <v>684</v>
      </c>
      <c r="N3068" s="7" t="s">
        <v>724</v>
      </c>
      <c r="O3068" s="7" t="s">
        <v>686</v>
      </c>
    </row>
    <row r="3069" spans="2:15" ht="15">
      <c r="B3069" s="6" t="s">
        <v>11</v>
      </c>
      <c r="C3069" s="7" t="s">
        <v>692</v>
      </c>
      <c r="D3069" s="7" t="s">
        <v>661</v>
      </c>
      <c r="E3069" s="7">
        <v>23.570627608700629</v>
      </c>
      <c r="F3069" s="7">
        <v>4.2861550193148243</v>
      </c>
      <c r="G3069" s="7">
        <v>23.957161992140012</v>
      </c>
      <c r="H3069" s="7">
        <v>0.98386560212907526</v>
      </c>
      <c r="I3069" s="7">
        <v>20.789627608700631</v>
      </c>
      <c r="J3069" s="7">
        <v>3.780449473132649</v>
      </c>
      <c r="K3069" s="7">
        <v>21.130556413103665</v>
      </c>
      <c r="L3069" s="7">
        <v>0.98386560212907526</v>
      </c>
      <c r="M3069" s="7" t="s">
        <v>684</v>
      </c>
      <c r="N3069" s="7" t="s">
        <v>724</v>
      </c>
      <c r="O3069" s="7" t="s">
        <v>686</v>
      </c>
    </row>
    <row r="3070" spans="2:15" ht="15">
      <c r="B3070" s="6" t="s">
        <v>11</v>
      </c>
      <c r="C3070" s="7" t="s">
        <v>693</v>
      </c>
      <c r="D3070" s="7" t="s">
        <v>661</v>
      </c>
      <c r="E3070" s="7">
        <v>25.996119701071905</v>
      </c>
      <c r="F3070" s="7">
        <v>4.7272139201897332</v>
      </c>
      <c r="G3070" s="7">
        <v>26.422429694479167</v>
      </c>
      <c r="H3070" s="7">
        <v>0.98386560212907526</v>
      </c>
      <c r="I3070" s="7">
        <v>23.215119701071906</v>
      </c>
      <c r="J3070" s="7">
        <v>4.221508374007569</v>
      </c>
      <c r="K3070" s="7">
        <v>23.59582411544282</v>
      </c>
      <c r="L3070" s="7">
        <v>0.98386560212907526</v>
      </c>
      <c r="M3070" s="7" t="s">
        <v>684</v>
      </c>
      <c r="N3070" s="7" t="s">
        <v>724</v>
      </c>
      <c r="O3070" s="7" t="s">
        <v>686</v>
      </c>
    </row>
    <row r="3071" spans="2:15" ht="15">
      <c r="B3071" s="6" t="s">
        <v>11</v>
      </c>
      <c r="C3071" s="7" t="s">
        <v>694</v>
      </c>
      <c r="D3071" s="7" t="s">
        <v>661</v>
      </c>
      <c r="E3071" s="7">
        <v>26.732259729758692</v>
      </c>
      <c r="F3071" s="7">
        <v>4.8610758746211085</v>
      </c>
      <c r="G3071" s="7">
        <v>27.170641672917878</v>
      </c>
      <c r="H3071" s="7">
        <v>0.98386560212907526</v>
      </c>
      <c r="I3071" s="7">
        <v>23.951259729758693</v>
      </c>
      <c r="J3071" s="7">
        <v>4.3553703284389371</v>
      </c>
      <c r="K3071" s="7">
        <v>24.344036093881531</v>
      </c>
      <c r="L3071" s="7">
        <v>0.98386560212907526</v>
      </c>
      <c r="M3071" s="7" t="s">
        <v>684</v>
      </c>
      <c r="N3071" s="7" t="s">
        <v>724</v>
      </c>
      <c r="O3071" s="7" t="s">
        <v>686</v>
      </c>
    </row>
    <row r="3072" spans="2:15" ht="15">
      <c r="B3072" s="6" t="s">
        <v>11</v>
      </c>
      <c r="C3072" s="7" t="s">
        <v>695</v>
      </c>
      <c r="D3072" s="7" t="s">
        <v>661</v>
      </c>
      <c r="E3072" s="7">
        <v>22.969785738934128</v>
      </c>
      <c r="F3072" s="7">
        <v>4.1768960959349632</v>
      </c>
      <c r="G3072" s="7">
        <v>23.346466925185457</v>
      </c>
      <c r="H3072" s="7">
        <v>0.98386560212907526</v>
      </c>
      <c r="I3072" s="7">
        <v>20.188785738934126</v>
      </c>
      <c r="J3072" s="7">
        <v>3.6711905497528079</v>
      </c>
      <c r="K3072" s="7">
        <v>20.519861346149106</v>
      </c>
      <c r="L3072" s="7">
        <v>0.98386560212907526</v>
      </c>
      <c r="M3072" s="7" t="s">
        <v>684</v>
      </c>
      <c r="N3072" s="7" t="s">
        <v>724</v>
      </c>
      <c r="O3072" s="7" t="s">
        <v>686</v>
      </c>
    </row>
    <row r="3073" spans="2:15" ht="15">
      <c r="B3073" s="6" t="s">
        <v>11</v>
      </c>
      <c r="C3073" s="7" t="s">
        <v>696</v>
      </c>
      <c r="D3073" s="7" t="s">
        <v>661</v>
      </c>
      <c r="E3073" s="7">
        <v>22.889232971985134</v>
      </c>
      <c r="F3073" s="7">
        <v>4.1622481344080198</v>
      </c>
      <c r="G3073" s="7">
        <v>23.264593174568827</v>
      </c>
      <c r="H3073" s="7">
        <v>0.98386560212907526</v>
      </c>
      <c r="I3073" s="7">
        <v>20.108232971985135</v>
      </c>
      <c r="J3073" s="7">
        <v>3.6565425882258511</v>
      </c>
      <c r="K3073" s="7">
        <v>20.43798759553248</v>
      </c>
      <c r="L3073" s="7">
        <v>0.98386560212907526</v>
      </c>
      <c r="M3073" s="7" t="s">
        <v>684</v>
      </c>
      <c r="N3073" s="7" t="s">
        <v>724</v>
      </c>
      <c r="O3073" s="7" t="s">
        <v>686</v>
      </c>
    </row>
    <row r="3074" spans="2:15" ht="15">
      <c r="B3074" s="6" t="s">
        <v>11</v>
      </c>
      <c r="C3074" s="7" t="s">
        <v>697</v>
      </c>
      <c r="D3074" s="7" t="s">
        <v>661</v>
      </c>
      <c r="E3074" s="7">
        <v>22.813703792188495</v>
      </c>
      <c r="F3074" s="7">
        <v>4.1485136773343809</v>
      </c>
      <c r="G3074" s="7">
        <v>23.187825392838075</v>
      </c>
      <c r="H3074" s="7">
        <v>0.98386560212907526</v>
      </c>
      <c r="I3074" s="7">
        <v>20.032703792188496</v>
      </c>
      <c r="J3074" s="7">
        <v>3.6428081311522194</v>
      </c>
      <c r="K3074" s="7">
        <v>20.361219813801728</v>
      </c>
      <c r="L3074" s="7">
        <v>0.98386560212907526</v>
      </c>
      <c r="M3074" s="7" t="s">
        <v>684</v>
      </c>
      <c r="N3074" s="7" t="s">
        <v>724</v>
      </c>
      <c r="O3074" s="7" t="s">
        <v>686</v>
      </c>
    </row>
    <row r="3075" spans="2:15" ht="15">
      <c r="B3075" s="6" t="s">
        <v>11</v>
      </c>
      <c r="C3075" s="7" t="s">
        <v>698</v>
      </c>
      <c r="D3075" s="7" t="s">
        <v>661</v>
      </c>
      <c r="E3075" s="7">
        <v>22.742174158719397</v>
      </c>
      <c r="F3075" s="7">
        <v>4.1355065099983079</v>
      </c>
      <c r="G3075" s="7">
        <v>23.115122745937619</v>
      </c>
      <c r="H3075" s="7">
        <v>0.98386560212907526</v>
      </c>
      <c r="I3075" s="7">
        <v>19.961174158719402</v>
      </c>
      <c r="J3075" s="7">
        <v>3.6298009638161188</v>
      </c>
      <c r="K3075" s="7">
        <v>20.288517166901272</v>
      </c>
      <c r="L3075" s="7">
        <v>0.98386560212907526</v>
      </c>
      <c r="M3075" s="7" t="s">
        <v>684</v>
      </c>
      <c r="N3075" s="7" t="s">
        <v>724</v>
      </c>
      <c r="O3075" s="7" t="s">
        <v>686</v>
      </c>
    </row>
    <row r="3076" spans="2:15" ht="15">
      <c r="B3076" s="6" t="s">
        <v>11</v>
      </c>
      <c r="C3076" s="7" t="s">
        <v>699</v>
      </c>
      <c r="D3076" s="7" t="s">
        <v>661</v>
      </c>
      <c r="E3076" s="7">
        <v>22.687162806018556</v>
      </c>
      <c r="F3076" s="7">
        <v>4.1255030773611754</v>
      </c>
      <c r="G3076" s="7">
        <v>23.05920926285436</v>
      </c>
      <c r="H3076" s="7">
        <v>0.98386560212907526</v>
      </c>
      <c r="I3076" s="7">
        <v>19.906162806018557</v>
      </c>
      <c r="J3076" s="7">
        <v>3.6197975311790098</v>
      </c>
      <c r="K3076" s="7">
        <v>20.232603683818013</v>
      </c>
      <c r="L3076" s="7">
        <v>0.98386560212907526</v>
      </c>
      <c r="M3076" s="7" t="s">
        <v>684</v>
      </c>
      <c r="N3076" s="7" t="s">
        <v>724</v>
      </c>
      <c r="O3076" s="7" t="s">
        <v>686</v>
      </c>
    </row>
    <row r="3077" spans="2:15" ht="15">
      <c r="B3077" s="6" t="s">
        <v>11</v>
      </c>
      <c r="C3077" s="7" t="s">
        <v>700</v>
      </c>
      <c r="D3077" s="7" t="s">
        <v>661</v>
      </c>
      <c r="E3077" s="7">
        <v>22.694796257209088</v>
      </c>
      <c r="F3077" s="7">
        <v>4.1268911674739313</v>
      </c>
      <c r="G3077" s="7">
        <v>23.066967894901271</v>
      </c>
      <c r="H3077" s="7">
        <v>0.98386560212907526</v>
      </c>
      <c r="I3077" s="7">
        <v>19.913796257209089</v>
      </c>
      <c r="J3077" s="7">
        <v>3.6211856212917568</v>
      </c>
      <c r="K3077" s="7">
        <v>20.240362315864925</v>
      </c>
      <c r="L3077" s="7">
        <v>0.98386560212907526</v>
      </c>
      <c r="M3077" s="7" t="s">
        <v>684</v>
      </c>
      <c r="N3077" s="7" t="s">
        <v>724</v>
      </c>
      <c r="O3077" s="7" t="s">
        <v>686</v>
      </c>
    </row>
    <row r="3078" spans="2:15" ht="15">
      <c r="B3078" s="6" t="s">
        <v>11</v>
      </c>
      <c r="C3078" s="7" t="s">
        <v>701</v>
      </c>
      <c r="D3078" s="7" t="s">
        <v>661</v>
      </c>
      <c r="E3078" s="7">
        <v>22.702429708399624</v>
      </c>
      <c r="F3078" s="7">
        <v>4.1282792575866827</v>
      </c>
      <c r="G3078" s="7">
        <v>23.074726526948186</v>
      </c>
      <c r="H3078" s="7">
        <v>0.98386560212907526</v>
      </c>
      <c r="I3078" s="7">
        <v>19.921429708399625</v>
      </c>
      <c r="J3078" s="7">
        <v>3.622573711404514</v>
      </c>
      <c r="K3078" s="7">
        <v>20.24812094791184</v>
      </c>
      <c r="L3078" s="7">
        <v>0.98386560212907526</v>
      </c>
      <c r="M3078" s="7" t="s">
        <v>684</v>
      </c>
      <c r="N3078" s="7" t="s">
        <v>724</v>
      </c>
      <c r="O3078" s="7" t="s">
        <v>686</v>
      </c>
    </row>
    <row r="3079" spans="2:15" ht="15">
      <c r="B3079" s="6" t="s">
        <v>35</v>
      </c>
      <c r="C3079" s="7" t="s">
        <v>683</v>
      </c>
      <c r="D3079" s="7" t="s">
        <v>661</v>
      </c>
      <c r="E3079" s="7" t="s">
        <v>661</v>
      </c>
      <c r="F3079" s="7" t="s">
        <v>661</v>
      </c>
      <c r="G3079" s="7" t="s">
        <v>661</v>
      </c>
      <c r="H3079" s="7" t="s">
        <v>661</v>
      </c>
      <c r="I3079" s="7" t="s">
        <v>661</v>
      </c>
      <c r="J3079" s="7" t="s">
        <v>661</v>
      </c>
      <c r="K3079" s="7" t="s">
        <v>661</v>
      </c>
      <c r="L3079" s="7" t="s">
        <v>661</v>
      </c>
      <c r="M3079" s="7" t="s">
        <v>684</v>
      </c>
      <c r="N3079" s="7" t="s">
        <v>724</v>
      </c>
      <c r="O3079" s="7" t="s">
        <v>686</v>
      </c>
    </row>
    <row r="3080" spans="2:15" ht="15">
      <c r="B3080" s="6" t="s">
        <v>35</v>
      </c>
      <c r="C3080" s="7" t="s">
        <v>687</v>
      </c>
      <c r="D3080" s="7" t="s">
        <v>661</v>
      </c>
      <c r="E3080" s="7" t="s">
        <v>661</v>
      </c>
      <c r="F3080" s="7" t="s">
        <v>661</v>
      </c>
      <c r="G3080" s="7" t="s">
        <v>661</v>
      </c>
      <c r="H3080" s="7" t="s">
        <v>661</v>
      </c>
      <c r="I3080" s="7" t="s">
        <v>661</v>
      </c>
      <c r="J3080" s="7" t="s">
        <v>661</v>
      </c>
      <c r="K3080" s="7" t="s">
        <v>661</v>
      </c>
      <c r="L3080" s="7" t="s">
        <v>661</v>
      </c>
      <c r="M3080" s="7" t="s">
        <v>684</v>
      </c>
      <c r="N3080" s="7" t="s">
        <v>724</v>
      </c>
      <c r="O3080" s="7" t="s">
        <v>686</v>
      </c>
    </row>
    <row r="3081" spans="2:15" ht="15">
      <c r="B3081" s="6" t="s">
        <v>35</v>
      </c>
      <c r="C3081" s="7" t="s">
        <v>688</v>
      </c>
      <c r="D3081" s="7" t="s">
        <v>661</v>
      </c>
      <c r="E3081" s="7" t="s">
        <v>661</v>
      </c>
      <c r="F3081" s="7" t="s">
        <v>661</v>
      </c>
      <c r="G3081" s="7" t="s">
        <v>661</v>
      </c>
      <c r="H3081" s="7" t="s">
        <v>661</v>
      </c>
      <c r="I3081" s="7" t="s">
        <v>661</v>
      </c>
      <c r="J3081" s="7" t="s">
        <v>661</v>
      </c>
      <c r="K3081" s="7" t="s">
        <v>661</v>
      </c>
      <c r="L3081" s="7" t="s">
        <v>661</v>
      </c>
      <c r="M3081" s="7" t="s">
        <v>684</v>
      </c>
      <c r="N3081" s="7" t="s">
        <v>724</v>
      </c>
      <c r="O3081" s="7" t="s">
        <v>686</v>
      </c>
    </row>
    <row r="3082" spans="2:15" ht="15">
      <c r="B3082" s="6" t="s">
        <v>35</v>
      </c>
      <c r="C3082" s="7" t="s">
        <v>689</v>
      </c>
      <c r="D3082" s="7" t="s">
        <v>661</v>
      </c>
      <c r="E3082" s="7" t="s">
        <v>661</v>
      </c>
      <c r="F3082" s="7" t="s">
        <v>661</v>
      </c>
      <c r="G3082" s="7" t="s">
        <v>661</v>
      </c>
      <c r="H3082" s="7" t="s">
        <v>661</v>
      </c>
      <c r="I3082" s="7" t="s">
        <v>661</v>
      </c>
      <c r="J3082" s="7" t="s">
        <v>661</v>
      </c>
      <c r="K3082" s="7" t="s">
        <v>661</v>
      </c>
      <c r="L3082" s="7" t="s">
        <v>661</v>
      </c>
      <c r="M3082" s="7" t="s">
        <v>684</v>
      </c>
      <c r="N3082" s="7" t="s">
        <v>724</v>
      </c>
      <c r="O3082" s="7" t="s">
        <v>686</v>
      </c>
    </row>
    <row r="3083" spans="2:15" ht="15">
      <c r="B3083" s="6" t="s">
        <v>35</v>
      </c>
      <c r="C3083" s="7" t="s">
        <v>690</v>
      </c>
      <c r="D3083" s="7" t="s">
        <v>661</v>
      </c>
      <c r="E3083" s="7" t="s">
        <v>661</v>
      </c>
      <c r="F3083" s="7" t="s">
        <v>661</v>
      </c>
      <c r="G3083" s="7" t="s">
        <v>661</v>
      </c>
      <c r="H3083" s="7" t="s">
        <v>661</v>
      </c>
      <c r="I3083" s="7" t="s">
        <v>661</v>
      </c>
      <c r="J3083" s="7" t="s">
        <v>661</v>
      </c>
      <c r="K3083" s="7" t="s">
        <v>661</v>
      </c>
      <c r="L3083" s="7" t="s">
        <v>661</v>
      </c>
      <c r="M3083" s="7" t="s">
        <v>684</v>
      </c>
      <c r="N3083" s="7" t="s">
        <v>724</v>
      </c>
      <c r="O3083" s="7" t="s">
        <v>686</v>
      </c>
    </row>
    <row r="3084" spans="2:15" ht="15">
      <c r="B3084" s="6" t="s">
        <v>35</v>
      </c>
      <c r="C3084" s="7" t="s">
        <v>691</v>
      </c>
      <c r="D3084" s="7" t="s">
        <v>661</v>
      </c>
      <c r="E3084" s="7" t="s">
        <v>661</v>
      </c>
      <c r="F3084" s="7" t="s">
        <v>661</v>
      </c>
      <c r="G3084" s="7" t="s">
        <v>661</v>
      </c>
      <c r="H3084" s="7" t="s">
        <v>661</v>
      </c>
      <c r="I3084" s="7" t="s">
        <v>661</v>
      </c>
      <c r="J3084" s="7" t="s">
        <v>661</v>
      </c>
      <c r="K3084" s="7" t="s">
        <v>661</v>
      </c>
      <c r="L3084" s="7" t="s">
        <v>661</v>
      </c>
      <c r="M3084" s="7" t="s">
        <v>684</v>
      </c>
      <c r="N3084" s="7" t="s">
        <v>724</v>
      </c>
      <c r="O3084" s="7" t="s">
        <v>686</v>
      </c>
    </row>
    <row r="3085" spans="2:15" ht="15">
      <c r="B3085" s="6" t="s">
        <v>35</v>
      </c>
      <c r="C3085" s="7" t="s">
        <v>692</v>
      </c>
      <c r="D3085" s="7" t="s">
        <v>661</v>
      </c>
      <c r="E3085" s="7" t="s">
        <v>661</v>
      </c>
      <c r="F3085" s="7" t="s">
        <v>661</v>
      </c>
      <c r="G3085" s="7" t="s">
        <v>661</v>
      </c>
      <c r="H3085" s="7" t="s">
        <v>661</v>
      </c>
      <c r="I3085" s="7" t="s">
        <v>661</v>
      </c>
      <c r="J3085" s="7" t="s">
        <v>661</v>
      </c>
      <c r="K3085" s="7" t="s">
        <v>661</v>
      </c>
      <c r="L3085" s="7" t="s">
        <v>661</v>
      </c>
      <c r="M3085" s="7" t="s">
        <v>684</v>
      </c>
      <c r="N3085" s="7" t="s">
        <v>724</v>
      </c>
      <c r="O3085" s="7" t="s">
        <v>686</v>
      </c>
    </row>
    <row r="3086" spans="2:15" ht="15">
      <c r="B3086" s="6" t="s">
        <v>35</v>
      </c>
      <c r="C3086" s="7" t="s">
        <v>693</v>
      </c>
      <c r="D3086" s="7" t="s">
        <v>661</v>
      </c>
      <c r="E3086" s="7" t="s">
        <v>661</v>
      </c>
      <c r="F3086" s="7" t="s">
        <v>661</v>
      </c>
      <c r="G3086" s="7" t="s">
        <v>661</v>
      </c>
      <c r="H3086" s="7" t="s">
        <v>661</v>
      </c>
      <c r="I3086" s="7" t="s">
        <v>661</v>
      </c>
      <c r="J3086" s="7" t="s">
        <v>661</v>
      </c>
      <c r="K3086" s="7" t="s">
        <v>661</v>
      </c>
      <c r="L3086" s="7" t="s">
        <v>661</v>
      </c>
      <c r="M3086" s="7" t="s">
        <v>684</v>
      </c>
      <c r="N3086" s="7" t="s">
        <v>724</v>
      </c>
      <c r="O3086" s="7" t="s">
        <v>686</v>
      </c>
    </row>
    <row r="3087" spans="2:15" ht="15">
      <c r="B3087" s="6" t="s">
        <v>35</v>
      </c>
      <c r="C3087" s="7" t="s">
        <v>694</v>
      </c>
      <c r="D3087" s="7" t="s">
        <v>661</v>
      </c>
      <c r="E3087" s="7" t="s">
        <v>661</v>
      </c>
      <c r="F3087" s="7" t="s">
        <v>661</v>
      </c>
      <c r="G3087" s="7" t="s">
        <v>661</v>
      </c>
      <c r="H3087" s="7" t="s">
        <v>661</v>
      </c>
      <c r="I3087" s="7" t="s">
        <v>661</v>
      </c>
      <c r="J3087" s="7" t="s">
        <v>661</v>
      </c>
      <c r="K3087" s="7" t="s">
        <v>661</v>
      </c>
      <c r="L3087" s="7" t="s">
        <v>661</v>
      </c>
      <c r="M3087" s="7" t="s">
        <v>684</v>
      </c>
      <c r="N3087" s="7" t="s">
        <v>724</v>
      </c>
      <c r="O3087" s="7" t="s">
        <v>686</v>
      </c>
    </row>
    <row r="3088" spans="2:15" ht="15">
      <c r="B3088" s="6" t="s">
        <v>35</v>
      </c>
      <c r="C3088" s="7" t="s">
        <v>695</v>
      </c>
      <c r="D3088" s="7" t="s">
        <v>661</v>
      </c>
      <c r="E3088" s="7">
        <v>4.2179999999999991</v>
      </c>
      <c r="F3088" s="7">
        <v>1.3863895556444459</v>
      </c>
      <c r="G3088" s="7">
        <v>4.4399999999999995</v>
      </c>
      <c r="H3088" s="7">
        <v>0.95</v>
      </c>
      <c r="I3088" s="7">
        <v>4.2179999999999991</v>
      </c>
      <c r="J3088" s="7">
        <v>1.3863895556444459</v>
      </c>
      <c r="K3088" s="7">
        <v>4.4399999999999995</v>
      </c>
      <c r="L3088" s="7">
        <v>0.95</v>
      </c>
      <c r="M3088" s="7" t="s">
        <v>684</v>
      </c>
      <c r="N3088" s="7" t="s">
        <v>724</v>
      </c>
      <c r="O3088" s="7" t="s">
        <v>686</v>
      </c>
    </row>
    <row r="3089" spans="2:15" ht="15">
      <c r="B3089" s="6" t="s">
        <v>35</v>
      </c>
      <c r="C3089" s="7" t="s">
        <v>696</v>
      </c>
      <c r="D3089" s="7" t="s">
        <v>661</v>
      </c>
      <c r="E3089" s="7">
        <v>4.8259999999999987</v>
      </c>
      <c r="F3089" s="7">
        <v>1.5862294915931947</v>
      </c>
      <c r="G3089" s="7">
        <v>5.0799999999999992</v>
      </c>
      <c r="H3089" s="7">
        <v>0.95</v>
      </c>
      <c r="I3089" s="7">
        <v>4.8259999999999987</v>
      </c>
      <c r="J3089" s="7">
        <v>1.5862294915931947</v>
      </c>
      <c r="K3089" s="7">
        <v>5.0799999999999992</v>
      </c>
      <c r="L3089" s="7">
        <v>0.95</v>
      </c>
      <c r="M3089" s="7" t="s">
        <v>684</v>
      </c>
      <c r="N3089" s="7" t="s">
        <v>724</v>
      </c>
      <c r="O3089" s="7" t="s">
        <v>686</v>
      </c>
    </row>
    <row r="3090" spans="2:15" ht="15">
      <c r="B3090" s="6" t="s">
        <v>35</v>
      </c>
      <c r="C3090" s="7" t="s">
        <v>697</v>
      </c>
      <c r="D3090" s="7" t="s">
        <v>661</v>
      </c>
      <c r="E3090" s="7">
        <v>5.4339999999999984</v>
      </c>
      <c r="F3090" s="7">
        <v>1.786069427541944</v>
      </c>
      <c r="G3090" s="7">
        <v>5.7199999999999989</v>
      </c>
      <c r="H3090" s="7">
        <v>0.95</v>
      </c>
      <c r="I3090" s="7">
        <v>5.4339999999999984</v>
      </c>
      <c r="J3090" s="7">
        <v>1.786069427541944</v>
      </c>
      <c r="K3090" s="7">
        <v>5.7199999999999989</v>
      </c>
      <c r="L3090" s="7">
        <v>0.95</v>
      </c>
      <c r="M3090" s="7" t="s">
        <v>684</v>
      </c>
      <c r="N3090" s="7" t="s">
        <v>724</v>
      </c>
      <c r="O3090" s="7" t="s">
        <v>686</v>
      </c>
    </row>
    <row r="3091" spans="2:15" ht="15">
      <c r="B3091" s="6" t="s">
        <v>35</v>
      </c>
      <c r="C3091" s="7" t="s">
        <v>698</v>
      </c>
      <c r="D3091" s="7" t="s">
        <v>661</v>
      </c>
      <c r="E3091" s="7">
        <v>6.041999999999998</v>
      </c>
      <c r="F3091" s="7">
        <v>1.9859093634906917</v>
      </c>
      <c r="G3091" s="7">
        <v>6.3599999999999985</v>
      </c>
      <c r="H3091" s="7">
        <v>0.95</v>
      </c>
      <c r="I3091" s="7">
        <v>6.041999999999998</v>
      </c>
      <c r="J3091" s="7">
        <v>1.9859093634906917</v>
      </c>
      <c r="K3091" s="7">
        <v>6.3599999999999985</v>
      </c>
      <c r="L3091" s="7">
        <v>0.95</v>
      </c>
      <c r="M3091" s="7" t="s">
        <v>684</v>
      </c>
      <c r="N3091" s="7" t="s">
        <v>724</v>
      </c>
      <c r="O3091" s="7" t="s">
        <v>686</v>
      </c>
    </row>
    <row r="3092" spans="2:15" ht="15">
      <c r="B3092" s="6" t="s">
        <v>35</v>
      </c>
      <c r="C3092" s="7" t="s">
        <v>699</v>
      </c>
      <c r="D3092" s="7" t="s">
        <v>661</v>
      </c>
      <c r="E3092" s="7">
        <v>6.6499999999999977</v>
      </c>
      <c r="F3092" s="7">
        <v>2.1857492994394403</v>
      </c>
      <c r="G3092" s="7">
        <v>6.9999999999999982</v>
      </c>
      <c r="H3092" s="7">
        <v>0.95</v>
      </c>
      <c r="I3092" s="7">
        <v>6.6499999999999977</v>
      </c>
      <c r="J3092" s="7">
        <v>2.1857492994394403</v>
      </c>
      <c r="K3092" s="7">
        <v>6.9999999999999982</v>
      </c>
      <c r="L3092" s="7">
        <v>0.95</v>
      </c>
      <c r="M3092" s="7" t="s">
        <v>684</v>
      </c>
      <c r="N3092" s="7" t="s">
        <v>724</v>
      </c>
      <c r="O3092" s="7" t="s">
        <v>686</v>
      </c>
    </row>
    <row r="3093" spans="2:15" ht="15">
      <c r="B3093" s="6" t="s">
        <v>35</v>
      </c>
      <c r="C3093" s="7" t="s">
        <v>700</v>
      </c>
      <c r="D3093" s="7" t="s">
        <v>661</v>
      </c>
      <c r="E3093" s="7">
        <v>7.2579999999999973</v>
      </c>
      <c r="F3093" s="7">
        <v>2.3855892353881902</v>
      </c>
      <c r="G3093" s="7">
        <v>7.6399999999999979</v>
      </c>
      <c r="H3093" s="7">
        <v>0.95</v>
      </c>
      <c r="I3093" s="7">
        <v>7.2579999999999973</v>
      </c>
      <c r="J3093" s="7">
        <v>2.3855892353881902</v>
      </c>
      <c r="K3093" s="7">
        <v>7.6399999999999979</v>
      </c>
      <c r="L3093" s="7">
        <v>0.95</v>
      </c>
      <c r="M3093" s="7" t="s">
        <v>684</v>
      </c>
      <c r="N3093" s="7" t="s">
        <v>724</v>
      </c>
      <c r="O3093" s="7" t="s">
        <v>686</v>
      </c>
    </row>
    <row r="3094" spans="2:15" ht="15">
      <c r="B3094" s="6" t="s">
        <v>35</v>
      </c>
      <c r="C3094" s="7" t="s">
        <v>701</v>
      </c>
      <c r="D3094" s="7" t="s">
        <v>661</v>
      </c>
      <c r="E3094" s="7">
        <v>7.865999999999997</v>
      </c>
      <c r="F3094" s="7">
        <v>2.5854291713369393</v>
      </c>
      <c r="G3094" s="7">
        <v>8.2799999999999976</v>
      </c>
      <c r="H3094" s="7">
        <v>0.95</v>
      </c>
      <c r="I3094" s="7">
        <v>7.865999999999997</v>
      </c>
      <c r="J3094" s="7">
        <v>2.5854291713369393</v>
      </c>
      <c r="K3094" s="7">
        <v>8.2799999999999976</v>
      </c>
      <c r="L3094" s="7">
        <v>0.95</v>
      </c>
      <c r="M3094" s="7" t="s">
        <v>684</v>
      </c>
      <c r="N3094" s="7" t="s">
        <v>724</v>
      </c>
      <c r="O3094" s="7" t="s">
        <v>686</v>
      </c>
    </row>
    <row r="3095" spans="2:15" ht="15">
      <c r="B3095" s="6" t="s">
        <v>50</v>
      </c>
      <c r="C3095" s="7" t="s">
        <v>683</v>
      </c>
      <c r="D3095" s="7" t="s">
        <v>661</v>
      </c>
      <c r="E3095" s="7" t="s">
        <v>661</v>
      </c>
      <c r="F3095" s="7" t="s">
        <v>661</v>
      </c>
      <c r="G3095" s="7" t="s">
        <v>661</v>
      </c>
      <c r="H3095" s="7" t="s">
        <v>661</v>
      </c>
      <c r="I3095" s="7" t="s">
        <v>661</v>
      </c>
      <c r="J3095" s="7" t="s">
        <v>661</v>
      </c>
      <c r="K3095" s="7" t="s">
        <v>661</v>
      </c>
      <c r="L3095" s="7" t="s">
        <v>661</v>
      </c>
      <c r="M3095" s="7" t="s">
        <v>684</v>
      </c>
      <c r="N3095" s="7" t="s">
        <v>724</v>
      </c>
      <c r="O3095" s="7" t="s">
        <v>686</v>
      </c>
    </row>
    <row r="3096" spans="2:15" ht="15">
      <c r="B3096" s="6" t="s">
        <v>50</v>
      </c>
      <c r="C3096" s="7" t="s">
        <v>687</v>
      </c>
      <c r="D3096" s="7" t="s">
        <v>661</v>
      </c>
      <c r="E3096" s="7" t="s">
        <v>661</v>
      </c>
      <c r="F3096" s="7" t="s">
        <v>661</v>
      </c>
      <c r="G3096" s="7" t="s">
        <v>661</v>
      </c>
      <c r="H3096" s="7" t="s">
        <v>661</v>
      </c>
      <c r="I3096" s="7" t="s">
        <v>661</v>
      </c>
      <c r="J3096" s="7" t="s">
        <v>661</v>
      </c>
      <c r="K3096" s="7" t="s">
        <v>661</v>
      </c>
      <c r="L3096" s="7" t="s">
        <v>661</v>
      </c>
      <c r="M3096" s="7" t="s">
        <v>684</v>
      </c>
      <c r="N3096" s="7" t="s">
        <v>724</v>
      </c>
      <c r="O3096" s="7" t="s">
        <v>686</v>
      </c>
    </row>
    <row r="3097" spans="2:15" ht="15">
      <c r="B3097" s="6" t="s">
        <v>50</v>
      </c>
      <c r="C3097" s="7" t="s">
        <v>688</v>
      </c>
      <c r="D3097" s="7" t="s">
        <v>661</v>
      </c>
      <c r="E3097" s="7" t="s">
        <v>661</v>
      </c>
      <c r="F3097" s="7" t="s">
        <v>661</v>
      </c>
      <c r="G3097" s="7" t="s">
        <v>661</v>
      </c>
      <c r="H3097" s="7" t="s">
        <v>661</v>
      </c>
      <c r="I3097" s="7" t="s">
        <v>661</v>
      </c>
      <c r="J3097" s="7" t="s">
        <v>661</v>
      </c>
      <c r="K3097" s="7" t="s">
        <v>661</v>
      </c>
      <c r="L3097" s="7" t="s">
        <v>661</v>
      </c>
      <c r="M3097" s="7" t="s">
        <v>684</v>
      </c>
      <c r="N3097" s="7" t="s">
        <v>724</v>
      </c>
      <c r="O3097" s="7" t="s">
        <v>686</v>
      </c>
    </row>
    <row r="3098" spans="2:15" ht="15">
      <c r="B3098" s="6" t="s">
        <v>50</v>
      </c>
      <c r="C3098" s="7" t="s">
        <v>689</v>
      </c>
      <c r="D3098" s="7" t="s">
        <v>661</v>
      </c>
      <c r="E3098" s="7" t="s">
        <v>661</v>
      </c>
      <c r="F3098" s="7" t="s">
        <v>661</v>
      </c>
      <c r="G3098" s="7" t="s">
        <v>661</v>
      </c>
      <c r="H3098" s="7" t="s">
        <v>661</v>
      </c>
      <c r="I3098" s="7" t="s">
        <v>661</v>
      </c>
      <c r="J3098" s="7" t="s">
        <v>661</v>
      </c>
      <c r="K3098" s="7" t="s">
        <v>661</v>
      </c>
      <c r="L3098" s="7" t="s">
        <v>661</v>
      </c>
      <c r="M3098" s="7" t="s">
        <v>684</v>
      </c>
      <c r="N3098" s="7" t="s">
        <v>724</v>
      </c>
      <c r="O3098" s="7" t="s">
        <v>686</v>
      </c>
    </row>
    <row r="3099" spans="2:15" ht="15">
      <c r="B3099" s="6" t="s">
        <v>50</v>
      </c>
      <c r="C3099" s="7" t="s">
        <v>690</v>
      </c>
      <c r="D3099" s="7" t="s">
        <v>661</v>
      </c>
      <c r="E3099" s="7" t="s">
        <v>661</v>
      </c>
      <c r="F3099" s="7" t="s">
        <v>661</v>
      </c>
      <c r="G3099" s="7" t="s">
        <v>661</v>
      </c>
      <c r="H3099" s="7" t="s">
        <v>661</v>
      </c>
      <c r="I3099" s="7" t="s">
        <v>661</v>
      </c>
      <c r="J3099" s="7" t="s">
        <v>661</v>
      </c>
      <c r="K3099" s="7" t="s">
        <v>661</v>
      </c>
      <c r="L3099" s="7" t="s">
        <v>661</v>
      </c>
      <c r="M3099" s="7" t="s">
        <v>684</v>
      </c>
      <c r="N3099" s="7" t="s">
        <v>724</v>
      </c>
      <c r="O3099" s="7" t="s">
        <v>686</v>
      </c>
    </row>
    <row r="3100" spans="2:15" ht="15">
      <c r="B3100" s="6" t="s">
        <v>50</v>
      </c>
      <c r="C3100" s="7" t="s">
        <v>691</v>
      </c>
      <c r="D3100" s="7" t="s">
        <v>661</v>
      </c>
      <c r="E3100" s="7" t="s">
        <v>661</v>
      </c>
      <c r="F3100" s="7" t="s">
        <v>661</v>
      </c>
      <c r="G3100" s="7" t="s">
        <v>661</v>
      </c>
      <c r="H3100" s="7" t="s">
        <v>661</v>
      </c>
      <c r="I3100" s="7" t="s">
        <v>661</v>
      </c>
      <c r="J3100" s="7" t="s">
        <v>661</v>
      </c>
      <c r="K3100" s="7" t="s">
        <v>661</v>
      </c>
      <c r="L3100" s="7" t="s">
        <v>661</v>
      </c>
      <c r="M3100" s="7" t="s">
        <v>684</v>
      </c>
      <c r="N3100" s="7" t="s">
        <v>724</v>
      </c>
      <c r="O3100" s="7" t="s">
        <v>686</v>
      </c>
    </row>
    <row r="3101" spans="2:15" ht="15">
      <c r="B3101" s="6" t="s">
        <v>50</v>
      </c>
      <c r="C3101" s="7" t="s">
        <v>692</v>
      </c>
      <c r="D3101" s="7" t="s">
        <v>661</v>
      </c>
      <c r="E3101" s="7" t="s">
        <v>661</v>
      </c>
      <c r="F3101" s="7" t="s">
        <v>661</v>
      </c>
      <c r="G3101" s="7" t="s">
        <v>661</v>
      </c>
      <c r="H3101" s="7" t="s">
        <v>661</v>
      </c>
      <c r="I3101" s="7" t="s">
        <v>661</v>
      </c>
      <c r="J3101" s="7" t="s">
        <v>661</v>
      </c>
      <c r="K3101" s="7" t="s">
        <v>661</v>
      </c>
      <c r="L3101" s="7" t="s">
        <v>661</v>
      </c>
      <c r="M3101" s="7" t="s">
        <v>684</v>
      </c>
      <c r="N3101" s="7" t="s">
        <v>724</v>
      </c>
      <c r="O3101" s="7" t="s">
        <v>686</v>
      </c>
    </row>
    <row r="3102" spans="2:15" ht="15">
      <c r="B3102" s="6" t="s">
        <v>50</v>
      </c>
      <c r="C3102" s="7" t="s">
        <v>693</v>
      </c>
      <c r="D3102" s="7" t="s">
        <v>661</v>
      </c>
      <c r="E3102" s="7" t="s">
        <v>661</v>
      </c>
      <c r="F3102" s="7" t="s">
        <v>661</v>
      </c>
      <c r="G3102" s="7" t="s">
        <v>661</v>
      </c>
      <c r="H3102" s="7" t="s">
        <v>661</v>
      </c>
      <c r="I3102" s="7" t="s">
        <v>661</v>
      </c>
      <c r="J3102" s="7" t="s">
        <v>661</v>
      </c>
      <c r="K3102" s="7" t="s">
        <v>661</v>
      </c>
      <c r="L3102" s="7" t="s">
        <v>661</v>
      </c>
      <c r="M3102" s="7" t="s">
        <v>684</v>
      </c>
      <c r="N3102" s="7" t="s">
        <v>724</v>
      </c>
      <c r="O3102" s="7" t="s">
        <v>686</v>
      </c>
    </row>
    <row r="3103" spans="2:15" ht="15">
      <c r="B3103" s="6" t="s">
        <v>50</v>
      </c>
      <c r="C3103" s="7" t="s">
        <v>694</v>
      </c>
      <c r="D3103" s="7" t="s">
        <v>661</v>
      </c>
      <c r="E3103" s="7" t="s">
        <v>661</v>
      </c>
      <c r="F3103" s="7" t="s">
        <v>661</v>
      </c>
      <c r="G3103" s="7" t="s">
        <v>661</v>
      </c>
      <c r="H3103" s="7" t="s">
        <v>661</v>
      </c>
      <c r="I3103" s="7" t="s">
        <v>661</v>
      </c>
      <c r="J3103" s="7" t="s">
        <v>661</v>
      </c>
      <c r="K3103" s="7" t="s">
        <v>661</v>
      </c>
      <c r="L3103" s="7" t="s">
        <v>661</v>
      </c>
      <c r="M3103" s="7" t="s">
        <v>684</v>
      </c>
      <c r="N3103" s="7" t="s">
        <v>724</v>
      </c>
      <c r="O3103" s="7" t="s">
        <v>686</v>
      </c>
    </row>
    <row r="3104" spans="2:15" ht="15">
      <c r="B3104" s="6" t="s">
        <v>50</v>
      </c>
      <c r="C3104" s="7" t="s">
        <v>695</v>
      </c>
      <c r="D3104" s="7" t="s">
        <v>661</v>
      </c>
      <c r="E3104" s="7" t="s">
        <v>661</v>
      </c>
      <c r="F3104" s="7" t="s">
        <v>661</v>
      </c>
      <c r="G3104" s="7" t="s">
        <v>661</v>
      </c>
      <c r="H3104" s="7" t="s">
        <v>661</v>
      </c>
      <c r="I3104" s="7" t="s">
        <v>661</v>
      </c>
      <c r="J3104" s="7" t="s">
        <v>661</v>
      </c>
      <c r="K3104" s="7" t="s">
        <v>661</v>
      </c>
      <c r="L3104" s="7" t="s">
        <v>661</v>
      </c>
      <c r="M3104" s="7" t="s">
        <v>684</v>
      </c>
      <c r="N3104" s="7" t="s">
        <v>724</v>
      </c>
      <c r="O3104" s="7" t="s">
        <v>686</v>
      </c>
    </row>
    <row r="3105" spans="2:15" ht="15">
      <c r="B3105" s="6" t="s">
        <v>50</v>
      </c>
      <c r="C3105" s="7" t="s">
        <v>696</v>
      </c>
      <c r="D3105" s="7" t="s">
        <v>661</v>
      </c>
      <c r="E3105" s="7" t="s">
        <v>661</v>
      </c>
      <c r="F3105" s="7" t="s">
        <v>661</v>
      </c>
      <c r="G3105" s="7" t="s">
        <v>661</v>
      </c>
      <c r="H3105" s="7" t="s">
        <v>661</v>
      </c>
      <c r="I3105" s="7" t="s">
        <v>661</v>
      </c>
      <c r="J3105" s="7" t="s">
        <v>661</v>
      </c>
      <c r="K3105" s="7" t="s">
        <v>661</v>
      </c>
      <c r="L3105" s="7" t="s">
        <v>661</v>
      </c>
      <c r="M3105" s="7" t="s">
        <v>684</v>
      </c>
      <c r="N3105" s="7" t="s">
        <v>724</v>
      </c>
      <c r="O3105" s="7" t="s">
        <v>686</v>
      </c>
    </row>
    <row r="3106" spans="2:15" ht="15">
      <c r="B3106" s="6" t="s">
        <v>50</v>
      </c>
      <c r="C3106" s="7" t="s">
        <v>697</v>
      </c>
      <c r="D3106" s="7" t="s">
        <v>661</v>
      </c>
      <c r="E3106" s="7" t="s">
        <v>661</v>
      </c>
      <c r="F3106" s="7" t="s">
        <v>661</v>
      </c>
      <c r="G3106" s="7" t="s">
        <v>661</v>
      </c>
      <c r="H3106" s="7" t="s">
        <v>661</v>
      </c>
      <c r="I3106" s="7" t="s">
        <v>661</v>
      </c>
      <c r="J3106" s="7" t="s">
        <v>661</v>
      </c>
      <c r="K3106" s="7" t="s">
        <v>661</v>
      </c>
      <c r="L3106" s="7" t="s">
        <v>661</v>
      </c>
      <c r="M3106" s="7" t="s">
        <v>684</v>
      </c>
      <c r="N3106" s="7" t="s">
        <v>724</v>
      </c>
      <c r="O3106" s="7" t="s">
        <v>686</v>
      </c>
    </row>
    <row r="3107" spans="2:15" ht="15">
      <c r="B3107" s="6" t="s">
        <v>50</v>
      </c>
      <c r="C3107" s="7" t="s">
        <v>698</v>
      </c>
      <c r="D3107" s="7" t="s">
        <v>661</v>
      </c>
      <c r="E3107" s="7" t="s">
        <v>661</v>
      </c>
      <c r="F3107" s="7" t="s">
        <v>661</v>
      </c>
      <c r="G3107" s="7" t="s">
        <v>661</v>
      </c>
      <c r="H3107" s="7" t="s">
        <v>661</v>
      </c>
      <c r="I3107" s="7" t="s">
        <v>661</v>
      </c>
      <c r="J3107" s="7" t="s">
        <v>661</v>
      </c>
      <c r="K3107" s="7" t="s">
        <v>661</v>
      </c>
      <c r="L3107" s="7" t="s">
        <v>661</v>
      </c>
      <c r="M3107" s="7" t="s">
        <v>684</v>
      </c>
      <c r="N3107" s="7" t="s">
        <v>724</v>
      </c>
      <c r="O3107" s="7" t="s">
        <v>686</v>
      </c>
    </row>
    <row r="3108" spans="2:15" ht="15">
      <c r="B3108" s="6" t="s">
        <v>50</v>
      </c>
      <c r="C3108" s="7" t="s">
        <v>699</v>
      </c>
      <c r="D3108" s="7" t="s">
        <v>661</v>
      </c>
      <c r="E3108" s="7" t="s">
        <v>661</v>
      </c>
      <c r="F3108" s="7" t="s">
        <v>661</v>
      </c>
      <c r="G3108" s="7" t="s">
        <v>661</v>
      </c>
      <c r="H3108" s="7" t="s">
        <v>661</v>
      </c>
      <c r="I3108" s="7" t="s">
        <v>661</v>
      </c>
      <c r="J3108" s="7" t="s">
        <v>661</v>
      </c>
      <c r="K3108" s="7" t="s">
        <v>661</v>
      </c>
      <c r="L3108" s="7" t="s">
        <v>661</v>
      </c>
      <c r="M3108" s="7" t="s">
        <v>684</v>
      </c>
      <c r="N3108" s="7" t="s">
        <v>724</v>
      </c>
      <c r="O3108" s="7" t="s">
        <v>686</v>
      </c>
    </row>
    <row r="3109" spans="2:15" ht="15">
      <c r="B3109" s="6" t="s">
        <v>50</v>
      </c>
      <c r="C3109" s="7" t="s">
        <v>700</v>
      </c>
      <c r="D3109" s="7" t="s">
        <v>661</v>
      </c>
      <c r="E3109" s="7" t="s">
        <v>661</v>
      </c>
      <c r="F3109" s="7" t="s">
        <v>661</v>
      </c>
      <c r="G3109" s="7" t="s">
        <v>661</v>
      </c>
      <c r="H3109" s="7" t="s">
        <v>661</v>
      </c>
      <c r="I3109" s="7" t="s">
        <v>661</v>
      </c>
      <c r="J3109" s="7" t="s">
        <v>661</v>
      </c>
      <c r="K3109" s="7" t="s">
        <v>661</v>
      </c>
      <c r="L3109" s="7" t="s">
        <v>661</v>
      </c>
      <c r="M3109" s="7" t="s">
        <v>684</v>
      </c>
      <c r="N3109" s="7" t="s">
        <v>724</v>
      </c>
      <c r="O3109" s="7" t="s">
        <v>686</v>
      </c>
    </row>
    <row r="3110" spans="2:15" ht="15">
      <c r="B3110" s="6" t="s">
        <v>50</v>
      </c>
      <c r="C3110" s="7" t="s">
        <v>701</v>
      </c>
      <c r="D3110" s="7" t="s">
        <v>661</v>
      </c>
      <c r="E3110" s="7" t="s">
        <v>661</v>
      </c>
      <c r="F3110" s="7" t="s">
        <v>661</v>
      </c>
      <c r="G3110" s="7" t="s">
        <v>661</v>
      </c>
      <c r="H3110" s="7" t="s">
        <v>661</v>
      </c>
      <c r="I3110" s="7" t="s">
        <v>661</v>
      </c>
      <c r="J3110" s="7" t="s">
        <v>661</v>
      </c>
      <c r="K3110" s="7" t="s">
        <v>661</v>
      </c>
      <c r="L3110" s="7" t="s">
        <v>661</v>
      </c>
      <c r="M3110" s="7" t="s">
        <v>684</v>
      </c>
      <c r="N3110" s="7" t="s">
        <v>724</v>
      </c>
      <c r="O3110" s="7" t="s">
        <v>686</v>
      </c>
    </row>
    <row r="3111" spans="2:15" ht="15">
      <c r="B3111" s="6" t="s">
        <v>60</v>
      </c>
      <c r="C3111" s="7" t="s">
        <v>683</v>
      </c>
      <c r="D3111" s="7">
        <v>4.2158758561715333</v>
      </c>
      <c r="E3111" s="7">
        <v>4.0999999000000003</v>
      </c>
      <c r="F3111" s="7">
        <v>0.98163641672975854</v>
      </c>
      <c r="G3111" s="7">
        <v>4.2158758561715324</v>
      </c>
      <c r="H3111" s="7">
        <v>0.97251438132318258</v>
      </c>
      <c r="I3111" s="7">
        <v>4.0999999000000003</v>
      </c>
      <c r="J3111" s="7">
        <v>0.98163641672975854</v>
      </c>
      <c r="K3111" s="7">
        <v>4.2158758561715324</v>
      </c>
      <c r="L3111" s="7">
        <v>0.97251438132318258</v>
      </c>
      <c r="M3111" s="7" t="s">
        <v>684</v>
      </c>
      <c r="N3111" s="7" t="s">
        <v>724</v>
      </c>
      <c r="O3111" s="7" t="s">
        <v>686</v>
      </c>
    </row>
    <row r="3112" spans="2:15" ht="15">
      <c r="B3112" s="6" t="s">
        <v>60</v>
      </c>
      <c r="C3112" s="7" t="s">
        <v>687</v>
      </c>
      <c r="D3112" s="7">
        <v>5.8816610940164082</v>
      </c>
      <c r="E3112" s="7">
        <v>5.72</v>
      </c>
      <c r="F3112" s="7">
        <v>1.3695025464986545</v>
      </c>
      <c r="G3112" s="7">
        <v>5.8816610940164082</v>
      </c>
      <c r="H3112" s="7">
        <v>0.97251438132318246</v>
      </c>
      <c r="I3112" s="7">
        <v>5.72</v>
      </c>
      <c r="J3112" s="7">
        <v>1.3695025464986545</v>
      </c>
      <c r="K3112" s="7">
        <v>5.8816610940164082</v>
      </c>
      <c r="L3112" s="7">
        <v>0.97251438132318246</v>
      </c>
      <c r="M3112" s="7" t="s">
        <v>684</v>
      </c>
      <c r="N3112" s="7" t="s">
        <v>724</v>
      </c>
      <c r="O3112" s="7" t="s">
        <v>686</v>
      </c>
    </row>
    <row r="3113" spans="2:15" ht="15">
      <c r="B3113" s="6" t="s">
        <v>60</v>
      </c>
      <c r="C3113" s="7" t="s">
        <v>688</v>
      </c>
      <c r="D3113" s="7">
        <v>4.2364412075782516</v>
      </c>
      <c r="E3113" s="7">
        <v>4.12</v>
      </c>
      <c r="F3113" s="7">
        <v>0.98642491111441177</v>
      </c>
      <c r="G3113" s="7">
        <v>4.2364412075782516</v>
      </c>
      <c r="H3113" s="7">
        <v>0.97251438132318269</v>
      </c>
      <c r="I3113" s="7">
        <v>4.12</v>
      </c>
      <c r="J3113" s="7">
        <v>0.98642491111441177</v>
      </c>
      <c r="K3113" s="7">
        <v>4.2364412075782516</v>
      </c>
      <c r="L3113" s="7">
        <v>0.97251438132318269</v>
      </c>
      <c r="M3113" s="7" t="s">
        <v>684</v>
      </c>
      <c r="N3113" s="7" t="s">
        <v>724</v>
      </c>
      <c r="O3113" s="7" t="s">
        <v>686</v>
      </c>
    </row>
    <row r="3114" spans="2:15" ht="15">
      <c r="B3114" s="6" t="s">
        <v>60</v>
      </c>
      <c r="C3114" s="7" t="s">
        <v>689</v>
      </c>
      <c r="D3114" s="7">
        <v>4.8945291621535141</v>
      </c>
      <c r="E3114" s="7">
        <v>4.76</v>
      </c>
      <c r="F3114" s="7">
        <v>1.1396559652681071</v>
      </c>
      <c r="G3114" s="7">
        <v>4.8945291621535141</v>
      </c>
      <c r="H3114" s="7">
        <v>0.97251438132318258</v>
      </c>
      <c r="I3114" s="7">
        <v>4.76</v>
      </c>
      <c r="J3114" s="7">
        <v>1.1396559652681071</v>
      </c>
      <c r="K3114" s="7">
        <v>4.8945291621535141</v>
      </c>
      <c r="L3114" s="7">
        <v>0.97251438132318258</v>
      </c>
      <c r="M3114" s="7" t="s">
        <v>684</v>
      </c>
      <c r="N3114" s="7" t="s">
        <v>724</v>
      </c>
      <c r="O3114" s="7" t="s">
        <v>686</v>
      </c>
    </row>
    <row r="3115" spans="2:15" ht="15">
      <c r="B3115" s="6" t="s">
        <v>60</v>
      </c>
      <c r="C3115" s="7" t="s">
        <v>690</v>
      </c>
      <c r="D3115" s="7">
        <v>4.740289797799937</v>
      </c>
      <c r="E3115" s="7">
        <v>4.6100000000000003</v>
      </c>
      <c r="F3115" s="7">
        <v>1.1037424369508333</v>
      </c>
      <c r="G3115" s="7">
        <v>4.740289797799937</v>
      </c>
      <c r="H3115" s="7">
        <v>0.97251438132318269</v>
      </c>
      <c r="I3115" s="7">
        <v>4.6100000000000003</v>
      </c>
      <c r="J3115" s="7">
        <v>1.1037424369508333</v>
      </c>
      <c r="K3115" s="7">
        <v>4.740289797799937</v>
      </c>
      <c r="L3115" s="7">
        <v>0.97251438132318269</v>
      </c>
      <c r="M3115" s="7" t="s">
        <v>684</v>
      </c>
      <c r="N3115" s="7" t="s">
        <v>724</v>
      </c>
      <c r="O3115" s="7" t="s">
        <v>686</v>
      </c>
    </row>
    <row r="3116" spans="2:15" ht="15">
      <c r="B3116" s="6" t="s">
        <v>60</v>
      </c>
      <c r="C3116" s="7" t="s">
        <v>691</v>
      </c>
      <c r="D3116" s="7">
        <v>5.7039999999999997</v>
      </c>
      <c r="E3116" s="7">
        <v>5.55</v>
      </c>
      <c r="F3116" s="7">
        <v>1.3164786363629297</v>
      </c>
      <c r="G3116" s="7">
        <v>5.7039999999999997</v>
      </c>
      <c r="H3116" s="7">
        <v>0.97300140252454415</v>
      </c>
      <c r="I3116" s="7">
        <v>5.55</v>
      </c>
      <c r="J3116" s="7">
        <v>1.3164786363629297</v>
      </c>
      <c r="K3116" s="7">
        <v>5.7039999999999997</v>
      </c>
      <c r="L3116" s="7">
        <v>0.97300140252454415</v>
      </c>
      <c r="M3116" s="7" t="s">
        <v>684</v>
      </c>
      <c r="N3116" s="7" t="s">
        <v>724</v>
      </c>
      <c r="O3116" s="7" t="s">
        <v>686</v>
      </c>
    </row>
    <row r="3117" spans="2:15" ht="15">
      <c r="B3117" s="6" t="s">
        <v>60</v>
      </c>
      <c r="C3117" s="7" t="s">
        <v>692</v>
      </c>
      <c r="D3117" s="7" t="s">
        <v>661</v>
      </c>
      <c r="E3117" s="7">
        <v>5.5796567674890056</v>
      </c>
      <c r="F3117" s="7">
        <v>1.3338431508647137</v>
      </c>
      <c r="G3117" s="7">
        <v>5.736872596989981</v>
      </c>
      <c r="H3117" s="7">
        <v>0.9725955515234096</v>
      </c>
      <c r="I3117" s="7">
        <v>5.5796567674890056</v>
      </c>
      <c r="J3117" s="7">
        <v>1.3338431508647137</v>
      </c>
      <c r="K3117" s="7">
        <v>5.736872596989981</v>
      </c>
      <c r="L3117" s="7">
        <v>0.9725955515234096</v>
      </c>
      <c r="M3117" s="7" t="s">
        <v>684</v>
      </c>
      <c r="N3117" s="7" t="s">
        <v>724</v>
      </c>
      <c r="O3117" s="7" t="s">
        <v>686</v>
      </c>
    </row>
    <row r="3118" spans="2:15" ht="15">
      <c r="B3118" s="6" t="s">
        <v>60</v>
      </c>
      <c r="C3118" s="7" t="s">
        <v>693</v>
      </c>
      <c r="D3118" s="7" t="s">
        <v>661</v>
      </c>
      <c r="E3118" s="7">
        <v>6.0933468876568551</v>
      </c>
      <c r="F3118" s="7">
        <v>1.4566431862441491</v>
      </c>
      <c r="G3118" s="7">
        <v>6.2650367648840648</v>
      </c>
      <c r="H3118" s="7">
        <v>0.9725955515234096</v>
      </c>
      <c r="I3118" s="7">
        <v>6.0933468876568551</v>
      </c>
      <c r="J3118" s="7">
        <v>1.4566431862441491</v>
      </c>
      <c r="K3118" s="7">
        <v>6.2650367648840648</v>
      </c>
      <c r="L3118" s="7">
        <v>0.9725955515234096</v>
      </c>
      <c r="M3118" s="7" t="s">
        <v>684</v>
      </c>
      <c r="N3118" s="7" t="s">
        <v>724</v>
      </c>
      <c r="O3118" s="7" t="s">
        <v>686</v>
      </c>
    </row>
    <row r="3119" spans="2:15" ht="15">
      <c r="B3119" s="6" t="s">
        <v>60</v>
      </c>
      <c r="C3119" s="7" t="s">
        <v>694</v>
      </c>
      <c r="D3119" s="7" t="s">
        <v>661</v>
      </c>
      <c r="E3119" s="7">
        <v>6.0665514935831242</v>
      </c>
      <c r="F3119" s="7">
        <v>1.4502376214667221</v>
      </c>
      <c r="G3119" s="7">
        <v>6.2374863673609013</v>
      </c>
      <c r="H3119" s="7">
        <v>0.9725955515234096</v>
      </c>
      <c r="I3119" s="7">
        <v>6.0665514935831242</v>
      </c>
      <c r="J3119" s="7">
        <v>1.4502376214667221</v>
      </c>
      <c r="K3119" s="7">
        <v>6.2374863673609013</v>
      </c>
      <c r="L3119" s="7">
        <v>0.9725955515234096</v>
      </c>
      <c r="M3119" s="7" t="s">
        <v>684</v>
      </c>
      <c r="N3119" s="7" t="s">
        <v>724</v>
      </c>
      <c r="O3119" s="7" t="s">
        <v>686</v>
      </c>
    </row>
    <row r="3120" spans="2:15" ht="15">
      <c r="B3120" s="6" t="s">
        <v>60</v>
      </c>
      <c r="C3120" s="7" t="s">
        <v>695</v>
      </c>
      <c r="D3120" s="7" t="s">
        <v>661</v>
      </c>
      <c r="E3120" s="7">
        <v>6.0430322082632904</v>
      </c>
      <c r="F3120" s="7">
        <v>1.4446152258706551</v>
      </c>
      <c r="G3120" s="7">
        <v>6.2133043882401919</v>
      </c>
      <c r="H3120" s="7">
        <v>0.9725955515234096</v>
      </c>
      <c r="I3120" s="7">
        <v>6.0430322082632904</v>
      </c>
      <c r="J3120" s="7">
        <v>1.4446152258706551</v>
      </c>
      <c r="K3120" s="7">
        <v>6.2133043882401919</v>
      </c>
      <c r="L3120" s="7">
        <v>0.9725955515234096</v>
      </c>
      <c r="M3120" s="7" t="s">
        <v>684</v>
      </c>
      <c r="N3120" s="7" t="s">
        <v>724</v>
      </c>
      <c r="O3120" s="7" t="s">
        <v>686</v>
      </c>
    </row>
    <row r="3121" spans="2:15" ht="15">
      <c r="B3121" s="6" t="s">
        <v>60</v>
      </c>
      <c r="C3121" s="7" t="s">
        <v>696</v>
      </c>
      <c r="D3121" s="7" t="s">
        <v>661</v>
      </c>
      <c r="E3121" s="7">
        <v>6.0204514409757373</v>
      </c>
      <c r="F3121" s="7">
        <v>1.4392171874172386</v>
      </c>
      <c r="G3121" s="7">
        <v>6.1900873714111677</v>
      </c>
      <c r="H3121" s="7">
        <v>0.9725955515234096</v>
      </c>
      <c r="I3121" s="7">
        <v>6.0204514409757373</v>
      </c>
      <c r="J3121" s="7">
        <v>1.4392171874172386</v>
      </c>
      <c r="K3121" s="7">
        <v>6.1900873714111677</v>
      </c>
      <c r="L3121" s="7">
        <v>0.9725955515234096</v>
      </c>
      <c r="M3121" s="7" t="s">
        <v>684</v>
      </c>
      <c r="N3121" s="7" t="s">
        <v>724</v>
      </c>
      <c r="O3121" s="7" t="s">
        <v>686</v>
      </c>
    </row>
    <row r="3122" spans="2:15" ht="15">
      <c r="B3122" s="6" t="s">
        <v>60</v>
      </c>
      <c r="C3122" s="7" t="s">
        <v>697</v>
      </c>
      <c r="D3122" s="7" t="s">
        <v>661</v>
      </c>
      <c r="E3122" s="7">
        <v>5.999223367853646</v>
      </c>
      <c r="F3122" s="7">
        <v>1.4341425168559676</v>
      </c>
      <c r="G3122" s="7">
        <v>6.1682611630876343</v>
      </c>
      <c r="H3122" s="7">
        <v>0.9725955515234096</v>
      </c>
      <c r="I3122" s="7">
        <v>5.999223367853646</v>
      </c>
      <c r="J3122" s="7">
        <v>1.4341425168559676</v>
      </c>
      <c r="K3122" s="7">
        <v>6.1682611630876343</v>
      </c>
      <c r="L3122" s="7">
        <v>0.9725955515234096</v>
      </c>
      <c r="M3122" s="7" t="s">
        <v>684</v>
      </c>
      <c r="N3122" s="7" t="s">
        <v>724</v>
      </c>
      <c r="O3122" s="7" t="s">
        <v>686</v>
      </c>
    </row>
    <row r="3123" spans="2:15" ht="15">
      <c r="B3123" s="6" t="s">
        <v>60</v>
      </c>
      <c r="C3123" s="7" t="s">
        <v>698</v>
      </c>
      <c r="D3123" s="7" t="s">
        <v>661</v>
      </c>
      <c r="E3123" s="7">
        <v>5.9790976019807704</v>
      </c>
      <c r="F3123" s="7">
        <v>1.4293313580187703</v>
      </c>
      <c r="G3123" s="7">
        <v>6.1475683212981034</v>
      </c>
      <c r="H3123" s="7">
        <v>0.9725955515234096</v>
      </c>
      <c r="I3123" s="7">
        <v>5.9790976019807704</v>
      </c>
      <c r="J3123" s="7">
        <v>1.4293313580187703</v>
      </c>
      <c r="K3123" s="7">
        <v>6.1475683212981034</v>
      </c>
      <c r="L3123" s="7">
        <v>0.9725955515234096</v>
      </c>
      <c r="M3123" s="7" t="s">
        <v>684</v>
      </c>
      <c r="N3123" s="7" t="s">
        <v>724</v>
      </c>
      <c r="O3123" s="7" t="s">
        <v>686</v>
      </c>
    </row>
    <row r="3124" spans="2:15" ht="15">
      <c r="B3124" s="6" t="s">
        <v>60</v>
      </c>
      <c r="C3124" s="7" t="s">
        <v>699</v>
      </c>
      <c r="D3124" s="7" t="s">
        <v>661</v>
      </c>
      <c r="E3124" s="7">
        <v>5.9634076704026366</v>
      </c>
      <c r="F3124" s="7">
        <v>1.4255806061992398</v>
      </c>
      <c r="G3124" s="7">
        <v>6.131436300589642</v>
      </c>
      <c r="H3124" s="7">
        <v>0.9725955515234096</v>
      </c>
      <c r="I3124" s="7">
        <v>5.9634076704026366</v>
      </c>
      <c r="J3124" s="7">
        <v>1.4255806061992398</v>
      </c>
      <c r="K3124" s="7">
        <v>6.131436300589642</v>
      </c>
      <c r="L3124" s="7">
        <v>0.9725955515234096</v>
      </c>
      <c r="M3124" s="7" t="s">
        <v>684</v>
      </c>
      <c r="N3124" s="7" t="s">
        <v>724</v>
      </c>
      <c r="O3124" s="7" t="s">
        <v>686</v>
      </c>
    </row>
    <row r="3125" spans="2:15" ht="15">
      <c r="B3125" s="6" t="s">
        <v>60</v>
      </c>
      <c r="C3125" s="7" t="s">
        <v>700</v>
      </c>
      <c r="D3125" s="7" t="s">
        <v>661</v>
      </c>
      <c r="E3125" s="7">
        <v>5.9641267971910024</v>
      </c>
      <c r="F3125" s="7">
        <v>1.4257525168348262</v>
      </c>
      <c r="G3125" s="7">
        <v>6.1321756899352327</v>
      </c>
      <c r="H3125" s="7">
        <v>0.9725955515234096</v>
      </c>
      <c r="I3125" s="7">
        <v>5.9641267971910024</v>
      </c>
      <c r="J3125" s="7">
        <v>1.4257525168348262</v>
      </c>
      <c r="K3125" s="7">
        <v>6.1321756899352327</v>
      </c>
      <c r="L3125" s="7">
        <v>0.9725955515234096</v>
      </c>
      <c r="M3125" s="7" t="s">
        <v>684</v>
      </c>
      <c r="N3125" s="7" t="s">
        <v>724</v>
      </c>
      <c r="O3125" s="7" t="s">
        <v>686</v>
      </c>
    </row>
    <row r="3126" spans="2:15" ht="15">
      <c r="B3126" s="6" t="s">
        <v>60</v>
      </c>
      <c r="C3126" s="7" t="s">
        <v>701</v>
      </c>
      <c r="D3126" s="7" t="s">
        <v>661</v>
      </c>
      <c r="E3126" s="7">
        <v>5.9648459239793672</v>
      </c>
      <c r="F3126" s="7">
        <v>1.4259244274704153</v>
      </c>
      <c r="G3126" s="7">
        <v>6.1329150792808225</v>
      </c>
      <c r="H3126" s="7">
        <v>0.9725955515234096</v>
      </c>
      <c r="I3126" s="7">
        <v>5.9648459239793672</v>
      </c>
      <c r="J3126" s="7">
        <v>1.4259244274704153</v>
      </c>
      <c r="K3126" s="7">
        <v>6.1329150792808225</v>
      </c>
      <c r="L3126" s="7">
        <v>0.9725955515234096</v>
      </c>
      <c r="M3126" s="7" t="s">
        <v>684</v>
      </c>
      <c r="N3126" s="7" t="s">
        <v>724</v>
      </c>
      <c r="O3126" s="7" t="s">
        <v>686</v>
      </c>
    </row>
    <row r="3127" spans="2:15" ht="15">
      <c r="B3127" s="6" t="s">
        <v>592</v>
      </c>
      <c r="C3127" s="7" t="s">
        <v>683</v>
      </c>
      <c r="D3127" s="7" t="s">
        <v>661</v>
      </c>
      <c r="E3127" s="7" t="s">
        <v>661</v>
      </c>
      <c r="F3127" s="7" t="s">
        <v>661</v>
      </c>
      <c r="G3127" s="7" t="s">
        <v>661</v>
      </c>
      <c r="H3127" s="7" t="s">
        <v>661</v>
      </c>
      <c r="I3127" s="7" t="s">
        <v>661</v>
      </c>
      <c r="J3127" s="7" t="s">
        <v>661</v>
      </c>
      <c r="K3127" s="7" t="s">
        <v>661</v>
      </c>
      <c r="L3127" s="7" t="s">
        <v>661</v>
      </c>
      <c r="M3127" s="7" t="s">
        <v>703</v>
      </c>
      <c r="N3127" s="7" t="s">
        <v>724</v>
      </c>
      <c r="O3127" s="7" t="s">
        <v>686</v>
      </c>
    </row>
    <row r="3128" spans="2:15" ht="15">
      <c r="B3128" s="6" t="s">
        <v>592</v>
      </c>
      <c r="C3128" s="7" t="s">
        <v>687</v>
      </c>
      <c r="D3128" s="7" t="s">
        <v>661</v>
      </c>
      <c r="E3128" s="7" t="s">
        <v>661</v>
      </c>
      <c r="F3128" s="7" t="s">
        <v>661</v>
      </c>
      <c r="G3128" s="7" t="s">
        <v>661</v>
      </c>
      <c r="H3128" s="7" t="s">
        <v>661</v>
      </c>
      <c r="I3128" s="7" t="s">
        <v>661</v>
      </c>
      <c r="J3128" s="7" t="s">
        <v>661</v>
      </c>
      <c r="K3128" s="7" t="s">
        <v>661</v>
      </c>
      <c r="L3128" s="7" t="s">
        <v>661</v>
      </c>
      <c r="M3128" s="7" t="s">
        <v>703</v>
      </c>
      <c r="N3128" s="7" t="s">
        <v>724</v>
      </c>
      <c r="O3128" s="7" t="s">
        <v>686</v>
      </c>
    </row>
    <row r="3129" spans="2:15" ht="15">
      <c r="B3129" s="6" t="s">
        <v>592</v>
      </c>
      <c r="C3129" s="7" t="s">
        <v>688</v>
      </c>
      <c r="D3129" s="7" t="s">
        <v>661</v>
      </c>
      <c r="E3129" s="7" t="s">
        <v>661</v>
      </c>
      <c r="F3129" s="7" t="s">
        <v>661</v>
      </c>
      <c r="G3129" s="7" t="s">
        <v>661</v>
      </c>
      <c r="H3129" s="7" t="s">
        <v>661</v>
      </c>
      <c r="I3129" s="7" t="s">
        <v>661</v>
      </c>
      <c r="J3129" s="7" t="s">
        <v>661</v>
      </c>
      <c r="K3129" s="7" t="s">
        <v>661</v>
      </c>
      <c r="L3129" s="7" t="s">
        <v>661</v>
      </c>
      <c r="M3129" s="7" t="s">
        <v>703</v>
      </c>
      <c r="N3129" s="7" t="s">
        <v>724</v>
      </c>
      <c r="O3129" s="7" t="s">
        <v>686</v>
      </c>
    </row>
    <row r="3130" spans="2:15" ht="15">
      <c r="B3130" s="6" t="s">
        <v>592</v>
      </c>
      <c r="C3130" s="7" t="s">
        <v>689</v>
      </c>
      <c r="D3130" s="7" t="s">
        <v>661</v>
      </c>
      <c r="E3130" s="7" t="s">
        <v>661</v>
      </c>
      <c r="F3130" s="7" t="s">
        <v>661</v>
      </c>
      <c r="G3130" s="7" t="s">
        <v>661</v>
      </c>
      <c r="H3130" s="7" t="s">
        <v>661</v>
      </c>
      <c r="I3130" s="7" t="s">
        <v>661</v>
      </c>
      <c r="J3130" s="7" t="s">
        <v>661</v>
      </c>
      <c r="K3130" s="7" t="s">
        <v>661</v>
      </c>
      <c r="L3130" s="7" t="s">
        <v>661</v>
      </c>
      <c r="M3130" s="7" t="s">
        <v>703</v>
      </c>
      <c r="N3130" s="7" t="s">
        <v>724</v>
      </c>
      <c r="O3130" s="7" t="s">
        <v>686</v>
      </c>
    </row>
    <row r="3131" spans="2:15" ht="15">
      <c r="B3131" s="6" t="s">
        <v>592</v>
      </c>
      <c r="C3131" s="7" t="s">
        <v>690</v>
      </c>
      <c r="D3131" s="7" t="s">
        <v>661</v>
      </c>
      <c r="E3131" s="7" t="s">
        <v>661</v>
      </c>
      <c r="F3131" s="7" t="s">
        <v>661</v>
      </c>
      <c r="G3131" s="7" t="s">
        <v>661</v>
      </c>
      <c r="H3131" s="7" t="s">
        <v>661</v>
      </c>
      <c r="I3131" s="7" t="s">
        <v>661</v>
      </c>
      <c r="J3131" s="7" t="s">
        <v>661</v>
      </c>
      <c r="K3131" s="7" t="s">
        <v>661</v>
      </c>
      <c r="L3131" s="7" t="s">
        <v>661</v>
      </c>
      <c r="M3131" s="7" t="s">
        <v>703</v>
      </c>
      <c r="N3131" s="7" t="s">
        <v>724</v>
      </c>
      <c r="O3131" s="7" t="s">
        <v>686</v>
      </c>
    </row>
    <row r="3132" spans="2:15" ht="15">
      <c r="B3132" s="6" t="s">
        <v>592</v>
      </c>
      <c r="C3132" s="7" t="s">
        <v>691</v>
      </c>
      <c r="D3132" s="7" t="s">
        <v>661</v>
      </c>
      <c r="E3132" s="7" t="s">
        <v>661</v>
      </c>
      <c r="F3132" s="7" t="s">
        <v>661</v>
      </c>
      <c r="G3132" s="7" t="s">
        <v>661</v>
      </c>
      <c r="H3132" s="7" t="s">
        <v>661</v>
      </c>
      <c r="I3132" s="7" t="s">
        <v>661</v>
      </c>
      <c r="J3132" s="7" t="s">
        <v>661</v>
      </c>
      <c r="K3132" s="7" t="s">
        <v>661</v>
      </c>
      <c r="L3132" s="7" t="s">
        <v>661</v>
      </c>
      <c r="M3132" s="7" t="s">
        <v>703</v>
      </c>
      <c r="N3132" s="7" t="s">
        <v>724</v>
      </c>
      <c r="O3132" s="7" t="s">
        <v>686</v>
      </c>
    </row>
    <row r="3133" spans="2:15" ht="15">
      <c r="B3133" s="6" t="s">
        <v>592</v>
      </c>
      <c r="C3133" s="7" t="s">
        <v>692</v>
      </c>
      <c r="D3133" s="7" t="s">
        <v>661</v>
      </c>
      <c r="E3133" s="7" t="s">
        <v>661</v>
      </c>
      <c r="F3133" s="7" t="s">
        <v>661</v>
      </c>
      <c r="G3133" s="7" t="s">
        <v>661</v>
      </c>
      <c r="H3133" s="7" t="s">
        <v>661</v>
      </c>
      <c r="I3133" s="7" t="s">
        <v>661</v>
      </c>
      <c r="J3133" s="7" t="s">
        <v>661</v>
      </c>
      <c r="K3133" s="7" t="s">
        <v>661</v>
      </c>
      <c r="L3133" s="7" t="s">
        <v>661</v>
      </c>
      <c r="M3133" s="7" t="s">
        <v>703</v>
      </c>
      <c r="N3133" s="7" t="s">
        <v>724</v>
      </c>
      <c r="O3133" s="7" t="s">
        <v>686</v>
      </c>
    </row>
    <row r="3134" spans="2:15" ht="15">
      <c r="B3134" s="6" t="s">
        <v>592</v>
      </c>
      <c r="C3134" s="7" t="s">
        <v>693</v>
      </c>
      <c r="D3134" s="7" t="s">
        <v>661</v>
      </c>
      <c r="E3134" s="7" t="s">
        <v>661</v>
      </c>
      <c r="F3134" s="7" t="s">
        <v>661</v>
      </c>
      <c r="G3134" s="7" t="s">
        <v>661</v>
      </c>
      <c r="H3134" s="7" t="s">
        <v>661</v>
      </c>
      <c r="I3134" s="7" t="s">
        <v>661</v>
      </c>
      <c r="J3134" s="7" t="s">
        <v>661</v>
      </c>
      <c r="K3134" s="7" t="s">
        <v>661</v>
      </c>
      <c r="L3134" s="7" t="s">
        <v>661</v>
      </c>
      <c r="M3134" s="7" t="s">
        <v>703</v>
      </c>
      <c r="N3134" s="7" t="s">
        <v>724</v>
      </c>
      <c r="O3134" s="7" t="s">
        <v>686</v>
      </c>
    </row>
    <row r="3135" spans="2:15" ht="15">
      <c r="B3135" s="6" t="s">
        <v>592</v>
      </c>
      <c r="C3135" s="7" t="s">
        <v>694</v>
      </c>
      <c r="D3135" s="7" t="s">
        <v>661</v>
      </c>
      <c r="E3135" s="7" t="s">
        <v>661</v>
      </c>
      <c r="F3135" s="7" t="s">
        <v>661</v>
      </c>
      <c r="G3135" s="7" t="s">
        <v>661</v>
      </c>
      <c r="H3135" s="7" t="s">
        <v>661</v>
      </c>
      <c r="I3135" s="7" t="s">
        <v>661</v>
      </c>
      <c r="J3135" s="7" t="s">
        <v>661</v>
      </c>
      <c r="K3135" s="7" t="s">
        <v>661</v>
      </c>
      <c r="L3135" s="7" t="s">
        <v>661</v>
      </c>
      <c r="M3135" s="7" t="s">
        <v>703</v>
      </c>
      <c r="N3135" s="7" t="s">
        <v>724</v>
      </c>
      <c r="O3135" s="7" t="s">
        <v>686</v>
      </c>
    </row>
    <row r="3136" spans="2:15" ht="15">
      <c r="B3136" s="6" t="s">
        <v>592</v>
      </c>
      <c r="C3136" s="7" t="s">
        <v>695</v>
      </c>
      <c r="D3136" s="7" t="s">
        <v>661</v>
      </c>
      <c r="E3136" s="7" t="s">
        <v>661</v>
      </c>
      <c r="F3136" s="7" t="s">
        <v>661</v>
      </c>
      <c r="G3136" s="7" t="s">
        <v>661</v>
      </c>
      <c r="H3136" s="7">
        <v>0.9</v>
      </c>
      <c r="I3136" s="7" t="s">
        <v>661</v>
      </c>
      <c r="J3136" s="7" t="s">
        <v>661</v>
      </c>
      <c r="K3136" s="7" t="s">
        <v>661</v>
      </c>
      <c r="L3136" s="7">
        <v>0.9</v>
      </c>
      <c r="M3136" s="7" t="s">
        <v>703</v>
      </c>
      <c r="N3136" s="7" t="s">
        <v>724</v>
      </c>
      <c r="O3136" s="7" t="s">
        <v>686</v>
      </c>
    </row>
    <row r="3137" spans="2:15" ht="15">
      <c r="B3137" s="6" t="s">
        <v>592</v>
      </c>
      <c r="C3137" s="7" t="s">
        <v>696</v>
      </c>
      <c r="D3137" s="7" t="s">
        <v>661</v>
      </c>
      <c r="E3137" s="7" t="s">
        <v>661</v>
      </c>
      <c r="F3137" s="7" t="s">
        <v>661</v>
      </c>
      <c r="G3137" s="7" t="s">
        <v>661</v>
      </c>
      <c r="H3137" s="7">
        <v>0.9</v>
      </c>
      <c r="I3137" s="7" t="s">
        <v>661</v>
      </c>
      <c r="J3137" s="7" t="s">
        <v>661</v>
      </c>
      <c r="K3137" s="7" t="s">
        <v>661</v>
      </c>
      <c r="L3137" s="7">
        <v>0.9</v>
      </c>
      <c r="M3137" s="7" t="s">
        <v>703</v>
      </c>
      <c r="N3137" s="7" t="s">
        <v>724</v>
      </c>
      <c r="O3137" s="7" t="s">
        <v>686</v>
      </c>
    </row>
    <row r="3138" spans="2:15" ht="15">
      <c r="B3138" s="6" t="s">
        <v>592</v>
      </c>
      <c r="C3138" s="7" t="s">
        <v>697</v>
      </c>
      <c r="D3138" s="7" t="s">
        <v>661</v>
      </c>
      <c r="E3138" s="7" t="s">
        <v>661</v>
      </c>
      <c r="F3138" s="7" t="s">
        <v>661</v>
      </c>
      <c r="G3138" s="7" t="s">
        <v>661</v>
      </c>
      <c r="H3138" s="7">
        <v>0.9</v>
      </c>
      <c r="I3138" s="7" t="s">
        <v>661</v>
      </c>
      <c r="J3138" s="7" t="s">
        <v>661</v>
      </c>
      <c r="K3138" s="7" t="s">
        <v>661</v>
      </c>
      <c r="L3138" s="7">
        <v>0.9</v>
      </c>
      <c r="M3138" s="7" t="s">
        <v>703</v>
      </c>
      <c r="N3138" s="7" t="s">
        <v>724</v>
      </c>
      <c r="O3138" s="7" t="s">
        <v>686</v>
      </c>
    </row>
    <row r="3139" spans="2:15" ht="15">
      <c r="B3139" s="6" t="s">
        <v>592</v>
      </c>
      <c r="C3139" s="7" t="s">
        <v>698</v>
      </c>
      <c r="D3139" s="7" t="s">
        <v>661</v>
      </c>
      <c r="E3139" s="7" t="s">
        <v>661</v>
      </c>
      <c r="F3139" s="7" t="s">
        <v>661</v>
      </c>
      <c r="G3139" s="7" t="s">
        <v>661</v>
      </c>
      <c r="H3139" s="7">
        <v>0.9</v>
      </c>
      <c r="I3139" s="7" t="s">
        <v>661</v>
      </c>
      <c r="J3139" s="7" t="s">
        <v>661</v>
      </c>
      <c r="K3139" s="7" t="s">
        <v>661</v>
      </c>
      <c r="L3139" s="7">
        <v>0.9</v>
      </c>
      <c r="M3139" s="7" t="s">
        <v>703</v>
      </c>
      <c r="N3139" s="7" t="s">
        <v>724</v>
      </c>
      <c r="O3139" s="7" t="s">
        <v>686</v>
      </c>
    </row>
    <row r="3140" spans="2:15" ht="15">
      <c r="B3140" s="6" t="s">
        <v>592</v>
      </c>
      <c r="C3140" s="7" t="s">
        <v>699</v>
      </c>
      <c r="D3140" s="7" t="s">
        <v>661</v>
      </c>
      <c r="E3140" s="7" t="s">
        <v>661</v>
      </c>
      <c r="F3140" s="7" t="s">
        <v>661</v>
      </c>
      <c r="G3140" s="7" t="s">
        <v>661</v>
      </c>
      <c r="H3140" s="7">
        <v>0.9</v>
      </c>
      <c r="I3140" s="7" t="s">
        <v>661</v>
      </c>
      <c r="J3140" s="7" t="s">
        <v>661</v>
      </c>
      <c r="K3140" s="7" t="s">
        <v>661</v>
      </c>
      <c r="L3140" s="7">
        <v>0.9</v>
      </c>
      <c r="M3140" s="7" t="s">
        <v>703</v>
      </c>
      <c r="N3140" s="7" t="s">
        <v>724</v>
      </c>
      <c r="O3140" s="7" t="s">
        <v>686</v>
      </c>
    </row>
    <row r="3141" spans="2:15" ht="15">
      <c r="B3141" s="6" t="s">
        <v>592</v>
      </c>
      <c r="C3141" s="7" t="s">
        <v>700</v>
      </c>
      <c r="D3141" s="7" t="s">
        <v>661</v>
      </c>
      <c r="E3141" s="7" t="s">
        <v>661</v>
      </c>
      <c r="F3141" s="7" t="s">
        <v>661</v>
      </c>
      <c r="G3141" s="7" t="s">
        <v>661</v>
      </c>
      <c r="H3141" s="7">
        <v>0.9</v>
      </c>
      <c r="I3141" s="7" t="s">
        <v>661</v>
      </c>
      <c r="J3141" s="7" t="s">
        <v>661</v>
      </c>
      <c r="K3141" s="7" t="s">
        <v>661</v>
      </c>
      <c r="L3141" s="7">
        <v>0.9</v>
      </c>
      <c r="M3141" s="7" t="s">
        <v>703</v>
      </c>
      <c r="N3141" s="7" t="s">
        <v>724</v>
      </c>
      <c r="O3141" s="7" t="s">
        <v>686</v>
      </c>
    </row>
    <row r="3142" spans="2:15" ht="15">
      <c r="B3142" s="6" t="s">
        <v>592</v>
      </c>
      <c r="C3142" s="7" t="s">
        <v>701</v>
      </c>
      <c r="D3142" s="7" t="s">
        <v>661</v>
      </c>
      <c r="E3142" s="7" t="s">
        <v>661</v>
      </c>
      <c r="F3142" s="7" t="s">
        <v>661</v>
      </c>
      <c r="G3142" s="7" t="s">
        <v>661</v>
      </c>
      <c r="H3142" s="7">
        <v>0.9</v>
      </c>
      <c r="I3142" s="7" t="s">
        <v>661</v>
      </c>
      <c r="J3142" s="7" t="s">
        <v>661</v>
      </c>
      <c r="K3142" s="7" t="s">
        <v>661</v>
      </c>
      <c r="L3142" s="7">
        <v>0.9</v>
      </c>
      <c r="M3142" s="7" t="s">
        <v>703</v>
      </c>
      <c r="N3142" s="7" t="s">
        <v>724</v>
      </c>
      <c r="O3142" s="7" t="s">
        <v>686</v>
      </c>
    </row>
    <row r="3143" spans="2:15" ht="15">
      <c r="B3143" s="6" t="s">
        <v>78</v>
      </c>
      <c r="C3143" s="7" t="s">
        <v>683</v>
      </c>
      <c r="D3143" s="7">
        <v>2.6038014999999999</v>
      </c>
      <c r="E3143" s="7">
        <v>2.944</v>
      </c>
      <c r="F3143" s="7">
        <v>1.224178373505918</v>
      </c>
      <c r="G3143" s="7">
        <v>3.1883771248331954</v>
      </c>
      <c r="H3143" s="7">
        <v>0.92335375795735575</v>
      </c>
      <c r="I3143" s="7">
        <v>2.6526999999999998</v>
      </c>
      <c r="J3143" s="7">
        <v>1.1030495826763402</v>
      </c>
      <c r="K3143" s="7">
        <v>2.8728967388060518</v>
      </c>
      <c r="L3143" s="7">
        <v>0.92335375795735575</v>
      </c>
      <c r="M3143" s="7" t="s">
        <v>684</v>
      </c>
      <c r="N3143" s="7" t="s">
        <v>724</v>
      </c>
      <c r="O3143" s="7" t="s">
        <v>686</v>
      </c>
    </row>
    <row r="3144" spans="2:15" ht="15">
      <c r="B3144" s="6" t="s">
        <v>78</v>
      </c>
      <c r="C3144" s="7" t="s">
        <v>687</v>
      </c>
      <c r="D3144" s="7">
        <v>3.4565231999999999</v>
      </c>
      <c r="E3144" s="7">
        <v>2.9889999999999999</v>
      </c>
      <c r="F3144" s="7">
        <v>1.133007204682468</v>
      </c>
      <c r="G3144" s="7">
        <v>3.1965334858033914</v>
      </c>
      <c r="H3144" s="7">
        <v>0.93507545385490254</v>
      </c>
      <c r="I3144" s="7">
        <v>2.6978</v>
      </c>
      <c r="J3144" s="7">
        <v>1.0226252381372907</v>
      </c>
      <c r="K3144" s="7">
        <v>2.8851147668117729</v>
      </c>
      <c r="L3144" s="7">
        <v>0.93507545385490254</v>
      </c>
      <c r="M3144" s="7" t="s">
        <v>684</v>
      </c>
      <c r="N3144" s="7" t="s">
        <v>724</v>
      </c>
      <c r="O3144" s="7" t="s">
        <v>686</v>
      </c>
    </row>
    <row r="3145" spans="2:15" ht="15">
      <c r="B3145" s="6" t="s">
        <v>78</v>
      </c>
      <c r="C3145" s="7" t="s">
        <v>688</v>
      </c>
      <c r="D3145" s="7">
        <v>2.61917</v>
      </c>
      <c r="E3145" s="7">
        <v>2.7149999999999999</v>
      </c>
      <c r="F3145" s="7">
        <v>1.086900807893447</v>
      </c>
      <c r="G3145" s="7">
        <v>2.9244791615259333</v>
      </c>
      <c r="H3145" s="7">
        <v>0.92837043796317165</v>
      </c>
      <c r="I3145" s="7">
        <v>2.4239000000000002</v>
      </c>
      <c r="J3145" s="7">
        <v>0.97036422403422751</v>
      </c>
      <c r="K3145" s="7">
        <v>2.6109189832864499</v>
      </c>
      <c r="L3145" s="7">
        <v>0.92837043796317165</v>
      </c>
      <c r="M3145" s="7" t="s">
        <v>684</v>
      </c>
      <c r="N3145" s="7" t="s">
        <v>724</v>
      </c>
      <c r="O3145" s="7" t="s">
        <v>686</v>
      </c>
    </row>
    <row r="3146" spans="2:15" ht="15">
      <c r="B3146" s="6" t="s">
        <v>78</v>
      </c>
      <c r="C3146" s="7" t="s">
        <v>689</v>
      </c>
      <c r="D3146" s="7">
        <v>2.6520000000000001</v>
      </c>
      <c r="E3146" s="7">
        <v>2.694</v>
      </c>
      <c r="F3146" s="7">
        <v>0.92941573858704907</v>
      </c>
      <c r="G3146" s="7">
        <v>2.8498157159952133</v>
      </c>
      <c r="H3146" s="7">
        <v>0.94532428355957765</v>
      </c>
      <c r="I3146" s="7">
        <v>2.4036</v>
      </c>
      <c r="J3146" s="7">
        <v>0.82922927589748896</v>
      </c>
      <c r="K3146" s="7">
        <v>2.5426195452732352</v>
      </c>
      <c r="L3146" s="7">
        <v>0.94532428355957765</v>
      </c>
      <c r="M3146" s="7" t="s">
        <v>684</v>
      </c>
      <c r="N3146" s="7" t="s">
        <v>724</v>
      </c>
      <c r="O3146" s="7" t="s">
        <v>686</v>
      </c>
    </row>
    <row r="3147" spans="2:15" ht="15">
      <c r="B3147" s="6" t="s">
        <v>78</v>
      </c>
      <c r="C3147" s="7" t="s">
        <v>690</v>
      </c>
      <c r="D3147" s="7">
        <v>2.78</v>
      </c>
      <c r="E3147" s="7">
        <v>2.7909999999999999</v>
      </c>
      <c r="F3147" s="7">
        <v>1.023618608613837</v>
      </c>
      <c r="G3147" s="7">
        <v>2.972789272030651</v>
      </c>
      <c r="H3147" s="7">
        <v>0.9388489208633094</v>
      </c>
      <c r="I3147" s="7">
        <v>2.4980000000000002</v>
      </c>
      <c r="J3147" s="7">
        <v>0.91615882634087009</v>
      </c>
      <c r="K3147" s="7">
        <v>2.6607049808429122</v>
      </c>
      <c r="L3147" s="7">
        <v>0.9388489208633094</v>
      </c>
      <c r="M3147" s="7" t="s">
        <v>684</v>
      </c>
      <c r="N3147" s="7" t="s">
        <v>724</v>
      </c>
      <c r="O3147" s="7" t="s">
        <v>686</v>
      </c>
    </row>
    <row r="3148" spans="2:15" ht="15">
      <c r="B3148" s="6" t="s">
        <v>78</v>
      </c>
      <c r="C3148" s="7" t="s">
        <v>691</v>
      </c>
      <c r="D3148" s="7">
        <v>3.1589999999999998</v>
      </c>
      <c r="E3148" s="7">
        <v>2.875</v>
      </c>
      <c r="F3148" s="7">
        <v>0.91573934202062479</v>
      </c>
      <c r="G3148" s="7">
        <v>3.0173172757475086</v>
      </c>
      <c r="H3148" s="7">
        <v>0.95283317505539722</v>
      </c>
      <c r="I3148" s="7">
        <v>2.5590000000000002</v>
      </c>
      <c r="J3148" s="7">
        <v>0.81508764390635702</v>
      </c>
      <c r="K3148" s="7">
        <v>2.6856747508305649</v>
      </c>
      <c r="L3148" s="7">
        <v>0.95283317505539722</v>
      </c>
      <c r="M3148" s="7" t="s">
        <v>684</v>
      </c>
      <c r="N3148" s="7" t="s">
        <v>724</v>
      </c>
      <c r="O3148" s="7" t="s">
        <v>686</v>
      </c>
    </row>
    <row r="3149" spans="2:15" ht="15">
      <c r="B3149" s="6" t="s">
        <v>78</v>
      </c>
      <c r="C3149" s="7" t="s">
        <v>692</v>
      </c>
      <c r="D3149" s="7" t="s">
        <v>661</v>
      </c>
      <c r="E3149" s="7">
        <v>2.8599699893078498</v>
      </c>
      <c r="F3149" s="7">
        <v>0.91095201259391423</v>
      </c>
      <c r="G3149" s="7">
        <v>3.0015432545593019</v>
      </c>
      <c r="H3149" s="7">
        <v>0.95283317505539722</v>
      </c>
      <c r="I3149" s="7">
        <v>2.54396998930785</v>
      </c>
      <c r="J3149" s="7">
        <v>0.81030031447964634</v>
      </c>
      <c r="K3149" s="7">
        <v>2.6699007296423583</v>
      </c>
      <c r="L3149" s="7">
        <v>0.95283317505539722</v>
      </c>
      <c r="M3149" s="7" t="s">
        <v>684</v>
      </c>
      <c r="N3149" s="7" t="s">
        <v>724</v>
      </c>
      <c r="O3149" s="7" t="s">
        <v>686</v>
      </c>
    </row>
    <row r="3150" spans="2:15" ht="15">
      <c r="B3150" s="6" t="s">
        <v>78</v>
      </c>
      <c r="C3150" s="7" t="s">
        <v>693</v>
      </c>
      <c r="D3150" s="7" t="s">
        <v>661</v>
      </c>
      <c r="E3150" s="7">
        <v>2.8441361323172161</v>
      </c>
      <c r="F3150" s="7">
        <v>0.90590864362617474</v>
      </c>
      <c r="G3150" s="7">
        <v>2.9849255953455436</v>
      </c>
      <c r="H3150" s="7">
        <v>0.95283317505539722</v>
      </c>
      <c r="I3150" s="7">
        <v>2.5281361323172162</v>
      </c>
      <c r="J3150" s="7">
        <v>0.80525694551190785</v>
      </c>
      <c r="K3150" s="7">
        <v>2.6532830704286003</v>
      </c>
      <c r="L3150" s="7">
        <v>0.95283317505539722</v>
      </c>
      <c r="M3150" s="7" t="s">
        <v>684</v>
      </c>
      <c r="N3150" s="7" t="s">
        <v>724</v>
      </c>
      <c r="O3150" s="7" t="s">
        <v>686</v>
      </c>
    </row>
    <row r="3151" spans="2:15" ht="15">
      <c r="B3151" s="6" t="s">
        <v>78</v>
      </c>
      <c r="C3151" s="7" t="s">
        <v>694</v>
      </c>
      <c r="D3151" s="7" t="s">
        <v>661</v>
      </c>
      <c r="E3151" s="7">
        <v>2.8269265571628219</v>
      </c>
      <c r="F3151" s="7">
        <v>0.90042708361631718</v>
      </c>
      <c r="G3151" s="7">
        <v>2.9668641176336727</v>
      </c>
      <c r="H3151" s="7">
        <v>0.95283317505539722</v>
      </c>
      <c r="I3151" s="7">
        <v>2.5109265571628221</v>
      </c>
      <c r="J3151" s="7">
        <v>0.79977538550205052</v>
      </c>
      <c r="K3151" s="7">
        <v>2.6352215927167295</v>
      </c>
      <c r="L3151" s="7">
        <v>0.95283317505539722</v>
      </c>
      <c r="M3151" s="7" t="s">
        <v>684</v>
      </c>
      <c r="N3151" s="7" t="s">
        <v>724</v>
      </c>
      <c r="O3151" s="7" t="s">
        <v>686</v>
      </c>
    </row>
    <row r="3152" spans="2:15" ht="15">
      <c r="B3152" s="6" t="s">
        <v>78</v>
      </c>
      <c r="C3152" s="7" t="s">
        <v>695</v>
      </c>
      <c r="D3152" s="7" t="s">
        <v>661</v>
      </c>
      <c r="E3152" s="7">
        <v>2.8110654304569569</v>
      </c>
      <c r="F3152" s="7">
        <v>0.8953750287525486</v>
      </c>
      <c r="G3152" s="7">
        <v>2.9502178388084808</v>
      </c>
      <c r="H3152" s="7">
        <v>0.95283317505539722</v>
      </c>
      <c r="I3152" s="7">
        <v>2.4950654304569571</v>
      </c>
      <c r="J3152" s="7">
        <v>0.79472333063828204</v>
      </c>
      <c r="K3152" s="7">
        <v>2.6185753138915375</v>
      </c>
      <c r="L3152" s="7">
        <v>0.95283317505539722</v>
      </c>
      <c r="M3152" s="7" t="s">
        <v>684</v>
      </c>
      <c r="N3152" s="7" t="s">
        <v>724</v>
      </c>
      <c r="O3152" s="7" t="s">
        <v>686</v>
      </c>
    </row>
    <row r="3153" spans="2:15" ht="15">
      <c r="B3153" s="6" t="s">
        <v>78</v>
      </c>
      <c r="C3153" s="7" t="s">
        <v>696</v>
      </c>
      <c r="D3153" s="7" t="s">
        <v>661</v>
      </c>
      <c r="E3153" s="7">
        <v>2.7950430991229331</v>
      </c>
      <c r="F3153" s="7">
        <v>0.89027162730786891</v>
      </c>
      <c r="G3153" s="7">
        <v>2.9334023754582548</v>
      </c>
      <c r="H3153" s="7">
        <v>0.95283317505539722</v>
      </c>
      <c r="I3153" s="7">
        <v>2.4790430991229333</v>
      </c>
      <c r="J3153" s="7">
        <v>0.78961992919360102</v>
      </c>
      <c r="K3153" s="7">
        <v>2.6017598505413111</v>
      </c>
      <c r="L3153" s="7">
        <v>0.95283317505539722</v>
      </c>
      <c r="M3153" s="7" t="s">
        <v>684</v>
      </c>
      <c r="N3153" s="7" t="s">
        <v>724</v>
      </c>
      <c r="O3153" s="7" t="s">
        <v>686</v>
      </c>
    </row>
    <row r="3154" spans="2:15" ht="15">
      <c r="B3154" s="6" t="s">
        <v>78</v>
      </c>
      <c r="C3154" s="7" t="s">
        <v>697</v>
      </c>
      <c r="D3154" s="7" t="s">
        <v>661</v>
      </c>
      <c r="E3154" s="7">
        <v>2.7796951889594719</v>
      </c>
      <c r="F3154" s="7">
        <v>0.88538304116717992</v>
      </c>
      <c r="G3154" s="7">
        <v>2.9172947182468345</v>
      </c>
      <c r="H3154" s="7">
        <v>0.95283317505539722</v>
      </c>
      <c r="I3154" s="7">
        <v>2.463695188959472</v>
      </c>
      <c r="J3154" s="7">
        <v>0.78473134305291292</v>
      </c>
      <c r="K3154" s="7">
        <v>2.5856521933298913</v>
      </c>
      <c r="L3154" s="7">
        <v>0.95283317505539722</v>
      </c>
      <c r="M3154" s="7" t="s">
        <v>684</v>
      </c>
      <c r="N3154" s="7" t="s">
        <v>724</v>
      </c>
      <c r="O3154" s="7" t="s">
        <v>686</v>
      </c>
    </row>
    <row r="3155" spans="2:15" ht="15">
      <c r="B3155" s="6" t="s">
        <v>78</v>
      </c>
      <c r="C3155" s="7" t="s">
        <v>698</v>
      </c>
      <c r="D3155" s="7" t="s">
        <v>661</v>
      </c>
      <c r="E3155" s="7">
        <v>2.7652841495396485</v>
      </c>
      <c r="F3155" s="7">
        <v>0.88079286525200051</v>
      </c>
      <c r="G3155" s="7">
        <v>2.9021703084371264</v>
      </c>
      <c r="H3155" s="7">
        <v>0.95283317505539722</v>
      </c>
      <c r="I3155" s="7">
        <v>2.4492841495396487</v>
      </c>
      <c r="J3155" s="7">
        <v>0.78014116713773218</v>
      </c>
      <c r="K3155" s="7">
        <v>2.5705277835201827</v>
      </c>
      <c r="L3155" s="7">
        <v>0.95283317505539722</v>
      </c>
      <c r="M3155" s="7" t="s">
        <v>684</v>
      </c>
      <c r="N3155" s="7" t="s">
        <v>724</v>
      </c>
      <c r="O3155" s="7" t="s">
        <v>686</v>
      </c>
    </row>
    <row r="3156" spans="2:15" ht="15">
      <c r="B3156" s="6" t="s">
        <v>78</v>
      </c>
      <c r="C3156" s="7" t="s">
        <v>699</v>
      </c>
      <c r="D3156" s="7" t="s">
        <v>661</v>
      </c>
      <c r="E3156" s="7">
        <v>2.752388799300383</v>
      </c>
      <c r="F3156" s="7">
        <v>0.87668546367174582</v>
      </c>
      <c r="G3156" s="7">
        <v>2.8886366169401696</v>
      </c>
      <c r="H3156" s="7">
        <v>0.95283317505539722</v>
      </c>
      <c r="I3156" s="7">
        <v>2.4363887993003832</v>
      </c>
      <c r="J3156" s="7">
        <v>0.77603376555747949</v>
      </c>
      <c r="K3156" s="7">
        <v>2.5569940920232264</v>
      </c>
      <c r="L3156" s="7">
        <v>0.95283317505539722</v>
      </c>
      <c r="M3156" s="7" t="s">
        <v>684</v>
      </c>
      <c r="N3156" s="7" t="s">
        <v>724</v>
      </c>
      <c r="O3156" s="7" t="s">
        <v>686</v>
      </c>
    </row>
    <row r="3157" spans="2:15" ht="15">
      <c r="B3157" s="6" t="s">
        <v>78</v>
      </c>
      <c r="C3157" s="7" t="s">
        <v>700</v>
      </c>
      <c r="D3157" s="7" t="s">
        <v>661</v>
      </c>
      <c r="E3157" s="7">
        <v>2.7469528601374855</v>
      </c>
      <c r="F3157" s="7">
        <v>0.87495401902746972</v>
      </c>
      <c r="G3157" s="7">
        <v>2.8829315897589094</v>
      </c>
      <c r="H3157" s="7">
        <v>0.95283317505539722</v>
      </c>
      <c r="I3157" s="7">
        <v>2.4309528601374857</v>
      </c>
      <c r="J3157" s="7">
        <v>0.77430232091320239</v>
      </c>
      <c r="K3157" s="7">
        <v>2.5512890648419662</v>
      </c>
      <c r="L3157" s="7">
        <v>0.95283317505539722</v>
      </c>
      <c r="M3157" s="7" t="s">
        <v>684</v>
      </c>
      <c r="N3157" s="7" t="s">
        <v>724</v>
      </c>
      <c r="O3157" s="7" t="s">
        <v>686</v>
      </c>
    </row>
    <row r="3158" spans="2:15" ht="15">
      <c r="B3158" s="6" t="s">
        <v>78</v>
      </c>
      <c r="C3158" s="7" t="s">
        <v>701</v>
      </c>
      <c r="D3158" s="7" t="s">
        <v>661</v>
      </c>
      <c r="E3158" s="7">
        <v>2.741516920974588</v>
      </c>
      <c r="F3158" s="7">
        <v>0.87322257438319262</v>
      </c>
      <c r="G3158" s="7">
        <v>2.8772265625776492</v>
      </c>
      <c r="H3158" s="7">
        <v>0.95283317505539722</v>
      </c>
      <c r="I3158" s="7">
        <v>2.4255169209745882</v>
      </c>
      <c r="J3158" s="7">
        <v>0.77257087626892584</v>
      </c>
      <c r="K3158" s="7">
        <v>2.545584037660706</v>
      </c>
      <c r="L3158" s="7">
        <v>0.95283317505539722</v>
      </c>
      <c r="M3158" s="7" t="s">
        <v>684</v>
      </c>
      <c r="N3158" s="7" t="s">
        <v>724</v>
      </c>
      <c r="O3158" s="7" t="s">
        <v>686</v>
      </c>
    </row>
    <row r="3159" spans="2:15" ht="15">
      <c r="B3159" s="6" t="s">
        <v>90</v>
      </c>
      <c r="C3159" s="7" t="s">
        <v>683</v>
      </c>
      <c r="D3159" s="7">
        <v>11.333575</v>
      </c>
      <c r="E3159" s="7">
        <v>10.701000000000001</v>
      </c>
      <c r="F3159" s="7">
        <v>1.6948711829178984</v>
      </c>
      <c r="G3159" s="7">
        <v>10.834389199520457</v>
      </c>
      <c r="H3159" s="7">
        <v>0.9876883507631089</v>
      </c>
      <c r="I3159" s="7">
        <v>9.7240000000000002</v>
      </c>
      <c r="J3159" s="7">
        <v>1.540129649817183</v>
      </c>
      <c r="K3159" s="7">
        <v>9.8452107818088894</v>
      </c>
      <c r="L3159" s="7">
        <v>0.9876883507631089</v>
      </c>
      <c r="M3159" s="7" t="s">
        <v>684</v>
      </c>
      <c r="N3159" s="7" t="s">
        <v>724</v>
      </c>
      <c r="O3159" s="7" t="s">
        <v>686</v>
      </c>
    </row>
    <row r="3160" spans="2:15" ht="15">
      <c r="B3160" s="6" t="s">
        <v>90</v>
      </c>
      <c r="C3160" s="7" t="s">
        <v>687</v>
      </c>
      <c r="D3160" s="7">
        <v>12.884627</v>
      </c>
      <c r="E3160" s="7">
        <v>10.436</v>
      </c>
      <c r="F3160" s="7">
        <v>2.6954117296653033</v>
      </c>
      <c r="G3160" s="7">
        <v>10.778466513953518</v>
      </c>
      <c r="H3160" s="7">
        <v>0.96822678685226982</v>
      </c>
      <c r="I3160" s="7">
        <v>9.4582999999999995</v>
      </c>
      <c r="J3160" s="7">
        <v>2.4428912191158791</v>
      </c>
      <c r="K3160" s="7">
        <v>9.7686824289887451</v>
      </c>
      <c r="L3160" s="7">
        <v>0.96822678685226982</v>
      </c>
      <c r="M3160" s="7" t="s">
        <v>684</v>
      </c>
      <c r="N3160" s="7" t="s">
        <v>724</v>
      </c>
      <c r="O3160" s="7" t="s">
        <v>686</v>
      </c>
    </row>
    <row r="3161" spans="2:15" ht="15">
      <c r="B3161" s="6" t="s">
        <v>90</v>
      </c>
      <c r="C3161" s="7" t="s">
        <v>688</v>
      </c>
      <c r="D3161" s="7">
        <v>9.8082943</v>
      </c>
      <c r="E3161" s="7">
        <v>10.359</v>
      </c>
      <c r="F3161" s="7">
        <v>2.0228047612617832</v>
      </c>
      <c r="G3161" s="7">
        <v>10.554649217391516</v>
      </c>
      <c r="H3161" s="7">
        <v>0.98146321934895453</v>
      </c>
      <c r="I3161" s="7">
        <v>9.3819999999999997</v>
      </c>
      <c r="J3161" s="7">
        <v>1.8320257042338066</v>
      </c>
      <c r="K3161" s="7">
        <v>9.5591967330405634</v>
      </c>
      <c r="L3161" s="7">
        <v>0.98146321934895453</v>
      </c>
      <c r="M3161" s="7" t="s">
        <v>684</v>
      </c>
      <c r="N3161" s="7" t="s">
        <v>724</v>
      </c>
      <c r="O3161" s="7" t="s">
        <v>686</v>
      </c>
    </row>
    <row r="3162" spans="2:15" ht="15">
      <c r="B3162" s="6" t="s">
        <v>90</v>
      </c>
      <c r="C3162" s="7" t="s">
        <v>689</v>
      </c>
      <c r="D3162" s="7">
        <v>9.6120000000000001</v>
      </c>
      <c r="E3162" s="7">
        <v>10.417</v>
      </c>
      <c r="F3162" s="7">
        <v>2.1252216777475805</v>
      </c>
      <c r="G3162" s="7">
        <v>10.631578254406456</v>
      </c>
      <c r="H3162" s="7">
        <v>0.9798168955472325</v>
      </c>
      <c r="I3162" s="7">
        <v>9.4398999999999997</v>
      </c>
      <c r="J3162" s="7">
        <v>1.9258788629902486</v>
      </c>
      <c r="K3162" s="7">
        <v>9.634351114886389</v>
      </c>
      <c r="L3162" s="7">
        <v>0.9798168955472325</v>
      </c>
      <c r="M3162" s="7" t="s">
        <v>684</v>
      </c>
      <c r="N3162" s="7" t="s">
        <v>724</v>
      </c>
      <c r="O3162" s="7" t="s">
        <v>686</v>
      </c>
    </row>
    <row r="3163" spans="2:15" ht="15">
      <c r="B3163" s="6" t="s">
        <v>90</v>
      </c>
      <c r="C3163" s="7" t="s">
        <v>690</v>
      </c>
      <c r="D3163" s="7">
        <v>10.476000000000001</v>
      </c>
      <c r="E3163" s="7">
        <v>10.484999999999999</v>
      </c>
      <c r="F3163" s="7">
        <v>2.2887040779171559</v>
      </c>
      <c r="G3163" s="7">
        <v>10.731886663409869</v>
      </c>
      <c r="H3163" s="7">
        <v>0.97699503627338669</v>
      </c>
      <c r="I3163" s="7">
        <v>9.5630000000000006</v>
      </c>
      <c r="J3163" s="7">
        <v>2.0874465519429468</v>
      </c>
      <c r="K3163" s="7">
        <v>9.788176648754277</v>
      </c>
      <c r="L3163" s="7">
        <v>0.97699503627338669</v>
      </c>
      <c r="M3163" s="7" t="s">
        <v>684</v>
      </c>
      <c r="N3163" s="7" t="s">
        <v>724</v>
      </c>
      <c r="O3163" s="7" t="s">
        <v>686</v>
      </c>
    </row>
    <row r="3164" spans="2:15" ht="15">
      <c r="B3164" s="6" t="s">
        <v>90</v>
      </c>
      <c r="C3164" s="7" t="s">
        <v>691</v>
      </c>
      <c r="D3164" s="7">
        <v>11.436999999999999</v>
      </c>
      <c r="E3164" s="7">
        <v>10.797000000000001</v>
      </c>
      <c r="F3164" s="7">
        <v>2.3977409544401311</v>
      </c>
      <c r="G3164" s="7">
        <v>11.060034841021048</v>
      </c>
      <c r="H3164" s="7">
        <v>0.97621753956457114</v>
      </c>
      <c r="I3164" s="7">
        <v>9.7029999999999994</v>
      </c>
      <c r="J3164" s="7">
        <v>2.1547911902317853</v>
      </c>
      <c r="K3164" s="7">
        <v>9.9393829825347062</v>
      </c>
      <c r="L3164" s="7">
        <v>0.97621753956457114</v>
      </c>
      <c r="M3164" s="7" t="s">
        <v>684</v>
      </c>
      <c r="N3164" s="7" t="s">
        <v>724</v>
      </c>
      <c r="O3164" s="7" t="s">
        <v>686</v>
      </c>
    </row>
    <row r="3165" spans="2:15" ht="15">
      <c r="B3165" s="6" t="s">
        <v>90</v>
      </c>
      <c r="C3165" s="7" t="s">
        <v>692</v>
      </c>
      <c r="D3165" s="7" t="s">
        <v>661</v>
      </c>
      <c r="E3165" s="7">
        <v>11.721395548828168</v>
      </c>
      <c r="F3165" s="7">
        <v>2.4764710314540039</v>
      </c>
      <c r="G3165" s="7">
        <v>11.980151183591952</v>
      </c>
      <c r="H3165" s="7">
        <v>0.9784013047249206</v>
      </c>
      <c r="I3165" s="7">
        <v>10.627395548828167</v>
      </c>
      <c r="J3165" s="7">
        <v>2.2453330840035806</v>
      </c>
      <c r="K3165" s="7">
        <v>10.862000589641568</v>
      </c>
      <c r="L3165" s="7">
        <v>0.9784013047249206</v>
      </c>
      <c r="M3165" s="7" t="s">
        <v>684</v>
      </c>
      <c r="N3165" s="7" t="s">
        <v>724</v>
      </c>
      <c r="O3165" s="7" t="s">
        <v>686</v>
      </c>
    </row>
    <row r="3166" spans="2:15" ht="15">
      <c r="B3166" s="6" t="s">
        <v>90</v>
      </c>
      <c r="C3166" s="7" t="s">
        <v>693</v>
      </c>
      <c r="D3166" s="7" t="s">
        <v>661</v>
      </c>
      <c r="E3166" s="7">
        <v>12.593408836459284</v>
      </c>
      <c r="F3166" s="7">
        <v>2.6607081077360442</v>
      </c>
      <c r="G3166" s="7">
        <v>12.871414598123359</v>
      </c>
      <c r="H3166" s="7">
        <v>0.9784013047249206</v>
      </c>
      <c r="I3166" s="7">
        <v>11.499408836459281</v>
      </c>
      <c r="J3166" s="7">
        <v>2.4295701602856212</v>
      </c>
      <c r="K3166" s="7">
        <v>11.753264004172973</v>
      </c>
      <c r="L3166" s="7">
        <v>0.9784013047249206</v>
      </c>
      <c r="M3166" s="7" t="s">
        <v>684</v>
      </c>
      <c r="N3166" s="7" t="s">
        <v>724</v>
      </c>
      <c r="O3166" s="7" t="s">
        <v>686</v>
      </c>
    </row>
    <row r="3167" spans="2:15" ht="15">
      <c r="B3167" s="6" t="s">
        <v>90</v>
      </c>
      <c r="C3167" s="7" t="s">
        <v>694</v>
      </c>
      <c r="D3167" s="7" t="s">
        <v>661</v>
      </c>
      <c r="E3167" s="7">
        <v>13.895969986056636</v>
      </c>
      <c r="F3167" s="7">
        <v>2.935910402568406</v>
      </c>
      <c r="G3167" s="7">
        <v>14.20273043274765</v>
      </c>
      <c r="H3167" s="7">
        <v>0.9784013047249206</v>
      </c>
      <c r="I3167" s="7">
        <v>12.801969986056635</v>
      </c>
      <c r="J3167" s="7">
        <v>2.7047724551179755</v>
      </c>
      <c r="K3167" s="7">
        <v>13.084579838797264</v>
      </c>
      <c r="L3167" s="7">
        <v>0.9784013047249206</v>
      </c>
      <c r="M3167" s="7" t="s">
        <v>684</v>
      </c>
      <c r="N3167" s="7" t="s">
        <v>724</v>
      </c>
      <c r="O3167" s="7" t="s">
        <v>686</v>
      </c>
    </row>
    <row r="3168" spans="2:15" ht="15">
      <c r="B3168" s="6" t="s">
        <v>90</v>
      </c>
      <c r="C3168" s="7" t="s">
        <v>695</v>
      </c>
      <c r="D3168" s="7" t="s">
        <v>661</v>
      </c>
      <c r="E3168" s="7">
        <v>13.848615774190742</v>
      </c>
      <c r="F3168" s="7">
        <v>2.9259055073821028</v>
      </c>
      <c r="G3168" s="7">
        <v>14.154330853109714</v>
      </c>
      <c r="H3168" s="7">
        <v>0.9784013047249206</v>
      </c>
      <c r="I3168" s="7">
        <v>12.754615774190741</v>
      </c>
      <c r="J3168" s="7">
        <v>2.6947675599316754</v>
      </c>
      <c r="K3168" s="7">
        <v>13.036180259159329</v>
      </c>
      <c r="L3168" s="7">
        <v>0.9784013047249206</v>
      </c>
      <c r="M3168" s="7" t="s">
        <v>684</v>
      </c>
      <c r="N3168" s="7" t="s">
        <v>724</v>
      </c>
      <c r="O3168" s="7" t="s">
        <v>686</v>
      </c>
    </row>
    <row r="3169" spans="2:15" ht="15">
      <c r="B3169" s="6" t="s">
        <v>90</v>
      </c>
      <c r="C3169" s="7" t="s">
        <v>696</v>
      </c>
      <c r="D3169" s="7" t="s">
        <v>661</v>
      </c>
      <c r="E3169" s="7">
        <v>13.802374827786339</v>
      </c>
      <c r="F3169" s="7">
        <v>2.9161358205081718</v>
      </c>
      <c r="G3169" s="7">
        <v>14.107069114821861</v>
      </c>
      <c r="H3169" s="7">
        <v>0.9784013047249206</v>
      </c>
      <c r="I3169" s="7">
        <v>12.708374827786338</v>
      </c>
      <c r="J3169" s="7">
        <v>2.684997873057744</v>
      </c>
      <c r="K3169" s="7">
        <v>12.988918520871476</v>
      </c>
      <c r="L3169" s="7">
        <v>0.9784013047249206</v>
      </c>
      <c r="M3169" s="7" t="s">
        <v>684</v>
      </c>
      <c r="N3169" s="7" t="s">
        <v>724</v>
      </c>
      <c r="O3169" s="7" t="s">
        <v>686</v>
      </c>
    </row>
    <row r="3170" spans="2:15" ht="15">
      <c r="B3170" s="6" t="s">
        <v>90</v>
      </c>
      <c r="C3170" s="7" t="s">
        <v>697</v>
      </c>
      <c r="D3170" s="7" t="s">
        <v>661</v>
      </c>
      <c r="E3170" s="7">
        <v>13.758623887803761</v>
      </c>
      <c r="F3170" s="7">
        <v>2.9068922167909901</v>
      </c>
      <c r="G3170" s="7">
        <v>14.062352351085657</v>
      </c>
      <c r="H3170" s="7">
        <v>0.9784013047249206</v>
      </c>
      <c r="I3170" s="7">
        <v>12.66462388780376</v>
      </c>
      <c r="J3170" s="7">
        <v>2.6757542693405587</v>
      </c>
      <c r="K3170" s="7">
        <v>12.944201757135271</v>
      </c>
      <c r="L3170" s="7">
        <v>0.9784013047249206</v>
      </c>
      <c r="M3170" s="7" t="s">
        <v>684</v>
      </c>
      <c r="N3170" s="7" t="s">
        <v>724</v>
      </c>
      <c r="O3170" s="7" t="s">
        <v>686</v>
      </c>
    </row>
    <row r="3171" spans="2:15" ht="15">
      <c r="B3171" s="6" t="s">
        <v>90</v>
      </c>
      <c r="C3171" s="7" t="s">
        <v>698</v>
      </c>
      <c r="D3171" s="7" t="s">
        <v>661</v>
      </c>
      <c r="E3171" s="7">
        <v>13.71728031427541</v>
      </c>
      <c r="F3171" s="7">
        <v>2.8981572362374144</v>
      </c>
      <c r="G3171" s="7">
        <v>14.020096097615129</v>
      </c>
      <c r="H3171" s="7">
        <v>0.9784013047249206</v>
      </c>
      <c r="I3171" s="7">
        <v>12.623280314275407</v>
      </c>
      <c r="J3171" s="7">
        <v>2.6670192887869923</v>
      </c>
      <c r="K3171" s="7">
        <v>12.901945503664743</v>
      </c>
      <c r="L3171" s="7">
        <v>0.9784013047249206</v>
      </c>
      <c r="M3171" s="7" t="s">
        <v>684</v>
      </c>
      <c r="N3171" s="7" t="s">
        <v>724</v>
      </c>
      <c r="O3171" s="7" t="s">
        <v>686</v>
      </c>
    </row>
    <row r="3172" spans="2:15" ht="15">
      <c r="B3172" s="6" t="s">
        <v>90</v>
      </c>
      <c r="C3172" s="7" t="s">
        <v>699</v>
      </c>
      <c r="D3172" s="7" t="s">
        <v>661</v>
      </c>
      <c r="E3172" s="7">
        <v>13.683423669759447</v>
      </c>
      <c r="F3172" s="7">
        <v>2.8910040778087307</v>
      </c>
      <c r="G3172" s="7">
        <v>13.985492050837532</v>
      </c>
      <c r="H3172" s="7">
        <v>0.9784013047249206</v>
      </c>
      <c r="I3172" s="7">
        <v>12.589423669759446</v>
      </c>
      <c r="J3172" s="7">
        <v>2.6598661303583073</v>
      </c>
      <c r="K3172" s="7">
        <v>12.867341456887148</v>
      </c>
      <c r="L3172" s="7">
        <v>0.9784013047249206</v>
      </c>
      <c r="M3172" s="7" t="s">
        <v>684</v>
      </c>
      <c r="N3172" s="7" t="s">
        <v>724</v>
      </c>
      <c r="O3172" s="7" t="s">
        <v>686</v>
      </c>
    </row>
    <row r="3173" spans="2:15" ht="15">
      <c r="B3173" s="6" t="s">
        <v>90</v>
      </c>
      <c r="C3173" s="7" t="s">
        <v>700</v>
      </c>
      <c r="D3173" s="7" t="s">
        <v>661</v>
      </c>
      <c r="E3173" s="7">
        <v>13.679052033014523</v>
      </c>
      <c r="F3173" s="7">
        <v>2.8900804478779958</v>
      </c>
      <c r="G3173" s="7">
        <v>13.981023908037832</v>
      </c>
      <c r="H3173" s="7">
        <v>0.9784013047249206</v>
      </c>
      <c r="I3173" s="7">
        <v>12.585052033014522</v>
      </c>
      <c r="J3173" s="7">
        <v>2.6589425004275782</v>
      </c>
      <c r="K3173" s="7">
        <v>12.862873314087448</v>
      </c>
      <c r="L3173" s="7">
        <v>0.9784013047249206</v>
      </c>
      <c r="M3173" s="7" t="s">
        <v>684</v>
      </c>
      <c r="N3173" s="7" t="s">
        <v>724</v>
      </c>
      <c r="O3173" s="7" t="s">
        <v>686</v>
      </c>
    </row>
    <row r="3174" spans="2:15" ht="15">
      <c r="B3174" s="6" t="s">
        <v>90</v>
      </c>
      <c r="C3174" s="7" t="s">
        <v>701</v>
      </c>
      <c r="D3174" s="7" t="s">
        <v>661</v>
      </c>
      <c r="E3174" s="7">
        <v>13.674680396269599</v>
      </c>
      <c r="F3174" s="7">
        <v>2.8891568179472649</v>
      </c>
      <c r="G3174" s="7">
        <v>13.976555765238132</v>
      </c>
      <c r="H3174" s="7">
        <v>0.9784013047249206</v>
      </c>
      <c r="I3174" s="7">
        <v>12.580680396269598</v>
      </c>
      <c r="J3174" s="7">
        <v>2.6580188704968375</v>
      </c>
      <c r="K3174" s="7">
        <v>12.858405171287746</v>
      </c>
      <c r="L3174" s="7">
        <v>0.9784013047249206</v>
      </c>
      <c r="M3174" s="7" t="s">
        <v>684</v>
      </c>
      <c r="N3174" s="7" t="s">
        <v>724</v>
      </c>
      <c r="O3174" s="7" t="s">
        <v>686</v>
      </c>
    </row>
    <row r="3175" spans="2:15" ht="15">
      <c r="B3175" s="6" t="s">
        <v>621</v>
      </c>
      <c r="C3175" s="7" t="s">
        <v>683</v>
      </c>
      <c r="D3175" s="7">
        <v>2.7778630851789652</v>
      </c>
      <c r="E3175" s="7">
        <v>2.7</v>
      </c>
      <c r="F3175" s="7">
        <v>0.56636180142455028</v>
      </c>
      <c r="G3175" s="7">
        <v>2.7587616225605398</v>
      </c>
      <c r="H3175" s="7">
        <v>0.97870000000000001</v>
      </c>
      <c r="I3175" s="7">
        <v>2.7</v>
      </c>
      <c r="J3175" s="7">
        <v>0.56636180142455028</v>
      </c>
      <c r="K3175" s="7">
        <v>2.7587616225605398</v>
      </c>
      <c r="L3175" s="7">
        <v>0.97870000000000001</v>
      </c>
      <c r="M3175" s="7" t="s">
        <v>703</v>
      </c>
      <c r="N3175" s="7" t="s">
        <v>724</v>
      </c>
      <c r="O3175" s="7" t="s">
        <v>686</v>
      </c>
    </row>
    <row r="3176" spans="2:15" ht="15">
      <c r="B3176" s="6" t="s">
        <v>621</v>
      </c>
      <c r="C3176" s="7" t="s">
        <v>687</v>
      </c>
      <c r="D3176" s="7">
        <v>2.8247323799999999</v>
      </c>
      <c r="E3176" s="7">
        <v>2.6834957610000001</v>
      </c>
      <c r="F3176" s="7">
        <v>0.88202240295555667</v>
      </c>
      <c r="G3176" s="7">
        <v>2.8247323799999999</v>
      </c>
      <c r="H3176" s="7">
        <v>0.95000000000000007</v>
      </c>
      <c r="I3176" s="7">
        <v>2.6834957610000001</v>
      </c>
      <c r="J3176" s="7">
        <v>0.88202240295555667</v>
      </c>
      <c r="K3176" s="7">
        <v>2.8247323799999999</v>
      </c>
      <c r="L3176" s="7">
        <v>0.95000000000000007</v>
      </c>
      <c r="M3176" s="7" t="s">
        <v>703</v>
      </c>
      <c r="N3176" s="7" t="s">
        <v>724</v>
      </c>
      <c r="O3176" s="7" t="s">
        <v>686</v>
      </c>
    </row>
    <row r="3177" spans="2:15" ht="15">
      <c r="B3177" s="6" t="s">
        <v>621</v>
      </c>
      <c r="C3177" s="7" t="s">
        <v>688</v>
      </c>
      <c r="D3177" s="7">
        <v>3.3694450384999999</v>
      </c>
      <c r="E3177" s="7">
        <v>3.2009727866</v>
      </c>
      <c r="F3177" s="7">
        <v>1.0521088759812347</v>
      </c>
      <c r="G3177" s="7">
        <v>3.3694450384999999</v>
      </c>
      <c r="H3177" s="7">
        <v>0.95000000000741969</v>
      </c>
      <c r="I3177" s="7">
        <v>3.2009727866</v>
      </c>
      <c r="J3177" s="7">
        <v>1.0521088759812347</v>
      </c>
      <c r="K3177" s="7">
        <v>3.3694450384999999</v>
      </c>
      <c r="L3177" s="7">
        <v>0.95000000000741969</v>
      </c>
      <c r="M3177" s="7" t="s">
        <v>703</v>
      </c>
      <c r="N3177" s="7" t="s">
        <v>724</v>
      </c>
      <c r="O3177" s="7" t="s">
        <v>686</v>
      </c>
    </row>
    <row r="3178" spans="2:15" ht="15">
      <c r="B3178" s="6" t="s">
        <v>621</v>
      </c>
      <c r="C3178" s="7" t="s">
        <v>689</v>
      </c>
      <c r="D3178" s="7">
        <v>6.2350000000000003</v>
      </c>
      <c r="E3178" s="7">
        <v>5.923</v>
      </c>
      <c r="F3178" s="7">
        <v>1.9476385701664478</v>
      </c>
      <c r="G3178" s="7">
        <v>6.2350000000000003</v>
      </c>
      <c r="H3178" s="7">
        <v>0.94995990376904571</v>
      </c>
      <c r="I3178" s="7">
        <v>5.923</v>
      </c>
      <c r="J3178" s="7">
        <v>1.9476385701664478</v>
      </c>
      <c r="K3178" s="7">
        <v>6.2350000000000003</v>
      </c>
      <c r="L3178" s="7">
        <v>0.94995990376904571</v>
      </c>
      <c r="M3178" s="7" t="s">
        <v>703</v>
      </c>
      <c r="N3178" s="7" t="s">
        <v>724</v>
      </c>
      <c r="O3178" s="7" t="s">
        <v>686</v>
      </c>
    </row>
    <row r="3179" spans="2:15" ht="15">
      <c r="B3179" s="6" t="s">
        <v>621</v>
      </c>
      <c r="C3179" s="7" t="s">
        <v>690</v>
      </c>
      <c r="D3179" s="7">
        <v>4.9880000000000004</v>
      </c>
      <c r="E3179" s="7">
        <v>4.7389999999999999</v>
      </c>
      <c r="F3179" s="7">
        <v>1.5562849996064367</v>
      </c>
      <c r="G3179" s="7">
        <v>4.9880000000000004</v>
      </c>
      <c r="H3179" s="7">
        <v>0.95008019246190845</v>
      </c>
      <c r="I3179" s="7">
        <v>4.7389999999999999</v>
      </c>
      <c r="J3179" s="7">
        <v>1.5562849996064367</v>
      </c>
      <c r="K3179" s="7">
        <v>4.9880000000000004</v>
      </c>
      <c r="L3179" s="7">
        <v>0.95008019246190845</v>
      </c>
      <c r="M3179" s="7" t="s">
        <v>703</v>
      </c>
      <c r="N3179" s="7" t="s">
        <v>724</v>
      </c>
      <c r="O3179" s="7" t="s">
        <v>686</v>
      </c>
    </row>
    <row r="3180" spans="2:15" ht="15">
      <c r="B3180" s="6" t="s">
        <v>621</v>
      </c>
      <c r="C3180" s="7" t="s">
        <v>691</v>
      </c>
      <c r="D3180" s="7">
        <v>3.9119999999999999</v>
      </c>
      <c r="E3180" s="7">
        <v>3.7170000000000001</v>
      </c>
      <c r="F3180" s="7">
        <v>1.2196946339145713</v>
      </c>
      <c r="G3180" s="7">
        <v>3.9119999999999999</v>
      </c>
      <c r="H3180" s="7">
        <v>0.95015337423312884</v>
      </c>
      <c r="I3180" s="7">
        <v>3.7170000000000001</v>
      </c>
      <c r="J3180" s="7">
        <v>1.2196946339145713</v>
      </c>
      <c r="K3180" s="7">
        <v>3.9119999999999999</v>
      </c>
      <c r="L3180" s="7">
        <v>0.95015337423312884</v>
      </c>
      <c r="M3180" s="7" t="s">
        <v>703</v>
      </c>
      <c r="N3180" s="7" t="s">
        <v>724</v>
      </c>
      <c r="O3180" s="7" t="s">
        <v>686</v>
      </c>
    </row>
    <row r="3181" spans="2:15" ht="15">
      <c r="B3181" s="6" t="s">
        <v>621</v>
      </c>
      <c r="C3181" s="7" t="s">
        <v>692</v>
      </c>
      <c r="D3181" s="7" t="s">
        <v>661</v>
      </c>
      <c r="E3181" s="7">
        <v>3.7170000000000001</v>
      </c>
      <c r="F3181" s="7">
        <v>1.1569652747514472</v>
      </c>
      <c r="G3181" s="7">
        <v>3.8928983607308183</v>
      </c>
      <c r="H3181" s="7">
        <v>0.95481557841191711</v>
      </c>
      <c r="I3181" s="7">
        <v>3.7170000000000001</v>
      </c>
      <c r="J3181" s="7">
        <v>1.1569652747514472</v>
      </c>
      <c r="K3181" s="7">
        <v>3.8928983607308183</v>
      </c>
      <c r="L3181" s="7">
        <v>0.95481557841191711</v>
      </c>
      <c r="M3181" s="7" t="s">
        <v>703</v>
      </c>
      <c r="N3181" s="7" t="s">
        <v>724</v>
      </c>
      <c r="O3181" s="7" t="s">
        <v>686</v>
      </c>
    </row>
    <row r="3182" spans="2:15" ht="15">
      <c r="B3182" s="6" t="s">
        <v>621</v>
      </c>
      <c r="C3182" s="7" t="s">
        <v>693</v>
      </c>
      <c r="D3182" s="7" t="s">
        <v>661</v>
      </c>
      <c r="E3182" s="7">
        <v>3.7170000000000001</v>
      </c>
      <c r="F3182" s="7">
        <v>1.1569652747514472</v>
      </c>
      <c r="G3182" s="7">
        <v>3.8928983607308183</v>
      </c>
      <c r="H3182" s="7">
        <v>0.95481557841191711</v>
      </c>
      <c r="I3182" s="7">
        <v>3.7170000000000001</v>
      </c>
      <c r="J3182" s="7">
        <v>1.1569652747514472</v>
      </c>
      <c r="K3182" s="7">
        <v>3.8928983607308183</v>
      </c>
      <c r="L3182" s="7">
        <v>0.95481557841191711</v>
      </c>
      <c r="M3182" s="7" t="s">
        <v>703</v>
      </c>
      <c r="N3182" s="7" t="s">
        <v>724</v>
      </c>
      <c r="O3182" s="7" t="s">
        <v>686</v>
      </c>
    </row>
    <row r="3183" spans="2:15" ht="15">
      <c r="B3183" s="6" t="s">
        <v>621</v>
      </c>
      <c r="C3183" s="7" t="s">
        <v>694</v>
      </c>
      <c r="D3183" s="7" t="s">
        <v>661</v>
      </c>
      <c r="E3183" s="7">
        <v>3.7170000000000001</v>
      </c>
      <c r="F3183" s="7">
        <v>1.1569652747514472</v>
      </c>
      <c r="G3183" s="7">
        <v>3.8928983607308183</v>
      </c>
      <c r="H3183" s="7">
        <v>0.95481557841191711</v>
      </c>
      <c r="I3183" s="7">
        <v>3.7170000000000001</v>
      </c>
      <c r="J3183" s="7">
        <v>1.1569652747514472</v>
      </c>
      <c r="K3183" s="7">
        <v>3.8928983607308183</v>
      </c>
      <c r="L3183" s="7">
        <v>0.95481557841191711</v>
      </c>
      <c r="M3183" s="7" t="s">
        <v>703</v>
      </c>
      <c r="N3183" s="7" t="s">
        <v>724</v>
      </c>
      <c r="O3183" s="7" t="s">
        <v>686</v>
      </c>
    </row>
    <row r="3184" spans="2:15" ht="15">
      <c r="B3184" s="6" t="s">
        <v>621</v>
      </c>
      <c r="C3184" s="7" t="s">
        <v>695</v>
      </c>
      <c r="D3184" s="7" t="s">
        <v>661</v>
      </c>
      <c r="E3184" s="7">
        <v>3.7170000000000001</v>
      </c>
      <c r="F3184" s="7">
        <v>1.1569652747514472</v>
      </c>
      <c r="G3184" s="7">
        <v>3.8928983607308183</v>
      </c>
      <c r="H3184" s="7">
        <v>0.95481557841191711</v>
      </c>
      <c r="I3184" s="7">
        <v>3.7170000000000001</v>
      </c>
      <c r="J3184" s="7">
        <v>1.1569652747514472</v>
      </c>
      <c r="K3184" s="7">
        <v>3.8928983607308183</v>
      </c>
      <c r="L3184" s="7">
        <v>0.95481557841191711</v>
      </c>
      <c r="M3184" s="7" t="s">
        <v>703</v>
      </c>
      <c r="N3184" s="7" t="s">
        <v>724</v>
      </c>
      <c r="O3184" s="7" t="s">
        <v>686</v>
      </c>
    </row>
    <row r="3185" spans="2:15" ht="15">
      <c r="B3185" s="6" t="s">
        <v>621</v>
      </c>
      <c r="C3185" s="7" t="s">
        <v>696</v>
      </c>
      <c r="D3185" s="7" t="s">
        <v>661</v>
      </c>
      <c r="E3185" s="7">
        <v>3.7170000000000001</v>
      </c>
      <c r="F3185" s="7">
        <v>1.1569652747514472</v>
      </c>
      <c r="G3185" s="7">
        <v>3.8928983607308183</v>
      </c>
      <c r="H3185" s="7">
        <v>0.95481557841191711</v>
      </c>
      <c r="I3185" s="7">
        <v>3.7170000000000001</v>
      </c>
      <c r="J3185" s="7">
        <v>1.1569652747514472</v>
      </c>
      <c r="K3185" s="7">
        <v>3.8928983607308183</v>
      </c>
      <c r="L3185" s="7">
        <v>0.95481557841191711</v>
      </c>
      <c r="M3185" s="7" t="s">
        <v>703</v>
      </c>
      <c r="N3185" s="7" t="s">
        <v>724</v>
      </c>
      <c r="O3185" s="7" t="s">
        <v>686</v>
      </c>
    </row>
    <row r="3186" spans="2:15" ht="15">
      <c r="B3186" s="6" t="s">
        <v>621</v>
      </c>
      <c r="C3186" s="7" t="s">
        <v>697</v>
      </c>
      <c r="D3186" s="7" t="s">
        <v>661</v>
      </c>
      <c r="E3186" s="7">
        <v>3.7170000000000001</v>
      </c>
      <c r="F3186" s="7">
        <v>1.1569652747514472</v>
      </c>
      <c r="G3186" s="7">
        <v>3.8928983607308183</v>
      </c>
      <c r="H3186" s="7">
        <v>0.95481557841191711</v>
      </c>
      <c r="I3186" s="7">
        <v>3.7170000000000001</v>
      </c>
      <c r="J3186" s="7">
        <v>1.1569652747514472</v>
      </c>
      <c r="K3186" s="7">
        <v>3.8928983607308183</v>
      </c>
      <c r="L3186" s="7">
        <v>0.95481557841191711</v>
      </c>
      <c r="M3186" s="7" t="s">
        <v>703</v>
      </c>
      <c r="N3186" s="7" t="s">
        <v>724</v>
      </c>
      <c r="O3186" s="7" t="s">
        <v>686</v>
      </c>
    </row>
    <row r="3187" spans="2:15" ht="15">
      <c r="B3187" s="6" t="s">
        <v>621</v>
      </c>
      <c r="C3187" s="7" t="s">
        <v>698</v>
      </c>
      <c r="D3187" s="7" t="s">
        <v>661</v>
      </c>
      <c r="E3187" s="7">
        <v>3.7170000000000001</v>
      </c>
      <c r="F3187" s="7">
        <v>1.1569652747514472</v>
      </c>
      <c r="G3187" s="7">
        <v>3.8928983607308183</v>
      </c>
      <c r="H3187" s="7">
        <v>0.95481557841191711</v>
      </c>
      <c r="I3187" s="7">
        <v>3.7170000000000001</v>
      </c>
      <c r="J3187" s="7">
        <v>1.1569652747514472</v>
      </c>
      <c r="K3187" s="7">
        <v>3.8928983607308183</v>
      </c>
      <c r="L3187" s="7">
        <v>0.95481557841191711</v>
      </c>
      <c r="M3187" s="7" t="s">
        <v>703</v>
      </c>
      <c r="N3187" s="7" t="s">
        <v>724</v>
      </c>
      <c r="O3187" s="7" t="s">
        <v>686</v>
      </c>
    </row>
    <row r="3188" spans="2:15" ht="15">
      <c r="B3188" s="6" t="s">
        <v>621</v>
      </c>
      <c r="C3188" s="7" t="s">
        <v>699</v>
      </c>
      <c r="D3188" s="7" t="s">
        <v>661</v>
      </c>
      <c r="E3188" s="7">
        <v>3.7170000000000001</v>
      </c>
      <c r="F3188" s="7">
        <v>1.1569652747514472</v>
      </c>
      <c r="G3188" s="7">
        <v>3.8928983607308183</v>
      </c>
      <c r="H3188" s="7">
        <v>0.95481557841191711</v>
      </c>
      <c r="I3188" s="7">
        <v>3.7170000000000001</v>
      </c>
      <c r="J3188" s="7">
        <v>1.1569652747514472</v>
      </c>
      <c r="K3188" s="7">
        <v>3.8928983607308183</v>
      </c>
      <c r="L3188" s="7">
        <v>0.95481557841191711</v>
      </c>
      <c r="M3188" s="7" t="s">
        <v>703</v>
      </c>
      <c r="N3188" s="7" t="s">
        <v>724</v>
      </c>
      <c r="O3188" s="7" t="s">
        <v>686</v>
      </c>
    </row>
    <row r="3189" spans="2:15" ht="15">
      <c r="B3189" s="6" t="s">
        <v>621</v>
      </c>
      <c r="C3189" s="7" t="s">
        <v>700</v>
      </c>
      <c r="D3189" s="7" t="s">
        <v>661</v>
      </c>
      <c r="E3189" s="7">
        <v>3.7170000000000001</v>
      </c>
      <c r="F3189" s="7">
        <v>1.1569652747514472</v>
      </c>
      <c r="G3189" s="7">
        <v>3.8928983607308183</v>
      </c>
      <c r="H3189" s="7">
        <v>0.95481557841191711</v>
      </c>
      <c r="I3189" s="7">
        <v>3.7170000000000001</v>
      </c>
      <c r="J3189" s="7">
        <v>1.1569652747514472</v>
      </c>
      <c r="K3189" s="7">
        <v>3.8928983607308183</v>
      </c>
      <c r="L3189" s="7">
        <v>0.95481557841191711</v>
      </c>
      <c r="M3189" s="7" t="s">
        <v>703</v>
      </c>
      <c r="N3189" s="7" t="s">
        <v>724</v>
      </c>
      <c r="O3189" s="7" t="s">
        <v>686</v>
      </c>
    </row>
    <row r="3190" spans="2:15" ht="15">
      <c r="B3190" s="6" t="s">
        <v>621</v>
      </c>
      <c r="C3190" s="7" t="s">
        <v>701</v>
      </c>
      <c r="D3190" s="7" t="s">
        <v>661</v>
      </c>
      <c r="E3190" s="7">
        <v>3.7170000000000001</v>
      </c>
      <c r="F3190" s="7">
        <v>1.1569652747514472</v>
      </c>
      <c r="G3190" s="7">
        <v>3.8928983607308183</v>
      </c>
      <c r="H3190" s="7">
        <v>0.95481557841191711</v>
      </c>
      <c r="I3190" s="7">
        <v>3.7170000000000001</v>
      </c>
      <c r="J3190" s="7">
        <v>1.1569652747514472</v>
      </c>
      <c r="K3190" s="7">
        <v>3.8928983607308183</v>
      </c>
      <c r="L3190" s="7">
        <v>0.95481557841191711</v>
      </c>
      <c r="M3190" s="7" t="s">
        <v>703</v>
      </c>
      <c r="N3190" s="7" t="s">
        <v>724</v>
      </c>
      <c r="O3190" s="7" t="s">
        <v>686</v>
      </c>
    </row>
    <row r="3191" spans="2:15" ht="15">
      <c r="B3191" s="6" t="s">
        <v>617</v>
      </c>
      <c r="C3191" s="7" t="s">
        <v>683</v>
      </c>
      <c r="D3191" s="7">
        <v>1.0397000000000001</v>
      </c>
      <c r="E3191" s="7">
        <v>0.98770999999999998</v>
      </c>
      <c r="F3191" s="7">
        <v>0.32466143272646369</v>
      </c>
      <c r="G3191" s="7">
        <v>1.0397000000000001</v>
      </c>
      <c r="H3191" s="7">
        <v>0.9499951909204577</v>
      </c>
      <c r="I3191" s="7">
        <v>0.98770999999999998</v>
      </c>
      <c r="J3191" s="7">
        <v>0.32466143272646369</v>
      </c>
      <c r="K3191" s="7">
        <v>1.0397000000000001</v>
      </c>
      <c r="L3191" s="7">
        <v>0.9499951909204577</v>
      </c>
      <c r="M3191" s="7" t="s">
        <v>703</v>
      </c>
      <c r="N3191" s="7" t="s">
        <v>724</v>
      </c>
      <c r="O3191" s="7" t="s">
        <v>686</v>
      </c>
    </row>
    <row r="3192" spans="2:15" ht="15">
      <c r="B3192" s="6" t="s">
        <v>617</v>
      </c>
      <c r="C3192" s="7" t="s">
        <v>687</v>
      </c>
      <c r="D3192" s="7">
        <v>1.0397000000000001</v>
      </c>
      <c r="E3192" s="7">
        <v>0.98770999999999998</v>
      </c>
      <c r="F3192" s="7">
        <v>0.32466143272646369</v>
      </c>
      <c r="G3192" s="7">
        <v>1.0397000000000001</v>
      </c>
      <c r="H3192" s="7">
        <v>0.9499951909204577</v>
      </c>
      <c r="I3192" s="7">
        <v>0.98770999999999998</v>
      </c>
      <c r="J3192" s="7">
        <v>0.32466143272646369</v>
      </c>
      <c r="K3192" s="7">
        <v>1.0397000000000001</v>
      </c>
      <c r="L3192" s="7">
        <v>0.9499951909204577</v>
      </c>
      <c r="M3192" s="7" t="s">
        <v>703</v>
      </c>
      <c r="N3192" s="7" t="s">
        <v>724</v>
      </c>
      <c r="O3192" s="7" t="s">
        <v>686</v>
      </c>
    </row>
    <row r="3193" spans="2:15" ht="15">
      <c r="B3193" s="6" t="s">
        <v>617</v>
      </c>
      <c r="C3193" s="7" t="s">
        <v>688</v>
      </c>
      <c r="D3193" s="7">
        <v>1.0397000000000001</v>
      </c>
      <c r="E3193" s="7">
        <v>0.98770999999999998</v>
      </c>
      <c r="F3193" s="7">
        <v>0.32466143272646369</v>
      </c>
      <c r="G3193" s="7">
        <v>1.0397000000000001</v>
      </c>
      <c r="H3193" s="7">
        <v>0.9499951909204577</v>
      </c>
      <c r="I3193" s="7">
        <v>0.98770999999999998</v>
      </c>
      <c r="J3193" s="7">
        <v>0.32466143272646369</v>
      </c>
      <c r="K3193" s="7">
        <v>1.0397000000000001</v>
      </c>
      <c r="L3193" s="7">
        <v>0.9499951909204577</v>
      </c>
      <c r="M3193" s="7" t="s">
        <v>703</v>
      </c>
      <c r="N3193" s="7" t="s">
        <v>724</v>
      </c>
      <c r="O3193" s="7" t="s">
        <v>686</v>
      </c>
    </row>
    <row r="3194" spans="2:15" ht="15">
      <c r="B3194" s="6" t="s">
        <v>617</v>
      </c>
      <c r="C3194" s="7" t="s">
        <v>689</v>
      </c>
      <c r="D3194" s="7">
        <v>1.0397000000000001</v>
      </c>
      <c r="E3194" s="7">
        <v>0.98770999999999998</v>
      </c>
      <c r="F3194" s="7">
        <v>0.32466143272646369</v>
      </c>
      <c r="G3194" s="7">
        <v>1.0397000000000001</v>
      </c>
      <c r="H3194" s="7">
        <v>0.9499951909204577</v>
      </c>
      <c r="I3194" s="7">
        <v>0.98770999999999998</v>
      </c>
      <c r="J3194" s="7">
        <v>0.32466143272646369</v>
      </c>
      <c r="K3194" s="7">
        <v>1.0397000000000001</v>
      </c>
      <c r="L3194" s="7">
        <v>0.9499951909204577</v>
      </c>
      <c r="M3194" s="7" t="s">
        <v>703</v>
      </c>
      <c r="N3194" s="7" t="s">
        <v>724</v>
      </c>
      <c r="O3194" s="7" t="s">
        <v>686</v>
      </c>
    </row>
    <row r="3195" spans="2:15" ht="15">
      <c r="B3195" s="6" t="s">
        <v>617</v>
      </c>
      <c r="C3195" s="7" t="s">
        <v>690</v>
      </c>
      <c r="D3195" s="7">
        <v>0.8145</v>
      </c>
      <c r="E3195" s="7">
        <v>0.77376999999999996</v>
      </c>
      <c r="F3195" s="7">
        <v>0.25434275515532184</v>
      </c>
      <c r="G3195" s="7">
        <v>0.8145</v>
      </c>
      <c r="H3195" s="7">
        <v>0.94999386126457941</v>
      </c>
      <c r="I3195" s="7">
        <v>0.77376999999999996</v>
      </c>
      <c r="J3195" s="7">
        <v>0.25434275515532184</v>
      </c>
      <c r="K3195" s="7">
        <v>0.8145</v>
      </c>
      <c r="L3195" s="7">
        <v>0.94999386126457941</v>
      </c>
      <c r="M3195" s="7" t="s">
        <v>703</v>
      </c>
      <c r="N3195" s="7" t="s">
        <v>724</v>
      </c>
      <c r="O3195" s="7" t="s">
        <v>686</v>
      </c>
    </row>
    <row r="3196" spans="2:15" ht="15">
      <c r="B3196" s="6" t="s">
        <v>617</v>
      </c>
      <c r="C3196" s="7" t="s">
        <v>691</v>
      </c>
      <c r="D3196" s="7">
        <v>0.8145</v>
      </c>
      <c r="E3196" s="7">
        <v>0.77376999999999996</v>
      </c>
      <c r="F3196" s="7">
        <v>0.25434275515532184</v>
      </c>
      <c r="G3196" s="7">
        <v>0.8145</v>
      </c>
      <c r="H3196" s="7">
        <v>0.94999386126457941</v>
      </c>
      <c r="I3196" s="7">
        <v>0.77376999999999996</v>
      </c>
      <c r="J3196" s="7">
        <v>0.25434275515532184</v>
      </c>
      <c r="K3196" s="7">
        <v>0.8145</v>
      </c>
      <c r="L3196" s="7">
        <v>0.94999386126457941</v>
      </c>
      <c r="M3196" s="7" t="s">
        <v>703</v>
      </c>
      <c r="N3196" s="7" t="s">
        <v>724</v>
      </c>
      <c r="O3196" s="7" t="s">
        <v>686</v>
      </c>
    </row>
    <row r="3197" spans="2:15" ht="15">
      <c r="B3197" s="6" t="s">
        <v>617</v>
      </c>
      <c r="C3197" s="7" t="s">
        <v>692</v>
      </c>
      <c r="D3197" s="7" t="s">
        <v>661</v>
      </c>
      <c r="E3197" s="7">
        <v>0.77376999999999996</v>
      </c>
      <c r="F3197" s="7">
        <v>0.25434032131839662</v>
      </c>
      <c r="G3197" s="7">
        <v>0.81449923999249085</v>
      </c>
      <c r="H3197" s="7">
        <v>0.94999474770183168</v>
      </c>
      <c r="I3197" s="7">
        <v>0.77376999999999996</v>
      </c>
      <c r="J3197" s="7">
        <v>0.25434032131839662</v>
      </c>
      <c r="K3197" s="7">
        <v>0.81449923999249085</v>
      </c>
      <c r="L3197" s="7">
        <v>0.94999474770183168</v>
      </c>
      <c r="M3197" s="7" t="s">
        <v>703</v>
      </c>
      <c r="N3197" s="7" t="s">
        <v>724</v>
      </c>
      <c r="O3197" s="7" t="s">
        <v>686</v>
      </c>
    </row>
    <row r="3198" spans="2:15" ht="15">
      <c r="B3198" s="6" t="s">
        <v>617</v>
      </c>
      <c r="C3198" s="7" t="s">
        <v>693</v>
      </c>
      <c r="D3198" s="7" t="s">
        <v>661</v>
      </c>
      <c r="E3198" s="7">
        <v>0.77376999999999996</v>
      </c>
      <c r="F3198" s="7">
        <v>0.25434032131839662</v>
      </c>
      <c r="G3198" s="7">
        <v>0.81449923999249085</v>
      </c>
      <c r="H3198" s="7">
        <v>0.94999474770183168</v>
      </c>
      <c r="I3198" s="7">
        <v>0.77376999999999996</v>
      </c>
      <c r="J3198" s="7">
        <v>0.25434032131839662</v>
      </c>
      <c r="K3198" s="7">
        <v>0.81449923999249085</v>
      </c>
      <c r="L3198" s="7">
        <v>0.94999474770183168</v>
      </c>
      <c r="M3198" s="7" t="s">
        <v>703</v>
      </c>
      <c r="N3198" s="7" t="s">
        <v>724</v>
      </c>
      <c r="O3198" s="7" t="s">
        <v>686</v>
      </c>
    </row>
    <row r="3199" spans="2:15" ht="15">
      <c r="B3199" s="6" t="s">
        <v>617</v>
      </c>
      <c r="C3199" s="7" t="s">
        <v>694</v>
      </c>
      <c r="D3199" s="7" t="s">
        <v>661</v>
      </c>
      <c r="E3199" s="7">
        <v>0.77376999999999996</v>
      </c>
      <c r="F3199" s="7">
        <v>0.25434032131839662</v>
      </c>
      <c r="G3199" s="7">
        <v>0.81449923999249085</v>
      </c>
      <c r="H3199" s="7">
        <v>0.94999474770183168</v>
      </c>
      <c r="I3199" s="7">
        <v>0.77376999999999996</v>
      </c>
      <c r="J3199" s="7">
        <v>0.25434032131839662</v>
      </c>
      <c r="K3199" s="7">
        <v>0.81449923999249085</v>
      </c>
      <c r="L3199" s="7">
        <v>0.94999474770183168</v>
      </c>
      <c r="M3199" s="7" t="s">
        <v>703</v>
      </c>
      <c r="N3199" s="7" t="s">
        <v>724</v>
      </c>
      <c r="O3199" s="7" t="s">
        <v>686</v>
      </c>
    </row>
    <row r="3200" spans="2:15" ht="15">
      <c r="B3200" s="6" t="s">
        <v>617</v>
      </c>
      <c r="C3200" s="7" t="s">
        <v>695</v>
      </c>
      <c r="D3200" s="7" t="s">
        <v>661</v>
      </c>
      <c r="E3200" s="7">
        <v>0.77376999999999996</v>
      </c>
      <c r="F3200" s="7">
        <v>0.25434032131839662</v>
      </c>
      <c r="G3200" s="7">
        <v>0.81449923999249085</v>
      </c>
      <c r="H3200" s="7">
        <v>0.94999474770183168</v>
      </c>
      <c r="I3200" s="7">
        <v>0.77376999999999996</v>
      </c>
      <c r="J3200" s="7">
        <v>0.25434032131839662</v>
      </c>
      <c r="K3200" s="7">
        <v>0.81449923999249085</v>
      </c>
      <c r="L3200" s="7">
        <v>0.94999474770183168</v>
      </c>
      <c r="M3200" s="7" t="s">
        <v>703</v>
      </c>
      <c r="N3200" s="7" t="s">
        <v>724</v>
      </c>
      <c r="O3200" s="7" t="s">
        <v>686</v>
      </c>
    </row>
    <row r="3201" spans="2:15" ht="15">
      <c r="B3201" s="6" t="s">
        <v>617</v>
      </c>
      <c r="C3201" s="7" t="s">
        <v>696</v>
      </c>
      <c r="D3201" s="7" t="s">
        <v>661</v>
      </c>
      <c r="E3201" s="7">
        <v>0.77376999999999996</v>
      </c>
      <c r="F3201" s="7">
        <v>0.25434032131839662</v>
      </c>
      <c r="G3201" s="7">
        <v>0.81449923999249085</v>
      </c>
      <c r="H3201" s="7">
        <v>0.94999474770183168</v>
      </c>
      <c r="I3201" s="7">
        <v>0.77376999999999996</v>
      </c>
      <c r="J3201" s="7">
        <v>0.25434032131839662</v>
      </c>
      <c r="K3201" s="7">
        <v>0.81449923999249085</v>
      </c>
      <c r="L3201" s="7">
        <v>0.94999474770183168</v>
      </c>
      <c r="M3201" s="7" t="s">
        <v>703</v>
      </c>
      <c r="N3201" s="7" t="s">
        <v>724</v>
      </c>
      <c r="O3201" s="7" t="s">
        <v>686</v>
      </c>
    </row>
    <row r="3202" spans="2:15" ht="15">
      <c r="B3202" s="6" t="s">
        <v>617</v>
      </c>
      <c r="C3202" s="7" t="s">
        <v>697</v>
      </c>
      <c r="D3202" s="7" t="s">
        <v>661</v>
      </c>
      <c r="E3202" s="7">
        <v>0.77376999999999996</v>
      </c>
      <c r="F3202" s="7">
        <v>0.25434032131839662</v>
      </c>
      <c r="G3202" s="7">
        <v>0.81449923999249085</v>
      </c>
      <c r="H3202" s="7">
        <v>0.94999474770183168</v>
      </c>
      <c r="I3202" s="7">
        <v>0.77376999999999996</v>
      </c>
      <c r="J3202" s="7">
        <v>0.25434032131839662</v>
      </c>
      <c r="K3202" s="7">
        <v>0.81449923999249085</v>
      </c>
      <c r="L3202" s="7">
        <v>0.94999474770183168</v>
      </c>
      <c r="M3202" s="7" t="s">
        <v>703</v>
      </c>
      <c r="N3202" s="7" t="s">
        <v>724</v>
      </c>
      <c r="O3202" s="7" t="s">
        <v>686</v>
      </c>
    </row>
    <row r="3203" spans="2:15" ht="15">
      <c r="B3203" s="6" t="s">
        <v>617</v>
      </c>
      <c r="C3203" s="7" t="s">
        <v>698</v>
      </c>
      <c r="D3203" s="7" t="s">
        <v>661</v>
      </c>
      <c r="E3203" s="7">
        <v>0.77376999999999996</v>
      </c>
      <c r="F3203" s="7">
        <v>0.25434032131839662</v>
      </c>
      <c r="G3203" s="7">
        <v>0.81449923999249085</v>
      </c>
      <c r="H3203" s="7">
        <v>0.94999474770183168</v>
      </c>
      <c r="I3203" s="7">
        <v>0.77376999999999996</v>
      </c>
      <c r="J3203" s="7">
        <v>0.25434032131839662</v>
      </c>
      <c r="K3203" s="7">
        <v>0.81449923999249085</v>
      </c>
      <c r="L3203" s="7">
        <v>0.94999474770183168</v>
      </c>
      <c r="M3203" s="7" t="s">
        <v>703</v>
      </c>
      <c r="N3203" s="7" t="s">
        <v>724</v>
      </c>
      <c r="O3203" s="7" t="s">
        <v>686</v>
      </c>
    </row>
    <row r="3204" spans="2:15" ht="15">
      <c r="B3204" s="6" t="s">
        <v>617</v>
      </c>
      <c r="C3204" s="7" t="s">
        <v>699</v>
      </c>
      <c r="D3204" s="7" t="s">
        <v>661</v>
      </c>
      <c r="E3204" s="7">
        <v>0.77376999999999996</v>
      </c>
      <c r="F3204" s="7">
        <v>0.25434032131839662</v>
      </c>
      <c r="G3204" s="7">
        <v>0.81449923999249085</v>
      </c>
      <c r="H3204" s="7">
        <v>0.94999474770183168</v>
      </c>
      <c r="I3204" s="7">
        <v>0.77376999999999996</v>
      </c>
      <c r="J3204" s="7">
        <v>0.25434032131839662</v>
      </c>
      <c r="K3204" s="7">
        <v>0.81449923999249085</v>
      </c>
      <c r="L3204" s="7">
        <v>0.94999474770183168</v>
      </c>
      <c r="M3204" s="7" t="s">
        <v>703</v>
      </c>
      <c r="N3204" s="7" t="s">
        <v>724</v>
      </c>
      <c r="O3204" s="7" t="s">
        <v>686</v>
      </c>
    </row>
    <row r="3205" spans="2:15" ht="15">
      <c r="B3205" s="6" t="s">
        <v>617</v>
      </c>
      <c r="C3205" s="7" t="s">
        <v>700</v>
      </c>
      <c r="D3205" s="7" t="s">
        <v>661</v>
      </c>
      <c r="E3205" s="7">
        <v>0.77376999999999996</v>
      </c>
      <c r="F3205" s="7">
        <v>0.25434032131839662</v>
      </c>
      <c r="G3205" s="7">
        <v>0.81449923999249085</v>
      </c>
      <c r="H3205" s="7">
        <v>0.94999474770183168</v>
      </c>
      <c r="I3205" s="7">
        <v>0.77376999999999996</v>
      </c>
      <c r="J3205" s="7">
        <v>0.25434032131839662</v>
      </c>
      <c r="K3205" s="7">
        <v>0.81449923999249085</v>
      </c>
      <c r="L3205" s="7">
        <v>0.94999474770183168</v>
      </c>
      <c r="M3205" s="7" t="s">
        <v>703</v>
      </c>
      <c r="N3205" s="7" t="s">
        <v>724</v>
      </c>
      <c r="O3205" s="7" t="s">
        <v>686</v>
      </c>
    </row>
    <row r="3206" spans="2:15" ht="15">
      <c r="B3206" s="6" t="s">
        <v>617</v>
      </c>
      <c r="C3206" s="7" t="s">
        <v>701</v>
      </c>
      <c r="D3206" s="7" t="s">
        <v>661</v>
      </c>
      <c r="E3206" s="7">
        <v>0.77376999999999996</v>
      </c>
      <c r="F3206" s="7">
        <v>0.25434032131839662</v>
      </c>
      <c r="G3206" s="7">
        <v>0.81449923999249085</v>
      </c>
      <c r="H3206" s="7">
        <v>0.94999474770183168</v>
      </c>
      <c r="I3206" s="7">
        <v>0.77376999999999996</v>
      </c>
      <c r="J3206" s="7">
        <v>0.25434032131839662</v>
      </c>
      <c r="K3206" s="7">
        <v>0.81449923999249085</v>
      </c>
      <c r="L3206" s="7">
        <v>0.94999474770183168</v>
      </c>
      <c r="M3206" s="7" t="s">
        <v>703</v>
      </c>
      <c r="N3206" s="7" t="s">
        <v>724</v>
      </c>
      <c r="O3206" s="7" t="s">
        <v>686</v>
      </c>
    </row>
    <row r="3207" spans="2:15" ht="15">
      <c r="B3207" s="6" t="s">
        <v>144</v>
      </c>
      <c r="C3207" s="7" t="s">
        <v>683</v>
      </c>
      <c r="D3207" s="7">
        <v>23.683734999999999</v>
      </c>
      <c r="E3207" s="7">
        <v>23.521000000000001</v>
      </c>
      <c r="F3207" s="7">
        <v>2.7639407643603113</v>
      </c>
      <c r="G3207" s="7">
        <v>23.682837869412793</v>
      </c>
      <c r="H3207" s="7">
        <v>0.99316644946415766</v>
      </c>
      <c r="I3207" s="7">
        <v>23.521000000000001</v>
      </c>
      <c r="J3207" s="7">
        <v>2.7639407643603113</v>
      </c>
      <c r="K3207" s="7">
        <v>23.682837869412793</v>
      </c>
      <c r="L3207" s="7">
        <v>0.99316644946415766</v>
      </c>
      <c r="M3207" s="7" t="s">
        <v>684</v>
      </c>
      <c r="N3207" s="7" t="s">
        <v>724</v>
      </c>
      <c r="O3207" s="7" t="s">
        <v>686</v>
      </c>
    </row>
    <row r="3208" spans="2:15" ht="15">
      <c r="B3208" s="6" t="s">
        <v>144</v>
      </c>
      <c r="C3208" s="7" t="s">
        <v>687</v>
      </c>
      <c r="D3208" s="7">
        <v>28.724861000000001</v>
      </c>
      <c r="E3208" s="7">
        <v>28.722010000000001</v>
      </c>
      <c r="F3208" s="7">
        <v>0.40469868942339476</v>
      </c>
      <c r="G3208" s="7">
        <v>28.724861000000001</v>
      </c>
      <c r="H3208" s="7">
        <v>0.99990074799665696</v>
      </c>
      <c r="I3208" s="7">
        <v>28.722010000000001</v>
      </c>
      <c r="J3208" s="7">
        <v>0.40469868942339476</v>
      </c>
      <c r="K3208" s="7">
        <v>28.724861000000001</v>
      </c>
      <c r="L3208" s="7">
        <v>0.99990074799665696</v>
      </c>
      <c r="M3208" s="7" t="s">
        <v>684</v>
      </c>
      <c r="N3208" s="7" t="s">
        <v>724</v>
      </c>
      <c r="O3208" s="7" t="s">
        <v>686</v>
      </c>
    </row>
    <row r="3209" spans="2:15" ht="15">
      <c r="B3209" s="6" t="s">
        <v>144</v>
      </c>
      <c r="C3209" s="7" t="s">
        <v>688</v>
      </c>
      <c r="D3209" s="7">
        <v>21.771699999999999</v>
      </c>
      <c r="E3209" s="7">
        <v>21.524999999999999</v>
      </c>
      <c r="F3209" s="7">
        <v>3.2682251896097982</v>
      </c>
      <c r="G3209" s="7">
        <v>21.771699999999999</v>
      </c>
      <c r="H3209" s="7">
        <v>0.98866877643913886</v>
      </c>
      <c r="I3209" s="7">
        <v>21.524999999999999</v>
      </c>
      <c r="J3209" s="7">
        <v>3.2682251896097982</v>
      </c>
      <c r="K3209" s="7">
        <v>21.771699999999999</v>
      </c>
      <c r="L3209" s="7">
        <v>0.98866877643913886</v>
      </c>
      <c r="M3209" s="7" t="s">
        <v>684</v>
      </c>
      <c r="N3209" s="7" t="s">
        <v>724</v>
      </c>
      <c r="O3209" s="7" t="s">
        <v>686</v>
      </c>
    </row>
    <row r="3210" spans="2:15" ht="15">
      <c r="B3210" s="6" t="s">
        <v>144</v>
      </c>
      <c r="C3210" s="7" t="s">
        <v>689</v>
      </c>
      <c r="D3210" s="7">
        <v>21.806999999999999</v>
      </c>
      <c r="E3210" s="7">
        <v>21.795999999999999</v>
      </c>
      <c r="F3210" s="7">
        <v>0.69255541294540357</v>
      </c>
      <c r="G3210" s="7">
        <v>21.806999999999999</v>
      </c>
      <c r="H3210" s="7">
        <v>0.99949557481542628</v>
      </c>
      <c r="I3210" s="7">
        <v>21.795999999999999</v>
      </c>
      <c r="J3210" s="7">
        <v>0.69255541294540357</v>
      </c>
      <c r="K3210" s="7">
        <v>21.806999999999999</v>
      </c>
      <c r="L3210" s="7">
        <v>0.99949557481542628</v>
      </c>
      <c r="M3210" s="7" t="s">
        <v>684</v>
      </c>
      <c r="N3210" s="7" t="s">
        <v>724</v>
      </c>
      <c r="O3210" s="7" t="s">
        <v>686</v>
      </c>
    </row>
    <row r="3211" spans="2:15" ht="15">
      <c r="B3211" s="6" t="s">
        <v>144</v>
      </c>
      <c r="C3211" s="7" t="s">
        <v>690</v>
      </c>
      <c r="D3211" s="7">
        <v>27.5</v>
      </c>
      <c r="E3211" s="7">
        <v>27.5</v>
      </c>
      <c r="F3211" s="7" t="s">
        <v>661</v>
      </c>
      <c r="G3211" s="7">
        <v>27.5</v>
      </c>
      <c r="H3211" s="7">
        <v>1</v>
      </c>
      <c r="I3211" s="7">
        <v>27.5</v>
      </c>
      <c r="J3211" s="7" t="s">
        <v>661</v>
      </c>
      <c r="K3211" s="7">
        <v>27.5</v>
      </c>
      <c r="L3211" s="7">
        <v>1</v>
      </c>
      <c r="M3211" s="7" t="s">
        <v>684</v>
      </c>
      <c r="N3211" s="7" t="s">
        <v>724</v>
      </c>
      <c r="O3211" s="7" t="s">
        <v>686</v>
      </c>
    </row>
    <row r="3212" spans="2:15" ht="15">
      <c r="B3212" s="6" t="s">
        <v>144</v>
      </c>
      <c r="C3212" s="7" t="s">
        <v>691</v>
      </c>
      <c r="D3212" s="7">
        <v>29.59</v>
      </c>
      <c r="E3212" s="7">
        <v>29.59</v>
      </c>
      <c r="F3212" s="7" t="s">
        <v>661</v>
      </c>
      <c r="G3212" s="7">
        <v>29.59</v>
      </c>
      <c r="H3212" s="7">
        <v>1</v>
      </c>
      <c r="I3212" s="7">
        <v>29.59</v>
      </c>
      <c r="J3212" s="7" t="s">
        <v>661</v>
      </c>
      <c r="K3212" s="7">
        <v>29.59</v>
      </c>
      <c r="L3212" s="7">
        <v>1</v>
      </c>
      <c r="M3212" s="7" t="s">
        <v>684</v>
      </c>
      <c r="N3212" s="7" t="s">
        <v>724</v>
      </c>
      <c r="O3212" s="7" t="s">
        <v>686</v>
      </c>
    </row>
    <row r="3213" spans="2:15" ht="15">
      <c r="B3213" s="6" t="s">
        <v>144</v>
      </c>
      <c r="C3213" s="7" t="s">
        <v>692</v>
      </c>
      <c r="D3213" s="7" t="s">
        <v>661</v>
      </c>
      <c r="E3213" s="7">
        <v>36.179584696826005</v>
      </c>
      <c r="F3213" s="7">
        <v>2.8683880951405429</v>
      </c>
      <c r="G3213" s="7">
        <v>36.293112281797363</v>
      </c>
      <c r="H3213" s="7">
        <v>0.9968719247858967</v>
      </c>
      <c r="I3213" s="7">
        <v>36.179584696826005</v>
      </c>
      <c r="J3213" s="7">
        <v>2.8683880951405429</v>
      </c>
      <c r="K3213" s="7">
        <v>36.293112281797363</v>
      </c>
      <c r="L3213" s="7">
        <v>0.9968719247858967</v>
      </c>
      <c r="M3213" s="7" t="s">
        <v>684</v>
      </c>
      <c r="N3213" s="7" t="s">
        <v>724</v>
      </c>
      <c r="O3213" s="7" t="s">
        <v>686</v>
      </c>
    </row>
    <row r="3214" spans="2:15" ht="15">
      <c r="B3214" s="6" t="s">
        <v>144</v>
      </c>
      <c r="C3214" s="7" t="s">
        <v>693</v>
      </c>
      <c r="D3214" s="7" t="s">
        <v>661</v>
      </c>
      <c r="E3214" s="7">
        <v>37.930008293855437</v>
      </c>
      <c r="F3214" s="7">
        <v>3.0071650946348196</v>
      </c>
      <c r="G3214" s="7">
        <v>38.049028516879801</v>
      </c>
      <c r="H3214" s="7">
        <v>0.9968719247858967</v>
      </c>
      <c r="I3214" s="7">
        <v>37.930008293855437</v>
      </c>
      <c r="J3214" s="7">
        <v>3.0071650946348196</v>
      </c>
      <c r="K3214" s="7">
        <v>38.049028516879801</v>
      </c>
      <c r="L3214" s="7">
        <v>0.9968719247858967</v>
      </c>
      <c r="M3214" s="7" t="s">
        <v>684</v>
      </c>
      <c r="N3214" s="7" t="s">
        <v>724</v>
      </c>
      <c r="O3214" s="7" t="s">
        <v>686</v>
      </c>
    </row>
    <row r="3215" spans="2:15" ht="15">
      <c r="B3215" s="6" t="s">
        <v>144</v>
      </c>
      <c r="C3215" s="7" t="s">
        <v>694</v>
      </c>
      <c r="D3215" s="7" t="s">
        <v>661</v>
      </c>
      <c r="E3215" s="7">
        <v>37.921736525232411</v>
      </c>
      <c r="F3215" s="7">
        <v>3.006509292672348</v>
      </c>
      <c r="G3215" s="7">
        <v>38.040730792350338</v>
      </c>
      <c r="H3215" s="7">
        <v>0.9968719247858967</v>
      </c>
      <c r="I3215" s="7">
        <v>37.921736525232411</v>
      </c>
      <c r="J3215" s="7">
        <v>3.006509292672348</v>
      </c>
      <c r="K3215" s="7">
        <v>38.040730792350338</v>
      </c>
      <c r="L3215" s="7">
        <v>0.9968719247858967</v>
      </c>
      <c r="M3215" s="7" t="s">
        <v>684</v>
      </c>
      <c r="N3215" s="7" t="s">
        <v>724</v>
      </c>
      <c r="O3215" s="7" t="s">
        <v>686</v>
      </c>
    </row>
    <row r="3216" spans="2:15" ht="15">
      <c r="B3216" s="6" t="s">
        <v>144</v>
      </c>
      <c r="C3216" s="7" t="s">
        <v>695</v>
      </c>
      <c r="D3216" s="7" t="s">
        <v>661</v>
      </c>
      <c r="E3216" s="7">
        <v>38.039954764493118</v>
      </c>
      <c r="F3216" s="7">
        <v>3.0158818654358903</v>
      </c>
      <c r="G3216" s="7">
        <v>38.159319987533159</v>
      </c>
      <c r="H3216" s="7">
        <v>0.9968719247858967</v>
      </c>
      <c r="I3216" s="7">
        <v>38.039954764493118</v>
      </c>
      <c r="J3216" s="7">
        <v>3.0158818654358903</v>
      </c>
      <c r="K3216" s="7">
        <v>38.159319987533159</v>
      </c>
      <c r="L3216" s="7">
        <v>0.9968719247858967</v>
      </c>
      <c r="M3216" s="7" t="s">
        <v>684</v>
      </c>
      <c r="N3216" s="7" t="s">
        <v>724</v>
      </c>
      <c r="O3216" s="7" t="s">
        <v>686</v>
      </c>
    </row>
    <row r="3217" spans="2:15" ht="15">
      <c r="B3217" s="6" t="s">
        <v>144</v>
      </c>
      <c r="C3217" s="7" t="s">
        <v>696</v>
      </c>
      <c r="D3217" s="7" t="s">
        <v>661</v>
      </c>
      <c r="E3217" s="7">
        <v>38.08642430829579</v>
      </c>
      <c r="F3217" s="7">
        <v>3.0195660615742979</v>
      </c>
      <c r="G3217" s="7">
        <v>38.205935347688531</v>
      </c>
      <c r="H3217" s="7">
        <v>0.9968719247858967</v>
      </c>
      <c r="I3217" s="7">
        <v>38.08642430829579</v>
      </c>
      <c r="J3217" s="7">
        <v>3.0195660615742979</v>
      </c>
      <c r="K3217" s="7">
        <v>38.205935347688531</v>
      </c>
      <c r="L3217" s="7">
        <v>0.9968719247858967</v>
      </c>
      <c r="M3217" s="7" t="s">
        <v>684</v>
      </c>
      <c r="N3217" s="7" t="s">
        <v>724</v>
      </c>
      <c r="O3217" s="7" t="s">
        <v>686</v>
      </c>
    </row>
    <row r="3218" spans="2:15" ht="15">
      <c r="B3218" s="6" t="s">
        <v>144</v>
      </c>
      <c r="C3218" s="7" t="s">
        <v>697</v>
      </c>
      <c r="D3218" s="7" t="s">
        <v>661</v>
      </c>
      <c r="E3218" s="7">
        <v>38.038724340626146</v>
      </c>
      <c r="F3218" s="7">
        <v>3.0157843150299928</v>
      </c>
      <c r="G3218" s="7">
        <v>38.158085702730489</v>
      </c>
      <c r="H3218" s="7">
        <v>0.9968719247858967</v>
      </c>
      <c r="I3218" s="7">
        <v>38.038724340626146</v>
      </c>
      <c r="J3218" s="7">
        <v>3.0157843150299928</v>
      </c>
      <c r="K3218" s="7">
        <v>38.158085702730489</v>
      </c>
      <c r="L3218" s="7">
        <v>0.9968719247858967</v>
      </c>
      <c r="M3218" s="7" t="s">
        <v>684</v>
      </c>
      <c r="N3218" s="7" t="s">
        <v>724</v>
      </c>
      <c r="O3218" s="7" t="s">
        <v>686</v>
      </c>
    </row>
    <row r="3219" spans="2:15" ht="15">
      <c r="B3219" s="6" t="s">
        <v>144</v>
      </c>
      <c r="C3219" s="7" t="s">
        <v>698</v>
      </c>
      <c r="D3219" s="7" t="s">
        <v>661</v>
      </c>
      <c r="E3219" s="7">
        <v>37.992351775822534</v>
      </c>
      <c r="F3219" s="7">
        <v>3.0121078075758545</v>
      </c>
      <c r="G3219" s="7">
        <v>38.11156762588368</v>
      </c>
      <c r="H3219" s="7">
        <v>0.9968719247858967</v>
      </c>
      <c r="I3219" s="7">
        <v>37.992351775822534</v>
      </c>
      <c r="J3219" s="7">
        <v>3.0121078075758545</v>
      </c>
      <c r="K3219" s="7">
        <v>38.11156762588368</v>
      </c>
      <c r="L3219" s="7">
        <v>0.9968719247858967</v>
      </c>
      <c r="M3219" s="7" t="s">
        <v>684</v>
      </c>
      <c r="N3219" s="7" t="s">
        <v>724</v>
      </c>
      <c r="O3219" s="7" t="s">
        <v>686</v>
      </c>
    </row>
    <row r="3220" spans="2:15" ht="15">
      <c r="B3220" s="6" t="s">
        <v>144</v>
      </c>
      <c r="C3220" s="7" t="s">
        <v>699</v>
      </c>
      <c r="D3220" s="7" t="s">
        <v>661</v>
      </c>
      <c r="E3220" s="7">
        <v>37.969968276500929</v>
      </c>
      <c r="F3220" s="7">
        <v>3.0103332000584508</v>
      </c>
      <c r="G3220" s="7">
        <v>38.089113889586102</v>
      </c>
      <c r="H3220" s="7">
        <v>0.9968719247858967</v>
      </c>
      <c r="I3220" s="7">
        <v>37.969968276500929</v>
      </c>
      <c r="J3220" s="7">
        <v>3.0103332000584508</v>
      </c>
      <c r="K3220" s="7">
        <v>38.089113889586102</v>
      </c>
      <c r="L3220" s="7">
        <v>0.9968719247858967</v>
      </c>
      <c r="M3220" s="7" t="s">
        <v>684</v>
      </c>
      <c r="N3220" s="7" t="s">
        <v>724</v>
      </c>
      <c r="O3220" s="7" t="s">
        <v>686</v>
      </c>
    </row>
    <row r="3221" spans="2:15" ht="15">
      <c r="B3221" s="6" t="s">
        <v>144</v>
      </c>
      <c r="C3221" s="7" t="s">
        <v>700</v>
      </c>
      <c r="D3221" s="7" t="s">
        <v>661</v>
      </c>
      <c r="E3221" s="7">
        <v>38.021141641948027</v>
      </c>
      <c r="F3221" s="7">
        <v>3.0143903243583612</v>
      </c>
      <c r="G3221" s="7">
        <v>38.140447831464428</v>
      </c>
      <c r="H3221" s="7">
        <v>0.9968719247858967</v>
      </c>
      <c r="I3221" s="7">
        <v>38.021141641948027</v>
      </c>
      <c r="J3221" s="7">
        <v>3.0143903243583612</v>
      </c>
      <c r="K3221" s="7">
        <v>38.140447831464428</v>
      </c>
      <c r="L3221" s="7">
        <v>0.9968719247858967</v>
      </c>
      <c r="M3221" s="7" t="s">
        <v>684</v>
      </c>
      <c r="N3221" s="7" t="s">
        <v>724</v>
      </c>
      <c r="O3221" s="7" t="s">
        <v>686</v>
      </c>
    </row>
    <row r="3222" spans="2:15" ht="15">
      <c r="B3222" s="6" t="s">
        <v>144</v>
      </c>
      <c r="C3222" s="7" t="s">
        <v>701</v>
      </c>
      <c r="D3222" s="7" t="s">
        <v>661</v>
      </c>
      <c r="E3222" s="7">
        <v>38.072315007395133</v>
      </c>
      <c r="F3222" s="7">
        <v>3.0184474486583515</v>
      </c>
      <c r="G3222" s="7">
        <v>38.191781773342768</v>
      </c>
      <c r="H3222" s="7">
        <v>0.9968719247858967</v>
      </c>
      <c r="I3222" s="7">
        <v>38.072315007395133</v>
      </c>
      <c r="J3222" s="7">
        <v>3.0184474486583515</v>
      </c>
      <c r="K3222" s="7">
        <v>38.191781773342768</v>
      </c>
      <c r="L3222" s="7">
        <v>0.9968719247858967</v>
      </c>
      <c r="M3222" s="7" t="s">
        <v>684</v>
      </c>
      <c r="N3222" s="7" t="s">
        <v>724</v>
      </c>
      <c r="O3222" s="7" t="s">
        <v>686</v>
      </c>
    </row>
    <row r="3223" spans="2:15" ht="15">
      <c r="B3223" s="6" t="s">
        <v>165</v>
      </c>
      <c r="C3223" s="7" t="s">
        <v>683</v>
      </c>
      <c r="D3223" s="7">
        <v>16.538076</v>
      </c>
      <c r="E3223" s="7">
        <v>16.925999999999998</v>
      </c>
      <c r="F3223" s="7">
        <v>5.7058175033138934</v>
      </c>
      <c r="G3223" s="7">
        <v>17.861854029778744</v>
      </c>
      <c r="H3223" s="7">
        <v>0.94760599721515371</v>
      </c>
      <c r="I3223" s="7">
        <v>15.3271</v>
      </c>
      <c r="J3223" s="7">
        <v>5.1668223712065648</v>
      </c>
      <c r="K3223" s="7">
        <v>16.174549385550147</v>
      </c>
      <c r="L3223" s="7">
        <v>0.94760599721515371</v>
      </c>
      <c r="M3223" s="7" t="s">
        <v>684</v>
      </c>
      <c r="N3223" s="7" t="s">
        <v>724</v>
      </c>
      <c r="O3223" s="7" t="s">
        <v>686</v>
      </c>
    </row>
    <row r="3224" spans="2:15" ht="15">
      <c r="B3224" s="6" t="s">
        <v>165</v>
      </c>
      <c r="C3224" s="7" t="s">
        <v>687</v>
      </c>
      <c r="D3224" s="7">
        <v>19.628136000000001</v>
      </c>
      <c r="E3224" s="7">
        <v>17.184999999999999</v>
      </c>
      <c r="F3224" s="7">
        <v>5.150392123355525</v>
      </c>
      <c r="G3224" s="7">
        <v>17.94019966511863</v>
      </c>
      <c r="H3224" s="7">
        <v>0.95790461203244148</v>
      </c>
      <c r="I3224" s="7">
        <v>15.5868</v>
      </c>
      <c r="J3224" s="7">
        <v>4.6714071543973228</v>
      </c>
      <c r="K3224" s="7">
        <v>16.271766315989009</v>
      </c>
      <c r="L3224" s="7">
        <v>0.95790461203244148</v>
      </c>
      <c r="M3224" s="7" t="s">
        <v>684</v>
      </c>
      <c r="N3224" s="7" t="s">
        <v>724</v>
      </c>
      <c r="O3224" s="7" t="s">
        <v>686</v>
      </c>
    </row>
    <row r="3225" spans="2:15" ht="15">
      <c r="B3225" s="6" t="s">
        <v>165</v>
      </c>
      <c r="C3225" s="7" t="s">
        <v>688</v>
      </c>
      <c r="D3225" s="7">
        <v>15.243649</v>
      </c>
      <c r="E3225" s="7">
        <v>17.143000000000001</v>
      </c>
      <c r="F3225" s="7">
        <v>5.2469179137161612</v>
      </c>
      <c r="G3225" s="7">
        <v>17.927983617609527</v>
      </c>
      <c r="H3225" s="7">
        <v>0.95621461764174709</v>
      </c>
      <c r="I3225" s="7">
        <v>15.543900000000001</v>
      </c>
      <c r="J3225" s="7">
        <v>4.7574851168997654</v>
      </c>
      <c r="K3225" s="7">
        <v>16.255660301800194</v>
      </c>
      <c r="L3225" s="7">
        <v>0.95621461764174709</v>
      </c>
      <c r="M3225" s="7" t="s">
        <v>684</v>
      </c>
      <c r="N3225" s="7" t="s">
        <v>724</v>
      </c>
      <c r="O3225" s="7" t="s">
        <v>686</v>
      </c>
    </row>
    <row r="3226" spans="2:15" ht="15">
      <c r="B3226" s="6" t="s">
        <v>165</v>
      </c>
      <c r="C3226" s="7" t="s">
        <v>689</v>
      </c>
      <c r="D3226" s="7">
        <v>15.185</v>
      </c>
      <c r="E3226" s="7">
        <v>17.358000000000001</v>
      </c>
      <c r="F3226" s="7">
        <v>4.719693599953307</v>
      </c>
      <c r="G3226" s="7">
        <v>17.988209240428581</v>
      </c>
      <c r="H3226" s="7">
        <v>0.96496542640763916</v>
      </c>
      <c r="I3226" s="7">
        <v>15.759299999999998</v>
      </c>
      <c r="J3226" s="7">
        <v>4.2850021517308514</v>
      </c>
      <c r="K3226" s="7">
        <v>16.33146594554016</v>
      </c>
      <c r="L3226" s="7">
        <v>0.96496542640763916</v>
      </c>
      <c r="M3226" s="7" t="s">
        <v>684</v>
      </c>
      <c r="N3226" s="7" t="s">
        <v>724</v>
      </c>
      <c r="O3226" s="7" t="s">
        <v>686</v>
      </c>
    </row>
    <row r="3227" spans="2:15" ht="15">
      <c r="B3227" s="6" t="s">
        <v>165</v>
      </c>
      <c r="C3227" s="7" t="s">
        <v>690</v>
      </c>
      <c r="D3227" s="7">
        <v>17.702999999999999</v>
      </c>
      <c r="E3227" s="7">
        <v>17.471</v>
      </c>
      <c r="F3227" s="7">
        <v>4.0898792943885036</v>
      </c>
      <c r="G3227" s="7">
        <v>17.943326158844346</v>
      </c>
      <c r="H3227" s="7">
        <v>0.9736767779472405</v>
      </c>
      <c r="I3227" s="7">
        <v>15.863000000000001</v>
      </c>
      <c r="J3227" s="7">
        <v>3.7134540236325844</v>
      </c>
      <c r="K3227" s="7">
        <v>16.291854092939609</v>
      </c>
      <c r="L3227" s="7">
        <v>0.9736767779472405</v>
      </c>
      <c r="M3227" s="7" t="s">
        <v>684</v>
      </c>
      <c r="N3227" s="7" t="s">
        <v>724</v>
      </c>
      <c r="O3227" s="7" t="s">
        <v>686</v>
      </c>
    </row>
    <row r="3228" spans="2:15" ht="15">
      <c r="B3228" s="6" t="s">
        <v>165</v>
      </c>
      <c r="C3228" s="7" t="s">
        <v>691</v>
      </c>
      <c r="D3228" s="7">
        <v>19.181999999999999</v>
      </c>
      <c r="E3228" s="7">
        <v>18.785</v>
      </c>
      <c r="F3228" s="7">
        <v>3.8823831598645557</v>
      </c>
      <c r="G3228" s="7">
        <v>19.181999999999999</v>
      </c>
      <c r="H3228" s="7">
        <v>0.97930351371077062</v>
      </c>
      <c r="I3228" s="7">
        <v>18.785</v>
      </c>
      <c r="J3228" s="7">
        <v>3.8823831598645557</v>
      </c>
      <c r="K3228" s="7">
        <v>19.181999999999999</v>
      </c>
      <c r="L3228" s="7">
        <v>0.97930351371077062</v>
      </c>
      <c r="M3228" s="7" t="s">
        <v>684</v>
      </c>
      <c r="N3228" s="7" t="s">
        <v>724</v>
      </c>
      <c r="O3228" s="7" t="s">
        <v>686</v>
      </c>
    </row>
    <row r="3229" spans="2:15" ht="15">
      <c r="B3229" s="6" t="s">
        <v>165</v>
      </c>
      <c r="C3229" s="7" t="s">
        <v>692</v>
      </c>
      <c r="D3229" s="7" t="s">
        <v>661</v>
      </c>
      <c r="E3229" s="7">
        <v>20.327763715839009</v>
      </c>
      <c r="F3229" s="7">
        <v>5.6661615932443121</v>
      </c>
      <c r="G3229" s="7">
        <v>21.102686200759795</v>
      </c>
      <c r="H3229" s="7">
        <v>0.96327849082583217</v>
      </c>
      <c r="I3229" s="7">
        <v>20.327763715839009</v>
      </c>
      <c r="J3229" s="7">
        <v>5.6661615932443121</v>
      </c>
      <c r="K3229" s="7">
        <v>21.102686200759795</v>
      </c>
      <c r="L3229" s="7">
        <v>0.96327849082583217</v>
      </c>
      <c r="M3229" s="7" t="s">
        <v>684</v>
      </c>
      <c r="N3229" s="7" t="s">
        <v>724</v>
      </c>
      <c r="O3229" s="7" t="s">
        <v>686</v>
      </c>
    </row>
    <row r="3230" spans="2:15" ht="15">
      <c r="B3230" s="6" t="s">
        <v>165</v>
      </c>
      <c r="C3230" s="7" t="s">
        <v>693</v>
      </c>
      <c r="D3230" s="7" t="s">
        <v>661</v>
      </c>
      <c r="E3230" s="7">
        <v>20.264465010881892</v>
      </c>
      <c r="F3230" s="7">
        <v>5.6485177099355584</v>
      </c>
      <c r="G3230" s="7">
        <v>21.036974461569137</v>
      </c>
      <c r="H3230" s="7">
        <v>0.96327849082583217</v>
      </c>
      <c r="I3230" s="7">
        <v>20.264465010881892</v>
      </c>
      <c r="J3230" s="7">
        <v>5.6485177099355584</v>
      </c>
      <c r="K3230" s="7">
        <v>21.036974461569137</v>
      </c>
      <c r="L3230" s="7">
        <v>0.96327849082583217</v>
      </c>
      <c r="M3230" s="7" t="s">
        <v>684</v>
      </c>
      <c r="N3230" s="7" t="s">
        <v>724</v>
      </c>
      <c r="O3230" s="7" t="s">
        <v>686</v>
      </c>
    </row>
    <row r="3231" spans="2:15" ht="15">
      <c r="B3231" s="6" t="s">
        <v>165</v>
      </c>
      <c r="C3231" s="7" t="s">
        <v>694</v>
      </c>
      <c r="D3231" s="7" t="s">
        <v>661</v>
      </c>
      <c r="E3231" s="7">
        <v>20.197334039664966</v>
      </c>
      <c r="F3231" s="7">
        <v>5.6298056205909655</v>
      </c>
      <c r="G3231" s="7">
        <v>20.967284364825282</v>
      </c>
      <c r="H3231" s="7">
        <v>0.96327849082583217</v>
      </c>
      <c r="I3231" s="7">
        <v>20.197334039664966</v>
      </c>
      <c r="J3231" s="7">
        <v>5.6298056205909655</v>
      </c>
      <c r="K3231" s="7">
        <v>20.967284364825282</v>
      </c>
      <c r="L3231" s="7">
        <v>0.96327849082583217</v>
      </c>
      <c r="M3231" s="7" t="s">
        <v>684</v>
      </c>
      <c r="N3231" s="7" t="s">
        <v>724</v>
      </c>
      <c r="O3231" s="7" t="s">
        <v>686</v>
      </c>
    </row>
    <row r="3232" spans="2:15" ht="15">
      <c r="B3232" s="6" t="s">
        <v>165</v>
      </c>
      <c r="C3232" s="7" t="s">
        <v>695</v>
      </c>
      <c r="D3232" s="7" t="s">
        <v>661</v>
      </c>
      <c r="E3232" s="7">
        <v>20.137127691464613</v>
      </c>
      <c r="F3232" s="7">
        <v>5.6130237009164219</v>
      </c>
      <c r="G3232" s="7">
        <v>20.904782867310544</v>
      </c>
      <c r="H3232" s="7">
        <v>0.96327849082583217</v>
      </c>
      <c r="I3232" s="7">
        <v>20.137127691464613</v>
      </c>
      <c r="J3232" s="7">
        <v>5.6130237009164219</v>
      </c>
      <c r="K3232" s="7">
        <v>20.904782867310544</v>
      </c>
      <c r="L3232" s="7">
        <v>0.96327849082583217</v>
      </c>
      <c r="M3232" s="7" t="s">
        <v>684</v>
      </c>
      <c r="N3232" s="7" t="s">
        <v>724</v>
      </c>
      <c r="O3232" s="7" t="s">
        <v>686</v>
      </c>
    </row>
    <row r="3233" spans="2:15" ht="15">
      <c r="B3233" s="6" t="s">
        <v>165</v>
      </c>
      <c r="C3233" s="7" t="s">
        <v>696</v>
      </c>
      <c r="D3233" s="7" t="s">
        <v>661</v>
      </c>
      <c r="E3233" s="7">
        <v>20.078142151948111</v>
      </c>
      <c r="F3233" s="7">
        <v>5.5965820694985595</v>
      </c>
      <c r="G3233" s="7">
        <v>20.843548717396189</v>
      </c>
      <c r="H3233" s="7">
        <v>0.96327849082583217</v>
      </c>
      <c r="I3233" s="7">
        <v>20.078142151948111</v>
      </c>
      <c r="J3233" s="7">
        <v>5.5965820694985595</v>
      </c>
      <c r="K3233" s="7">
        <v>20.843548717396189</v>
      </c>
      <c r="L3233" s="7">
        <v>0.96327849082583217</v>
      </c>
      <c r="M3233" s="7" t="s">
        <v>684</v>
      </c>
      <c r="N3233" s="7" t="s">
        <v>724</v>
      </c>
      <c r="O3233" s="7" t="s">
        <v>686</v>
      </c>
    </row>
    <row r="3234" spans="2:15" ht="15">
      <c r="B3234" s="6" t="s">
        <v>165</v>
      </c>
      <c r="C3234" s="7" t="s">
        <v>697</v>
      </c>
      <c r="D3234" s="7" t="s">
        <v>661</v>
      </c>
      <c r="E3234" s="7">
        <v>20.02232862019919</v>
      </c>
      <c r="F3234" s="7">
        <v>5.5810246036405369</v>
      </c>
      <c r="G3234" s="7">
        <v>20.785607496575331</v>
      </c>
      <c r="H3234" s="7">
        <v>0.96327849082583217</v>
      </c>
      <c r="I3234" s="7">
        <v>20.02232862019919</v>
      </c>
      <c r="J3234" s="7">
        <v>5.5810246036405369</v>
      </c>
      <c r="K3234" s="7">
        <v>20.785607496575331</v>
      </c>
      <c r="L3234" s="7">
        <v>0.96327849082583217</v>
      </c>
      <c r="M3234" s="7" t="s">
        <v>684</v>
      </c>
      <c r="N3234" s="7" t="s">
        <v>724</v>
      </c>
      <c r="O3234" s="7" t="s">
        <v>686</v>
      </c>
    </row>
    <row r="3235" spans="2:15" ht="15">
      <c r="B3235" s="6" t="s">
        <v>165</v>
      </c>
      <c r="C3235" s="7" t="s">
        <v>698</v>
      </c>
      <c r="D3235" s="7" t="s">
        <v>661</v>
      </c>
      <c r="E3235" s="7">
        <v>19.969698012041025</v>
      </c>
      <c r="F3235" s="7">
        <v>5.5663543460193141</v>
      </c>
      <c r="G3235" s="7">
        <v>20.730970536797436</v>
      </c>
      <c r="H3235" s="7">
        <v>0.96327849082583217</v>
      </c>
      <c r="I3235" s="7">
        <v>19.969698012041025</v>
      </c>
      <c r="J3235" s="7">
        <v>5.5663543460193141</v>
      </c>
      <c r="K3235" s="7">
        <v>20.730970536797436</v>
      </c>
      <c r="L3235" s="7">
        <v>0.96327849082583217</v>
      </c>
      <c r="M3235" s="7" t="s">
        <v>684</v>
      </c>
      <c r="N3235" s="7" t="s">
        <v>724</v>
      </c>
      <c r="O3235" s="7" t="s">
        <v>686</v>
      </c>
    </row>
    <row r="3236" spans="2:15" ht="15">
      <c r="B3236" s="6" t="s">
        <v>165</v>
      </c>
      <c r="C3236" s="7" t="s">
        <v>699</v>
      </c>
      <c r="D3236" s="7" t="s">
        <v>661</v>
      </c>
      <c r="E3236" s="7">
        <v>19.926317927798451</v>
      </c>
      <c r="F3236" s="7">
        <v>5.5542625797688245</v>
      </c>
      <c r="G3236" s="7">
        <v>20.685936743708808</v>
      </c>
      <c r="H3236" s="7">
        <v>0.96327849082583217</v>
      </c>
      <c r="I3236" s="7">
        <v>19.926317927798451</v>
      </c>
      <c r="J3236" s="7">
        <v>5.5542625797688245</v>
      </c>
      <c r="K3236" s="7">
        <v>20.685936743708808</v>
      </c>
      <c r="L3236" s="7">
        <v>0.96327849082583217</v>
      </c>
      <c r="M3236" s="7" t="s">
        <v>684</v>
      </c>
      <c r="N3236" s="7" t="s">
        <v>724</v>
      </c>
      <c r="O3236" s="7" t="s">
        <v>686</v>
      </c>
    </row>
    <row r="3237" spans="2:15" ht="15">
      <c r="B3237" s="6" t="s">
        <v>165</v>
      </c>
      <c r="C3237" s="7" t="s">
        <v>700</v>
      </c>
      <c r="D3237" s="7" t="s">
        <v>661</v>
      </c>
      <c r="E3237" s="7">
        <v>19.921243343857089</v>
      </c>
      <c r="F3237" s="7">
        <v>5.5528480900575117</v>
      </c>
      <c r="G3237" s="7">
        <v>20.680668709604767</v>
      </c>
      <c r="H3237" s="7">
        <v>0.96327849082583217</v>
      </c>
      <c r="I3237" s="7">
        <v>19.921243343857089</v>
      </c>
      <c r="J3237" s="7">
        <v>5.5528480900575117</v>
      </c>
      <c r="K3237" s="7">
        <v>20.680668709604767</v>
      </c>
      <c r="L3237" s="7">
        <v>0.96327849082583217</v>
      </c>
      <c r="M3237" s="7" t="s">
        <v>684</v>
      </c>
      <c r="N3237" s="7" t="s">
        <v>724</v>
      </c>
      <c r="O3237" s="7" t="s">
        <v>686</v>
      </c>
    </row>
    <row r="3238" spans="2:15" ht="15">
      <c r="B3238" s="6" t="s">
        <v>165</v>
      </c>
      <c r="C3238" s="7" t="s">
        <v>701</v>
      </c>
      <c r="D3238" s="7" t="s">
        <v>661</v>
      </c>
      <c r="E3238" s="7">
        <v>19.916168759915724</v>
      </c>
      <c r="F3238" s="7">
        <v>5.5514336003461766</v>
      </c>
      <c r="G3238" s="7">
        <v>20.675400675500718</v>
      </c>
      <c r="H3238" s="7">
        <v>0.96327849082583217</v>
      </c>
      <c r="I3238" s="7">
        <v>19.916168759915724</v>
      </c>
      <c r="J3238" s="7">
        <v>5.5514336003461766</v>
      </c>
      <c r="K3238" s="7">
        <v>20.675400675500718</v>
      </c>
      <c r="L3238" s="7">
        <v>0.96327849082583217</v>
      </c>
      <c r="M3238" s="7" t="s">
        <v>684</v>
      </c>
      <c r="N3238" s="7" t="s">
        <v>724</v>
      </c>
      <c r="O3238" s="7" t="s">
        <v>686</v>
      </c>
    </row>
    <row r="3239" spans="2:15" ht="15">
      <c r="B3239" s="6" t="s">
        <v>631</v>
      </c>
      <c r="C3239" s="7" t="s">
        <v>683</v>
      </c>
      <c r="D3239" s="7">
        <v>83.485293441350493</v>
      </c>
      <c r="E3239" s="7">
        <v>83.844709900000012</v>
      </c>
      <c r="F3239" s="7">
        <v>24.487251647167326</v>
      </c>
      <c r="G3239" s="7">
        <v>88.249172037845639</v>
      </c>
      <c r="H3239" s="7">
        <v>0.95009061234073933</v>
      </c>
      <c r="I3239" s="7">
        <v>78.281709900000024</v>
      </c>
      <c r="J3239" s="7">
        <v>22.294627530925482</v>
      </c>
      <c r="K3239" s="7">
        <v>82.229741568461293</v>
      </c>
      <c r="L3239" s="7">
        <v>0.95198778941589779</v>
      </c>
      <c r="M3239" s="7" t="s">
        <v>684</v>
      </c>
      <c r="N3239" s="7" t="s">
        <v>724</v>
      </c>
      <c r="O3239" s="7" t="s">
        <v>686</v>
      </c>
    </row>
    <row r="3240" spans="2:15" ht="15">
      <c r="B3240" s="6" t="s">
        <v>631</v>
      </c>
      <c r="C3240" s="7" t="s">
        <v>687</v>
      </c>
      <c r="D3240" s="7">
        <v>99.423440674016405</v>
      </c>
      <c r="E3240" s="7">
        <v>89.987215761000002</v>
      </c>
      <c r="F3240" s="7">
        <v>22.270082478744868</v>
      </c>
      <c r="G3240" s="7">
        <v>94.017949726080545</v>
      </c>
      <c r="H3240" s="7">
        <v>0.95712803803078017</v>
      </c>
      <c r="I3240" s="7">
        <v>84.423915761000003</v>
      </c>
      <c r="J3240" s="7">
        <v>20.120874506198774</v>
      </c>
      <c r="K3240" s="7">
        <v>88.031885466232993</v>
      </c>
      <c r="L3240" s="7">
        <v>0.95901519448181172</v>
      </c>
      <c r="M3240" s="7" t="s">
        <v>684</v>
      </c>
      <c r="N3240" s="7" t="s">
        <v>724</v>
      </c>
      <c r="O3240" s="7" t="s">
        <v>686</v>
      </c>
    </row>
    <row r="3241" spans="2:15" ht="15">
      <c r="B3241" s="6" t="s">
        <v>631</v>
      </c>
      <c r="C3241" s="7" t="s">
        <v>688</v>
      </c>
      <c r="D3241" s="7">
        <v>77.06839954607824</v>
      </c>
      <c r="E3241" s="7">
        <v>81.166682786599992</v>
      </c>
      <c r="F3241" s="7">
        <v>21.011097335966646</v>
      </c>
      <c r="G3241" s="7">
        <v>84.077684194853958</v>
      </c>
      <c r="H3241" s="7">
        <v>0.9653772408680098</v>
      </c>
      <c r="I3241" s="7">
        <v>75.603182786600001</v>
      </c>
      <c r="J3241" s="7">
        <v>19.317575882533301</v>
      </c>
      <c r="K3241" s="7">
        <v>78.254828283083853</v>
      </c>
      <c r="L3241" s="7">
        <v>0.96611524739544985</v>
      </c>
      <c r="M3241" s="7" t="s">
        <v>684</v>
      </c>
      <c r="N3241" s="7" t="s">
        <v>724</v>
      </c>
      <c r="O3241" s="7" t="s">
        <v>686</v>
      </c>
    </row>
    <row r="3242" spans="2:15" ht="15">
      <c r="B3242" s="6" t="s">
        <v>631</v>
      </c>
      <c r="C3242" s="7" t="s">
        <v>689</v>
      </c>
      <c r="D3242" s="7">
        <v>78.96222916215352</v>
      </c>
      <c r="E3242" s="7">
        <v>85.445710000000005</v>
      </c>
      <c r="F3242" s="7">
        <v>17.537235730708385</v>
      </c>
      <c r="G3242" s="7">
        <v>87.687628953172435</v>
      </c>
      <c r="H3242" s="7">
        <v>0.97443289344304573</v>
      </c>
      <c r="I3242" s="7">
        <v>79.88391</v>
      </c>
      <c r="J3242" s="7">
        <v>16.093913886058044</v>
      </c>
      <c r="K3242" s="7">
        <v>81.939154730117437</v>
      </c>
      <c r="L3242" s="7">
        <v>0.97491742821991778</v>
      </c>
      <c r="M3242" s="7" t="s">
        <v>684</v>
      </c>
      <c r="N3242" s="7" t="s">
        <v>724</v>
      </c>
      <c r="O3242" s="7" t="s">
        <v>686</v>
      </c>
    </row>
    <row r="3243" spans="2:15" ht="15">
      <c r="B3243" s="6" t="s">
        <v>631</v>
      </c>
      <c r="C3243" s="7" t="s">
        <v>690</v>
      </c>
      <c r="D3243" s="7">
        <v>90.660789797799922</v>
      </c>
      <c r="E3243" s="7">
        <v>90.670770000000005</v>
      </c>
      <c r="F3243" s="7">
        <v>13.864470999939211</v>
      </c>
      <c r="G3243" s="7">
        <v>92.272248600827183</v>
      </c>
      <c r="H3243" s="7">
        <v>0.98264398424107746</v>
      </c>
      <c r="I3243" s="7">
        <v>85.344769999999997</v>
      </c>
      <c r="J3243" s="7">
        <v>12.781122476595066</v>
      </c>
      <c r="K3243" s="7">
        <v>86.83050457597021</v>
      </c>
      <c r="L3243" s="7">
        <v>0.98288925553034989</v>
      </c>
      <c r="M3243" s="7" t="s">
        <v>684</v>
      </c>
      <c r="N3243" s="7" t="s">
        <v>724</v>
      </c>
      <c r="O3243" s="7" t="s">
        <v>686</v>
      </c>
    </row>
    <row r="3244" spans="2:15" ht="15">
      <c r="B3244" s="6" t="s">
        <v>631</v>
      </c>
      <c r="C3244" s="7" t="s">
        <v>691</v>
      </c>
      <c r="D3244" s="7">
        <v>97.846499999999992</v>
      </c>
      <c r="E3244" s="7">
        <v>94.685769999999991</v>
      </c>
      <c r="F3244" s="7">
        <v>14.095668921752646</v>
      </c>
      <c r="G3244" s="7">
        <v>96.248436394029753</v>
      </c>
      <c r="H3244" s="7">
        <v>0.98376424124302253</v>
      </c>
      <c r="I3244" s="7">
        <v>90.494770000000003</v>
      </c>
      <c r="J3244" s="7">
        <v>13.246361913247856</v>
      </c>
      <c r="K3244" s="7">
        <v>91.969536431590114</v>
      </c>
      <c r="L3244" s="7">
        <v>0.98396462036440635</v>
      </c>
      <c r="M3244" s="7" t="s">
        <v>684</v>
      </c>
      <c r="N3244" s="7" t="s">
        <v>724</v>
      </c>
      <c r="O3244" s="7" t="s">
        <v>686</v>
      </c>
    </row>
    <row r="3245" spans="2:15" ht="15">
      <c r="B3245" s="6" t="s">
        <v>631</v>
      </c>
      <c r="C3245" s="7" t="s">
        <v>692</v>
      </c>
      <c r="D3245" s="7" t="s">
        <v>661</v>
      </c>
      <c r="E3245" s="7">
        <v>104.72976832699067</v>
      </c>
      <c r="F3245" s="7">
        <v>18.953276498682154</v>
      </c>
      <c r="G3245" s="7">
        <v>106.77892511056172</v>
      </c>
      <c r="H3245" s="7">
        <v>0.98080935183184037</v>
      </c>
      <c r="I3245" s="7">
        <v>100.53876832699066</v>
      </c>
      <c r="J3245" s="7">
        <v>18.115781306935286</v>
      </c>
      <c r="K3245" s="7">
        <v>102.50252641265804</v>
      </c>
      <c r="L3245" s="7">
        <v>0.98084185673861712</v>
      </c>
      <c r="M3245" s="7" t="s">
        <v>684</v>
      </c>
      <c r="N3245" s="7" t="s">
        <v>724</v>
      </c>
      <c r="O3245" s="7" t="s">
        <v>686</v>
      </c>
    </row>
    <row r="3246" spans="2:15" ht="15">
      <c r="B3246" s="6" t="s">
        <v>631</v>
      </c>
      <c r="C3246" s="7" t="s">
        <v>693</v>
      </c>
      <c r="D3246" s="7" t="s">
        <v>661</v>
      </c>
      <c r="E3246" s="7">
        <v>110.21225486224259</v>
      </c>
      <c r="F3246" s="7">
        <v>19.817462258436322</v>
      </c>
      <c r="G3246" s="7">
        <v>112.33720723200437</v>
      </c>
      <c r="H3246" s="7">
        <v>0.98108416238821716</v>
      </c>
      <c r="I3246" s="7">
        <v>106.02125486224257</v>
      </c>
      <c r="J3246" s="7">
        <v>18.979967066689468</v>
      </c>
      <c r="K3246" s="7">
        <v>108.0608085341007</v>
      </c>
      <c r="L3246" s="7">
        <v>0.98112587070626522</v>
      </c>
      <c r="M3246" s="7" t="s">
        <v>684</v>
      </c>
      <c r="N3246" s="7" t="s">
        <v>724</v>
      </c>
      <c r="O3246" s="7" t="s">
        <v>686</v>
      </c>
    </row>
    <row r="3247" spans="2:15" ht="15">
      <c r="B3247" s="6" t="s">
        <v>631</v>
      </c>
      <c r="C3247" s="7" t="s">
        <v>694</v>
      </c>
      <c r="D3247" s="7" t="s">
        <v>661</v>
      </c>
      <c r="E3247" s="7">
        <v>112.13154833145865</v>
      </c>
      <c r="F3247" s="7">
        <v>20.195271491605709</v>
      </c>
      <c r="G3247" s="7">
        <v>114.29313534855903</v>
      </c>
      <c r="H3247" s="7">
        <v>0.98108734168059863</v>
      </c>
      <c r="I3247" s="7">
        <v>107.94054833145864</v>
      </c>
      <c r="J3247" s="7">
        <v>19.357776299858841</v>
      </c>
      <c r="K3247" s="7">
        <v>110.01673665065535</v>
      </c>
      <c r="L3247" s="7">
        <v>0.98112843206948241</v>
      </c>
      <c r="M3247" s="7" t="s">
        <v>684</v>
      </c>
      <c r="N3247" s="7" t="s">
        <v>724</v>
      </c>
      <c r="O3247" s="7" t="s">
        <v>686</v>
      </c>
    </row>
    <row r="3248" spans="2:15" ht="15">
      <c r="B3248" s="6" t="s">
        <v>631</v>
      </c>
      <c r="C3248" s="7" t="s">
        <v>695</v>
      </c>
      <c r="D3248" s="7" t="s">
        <v>661</v>
      </c>
      <c r="E3248" s="7">
        <v>112.55835160780285</v>
      </c>
      <c r="F3248" s="7">
        <v>20.86939257600687</v>
      </c>
      <c r="G3248" s="7">
        <v>114.87582046091084</v>
      </c>
      <c r="H3248" s="7">
        <v>0.97982631293678923</v>
      </c>
      <c r="I3248" s="7">
        <v>108.36735160780285</v>
      </c>
      <c r="J3248" s="7">
        <v>20.03189738426002</v>
      </c>
      <c r="K3248" s="7">
        <v>110.59942176300716</v>
      </c>
      <c r="L3248" s="7">
        <v>0.97981842834597088</v>
      </c>
      <c r="M3248" s="7" t="s">
        <v>684</v>
      </c>
      <c r="N3248" s="7" t="s">
        <v>724</v>
      </c>
      <c r="O3248" s="7" t="s">
        <v>686</v>
      </c>
    </row>
    <row r="3249" spans="2:15" ht="15">
      <c r="B3249" s="6" t="s">
        <v>631</v>
      </c>
      <c r="C3249" s="7" t="s">
        <v>696</v>
      </c>
      <c r="D3249" s="7" t="s">
        <v>661</v>
      </c>
      <c r="E3249" s="7">
        <v>112.98843880011404</v>
      </c>
      <c r="F3249" s="7">
        <v>21.021555988377195</v>
      </c>
      <c r="G3249" s="7">
        <v>115.33203370206813</v>
      </c>
      <c r="H3249" s="7">
        <v>0.97967958400865285</v>
      </c>
      <c r="I3249" s="7">
        <v>108.79743880011404</v>
      </c>
      <c r="J3249" s="7">
        <v>20.18406079663033</v>
      </c>
      <c r="K3249" s="7">
        <v>111.05563500416446</v>
      </c>
      <c r="L3249" s="7">
        <v>0.97966608174393188</v>
      </c>
      <c r="M3249" s="7" t="s">
        <v>684</v>
      </c>
      <c r="N3249" s="7" t="s">
        <v>724</v>
      </c>
      <c r="O3249" s="7" t="s">
        <v>686</v>
      </c>
    </row>
    <row r="3250" spans="2:15" ht="15">
      <c r="B3250" s="6" t="s">
        <v>631</v>
      </c>
      <c r="C3250" s="7" t="s">
        <v>697</v>
      </c>
      <c r="D3250" s="7" t="s">
        <v>661</v>
      </c>
      <c r="E3250" s="7">
        <v>113.3370691976307</v>
      </c>
      <c r="F3250" s="7">
        <v>21.169115394430833</v>
      </c>
      <c r="G3250" s="7">
        <v>115.70682442528734</v>
      </c>
      <c r="H3250" s="7">
        <v>0.97951931323474528</v>
      </c>
      <c r="I3250" s="7">
        <v>109.14606919763071</v>
      </c>
      <c r="J3250" s="7">
        <v>20.331620202683972</v>
      </c>
      <c r="K3250" s="7">
        <v>111.43042572738365</v>
      </c>
      <c r="L3250" s="7">
        <v>0.97949970562491029</v>
      </c>
      <c r="M3250" s="7" t="s">
        <v>684</v>
      </c>
      <c r="N3250" s="7" t="s">
        <v>724</v>
      </c>
      <c r="O3250" s="7" t="s">
        <v>686</v>
      </c>
    </row>
    <row r="3251" spans="2:15" ht="15">
      <c r="B3251" s="6" t="s">
        <v>631</v>
      </c>
      <c r="C3251" s="7" t="s">
        <v>698</v>
      </c>
      <c r="D3251" s="7" t="s">
        <v>661</v>
      </c>
      <c r="E3251" s="7">
        <v>113.69865601237879</v>
      </c>
      <c r="F3251" s="7">
        <v>21.319465082662198</v>
      </c>
      <c r="G3251" s="7">
        <v>116.0948932366924</v>
      </c>
      <c r="H3251" s="7">
        <v>0.97935966727297641</v>
      </c>
      <c r="I3251" s="7">
        <v>109.50765601237879</v>
      </c>
      <c r="J3251" s="7">
        <v>20.481969890915316</v>
      </c>
      <c r="K3251" s="7">
        <v>111.81849453878873</v>
      </c>
      <c r="L3251" s="7">
        <v>0.97933402219425936</v>
      </c>
      <c r="M3251" s="7" t="s">
        <v>684</v>
      </c>
      <c r="N3251" s="7" t="s">
        <v>724</v>
      </c>
      <c r="O3251" s="7" t="s">
        <v>686</v>
      </c>
    </row>
    <row r="3252" spans="2:15" ht="15">
      <c r="B3252" s="6" t="s">
        <v>631</v>
      </c>
      <c r="C3252" s="7" t="s">
        <v>699</v>
      </c>
      <c r="D3252" s="7" t="s">
        <v>661</v>
      </c>
      <c r="E3252" s="7">
        <v>114.12343914978038</v>
      </c>
      <c r="F3252" s="7">
        <v>21.480423900377449</v>
      </c>
      <c r="G3252" s="7">
        <v>116.54722246523993</v>
      </c>
      <c r="H3252" s="7">
        <v>0.97920342274838479</v>
      </c>
      <c r="I3252" s="7">
        <v>109.93243914978039</v>
      </c>
      <c r="J3252" s="7">
        <v>20.642928708630595</v>
      </c>
      <c r="K3252" s="7">
        <v>112.27082376733625</v>
      </c>
      <c r="L3252" s="7">
        <v>0.97917192963327859</v>
      </c>
      <c r="M3252" s="7" t="s">
        <v>684</v>
      </c>
      <c r="N3252" s="7" t="s">
        <v>724</v>
      </c>
      <c r="O3252" s="7" t="s">
        <v>686</v>
      </c>
    </row>
    <row r="3253" spans="2:15" ht="15">
      <c r="B3253" s="6" t="s">
        <v>631</v>
      </c>
      <c r="C3253" s="7" t="s">
        <v>700</v>
      </c>
      <c r="D3253" s="7" t="s">
        <v>661</v>
      </c>
      <c r="E3253" s="7">
        <v>114.77608293335722</v>
      </c>
      <c r="F3253" s="7">
        <v>21.681811397088126</v>
      </c>
      <c r="G3253" s="7">
        <v>117.23161322442574</v>
      </c>
      <c r="H3253" s="7">
        <v>0.97905402626877014</v>
      </c>
      <c r="I3253" s="7">
        <v>110.5850829333572</v>
      </c>
      <c r="J3253" s="7">
        <v>20.844316205341272</v>
      </c>
      <c r="K3253" s="7">
        <v>112.95521452652208</v>
      </c>
      <c r="L3253" s="7">
        <v>0.97901706793174759</v>
      </c>
      <c r="M3253" s="7" t="s">
        <v>684</v>
      </c>
      <c r="N3253" s="7" t="s">
        <v>724</v>
      </c>
      <c r="O3253" s="7" t="s">
        <v>686</v>
      </c>
    </row>
    <row r="3254" spans="2:15" ht="15">
      <c r="B3254" s="6" t="s">
        <v>631</v>
      </c>
      <c r="C3254" s="7" t="s">
        <v>701</v>
      </c>
      <c r="D3254" s="7" t="s">
        <v>661</v>
      </c>
      <c r="E3254" s="7">
        <v>115.42872671693402</v>
      </c>
      <c r="F3254" s="7">
        <v>21.883198893798866</v>
      </c>
      <c r="G3254" s="7">
        <v>117.91600398361157</v>
      </c>
      <c r="H3254" s="7">
        <v>0.97890636399938347</v>
      </c>
      <c r="I3254" s="7">
        <v>111.23772671693403</v>
      </c>
      <c r="J3254" s="7">
        <v>21.045703702052005</v>
      </c>
      <c r="K3254" s="7">
        <v>113.6396052857079</v>
      </c>
      <c r="L3254" s="7">
        <v>0.97886407152915422</v>
      </c>
      <c r="M3254" s="7" t="s">
        <v>684</v>
      </c>
      <c r="N3254" s="7" t="s">
        <v>724</v>
      </c>
      <c r="O3254" s="7" t="s">
        <v>686</v>
      </c>
    </row>
    <row r="3255" spans="2:15" ht="15">
      <c r="B3255" s="6" t="s">
        <v>584</v>
      </c>
      <c r="C3255" s="7" t="s">
        <v>683</v>
      </c>
      <c r="D3255" s="7">
        <v>102.02211089720841</v>
      </c>
      <c r="E3255" s="7">
        <v>106.657</v>
      </c>
      <c r="F3255" s="7">
        <v>35.869723911926819</v>
      </c>
      <c r="G3255" s="7">
        <v>112.52712003120783</v>
      </c>
      <c r="H3255" s="7">
        <v>0.94783373084124223</v>
      </c>
      <c r="I3255" s="7">
        <v>91.552000000000007</v>
      </c>
      <c r="J3255" s="7">
        <v>30.789774356907873</v>
      </c>
      <c r="K3255" s="7">
        <v>96.590780662283208</v>
      </c>
      <c r="L3255" s="7">
        <v>0.94783373084124223</v>
      </c>
      <c r="M3255" s="7" t="s">
        <v>684</v>
      </c>
      <c r="N3255" s="7" t="s">
        <v>724</v>
      </c>
      <c r="O3255" s="7" t="s">
        <v>686</v>
      </c>
    </row>
    <row r="3256" spans="2:15" ht="15">
      <c r="B3256" s="6" t="s">
        <v>584</v>
      </c>
      <c r="C3256" s="7" t="s">
        <v>687</v>
      </c>
      <c r="D3256" s="7">
        <v>124.87422229102411</v>
      </c>
      <c r="E3256" s="7">
        <v>101.15900000000001</v>
      </c>
      <c r="F3256" s="7">
        <v>34.020696261910686</v>
      </c>
      <c r="G3256" s="7">
        <v>106.72652460913915</v>
      </c>
      <c r="H3256" s="7">
        <v>0.94783373084124223</v>
      </c>
      <c r="I3256" s="7">
        <v>86.052999999999997</v>
      </c>
      <c r="J3256" s="7">
        <v>28.940410397752036</v>
      </c>
      <c r="K3256" s="7">
        <v>90.789130202851453</v>
      </c>
      <c r="L3256" s="7">
        <v>0.94783373084124223</v>
      </c>
      <c r="M3256" s="7" t="s">
        <v>684</v>
      </c>
      <c r="N3256" s="7" t="s">
        <v>724</v>
      </c>
      <c r="O3256" s="7" t="s">
        <v>686</v>
      </c>
    </row>
    <row r="3257" spans="2:15" ht="15">
      <c r="B3257" s="6" t="s">
        <v>584</v>
      </c>
      <c r="C3257" s="7" t="s">
        <v>688</v>
      </c>
      <c r="D3257" s="7">
        <v>78.136067107749625</v>
      </c>
      <c r="E3257" s="7">
        <v>101.273</v>
      </c>
      <c r="F3257" s="7">
        <v>34.059035503835354</v>
      </c>
      <c r="G3257" s="7">
        <v>106.84679886852724</v>
      </c>
      <c r="H3257" s="7">
        <v>0.94783373084124223</v>
      </c>
      <c r="I3257" s="7">
        <v>86.167000000000002</v>
      </c>
      <c r="J3257" s="7">
        <v>28.9787496396767</v>
      </c>
      <c r="K3257" s="7">
        <v>90.909404462239564</v>
      </c>
      <c r="L3257" s="7">
        <v>0.94783373084124223</v>
      </c>
      <c r="M3257" s="7" t="s">
        <v>684</v>
      </c>
      <c r="N3257" s="7" t="s">
        <v>724</v>
      </c>
      <c r="O3257" s="7" t="s">
        <v>686</v>
      </c>
    </row>
    <row r="3258" spans="2:15" ht="15">
      <c r="B3258" s="6" t="s">
        <v>584</v>
      </c>
      <c r="C3258" s="7" t="s">
        <v>689</v>
      </c>
      <c r="D3258" s="7">
        <v>65.623323981933936</v>
      </c>
      <c r="E3258" s="7">
        <v>100.508</v>
      </c>
      <c r="F3258" s="7">
        <v>33.801759011972393</v>
      </c>
      <c r="G3258" s="7">
        <v>106.03969528579124</v>
      </c>
      <c r="H3258" s="7">
        <v>0.94783373084124223</v>
      </c>
      <c r="I3258" s="7">
        <v>85.403000000000006</v>
      </c>
      <c r="J3258" s="7">
        <v>28.721809456953469</v>
      </c>
      <c r="K3258" s="7">
        <v>90.103355916866619</v>
      </c>
      <c r="L3258" s="7">
        <v>0.94783373084124223</v>
      </c>
      <c r="M3258" s="7" t="s">
        <v>684</v>
      </c>
      <c r="N3258" s="7" t="s">
        <v>724</v>
      </c>
      <c r="O3258" s="7" t="s">
        <v>686</v>
      </c>
    </row>
    <row r="3259" spans="2:15" ht="15">
      <c r="B3259" s="6" t="s">
        <v>584</v>
      </c>
      <c r="C3259" s="7" t="s">
        <v>690</v>
      </c>
      <c r="D3259" s="7">
        <v>103.35146008473068</v>
      </c>
      <c r="E3259" s="7">
        <v>96.15</v>
      </c>
      <c r="F3259" s="7">
        <v>32.336123781203014</v>
      </c>
      <c r="G3259" s="7">
        <v>101.44184245760367</v>
      </c>
      <c r="H3259" s="7">
        <v>0.94783373084124212</v>
      </c>
      <c r="I3259" s="7">
        <v>83.67</v>
      </c>
      <c r="J3259" s="7">
        <v>28.138985717870575</v>
      </c>
      <c r="K3259" s="7">
        <v>88.274976166694742</v>
      </c>
      <c r="L3259" s="7">
        <v>0.94783373084124212</v>
      </c>
      <c r="M3259" s="7" t="s">
        <v>684</v>
      </c>
      <c r="N3259" s="7" t="s">
        <v>724</v>
      </c>
      <c r="O3259" s="7" t="s">
        <v>686</v>
      </c>
    </row>
    <row r="3260" spans="2:15" ht="15">
      <c r="B3260" s="6" t="s">
        <v>584</v>
      </c>
      <c r="C3260" s="7" t="s">
        <v>691</v>
      </c>
      <c r="D3260" s="7">
        <v>110.44131116445087</v>
      </c>
      <c r="E3260" s="7">
        <v>99.197000000000003</v>
      </c>
      <c r="F3260" s="7">
        <v>33.360857729838663</v>
      </c>
      <c r="G3260" s="7">
        <v>104.65654130282797</v>
      </c>
      <c r="H3260" s="7">
        <v>0.94783373084124223</v>
      </c>
      <c r="I3260" s="7">
        <v>84.23</v>
      </c>
      <c r="J3260" s="7">
        <v>28.327318836096989</v>
      </c>
      <c r="K3260" s="7">
        <v>88.865797090004747</v>
      </c>
      <c r="L3260" s="7">
        <v>0.94783373084124223</v>
      </c>
      <c r="M3260" s="7" t="s">
        <v>684</v>
      </c>
      <c r="N3260" s="7" t="s">
        <v>724</v>
      </c>
      <c r="O3260" s="7" t="s">
        <v>686</v>
      </c>
    </row>
    <row r="3261" spans="2:15" ht="15">
      <c r="B3261" s="6" t="s">
        <v>584</v>
      </c>
      <c r="C3261" s="7" t="s">
        <v>692</v>
      </c>
      <c r="D3261" s="7" t="s">
        <v>661</v>
      </c>
      <c r="E3261" s="7">
        <v>103.17886778654753</v>
      </c>
      <c r="F3261" s="7">
        <v>34.699996259492188</v>
      </c>
      <c r="G3261" s="7">
        <v>108.85756059237515</v>
      </c>
      <c r="H3261" s="7">
        <v>0.94783373084124223</v>
      </c>
      <c r="I3261" s="7">
        <v>99.049930600863163</v>
      </c>
      <c r="J3261" s="7">
        <v>33.311396946740238</v>
      </c>
      <c r="K3261" s="7">
        <v>104.50137759177677</v>
      </c>
      <c r="L3261" s="7">
        <v>0.94783373084124223</v>
      </c>
      <c r="M3261" s="7" t="s">
        <v>684</v>
      </c>
      <c r="N3261" s="7" t="s">
        <v>724</v>
      </c>
      <c r="O3261" s="7" t="s">
        <v>686</v>
      </c>
    </row>
    <row r="3262" spans="2:15" ht="15">
      <c r="B3262" s="6" t="s">
        <v>584</v>
      </c>
      <c r="C3262" s="7" t="s">
        <v>693</v>
      </c>
      <c r="D3262" s="7" t="s">
        <v>661</v>
      </c>
      <c r="E3262" s="7">
        <v>108.58016640869391</v>
      </c>
      <c r="F3262" s="7">
        <v>36.516502352315577</v>
      </c>
      <c r="G3262" s="7">
        <v>114.55613244774952</v>
      </c>
      <c r="H3262" s="7">
        <v>0.94783373084124223</v>
      </c>
      <c r="I3262" s="7">
        <v>104.45122922300953</v>
      </c>
      <c r="J3262" s="7">
        <v>35.127903039563591</v>
      </c>
      <c r="K3262" s="7">
        <v>110.19994944715111</v>
      </c>
      <c r="L3262" s="7">
        <v>0.94783373084124223</v>
      </c>
      <c r="M3262" s="7" t="s">
        <v>684</v>
      </c>
      <c r="N3262" s="7" t="s">
        <v>724</v>
      </c>
      <c r="O3262" s="7" t="s">
        <v>686</v>
      </c>
    </row>
    <row r="3263" spans="2:15" ht="15">
      <c r="B3263" s="6" t="s">
        <v>584</v>
      </c>
      <c r="C3263" s="7" t="s">
        <v>694</v>
      </c>
      <c r="D3263" s="7" t="s">
        <v>661</v>
      </c>
      <c r="E3263" s="7">
        <v>110.47103784159474</v>
      </c>
      <c r="F3263" s="7">
        <v>37.152419697179042</v>
      </c>
      <c r="G3263" s="7">
        <v>116.55107245819059</v>
      </c>
      <c r="H3263" s="7">
        <v>0.94783373084124223</v>
      </c>
      <c r="I3263" s="7">
        <v>106.34210065591037</v>
      </c>
      <c r="J3263" s="7">
        <v>35.763820384427028</v>
      </c>
      <c r="K3263" s="7">
        <v>112.1948894575922</v>
      </c>
      <c r="L3263" s="7">
        <v>0.94783373084124223</v>
      </c>
      <c r="M3263" s="7" t="s">
        <v>684</v>
      </c>
      <c r="N3263" s="7" t="s">
        <v>724</v>
      </c>
      <c r="O3263" s="7" t="s">
        <v>686</v>
      </c>
    </row>
    <row r="3264" spans="2:15" ht="15">
      <c r="B3264" s="6" t="s">
        <v>584</v>
      </c>
      <c r="C3264" s="7" t="s">
        <v>695</v>
      </c>
      <c r="D3264" s="7" t="s">
        <v>661</v>
      </c>
      <c r="E3264" s="7">
        <v>110.8915207618213</v>
      </c>
      <c r="F3264" s="7">
        <v>37.293831946334784</v>
      </c>
      <c r="G3264" s="7">
        <v>116.99469764955549</v>
      </c>
      <c r="H3264" s="7">
        <v>0.94783373084124223</v>
      </c>
      <c r="I3264" s="7">
        <v>106.76258357613692</v>
      </c>
      <c r="J3264" s="7">
        <v>35.905232633582827</v>
      </c>
      <c r="K3264" s="7">
        <v>112.6385146489571</v>
      </c>
      <c r="L3264" s="7">
        <v>0.94783373084124223</v>
      </c>
      <c r="M3264" s="7" t="s">
        <v>684</v>
      </c>
      <c r="N3264" s="7" t="s">
        <v>724</v>
      </c>
      <c r="O3264" s="7" t="s">
        <v>686</v>
      </c>
    </row>
    <row r="3265" spans="2:15" ht="15">
      <c r="B3265" s="6" t="s">
        <v>584</v>
      </c>
      <c r="C3265" s="7" t="s">
        <v>696</v>
      </c>
      <c r="D3265" s="7" t="s">
        <v>661</v>
      </c>
      <c r="E3265" s="7">
        <v>111.31523896783901</v>
      </c>
      <c r="F3265" s="7">
        <v>37.436332251671629</v>
      </c>
      <c r="G3265" s="7">
        <v>117.44173618831022</v>
      </c>
      <c r="H3265" s="7">
        <v>0.94783373084124223</v>
      </c>
      <c r="I3265" s="7">
        <v>107.18630178215464</v>
      </c>
      <c r="J3265" s="7">
        <v>36.04773293891968</v>
      </c>
      <c r="K3265" s="7">
        <v>113.08555318771184</v>
      </c>
      <c r="L3265" s="7">
        <v>0.94783373084124223</v>
      </c>
      <c r="M3265" s="7" t="s">
        <v>684</v>
      </c>
      <c r="N3265" s="7" t="s">
        <v>724</v>
      </c>
      <c r="O3265" s="7" t="s">
        <v>686</v>
      </c>
    </row>
    <row r="3266" spans="2:15" ht="15">
      <c r="B3266" s="6" t="s">
        <v>584</v>
      </c>
      <c r="C3266" s="7" t="s">
        <v>697</v>
      </c>
      <c r="D3266" s="7" t="s">
        <v>661</v>
      </c>
      <c r="E3266" s="7">
        <v>111.65870663960385</v>
      </c>
      <c r="F3266" s="7">
        <v>37.551843568874226</v>
      </c>
      <c r="G3266" s="7">
        <v>117.80410741502315</v>
      </c>
      <c r="H3266" s="7">
        <v>0.94783373084124223</v>
      </c>
      <c r="I3266" s="7">
        <v>107.5297694539195</v>
      </c>
      <c r="J3266" s="7">
        <v>36.163244256122276</v>
      </c>
      <c r="K3266" s="7">
        <v>113.44792441442479</v>
      </c>
      <c r="L3266" s="7">
        <v>0.94783373084124223</v>
      </c>
      <c r="M3266" s="7" t="s">
        <v>684</v>
      </c>
      <c r="N3266" s="7" t="s">
        <v>724</v>
      </c>
      <c r="O3266" s="7" t="s">
        <v>686</v>
      </c>
    </row>
    <row r="3267" spans="2:15" ht="15">
      <c r="B3267" s="6" t="s">
        <v>584</v>
      </c>
      <c r="C3267" s="7" t="s">
        <v>698</v>
      </c>
      <c r="D3267" s="7" t="s">
        <v>661</v>
      </c>
      <c r="E3267" s="7">
        <v>112.01493886228735</v>
      </c>
      <c r="F3267" s="7">
        <v>37.671647721214804</v>
      </c>
      <c r="G3267" s="7">
        <v>118.17994571987788</v>
      </c>
      <c r="H3267" s="7">
        <v>0.94783373084124223</v>
      </c>
      <c r="I3267" s="7">
        <v>107.88600167660299</v>
      </c>
      <c r="J3267" s="7">
        <v>36.283048408462854</v>
      </c>
      <c r="K3267" s="7">
        <v>113.8237627192795</v>
      </c>
      <c r="L3267" s="7">
        <v>0.94783373084124223</v>
      </c>
      <c r="M3267" s="7" t="s">
        <v>684</v>
      </c>
      <c r="N3267" s="7" t="s">
        <v>724</v>
      </c>
      <c r="O3267" s="7" t="s">
        <v>686</v>
      </c>
    </row>
    <row r="3268" spans="2:15" ht="15">
      <c r="B3268" s="6" t="s">
        <v>584</v>
      </c>
      <c r="C3268" s="7" t="s">
        <v>699</v>
      </c>
      <c r="D3268" s="7" t="s">
        <v>661</v>
      </c>
      <c r="E3268" s="7">
        <v>112.43343155898721</v>
      </c>
      <c r="F3268" s="7">
        <v>37.81239064000853</v>
      </c>
      <c r="G3268" s="7">
        <v>118.62147115106129</v>
      </c>
      <c r="H3268" s="7">
        <v>0.94783373084124223</v>
      </c>
      <c r="I3268" s="7">
        <v>108.30449437330286</v>
      </c>
      <c r="J3268" s="7">
        <v>36.423791327256581</v>
      </c>
      <c r="K3268" s="7">
        <v>114.26528815046292</v>
      </c>
      <c r="L3268" s="7">
        <v>0.94783373084124223</v>
      </c>
      <c r="M3268" s="7" t="s">
        <v>684</v>
      </c>
      <c r="N3268" s="7" t="s">
        <v>724</v>
      </c>
      <c r="O3268" s="7" t="s">
        <v>686</v>
      </c>
    </row>
    <row r="3269" spans="2:15" ht="15">
      <c r="B3269" s="6" t="s">
        <v>584</v>
      </c>
      <c r="C3269" s="7" t="s">
        <v>700</v>
      </c>
      <c r="D3269" s="7" t="s">
        <v>661</v>
      </c>
      <c r="E3269" s="7">
        <v>113.07641060623516</v>
      </c>
      <c r="F3269" s="7">
        <v>38.028630370227255</v>
      </c>
      <c r="G3269" s="7">
        <v>119.29983806956848</v>
      </c>
      <c r="H3269" s="7">
        <v>0.94783373084124223</v>
      </c>
      <c r="I3269" s="7">
        <v>108.94747342055078</v>
      </c>
      <c r="J3269" s="7">
        <v>36.640031057475298</v>
      </c>
      <c r="K3269" s="7">
        <v>114.94365506897009</v>
      </c>
      <c r="L3269" s="7">
        <v>0.94783373084124223</v>
      </c>
      <c r="M3269" s="7" t="s">
        <v>684</v>
      </c>
      <c r="N3269" s="7" t="s">
        <v>724</v>
      </c>
      <c r="O3269" s="7" t="s">
        <v>686</v>
      </c>
    </row>
    <row r="3270" spans="2:15" ht="15">
      <c r="B3270" s="6" t="s">
        <v>584</v>
      </c>
      <c r="C3270" s="7" t="s">
        <v>701</v>
      </c>
      <c r="D3270" s="7" t="s">
        <v>661</v>
      </c>
      <c r="E3270" s="7">
        <v>113.71938965348308</v>
      </c>
      <c r="F3270" s="7">
        <v>38.244870100445951</v>
      </c>
      <c r="G3270" s="7">
        <v>119.97820498807565</v>
      </c>
      <c r="H3270" s="7">
        <v>0.94783373084124223</v>
      </c>
      <c r="I3270" s="7">
        <v>109.59045246779871</v>
      </c>
      <c r="J3270" s="7">
        <v>36.856270787693973</v>
      </c>
      <c r="K3270" s="7">
        <v>115.62202198747725</v>
      </c>
      <c r="L3270" s="7">
        <v>0.94783373084124223</v>
      </c>
      <c r="M3270" s="7" t="s">
        <v>684</v>
      </c>
      <c r="N3270" s="7" t="s">
        <v>724</v>
      </c>
      <c r="O3270" s="7" t="s">
        <v>686</v>
      </c>
    </row>
    <row r="3271" spans="2:15" ht="15">
      <c r="B3271" s="6" t="s">
        <v>586</v>
      </c>
      <c r="C3271" s="7" t="s">
        <v>683</v>
      </c>
      <c r="D3271" s="7">
        <v>121.02198947610691</v>
      </c>
      <c r="E3271" s="7">
        <v>121.25428903101775</v>
      </c>
      <c r="F3271" s="7">
        <v>40.778925627756074</v>
      </c>
      <c r="G3271" s="7">
        <v>127.92780535822403</v>
      </c>
      <c r="H3271" s="7">
        <v>0.94783373084124223</v>
      </c>
      <c r="I3271" s="7">
        <v>112.98359656917987</v>
      </c>
      <c r="J3271" s="7">
        <v>37.997416161274025</v>
      </c>
      <c r="K3271" s="7">
        <v>119.20191579265931</v>
      </c>
      <c r="L3271" s="7">
        <v>0.94783373084124223</v>
      </c>
      <c r="M3271" s="7" t="s">
        <v>684</v>
      </c>
      <c r="N3271" s="7" t="s">
        <v>724</v>
      </c>
      <c r="O3271" s="7" t="s">
        <v>686</v>
      </c>
    </row>
    <row r="3272" spans="2:15" ht="15">
      <c r="B3272" s="6" t="s">
        <v>586</v>
      </c>
      <c r="C3272" s="7" t="s">
        <v>687</v>
      </c>
      <c r="D3272" s="7">
        <v>88.152899002835497</v>
      </c>
      <c r="E3272" s="7">
        <v>79.011580077482094</v>
      </c>
      <c r="F3272" s="7">
        <v>26.572316521413324</v>
      </c>
      <c r="G3272" s="7">
        <v>83.360169095645077</v>
      </c>
      <c r="H3272" s="7">
        <v>0.94783373084124223</v>
      </c>
      <c r="I3272" s="7">
        <v>76.298118094332892</v>
      </c>
      <c r="J3272" s="7">
        <v>25.659754456278602</v>
      </c>
      <c r="K3272" s="7">
        <v>80.497365320197147</v>
      </c>
      <c r="L3272" s="7">
        <v>0.94783373084124223</v>
      </c>
      <c r="M3272" s="7" t="s">
        <v>684</v>
      </c>
      <c r="N3272" s="7" t="s">
        <v>724</v>
      </c>
      <c r="O3272" s="7" t="s">
        <v>686</v>
      </c>
    </row>
    <row r="3273" spans="2:15" ht="15">
      <c r="B3273" s="6" t="s">
        <v>586</v>
      </c>
      <c r="C3273" s="7" t="s">
        <v>688</v>
      </c>
      <c r="D3273" s="7">
        <v>90.363524240228543</v>
      </c>
      <c r="E3273" s="7">
        <v>93.439331199296703</v>
      </c>
      <c r="F3273" s="7">
        <v>31.424501088853631</v>
      </c>
      <c r="G3273" s="7">
        <v>98.581985593997985</v>
      </c>
      <c r="H3273" s="7">
        <v>0.94783373084124223</v>
      </c>
      <c r="I3273" s="7">
        <v>101.03173076213176</v>
      </c>
      <c r="J3273" s="7">
        <v>33.977894454014134</v>
      </c>
      <c r="K3273" s="7">
        <v>106.59225080802078</v>
      </c>
      <c r="L3273" s="7">
        <v>0.94783373084124223</v>
      </c>
      <c r="M3273" s="7" t="s">
        <v>684</v>
      </c>
      <c r="N3273" s="7" t="s">
        <v>724</v>
      </c>
      <c r="O3273" s="7" t="s">
        <v>686</v>
      </c>
    </row>
    <row r="3274" spans="2:15" ht="15">
      <c r="B3274" s="6" t="s">
        <v>586</v>
      </c>
      <c r="C3274" s="7" t="s">
        <v>689</v>
      </c>
      <c r="D3274" s="7">
        <v>86.503568434127715</v>
      </c>
      <c r="E3274" s="7">
        <v>91.051081786651523</v>
      </c>
      <c r="F3274" s="7">
        <v>30.621310983521543</v>
      </c>
      <c r="G3274" s="7">
        <v>96.062293231366496</v>
      </c>
      <c r="H3274" s="7">
        <v>0.94783373084124223</v>
      </c>
      <c r="I3274" s="7">
        <v>93.559469297767819</v>
      </c>
      <c r="J3274" s="7">
        <v>31.464904629394471</v>
      </c>
      <c r="K3274" s="7">
        <v>98.708735776611221</v>
      </c>
      <c r="L3274" s="7">
        <v>0.94783373084124223</v>
      </c>
      <c r="M3274" s="7" t="s">
        <v>684</v>
      </c>
      <c r="N3274" s="7" t="s">
        <v>724</v>
      </c>
      <c r="O3274" s="7" t="s">
        <v>686</v>
      </c>
    </row>
    <row r="3275" spans="2:15" ht="15">
      <c r="B3275" s="6" t="s">
        <v>586</v>
      </c>
      <c r="C3275" s="7" t="s">
        <v>690</v>
      </c>
      <c r="D3275" s="7">
        <v>90.641031672881923</v>
      </c>
      <c r="E3275" s="7">
        <v>87.439689354923757</v>
      </c>
      <c r="F3275" s="7">
        <v>29.406766701723903</v>
      </c>
      <c r="G3275" s="7">
        <v>92.25213928324473</v>
      </c>
      <c r="H3275" s="7">
        <v>0.94783373084124212</v>
      </c>
      <c r="I3275" s="7">
        <v>83.651765410211226</v>
      </c>
      <c r="J3275" s="7">
        <v>28.13285325866611</v>
      </c>
      <c r="K3275" s="7">
        <v>88.255737993167628</v>
      </c>
      <c r="L3275" s="7">
        <v>0.94783373084124212</v>
      </c>
      <c r="M3275" s="7" t="s">
        <v>684</v>
      </c>
      <c r="N3275" s="7" t="s">
        <v>724</v>
      </c>
      <c r="O3275" s="7" t="s">
        <v>686</v>
      </c>
    </row>
    <row r="3276" spans="2:15" ht="15">
      <c r="B3276" s="6" t="s">
        <v>586</v>
      </c>
      <c r="C3276" s="7" t="s">
        <v>691</v>
      </c>
      <c r="D3276" s="7">
        <v>95.350183800011195</v>
      </c>
      <c r="E3276" s="7">
        <v>88.900065719636572</v>
      </c>
      <c r="F3276" s="7">
        <v>29.897904620564169</v>
      </c>
      <c r="G3276" s="7">
        <v>93.792890912137125</v>
      </c>
      <c r="H3276" s="7">
        <v>0.94783373084124223</v>
      </c>
      <c r="I3276" s="7">
        <v>82.081075781708535</v>
      </c>
      <c r="J3276" s="7">
        <v>27.604615980984182</v>
      </c>
      <c r="K3276" s="7">
        <v>86.598601749336495</v>
      </c>
      <c r="L3276" s="7">
        <v>0.94783373084124223</v>
      </c>
      <c r="M3276" s="7" t="s">
        <v>684</v>
      </c>
      <c r="N3276" s="7" t="s">
        <v>724</v>
      </c>
      <c r="O3276" s="7" t="s">
        <v>686</v>
      </c>
    </row>
    <row r="3277" spans="2:15" ht="15">
      <c r="B3277" s="6" t="s">
        <v>586</v>
      </c>
      <c r="C3277" s="7" t="s">
        <v>692</v>
      </c>
      <c r="D3277" s="7" t="s">
        <v>661</v>
      </c>
      <c r="E3277" s="7">
        <v>99.709908980217179</v>
      </c>
      <c r="F3277" s="7">
        <v>33.533353707714859</v>
      </c>
      <c r="G3277" s="7">
        <v>105.19767944080282</v>
      </c>
      <c r="H3277" s="7">
        <v>0.94783373084124223</v>
      </c>
      <c r="I3277" s="7">
        <v>95.716617939971258</v>
      </c>
      <c r="J3277" s="7">
        <v>32.190373433437586</v>
      </c>
      <c r="K3277" s="7">
        <v>100.9846081917962</v>
      </c>
      <c r="L3277" s="7">
        <v>0.94783373084124223</v>
      </c>
      <c r="M3277" s="7" t="s">
        <v>684</v>
      </c>
      <c r="N3277" s="7" t="s">
        <v>724</v>
      </c>
      <c r="O3277" s="7" t="s">
        <v>686</v>
      </c>
    </row>
    <row r="3278" spans="2:15" ht="15">
      <c r="B3278" s="6" t="s">
        <v>586</v>
      </c>
      <c r="C3278" s="7" t="s">
        <v>693</v>
      </c>
      <c r="D3278" s="7" t="s">
        <v>661</v>
      </c>
      <c r="E3278" s="7">
        <v>104.90021974464533</v>
      </c>
      <c r="F3278" s="7">
        <v>35.278902655623931</v>
      </c>
      <c r="G3278" s="7">
        <v>110.6736512231338</v>
      </c>
      <c r="H3278" s="7">
        <v>0.94783373084124223</v>
      </c>
      <c r="I3278" s="7">
        <v>100.90692870439942</v>
      </c>
      <c r="J3278" s="7">
        <v>33.935922381346671</v>
      </c>
      <c r="K3278" s="7">
        <v>106.4605799741272</v>
      </c>
      <c r="L3278" s="7">
        <v>0.94783373084124223</v>
      </c>
      <c r="M3278" s="7" t="s">
        <v>684</v>
      </c>
      <c r="N3278" s="7" t="s">
        <v>724</v>
      </c>
      <c r="O3278" s="7" t="s">
        <v>686</v>
      </c>
    </row>
    <row r="3279" spans="2:15" ht="15">
      <c r="B3279" s="6" t="s">
        <v>586</v>
      </c>
      <c r="C3279" s="7" t="s">
        <v>694</v>
      </c>
      <c r="D3279" s="7" t="s">
        <v>661</v>
      </c>
      <c r="E3279" s="7">
        <v>106.72666081690352</v>
      </c>
      <c r="F3279" s="7">
        <v>35.89315148132976</v>
      </c>
      <c r="G3279" s="7">
        <v>112.60061479578188</v>
      </c>
      <c r="H3279" s="7">
        <v>0.94783373084124223</v>
      </c>
      <c r="I3279" s="7">
        <v>102.73336977665761</v>
      </c>
      <c r="J3279" s="7">
        <v>34.55017120705245</v>
      </c>
      <c r="K3279" s="7">
        <v>108.38754354677526</v>
      </c>
      <c r="L3279" s="7">
        <v>0.94783373084124223</v>
      </c>
      <c r="M3279" s="7" t="s">
        <v>684</v>
      </c>
      <c r="N3279" s="7" t="s">
        <v>724</v>
      </c>
      <c r="O3279" s="7" t="s">
        <v>686</v>
      </c>
    </row>
    <row r="3280" spans="2:15" ht="15">
      <c r="B3280" s="6" t="s">
        <v>586</v>
      </c>
      <c r="C3280" s="7" t="s">
        <v>695</v>
      </c>
      <c r="D3280" s="7" t="s">
        <v>661</v>
      </c>
      <c r="E3280" s="7">
        <v>107.2707708035565</v>
      </c>
      <c r="F3280" s="7">
        <v>36.076140642837785</v>
      </c>
      <c r="G3280" s="7">
        <v>113.17467116131137</v>
      </c>
      <c r="H3280" s="7">
        <v>0.94783373084124223</v>
      </c>
      <c r="I3280" s="7">
        <v>103.27747976331058</v>
      </c>
      <c r="J3280" s="7">
        <v>34.733160368560519</v>
      </c>
      <c r="K3280" s="7">
        <v>108.96159991230475</v>
      </c>
      <c r="L3280" s="7">
        <v>0.94783373084124223</v>
      </c>
      <c r="M3280" s="7" t="s">
        <v>684</v>
      </c>
      <c r="N3280" s="7" t="s">
        <v>724</v>
      </c>
      <c r="O3280" s="7" t="s">
        <v>686</v>
      </c>
    </row>
    <row r="3281" spans="2:15" ht="15">
      <c r="B3281" s="6" t="s">
        <v>586</v>
      </c>
      <c r="C3281" s="7" t="s">
        <v>696</v>
      </c>
      <c r="D3281" s="7" t="s">
        <v>661</v>
      </c>
      <c r="E3281" s="7">
        <v>107.69678165452042</v>
      </c>
      <c r="F3281" s="7">
        <v>36.219411985624099</v>
      </c>
      <c r="G3281" s="7">
        <v>113.62412852614456</v>
      </c>
      <c r="H3281" s="7">
        <v>0.94783373084124223</v>
      </c>
      <c r="I3281" s="7">
        <v>103.70349061427451</v>
      </c>
      <c r="J3281" s="7">
        <v>34.876431711346832</v>
      </c>
      <c r="K3281" s="7">
        <v>109.41105727713796</v>
      </c>
      <c r="L3281" s="7">
        <v>0.94783373084124223</v>
      </c>
      <c r="M3281" s="7" t="s">
        <v>684</v>
      </c>
      <c r="N3281" s="7" t="s">
        <v>724</v>
      </c>
      <c r="O3281" s="7" t="s">
        <v>686</v>
      </c>
    </row>
    <row r="3282" spans="2:15" ht="15">
      <c r="B3282" s="6" t="s">
        <v>586</v>
      </c>
      <c r="C3282" s="7" t="s">
        <v>697</v>
      </c>
      <c r="D3282" s="7" t="s">
        <v>661</v>
      </c>
      <c r="E3282" s="7">
        <v>108.04676034984932</v>
      </c>
      <c r="F3282" s="7">
        <v>36.337113019560022</v>
      </c>
      <c r="G3282" s="7">
        <v>113.9933691259893</v>
      </c>
      <c r="H3282" s="7">
        <v>0.94783373084124223</v>
      </c>
      <c r="I3282" s="7">
        <v>104.0534693096034</v>
      </c>
      <c r="J3282" s="7">
        <v>34.994132745282776</v>
      </c>
      <c r="K3282" s="7">
        <v>109.78029787698269</v>
      </c>
      <c r="L3282" s="7">
        <v>0.94783373084124223</v>
      </c>
      <c r="M3282" s="7" t="s">
        <v>684</v>
      </c>
      <c r="N3282" s="7" t="s">
        <v>724</v>
      </c>
      <c r="O3282" s="7" t="s">
        <v>686</v>
      </c>
    </row>
    <row r="3283" spans="2:15" ht="15">
      <c r="B3283" s="6" t="s">
        <v>586</v>
      </c>
      <c r="C3283" s="7" t="s">
        <v>698</v>
      </c>
      <c r="D3283" s="7" t="s">
        <v>661</v>
      </c>
      <c r="E3283" s="7">
        <v>108.40913809267821</v>
      </c>
      <c r="F3283" s="7">
        <v>36.45898396649369</v>
      </c>
      <c r="G3283" s="7">
        <v>114.37569118421281</v>
      </c>
      <c r="H3283" s="7">
        <v>0.94783373084124223</v>
      </c>
      <c r="I3283" s="7">
        <v>104.4158470524323</v>
      </c>
      <c r="J3283" s="7">
        <v>35.116003692216381</v>
      </c>
      <c r="K3283" s="7">
        <v>110.16261993520619</v>
      </c>
      <c r="L3283" s="7">
        <v>0.94783373084124223</v>
      </c>
      <c r="M3283" s="7" t="s">
        <v>684</v>
      </c>
      <c r="N3283" s="7" t="s">
        <v>724</v>
      </c>
      <c r="O3283" s="7" t="s">
        <v>686</v>
      </c>
    </row>
    <row r="3284" spans="2:15" ht="15">
      <c r="B3284" s="6" t="s">
        <v>586</v>
      </c>
      <c r="C3284" s="7" t="s">
        <v>699</v>
      </c>
      <c r="D3284" s="7" t="s">
        <v>661</v>
      </c>
      <c r="E3284" s="7">
        <v>108.83152206180756</v>
      </c>
      <c r="F3284" s="7">
        <v>36.601035555770444</v>
      </c>
      <c r="G3284" s="7">
        <v>114.82132205319915</v>
      </c>
      <c r="H3284" s="7">
        <v>0.94783373084124223</v>
      </c>
      <c r="I3284" s="7">
        <v>104.83823102156165</v>
      </c>
      <c r="J3284" s="7">
        <v>35.258055281493192</v>
      </c>
      <c r="K3284" s="7">
        <v>110.60825080419255</v>
      </c>
      <c r="L3284" s="7">
        <v>0.94783373084124223</v>
      </c>
      <c r="M3284" s="7" t="s">
        <v>684</v>
      </c>
      <c r="N3284" s="7" t="s">
        <v>724</v>
      </c>
      <c r="O3284" s="7" t="s">
        <v>686</v>
      </c>
    </row>
    <row r="3285" spans="2:15" ht="15">
      <c r="B3285" s="6" t="s">
        <v>586</v>
      </c>
      <c r="C3285" s="7" t="s">
        <v>700</v>
      </c>
      <c r="D3285" s="7" t="s">
        <v>661</v>
      </c>
      <c r="E3285" s="7">
        <v>109.4706045421253</v>
      </c>
      <c r="F3285" s="7">
        <v>36.815964834917111</v>
      </c>
      <c r="G3285" s="7">
        <v>115.49557794800734</v>
      </c>
      <c r="H3285" s="7">
        <v>0.94783373084124223</v>
      </c>
      <c r="I3285" s="7">
        <v>105.47731350187941</v>
      </c>
      <c r="J3285" s="7">
        <v>35.472984560639873</v>
      </c>
      <c r="K3285" s="7">
        <v>111.28250669900075</v>
      </c>
      <c r="L3285" s="7">
        <v>0.94783373084124223</v>
      </c>
      <c r="M3285" s="7" t="s">
        <v>684</v>
      </c>
      <c r="N3285" s="7" t="s">
        <v>724</v>
      </c>
      <c r="O3285" s="7" t="s">
        <v>686</v>
      </c>
    </row>
    <row r="3286" spans="2:15" ht="15">
      <c r="B3286" s="6" t="s">
        <v>586</v>
      </c>
      <c r="C3286" s="7" t="s">
        <v>701</v>
      </c>
      <c r="D3286" s="7" t="s">
        <v>661</v>
      </c>
      <c r="E3286" s="7">
        <v>110.10968702244305</v>
      </c>
      <c r="F3286" s="7">
        <v>37.030894114063798</v>
      </c>
      <c r="G3286" s="7">
        <v>116.16983384281554</v>
      </c>
      <c r="H3286" s="7">
        <v>0.94783373084124223</v>
      </c>
      <c r="I3286" s="7">
        <v>106.11639598219713</v>
      </c>
      <c r="J3286" s="7">
        <v>35.68791383978656</v>
      </c>
      <c r="K3286" s="7">
        <v>111.95676259380892</v>
      </c>
      <c r="L3286" s="7">
        <v>0.94783373084124223</v>
      </c>
      <c r="M3286" s="7" t="s">
        <v>684</v>
      </c>
      <c r="N3286" s="7" t="s">
        <v>724</v>
      </c>
      <c r="O3286" s="7" t="s">
        <v>686</v>
      </c>
    </row>
    <row r="3287" spans="2:15" ht="15">
      <c r="B3287" s="6" t="s">
        <v>575</v>
      </c>
      <c r="C3287" s="7" t="s">
        <v>683</v>
      </c>
      <c r="D3287" s="7">
        <v>30.867000000000001</v>
      </c>
      <c r="E3287" s="7">
        <v>30.143357740239999</v>
      </c>
      <c r="F3287" s="7">
        <v>1.7349349434698234</v>
      </c>
      <c r="G3287" s="7">
        <v>30.193244527777392</v>
      </c>
      <c r="H3287" s="7">
        <v>0.99834775002429776</v>
      </c>
      <c r="I3287" s="7">
        <v>28.961008762389998</v>
      </c>
      <c r="J3287" s="7">
        <v>1.6668835148690715</v>
      </c>
      <c r="K3287" s="7">
        <v>29.008938780785698</v>
      </c>
      <c r="L3287" s="7">
        <v>0.99834775002429776</v>
      </c>
      <c r="M3287" s="7" t="s">
        <v>684</v>
      </c>
      <c r="N3287" s="7" t="s">
        <v>725</v>
      </c>
      <c r="O3287" s="7" t="s">
        <v>686</v>
      </c>
    </row>
    <row r="3288" spans="2:15" ht="15">
      <c r="B3288" s="6" t="s">
        <v>575</v>
      </c>
      <c r="C3288" s="7" t="s">
        <v>687</v>
      </c>
      <c r="D3288" s="7" t="s">
        <v>661</v>
      </c>
      <c r="E3288" s="7" t="s">
        <v>661</v>
      </c>
      <c r="F3288" s="7" t="s">
        <v>661</v>
      </c>
      <c r="G3288" s="7" t="s">
        <v>661</v>
      </c>
      <c r="H3288" s="7" t="s">
        <v>661</v>
      </c>
      <c r="I3288" s="7" t="s">
        <v>661</v>
      </c>
      <c r="J3288" s="7" t="s">
        <v>661</v>
      </c>
      <c r="K3288" s="7" t="s">
        <v>661</v>
      </c>
      <c r="L3288" s="7" t="s">
        <v>661</v>
      </c>
      <c r="M3288" s="7" t="s">
        <v>684</v>
      </c>
      <c r="N3288" s="7" t="s">
        <v>725</v>
      </c>
      <c r="O3288" s="7" t="s">
        <v>686</v>
      </c>
    </row>
    <row r="3289" spans="2:15" ht="15">
      <c r="B3289" s="6" t="s">
        <v>575</v>
      </c>
      <c r="C3289" s="7" t="s">
        <v>688</v>
      </c>
      <c r="D3289" s="7" t="s">
        <v>661</v>
      </c>
      <c r="E3289" s="7" t="s">
        <v>661</v>
      </c>
      <c r="F3289" s="7" t="s">
        <v>661</v>
      </c>
      <c r="G3289" s="7" t="s">
        <v>661</v>
      </c>
      <c r="H3289" s="7" t="s">
        <v>661</v>
      </c>
      <c r="I3289" s="7" t="s">
        <v>661</v>
      </c>
      <c r="J3289" s="7" t="s">
        <v>661</v>
      </c>
      <c r="K3289" s="7" t="s">
        <v>661</v>
      </c>
      <c r="L3289" s="7" t="s">
        <v>661</v>
      </c>
      <c r="M3289" s="7" t="s">
        <v>684</v>
      </c>
      <c r="N3289" s="7" t="s">
        <v>725</v>
      </c>
      <c r="O3289" s="7" t="s">
        <v>686</v>
      </c>
    </row>
    <row r="3290" spans="2:15" ht="15">
      <c r="B3290" s="6" t="s">
        <v>575</v>
      </c>
      <c r="C3290" s="7" t="s">
        <v>689</v>
      </c>
      <c r="D3290" s="7" t="s">
        <v>661</v>
      </c>
      <c r="E3290" s="7" t="s">
        <v>661</v>
      </c>
      <c r="F3290" s="7" t="s">
        <v>661</v>
      </c>
      <c r="G3290" s="7" t="s">
        <v>661</v>
      </c>
      <c r="H3290" s="7" t="s">
        <v>661</v>
      </c>
      <c r="I3290" s="7" t="s">
        <v>661</v>
      </c>
      <c r="J3290" s="7" t="s">
        <v>661</v>
      </c>
      <c r="K3290" s="7" t="s">
        <v>661</v>
      </c>
      <c r="L3290" s="7" t="s">
        <v>661</v>
      </c>
      <c r="M3290" s="7" t="s">
        <v>684</v>
      </c>
      <c r="N3290" s="7" t="s">
        <v>725</v>
      </c>
      <c r="O3290" s="7" t="s">
        <v>686</v>
      </c>
    </row>
    <row r="3291" spans="2:15" ht="15">
      <c r="B3291" s="6" t="s">
        <v>575</v>
      </c>
      <c r="C3291" s="7" t="s">
        <v>690</v>
      </c>
      <c r="D3291" s="7" t="s">
        <v>661</v>
      </c>
      <c r="E3291" s="7" t="s">
        <v>661</v>
      </c>
      <c r="F3291" s="7" t="s">
        <v>661</v>
      </c>
      <c r="G3291" s="7" t="s">
        <v>661</v>
      </c>
      <c r="H3291" s="7" t="s">
        <v>661</v>
      </c>
      <c r="I3291" s="7" t="s">
        <v>661</v>
      </c>
      <c r="J3291" s="7" t="s">
        <v>661</v>
      </c>
      <c r="K3291" s="7" t="s">
        <v>661</v>
      </c>
      <c r="L3291" s="7" t="s">
        <v>661</v>
      </c>
      <c r="M3291" s="7" t="s">
        <v>684</v>
      </c>
      <c r="N3291" s="7" t="s">
        <v>725</v>
      </c>
      <c r="O3291" s="7" t="s">
        <v>686</v>
      </c>
    </row>
    <row r="3292" spans="2:15" ht="15">
      <c r="B3292" s="6" t="s">
        <v>575</v>
      </c>
      <c r="C3292" s="7" t="s">
        <v>691</v>
      </c>
      <c r="D3292" s="7" t="s">
        <v>661</v>
      </c>
      <c r="E3292" s="7" t="s">
        <v>661</v>
      </c>
      <c r="F3292" s="7" t="s">
        <v>661</v>
      </c>
      <c r="G3292" s="7" t="s">
        <v>661</v>
      </c>
      <c r="H3292" s="7" t="s">
        <v>661</v>
      </c>
      <c r="I3292" s="7" t="s">
        <v>661</v>
      </c>
      <c r="J3292" s="7" t="s">
        <v>661</v>
      </c>
      <c r="K3292" s="7" t="s">
        <v>661</v>
      </c>
      <c r="L3292" s="7" t="s">
        <v>661</v>
      </c>
      <c r="M3292" s="7" t="s">
        <v>684</v>
      </c>
      <c r="N3292" s="7" t="s">
        <v>725</v>
      </c>
      <c r="O3292" s="7" t="s">
        <v>686</v>
      </c>
    </row>
    <row r="3293" spans="2:15" ht="15">
      <c r="B3293" s="6" t="s">
        <v>575</v>
      </c>
      <c r="C3293" s="7" t="s">
        <v>692</v>
      </c>
      <c r="D3293" s="7" t="s">
        <v>661</v>
      </c>
      <c r="E3293" s="7" t="s">
        <v>661</v>
      </c>
      <c r="F3293" s="7" t="s">
        <v>661</v>
      </c>
      <c r="G3293" s="7" t="s">
        <v>661</v>
      </c>
      <c r="H3293" s="7" t="s">
        <v>661</v>
      </c>
      <c r="I3293" s="7" t="s">
        <v>661</v>
      </c>
      <c r="J3293" s="7" t="s">
        <v>661</v>
      </c>
      <c r="K3293" s="7" t="s">
        <v>661</v>
      </c>
      <c r="L3293" s="7" t="s">
        <v>661</v>
      </c>
      <c r="M3293" s="7" t="s">
        <v>684</v>
      </c>
      <c r="N3293" s="7" t="s">
        <v>725</v>
      </c>
      <c r="O3293" s="7" t="s">
        <v>686</v>
      </c>
    </row>
    <row r="3294" spans="2:15" ht="15">
      <c r="B3294" s="6" t="s">
        <v>575</v>
      </c>
      <c r="C3294" s="7" t="s">
        <v>693</v>
      </c>
      <c r="D3294" s="7" t="s">
        <v>661</v>
      </c>
      <c r="E3294" s="7" t="s">
        <v>661</v>
      </c>
      <c r="F3294" s="7" t="s">
        <v>661</v>
      </c>
      <c r="G3294" s="7" t="s">
        <v>661</v>
      </c>
      <c r="H3294" s="7" t="s">
        <v>661</v>
      </c>
      <c r="I3294" s="7" t="s">
        <v>661</v>
      </c>
      <c r="J3294" s="7" t="s">
        <v>661</v>
      </c>
      <c r="K3294" s="7" t="s">
        <v>661</v>
      </c>
      <c r="L3294" s="7" t="s">
        <v>661</v>
      </c>
      <c r="M3294" s="7" t="s">
        <v>684</v>
      </c>
      <c r="N3294" s="7" t="s">
        <v>725</v>
      </c>
      <c r="O3294" s="7" t="s">
        <v>686</v>
      </c>
    </row>
    <row r="3295" spans="2:15" ht="15">
      <c r="B3295" s="6" t="s">
        <v>575</v>
      </c>
      <c r="C3295" s="7" t="s">
        <v>694</v>
      </c>
      <c r="D3295" s="7" t="s">
        <v>661</v>
      </c>
      <c r="E3295" s="7" t="s">
        <v>661</v>
      </c>
      <c r="F3295" s="7" t="s">
        <v>661</v>
      </c>
      <c r="G3295" s="7" t="s">
        <v>661</v>
      </c>
      <c r="H3295" s="7" t="s">
        <v>661</v>
      </c>
      <c r="I3295" s="7" t="s">
        <v>661</v>
      </c>
      <c r="J3295" s="7" t="s">
        <v>661</v>
      </c>
      <c r="K3295" s="7" t="s">
        <v>661</v>
      </c>
      <c r="L3295" s="7" t="s">
        <v>661</v>
      </c>
      <c r="M3295" s="7" t="s">
        <v>684</v>
      </c>
      <c r="N3295" s="7" t="s">
        <v>725</v>
      </c>
      <c r="O3295" s="7" t="s">
        <v>686</v>
      </c>
    </row>
    <row r="3296" spans="2:15" ht="15">
      <c r="B3296" s="6" t="s">
        <v>575</v>
      </c>
      <c r="C3296" s="7" t="s">
        <v>695</v>
      </c>
      <c r="D3296" s="7" t="s">
        <v>661</v>
      </c>
      <c r="E3296" s="7" t="s">
        <v>661</v>
      </c>
      <c r="F3296" s="7" t="s">
        <v>661</v>
      </c>
      <c r="G3296" s="7" t="s">
        <v>661</v>
      </c>
      <c r="H3296" s="7" t="s">
        <v>661</v>
      </c>
      <c r="I3296" s="7" t="s">
        <v>661</v>
      </c>
      <c r="J3296" s="7" t="s">
        <v>661</v>
      </c>
      <c r="K3296" s="7" t="s">
        <v>661</v>
      </c>
      <c r="L3296" s="7" t="s">
        <v>661</v>
      </c>
      <c r="M3296" s="7" t="s">
        <v>684</v>
      </c>
      <c r="N3296" s="7" t="s">
        <v>725</v>
      </c>
      <c r="O3296" s="7" t="s">
        <v>686</v>
      </c>
    </row>
    <row r="3297" spans="2:15" ht="15">
      <c r="B3297" s="6" t="s">
        <v>575</v>
      </c>
      <c r="C3297" s="7" t="s">
        <v>696</v>
      </c>
      <c r="D3297" s="7" t="s">
        <v>661</v>
      </c>
      <c r="E3297" s="7" t="s">
        <v>661</v>
      </c>
      <c r="F3297" s="7" t="s">
        <v>661</v>
      </c>
      <c r="G3297" s="7" t="s">
        <v>661</v>
      </c>
      <c r="H3297" s="7" t="s">
        <v>661</v>
      </c>
      <c r="I3297" s="7" t="s">
        <v>661</v>
      </c>
      <c r="J3297" s="7" t="s">
        <v>661</v>
      </c>
      <c r="K3297" s="7" t="s">
        <v>661</v>
      </c>
      <c r="L3297" s="7" t="s">
        <v>661</v>
      </c>
      <c r="M3297" s="7" t="s">
        <v>684</v>
      </c>
      <c r="N3297" s="7" t="s">
        <v>725</v>
      </c>
      <c r="O3297" s="7" t="s">
        <v>686</v>
      </c>
    </row>
    <row r="3298" spans="2:15" ht="15">
      <c r="B3298" s="6" t="s">
        <v>575</v>
      </c>
      <c r="C3298" s="7" t="s">
        <v>697</v>
      </c>
      <c r="D3298" s="7" t="s">
        <v>661</v>
      </c>
      <c r="E3298" s="7" t="s">
        <v>661</v>
      </c>
      <c r="F3298" s="7" t="s">
        <v>661</v>
      </c>
      <c r="G3298" s="7" t="s">
        <v>661</v>
      </c>
      <c r="H3298" s="7" t="s">
        <v>661</v>
      </c>
      <c r="I3298" s="7" t="s">
        <v>661</v>
      </c>
      <c r="J3298" s="7" t="s">
        <v>661</v>
      </c>
      <c r="K3298" s="7" t="s">
        <v>661</v>
      </c>
      <c r="L3298" s="7" t="s">
        <v>661</v>
      </c>
      <c r="M3298" s="7" t="s">
        <v>684</v>
      </c>
      <c r="N3298" s="7" t="s">
        <v>725</v>
      </c>
      <c r="O3298" s="7" t="s">
        <v>686</v>
      </c>
    </row>
    <row r="3299" spans="2:15" ht="15">
      <c r="B3299" s="6" t="s">
        <v>575</v>
      </c>
      <c r="C3299" s="7" t="s">
        <v>698</v>
      </c>
      <c r="D3299" s="7" t="s">
        <v>661</v>
      </c>
      <c r="E3299" s="7" t="s">
        <v>661</v>
      </c>
      <c r="F3299" s="7" t="s">
        <v>661</v>
      </c>
      <c r="G3299" s="7" t="s">
        <v>661</v>
      </c>
      <c r="H3299" s="7" t="s">
        <v>661</v>
      </c>
      <c r="I3299" s="7" t="s">
        <v>661</v>
      </c>
      <c r="J3299" s="7" t="s">
        <v>661</v>
      </c>
      <c r="K3299" s="7" t="s">
        <v>661</v>
      </c>
      <c r="L3299" s="7" t="s">
        <v>661</v>
      </c>
      <c r="M3299" s="7" t="s">
        <v>684</v>
      </c>
      <c r="N3299" s="7" t="s">
        <v>725</v>
      </c>
      <c r="O3299" s="7" t="s">
        <v>686</v>
      </c>
    </row>
    <row r="3300" spans="2:15" ht="15">
      <c r="B3300" s="6" t="s">
        <v>575</v>
      </c>
      <c r="C3300" s="7" t="s">
        <v>699</v>
      </c>
      <c r="D3300" s="7" t="s">
        <v>661</v>
      </c>
      <c r="E3300" s="7" t="s">
        <v>661</v>
      </c>
      <c r="F3300" s="7" t="s">
        <v>661</v>
      </c>
      <c r="G3300" s="7" t="s">
        <v>661</v>
      </c>
      <c r="H3300" s="7" t="s">
        <v>661</v>
      </c>
      <c r="I3300" s="7" t="s">
        <v>661</v>
      </c>
      <c r="J3300" s="7" t="s">
        <v>661</v>
      </c>
      <c r="K3300" s="7" t="s">
        <v>661</v>
      </c>
      <c r="L3300" s="7" t="s">
        <v>661</v>
      </c>
      <c r="M3300" s="7" t="s">
        <v>684</v>
      </c>
      <c r="N3300" s="7" t="s">
        <v>725</v>
      </c>
      <c r="O3300" s="7" t="s">
        <v>686</v>
      </c>
    </row>
    <row r="3301" spans="2:15" ht="15">
      <c r="B3301" s="6" t="s">
        <v>575</v>
      </c>
      <c r="C3301" s="7" t="s">
        <v>700</v>
      </c>
      <c r="D3301" s="7" t="s">
        <v>661</v>
      </c>
      <c r="E3301" s="7" t="s">
        <v>661</v>
      </c>
      <c r="F3301" s="7" t="s">
        <v>661</v>
      </c>
      <c r="G3301" s="7" t="s">
        <v>661</v>
      </c>
      <c r="H3301" s="7" t="s">
        <v>661</v>
      </c>
      <c r="I3301" s="7" t="s">
        <v>661</v>
      </c>
      <c r="J3301" s="7" t="s">
        <v>661</v>
      </c>
      <c r="K3301" s="7" t="s">
        <v>661</v>
      </c>
      <c r="L3301" s="7" t="s">
        <v>661</v>
      </c>
      <c r="M3301" s="7" t="s">
        <v>684</v>
      </c>
      <c r="N3301" s="7" t="s">
        <v>725</v>
      </c>
      <c r="O3301" s="7" t="s">
        <v>686</v>
      </c>
    </row>
    <row r="3302" spans="2:15" ht="15">
      <c r="B3302" s="6" t="s">
        <v>575</v>
      </c>
      <c r="C3302" s="7" t="s">
        <v>701</v>
      </c>
      <c r="D3302" s="7" t="s">
        <v>661</v>
      </c>
      <c r="E3302" s="7" t="s">
        <v>661</v>
      </c>
      <c r="F3302" s="7" t="s">
        <v>661</v>
      </c>
      <c r="G3302" s="7" t="s">
        <v>661</v>
      </c>
      <c r="H3302" s="7" t="s">
        <v>661</v>
      </c>
      <c r="I3302" s="7" t="s">
        <v>661</v>
      </c>
      <c r="J3302" s="7" t="s">
        <v>661</v>
      </c>
      <c r="K3302" s="7" t="s">
        <v>661</v>
      </c>
      <c r="L3302" s="7" t="s">
        <v>661</v>
      </c>
      <c r="M3302" s="7" t="s">
        <v>684</v>
      </c>
      <c r="N3302" s="7" t="s">
        <v>725</v>
      </c>
      <c r="O3302" s="7" t="s">
        <v>686</v>
      </c>
    </row>
    <row r="3303" spans="2:15" ht="15">
      <c r="B3303" s="6" t="s">
        <v>43</v>
      </c>
      <c r="C3303" s="7" t="s">
        <v>683</v>
      </c>
      <c r="D3303" s="7" t="s">
        <v>661</v>
      </c>
      <c r="E3303" s="7" t="s">
        <v>661</v>
      </c>
      <c r="F3303" s="7" t="s">
        <v>661</v>
      </c>
      <c r="G3303" s="7" t="s">
        <v>661</v>
      </c>
      <c r="H3303" s="7" t="s">
        <v>661</v>
      </c>
      <c r="I3303" s="7" t="s">
        <v>661</v>
      </c>
      <c r="J3303" s="7" t="s">
        <v>661</v>
      </c>
      <c r="K3303" s="7" t="s">
        <v>661</v>
      </c>
      <c r="L3303" s="7" t="s">
        <v>661</v>
      </c>
      <c r="M3303" s="7" t="s">
        <v>684</v>
      </c>
      <c r="N3303" s="7" t="s">
        <v>725</v>
      </c>
      <c r="O3303" s="7" t="s">
        <v>686</v>
      </c>
    </row>
    <row r="3304" spans="2:15" ht="15">
      <c r="B3304" s="6" t="s">
        <v>43</v>
      </c>
      <c r="C3304" s="7" t="s">
        <v>687</v>
      </c>
      <c r="D3304" s="7">
        <v>14.358969999999999</v>
      </c>
      <c r="E3304" s="7">
        <v>13.7</v>
      </c>
      <c r="F3304" s="7">
        <v>4.300002262894755</v>
      </c>
      <c r="G3304" s="7">
        <v>14.358969999999999</v>
      </c>
      <c r="H3304" s="7">
        <v>0.95410743249689911</v>
      </c>
      <c r="I3304" s="7">
        <v>13.7</v>
      </c>
      <c r="J3304" s="7">
        <v>4.300002262894755</v>
      </c>
      <c r="K3304" s="7">
        <v>14.358969999999999</v>
      </c>
      <c r="L3304" s="7">
        <v>0.95410743249689911</v>
      </c>
      <c r="M3304" s="7" t="s">
        <v>684</v>
      </c>
      <c r="N3304" s="7" t="s">
        <v>725</v>
      </c>
      <c r="O3304" s="7" t="s">
        <v>686</v>
      </c>
    </row>
    <row r="3305" spans="2:15" ht="15">
      <c r="B3305" s="6" t="s">
        <v>43</v>
      </c>
      <c r="C3305" s="7" t="s">
        <v>688</v>
      </c>
      <c r="D3305" s="7">
        <v>24.606504000000001</v>
      </c>
      <c r="E3305" s="7">
        <v>23.2</v>
      </c>
      <c r="F3305" s="7">
        <v>8.1999992015526644</v>
      </c>
      <c r="G3305" s="7">
        <v>24.606502939374874</v>
      </c>
      <c r="H3305" s="7">
        <v>0.94284019379591666</v>
      </c>
      <c r="I3305" s="7">
        <v>23.2</v>
      </c>
      <c r="J3305" s="7">
        <v>8.1999992015526644</v>
      </c>
      <c r="K3305" s="7">
        <v>24.606502939374874</v>
      </c>
      <c r="L3305" s="7">
        <v>0.94284019379591666</v>
      </c>
      <c r="M3305" s="7" t="s">
        <v>684</v>
      </c>
      <c r="N3305" s="7" t="s">
        <v>725</v>
      </c>
      <c r="O3305" s="7" t="s">
        <v>686</v>
      </c>
    </row>
    <row r="3306" spans="2:15" ht="15">
      <c r="B3306" s="6" t="s">
        <v>43</v>
      </c>
      <c r="C3306" s="7" t="s">
        <v>689</v>
      </c>
      <c r="D3306" s="7">
        <v>25.210999999999999</v>
      </c>
      <c r="E3306" s="7">
        <v>24.1</v>
      </c>
      <c r="F3306" s="7">
        <v>7.4016566388883387</v>
      </c>
      <c r="G3306" s="7">
        <v>25.210999999999999</v>
      </c>
      <c r="H3306" s="7">
        <v>0.95593193447304758</v>
      </c>
      <c r="I3306" s="7">
        <v>24.1</v>
      </c>
      <c r="J3306" s="7">
        <v>7.4016566388883387</v>
      </c>
      <c r="K3306" s="7">
        <v>25.210999999999999</v>
      </c>
      <c r="L3306" s="7">
        <v>0.95593193447304758</v>
      </c>
      <c r="M3306" s="7" t="s">
        <v>684</v>
      </c>
      <c r="N3306" s="7" t="s">
        <v>725</v>
      </c>
      <c r="O3306" s="7" t="s">
        <v>686</v>
      </c>
    </row>
    <row r="3307" spans="2:15" ht="15">
      <c r="B3307" s="6" t="s">
        <v>43</v>
      </c>
      <c r="C3307" s="7" t="s">
        <v>690</v>
      </c>
      <c r="D3307" s="7">
        <v>24.954000000000001</v>
      </c>
      <c r="E3307" s="7">
        <v>23.8</v>
      </c>
      <c r="F3307" s="7">
        <v>7.5008076898424738</v>
      </c>
      <c r="G3307" s="7">
        <v>24.954000000000001</v>
      </c>
      <c r="H3307" s="7">
        <v>0.95375490903262006</v>
      </c>
      <c r="I3307" s="7">
        <v>23.8</v>
      </c>
      <c r="J3307" s="7">
        <v>7.5008076898424738</v>
      </c>
      <c r="K3307" s="7">
        <v>24.954000000000001</v>
      </c>
      <c r="L3307" s="7">
        <v>0.95375490903262006</v>
      </c>
      <c r="M3307" s="7" t="s">
        <v>684</v>
      </c>
      <c r="N3307" s="7" t="s">
        <v>725</v>
      </c>
      <c r="O3307" s="7" t="s">
        <v>686</v>
      </c>
    </row>
    <row r="3308" spans="2:15" ht="15">
      <c r="B3308" s="6" t="s">
        <v>43</v>
      </c>
      <c r="C3308" s="7" t="s">
        <v>691</v>
      </c>
      <c r="D3308" s="7">
        <v>27.74</v>
      </c>
      <c r="E3308" s="7">
        <v>26.5</v>
      </c>
      <c r="F3308" s="7">
        <v>8.2010731005155613</v>
      </c>
      <c r="G3308" s="7">
        <v>27.74</v>
      </c>
      <c r="H3308" s="7">
        <v>0.95529920692141312</v>
      </c>
      <c r="I3308" s="7">
        <v>26.5</v>
      </c>
      <c r="J3308" s="7">
        <v>8.2010731005155613</v>
      </c>
      <c r="K3308" s="7">
        <v>27.74</v>
      </c>
      <c r="L3308" s="7">
        <v>0.95529920692141312</v>
      </c>
      <c r="M3308" s="7" t="s">
        <v>684</v>
      </c>
      <c r="N3308" s="7" t="s">
        <v>725</v>
      </c>
      <c r="O3308" s="7" t="s">
        <v>686</v>
      </c>
    </row>
    <row r="3309" spans="2:15" ht="15">
      <c r="B3309" s="6" t="s">
        <v>43</v>
      </c>
      <c r="C3309" s="7" t="s">
        <v>692</v>
      </c>
      <c r="D3309" s="7" t="s">
        <v>661</v>
      </c>
      <c r="E3309" s="7">
        <v>26.385603439864077</v>
      </c>
      <c r="F3309" s="7">
        <v>8.2409287113484666</v>
      </c>
      <c r="G3309" s="7">
        <v>27.642593491047371</v>
      </c>
      <c r="H3309" s="7">
        <v>0.95452705797701665</v>
      </c>
      <c r="I3309" s="7">
        <v>26.385603439864077</v>
      </c>
      <c r="J3309" s="7">
        <v>8.2409287113484666</v>
      </c>
      <c r="K3309" s="7">
        <v>27.642593491047371</v>
      </c>
      <c r="L3309" s="7">
        <v>0.95452705797701665</v>
      </c>
      <c r="M3309" s="7" t="s">
        <v>684</v>
      </c>
      <c r="N3309" s="7" t="s">
        <v>725</v>
      </c>
      <c r="O3309" s="7" t="s">
        <v>686</v>
      </c>
    </row>
    <row r="3310" spans="2:15" ht="15">
      <c r="B3310" s="6" t="s">
        <v>43</v>
      </c>
      <c r="C3310" s="7" t="s">
        <v>693</v>
      </c>
      <c r="D3310" s="7" t="s">
        <v>661</v>
      </c>
      <c r="E3310" s="7">
        <v>26.267526102352289</v>
      </c>
      <c r="F3310" s="7">
        <v>8.2040500050085452</v>
      </c>
      <c r="G3310" s="7">
        <v>27.51889103911056</v>
      </c>
      <c r="H3310" s="7">
        <v>0.95452705797701665</v>
      </c>
      <c r="I3310" s="7">
        <v>26.267526102352289</v>
      </c>
      <c r="J3310" s="7">
        <v>8.2040500050085452</v>
      </c>
      <c r="K3310" s="7">
        <v>27.51889103911056</v>
      </c>
      <c r="L3310" s="7">
        <v>0.95452705797701665</v>
      </c>
      <c r="M3310" s="7" t="s">
        <v>684</v>
      </c>
      <c r="N3310" s="7" t="s">
        <v>725</v>
      </c>
      <c r="O3310" s="7" t="s">
        <v>686</v>
      </c>
    </row>
    <row r="3311" spans="2:15" ht="15">
      <c r="B3311" s="6" t="s">
        <v>43</v>
      </c>
      <c r="C3311" s="7" t="s">
        <v>694</v>
      </c>
      <c r="D3311" s="7" t="s">
        <v>661</v>
      </c>
      <c r="E3311" s="7">
        <v>26.143048712606472</v>
      </c>
      <c r="F3311" s="7">
        <v>8.1651723914111045</v>
      </c>
      <c r="G3311" s="7">
        <v>27.388483641325912</v>
      </c>
      <c r="H3311" s="7">
        <v>0.95452705797701665</v>
      </c>
      <c r="I3311" s="7">
        <v>26.143048712606472</v>
      </c>
      <c r="J3311" s="7">
        <v>8.1651723914111045</v>
      </c>
      <c r="K3311" s="7">
        <v>27.388483641325912</v>
      </c>
      <c r="L3311" s="7">
        <v>0.95452705797701665</v>
      </c>
      <c r="M3311" s="7" t="s">
        <v>684</v>
      </c>
      <c r="N3311" s="7" t="s">
        <v>725</v>
      </c>
      <c r="O3311" s="7" t="s">
        <v>686</v>
      </c>
    </row>
    <row r="3312" spans="2:15" ht="15">
      <c r="B3312" s="6" t="s">
        <v>43</v>
      </c>
      <c r="C3312" s="7" t="s">
        <v>695</v>
      </c>
      <c r="D3312" s="7" t="s">
        <v>661</v>
      </c>
      <c r="E3312" s="7">
        <v>26.032973123549116</v>
      </c>
      <c r="F3312" s="7">
        <v>8.1307928448394833</v>
      </c>
      <c r="G3312" s="7">
        <v>27.273164135045342</v>
      </c>
      <c r="H3312" s="7">
        <v>0.95452705797701665</v>
      </c>
      <c r="I3312" s="7">
        <v>26.032973123549116</v>
      </c>
      <c r="J3312" s="7">
        <v>8.1307928448394833</v>
      </c>
      <c r="K3312" s="7">
        <v>27.273164135045342</v>
      </c>
      <c r="L3312" s="7">
        <v>0.95452705797701665</v>
      </c>
      <c r="M3312" s="7" t="s">
        <v>684</v>
      </c>
      <c r="N3312" s="7" t="s">
        <v>725</v>
      </c>
      <c r="O3312" s="7" t="s">
        <v>686</v>
      </c>
    </row>
    <row r="3313" spans="2:15" ht="15">
      <c r="B3313" s="6" t="s">
        <v>43</v>
      </c>
      <c r="C3313" s="7" t="s">
        <v>696</v>
      </c>
      <c r="D3313" s="7" t="s">
        <v>661</v>
      </c>
      <c r="E3313" s="7">
        <v>25.926505360575625</v>
      </c>
      <c r="F3313" s="7">
        <v>8.0975401187185554</v>
      </c>
      <c r="G3313" s="7">
        <v>27.161624328935357</v>
      </c>
      <c r="H3313" s="7">
        <v>0.95452705797701665</v>
      </c>
      <c r="I3313" s="7">
        <v>25.926505360575625</v>
      </c>
      <c r="J3313" s="7">
        <v>8.0975401187185554</v>
      </c>
      <c r="K3313" s="7">
        <v>27.161624328935357</v>
      </c>
      <c r="L3313" s="7">
        <v>0.95452705797701665</v>
      </c>
      <c r="M3313" s="7" t="s">
        <v>684</v>
      </c>
      <c r="N3313" s="7" t="s">
        <v>725</v>
      </c>
      <c r="O3313" s="7" t="s">
        <v>686</v>
      </c>
    </row>
    <row r="3314" spans="2:15" ht="15">
      <c r="B3314" s="6" t="s">
        <v>43</v>
      </c>
      <c r="C3314" s="7" t="s">
        <v>697</v>
      </c>
      <c r="D3314" s="7" t="s">
        <v>661</v>
      </c>
      <c r="E3314" s="7">
        <v>25.826161661162516</v>
      </c>
      <c r="F3314" s="7">
        <v>8.0662001012207138</v>
      </c>
      <c r="G3314" s="7">
        <v>27.056500332109355</v>
      </c>
      <c r="H3314" s="7">
        <v>0.95452705797701665</v>
      </c>
      <c r="I3314" s="7">
        <v>25.826161661162516</v>
      </c>
      <c r="J3314" s="7">
        <v>8.0662001012207138</v>
      </c>
      <c r="K3314" s="7">
        <v>27.056500332109355</v>
      </c>
      <c r="L3314" s="7">
        <v>0.95452705797701665</v>
      </c>
      <c r="M3314" s="7" t="s">
        <v>684</v>
      </c>
      <c r="N3314" s="7" t="s">
        <v>725</v>
      </c>
      <c r="O3314" s="7" t="s">
        <v>686</v>
      </c>
    </row>
    <row r="3315" spans="2:15" ht="15">
      <c r="B3315" s="6" t="s">
        <v>43</v>
      </c>
      <c r="C3315" s="7" t="s">
        <v>698</v>
      </c>
      <c r="D3315" s="7" t="s">
        <v>661</v>
      </c>
      <c r="E3315" s="7">
        <v>25.731200807174268</v>
      </c>
      <c r="F3315" s="7">
        <v>8.0365412901243705</v>
      </c>
      <c r="G3315" s="7">
        <v>26.957015615364391</v>
      </c>
      <c r="H3315" s="7">
        <v>0.95452705797701665</v>
      </c>
      <c r="I3315" s="7">
        <v>25.731200807174268</v>
      </c>
      <c r="J3315" s="7">
        <v>8.0365412901243705</v>
      </c>
      <c r="K3315" s="7">
        <v>26.957015615364391</v>
      </c>
      <c r="L3315" s="7">
        <v>0.95452705797701665</v>
      </c>
      <c r="M3315" s="7" t="s">
        <v>684</v>
      </c>
      <c r="N3315" s="7" t="s">
        <v>725</v>
      </c>
      <c r="O3315" s="7" t="s">
        <v>686</v>
      </c>
    </row>
    <row r="3316" spans="2:15" ht="15">
      <c r="B3316" s="6" t="s">
        <v>43</v>
      </c>
      <c r="C3316" s="7" t="s">
        <v>699</v>
      </c>
      <c r="D3316" s="7" t="s">
        <v>661</v>
      </c>
      <c r="E3316" s="7">
        <v>25.655583174386773</v>
      </c>
      <c r="F3316" s="7">
        <v>8.012923883664703</v>
      </c>
      <c r="G3316" s="7">
        <v>26.877795616145345</v>
      </c>
      <c r="H3316" s="7">
        <v>0.95452705797701665</v>
      </c>
      <c r="I3316" s="7">
        <v>25.655583174386773</v>
      </c>
      <c r="J3316" s="7">
        <v>8.012923883664703</v>
      </c>
      <c r="K3316" s="7">
        <v>26.877795616145345</v>
      </c>
      <c r="L3316" s="7">
        <v>0.95452705797701665</v>
      </c>
      <c r="M3316" s="7" t="s">
        <v>684</v>
      </c>
      <c r="N3316" s="7" t="s">
        <v>725</v>
      </c>
      <c r="O3316" s="7" t="s">
        <v>686</v>
      </c>
    </row>
    <row r="3317" spans="2:15" ht="15">
      <c r="B3317" s="6" t="s">
        <v>43</v>
      </c>
      <c r="C3317" s="7" t="s">
        <v>700</v>
      </c>
      <c r="D3317" s="7" t="s">
        <v>661</v>
      </c>
      <c r="E3317" s="7">
        <v>25.65394250313981</v>
      </c>
      <c r="F3317" s="7">
        <v>8.0124114582120995</v>
      </c>
      <c r="G3317" s="7">
        <v>26.876076784569801</v>
      </c>
      <c r="H3317" s="7">
        <v>0.95452705797701665</v>
      </c>
      <c r="I3317" s="7">
        <v>25.65394250313981</v>
      </c>
      <c r="J3317" s="7">
        <v>8.0124114582120995</v>
      </c>
      <c r="K3317" s="7">
        <v>26.876076784569801</v>
      </c>
      <c r="L3317" s="7">
        <v>0.95452705797701665</v>
      </c>
      <c r="M3317" s="7" t="s">
        <v>684</v>
      </c>
      <c r="N3317" s="7" t="s">
        <v>725</v>
      </c>
      <c r="O3317" s="7" t="s">
        <v>686</v>
      </c>
    </row>
    <row r="3318" spans="2:15" ht="15">
      <c r="B3318" s="6" t="s">
        <v>43</v>
      </c>
      <c r="C3318" s="7" t="s">
        <v>701</v>
      </c>
      <c r="D3318" s="7" t="s">
        <v>661</v>
      </c>
      <c r="E3318" s="7">
        <v>25.652301831892846</v>
      </c>
      <c r="F3318" s="7">
        <v>8.0118990327594926</v>
      </c>
      <c r="G3318" s="7">
        <v>26.874357952994256</v>
      </c>
      <c r="H3318" s="7">
        <v>0.95452705797701665</v>
      </c>
      <c r="I3318" s="7">
        <v>25.652301831892846</v>
      </c>
      <c r="J3318" s="7">
        <v>8.0118990327594926</v>
      </c>
      <c r="K3318" s="7">
        <v>26.874357952994256</v>
      </c>
      <c r="L3318" s="7">
        <v>0.95452705797701665</v>
      </c>
      <c r="M3318" s="7" t="s">
        <v>684</v>
      </c>
      <c r="N3318" s="7" t="s">
        <v>725</v>
      </c>
      <c r="O3318" s="7" t="s">
        <v>686</v>
      </c>
    </row>
    <row r="3319" spans="2:15" ht="15">
      <c r="B3319" s="6" t="s">
        <v>622</v>
      </c>
      <c r="C3319" s="7" t="s">
        <v>683</v>
      </c>
      <c r="D3319" s="7">
        <v>5.5608057999999998</v>
      </c>
      <c r="E3319" s="7">
        <v>5.5440000999999999</v>
      </c>
      <c r="F3319" s="7">
        <v>0.43200004226114119</v>
      </c>
      <c r="G3319" s="7">
        <v>5.5608057999999998</v>
      </c>
      <c r="H3319" s="7">
        <v>0.99697783008354657</v>
      </c>
      <c r="I3319" s="7">
        <v>5.5440000999999999</v>
      </c>
      <c r="J3319" s="7">
        <v>0.43200004226114119</v>
      </c>
      <c r="K3319" s="7">
        <v>5.5608057999999998</v>
      </c>
      <c r="L3319" s="7">
        <v>0.99697783008354657</v>
      </c>
      <c r="M3319" s="7" t="s">
        <v>703</v>
      </c>
      <c r="N3319" s="7" t="s">
        <v>725</v>
      </c>
      <c r="O3319" s="7" t="s">
        <v>686</v>
      </c>
    </row>
    <row r="3320" spans="2:15" ht="15">
      <c r="B3320" s="6" t="s">
        <v>622</v>
      </c>
      <c r="C3320" s="7" t="s">
        <v>687</v>
      </c>
      <c r="D3320" s="7">
        <v>5.2416792000000001</v>
      </c>
      <c r="E3320" s="7">
        <v>5.04</v>
      </c>
      <c r="F3320" s="7">
        <v>1.4400002901779705</v>
      </c>
      <c r="G3320" s="7">
        <v>5.2416792000000001</v>
      </c>
      <c r="H3320" s="7">
        <v>0.96152393301749561</v>
      </c>
      <c r="I3320" s="7">
        <v>5.04</v>
      </c>
      <c r="J3320" s="7">
        <v>1.4400002901779705</v>
      </c>
      <c r="K3320" s="7">
        <v>5.2416792000000001</v>
      </c>
      <c r="L3320" s="7">
        <v>0.96152393301749561</v>
      </c>
      <c r="M3320" s="7" t="s">
        <v>703</v>
      </c>
      <c r="N3320" s="7" t="s">
        <v>725</v>
      </c>
      <c r="O3320" s="7" t="s">
        <v>686</v>
      </c>
    </row>
    <row r="3321" spans="2:15" ht="15">
      <c r="B3321" s="6" t="s">
        <v>622</v>
      </c>
      <c r="C3321" s="7" t="s">
        <v>688</v>
      </c>
      <c r="D3321" s="7">
        <v>5.6532612000000002</v>
      </c>
      <c r="E3321" s="7">
        <v>5.6160002000000002</v>
      </c>
      <c r="F3321" s="7">
        <v>0.6479999606677459</v>
      </c>
      <c r="G3321" s="7">
        <v>5.6532612000000002</v>
      </c>
      <c r="H3321" s="7">
        <v>0.99340893712818368</v>
      </c>
      <c r="I3321" s="7">
        <v>5.6160002000000002</v>
      </c>
      <c r="J3321" s="7">
        <v>0.6479999606677459</v>
      </c>
      <c r="K3321" s="7">
        <v>5.6532612000000002</v>
      </c>
      <c r="L3321" s="7">
        <v>0.99340893712818368</v>
      </c>
      <c r="M3321" s="7" t="s">
        <v>703</v>
      </c>
      <c r="N3321" s="7" t="s">
        <v>725</v>
      </c>
      <c r="O3321" s="7" t="s">
        <v>686</v>
      </c>
    </row>
    <row r="3322" spans="2:15" ht="15">
      <c r="B3322" s="6" t="s">
        <v>622</v>
      </c>
      <c r="C3322" s="7" t="s">
        <v>689</v>
      </c>
      <c r="D3322" s="7">
        <v>4.46</v>
      </c>
      <c r="E3322" s="7">
        <v>4.4450000000000003</v>
      </c>
      <c r="F3322" s="7">
        <v>0.36547913757148559</v>
      </c>
      <c r="G3322" s="7">
        <v>4.46</v>
      </c>
      <c r="H3322" s="7">
        <v>0.99663677130044848</v>
      </c>
      <c r="I3322" s="7">
        <v>4.4450000000000003</v>
      </c>
      <c r="J3322" s="7">
        <v>0.36547913757148559</v>
      </c>
      <c r="K3322" s="7">
        <v>4.46</v>
      </c>
      <c r="L3322" s="7">
        <v>0.99663677130044848</v>
      </c>
      <c r="M3322" s="7" t="s">
        <v>703</v>
      </c>
      <c r="N3322" s="7" t="s">
        <v>725</v>
      </c>
      <c r="O3322" s="7" t="s">
        <v>686</v>
      </c>
    </row>
    <row r="3323" spans="2:15" ht="15">
      <c r="B3323" s="6" t="s">
        <v>622</v>
      </c>
      <c r="C3323" s="7" t="s">
        <v>690</v>
      </c>
      <c r="D3323" s="7">
        <v>0.94599999999999995</v>
      </c>
      <c r="E3323" s="7">
        <v>0.93</v>
      </c>
      <c r="F3323" s="7">
        <v>0.17325126262166121</v>
      </c>
      <c r="G3323" s="7">
        <v>0.94599999999999995</v>
      </c>
      <c r="H3323" s="7">
        <v>0.98308668076109951</v>
      </c>
      <c r="I3323" s="7">
        <v>0.93</v>
      </c>
      <c r="J3323" s="7">
        <v>0.17325126262166121</v>
      </c>
      <c r="K3323" s="7">
        <v>0.94599999999999995</v>
      </c>
      <c r="L3323" s="7">
        <v>0.98308668076109951</v>
      </c>
      <c r="M3323" s="7" t="s">
        <v>703</v>
      </c>
      <c r="N3323" s="7" t="s">
        <v>725</v>
      </c>
      <c r="O3323" s="7" t="s">
        <v>686</v>
      </c>
    </row>
    <row r="3324" spans="2:15" ht="15">
      <c r="B3324" s="6" t="s">
        <v>622</v>
      </c>
      <c r="C3324" s="7" t="s">
        <v>691</v>
      </c>
      <c r="D3324" s="7">
        <v>0.91900000000000004</v>
      </c>
      <c r="E3324" s="7">
        <v>0.90600000000000003</v>
      </c>
      <c r="F3324" s="7">
        <v>0.15402921800749397</v>
      </c>
      <c r="G3324" s="7">
        <v>0.91900000000000004</v>
      </c>
      <c r="H3324" s="7">
        <v>0.98585418933623503</v>
      </c>
      <c r="I3324" s="7">
        <v>0.90600000000000003</v>
      </c>
      <c r="J3324" s="7">
        <v>0.15402921800749397</v>
      </c>
      <c r="K3324" s="7">
        <v>0.91900000000000004</v>
      </c>
      <c r="L3324" s="7">
        <v>0.98585418933623503</v>
      </c>
      <c r="M3324" s="7" t="s">
        <v>703</v>
      </c>
      <c r="N3324" s="7" t="s">
        <v>725</v>
      </c>
      <c r="O3324" s="7" t="s">
        <v>686</v>
      </c>
    </row>
    <row r="3325" spans="2:15" ht="15">
      <c r="B3325" s="6" t="s">
        <v>622</v>
      </c>
      <c r="C3325" s="7" t="s">
        <v>692</v>
      </c>
      <c r="D3325" s="7" t="s">
        <v>661</v>
      </c>
      <c r="E3325" s="7">
        <v>0.90600000000000003</v>
      </c>
      <c r="F3325" s="7">
        <v>0.1518241339805631</v>
      </c>
      <c r="G3325" s="7">
        <v>0.91863298855361597</v>
      </c>
      <c r="H3325" s="7">
        <v>0.98624805693783479</v>
      </c>
      <c r="I3325" s="7">
        <v>0.90600000000000003</v>
      </c>
      <c r="J3325" s="7">
        <v>0.1518241339805631</v>
      </c>
      <c r="K3325" s="7">
        <v>0.91863298855361597</v>
      </c>
      <c r="L3325" s="7">
        <v>0.98624805693783479</v>
      </c>
      <c r="M3325" s="7" t="s">
        <v>703</v>
      </c>
      <c r="N3325" s="7" t="s">
        <v>725</v>
      </c>
      <c r="O3325" s="7" t="s">
        <v>686</v>
      </c>
    </row>
    <row r="3326" spans="2:15" ht="15">
      <c r="B3326" s="6" t="s">
        <v>622</v>
      </c>
      <c r="C3326" s="7" t="s">
        <v>693</v>
      </c>
      <c r="D3326" s="7" t="s">
        <v>661</v>
      </c>
      <c r="E3326" s="7">
        <v>0.90600000000000003</v>
      </c>
      <c r="F3326" s="7">
        <v>0.1518241339805631</v>
      </c>
      <c r="G3326" s="7">
        <v>0.91863298855361597</v>
      </c>
      <c r="H3326" s="7">
        <v>0.98624805693783479</v>
      </c>
      <c r="I3326" s="7">
        <v>0.90600000000000003</v>
      </c>
      <c r="J3326" s="7">
        <v>0.1518241339805631</v>
      </c>
      <c r="K3326" s="7">
        <v>0.91863298855361597</v>
      </c>
      <c r="L3326" s="7">
        <v>0.98624805693783479</v>
      </c>
      <c r="M3326" s="7" t="s">
        <v>703</v>
      </c>
      <c r="N3326" s="7" t="s">
        <v>725</v>
      </c>
      <c r="O3326" s="7" t="s">
        <v>686</v>
      </c>
    </row>
    <row r="3327" spans="2:15" ht="15">
      <c r="B3327" s="6" t="s">
        <v>622</v>
      </c>
      <c r="C3327" s="7" t="s">
        <v>694</v>
      </c>
      <c r="D3327" s="7" t="s">
        <v>661</v>
      </c>
      <c r="E3327" s="7">
        <v>0.90600000000000003</v>
      </c>
      <c r="F3327" s="7">
        <v>0.1518241339805631</v>
      </c>
      <c r="G3327" s="7">
        <v>0.91863298855361597</v>
      </c>
      <c r="H3327" s="7">
        <v>0.98624805693783479</v>
      </c>
      <c r="I3327" s="7">
        <v>0.90600000000000003</v>
      </c>
      <c r="J3327" s="7">
        <v>0.1518241339805631</v>
      </c>
      <c r="K3327" s="7">
        <v>0.91863298855361597</v>
      </c>
      <c r="L3327" s="7">
        <v>0.98624805693783479</v>
      </c>
      <c r="M3327" s="7" t="s">
        <v>703</v>
      </c>
      <c r="N3327" s="7" t="s">
        <v>725</v>
      </c>
      <c r="O3327" s="7" t="s">
        <v>686</v>
      </c>
    </row>
    <row r="3328" spans="2:15" ht="15">
      <c r="B3328" s="6" t="s">
        <v>622</v>
      </c>
      <c r="C3328" s="7" t="s">
        <v>695</v>
      </c>
      <c r="D3328" s="7" t="s">
        <v>661</v>
      </c>
      <c r="E3328" s="7">
        <v>0.90600000000000003</v>
      </c>
      <c r="F3328" s="7">
        <v>0.1518241339805631</v>
      </c>
      <c r="G3328" s="7">
        <v>0.91863298855361597</v>
      </c>
      <c r="H3328" s="7">
        <v>0.98624805693783479</v>
      </c>
      <c r="I3328" s="7">
        <v>0.90600000000000003</v>
      </c>
      <c r="J3328" s="7">
        <v>0.1518241339805631</v>
      </c>
      <c r="K3328" s="7">
        <v>0.91863298855361597</v>
      </c>
      <c r="L3328" s="7">
        <v>0.98624805693783479</v>
      </c>
      <c r="M3328" s="7" t="s">
        <v>703</v>
      </c>
      <c r="N3328" s="7" t="s">
        <v>725</v>
      </c>
      <c r="O3328" s="7" t="s">
        <v>686</v>
      </c>
    </row>
    <row r="3329" spans="2:15" ht="15">
      <c r="B3329" s="6" t="s">
        <v>622</v>
      </c>
      <c r="C3329" s="7" t="s">
        <v>696</v>
      </c>
      <c r="D3329" s="7" t="s">
        <v>661</v>
      </c>
      <c r="E3329" s="7">
        <v>0.90600000000000003</v>
      </c>
      <c r="F3329" s="7">
        <v>0.1518241339805631</v>
      </c>
      <c r="G3329" s="7">
        <v>0.91863298855361597</v>
      </c>
      <c r="H3329" s="7">
        <v>0.98624805693783479</v>
      </c>
      <c r="I3329" s="7">
        <v>0.90600000000000003</v>
      </c>
      <c r="J3329" s="7">
        <v>0.1518241339805631</v>
      </c>
      <c r="K3329" s="7">
        <v>0.91863298855361597</v>
      </c>
      <c r="L3329" s="7">
        <v>0.98624805693783479</v>
      </c>
      <c r="M3329" s="7" t="s">
        <v>703</v>
      </c>
      <c r="N3329" s="7" t="s">
        <v>725</v>
      </c>
      <c r="O3329" s="7" t="s">
        <v>686</v>
      </c>
    </row>
    <row r="3330" spans="2:15" ht="15">
      <c r="B3330" s="6" t="s">
        <v>622</v>
      </c>
      <c r="C3330" s="7" t="s">
        <v>697</v>
      </c>
      <c r="D3330" s="7" t="s">
        <v>661</v>
      </c>
      <c r="E3330" s="7">
        <v>0.90600000000000003</v>
      </c>
      <c r="F3330" s="7">
        <v>0.1518241339805631</v>
      </c>
      <c r="G3330" s="7">
        <v>0.91863298855361597</v>
      </c>
      <c r="H3330" s="7">
        <v>0.98624805693783479</v>
      </c>
      <c r="I3330" s="7">
        <v>0.90600000000000003</v>
      </c>
      <c r="J3330" s="7">
        <v>0.1518241339805631</v>
      </c>
      <c r="K3330" s="7">
        <v>0.91863298855361597</v>
      </c>
      <c r="L3330" s="7">
        <v>0.98624805693783479</v>
      </c>
      <c r="M3330" s="7" t="s">
        <v>703</v>
      </c>
      <c r="N3330" s="7" t="s">
        <v>725</v>
      </c>
      <c r="O3330" s="7" t="s">
        <v>686</v>
      </c>
    </row>
    <row r="3331" spans="2:15" ht="15">
      <c r="B3331" s="6" t="s">
        <v>622</v>
      </c>
      <c r="C3331" s="7" t="s">
        <v>698</v>
      </c>
      <c r="D3331" s="7" t="s">
        <v>661</v>
      </c>
      <c r="E3331" s="7">
        <v>0.90600000000000003</v>
      </c>
      <c r="F3331" s="7">
        <v>0.1518241339805631</v>
      </c>
      <c r="G3331" s="7">
        <v>0.91863298855361597</v>
      </c>
      <c r="H3331" s="7">
        <v>0.98624805693783479</v>
      </c>
      <c r="I3331" s="7">
        <v>0.90600000000000003</v>
      </c>
      <c r="J3331" s="7">
        <v>0.1518241339805631</v>
      </c>
      <c r="K3331" s="7">
        <v>0.91863298855361597</v>
      </c>
      <c r="L3331" s="7">
        <v>0.98624805693783479</v>
      </c>
      <c r="M3331" s="7" t="s">
        <v>703</v>
      </c>
      <c r="N3331" s="7" t="s">
        <v>725</v>
      </c>
      <c r="O3331" s="7" t="s">
        <v>686</v>
      </c>
    </row>
    <row r="3332" spans="2:15" ht="15">
      <c r="B3332" s="6" t="s">
        <v>622</v>
      </c>
      <c r="C3332" s="7" t="s">
        <v>699</v>
      </c>
      <c r="D3332" s="7" t="s">
        <v>661</v>
      </c>
      <c r="E3332" s="7">
        <v>0.90600000000000003</v>
      </c>
      <c r="F3332" s="7">
        <v>0.1518241339805631</v>
      </c>
      <c r="G3332" s="7">
        <v>0.91863298855361597</v>
      </c>
      <c r="H3332" s="7">
        <v>0.98624805693783479</v>
      </c>
      <c r="I3332" s="7">
        <v>0.90600000000000003</v>
      </c>
      <c r="J3332" s="7">
        <v>0.1518241339805631</v>
      </c>
      <c r="K3332" s="7">
        <v>0.91863298855361597</v>
      </c>
      <c r="L3332" s="7">
        <v>0.98624805693783479</v>
      </c>
      <c r="M3332" s="7" t="s">
        <v>703</v>
      </c>
      <c r="N3332" s="7" t="s">
        <v>725</v>
      </c>
      <c r="O3332" s="7" t="s">
        <v>686</v>
      </c>
    </row>
    <row r="3333" spans="2:15" ht="15">
      <c r="B3333" s="6" t="s">
        <v>622</v>
      </c>
      <c r="C3333" s="7" t="s">
        <v>700</v>
      </c>
      <c r="D3333" s="7" t="s">
        <v>661</v>
      </c>
      <c r="E3333" s="7">
        <v>0.90600000000000003</v>
      </c>
      <c r="F3333" s="7">
        <v>0.1518241339805631</v>
      </c>
      <c r="G3333" s="7">
        <v>0.91863298855361597</v>
      </c>
      <c r="H3333" s="7">
        <v>0.98624805693783479</v>
      </c>
      <c r="I3333" s="7">
        <v>0.90600000000000003</v>
      </c>
      <c r="J3333" s="7">
        <v>0.1518241339805631</v>
      </c>
      <c r="K3333" s="7">
        <v>0.91863298855361597</v>
      </c>
      <c r="L3333" s="7">
        <v>0.98624805693783479</v>
      </c>
      <c r="M3333" s="7" t="s">
        <v>703</v>
      </c>
      <c r="N3333" s="7" t="s">
        <v>725</v>
      </c>
      <c r="O3333" s="7" t="s">
        <v>686</v>
      </c>
    </row>
    <row r="3334" spans="2:15" ht="15">
      <c r="B3334" s="6" t="s">
        <v>622</v>
      </c>
      <c r="C3334" s="7" t="s">
        <v>701</v>
      </c>
      <c r="D3334" s="7" t="s">
        <v>661</v>
      </c>
      <c r="E3334" s="7">
        <v>0.90600000000000003</v>
      </c>
      <c r="F3334" s="7">
        <v>0.1518241339805631</v>
      </c>
      <c r="G3334" s="7">
        <v>0.91863298855361597</v>
      </c>
      <c r="H3334" s="7">
        <v>0.98624805693783479</v>
      </c>
      <c r="I3334" s="7">
        <v>0.90600000000000003</v>
      </c>
      <c r="J3334" s="7">
        <v>0.1518241339805631</v>
      </c>
      <c r="K3334" s="7">
        <v>0.91863298855361597</v>
      </c>
      <c r="L3334" s="7">
        <v>0.98624805693783479</v>
      </c>
      <c r="M3334" s="7" t="s">
        <v>703</v>
      </c>
      <c r="N3334" s="7" t="s">
        <v>725</v>
      </c>
      <c r="O3334" s="7" t="s">
        <v>686</v>
      </c>
    </row>
    <row r="3335" spans="2:15" ht="15">
      <c r="B3335" s="6" t="s">
        <v>122</v>
      </c>
      <c r="C3335" s="7" t="s">
        <v>683</v>
      </c>
      <c r="D3335" s="7">
        <v>5.7401814</v>
      </c>
      <c r="E3335" s="7">
        <v>6.1970000000000001</v>
      </c>
      <c r="F3335" s="7">
        <v>2.3403194768452904</v>
      </c>
      <c r="G3335" s="7">
        <v>6.6241908376571859</v>
      </c>
      <c r="H3335" s="7">
        <v>0.93551048752570776</v>
      </c>
      <c r="I3335" s="7">
        <v>5.5564999999999998</v>
      </c>
      <c r="J3335" s="7">
        <v>2.0984323338858859</v>
      </c>
      <c r="K3335" s="7">
        <v>5.9395379037344114</v>
      </c>
      <c r="L3335" s="7">
        <v>0.93551048752570776</v>
      </c>
      <c r="M3335" s="7" t="s">
        <v>684</v>
      </c>
      <c r="N3335" s="7" t="s">
        <v>725</v>
      </c>
      <c r="O3335" s="7" t="s">
        <v>686</v>
      </c>
    </row>
    <row r="3336" spans="2:15" ht="15">
      <c r="B3336" s="6" t="s">
        <v>122</v>
      </c>
      <c r="C3336" s="7" t="s">
        <v>687</v>
      </c>
      <c r="D3336" s="7">
        <v>9.1353045000000002</v>
      </c>
      <c r="E3336" s="7">
        <v>7.1950000000000003</v>
      </c>
      <c r="F3336" s="7">
        <v>2.6145332127418972</v>
      </c>
      <c r="G3336" s="7">
        <v>7.6553124639383903</v>
      </c>
      <c r="H3336" s="7">
        <v>0.93987019261372184</v>
      </c>
      <c r="I3336" s="7">
        <v>6.4180999999999999</v>
      </c>
      <c r="J3336" s="7">
        <v>2.3322217668796057</v>
      </c>
      <c r="K3336" s="7">
        <v>6.8287089541074328</v>
      </c>
      <c r="L3336" s="7">
        <v>0.93987019261372184</v>
      </c>
      <c r="M3336" s="7" t="s">
        <v>684</v>
      </c>
      <c r="N3336" s="7" t="s">
        <v>725</v>
      </c>
      <c r="O3336" s="7" t="s">
        <v>686</v>
      </c>
    </row>
    <row r="3337" spans="2:15" ht="15">
      <c r="B3337" s="6" t="s">
        <v>122</v>
      </c>
      <c r="C3337" s="7" t="s">
        <v>688</v>
      </c>
      <c r="D3337" s="7">
        <v>1.5468949000000001</v>
      </c>
      <c r="E3337" s="7">
        <v>1.9910000000000003</v>
      </c>
      <c r="F3337" s="7">
        <v>0.50173170441543835</v>
      </c>
      <c r="G3337" s="7">
        <v>2.0532451639333336</v>
      </c>
      <c r="H3337" s="7">
        <v>0.96968449504875864</v>
      </c>
      <c r="I3337" s="7">
        <v>1.6027</v>
      </c>
      <c r="J3337" s="7">
        <v>0.4038801620625932</v>
      </c>
      <c r="K3337" s="7">
        <v>1.6528056374866666</v>
      </c>
      <c r="L3337" s="7">
        <v>0.96968449504875864</v>
      </c>
      <c r="M3337" s="7" t="s">
        <v>684</v>
      </c>
      <c r="N3337" s="7" t="s">
        <v>725</v>
      </c>
      <c r="O3337" s="7" t="s">
        <v>686</v>
      </c>
    </row>
    <row r="3338" spans="2:15" ht="15">
      <c r="B3338" s="6" t="s">
        <v>122</v>
      </c>
      <c r="C3338" s="7" t="s">
        <v>689</v>
      </c>
      <c r="D3338" s="7">
        <v>1.77</v>
      </c>
      <c r="E3338" s="7">
        <v>2.02</v>
      </c>
      <c r="F3338" s="7">
        <v>0.31396471371796675</v>
      </c>
      <c r="G3338" s="7">
        <v>2.0442538593481987</v>
      </c>
      <c r="H3338" s="7">
        <v>0.98813559322033906</v>
      </c>
      <c r="I3338" s="7">
        <v>1.6185</v>
      </c>
      <c r="J3338" s="7">
        <v>0.25156034116461873</v>
      </c>
      <c r="K3338" s="7">
        <v>1.6379331046312178</v>
      </c>
      <c r="L3338" s="7">
        <v>0.98813559322033906</v>
      </c>
      <c r="M3338" s="7" t="s">
        <v>684</v>
      </c>
      <c r="N3338" s="7" t="s">
        <v>725</v>
      </c>
      <c r="O3338" s="7" t="s">
        <v>686</v>
      </c>
    </row>
    <row r="3339" spans="2:15" ht="15">
      <c r="B3339" s="6" t="s">
        <v>122</v>
      </c>
      <c r="C3339" s="7" t="s">
        <v>690</v>
      </c>
      <c r="D3339" s="7">
        <v>1.6970000000000001</v>
      </c>
      <c r="E3339" s="7">
        <v>1.861</v>
      </c>
      <c r="F3339" s="7">
        <v>0.41667241114546538</v>
      </c>
      <c r="G3339" s="7">
        <v>1.9070754830917878</v>
      </c>
      <c r="H3339" s="7">
        <v>0.97583971714790796</v>
      </c>
      <c r="I3339" s="7">
        <v>1.429</v>
      </c>
      <c r="J3339" s="7">
        <v>0.31994888529117116</v>
      </c>
      <c r="K3339" s="7">
        <v>1.4643798309178746</v>
      </c>
      <c r="L3339" s="7">
        <v>0.97583971714790796</v>
      </c>
      <c r="M3339" s="7" t="s">
        <v>684</v>
      </c>
      <c r="N3339" s="7" t="s">
        <v>725</v>
      </c>
      <c r="O3339" s="7" t="s">
        <v>686</v>
      </c>
    </row>
    <row r="3340" spans="2:15" ht="15">
      <c r="B3340" s="6" t="s">
        <v>122</v>
      </c>
      <c r="C3340" s="7" t="s">
        <v>691</v>
      </c>
      <c r="D3340" s="7">
        <v>2.4620000000000002</v>
      </c>
      <c r="E3340" s="7">
        <v>2.0960000000000001</v>
      </c>
      <c r="F3340" s="7">
        <v>0.30705067661690361</v>
      </c>
      <c r="G3340" s="7">
        <v>2.1183711001642038</v>
      </c>
      <c r="H3340" s="7">
        <v>0.98943948009748162</v>
      </c>
      <c r="I3340" s="7">
        <v>1.716</v>
      </c>
      <c r="J3340" s="7">
        <v>0.2513830921157495</v>
      </c>
      <c r="K3340" s="7">
        <v>1.7343152709359608</v>
      </c>
      <c r="L3340" s="7">
        <v>0.98943948009748162</v>
      </c>
      <c r="M3340" s="7" t="s">
        <v>684</v>
      </c>
      <c r="N3340" s="7" t="s">
        <v>725</v>
      </c>
      <c r="O3340" s="7" t="s">
        <v>686</v>
      </c>
    </row>
    <row r="3341" spans="2:15" ht="15">
      <c r="B3341" s="6" t="s">
        <v>122</v>
      </c>
      <c r="C3341" s="7" t="s">
        <v>692</v>
      </c>
      <c r="D3341" s="7" t="s">
        <v>661</v>
      </c>
      <c r="E3341" s="7">
        <v>2.0823245949216407</v>
      </c>
      <c r="F3341" s="7">
        <v>0.39314787828986697</v>
      </c>
      <c r="G3341" s="7">
        <v>2.1191132515322062</v>
      </c>
      <c r="H3341" s="7">
        <v>0.98263959862269479</v>
      </c>
      <c r="I3341" s="7">
        <v>1.7023245949216406</v>
      </c>
      <c r="J3341" s="7">
        <v>0.32140296680272595</v>
      </c>
      <c r="K3341" s="7">
        <v>1.7323997499263044</v>
      </c>
      <c r="L3341" s="7">
        <v>0.98263959862269479</v>
      </c>
      <c r="M3341" s="7" t="s">
        <v>684</v>
      </c>
      <c r="N3341" s="7" t="s">
        <v>725</v>
      </c>
      <c r="O3341" s="7" t="s">
        <v>686</v>
      </c>
    </row>
    <row r="3342" spans="2:15" ht="15">
      <c r="B3342" s="6" t="s">
        <v>122</v>
      </c>
      <c r="C3342" s="7" t="s">
        <v>693</v>
      </c>
      <c r="D3342" s="7" t="s">
        <v>661</v>
      </c>
      <c r="E3342" s="7">
        <v>2.0679007685106288</v>
      </c>
      <c r="F3342" s="7">
        <v>0.39042462526575072</v>
      </c>
      <c r="G3342" s="7">
        <v>2.1044345978007373</v>
      </c>
      <c r="H3342" s="7">
        <v>0.98263959862269479</v>
      </c>
      <c r="I3342" s="7">
        <v>1.6879007685106284</v>
      </c>
      <c r="J3342" s="7">
        <v>0.3186797137786111</v>
      </c>
      <c r="K3342" s="7">
        <v>1.7177210961948355</v>
      </c>
      <c r="L3342" s="7">
        <v>0.98263959862269479</v>
      </c>
      <c r="M3342" s="7" t="s">
        <v>684</v>
      </c>
      <c r="N3342" s="7" t="s">
        <v>725</v>
      </c>
      <c r="O3342" s="7" t="s">
        <v>686</v>
      </c>
    </row>
    <row r="3343" spans="2:15" ht="15">
      <c r="B3343" s="6" t="s">
        <v>122</v>
      </c>
      <c r="C3343" s="7" t="s">
        <v>694</v>
      </c>
      <c r="D3343" s="7" t="s">
        <v>661</v>
      </c>
      <c r="E3343" s="7">
        <v>2.0522159502301847</v>
      </c>
      <c r="F3343" s="7">
        <v>0.38746329395200857</v>
      </c>
      <c r="G3343" s="7">
        <v>2.0884726741184143</v>
      </c>
      <c r="H3343" s="7">
        <v>0.98263959862269479</v>
      </c>
      <c r="I3343" s="7">
        <v>1.6722159502301845</v>
      </c>
      <c r="J3343" s="7">
        <v>0.31571838246486744</v>
      </c>
      <c r="K3343" s="7">
        <v>1.7017591725125125</v>
      </c>
      <c r="L3343" s="7">
        <v>0.98263959862269479</v>
      </c>
      <c r="M3343" s="7" t="s">
        <v>684</v>
      </c>
      <c r="N3343" s="7" t="s">
        <v>725</v>
      </c>
      <c r="O3343" s="7" t="s">
        <v>686</v>
      </c>
    </row>
    <row r="3344" spans="2:15" ht="15">
      <c r="B3344" s="6" t="s">
        <v>122</v>
      </c>
      <c r="C3344" s="7" t="s">
        <v>695</v>
      </c>
      <c r="D3344" s="7" t="s">
        <v>661</v>
      </c>
      <c r="E3344" s="7">
        <v>2.0377290877876071</v>
      </c>
      <c r="F3344" s="7">
        <v>0.38472813957393176</v>
      </c>
      <c r="G3344" s="7">
        <v>2.0737298706909084</v>
      </c>
      <c r="H3344" s="7">
        <v>0.98263959862269479</v>
      </c>
      <c r="I3344" s="7">
        <v>1.6577290877876072</v>
      </c>
      <c r="J3344" s="7">
        <v>0.31298322808679152</v>
      </c>
      <c r="K3344" s="7">
        <v>1.6870163690850071</v>
      </c>
      <c r="L3344" s="7">
        <v>0.98263959862269479</v>
      </c>
      <c r="M3344" s="7" t="s">
        <v>684</v>
      </c>
      <c r="N3344" s="7" t="s">
        <v>725</v>
      </c>
      <c r="O3344" s="7" t="s">
        <v>686</v>
      </c>
    </row>
    <row r="3345" spans="2:15" ht="15">
      <c r="B3345" s="6" t="s">
        <v>122</v>
      </c>
      <c r="C3345" s="7" t="s">
        <v>696</v>
      </c>
      <c r="D3345" s="7" t="s">
        <v>661</v>
      </c>
      <c r="E3345" s="7">
        <v>2.0230722654381696</v>
      </c>
      <c r="F3345" s="7">
        <v>0.38196089635776559</v>
      </c>
      <c r="G3345" s="7">
        <v>2.0588141046562596</v>
      </c>
      <c r="H3345" s="7">
        <v>0.98263959862269479</v>
      </c>
      <c r="I3345" s="7">
        <v>1.6430722654381695</v>
      </c>
      <c r="J3345" s="7">
        <v>0.31021598487062402</v>
      </c>
      <c r="K3345" s="7">
        <v>1.6721006030503578</v>
      </c>
      <c r="L3345" s="7">
        <v>0.98263959862269479</v>
      </c>
      <c r="M3345" s="7" t="s">
        <v>684</v>
      </c>
      <c r="N3345" s="7" t="s">
        <v>725</v>
      </c>
      <c r="O3345" s="7" t="s">
        <v>686</v>
      </c>
    </row>
    <row r="3346" spans="2:15" ht="15">
      <c r="B3346" s="6" t="s">
        <v>122</v>
      </c>
      <c r="C3346" s="7" t="s">
        <v>697</v>
      </c>
      <c r="D3346" s="7" t="s">
        <v>661</v>
      </c>
      <c r="E3346" s="7">
        <v>2.0090277791911002</v>
      </c>
      <c r="F3346" s="7">
        <v>0.37930926366650652</v>
      </c>
      <c r="G3346" s="7">
        <v>2.0445214929329434</v>
      </c>
      <c r="H3346" s="7">
        <v>0.98263959862269479</v>
      </c>
      <c r="I3346" s="7">
        <v>1.6290277791911001</v>
      </c>
      <c r="J3346" s="7">
        <v>0.30756435217936573</v>
      </c>
      <c r="K3346" s="7">
        <v>1.6578079913270416</v>
      </c>
      <c r="L3346" s="7">
        <v>0.98263959862269479</v>
      </c>
      <c r="M3346" s="7" t="s">
        <v>684</v>
      </c>
      <c r="N3346" s="7" t="s">
        <v>725</v>
      </c>
      <c r="O3346" s="7" t="s">
        <v>686</v>
      </c>
    </row>
    <row r="3347" spans="2:15" ht="15">
      <c r="B3347" s="6" t="s">
        <v>122</v>
      </c>
      <c r="C3347" s="7" t="s">
        <v>698</v>
      </c>
      <c r="D3347" s="7" t="s">
        <v>661</v>
      </c>
      <c r="E3347" s="7">
        <v>1.9958481836004585</v>
      </c>
      <c r="F3347" s="7">
        <v>0.37682092440575216</v>
      </c>
      <c r="G3347" s="7">
        <v>2.0311090519839783</v>
      </c>
      <c r="H3347" s="7">
        <v>0.98263959862269479</v>
      </c>
      <c r="I3347" s="7">
        <v>1.6158481836004586</v>
      </c>
      <c r="J3347" s="7">
        <v>0.30507601291861086</v>
      </c>
      <c r="K3347" s="7">
        <v>1.6443955503780767</v>
      </c>
      <c r="L3347" s="7">
        <v>0.98263959862269479</v>
      </c>
      <c r="M3347" s="7" t="s">
        <v>684</v>
      </c>
      <c r="N3347" s="7" t="s">
        <v>725</v>
      </c>
      <c r="O3347" s="7" t="s">
        <v>686</v>
      </c>
    </row>
    <row r="3348" spans="2:15" ht="15">
      <c r="B3348" s="6" t="s">
        <v>122</v>
      </c>
      <c r="C3348" s="7" t="s">
        <v>699</v>
      </c>
      <c r="D3348" s="7" t="s">
        <v>661</v>
      </c>
      <c r="E3348" s="7">
        <v>1.9840152867936975</v>
      </c>
      <c r="F3348" s="7">
        <v>0.37458684510565327</v>
      </c>
      <c r="G3348" s="7">
        <v>2.0190671020937576</v>
      </c>
      <c r="H3348" s="7">
        <v>0.98263959862269479</v>
      </c>
      <c r="I3348" s="7">
        <v>1.6040152867936974</v>
      </c>
      <c r="J3348" s="7">
        <v>0.30284193361851175</v>
      </c>
      <c r="K3348" s="7">
        <v>1.6323536004878558</v>
      </c>
      <c r="L3348" s="7">
        <v>0.98263959862269479</v>
      </c>
      <c r="M3348" s="7" t="s">
        <v>684</v>
      </c>
      <c r="N3348" s="7" t="s">
        <v>725</v>
      </c>
      <c r="O3348" s="7" t="s">
        <v>686</v>
      </c>
    </row>
    <row r="3349" spans="2:15" ht="15">
      <c r="B3349" s="6" t="s">
        <v>122</v>
      </c>
      <c r="C3349" s="7" t="s">
        <v>700</v>
      </c>
      <c r="D3349" s="7" t="s">
        <v>661</v>
      </c>
      <c r="E3349" s="7">
        <v>1.9789755408518506</v>
      </c>
      <c r="F3349" s="7">
        <v>0.37363532898324286</v>
      </c>
      <c r="G3349" s="7">
        <v>2.0139383184085582</v>
      </c>
      <c r="H3349" s="7">
        <v>0.98263959862269479</v>
      </c>
      <c r="I3349" s="7">
        <v>1.5989755408518505</v>
      </c>
      <c r="J3349" s="7">
        <v>0.30189041749610207</v>
      </c>
      <c r="K3349" s="7">
        <v>1.6272248168026564</v>
      </c>
      <c r="L3349" s="7">
        <v>0.98263959862269479</v>
      </c>
      <c r="M3349" s="7" t="s">
        <v>684</v>
      </c>
      <c r="N3349" s="7" t="s">
        <v>725</v>
      </c>
      <c r="O3349" s="7" t="s">
        <v>686</v>
      </c>
    </row>
    <row r="3350" spans="2:15" ht="15">
      <c r="B3350" s="6" t="s">
        <v>122</v>
      </c>
      <c r="C3350" s="7" t="s">
        <v>701</v>
      </c>
      <c r="D3350" s="7" t="s">
        <v>661</v>
      </c>
      <c r="E3350" s="7">
        <v>1.9739357949100036</v>
      </c>
      <c r="F3350" s="7">
        <v>0.37268381286083391</v>
      </c>
      <c r="G3350" s="7">
        <v>2.0088095347233588</v>
      </c>
      <c r="H3350" s="7">
        <v>0.98263959862269479</v>
      </c>
      <c r="I3350" s="7">
        <v>1.5939357949100035</v>
      </c>
      <c r="J3350" s="7">
        <v>0.30093890137369422</v>
      </c>
      <c r="K3350" s="7">
        <v>1.6220960331174572</v>
      </c>
      <c r="L3350" s="7">
        <v>0.98263959862269479</v>
      </c>
      <c r="M3350" s="7" t="s">
        <v>684</v>
      </c>
      <c r="N3350" s="7" t="s">
        <v>725</v>
      </c>
      <c r="O3350" s="7" t="s">
        <v>686</v>
      </c>
    </row>
    <row r="3351" spans="2:15" ht="15">
      <c r="B3351" s="6" t="s">
        <v>161</v>
      </c>
      <c r="C3351" s="7" t="s">
        <v>683</v>
      </c>
      <c r="D3351" s="7" t="s">
        <v>661</v>
      </c>
      <c r="E3351" s="7" t="s">
        <v>661</v>
      </c>
      <c r="F3351" s="7" t="s">
        <v>661</v>
      </c>
      <c r="G3351" s="7" t="s">
        <v>661</v>
      </c>
      <c r="H3351" s="7" t="s">
        <v>661</v>
      </c>
      <c r="I3351" s="7" t="s">
        <v>661</v>
      </c>
      <c r="J3351" s="7" t="s">
        <v>661</v>
      </c>
      <c r="K3351" s="7" t="s">
        <v>661</v>
      </c>
      <c r="L3351" s="7" t="s">
        <v>661</v>
      </c>
      <c r="M3351" s="7" t="s">
        <v>684</v>
      </c>
      <c r="N3351" s="7" t="s">
        <v>725</v>
      </c>
      <c r="O3351" s="7" t="s">
        <v>686</v>
      </c>
    </row>
    <row r="3352" spans="2:15" ht="15">
      <c r="B3352" s="6" t="s">
        <v>161</v>
      </c>
      <c r="C3352" s="7" t="s">
        <v>687</v>
      </c>
      <c r="D3352" s="7" t="s">
        <v>661</v>
      </c>
      <c r="E3352" s="7" t="s">
        <v>661</v>
      </c>
      <c r="F3352" s="7" t="s">
        <v>661</v>
      </c>
      <c r="G3352" s="7" t="s">
        <v>661</v>
      </c>
      <c r="H3352" s="7" t="s">
        <v>661</v>
      </c>
      <c r="I3352" s="7" t="s">
        <v>661</v>
      </c>
      <c r="J3352" s="7" t="s">
        <v>661</v>
      </c>
      <c r="K3352" s="7" t="s">
        <v>661</v>
      </c>
      <c r="L3352" s="7" t="s">
        <v>661</v>
      </c>
      <c r="M3352" s="7" t="s">
        <v>684</v>
      </c>
      <c r="N3352" s="7" t="s">
        <v>725</v>
      </c>
      <c r="O3352" s="7" t="s">
        <v>686</v>
      </c>
    </row>
    <row r="3353" spans="2:15" ht="15">
      <c r="B3353" s="6" t="s">
        <v>161</v>
      </c>
      <c r="C3353" s="7" t="s">
        <v>688</v>
      </c>
      <c r="D3353" s="7">
        <v>6.1462599999999998</v>
      </c>
      <c r="E3353" s="7">
        <v>5.78</v>
      </c>
      <c r="F3353" s="7">
        <v>2.0900028678449214</v>
      </c>
      <c r="G3353" s="7">
        <v>6.1462599999999998</v>
      </c>
      <c r="H3353" s="7">
        <v>0.94040928955169489</v>
      </c>
      <c r="I3353" s="7">
        <v>5.78</v>
      </c>
      <c r="J3353" s="7">
        <v>2.0900028678449214</v>
      </c>
      <c r="K3353" s="7">
        <v>6.1462599999999998</v>
      </c>
      <c r="L3353" s="7">
        <v>0.94040928955169489</v>
      </c>
      <c r="M3353" s="7" t="s">
        <v>684</v>
      </c>
      <c r="N3353" s="7" t="s">
        <v>725</v>
      </c>
      <c r="O3353" s="7" t="s">
        <v>686</v>
      </c>
    </row>
    <row r="3354" spans="2:15" ht="15">
      <c r="B3354" s="6" t="s">
        <v>161</v>
      </c>
      <c r="C3354" s="7" t="s">
        <v>689</v>
      </c>
      <c r="D3354" s="7">
        <v>5</v>
      </c>
      <c r="E3354" s="7">
        <v>5</v>
      </c>
      <c r="F3354" s="7" t="s">
        <v>661</v>
      </c>
      <c r="G3354" s="7">
        <v>5</v>
      </c>
      <c r="H3354" s="7">
        <v>1</v>
      </c>
      <c r="I3354" s="7">
        <v>5</v>
      </c>
      <c r="J3354" s="7" t="s">
        <v>661</v>
      </c>
      <c r="K3354" s="7">
        <v>5</v>
      </c>
      <c r="L3354" s="7">
        <v>1</v>
      </c>
      <c r="M3354" s="7" t="s">
        <v>684</v>
      </c>
      <c r="N3354" s="7" t="s">
        <v>725</v>
      </c>
      <c r="O3354" s="7" t="s">
        <v>686</v>
      </c>
    </row>
    <row r="3355" spans="2:15" ht="15">
      <c r="B3355" s="6" t="s">
        <v>161</v>
      </c>
      <c r="C3355" s="7" t="s">
        <v>690</v>
      </c>
      <c r="D3355" s="7">
        <v>7.4029999999999996</v>
      </c>
      <c r="E3355" s="7">
        <v>7.04</v>
      </c>
      <c r="F3355" s="7">
        <v>2.2897181049203401</v>
      </c>
      <c r="G3355" s="7">
        <v>7.4029999999999996</v>
      </c>
      <c r="H3355" s="7">
        <v>0.95096582466567614</v>
      </c>
      <c r="I3355" s="7">
        <v>7.04</v>
      </c>
      <c r="J3355" s="7">
        <v>2.2897181049203401</v>
      </c>
      <c r="K3355" s="7">
        <v>7.4029999999999996</v>
      </c>
      <c r="L3355" s="7">
        <v>0.95096582466567614</v>
      </c>
      <c r="M3355" s="7" t="s">
        <v>684</v>
      </c>
      <c r="N3355" s="7" t="s">
        <v>725</v>
      </c>
      <c r="O3355" s="7" t="s">
        <v>686</v>
      </c>
    </row>
    <row r="3356" spans="2:15" ht="15">
      <c r="B3356" s="6" t="s">
        <v>161</v>
      </c>
      <c r="C3356" s="7" t="s">
        <v>691</v>
      </c>
      <c r="D3356" s="7">
        <v>8.6969999999999992</v>
      </c>
      <c r="E3356" s="7">
        <v>8.33</v>
      </c>
      <c r="F3356" s="7">
        <v>2.4997817904769173</v>
      </c>
      <c r="G3356" s="7">
        <v>8.6969999999999992</v>
      </c>
      <c r="H3356" s="7">
        <v>0.95780154076118207</v>
      </c>
      <c r="I3356" s="7">
        <v>8.33</v>
      </c>
      <c r="J3356" s="7">
        <v>2.4997817904769173</v>
      </c>
      <c r="K3356" s="7">
        <v>8.6969999999999992</v>
      </c>
      <c r="L3356" s="7">
        <v>0.95780154076118207</v>
      </c>
      <c r="M3356" s="7" t="s">
        <v>684</v>
      </c>
      <c r="N3356" s="7" t="s">
        <v>725</v>
      </c>
      <c r="O3356" s="7" t="s">
        <v>686</v>
      </c>
    </row>
    <row r="3357" spans="2:15" ht="15">
      <c r="B3357" s="6" t="s">
        <v>161</v>
      </c>
      <c r="C3357" s="7" t="s">
        <v>692</v>
      </c>
      <c r="D3357" s="7" t="s">
        <v>661</v>
      </c>
      <c r="E3357" s="7">
        <v>8.283963201411817</v>
      </c>
      <c r="F3357" s="7">
        <v>2.5916728545179533</v>
      </c>
      <c r="G3357" s="7">
        <v>8.6799086692885403</v>
      </c>
      <c r="H3357" s="7">
        <v>0.9543836827134291</v>
      </c>
      <c r="I3357" s="7">
        <v>8.283963201411817</v>
      </c>
      <c r="J3357" s="7">
        <v>2.5916728545179533</v>
      </c>
      <c r="K3357" s="7">
        <v>8.6799086692885403</v>
      </c>
      <c r="L3357" s="7">
        <v>0.9543836827134291</v>
      </c>
      <c r="M3357" s="7" t="s">
        <v>684</v>
      </c>
      <c r="N3357" s="7" t="s">
        <v>725</v>
      </c>
      <c r="O3357" s="7" t="s">
        <v>686</v>
      </c>
    </row>
    <row r="3358" spans="2:15" ht="15">
      <c r="B3358" s="6" t="s">
        <v>161</v>
      </c>
      <c r="C3358" s="7" t="s">
        <v>693</v>
      </c>
      <c r="D3358" s="7" t="s">
        <v>661</v>
      </c>
      <c r="E3358" s="7">
        <v>8.2351666326488679</v>
      </c>
      <c r="F3358" s="7">
        <v>2.5764066420080969</v>
      </c>
      <c r="G3358" s="7">
        <v>8.6287797893141729</v>
      </c>
      <c r="H3358" s="7">
        <v>0.9543836827134291</v>
      </c>
      <c r="I3358" s="7">
        <v>8.2351666326488679</v>
      </c>
      <c r="J3358" s="7">
        <v>2.5764066420080969</v>
      </c>
      <c r="K3358" s="7">
        <v>8.6287797893141729</v>
      </c>
      <c r="L3358" s="7">
        <v>0.9543836827134291</v>
      </c>
      <c r="M3358" s="7" t="s">
        <v>684</v>
      </c>
      <c r="N3358" s="7" t="s">
        <v>725</v>
      </c>
      <c r="O3358" s="7" t="s">
        <v>686</v>
      </c>
    </row>
    <row r="3359" spans="2:15" ht="15">
      <c r="B3359" s="6" t="s">
        <v>161</v>
      </c>
      <c r="C3359" s="7" t="s">
        <v>694</v>
      </c>
      <c r="D3359" s="7" t="s">
        <v>661</v>
      </c>
      <c r="E3359" s="7">
        <v>8.181741381211447</v>
      </c>
      <c r="F3359" s="7">
        <v>2.5596923265856781</v>
      </c>
      <c r="G3359" s="7">
        <v>8.5728009912635557</v>
      </c>
      <c r="H3359" s="7">
        <v>0.9543836827134291</v>
      </c>
      <c r="I3359" s="7">
        <v>8.181741381211447</v>
      </c>
      <c r="J3359" s="7">
        <v>2.5596923265856781</v>
      </c>
      <c r="K3359" s="7">
        <v>8.5728009912635557</v>
      </c>
      <c r="L3359" s="7">
        <v>0.9543836827134291</v>
      </c>
      <c r="M3359" s="7" t="s">
        <v>684</v>
      </c>
      <c r="N3359" s="7" t="s">
        <v>725</v>
      </c>
      <c r="O3359" s="7" t="s">
        <v>686</v>
      </c>
    </row>
    <row r="3360" spans="2:15" ht="15">
      <c r="B3360" s="6" t="s">
        <v>161</v>
      </c>
      <c r="C3360" s="7" t="s">
        <v>695</v>
      </c>
      <c r="D3360" s="7" t="s">
        <v>661</v>
      </c>
      <c r="E3360" s="7">
        <v>8.1319408892604095</v>
      </c>
      <c r="F3360" s="7">
        <v>2.5441120324688327</v>
      </c>
      <c r="G3360" s="7">
        <v>8.520620203962741</v>
      </c>
      <c r="H3360" s="7">
        <v>0.9543836827134291</v>
      </c>
      <c r="I3360" s="7">
        <v>8.1319408892604095</v>
      </c>
      <c r="J3360" s="7">
        <v>2.5441120324688327</v>
      </c>
      <c r="K3360" s="7">
        <v>8.520620203962741</v>
      </c>
      <c r="L3360" s="7">
        <v>0.9543836827134291</v>
      </c>
      <c r="M3360" s="7" t="s">
        <v>684</v>
      </c>
      <c r="N3360" s="7" t="s">
        <v>725</v>
      </c>
      <c r="O3360" s="7" t="s">
        <v>686</v>
      </c>
    </row>
    <row r="3361" spans="2:15" ht="15">
      <c r="B3361" s="6" t="s">
        <v>161</v>
      </c>
      <c r="C3361" s="7" t="s">
        <v>696</v>
      </c>
      <c r="D3361" s="7" t="s">
        <v>661</v>
      </c>
      <c r="E3361" s="7">
        <v>8.0811012600936625</v>
      </c>
      <c r="F3361" s="7">
        <v>2.5282066398878036</v>
      </c>
      <c r="G3361" s="7">
        <v>8.4673506121962472</v>
      </c>
      <c r="H3361" s="7">
        <v>0.9543836827134291</v>
      </c>
      <c r="I3361" s="7">
        <v>8.0811012600936625</v>
      </c>
      <c r="J3361" s="7">
        <v>2.5282066398878036</v>
      </c>
      <c r="K3361" s="7">
        <v>8.4673506121962472</v>
      </c>
      <c r="L3361" s="7">
        <v>0.9543836827134291</v>
      </c>
      <c r="M3361" s="7" t="s">
        <v>684</v>
      </c>
      <c r="N3361" s="7" t="s">
        <v>725</v>
      </c>
      <c r="O3361" s="7" t="s">
        <v>686</v>
      </c>
    </row>
    <row r="3362" spans="2:15" ht="15">
      <c r="B3362" s="6" t="s">
        <v>161</v>
      </c>
      <c r="C3362" s="7" t="s">
        <v>697</v>
      </c>
      <c r="D3362" s="7" t="s">
        <v>661</v>
      </c>
      <c r="E3362" s="7">
        <v>8.03223047595041</v>
      </c>
      <c r="F3362" s="7">
        <v>2.5129172087829565</v>
      </c>
      <c r="G3362" s="7">
        <v>8.4161439695970071</v>
      </c>
      <c r="H3362" s="7">
        <v>0.9543836827134291</v>
      </c>
      <c r="I3362" s="7">
        <v>8.03223047595041</v>
      </c>
      <c r="J3362" s="7">
        <v>2.5129172087829565</v>
      </c>
      <c r="K3362" s="7">
        <v>8.4161439695970071</v>
      </c>
      <c r="L3362" s="7">
        <v>0.9543836827134291</v>
      </c>
      <c r="M3362" s="7" t="s">
        <v>684</v>
      </c>
      <c r="N3362" s="7" t="s">
        <v>725</v>
      </c>
      <c r="O3362" s="7" t="s">
        <v>686</v>
      </c>
    </row>
    <row r="3363" spans="2:15" ht="15">
      <c r="B3363" s="6" t="s">
        <v>161</v>
      </c>
      <c r="C3363" s="7" t="s">
        <v>698</v>
      </c>
      <c r="D3363" s="7" t="s">
        <v>661</v>
      </c>
      <c r="E3363" s="7">
        <v>7.9864437923995482</v>
      </c>
      <c r="F3363" s="7">
        <v>2.4985926515665553</v>
      </c>
      <c r="G3363" s="7">
        <v>8.3681688371841343</v>
      </c>
      <c r="H3363" s="7">
        <v>0.9543836827134291</v>
      </c>
      <c r="I3363" s="7">
        <v>7.9864437923995482</v>
      </c>
      <c r="J3363" s="7">
        <v>2.4985926515665553</v>
      </c>
      <c r="K3363" s="7">
        <v>8.3681688371841343</v>
      </c>
      <c r="L3363" s="7">
        <v>0.9543836827134291</v>
      </c>
      <c r="M3363" s="7" t="s">
        <v>684</v>
      </c>
      <c r="N3363" s="7" t="s">
        <v>725</v>
      </c>
      <c r="O3363" s="7" t="s">
        <v>686</v>
      </c>
    </row>
    <row r="3364" spans="2:15" ht="15">
      <c r="B3364" s="6" t="s">
        <v>161</v>
      </c>
      <c r="C3364" s="7" t="s">
        <v>699</v>
      </c>
      <c r="D3364" s="7" t="s">
        <v>661</v>
      </c>
      <c r="E3364" s="7">
        <v>7.9444413523464767</v>
      </c>
      <c r="F3364" s="7">
        <v>2.4854520109018914</v>
      </c>
      <c r="G3364" s="7">
        <v>8.3241588223296752</v>
      </c>
      <c r="H3364" s="7">
        <v>0.9543836827134291</v>
      </c>
      <c r="I3364" s="7">
        <v>7.9444413523464767</v>
      </c>
      <c r="J3364" s="7">
        <v>2.4854520109018914</v>
      </c>
      <c r="K3364" s="7">
        <v>8.3241588223296752</v>
      </c>
      <c r="L3364" s="7">
        <v>0.9543836827134291</v>
      </c>
      <c r="M3364" s="7" t="s">
        <v>684</v>
      </c>
      <c r="N3364" s="7" t="s">
        <v>725</v>
      </c>
      <c r="O3364" s="7" t="s">
        <v>686</v>
      </c>
    </row>
    <row r="3365" spans="2:15" ht="15">
      <c r="B3365" s="6" t="s">
        <v>161</v>
      </c>
      <c r="C3365" s="7" t="s">
        <v>700</v>
      </c>
      <c r="D3365" s="7" t="s">
        <v>661</v>
      </c>
      <c r="E3365" s="7">
        <v>7.9237275387115567</v>
      </c>
      <c r="F3365" s="7">
        <v>2.4789716068723311</v>
      </c>
      <c r="G3365" s="7">
        <v>8.3024549583490721</v>
      </c>
      <c r="H3365" s="7">
        <v>0.9543836827134291</v>
      </c>
      <c r="I3365" s="7">
        <v>7.9237275387115567</v>
      </c>
      <c r="J3365" s="7">
        <v>2.4789716068723311</v>
      </c>
      <c r="K3365" s="7">
        <v>8.3024549583490721</v>
      </c>
      <c r="L3365" s="7">
        <v>0.9543836827134291</v>
      </c>
      <c r="M3365" s="7" t="s">
        <v>684</v>
      </c>
      <c r="N3365" s="7" t="s">
        <v>725</v>
      </c>
      <c r="O3365" s="7" t="s">
        <v>686</v>
      </c>
    </row>
    <row r="3366" spans="2:15" ht="15">
      <c r="B3366" s="6" t="s">
        <v>161</v>
      </c>
      <c r="C3366" s="7" t="s">
        <v>701</v>
      </c>
      <c r="D3366" s="7" t="s">
        <v>661</v>
      </c>
      <c r="E3366" s="7">
        <v>7.9030137250766392</v>
      </c>
      <c r="F3366" s="7">
        <v>2.4724912028427708</v>
      </c>
      <c r="G3366" s="7">
        <v>8.2807510943684708</v>
      </c>
      <c r="H3366" s="7">
        <v>0.9543836827134291</v>
      </c>
      <c r="I3366" s="7">
        <v>7.9030137250766392</v>
      </c>
      <c r="J3366" s="7">
        <v>2.4724912028427708</v>
      </c>
      <c r="K3366" s="7">
        <v>8.2807510943684708</v>
      </c>
      <c r="L3366" s="7">
        <v>0.9543836827134291</v>
      </c>
      <c r="M3366" s="7" t="s">
        <v>684</v>
      </c>
      <c r="N3366" s="7" t="s">
        <v>725</v>
      </c>
      <c r="O3366" s="7" t="s">
        <v>686</v>
      </c>
    </row>
    <row r="3367" spans="2:15" ht="15">
      <c r="B3367" s="6" t="s">
        <v>181</v>
      </c>
      <c r="C3367" s="7" t="s">
        <v>683</v>
      </c>
      <c r="D3367" s="7">
        <v>1.7481624</v>
      </c>
      <c r="E3367" s="7">
        <v>1.3968</v>
      </c>
      <c r="F3367" s="7">
        <v>1.0512000460301361</v>
      </c>
      <c r="G3367" s="7">
        <v>1.7481624</v>
      </c>
      <c r="H3367" s="7">
        <v>0.79901043518611314</v>
      </c>
      <c r="I3367" s="7">
        <v>1.3968</v>
      </c>
      <c r="J3367" s="7">
        <v>1.0512000460301361</v>
      </c>
      <c r="K3367" s="7">
        <v>1.7481624</v>
      </c>
      <c r="L3367" s="7">
        <v>0.79901043518611314</v>
      </c>
      <c r="M3367" s="7" t="s">
        <v>684</v>
      </c>
      <c r="N3367" s="7" t="s">
        <v>725</v>
      </c>
      <c r="O3367" s="7" t="s">
        <v>686</v>
      </c>
    </row>
    <row r="3368" spans="2:15" ht="15">
      <c r="B3368" s="6" t="s">
        <v>181</v>
      </c>
      <c r="C3368" s="7" t="s">
        <v>687</v>
      </c>
      <c r="D3368" s="7">
        <v>1.3048099</v>
      </c>
      <c r="E3368" s="7">
        <v>1.3031999999999999</v>
      </c>
      <c r="F3368" s="7">
        <v>6.4796875989588484E-2</v>
      </c>
      <c r="G3368" s="7">
        <v>1.3048099</v>
      </c>
      <c r="H3368" s="7">
        <v>0.99876618042214427</v>
      </c>
      <c r="I3368" s="7">
        <v>1.3031999999999999</v>
      </c>
      <c r="J3368" s="7">
        <v>6.4796875989588484E-2</v>
      </c>
      <c r="K3368" s="7">
        <v>1.3048099</v>
      </c>
      <c r="L3368" s="7">
        <v>0.99876618042214427</v>
      </c>
      <c r="M3368" s="7" t="s">
        <v>684</v>
      </c>
      <c r="N3368" s="7" t="s">
        <v>725</v>
      </c>
      <c r="O3368" s="7" t="s">
        <v>686</v>
      </c>
    </row>
    <row r="3369" spans="2:15" ht="15">
      <c r="B3369" s="6" t="s">
        <v>181</v>
      </c>
      <c r="C3369" s="7" t="s">
        <v>688</v>
      </c>
      <c r="D3369" s="7">
        <v>1.7670064000000001</v>
      </c>
      <c r="E3369" s="7">
        <v>1.6991999</v>
      </c>
      <c r="F3369" s="7">
        <v>0.48480028618076393</v>
      </c>
      <c r="G3369" s="7">
        <v>1.7670064000000001</v>
      </c>
      <c r="H3369" s="7">
        <v>0.96162634159106608</v>
      </c>
      <c r="I3369" s="7">
        <v>1.6991999</v>
      </c>
      <c r="J3369" s="7">
        <v>0.48480028618076393</v>
      </c>
      <c r="K3369" s="7">
        <v>1.7670064000000001</v>
      </c>
      <c r="L3369" s="7">
        <v>0.96162634159106608</v>
      </c>
      <c r="M3369" s="7" t="s">
        <v>684</v>
      </c>
      <c r="N3369" s="7" t="s">
        <v>725</v>
      </c>
      <c r="O3369" s="7" t="s">
        <v>686</v>
      </c>
    </row>
    <row r="3370" spans="2:15" ht="15">
      <c r="B3370" s="6" t="s">
        <v>181</v>
      </c>
      <c r="C3370" s="7" t="s">
        <v>689</v>
      </c>
      <c r="D3370" s="7">
        <v>1.831</v>
      </c>
      <c r="E3370" s="7">
        <v>1.786</v>
      </c>
      <c r="F3370" s="7">
        <v>0.40344144556552364</v>
      </c>
      <c r="G3370" s="7">
        <v>1.831</v>
      </c>
      <c r="H3370" s="7">
        <v>0.97542326597487716</v>
      </c>
      <c r="I3370" s="7">
        <v>1.786</v>
      </c>
      <c r="J3370" s="7">
        <v>0.40344144556552364</v>
      </c>
      <c r="K3370" s="7">
        <v>1.831</v>
      </c>
      <c r="L3370" s="7">
        <v>0.97542326597487716</v>
      </c>
      <c r="M3370" s="7" t="s">
        <v>684</v>
      </c>
      <c r="N3370" s="7" t="s">
        <v>725</v>
      </c>
      <c r="O3370" s="7" t="s">
        <v>686</v>
      </c>
    </row>
    <row r="3371" spans="2:15" ht="15">
      <c r="B3371" s="6" t="s">
        <v>181</v>
      </c>
      <c r="C3371" s="7" t="s">
        <v>690</v>
      </c>
      <c r="D3371" s="7">
        <v>1.756</v>
      </c>
      <c r="E3371" s="7">
        <v>1.7090000000000001</v>
      </c>
      <c r="F3371" s="7">
        <v>0.40355297050077571</v>
      </c>
      <c r="G3371" s="7">
        <v>1.756</v>
      </c>
      <c r="H3371" s="7">
        <v>0.97323462414578588</v>
      </c>
      <c r="I3371" s="7">
        <v>1.7090000000000001</v>
      </c>
      <c r="J3371" s="7">
        <v>0.40355297050077571</v>
      </c>
      <c r="K3371" s="7">
        <v>1.756</v>
      </c>
      <c r="L3371" s="7">
        <v>0.97323462414578588</v>
      </c>
      <c r="M3371" s="7" t="s">
        <v>684</v>
      </c>
      <c r="N3371" s="7" t="s">
        <v>725</v>
      </c>
      <c r="O3371" s="7" t="s">
        <v>686</v>
      </c>
    </row>
    <row r="3372" spans="2:15" ht="15">
      <c r="B3372" s="6" t="s">
        <v>181</v>
      </c>
      <c r="C3372" s="7" t="s">
        <v>691</v>
      </c>
      <c r="D3372" s="7">
        <v>1.7709999999999999</v>
      </c>
      <c r="E3372" s="7">
        <v>1.728</v>
      </c>
      <c r="F3372" s="7">
        <v>0.38788787039555622</v>
      </c>
      <c r="G3372" s="7">
        <v>1.7709999999999999</v>
      </c>
      <c r="H3372" s="7">
        <v>0.97571993224167142</v>
      </c>
      <c r="I3372" s="7">
        <v>1.728</v>
      </c>
      <c r="J3372" s="7">
        <v>0.38788787039555622</v>
      </c>
      <c r="K3372" s="7">
        <v>1.7709999999999999</v>
      </c>
      <c r="L3372" s="7">
        <v>0.97571993224167142</v>
      </c>
      <c r="M3372" s="7" t="s">
        <v>684</v>
      </c>
      <c r="N3372" s="7" t="s">
        <v>725</v>
      </c>
      <c r="O3372" s="7" t="s">
        <v>686</v>
      </c>
    </row>
    <row r="3373" spans="2:15" ht="15">
      <c r="B3373" s="6" t="s">
        <v>181</v>
      </c>
      <c r="C3373" s="7" t="s">
        <v>692</v>
      </c>
      <c r="D3373" s="7" t="s">
        <v>661</v>
      </c>
      <c r="E3373" s="7">
        <v>1.728</v>
      </c>
      <c r="F3373" s="7">
        <v>0.3980719575869836</v>
      </c>
      <c r="G3373" s="7">
        <v>1.7732583803318491</v>
      </c>
      <c r="H3373" s="7">
        <v>0.97447727819372865</v>
      </c>
      <c r="I3373" s="7">
        <v>1.728</v>
      </c>
      <c r="J3373" s="7">
        <v>0.3980719575869836</v>
      </c>
      <c r="K3373" s="7">
        <v>1.7732583803318491</v>
      </c>
      <c r="L3373" s="7">
        <v>0.97447727819372865</v>
      </c>
      <c r="M3373" s="7" t="s">
        <v>684</v>
      </c>
      <c r="N3373" s="7" t="s">
        <v>725</v>
      </c>
      <c r="O3373" s="7" t="s">
        <v>686</v>
      </c>
    </row>
    <row r="3374" spans="2:15" ht="15">
      <c r="B3374" s="6" t="s">
        <v>181</v>
      </c>
      <c r="C3374" s="7" t="s">
        <v>693</v>
      </c>
      <c r="D3374" s="7" t="s">
        <v>661</v>
      </c>
      <c r="E3374" s="7">
        <v>1.728</v>
      </c>
      <c r="F3374" s="7">
        <v>0.3980719575869836</v>
      </c>
      <c r="G3374" s="7">
        <v>1.7732583803318491</v>
      </c>
      <c r="H3374" s="7">
        <v>0.97447727819372865</v>
      </c>
      <c r="I3374" s="7">
        <v>1.728</v>
      </c>
      <c r="J3374" s="7">
        <v>0.3980719575869836</v>
      </c>
      <c r="K3374" s="7">
        <v>1.7732583803318491</v>
      </c>
      <c r="L3374" s="7">
        <v>0.97447727819372865</v>
      </c>
      <c r="M3374" s="7" t="s">
        <v>684</v>
      </c>
      <c r="N3374" s="7" t="s">
        <v>725</v>
      </c>
      <c r="O3374" s="7" t="s">
        <v>686</v>
      </c>
    </row>
    <row r="3375" spans="2:15" ht="15">
      <c r="B3375" s="6" t="s">
        <v>181</v>
      </c>
      <c r="C3375" s="7" t="s">
        <v>694</v>
      </c>
      <c r="D3375" s="7" t="s">
        <v>661</v>
      </c>
      <c r="E3375" s="7">
        <v>1.728</v>
      </c>
      <c r="F3375" s="7">
        <v>0.3980719575869836</v>
      </c>
      <c r="G3375" s="7">
        <v>1.7732583803318491</v>
      </c>
      <c r="H3375" s="7">
        <v>0.97447727819372865</v>
      </c>
      <c r="I3375" s="7">
        <v>1.728</v>
      </c>
      <c r="J3375" s="7">
        <v>0.3980719575869836</v>
      </c>
      <c r="K3375" s="7">
        <v>1.7732583803318491</v>
      </c>
      <c r="L3375" s="7">
        <v>0.97447727819372865</v>
      </c>
      <c r="M3375" s="7" t="s">
        <v>684</v>
      </c>
      <c r="N3375" s="7" t="s">
        <v>725</v>
      </c>
      <c r="O3375" s="7" t="s">
        <v>686</v>
      </c>
    </row>
    <row r="3376" spans="2:15" ht="15">
      <c r="B3376" s="6" t="s">
        <v>181</v>
      </c>
      <c r="C3376" s="7" t="s">
        <v>695</v>
      </c>
      <c r="D3376" s="7" t="s">
        <v>661</v>
      </c>
      <c r="E3376" s="7">
        <v>1.728</v>
      </c>
      <c r="F3376" s="7">
        <v>0.3980719575869836</v>
      </c>
      <c r="G3376" s="7">
        <v>1.7732583803318491</v>
      </c>
      <c r="H3376" s="7">
        <v>0.97447727819372865</v>
      </c>
      <c r="I3376" s="7">
        <v>1.728</v>
      </c>
      <c r="J3376" s="7">
        <v>0.3980719575869836</v>
      </c>
      <c r="K3376" s="7">
        <v>1.7732583803318491</v>
      </c>
      <c r="L3376" s="7">
        <v>0.97447727819372865</v>
      </c>
      <c r="M3376" s="7" t="s">
        <v>684</v>
      </c>
      <c r="N3376" s="7" t="s">
        <v>725</v>
      </c>
      <c r="O3376" s="7" t="s">
        <v>686</v>
      </c>
    </row>
    <row r="3377" spans="2:15" ht="15">
      <c r="B3377" s="6" t="s">
        <v>181</v>
      </c>
      <c r="C3377" s="7" t="s">
        <v>696</v>
      </c>
      <c r="D3377" s="7" t="s">
        <v>661</v>
      </c>
      <c r="E3377" s="7">
        <v>1.728</v>
      </c>
      <c r="F3377" s="7">
        <v>0.3980719575869836</v>
      </c>
      <c r="G3377" s="7">
        <v>1.7732583803318491</v>
      </c>
      <c r="H3377" s="7">
        <v>0.97447727819372865</v>
      </c>
      <c r="I3377" s="7">
        <v>1.728</v>
      </c>
      <c r="J3377" s="7">
        <v>0.3980719575869836</v>
      </c>
      <c r="K3377" s="7">
        <v>1.7732583803318491</v>
      </c>
      <c r="L3377" s="7">
        <v>0.97447727819372865</v>
      </c>
      <c r="M3377" s="7" t="s">
        <v>684</v>
      </c>
      <c r="N3377" s="7" t="s">
        <v>725</v>
      </c>
      <c r="O3377" s="7" t="s">
        <v>686</v>
      </c>
    </row>
    <row r="3378" spans="2:15" ht="15">
      <c r="B3378" s="6" t="s">
        <v>181</v>
      </c>
      <c r="C3378" s="7" t="s">
        <v>697</v>
      </c>
      <c r="D3378" s="7" t="s">
        <v>661</v>
      </c>
      <c r="E3378" s="7">
        <v>1.728</v>
      </c>
      <c r="F3378" s="7">
        <v>0.3980719575869836</v>
      </c>
      <c r="G3378" s="7">
        <v>1.7732583803318491</v>
      </c>
      <c r="H3378" s="7">
        <v>0.97447727819372865</v>
      </c>
      <c r="I3378" s="7">
        <v>1.728</v>
      </c>
      <c r="J3378" s="7">
        <v>0.3980719575869836</v>
      </c>
      <c r="K3378" s="7">
        <v>1.7732583803318491</v>
      </c>
      <c r="L3378" s="7">
        <v>0.97447727819372865</v>
      </c>
      <c r="M3378" s="7" t="s">
        <v>684</v>
      </c>
      <c r="N3378" s="7" t="s">
        <v>725</v>
      </c>
      <c r="O3378" s="7" t="s">
        <v>686</v>
      </c>
    </row>
    <row r="3379" spans="2:15" ht="15">
      <c r="B3379" s="6" t="s">
        <v>181</v>
      </c>
      <c r="C3379" s="7" t="s">
        <v>698</v>
      </c>
      <c r="D3379" s="7" t="s">
        <v>661</v>
      </c>
      <c r="E3379" s="7">
        <v>1.728</v>
      </c>
      <c r="F3379" s="7">
        <v>0.3980719575869836</v>
      </c>
      <c r="G3379" s="7">
        <v>1.7732583803318491</v>
      </c>
      <c r="H3379" s="7">
        <v>0.97447727819372865</v>
      </c>
      <c r="I3379" s="7">
        <v>1.728</v>
      </c>
      <c r="J3379" s="7">
        <v>0.3980719575869836</v>
      </c>
      <c r="K3379" s="7">
        <v>1.7732583803318491</v>
      </c>
      <c r="L3379" s="7">
        <v>0.97447727819372865</v>
      </c>
      <c r="M3379" s="7" t="s">
        <v>684</v>
      </c>
      <c r="N3379" s="7" t="s">
        <v>725</v>
      </c>
      <c r="O3379" s="7" t="s">
        <v>686</v>
      </c>
    </row>
    <row r="3380" spans="2:15" ht="15">
      <c r="B3380" s="6" t="s">
        <v>181</v>
      </c>
      <c r="C3380" s="7" t="s">
        <v>699</v>
      </c>
      <c r="D3380" s="7" t="s">
        <v>661</v>
      </c>
      <c r="E3380" s="7">
        <v>1.728</v>
      </c>
      <c r="F3380" s="7">
        <v>0.3980719575869836</v>
      </c>
      <c r="G3380" s="7">
        <v>1.7732583803318491</v>
      </c>
      <c r="H3380" s="7">
        <v>0.97447727819372865</v>
      </c>
      <c r="I3380" s="7">
        <v>1.728</v>
      </c>
      <c r="J3380" s="7">
        <v>0.3980719575869836</v>
      </c>
      <c r="K3380" s="7">
        <v>1.7732583803318491</v>
      </c>
      <c r="L3380" s="7">
        <v>0.97447727819372865</v>
      </c>
      <c r="M3380" s="7" t="s">
        <v>684</v>
      </c>
      <c r="N3380" s="7" t="s">
        <v>725</v>
      </c>
      <c r="O3380" s="7" t="s">
        <v>686</v>
      </c>
    </row>
    <row r="3381" spans="2:15" ht="15">
      <c r="B3381" s="6" t="s">
        <v>181</v>
      </c>
      <c r="C3381" s="7" t="s">
        <v>700</v>
      </c>
      <c r="D3381" s="7" t="s">
        <v>661</v>
      </c>
      <c r="E3381" s="7">
        <v>1.728</v>
      </c>
      <c r="F3381" s="7">
        <v>0.3980719575869836</v>
      </c>
      <c r="G3381" s="7">
        <v>1.7732583803318491</v>
      </c>
      <c r="H3381" s="7">
        <v>0.97447727819372865</v>
      </c>
      <c r="I3381" s="7">
        <v>1.728</v>
      </c>
      <c r="J3381" s="7">
        <v>0.3980719575869836</v>
      </c>
      <c r="K3381" s="7">
        <v>1.7732583803318491</v>
      </c>
      <c r="L3381" s="7">
        <v>0.97447727819372865</v>
      </c>
      <c r="M3381" s="7" t="s">
        <v>684</v>
      </c>
      <c r="N3381" s="7" t="s">
        <v>725</v>
      </c>
      <c r="O3381" s="7" t="s">
        <v>686</v>
      </c>
    </row>
    <row r="3382" spans="2:15" ht="15">
      <c r="B3382" s="6" t="s">
        <v>181</v>
      </c>
      <c r="C3382" s="7" t="s">
        <v>701</v>
      </c>
      <c r="D3382" s="7" t="s">
        <v>661</v>
      </c>
      <c r="E3382" s="7">
        <v>1.728</v>
      </c>
      <c r="F3382" s="7">
        <v>0.3980719575869836</v>
      </c>
      <c r="G3382" s="7">
        <v>1.7732583803318491</v>
      </c>
      <c r="H3382" s="7">
        <v>0.97447727819372865</v>
      </c>
      <c r="I3382" s="7">
        <v>1.728</v>
      </c>
      <c r="J3382" s="7">
        <v>0.3980719575869836</v>
      </c>
      <c r="K3382" s="7">
        <v>1.7732583803318491</v>
      </c>
      <c r="L3382" s="7">
        <v>0.97447727819372865</v>
      </c>
      <c r="M3382" s="7" t="s">
        <v>684</v>
      </c>
      <c r="N3382" s="7" t="s">
        <v>725</v>
      </c>
      <c r="O3382" s="7" t="s">
        <v>686</v>
      </c>
    </row>
    <row r="3383" spans="2:15" ht="15">
      <c r="B3383" s="6" t="s">
        <v>631</v>
      </c>
      <c r="C3383" s="7" t="s">
        <v>683</v>
      </c>
      <c r="D3383" s="7">
        <v>43.916149599999997</v>
      </c>
      <c r="E3383" s="7">
        <v>43.281157840239999</v>
      </c>
      <c r="F3383" s="7">
        <v>5.558454508606391</v>
      </c>
      <c r="G3383" s="7">
        <v>44.126403565434572</v>
      </c>
      <c r="H3383" s="7">
        <v>0.98084489881571324</v>
      </c>
      <c r="I3383" s="7">
        <v>41.458308862389998</v>
      </c>
      <c r="J3383" s="7">
        <v>5.2485159370462346</v>
      </c>
      <c r="K3383" s="7">
        <v>42.257444884520112</v>
      </c>
      <c r="L3383" s="7">
        <v>0.98108887027329816</v>
      </c>
      <c r="M3383" s="7" t="s">
        <v>684</v>
      </c>
      <c r="N3383" s="7" t="s">
        <v>725</v>
      </c>
      <c r="O3383" s="7" t="s">
        <v>686</v>
      </c>
    </row>
    <row r="3384" spans="2:15" ht="15">
      <c r="B3384" s="6" t="s">
        <v>631</v>
      </c>
      <c r="C3384" s="7" t="s">
        <v>687</v>
      </c>
      <c r="D3384" s="7">
        <v>30.040763599999998</v>
      </c>
      <c r="E3384" s="7">
        <v>27.238199999999999</v>
      </c>
      <c r="F3384" s="7">
        <v>8.4193326418042105</v>
      </c>
      <c r="G3384" s="7">
        <v>28.560771563938388</v>
      </c>
      <c r="H3384" s="7">
        <v>0.95369272286718243</v>
      </c>
      <c r="I3384" s="7">
        <v>26.461300000000001</v>
      </c>
      <c r="J3384" s="7">
        <v>8.1370211959419194</v>
      </c>
      <c r="K3384" s="7">
        <v>27.734168054107435</v>
      </c>
      <c r="L3384" s="7">
        <v>0.95410469671835274</v>
      </c>
      <c r="M3384" s="7" t="s">
        <v>684</v>
      </c>
      <c r="N3384" s="7" t="s">
        <v>725</v>
      </c>
      <c r="O3384" s="7" t="s">
        <v>686</v>
      </c>
    </row>
    <row r="3385" spans="2:15" ht="15">
      <c r="B3385" s="6" t="s">
        <v>631</v>
      </c>
      <c r="C3385" s="7" t="s">
        <v>688</v>
      </c>
      <c r="D3385" s="7">
        <v>39.7199265</v>
      </c>
      <c r="E3385" s="7">
        <v>38.286200100000002</v>
      </c>
      <c r="F3385" s="7">
        <v>11.924534020661534</v>
      </c>
      <c r="G3385" s="7">
        <v>40.226275703308204</v>
      </c>
      <c r="H3385" s="7">
        <v>0.95177093654860401</v>
      </c>
      <c r="I3385" s="7">
        <v>37.897900100000001</v>
      </c>
      <c r="J3385" s="7">
        <v>11.826682478308689</v>
      </c>
      <c r="K3385" s="7">
        <v>39.825836176861543</v>
      </c>
      <c r="L3385" s="7">
        <v>0.95159081988134986</v>
      </c>
      <c r="M3385" s="7" t="s">
        <v>684</v>
      </c>
      <c r="N3385" s="7" t="s">
        <v>725</v>
      </c>
      <c r="O3385" s="7" t="s">
        <v>686</v>
      </c>
    </row>
    <row r="3386" spans="2:15" ht="15">
      <c r="B3386" s="6" t="s">
        <v>631</v>
      </c>
      <c r="C3386" s="7" t="s">
        <v>689</v>
      </c>
      <c r="D3386" s="7">
        <v>38.271999999999998</v>
      </c>
      <c r="E3386" s="7">
        <v>37.350999999999999</v>
      </c>
      <c r="F3386" s="7">
        <v>8.4845419357433141</v>
      </c>
      <c r="G3386" s="7">
        <v>38.546253859348198</v>
      </c>
      <c r="H3386" s="7">
        <v>0.9689916985523529</v>
      </c>
      <c r="I3386" s="7">
        <v>36.9495</v>
      </c>
      <c r="J3386" s="7">
        <v>8.4221375631899669</v>
      </c>
      <c r="K3386" s="7">
        <v>38.139933104631218</v>
      </c>
      <c r="L3386" s="7">
        <v>0.96878775058767297</v>
      </c>
      <c r="M3386" s="7" t="s">
        <v>684</v>
      </c>
      <c r="N3386" s="7" t="s">
        <v>725</v>
      </c>
      <c r="O3386" s="7" t="s">
        <v>686</v>
      </c>
    </row>
    <row r="3387" spans="2:15" ht="15">
      <c r="B3387" s="6" t="s">
        <v>631</v>
      </c>
      <c r="C3387" s="7" t="s">
        <v>690</v>
      </c>
      <c r="D3387" s="7">
        <v>36.756</v>
      </c>
      <c r="E3387" s="7">
        <v>35.340000000000003</v>
      </c>
      <c r="F3387" s="7">
        <v>10.784002439030717</v>
      </c>
      <c r="G3387" s="7">
        <v>36.966075483091785</v>
      </c>
      <c r="H3387" s="7">
        <v>0.9560116820127269</v>
      </c>
      <c r="I3387" s="7">
        <v>34.908000000000001</v>
      </c>
      <c r="J3387" s="7">
        <v>10.687278913176421</v>
      </c>
      <c r="K3387" s="7">
        <v>36.523379830917875</v>
      </c>
      <c r="L3387" s="7">
        <v>0.95577134869784375</v>
      </c>
      <c r="M3387" s="7" t="s">
        <v>684</v>
      </c>
      <c r="N3387" s="7" t="s">
        <v>725</v>
      </c>
      <c r="O3387" s="7" t="s">
        <v>686</v>
      </c>
    </row>
    <row r="3388" spans="2:15" ht="15">
      <c r="B3388" s="6" t="s">
        <v>631</v>
      </c>
      <c r="C3388" s="7" t="s">
        <v>691</v>
      </c>
      <c r="D3388" s="7">
        <v>41.588999999999999</v>
      </c>
      <c r="E3388" s="7">
        <v>39.56</v>
      </c>
      <c r="F3388" s="7">
        <v>11.549822656012431</v>
      </c>
      <c r="G3388" s="7">
        <v>41.245371100164206</v>
      </c>
      <c r="H3388" s="7">
        <v>0.95913793341630293</v>
      </c>
      <c r="I3388" s="7">
        <v>39.18</v>
      </c>
      <c r="J3388" s="7">
        <v>11.494155071511276</v>
      </c>
      <c r="K3388" s="7">
        <v>40.861315270935961</v>
      </c>
      <c r="L3388" s="7">
        <v>0.95885312893655539</v>
      </c>
      <c r="M3388" s="7" t="s">
        <v>684</v>
      </c>
      <c r="N3388" s="7" t="s">
        <v>725</v>
      </c>
      <c r="O3388" s="7" t="s">
        <v>686</v>
      </c>
    </row>
    <row r="3389" spans="2:15" ht="15">
      <c r="B3389" s="6" t="s">
        <v>631</v>
      </c>
      <c r="C3389" s="7" t="s">
        <v>692</v>
      </c>
      <c r="D3389" s="7" t="s">
        <v>661</v>
      </c>
      <c r="E3389" s="7">
        <v>39.385891236197537</v>
      </c>
      <c r="F3389" s="7">
        <v>11.775645535723832</v>
      </c>
      <c r="G3389" s="7">
        <v>41.133506780753578</v>
      </c>
      <c r="H3389" s="7">
        <v>0.95751357758357347</v>
      </c>
      <c r="I3389" s="7">
        <v>39.005891236197535</v>
      </c>
      <c r="J3389" s="7">
        <v>11.703900624236692</v>
      </c>
      <c r="K3389" s="7">
        <v>40.746793279147681</v>
      </c>
      <c r="L3389" s="7">
        <v>0.95727511534408138</v>
      </c>
      <c r="M3389" s="7" t="s">
        <v>684</v>
      </c>
      <c r="N3389" s="7" t="s">
        <v>725</v>
      </c>
      <c r="O3389" s="7" t="s">
        <v>686</v>
      </c>
    </row>
    <row r="3390" spans="2:15" ht="15">
      <c r="B3390" s="6" t="s">
        <v>631</v>
      </c>
      <c r="C3390" s="7" t="s">
        <v>693</v>
      </c>
      <c r="D3390" s="7" t="s">
        <v>661</v>
      </c>
      <c r="E3390" s="7">
        <v>39.204593503511788</v>
      </c>
      <c r="F3390" s="7">
        <v>11.72077736384994</v>
      </c>
      <c r="G3390" s="7">
        <v>40.943996795110934</v>
      </c>
      <c r="H3390" s="7">
        <v>0.95751750127611268</v>
      </c>
      <c r="I3390" s="7">
        <v>38.824593503511785</v>
      </c>
      <c r="J3390" s="7">
        <v>11.6490324523628</v>
      </c>
      <c r="K3390" s="7">
        <v>40.557283293505037</v>
      </c>
      <c r="L3390" s="7">
        <v>0.95727796219845107</v>
      </c>
      <c r="M3390" s="7" t="s">
        <v>684</v>
      </c>
      <c r="N3390" s="7" t="s">
        <v>725</v>
      </c>
      <c r="O3390" s="7" t="s">
        <v>686</v>
      </c>
    </row>
    <row r="3391" spans="2:15" ht="15">
      <c r="B3391" s="6" t="s">
        <v>631</v>
      </c>
      <c r="C3391" s="7" t="s">
        <v>694</v>
      </c>
      <c r="D3391" s="7" t="s">
        <v>661</v>
      </c>
      <c r="E3391" s="7">
        <v>39.011006044048102</v>
      </c>
      <c r="F3391" s="7">
        <v>11.662224103516337</v>
      </c>
      <c r="G3391" s="7">
        <v>40.741648675593346</v>
      </c>
      <c r="H3391" s="7">
        <v>0.95752153661415274</v>
      </c>
      <c r="I3391" s="7">
        <v>38.631006044048107</v>
      </c>
      <c r="J3391" s="7">
        <v>11.590479192029196</v>
      </c>
      <c r="K3391" s="7">
        <v>40.354935173987442</v>
      </c>
      <c r="L3391" s="7">
        <v>0.95728083510711304</v>
      </c>
      <c r="M3391" s="7" t="s">
        <v>684</v>
      </c>
      <c r="N3391" s="7" t="s">
        <v>725</v>
      </c>
      <c r="O3391" s="7" t="s">
        <v>686</v>
      </c>
    </row>
    <row r="3392" spans="2:15" ht="15">
      <c r="B3392" s="6" t="s">
        <v>631</v>
      </c>
      <c r="C3392" s="7" t="s">
        <v>695</v>
      </c>
      <c r="D3392" s="7" t="s">
        <v>661</v>
      </c>
      <c r="E3392" s="7">
        <v>38.836643100597129</v>
      </c>
      <c r="F3392" s="7">
        <v>11.609529108449795</v>
      </c>
      <c r="G3392" s="7">
        <v>40.559405578584453</v>
      </c>
      <c r="H3392" s="7">
        <v>0.95752495744422472</v>
      </c>
      <c r="I3392" s="7">
        <v>38.456643100597134</v>
      </c>
      <c r="J3392" s="7">
        <v>11.537784196962654</v>
      </c>
      <c r="K3392" s="7">
        <v>40.172692076978556</v>
      </c>
      <c r="L3392" s="7">
        <v>0.95728319692658026</v>
      </c>
      <c r="M3392" s="7" t="s">
        <v>684</v>
      </c>
      <c r="N3392" s="7" t="s">
        <v>725</v>
      </c>
      <c r="O3392" s="7" t="s">
        <v>686</v>
      </c>
    </row>
    <row r="3393" spans="2:15" ht="15">
      <c r="B3393" s="6" t="s">
        <v>631</v>
      </c>
      <c r="C3393" s="7" t="s">
        <v>696</v>
      </c>
      <c r="D3393" s="7" t="s">
        <v>661</v>
      </c>
      <c r="E3393" s="7">
        <v>38.66467888610746</v>
      </c>
      <c r="F3393" s="7">
        <v>11.557603746531672</v>
      </c>
      <c r="G3393" s="7">
        <v>40.379680414673331</v>
      </c>
      <c r="H3393" s="7">
        <v>0.95752810544922817</v>
      </c>
      <c r="I3393" s="7">
        <v>38.284678886107457</v>
      </c>
      <c r="J3393" s="7">
        <v>11.48585883504453</v>
      </c>
      <c r="K3393" s="7">
        <v>39.992966913067427</v>
      </c>
      <c r="L3393" s="7">
        <v>0.95728528891909248</v>
      </c>
      <c r="M3393" s="7" t="s">
        <v>684</v>
      </c>
      <c r="N3393" s="7" t="s">
        <v>725</v>
      </c>
      <c r="O3393" s="7" t="s">
        <v>686</v>
      </c>
    </row>
    <row r="3394" spans="2:15" ht="15">
      <c r="B3394" s="6" t="s">
        <v>631</v>
      </c>
      <c r="C3394" s="7" t="s">
        <v>697</v>
      </c>
      <c r="D3394" s="7" t="s">
        <v>661</v>
      </c>
      <c r="E3394" s="7">
        <v>38.50141991630403</v>
      </c>
      <c r="F3394" s="7">
        <v>11.508322665237724</v>
      </c>
      <c r="G3394" s="7">
        <v>40.209057163524768</v>
      </c>
      <c r="H3394" s="7">
        <v>0.95753102988025784</v>
      </c>
      <c r="I3394" s="7">
        <v>38.121419916304028</v>
      </c>
      <c r="J3394" s="7">
        <v>11.436577753750583</v>
      </c>
      <c r="K3394" s="7">
        <v>39.822343661918872</v>
      </c>
      <c r="L3394" s="7">
        <v>0.95728720137480516</v>
      </c>
      <c r="M3394" s="7" t="s">
        <v>684</v>
      </c>
      <c r="N3394" s="7" t="s">
        <v>725</v>
      </c>
      <c r="O3394" s="7" t="s">
        <v>686</v>
      </c>
    </row>
    <row r="3395" spans="2:15" ht="15">
      <c r="B3395" s="6" t="s">
        <v>631</v>
      </c>
      <c r="C3395" s="7" t="s">
        <v>698</v>
      </c>
      <c r="D3395" s="7" t="s">
        <v>661</v>
      </c>
      <c r="E3395" s="7">
        <v>38.347492783174275</v>
      </c>
      <c r="F3395" s="7">
        <v>11.461850957664225</v>
      </c>
      <c r="G3395" s="7">
        <v>40.048184873417966</v>
      </c>
      <c r="H3395" s="7">
        <v>0.95753385339137986</v>
      </c>
      <c r="I3395" s="7">
        <v>37.967492783174279</v>
      </c>
      <c r="J3395" s="7">
        <v>11.390106046177085</v>
      </c>
      <c r="K3395" s="7">
        <v>39.66147137181207</v>
      </c>
      <c r="L3395" s="7">
        <v>0.95728906341478492</v>
      </c>
      <c r="M3395" s="7" t="s">
        <v>684</v>
      </c>
      <c r="N3395" s="7" t="s">
        <v>725</v>
      </c>
      <c r="O3395" s="7" t="s">
        <v>686</v>
      </c>
    </row>
    <row r="3396" spans="2:15" ht="15">
      <c r="B3396" s="6" t="s">
        <v>631</v>
      </c>
      <c r="C3396" s="7" t="s">
        <v>699</v>
      </c>
      <c r="D3396" s="7" t="s">
        <v>661</v>
      </c>
      <c r="E3396" s="7">
        <v>38.21803981352695</v>
      </c>
      <c r="F3396" s="7">
        <v>11.422858831239795</v>
      </c>
      <c r="G3396" s="7">
        <v>39.912912909454242</v>
      </c>
      <c r="H3396" s="7">
        <v>0.95753572033761969</v>
      </c>
      <c r="I3396" s="7">
        <v>37.838039813526947</v>
      </c>
      <c r="J3396" s="7">
        <v>11.351113919752652</v>
      </c>
      <c r="K3396" s="7">
        <v>39.526199407848338</v>
      </c>
      <c r="L3396" s="7">
        <v>0.95729011087298743</v>
      </c>
      <c r="M3396" s="7" t="s">
        <v>684</v>
      </c>
      <c r="N3396" s="7" t="s">
        <v>725</v>
      </c>
      <c r="O3396" s="7" t="s">
        <v>686</v>
      </c>
    </row>
    <row r="3397" spans="2:15" ht="15">
      <c r="B3397" s="6" t="s">
        <v>631</v>
      </c>
      <c r="C3397" s="7" t="s">
        <v>700</v>
      </c>
      <c r="D3397" s="7" t="s">
        <v>661</v>
      </c>
      <c r="E3397" s="7">
        <v>38.190645582703219</v>
      </c>
      <c r="F3397" s="7">
        <v>11.41491448563522</v>
      </c>
      <c r="G3397" s="7">
        <v>39.884361430212898</v>
      </c>
      <c r="H3397" s="7">
        <v>0.95753433709918523</v>
      </c>
      <c r="I3397" s="7">
        <v>37.810645582703216</v>
      </c>
      <c r="J3397" s="7">
        <v>11.34316957414808</v>
      </c>
      <c r="K3397" s="7">
        <v>39.497647928606995</v>
      </c>
      <c r="L3397" s="7">
        <v>0.95728853654898449</v>
      </c>
      <c r="M3397" s="7" t="s">
        <v>684</v>
      </c>
      <c r="N3397" s="7" t="s">
        <v>725</v>
      </c>
      <c r="O3397" s="7" t="s">
        <v>686</v>
      </c>
    </row>
    <row r="3398" spans="2:15" ht="15">
      <c r="B3398" s="6" t="s">
        <v>631</v>
      </c>
      <c r="C3398" s="7" t="s">
        <v>701</v>
      </c>
      <c r="D3398" s="7" t="s">
        <v>661</v>
      </c>
      <c r="E3398" s="7">
        <v>38.163251351879488</v>
      </c>
      <c r="F3398" s="7">
        <v>11.406970140030644</v>
      </c>
      <c r="G3398" s="7">
        <v>39.855809950971555</v>
      </c>
      <c r="H3398" s="7">
        <v>0.95753295187893162</v>
      </c>
      <c r="I3398" s="7">
        <v>37.783251351879493</v>
      </c>
      <c r="J3398" s="7">
        <v>11.335225228543504</v>
      </c>
      <c r="K3398" s="7">
        <v>39.469096449365651</v>
      </c>
      <c r="L3398" s="7">
        <v>0.95728695994728674</v>
      </c>
      <c r="M3398" s="7" t="s">
        <v>684</v>
      </c>
      <c r="N3398" s="7" t="s">
        <v>725</v>
      </c>
      <c r="O3398" s="7" t="s">
        <v>686</v>
      </c>
    </row>
    <row r="3399" spans="2:15" ht="15">
      <c r="B3399" s="6" t="s">
        <v>584</v>
      </c>
      <c r="C3399" s="7" t="s">
        <v>683</v>
      </c>
      <c r="D3399" s="7">
        <v>47.860454524878911</v>
      </c>
      <c r="E3399" s="7">
        <v>41.040000999999997</v>
      </c>
      <c r="F3399" s="7">
        <v>24.62400100000001</v>
      </c>
      <c r="G3399" s="7">
        <v>47.860454524878911</v>
      </c>
      <c r="H3399" s="7">
        <v>0.8574929220253541</v>
      </c>
      <c r="I3399" s="7">
        <v>41.040000999999997</v>
      </c>
      <c r="J3399" s="7">
        <v>24.62400100000001</v>
      </c>
      <c r="K3399" s="7">
        <v>47.860454524878911</v>
      </c>
      <c r="L3399" s="7">
        <v>0.8574929220253541</v>
      </c>
      <c r="M3399" s="7" t="s">
        <v>684</v>
      </c>
      <c r="N3399" s="7" t="s">
        <v>725</v>
      </c>
      <c r="O3399" s="7" t="s">
        <v>686</v>
      </c>
    </row>
    <row r="3400" spans="2:15" ht="15">
      <c r="B3400" s="6" t="s">
        <v>584</v>
      </c>
      <c r="C3400" s="7" t="s">
        <v>687</v>
      </c>
      <c r="D3400" s="7">
        <v>49.016297970369003</v>
      </c>
      <c r="E3400" s="7">
        <v>45.360000999999997</v>
      </c>
      <c r="F3400" s="7">
        <v>18.575999999999983</v>
      </c>
      <c r="G3400" s="7">
        <v>49.016297970369003</v>
      </c>
      <c r="H3400" s="7">
        <v>0.92540650514693534</v>
      </c>
      <c r="I3400" s="7">
        <v>45.360000999999997</v>
      </c>
      <c r="J3400" s="7">
        <v>18.575999999999983</v>
      </c>
      <c r="K3400" s="7">
        <v>49.016297970369003</v>
      </c>
      <c r="L3400" s="7">
        <v>0.92540650514693534</v>
      </c>
      <c r="M3400" s="7" t="s">
        <v>684</v>
      </c>
      <c r="N3400" s="7" t="s">
        <v>725</v>
      </c>
      <c r="O3400" s="7" t="s">
        <v>686</v>
      </c>
    </row>
    <row r="3401" spans="2:15" ht="15">
      <c r="B3401" s="6" t="s">
        <v>584</v>
      </c>
      <c r="C3401" s="7" t="s">
        <v>688</v>
      </c>
      <c r="D3401" s="7">
        <v>34.478904723439236</v>
      </c>
      <c r="E3401" s="7">
        <v>33.264000000000003</v>
      </c>
      <c r="F3401" s="7">
        <v>9.0719994999999933</v>
      </c>
      <c r="G3401" s="7">
        <v>34.478904723439236</v>
      </c>
      <c r="H3401" s="7">
        <v>0.96476382491891266</v>
      </c>
      <c r="I3401" s="7">
        <v>33.264000000000003</v>
      </c>
      <c r="J3401" s="7">
        <v>9.0719994999999933</v>
      </c>
      <c r="K3401" s="7">
        <v>34.478904723439236</v>
      </c>
      <c r="L3401" s="7">
        <v>0.96476382491891266</v>
      </c>
      <c r="M3401" s="7" t="s">
        <v>684</v>
      </c>
      <c r="N3401" s="7" t="s">
        <v>725</v>
      </c>
      <c r="O3401" s="7" t="s">
        <v>686</v>
      </c>
    </row>
    <row r="3402" spans="2:15" ht="15">
      <c r="B3402" s="6" t="s">
        <v>584</v>
      </c>
      <c r="C3402" s="7" t="s">
        <v>689</v>
      </c>
      <c r="D3402" s="7">
        <v>24.063515952578499</v>
      </c>
      <c r="E3402" s="7">
        <v>23.327999999999999</v>
      </c>
      <c r="F3402" s="7">
        <v>5.9039999999999999</v>
      </c>
      <c r="G3402" s="7">
        <v>24.063515952578499</v>
      </c>
      <c r="H3402" s="7">
        <v>0.96943439379232998</v>
      </c>
      <c r="I3402" s="7">
        <v>23.327999999999999</v>
      </c>
      <c r="J3402" s="7">
        <v>5.9039999999999999</v>
      </c>
      <c r="K3402" s="7">
        <v>24.063515952578499</v>
      </c>
      <c r="L3402" s="7">
        <v>0.96943439379232998</v>
      </c>
      <c r="M3402" s="7" t="s">
        <v>684</v>
      </c>
      <c r="N3402" s="7" t="s">
        <v>725</v>
      </c>
      <c r="O3402" s="7" t="s">
        <v>686</v>
      </c>
    </row>
    <row r="3403" spans="2:15" ht="15">
      <c r="B3403" s="6" t="s">
        <v>584</v>
      </c>
      <c r="C3403" s="7" t="s">
        <v>690</v>
      </c>
      <c r="D3403" s="7">
        <v>30.68852654348364</v>
      </c>
      <c r="E3403" s="7">
        <v>29.1541</v>
      </c>
      <c r="F3403" s="7">
        <v>9.5824899999999982</v>
      </c>
      <c r="G3403" s="7">
        <v>30.68852654348364</v>
      </c>
      <c r="H3403" s="7">
        <v>0.9499999929514551</v>
      </c>
      <c r="I3403" s="7">
        <v>29.1541</v>
      </c>
      <c r="J3403" s="7">
        <v>9.5824899999999982</v>
      </c>
      <c r="K3403" s="7">
        <v>30.68852654348364</v>
      </c>
      <c r="L3403" s="7">
        <v>0.9499999929514551</v>
      </c>
      <c r="M3403" s="7" t="s">
        <v>684</v>
      </c>
      <c r="N3403" s="7" t="s">
        <v>725</v>
      </c>
      <c r="O3403" s="7" t="s">
        <v>686</v>
      </c>
    </row>
    <row r="3404" spans="2:15" ht="15">
      <c r="B3404" s="6" t="s">
        <v>584</v>
      </c>
      <c r="C3404" s="7" t="s">
        <v>691</v>
      </c>
      <c r="D3404" s="7">
        <v>52.896831596986985</v>
      </c>
      <c r="E3404" s="7">
        <v>50.252000000000002</v>
      </c>
      <c r="F3404" s="7">
        <v>16.517000000000007</v>
      </c>
      <c r="G3404" s="7">
        <v>52.896831596986985</v>
      </c>
      <c r="H3404" s="7">
        <v>0.95000018872325742</v>
      </c>
      <c r="I3404" s="7">
        <v>50.252000000000002</v>
      </c>
      <c r="J3404" s="7">
        <v>16.517000000000007</v>
      </c>
      <c r="K3404" s="7">
        <v>52.896831596986985</v>
      </c>
      <c r="L3404" s="7">
        <v>0.95000018872325742</v>
      </c>
      <c r="M3404" s="7" t="s">
        <v>684</v>
      </c>
      <c r="N3404" s="7" t="s">
        <v>725</v>
      </c>
      <c r="O3404" s="7" t="s">
        <v>686</v>
      </c>
    </row>
    <row r="3405" spans="2:15" ht="15">
      <c r="B3405" s="6" t="s">
        <v>584</v>
      </c>
      <c r="C3405" s="7" t="s">
        <v>692</v>
      </c>
      <c r="D3405" s="7" t="s">
        <v>661</v>
      </c>
      <c r="E3405" s="7">
        <v>34.571395477369748</v>
      </c>
      <c r="F3405" s="7">
        <v>13.288516921659888</v>
      </c>
      <c r="G3405" s="7">
        <v>37.037360424710918</v>
      </c>
      <c r="H3405" s="7">
        <v>0.93341952776699755</v>
      </c>
      <c r="I3405" s="7">
        <v>34.237846334032682</v>
      </c>
      <c r="J3405" s="7">
        <v>13.160307649970489</v>
      </c>
      <c r="K3405" s="7">
        <v>36.680019343434196</v>
      </c>
      <c r="L3405" s="7">
        <v>0.93341952776699755</v>
      </c>
      <c r="M3405" s="7" t="s">
        <v>684</v>
      </c>
      <c r="N3405" s="7" t="s">
        <v>725</v>
      </c>
      <c r="O3405" s="7" t="s">
        <v>686</v>
      </c>
    </row>
    <row r="3406" spans="2:15" ht="15">
      <c r="B3406" s="6" t="s">
        <v>584</v>
      </c>
      <c r="C3406" s="7" t="s">
        <v>693</v>
      </c>
      <c r="D3406" s="7" t="s">
        <v>661</v>
      </c>
      <c r="E3406" s="7">
        <v>34.412259415721635</v>
      </c>
      <c r="F3406" s="7">
        <v>13.227348368326767</v>
      </c>
      <c r="G3406" s="7">
        <v>36.866873246208435</v>
      </c>
      <c r="H3406" s="7">
        <v>0.93341952776699766</v>
      </c>
      <c r="I3406" s="7">
        <v>34.078710272384569</v>
      </c>
      <c r="J3406" s="7">
        <v>13.099139096637369</v>
      </c>
      <c r="K3406" s="7">
        <v>36.509532164931713</v>
      </c>
      <c r="L3406" s="7">
        <v>0.93341952776699766</v>
      </c>
      <c r="M3406" s="7" t="s">
        <v>684</v>
      </c>
      <c r="N3406" s="7" t="s">
        <v>725</v>
      </c>
      <c r="O3406" s="7" t="s">
        <v>686</v>
      </c>
    </row>
    <row r="3407" spans="2:15" ht="15">
      <c r="B3407" s="6" t="s">
        <v>584</v>
      </c>
      <c r="C3407" s="7" t="s">
        <v>694</v>
      </c>
      <c r="D3407" s="7" t="s">
        <v>661</v>
      </c>
      <c r="E3407" s="7">
        <v>34.242335912392925</v>
      </c>
      <c r="F3407" s="7">
        <v>13.162033349416136</v>
      </c>
      <c r="G3407" s="7">
        <v>36.684829161770629</v>
      </c>
      <c r="H3407" s="7">
        <v>0.93341952776699766</v>
      </c>
      <c r="I3407" s="7">
        <v>33.908786769055858</v>
      </c>
      <c r="J3407" s="7">
        <v>13.033824077726734</v>
      </c>
      <c r="K3407" s="7">
        <v>36.327488080493907</v>
      </c>
      <c r="L3407" s="7">
        <v>0.93341952776699766</v>
      </c>
      <c r="M3407" s="7" t="s">
        <v>684</v>
      </c>
      <c r="N3407" s="7" t="s">
        <v>725</v>
      </c>
      <c r="O3407" s="7" t="s">
        <v>686</v>
      </c>
    </row>
    <row r="3408" spans="2:15" ht="15">
      <c r="B3408" s="6" t="s">
        <v>584</v>
      </c>
      <c r="C3408" s="7" t="s">
        <v>695</v>
      </c>
      <c r="D3408" s="7" t="s">
        <v>661</v>
      </c>
      <c r="E3408" s="7">
        <v>34.089286937609238</v>
      </c>
      <c r="F3408" s="7">
        <v>13.103204544180697</v>
      </c>
      <c r="G3408" s="7">
        <v>36.520863259803889</v>
      </c>
      <c r="H3408" s="7">
        <v>0.93341952776699755</v>
      </c>
      <c r="I3408" s="7">
        <v>33.755737794272171</v>
      </c>
      <c r="J3408" s="7">
        <v>12.974995272491295</v>
      </c>
      <c r="K3408" s="7">
        <v>36.163522178527167</v>
      </c>
      <c r="L3408" s="7">
        <v>0.93341952776699755</v>
      </c>
      <c r="M3408" s="7" t="s">
        <v>684</v>
      </c>
      <c r="N3408" s="7" t="s">
        <v>725</v>
      </c>
      <c r="O3408" s="7" t="s">
        <v>686</v>
      </c>
    </row>
    <row r="3409" spans="2:15" ht="15">
      <c r="B3409" s="6" t="s">
        <v>584</v>
      </c>
      <c r="C3409" s="7" t="s">
        <v>696</v>
      </c>
      <c r="D3409" s="7" t="s">
        <v>661</v>
      </c>
      <c r="E3409" s="7">
        <v>33.938343473325915</v>
      </c>
      <c r="F3409" s="7">
        <v>13.045185052874501</v>
      </c>
      <c r="G3409" s="7">
        <v>36.359153053628518</v>
      </c>
      <c r="H3409" s="7">
        <v>0.93341952776699744</v>
      </c>
      <c r="I3409" s="7">
        <v>33.604794329988849</v>
      </c>
      <c r="J3409" s="7">
        <v>12.916975781185098</v>
      </c>
      <c r="K3409" s="7">
        <v>36.001811972351796</v>
      </c>
      <c r="L3409" s="7">
        <v>0.93341952776699744</v>
      </c>
      <c r="M3409" s="7" t="s">
        <v>684</v>
      </c>
      <c r="N3409" s="7" t="s">
        <v>725</v>
      </c>
      <c r="O3409" s="7" t="s">
        <v>686</v>
      </c>
    </row>
    <row r="3410" spans="2:15" ht="15">
      <c r="B3410" s="6" t="s">
        <v>584</v>
      </c>
      <c r="C3410" s="7" t="s">
        <v>697</v>
      </c>
      <c r="D3410" s="7" t="s">
        <v>661</v>
      </c>
      <c r="E3410" s="7">
        <v>33.795041132483746</v>
      </c>
      <c r="F3410" s="7">
        <v>12.990102648623802</v>
      </c>
      <c r="G3410" s="7">
        <v>36.205629009424094</v>
      </c>
      <c r="H3410" s="7">
        <v>0.93341952776699755</v>
      </c>
      <c r="I3410" s="7">
        <v>33.46149198914668</v>
      </c>
      <c r="J3410" s="7">
        <v>12.861893376934411</v>
      </c>
      <c r="K3410" s="7">
        <v>35.848287928147371</v>
      </c>
      <c r="L3410" s="7">
        <v>0.93341952776699755</v>
      </c>
      <c r="M3410" s="7" t="s">
        <v>684</v>
      </c>
      <c r="N3410" s="7" t="s">
        <v>725</v>
      </c>
      <c r="O3410" s="7" t="s">
        <v>686</v>
      </c>
    </row>
    <row r="3411" spans="2:15" ht="15">
      <c r="B3411" s="6" t="s">
        <v>584</v>
      </c>
      <c r="C3411" s="7" t="s">
        <v>698</v>
      </c>
      <c r="D3411" s="7" t="s">
        <v>661</v>
      </c>
      <c r="E3411" s="7">
        <v>33.659929913031746</v>
      </c>
      <c r="F3411" s="7">
        <v>12.938168739066439</v>
      </c>
      <c r="G3411" s="7">
        <v>36.060880356291435</v>
      </c>
      <c r="H3411" s="7">
        <v>0.93341952776699744</v>
      </c>
      <c r="I3411" s="7">
        <v>33.32638076969468</v>
      </c>
      <c r="J3411" s="7">
        <v>12.809959467377041</v>
      </c>
      <c r="K3411" s="7">
        <v>35.703539275014712</v>
      </c>
      <c r="L3411" s="7">
        <v>0.93341952776699744</v>
      </c>
      <c r="M3411" s="7" t="s">
        <v>684</v>
      </c>
      <c r="N3411" s="7" t="s">
        <v>725</v>
      </c>
      <c r="O3411" s="7" t="s">
        <v>686</v>
      </c>
    </row>
    <row r="3412" spans="2:15" ht="15">
      <c r="B3412" s="6" t="s">
        <v>584</v>
      </c>
      <c r="C3412" s="7" t="s">
        <v>699</v>
      </c>
      <c r="D3412" s="7" t="s">
        <v>661</v>
      </c>
      <c r="E3412" s="7">
        <v>33.546301157430939</v>
      </c>
      <c r="F3412" s="7">
        <v>12.894492236549302</v>
      </c>
      <c r="G3412" s="7">
        <v>35.939146503269697</v>
      </c>
      <c r="H3412" s="7">
        <v>0.93341952776699744</v>
      </c>
      <c r="I3412" s="7">
        <v>33.212752014093873</v>
      </c>
      <c r="J3412" s="7">
        <v>12.766282964859897</v>
      </c>
      <c r="K3412" s="7">
        <v>35.581805421992975</v>
      </c>
      <c r="L3412" s="7">
        <v>0.93341952776699744</v>
      </c>
      <c r="M3412" s="7" t="s">
        <v>684</v>
      </c>
      <c r="N3412" s="7" t="s">
        <v>725</v>
      </c>
      <c r="O3412" s="7" t="s">
        <v>686</v>
      </c>
    </row>
    <row r="3413" spans="2:15" ht="15">
      <c r="B3413" s="6" t="s">
        <v>584</v>
      </c>
      <c r="C3413" s="7" t="s">
        <v>700</v>
      </c>
      <c r="D3413" s="7" t="s">
        <v>661</v>
      </c>
      <c r="E3413" s="7">
        <v>33.522255572631906</v>
      </c>
      <c r="F3413" s="7">
        <v>12.885249619753495</v>
      </c>
      <c r="G3413" s="7">
        <v>35.913385755734708</v>
      </c>
      <c r="H3413" s="7">
        <v>0.93341952776699744</v>
      </c>
      <c r="I3413" s="7">
        <v>33.188706429294839</v>
      </c>
      <c r="J3413" s="7">
        <v>12.757040348064098</v>
      </c>
      <c r="K3413" s="7">
        <v>35.556044674457986</v>
      </c>
      <c r="L3413" s="7">
        <v>0.93341952776699744</v>
      </c>
      <c r="M3413" s="7" t="s">
        <v>684</v>
      </c>
      <c r="N3413" s="7" t="s">
        <v>725</v>
      </c>
      <c r="O3413" s="7" t="s">
        <v>686</v>
      </c>
    </row>
    <row r="3414" spans="2:15" ht="15">
      <c r="B3414" s="6" t="s">
        <v>584</v>
      </c>
      <c r="C3414" s="7" t="s">
        <v>701</v>
      </c>
      <c r="D3414" s="7" t="s">
        <v>661</v>
      </c>
      <c r="E3414" s="7">
        <v>33.498209987832873</v>
      </c>
      <c r="F3414" s="7">
        <v>12.876007002957708</v>
      </c>
      <c r="G3414" s="7">
        <v>35.88762500819972</v>
      </c>
      <c r="H3414" s="7">
        <v>0.93341952776699755</v>
      </c>
      <c r="I3414" s="7">
        <v>33.164660844495813</v>
      </c>
      <c r="J3414" s="7">
        <v>12.747797731268312</v>
      </c>
      <c r="K3414" s="7">
        <v>35.530283926923005</v>
      </c>
      <c r="L3414" s="7">
        <v>0.93341952776699755</v>
      </c>
      <c r="M3414" s="7" t="s">
        <v>684</v>
      </c>
      <c r="N3414" s="7" t="s">
        <v>725</v>
      </c>
      <c r="O3414" s="7" t="s">
        <v>686</v>
      </c>
    </row>
    <row r="3415" spans="2:15" ht="15">
      <c r="B3415" s="6" t="s">
        <v>14</v>
      </c>
      <c r="C3415" s="7" t="s">
        <v>683</v>
      </c>
      <c r="D3415" s="7">
        <v>4.2035426999999999</v>
      </c>
      <c r="E3415" s="7">
        <v>4.2359999999999998</v>
      </c>
      <c r="F3415" s="7">
        <v>1.8720910387705172</v>
      </c>
      <c r="G3415" s="7">
        <v>4.6312439859550558</v>
      </c>
      <c r="H3415" s="7">
        <v>0.91465705819997978</v>
      </c>
      <c r="I3415" s="7">
        <v>3.7774000000000005</v>
      </c>
      <c r="J3415" s="7">
        <v>1.669413760588232</v>
      </c>
      <c r="K3415" s="7">
        <v>4.1298538792602999</v>
      </c>
      <c r="L3415" s="7">
        <v>0.91465705819997978</v>
      </c>
      <c r="M3415" s="7" t="s">
        <v>684</v>
      </c>
      <c r="N3415" s="7" t="s">
        <v>726</v>
      </c>
      <c r="O3415" s="7" t="s">
        <v>686</v>
      </c>
    </row>
    <row r="3416" spans="2:15" ht="15">
      <c r="B3416" s="6" t="s">
        <v>14</v>
      </c>
      <c r="C3416" s="7" t="s">
        <v>687</v>
      </c>
      <c r="D3416" s="7">
        <v>5.2063718000000003</v>
      </c>
      <c r="E3416" s="7">
        <v>3.9369999999999998</v>
      </c>
      <c r="F3416" s="7">
        <v>1.5983048700994895</v>
      </c>
      <c r="G3416" s="7">
        <v>4.2490643037948654</v>
      </c>
      <c r="H3416" s="7">
        <v>0.92655693548432316</v>
      </c>
      <c r="I3416" s="7">
        <v>3.4784000000000002</v>
      </c>
      <c r="J3416" s="7">
        <v>1.4121269139329609</v>
      </c>
      <c r="K3416" s="7">
        <v>3.7541136079045114</v>
      </c>
      <c r="L3416" s="7">
        <v>0.92655693548432316</v>
      </c>
      <c r="M3416" s="7" t="s">
        <v>684</v>
      </c>
      <c r="N3416" s="7" t="s">
        <v>726</v>
      </c>
      <c r="O3416" s="7" t="s">
        <v>686</v>
      </c>
    </row>
    <row r="3417" spans="2:15" ht="15">
      <c r="B3417" s="6" t="s">
        <v>14</v>
      </c>
      <c r="C3417" s="7" t="s">
        <v>688</v>
      </c>
      <c r="D3417" s="7">
        <v>3.8005635999999998</v>
      </c>
      <c r="E3417" s="7">
        <v>3.8460000000000001</v>
      </c>
      <c r="F3417" s="7">
        <v>1.6301981322988741</v>
      </c>
      <c r="G3417" s="7">
        <v>4.1772313738349158</v>
      </c>
      <c r="H3417" s="7">
        <v>0.92070552378073611</v>
      </c>
      <c r="I3417" s="7">
        <v>3.3873000000000002</v>
      </c>
      <c r="J3417" s="7">
        <v>1.4357696655059748</v>
      </c>
      <c r="K3417" s="7">
        <v>3.6790264775327643</v>
      </c>
      <c r="L3417" s="7">
        <v>0.92070552378073611</v>
      </c>
      <c r="M3417" s="7" t="s">
        <v>684</v>
      </c>
      <c r="N3417" s="7" t="s">
        <v>726</v>
      </c>
      <c r="O3417" s="7" t="s">
        <v>686</v>
      </c>
    </row>
    <row r="3418" spans="2:15" ht="15">
      <c r="B3418" s="6" t="s">
        <v>14</v>
      </c>
      <c r="C3418" s="7" t="s">
        <v>689</v>
      </c>
      <c r="D3418" s="7">
        <v>4.4160000000000004</v>
      </c>
      <c r="E3418" s="7">
        <v>3.9010000000000002</v>
      </c>
      <c r="F3418" s="7">
        <v>1.4681195480053226</v>
      </c>
      <c r="G3418" s="7">
        <v>4.1681142027582876</v>
      </c>
      <c r="H3418" s="7">
        <v>0.93591485507246364</v>
      </c>
      <c r="I3418" s="7">
        <v>3.4424999999999999</v>
      </c>
      <c r="J3418" s="7">
        <v>1.2955656354802156</v>
      </c>
      <c r="K3418" s="7">
        <v>3.678219211226712</v>
      </c>
      <c r="L3418" s="7">
        <v>0.93591485507246364</v>
      </c>
      <c r="M3418" s="7" t="s">
        <v>684</v>
      </c>
      <c r="N3418" s="7" t="s">
        <v>726</v>
      </c>
      <c r="O3418" s="7" t="s">
        <v>686</v>
      </c>
    </row>
    <row r="3419" spans="2:15" ht="15">
      <c r="B3419" s="6" t="s">
        <v>14</v>
      </c>
      <c r="C3419" s="7" t="s">
        <v>690</v>
      </c>
      <c r="D3419" s="7" t="s">
        <v>661</v>
      </c>
      <c r="E3419" s="7" t="s">
        <v>661</v>
      </c>
      <c r="F3419" s="7" t="s">
        <v>661</v>
      </c>
      <c r="G3419" s="7" t="s">
        <v>661</v>
      </c>
      <c r="H3419" s="7" t="s">
        <v>661</v>
      </c>
      <c r="I3419" s="7" t="s">
        <v>661</v>
      </c>
      <c r="J3419" s="7" t="s">
        <v>661</v>
      </c>
      <c r="K3419" s="7" t="s">
        <v>661</v>
      </c>
      <c r="L3419" s="7" t="s">
        <v>661</v>
      </c>
      <c r="M3419" s="7" t="s">
        <v>684</v>
      </c>
      <c r="N3419" s="7" t="s">
        <v>726</v>
      </c>
      <c r="O3419" s="7" t="s">
        <v>686</v>
      </c>
    </row>
    <row r="3420" spans="2:15" ht="15">
      <c r="B3420" s="6" t="s">
        <v>14</v>
      </c>
      <c r="C3420" s="7" t="s">
        <v>691</v>
      </c>
      <c r="D3420" s="7" t="s">
        <v>661</v>
      </c>
      <c r="E3420" s="7" t="s">
        <v>661</v>
      </c>
      <c r="F3420" s="7" t="s">
        <v>661</v>
      </c>
      <c r="G3420" s="7" t="s">
        <v>661</v>
      </c>
      <c r="H3420" s="7" t="s">
        <v>661</v>
      </c>
      <c r="I3420" s="7" t="s">
        <v>661</v>
      </c>
      <c r="J3420" s="7" t="s">
        <v>661</v>
      </c>
      <c r="K3420" s="7" t="s">
        <v>661</v>
      </c>
      <c r="L3420" s="7" t="s">
        <v>661</v>
      </c>
      <c r="M3420" s="7" t="s">
        <v>684</v>
      </c>
      <c r="N3420" s="7" t="s">
        <v>726</v>
      </c>
      <c r="O3420" s="7" t="s">
        <v>686</v>
      </c>
    </row>
    <row r="3421" spans="2:15" ht="15">
      <c r="B3421" s="6" t="s">
        <v>14</v>
      </c>
      <c r="C3421" s="7" t="s">
        <v>692</v>
      </c>
      <c r="D3421" s="7" t="s">
        <v>661</v>
      </c>
      <c r="E3421" s="7" t="s">
        <v>661</v>
      </c>
      <c r="F3421" s="7" t="s">
        <v>661</v>
      </c>
      <c r="G3421" s="7" t="s">
        <v>661</v>
      </c>
      <c r="H3421" s="7" t="s">
        <v>661</v>
      </c>
      <c r="I3421" s="7" t="s">
        <v>661</v>
      </c>
      <c r="J3421" s="7" t="s">
        <v>661</v>
      </c>
      <c r="K3421" s="7" t="s">
        <v>661</v>
      </c>
      <c r="L3421" s="7" t="s">
        <v>661</v>
      </c>
      <c r="M3421" s="7" t="s">
        <v>684</v>
      </c>
      <c r="N3421" s="7" t="s">
        <v>726</v>
      </c>
      <c r="O3421" s="7" t="s">
        <v>686</v>
      </c>
    </row>
    <row r="3422" spans="2:15" ht="15">
      <c r="B3422" s="6" t="s">
        <v>14</v>
      </c>
      <c r="C3422" s="7" t="s">
        <v>693</v>
      </c>
      <c r="D3422" s="7" t="s">
        <v>661</v>
      </c>
      <c r="E3422" s="7" t="s">
        <v>661</v>
      </c>
      <c r="F3422" s="7" t="s">
        <v>661</v>
      </c>
      <c r="G3422" s="7" t="s">
        <v>661</v>
      </c>
      <c r="H3422" s="7" t="s">
        <v>661</v>
      </c>
      <c r="I3422" s="7" t="s">
        <v>661</v>
      </c>
      <c r="J3422" s="7" t="s">
        <v>661</v>
      </c>
      <c r="K3422" s="7" t="s">
        <v>661</v>
      </c>
      <c r="L3422" s="7" t="s">
        <v>661</v>
      </c>
      <c r="M3422" s="7" t="s">
        <v>684</v>
      </c>
      <c r="N3422" s="7" t="s">
        <v>726</v>
      </c>
      <c r="O3422" s="7" t="s">
        <v>686</v>
      </c>
    </row>
    <row r="3423" spans="2:15" ht="15">
      <c r="B3423" s="6" t="s">
        <v>14</v>
      </c>
      <c r="C3423" s="7" t="s">
        <v>694</v>
      </c>
      <c r="D3423" s="7" t="s">
        <v>661</v>
      </c>
      <c r="E3423" s="7" t="s">
        <v>661</v>
      </c>
      <c r="F3423" s="7" t="s">
        <v>661</v>
      </c>
      <c r="G3423" s="7" t="s">
        <v>661</v>
      </c>
      <c r="H3423" s="7" t="s">
        <v>661</v>
      </c>
      <c r="I3423" s="7" t="s">
        <v>661</v>
      </c>
      <c r="J3423" s="7" t="s">
        <v>661</v>
      </c>
      <c r="K3423" s="7" t="s">
        <v>661</v>
      </c>
      <c r="L3423" s="7" t="s">
        <v>661</v>
      </c>
      <c r="M3423" s="7" t="s">
        <v>684</v>
      </c>
      <c r="N3423" s="7" t="s">
        <v>726</v>
      </c>
      <c r="O3423" s="7" t="s">
        <v>686</v>
      </c>
    </row>
    <row r="3424" spans="2:15" ht="15">
      <c r="B3424" s="6" t="s">
        <v>14</v>
      </c>
      <c r="C3424" s="7" t="s">
        <v>695</v>
      </c>
      <c r="D3424" s="7" t="s">
        <v>661</v>
      </c>
      <c r="E3424" s="7" t="s">
        <v>661</v>
      </c>
      <c r="F3424" s="7" t="s">
        <v>661</v>
      </c>
      <c r="G3424" s="7" t="s">
        <v>661</v>
      </c>
      <c r="H3424" s="7" t="s">
        <v>661</v>
      </c>
      <c r="I3424" s="7" t="s">
        <v>661</v>
      </c>
      <c r="J3424" s="7" t="s">
        <v>661</v>
      </c>
      <c r="K3424" s="7" t="s">
        <v>661</v>
      </c>
      <c r="L3424" s="7" t="s">
        <v>661</v>
      </c>
      <c r="M3424" s="7" t="s">
        <v>684</v>
      </c>
      <c r="N3424" s="7" t="s">
        <v>726</v>
      </c>
      <c r="O3424" s="7" t="s">
        <v>686</v>
      </c>
    </row>
    <row r="3425" spans="2:15" ht="15">
      <c r="B3425" s="6" t="s">
        <v>14</v>
      </c>
      <c r="C3425" s="7" t="s">
        <v>696</v>
      </c>
      <c r="D3425" s="7" t="s">
        <v>661</v>
      </c>
      <c r="E3425" s="7" t="s">
        <v>661</v>
      </c>
      <c r="F3425" s="7" t="s">
        <v>661</v>
      </c>
      <c r="G3425" s="7" t="s">
        <v>661</v>
      </c>
      <c r="H3425" s="7" t="s">
        <v>661</v>
      </c>
      <c r="I3425" s="7" t="s">
        <v>661</v>
      </c>
      <c r="J3425" s="7" t="s">
        <v>661</v>
      </c>
      <c r="K3425" s="7" t="s">
        <v>661</v>
      </c>
      <c r="L3425" s="7" t="s">
        <v>661</v>
      </c>
      <c r="M3425" s="7" t="s">
        <v>684</v>
      </c>
      <c r="N3425" s="7" t="s">
        <v>726</v>
      </c>
      <c r="O3425" s="7" t="s">
        <v>686</v>
      </c>
    </row>
    <row r="3426" spans="2:15" ht="15">
      <c r="B3426" s="6" t="s">
        <v>14</v>
      </c>
      <c r="C3426" s="7" t="s">
        <v>697</v>
      </c>
      <c r="D3426" s="7" t="s">
        <v>661</v>
      </c>
      <c r="E3426" s="7" t="s">
        <v>661</v>
      </c>
      <c r="F3426" s="7" t="s">
        <v>661</v>
      </c>
      <c r="G3426" s="7" t="s">
        <v>661</v>
      </c>
      <c r="H3426" s="7" t="s">
        <v>661</v>
      </c>
      <c r="I3426" s="7" t="s">
        <v>661</v>
      </c>
      <c r="J3426" s="7" t="s">
        <v>661</v>
      </c>
      <c r="K3426" s="7" t="s">
        <v>661</v>
      </c>
      <c r="L3426" s="7" t="s">
        <v>661</v>
      </c>
      <c r="M3426" s="7" t="s">
        <v>684</v>
      </c>
      <c r="N3426" s="7" t="s">
        <v>726</v>
      </c>
      <c r="O3426" s="7" t="s">
        <v>686</v>
      </c>
    </row>
    <row r="3427" spans="2:15" ht="15">
      <c r="B3427" s="6" t="s">
        <v>14</v>
      </c>
      <c r="C3427" s="7" t="s">
        <v>698</v>
      </c>
      <c r="D3427" s="7" t="s">
        <v>661</v>
      </c>
      <c r="E3427" s="7" t="s">
        <v>661</v>
      </c>
      <c r="F3427" s="7" t="s">
        <v>661</v>
      </c>
      <c r="G3427" s="7" t="s">
        <v>661</v>
      </c>
      <c r="H3427" s="7" t="s">
        <v>661</v>
      </c>
      <c r="I3427" s="7" t="s">
        <v>661</v>
      </c>
      <c r="J3427" s="7" t="s">
        <v>661</v>
      </c>
      <c r="K3427" s="7" t="s">
        <v>661</v>
      </c>
      <c r="L3427" s="7" t="s">
        <v>661</v>
      </c>
      <c r="M3427" s="7" t="s">
        <v>684</v>
      </c>
      <c r="N3427" s="7" t="s">
        <v>726</v>
      </c>
      <c r="O3427" s="7" t="s">
        <v>686</v>
      </c>
    </row>
    <row r="3428" spans="2:15" ht="15">
      <c r="B3428" s="6" t="s">
        <v>14</v>
      </c>
      <c r="C3428" s="7" t="s">
        <v>699</v>
      </c>
      <c r="D3428" s="7" t="s">
        <v>661</v>
      </c>
      <c r="E3428" s="7" t="s">
        <v>661</v>
      </c>
      <c r="F3428" s="7" t="s">
        <v>661</v>
      </c>
      <c r="G3428" s="7" t="s">
        <v>661</v>
      </c>
      <c r="H3428" s="7" t="s">
        <v>661</v>
      </c>
      <c r="I3428" s="7" t="s">
        <v>661</v>
      </c>
      <c r="J3428" s="7" t="s">
        <v>661</v>
      </c>
      <c r="K3428" s="7" t="s">
        <v>661</v>
      </c>
      <c r="L3428" s="7" t="s">
        <v>661</v>
      </c>
      <c r="M3428" s="7" t="s">
        <v>684</v>
      </c>
      <c r="N3428" s="7" t="s">
        <v>726</v>
      </c>
      <c r="O3428" s="7" t="s">
        <v>686</v>
      </c>
    </row>
    <row r="3429" spans="2:15" ht="15">
      <c r="B3429" s="6" t="s">
        <v>14</v>
      </c>
      <c r="C3429" s="7" t="s">
        <v>700</v>
      </c>
      <c r="D3429" s="7" t="s">
        <v>661</v>
      </c>
      <c r="E3429" s="7" t="s">
        <v>661</v>
      </c>
      <c r="F3429" s="7" t="s">
        <v>661</v>
      </c>
      <c r="G3429" s="7" t="s">
        <v>661</v>
      </c>
      <c r="H3429" s="7" t="s">
        <v>661</v>
      </c>
      <c r="I3429" s="7" t="s">
        <v>661</v>
      </c>
      <c r="J3429" s="7" t="s">
        <v>661</v>
      </c>
      <c r="K3429" s="7" t="s">
        <v>661</v>
      </c>
      <c r="L3429" s="7" t="s">
        <v>661</v>
      </c>
      <c r="M3429" s="7" t="s">
        <v>684</v>
      </c>
      <c r="N3429" s="7" t="s">
        <v>726</v>
      </c>
      <c r="O3429" s="7" t="s">
        <v>686</v>
      </c>
    </row>
    <row r="3430" spans="2:15" ht="15">
      <c r="B3430" s="6" t="s">
        <v>14</v>
      </c>
      <c r="C3430" s="7" t="s">
        <v>701</v>
      </c>
      <c r="D3430" s="7" t="s">
        <v>661</v>
      </c>
      <c r="E3430" s="7" t="s">
        <v>661</v>
      </c>
      <c r="F3430" s="7" t="s">
        <v>661</v>
      </c>
      <c r="G3430" s="7" t="s">
        <v>661</v>
      </c>
      <c r="H3430" s="7" t="s">
        <v>661</v>
      </c>
      <c r="I3430" s="7" t="s">
        <v>661</v>
      </c>
      <c r="J3430" s="7" t="s">
        <v>661</v>
      </c>
      <c r="K3430" s="7" t="s">
        <v>661</v>
      </c>
      <c r="L3430" s="7" t="s">
        <v>661</v>
      </c>
      <c r="M3430" s="7" t="s">
        <v>684</v>
      </c>
      <c r="N3430" s="7" t="s">
        <v>726</v>
      </c>
      <c r="O3430" s="7" t="s">
        <v>686</v>
      </c>
    </row>
    <row r="3431" spans="2:15" ht="15">
      <c r="B3431" s="6" t="s">
        <v>556</v>
      </c>
      <c r="C3431" s="7" t="s">
        <v>683</v>
      </c>
      <c r="D3431" s="7">
        <v>4.7365741999999997</v>
      </c>
      <c r="E3431" s="7">
        <v>3.9402398999999999</v>
      </c>
      <c r="F3431" s="7">
        <v>2.6286203001867019</v>
      </c>
      <c r="G3431" s="7">
        <v>4.7365741999999997</v>
      </c>
      <c r="H3431" s="7">
        <v>0.831875472361438</v>
      </c>
      <c r="I3431" s="7">
        <v>3.9402398999999999</v>
      </c>
      <c r="J3431" s="7">
        <v>2.6286203001867019</v>
      </c>
      <c r="K3431" s="7">
        <v>4.7365741999999997</v>
      </c>
      <c r="L3431" s="7">
        <v>0.831875472361438</v>
      </c>
      <c r="M3431" s="7" t="s">
        <v>703</v>
      </c>
      <c r="N3431" s="7" t="s">
        <v>726</v>
      </c>
      <c r="O3431" s="7" t="s">
        <v>686</v>
      </c>
    </row>
    <row r="3432" spans="2:15" ht="15">
      <c r="B3432" s="6" t="s">
        <v>556</v>
      </c>
      <c r="C3432" s="7" t="s">
        <v>687</v>
      </c>
      <c r="D3432" s="7">
        <v>4.5161471000000004</v>
      </c>
      <c r="E3432" s="7">
        <v>3.8527500999999997</v>
      </c>
      <c r="F3432" s="7">
        <v>2.3940513522757216</v>
      </c>
      <c r="G3432" s="7">
        <v>4.5359855831322058</v>
      </c>
      <c r="H3432" s="7">
        <v>0.84937441475278774</v>
      </c>
      <c r="I3432" s="7">
        <v>3.8527500999999997</v>
      </c>
      <c r="J3432" s="7">
        <v>2.3940513522757216</v>
      </c>
      <c r="K3432" s="7">
        <v>4.5359855831322058</v>
      </c>
      <c r="L3432" s="7">
        <v>0.84937441475278774</v>
      </c>
      <c r="M3432" s="7" t="s">
        <v>703</v>
      </c>
      <c r="N3432" s="7" t="s">
        <v>726</v>
      </c>
      <c r="O3432" s="7" t="s">
        <v>686</v>
      </c>
    </row>
    <row r="3433" spans="2:15" ht="15">
      <c r="B3433" s="6" t="s">
        <v>556</v>
      </c>
      <c r="C3433" s="7" t="s">
        <v>688</v>
      </c>
      <c r="D3433" s="7">
        <v>4.7556957999999998</v>
      </c>
      <c r="E3433" s="7">
        <v>3.9547800999999998</v>
      </c>
      <c r="F3433" s="7">
        <v>2.6412794064206135</v>
      </c>
      <c r="G3433" s="7">
        <v>4.7556957999999998</v>
      </c>
      <c r="H3433" s="7">
        <v>0.83158811377296249</v>
      </c>
      <c r="I3433" s="7">
        <v>3.9547800999999998</v>
      </c>
      <c r="J3433" s="7">
        <v>2.6412794064206135</v>
      </c>
      <c r="K3433" s="7">
        <v>4.7556957999999998</v>
      </c>
      <c r="L3433" s="7">
        <v>0.83158811377296249</v>
      </c>
      <c r="M3433" s="7" t="s">
        <v>703</v>
      </c>
      <c r="N3433" s="7" t="s">
        <v>726</v>
      </c>
      <c r="O3433" s="7" t="s">
        <v>686</v>
      </c>
    </row>
    <row r="3434" spans="2:15" ht="15">
      <c r="B3434" s="6" t="s">
        <v>556</v>
      </c>
      <c r="C3434" s="7" t="s">
        <v>689</v>
      </c>
      <c r="D3434" s="7">
        <v>5.1029999999999998</v>
      </c>
      <c r="E3434" s="7">
        <v>4.2210000000000001</v>
      </c>
      <c r="F3434" s="7">
        <v>2.8677112825387421</v>
      </c>
      <c r="G3434" s="7">
        <v>5.1029999999999998</v>
      </c>
      <c r="H3434" s="7">
        <v>0.8271604938271605</v>
      </c>
      <c r="I3434" s="7">
        <v>4.2210000000000001</v>
      </c>
      <c r="J3434" s="7">
        <v>2.8677112825387421</v>
      </c>
      <c r="K3434" s="7">
        <v>5.1029999999999998</v>
      </c>
      <c r="L3434" s="7">
        <v>0.8271604938271605</v>
      </c>
      <c r="M3434" s="7" t="s">
        <v>703</v>
      </c>
      <c r="N3434" s="7" t="s">
        <v>726</v>
      </c>
      <c r="O3434" s="7" t="s">
        <v>686</v>
      </c>
    </row>
    <row r="3435" spans="2:15" ht="15">
      <c r="B3435" s="6" t="s">
        <v>556</v>
      </c>
      <c r="C3435" s="7" t="s">
        <v>690</v>
      </c>
      <c r="D3435" s="7" t="s">
        <v>661</v>
      </c>
      <c r="E3435" s="7" t="s">
        <v>661</v>
      </c>
      <c r="F3435" s="7" t="s">
        <v>661</v>
      </c>
      <c r="G3435" s="7" t="s">
        <v>661</v>
      </c>
      <c r="H3435" s="7" t="s">
        <v>661</v>
      </c>
      <c r="I3435" s="7" t="s">
        <v>661</v>
      </c>
      <c r="J3435" s="7" t="s">
        <v>661</v>
      </c>
      <c r="K3435" s="7" t="s">
        <v>661</v>
      </c>
      <c r="L3435" s="7" t="s">
        <v>661</v>
      </c>
      <c r="M3435" s="7" t="s">
        <v>703</v>
      </c>
      <c r="N3435" s="7" t="s">
        <v>726</v>
      </c>
      <c r="O3435" s="7" t="s">
        <v>686</v>
      </c>
    </row>
    <row r="3436" spans="2:15" ht="15">
      <c r="B3436" s="6" t="s">
        <v>556</v>
      </c>
      <c r="C3436" s="7" t="s">
        <v>691</v>
      </c>
      <c r="D3436" s="7" t="s">
        <v>661</v>
      </c>
      <c r="E3436" s="7" t="s">
        <v>661</v>
      </c>
      <c r="F3436" s="7" t="s">
        <v>661</v>
      </c>
      <c r="G3436" s="7" t="s">
        <v>661</v>
      </c>
      <c r="H3436" s="7" t="s">
        <v>661</v>
      </c>
      <c r="I3436" s="7" t="s">
        <v>661</v>
      </c>
      <c r="J3436" s="7" t="s">
        <v>661</v>
      </c>
      <c r="K3436" s="7" t="s">
        <v>661</v>
      </c>
      <c r="L3436" s="7" t="s">
        <v>661</v>
      </c>
      <c r="M3436" s="7" t="s">
        <v>703</v>
      </c>
      <c r="N3436" s="7" t="s">
        <v>726</v>
      </c>
      <c r="O3436" s="7" t="s">
        <v>686</v>
      </c>
    </row>
    <row r="3437" spans="2:15" ht="15">
      <c r="B3437" s="6" t="s">
        <v>556</v>
      </c>
      <c r="C3437" s="7" t="s">
        <v>692</v>
      </c>
      <c r="D3437" s="7" t="s">
        <v>661</v>
      </c>
      <c r="E3437" s="7" t="s">
        <v>661</v>
      </c>
      <c r="F3437" s="7" t="s">
        <v>661</v>
      </c>
      <c r="G3437" s="7" t="s">
        <v>661</v>
      </c>
      <c r="H3437" s="7" t="s">
        <v>661</v>
      </c>
      <c r="I3437" s="7" t="s">
        <v>661</v>
      </c>
      <c r="J3437" s="7" t="s">
        <v>661</v>
      </c>
      <c r="K3437" s="7" t="s">
        <v>661</v>
      </c>
      <c r="L3437" s="7" t="s">
        <v>661</v>
      </c>
      <c r="M3437" s="7" t="s">
        <v>703</v>
      </c>
      <c r="N3437" s="7" t="s">
        <v>726</v>
      </c>
      <c r="O3437" s="7" t="s">
        <v>686</v>
      </c>
    </row>
    <row r="3438" spans="2:15" ht="15">
      <c r="B3438" s="6" t="s">
        <v>556</v>
      </c>
      <c r="C3438" s="7" t="s">
        <v>693</v>
      </c>
      <c r="D3438" s="7" t="s">
        <v>661</v>
      </c>
      <c r="E3438" s="7" t="s">
        <v>661</v>
      </c>
      <c r="F3438" s="7" t="s">
        <v>661</v>
      </c>
      <c r="G3438" s="7" t="s">
        <v>661</v>
      </c>
      <c r="H3438" s="7" t="s">
        <v>661</v>
      </c>
      <c r="I3438" s="7" t="s">
        <v>661</v>
      </c>
      <c r="J3438" s="7" t="s">
        <v>661</v>
      </c>
      <c r="K3438" s="7" t="s">
        <v>661</v>
      </c>
      <c r="L3438" s="7" t="s">
        <v>661</v>
      </c>
      <c r="M3438" s="7" t="s">
        <v>703</v>
      </c>
      <c r="N3438" s="7" t="s">
        <v>726</v>
      </c>
      <c r="O3438" s="7" t="s">
        <v>686</v>
      </c>
    </row>
    <row r="3439" spans="2:15" ht="15">
      <c r="B3439" s="6" t="s">
        <v>556</v>
      </c>
      <c r="C3439" s="7" t="s">
        <v>694</v>
      </c>
      <c r="D3439" s="7" t="s">
        <v>661</v>
      </c>
      <c r="E3439" s="7" t="s">
        <v>661</v>
      </c>
      <c r="F3439" s="7" t="s">
        <v>661</v>
      </c>
      <c r="G3439" s="7" t="s">
        <v>661</v>
      </c>
      <c r="H3439" s="7" t="s">
        <v>661</v>
      </c>
      <c r="I3439" s="7" t="s">
        <v>661</v>
      </c>
      <c r="J3439" s="7" t="s">
        <v>661</v>
      </c>
      <c r="K3439" s="7" t="s">
        <v>661</v>
      </c>
      <c r="L3439" s="7" t="s">
        <v>661</v>
      </c>
      <c r="M3439" s="7" t="s">
        <v>703</v>
      </c>
      <c r="N3439" s="7" t="s">
        <v>726</v>
      </c>
      <c r="O3439" s="7" t="s">
        <v>686</v>
      </c>
    </row>
    <row r="3440" spans="2:15" ht="15">
      <c r="B3440" s="6" t="s">
        <v>556</v>
      </c>
      <c r="C3440" s="7" t="s">
        <v>695</v>
      </c>
      <c r="D3440" s="7" t="s">
        <v>661</v>
      </c>
      <c r="E3440" s="7" t="s">
        <v>661</v>
      </c>
      <c r="F3440" s="7" t="s">
        <v>661</v>
      </c>
      <c r="G3440" s="7" t="s">
        <v>661</v>
      </c>
      <c r="H3440" s="7" t="s">
        <v>661</v>
      </c>
      <c r="I3440" s="7" t="s">
        <v>661</v>
      </c>
      <c r="J3440" s="7" t="s">
        <v>661</v>
      </c>
      <c r="K3440" s="7" t="s">
        <v>661</v>
      </c>
      <c r="L3440" s="7" t="s">
        <v>661</v>
      </c>
      <c r="M3440" s="7" t="s">
        <v>703</v>
      </c>
      <c r="N3440" s="7" t="s">
        <v>726</v>
      </c>
      <c r="O3440" s="7" t="s">
        <v>686</v>
      </c>
    </row>
    <row r="3441" spans="2:15" ht="15">
      <c r="B3441" s="6" t="s">
        <v>556</v>
      </c>
      <c r="C3441" s="7" t="s">
        <v>696</v>
      </c>
      <c r="D3441" s="7" t="s">
        <v>661</v>
      </c>
      <c r="E3441" s="7" t="s">
        <v>661</v>
      </c>
      <c r="F3441" s="7" t="s">
        <v>661</v>
      </c>
      <c r="G3441" s="7" t="s">
        <v>661</v>
      </c>
      <c r="H3441" s="7" t="s">
        <v>661</v>
      </c>
      <c r="I3441" s="7" t="s">
        <v>661</v>
      </c>
      <c r="J3441" s="7" t="s">
        <v>661</v>
      </c>
      <c r="K3441" s="7" t="s">
        <v>661</v>
      </c>
      <c r="L3441" s="7" t="s">
        <v>661</v>
      </c>
      <c r="M3441" s="7" t="s">
        <v>703</v>
      </c>
      <c r="N3441" s="7" t="s">
        <v>726</v>
      </c>
      <c r="O3441" s="7" t="s">
        <v>686</v>
      </c>
    </row>
    <row r="3442" spans="2:15" ht="15">
      <c r="B3442" s="6" t="s">
        <v>556</v>
      </c>
      <c r="C3442" s="7" t="s">
        <v>697</v>
      </c>
      <c r="D3442" s="7" t="s">
        <v>661</v>
      </c>
      <c r="E3442" s="7" t="s">
        <v>661</v>
      </c>
      <c r="F3442" s="7" t="s">
        <v>661</v>
      </c>
      <c r="G3442" s="7" t="s">
        <v>661</v>
      </c>
      <c r="H3442" s="7" t="s">
        <v>661</v>
      </c>
      <c r="I3442" s="7" t="s">
        <v>661</v>
      </c>
      <c r="J3442" s="7" t="s">
        <v>661</v>
      </c>
      <c r="K3442" s="7" t="s">
        <v>661</v>
      </c>
      <c r="L3442" s="7" t="s">
        <v>661</v>
      </c>
      <c r="M3442" s="7" t="s">
        <v>703</v>
      </c>
      <c r="N3442" s="7" t="s">
        <v>726</v>
      </c>
      <c r="O3442" s="7" t="s">
        <v>686</v>
      </c>
    </row>
    <row r="3443" spans="2:15" ht="15">
      <c r="B3443" s="6" t="s">
        <v>556</v>
      </c>
      <c r="C3443" s="7" t="s">
        <v>698</v>
      </c>
      <c r="D3443" s="7" t="s">
        <v>661</v>
      </c>
      <c r="E3443" s="7" t="s">
        <v>661</v>
      </c>
      <c r="F3443" s="7" t="s">
        <v>661</v>
      </c>
      <c r="G3443" s="7" t="s">
        <v>661</v>
      </c>
      <c r="H3443" s="7" t="s">
        <v>661</v>
      </c>
      <c r="I3443" s="7" t="s">
        <v>661</v>
      </c>
      <c r="J3443" s="7" t="s">
        <v>661</v>
      </c>
      <c r="K3443" s="7" t="s">
        <v>661</v>
      </c>
      <c r="L3443" s="7" t="s">
        <v>661</v>
      </c>
      <c r="M3443" s="7" t="s">
        <v>703</v>
      </c>
      <c r="N3443" s="7" t="s">
        <v>726</v>
      </c>
      <c r="O3443" s="7" t="s">
        <v>686</v>
      </c>
    </row>
    <row r="3444" spans="2:15" ht="15">
      <c r="B3444" s="6" t="s">
        <v>556</v>
      </c>
      <c r="C3444" s="7" t="s">
        <v>699</v>
      </c>
      <c r="D3444" s="7" t="s">
        <v>661</v>
      </c>
      <c r="E3444" s="7" t="s">
        <v>661</v>
      </c>
      <c r="F3444" s="7" t="s">
        <v>661</v>
      </c>
      <c r="G3444" s="7" t="s">
        <v>661</v>
      </c>
      <c r="H3444" s="7" t="s">
        <v>661</v>
      </c>
      <c r="I3444" s="7" t="s">
        <v>661</v>
      </c>
      <c r="J3444" s="7" t="s">
        <v>661</v>
      </c>
      <c r="K3444" s="7" t="s">
        <v>661</v>
      </c>
      <c r="L3444" s="7" t="s">
        <v>661</v>
      </c>
      <c r="M3444" s="7" t="s">
        <v>703</v>
      </c>
      <c r="N3444" s="7" t="s">
        <v>726</v>
      </c>
      <c r="O3444" s="7" t="s">
        <v>686</v>
      </c>
    </row>
    <row r="3445" spans="2:15" ht="15">
      <c r="B3445" s="6" t="s">
        <v>556</v>
      </c>
      <c r="C3445" s="7" t="s">
        <v>700</v>
      </c>
      <c r="D3445" s="7" t="s">
        <v>661</v>
      </c>
      <c r="E3445" s="7" t="s">
        <v>661</v>
      </c>
      <c r="F3445" s="7" t="s">
        <v>661</v>
      </c>
      <c r="G3445" s="7" t="s">
        <v>661</v>
      </c>
      <c r="H3445" s="7" t="s">
        <v>661</v>
      </c>
      <c r="I3445" s="7" t="s">
        <v>661</v>
      </c>
      <c r="J3445" s="7" t="s">
        <v>661</v>
      </c>
      <c r="K3445" s="7" t="s">
        <v>661</v>
      </c>
      <c r="L3445" s="7" t="s">
        <v>661</v>
      </c>
      <c r="M3445" s="7" t="s">
        <v>703</v>
      </c>
      <c r="N3445" s="7" t="s">
        <v>726</v>
      </c>
      <c r="O3445" s="7" t="s">
        <v>686</v>
      </c>
    </row>
    <row r="3446" spans="2:15" ht="15">
      <c r="B3446" s="6" t="s">
        <v>556</v>
      </c>
      <c r="C3446" s="7" t="s">
        <v>701</v>
      </c>
      <c r="D3446" s="7" t="s">
        <v>661</v>
      </c>
      <c r="E3446" s="7" t="s">
        <v>661</v>
      </c>
      <c r="F3446" s="7" t="s">
        <v>661</v>
      </c>
      <c r="G3446" s="7" t="s">
        <v>661</v>
      </c>
      <c r="H3446" s="7" t="s">
        <v>661</v>
      </c>
      <c r="I3446" s="7" t="s">
        <v>661</v>
      </c>
      <c r="J3446" s="7" t="s">
        <v>661</v>
      </c>
      <c r="K3446" s="7" t="s">
        <v>661</v>
      </c>
      <c r="L3446" s="7" t="s">
        <v>661</v>
      </c>
      <c r="M3446" s="7" t="s">
        <v>703</v>
      </c>
      <c r="N3446" s="7" t="s">
        <v>726</v>
      </c>
      <c r="O3446" s="7" t="s">
        <v>686</v>
      </c>
    </row>
    <row r="3447" spans="2:15" ht="15">
      <c r="B3447" s="6" t="s">
        <v>555</v>
      </c>
      <c r="C3447" s="7" t="s">
        <v>683</v>
      </c>
      <c r="D3447" s="7">
        <v>6.5120497000000004</v>
      </c>
      <c r="E3447" s="7">
        <v>5.6869000999999999</v>
      </c>
      <c r="F3447" s="7">
        <v>3.1726894817946003</v>
      </c>
      <c r="G3447" s="7">
        <v>6.5120497000000004</v>
      </c>
      <c r="H3447" s="7">
        <v>0.87328880490577332</v>
      </c>
      <c r="I3447" s="7">
        <v>5.6869000999999999</v>
      </c>
      <c r="J3447" s="7">
        <v>3.1726894817946003</v>
      </c>
      <c r="K3447" s="7">
        <v>6.5120497000000004</v>
      </c>
      <c r="L3447" s="7">
        <v>0.87328880490577332</v>
      </c>
      <c r="M3447" s="7" t="s">
        <v>703</v>
      </c>
      <c r="N3447" s="7" t="s">
        <v>726</v>
      </c>
      <c r="O3447" s="7" t="s">
        <v>686</v>
      </c>
    </row>
    <row r="3448" spans="2:15" ht="15">
      <c r="B3448" s="6" t="s">
        <v>555</v>
      </c>
      <c r="C3448" s="7" t="s">
        <v>687</v>
      </c>
      <c r="D3448" s="7">
        <v>6.2473888000000004</v>
      </c>
      <c r="E3448" s="7">
        <v>5.5081800999999997</v>
      </c>
      <c r="F3448" s="7">
        <v>2.9478498612258801</v>
      </c>
      <c r="G3448" s="7">
        <v>6.2473888000000004</v>
      </c>
      <c r="H3448" s="7">
        <v>0.88167717366974174</v>
      </c>
      <c r="I3448" s="7">
        <v>5.5081800999999997</v>
      </c>
      <c r="J3448" s="7">
        <v>2.9478498612258801</v>
      </c>
      <c r="K3448" s="7">
        <v>6.2473888000000004</v>
      </c>
      <c r="L3448" s="7">
        <v>0.88167717366974174</v>
      </c>
      <c r="M3448" s="7" t="s">
        <v>703</v>
      </c>
      <c r="N3448" s="7" t="s">
        <v>726</v>
      </c>
      <c r="O3448" s="7" t="s">
        <v>686</v>
      </c>
    </row>
    <row r="3449" spans="2:15" ht="15">
      <c r="B3449" s="6" t="s">
        <v>555</v>
      </c>
      <c r="C3449" s="7" t="s">
        <v>688</v>
      </c>
      <c r="D3449" s="7">
        <v>6.8645858999999998</v>
      </c>
      <c r="E3449" s="7">
        <v>6.0847401999999997</v>
      </c>
      <c r="F3449" s="7">
        <v>3.177809981257969</v>
      </c>
      <c r="G3449" s="7">
        <v>6.8645858999999998</v>
      </c>
      <c r="H3449" s="7">
        <v>0.88639581303804504</v>
      </c>
      <c r="I3449" s="7">
        <v>6.0847401999999997</v>
      </c>
      <c r="J3449" s="7">
        <v>3.177809981257969</v>
      </c>
      <c r="K3449" s="7">
        <v>6.8645858999999998</v>
      </c>
      <c r="L3449" s="7">
        <v>0.88639581303804504</v>
      </c>
      <c r="M3449" s="7" t="s">
        <v>703</v>
      </c>
      <c r="N3449" s="7" t="s">
        <v>726</v>
      </c>
      <c r="O3449" s="7" t="s">
        <v>686</v>
      </c>
    </row>
    <row r="3450" spans="2:15" ht="15">
      <c r="B3450" s="6" t="s">
        <v>555</v>
      </c>
      <c r="C3450" s="7" t="s">
        <v>689</v>
      </c>
      <c r="D3450" s="7">
        <v>6.1120000000000001</v>
      </c>
      <c r="E3450" s="7">
        <v>5.5739999999999998</v>
      </c>
      <c r="F3450" s="7">
        <v>2.5074026401836624</v>
      </c>
      <c r="G3450" s="7">
        <v>6.1120000000000001</v>
      </c>
      <c r="H3450" s="7">
        <v>0.91197643979057585</v>
      </c>
      <c r="I3450" s="7">
        <v>5.5739999999999998</v>
      </c>
      <c r="J3450" s="7">
        <v>2.5074026401836624</v>
      </c>
      <c r="K3450" s="7">
        <v>6.1120000000000001</v>
      </c>
      <c r="L3450" s="7">
        <v>0.91197643979057585</v>
      </c>
      <c r="M3450" s="7" t="s">
        <v>703</v>
      </c>
      <c r="N3450" s="7" t="s">
        <v>726</v>
      </c>
      <c r="O3450" s="7" t="s">
        <v>686</v>
      </c>
    </row>
    <row r="3451" spans="2:15" ht="15">
      <c r="B3451" s="6" t="s">
        <v>555</v>
      </c>
      <c r="C3451" s="7" t="s">
        <v>690</v>
      </c>
      <c r="D3451" s="7" t="s">
        <v>661</v>
      </c>
      <c r="E3451" s="7" t="s">
        <v>661</v>
      </c>
      <c r="F3451" s="7" t="s">
        <v>661</v>
      </c>
      <c r="G3451" s="7" t="s">
        <v>661</v>
      </c>
      <c r="H3451" s="7" t="s">
        <v>661</v>
      </c>
      <c r="I3451" s="7" t="s">
        <v>661</v>
      </c>
      <c r="J3451" s="7" t="s">
        <v>661</v>
      </c>
      <c r="K3451" s="7" t="s">
        <v>661</v>
      </c>
      <c r="L3451" s="7" t="s">
        <v>661</v>
      </c>
      <c r="M3451" s="7" t="s">
        <v>703</v>
      </c>
      <c r="N3451" s="7" t="s">
        <v>726</v>
      </c>
      <c r="O3451" s="7" t="s">
        <v>686</v>
      </c>
    </row>
    <row r="3452" spans="2:15" ht="15">
      <c r="B3452" s="6" t="s">
        <v>555</v>
      </c>
      <c r="C3452" s="7" t="s">
        <v>691</v>
      </c>
      <c r="D3452" s="7" t="s">
        <v>661</v>
      </c>
      <c r="E3452" s="7" t="s">
        <v>661</v>
      </c>
      <c r="F3452" s="7" t="s">
        <v>661</v>
      </c>
      <c r="G3452" s="7" t="s">
        <v>661</v>
      </c>
      <c r="H3452" s="7" t="s">
        <v>661</v>
      </c>
      <c r="I3452" s="7" t="s">
        <v>661</v>
      </c>
      <c r="J3452" s="7" t="s">
        <v>661</v>
      </c>
      <c r="K3452" s="7" t="s">
        <v>661</v>
      </c>
      <c r="L3452" s="7" t="s">
        <v>661</v>
      </c>
      <c r="M3452" s="7" t="s">
        <v>703</v>
      </c>
      <c r="N3452" s="7" t="s">
        <v>726</v>
      </c>
      <c r="O3452" s="7" t="s">
        <v>686</v>
      </c>
    </row>
    <row r="3453" spans="2:15" ht="15">
      <c r="B3453" s="6" t="s">
        <v>555</v>
      </c>
      <c r="C3453" s="7" t="s">
        <v>692</v>
      </c>
      <c r="D3453" s="7" t="s">
        <v>661</v>
      </c>
      <c r="E3453" s="7" t="s">
        <v>661</v>
      </c>
      <c r="F3453" s="7" t="s">
        <v>661</v>
      </c>
      <c r="G3453" s="7" t="s">
        <v>661</v>
      </c>
      <c r="H3453" s="7" t="s">
        <v>661</v>
      </c>
      <c r="I3453" s="7" t="s">
        <v>661</v>
      </c>
      <c r="J3453" s="7" t="s">
        <v>661</v>
      </c>
      <c r="K3453" s="7" t="s">
        <v>661</v>
      </c>
      <c r="L3453" s="7" t="s">
        <v>661</v>
      </c>
      <c r="M3453" s="7" t="s">
        <v>703</v>
      </c>
      <c r="N3453" s="7" t="s">
        <v>726</v>
      </c>
      <c r="O3453" s="7" t="s">
        <v>686</v>
      </c>
    </row>
    <row r="3454" spans="2:15" ht="15">
      <c r="B3454" s="6" t="s">
        <v>555</v>
      </c>
      <c r="C3454" s="7" t="s">
        <v>693</v>
      </c>
      <c r="D3454" s="7" t="s">
        <v>661</v>
      </c>
      <c r="E3454" s="7" t="s">
        <v>661</v>
      </c>
      <c r="F3454" s="7" t="s">
        <v>661</v>
      </c>
      <c r="G3454" s="7" t="s">
        <v>661</v>
      </c>
      <c r="H3454" s="7" t="s">
        <v>661</v>
      </c>
      <c r="I3454" s="7" t="s">
        <v>661</v>
      </c>
      <c r="J3454" s="7" t="s">
        <v>661</v>
      </c>
      <c r="K3454" s="7" t="s">
        <v>661</v>
      </c>
      <c r="L3454" s="7" t="s">
        <v>661</v>
      </c>
      <c r="M3454" s="7" t="s">
        <v>703</v>
      </c>
      <c r="N3454" s="7" t="s">
        <v>726</v>
      </c>
      <c r="O3454" s="7" t="s">
        <v>686</v>
      </c>
    </row>
    <row r="3455" spans="2:15" ht="15">
      <c r="B3455" s="6" t="s">
        <v>555</v>
      </c>
      <c r="C3455" s="7" t="s">
        <v>694</v>
      </c>
      <c r="D3455" s="7" t="s">
        <v>661</v>
      </c>
      <c r="E3455" s="7" t="s">
        <v>661</v>
      </c>
      <c r="F3455" s="7" t="s">
        <v>661</v>
      </c>
      <c r="G3455" s="7" t="s">
        <v>661</v>
      </c>
      <c r="H3455" s="7" t="s">
        <v>661</v>
      </c>
      <c r="I3455" s="7" t="s">
        <v>661</v>
      </c>
      <c r="J3455" s="7" t="s">
        <v>661</v>
      </c>
      <c r="K3455" s="7" t="s">
        <v>661</v>
      </c>
      <c r="L3455" s="7" t="s">
        <v>661</v>
      </c>
      <c r="M3455" s="7" t="s">
        <v>703</v>
      </c>
      <c r="N3455" s="7" t="s">
        <v>726</v>
      </c>
      <c r="O3455" s="7" t="s">
        <v>686</v>
      </c>
    </row>
    <row r="3456" spans="2:15" ht="15">
      <c r="B3456" s="6" t="s">
        <v>555</v>
      </c>
      <c r="C3456" s="7" t="s">
        <v>695</v>
      </c>
      <c r="D3456" s="7" t="s">
        <v>661</v>
      </c>
      <c r="E3456" s="7" t="s">
        <v>661</v>
      </c>
      <c r="F3456" s="7" t="s">
        <v>661</v>
      </c>
      <c r="G3456" s="7" t="s">
        <v>661</v>
      </c>
      <c r="H3456" s="7" t="s">
        <v>661</v>
      </c>
      <c r="I3456" s="7" t="s">
        <v>661</v>
      </c>
      <c r="J3456" s="7" t="s">
        <v>661</v>
      </c>
      <c r="K3456" s="7" t="s">
        <v>661</v>
      </c>
      <c r="L3456" s="7" t="s">
        <v>661</v>
      </c>
      <c r="M3456" s="7" t="s">
        <v>703</v>
      </c>
      <c r="N3456" s="7" t="s">
        <v>726</v>
      </c>
      <c r="O3456" s="7" t="s">
        <v>686</v>
      </c>
    </row>
    <row r="3457" spans="2:15" ht="15">
      <c r="B3457" s="6" t="s">
        <v>555</v>
      </c>
      <c r="C3457" s="7" t="s">
        <v>696</v>
      </c>
      <c r="D3457" s="7" t="s">
        <v>661</v>
      </c>
      <c r="E3457" s="7" t="s">
        <v>661</v>
      </c>
      <c r="F3457" s="7" t="s">
        <v>661</v>
      </c>
      <c r="G3457" s="7" t="s">
        <v>661</v>
      </c>
      <c r="H3457" s="7" t="s">
        <v>661</v>
      </c>
      <c r="I3457" s="7" t="s">
        <v>661</v>
      </c>
      <c r="J3457" s="7" t="s">
        <v>661</v>
      </c>
      <c r="K3457" s="7" t="s">
        <v>661</v>
      </c>
      <c r="L3457" s="7" t="s">
        <v>661</v>
      </c>
      <c r="M3457" s="7" t="s">
        <v>703</v>
      </c>
      <c r="N3457" s="7" t="s">
        <v>726</v>
      </c>
      <c r="O3457" s="7" t="s">
        <v>686</v>
      </c>
    </row>
    <row r="3458" spans="2:15" ht="15">
      <c r="B3458" s="6" t="s">
        <v>555</v>
      </c>
      <c r="C3458" s="7" t="s">
        <v>697</v>
      </c>
      <c r="D3458" s="7" t="s">
        <v>661</v>
      </c>
      <c r="E3458" s="7" t="s">
        <v>661</v>
      </c>
      <c r="F3458" s="7" t="s">
        <v>661</v>
      </c>
      <c r="G3458" s="7" t="s">
        <v>661</v>
      </c>
      <c r="H3458" s="7" t="s">
        <v>661</v>
      </c>
      <c r="I3458" s="7" t="s">
        <v>661</v>
      </c>
      <c r="J3458" s="7" t="s">
        <v>661</v>
      </c>
      <c r="K3458" s="7" t="s">
        <v>661</v>
      </c>
      <c r="L3458" s="7" t="s">
        <v>661</v>
      </c>
      <c r="M3458" s="7" t="s">
        <v>703</v>
      </c>
      <c r="N3458" s="7" t="s">
        <v>726</v>
      </c>
      <c r="O3458" s="7" t="s">
        <v>686</v>
      </c>
    </row>
    <row r="3459" spans="2:15" ht="15">
      <c r="B3459" s="6" t="s">
        <v>555</v>
      </c>
      <c r="C3459" s="7" t="s">
        <v>698</v>
      </c>
      <c r="D3459" s="7" t="s">
        <v>661</v>
      </c>
      <c r="E3459" s="7" t="s">
        <v>661</v>
      </c>
      <c r="F3459" s="7" t="s">
        <v>661</v>
      </c>
      <c r="G3459" s="7" t="s">
        <v>661</v>
      </c>
      <c r="H3459" s="7" t="s">
        <v>661</v>
      </c>
      <c r="I3459" s="7" t="s">
        <v>661</v>
      </c>
      <c r="J3459" s="7" t="s">
        <v>661</v>
      </c>
      <c r="K3459" s="7" t="s">
        <v>661</v>
      </c>
      <c r="L3459" s="7" t="s">
        <v>661</v>
      </c>
      <c r="M3459" s="7" t="s">
        <v>703</v>
      </c>
      <c r="N3459" s="7" t="s">
        <v>726</v>
      </c>
      <c r="O3459" s="7" t="s">
        <v>686</v>
      </c>
    </row>
    <row r="3460" spans="2:15" ht="15">
      <c r="B3460" s="6" t="s">
        <v>555</v>
      </c>
      <c r="C3460" s="7" t="s">
        <v>699</v>
      </c>
      <c r="D3460" s="7" t="s">
        <v>661</v>
      </c>
      <c r="E3460" s="7" t="s">
        <v>661</v>
      </c>
      <c r="F3460" s="7" t="s">
        <v>661</v>
      </c>
      <c r="G3460" s="7" t="s">
        <v>661</v>
      </c>
      <c r="H3460" s="7" t="s">
        <v>661</v>
      </c>
      <c r="I3460" s="7" t="s">
        <v>661</v>
      </c>
      <c r="J3460" s="7" t="s">
        <v>661</v>
      </c>
      <c r="K3460" s="7" t="s">
        <v>661</v>
      </c>
      <c r="L3460" s="7" t="s">
        <v>661</v>
      </c>
      <c r="M3460" s="7" t="s">
        <v>703</v>
      </c>
      <c r="N3460" s="7" t="s">
        <v>726</v>
      </c>
      <c r="O3460" s="7" t="s">
        <v>686</v>
      </c>
    </row>
    <row r="3461" spans="2:15" ht="15">
      <c r="B3461" s="6" t="s">
        <v>555</v>
      </c>
      <c r="C3461" s="7" t="s">
        <v>700</v>
      </c>
      <c r="D3461" s="7" t="s">
        <v>661</v>
      </c>
      <c r="E3461" s="7" t="s">
        <v>661</v>
      </c>
      <c r="F3461" s="7" t="s">
        <v>661</v>
      </c>
      <c r="G3461" s="7" t="s">
        <v>661</v>
      </c>
      <c r="H3461" s="7" t="s">
        <v>661</v>
      </c>
      <c r="I3461" s="7" t="s">
        <v>661</v>
      </c>
      <c r="J3461" s="7" t="s">
        <v>661</v>
      </c>
      <c r="K3461" s="7" t="s">
        <v>661</v>
      </c>
      <c r="L3461" s="7" t="s">
        <v>661</v>
      </c>
      <c r="M3461" s="7" t="s">
        <v>703</v>
      </c>
      <c r="N3461" s="7" t="s">
        <v>726</v>
      </c>
      <c r="O3461" s="7" t="s">
        <v>686</v>
      </c>
    </row>
    <row r="3462" spans="2:15" ht="15">
      <c r="B3462" s="6" t="s">
        <v>555</v>
      </c>
      <c r="C3462" s="7" t="s">
        <v>701</v>
      </c>
      <c r="D3462" s="7" t="s">
        <v>661</v>
      </c>
      <c r="E3462" s="7" t="s">
        <v>661</v>
      </c>
      <c r="F3462" s="7" t="s">
        <v>661</v>
      </c>
      <c r="G3462" s="7" t="s">
        <v>661</v>
      </c>
      <c r="H3462" s="7" t="s">
        <v>661</v>
      </c>
      <c r="I3462" s="7" t="s">
        <v>661</v>
      </c>
      <c r="J3462" s="7" t="s">
        <v>661</v>
      </c>
      <c r="K3462" s="7" t="s">
        <v>661</v>
      </c>
      <c r="L3462" s="7" t="s">
        <v>661</v>
      </c>
      <c r="M3462" s="7" t="s">
        <v>703</v>
      </c>
      <c r="N3462" s="7" t="s">
        <v>726</v>
      </c>
      <c r="O3462" s="7" t="s">
        <v>686</v>
      </c>
    </row>
    <row r="3463" spans="2:15" ht="15">
      <c r="B3463" s="6" t="s">
        <v>565</v>
      </c>
      <c r="C3463" s="7" t="s">
        <v>683</v>
      </c>
      <c r="D3463" s="7">
        <v>10.437393999999999</v>
      </c>
      <c r="E3463" s="7">
        <v>9.4367999999999999</v>
      </c>
      <c r="F3463" s="7">
        <v>4.5073020196597158</v>
      </c>
      <c r="G3463" s="7">
        <v>10.457961834718491</v>
      </c>
      <c r="H3463" s="7">
        <v>0.90235555925166766</v>
      </c>
      <c r="I3463" s="7">
        <v>9.4367999999999999</v>
      </c>
      <c r="J3463" s="7">
        <v>4.5073020196597158</v>
      </c>
      <c r="K3463" s="7">
        <v>10.457961834718491</v>
      </c>
      <c r="L3463" s="7">
        <v>0.90235555925166766</v>
      </c>
      <c r="M3463" s="7" t="s">
        <v>703</v>
      </c>
      <c r="N3463" s="7" t="s">
        <v>726</v>
      </c>
      <c r="O3463" s="7" t="s">
        <v>686</v>
      </c>
    </row>
    <row r="3464" spans="2:15" ht="15">
      <c r="B3464" s="6" t="s">
        <v>565</v>
      </c>
      <c r="C3464" s="7" t="s">
        <v>687</v>
      </c>
      <c r="D3464" s="7">
        <v>11.047518999999999</v>
      </c>
      <c r="E3464" s="7">
        <v>9.9988793999999999</v>
      </c>
      <c r="F3464" s="7">
        <v>4.7154290868269788</v>
      </c>
      <c r="G3464" s="7">
        <v>11.054992570266082</v>
      </c>
      <c r="H3464" s="7">
        <v>0.90446731071474051</v>
      </c>
      <c r="I3464" s="7">
        <v>9.9988793999999999</v>
      </c>
      <c r="J3464" s="7">
        <v>4.7154290868269788</v>
      </c>
      <c r="K3464" s="7">
        <v>11.054992570266082</v>
      </c>
      <c r="L3464" s="7">
        <v>0.90446731071474051</v>
      </c>
      <c r="M3464" s="7" t="s">
        <v>703</v>
      </c>
      <c r="N3464" s="7" t="s">
        <v>726</v>
      </c>
      <c r="O3464" s="7" t="s">
        <v>686</v>
      </c>
    </row>
    <row r="3465" spans="2:15" ht="15">
      <c r="B3465" s="6" t="s">
        <v>565</v>
      </c>
      <c r="C3465" s="7" t="s">
        <v>688</v>
      </c>
      <c r="D3465" s="7">
        <v>10.860213999999999</v>
      </c>
      <c r="E3465" s="7">
        <v>9.8743601000000005</v>
      </c>
      <c r="F3465" s="7">
        <v>4.5212012498144736</v>
      </c>
      <c r="G3465" s="7">
        <v>10.860213999999999</v>
      </c>
      <c r="H3465" s="7">
        <v>0.90922334495434454</v>
      </c>
      <c r="I3465" s="7">
        <v>9.8743601000000005</v>
      </c>
      <c r="J3465" s="7">
        <v>4.5212012498144736</v>
      </c>
      <c r="K3465" s="7">
        <v>10.860213999999999</v>
      </c>
      <c r="L3465" s="7">
        <v>0.90922334495434454</v>
      </c>
      <c r="M3465" s="7" t="s">
        <v>703</v>
      </c>
      <c r="N3465" s="7" t="s">
        <v>726</v>
      </c>
      <c r="O3465" s="7" t="s">
        <v>686</v>
      </c>
    </row>
    <row r="3466" spans="2:15" ht="15">
      <c r="B3466" s="6" t="s">
        <v>565</v>
      </c>
      <c r="C3466" s="7" t="s">
        <v>689</v>
      </c>
      <c r="D3466" s="7">
        <v>8.8390000000000004</v>
      </c>
      <c r="E3466" s="7">
        <v>8.2010000000000005</v>
      </c>
      <c r="F3466" s="7">
        <v>3.297198811112243</v>
      </c>
      <c r="G3466" s="7">
        <v>8.8390000000000004</v>
      </c>
      <c r="H3466" s="7">
        <v>0.92781988912772939</v>
      </c>
      <c r="I3466" s="7">
        <v>8.2010000000000005</v>
      </c>
      <c r="J3466" s="7">
        <v>3.297198811112243</v>
      </c>
      <c r="K3466" s="7">
        <v>8.8390000000000004</v>
      </c>
      <c r="L3466" s="7">
        <v>0.92781988912772939</v>
      </c>
      <c r="M3466" s="7" t="s">
        <v>703</v>
      </c>
      <c r="N3466" s="7" t="s">
        <v>726</v>
      </c>
      <c r="O3466" s="7" t="s">
        <v>686</v>
      </c>
    </row>
    <row r="3467" spans="2:15" ht="15">
      <c r="B3467" s="6" t="s">
        <v>565</v>
      </c>
      <c r="C3467" s="7" t="s">
        <v>690</v>
      </c>
      <c r="D3467" s="7">
        <v>8.5839999999999996</v>
      </c>
      <c r="E3467" s="7">
        <v>8.0459999999999994</v>
      </c>
      <c r="F3467" s="7">
        <v>2.9911435940121627</v>
      </c>
      <c r="G3467" s="7">
        <v>8.5839999999999996</v>
      </c>
      <c r="H3467" s="7">
        <v>0.93732525629077346</v>
      </c>
      <c r="I3467" s="7">
        <v>8.0459999999999994</v>
      </c>
      <c r="J3467" s="7">
        <v>2.9911435940121627</v>
      </c>
      <c r="K3467" s="7">
        <v>8.5839999999999996</v>
      </c>
      <c r="L3467" s="7">
        <v>0.93732525629077346</v>
      </c>
      <c r="M3467" s="7" t="s">
        <v>703</v>
      </c>
      <c r="N3467" s="7" t="s">
        <v>726</v>
      </c>
      <c r="O3467" s="7" t="s">
        <v>686</v>
      </c>
    </row>
    <row r="3468" spans="2:15" ht="15">
      <c r="B3468" s="6" t="s">
        <v>565</v>
      </c>
      <c r="C3468" s="7" t="s">
        <v>691</v>
      </c>
      <c r="D3468" s="7">
        <v>8.8040000000000003</v>
      </c>
      <c r="E3468" s="7">
        <v>8.1639999999999997</v>
      </c>
      <c r="F3468" s="7">
        <v>3.3068911728494483</v>
      </c>
      <c r="G3468" s="7">
        <v>8.8083156862745096</v>
      </c>
      <c r="H3468" s="7">
        <v>0.92685143116765101</v>
      </c>
      <c r="I3468" s="7">
        <v>8.1639999999999997</v>
      </c>
      <c r="J3468" s="7">
        <v>3.3068911728494483</v>
      </c>
      <c r="K3468" s="7">
        <v>8.8083156862745096</v>
      </c>
      <c r="L3468" s="7">
        <v>0.92685143116765101</v>
      </c>
      <c r="M3468" s="7" t="s">
        <v>703</v>
      </c>
      <c r="N3468" s="7" t="s">
        <v>726</v>
      </c>
      <c r="O3468" s="7" t="s">
        <v>686</v>
      </c>
    </row>
    <row r="3469" spans="2:15" ht="15">
      <c r="B3469" s="6" t="s">
        <v>565</v>
      </c>
      <c r="C3469" s="7" t="s">
        <v>692</v>
      </c>
      <c r="D3469" s="7" t="s">
        <v>661</v>
      </c>
      <c r="E3469" s="7">
        <v>8.1639999999999997</v>
      </c>
      <c r="F3469" s="7">
        <v>3.5267127569175996</v>
      </c>
      <c r="G3469" s="7">
        <v>8.8931770965052372</v>
      </c>
      <c r="H3469" s="7">
        <v>0.9180071319178178</v>
      </c>
      <c r="I3469" s="7">
        <v>8.1639999999999997</v>
      </c>
      <c r="J3469" s="7">
        <v>3.5267127569175996</v>
      </c>
      <c r="K3469" s="7">
        <v>8.8931770965052372</v>
      </c>
      <c r="L3469" s="7">
        <v>0.9180071319178178</v>
      </c>
      <c r="M3469" s="7" t="s">
        <v>703</v>
      </c>
      <c r="N3469" s="7" t="s">
        <v>726</v>
      </c>
      <c r="O3469" s="7" t="s">
        <v>686</v>
      </c>
    </row>
    <row r="3470" spans="2:15" ht="15">
      <c r="B3470" s="6" t="s">
        <v>565</v>
      </c>
      <c r="C3470" s="7" t="s">
        <v>693</v>
      </c>
      <c r="D3470" s="7" t="s">
        <v>661</v>
      </c>
      <c r="E3470" s="7">
        <v>8.1639999999999997</v>
      </c>
      <c r="F3470" s="7">
        <v>3.5267127569175996</v>
      </c>
      <c r="G3470" s="7">
        <v>8.8931770965052372</v>
      </c>
      <c r="H3470" s="7">
        <v>0.9180071319178178</v>
      </c>
      <c r="I3470" s="7">
        <v>8.1639999999999997</v>
      </c>
      <c r="J3470" s="7">
        <v>3.5267127569175996</v>
      </c>
      <c r="K3470" s="7">
        <v>8.8931770965052372</v>
      </c>
      <c r="L3470" s="7">
        <v>0.9180071319178178</v>
      </c>
      <c r="M3470" s="7" t="s">
        <v>703</v>
      </c>
      <c r="N3470" s="7" t="s">
        <v>726</v>
      </c>
      <c r="O3470" s="7" t="s">
        <v>686</v>
      </c>
    </row>
    <row r="3471" spans="2:15" ht="15">
      <c r="B3471" s="6" t="s">
        <v>565</v>
      </c>
      <c r="C3471" s="7" t="s">
        <v>694</v>
      </c>
      <c r="D3471" s="7" t="s">
        <v>661</v>
      </c>
      <c r="E3471" s="7">
        <v>8.1639999999999997</v>
      </c>
      <c r="F3471" s="7">
        <v>3.5267127569175996</v>
      </c>
      <c r="G3471" s="7">
        <v>8.8931770965052372</v>
      </c>
      <c r="H3471" s="7">
        <v>0.9180071319178178</v>
      </c>
      <c r="I3471" s="7">
        <v>8.1639999999999997</v>
      </c>
      <c r="J3471" s="7">
        <v>3.5267127569175996</v>
      </c>
      <c r="K3471" s="7">
        <v>8.8931770965052372</v>
      </c>
      <c r="L3471" s="7">
        <v>0.9180071319178178</v>
      </c>
      <c r="M3471" s="7" t="s">
        <v>703</v>
      </c>
      <c r="N3471" s="7" t="s">
        <v>726</v>
      </c>
      <c r="O3471" s="7" t="s">
        <v>686</v>
      </c>
    </row>
    <row r="3472" spans="2:15" ht="15">
      <c r="B3472" s="6" t="s">
        <v>565</v>
      </c>
      <c r="C3472" s="7" t="s">
        <v>695</v>
      </c>
      <c r="D3472" s="7" t="s">
        <v>661</v>
      </c>
      <c r="E3472" s="7">
        <v>8.1639999999999997</v>
      </c>
      <c r="F3472" s="7">
        <v>3.5267127569175996</v>
      </c>
      <c r="G3472" s="7">
        <v>8.8931770965052372</v>
      </c>
      <c r="H3472" s="7">
        <v>0.9180071319178178</v>
      </c>
      <c r="I3472" s="7">
        <v>8.1639999999999997</v>
      </c>
      <c r="J3472" s="7">
        <v>3.5267127569175996</v>
      </c>
      <c r="K3472" s="7">
        <v>8.8931770965052372</v>
      </c>
      <c r="L3472" s="7">
        <v>0.9180071319178178</v>
      </c>
      <c r="M3472" s="7" t="s">
        <v>703</v>
      </c>
      <c r="N3472" s="7" t="s">
        <v>726</v>
      </c>
      <c r="O3472" s="7" t="s">
        <v>686</v>
      </c>
    </row>
    <row r="3473" spans="2:15" ht="15">
      <c r="B3473" s="6" t="s">
        <v>565</v>
      </c>
      <c r="C3473" s="7" t="s">
        <v>696</v>
      </c>
      <c r="D3473" s="7" t="s">
        <v>661</v>
      </c>
      <c r="E3473" s="7">
        <v>8.1639999999999997</v>
      </c>
      <c r="F3473" s="7">
        <v>3.5267127569175996</v>
      </c>
      <c r="G3473" s="7">
        <v>8.8931770965052372</v>
      </c>
      <c r="H3473" s="7">
        <v>0.9180071319178178</v>
      </c>
      <c r="I3473" s="7">
        <v>8.1639999999999997</v>
      </c>
      <c r="J3473" s="7">
        <v>3.5267127569175996</v>
      </c>
      <c r="K3473" s="7">
        <v>8.8931770965052372</v>
      </c>
      <c r="L3473" s="7">
        <v>0.9180071319178178</v>
      </c>
      <c r="M3473" s="7" t="s">
        <v>703</v>
      </c>
      <c r="N3473" s="7" t="s">
        <v>726</v>
      </c>
      <c r="O3473" s="7" t="s">
        <v>686</v>
      </c>
    </row>
    <row r="3474" spans="2:15" ht="15">
      <c r="B3474" s="6" t="s">
        <v>565</v>
      </c>
      <c r="C3474" s="7" t="s">
        <v>697</v>
      </c>
      <c r="D3474" s="7" t="s">
        <v>661</v>
      </c>
      <c r="E3474" s="7">
        <v>8.1639999999999997</v>
      </c>
      <c r="F3474" s="7">
        <v>3.5267127569175996</v>
      </c>
      <c r="G3474" s="7">
        <v>8.8931770965052372</v>
      </c>
      <c r="H3474" s="7">
        <v>0.9180071319178178</v>
      </c>
      <c r="I3474" s="7">
        <v>8.1639999999999997</v>
      </c>
      <c r="J3474" s="7">
        <v>3.5267127569175996</v>
      </c>
      <c r="K3474" s="7">
        <v>8.8931770965052372</v>
      </c>
      <c r="L3474" s="7">
        <v>0.9180071319178178</v>
      </c>
      <c r="M3474" s="7" t="s">
        <v>703</v>
      </c>
      <c r="N3474" s="7" t="s">
        <v>726</v>
      </c>
      <c r="O3474" s="7" t="s">
        <v>686</v>
      </c>
    </row>
    <row r="3475" spans="2:15" ht="15">
      <c r="B3475" s="6" t="s">
        <v>565</v>
      </c>
      <c r="C3475" s="7" t="s">
        <v>698</v>
      </c>
      <c r="D3475" s="7" t="s">
        <v>661</v>
      </c>
      <c r="E3475" s="7">
        <v>8.1639999999999997</v>
      </c>
      <c r="F3475" s="7">
        <v>3.5267127569175996</v>
      </c>
      <c r="G3475" s="7">
        <v>8.8931770965052372</v>
      </c>
      <c r="H3475" s="7">
        <v>0.9180071319178178</v>
      </c>
      <c r="I3475" s="7">
        <v>8.1639999999999997</v>
      </c>
      <c r="J3475" s="7">
        <v>3.5267127569175996</v>
      </c>
      <c r="K3475" s="7">
        <v>8.8931770965052372</v>
      </c>
      <c r="L3475" s="7">
        <v>0.9180071319178178</v>
      </c>
      <c r="M3475" s="7" t="s">
        <v>703</v>
      </c>
      <c r="N3475" s="7" t="s">
        <v>726</v>
      </c>
      <c r="O3475" s="7" t="s">
        <v>686</v>
      </c>
    </row>
    <row r="3476" spans="2:15" ht="15">
      <c r="B3476" s="6" t="s">
        <v>565</v>
      </c>
      <c r="C3476" s="7" t="s">
        <v>699</v>
      </c>
      <c r="D3476" s="7" t="s">
        <v>661</v>
      </c>
      <c r="E3476" s="7">
        <v>8.1639999999999997</v>
      </c>
      <c r="F3476" s="7">
        <v>3.5267127569175996</v>
      </c>
      <c r="G3476" s="7">
        <v>8.8931770965052372</v>
      </c>
      <c r="H3476" s="7">
        <v>0.9180071319178178</v>
      </c>
      <c r="I3476" s="7">
        <v>8.1639999999999997</v>
      </c>
      <c r="J3476" s="7">
        <v>3.5267127569175996</v>
      </c>
      <c r="K3476" s="7">
        <v>8.8931770965052372</v>
      </c>
      <c r="L3476" s="7">
        <v>0.9180071319178178</v>
      </c>
      <c r="M3476" s="7" t="s">
        <v>703</v>
      </c>
      <c r="N3476" s="7" t="s">
        <v>726</v>
      </c>
      <c r="O3476" s="7" t="s">
        <v>686</v>
      </c>
    </row>
    <row r="3477" spans="2:15" ht="15">
      <c r="B3477" s="6" t="s">
        <v>565</v>
      </c>
      <c r="C3477" s="7" t="s">
        <v>700</v>
      </c>
      <c r="D3477" s="7" t="s">
        <v>661</v>
      </c>
      <c r="E3477" s="7">
        <v>8.1639999999999997</v>
      </c>
      <c r="F3477" s="7">
        <v>3.5267127569175996</v>
      </c>
      <c r="G3477" s="7">
        <v>8.8931770965052372</v>
      </c>
      <c r="H3477" s="7">
        <v>0.9180071319178178</v>
      </c>
      <c r="I3477" s="7">
        <v>8.1639999999999997</v>
      </c>
      <c r="J3477" s="7">
        <v>3.5267127569175996</v>
      </c>
      <c r="K3477" s="7">
        <v>8.8931770965052372</v>
      </c>
      <c r="L3477" s="7">
        <v>0.9180071319178178</v>
      </c>
      <c r="M3477" s="7" t="s">
        <v>703</v>
      </c>
      <c r="N3477" s="7" t="s">
        <v>726</v>
      </c>
      <c r="O3477" s="7" t="s">
        <v>686</v>
      </c>
    </row>
    <row r="3478" spans="2:15" ht="15">
      <c r="B3478" s="6" t="s">
        <v>565</v>
      </c>
      <c r="C3478" s="7" t="s">
        <v>701</v>
      </c>
      <c r="D3478" s="7" t="s">
        <v>661</v>
      </c>
      <c r="E3478" s="7">
        <v>8.1639999999999997</v>
      </c>
      <c r="F3478" s="7">
        <v>3.5267127569175996</v>
      </c>
      <c r="G3478" s="7">
        <v>8.8931770965052372</v>
      </c>
      <c r="H3478" s="7">
        <v>0.9180071319178178</v>
      </c>
      <c r="I3478" s="7">
        <v>8.1639999999999997</v>
      </c>
      <c r="J3478" s="7">
        <v>3.5267127569175996</v>
      </c>
      <c r="K3478" s="7">
        <v>8.8931770965052372</v>
      </c>
      <c r="L3478" s="7">
        <v>0.9180071319178178</v>
      </c>
      <c r="M3478" s="7" t="s">
        <v>703</v>
      </c>
      <c r="N3478" s="7" t="s">
        <v>726</v>
      </c>
      <c r="O3478" s="7" t="s">
        <v>686</v>
      </c>
    </row>
    <row r="3479" spans="2:15" ht="15">
      <c r="B3479" s="6" t="s">
        <v>567</v>
      </c>
      <c r="C3479" s="7" t="s">
        <v>683</v>
      </c>
      <c r="D3479" s="7">
        <v>4.1170505999999998</v>
      </c>
      <c r="E3479" s="7">
        <v>4.0050100999999998</v>
      </c>
      <c r="F3479" s="7">
        <v>2.2260007017774912</v>
      </c>
      <c r="G3479" s="7">
        <v>4.582050308040702</v>
      </c>
      <c r="H3479" s="7">
        <v>0.87406506492779079</v>
      </c>
      <c r="I3479" s="7">
        <v>4.0050100999999998</v>
      </c>
      <c r="J3479" s="7">
        <v>2.2260007017774912</v>
      </c>
      <c r="K3479" s="7">
        <v>4.582050308040702</v>
      </c>
      <c r="L3479" s="7">
        <v>0.87406506492779079</v>
      </c>
      <c r="M3479" s="7" t="s">
        <v>703</v>
      </c>
      <c r="N3479" s="7" t="s">
        <v>726</v>
      </c>
      <c r="O3479" s="7" t="s">
        <v>686</v>
      </c>
    </row>
    <row r="3480" spans="2:15" ht="15">
      <c r="B3480" s="6" t="s">
        <v>567</v>
      </c>
      <c r="C3480" s="7" t="s">
        <v>687</v>
      </c>
      <c r="D3480" s="7">
        <v>4.4450554999999996</v>
      </c>
      <c r="E3480" s="7">
        <v>3.9864999999999999</v>
      </c>
      <c r="F3480" s="7">
        <v>2.3322911843389238</v>
      </c>
      <c r="G3480" s="7">
        <v>4.6186323103863831</v>
      </c>
      <c r="H3480" s="7">
        <v>0.8631343073219222</v>
      </c>
      <c r="I3480" s="7">
        <v>3.9864999999999999</v>
      </c>
      <c r="J3480" s="7">
        <v>2.3322911843389238</v>
      </c>
      <c r="K3480" s="7">
        <v>4.6186323103863831</v>
      </c>
      <c r="L3480" s="7">
        <v>0.8631343073219222</v>
      </c>
      <c r="M3480" s="7" t="s">
        <v>703</v>
      </c>
      <c r="N3480" s="7" t="s">
        <v>726</v>
      </c>
      <c r="O3480" s="7" t="s">
        <v>686</v>
      </c>
    </row>
    <row r="3481" spans="2:15" ht="15">
      <c r="B3481" s="6" t="s">
        <v>567</v>
      </c>
      <c r="C3481" s="7" t="s">
        <v>688</v>
      </c>
      <c r="D3481" s="7">
        <v>4.7098994000000003</v>
      </c>
      <c r="E3481" s="7">
        <v>4.3886599999999998</v>
      </c>
      <c r="F3481" s="7">
        <v>2.4816055496798115</v>
      </c>
      <c r="G3481" s="7">
        <v>5.0416964109118707</v>
      </c>
      <c r="H3481" s="7">
        <v>0.87047288101312736</v>
      </c>
      <c r="I3481" s="7">
        <v>4.3886599999999998</v>
      </c>
      <c r="J3481" s="7">
        <v>2.4816055496798115</v>
      </c>
      <c r="K3481" s="7">
        <v>5.0416964109118707</v>
      </c>
      <c r="L3481" s="7">
        <v>0.87047288101312736</v>
      </c>
      <c r="M3481" s="7" t="s">
        <v>703</v>
      </c>
      <c r="N3481" s="7" t="s">
        <v>726</v>
      </c>
      <c r="O3481" s="7" t="s">
        <v>686</v>
      </c>
    </row>
    <row r="3482" spans="2:15" ht="15">
      <c r="B3482" s="6" t="s">
        <v>567</v>
      </c>
      <c r="C3482" s="7" t="s">
        <v>689</v>
      </c>
      <c r="D3482" s="7">
        <v>6.2919999999999998</v>
      </c>
      <c r="E3482" s="7">
        <v>5.88</v>
      </c>
      <c r="F3482" s="7">
        <v>2.2393892024389155</v>
      </c>
      <c r="G3482" s="7">
        <v>6.2919999999999998</v>
      </c>
      <c r="H3482" s="7">
        <v>0.93452002542911639</v>
      </c>
      <c r="I3482" s="7">
        <v>5.88</v>
      </c>
      <c r="J3482" s="7">
        <v>2.2393892024389155</v>
      </c>
      <c r="K3482" s="7">
        <v>6.2919999999999998</v>
      </c>
      <c r="L3482" s="7">
        <v>0.93452002542911639</v>
      </c>
      <c r="M3482" s="7" t="s">
        <v>703</v>
      </c>
      <c r="N3482" s="7" t="s">
        <v>726</v>
      </c>
      <c r="O3482" s="7" t="s">
        <v>686</v>
      </c>
    </row>
    <row r="3483" spans="2:15" ht="15">
      <c r="B3483" s="6" t="s">
        <v>567</v>
      </c>
      <c r="C3483" s="7" t="s">
        <v>690</v>
      </c>
      <c r="D3483" s="7" t="s">
        <v>661</v>
      </c>
      <c r="E3483" s="7" t="s">
        <v>661</v>
      </c>
      <c r="F3483" s="7" t="s">
        <v>661</v>
      </c>
      <c r="G3483" s="7" t="s">
        <v>661</v>
      </c>
      <c r="H3483" s="7" t="s">
        <v>661</v>
      </c>
      <c r="I3483" s="7" t="s">
        <v>661</v>
      </c>
      <c r="J3483" s="7" t="s">
        <v>661</v>
      </c>
      <c r="K3483" s="7" t="s">
        <v>661</v>
      </c>
      <c r="L3483" s="7" t="s">
        <v>661</v>
      </c>
      <c r="M3483" s="7" t="s">
        <v>703</v>
      </c>
      <c r="N3483" s="7" t="s">
        <v>726</v>
      </c>
      <c r="O3483" s="7" t="s">
        <v>686</v>
      </c>
    </row>
    <row r="3484" spans="2:15" ht="15">
      <c r="B3484" s="6" t="s">
        <v>567</v>
      </c>
      <c r="C3484" s="7" t="s">
        <v>691</v>
      </c>
      <c r="D3484" s="7" t="s">
        <v>661</v>
      </c>
      <c r="E3484" s="7" t="s">
        <v>661</v>
      </c>
      <c r="F3484" s="7" t="s">
        <v>661</v>
      </c>
      <c r="G3484" s="7" t="s">
        <v>661</v>
      </c>
      <c r="H3484" s="7" t="s">
        <v>661</v>
      </c>
      <c r="I3484" s="7" t="s">
        <v>661</v>
      </c>
      <c r="J3484" s="7" t="s">
        <v>661</v>
      </c>
      <c r="K3484" s="7" t="s">
        <v>661</v>
      </c>
      <c r="L3484" s="7" t="s">
        <v>661</v>
      </c>
      <c r="M3484" s="7" t="s">
        <v>703</v>
      </c>
      <c r="N3484" s="7" t="s">
        <v>726</v>
      </c>
      <c r="O3484" s="7" t="s">
        <v>686</v>
      </c>
    </row>
    <row r="3485" spans="2:15" ht="15">
      <c r="B3485" s="6" t="s">
        <v>567</v>
      </c>
      <c r="C3485" s="7" t="s">
        <v>692</v>
      </c>
      <c r="D3485" s="7" t="s">
        <v>661</v>
      </c>
      <c r="E3485" s="7" t="s">
        <v>661</v>
      </c>
      <c r="F3485" s="7" t="s">
        <v>661</v>
      </c>
      <c r="G3485" s="7" t="s">
        <v>661</v>
      </c>
      <c r="H3485" s="7" t="s">
        <v>661</v>
      </c>
      <c r="I3485" s="7" t="s">
        <v>661</v>
      </c>
      <c r="J3485" s="7" t="s">
        <v>661</v>
      </c>
      <c r="K3485" s="7" t="s">
        <v>661</v>
      </c>
      <c r="L3485" s="7" t="s">
        <v>661</v>
      </c>
      <c r="M3485" s="7" t="s">
        <v>703</v>
      </c>
      <c r="N3485" s="7" t="s">
        <v>726</v>
      </c>
      <c r="O3485" s="7" t="s">
        <v>686</v>
      </c>
    </row>
    <row r="3486" spans="2:15" ht="15">
      <c r="B3486" s="6" t="s">
        <v>567</v>
      </c>
      <c r="C3486" s="7" t="s">
        <v>693</v>
      </c>
      <c r="D3486" s="7" t="s">
        <v>661</v>
      </c>
      <c r="E3486" s="7" t="s">
        <v>661</v>
      </c>
      <c r="F3486" s="7" t="s">
        <v>661</v>
      </c>
      <c r="G3486" s="7" t="s">
        <v>661</v>
      </c>
      <c r="H3486" s="7" t="s">
        <v>661</v>
      </c>
      <c r="I3486" s="7" t="s">
        <v>661</v>
      </c>
      <c r="J3486" s="7" t="s">
        <v>661</v>
      </c>
      <c r="K3486" s="7" t="s">
        <v>661</v>
      </c>
      <c r="L3486" s="7" t="s">
        <v>661</v>
      </c>
      <c r="M3486" s="7" t="s">
        <v>703</v>
      </c>
      <c r="N3486" s="7" t="s">
        <v>726</v>
      </c>
      <c r="O3486" s="7" t="s">
        <v>686</v>
      </c>
    </row>
    <row r="3487" spans="2:15" ht="15">
      <c r="B3487" s="6" t="s">
        <v>567</v>
      </c>
      <c r="C3487" s="7" t="s">
        <v>694</v>
      </c>
      <c r="D3487" s="7" t="s">
        <v>661</v>
      </c>
      <c r="E3487" s="7" t="s">
        <v>661</v>
      </c>
      <c r="F3487" s="7" t="s">
        <v>661</v>
      </c>
      <c r="G3487" s="7" t="s">
        <v>661</v>
      </c>
      <c r="H3487" s="7" t="s">
        <v>661</v>
      </c>
      <c r="I3487" s="7" t="s">
        <v>661</v>
      </c>
      <c r="J3487" s="7" t="s">
        <v>661</v>
      </c>
      <c r="K3487" s="7" t="s">
        <v>661</v>
      </c>
      <c r="L3487" s="7" t="s">
        <v>661</v>
      </c>
      <c r="M3487" s="7" t="s">
        <v>703</v>
      </c>
      <c r="N3487" s="7" t="s">
        <v>726</v>
      </c>
      <c r="O3487" s="7" t="s">
        <v>686</v>
      </c>
    </row>
    <row r="3488" spans="2:15" ht="15">
      <c r="B3488" s="6" t="s">
        <v>567</v>
      </c>
      <c r="C3488" s="7" t="s">
        <v>695</v>
      </c>
      <c r="D3488" s="7" t="s">
        <v>661</v>
      </c>
      <c r="E3488" s="7" t="s">
        <v>661</v>
      </c>
      <c r="F3488" s="7" t="s">
        <v>661</v>
      </c>
      <c r="G3488" s="7" t="s">
        <v>661</v>
      </c>
      <c r="H3488" s="7" t="s">
        <v>661</v>
      </c>
      <c r="I3488" s="7" t="s">
        <v>661</v>
      </c>
      <c r="J3488" s="7" t="s">
        <v>661</v>
      </c>
      <c r="K3488" s="7" t="s">
        <v>661</v>
      </c>
      <c r="L3488" s="7" t="s">
        <v>661</v>
      </c>
      <c r="M3488" s="7" t="s">
        <v>703</v>
      </c>
      <c r="N3488" s="7" t="s">
        <v>726</v>
      </c>
      <c r="O3488" s="7" t="s">
        <v>686</v>
      </c>
    </row>
    <row r="3489" spans="2:15" ht="15">
      <c r="B3489" s="6" t="s">
        <v>567</v>
      </c>
      <c r="C3489" s="7" t="s">
        <v>696</v>
      </c>
      <c r="D3489" s="7" t="s">
        <v>661</v>
      </c>
      <c r="E3489" s="7" t="s">
        <v>661</v>
      </c>
      <c r="F3489" s="7" t="s">
        <v>661</v>
      </c>
      <c r="G3489" s="7" t="s">
        <v>661</v>
      </c>
      <c r="H3489" s="7" t="s">
        <v>661</v>
      </c>
      <c r="I3489" s="7" t="s">
        <v>661</v>
      </c>
      <c r="J3489" s="7" t="s">
        <v>661</v>
      </c>
      <c r="K3489" s="7" t="s">
        <v>661</v>
      </c>
      <c r="L3489" s="7" t="s">
        <v>661</v>
      </c>
      <c r="M3489" s="7" t="s">
        <v>703</v>
      </c>
      <c r="N3489" s="7" t="s">
        <v>726</v>
      </c>
      <c r="O3489" s="7" t="s">
        <v>686</v>
      </c>
    </row>
    <row r="3490" spans="2:15" ht="15">
      <c r="B3490" s="6" t="s">
        <v>567</v>
      </c>
      <c r="C3490" s="7" t="s">
        <v>697</v>
      </c>
      <c r="D3490" s="7" t="s">
        <v>661</v>
      </c>
      <c r="E3490" s="7" t="s">
        <v>661</v>
      </c>
      <c r="F3490" s="7" t="s">
        <v>661</v>
      </c>
      <c r="G3490" s="7" t="s">
        <v>661</v>
      </c>
      <c r="H3490" s="7" t="s">
        <v>661</v>
      </c>
      <c r="I3490" s="7" t="s">
        <v>661</v>
      </c>
      <c r="J3490" s="7" t="s">
        <v>661</v>
      </c>
      <c r="K3490" s="7" t="s">
        <v>661</v>
      </c>
      <c r="L3490" s="7" t="s">
        <v>661</v>
      </c>
      <c r="M3490" s="7" t="s">
        <v>703</v>
      </c>
      <c r="N3490" s="7" t="s">
        <v>726</v>
      </c>
      <c r="O3490" s="7" t="s">
        <v>686</v>
      </c>
    </row>
    <row r="3491" spans="2:15" ht="15">
      <c r="B3491" s="6" t="s">
        <v>567</v>
      </c>
      <c r="C3491" s="7" t="s">
        <v>698</v>
      </c>
      <c r="D3491" s="7" t="s">
        <v>661</v>
      </c>
      <c r="E3491" s="7" t="s">
        <v>661</v>
      </c>
      <c r="F3491" s="7" t="s">
        <v>661</v>
      </c>
      <c r="G3491" s="7" t="s">
        <v>661</v>
      </c>
      <c r="H3491" s="7" t="s">
        <v>661</v>
      </c>
      <c r="I3491" s="7" t="s">
        <v>661</v>
      </c>
      <c r="J3491" s="7" t="s">
        <v>661</v>
      </c>
      <c r="K3491" s="7" t="s">
        <v>661</v>
      </c>
      <c r="L3491" s="7" t="s">
        <v>661</v>
      </c>
      <c r="M3491" s="7" t="s">
        <v>703</v>
      </c>
      <c r="N3491" s="7" t="s">
        <v>726</v>
      </c>
      <c r="O3491" s="7" t="s">
        <v>686</v>
      </c>
    </row>
    <row r="3492" spans="2:15" ht="15">
      <c r="B3492" s="6" t="s">
        <v>567</v>
      </c>
      <c r="C3492" s="7" t="s">
        <v>699</v>
      </c>
      <c r="D3492" s="7" t="s">
        <v>661</v>
      </c>
      <c r="E3492" s="7" t="s">
        <v>661</v>
      </c>
      <c r="F3492" s="7" t="s">
        <v>661</v>
      </c>
      <c r="G3492" s="7" t="s">
        <v>661</v>
      </c>
      <c r="H3492" s="7" t="s">
        <v>661</v>
      </c>
      <c r="I3492" s="7" t="s">
        <v>661</v>
      </c>
      <c r="J3492" s="7" t="s">
        <v>661</v>
      </c>
      <c r="K3492" s="7" t="s">
        <v>661</v>
      </c>
      <c r="L3492" s="7" t="s">
        <v>661</v>
      </c>
      <c r="M3492" s="7" t="s">
        <v>703</v>
      </c>
      <c r="N3492" s="7" t="s">
        <v>726</v>
      </c>
      <c r="O3492" s="7" t="s">
        <v>686</v>
      </c>
    </row>
    <row r="3493" spans="2:15" ht="15">
      <c r="B3493" s="6" t="s">
        <v>567</v>
      </c>
      <c r="C3493" s="7" t="s">
        <v>700</v>
      </c>
      <c r="D3493" s="7" t="s">
        <v>661</v>
      </c>
      <c r="E3493" s="7" t="s">
        <v>661</v>
      </c>
      <c r="F3493" s="7" t="s">
        <v>661</v>
      </c>
      <c r="G3493" s="7" t="s">
        <v>661</v>
      </c>
      <c r="H3493" s="7" t="s">
        <v>661</v>
      </c>
      <c r="I3493" s="7" t="s">
        <v>661</v>
      </c>
      <c r="J3493" s="7" t="s">
        <v>661</v>
      </c>
      <c r="K3493" s="7" t="s">
        <v>661</v>
      </c>
      <c r="L3493" s="7" t="s">
        <v>661</v>
      </c>
      <c r="M3493" s="7" t="s">
        <v>703</v>
      </c>
      <c r="N3493" s="7" t="s">
        <v>726</v>
      </c>
      <c r="O3493" s="7" t="s">
        <v>686</v>
      </c>
    </row>
    <row r="3494" spans="2:15" ht="15">
      <c r="B3494" s="6" t="s">
        <v>567</v>
      </c>
      <c r="C3494" s="7" t="s">
        <v>701</v>
      </c>
      <c r="D3494" s="7" t="s">
        <v>661</v>
      </c>
      <c r="E3494" s="7" t="s">
        <v>661</v>
      </c>
      <c r="F3494" s="7" t="s">
        <v>661</v>
      </c>
      <c r="G3494" s="7" t="s">
        <v>661</v>
      </c>
      <c r="H3494" s="7" t="s">
        <v>661</v>
      </c>
      <c r="I3494" s="7" t="s">
        <v>661</v>
      </c>
      <c r="J3494" s="7" t="s">
        <v>661</v>
      </c>
      <c r="K3494" s="7" t="s">
        <v>661</v>
      </c>
      <c r="L3494" s="7" t="s">
        <v>661</v>
      </c>
      <c r="M3494" s="7" t="s">
        <v>703</v>
      </c>
      <c r="N3494" s="7" t="s">
        <v>726</v>
      </c>
      <c r="O3494" s="7" t="s">
        <v>686</v>
      </c>
    </row>
    <row r="3495" spans="2:15" ht="15">
      <c r="B3495" s="6" t="s">
        <v>570</v>
      </c>
      <c r="C3495" s="7" t="s">
        <v>683</v>
      </c>
      <c r="D3495" s="7">
        <v>2.8145475000000002</v>
      </c>
      <c r="E3495" s="7">
        <v>2.2248302</v>
      </c>
      <c r="F3495" s="7">
        <v>1.735196173258043</v>
      </c>
      <c r="G3495" s="7">
        <v>2.8214845699598281</v>
      </c>
      <c r="H3495" s="7">
        <v>0.78853176221044396</v>
      </c>
      <c r="I3495" s="7">
        <v>2.2248302</v>
      </c>
      <c r="J3495" s="7">
        <v>1.735196173258043</v>
      </c>
      <c r="K3495" s="7">
        <v>2.8214845699598281</v>
      </c>
      <c r="L3495" s="7">
        <v>0.78853176221044396</v>
      </c>
      <c r="M3495" s="7" t="s">
        <v>703</v>
      </c>
      <c r="N3495" s="7" t="s">
        <v>726</v>
      </c>
      <c r="O3495" s="7" t="s">
        <v>686</v>
      </c>
    </row>
    <row r="3496" spans="2:15" ht="15">
      <c r="B3496" s="6" t="s">
        <v>570</v>
      </c>
      <c r="C3496" s="7" t="s">
        <v>687</v>
      </c>
      <c r="D3496" s="7">
        <v>2.6060660000000002</v>
      </c>
      <c r="E3496" s="7">
        <v>2.2616298000000001</v>
      </c>
      <c r="F3496" s="7">
        <v>1.2948400071468136</v>
      </c>
      <c r="G3496" s="7">
        <v>2.6060660000000002</v>
      </c>
      <c r="H3496" s="7">
        <v>0.86783289448540446</v>
      </c>
      <c r="I3496" s="7">
        <v>2.2616298000000001</v>
      </c>
      <c r="J3496" s="7">
        <v>1.2948400071468136</v>
      </c>
      <c r="K3496" s="7">
        <v>2.6060660000000002</v>
      </c>
      <c r="L3496" s="7">
        <v>0.86783289448540446</v>
      </c>
      <c r="M3496" s="7" t="s">
        <v>703</v>
      </c>
      <c r="N3496" s="7" t="s">
        <v>726</v>
      </c>
      <c r="O3496" s="7" t="s">
        <v>686</v>
      </c>
    </row>
    <row r="3497" spans="2:15" ht="15">
      <c r="B3497" s="6" t="s">
        <v>570</v>
      </c>
      <c r="C3497" s="7" t="s">
        <v>688</v>
      </c>
      <c r="D3497" s="7">
        <v>2.6403508000000002</v>
      </c>
      <c r="E3497" s="7">
        <v>2.2814000000000001</v>
      </c>
      <c r="F3497" s="7">
        <v>1.3291600306436544</v>
      </c>
      <c r="G3497" s="7">
        <v>2.6403508000000002</v>
      </c>
      <c r="H3497" s="7">
        <v>0.86405185250384153</v>
      </c>
      <c r="I3497" s="7">
        <v>2.2814000000000001</v>
      </c>
      <c r="J3497" s="7">
        <v>1.3291600306436544</v>
      </c>
      <c r="K3497" s="7">
        <v>2.6403508000000002</v>
      </c>
      <c r="L3497" s="7">
        <v>0.86405185250384153</v>
      </c>
      <c r="M3497" s="7" t="s">
        <v>703</v>
      </c>
      <c r="N3497" s="7" t="s">
        <v>726</v>
      </c>
      <c r="O3497" s="7" t="s">
        <v>686</v>
      </c>
    </row>
    <row r="3498" spans="2:15" ht="15">
      <c r="B3498" s="6" t="s">
        <v>570</v>
      </c>
      <c r="C3498" s="7" t="s">
        <v>689</v>
      </c>
      <c r="D3498" s="7">
        <v>2.8559999999999999</v>
      </c>
      <c r="E3498" s="7">
        <v>2.258</v>
      </c>
      <c r="F3498" s="7">
        <v>1.7487629913741882</v>
      </c>
      <c r="G3498" s="7">
        <v>2.8559999999999999</v>
      </c>
      <c r="H3498" s="7">
        <v>0.79061624649859952</v>
      </c>
      <c r="I3498" s="7">
        <v>2.258</v>
      </c>
      <c r="J3498" s="7">
        <v>1.7487629913741882</v>
      </c>
      <c r="K3498" s="7">
        <v>2.8559999999999999</v>
      </c>
      <c r="L3498" s="7">
        <v>0.79061624649859952</v>
      </c>
      <c r="M3498" s="7" t="s">
        <v>703</v>
      </c>
      <c r="N3498" s="7" t="s">
        <v>726</v>
      </c>
      <c r="O3498" s="7" t="s">
        <v>686</v>
      </c>
    </row>
    <row r="3499" spans="2:15" ht="15">
      <c r="B3499" s="6" t="s">
        <v>570</v>
      </c>
      <c r="C3499" s="7" t="s">
        <v>690</v>
      </c>
      <c r="D3499" s="7" t="s">
        <v>661</v>
      </c>
      <c r="E3499" s="7" t="s">
        <v>661</v>
      </c>
      <c r="F3499" s="7" t="s">
        <v>661</v>
      </c>
      <c r="G3499" s="7" t="s">
        <v>661</v>
      </c>
      <c r="H3499" s="7" t="s">
        <v>661</v>
      </c>
      <c r="I3499" s="7" t="s">
        <v>661</v>
      </c>
      <c r="J3499" s="7" t="s">
        <v>661</v>
      </c>
      <c r="K3499" s="7" t="s">
        <v>661</v>
      </c>
      <c r="L3499" s="7" t="s">
        <v>661</v>
      </c>
      <c r="M3499" s="7" t="s">
        <v>703</v>
      </c>
      <c r="N3499" s="7" t="s">
        <v>726</v>
      </c>
      <c r="O3499" s="7" t="s">
        <v>686</v>
      </c>
    </row>
    <row r="3500" spans="2:15" ht="15">
      <c r="B3500" s="6" t="s">
        <v>570</v>
      </c>
      <c r="C3500" s="7" t="s">
        <v>691</v>
      </c>
      <c r="D3500" s="7" t="s">
        <v>661</v>
      </c>
      <c r="E3500" s="7" t="s">
        <v>661</v>
      </c>
      <c r="F3500" s="7" t="s">
        <v>661</v>
      </c>
      <c r="G3500" s="7" t="s">
        <v>661</v>
      </c>
      <c r="H3500" s="7" t="s">
        <v>661</v>
      </c>
      <c r="I3500" s="7" t="s">
        <v>661</v>
      </c>
      <c r="J3500" s="7" t="s">
        <v>661</v>
      </c>
      <c r="K3500" s="7" t="s">
        <v>661</v>
      </c>
      <c r="L3500" s="7" t="s">
        <v>661</v>
      </c>
      <c r="M3500" s="7" t="s">
        <v>703</v>
      </c>
      <c r="N3500" s="7" t="s">
        <v>726</v>
      </c>
      <c r="O3500" s="7" t="s">
        <v>686</v>
      </c>
    </row>
    <row r="3501" spans="2:15" ht="15">
      <c r="B3501" s="6" t="s">
        <v>570</v>
      </c>
      <c r="C3501" s="7" t="s">
        <v>692</v>
      </c>
      <c r="D3501" s="7" t="s">
        <v>661</v>
      </c>
      <c r="E3501" s="7" t="s">
        <v>661</v>
      </c>
      <c r="F3501" s="7" t="s">
        <v>661</v>
      </c>
      <c r="G3501" s="7" t="s">
        <v>661</v>
      </c>
      <c r="H3501" s="7" t="s">
        <v>661</v>
      </c>
      <c r="I3501" s="7" t="s">
        <v>661</v>
      </c>
      <c r="J3501" s="7" t="s">
        <v>661</v>
      </c>
      <c r="K3501" s="7" t="s">
        <v>661</v>
      </c>
      <c r="L3501" s="7" t="s">
        <v>661</v>
      </c>
      <c r="M3501" s="7" t="s">
        <v>703</v>
      </c>
      <c r="N3501" s="7" t="s">
        <v>726</v>
      </c>
      <c r="O3501" s="7" t="s">
        <v>686</v>
      </c>
    </row>
    <row r="3502" spans="2:15" ht="15">
      <c r="B3502" s="6" t="s">
        <v>570</v>
      </c>
      <c r="C3502" s="7" t="s">
        <v>693</v>
      </c>
      <c r="D3502" s="7" t="s">
        <v>661</v>
      </c>
      <c r="E3502" s="7" t="s">
        <v>661</v>
      </c>
      <c r="F3502" s="7" t="s">
        <v>661</v>
      </c>
      <c r="G3502" s="7" t="s">
        <v>661</v>
      </c>
      <c r="H3502" s="7" t="s">
        <v>661</v>
      </c>
      <c r="I3502" s="7" t="s">
        <v>661</v>
      </c>
      <c r="J3502" s="7" t="s">
        <v>661</v>
      </c>
      <c r="K3502" s="7" t="s">
        <v>661</v>
      </c>
      <c r="L3502" s="7" t="s">
        <v>661</v>
      </c>
      <c r="M3502" s="7" t="s">
        <v>703</v>
      </c>
      <c r="N3502" s="7" t="s">
        <v>726</v>
      </c>
      <c r="O3502" s="7" t="s">
        <v>686</v>
      </c>
    </row>
    <row r="3503" spans="2:15" ht="15">
      <c r="B3503" s="6" t="s">
        <v>570</v>
      </c>
      <c r="C3503" s="7" t="s">
        <v>694</v>
      </c>
      <c r="D3503" s="7" t="s">
        <v>661</v>
      </c>
      <c r="E3503" s="7" t="s">
        <v>661</v>
      </c>
      <c r="F3503" s="7" t="s">
        <v>661</v>
      </c>
      <c r="G3503" s="7" t="s">
        <v>661</v>
      </c>
      <c r="H3503" s="7" t="s">
        <v>661</v>
      </c>
      <c r="I3503" s="7" t="s">
        <v>661</v>
      </c>
      <c r="J3503" s="7" t="s">
        <v>661</v>
      </c>
      <c r="K3503" s="7" t="s">
        <v>661</v>
      </c>
      <c r="L3503" s="7" t="s">
        <v>661</v>
      </c>
      <c r="M3503" s="7" t="s">
        <v>703</v>
      </c>
      <c r="N3503" s="7" t="s">
        <v>726</v>
      </c>
      <c r="O3503" s="7" t="s">
        <v>686</v>
      </c>
    </row>
    <row r="3504" spans="2:15" ht="15">
      <c r="B3504" s="6" t="s">
        <v>570</v>
      </c>
      <c r="C3504" s="7" t="s">
        <v>695</v>
      </c>
      <c r="D3504" s="7" t="s">
        <v>661</v>
      </c>
      <c r="E3504" s="7" t="s">
        <v>661</v>
      </c>
      <c r="F3504" s="7" t="s">
        <v>661</v>
      </c>
      <c r="G3504" s="7" t="s">
        <v>661</v>
      </c>
      <c r="H3504" s="7" t="s">
        <v>661</v>
      </c>
      <c r="I3504" s="7" t="s">
        <v>661</v>
      </c>
      <c r="J3504" s="7" t="s">
        <v>661</v>
      </c>
      <c r="K3504" s="7" t="s">
        <v>661</v>
      </c>
      <c r="L3504" s="7" t="s">
        <v>661</v>
      </c>
      <c r="M3504" s="7" t="s">
        <v>703</v>
      </c>
      <c r="N3504" s="7" t="s">
        <v>726</v>
      </c>
      <c r="O3504" s="7" t="s">
        <v>686</v>
      </c>
    </row>
    <row r="3505" spans="2:15" ht="15">
      <c r="B3505" s="6" t="s">
        <v>570</v>
      </c>
      <c r="C3505" s="7" t="s">
        <v>696</v>
      </c>
      <c r="D3505" s="7" t="s">
        <v>661</v>
      </c>
      <c r="E3505" s="7" t="s">
        <v>661</v>
      </c>
      <c r="F3505" s="7" t="s">
        <v>661</v>
      </c>
      <c r="G3505" s="7" t="s">
        <v>661</v>
      </c>
      <c r="H3505" s="7" t="s">
        <v>661</v>
      </c>
      <c r="I3505" s="7" t="s">
        <v>661</v>
      </c>
      <c r="J3505" s="7" t="s">
        <v>661</v>
      </c>
      <c r="K3505" s="7" t="s">
        <v>661</v>
      </c>
      <c r="L3505" s="7" t="s">
        <v>661</v>
      </c>
      <c r="M3505" s="7" t="s">
        <v>703</v>
      </c>
      <c r="N3505" s="7" t="s">
        <v>726</v>
      </c>
      <c r="O3505" s="7" t="s">
        <v>686</v>
      </c>
    </row>
    <row r="3506" spans="2:15" ht="15">
      <c r="B3506" s="6" t="s">
        <v>570</v>
      </c>
      <c r="C3506" s="7" t="s">
        <v>697</v>
      </c>
      <c r="D3506" s="7" t="s">
        <v>661</v>
      </c>
      <c r="E3506" s="7" t="s">
        <v>661</v>
      </c>
      <c r="F3506" s="7" t="s">
        <v>661</v>
      </c>
      <c r="G3506" s="7" t="s">
        <v>661</v>
      </c>
      <c r="H3506" s="7" t="s">
        <v>661</v>
      </c>
      <c r="I3506" s="7" t="s">
        <v>661</v>
      </c>
      <c r="J3506" s="7" t="s">
        <v>661</v>
      </c>
      <c r="K3506" s="7" t="s">
        <v>661</v>
      </c>
      <c r="L3506" s="7" t="s">
        <v>661</v>
      </c>
      <c r="M3506" s="7" t="s">
        <v>703</v>
      </c>
      <c r="N3506" s="7" t="s">
        <v>726</v>
      </c>
      <c r="O3506" s="7" t="s">
        <v>686</v>
      </c>
    </row>
    <row r="3507" spans="2:15" ht="15">
      <c r="B3507" s="6" t="s">
        <v>570</v>
      </c>
      <c r="C3507" s="7" t="s">
        <v>698</v>
      </c>
      <c r="D3507" s="7" t="s">
        <v>661</v>
      </c>
      <c r="E3507" s="7" t="s">
        <v>661</v>
      </c>
      <c r="F3507" s="7" t="s">
        <v>661</v>
      </c>
      <c r="G3507" s="7" t="s">
        <v>661</v>
      </c>
      <c r="H3507" s="7" t="s">
        <v>661</v>
      </c>
      <c r="I3507" s="7" t="s">
        <v>661</v>
      </c>
      <c r="J3507" s="7" t="s">
        <v>661</v>
      </c>
      <c r="K3507" s="7" t="s">
        <v>661</v>
      </c>
      <c r="L3507" s="7" t="s">
        <v>661</v>
      </c>
      <c r="M3507" s="7" t="s">
        <v>703</v>
      </c>
      <c r="N3507" s="7" t="s">
        <v>726</v>
      </c>
      <c r="O3507" s="7" t="s">
        <v>686</v>
      </c>
    </row>
    <row r="3508" spans="2:15" ht="15">
      <c r="B3508" s="6" t="s">
        <v>570</v>
      </c>
      <c r="C3508" s="7" t="s">
        <v>699</v>
      </c>
      <c r="D3508" s="7" t="s">
        <v>661</v>
      </c>
      <c r="E3508" s="7" t="s">
        <v>661</v>
      </c>
      <c r="F3508" s="7" t="s">
        <v>661</v>
      </c>
      <c r="G3508" s="7" t="s">
        <v>661</v>
      </c>
      <c r="H3508" s="7" t="s">
        <v>661</v>
      </c>
      <c r="I3508" s="7" t="s">
        <v>661</v>
      </c>
      <c r="J3508" s="7" t="s">
        <v>661</v>
      </c>
      <c r="K3508" s="7" t="s">
        <v>661</v>
      </c>
      <c r="L3508" s="7" t="s">
        <v>661</v>
      </c>
      <c r="M3508" s="7" t="s">
        <v>703</v>
      </c>
      <c r="N3508" s="7" t="s">
        <v>726</v>
      </c>
      <c r="O3508" s="7" t="s">
        <v>686</v>
      </c>
    </row>
    <row r="3509" spans="2:15" ht="15">
      <c r="B3509" s="6" t="s">
        <v>570</v>
      </c>
      <c r="C3509" s="7" t="s">
        <v>700</v>
      </c>
      <c r="D3509" s="7" t="s">
        <v>661</v>
      </c>
      <c r="E3509" s="7" t="s">
        <v>661</v>
      </c>
      <c r="F3509" s="7" t="s">
        <v>661</v>
      </c>
      <c r="G3509" s="7" t="s">
        <v>661</v>
      </c>
      <c r="H3509" s="7" t="s">
        <v>661</v>
      </c>
      <c r="I3509" s="7" t="s">
        <v>661</v>
      </c>
      <c r="J3509" s="7" t="s">
        <v>661</v>
      </c>
      <c r="K3509" s="7" t="s">
        <v>661</v>
      </c>
      <c r="L3509" s="7" t="s">
        <v>661</v>
      </c>
      <c r="M3509" s="7" t="s">
        <v>703</v>
      </c>
      <c r="N3509" s="7" t="s">
        <v>726</v>
      </c>
      <c r="O3509" s="7" t="s">
        <v>686</v>
      </c>
    </row>
    <row r="3510" spans="2:15" ht="15">
      <c r="B3510" s="6" t="s">
        <v>570</v>
      </c>
      <c r="C3510" s="7" t="s">
        <v>701</v>
      </c>
      <c r="D3510" s="7" t="s">
        <v>661</v>
      </c>
      <c r="E3510" s="7" t="s">
        <v>661</v>
      </c>
      <c r="F3510" s="7" t="s">
        <v>661</v>
      </c>
      <c r="G3510" s="7" t="s">
        <v>661</v>
      </c>
      <c r="H3510" s="7" t="s">
        <v>661</v>
      </c>
      <c r="I3510" s="7" t="s">
        <v>661</v>
      </c>
      <c r="J3510" s="7" t="s">
        <v>661</v>
      </c>
      <c r="K3510" s="7" t="s">
        <v>661</v>
      </c>
      <c r="L3510" s="7" t="s">
        <v>661</v>
      </c>
      <c r="M3510" s="7" t="s">
        <v>703</v>
      </c>
      <c r="N3510" s="7" t="s">
        <v>726</v>
      </c>
      <c r="O3510" s="7" t="s">
        <v>686</v>
      </c>
    </row>
    <row r="3511" spans="2:15" ht="15">
      <c r="B3511" s="6" t="s">
        <v>571</v>
      </c>
      <c r="C3511" s="7" t="s">
        <v>683</v>
      </c>
      <c r="D3511" s="7">
        <v>2.8176285999999999</v>
      </c>
      <c r="E3511" s="7">
        <v>2.6880000000000002</v>
      </c>
      <c r="F3511" s="7">
        <v>0.844799933438657</v>
      </c>
      <c r="G3511" s="7">
        <v>2.8176285999999999</v>
      </c>
      <c r="H3511" s="7">
        <v>0.95399372365825652</v>
      </c>
      <c r="I3511" s="7">
        <v>2.6880000000000002</v>
      </c>
      <c r="J3511" s="7">
        <v>0.844799933438657</v>
      </c>
      <c r="K3511" s="7">
        <v>2.8176285999999999</v>
      </c>
      <c r="L3511" s="7">
        <v>0.95399372365825652</v>
      </c>
      <c r="M3511" s="7" t="s">
        <v>703</v>
      </c>
      <c r="N3511" s="7" t="s">
        <v>726</v>
      </c>
      <c r="O3511" s="7" t="s">
        <v>686</v>
      </c>
    </row>
    <row r="3512" spans="2:15" ht="15">
      <c r="B3512" s="6" t="s">
        <v>571</v>
      </c>
      <c r="C3512" s="7" t="s">
        <v>687</v>
      </c>
      <c r="D3512" s="7">
        <v>5.0282011000000004</v>
      </c>
      <c r="E3512" s="7">
        <v>4.8000002000000004</v>
      </c>
      <c r="F3512" s="7">
        <v>1.4975995399442308</v>
      </c>
      <c r="G3512" s="7">
        <v>5.0282011000000004</v>
      </c>
      <c r="H3512" s="7">
        <v>0.95461579689006471</v>
      </c>
      <c r="I3512" s="7">
        <v>4.8000002000000004</v>
      </c>
      <c r="J3512" s="7">
        <v>1.4975995399442308</v>
      </c>
      <c r="K3512" s="7">
        <v>5.0282011000000004</v>
      </c>
      <c r="L3512" s="7">
        <v>0.95461579689006471</v>
      </c>
      <c r="M3512" s="7" t="s">
        <v>703</v>
      </c>
      <c r="N3512" s="7" t="s">
        <v>726</v>
      </c>
      <c r="O3512" s="7" t="s">
        <v>686</v>
      </c>
    </row>
    <row r="3513" spans="2:15" ht="15">
      <c r="B3513" s="6" t="s">
        <v>571</v>
      </c>
      <c r="C3513" s="7" t="s">
        <v>688</v>
      </c>
      <c r="D3513" s="7">
        <v>5.1200001999999998</v>
      </c>
      <c r="E3513" s="7">
        <v>4.8896001910000004</v>
      </c>
      <c r="F3513" s="7">
        <v>1.5186217501974626</v>
      </c>
      <c r="G3513" s="7">
        <v>5.1200002000000007</v>
      </c>
      <c r="H3513" s="7">
        <v>0.95499999999999996</v>
      </c>
      <c r="I3513" s="7">
        <v>4.8896001910000004</v>
      </c>
      <c r="J3513" s="7">
        <v>1.5186217501974626</v>
      </c>
      <c r="K3513" s="7">
        <v>5.1200002000000007</v>
      </c>
      <c r="L3513" s="7">
        <v>0.95499999999999996</v>
      </c>
      <c r="M3513" s="7" t="s">
        <v>703</v>
      </c>
      <c r="N3513" s="7" t="s">
        <v>726</v>
      </c>
      <c r="O3513" s="7" t="s">
        <v>686</v>
      </c>
    </row>
    <row r="3514" spans="2:15" ht="15">
      <c r="B3514" s="6" t="s">
        <v>571</v>
      </c>
      <c r="C3514" s="7" t="s">
        <v>689</v>
      </c>
      <c r="D3514" s="7">
        <v>4.7939999999999996</v>
      </c>
      <c r="E3514" s="7">
        <v>4.5819999999999999</v>
      </c>
      <c r="F3514" s="7">
        <v>1.4098624046338701</v>
      </c>
      <c r="G3514" s="7">
        <v>4.7939999999999996</v>
      </c>
      <c r="H3514" s="7">
        <v>0.95577805590321241</v>
      </c>
      <c r="I3514" s="7">
        <v>4.5819999999999999</v>
      </c>
      <c r="J3514" s="7">
        <v>1.4098624046338701</v>
      </c>
      <c r="K3514" s="7">
        <v>4.7939999999999996</v>
      </c>
      <c r="L3514" s="7">
        <v>0.95577805590321241</v>
      </c>
      <c r="M3514" s="7" t="s">
        <v>703</v>
      </c>
      <c r="N3514" s="7" t="s">
        <v>726</v>
      </c>
      <c r="O3514" s="7" t="s">
        <v>686</v>
      </c>
    </row>
    <row r="3515" spans="2:15" ht="15">
      <c r="B3515" s="6" t="s">
        <v>571</v>
      </c>
      <c r="C3515" s="7" t="s">
        <v>690</v>
      </c>
      <c r="D3515" s="7" t="s">
        <v>661</v>
      </c>
      <c r="E3515" s="7" t="s">
        <v>661</v>
      </c>
      <c r="F3515" s="7" t="s">
        <v>661</v>
      </c>
      <c r="G3515" s="7" t="s">
        <v>661</v>
      </c>
      <c r="H3515" s="7" t="s">
        <v>661</v>
      </c>
      <c r="I3515" s="7" t="s">
        <v>661</v>
      </c>
      <c r="J3515" s="7" t="s">
        <v>661</v>
      </c>
      <c r="K3515" s="7" t="s">
        <v>661</v>
      </c>
      <c r="L3515" s="7" t="s">
        <v>661</v>
      </c>
      <c r="M3515" s="7" t="s">
        <v>703</v>
      </c>
      <c r="N3515" s="7" t="s">
        <v>726</v>
      </c>
      <c r="O3515" s="7" t="s">
        <v>686</v>
      </c>
    </row>
    <row r="3516" spans="2:15" ht="15">
      <c r="B3516" s="6" t="s">
        <v>571</v>
      </c>
      <c r="C3516" s="7" t="s">
        <v>691</v>
      </c>
      <c r="D3516" s="7" t="s">
        <v>661</v>
      </c>
      <c r="E3516" s="7" t="s">
        <v>661</v>
      </c>
      <c r="F3516" s="7" t="s">
        <v>661</v>
      </c>
      <c r="G3516" s="7" t="s">
        <v>661</v>
      </c>
      <c r="H3516" s="7" t="s">
        <v>661</v>
      </c>
      <c r="I3516" s="7" t="s">
        <v>661</v>
      </c>
      <c r="J3516" s="7" t="s">
        <v>661</v>
      </c>
      <c r="K3516" s="7" t="s">
        <v>661</v>
      </c>
      <c r="L3516" s="7" t="s">
        <v>661</v>
      </c>
      <c r="M3516" s="7" t="s">
        <v>703</v>
      </c>
      <c r="N3516" s="7" t="s">
        <v>726</v>
      </c>
      <c r="O3516" s="7" t="s">
        <v>686</v>
      </c>
    </row>
    <row r="3517" spans="2:15" ht="15">
      <c r="B3517" s="6" t="s">
        <v>571</v>
      </c>
      <c r="C3517" s="7" t="s">
        <v>692</v>
      </c>
      <c r="D3517" s="7" t="s">
        <v>661</v>
      </c>
      <c r="E3517" s="7" t="s">
        <v>661</v>
      </c>
      <c r="F3517" s="7" t="s">
        <v>661</v>
      </c>
      <c r="G3517" s="7" t="s">
        <v>661</v>
      </c>
      <c r="H3517" s="7" t="s">
        <v>661</v>
      </c>
      <c r="I3517" s="7" t="s">
        <v>661</v>
      </c>
      <c r="J3517" s="7" t="s">
        <v>661</v>
      </c>
      <c r="K3517" s="7" t="s">
        <v>661</v>
      </c>
      <c r="L3517" s="7" t="s">
        <v>661</v>
      </c>
      <c r="M3517" s="7" t="s">
        <v>703</v>
      </c>
      <c r="N3517" s="7" t="s">
        <v>726</v>
      </c>
      <c r="O3517" s="7" t="s">
        <v>686</v>
      </c>
    </row>
    <row r="3518" spans="2:15" ht="15">
      <c r="B3518" s="6" t="s">
        <v>571</v>
      </c>
      <c r="C3518" s="7" t="s">
        <v>693</v>
      </c>
      <c r="D3518" s="7" t="s">
        <v>661</v>
      </c>
      <c r="E3518" s="7" t="s">
        <v>661</v>
      </c>
      <c r="F3518" s="7" t="s">
        <v>661</v>
      </c>
      <c r="G3518" s="7" t="s">
        <v>661</v>
      </c>
      <c r="H3518" s="7" t="s">
        <v>661</v>
      </c>
      <c r="I3518" s="7" t="s">
        <v>661</v>
      </c>
      <c r="J3518" s="7" t="s">
        <v>661</v>
      </c>
      <c r="K3518" s="7" t="s">
        <v>661</v>
      </c>
      <c r="L3518" s="7" t="s">
        <v>661</v>
      </c>
      <c r="M3518" s="7" t="s">
        <v>703</v>
      </c>
      <c r="N3518" s="7" t="s">
        <v>726</v>
      </c>
      <c r="O3518" s="7" t="s">
        <v>686</v>
      </c>
    </row>
    <row r="3519" spans="2:15" ht="15">
      <c r="B3519" s="6" t="s">
        <v>571</v>
      </c>
      <c r="C3519" s="7" t="s">
        <v>694</v>
      </c>
      <c r="D3519" s="7" t="s">
        <v>661</v>
      </c>
      <c r="E3519" s="7" t="s">
        <v>661</v>
      </c>
      <c r="F3519" s="7" t="s">
        <v>661</v>
      </c>
      <c r="G3519" s="7" t="s">
        <v>661</v>
      </c>
      <c r="H3519" s="7" t="s">
        <v>661</v>
      </c>
      <c r="I3519" s="7" t="s">
        <v>661</v>
      </c>
      <c r="J3519" s="7" t="s">
        <v>661</v>
      </c>
      <c r="K3519" s="7" t="s">
        <v>661</v>
      </c>
      <c r="L3519" s="7" t="s">
        <v>661</v>
      </c>
      <c r="M3519" s="7" t="s">
        <v>703</v>
      </c>
      <c r="N3519" s="7" t="s">
        <v>726</v>
      </c>
      <c r="O3519" s="7" t="s">
        <v>686</v>
      </c>
    </row>
    <row r="3520" spans="2:15" ht="15">
      <c r="B3520" s="6" t="s">
        <v>571</v>
      </c>
      <c r="C3520" s="7" t="s">
        <v>695</v>
      </c>
      <c r="D3520" s="7" t="s">
        <v>661</v>
      </c>
      <c r="E3520" s="7" t="s">
        <v>661</v>
      </c>
      <c r="F3520" s="7" t="s">
        <v>661</v>
      </c>
      <c r="G3520" s="7" t="s">
        <v>661</v>
      </c>
      <c r="H3520" s="7" t="s">
        <v>661</v>
      </c>
      <c r="I3520" s="7" t="s">
        <v>661</v>
      </c>
      <c r="J3520" s="7" t="s">
        <v>661</v>
      </c>
      <c r="K3520" s="7" t="s">
        <v>661</v>
      </c>
      <c r="L3520" s="7" t="s">
        <v>661</v>
      </c>
      <c r="M3520" s="7" t="s">
        <v>703</v>
      </c>
      <c r="N3520" s="7" t="s">
        <v>726</v>
      </c>
      <c r="O3520" s="7" t="s">
        <v>686</v>
      </c>
    </row>
    <row r="3521" spans="2:15" ht="15">
      <c r="B3521" s="6" t="s">
        <v>571</v>
      </c>
      <c r="C3521" s="7" t="s">
        <v>696</v>
      </c>
      <c r="D3521" s="7" t="s">
        <v>661</v>
      </c>
      <c r="E3521" s="7" t="s">
        <v>661</v>
      </c>
      <c r="F3521" s="7" t="s">
        <v>661</v>
      </c>
      <c r="G3521" s="7" t="s">
        <v>661</v>
      </c>
      <c r="H3521" s="7" t="s">
        <v>661</v>
      </c>
      <c r="I3521" s="7" t="s">
        <v>661</v>
      </c>
      <c r="J3521" s="7" t="s">
        <v>661</v>
      </c>
      <c r="K3521" s="7" t="s">
        <v>661</v>
      </c>
      <c r="L3521" s="7" t="s">
        <v>661</v>
      </c>
      <c r="M3521" s="7" t="s">
        <v>703</v>
      </c>
      <c r="N3521" s="7" t="s">
        <v>726</v>
      </c>
      <c r="O3521" s="7" t="s">
        <v>686</v>
      </c>
    </row>
    <row r="3522" spans="2:15" ht="15">
      <c r="B3522" s="6" t="s">
        <v>571</v>
      </c>
      <c r="C3522" s="7" t="s">
        <v>697</v>
      </c>
      <c r="D3522" s="7" t="s">
        <v>661</v>
      </c>
      <c r="E3522" s="7" t="s">
        <v>661</v>
      </c>
      <c r="F3522" s="7" t="s">
        <v>661</v>
      </c>
      <c r="G3522" s="7" t="s">
        <v>661</v>
      </c>
      <c r="H3522" s="7" t="s">
        <v>661</v>
      </c>
      <c r="I3522" s="7" t="s">
        <v>661</v>
      </c>
      <c r="J3522" s="7" t="s">
        <v>661</v>
      </c>
      <c r="K3522" s="7" t="s">
        <v>661</v>
      </c>
      <c r="L3522" s="7" t="s">
        <v>661</v>
      </c>
      <c r="M3522" s="7" t="s">
        <v>703</v>
      </c>
      <c r="N3522" s="7" t="s">
        <v>726</v>
      </c>
      <c r="O3522" s="7" t="s">
        <v>686</v>
      </c>
    </row>
    <row r="3523" spans="2:15" ht="15">
      <c r="B3523" s="6" t="s">
        <v>571</v>
      </c>
      <c r="C3523" s="7" t="s">
        <v>698</v>
      </c>
      <c r="D3523" s="7" t="s">
        <v>661</v>
      </c>
      <c r="E3523" s="7" t="s">
        <v>661</v>
      </c>
      <c r="F3523" s="7" t="s">
        <v>661</v>
      </c>
      <c r="G3523" s="7" t="s">
        <v>661</v>
      </c>
      <c r="H3523" s="7" t="s">
        <v>661</v>
      </c>
      <c r="I3523" s="7" t="s">
        <v>661</v>
      </c>
      <c r="J3523" s="7" t="s">
        <v>661</v>
      </c>
      <c r="K3523" s="7" t="s">
        <v>661</v>
      </c>
      <c r="L3523" s="7" t="s">
        <v>661</v>
      </c>
      <c r="M3523" s="7" t="s">
        <v>703</v>
      </c>
      <c r="N3523" s="7" t="s">
        <v>726</v>
      </c>
      <c r="O3523" s="7" t="s">
        <v>686</v>
      </c>
    </row>
    <row r="3524" spans="2:15" ht="15">
      <c r="B3524" s="6" t="s">
        <v>571</v>
      </c>
      <c r="C3524" s="7" t="s">
        <v>699</v>
      </c>
      <c r="D3524" s="7" t="s">
        <v>661</v>
      </c>
      <c r="E3524" s="7" t="s">
        <v>661</v>
      </c>
      <c r="F3524" s="7" t="s">
        <v>661</v>
      </c>
      <c r="G3524" s="7" t="s">
        <v>661</v>
      </c>
      <c r="H3524" s="7" t="s">
        <v>661</v>
      </c>
      <c r="I3524" s="7" t="s">
        <v>661</v>
      </c>
      <c r="J3524" s="7" t="s">
        <v>661</v>
      </c>
      <c r="K3524" s="7" t="s">
        <v>661</v>
      </c>
      <c r="L3524" s="7" t="s">
        <v>661</v>
      </c>
      <c r="M3524" s="7" t="s">
        <v>703</v>
      </c>
      <c r="N3524" s="7" t="s">
        <v>726</v>
      </c>
      <c r="O3524" s="7" t="s">
        <v>686</v>
      </c>
    </row>
    <row r="3525" spans="2:15" ht="15">
      <c r="B3525" s="6" t="s">
        <v>571</v>
      </c>
      <c r="C3525" s="7" t="s">
        <v>700</v>
      </c>
      <c r="D3525" s="7" t="s">
        <v>661</v>
      </c>
      <c r="E3525" s="7" t="s">
        <v>661</v>
      </c>
      <c r="F3525" s="7" t="s">
        <v>661</v>
      </c>
      <c r="G3525" s="7" t="s">
        <v>661</v>
      </c>
      <c r="H3525" s="7" t="s">
        <v>661</v>
      </c>
      <c r="I3525" s="7" t="s">
        <v>661</v>
      </c>
      <c r="J3525" s="7" t="s">
        <v>661</v>
      </c>
      <c r="K3525" s="7" t="s">
        <v>661</v>
      </c>
      <c r="L3525" s="7" t="s">
        <v>661</v>
      </c>
      <c r="M3525" s="7" t="s">
        <v>703</v>
      </c>
      <c r="N3525" s="7" t="s">
        <v>726</v>
      </c>
      <c r="O3525" s="7" t="s">
        <v>686</v>
      </c>
    </row>
    <row r="3526" spans="2:15" ht="15">
      <c r="B3526" s="6" t="s">
        <v>571</v>
      </c>
      <c r="C3526" s="7" t="s">
        <v>701</v>
      </c>
      <c r="D3526" s="7" t="s">
        <v>661</v>
      </c>
      <c r="E3526" s="7" t="s">
        <v>661</v>
      </c>
      <c r="F3526" s="7" t="s">
        <v>661</v>
      </c>
      <c r="G3526" s="7" t="s">
        <v>661</v>
      </c>
      <c r="H3526" s="7" t="s">
        <v>661</v>
      </c>
      <c r="I3526" s="7" t="s">
        <v>661</v>
      </c>
      <c r="J3526" s="7" t="s">
        <v>661</v>
      </c>
      <c r="K3526" s="7" t="s">
        <v>661</v>
      </c>
      <c r="L3526" s="7" t="s">
        <v>661</v>
      </c>
      <c r="M3526" s="7" t="s">
        <v>703</v>
      </c>
      <c r="N3526" s="7" t="s">
        <v>726</v>
      </c>
      <c r="O3526" s="7" t="s">
        <v>686</v>
      </c>
    </row>
    <row r="3527" spans="2:15" ht="15">
      <c r="B3527" s="6" t="s">
        <v>99</v>
      </c>
      <c r="C3527" s="7" t="s">
        <v>683</v>
      </c>
      <c r="D3527" s="7">
        <v>16.351517000000001</v>
      </c>
      <c r="E3527" s="7">
        <v>19.981000000000002</v>
      </c>
      <c r="F3527" s="7">
        <v>3.4727939681885958</v>
      </c>
      <c r="G3527" s="7">
        <v>20.280548783144088</v>
      </c>
      <c r="H3527" s="7">
        <v>0.98522974963118093</v>
      </c>
      <c r="I3527" s="7">
        <v>18.007999999999999</v>
      </c>
      <c r="J3527" s="7">
        <v>3.129877072175582</v>
      </c>
      <c r="K3527" s="7">
        <v>18.277970196029163</v>
      </c>
      <c r="L3527" s="7">
        <v>0.98522974963118093</v>
      </c>
      <c r="M3527" s="7" t="s">
        <v>684</v>
      </c>
      <c r="N3527" s="7" t="s">
        <v>726</v>
      </c>
      <c r="O3527" s="7" t="s">
        <v>686</v>
      </c>
    </row>
    <row r="3528" spans="2:15" ht="15">
      <c r="B3528" s="6" t="s">
        <v>99</v>
      </c>
      <c r="C3528" s="7" t="s">
        <v>687</v>
      </c>
      <c r="D3528" s="7">
        <v>22.104399999999998</v>
      </c>
      <c r="E3528" s="7">
        <v>19.597999999999999</v>
      </c>
      <c r="F3528" s="7">
        <v>7.3693784047323616</v>
      </c>
      <c r="G3528" s="7">
        <v>20.937749212179796</v>
      </c>
      <c r="H3528" s="7">
        <v>0.93601273954506803</v>
      </c>
      <c r="I3528" s="7">
        <v>17.6249</v>
      </c>
      <c r="J3528" s="7">
        <v>6.627439404304897</v>
      </c>
      <c r="K3528" s="7">
        <v>18.82976508264862</v>
      </c>
      <c r="L3528" s="7">
        <v>0.93601273954506803</v>
      </c>
      <c r="M3528" s="7" t="s">
        <v>684</v>
      </c>
      <c r="N3528" s="7" t="s">
        <v>726</v>
      </c>
      <c r="O3528" s="7" t="s">
        <v>686</v>
      </c>
    </row>
    <row r="3529" spans="2:15" ht="15">
      <c r="B3529" s="6" t="s">
        <v>99</v>
      </c>
      <c r="C3529" s="7" t="s">
        <v>688</v>
      </c>
      <c r="D3529" s="7">
        <v>17.539100000000001</v>
      </c>
      <c r="E3529" s="7">
        <v>18.93</v>
      </c>
      <c r="F3529" s="7">
        <v>1.0918158573412016</v>
      </c>
      <c r="G3529" s="7">
        <v>18.961459908623642</v>
      </c>
      <c r="H3529" s="7">
        <v>0.99834084987257043</v>
      </c>
      <c r="I3529" s="7">
        <v>16.956499999999998</v>
      </c>
      <c r="J3529" s="7">
        <v>0.97799131458036803</v>
      </c>
      <c r="K3529" s="7">
        <v>16.984680134209022</v>
      </c>
      <c r="L3529" s="7">
        <v>0.99834084987257043</v>
      </c>
      <c r="M3529" s="7" t="s">
        <v>684</v>
      </c>
      <c r="N3529" s="7" t="s">
        <v>726</v>
      </c>
      <c r="O3529" s="7" t="s">
        <v>686</v>
      </c>
    </row>
    <row r="3530" spans="2:15" ht="15">
      <c r="B3530" s="6" t="s">
        <v>99</v>
      </c>
      <c r="C3530" s="7" t="s">
        <v>689</v>
      </c>
      <c r="D3530" s="7">
        <v>16.361000000000001</v>
      </c>
      <c r="E3530" s="7">
        <v>18.812999999999999</v>
      </c>
      <c r="F3530" s="7">
        <v>1.1597565139628108</v>
      </c>
      <c r="G3530" s="7">
        <v>18.848713594611148</v>
      </c>
      <c r="H3530" s="7">
        <v>0.99810525029032438</v>
      </c>
      <c r="I3530" s="7">
        <v>16.84</v>
      </c>
      <c r="J3530" s="7">
        <v>1.0381278740835433</v>
      </c>
      <c r="K3530" s="7">
        <v>16.871968156766691</v>
      </c>
      <c r="L3530" s="7">
        <v>0.99810525029032438</v>
      </c>
      <c r="M3530" s="7" t="s">
        <v>684</v>
      </c>
      <c r="N3530" s="7" t="s">
        <v>726</v>
      </c>
      <c r="O3530" s="7" t="s">
        <v>686</v>
      </c>
    </row>
    <row r="3531" spans="2:15" ht="15">
      <c r="B3531" s="6" t="s">
        <v>99</v>
      </c>
      <c r="C3531" s="7" t="s">
        <v>690</v>
      </c>
      <c r="D3531" s="7">
        <v>19.097999999999999</v>
      </c>
      <c r="E3531" s="7">
        <v>19.59</v>
      </c>
      <c r="F3531" s="7">
        <v>1.2376451373059403</v>
      </c>
      <c r="G3531" s="7">
        <v>19.629056663168942</v>
      </c>
      <c r="H3531" s="7">
        <v>0.99801026285474914</v>
      </c>
      <c r="I3531" s="7">
        <v>17.349</v>
      </c>
      <c r="J3531" s="7">
        <v>1.0960645986279269</v>
      </c>
      <c r="K3531" s="7">
        <v>17.383588772298008</v>
      </c>
      <c r="L3531" s="7">
        <v>0.99801026285474914</v>
      </c>
      <c r="M3531" s="7" t="s">
        <v>684</v>
      </c>
      <c r="N3531" s="7" t="s">
        <v>726</v>
      </c>
      <c r="O3531" s="7" t="s">
        <v>686</v>
      </c>
    </row>
    <row r="3532" spans="2:15" ht="15">
      <c r="B3532" s="6" t="s">
        <v>99</v>
      </c>
      <c r="C3532" s="7" t="s">
        <v>691</v>
      </c>
      <c r="D3532" s="7">
        <v>22.887551201471947</v>
      </c>
      <c r="E3532" s="7">
        <v>19.488</v>
      </c>
      <c r="F3532" s="7">
        <v>1.7094736842105163</v>
      </c>
      <c r="G3532" s="7">
        <v>19.562833237468652</v>
      </c>
      <c r="H3532" s="7">
        <v>0.99617472394922202</v>
      </c>
      <c r="I3532" s="7">
        <v>17.436</v>
      </c>
      <c r="J3532" s="7">
        <v>1.5294736842104826</v>
      </c>
      <c r="K3532" s="7">
        <v>17.502953629336176</v>
      </c>
      <c r="L3532" s="7">
        <v>0.99617472394922202</v>
      </c>
      <c r="M3532" s="7" t="s">
        <v>684</v>
      </c>
      <c r="N3532" s="7" t="s">
        <v>726</v>
      </c>
      <c r="O3532" s="7" t="s">
        <v>686</v>
      </c>
    </row>
    <row r="3533" spans="2:15" ht="15">
      <c r="B3533" s="6" t="s">
        <v>99</v>
      </c>
      <c r="C3533" s="7" t="s">
        <v>692</v>
      </c>
      <c r="D3533" s="7" t="s">
        <v>661</v>
      </c>
      <c r="E3533" s="7">
        <v>19.39359178383431</v>
      </c>
      <c r="F3533" s="7">
        <v>3.3591286585995288</v>
      </c>
      <c r="G3533" s="7">
        <v>19.682356251806599</v>
      </c>
      <c r="H3533" s="7">
        <v>0.98532876530238678</v>
      </c>
      <c r="I3533" s="7">
        <v>17.341591783834311</v>
      </c>
      <c r="J3533" s="7">
        <v>3.0037054814863651</v>
      </c>
      <c r="K3533" s="7">
        <v>17.599802618684702</v>
      </c>
      <c r="L3533" s="7">
        <v>0.98532876530238678</v>
      </c>
      <c r="M3533" s="7" t="s">
        <v>684</v>
      </c>
      <c r="N3533" s="7" t="s">
        <v>726</v>
      </c>
      <c r="O3533" s="7" t="s">
        <v>686</v>
      </c>
    </row>
    <row r="3534" spans="2:15" ht="15">
      <c r="B3534" s="6" t="s">
        <v>99</v>
      </c>
      <c r="C3534" s="7" t="s">
        <v>693</v>
      </c>
      <c r="D3534" s="7" t="s">
        <v>661</v>
      </c>
      <c r="E3534" s="7">
        <v>22.448411878114914</v>
      </c>
      <c r="F3534" s="7">
        <v>3.8882484750802142</v>
      </c>
      <c r="G3534" s="7">
        <v>22.782661654281188</v>
      </c>
      <c r="H3534" s="7">
        <v>0.98532876530238678</v>
      </c>
      <c r="I3534" s="7">
        <v>20.396411878114918</v>
      </c>
      <c r="J3534" s="7">
        <v>3.5328252979670407</v>
      </c>
      <c r="K3534" s="7">
        <v>20.700108021159291</v>
      </c>
      <c r="L3534" s="7">
        <v>0.98532876530238678</v>
      </c>
      <c r="M3534" s="7" t="s">
        <v>684</v>
      </c>
      <c r="N3534" s="7" t="s">
        <v>726</v>
      </c>
      <c r="O3534" s="7" t="s">
        <v>686</v>
      </c>
    </row>
    <row r="3535" spans="2:15" ht="15">
      <c r="B3535" s="6" t="s">
        <v>99</v>
      </c>
      <c r="C3535" s="7" t="s">
        <v>694</v>
      </c>
      <c r="D3535" s="7" t="s">
        <v>661</v>
      </c>
      <c r="E3535" s="7">
        <v>22.344637394650803</v>
      </c>
      <c r="F3535" s="7">
        <v>3.8702738860860051</v>
      </c>
      <c r="G3535" s="7">
        <v>22.677342001472446</v>
      </c>
      <c r="H3535" s="7">
        <v>0.98532876530238678</v>
      </c>
      <c r="I3535" s="7">
        <v>20.292637394650804</v>
      </c>
      <c r="J3535" s="7">
        <v>3.5148507089728454</v>
      </c>
      <c r="K3535" s="7">
        <v>20.594788368350549</v>
      </c>
      <c r="L3535" s="7">
        <v>0.98532876530238678</v>
      </c>
      <c r="M3535" s="7" t="s">
        <v>684</v>
      </c>
      <c r="N3535" s="7" t="s">
        <v>726</v>
      </c>
      <c r="O3535" s="7" t="s">
        <v>686</v>
      </c>
    </row>
    <row r="3536" spans="2:15" ht="15">
      <c r="B3536" s="6" t="s">
        <v>99</v>
      </c>
      <c r="C3536" s="7" t="s">
        <v>695</v>
      </c>
      <c r="D3536" s="7" t="s">
        <v>661</v>
      </c>
      <c r="E3536" s="7">
        <v>22.251410406248468</v>
      </c>
      <c r="F3536" s="7">
        <v>3.8541262094726396</v>
      </c>
      <c r="G3536" s="7">
        <v>22.582726892601933</v>
      </c>
      <c r="H3536" s="7">
        <v>0.98532876530238678</v>
      </c>
      <c r="I3536" s="7">
        <v>20.199410406248465</v>
      </c>
      <c r="J3536" s="7">
        <v>3.4987030323594741</v>
      </c>
      <c r="K3536" s="7">
        <v>20.500173259480032</v>
      </c>
      <c r="L3536" s="7">
        <v>0.98532876530238678</v>
      </c>
      <c r="M3536" s="7" t="s">
        <v>684</v>
      </c>
      <c r="N3536" s="7" t="s">
        <v>726</v>
      </c>
      <c r="O3536" s="7" t="s">
        <v>686</v>
      </c>
    </row>
    <row r="3537" spans="2:15" ht="15">
      <c r="B3537" s="6" t="s">
        <v>99</v>
      </c>
      <c r="C3537" s="7" t="s">
        <v>696</v>
      </c>
      <c r="D3537" s="7" t="s">
        <v>661</v>
      </c>
      <c r="E3537" s="7">
        <v>22.160176945603389</v>
      </c>
      <c r="F3537" s="7">
        <v>3.8383238281658665</v>
      </c>
      <c r="G3537" s="7">
        <v>22.490134994488535</v>
      </c>
      <c r="H3537" s="7">
        <v>0.98532876530238678</v>
      </c>
      <c r="I3537" s="7">
        <v>20.108176945603386</v>
      </c>
      <c r="J3537" s="7">
        <v>3.4829006510527001</v>
      </c>
      <c r="K3537" s="7">
        <v>20.407581361366635</v>
      </c>
      <c r="L3537" s="7">
        <v>0.98532876530238678</v>
      </c>
      <c r="M3537" s="7" t="s">
        <v>684</v>
      </c>
      <c r="N3537" s="7" t="s">
        <v>726</v>
      </c>
      <c r="O3537" s="7" t="s">
        <v>686</v>
      </c>
    </row>
    <row r="3538" spans="2:15" ht="15">
      <c r="B3538" s="6" t="s">
        <v>99</v>
      </c>
      <c r="C3538" s="7" t="s">
        <v>697</v>
      </c>
      <c r="D3538" s="7" t="s">
        <v>661</v>
      </c>
      <c r="E3538" s="7">
        <v>22.073986339098933</v>
      </c>
      <c r="F3538" s="7">
        <v>3.823394910426531</v>
      </c>
      <c r="G3538" s="7">
        <v>22.402661037024192</v>
      </c>
      <c r="H3538" s="7">
        <v>0.98532876530238678</v>
      </c>
      <c r="I3538" s="7">
        <v>20.021986339098937</v>
      </c>
      <c r="J3538" s="7">
        <v>3.4679717333133451</v>
      </c>
      <c r="K3538" s="7">
        <v>20.320107403902295</v>
      </c>
      <c r="L3538" s="7">
        <v>0.98532876530238678</v>
      </c>
      <c r="M3538" s="7" t="s">
        <v>684</v>
      </c>
      <c r="N3538" s="7" t="s">
        <v>726</v>
      </c>
      <c r="O3538" s="7" t="s">
        <v>686</v>
      </c>
    </row>
    <row r="3539" spans="2:15" ht="15">
      <c r="B3539" s="6" t="s">
        <v>99</v>
      </c>
      <c r="C3539" s="7" t="s">
        <v>698</v>
      </c>
      <c r="D3539" s="7" t="s">
        <v>661</v>
      </c>
      <c r="E3539" s="7">
        <v>21.992815463631647</v>
      </c>
      <c r="F3539" s="7">
        <v>3.8093354511440483</v>
      </c>
      <c r="G3539" s="7">
        <v>22.320281552809725</v>
      </c>
      <c r="H3539" s="7">
        <v>0.98532876530238678</v>
      </c>
      <c r="I3539" s="7">
        <v>19.940815463631647</v>
      </c>
      <c r="J3539" s="7">
        <v>3.453912274030885</v>
      </c>
      <c r="K3539" s="7">
        <v>20.237727919687828</v>
      </c>
      <c r="L3539" s="7">
        <v>0.98532876530238678</v>
      </c>
      <c r="M3539" s="7" t="s">
        <v>684</v>
      </c>
      <c r="N3539" s="7" t="s">
        <v>726</v>
      </c>
      <c r="O3539" s="7" t="s">
        <v>686</v>
      </c>
    </row>
    <row r="3540" spans="2:15" ht="15">
      <c r="B3540" s="6" t="s">
        <v>99</v>
      </c>
      <c r="C3540" s="7" t="s">
        <v>699</v>
      </c>
      <c r="D3540" s="7" t="s">
        <v>661</v>
      </c>
      <c r="E3540" s="7">
        <v>21.92630530620789</v>
      </c>
      <c r="F3540" s="7">
        <v>3.7978153480924597</v>
      </c>
      <c r="G3540" s="7">
        <v>22.252781080108772</v>
      </c>
      <c r="H3540" s="7">
        <v>0.98532876530238678</v>
      </c>
      <c r="I3540" s="7">
        <v>19.874305306207891</v>
      </c>
      <c r="J3540" s="7">
        <v>3.4423921709792902</v>
      </c>
      <c r="K3540" s="7">
        <v>20.170227446986875</v>
      </c>
      <c r="L3540" s="7">
        <v>0.98532876530238678</v>
      </c>
      <c r="M3540" s="7" t="s">
        <v>684</v>
      </c>
      <c r="N3540" s="7" t="s">
        <v>726</v>
      </c>
      <c r="O3540" s="7" t="s">
        <v>686</v>
      </c>
    </row>
    <row r="3541" spans="2:15" ht="15">
      <c r="B3541" s="6" t="s">
        <v>99</v>
      </c>
      <c r="C3541" s="7" t="s">
        <v>700</v>
      </c>
      <c r="D3541" s="7" t="s">
        <v>661</v>
      </c>
      <c r="E3541" s="7">
        <v>21.92222394320083</v>
      </c>
      <c r="F3541" s="7">
        <v>3.7971084226504987</v>
      </c>
      <c r="G3541" s="7">
        <v>22.248638946893159</v>
      </c>
      <c r="H3541" s="7">
        <v>0.98532876530238678</v>
      </c>
      <c r="I3541" s="7">
        <v>19.870223943200834</v>
      </c>
      <c r="J3541" s="7">
        <v>3.441685245537319</v>
      </c>
      <c r="K3541" s="7">
        <v>20.166085313771262</v>
      </c>
      <c r="L3541" s="7">
        <v>0.98532876530238678</v>
      </c>
      <c r="M3541" s="7" t="s">
        <v>684</v>
      </c>
      <c r="N3541" s="7" t="s">
        <v>726</v>
      </c>
      <c r="O3541" s="7" t="s">
        <v>686</v>
      </c>
    </row>
    <row r="3542" spans="2:15" ht="15">
      <c r="B3542" s="6" t="s">
        <v>99</v>
      </c>
      <c r="C3542" s="7" t="s">
        <v>701</v>
      </c>
      <c r="D3542" s="7" t="s">
        <v>661</v>
      </c>
      <c r="E3542" s="7">
        <v>21.918142580193781</v>
      </c>
      <c r="F3542" s="7">
        <v>3.7964014972085298</v>
      </c>
      <c r="G3542" s="7">
        <v>22.244496813677554</v>
      </c>
      <c r="H3542" s="7">
        <v>0.98532876530238678</v>
      </c>
      <c r="I3542" s="7">
        <v>19.866142580193777</v>
      </c>
      <c r="J3542" s="7">
        <v>3.4409783200953719</v>
      </c>
      <c r="K3542" s="7">
        <v>20.161943180555653</v>
      </c>
      <c r="L3542" s="7">
        <v>0.98532876530238678</v>
      </c>
      <c r="M3542" s="7" t="s">
        <v>684</v>
      </c>
      <c r="N3542" s="7" t="s">
        <v>726</v>
      </c>
      <c r="O3542" s="7" t="s">
        <v>686</v>
      </c>
    </row>
    <row r="3543" spans="2:15" ht="15">
      <c r="B3543" s="6" t="s">
        <v>110</v>
      </c>
      <c r="C3543" s="7" t="s">
        <v>683</v>
      </c>
      <c r="D3543" s="7">
        <v>39.001292999999997</v>
      </c>
      <c r="E3543" s="7">
        <v>53.368000000000002</v>
      </c>
      <c r="F3543" s="7">
        <v>12.835358448216557</v>
      </c>
      <c r="G3543" s="7">
        <v>54.88979732604416</v>
      </c>
      <c r="H3543" s="7">
        <v>0.97227540635639964</v>
      </c>
      <c r="I3543" s="7">
        <v>48.708100000000002</v>
      </c>
      <c r="J3543" s="7">
        <v>11.714621549085159</v>
      </c>
      <c r="K3543" s="7">
        <v>50.09701950863235</v>
      </c>
      <c r="L3543" s="7">
        <v>0.97227540635639964</v>
      </c>
      <c r="M3543" s="7" t="s">
        <v>684</v>
      </c>
      <c r="N3543" s="7" t="s">
        <v>726</v>
      </c>
      <c r="O3543" s="7" t="s">
        <v>686</v>
      </c>
    </row>
    <row r="3544" spans="2:15" ht="15">
      <c r="B3544" s="6" t="s">
        <v>110</v>
      </c>
      <c r="C3544" s="7" t="s">
        <v>687</v>
      </c>
      <c r="D3544" s="7">
        <v>50.646254999999996</v>
      </c>
      <c r="E3544" s="7">
        <v>53.134999999999998</v>
      </c>
      <c r="F3544" s="7">
        <v>14.065149165150419</v>
      </c>
      <c r="G3544" s="7">
        <v>54.965049313522236</v>
      </c>
      <c r="H3544" s="7">
        <v>0.96670521838189238</v>
      </c>
      <c r="I3544" s="7">
        <v>48.475900000000003</v>
      </c>
      <c r="J3544" s="7">
        <v>12.831857803988241</v>
      </c>
      <c r="K3544" s="7">
        <v>50.145482902368926</v>
      </c>
      <c r="L3544" s="7">
        <v>0.96670521838189238</v>
      </c>
      <c r="M3544" s="7" t="s">
        <v>684</v>
      </c>
      <c r="N3544" s="7" t="s">
        <v>726</v>
      </c>
      <c r="O3544" s="7" t="s">
        <v>686</v>
      </c>
    </row>
    <row r="3545" spans="2:15" ht="15">
      <c r="B3545" s="6" t="s">
        <v>110</v>
      </c>
      <c r="C3545" s="7" t="s">
        <v>688</v>
      </c>
      <c r="D3545" s="7">
        <v>47.377968000000003</v>
      </c>
      <c r="E3545" s="7">
        <v>54.250999999999998</v>
      </c>
      <c r="F3545" s="7">
        <v>16.361401894000448</v>
      </c>
      <c r="G3545" s="7">
        <v>56.664508053427951</v>
      </c>
      <c r="H3545" s="7">
        <v>0.95740705890974465</v>
      </c>
      <c r="I3545" s="7">
        <v>49.590899999999998</v>
      </c>
      <c r="J3545" s="7">
        <v>14.955975837960347</v>
      </c>
      <c r="K3545" s="7">
        <v>51.797090420945977</v>
      </c>
      <c r="L3545" s="7">
        <v>0.95740705890974465</v>
      </c>
      <c r="M3545" s="7" t="s">
        <v>684</v>
      </c>
      <c r="N3545" s="7" t="s">
        <v>726</v>
      </c>
      <c r="O3545" s="7" t="s">
        <v>686</v>
      </c>
    </row>
    <row r="3546" spans="2:15" ht="15">
      <c r="B3546" s="6" t="s">
        <v>110</v>
      </c>
      <c r="C3546" s="7" t="s">
        <v>689</v>
      </c>
      <c r="D3546" s="7">
        <v>52.243000000000002</v>
      </c>
      <c r="E3546" s="7">
        <v>55.91</v>
      </c>
      <c r="F3546" s="7">
        <v>17.491155092071654</v>
      </c>
      <c r="G3546" s="7">
        <v>58.582152627356599</v>
      </c>
      <c r="H3546" s="7">
        <v>0.95438623356239105</v>
      </c>
      <c r="I3546" s="7">
        <v>51.250799999999998</v>
      </c>
      <c r="J3546" s="7">
        <v>16.033548406237632</v>
      </c>
      <c r="K3546" s="7">
        <v>53.70027164861613</v>
      </c>
      <c r="L3546" s="7">
        <v>0.95438623356239105</v>
      </c>
      <c r="M3546" s="7" t="s">
        <v>684</v>
      </c>
      <c r="N3546" s="7" t="s">
        <v>726</v>
      </c>
      <c r="O3546" s="7" t="s">
        <v>686</v>
      </c>
    </row>
    <row r="3547" spans="2:15" ht="15">
      <c r="B3547" s="6" t="s">
        <v>110</v>
      </c>
      <c r="C3547" s="7" t="s">
        <v>690</v>
      </c>
      <c r="D3547" s="7">
        <v>63.805999999999997</v>
      </c>
      <c r="E3547" s="7">
        <v>61.914000000000001</v>
      </c>
      <c r="F3547" s="7">
        <v>14.342321115284768</v>
      </c>
      <c r="G3547" s="7">
        <v>63.553485907335904</v>
      </c>
      <c r="H3547" s="7">
        <v>0.97420305300441967</v>
      </c>
      <c r="I3547" s="7">
        <v>57.085000000000001</v>
      </c>
      <c r="J3547" s="7">
        <v>13.223687709823823</v>
      </c>
      <c r="K3547" s="7">
        <v>58.596613738738739</v>
      </c>
      <c r="L3547" s="7">
        <v>0.97420305300441967</v>
      </c>
      <c r="M3547" s="7" t="s">
        <v>684</v>
      </c>
      <c r="N3547" s="7" t="s">
        <v>726</v>
      </c>
      <c r="O3547" s="7" t="s">
        <v>686</v>
      </c>
    </row>
    <row r="3548" spans="2:15" ht="15">
      <c r="B3548" s="6" t="s">
        <v>110</v>
      </c>
      <c r="C3548" s="7" t="s">
        <v>691</v>
      </c>
      <c r="D3548" s="7">
        <v>75.783000000000001</v>
      </c>
      <c r="E3548" s="7">
        <v>68.525999999999996</v>
      </c>
      <c r="F3548" s="7">
        <v>14.414780002165347</v>
      </c>
      <c r="G3548" s="7">
        <v>70.025699271844658</v>
      </c>
      <c r="H3548" s="7">
        <v>0.97858358734808593</v>
      </c>
      <c r="I3548" s="7">
        <v>62.088000000000001</v>
      </c>
      <c r="J3548" s="7">
        <v>13.060515144243686</v>
      </c>
      <c r="K3548" s="7">
        <v>63.446802912621365</v>
      </c>
      <c r="L3548" s="7">
        <v>0.97858358734808593</v>
      </c>
      <c r="M3548" s="7" t="s">
        <v>684</v>
      </c>
      <c r="N3548" s="7" t="s">
        <v>726</v>
      </c>
      <c r="O3548" s="7" t="s">
        <v>686</v>
      </c>
    </row>
    <row r="3549" spans="2:15" ht="15">
      <c r="B3549" s="6" t="s">
        <v>110</v>
      </c>
      <c r="C3549" s="7" t="s">
        <v>692</v>
      </c>
      <c r="D3549" s="7" t="s">
        <v>661</v>
      </c>
      <c r="E3549" s="7">
        <v>70.373921335145582</v>
      </c>
      <c r="F3549" s="7">
        <v>17.92537237698221</v>
      </c>
      <c r="G3549" s="7">
        <v>72.620987179593854</v>
      </c>
      <c r="H3549" s="7">
        <v>0.96905762463829892</v>
      </c>
      <c r="I3549" s="7">
        <v>63.935921335145586</v>
      </c>
      <c r="J3549" s="7">
        <v>16.285509979469627</v>
      </c>
      <c r="K3549" s="7">
        <v>65.977419411987682</v>
      </c>
      <c r="L3549" s="7">
        <v>0.96905762463829903</v>
      </c>
      <c r="M3549" s="7" t="s">
        <v>684</v>
      </c>
      <c r="N3549" s="7" t="s">
        <v>726</v>
      </c>
      <c r="O3549" s="7" t="s">
        <v>686</v>
      </c>
    </row>
    <row r="3550" spans="2:15" ht="15">
      <c r="B3550" s="6" t="s">
        <v>110</v>
      </c>
      <c r="C3550" s="7" t="s">
        <v>693</v>
      </c>
      <c r="D3550" s="7" t="s">
        <v>661</v>
      </c>
      <c r="E3550" s="7">
        <v>72.875635330798914</v>
      </c>
      <c r="F3550" s="7">
        <v>18.562599265892221</v>
      </c>
      <c r="G3550" s="7">
        <v>75.202581846461158</v>
      </c>
      <c r="H3550" s="7">
        <v>0.96905762463829903</v>
      </c>
      <c r="I3550" s="7">
        <v>66.437635330798912</v>
      </c>
      <c r="J3550" s="7">
        <v>16.922736868379644</v>
      </c>
      <c r="K3550" s="7">
        <v>68.559014078854986</v>
      </c>
      <c r="L3550" s="7">
        <v>0.96905762463829903</v>
      </c>
      <c r="M3550" s="7" t="s">
        <v>684</v>
      </c>
      <c r="N3550" s="7" t="s">
        <v>726</v>
      </c>
      <c r="O3550" s="7" t="s">
        <v>686</v>
      </c>
    </row>
    <row r="3551" spans="2:15" ht="15">
      <c r="B3551" s="6" t="s">
        <v>110</v>
      </c>
      <c r="C3551" s="7" t="s">
        <v>694</v>
      </c>
      <c r="D3551" s="7" t="s">
        <v>661</v>
      </c>
      <c r="E3551" s="7">
        <v>73.902971068552944</v>
      </c>
      <c r="F3551" s="7">
        <v>18.824278241655445</v>
      </c>
      <c r="G3551" s="7">
        <v>76.262720801703864</v>
      </c>
      <c r="H3551" s="7">
        <v>0.96905762463829903</v>
      </c>
      <c r="I3551" s="7">
        <v>67.464971068552956</v>
      </c>
      <c r="J3551" s="7">
        <v>17.184415844142872</v>
      </c>
      <c r="K3551" s="7">
        <v>69.619153034097707</v>
      </c>
      <c r="L3551" s="7">
        <v>0.96905762463829903</v>
      </c>
      <c r="M3551" s="7" t="s">
        <v>684</v>
      </c>
      <c r="N3551" s="7" t="s">
        <v>726</v>
      </c>
      <c r="O3551" s="7" t="s">
        <v>686</v>
      </c>
    </row>
    <row r="3552" spans="2:15" ht="15">
      <c r="B3552" s="6" t="s">
        <v>110</v>
      </c>
      <c r="C3552" s="7" t="s">
        <v>695</v>
      </c>
      <c r="D3552" s="7" t="s">
        <v>661</v>
      </c>
      <c r="E3552" s="7">
        <v>74.744216192834301</v>
      </c>
      <c r="F3552" s="7">
        <v>19.038556937896505</v>
      </c>
      <c r="G3552" s="7">
        <v>77.130827200015688</v>
      </c>
      <c r="H3552" s="7">
        <v>0.96905762463829892</v>
      </c>
      <c r="I3552" s="7">
        <v>68.306216192834299</v>
      </c>
      <c r="J3552" s="7">
        <v>17.398694540383953</v>
      </c>
      <c r="K3552" s="7">
        <v>70.487259432409516</v>
      </c>
      <c r="L3552" s="7">
        <v>0.96905762463829892</v>
      </c>
      <c r="M3552" s="7" t="s">
        <v>684</v>
      </c>
      <c r="N3552" s="7" t="s">
        <v>726</v>
      </c>
      <c r="O3552" s="7" t="s">
        <v>686</v>
      </c>
    </row>
    <row r="3553" spans="2:15" ht="15">
      <c r="B3553" s="6" t="s">
        <v>110</v>
      </c>
      <c r="C3553" s="7" t="s">
        <v>696</v>
      </c>
      <c r="D3553" s="7" t="s">
        <v>661</v>
      </c>
      <c r="E3553" s="7">
        <v>75.379912043640445</v>
      </c>
      <c r="F3553" s="7">
        <v>19.200478920187805</v>
      </c>
      <c r="G3553" s="7">
        <v>77.786821059042808</v>
      </c>
      <c r="H3553" s="7">
        <v>0.96905762463829914</v>
      </c>
      <c r="I3553" s="7">
        <v>68.941912043640443</v>
      </c>
      <c r="J3553" s="7">
        <v>17.560616522675247</v>
      </c>
      <c r="K3553" s="7">
        <v>71.143253291436636</v>
      </c>
      <c r="L3553" s="7">
        <v>0.96905762463829914</v>
      </c>
      <c r="M3553" s="7" t="s">
        <v>684</v>
      </c>
      <c r="N3553" s="7" t="s">
        <v>726</v>
      </c>
      <c r="O3553" s="7" t="s">
        <v>686</v>
      </c>
    </row>
    <row r="3554" spans="2:15" ht="15">
      <c r="B3554" s="6" t="s">
        <v>110</v>
      </c>
      <c r="C3554" s="7" t="s">
        <v>697</v>
      </c>
      <c r="D3554" s="7" t="s">
        <v>661</v>
      </c>
      <c r="E3554" s="7">
        <v>75.801694013364994</v>
      </c>
      <c r="F3554" s="7">
        <v>19.307913588112676</v>
      </c>
      <c r="G3554" s="7">
        <v>78.222070686103933</v>
      </c>
      <c r="H3554" s="7">
        <v>0.96905762463829892</v>
      </c>
      <c r="I3554" s="7">
        <v>69.363694013365006</v>
      </c>
      <c r="J3554" s="7">
        <v>17.668051190600107</v>
      </c>
      <c r="K3554" s="7">
        <v>71.578502918497776</v>
      </c>
      <c r="L3554" s="7">
        <v>0.96905762463829903</v>
      </c>
      <c r="M3554" s="7" t="s">
        <v>684</v>
      </c>
      <c r="N3554" s="7" t="s">
        <v>726</v>
      </c>
      <c r="O3554" s="7" t="s">
        <v>686</v>
      </c>
    </row>
    <row r="3555" spans="2:15" ht="15">
      <c r="B3555" s="6" t="s">
        <v>110</v>
      </c>
      <c r="C3555" s="7" t="s">
        <v>698</v>
      </c>
      <c r="D3555" s="7" t="s">
        <v>661</v>
      </c>
      <c r="E3555" s="7">
        <v>75.997770509640276</v>
      </c>
      <c r="F3555" s="7">
        <v>19.357857432983398</v>
      </c>
      <c r="G3555" s="7">
        <v>78.424407978840748</v>
      </c>
      <c r="H3555" s="7">
        <v>0.96905762463829892</v>
      </c>
      <c r="I3555" s="7">
        <v>69.559770509640273</v>
      </c>
      <c r="J3555" s="7">
        <v>17.717995035470853</v>
      </c>
      <c r="K3555" s="7">
        <v>71.780840211234576</v>
      </c>
      <c r="L3555" s="7">
        <v>0.96905762463829903</v>
      </c>
      <c r="M3555" s="7" t="s">
        <v>684</v>
      </c>
      <c r="N3555" s="7" t="s">
        <v>726</v>
      </c>
      <c r="O3555" s="7" t="s">
        <v>686</v>
      </c>
    </row>
    <row r="3556" spans="2:15" ht="15">
      <c r="B3556" s="6" t="s">
        <v>110</v>
      </c>
      <c r="C3556" s="7" t="s">
        <v>699</v>
      </c>
      <c r="D3556" s="7" t="s">
        <v>661</v>
      </c>
      <c r="E3556" s="7">
        <v>76.034584816410728</v>
      </c>
      <c r="F3556" s="7">
        <v>19.367234630461365</v>
      </c>
      <c r="G3556" s="7">
        <v>78.462397780308109</v>
      </c>
      <c r="H3556" s="7">
        <v>0.96905762463829914</v>
      </c>
      <c r="I3556" s="7">
        <v>69.596584816410726</v>
      </c>
      <c r="J3556" s="7">
        <v>17.727372232948881</v>
      </c>
      <c r="K3556" s="7">
        <v>71.818830012701952</v>
      </c>
      <c r="L3556" s="7">
        <v>0.96905762463829892</v>
      </c>
      <c r="M3556" s="7" t="s">
        <v>684</v>
      </c>
      <c r="N3556" s="7" t="s">
        <v>726</v>
      </c>
      <c r="O3556" s="7" t="s">
        <v>686</v>
      </c>
    </row>
    <row r="3557" spans="2:15" ht="15">
      <c r="B3557" s="6" t="s">
        <v>110</v>
      </c>
      <c r="C3557" s="7" t="s">
        <v>700</v>
      </c>
      <c r="D3557" s="7" t="s">
        <v>661</v>
      </c>
      <c r="E3557" s="7">
        <v>76.195758557154548</v>
      </c>
      <c r="F3557" s="7">
        <v>19.408288180773962</v>
      </c>
      <c r="G3557" s="7">
        <v>78.628717859368408</v>
      </c>
      <c r="H3557" s="7">
        <v>0.96905762463829903</v>
      </c>
      <c r="I3557" s="7">
        <v>69.75775855715456</v>
      </c>
      <c r="J3557" s="7">
        <v>17.768425783261382</v>
      </c>
      <c r="K3557" s="7">
        <v>71.98515009176225</v>
      </c>
      <c r="L3557" s="7">
        <v>0.96905762463829903</v>
      </c>
      <c r="M3557" s="7" t="s">
        <v>684</v>
      </c>
      <c r="N3557" s="7" t="s">
        <v>726</v>
      </c>
      <c r="O3557" s="7" t="s">
        <v>686</v>
      </c>
    </row>
    <row r="3558" spans="2:15" ht="15">
      <c r="B3558" s="6" t="s">
        <v>110</v>
      </c>
      <c r="C3558" s="7" t="s">
        <v>701</v>
      </c>
      <c r="D3558" s="7" t="s">
        <v>661</v>
      </c>
      <c r="E3558" s="7">
        <v>76.356932297898382</v>
      </c>
      <c r="F3558" s="7">
        <v>19.449341731086488</v>
      </c>
      <c r="G3558" s="7">
        <v>78.795037938428706</v>
      </c>
      <c r="H3558" s="7">
        <v>0.96905762463829914</v>
      </c>
      <c r="I3558" s="7">
        <v>69.91893229789838</v>
      </c>
      <c r="J3558" s="7">
        <v>17.809479333573936</v>
      </c>
      <c r="K3558" s="7">
        <v>72.151470170822535</v>
      </c>
      <c r="L3558" s="7">
        <v>0.96905762463829914</v>
      </c>
      <c r="M3558" s="7" t="s">
        <v>684</v>
      </c>
      <c r="N3558" s="7" t="s">
        <v>726</v>
      </c>
      <c r="O3558" s="7" t="s">
        <v>686</v>
      </c>
    </row>
    <row r="3559" spans="2:15" ht="15">
      <c r="B3559" s="6" t="s">
        <v>111</v>
      </c>
      <c r="C3559" s="7" t="s">
        <v>683</v>
      </c>
      <c r="D3559" s="7" t="s">
        <v>661</v>
      </c>
      <c r="E3559" s="7" t="s">
        <v>661</v>
      </c>
      <c r="F3559" s="7" t="s">
        <v>661</v>
      </c>
      <c r="G3559" s="7" t="s">
        <v>661</v>
      </c>
      <c r="H3559" s="7" t="s">
        <v>661</v>
      </c>
      <c r="I3559" s="7" t="s">
        <v>661</v>
      </c>
      <c r="J3559" s="7" t="s">
        <v>661</v>
      </c>
      <c r="K3559" s="7" t="s">
        <v>661</v>
      </c>
      <c r="L3559" s="7" t="s">
        <v>661</v>
      </c>
      <c r="M3559" s="7" t="s">
        <v>684</v>
      </c>
      <c r="N3559" s="7" t="s">
        <v>726</v>
      </c>
      <c r="O3559" s="7" t="s">
        <v>686</v>
      </c>
    </row>
    <row r="3560" spans="2:15" ht="15">
      <c r="B3560" s="6" t="s">
        <v>111</v>
      </c>
      <c r="C3560" s="7" t="s">
        <v>687</v>
      </c>
      <c r="D3560" s="7">
        <v>35.291027</v>
      </c>
      <c r="E3560" s="7">
        <v>35.869999999999997</v>
      </c>
      <c r="F3560" s="7">
        <v>11.98524123297449</v>
      </c>
      <c r="G3560" s="7">
        <v>37.819345676684989</v>
      </c>
      <c r="H3560" s="7">
        <v>0.94845638807847676</v>
      </c>
      <c r="I3560" s="7">
        <v>31.666</v>
      </c>
      <c r="J3560" s="7">
        <v>10.580558931791748</v>
      </c>
      <c r="K3560" s="7">
        <v>33.386880406967016</v>
      </c>
      <c r="L3560" s="7">
        <v>0.94845638807847676</v>
      </c>
      <c r="M3560" s="7" t="s">
        <v>684</v>
      </c>
      <c r="N3560" s="7" t="s">
        <v>726</v>
      </c>
      <c r="O3560" s="7" t="s">
        <v>686</v>
      </c>
    </row>
    <row r="3561" spans="2:15" ht="15">
      <c r="B3561" s="6" t="s">
        <v>111</v>
      </c>
      <c r="C3561" s="7" t="s">
        <v>688</v>
      </c>
      <c r="D3561" s="7">
        <v>22.803139000000002</v>
      </c>
      <c r="E3561" s="7">
        <v>31.427</v>
      </c>
      <c r="F3561" s="7">
        <v>8.1557481231528381</v>
      </c>
      <c r="G3561" s="7">
        <v>32.468023599355583</v>
      </c>
      <c r="H3561" s="7">
        <v>0.96793695815299807</v>
      </c>
      <c r="I3561" s="7">
        <v>27.2227</v>
      </c>
      <c r="J3561" s="7">
        <v>7.0646731928645199</v>
      </c>
      <c r="K3561" s="7">
        <v>28.124455596721841</v>
      </c>
      <c r="L3561" s="7">
        <v>0.96793695815299807</v>
      </c>
      <c r="M3561" s="7" t="s">
        <v>684</v>
      </c>
      <c r="N3561" s="7" t="s">
        <v>726</v>
      </c>
      <c r="O3561" s="7" t="s">
        <v>686</v>
      </c>
    </row>
    <row r="3562" spans="2:15" ht="15">
      <c r="B3562" s="6" t="s">
        <v>111</v>
      </c>
      <c r="C3562" s="7" t="s">
        <v>689</v>
      </c>
      <c r="D3562" s="7">
        <v>24.452000000000002</v>
      </c>
      <c r="E3562" s="7">
        <v>32.302999999999997</v>
      </c>
      <c r="F3562" s="7">
        <v>8.7580291433002131</v>
      </c>
      <c r="G3562" s="7">
        <v>33.469193050847458</v>
      </c>
      <c r="H3562" s="7">
        <v>0.9651562244397186</v>
      </c>
      <c r="I3562" s="7">
        <v>28.099299999999999</v>
      </c>
      <c r="J3562" s="7">
        <v>7.6183168221631234</v>
      </c>
      <c r="K3562" s="7">
        <v>29.113732355932203</v>
      </c>
      <c r="L3562" s="7">
        <v>0.9651562244397186</v>
      </c>
      <c r="M3562" s="7" t="s">
        <v>684</v>
      </c>
      <c r="N3562" s="7" t="s">
        <v>726</v>
      </c>
      <c r="O3562" s="7" t="s">
        <v>686</v>
      </c>
    </row>
    <row r="3563" spans="2:15" ht="15">
      <c r="B3563" s="6" t="s">
        <v>111</v>
      </c>
      <c r="C3563" s="7" t="s">
        <v>690</v>
      </c>
      <c r="D3563" s="7">
        <v>35.802</v>
      </c>
      <c r="E3563" s="7">
        <v>35.365000000000002</v>
      </c>
      <c r="F3563" s="7">
        <v>9.4024773498195611</v>
      </c>
      <c r="G3563" s="7">
        <v>36.593576011560693</v>
      </c>
      <c r="H3563" s="7">
        <v>0.96642645662253512</v>
      </c>
      <c r="I3563" s="7">
        <v>31.354999999999997</v>
      </c>
      <c r="J3563" s="7">
        <v>8.336340373351975</v>
      </c>
      <c r="K3563" s="7">
        <v>32.444269075144504</v>
      </c>
      <c r="L3563" s="7">
        <v>0.96642645662253512</v>
      </c>
      <c r="M3563" s="7" t="s">
        <v>684</v>
      </c>
      <c r="N3563" s="7" t="s">
        <v>726</v>
      </c>
      <c r="O3563" s="7" t="s">
        <v>686</v>
      </c>
    </row>
    <row r="3564" spans="2:15" ht="15">
      <c r="B3564" s="6" t="s">
        <v>111</v>
      </c>
      <c r="C3564" s="7" t="s">
        <v>691</v>
      </c>
      <c r="D3564" s="7">
        <v>42.808</v>
      </c>
      <c r="E3564" s="7">
        <v>37.216999999999999</v>
      </c>
      <c r="F3564" s="7">
        <v>9.4174111432254932</v>
      </c>
      <c r="G3564" s="7">
        <v>38.390008096385543</v>
      </c>
      <c r="H3564" s="7">
        <v>0.96944496355821341</v>
      </c>
      <c r="I3564" s="7">
        <v>31.786000000000001</v>
      </c>
      <c r="J3564" s="7">
        <v>8.0431477711412924</v>
      </c>
      <c r="K3564" s="7">
        <v>32.787833445783136</v>
      </c>
      <c r="L3564" s="7">
        <v>0.96944496355821341</v>
      </c>
      <c r="M3564" s="7" t="s">
        <v>684</v>
      </c>
      <c r="N3564" s="7" t="s">
        <v>726</v>
      </c>
      <c r="O3564" s="7" t="s">
        <v>686</v>
      </c>
    </row>
    <row r="3565" spans="2:15" ht="15">
      <c r="B3565" s="6" t="s">
        <v>111</v>
      </c>
      <c r="C3565" s="7" t="s">
        <v>692</v>
      </c>
      <c r="D3565" s="7" t="s">
        <v>661</v>
      </c>
      <c r="E3565" s="7">
        <v>38.458245296882282</v>
      </c>
      <c r="F3565" s="7">
        <v>9.7314965689807895</v>
      </c>
      <c r="G3565" s="7">
        <v>39.670375052263537</v>
      </c>
      <c r="H3565" s="7">
        <v>0.96944496355821341</v>
      </c>
      <c r="I3565" s="7">
        <v>33.027245296882285</v>
      </c>
      <c r="J3565" s="7">
        <v>8.3572331968965958</v>
      </c>
      <c r="K3565" s="7">
        <v>34.06820040166113</v>
      </c>
      <c r="L3565" s="7">
        <v>0.96944496355821341</v>
      </c>
      <c r="M3565" s="7" t="s">
        <v>684</v>
      </c>
      <c r="N3565" s="7" t="s">
        <v>726</v>
      </c>
      <c r="O3565" s="7" t="s">
        <v>686</v>
      </c>
    </row>
    <row r="3566" spans="2:15" ht="15">
      <c r="B3566" s="6" t="s">
        <v>111</v>
      </c>
      <c r="C3566" s="7" t="s">
        <v>693</v>
      </c>
      <c r="D3566" s="7" t="s">
        <v>661</v>
      </c>
      <c r="E3566" s="7">
        <v>39.435403260056887</v>
      </c>
      <c r="F3566" s="7">
        <v>9.9787571835142685</v>
      </c>
      <c r="G3566" s="7">
        <v>40.678331150759405</v>
      </c>
      <c r="H3566" s="7">
        <v>0.96944496355821341</v>
      </c>
      <c r="I3566" s="7">
        <v>34.00440326005689</v>
      </c>
      <c r="J3566" s="7">
        <v>8.6044938114300731</v>
      </c>
      <c r="K3566" s="7">
        <v>35.076156500156998</v>
      </c>
      <c r="L3566" s="7">
        <v>0.96944496355821341</v>
      </c>
      <c r="M3566" s="7" t="s">
        <v>684</v>
      </c>
      <c r="N3566" s="7" t="s">
        <v>726</v>
      </c>
      <c r="O3566" s="7" t="s">
        <v>686</v>
      </c>
    </row>
    <row r="3567" spans="2:15" ht="15">
      <c r="B3567" s="6" t="s">
        <v>111</v>
      </c>
      <c r="C3567" s="7" t="s">
        <v>694</v>
      </c>
      <c r="D3567" s="7" t="s">
        <v>661</v>
      </c>
      <c r="E3567" s="7">
        <v>40.144975165167189</v>
      </c>
      <c r="F3567" s="7">
        <v>10.158307667596963</v>
      </c>
      <c r="G3567" s="7">
        <v>41.410267394469329</v>
      </c>
      <c r="H3567" s="7">
        <v>0.9694449635582133</v>
      </c>
      <c r="I3567" s="7">
        <v>34.713975165167192</v>
      </c>
      <c r="J3567" s="7">
        <v>8.7840442955127589</v>
      </c>
      <c r="K3567" s="7">
        <v>35.808092743866922</v>
      </c>
      <c r="L3567" s="7">
        <v>0.9694449635582133</v>
      </c>
      <c r="M3567" s="7" t="s">
        <v>684</v>
      </c>
      <c r="N3567" s="7" t="s">
        <v>726</v>
      </c>
      <c r="O3567" s="7" t="s">
        <v>686</v>
      </c>
    </row>
    <row r="3568" spans="2:15" ht="15">
      <c r="B3568" s="6" t="s">
        <v>111</v>
      </c>
      <c r="C3568" s="7" t="s">
        <v>695</v>
      </c>
      <c r="D3568" s="7" t="s">
        <v>661</v>
      </c>
      <c r="E3568" s="7">
        <v>40.617661183865764</v>
      </c>
      <c r="F3568" s="7">
        <v>10.277916410368771</v>
      </c>
      <c r="G3568" s="7">
        <v>41.897851565275317</v>
      </c>
      <c r="H3568" s="7">
        <v>0.96944496355821341</v>
      </c>
      <c r="I3568" s="7">
        <v>35.186661183865766</v>
      </c>
      <c r="J3568" s="7">
        <v>8.9036530382845847</v>
      </c>
      <c r="K3568" s="7">
        <v>36.29567691467291</v>
      </c>
      <c r="L3568" s="7">
        <v>0.96944496355821341</v>
      </c>
      <c r="M3568" s="7" t="s">
        <v>684</v>
      </c>
      <c r="N3568" s="7" t="s">
        <v>726</v>
      </c>
      <c r="O3568" s="7" t="s">
        <v>686</v>
      </c>
    </row>
    <row r="3569" spans="2:15" ht="15">
      <c r="B3569" s="6" t="s">
        <v>111</v>
      </c>
      <c r="C3569" s="7" t="s">
        <v>696</v>
      </c>
      <c r="D3569" s="7" t="s">
        <v>661</v>
      </c>
      <c r="E3569" s="7">
        <v>40.880261629057685</v>
      </c>
      <c r="F3569" s="7">
        <v>10.344364978463082</v>
      </c>
      <c r="G3569" s="7">
        <v>42.168728670281958</v>
      </c>
      <c r="H3569" s="7">
        <v>0.96944496355821352</v>
      </c>
      <c r="I3569" s="7">
        <v>35.449261629057688</v>
      </c>
      <c r="J3569" s="7">
        <v>8.9701016063789147</v>
      </c>
      <c r="K3569" s="7">
        <v>36.566554019679558</v>
      </c>
      <c r="L3569" s="7">
        <v>0.9694449635582133</v>
      </c>
      <c r="M3569" s="7" t="s">
        <v>684</v>
      </c>
      <c r="N3569" s="7" t="s">
        <v>726</v>
      </c>
      <c r="O3569" s="7" t="s">
        <v>686</v>
      </c>
    </row>
    <row r="3570" spans="2:15" ht="15">
      <c r="B3570" s="6" t="s">
        <v>111</v>
      </c>
      <c r="C3570" s="7" t="s">
        <v>697</v>
      </c>
      <c r="D3570" s="7" t="s">
        <v>661</v>
      </c>
      <c r="E3570" s="7">
        <v>40.980545920572077</v>
      </c>
      <c r="F3570" s="7">
        <v>10.369740973422354</v>
      </c>
      <c r="G3570" s="7">
        <v>42.272173729345774</v>
      </c>
      <c r="H3570" s="7">
        <v>0.9694449635582133</v>
      </c>
      <c r="I3570" s="7">
        <v>35.549545920572086</v>
      </c>
      <c r="J3570" s="7">
        <v>8.9954776013381466</v>
      </c>
      <c r="K3570" s="7">
        <v>36.669999078743373</v>
      </c>
      <c r="L3570" s="7">
        <v>0.9694449635582133</v>
      </c>
      <c r="M3570" s="7" t="s">
        <v>684</v>
      </c>
      <c r="N3570" s="7" t="s">
        <v>726</v>
      </c>
      <c r="O3570" s="7" t="s">
        <v>686</v>
      </c>
    </row>
    <row r="3571" spans="2:15" ht="15">
      <c r="B3571" s="6" t="s">
        <v>111</v>
      </c>
      <c r="C3571" s="7" t="s">
        <v>698</v>
      </c>
      <c r="D3571" s="7" t="s">
        <v>661</v>
      </c>
      <c r="E3571" s="7">
        <v>40.91794438350955</v>
      </c>
      <c r="F3571" s="7">
        <v>10.353900244381427</v>
      </c>
      <c r="G3571" s="7">
        <v>42.207599112512696</v>
      </c>
      <c r="H3571" s="7">
        <v>0.96944496355821341</v>
      </c>
      <c r="I3571" s="7">
        <v>35.486944383509552</v>
      </c>
      <c r="J3571" s="7">
        <v>8.9796368722972364</v>
      </c>
      <c r="K3571" s="7">
        <v>36.605424461910289</v>
      </c>
      <c r="L3571" s="7">
        <v>0.96944496355821341</v>
      </c>
      <c r="M3571" s="7" t="s">
        <v>684</v>
      </c>
      <c r="N3571" s="7" t="s">
        <v>726</v>
      </c>
      <c r="O3571" s="7" t="s">
        <v>686</v>
      </c>
    </row>
    <row r="3572" spans="2:15" ht="15">
      <c r="B3572" s="6" t="s">
        <v>111</v>
      </c>
      <c r="C3572" s="7" t="s">
        <v>699</v>
      </c>
      <c r="D3572" s="7" t="s">
        <v>661</v>
      </c>
      <c r="E3572" s="7">
        <v>40.797989288488616</v>
      </c>
      <c r="F3572" s="7">
        <v>10.323546737958633</v>
      </c>
      <c r="G3572" s="7">
        <v>42.083863264135438</v>
      </c>
      <c r="H3572" s="7">
        <v>0.96944496355821341</v>
      </c>
      <c r="I3572" s="7">
        <v>35.366989288488611</v>
      </c>
      <c r="J3572" s="7">
        <v>8.949283365874436</v>
      </c>
      <c r="K3572" s="7">
        <v>36.481688613533024</v>
      </c>
      <c r="L3572" s="7">
        <v>0.96944496355821341</v>
      </c>
      <c r="M3572" s="7" t="s">
        <v>684</v>
      </c>
      <c r="N3572" s="7" t="s">
        <v>726</v>
      </c>
      <c r="O3572" s="7" t="s">
        <v>686</v>
      </c>
    </row>
    <row r="3573" spans="2:15" ht="15">
      <c r="B3573" s="6" t="s">
        <v>111</v>
      </c>
      <c r="C3573" s="7" t="s">
        <v>700</v>
      </c>
      <c r="D3573" s="7" t="s">
        <v>661</v>
      </c>
      <c r="E3573" s="7">
        <v>40.793960775862409</v>
      </c>
      <c r="F3573" s="7">
        <v>10.322527360800429</v>
      </c>
      <c r="G3573" s="7">
        <v>42.079707780557058</v>
      </c>
      <c r="H3573" s="7">
        <v>0.96944496355821352</v>
      </c>
      <c r="I3573" s="7">
        <v>35.362960775862412</v>
      </c>
      <c r="J3573" s="7">
        <v>8.948263988716219</v>
      </c>
      <c r="K3573" s="7">
        <v>36.477533129954651</v>
      </c>
      <c r="L3573" s="7">
        <v>0.96944496355821352</v>
      </c>
      <c r="M3573" s="7" t="s">
        <v>684</v>
      </c>
      <c r="N3573" s="7" t="s">
        <v>726</v>
      </c>
      <c r="O3573" s="7" t="s">
        <v>686</v>
      </c>
    </row>
    <row r="3574" spans="2:15" ht="15">
      <c r="B3574" s="6" t="s">
        <v>111</v>
      </c>
      <c r="C3574" s="7" t="s">
        <v>701</v>
      </c>
      <c r="D3574" s="7" t="s">
        <v>661</v>
      </c>
      <c r="E3574" s="7">
        <v>40.78993226323621</v>
      </c>
      <c r="F3574" s="7">
        <v>10.321507983642242</v>
      </c>
      <c r="G3574" s="7">
        <v>42.075552296978692</v>
      </c>
      <c r="H3574" s="7">
        <v>0.96944496355821341</v>
      </c>
      <c r="I3574" s="7">
        <v>35.358932263236206</v>
      </c>
      <c r="J3574" s="7">
        <v>8.9472446115580375</v>
      </c>
      <c r="K3574" s="7">
        <v>36.473377646376278</v>
      </c>
      <c r="L3574" s="7">
        <v>0.96944496355821341</v>
      </c>
      <c r="M3574" s="7" t="s">
        <v>684</v>
      </c>
      <c r="N3574" s="7" t="s">
        <v>726</v>
      </c>
      <c r="O3574" s="7" t="s">
        <v>686</v>
      </c>
    </row>
    <row r="3575" spans="2:15" ht="15">
      <c r="B3575" s="6" t="s">
        <v>159</v>
      </c>
      <c r="C3575" s="7" t="s">
        <v>683</v>
      </c>
      <c r="D3575" s="7">
        <v>11.167095</v>
      </c>
      <c r="E3575" s="7">
        <v>15.347</v>
      </c>
      <c r="F3575" s="7">
        <v>2.3354174865117039</v>
      </c>
      <c r="G3575" s="7">
        <v>15.523678167119565</v>
      </c>
      <c r="H3575" s="7">
        <v>0.98861879477160353</v>
      </c>
      <c r="I3575" s="7">
        <v>13.716200000000001</v>
      </c>
      <c r="J3575" s="7">
        <v>2.087251796995627</v>
      </c>
      <c r="K3575" s="7">
        <v>13.874104025271739</v>
      </c>
      <c r="L3575" s="7">
        <v>0.98861879477160353</v>
      </c>
      <c r="M3575" s="7" t="s">
        <v>684</v>
      </c>
      <c r="N3575" s="7" t="s">
        <v>726</v>
      </c>
      <c r="O3575" s="7" t="s">
        <v>686</v>
      </c>
    </row>
    <row r="3576" spans="2:15" ht="15">
      <c r="B3576" s="6" t="s">
        <v>159</v>
      </c>
      <c r="C3576" s="7" t="s">
        <v>687</v>
      </c>
      <c r="D3576" s="7">
        <v>16.108630999999999</v>
      </c>
      <c r="E3576" s="7">
        <v>15.006</v>
      </c>
      <c r="F3576" s="7">
        <v>0.8958770460316795</v>
      </c>
      <c r="G3576" s="7">
        <v>15.032718705597016</v>
      </c>
      <c r="H3576" s="7">
        <v>0.99822262984359122</v>
      </c>
      <c r="I3576" s="7">
        <v>13.3751</v>
      </c>
      <c r="J3576" s="7">
        <v>0.7985102677847522</v>
      </c>
      <c r="K3576" s="7">
        <v>13.398914831349503</v>
      </c>
      <c r="L3576" s="7">
        <v>0.99822262984359122</v>
      </c>
      <c r="M3576" s="7" t="s">
        <v>684</v>
      </c>
      <c r="N3576" s="7" t="s">
        <v>726</v>
      </c>
      <c r="O3576" s="7" t="s">
        <v>686</v>
      </c>
    </row>
    <row r="3577" spans="2:15" ht="15">
      <c r="B3577" s="6" t="s">
        <v>159</v>
      </c>
      <c r="C3577" s="7" t="s">
        <v>688</v>
      </c>
      <c r="D3577" s="7">
        <v>14.449913</v>
      </c>
      <c r="E3577" s="7">
        <v>15.09</v>
      </c>
      <c r="F3577" s="7">
        <v>3.0691498980785483</v>
      </c>
      <c r="G3577" s="7">
        <v>15.398953896186441</v>
      </c>
      <c r="H3577" s="7">
        <v>0.97993669581263221</v>
      </c>
      <c r="I3577" s="7">
        <v>13.4598</v>
      </c>
      <c r="J3577" s="7">
        <v>2.7375840820515309</v>
      </c>
      <c r="K3577" s="7">
        <v>13.735377047838982</v>
      </c>
      <c r="L3577" s="7">
        <v>0.97993669581263221</v>
      </c>
      <c r="M3577" s="7" t="s">
        <v>684</v>
      </c>
      <c r="N3577" s="7" t="s">
        <v>726</v>
      </c>
      <c r="O3577" s="7" t="s">
        <v>686</v>
      </c>
    </row>
    <row r="3578" spans="2:15" ht="15">
      <c r="B3578" s="6" t="s">
        <v>159</v>
      </c>
      <c r="C3578" s="7" t="s">
        <v>689</v>
      </c>
      <c r="D3578" s="7">
        <v>14.167999999999999</v>
      </c>
      <c r="E3578" s="7">
        <v>14.926</v>
      </c>
      <c r="F3578" s="7">
        <v>2.8300261639584456</v>
      </c>
      <c r="G3578" s="7">
        <v>15.191922988505747</v>
      </c>
      <c r="H3578" s="7">
        <v>0.98249576510446079</v>
      </c>
      <c r="I3578" s="7">
        <v>13.2956</v>
      </c>
      <c r="J3578" s="7">
        <v>2.5208961453521326</v>
      </c>
      <c r="K3578" s="7">
        <v>13.532475632183909</v>
      </c>
      <c r="L3578" s="7">
        <v>0.98249576510446079</v>
      </c>
      <c r="M3578" s="7" t="s">
        <v>684</v>
      </c>
      <c r="N3578" s="7" t="s">
        <v>726</v>
      </c>
      <c r="O3578" s="7" t="s">
        <v>686</v>
      </c>
    </row>
    <row r="3579" spans="2:15" ht="15">
      <c r="B3579" s="6" t="s">
        <v>159</v>
      </c>
      <c r="C3579" s="7" t="s">
        <v>690</v>
      </c>
      <c r="D3579" s="7">
        <v>18.265000000000001</v>
      </c>
      <c r="E3579" s="7">
        <v>16.045999999999999</v>
      </c>
      <c r="F3579" s="7">
        <v>0.8404040460261667</v>
      </c>
      <c r="G3579" s="7">
        <v>16.067992872807018</v>
      </c>
      <c r="H3579" s="7">
        <v>0.99863126197645757</v>
      </c>
      <c r="I3579" s="7">
        <v>14.347</v>
      </c>
      <c r="J3579" s="7">
        <v>0.75141947203902426</v>
      </c>
      <c r="K3579" s="7">
        <v>14.366664199561406</v>
      </c>
      <c r="L3579" s="7">
        <v>0.99863126197645757</v>
      </c>
      <c r="M3579" s="7" t="s">
        <v>684</v>
      </c>
      <c r="N3579" s="7" t="s">
        <v>726</v>
      </c>
      <c r="O3579" s="7" t="s">
        <v>686</v>
      </c>
    </row>
    <row r="3580" spans="2:15" ht="15">
      <c r="B3580" s="6" t="s">
        <v>159</v>
      </c>
      <c r="C3580" s="7" t="s">
        <v>691</v>
      </c>
      <c r="D3580" s="7">
        <v>18.245999999999999</v>
      </c>
      <c r="E3580" s="7">
        <v>16.210999999999999</v>
      </c>
      <c r="F3580" s="7">
        <v>0.4158375695920512</v>
      </c>
      <c r="G3580" s="7">
        <v>16.216332565789472</v>
      </c>
      <c r="H3580" s="7">
        <v>0.99967116080236762</v>
      </c>
      <c r="I3580" s="7">
        <v>14.333</v>
      </c>
      <c r="J3580" s="7">
        <v>0.3676639248018353</v>
      </c>
      <c r="K3580" s="7">
        <v>14.337714802631579</v>
      </c>
      <c r="L3580" s="7">
        <v>0.99967116080236762</v>
      </c>
      <c r="M3580" s="7" t="s">
        <v>684</v>
      </c>
      <c r="N3580" s="7" t="s">
        <v>726</v>
      </c>
      <c r="O3580" s="7" t="s">
        <v>686</v>
      </c>
    </row>
    <row r="3581" spans="2:15" ht="15">
      <c r="B3581" s="6" t="s">
        <v>159</v>
      </c>
      <c r="C3581" s="7" t="s">
        <v>692</v>
      </c>
      <c r="D3581" s="7" t="s">
        <v>661</v>
      </c>
      <c r="E3581" s="7">
        <v>16.126238864187084</v>
      </c>
      <c r="F3581" s="7">
        <v>2.0790573651332918</v>
      </c>
      <c r="G3581" s="7">
        <v>16.259706621963783</v>
      </c>
      <c r="H3581" s="7">
        <v>0.99179150270790184</v>
      </c>
      <c r="I3581" s="7">
        <v>14.248238864187087</v>
      </c>
      <c r="J3581" s="7">
        <v>1.8369383090655356</v>
      </c>
      <c r="K3581" s="7">
        <v>14.366163478195697</v>
      </c>
      <c r="L3581" s="7">
        <v>0.99179150270790184</v>
      </c>
      <c r="M3581" s="7" t="s">
        <v>684</v>
      </c>
      <c r="N3581" s="7" t="s">
        <v>726</v>
      </c>
      <c r="O3581" s="7" t="s">
        <v>686</v>
      </c>
    </row>
    <row r="3582" spans="2:15" ht="15">
      <c r="B3582" s="6" t="s">
        <v>159</v>
      </c>
      <c r="C3582" s="7" t="s">
        <v>693</v>
      </c>
      <c r="D3582" s="7" t="s">
        <v>661</v>
      </c>
      <c r="E3582" s="7">
        <v>16.038218163024627</v>
      </c>
      <c r="F3582" s="7">
        <v>2.0677093943772391</v>
      </c>
      <c r="G3582" s="7">
        <v>16.170957423243959</v>
      </c>
      <c r="H3582" s="7">
        <v>0.99179150270790184</v>
      </c>
      <c r="I3582" s="7">
        <v>14.160218163024631</v>
      </c>
      <c r="J3582" s="7">
        <v>1.8255903383094698</v>
      </c>
      <c r="K3582" s="7">
        <v>14.277414279475872</v>
      </c>
      <c r="L3582" s="7">
        <v>0.99179150270790184</v>
      </c>
      <c r="M3582" s="7" t="s">
        <v>684</v>
      </c>
      <c r="N3582" s="7" t="s">
        <v>726</v>
      </c>
      <c r="O3582" s="7" t="s">
        <v>686</v>
      </c>
    </row>
    <row r="3583" spans="2:15" ht="15">
      <c r="B3583" s="6" t="s">
        <v>159</v>
      </c>
      <c r="C3583" s="7" t="s">
        <v>694</v>
      </c>
      <c r="D3583" s="7" t="s">
        <v>661</v>
      </c>
      <c r="E3583" s="7">
        <v>15.944506963880487</v>
      </c>
      <c r="F3583" s="7">
        <v>2.0556277825136786</v>
      </c>
      <c r="G3583" s="7">
        <v>16.076470629509309</v>
      </c>
      <c r="H3583" s="7">
        <v>0.99179150270790184</v>
      </c>
      <c r="I3583" s="7">
        <v>14.066506963880489</v>
      </c>
      <c r="J3583" s="7">
        <v>1.8135087264459167</v>
      </c>
      <c r="K3583" s="7">
        <v>14.182927485741221</v>
      </c>
      <c r="L3583" s="7">
        <v>0.99179150270790184</v>
      </c>
      <c r="M3583" s="7" t="s">
        <v>684</v>
      </c>
      <c r="N3583" s="7" t="s">
        <v>726</v>
      </c>
      <c r="O3583" s="7" t="s">
        <v>686</v>
      </c>
    </row>
    <row r="3584" spans="2:15" ht="15">
      <c r="B3584" s="6" t="s">
        <v>159</v>
      </c>
      <c r="C3584" s="7" t="s">
        <v>695</v>
      </c>
      <c r="D3584" s="7" t="s">
        <v>661</v>
      </c>
      <c r="E3584" s="7">
        <v>15.860563020638081</v>
      </c>
      <c r="F3584" s="7">
        <v>2.0448054032269662</v>
      </c>
      <c r="G3584" s="7">
        <v>15.991831929728949</v>
      </c>
      <c r="H3584" s="7">
        <v>0.99179150270790184</v>
      </c>
      <c r="I3584" s="7">
        <v>13.982563020638082</v>
      </c>
      <c r="J3584" s="7">
        <v>1.8026863471591967</v>
      </c>
      <c r="K3584" s="7">
        <v>14.098288785960859</v>
      </c>
      <c r="L3584" s="7">
        <v>0.99179150270790184</v>
      </c>
      <c r="M3584" s="7" t="s">
        <v>684</v>
      </c>
      <c r="N3584" s="7" t="s">
        <v>726</v>
      </c>
      <c r="O3584" s="7" t="s">
        <v>686</v>
      </c>
    </row>
    <row r="3585" spans="2:15" ht="15">
      <c r="B3585" s="6" t="s">
        <v>159</v>
      </c>
      <c r="C3585" s="7" t="s">
        <v>696</v>
      </c>
      <c r="D3585" s="7" t="s">
        <v>661</v>
      </c>
      <c r="E3585" s="7">
        <v>15.778203901237216</v>
      </c>
      <c r="F3585" s="7">
        <v>2.034187345586965</v>
      </c>
      <c r="G3585" s="7">
        <v>15.908791170480661</v>
      </c>
      <c r="H3585" s="7">
        <v>0.99179150270790184</v>
      </c>
      <c r="I3585" s="7">
        <v>13.900203901237218</v>
      </c>
      <c r="J3585" s="7">
        <v>1.7920682895191993</v>
      </c>
      <c r="K3585" s="7">
        <v>14.015248026712571</v>
      </c>
      <c r="L3585" s="7">
        <v>0.99179150270790184</v>
      </c>
      <c r="M3585" s="7" t="s">
        <v>684</v>
      </c>
      <c r="N3585" s="7" t="s">
        <v>726</v>
      </c>
      <c r="O3585" s="7" t="s">
        <v>686</v>
      </c>
    </row>
    <row r="3586" spans="2:15" ht="15">
      <c r="B3586" s="6" t="s">
        <v>159</v>
      </c>
      <c r="C3586" s="7" t="s">
        <v>697</v>
      </c>
      <c r="D3586" s="7" t="s">
        <v>661</v>
      </c>
      <c r="E3586" s="7">
        <v>15.700148536581967</v>
      </c>
      <c r="F3586" s="7">
        <v>2.0241241447289453</v>
      </c>
      <c r="G3586" s="7">
        <v>15.830089785721734</v>
      </c>
      <c r="H3586" s="7">
        <v>0.99179150270790184</v>
      </c>
      <c r="I3586" s="7">
        <v>13.822148536581967</v>
      </c>
      <c r="J3586" s="7">
        <v>1.7820050886611729</v>
      </c>
      <c r="K3586" s="7">
        <v>13.936546641953642</v>
      </c>
      <c r="L3586" s="7">
        <v>0.99179150270790184</v>
      </c>
      <c r="M3586" s="7" t="s">
        <v>684</v>
      </c>
      <c r="N3586" s="7" t="s">
        <v>726</v>
      </c>
      <c r="O3586" s="7" t="s">
        <v>686</v>
      </c>
    </row>
    <row r="3587" spans="2:15" ht="15">
      <c r="B3587" s="6" t="s">
        <v>159</v>
      </c>
      <c r="C3587" s="7" t="s">
        <v>698</v>
      </c>
      <c r="D3587" s="7" t="s">
        <v>661</v>
      </c>
      <c r="E3587" s="7">
        <v>15.626462493266148</v>
      </c>
      <c r="F3587" s="7">
        <v>2.01462425375292</v>
      </c>
      <c r="G3587" s="7">
        <v>15.755793884703595</v>
      </c>
      <c r="H3587" s="7">
        <v>0.99179150270790184</v>
      </c>
      <c r="I3587" s="7">
        <v>13.74846249326615</v>
      </c>
      <c r="J3587" s="7">
        <v>1.7725051976851491</v>
      </c>
      <c r="K3587" s="7">
        <v>13.862250740935504</v>
      </c>
      <c r="L3587" s="7">
        <v>0.99179150270790184</v>
      </c>
      <c r="M3587" s="7" t="s">
        <v>684</v>
      </c>
      <c r="N3587" s="7" t="s">
        <v>726</v>
      </c>
      <c r="O3587" s="7" t="s">
        <v>686</v>
      </c>
    </row>
    <row r="3588" spans="2:15" ht="15">
      <c r="B3588" s="6" t="s">
        <v>159</v>
      </c>
      <c r="C3588" s="7" t="s">
        <v>699</v>
      </c>
      <c r="D3588" s="7" t="s">
        <v>661</v>
      </c>
      <c r="E3588" s="7">
        <v>15.565335052262588</v>
      </c>
      <c r="F3588" s="7">
        <v>2.0067434665774035</v>
      </c>
      <c r="G3588" s="7">
        <v>15.694160526445671</v>
      </c>
      <c r="H3588" s="7">
        <v>0.99179150270790184</v>
      </c>
      <c r="I3588" s="7">
        <v>13.68733505226259</v>
      </c>
      <c r="J3588" s="7">
        <v>1.76462441050963</v>
      </c>
      <c r="K3588" s="7">
        <v>13.800617382677581</v>
      </c>
      <c r="L3588" s="7">
        <v>0.99179150270790184</v>
      </c>
      <c r="M3588" s="7" t="s">
        <v>684</v>
      </c>
      <c r="N3588" s="7" t="s">
        <v>726</v>
      </c>
      <c r="O3588" s="7" t="s">
        <v>686</v>
      </c>
    </row>
    <row r="3589" spans="2:15" ht="15">
      <c r="B3589" s="6" t="s">
        <v>159</v>
      </c>
      <c r="C3589" s="7" t="s">
        <v>700</v>
      </c>
      <c r="D3589" s="7" t="s">
        <v>661</v>
      </c>
      <c r="E3589" s="7">
        <v>15.55487248231352</v>
      </c>
      <c r="F3589" s="7">
        <v>2.0053945914122728</v>
      </c>
      <c r="G3589" s="7">
        <v>15.68361136372296</v>
      </c>
      <c r="H3589" s="7">
        <v>0.99179150270790184</v>
      </c>
      <c r="I3589" s="7">
        <v>13.676872482313522</v>
      </c>
      <c r="J3589" s="7">
        <v>1.763275535344502</v>
      </c>
      <c r="K3589" s="7">
        <v>13.79006821995487</v>
      </c>
      <c r="L3589" s="7">
        <v>0.99179150270790184</v>
      </c>
      <c r="M3589" s="7" t="s">
        <v>684</v>
      </c>
      <c r="N3589" s="7" t="s">
        <v>726</v>
      </c>
      <c r="O3589" s="7" t="s">
        <v>686</v>
      </c>
    </row>
    <row r="3590" spans="2:15" ht="15">
      <c r="B3590" s="6" t="s">
        <v>159</v>
      </c>
      <c r="C3590" s="7" t="s">
        <v>701</v>
      </c>
      <c r="D3590" s="7" t="s">
        <v>661</v>
      </c>
      <c r="E3590" s="7">
        <v>15.544409912364451</v>
      </c>
      <c r="F3590" s="7">
        <v>2.0040457162471448</v>
      </c>
      <c r="G3590" s="7">
        <v>15.673062201000247</v>
      </c>
      <c r="H3590" s="7">
        <v>0.99179150270790184</v>
      </c>
      <c r="I3590" s="7">
        <v>13.666409912364454</v>
      </c>
      <c r="J3590" s="7">
        <v>1.7619266601793691</v>
      </c>
      <c r="K3590" s="7">
        <v>13.779519057232159</v>
      </c>
      <c r="L3590" s="7">
        <v>0.99179150270790184</v>
      </c>
      <c r="M3590" s="7" t="s">
        <v>684</v>
      </c>
      <c r="N3590" s="7" t="s">
        <v>726</v>
      </c>
      <c r="O3590" s="7" t="s">
        <v>686</v>
      </c>
    </row>
    <row r="3591" spans="2:15" ht="15">
      <c r="B3591" s="6" t="s">
        <v>626</v>
      </c>
      <c r="C3591" s="7" t="s">
        <v>683</v>
      </c>
      <c r="D3591" s="7">
        <v>19.204853</v>
      </c>
      <c r="E3591" s="7">
        <v>11.04</v>
      </c>
      <c r="F3591" s="7">
        <v>5.540429001265009</v>
      </c>
      <c r="G3591" s="7">
        <v>12.352244877675409</v>
      </c>
      <c r="H3591" s="7">
        <v>0.89376466458764348</v>
      </c>
      <c r="I3591" s="7">
        <v>11.04</v>
      </c>
      <c r="J3591" s="7">
        <v>5.540429001265009</v>
      </c>
      <c r="K3591" s="7">
        <v>12.352244877675409</v>
      </c>
      <c r="L3591" s="7">
        <v>0.89376466458764348</v>
      </c>
      <c r="M3591" s="7" t="s">
        <v>703</v>
      </c>
      <c r="N3591" s="7" t="s">
        <v>726</v>
      </c>
      <c r="O3591" s="7" t="s">
        <v>686</v>
      </c>
    </row>
    <row r="3592" spans="2:15" ht="15">
      <c r="B3592" s="6" t="s">
        <v>626</v>
      </c>
      <c r="C3592" s="7" t="s">
        <v>687</v>
      </c>
      <c r="D3592" s="7">
        <v>18.640131</v>
      </c>
      <c r="E3592" s="7">
        <v>17.017019000000001</v>
      </c>
      <c r="F3592" s="7">
        <v>7.7897028305529847</v>
      </c>
      <c r="G3592" s="7">
        <v>18.71519184605614</v>
      </c>
      <c r="H3592" s="7">
        <v>0.90926233297394732</v>
      </c>
      <c r="I3592" s="7">
        <v>17.017019000000001</v>
      </c>
      <c r="J3592" s="7">
        <v>7.7897028305529847</v>
      </c>
      <c r="K3592" s="7">
        <v>18.71519184605614</v>
      </c>
      <c r="L3592" s="7">
        <v>0.90926233297394732</v>
      </c>
      <c r="M3592" s="7" t="s">
        <v>703</v>
      </c>
      <c r="N3592" s="7" t="s">
        <v>726</v>
      </c>
      <c r="O3592" s="7" t="s">
        <v>686</v>
      </c>
    </row>
    <row r="3593" spans="2:15" ht="15">
      <c r="B3593" s="6" t="s">
        <v>626</v>
      </c>
      <c r="C3593" s="7" t="s">
        <v>688</v>
      </c>
      <c r="D3593" s="7">
        <v>19.611899999999999</v>
      </c>
      <c r="E3593" s="7">
        <v>18.149999999999999</v>
      </c>
      <c r="F3593" s="7">
        <v>7.4288066962938988</v>
      </c>
      <c r="G3593" s="7">
        <v>19.611467791343436</v>
      </c>
      <c r="H3593" s="7">
        <v>0.92547891841178076</v>
      </c>
      <c r="I3593" s="7">
        <v>18.149999999999999</v>
      </c>
      <c r="J3593" s="7">
        <v>7.4288066962938988</v>
      </c>
      <c r="K3593" s="7">
        <v>19.611467791343436</v>
      </c>
      <c r="L3593" s="7">
        <v>0.92547891841178076</v>
      </c>
      <c r="M3593" s="7" t="s">
        <v>703</v>
      </c>
      <c r="N3593" s="7" t="s">
        <v>726</v>
      </c>
      <c r="O3593" s="7" t="s">
        <v>686</v>
      </c>
    </row>
    <row r="3594" spans="2:15" ht="15">
      <c r="B3594" s="6" t="s">
        <v>626</v>
      </c>
      <c r="C3594" s="7" t="s">
        <v>689</v>
      </c>
      <c r="D3594" s="7">
        <v>19.814599999999999</v>
      </c>
      <c r="E3594" s="7">
        <v>17.978200000000001</v>
      </c>
      <c r="F3594" s="7">
        <v>8.3308281653146512</v>
      </c>
      <c r="G3594" s="7">
        <v>19.814599999999999</v>
      </c>
      <c r="H3594" s="7">
        <v>0.90732086441310966</v>
      </c>
      <c r="I3594" s="7">
        <v>17.978200000000001</v>
      </c>
      <c r="J3594" s="7">
        <v>8.3308281653146512</v>
      </c>
      <c r="K3594" s="7">
        <v>19.814599999999999</v>
      </c>
      <c r="L3594" s="7">
        <v>0.90732086441310966</v>
      </c>
      <c r="M3594" s="7" t="s">
        <v>703</v>
      </c>
      <c r="N3594" s="7" t="s">
        <v>726</v>
      </c>
      <c r="O3594" s="7" t="s">
        <v>686</v>
      </c>
    </row>
    <row r="3595" spans="2:15" ht="15">
      <c r="B3595" s="6" t="s">
        <v>626</v>
      </c>
      <c r="C3595" s="7" t="s">
        <v>690</v>
      </c>
      <c r="D3595" s="7">
        <v>19.37</v>
      </c>
      <c r="E3595" s="7">
        <v>17.350000000000001</v>
      </c>
      <c r="F3595" s="7">
        <v>8.6124560956790948</v>
      </c>
      <c r="G3595" s="7">
        <v>19.37</v>
      </c>
      <c r="H3595" s="7">
        <v>0.89571502323180174</v>
      </c>
      <c r="I3595" s="7">
        <v>17.350000000000001</v>
      </c>
      <c r="J3595" s="7">
        <v>8.6124560956790948</v>
      </c>
      <c r="K3595" s="7">
        <v>19.37</v>
      </c>
      <c r="L3595" s="7">
        <v>0.89571502323180174</v>
      </c>
      <c r="M3595" s="7" t="s">
        <v>703</v>
      </c>
      <c r="N3595" s="7" t="s">
        <v>726</v>
      </c>
      <c r="O3595" s="7" t="s">
        <v>686</v>
      </c>
    </row>
    <row r="3596" spans="2:15" ht="15">
      <c r="B3596" s="6" t="s">
        <v>626</v>
      </c>
      <c r="C3596" s="7" t="s">
        <v>691</v>
      </c>
      <c r="D3596" s="7">
        <v>19.318913999999999</v>
      </c>
      <c r="E3596" s="7">
        <v>17.265578999999999</v>
      </c>
      <c r="F3596" s="7">
        <v>8.6671921597571053</v>
      </c>
      <c r="G3596" s="7">
        <v>19.318913999999999</v>
      </c>
      <c r="H3596" s="7">
        <v>0.89371374602112719</v>
      </c>
      <c r="I3596" s="7">
        <v>17.265578999999999</v>
      </c>
      <c r="J3596" s="7">
        <v>8.6671921597571053</v>
      </c>
      <c r="K3596" s="7">
        <v>19.318913999999999</v>
      </c>
      <c r="L3596" s="7">
        <v>0.89371374602112719</v>
      </c>
      <c r="M3596" s="7" t="s">
        <v>703</v>
      </c>
      <c r="N3596" s="7" t="s">
        <v>726</v>
      </c>
      <c r="O3596" s="7" t="s">
        <v>686</v>
      </c>
    </row>
    <row r="3597" spans="2:15" ht="15">
      <c r="B3597" s="6" t="s">
        <v>626</v>
      </c>
      <c r="C3597" s="7" t="s">
        <v>692</v>
      </c>
      <c r="D3597" s="7" t="s">
        <v>661</v>
      </c>
      <c r="E3597" s="7">
        <v>17.265578999999999</v>
      </c>
      <c r="F3597" s="7">
        <v>8.1551377596020362</v>
      </c>
      <c r="G3597" s="7">
        <v>19.09467177207631</v>
      </c>
      <c r="H3597" s="7">
        <v>0.90420925827323506</v>
      </c>
      <c r="I3597" s="7">
        <v>17.265578999999999</v>
      </c>
      <c r="J3597" s="7">
        <v>8.1551377596020362</v>
      </c>
      <c r="K3597" s="7">
        <v>19.09467177207631</v>
      </c>
      <c r="L3597" s="7">
        <v>0.90420925827323506</v>
      </c>
      <c r="M3597" s="7" t="s">
        <v>703</v>
      </c>
      <c r="N3597" s="7" t="s">
        <v>726</v>
      </c>
      <c r="O3597" s="7" t="s">
        <v>686</v>
      </c>
    </row>
    <row r="3598" spans="2:15" ht="15">
      <c r="B3598" s="6" t="s">
        <v>626</v>
      </c>
      <c r="C3598" s="7" t="s">
        <v>693</v>
      </c>
      <c r="D3598" s="7" t="s">
        <v>661</v>
      </c>
      <c r="E3598" s="7">
        <v>17.265578999999999</v>
      </c>
      <c r="F3598" s="7">
        <v>8.1551377596020362</v>
      </c>
      <c r="G3598" s="7">
        <v>19.09467177207631</v>
      </c>
      <c r="H3598" s="7">
        <v>0.90420925827323506</v>
      </c>
      <c r="I3598" s="7">
        <v>17.265578999999999</v>
      </c>
      <c r="J3598" s="7">
        <v>8.1551377596020362</v>
      </c>
      <c r="K3598" s="7">
        <v>19.09467177207631</v>
      </c>
      <c r="L3598" s="7">
        <v>0.90420925827323506</v>
      </c>
      <c r="M3598" s="7" t="s">
        <v>703</v>
      </c>
      <c r="N3598" s="7" t="s">
        <v>726</v>
      </c>
      <c r="O3598" s="7" t="s">
        <v>686</v>
      </c>
    </row>
    <row r="3599" spans="2:15" ht="15">
      <c r="B3599" s="6" t="s">
        <v>626</v>
      </c>
      <c r="C3599" s="7" t="s">
        <v>694</v>
      </c>
      <c r="D3599" s="7" t="s">
        <v>661</v>
      </c>
      <c r="E3599" s="7">
        <v>17.265578999999999</v>
      </c>
      <c r="F3599" s="7">
        <v>8.1551377596020362</v>
      </c>
      <c r="G3599" s="7">
        <v>19.09467177207631</v>
      </c>
      <c r="H3599" s="7">
        <v>0.90420925827323506</v>
      </c>
      <c r="I3599" s="7">
        <v>17.265578999999999</v>
      </c>
      <c r="J3599" s="7">
        <v>8.1551377596020362</v>
      </c>
      <c r="K3599" s="7">
        <v>19.09467177207631</v>
      </c>
      <c r="L3599" s="7">
        <v>0.90420925827323506</v>
      </c>
      <c r="M3599" s="7" t="s">
        <v>703</v>
      </c>
      <c r="N3599" s="7" t="s">
        <v>726</v>
      </c>
      <c r="O3599" s="7" t="s">
        <v>686</v>
      </c>
    </row>
    <row r="3600" spans="2:15" ht="15">
      <c r="B3600" s="6" t="s">
        <v>626</v>
      </c>
      <c r="C3600" s="7" t="s">
        <v>695</v>
      </c>
      <c r="D3600" s="7" t="s">
        <v>661</v>
      </c>
      <c r="E3600" s="7">
        <v>17.265578999999999</v>
      </c>
      <c r="F3600" s="7">
        <v>8.1551377596020362</v>
      </c>
      <c r="G3600" s="7">
        <v>19.09467177207631</v>
      </c>
      <c r="H3600" s="7">
        <v>0.90420925827323506</v>
      </c>
      <c r="I3600" s="7">
        <v>17.265578999999999</v>
      </c>
      <c r="J3600" s="7">
        <v>8.1551377596020362</v>
      </c>
      <c r="K3600" s="7">
        <v>19.09467177207631</v>
      </c>
      <c r="L3600" s="7">
        <v>0.90420925827323506</v>
      </c>
      <c r="M3600" s="7" t="s">
        <v>703</v>
      </c>
      <c r="N3600" s="7" t="s">
        <v>726</v>
      </c>
      <c r="O3600" s="7" t="s">
        <v>686</v>
      </c>
    </row>
    <row r="3601" spans="2:15" ht="15">
      <c r="B3601" s="6" t="s">
        <v>626</v>
      </c>
      <c r="C3601" s="7" t="s">
        <v>696</v>
      </c>
      <c r="D3601" s="7" t="s">
        <v>661</v>
      </c>
      <c r="E3601" s="7">
        <v>17.265578999999999</v>
      </c>
      <c r="F3601" s="7">
        <v>8.1551377596020362</v>
      </c>
      <c r="G3601" s="7">
        <v>19.09467177207631</v>
      </c>
      <c r="H3601" s="7">
        <v>0.90420925827323506</v>
      </c>
      <c r="I3601" s="7">
        <v>17.265578999999999</v>
      </c>
      <c r="J3601" s="7">
        <v>8.1551377596020362</v>
      </c>
      <c r="K3601" s="7">
        <v>19.09467177207631</v>
      </c>
      <c r="L3601" s="7">
        <v>0.90420925827323506</v>
      </c>
      <c r="M3601" s="7" t="s">
        <v>703</v>
      </c>
      <c r="N3601" s="7" t="s">
        <v>726</v>
      </c>
      <c r="O3601" s="7" t="s">
        <v>686</v>
      </c>
    </row>
    <row r="3602" spans="2:15" ht="15">
      <c r="B3602" s="6" t="s">
        <v>626</v>
      </c>
      <c r="C3602" s="7" t="s">
        <v>697</v>
      </c>
      <c r="D3602" s="7" t="s">
        <v>661</v>
      </c>
      <c r="E3602" s="7">
        <v>17.265578999999999</v>
      </c>
      <c r="F3602" s="7">
        <v>8.1551377596020362</v>
      </c>
      <c r="G3602" s="7">
        <v>19.09467177207631</v>
      </c>
      <c r="H3602" s="7">
        <v>0.90420925827323506</v>
      </c>
      <c r="I3602" s="7">
        <v>17.265578999999999</v>
      </c>
      <c r="J3602" s="7">
        <v>8.1551377596020362</v>
      </c>
      <c r="K3602" s="7">
        <v>19.09467177207631</v>
      </c>
      <c r="L3602" s="7">
        <v>0.90420925827323506</v>
      </c>
      <c r="M3602" s="7" t="s">
        <v>703</v>
      </c>
      <c r="N3602" s="7" t="s">
        <v>726</v>
      </c>
      <c r="O3602" s="7" t="s">
        <v>686</v>
      </c>
    </row>
    <row r="3603" spans="2:15" ht="15">
      <c r="B3603" s="6" t="s">
        <v>626</v>
      </c>
      <c r="C3603" s="7" t="s">
        <v>698</v>
      </c>
      <c r="D3603" s="7" t="s">
        <v>661</v>
      </c>
      <c r="E3603" s="7">
        <v>17.265578999999999</v>
      </c>
      <c r="F3603" s="7">
        <v>8.1551377596020362</v>
      </c>
      <c r="G3603" s="7">
        <v>19.09467177207631</v>
      </c>
      <c r="H3603" s="7">
        <v>0.90420925827323506</v>
      </c>
      <c r="I3603" s="7">
        <v>17.265578999999999</v>
      </c>
      <c r="J3603" s="7">
        <v>8.1551377596020362</v>
      </c>
      <c r="K3603" s="7">
        <v>19.09467177207631</v>
      </c>
      <c r="L3603" s="7">
        <v>0.90420925827323506</v>
      </c>
      <c r="M3603" s="7" t="s">
        <v>703</v>
      </c>
      <c r="N3603" s="7" t="s">
        <v>726</v>
      </c>
      <c r="O3603" s="7" t="s">
        <v>686</v>
      </c>
    </row>
    <row r="3604" spans="2:15" ht="15">
      <c r="B3604" s="6" t="s">
        <v>626</v>
      </c>
      <c r="C3604" s="7" t="s">
        <v>699</v>
      </c>
      <c r="D3604" s="7" t="s">
        <v>661</v>
      </c>
      <c r="E3604" s="7">
        <v>17.265578999999999</v>
      </c>
      <c r="F3604" s="7">
        <v>8.1551377596020362</v>
      </c>
      <c r="G3604" s="7">
        <v>19.09467177207631</v>
      </c>
      <c r="H3604" s="7">
        <v>0.90420925827323506</v>
      </c>
      <c r="I3604" s="7">
        <v>17.265578999999999</v>
      </c>
      <c r="J3604" s="7">
        <v>8.1551377596020362</v>
      </c>
      <c r="K3604" s="7">
        <v>19.09467177207631</v>
      </c>
      <c r="L3604" s="7">
        <v>0.90420925827323506</v>
      </c>
      <c r="M3604" s="7" t="s">
        <v>703</v>
      </c>
      <c r="N3604" s="7" t="s">
        <v>726</v>
      </c>
      <c r="O3604" s="7" t="s">
        <v>686</v>
      </c>
    </row>
    <row r="3605" spans="2:15" ht="15">
      <c r="B3605" s="6" t="s">
        <v>626</v>
      </c>
      <c r="C3605" s="7" t="s">
        <v>700</v>
      </c>
      <c r="D3605" s="7" t="s">
        <v>661</v>
      </c>
      <c r="E3605" s="7">
        <v>17.265578999999999</v>
      </c>
      <c r="F3605" s="7">
        <v>8.1551377596020362</v>
      </c>
      <c r="G3605" s="7">
        <v>19.09467177207631</v>
      </c>
      <c r="H3605" s="7">
        <v>0.90420925827323506</v>
      </c>
      <c r="I3605" s="7">
        <v>17.265578999999999</v>
      </c>
      <c r="J3605" s="7">
        <v>8.1551377596020362</v>
      </c>
      <c r="K3605" s="7">
        <v>19.09467177207631</v>
      </c>
      <c r="L3605" s="7">
        <v>0.90420925827323506</v>
      </c>
      <c r="M3605" s="7" t="s">
        <v>703</v>
      </c>
      <c r="N3605" s="7" t="s">
        <v>726</v>
      </c>
      <c r="O3605" s="7" t="s">
        <v>686</v>
      </c>
    </row>
    <row r="3606" spans="2:15" ht="15">
      <c r="B3606" s="6" t="s">
        <v>626</v>
      </c>
      <c r="C3606" s="7" t="s">
        <v>701</v>
      </c>
      <c r="D3606" s="7" t="s">
        <v>661</v>
      </c>
      <c r="E3606" s="7">
        <v>17.265578999999999</v>
      </c>
      <c r="F3606" s="7">
        <v>8.1551377596020362</v>
      </c>
      <c r="G3606" s="7">
        <v>19.09467177207631</v>
      </c>
      <c r="H3606" s="7">
        <v>0.90420925827323506</v>
      </c>
      <c r="I3606" s="7">
        <v>17.265578999999999</v>
      </c>
      <c r="J3606" s="7">
        <v>8.1551377596020362</v>
      </c>
      <c r="K3606" s="7">
        <v>19.09467177207631</v>
      </c>
      <c r="L3606" s="7">
        <v>0.90420925827323506</v>
      </c>
      <c r="M3606" s="7" t="s">
        <v>703</v>
      </c>
      <c r="N3606" s="7" t="s">
        <v>726</v>
      </c>
      <c r="O3606" s="7" t="s">
        <v>686</v>
      </c>
    </row>
    <row r="3607" spans="2:15" ht="15">
      <c r="B3607" s="6" t="s">
        <v>628</v>
      </c>
      <c r="C3607" s="7" t="s">
        <v>683</v>
      </c>
      <c r="D3607" s="7">
        <v>5.3378429000000001</v>
      </c>
      <c r="E3607" s="7">
        <v>3.9053201999999998</v>
      </c>
      <c r="F3607" s="7">
        <v>3.7641068584913833</v>
      </c>
      <c r="G3607" s="7">
        <v>5.4240230739433537</v>
      </c>
      <c r="H3607" s="7">
        <v>0.72000434857309115</v>
      </c>
      <c r="I3607" s="7">
        <v>3.9053201999999998</v>
      </c>
      <c r="J3607" s="7">
        <v>3.7641068584913833</v>
      </c>
      <c r="K3607" s="7">
        <v>5.4240230739433537</v>
      </c>
      <c r="L3607" s="7">
        <v>0.72000434857309115</v>
      </c>
      <c r="M3607" s="7" t="s">
        <v>703</v>
      </c>
      <c r="N3607" s="7" t="s">
        <v>726</v>
      </c>
      <c r="O3607" s="7" t="s">
        <v>686</v>
      </c>
    </row>
    <row r="3608" spans="2:15" ht="15">
      <c r="B3608" s="6" t="s">
        <v>628</v>
      </c>
      <c r="C3608" s="7" t="s">
        <v>687</v>
      </c>
      <c r="D3608" s="7">
        <v>6.5077933999999997</v>
      </c>
      <c r="E3608" s="7">
        <v>4.1676096999999999</v>
      </c>
      <c r="F3608" s="7">
        <v>4.9982401228381841</v>
      </c>
      <c r="G3608" s="7">
        <v>6.5077933999999997</v>
      </c>
      <c r="H3608" s="7">
        <v>0.64040288986432792</v>
      </c>
      <c r="I3608" s="7">
        <v>4.1676096999999999</v>
      </c>
      <c r="J3608" s="7">
        <v>4.9982401228381841</v>
      </c>
      <c r="K3608" s="7">
        <v>6.5077933999999997</v>
      </c>
      <c r="L3608" s="7">
        <v>0.64040288986432792</v>
      </c>
      <c r="M3608" s="7" t="s">
        <v>703</v>
      </c>
      <c r="N3608" s="7" t="s">
        <v>726</v>
      </c>
      <c r="O3608" s="7" t="s">
        <v>686</v>
      </c>
    </row>
    <row r="3609" spans="2:15" ht="15">
      <c r="B3609" s="6" t="s">
        <v>628</v>
      </c>
      <c r="C3609" s="7" t="s">
        <v>688</v>
      </c>
      <c r="D3609" s="7">
        <v>4.6367082999999996</v>
      </c>
      <c r="E3609" s="7">
        <v>3.7260802000000002</v>
      </c>
      <c r="F3609" s="7">
        <v>2.7595996453211913</v>
      </c>
      <c r="G3609" s="7">
        <v>4.6367082999999996</v>
      </c>
      <c r="H3609" s="7">
        <v>0.80360461752575651</v>
      </c>
      <c r="I3609" s="7">
        <v>3.7260802000000002</v>
      </c>
      <c r="J3609" s="7">
        <v>2.7595996453211913</v>
      </c>
      <c r="K3609" s="7">
        <v>4.6367082999999996</v>
      </c>
      <c r="L3609" s="7">
        <v>0.80360461752575651</v>
      </c>
      <c r="M3609" s="7" t="s">
        <v>703</v>
      </c>
      <c r="N3609" s="7" t="s">
        <v>726</v>
      </c>
      <c r="O3609" s="7" t="s">
        <v>686</v>
      </c>
    </row>
    <row r="3610" spans="2:15" ht="15">
      <c r="B3610" s="6" t="s">
        <v>628</v>
      </c>
      <c r="C3610" s="7" t="s">
        <v>689</v>
      </c>
      <c r="D3610" s="7">
        <v>5.1870000000000003</v>
      </c>
      <c r="E3610" s="7">
        <v>4.0709999999999997</v>
      </c>
      <c r="F3610" s="7">
        <v>3.2143316568145242</v>
      </c>
      <c r="G3610" s="7">
        <v>5.1870000000000003</v>
      </c>
      <c r="H3610" s="7">
        <v>0.78484673221515322</v>
      </c>
      <c r="I3610" s="7">
        <v>4.0709999999999997</v>
      </c>
      <c r="J3610" s="7">
        <v>3.2143316568145242</v>
      </c>
      <c r="K3610" s="7">
        <v>5.1870000000000003</v>
      </c>
      <c r="L3610" s="7">
        <v>0.78484673221515322</v>
      </c>
      <c r="M3610" s="7" t="s">
        <v>703</v>
      </c>
      <c r="N3610" s="7" t="s">
        <v>726</v>
      </c>
      <c r="O3610" s="7" t="s">
        <v>686</v>
      </c>
    </row>
    <row r="3611" spans="2:15" ht="15">
      <c r="B3611" s="6" t="s">
        <v>628</v>
      </c>
      <c r="C3611" s="7" t="s">
        <v>690</v>
      </c>
      <c r="D3611" s="7" t="s">
        <v>661</v>
      </c>
      <c r="E3611" s="7" t="s">
        <v>661</v>
      </c>
      <c r="F3611" s="7" t="s">
        <v>661</v>
      </c>
      <c r="G3611" s="7" t="s">
        <v>661</v>
      </c>
      <c r="H3611" s="7" t="s">
        <v>661</v>
      </c>
      <c r="I3611" s="7" t="s">
        <v>661</v>
      </c>
      <c r="J3611" s="7" t="s">
        <v>661</v>
      </c>
      <c r="K3611" s="7" t="s">
        <v>661</v>
      </c>
      <c r="L3611" s="7" t="s">
        <v>661</v>
      </c>
      <c r="M3611" s="7" t="s">
        <v>703</v>
      </c>
      <c r="N3611" s="7" t="s">
        <v>726</v>
      </c>
      <c r="O3611" s="7" t="s">
        <v>686</v>
      </c>
    </row>
    <row r="3612" spans="2:15" ht="15">
      <c r="B3612" s="6" t="s">
        <v>628</v>
      </c>
      <c r="C3612" s="7" t="s">
        <v>691</v>
      </c>
      <c r="D3612" s="7" t="s">
        <v>661</v>
      </c>
      <c r="E3612" s="7" t="s">
        <v>661</v>
      </c>
      <c r="F3612" s="7" t="s">
        <v>661</v>
      </c>
      <c r="G3612" s="7" t="s">
        <v>661</v>
      </c>
      <c r="H3612" s="7" t="s">
        <v>661</v>
      </c>
      <c r="I3612" s="7" t="s">
        <v>661</v>
      </c>
      <c r="J3612" s="7" t="s">
        <v>661</v>
      </c>
      <c r="K3612" s="7" t="s">
        <v>661</v>
      </c>
      <c r="L3612" s="7" t="s">
        <v>661</v>
      </c>
      <c r="M3612" s="7" t="s">
        <v>703</v>
      </c>
      <c r="N3612" s="7" t="s">
        <v>726</v>
      </c>
      <c r="O3612" s="7" t="s">
        <v>686</v>
      </c>
    </row>
    <row r="3613" spans="2:15" ht="15">
      <c r="B3613" s="6" t="s">
        <v>628</v>
      </c>
      <c r="C3613" s="7" t="s">
        <v>692</v>
      </c>
      <c r="D3613" s="7" t="s">
        <v>661</v>
      </c>
      <c r="E3613" s="7" t="s">
        <v>661</v>
      </c>
      <c r="F3613" s="7" t="s">
        <v>661</v>
      </c>
      <c r="G3613" s="7" t="s">
        <v>661</v>
      </c>
      <c r="H3613" s="7" t="s">
        <v>661</v>
      </c>
      <c r="I3613" s="7" t="s">
        <v>661</v>
      </c>
      <c r="J3613" s="7" t="s">
        <v>661</v>
      </c>
      <c r="K3613" s="7" t="s">
        <v>661</v>
      </c>
      <c r="L3613" s="7" t="s">
        <v>661</v>
      </c>
      <c r="M3613" s="7" t="s">
        <v>703</v>
      </c>
      <c r="N3613" s="7" t="s">
        <v>726</v>
      </c>
      <c r="O3613" s="7" t="s">
        <v>686</v>
      </c>
    </row>
    <row r="3614" spans="2:15" ht="15">
      <c r="B3614" s="6" t="s">
        <v>628</v>
      </c>
      <c r="C3614" s="7" t="s">
        <v>693</v>
      </c>
      <c r="D3614" s="7" t="s">
        <v>661</v>
      </c>
      <c r="E3614" s="7" t="s">
        <v>661</v>
      </c>
      <c r="F3614" s="7" t="s">
        <v>661</v>
      </c>
      <c r="G3614" s="7" t="s">
        <v>661</v>
      </c>
      <c r="H3614" s="7" t="s">
        <v>661</v>
      </c>
      <c r="I3614" s="7" t="s">
        <v>661</v>
      </c>
      <c r="J3614" s="7" t="s">
        <v>661</v>
      </c>
      <c r="K3614" s="7" t="s">
        <v>661</v>
      </c>
      <c r="L3614" s="7" t="s">
        <v>661</v>
      </c>
      <c r="M3614" s="7" t="s">
        <v>703</v>
      </c>
      <c r="N3614" s="7" t="s">
        <v>726</v>
      </c>
      <c r="O3614" s="7" t="s">
        <v>686</v>
      </c>
    </row>
    <row r="3615" spans="2:15" ht="15">
      <c r="B3615" s="6" t="s">
        <v>628</v>
      </c>
      <c r="C3615" s="7" t="s">
        <v>694</v>
      </c>
      <c r="D3615" s="7" t="s">
        <v>661</v>
      </c>
      <c r="E3615" s="7" t="s">
        <v>661</v>
      </c>
      <c r="F3615" s="7" t="s">
        <v>661</v>
      </c>
      <c r="G3615" s="7" t="s">
        <v>661</v>
      </c>
      <c r="H3615" s="7" t="s">
        <v>661</v>
      </c>
      <c r="I3615" s="7" t="s">
        <v>661</v>
      </c>
      <c r="J3615" s="7" t="s">
        <v>661</v>
      </c>
      <c r="K3615" s="7" t="s">
        <v>661</v>
      </c>
      <c r="L3615" s="7" t="s">
        <v>661</v>
      </c>
      <c r="M3615" s="7" t="s">
        <v>703</v>
      </c>
      <c r="N3615" s="7" t="s">
        <v>726</v>
      </c>
      <c r="O3615" s="7" t="s">
        <v>686</v>
      </c>
    </row>
    <row r="3616" spans="2:15" ht="15">
      <c r="B3616" s="6" t="s">
        <v>628</v>
      </c>
      <c r="C3616" s="7" t="s">
        <v>695</v>
      </c>
      <c r="D3616" s="7" t="s">
        <v>661</v>
      </c>
      <c r="E3616" s="7" t="s">
        <v>661</v>
      </c>
      <c r="F3616" s="7" t="s">
        <v>661</v>
      </c>
      <c r="G3616" s="7" t="s">
        <v>661</v>
      </c>
      <c r="H3616" s="7" t="s">
        <v>661</v>
      </c>
      <c r="I3616" s="7" t="s">
        <v>661</v>
      </c>
      <c r="J3616" s="7" t="s">
        <v>661</v>
      </c>
      <c r="K3616" s="7" t="s">
        <v>661</v>
      </c>
      <c r="L3616" s="7" t="s">
        <v>661</v>
      </c>
      <c r="M3616" s="7" t="s">
        <v>703</v>
      </c>
      <c r="N3616" s="7" t="s">
        <v>726</v>
      </c>
      <c r="O3616" s="7" t="s">
        <v>686</v>
      </c>
    </row>
    <row r="3617" spans="2:15" ht="15">
      <c r="B3617" s="6" t="s">
        <v>628</v>
      </c>
      <c r="C3617" s="7" t="s">
        <v>696</v>
      </c>
      <c r="D3617" s="7" t="s">
        <v>661</v>
      </c>
      <c r="E3617" s="7" t="s">
        <v>661</v>
      </c>
      <c r="F3617" s="7" t="s">
        <v>661</v>
      </c>
      <c r="G3617" s="7" t="s">
        <v>661</v>
      </c>
      <c r="H3617" s="7" t="s">
        <v>661</v>
      </c>
      <c r="I3617" s="7" t="s">
        <v>661</v>
      </c>
      <c r="J3617" s="7" t="s">
        <v>661</v>
      </c>
      <c r="K3617" s="7" t="s">
        <v>661</v>
      </c>
      <c r="L3617" s="7" t="s">
        <v>661</v>
      </c>
      <c r="M3617" s="7" t="s">
        <v>703</v>
      </c>
      <c r="N3617" s="7" t="s">
        <v>726</v>
      </c>
      <c r="O3617" s="7" t="s">
        <v>686</v>
      </c>
    </row>
    <row r="3618" spans="2:15" ht="15">
      <c r="B3618" s="6" t="s">
        <v>628</v>
      </c>
      <c r="C3618" s="7" t="s">
        <v>697</v>
      </c>
      <c r="D3618" s="7" t="s">
        <v>661</v>
      </c>
      <c r="E3618" s="7" t="s">
        <v>661</v>
      </c>
      <c r="F3618" s="7" t="s">
        <v>661</v>
      </c>
      <c r="G3618" s="7" t="s">
        <v>661</v>
      </c>
      <c r="H3618" s="7" t="s">
        <v>661</v>
      </c>
      <c r="I3618" s="7" t="s">
        <v>661</v>
      </c>
      <c r="J3618" s="7" t="s">
        <v>661</v>
      </c>
      <c r="K3618" s="7" t="s">
        <v>661</v>
      </c>
      <c r="L3618" s="7" t="s">
        <v>661</v>
      </c>
      <c r="M3618" s="7" t="s">
        <v>703</v>
      </c>
      <c r="N3618" s="7" t="s">
        <v>726</v>
      </c>
      <c r="O3618" s="7" t="s">
        <v>686</v>
      </c>
    </row>
    <row r="3619" spans="2:15" ht="15">
      <c r="B3619" s="6" t="s">
        <v>628</v>
      </c>
      <c r="C3619" s="7" t="s">
        <v>698</v>
      </c>
      <c r="D3619" s="7" t="s">
        <v>661</v>
      </c>
      <c r="E3619" s="7" t="s">
        <v>661</v>
      </c>
      <c r="F3619" s="7" t="s">
        <v>661</v>
      </c>
      <c r="G3619" s="7" t="s">
        <v>661</v>
      </c>
      <c r="H3619" s="7" t="s">
        <v>661</v>
      </c>
      <c r="I3619" s="7" t="s">
        <v>661</v>
      </c>
      <c r="J3619" s="7" t="s">
        <v>661</v>
      </c>
      <c r="K3619" s="7" t="s">
        <v>661</v>
      </c>
      <c r="L3619" s="7" t="s">
        <v>661</v>
      </c>
      <c r="M3619" s="7" t="s">
        <v>703</v>
      </c>
      <c r="N3619" s="7" t="s">
        <v>726</v>
      </c>
      <c r="O3619" s="7" t="s">
        <v>686</v>
      </c>
    </row>
    <row r="3620" spans="2:15" ht="15">
      <c r="B3620" s="6" t="s">
        <v>628</v>
      </c>
      <c r="C3620" s="7" t="s">
        <v>699</v>
      </c>
      <c r="D3620" s="7" t="s">
        <v>661</v>
      </c>
      <c r="E3620" s="7" t="s">
        <v>661</v>
      </c>
      <c r="F3620" s="7" t="s">
        <v>661</v>
      </c>
      <c r="G3620" s="7" t="s">
        <v>661</v>
      </c>
      <c r="H3620" s="7" t="s">
        <v>661</v>
      </c>
      <c r="I3620" s="7" t="s">
        <v>661</v>
      </c>
      <c r="J3620" s="7" t="s">
        <v>661</v>
      </c>
      <c r="K3620" s="7" t="s">
        <v>661</v>
      </c>
      <c r="L3620" s="7" t="s">
        <v>661</v>
      </c>
      <c r="M3620" s="7" t="s">
        <v>703</v>
      </c>
      <c r="N3620" s="7" t="s">
        <v>726</v>
      </c>
      <c r="O3620" s="7" t="s">
        <v>686</v>
      </c>
    </row>
    <row r="3621" spans="2:15" ht="15">
      <c r="B3621" s="6" t="s">
        <v>628</v>
      </c>
      <c r="C3621" s="7" t="s">
        <v>700</v>
      </c>
      <c r="D3621" s="7" t="s">
        <v>661</v>
      </c>
      <c r="E3621" s="7" t="s">
        <v>661</v>
      </c>
      <c r="F3621" s="7" t="s">
        <v>661</v>
      </c>
      <c r="G3621" s="7" t="s">
        <v>661</v>
      </c>
      <c r="H3621" s="7" t="s">
        <v>661</v>
      </c>
      <c r="I3621" s="7" t="s">
        <v>661</v>
      </c>
      <c r="J3621" s="7" t="s">
        <v>661</v>
      </c>
      <c r="K3621" s="7" t="s">
        <v>661</v>
      </c>
      <c r="L3621" s="7" t="s">
        <v>661</v>
      </c>
      <c r="M3621" s="7" t="s">
        <v>703</v>
      </c>
      <c r="N3621" s="7" t="s">
        <v>726</v>
      </c>
      <c r="O3621" s="7" t="s">
        <v>686</v>
      </c>
    </row>
    <row r="3622" spans="2:15" ht="15">
      <c r="B3622" s="6" t="s">
        <v>628</v>
      </c>
      <c r="C3622" s="7" t="s">
        <v>701</v>
      </c>
      <c r="D3622" s="7" t="s">
        <v>661</v>
      </c>
      <c r="E3622" s="7" t="s">
        <v>661</v>
      </c>
      <c r="F3622" s="7" t="s">
        <v>661</v>
      </c>
      <c r="G3622" s="7" t="s">
        <v>661</v>
      </c>
      <c r="H3622" s="7" t="s">
        <v>661</v>
      </c>
      <c r="I3622" s="7" t="s">
        <v>661</v>
      </c>
      <c r="J3622" s="7" t="s">
        <v>661</v>
      </c>
      <c r="K3622" s="7" t="s">
        <v>661</v>
      </c>
      <c r="L3622" s="7" t="s">
        <v>661</v>
      </c>
      <c r="M3622" s="7" t="s">
        <v>703</v>
      </c>
      <c r="N3622" s="7" t="s">
        <v>726</v>
      </c>
      <c r="O3622" s="7" t="s">
        <v>686</v>
      </c>
    </row>
    <row r="3623" spans="2:15" ht="15">
      <c r="B3623" s="6" t="s">
        <v>636</v>
      </c>
      <c r="C3623" s="7" t="s">
        <v>683</v>
      </c>
      <c r="D3623" s="7">
        <v>23.103162999999999</v>
      </c>
      <c r="E3623" s="7">
        <v>19.475580000000001</v>
      </c>
      <c r="F3623" s="7">
        <v>12.428110245253256</v>
      </c>
      <c r="G3623" s="7">
        <v>23.103162999999999</v>
      </c>
      <c r="H3623" s="7">
        <v>0.84298327462780753</v>
      </c>
      <c r="I3623" s="7">
        <v>19.475580000000001</v>
      </c>
      <c r="J3623" s="7">
        <v>12.428110245253256</v>
      </c>
      <c r="K3623" s="7">
        <v>23.103162999999999</v>
      </c>
      <c r="L3623" s="7">
        <v>0.84298327462780753</v>
      </c>
      <c r="M3623" s="7" t="s">
        <v>703</v>
      </c>
      <c r="N3623" s="7" t="s">
        <v>726</v>
      </c>
      <c r="O3623" s="7" t="s">
        <v>686</v>
      </c>
    </row>
    <row r="3624" spans="2:15" ht="15">
      <c r="B3624" s="6" t="s">
        <v>636</v>
      </c>
      <c r="C3624" s="7" t="s">
        <v>687</v>
      </c>
      <c r="D3624" s="7">
        <v>21.153562999999998</v>
      </c>
      <c r="E3624" s="7">
        <v>17.250070999999998</v>
      </c>
      <c r="F3624" s="7">
        <v>12.786696679457439</v>
      </c>
      <c r="G3624" s="7">
        <v>21.472413964840769</v>
      </c>
      <c r="H3624" s="7">
        <v>0.80335965151591737</v>
      </c>
      <c r="I3624" s="7">
        <v>17.250070999999998</v>
      </c>
      <c r="J3624" s="7">
        <v>12.786696679457439</v>
      </c>
      <c r="K3624" s="7">
        <v>21.472413964840769</v>
      </c>
      <c r="L3624" s="7">
        <v>0.80335965151591737</v>
      </c>
      <c r="M3624" s="7" t="s">
        <v>703</v>
      </c>
      <c r="N3624" s="7" t="s">
        <v>726</v>
      </c>
      <c r="O3624" s="7" t="s">
        <v>686</v>
      </c>
    </row>
    <row r="3625" spans="2:15" ht="15">
      <c r="B3625" s="6" t="s">
        <v>636</v>
      </c>
      <c r="C3625" s="7" t="s">
        <v>688</v>
      </c>
      <c r="D3625" s="7">
        <v>25.063220999999999</v>
      </c>
      <c r="E3625" s="7">
        <v>21.186399000000002</v>
      </c>
      <c r="F3625" s="7">
        <v>13.39035265807588</v>
      </c>
      <c r="G3625" s="7">
        <v>25.063220999999999</v>
      </c>
      <c r="H3625" s="7">
        <v>0.8453182853073834</v>
      </c>
      <c r="I3625" s="7">
        <v>21.186399000000002</v>
      </c>
      <c r="J3625" s="7">
        <v>13.39035265807588</v>
      </c>
      <c r="K3625" s="7">
        <v>25.063220999999999</v>
      </c>
      <c r="L3625" s="7">
        <v>0.8453182853073834</v>
      </c>
      <c r="M3625" s="7" t="s">
        <v>703</v>
      </c>
      <c r="N3625" s="7" t="s">
        <v>726</v>
      </c>
      <c r="O3625" s="7" t="s">
        <v>686</v>
      </c>
    </row>
    <row r="3626" spans="2:15" ht="15">
      <c r="B3626" s="6" t="s">
        <v>636</v>
      </c>
      <c r="C3626" s="7" t="s">
        <v>689</v>
      </c>
      <c r="D3626" s="7">
        <v>20.196999999999999</v>
      </c>
      <c r="E3626" s="7">
        <v>17.196000000000002</v>
      </c>
      <c r="F3626" s="7">
        <v>10.99732543093485</v>
      </c>
      <c r="G3626" s="7">
        <v>20.411849074346165</v>
      </c>
      <c r="H3626" s="7">
        <v>0.8424518492845473</v>
      </c>
      <c r="I3626" s="7">
        <v>17.196000000000002</v>
      </c>
      <c r="J3626" s="7">
        <v>10.99732543093485</v>
      </c>
      <c r="K3626" s="7">
        <v>20.411849074346165</v>
      </c>
      <c r="L3626" s="7">
        <v>0.8424518492845473</v>
      </c>
      <c r="M3626" s="7" t="s">
        <v>703</v>
      </c>
      <c r="N3626" s="7" t="s">
        <v>726</v>
      </c>
      <c r="O3626" s="7" t="s">
        <v>686</v>
      </c>
    </row>
    <row r="3627" spans="2:15" ht="15">
      <c r="B3627" s="6" t="s">
        <v>636</v>
      </c>
      <c r="C3627" s="7" t="s">
        <v>690</v>
      </c>
      <c r="D3627" s="7" t="s">
        <v>661</v>
      </c>
      <c r="E3627" s="7" t="s">
        <v>661</v>
      </c>
      <c r="F3627" s="7" t="s">
        <v>661</v>
      </c>
      <c r="G3627" s="7" t="s">
        <v>661</v>
      </c>
      <c r="H3627" s="7" t="s">
        <v>661</v>
      </c>
      <c r="I3627" s="7" t="s">
        <v>661</v>
      </c>
      <c r="J3627" s="7" t="s">
        <v>661</v>
      </c>
      <c r="K3627" s="7" t="s">
        <v>661</v>
      </c>
      <c r="L3627" s="7" t="s">
        <v>661</v>
      </c>
      <c r="M3627" s="7" t="s">
        <v>703</v>
      </c>
      <c r="N3627" s="7" t="s">
        <v>726</v>
      </c>
      <c r="O3627" s="7" t="s">
        <v>686</v>
      </c>
    </row>
    <row r="3628" spans="2:15" ht="15">
      <c r="B3628" s="6" t="s">
        <v>636</v>
      </c>
      <c r="C3628" s="7" t="s">
        <v>691</v>
      </c>
      <c r="D3628" s="7" t="s">
        <v>661</v>
      </c>
      <c r="E3628" s="7" t="s">
        <v>661</v>
      </c>
      <c r="F3628" s="7" t="s">
        <v>661</v>
      </c>
      <c r="G3628" s="7" t="s">
        <v>661</v>
      </c>
      <c r="H3628" s="7" t="s">
        <v>661</v>
      </c>
      <c r="I3628" s="7" t="s">
        <v>661</v>
      </c>
      <c r="J3628" s="7" t="s">
        <v>661</v>
      </c>
      <c r="K3628" s="7" t="s">
        <v>661</v>
      </c>
      <c r="L3628" s="7" t="s">
        <v>661</v>
      </c>
      <c r="M3628" s="7" t="s">
        <v>703</v>
      </c>
      <c r="N3628" s="7" t="s">
        <v>726</v>
      </c>
      <c r="O3628" s="7" t="s">
        <v>686</v>
      </c>
    </row>
    <row r="3629" spans="2:15" ht="15">
      <c r="B3629" s="6" t="s">
        <v>636</v>
      </c>
      <c r="C3629" s="7" t="s">
        <v>692</v>
      </c>
      <c r="D3629" s="7" t="s">
        <v>661</v>
      </c>
      <c r="E3629" s="7" t="s">
        <v>661</v>
      </c>
      <c r="F3629" s="7" t="s">
        <v>661</v>
      </c>
      <c r="G3629" s="7" t="s">
        <v>661</v>
      </c>
      <c r="H3629" s="7" t="s">
        <v>661</v>
      </c>
      <c r="I3629" s="7" t="s">
        <v>661</v>
      </c>
      <c r="J3629" s="7" t="s">
        <v>661</v>
      </c>
      <c r="K3629" s="7" t="s">
        <v>661</v>
      </c>
      <c r="L3629" s="7" t="s">
        <v>661</v>
      </c>
      <c r="M3629" s="7" t="s">
        <v>703</v>
      </c>
      <c r="N3629" s="7" t="s">
        <v>726</v>
      </c>
      <c r="O3629" s="7" t="s">
        <v>686</v>
      </c>
    </row>
    <row r="3630" spans="2:15" ht="15">
      <c r="B3630" s="6" t="s">
        <v>636</v>
      </c>
      <c r="C3630" s="7" t="s">
        <v>693</v>
      </c>
      <c r="D3630" s="7" t="s">
        <v>661</v>
      </c>
      <c r="E3630" s="7" t="s">
        <v>661</v>
      </c>
      <c r="F3630" s="7" t="s">
        <v>661</v>
      </c>
      <c r="G3630" s="7" t="s">
        <v>661</v>
      </c>
      <c r="H3630" s="7" t="s">
        <v>661</v>
      </c>
      <c r="I3630" s="7" t="s">
        <v>661</v>
      </c>
      <c r="J3630" s="7" t="s">
        <v>661</v>
      </c>
      <c r="K3630" s="7" t="s">
        <v>661</v>
      </c>
      <c r="L3630" s="7" t="s">
        <v>661</v>
      </c>
      <c r="M3630" s="7" t="s">
        <v>703</v>
      </c>
      <c r="N3630" s="7" t="s">
        <v>726</v>
      </c>
      <c r="O3630" s="7" t="s">
        <v>686</v>
      </c>
    </row>
    <row r="3631" spans="2:15" ht="15">
      <c r="B3631" s="6" t="s">
        <v>636</v>
      </c>
      <c r="C3631" s="7" t="s">
        <v>694</v>
      </c>
      <c r="D3631" s="7" t="s">
        <v>661</v>
      </c>
      <c r="E3631" s="7" t="s">
        <v>661</v>
      </c>
      <c r="F3631" s="7" t="s">
        <v>661</v>
      </c>
      <c r="G3631" s="7" t="s">
        <v>661</v>
      </c>
      <c r="H3631" s="7" t="s">
        <v>661</v>
      </c>
      <c r="I3631" s="7" t="s">
        <v>661</v>
      </c>
      <c r="J3631" s="7" t="s">
        <v>661</v>
      </c>
      <c r="K3631" s="7" t="s">
        <v>661</v>
      </c>
      <c r="L3631" s="7" t="s">
        <v>661</v>
      </c>
      <c r="M3631" s="7" t="s">
        <v>703</v>
      </c>
      <c r="N3631" s="7" t="s">
        <v>726</v>
      </c>
      <c r="O3631" s="7" t="s">
        <v>686</v>
      </c>
    </row>
    <row r="3632" spans="2:15" ht="15">
      <c r="B3632" s="6" t="s">
        <v>636</v>
      </c>
      <c r="C3632" s="7" t="s">
        <v>695</v>
      </c>
      <c r="D3632" s="7" t="s">
        <v>661</v>
      </c>
      <c r="E3632" s="7" t="s">
        <v>661</v>
      </c>
      <c r="F3632" s="7" t="s">
        <v>661</v>
      </c>
      <c r="G3632" s="7" t="s">
        <v>661</v>
      </c>
      <c r="H3632" s="7" t="s">
        <v>661</v>
      </c>
      <c r="I3632" s="7" t="s">
        <v>661</v>
      </c>
      <c r="J3632" s="7" t="s">
        <v>661</v>
      </c>
      <c r="K3632" s="7" t="s">
        <v>661</v>
      </c>
      <c r="L3632" s="7" t="s">
        <v>661</v>
      </c>
      <c r="M3632" s="7" t="s">
        <v>703</v>
      </c>
      <c r="N3632" s="7" t="s">
        <v>726</v>
      </c>
      <c r="O3632" s="7" t="s">
        <v>686</v>
      </c>
    </row>
    <row r="3633" spans="2:15" ht="15">
      <c r="B3633" s="6" t="s">
        <v>636</v>
      </c>
      <c r="C3633" s="7" t="s">
        <v>696</v>
      </c>
      <c r="D3633" s="7" t="s">
        <v>661</v>
      </c>
      <c r="E3633" s="7" t="s">
        <v>661</v>
      </c>
      <c r="F3633" s="7" t="s">
        <v>661</v>
      </c>
      <c r="G3633" s="7" t="s">
        <v>661</v>
      </c>
      <c r="H3633" s="7" t="s">
        <v>661</v>
      </c>
      <c r="I3633" s="7" t="s">
        <v>661</v>
      </c>
      <c r="J3633" s="7" t="s">
        <v>661</v>
      </c>
      <c r="K3633" s="7" t="s">
        <v>661</v>
      </c>
      <c r="L3633" s="7" t="s">
        <v>661</v>
      </c>
      <c r="M3633" s="7" t="s">
        <v>703</v>
      </c>
      <c r="N3633" s="7" t="s">
        <v>726</v>
      </c>
      <c r="O3633" s="7" t="s">
        <v>686</v>
      </c>
    </row>
    <row r="3634" spans="2:15" ht="15">
      <c r="B3634" s="6" t="s">
        <v>636</v>
      </c>
      <c r="C3634" s="7" t="s">
        <v>697</v>
      </c>
      <c r="D3634" s="7" t="s">
        <v>661</v>
      </c>
      <c r="E3634" s="7" t="s">
        <v>661</v>
      </c>
      <c r="F3634" s="7" t="s">
        <v>661</v>
      </c>
      <c r="G3634" s="7" t="s">
        <v>661</v>
      </c>
      <c r="H3634" s="7" t="s">
        <v>661</v>
      </c>
      <c r="I3634" s="7" t="s">
        <v>661</v>
      </c>
      <c r="J3634" s="7" t="s">
        <v>661</v>
      </c>
      <c r="K3634" s="7" t="s">
        <v>661</v>
      </c>
      <c r="L3634" s="7" t="s">
        <v>661</v>
      </c>
      <c r="M3634" s="7" t="s">
        <v>703</v>
      </c>
      <c r="N3634" s="7" t="s">
        <v>726</v>
      </c>
      <c r="O3634" s="7" t="s">
        <v>686</v>
      </c>
    </row>
    <row r="3635" spans="2:15" ht="15">
      <c r="B3635" s="6" t="s">
        <v>636</v>
      </c>
      <c r="C3635" s="7" t="s">
        <v>698</v>
      </c>
      <c r="D3635" s="7" t="s">
        <v>661</v>
      </c>
      <c r="E3635" s="7" t="s">
        <v>661</v>
      </c>
      <c r="F3635" s="7" t="s">
        <v>661</v>
      </c>
      <c r="G3635" s="7" t="s">
        <v>661</v>
      </c>
      <c r="H3635" s="7" t="s">
        <v>661</v>
      </c>
      <c r="I3635" s="7" t="s">
        <v>661</v>
      </c>
      <c r="J3635" s="7" t="s">
        <v>661</v>
      </c>
      <c r="K3635" s="7" t="s">
        <v>661</v>
      </c>
      <c r="L3635" s="7" t="s">
        <v>661</v>
      </c>
      <c r="M3635" s="7" t="s">
        <v>703</v>
      </c>
      <c r="N3635" s="7" t="s">
        <v>726</v>
      </c>
      <c r="O3635" s="7" t="s">
        <v>686</v>
      </c>
    </row>
    <row r="3636" spans="2:15" ht="15">
      <c r="B3636" s="6" t="s">
        <v>636</v>
      </c>
      <c r="C3636" s="7" t="s">
        <v>699</v>
      </c>
      <c r="D3636" s="7" t="s">
        <v>661</v>
      </c>
      <c r="E3636" s="7" t="s">
        <v>661</v>
      </c>
      <c r="F3636" s="7" t="s">
        <v>661</v>
      </c>
      <c r="G3636" s="7" t="s">
        <v>661</v>
      </c>
      <c r="H3636" s="7" t="s">
        <v>661</v>
      </c>
      <c r="I3636" s="7" t="s">
        <v>661</v>
      </c>
      <c r="J3636" s="7" t="s">
        <v>661</v>
      </c>
      <c r="K3636" s="7" t="s">
        <v>661</v>
      </c>
      <c r="L3636" s="7" t="s">
        <v>661</v>
      </c>
      <c r="M3636" s="7" t="s">
        <v>703</v>
      </c>
      <c r="N3636" s="7" t="s">
        <v>726</v>
      </c>
      <c r="O3636" s="7" t="s">
        <v>686</v>
      </c>
    </row>
    <row r="3637" spans="2:15" ht="15">
      <c r="B3637" s="6" t="s">
        <v>636</v>
      </c>
      <c r="C3637" s="7" t="s">
        <v>700</v>
      </c>
      <c r="D3637" s="7" t="s">
        <v>661</v>
      </c>
      <c r="E3637" s="7" t="s">
        <v>661</v>
      </c>
      <c r="F3637" s="7" t="s">
        <v>661</v>
      </c>
      <c r="G3637" s="7" t="s">
        <v>661</v>
      </c>
      <c r="H3637" s="7" t="s">
        <v>661</v>
      </c>
      <c r="I3637" s="7" t="s">
        <v>661</v>
      </c>
      <c r="J3637" s="7" t="s">
        <v>661</v>
      </c>
      <c r="K3637" s="7" t="s">
        <v>661</v>
      </c>
      <c r="L3637" s="7" t="s">
        <v>661</v>
      </c>
      <c r="M3637" s="7" t="s">
        <v>703</v>
      </c>
      <c r="N3637" s="7" t="s">
        <v>726</v>
      </c>
      <c r="O3637" s="7" t="s">
        <v>686</v>
      </c>
    </row>
    <row r="3638" spans="2:15" ht="15">
      <c r="B3638" s="6" t="s">
        <v>636</v>
      </c>
      <c r="C3638" s="7" t="s">
        <v>701</v>
      </c>
      <c r="D3638" s="7" t="s">
        <v>661</v>
      </c>
      <c r="E3638" s="7" t="s">
        <v>661</v>
      </c>
      <c r="F3638" s="7" t="s">
        <v>661</v>
      </c>
      <c r="G3638" s="7" t="s">
        <v>661</v>
      </c>
      <c r="H3638" s="7" t="s">
        <v>661</v>
      </c>
      <c r="I3638" s="7" t="s">
        <v>661</v>
      </c>
      <c r="J3638" s="7" t="s">
        <v>661</v>
      </c>
      <c r="K3638" s="7" t="s">
        <v>661</v>
      </c>
      <c r="L3638" s="7" t="s">
        <v>661</v>
      </c>
      <c r="M3638" s="7" t="s">
        <v>703</v>
      </c>
      <c r="N3638" s="7" t="s">
        <v>726</v>
      </c>
      <c r="O3638" s="7" t="s">
        <v>686</v>
      </c>
    </row>
    <row r="3639" spans="2:15" ht="15">
      <c r="B3639" s="6" t="s">
        <v>178</v>
      </c>
      <c r="C3639" s="7" t="s">
        <v>683</v>
      </c>
      <c r="D3639" s="7" t="s">
        <v>661</v>
      </c>
      <c r="E3639" s="7" t="s">
        <v>661</v>
      </c>
      <c r="F3639" s="7" t="s">
        <v>661</v>
      </c>
      <c r="G3639" s="7" t="s">
        <v>661</v>
      </c>
      <c r="H3639" s="7" t="s">
        <v>661</v>
      </c>
      <c r="I3639" s="7" t="s">
        <v>661</v>
      </c>
      <c r="J3639" s="7" t="s">
        <v>661</v>
      </c>
      <c r="K3639" s="7" t="s">
        <v>661</v>
      </c>
      <c r="L3639" s="7" t="s">
        <v>661</v>
      </c>
      <c r="M3639" s="7" t="s">
        <v>684</v>
      </c>
      <c r="N3639" s="7" t="s">
        <v>726</v>
      </c>
      <c r="O3639" s="7" t="s">
        <v>686</v>
      </c>
    </row>
    <row r="3640" spans="2:15" ht="15">
      <c r="B3640" s="6" t="s">
        <v>178</v>
      </c>
      <c r="C3640" s="7" t="s">
        <v>687</v>
      </c>
      <c r="D3640" s="7" t="s">
        <v>661</v>
      </c>
      <c r="E3640" s="7" t="s">
        <v>661</v>
      </c>
      <c r="F3640" s="7" t="s">
        <v>661</v>
      </c>
      <c r="G3640" s="7" t="s">
        <v>661</v>
      </c>
      <c r="H3640" s="7" t="s">
        <v>661</v>
      </c>
      <c r="I3640" s="7" t="s">
        <v>661</v>
      </c>
      <c r="J3640" s="7" t="s">
        <v>661</v>
      </c>
      <c r="K3640" s="7" t="s">
        <v>661</v>
      </c>
      <c r="L3640" s="7" t="s">
        <v>661</v>
      </c>
      <c r="M3640" s="7" t="s">
        <v>684</v>
      </c>
      <c r="N3640" s="7" t="s">
        <v>726</v>
      </c>
      <c r="O3640" s="7" t="s">
        <v>686</v>
      </c>
    </row>
    <row r="3641" spans="2:15" ht="15">
      <c r="B3641" s="6" t="s">
        <v>178</v>
      </c>
      <c r="C3641" s="7" t="s">
        <v>688</v>
      </c>
      <c r="D3641" s="7">
        <v>2.1608334</v>
      </c>
      <c r="E3641" s="7">
        <v>2.16</v>
      </c>
      <c r="F3641" s="7">
        <v>6.0004585009509351E-2</v>
      </c>
      <c r="G3641" s="7">
        <v>2.1608332999614208</v>
      </c>
      <c r="H3641" s="7">
        <v>0.99961436175505269</v>
      </c>
      <c r="I3641" s="7">
        <v>2.16</v>
      </c>
      <c r="J3641" s="7">
        <v>6.0004585009509351E-2</v>
      </c>
      <c r="K3641" s="7">
        <v>2.1608332999614208</v>
      </c>
      <c r="L3641" s="7">
        <v>0.99961436175505269</v>
      </c>
      <c r="M3641" s="7" t="s">
        <v>684</v>
      </c>
      <c r="N3641" s="7" t="s">
        <v>726</v>
      </c>
      <c r="O3641" s="7" t="s">
        <v>686</v>
      </c>
    </row>
    <row r="3642" spans="2:15" ht="15">
      <c r="B3642" s="6" t="s">
        <v>178</v>
      </c>
      <c r="C3642" s="7" t="s">
        <v>689</v>
      </c>
      <c r="D3642" s="7">
        <v>2.2810000000000001</v>
      </c>
      <c r="E3642" s="7">
        <v>2.2799999999999998</v>
      </c>
      <c r="F3642" s="7">
        <v>6.7535176019623958E-2</v>
      </c>
      <c r="G3642" s="7">
        <v>2.2810000000000001</v>
      </c>
      <c r="H3642" s="7">
        <v>0.99956159579131942</v>
      </c>
      <c r="I3642" s="7">
        <v>2.2799999999999998</v>
      </c>
      <c r="J3642" s="7">
        <v>6.7535176019623958E-2</v>
      </c>
      <c r="K3642" s="7">
        <v>2.2810000000000001</v>
      </c>
      <c r="L3642" s="7">
        <v>0.99956159579131942</v>
      </c>
      <c r="M3642" s="7" t="s">
        <v>684</v>
      </c>
      <c r="N3642" s="7" t="s">
        <v>726</v>
      </c>
      <c r="O3642" s="7" t="s">
        <v>686</v>
      </c>
    </row>
    <row r="3643" spans="2:15" ht="15">
      <c r="B3643" s="6" t="s">
        <v>178</v>
      </c>
      <c r="C3643" s="7" t="s">
        <v>690</v>
      </c>
      <c r="D3643" s="7">
        <v>3.601</v>
      </c>
      <c r="E3643" s="7">
        <v>3.54</v>
      </c>
      <c r="F3643" s="7">
        <v>0.66000075757532151</v>
      </c>
      <c r="G3643" s="7">
        <v>3.601</v>
      </c>
      <c r="H3643" s="7">
        <v>0.98306026103860045</v>
      </c>
      <c r="I3643" s="7">
        <v>3.54</v>
      </c>
      <c r="J3643" s="7">
        <v>0.66000075757532151</v>
      </c>
      <c r="K3643" s="7">
        <v>3.601</v>
      </c>
      <c r="L3643" s="7">
        <v>0.98306026103860045</v>
      </c>
      <c r="M3643" s="7" t="s">
        <v>684</v>
      </c>
      <c r="N3643" s="7" t="s">
        <v>726</v>
      </c>
      <c r="O3643" s="7" t="s">
        <v>686</v>
      </c>
    </row>
    <row r="3644" spans="2:15" ht="15">
      <c r="B3644" s="6" t="s">
        <v>178</v>
      </c>
      <c r="C3644" s="7" t="s">
        <v>691</v>
      </c>
      <c r="D3644" s="7">
        <v>2.4609999999999999</v>
      </c>
      <c r="E3644" s="7">
        <v>2.46</v>
      </c>
      <c r="F3644" s="7">
        <v>7.014983962917884E-2</v>
      </c>
      <c r="G3644" s="7">
        <v>2.4609999999999999</v>
      </c>
      <c r="H3644" s="7">
        <v>0.99959366111336856</v>
      </c>
      <c r="I3644" s="7">
        <v>2.46</v>
      </c>
      <c r="J3644" s="7">
        <v>7.014983962917884E-2</v>
      </c>
      <c r="K3644" s="7">
        <v>2.4609999999999999</v>
      </c>
      <c r="L3644" s="7">
        <v>0.99959366111336856</v>
      </c>
      <c r="M3644" s="7" t="s">
        <v>684</v>
      </c>
      <c r="N3644" s="7" t="s">
        <v>726</v>
      </c>
      <c r="O3644" s="7" t="s">
        <v>686</v>
      </c>
    </row>
    <row r="3645" spans="2:15" ht="15">
      <c r="B3645" s="6" t="s">
        <v>178</v>
      </c>
      <c r="C3645" s="7" t="s">
        <v>692</v>
      </c>
      <c r="D3645" s="7" t="s">
        <v>661</v>
      </c>
      <c r="E3645" s="7">
        <v>2.6771852564581753</v>
      </c>
      <c r="F3645" s="7">
        <v>0.35491016767397837</v>
      </c>
      <c r="G3645" s="7">
        <v>2.7006077324401256</v>
      </c>
      <c r="H3645" s="7">
        <v>0.9913269610759845</v>
      </c>
      <c r="I3645" s="7">
        <v>2.6771852564581753</v>
      </c>
      <c r="J3645" s="7">
        <v>0.35491016767397837</v>
      </c>
      <c r="K3645" s="7">
        <v>2.7006077324401256</v>
      </c>
      <c r="L3645" s="7">
        <v>0.9913269610759845</v>
      </c>
      <c r="M3645" s="7" t="s">
        <v>684</v>
      </c>
      <c r="N3645" s="7" t="s">
        <v>726</v>
      </c>
      <c r="O3645" s="7" t="s">
        <v>686</v>
      </c>
    </row>
    <row r="3646" spans="2:15" ht="15">
      <c r="B3646" s="6" t="s">
        <v>178</v>
      </c>
      <c r="C3646" s="7" t="s">
        <v>693</v>
      </c>
      <c r="D3646" s="7" t="s">
        <v>661</v>
      </c>
      <c r="E3646" s="7">
        <v>2.8526426082745404</v>
      </c>
      <c r="F3646" s="7">
        <v>0.37817026818534916</v>
      </c>
      <c r="G3646" s="7">
        <v>2.8776001463516003</v>
      </c>
      <c r="H3646" s="7">
        <v>0.9913269610759845</v>
      </c>
      <c r="I3646" s="7">
        <v>2.8526426082745404</v>
      </c>
      <c r="J3646" s="7">
        <v>0.37817026818534916</v>
      </c>
      <c r="K3646" s="7">
        <v>2.8776001463516003</v>
      </c>
      <c r="L3646" s="7">
        <v>0.9913269610759845</v>
      </c>
      <c r="M3646" s="7" t="s">
        <v>684</v>
      </c>
      <c r="N3646" s="7" t="s">
        <v>726</v>
      </c>
      <c r="O3646" s="7" t="s">
        <v>686</v>
      </c>
    </row>
    <row r="3647" spans="2:15" ht="15">
      <c r="B3647" s="6" t="s">
        <v>178</v>
      </c>
      <c r="C3647" s="7" t="s">
        <v>694</v>
      </c>
      <c r="D3647" s="7" t="s">
        <v>661</v>
      </c>
      <c r="E3647" s="7">
        <v>3.1763596693063105</v>
      </c>
      <c r="F3647" s="7">
        <v>0.42108492122721891</v>
      </c>
      <c r="G3647" s="7">
        <v>3.2041493816113862</v>
      </c>
      <c r="H3647" s="7">
        <v>0.9913269610759845</v>
      </c>
      <c r="I3647" s="7">
        <v>3.1763596693063105</v>
      </c>
      <c r="J3647" s="7">
        <v>0.42108492122721891</v>
      </c>
      <c r="K3647" s="7">
        <v>3.2041493816113862</v>
      </c>
      <c r="L3647" s="7">
        <v>0.9913269610759845</v>
      </c>
      <c r="M3647" s="7" t="s">
        <v>684</v>
      </c>
      <c r="N3647" s="7" t="s">
        <v>726</v>
      </c>
      <c r="O3647" s="7" t="s">
        <v>686</v>
      </c>
    </row>
    <row r="3648" spans="2:15" ht="15">
      <c r="B3648" s="6" t="s">
        <v>178</v>
      </c>
      <c r="C3648" s="7" t="s">
        <v>695</v>
      </c>
      <c r="D3648" s="7" t="s">
        <v>661</v>
      </c>
      <c r="E3648" s="7">
        <v>3.8404157667347421</v>
      </c>
      <c r="F3648" s="7">
        <v>0.50911777600061314</v>
      </c>
      <c r="G3648" s="7">
        <v>3.8740152518058841</v>
      </c>
      <c r="H3648" s="7">
        <v>0.9913269610759845</v>
      </c>
      <c r="I3648" s="7">
        <v>3.8404157667347421</v>
      </c>
      <c r="J3648" s="7">
        <v>0.50911777600061314</v>
      </c>
      <c r="K3648" s="7">
        <v>3.8740152518058841</v>
      </c>
      <c r="L3648" s="7">
        <v>0.9913269610759845</v>
      </c>
      <c r="M3648" s="7" t="s">
        <v>684</v>
      </c>
      <c r="N3648" s="7" t="s">
        <v>726</v>
      </c>
      <c r="O3648" s="7" t="s">
        <v>686</v>
      </c>
    </row>
    <row r="3649" spans="2:15" ht="15">
      <c r="B3649" s="6" t="s">
        <v>178</v>
      </c>
      <c r="C3649" s="7" t="s">
        <v>696</v>
      </c>
      <c r="D3649" s="7" t="s">
        <v>661</v>
      </c>
      <c r="E3649" s="7">
        <v>4.8438522180306487</v>
      </c>
      <c r="F3649" s="7">
        <v>0.6421417414959083</v>
      </c>
      <c r="G3649" s="7">
        <v>4.8862306869704621</v>
      </c>
      <c r="H3649" s="7">
        <v>0.9913269610759845</v>
      </c>
      <c r="I3649" s="7">
        <v>4.8438522180306487</v>
      </c>
      <c r="J3649" s="7">
        <v>0.6421417414959083</v>
      </c>
      <c r="K3649" s="7">
        <v>4.8862306869704621</v>
      </c>
      <c r="L3649" s="7">
        <v>0.9913269610759845</v>
      </c>
      <c r="M3649" s="7" t="s">
        <v>684</v>
      </c>
      <c r="N3649" s="7" t="s">
        <v>726</v>
      </c>
      <c r="O3649" s="7" t="s">
        <v>686</v>
      </c>
    </row>
    <row r="3650" spans="2:15" ht="15">
      <c r="B3650" s="6" t="s">
        <v>178</v>
      </c>
      <c r="C3650" s="7" t="s">
        <v>697</v>
      </c>
      <c r="D3650" s="7" t="s">
        <v>661</v>
      </c>
      <c r="E3650" s="7">
        <v>6.1871620490934509</v>
      </c>
      <c r="F3650" s="7">
        <v>0.82022217736807779</v>
      </c>
      <c r="G3650" s="7">
        <v>6.2412930264480213</v>
      </c>
      <c r="H3650" s="7">
        <v>0.9913269610759845</v>
      </c>
      <c r="I3650" s="7">
        <v>6.1871620490934509</v>
      </c>
      <c r="J3650" s="7">
        <v>0.82022217736807779</v>
      </c>
      <c r="K3650" s="7">
        <v>6.2412930264480213</v>
      </c>
      <c r="L3650" s="7">
        <v>0.9913269610759845</v>
      </c>
      <c r="M3650" s="7" t="s">
        <v>684</v>
      </c>
      <c r="N3650" s="7" t="s">
        <v>726</v>
      </c>
      <c r="O3650" s="7" t="s">
        <v>686</v>
      </c>
    </row>
    <row r="3651" spans="2:15" ht="15">
      <c r="B3651" s="6" t="s">
        <v>178</v>
      </c>
      <c r="C3651" s="7" t="s">
        <v>698</v>
      </c>
      <c r="D3651" s="7" t="s">
        <v>661</v>
      </c>
      <c r="E3651" s="7">
        <v>7.8911035588422678</v>
      </c>
      <c r="F3651" s="7">
        <v>1.0461109781048885</v>
      </c>
      <c r="G3651" s="7">
        <v>7.9601421818259421</v>
      </c>
      <c r="H3651" s="7">
        <v>0.9913269610759845</v>
      </c>
      <c r="I3651" s="7">
        <v>7.8911035588422678</v>
      </c>
      <c r="J3651" s="7">
        <v>1.0461109781048885</v>
      </c>
      <c r="K3651" s="7">
        <v>7.9601421818259421</v>
      </c>
      <c r="L3651" s="7">
        <v>0.9913269610759845</v>
      </c>
      <c r="M3651" s="7" t="s">
        <v>684</v>
      </c>
      <c r="N3651" s="7" t="s">
        <v>726</v>
      </c>
      <c r="O3651" s="7" t="s">
        <v>686</v>
      </c>
    </row>
    <row r="3652" spans="2:15" ht="15">
      <c r="B3652" s="6" t="s">
        <v>178</v>
      </c>
      <c r="C3652" s="7" t="s">
        <v>699</v>
      </c>
      <c r="D3652" s="7" t="s">
        <v>661</v>
      </c>
      <c r="E3652" s="7">
        <v>9.5961024631192782</v>
      </c>
      <c r="F3652" s="7">
        <v>1.2721399559431537</v>
      </c>
      <c r="G3652" s="7">
        <v>9.6800579827907498</v>
      </c>
      <c r="H3652" s="7">
        <v>0.9913269610759845</v>
      </c>
      <c r="I3652" s="7">
        <v>9.5961024631192782</v>
      </c>
      <c r="J3652" s="7">
        <v>1.2721399559431537</v>
      </c>
      <c r="K3652" s="7">
        <v>9.6800579827907498</v>
      </c>
      <c r="L3652" s="7">
        <v>0.9913269610759845</v>
      </c>
      <c r="M3652" s="7" t="s">
        <v>684</v>
      </c>
      <c r="N3652" s="7" t="s">
        <v>726</v>
      </c>
      <c r="O3652" s="7" t="s">
        <v>686</v>
      </c>
    </row>
    <row r="3653" spans="2:15" ht="15">
      <c r="B3653" s="6" t="s">
        <v>178</v>
      </c>
      <c r="C3653" s="7" t="s">
        <v>700</v>
      </c>
      <c r="D3653" s="7" t="s">
        <v>661</v>
      </c>
      <c r="E3653" s="7">
        <v>10.925407545680079</v>
      </c>
      <c r="F3653" s="7">
        <v>1.4483638047049963</v>
      </c>
      <c r="G3653" s="7">
        <v>11.020993047361147</v>
      </c>
      <c r="H3653" s="7">
        <v>0.9913269610759845</v>
      </c>
      <c r="I3653" s="7">
        <v>10.925407545680079</v>
      </c>
      <c r="J3653" s="7">
        <v>1.4483638047049963</v>
      </c>
      <c r="K3653" s="7">
        <v>11.020993047361147</v>
      </c>
      <c r="L3653" s="7">
        <v>0.9913269610759845</v>
      </c>
      <c r="M3653" s="7" t="s">
        <v>684</v>
      </c>
      <c r="N3653" s="7" t="s">
        <v>726</v>
      </c>
      <c r="O3653" s="7" t="s">
        <v>686</v>
      </c>
    </row>
    <row r="3654" spans="2:15" ht="15">
      <c r="B3654" s="6" t="s">
        <v>178</v>
      </c>
      <c r="C3654" s="7" t="s">
        <v>701</v>
      </c>
      <c r="D3654" s="7" t="s">
        <v>661</v>
      </c>
      <c r="E3654" s="7">
        <v>11.874043721843396</v>
      </c>
      <c r="F3654" s="7">
        <v>1.5741229853711602</v>
      </c>
      <c r="G3654" s="7">
        <v>11.977928764244776</v>
      </c>
      <c r="H3654" s="7">
        <v>0.9913269610759845</v>
      </c>
      <c r="I3654" s="7">
        <v>11.874043721843396</v>
      </c>
      <c r="J3654" s="7">
        <v>1.5741229853711602</v>
      </c>
      <c r="K3654" s="7">
        <v>11.977928764244776</v>
      </c>
      <c r="L3654" s="7">
        <v>0.9913269610759845</v>
      </c>
      <c r="M3654" s="7" t="s">
        <v>684</v>
      </c>
      <c r="N3654" s="7" t="s">
        <v>726</v>
      </c>
      <c r="O3654" s="7" t="s">
        <v>686</v>
      </c>
    </row>
    <row r="3655" spans="2:15" ht="15">
      <c r="B3655" s="6" t="s">
        <v>631</v>
      </c>
      <c r="C3655" s="7" t="s">
        <v>683</v>
      </c>
      <c r="D3655" s="7">
        <v>149.80455120000002</v>
      </c>
      <c r="E3655" s="7">
        <v>155.33468049999999</v>
      </c>
      <c r="F3655" s="7">
        <v>57.362915656812248</v>
      </c>
      <c r="G3655" s="7">
        <v>168.13244842660069</v>
      </c>
      <c r="H3655" s="7">
        <v>0.92388281948925732</v>
      </c>
      <c r="I3655" s="7">
        <v>146.61238049999997</v>
      </c>
      <c r="J3655" s="7">
        <v>55.448418893969468</v>
      </c>
      <c r="K3655" s="7">
        <v>159.18612777353135</v>
      </c>
      <c r="L3655" s="7">
        <v>0.92101229265768925</v>
      </c>
      <c r="M3655" s="7" t="s">
        <v>684</v>
      </c>
      <c r="N3655" s="7" t="s">
        <v>726</v>
      </c>
      <c r="O3655" s="7" t="s">
        <v>686</v>
      </c>
    </row>
    <row r="3656" spans="2:15" ht="15">
      <c r="B3656" s="6" t="s">
        <v>631</v>
      </c>
      <c r="C3656" s="7" t="s">
        <v>687</v>
      </c>
      <c r="D3656" s="7">
        <v>209.54854969999997</v>
      </c>
      <c r="E3656" s="7">
        <v>196.38863930000005</v>
      </c>
      <c r="F3656" s="7">
        <v>76.670651383595597</v>
      </c>
      <c r="G3656" s="7">
        <v>213.79059278646048</v>
      </c>
      <c r="H3656" s="7">
        <v>0.91860281006918787</v>
      </c>
      <c r="I3656" s="7">
        <v>183.46293930000002</v>
      </c>
      <c r="J3656" s="7">
        <v>73.007193986409746</v>
      </c>
      <c r="K3656" s="7">
        <v>200.30182240592012</v>
      </c>
      <c r="L3656" s="7">
        <v>0.91593245181865901</v>
      </c>
      <c r="M3656" s="7" t="s">
        <v>684</v>
      </c>
      <c r="N3656" s="7" t="s">
        <v>726</v>
      </c>
      <c r="O3656" s="7" t="s">
        <v>686</v>
      </c>
    </row>
    <row r="3657" spans="2:15" ht="15">
      <c r="B3657" s="6" t="s">
        <v>631</v>
      </c>
      <c r="C3657" s="7" t="s">
        <v>688</v>
      </c>
      <c r="D3657" s="7">
        <v>192.39409240000003</v>
      </c>
      <c r="E3657" s="7">
        <v>200.24001979099995</v>
      </c>
      <c r="F3657" s="7">
        <v>69.616755457586379</v>
      </c>
      <c r="G3657" s="7">
        <v>214.42495033364528</v>
      </c>
      <c r="H3657" s="7">
        <v>0.93384664181769161</v>
      </c>
      <c r="I3657" s="7">
        <v>187.31321979099997</v>
      </c>
      <c r="J3657" s="7">
        <v>66.480435645677204</v>
      </c>
      <c r="K3657" s="7">
        <v>201.0754031794653</v>
      </c>
      <c r="L3657" s="7">
        <v>0.93155710161037342</v>
      </c>
      <c r="M3657" s="7" t="s">
        <v>684</v>
      </c>
      <c r="N3657" s="7" t="s">
        <v>726</v>
      </c>
      <c r="O3657" s="7" t="s">
        <v>686</v>
      </c>
    </row>
    <row r="3658" spans="2:15" ht="15">
      <c r="B3658" s="6" t="s">
        <v>631</v>
      </c>
      <c r="C3658" s="7" t="s">
        <v>689</v>
      </c>
      <c r="D3658" s="7">
        <v>193.1156</v>
      </c>
      <c r="E3658" s="7">
        <v>198.0942</v>
      </c>
      <c r="F3658" s="7">
        <v>68.387434222663728</v>
      </c>
      <c r="G3658" s="7">
        <v>211.95054553842542</v>
      </c>
      <c r="H3658" s="7">
        <v>0.93462462904624444</v>
      </c>
      <c r="I3658" s="7">
        <v>185.1694</v>
      </c>
      <c r="J3658" s="7">
        <v>65.186802644681904</v>
      </c>
      <c r="K3658" s="7">
        <v>198.58711607907182</v>
      </c>
      <c r="L3658" s="7">
        <v>0.93243410577688601</v>
      </c>
      <c r="M3658" s="7" t="s">
        <v>684</v>
      </c>
      <c r="N3658" s="7" t="s">
        <v>726</v>
      </c>
      <c r="O3658" s="7" t="s">
        <v>686</v>
      </c>
    </row>
    <row r="3659" spans="2:15" ht="15">
      <c r="B3659" s="6" t="s">
        <v>631</v>
      </c>
      <c r="C3659" s="7" t="s">
        <v>690</v>
      </c>
      <c r="D3659" s="7">
        <v>168.52599999999998</v>
      </c>
      <c r="E3659" s="7">
        <v>161.851</v>
      </c>
      <c r="F3659" s="7">
        <v>38.086448095703012</v>
      </c>
      <c r="G3659" s="7">
        <v>167.39911145487255</v>
      </c>
      <c r="H3659" s="7">
        <v>0.9668569838474429</v>
      </c>
      <c r="I3659" s="7">
        <v>149.072</v>
      </c>
      <c r="J3659" s="7">
        <v>35.671112601109321</v>
      </c>
      <c r="K3659" s="7">
        <v>154.34613578574266</v>
      </c>
      <c r="L3659" s="7">
        <v>0.96582916858337153</v>
      </c>
      <c r="M3659" s="7" t="s">
        <v>684</v>
      </c>
      <c r="N3659" s="7" t="s">
        <v>726</v>
      </c>
      <c r="O3659" s="7" t="s">
        <v>686</v>
      </c>
    </row>
    <row r="3660" spans="2:15" ht="15">
      <c r="B3660" s="6" t="s">
        <v>631</v>
      </c>
      <c r="C3660" s="7" t="s">
        <v>691</v>
      </c>
      <c r="D3660" s="7">
        <v>190.30846520147196</v>
      </c>
      <c r="E3660" s="7">
        <v>169.331579</v>
      </c>
      <c r="F3660" s="7">
        <v>38.001735571429137</v>
      </c>
      <c r="G3660" s="7">
        <v>174.78310285776286</v>
      </c>
      <c r="H3660" s="7">
        <v>0.96880977755498909</v>
      </c>
      <c r="I3660" s="7">
        <v>153.53257900000003</v>
      </c>
      <c r="J3660" s="7">
        <v>35.045033696633027</v>
      </c>
      <c r="K3660" s="7">
        <v>158.66353447664679</v>
      </c>
      <c r="L3660" s="7">
        <v>0.9676614069290006</v>
      </c>
      <c r="M3660" s="7" t="s">
        <v>684</v>
      </c>
      <c r="N3660" s="7" t="s">
        <v>726</v>
      </c>
      <c r="O3660" s="7" t="s">
        <v>686</v>
      </c>
    </row>
    <row r="3661" spans="2:15" ht="15">
      <c r="B3661" s="6" t="s">
        <v>631</v>
      </c>
      <c r="C3661" s="7" t="s">
        <v>692</v>
      </c>
      <c r="D3661" s="7" t="s">
        <v>661</v>
      </c>
      <c r="E3661" s="7">
        <v>172.45876153650744</v>
      </c>
      <c r="F3661" s="7">
        <v>45.131815653889433</v>
      </c>
      <c r="G3661" s="7">
        <v>178.92188170664946</v>
      </c>
      <c r="H3661" s="7">
        <v>0.96387741896914203</v>
      </c>
      <c r="I3661" s="7">
        <v>156.65976153650743</v>
      </c>
      <c r="J3661" s="7">
        <v>41.520147651111735</v>
      </c>
      <c r="K3661" s="7">
        <v>162.70004251155089</v>
      </c>
      <c r="L3661" s="7">
        <v>0.9628747424905274</v>
      </c>
      <c r="M3661" s="7" t="s">
        <v>684</v>
      </c>
      <c r="N3661" s="7" t="s">
        <v>726</v>
      </c>
      <c r="O3661" s="7" t="s">
        <v>686</v>
      </c>
    </row>
    <row r="3662" spans="2:15" ht="15">
      <c r="B3662" s="6" t="s">
        <v>631</v>
      </c>
      <c r="C3662" s="7" t="s">
        <v>693</v>
      </c>
      <c r="D3662" s="7" t="s">
        <v>661</v>
      </c>
      <c r="E3662" s="7">
        <v>179.07989024026989</v>
      </c>
      <c r="F3662" s="7">
        <v>46.557335103568924</v>
      </c>
      <c r="G3662" s="7">
        <v>185.69998108967889</v>
      </c>
      <c r="H3662" s="7">
        <v>0.96435061107404207</v>
      </c>
      <c r="I3662" s="7">
        <v>163.28089024026991</v>
      </c>
      <c r="J3662" s="7">
        <v>42.945667100791212</v>
      </c>
      <c r="K3662" s="7">
        <v>169.47814189458029</v>
      </c>
      <c r="L3662" s="7">
        <v>0.96343332783194413</v>
      </c>
      <c r="M3662" s="7" t="s">
        <v>684</v>
      </c>
      <c r="N3662" s="7" t="s">
        <v>726</v>
      </c>
      <c r="O3662" s="7" t="s">
        <v>686</v>
      </c>
    </row>
    <row r="3663" spans="2:15" ht="15">
      <c r="B3663" s="6" t="s">
        <v>631</v>
      </c>
      <c r="C3663" s="7" t="s">
        <v>694</v>
      </c>
      <c r="D3663" s="7" t="s">
        <v>661</v>
      </c>
      <c r="E3663" s="7">
        <v>180.94302926155771</v>
      </c>
      <c r="F3663" s="7">
        <v>47.011423015598943</v>
      </c>
      <c r="G3663" s="7">
        <v>187.61879907734789</v>
      </c>
      <c r="H3663" s="7">
        <v>0.96441843861798726</v>
      </c>
      <c r="I3663" s="7">
        <v>165.14402926155776</v>
      </c>
      <c r="J3663" s="7">
        <v>43.399755012821245</v>
      </c>
      <c r="K3663" s="7">
        <v>171.39695988224932</v>
      </c>
      <c r="L3663" s="7">
        <v>0.96351784404468221</v>
      </c>
      <c r="M3663" s="7" t="s">
        <v>684</v>
      </c>
      <c r="N3663" s="7" t="s">
        <v>726</v>
      </c>
      <c r="O3663" s="7" t="s">
        <v>686</v>
      </c>
    </row>
    <row r="3664" spans="2:15" ht="15">
      <c r="B3664" s="6" t="s">
        <v>631</v>
      </c>
      <c r="C3664" s="7" t="s">
        <v>695</v>
      </c>
      <c r="D3664" s="7" t="s">
        <v>661</v>
      </c>
      <c r="E3664" s="7">
        <v>182.74384557032135</v>
      </c>
      <c r="F3664" s="7">
        <v>47.406373253485128</v>
      </c>
      <c r="G3664" s="7">
        <v>189.46510170800931</v>
      </c>
      <c r="H3664" s="7">
        <v>0.96452509682734977</v>
      </c>
      <c r="I3664" s="7">
        <v>166.94484557032135</v>
      </c>
      <c r="J3664" s="7">
        <v>43.794705250707452</v>
      </c>
      <c r="K3664" s="7">
        <v>173.24326251291075</v>
      </c>
      <c r="L3664" s="7">
        <v>0.96364408721453154</v>
      </c>
      <c r="M3664" s="7" t="s">
        <v>684</v>
      </c>
      <c r="N3664" s="7" t="s">
        <v>726</v>
      </c>
      <c r="O3664" s="7" t="s">
        <v>686</v>
      </c>
    </row>
    <row r="3665" spans="2:15" ht="15">
      <c r="B3665" s="6" t="s">
        <v>631</v>
      </c>
      <c r="C3665" s="7" t="s">
        <v>696</v>
      </c>
      <c r="D3665" s="7" t="s">
        <v>661</v>
      </c>
      <c r="E3665" s="7">
        <v>184.47198573756938</v>
      </c>
      <c r="F3665" s="7">
        <v>47.741347330419259</v>
      </c>
      <c r="G3665" s="7">
        <v>191.22855544984597</v>
      </c>
      <c r="H3665" s="7">
        <v>0.96466756914843377</v>
      </c>
      <c r="I3665" s="7">
        <v>168.67298573756938</v>
      </c>
      <c r="J3665" s="7">
        <v>44.129679327641597</v>
      </c>
      <c r="K3665" s="7">
        <v>175.0067162547474</v>
      </c>
      <c r="L3665" s="7">
        <v>0.96380864316110948</v>
      </c>
      <c r="M3665" s="7" t="s">
        <v>684</v>
      </c>
      <c r="N3665" s="7" t="s">
        <v>726</v>
      </c>
      <c r="O3665" s="7" t="s">
        <v>686</v>
      </c>
    </row>
    <row r="3666" spans="2:15" ht="15">
      <c r="B3666" s="6" t="s">
        <v>631</v>
      </c>
      <c r="C3666" s="7" t="s">
        <v>697</v>
      </c>
      <c r="D3666" s="7" t="s">
        <v>661</v>
      </c>
      <c r="E3666" s="7">
        <v>186.17311585871138</v>
      </c>
      <c r="F3666" s="7">
        <v>48.027246310578221</v>
      </c>
      <c r="G3666" s="7">
        <v>192.95613713322521</v>
      </c>
      <c r="H3666" s="7">
        <v>0.96484682283087719</v>
      </c>
      <c r="I3666" s="7">
        <v>170.37411585871143</v>
      </c>
      <c r="J3666" s="7">
        <v>44.415578307800487</v>
      </c>
      <c r="K3666" s="7">
        <v>176.73429793812664</v>
      </c>
      <c r="L3666" s="7">
        <v>0.96401274594905251</v>
      </c>
      <c r="M3666" s="7" t="s">
        <v>684</v>
      </c>
      <c r="N3666" s="7" t="s">
        <v>726</v>
      </c>
      <c r="O3666" s="7" t="s">
        <v>686</v>
      </c>
    </row>
    <row r="3667" spans="2:15" ht="15">
      <c r="B3667" s="6" t="s">
        <v>631</v>
      </c>
      <c r="C3667" s="7" t="s">
        <v>698</v>
      </c>
      <c r="D3667" s="7" t="s">
        <v>661</v>
      </c>
      <c r="E3667" s="7">
        <v>187.85567540888991</v>
      </c>
      <c r="F3667" s="7">
        <v>48.263678876886324</v>
      </c>
      <c r="G3667" s="7">
        <v>194.65607357927425</v>
      </c>
      <c r="H3667" s="7">
        <v>0.96506454668821384</v>
      </c>
      <c r="I3667" s="7">
        <v>172.0566754088899</v>
      </c>
      <c r="J3667" s="7">
        <v>44.652010874108647</v>
      </c>
      <c r="K3667" s="7">
        <v>178.43423438417568</v>
      </c>
      <c r="L3667" s="7">
        <v>0.96425820976957455</v>
      </c>
      <c r="M3667" s="7" t="s">
        <v>684</v>
      </c>
      <c r="N3667" s="7" t="s">
        <v>726</v>
      </c>
      <c r="O3667" s="7" t="s">
        <v>686</v>
      </c>
    </row>
    <row r="3668" spans="2:15" ht="15">
      <c r="B3668" s="6" t="s">
        <v>631</v>
      </c>
      <c r="C3668" s="7" t="s">
        <v>699</v>
      </c>
      <c r="D3668" s="7" t="s">
        <v>661</v>
      </c>
      <c r="E3668" s="7">
        <v>189.3498959264891</v>
      </c>
      <c r="F3668" s="7">
        <v>48.449330655552643</v>
      </c>
      <c r="G3668" s="7">
        <v>196.16110950237027</v>
      </c>
      <c r="H3668" s="7">
        <v>0.96527745181927171</v>
      </c>
      <c r="I3668" s="7">
        <v>173.55089592648909</v>
      </c>
      <c r="J3668" s="7">
        <v>44.837662652775023</v>
      </c>
      <c r="K3668" s="7">
        <v>179.93927030727173</v>
      </c>
      <c r="L3668" s="7">
        <v>0.96449705297863231</v>
      </c>
      <c r="M3668" s="7" t="s">
        <v>684</v>
      </c>
      <c r="N3668" s="7" t="s">
        <v>726</v>
      </c>
      <c r="O3668" s="7" t="s">
        <v>686</v>
      </c>
    </row>
    <row r="3669" spans="2:15" ht="15">
      <c r="B3669" s="6" t="s">
        <v>631</v>
      </c>
      <c r="C3669" s="7" t="s">
        <v>700</v>
      </c>
      <c r="D3669" s="7" t="s">
        <v>661</v>
      </c>
      <c r="E3669" s="7">
        <v>190.82180230421139</v>
      </c>
      <c r="F3669" s="7">
        <v>48.663532876861787</v>
      </c>
      <c r="G3669" s="7">
        <v>197.6495178664843</v>
      </c>
      <c r="H3669" s="7">
        <v>0.96545544033714692</v>
      </c>
      <c r="I3669" s="7">
        <v>175.02280230421141</v>
      </c>
      <c r="J3669" s="7">
        <v>45.051864874084053</v>
      </c>
      <c r="K3669" s="7">
        <v>181.42767867138571</v>
      </c>
      <c r="L3669" s="7">
        <v>0.96469735812044832</v>
      </c>
      <c r="M3669" s="7" t="s">
        <v>684</v>
      </c>
      <c r="N3669" s="7" t="s">
        <v>726</v>
      </c>
      <c r="O3669" s="7" t="s">
        <v>686</v>
      </c>
    </row>
    <row r="3670" spans="2:15" ht="15">
      <c r="B3670" s="6" t="s">
        <v>631</v>
      </c>
      <c r="C3670" s="7" t="s">
        <v>701</v>
      </c>
      <c r="D3670" s="7" t="s">
        <v>661</v>
      </c>
      <c r="E3670" s="7">
        <v>191.91303977553622</v>
      </c>
      <c r="F3670" s="7">
        <v>48.827270430075195</v>
      </c>
      <c r="G3670" s="7">
        <v>198.75392688291151</v>
      </c>
      <c r="H3670" s="7">
        <v>0.96558112227183646</v>
      </c>
      <c r="I3670" s="7">
        <v>176.11403977553621</v>
      </c>
      <c r="J3670" s="7">
        <v>45.215602427297512</v>
      </c>
      <c r="K3670" s="7">
        <v>182.53208768781298</v>
      </c>
      <c r="L3670" s="7">
        <v>0.96483879632575265</v>
      </c>
      <c r="M3670" s="7" t="s">
        <v>684</v>
      </c>
      <c r="N3670" s="7" t="s">
        <v>726</v>
      </c>
      <c r="O3670" s="7" t="s">
        <v>686</v>
      </c>
    </row>
    <row r="3671" spans="2:15" ht="15">
      <c r="B3671" s="6" t="s">
        <v>585</v>
      </c>
      <c r="C3671" s="7" t="s">
        <v>683</v>
      </c>
      <c r="D3671" s="7">
        <v>116.88656694488036</v>
      </c>
      <c r="E3671" s="7">
        <v>138.57599999999999</v>
      </c>
      <c r="F3671" s="7">
        <v>2.3050468210936446</v>
      </c>
      <c r="G3671" s="7">
        <v>138.59516952927123</v>
      </c>
      <c r="H3671" s="7">
        <v>0.99986168688752752</v>
      </c>
      <c r="I3671" s="7">
        <v>130.96600000000001</v>
      </c>
      <c r="J3671" s="7">
        <v>2.1784635288314704</v>
      </c>
      <c r="K3671" s="7">
        <v>130.98411682088195</v>
      </c>
      <c r="L3671" s="7">
        <v>0.99986168688752752</v>
      </c>
      <c r="M3671" s="33" t="s">
        <v>662</v>
      </c>
      <c r="N3671" s="7" t="s">
        <v>726</v>
      </c>
      <c r="O3671" s="7" t="s">
        <v>686</v>
      </c>
    </row>
    <row r="3672" spans="2:15" ht="15">
      <c r="B3672" s="6" t="s">
        <v>585</v>
      </c>
      <c r="C3672" s="7" t="s">
        <v>687</v>
      </c>
      <c r="D3672" s="7">
        <v>140.6732608860689</v>
      </c>
      <c r="E3672" s="7">
        <v>134.79</v>
      </c>
      <c r="F3672" s="7">
        <v>46.731096286114102</v>
      </c>
      <c r="G3672" s="7">
        <v>142.66092478356526</v>
      </c>
      <c r="H3672" s="7">
        <v>0.94482774596122621</v>
      </c>
      <c r="I3672" s="7">
        <v>127.18</v>
      </c>
      <c r="J3672" s="7">
        <v>44.092742975502553</v>
      </c>
      <c r="K3672" s="7">
        <v>134.60654658338029</v>
      </c>
      <c r="L3672" s="7">
        <v>0.94482774596122621</v>
      </c>
      <c r="M3672" s="33" t="s">
        <v>662</v>
      </c>
      <c r="N3672" s="7" t="s">
        <v>726</v>
      </c>
      <c r="O3672" s="7" t="s">
        <v>686</v>
      </c>
    </row>
    <row r="3673" spans="2:15" ht="15">
      <c r="B3673" s="6" t="s">
        <v>585</v>
      </c>
      <c r="C3673" s="7" t="s">
        <v>688</v>
      </c>
      <c r="D3673" s="7">
        <v>147.63422237408236</v>
      </c>
      <c r="E3673" s="7">
        <v>146.053</v>
      </c>
      <c r="F3673" s="7">
        <v>30.564155455904313</v>
      </c>
      <c r="G3673" s="7">
        <v>149.21677656259931</v>
      </c>
      <c r="H3673" s="7">
        <v>0.97879744734150553</v>
      </c>
      <c r="I3673" s="7">
        <v>138.44300000000001</v>
      </c>
      <c r="J3673" s="7">
        <v>28.971629297458975</v>
      </c>
      <c r="K3673" s="7">
        <v>141.44192996827138</v>
      </c>
      <c r="L3673" s="7">
        <v>0.97879744734150553</v>
      </c>
      <c r="M3673" s="33" t="s">
        <v>662</v>
      </c>
      <c r="N3673" s="7" t="s">
        <v>726</v>
      </c>
      <c r="O3673" s="7" t="s">
        <v>686</v>
      </c>
    </row>
    <row r="3674" spans="2:15" ht="15">
      <c r="B3674" s="6" t="s">
        <v>585</v>
      </c>
      <c r="C3674" s="7" t="s">
        <v>689</v>
      </c>
      <c r="D3674" s="7">
        <v>136.25756034804087</v>
      </c>
      <c r="E3674" s="7">
        <v>135.79900000000001</v>
      </c>
      <c r="F3674" s="7">
        <v>3.0145655391121764</v>
      </c>
      <c r="G3674" s="7">
        <v>135.83245564440631</v>
      </c>
      <c r="H3674" s="7">
        <v>0.99975369918590096</v>
      </c>
      <c r="I3674" s="7">
        <v>128.18899999999999</v>
      </c>
      <c r="J3674" s="7">
        <v>2.8456331923897347</v>
      </c>
      <c r="K3674" s="7">
        <v>128.22058083344353</v>
      </c>
      <c r="L3674" s="7">
        <v>0.99975369918590096</v>
      </c>
      <c r="M3674" s="33" t="s">
        <v>662</v>
      </c>
      <c r="N3674" s="7" t="s">
        <v>726</v>
      </c>
      <c r="O3674" s="7" t="s">
        <v>686</v>
      </c>
    </row>
    <row r="3675" spans="2:15" ht="15">
      <c r="B3675" s="6" t="s">
        <v>585</v>
      </c>
      <c r="C3675" s="7" t="s">
        <v>690</v>
      </c>
      <c r="D3675" s="7">
        <v>152.6058301376458</v>
      </c>
      <c r="E3675" s="7">
        <v>138.55000000000001</v>
      </c>
      <c r="F3675" s="7">
        <v>38.53888344760044</v>
      </c>
      <c r="G3675" s="7">
        <v>143.81011104017594</v>
      </c>
      <c r="H3675" s="7">
        <v>0.96342321828326505</v>
      </c>
      <c r="I3675" s="7">
        <v>131.11000000000001</v>
      </c>
      <c r="J3675" s="7">
        <v>36.469382957884505</v>
      </c>
      <c r="K3675" s="7">
        <v>136.08764820265225</v>
      </c>
      <c r="L3675" s="7">
        <v>0.96342321828326505</v>
      </c>
      <c r="M3675" s="33" t="s">
        <v>662</v>
      </c>
      <c r="N3675" s="7" t="s">
        <v>726</v>
      </c>
      <c r="O3675" s="7" t="s">
        <v>686</v>
      </c>
    </row>
    <row r="3676" spans="2:15" ht="15">
      <c r="B3676" s="6" t="s">
        <v>585</v>
      </c>
      <c r="C3676" s="7" t="s">
        <v>691</v>
      </c>
      <c r="D3676" s="7">
        <v>129.84718213346025</v>
      </c>
      <c r="E3676" s="7">
        <v>102.637</v>
      </c>
      <c r="F3676" s="7">
        <v>16.444398761426498</v>
      </c>
      <c r="G3676" s="7">
        <v>103.94600530864476</v>
      </c>
      <c r="H3676" s="7">
        <v>0.9874068723972802</v>
      </c>
      <c r="I3676" s="7">
        <v>93.649000000000001</v>
      </c>
      <c r="J3676" s="7">
        <v>15.00435027922504</v>
      </c>
      <c r="K3676" s="7">
        <v>94.84337472012308</v>
      </c>
      <c r="L3676" s="7">
        <v>0.9874068723972802</v>
      </c>
      <c r="M3676" s="33" t="s">
        <v>662</v>
      </c>
      <c r="N3676" s="7" t="s">
        <v>726</v>
      </c>
      <c r="O3676" s="7" t="s">
        <v>686</v>
      </c>
    </row>
    <row r="3677" spans="2:15" ht="15">
      <c r="B3677" s="6" t="s">
        <v>585</v>
      </c>
      <c r="C3677" s="7" t="s">
        <v>692</v>
      </c>
      <c r="D3677" s="7" t="s">
        <v>661</v>
      </c>
      <c r="E3677" s="7">
        <v>123.46276402364656</v>
      </c>
      <c r="F3677" s="7">
        <v>25.70159579982165</v>
      </c>
      <c r="G3677" s="7">
        <v>126.1095798383931</v>
      </c>
      <c r="H3677" s="7">
        <v>0.97901177834278419</v>
      </c>
      <c r="I3677" s="7">
        <v>113.93077215212972</v>
      </c>
      <c r="J3677" s="7">
        <v>23.717293859181552</v>
      </c>
      <c r="K3677" s="7">
        <v>116.37323949767519</v>
      </c>
      <c r="L3677" s="7">
        <v>0.97901177834278419</v>
      </c>
      <c r="M3677" s="33" t="s">
        <v>662</v>
      </c>
      <c r="N3677" s="7" t="s">
        <v>726</v>
      </c>
      <c r="O3677" s="7" t="s">
        <v>686</v>
      </c>
    </row>
    <row r="3678" spans="2:15" ht="15">
      <c r="B3678" s="6" t="s">
        <v>585</v>
      </c>
      <c r="C3678" s="7" t="s">
        <v>693</v>
      </c>
      <c r="D3678" s="7" t="s">
        <v>661</v>
      </c>
      <c r="E3678" s="7">
        <v>128.20281227309297</v>
      </c>
      <c r="F3678" s="7">
        <v>26.688345166258856</v>
      </c>
      <c r="G3678" s="7">
        <v>130.95124605151068</v>
      </c>
      <c r="H3678" s="7">
        <v>0.97901177834278419</v>
      </c>
      <c r="I3678" s="7">
        <v>118.74598633565506</v>
      </c>
      <c r="J3678" s="7">
        <v>24.719690732548461</v>
      </c>
      <c r="K3678" s="7">
        <v>121.29168306500006</v>
      </c>
      <c r="L3678" s="7">
        <v>0.97901177834278419</v>
      </c>
      <c r="M3678" s="33" t="s">
        <v>662</v>
      </c>
      <c r="N3678" s="7" t="s">
        <v>726</v>
      </c>
      <c r="O3678" s="7" t="s">
        <v>686</v>
      </c>
    </row>
    <row r="3679" spans="2:15" ht="15">
      <c r="B3679" s="6" t="s">
        <v>585</v>
      </c>
      <c r="C3679" s="7" t="s">
        <v>694</v>
      </c>
      <c r="D3679" s="7" t="s">
        <v>661</v>
      </c>
      <c r="E3679" s="7">
        <v>129.53662849257111</v>
      </c>
      <c r="F3679" s="7">
        <v>26.96600949376176</v>
      </c>
      <c r="G3679" s="7">
        <v>132.31365685083318</v>
      </c>
      <c r="H3679" s="7">
        <v>0.97901177834278419</v>
      </c>
      <c r="I3679" s="7">
        <v>120.10095372000552</v>
      </c>
      <c r="J3679" s="7">
        <v>25.001758158382557</v>
      </c>
      <c r="K3679" s="7">
        <v>122.67569847147868</v>
      </c>
      <c r="L3679" s="7">
        <v>0.97901177834278419</v>
      </c>
      <c r="M3679" s="33" t="s">
        <v>662</v>
      </c>
      <c r="N3679" s="7" t="s">
        <v>726</v>
      </c>
      <c r="O3679" s="7" t="s">
        <v>686</v>
      </c>
    </row>
    <row r="3680" spans="2:15" ht="15">
      <c r="B3680" s="6" t="s">
        <v>585</v>
      </c>
      <c r="C3680" s="7" t="s">
        <v>695</v>
      </c>
      <c r="D3680" s="7" t="s">
        <v>661</v>
      </c>
      <c r="E3680" s="7">
        <v>130.82582804960117</v>
      </c>
      <c r="F3680" s="7">
        <v>27.234385843361064</v>
      </c>
      <c r="G3680" s="7">
        <v>133.63049448808036</v>
      </c>
      <c r="H3680" s="7">
        <v>0.97901177834278419</v>
      </c>
      <c r="I3680" s="7">
        <v>121.41059692735696</v>
      </c>
      <c r="J3680" s="7">
        <v>25.274390320990598</v>
      </c>
      <c r="K3680" s="7">
        <v>124.0134180335133</v>
      </c>
      <c r="L3680" s="7">
        <v>0.97901177834278419</v>
      </c>
      <c r="M3680" s="33" t="s">
        <v>662</v>
      </c>
      <c r="N3680" s="7" t="s">
        <v>726</v>
      </c>
      <c r="O3680" s="7" t="s">
        <v>686</v>
      </c>
    </row>
    <row r="3681" spans="2:15" ht="15">
      <c r="B3681" s="6" t="s">
        <v>585</v>
      </c>
      <c r="C3681" s="7" t="s">
        <v>696</v>
      </c>
      <c r="D3681" s="7" t="s">
        <v>661</v>
      </c>
      <c r="E3681" s="7">
        <v>132.06299895218569</v>
      </c>
      <c r="F3681" s="7">
        <v>27.491931239537678</v>
      </c>
      <c r="G3681" s="7">
        <v>134.8941880717048</v>
      </c>
      <c r="H3681" s="7">
        <v>0.97901177834278408</v>
      </c>
      <c r="I3681" s="7">
        <v>122.66738642908102</v>
      </c>
      <c r="J3681" s="7">
        <v>25.536019776917726</v>
      </c>
      <c r="K3681" s="7">
        <v>125.29715080315523</v>
      </c>
      <c r="L3681" s="7">
        <v>0.97901177834278419</v>
      </c>
      <c r="M3681" s="33" t="s">
        <v>662</v>
      </c>
      <c r="N3681" s="7" t="s">
        <v>726</v>
      </c>
      <c r="O3681" s="7" t="s">
        <v>686</v>
      </c>
    </row>
    <row r="3682" spans="2:15" ht="15">
      <c r="B3682" s="6" t="s">
        <v>585</v>
      </c>
      <c r="C3682" s="7" t="s">
        <v>697</v>
      </c>
      <c r="D3682" s="7" t="s">
        <v>661</v>
      </c>
      <c r="E3682" s="7">
        <v>133.28083343533319</v>
      </c>
      <c r="F3682" s="7">
        <v>27.745451318117254</v>
      </c>
      <c r="G3682" s="7">
        <v>136.13813069843087</v>
      </c>
      <c r="H3682" s="7">
        <v>0.97901177834278419</v>
      </c>
      <c r="I3682" s="7">
        <v>123.90453288157192</v>
      </c>
      <c r="J3682" s="7">
        <v>25.793560083248611</v>
      </c>
      <c r="K3682" s="7">
        <v>126.56081941252077</v>
      </c>
      <c r="L3682" s="7">
        <v>0.97901177834278419</v>
      </c>
      <c r="M3682" s="33" t="s">
        <v>662</v>
      </c>
      <c r="N3682" s="7" t="s">
        <v>726</v>
      </c>
      <c r="O3682" s="7" t="s">
        <v>686</v>
      </c>
    </row>
    <row r="3683" spans="2:15" ht="15">
      <c r="B3683" s="6" t="s">
        <v>585</v>
      </c>
      <c r="C3683" s="7" t="s">
        <v>698</v>
      </c>
      <c r="D3683" s="7" t="s">
        <v>661</v>
      </c>
      <c r="E3683" s="7">
        <v>134.48537329662315</v>
      </c>
      <c r="F3683" s="7">
        <v>27.996203817338206</v>
      </c>
      <c r="G3683" s="7">
        <v>137.36849369092616</v>
      </c>
      <c r="H3683" s="7">
        <v>0.97901177834278419</v>
      </c>
      <c r="I3683" s="7">
        <v>125.12817389100306</v>
      </c>
      <c r="J3683" s="7">
        <v>26.04828892296953</v>
      </c>
      <c r="K3683" s="7">
        <v>127.81069304683234</v>
      </c>
      <c r="L3683" s="7">
        <v>0.97901177834278419</v>
      </c>
      <c r="M3683" s="33" t="s">
        <v>662</v>
      </c>
      <c r="N3683" s="7" t="s">
        <v>726</v>
      </c>
      <c r="O3683" s="7" t="s">
        <v>686</v>
      </c>
    </row>
    <row r="3684" spans="2:15" ht="15">
      <c r="B3684" s="6" t="s">
        <v>585</v>
      </c>
      <c r="C3684" s="7" t="s">
        <v>699</v>
      </c>
      <c r="D3684" s="7" t="s">
        <v>661</v>
      </c>
      <c r="E3684" s="7">
        <v>135.55508175051685</v>
      </c>
      <c r="F3684" s="7">
        <v>28.218888077836073</v>
      </c>
      <c r="G3684" s="7">
        <v>138.46113473729278</v>
      </c>
      <c r="H3684" s="7">
        <v>0.97901177834278408</v>
      </c>
      <c r="I3684" s="7">
        <v>126.21484538638867</v>
      </c>
      <c r="J3684" s="7">
        <v>26.27450442820675</v>
      </c>
      <c r="K3684" s="7">
        <v>128.92066079127059</v>
      </c>
      <c r="L3684" s="7">
        <v>0.97901177834278419</v>
      </c>
      <c r="M3684" s="33" t="s">
        <v>662</v>
      </c>
      <c r="N3684" s="7" t="s">
        <v>726</v>
      </c>
      <c r="O3684" s="7" t="s">
        <v>686</v>
      </c>
    </row>
    <row r="3685" spans="2:15" ht="15">
      <c r="B3685" s="6" t="s">
        <v>585</v>
      </c>
      <c r="C3685" s="7" t="s">
        <v>700</v>
      </c>
      <c r="D3685" s="7" t="s">
        <v>661</v>
      </c>
      <c r="E3685" s="7">
        <v>136.60881557162608</v>
      </c>
      <c r="F3685" s="7">
        <v>28.438246853455027</v>
      </c>
      <c r="G3685" s="7">
        <v>139.53745868396985</v>
      </c>
      <c r="H3685" s="7">
        <v>0.97901177834278408</v>
      </c>
      <c r="I3685" s="7">
        <v>127.28528892916445</v>
      </c>
      <c r="J3685" s="7">
        <v>26.497341714254215</v>
      </c>
      <c r="K3685" s="7">
        <v>130.01405268548024</v>
      </c>
      <c r="L3685" s="7">
        <v>0.9790117783427843</v>
      </c>
      <c r="M3685" s="33" t="s">
        <v>662</v>
      </c>
      <c r="N3685" s="7" t="s">
        <v>726</v>
      </c>
      <c r="O3685" s="7" t="s">
        <v>686</v>
      </c>
    </row>
    <row r="3686" spans="2:15" ht="15">
      <c r="B3686" s="6" t="s">
        <v>585</v>
      </c>
      <c r="C3686" s="7" t="s">
        <v>701</v>
      </c>
      <c r="D3686" s="7" t="s">
        <v>661</v>
      </c>
      <c r="E3686" s="7">
        <v>137.39002954542246</v>
      </c>
      <c r="F3686" s="7">
        <v>28.600874395017527</v>
      </c>
      <c r="G3686" s="7">
        <v>140.33542045631825</v>
      </c>
      <c r="H3686" s="7">
        <v>0.97901177834278419</v>
      </c>
      <c r="I3686" s="7">
        <v>128.07889110556252</v>
      </c>
      <c r="J3686" s="7">
        <v>26.662548143293307</v>
      </c>
      <c r="K3686" s="7">
        <v>130.82466824083284</v>
      </c>
      <c r="L3686" s="7">
        <v>0.97901177834278419</v>
      </c>
      <c r="M3686" s="33" t="s">
        <v>662</v>
      </c>
      <c r="N3686" s="7" t="s">
        <v>726</v>
      </c>
      <c r="O3686" s="7" t="s">
        <v>686</v>
      </c>
    </row>
    <row r="3687" spans="2:15" ht="15">
      <c r="B3687" s="6" t="s">
        <v>576</v>
      </c>
      <c r="C3687" s="7" t="s">
        <v>683</v>
      </c>
      <c r="D3687" s="7" t="s">
        <v>661</v>
      </c>
      <c r="E3687" s="7" t="s">
        <v>661</v>
      </c>
      <c r="F3687" s="7" t="s">
        <v>661</v>
      </c>
      <c r="G3687" s="7" t="s">
        <v>661</v>
      </c>
      <c r="H3687" s="7" t="s">
        <v>661</v>
      </c>
      <c r="I3687" s="7" t="s">
        <v>661</v>
      </c>
      <c r="J3687" s="7" t="s">
        <v>661</v>
      </c>
      <c r="K3687" s="7" t="s">
        <v>661</v>
      </c>
      <c r="L3687" s="7" t="s">
        <v>661</v>
      </c>
      <c r="M3687" s="7" t="s">
        <v>703</v>
      </c>
      <c r="N3687" s="7" t="s">
        <v>727</v>
      </c>
      <c r="O3687" s="7" t="s">
        <v>686</v>
      </c>
    </row>
    <row r="3688" spans="2:15" ht="15">
      <c r="B3688" s="6" t="s">
        <v>576</v>
      </c>
      <c r="C3688" s="7" t="s">
        <v>687</v>
      </c>
      <c r="D3688" s="7" t="s">
        <v>661</v>
      </c>
      <c r="E3688" s="7" t="s">
        <v>661</v>
      </c>
      <c r="F3688" s="7" t="s">
        <v>661</v>
      </c>
      <c r="G3688" s="7" t="s">
        <v>661</v>
      </c>
      <c r="H3688" s="7" t="s">
        <v>661</v>
      </c>
      <c r="I3688" s="7" t="s">
        <v>661</v>
      </c>
      <c r="J3688" s="7" t="s">
        <v>661</v>
      </c>
      <c r="K3688" s="7" t="s">
        <v>661</v>
      </c>
      <c r="L3688" s="7" t="s">
        <v>661</v>
      </c>
      <c r="M3688" s="7" t="s">
        <v>703</v>
      </c>
      <c r="N3688" s="7" t="s">
        <v>727</v>
      </c>
      <c r="O3688" s="7" t="s">
        <v>686</v>
      </c>
    </row>
    <row r="3689" spans="2:15" ht="15">
      <c r="B3689" s="6" t="s">
        <v>576</v>
      </c>
      <c r="C3689" s="7" t="s">
        <v>688</v>
      </c>
      <c r="D3689" s="7">
        <v>2.8910352849000001</v>
      </c>
      <c r="E3689" s="7">
        <v>2.7464835207</v>
      </c>
      <c r="F3689" s="7">
        <v>0.90272547823807259</v>
      </c>
      <c r="G3689" s="7">
        <v>2.8910352849000001</v>
      </c>
      <c r="H3689" s="7">
        <v>0.95000000001556539</v>
      </c>
      <c r="I3689" s="7">
        <v>2.7464835207</v>
      </c>
      <c r="J3689" s="7">
        <v>0.90272547823807259</v>
      </c>
      <c r="K3689" s="7">
        <v>2.8910352849000001</v>
      </c>
      <c r="L3689" s="7">
        <v>0.95000000001556539</v>
      </c>
      <c r="M3689" s="7" t="s">
        <v>703</v>
      </c>
      <c r="N3689" s="7" t="s">
        <v>727</v>
      </c>
      <c r="O3689" s="7" t="s">
        <v>686</v>
      </c>
    </row>
    <row r="3690" spans="2:15" ht="15">
      <c r="B3690" s="6" t="s">
        <v>576</v>
      </c>
      <c r="C3690" s="7" t="s">
        <v>689</v>
      </c>
      <c r="D3690" s="7">
        <v>2.996</v>
      </c>
      <c r="E3690" s="7">
        <v>2.8460000000000001</v>
      </c>
      <c r="F3690" s="7">
        <v>0.93610896801600973</v>
      </c>
      <c r="G3690" s="7">
        <v>2.996</v>
      </c>
      <c r="H3690" s="7">
        <v>0.94993324432576776</v>
      </c>
      <c r="I3690" s="7">
        <v>2.8460000000000001</v>
      </c>
      <c r="J3690" s="7">
        <v>0.93610896801600973</v>
      </c>
      <c r="K3690" s="7">
        <v>2.996</v>
      </c>
      <c r="L3690" s="7">
        <v>0.94993324432576776</v>
      </c>
      <c r="M3690" s="7" t="s">
        <v>703</v>
      </c>
      <c r="N3690" s="7" t="s">
        <v>727</v>
      </c>
      <c r="O3690" s="7" t="s">
        <v>686</v>
      </c>
    </row>
    <row r="3691" spans="2:15" ht="15">
      <c r="B3691" s="6" t="s">
        <v>576</v>
      </c>
      <c r="C3691" s="7" t="s">
        <v>690</v>
      </c>
      <c r="D3691" s="7">
        <v>2.8039999999999998</v>
      </c>
      <c r="E3691" s="7">
        <v>2.6629999999999998</v>
      </c>
      <c r="F3691" s="7">
        <v>0.87797892913212894</v>
      </c>
      <c r="G3691" s="7">
        <v>2.8039999999999998</v>
      </c>
      <c r="H3691" s="7">
        <v>0.94971469329529246</v>
      </c>
      <c r="I3691" s="7">
        <v>2.6629999999999998</v>
      </c>
      <c r="J3691" s="7">
        <v>0.87797892913212894</v>
      </c>
      <c r="K3691" s="7">
        <v>2.8039999999999998</v>
      </c>
      <c r="L3691" s="7">
        <v>0.94971469329529246</v>
      </c>
      <c r="M3691" s="7" t="s">
        <v>703</v>
      </c>
      <c r="N3691" s="7" t="s">
        <v>727</v>
      </c>
      <c r="O3691" s="7" t="s">
        <v>686</v>
      </c>
    </row>
    <row r="3692" spans="2:15" ht="15">
      <c r="B3692" s="6" t="s">
        <v>576</v>
      </c>
      <c r="C3692" s="7" t="s">
        <v>691</v>
      </c>
      <c r="D3692" s="7">
        <v>9.7629999999999999</v>
      </c>
      <c r="E3692" s="7">
        <v>9.26</v>
      </c>
      <c r="F3692" s="7">
        <v>3.0933103627020699</v>
      </c>
      <c r="G3692" s="7">
        <v>9.7629999999999999</v>
      </c>
      <c r="H3692" s="7">
        <v>0.94847895114206693</v>
      </c>
      <c r="I3692" s="7">
        <v>9.26</v>
      </c>
      <c r="J3692" s="7">
        <v>3.0933103627020699</v>
      </c>
      <c r="K3692" s="7">
        <v>9.7629999999999999</v>
      </c>
      <c r="L3692" s="7">
        <v>0.94847895114206693</v>
      </c>
      <c r="M3692" s="7" t="s">
        <v>703</v>
      </c>
      <c r="N3692" s="7" t="s">
        <v>727</v>
      </c>
      <c r="O3692" s="7" t="s">
        <v>686</v>
      </c>
    </row>
    <row r="3693" spans="2:15" ht="15">
      <c r="B3693" s="6" t="s">
        <v>576</v>
      </c>
      <c r="C3693" s="7" t="s">
        <v>692</v>
      </c>
      <c r="D3693" s="7" t="s">
        <v>661</v>
      </c>
      <c r="E3693" s="7">
        <v>9.26</v>
      </c>
      <c r="F3693" s="7">
        <v>3.0933103627020699</v>
      </c>
      <c r="G3693" s="7">
        <v>9.7629999999999999</v>
      </c>
      <c r="H3693" s="7">
        <v>0.94847895114206693</v>
      </c>
      <c r="I3693" s="7">
        <v>9.26</v>
      </c>
      <c r="J3693" s="7">
        <v>3.0933103627020699</v>
      </c>
      <c r="K3693" s="7">
        <v>9.7629999999999999</v>
      </c>
      <c r="L3693" s="7">
        <v>0.94847895114206693</v>
      </c>
      <c r="M3693" s="7" t="s">
        <v>703</v>
      </c>
      <c r="N3693" s="7" t="s">
        <v>727</v>
      </c>
      <c r="O3693" s="7" t="s">
        <v>686</v>
      </c>
    </row>
    <row r="3694" spans="2:15" ht="15">
      <c r="B3694" s="6" t="s">
        <v>576</v>
      </c>
      <c r="C3694" s="7" t="s">
        <v>693</v>
      </c>
      <c r="D3694" s="7" t="s">
        <v>661</v>
      </c>
      <c r="E3694" s="7">
        <v>9.26</v>
      </c>
      <c r="F3694" s="7">
        <v>3.0933103627020699</v>
      </c>
      <c r="G3694" s="7">
        <v>9.7629999999999999</v>
      </c>
      <c r="H3694" s="7">
        <v>0.94847895114206693</v>
      </c>
      <c r="I3694" s="7">
        <v>9.26</v>
      </c>
      <c r="J3694" s="7">
        <v>3.0933103627020699</v>
      </c>
      <c r="K3694" s="7">
        <v>9.7629999999999999</v>
      </c>
      <c r="L3694" s="7">
        <v>0.94847895114206693</v>
      </c>
      <c r="M3694" s="7" t="s">
        <v>703</v>
      </c>
      <c r="N3694" s="7" t="s">
        <v>727</v>
      </c>
      <c r="O3694" s="7" t="s">
        <v>686</v>
      </c>
    </row>
    <row r="3695" spans="2:15" ht="15">
      <c r="B3695" s="6" t="s">
        <v>576</v>
      </c>
      <c r="C3695" s="7" t="s">
        <v>694</v>
      </c>
      <c r="D3695" s="7" t="s">
        <v>661</v>
      </c>
      <c r="E3695" s="7">
        <v>9.26</v>
      </c>
      <c r="F3695" s="7">
        <v>3.0933103627020699</v>
      </c>
      <c r="G3695" s="7">
        <v>9.7629999999999999</v>
      </c>
      <c r="H3695" s="7">
        <v>0.94847895114206693</v>
      </c>
      <c r="I3695" s="7">
        <v>9.26</v>
      </c>
      <c r="J3695" s="7">
        <v>3.0933103627020699</v>
      </c>
      <c r="K3695" s="7">
        <v>9.7629999999999999</v>
      </c>
      <c r="L3695" s="7">
        <v>0.94847895114206693</v>
      </c>
      <c r="M3695" s="7" t="s">
        <v>703</v>
      </c>
      <c r="N3695" s="7" t="s">
        <v>727</v>
      </c>
      <c r="O3695" s="7" t="s">
        <v>686</v>
      </c>
    </row>
    <row r="3696" spans="2:15" ht="15">
      <c r="B3696" s="6" t="s">
        <v>576</v>
      </c>
      <c r="C3696" s="7" t="s">
        <v>695</v>
      </c>
      <c r="D3696" s="7" t="s">
        <v>661</v>
      </c>
      <c r="E3696" s="7">
        <v>9.26</v>
      </c>
      <c r="F3696" s="7">
        <v>3.0933103627020699</v>
      </c>
      <c r="G3696" s="7">
        <v>9.7629999999999999</v>
      </c>
      <c r="H3696" s="7">
        <v>0.94847895114206693</v>
      </c>
      <c r="I3696" s="7">
        <v>9.26</v>
      </c>
      <c r="J3696" s="7">
        <v>3.0933103627020699</v>
      </c>
      <c r="K3696" s="7">
        <v>9.7629999999999999</v>
      </c>
      <c r="L3696" s="7">
        <v>0.94847895114206693</v>
      </c>
      <c r="M3696" s="7" t="s">
        <v>703</v>
      </c>
      <c r="N3696" s="7" t="s">
        <v>727</v>
      </c>
      <c r="O3696" s="7" t="s">
        <v>686</v>
      </c>
    </row>
    <row r="3697" spans="2:15" ht="15">
      <c r="B3697" s="6" t="s">
        <v>576</v>
      </c>
      <c r="C3697" s="7" t="s">
        <v>696</v>
      </c>
      <c r="D3697" s="7" t="s">
        <v>661</v>
      </c>
      <c r="E3697" s="7">
        <v>9.26</v>
      </c>
      <c r="F3697" s="7">
        <v>3.0933103627020699</v>
      </c>
      <c r="G3697" s="7">
        <v>9.7629999999999999</v>
      </c>
      <c r="H3697" s="7">
        <v>0.94847895114206693</v>
      </c>
      <c r="I3697" s="7">
        <v>9.26</v>
      </c>
      <c r="J3697" s="7">
        <v>3.0933103627020699</v>
      </c>
      <c r="K3697" s="7">
        <v>9.7629999999999999</v>
      </c>
      <c r="L3697" s="7">
        <v>0.94847895114206693</v>
      </c>
      <c r="M3697" s="7" t="s">
        <v>703</v>
      </c>
      <c r="N3697" s="7" t="s">
        <v>727</v>
      </c>
      <c r="O3697" s="7" t="s">
        <v>686</v>
      </c>
    </row>
    <row r="3698" spans="2:15" ht="15">
      <c r="B3698" s="6" t="s">
        <v>576</v>
      </c>
      <c r="C3698" s="7" t="s">
        <v>697</v>
      </c>
      <c r="D3698" s="7" t="s">
        <v>661</v>
      </c>
      <c r="E3698" s="7">
        <v>9.26</v>
      </c>
      <c r="F3698" s="7">
        <v>3.0933103627020699</v>
      </c>
      <c r="G3698" s="7">
        <v>9.7629999999999999</v>
      </c>
      <c r="H3698" s="7">
        <v>0.94847895114206693</v>
      </c>
      <c r="I3698" s="7">
        <v>9.26</v>
      </c>
      <c r="J3698" s="7">
        <v>3.0933103627020699</v>
      </c>
      <c r="K3698" s="7">
        <v>9.7629999999999999</v>
      </c>
      <c r="L3698" s="7">
        <v>0.94847895114206693</v>
      </c>
      <c r="M3698" s="7" t="s">
        <v>703</v>
      </c>
      <c r="N3698" s="7" t="s">
        <v>727</v>
      </c>
      <c r="O3698" s="7" t="s">
        <v>686</v>
      </c>
    </row>
    <row r="3699" spans="2:15" ht="15">
      <c r="B3699" s="6" t="s">
        <v>576</v>
      </c>
      <c r="C3699" s="7" t="s">
        <v>698</v>
      </c>
      <c r="D3699" s="7" t="s">
        <v>661</v>
      </c>
      <c r="E3699" s="7">
        <v>9.26</v>
      </c>
      <c r="F3699" s="7">
        <v>3.0933103627020699</v>
      </c>
      <c r="G3699" s="7">
        <v>9.7629999999999999</v>
      </c>
      <c r="H3699" s="7">
        <v>0.94847895114206693</v>
      </c>
      <c r="I3699" s="7">
        <v>9.26</v>
      </c>
      <c r="J3699" s="7">
        <v>3.0933103627020699</v>
      </c>
      <c r="K3699" s="7">
        <v>9.7629999999999999</v>
      </c>
      <c r="L3699" s="7">
        <v>0.94847895114206693</v>
      </c>
      <c r="M3699" s="7" t="s">
        <v>703</v>
      </c>
      <c r="N3699" s="7" t="s">
        <v>727</v>
      </c>
      <c r="O3699" s="7" t="s">
        <v>686</v>
      </c>
    </row>
    <row r="3700" spans="2:15" ht="15">
      <c r="B3700" s="6" t="s">
        <v>576</v>
      </c>
      <c r="C3700" s="7" t="s">
        <v>699</v>
      </c>
      <c r="D3700" s="7" t="s">
        <v>661</v>
      </c>
      <c r="E3700" s="7">
        <v>9.26</v>
      </c>
      <c r="F3700" s="7">
        <v>3.0933103627020699</v>
      </c>
      <c r="G3700" s="7">
        <v>9.7629999999999999</v>
      </c>
      <c r="H3700" s="7">
        <v>0.94847895114206693</v>
      </c>
      <c r="I3700" s="7">
        <v>9.26</v>
      </c>
      <c r="J3700" s="7">
        <v>3.0933103627020699</v>
      </c>
      <c r="K3700" s="7">
        <v>9.7629999999999999</v>
      </c>
      <c r="L3700" s="7">
        <v>0.94847895114206693</v>
      </c>
      <c r="M3700" s="7" t="s">
        <v>703</v>
      </c>
      <c r="N3700" s="7" t="s">
        <v>727</v>
      </c>
      <c r="O3700" s="7" t="s">
        <v>686</v>
      </c>
    </row>
    <row r="3701" spans="2:15" ht="15">
      <c r="B3701" s="6" t="s">
        <v>576</v>
      </c>
      <c r="C3701" s="7" t="s">
        <v>700</v>
      </c>
      <c r="D3701" s="7" t="s">
        <v>661</v>
      </c>
      <c r="E3701" s="7">
        <v>9.26</v>
      </c>
      <c r="F3701" s="7">
        <v>3.0933103627020699</v>
      </c>
      <c r="G3701" s="7">
        <v>9.7629999999999999</v>
      </c>
      <c r="H3701" s="7">
        <v>0.94847895114206693</v>
      </c>
      <c r="I3701" s="7">
        <v>9.26</v>
      </c>
      <c r="J3701" s="7">
        <v>3.0933103627020699</v>
      </c>
      <c r="K3701" s="7">
        <v>9.7629999999999999</v>
      </c>
      <c r="L3701" s="7">
        <v>0.94847895114206693</v>
      </c>
      <c r="M3701" s="7" t="s">
        <v>703</v>
      </c>
      <c r="N3701" s="7" t="s">
        <v>727</v>
      </c>
      <c r="O3701" s="7" t="s">
        <v>686</v>
      </c>
    </row>
    <row r="3702" spans="2:15" ht="15">
      <c r="B3702" s="6" t="s">
        <v>576</v>
      </c>
      <c r="C3702" s="7" t="s">
        <v>701</v>
      </c>
      <c r="D3702" s="7" t="s">
        <v>661</v>
      </c>
      <c r="E3702" s="7">
        <v>9.26</v>
      </c>
      <c r="F3702" s="7">
        <v>3.0933103627020699</v>
      </c>
      <c r="G3702" s="7">
        <v>9.7629999999999999</v>
      </c>
      <c r="H3702" s="7">
        <v>0.94847895114206693</v>
      </c>
      <c r="I3702" s="7">
        <v>9.26</v>
      </c>
      <c r="J3702" s="7">
        <v>3.0933103627020699</v>
      </c>
      <c r="K3702" s="7">
        <v>9.7629999999999999</v>
      </c>
      <c r="L3702" s="7">
        <v>0.94847895114206693</v>
      </c>
      <c r="M3702" s="7" t="s">
        <v>703</v>
      </c>
      <c r="N3702" s="7" t="s">
        <v>727</v>
      </c>
      <c r="O3702" s="7" t="s">
        <v>686</v>
      </c>
    </row>
    <row r="3703" spans="2:15" ht="15">
      <c r="B3703" s="6" t="s">
        <v>580</v>
      </c>
      <c r="C3703" s="7" t="s">
        <v>683</v>
      </c>
      <c r="D3703" s="7">
        <v>1.695868266</v>
      </c>
      <c r="E3703" s="7">
        <v>1.52628144</v>
      </c>
      <c r="F3703" s="7">
        <v>0.7392118380663103</v>
      </c>
      <c r="G3703" s="7">
        <v>1.695868266</v>
      </c>
      <c r="H3703" s="7">
        <v>0.90000000035380112</v>
      </c>
      <c r="I3703" s="7">
        <v>1.52628144</v>
      </c>
      <c r="J3703" s="7">
        <v>0.7392118380663103</v>
      </c>
      <c r="K3703" s="7">
        <v>1.695868266</v>
      </c>
      <c r="L3703" s="7">
        <v>0.90000000035380112</v>
      </c>
      <c r="M3703" s="7" t="s">
        <v>703</v>
      </c>
      <c r="N3703" s="7" t="s">
        <v>727</v>
      </c>
      <c r="O3703" s="7" t="s">
        <v>686</v>
      </c>
    </row>
    <row r="3704" spans="2:15" ht="15">
      <c r="B3704" s="6" t="s">
        <v>580</v>
      </c>
      <c r="C3704" s="7" t="s">
        <v>687</v>
      </c>
      <c r="D3704" s="7">
        <v>1.6815788469999999</v>
      </c>
      <c r="E3704" s="7">
        <v>1.5974999047</v>
      </c>
      <c r="F3704" s="7">
        <v>0.52507282653108189</v>
      </c>
      <c r="G3704" s="7">
        <v>1.6815788469999999</v>
      </c>
      <c r="H3704" s="7">
        <v>0.95000000002973406</v>
      </c>
      <c r="I3704" s="7">
        <v>1.5974999047</v>
      </c>
      <c r="J3704" s="7">
        <v>0.52507282653108189</v>
      </c>
      <c r="K3704" s="7">
        <v>1.6815788469999999</v>
      </c>
      <c r="L3704" s="7">
        <v>0.95000000002973406</v>
      </c>
      <c r="M3704" s="7" t="s">
        <v>703</v>
      </c>
      <c r="N3704" s="7" t="s">
        <v>727</v>
      </c>
      <c r="O3704" s="7" t="s">
        <v>686</v>
      </c>
    </row>
    <row r="3705" spans="2:15" ht="15">
      <c r="B3705" s="6" t="s">
        <v>580</v>
      </c>
      <c r="C3705" s="7" t="s">
        <v>688</v>
      </c>
      <c r="D3705" s="7">
        <v>1.5221089292000001</v>
      </c>
      <c r="E3705" s="7">
        <v>1.4460034826999999</v>
      </c>
      <c r="F3705" s="7">
        <v>0.47527836093161485</v>
      </c>
      <c r="G3705" s="7">
        <v>1.5221089292000001</v>
      </c>
      <c r="H3705" s="7">
        <v>0.94999999997372053</v>
      </c>
      <c r="I3705" s="7">
        <v>1.4460034826999999</v>
      </c>
      <c r="J3705" s="7">
        <v>0.47527836093161485</v>
      </c>
      <c r="K3705" s="7">
        <v>1.5221089292000001</v>
      </c>
      <c r="L3705" s="7">
        <v>0.94999999997372053</v>
      </c>
      <c r="M3705" s="7" t="s">
        <v>703</v>
      </c>
      <c r="N3705" s="7" t="s">
        <v>727</v>
      </c>
      <c r="O3705" s="7" t="s">
        <v>686</v>
      </c>
    </row>
    <row r="3706" spans="2:15" ht="15">
      <c r="B3706" s="6" t="s">
        <v>580</v>
      </c>
      <c r="C3706" s="7" t="s">
        <v>689</v>
      </c>
      <c r="D3706" s="7">
        <v>1.2729999999999999</v>
      </c>
      <c r="E3706" s="7">
        <v>1.21</v>
      </c>
      <c r="F3706" s="7">
        <v>0.39551106179220791</v>
      </c>
      <c r="G3706" s="7">
        <v>1.2729999999999999</v>
      </c>
      <c r="H3706" s="7">
        <v>0.95051060487038497</v>
      </c>
      <c r="I3706" s="7">
        <v>1.21</v>
      </c>
      <c r="J3706" s="7">
        <v>0.39551106179220791</v>
      </c>
      <c r="K3706" s="7">
        <v>1.2729999999999999</v>
      </c>
      <c r="L3706" s="7">
        <v>0.95051060487038497</v>
      </c>
      <c r="M3706" s="7" t="s">
        <v>703</v>
      </c>
      <c r="N3706" s="7" t="s">
        <v>727</v>
      </c>
      <c r="O3706" s="7" t="s">
        <v>686</v>
      </c>
    </row>
    <row r="3707" spans="2:15" ht="15">
      <c r="B3707" s="6" t="s">
        <v>580</v>
      </c>
      <c r="C3707" s="7" t="s">
        <v>690</v>
      </c>
      <c r="D3707" s="7">
        <v>1.0389999999999999</v>
      </c>
      <c r="E3707" s="7">
        <v>0.60499999999999998</v>
      </c>
      <c r="F3707" s="7">
        <v>0.87917137015626801</v>
      </c>
      <c r="G3707" s="7">
        <v>1.0672241086587435</v>
      </c>
      <c r="H3707" s="7">
        <v>0.56689124157844084</v>
      </c>
      <c r="I3707" s="7">
        <v>0.60499999999999998</v>
      </c>
      <c r="J3707" s="7">
        <v>0.87917137015626801</v>
      </c>
      <c r="K3707" s="7">
        <v>1.0672241086587435</v>
      </c>
      <c r="L3707" s="7">
        <v>0.56689124157844084</v>
      </c>
      <c r="M3707" s="7" t="s">
        <v>703</v>
      </c>
      <c r="N3707" s="7" t="s">
        <v>727</v>
      </c>
      <c r="O3707" s="7" t="s">
        <v>686</v>
      </c>
    </row>
    <row r="3708" spans="2:15" ht="15">
      <c r="B3708" s="6" t="s">
        <v>580</v>
      </c>
      <c r="C3708" s="7" t="s">
        <v>691</v>
      </c>
      <c r="D3708" s="7">
        <v>0.996</v>
      </c>
      <c r="E3708" s="7">
        <v>0.60199999999999998</v>
      </c>
      <c r="F3708" s="7">
        <v>0.79348093864944236</v>
      </c>
      <c r="G3708" s="7">
        <v>0.996</v>
      </c>
      <c r="H3708" s="7">
        <v>0.60441767068273089</v>
      </c>
      <c r="I3708" s="7">
        <v>0.60199999999999998</v>
      </c>
      <c r="J3708" s="7">
        <v>0.79348093864944236</v>
      </c>
      <c r="K3708" s="7">
        <v>0.996</v>
      </c>
      <c r="L3708" s="7">
        <v>0.60441767068273089</v>
      </c>
      <c r="M3708" s="7" t="s">
        <v>703</v>
      </c>
      <c r="N3708" s="7" t="s">
        <v>727</v>
      </c>
      <c r="O3708" s="7" t="s">
        <v>686</v>
      </c>
    </row>
    <row r="3709" spans="2:15" ht="15">
      <c r="B3709" s="6" t="s">
        <v>580</v>
      </c>
      <c r="C3709" s="7" t="s">
        <v>692</v>
      </c>
      <c r="D3709" s="7" t="s">
        <v>661</v>
      </c>
      <c r="E3709" s="7">
        <v>0.60199999999999998</v>
      </c>
      <c r="F3709" s="7">
        <v>0.83318348240623752</v>
      </c>
      <c r="G3709" s="7">
        <v>1.0279098770585799</v>
      </c>
      <c r="H3709" s="7">
        <v>0.58565445613058587</v>
      </c>
      <c r="I3709" s="7">
        <v>0.60199999999999998</v>
      </c>
      <c r="J3709" s="7">
        <v>0.83318348240623752</v>
      </c>
      <c r="K3709" s="7">
        <v>1.0279098770585799</v>
      </c>
      <c r="L3709" s="7">
        <v>0.58565445613058587</v>
      </c>
      <c r="M3709" s="7" t="s">
        <v>703</v>
      </c>
      <c r="N3709" s="7" t="s">
        <v>727</v>
      </c>
      <c r="O3709" s="7" t="s">
        <v>686</v>
      </c>
    </row>
    <row r="3710" spans="2:15" ht="15">
      <c r="B3710" s="6" t="s">
        <v>580</v>
      </c>
      <c r="C3710" s="7" t="s">
        <v>693</v>
      </c>
      <c r="D3710" s="7" t="s">
        <v>661</v>
      </c>
      <c r="E3710" s="7">
        <v>0.60199999999999998</v>
      </c>
      <c r="F3710" s="7">
        <v>0.83318348240623752</v>
      </c>
      <c r="G3710" s="7">
        <v>1.0279098770585799</v>
      </c>
      <c r="H3710" s="7">
        <v>0.58565445613058587</v>
      </c>
      <c r="I3710" s="7">
        <v>0.60199999999999998</v>
      </c>
      <c r="J3710" s="7">
        <v>0.83318348240623752</v>
      </c>
      <c r="K3710" s="7">
        <v>1.0279098770585799</v>
      </c>
      <c r="L3710" s="7">
        <v>0.58565445613058587</v>
      </c>
      <c r="M3710" s="7" t="s">
        <v>703</v>
      </c>
      <c r="N3710" s="7" t="s">
        <v>727</v>
      </c>
      <c r="O3710" s="7" t="s">
        <v>686</v>
      </c>
    </row>
    <row r="3711" spans="2:15" ht="15">
      <c r="B3711" s="6" t="s">
        <v>580</v>
      </c>
      <c r="C3711" s="7" t="s">
        <v>694</v>
      </c>
      <c r="D3711" s="7" t="s">
        <v>661</v>
      </c>
      <c r="E3711" s="7">
        <v>0.60199999999999998</v>
      </c>
      <c r="F3711" s="7">
        <v>0.83318348240623752</v>
      </c>
      <c r="G3711" s="7">
        <v>1.0279098770585799</v>
      </c>
      <c r="H3711" s="7">
        <v>0.58565445613058587</v>
      </c>
      <c r="I3711" s="7">
        <v>0.60199999999999998</v>
      </c>
      <c r="J3711" s="7">
        <v>0.83318348240623752</v>
      </c>
      <c r="K3711" s="7">
        <v>1.0279098770585799</v>
      </c>
      <c r="L3711" s="7">
        <v>0.58565445613058587</v>
      </c>
      <c r="M3711" s="7" t="s">
        <v>703</v>
      </c>
      <c r="N3711" s="7" t="s">
        <v>727</v>
      </c>
      <c r="O3711" s="7" t="s">
        <v>686</v>
      </c>
    </row>
    <row r="3712" spans="2:15" ht="15">
      <c r="B3712" s="6" t="s">
        <v>580</v>
      </c>
      <c r="C3712" s="7" t="s">
        <v>695</v>
      </c>
      <c r="D3712" s="7" t="s">
        <v>661</v>
      </c>
      <c r="E3712" s="7">
        <v>0.60199999999999998</v>
      </c>
      <c r="F3712" s="7">
        <v>0.83318348240623752</v>
      </c>
      <c r="G3712" s="7">
        <v>1.0279098770585799</v>
      </c>
      <c r="H3712" s="7">
        <v>0.58565445613058587</v>
      </c>
      <c r="I3712" s="7">
        <v>0.60199999999999998</v>
      </c>
      <c r="J3712" s="7">
        <v>0.83318348240623752</v>
      </c>
      <c r="K3712" s="7">
        <v>1.0279098770585799</v>
      </c>
      <c r="L3712" s="7">
        <v>0.58565445613058587</v>
      </c>
      <c r="M3712" s="7" t="s">
        <v>703</v>
      </c>
      <c r="N3712" s="7" t="s">
        <v>727</v>
      </c>
      <c r="O3712" s="7" t="s">
        <v>686</v>
      </c>
    </row>
    <row r="3713" spans="2:15" ht="15">
      <c r="B3713" s="6" t="s">
        <v>580</v>
      </c>
      <c r="C3713" s="7" t="s">
        <v>696</v>
      </c>
      <c r="D3713" s="7" t="s">
        <v>661</v>
      </c>
      <c r="E3713" s="7">
        <v>0.60199999999999998</v>
      </c>
      <c r="F3713" s="7">
        <v>0.83318348240623752</v>
      </c>
      <c r="G3713" s="7">
        <v>1.0279098770585799</v>
      </c>
      <c r="H3713" s="7">
        <v>0.58565445613058587</v>
      </c>
      <c r="I3713" s="7">
        <v>0.60199999999999998</v>
      </c>
      <c r="J3713" s="7">
        <v>0.83318348240623752</v>
      </c>
      <c r="K3713" s="7">
        <v>1.0279098770585799</v>
      </c>
      <c r="L3713" s="7">
        <v>0.58565445613058587</v>
      </c>
      <c r="M3713" s="7" t="s">
        <v>703</v>
      </c>
      <c r="N3713" s="7" t="s">
        <v>727</v>
      </c>
      <c r="O3713" s="7" t="s">
        <v>686</v>
      </c>
    </row>
    <row r="3714" spans="2:15" ht="15">
      <c r="B3714" s="6" t="s">
        <v>580</v>
      </c>
      <c r="C3714" s="7" t="s">
        <v>697</v>
      </c>
      <c r="D3714" s="7" t="s">
        <v>661</v>
      </c>
      <c r="E3714" s="7">
        <v>0.60199999999999998</v>
      </c>
      <c r="F3714" s="7">
        <v>0.83318348240623752</v>
      </c>
      <c r="G3714" s="7">
        <v>1.0279098770585799</v>
      </c>
      <c r="H3714" s="7">
        <v>0.58565445613058587</v>
      </c>
      <c r="I3714" s="7">
        <v>0.60199999999999998</v>
      </c>
      <c r="J3714" s="7">
        <v>0.83318348240623752</v>
      </c>
      <c r="K3714" s="7">
        <v>1.0279098770585799</v>
      </c>
      <c r="L3714" s="7">
        <v>0.58565445613058587</v>
      </c>
      <c r="M3714" s="7" t="s">
        <v>703</v>
      </c>
      <c r="N3714" s="7" t="s">
        <v>727</v>
      </c>
      <c r="O3714" s="7" t="s">
        <v>686</v>
      </c>
    </row>
    <row r="3715" spans="2:15" ht="15">
      <c r="B3715" s="6" t="s">
        <v>580</v>
      </c>
      <c r="C3715" s="7" t="s">
        <v>698</v>
      </c>
      <c r="D3715" s="7" t="s">
        <v>661</v>
      </c>
      <c r="E3715" s="7">
        <v>0.60199999999999998</v>
      </c>
      <c r="F3715" s="7">
        <v>0.83318348240623752</v>
      </c>
      <c r="G3715" s="7">
        <v>1.0279098770585799</v>
      </c>
      <c r="H3715" s="7">
        <v>0.58565445613058587</v>
      </c>
      <c r="I3715" s="7">
        <v>0.60199999999999998</v>
      </c>
      <c r="J3715" s="7">
        <v>0.83318348240623752</v>
      </c>
      <c r="K3715" s="7">
        <v>1.0279098770585799</v>
      </c>
      <c r="L3715" s="7">
        <v>0.58565445613058587</v>
      </c>
      <c r="M3715" s="7" t="s">
        <v>703</v>
      </c>
      <c r="N3715" s="7" t="s">
        <v>727</v>
      </c>
      <c r="O3715" s="7" t="s">
        <v>686</v>
      </c>
    </row>
    <row r="3716" spans="2:15" ht="15">
      <c r="B3716" s="6" t="s">
        <v>580</v>
      </c>
      <c r="C3716" s="7" t="s">
        <v>699</v>
      </c>
      <c r="D3716" s="7" t="s">
        <v>661</v>
      </c>
      <c r="E3716" s="7">
        <v>0.60199999999999998</v>
      </c>
      <c r="F3716" s="7">
        <v>0.83318348240623752</v>
      </c>
      <c r="G3716" s="7">
        <v>1.0279098770585799</v>
      </c>
      <c r="H3716" s="7">
        <v>0.58565445613058587</v>
      </c>
      <c r="I3716" s="7">
        <v>0.60199999999999998</v>
      </c>
      <c r="J3716" s="7">
        <v>0.83318348240623752</v>
      </c>
      <c r="K3716" s="7">
        <v>1.0279098770585799</v>
      </c>
      <c r="L3716" s="7">
        <v>0.58565445613058587</v>
      </c>
      <c r="M3716" s="7" t="s">
        <v>703</v>
      </c>
      <c r="N3716" s="7" t="s">
        <v>727</v>
      </c>
      <c r="O3716" s="7" t="s">
        <v>686</v>
      </c>
    </row>
    <row r="3717" spans="2:15" ht="15">
      <c r="B3717" s="6" t="s">
        <v>580</v>
      </c>
      <c r="C3717" s="7" t="s">
        <v>700</v>
      </c>
      <c r="D3717" s="7" t="s">
        <v>661</v>
      </c>
      <c r="E3717" s="7">
        <v>0.60199999999999998</v>
      </c>
      <c r="F3717" s="7">
        <v>0.83318348240623752</v>
      </c>
      <c r="G3717" s="7">
        <v>1.0279098770585799</v>
      </c>
      <c r="H3717" s="7">
        <v>0.58565445613058587</v>
      </c>
      <c r="I3717" s="7">
        <v>0.60199999999999998</v>
      </c>
      <c r="J3717" s="7">
        <v>0.83318348240623752</v>
      </c>
      <c r="K3717" s="7">
        <v>1.0279098770585799</v>
      </c>
      <c r="L3717" s="7">
        <v>0.58565445613058587</v>
      </c>
      <c r="M3717" s="7" t="s">
        <v>703</v>
      </c>
      <c r="N3717" s="7" t="s">
        <v>727</v>
      </c>
      <c r="O3717" s="7" t="s">
        <v>686</v>
      </c>
    </row>
    <row r="3718" spans="2:15" ht="15">
      <c r="B3718" s="6" t="s">
        <v>580</v>
      </c>
      <c r="C3718" s="7" t="s">
        <v>701</v>
      </c>
      <c r="D3718" s="7" t="s">
        <v>661</v>
      </c>
      <c r="E3718" s="7">
        <v>0.60199999999999998</v>
      </c>
      <c r="F3718" s="7">
        <v>0.83318348240623752</v>
      </c>
      <c r="G3718" s="7">
        <v>1.0279098770585799</v>
      </c>
      <c r="H3718" s="7">
        <v>0.58565445613058587</v>
      </c>
      <c r="I3718" s="7">
        <v>0.60199999999999998</v>
      </c>
      <c r="J3718" s="7">
        <v>0.83318348240623752</v>
      </c>
      <c r="K3718" s="7">
        <v>1.0279098770585799</v>
      </c>
      <c r="L3718" s="7">
        <v>0.58565445613058587</v>
      </c>
      <c r="M3718" s="7" t="s">
        <v>703</v>
      </c>
      <c r="N3718" s="7" t="s">
        <v>727</v>
      </c>
      <c r="O3718" s="7" t="s">
        <v>686</v>
      </c>
    </row>
    <row r="3719" spans="2:15" ht="15">
      <c r="B3719" s="6" t="s">
        <v>601</v>
      </c>
      <c r="C3719" s="7" t="s">
        <v>683</v>
      </c>
      <c r="D3719" s="7">
        <v>10.95026769</v>
      </c>
      <c r="E3719" s="7">
        <v>9.8552409230000002</v>
      </c>
      <c r="F3719" s="7">
        <v>4.7731110224133744</v>
      </c>
      <c r="G3719" s="7">
        <v>10.95026769</v>
      </c>
      <c r="H3719" s="7">
        <v>0.90000000018264392</v>
      </c>
      <c r="I3719" s="7">
        <v>9.8552409230000002</v>
      </c>
      <c r="J3719" s="7">
        <v>4.7731110224133744</v>
      </c>
      <c r="K3719" s="7">
        <v>10.95026769</v>
      </c>
      <c r="L3719" s="7">
        <v>0.90000000018264392</v>
      </c>
      <c r="M3719" s="7" t="s">
        <v>703</v>
      </c>
      <c r="N3719" s="7" t="s">
        <v>727</v>
      </c>
      <c r="O3719" s="7" t="s">
        <v>686</v>
      </c>
    </row>
    <row r="3720" spans="2:15" ht="15">
      <c r="B3720" s="6" t="s">
        <v>601</v>
      </c>
      <c r="C3720" s="7" t="s">
        <v>687</v>
      </c>
      <c r="D3720" s="7">
        <v>11.322364168</v>
      </c>
      <c r="E3720" s="7">
        <v>10.756245958999999</v>
      </c>
      <c r="F3720" s="7">
        <v>3.5354070801403501</v>
      </c>
      <c r="G3720" s="7">
        <v>11.322364168</v>
      </c>
      <c r="H3720" s="7">
        <v>0.94999999994700746</v>
      </c>
      <c r="I3720" s="7">
        <v>10.756245958999999</v>
      </c>
      <c r="J3720" s="7">
        <v>3.5354070801403501</v>
      </c>
      <c r="K3720" s="7">
        <v>11.322364168</v>
      </c>
      <c r="L3720" s="7">
        <v>0.94999999994700746</v>
      </c>
      <c r="M3720" s="7" t="s">
        <v>703</v>
      </c>
      <c r="N3720" s="7" t="s">
        <v>727</v>
      </c>
      <c r="O3720" s="7" t="s">
        <v>686</v>
      </c>
    </row>
    <row r="3721" spans="2:15" ht="15">
      <c r="B3721" s="6" t="s">
        <v>601</v>
      </c>
      <c r="C3721" s="7" t="s">
        <v>688</v>
      </c>
      <c r="D3721" s="7">
        <v>10.771935741</v>
      </c>
      <c r="E3721" s="7">
        <v>10.233338954000001</v>
      </c>
      <c r="F3721" s="7">
        <v>3.3635358569189364</v>
      </c>
      <c r="G3721" s="7">
        <v>10.771935741</v>
      </c>
      <c r="H3721" s="7">
        <v>0.95000000000464169</v>
      </c>
      <c r="I3721" s="7">
        <v>10.233338954000001</v>
      </c>
      <c r="J3721" s="7">
        <v>3.3635358569189364</v>
      </c>
      <c r="K3721" s="7">
        <v>10.771935741</v>
      </c>
      <c r="L3721" s="7">
        <v>0.95000000000464169</v>
      </c>
      <c r="M3721" s="7" t="s">
        <v>703</v>
      </c>
      <c r="N3721" s="7" t="s">
        <v>727</v>
      </c>
      <c r="O3721" s="7" t="s">
        <v>686</v>
      </c>
    </row>
    <row r="3722" spans="2:15" ht="15">
      <c r="B3722" s="6" t="s">
        <v>601</v>
      </c>
      <c r="C3722" s="7" t="s">
        <v>689</v>
      </c>
      <c r="D3722" s="7">
        <v>7.27</v>
      </c>
      <c r="E3722" s="7">
        <v>6.9059999999999997</v>
      </c>
      <c r="F3722" s="7">
        <v>2.2715774254909293</v>
      </c>
      <c r="G3722" s="7">
        <v>7.27</v>
      </c>
      <c r="H3722" s="7">
        <v>0.94993122420907838</v>
      </c>
      <c r="I3722" s="7">
        <v>6.9059999999999997</v>
      </c>
      <c r="J3722" s="7">
        <v>2.2715774254909293</v>
      </c>
      <c r="K3722" s="7">
        <v>7.27</v>
      </c>
      <c r="L3722" s="7">
        <v>0.94993122420907838</v>
      </c>
      <c r="M3722" s="7" t="s">
        <v>703</v>
      </c>
      <c r="N3722" s="7" t="s">
        <v>727</v>
      </c>
      <c r="O3722" s="7" t="s">
        <v>686</v>
      </c>
    </row>
    <row r="3723" spans="2:15" ht="15">
      <c r="B3723" s="6" t="s">
        <v>601</v>
      </c>
      <c r="C3723" s="7" t="s">
        <v>690</v>
      </c>
      <c r="D3723" s="7">
        <v>7.4130000000000003</v>
      </c>
      <c r="E3723" s="7">
        <v>7.0419999999999998</v>
      </c>
      <c r="F3723" s="7">
        <v>2.3157730890568722</v>
      </c>
      <c r="G3723" s="7">
        <v>7.4130000000000003</v>
      </c>
      <c r="H3723" s="7">
        <v>0.94995278564683661</v>
      </c>
      <c r="I3723" s="7">
        <v>7.0419999999999998</v>
      </c>
      <c r="J3723" s="7">
        <v>2.3157730890568722</v>
      </c>
      <c r="K3723" s="7">
        <v>7.4130000000000003</v>
      </c>
      <c r="L3723" s="7">
        <v>0.94995278564683661</v>
      </c>
      <c r="M3723" s="7" t="s">
        <v>703</v>
      </c>
      <c r="N3723" s="7" t="s">
        <v>727</v>
      </c>
      <c r="O3723" s="7" t="s">
        <v>686</v>
      </c>
    </row>
    <row r="3724" spans="2:15" ht="15">
      <c r="B3724" s="6" t="s">
        <v>601</v>
      </c>
      <c r="C3724" s="7" t="s">
        <v>691</v>
      </c>
      <c r="D3724" s="7">
        <v>4.5679999999999996</v>
      </c>
      <c r="E3724" s="7">
        <v>4.34</v>
      </c>
      <c r="F3724" s="7">
        <v>1.4251399931234821</v>
      </c>
      <c r="G3724" s="7">
        <v>4.5679999999999996</v>
      </c>
      <c r="H3724" s="7">
        <v>0.95008756567425579</v>
      </c>
      <c r="I3724" s="7">
        <v>4.34</v>
      </c>
      <c r="J3724" s="7">
        <v>1.4251399931234821</v>
      </c>
      <c r="K3724" s="7">
        <v>4.5679999999999996</v>
      </c>
      <c r="L3724" s="7">
        <v>0.95008756567425579</v>
      </c>
      <c r="M3724" s="7" t="s">
        <v>703</v>
      </c>
      <c r="N3724" s="7" t="s">
        <v>727</v>
      </c>
      <c r="O3724" s="7" t="s">
        <v>686</v>
      </c>
    </row>
    <row r="3725" spans="2:15" ht="15">
      <c r="B3725" s="6" t="s">
        <v>601</v>
      </c>
      <c r="C3725" s="7" t="s">
        <v>692</v>
      </c>
      <c r="D3725" s="7" t="s">
        <v>661</v>
      </c>
      <c r="E3725" s="7">
        <v>4.34</v>
      </c>
      <c r="F3725" s="7">
        <v>1.4261782734120345</v>
      </c>
      <c r="G3725" s="7">
        <v>4.5683240326790013</v>
      </c>
      <c r="H3725" s="7">
        <v>0.9500201756605462</v>
      </c>
      <c r="I3725" s="7">
        <v>4.34</v>
      </c>
      <c r="J3725" s="7">
        <v>1.4261782734120345</v>
      </c>
      <c r="K3725" s="7">
        <v>4.5683240326790013</v>
      </c>
      <c r="L3725" s="7">
        <v>0.9500201756605462</v>
      </c>
      <c r="M3725" s="7" t="s">
        <v>703</v>
      </c>
      <c r="N3725" s="7" t="s">
        <v>727</v>
      </c>
      <c r="O3725" s="7" t="s">
        <v>686</v>
      </c>
    </row>
    <row r="3726" spans="2:15" ht="15">
      <c r="B3726" s="6" t="s">
        <v>601</v>
      </c>
      <c r="C3726" s="7" t="s">
        <v>693</v>
      </c>
      <c r="D3726" s="7" t="s">
        <v>661</v>
      </c>
      <c r="E3726" s="7">
        <v>4.34</v>
      </c>
      <c r="F3726" s="7">
        <v>1.4261782734120345</v>
      </c>
      <c r="G3726" s="7">
        <v>4.5683240326790013</v>
      </c>
      <c r="H3726" s="7">
        <v>0.9500201756605462</v>
      </c>
      <c r="I3726" s="7">
        <v>4.34</v>
      </c>
      <c r="J3726" s="7">
        <v>1.4261782734120345</v>
      </c>
      <c r="K3726" s="7">
        <v>4.5683240326790013</v>
      </c>
      <c r="L3726" s="7">
        <v>0.9500201756605462</v>
      </c>
      <c r="M3726" s="7" t="s">
        <v>703</v>
      </c>
      <c r="N3726" s="7" t="s">
        <v>727</v>
      </c>
      <c r="O3726" s="7" t="s">
        <v>686</v>
      </c>
    </row>
    <row r="3727" spans="2:15" ht="15">
      <c r="B3727" s="6" t="s">
        <v>601</v>
      </c>
      <c r="C3727" s="7" t="s">
        <v>694</v>
      </c>
      <c r="D3727" s="7" t="s">
        <v>661</v>
      </c>
      <c r="E3727" s="7">
        <v>4.34</v>
      </c>
      <c r="F3727" s="7">
        <v>1.4261782734120345</v>
      </c>
      <c r="G3727" s="7">
        <v>4.5683240326790013</v>
      </c>
      <c r="H3727" s="7">
        <v>0.9500201756605462</v>
      </c>
      <c r="I3727" s="7">
        <v>4.34</v>
      </c>
      <c r="J3727" s="7">
        <v>1.4261782734120345</v>
      </c>
      <c r="K3727" s="7">
        <v>4.5683240326790013</v>
      </c>
      <c r="L3727" s="7">
        <v>0.9500201756605462</v>
      </c>
      <c r="M3727" s="7" t="s">
        <v>703</v>
      </c>
      <c r="N3727" s="7" t="s">
        <v>727</v>
      </c>
      <c r="O3727" s="7" t="s">
        <v>686</v>
      </c>
    </row>
    <row r="3728" spans="2:15" ht="15">
      <c r="B3728" s="6" t="s">
        <v>601</v>
      </c>
      <c r="C3728" s="7" t="s">
        <v>695</v>
      </c>
      <c r="D3728" s="7" t="s">
        <v>661</v>
      </c>
      <c r="E3728" s="7">
        <v>4.34</v>
      </c>
      <c r="F3728" s="7">
        <v>1.4261782734120345</v>
      </c>
      <c r="G3728" s="7">
        <v>4.5683240326790013</v>
      </c>
      <c r="H3728" s="7">
        <v>0.9500201756605462</v>
      </c>
      <c r="I3728" s="7">
        <v>4.34</v>
      </c>
      <c r="J3728" s="7">
        <v>1.4261782734120345</v>
      </c>
      <c r="K3728" s="7">
        <v>4.5683240326790013</v>
      </c>
      <c r="L3728" s="7">
        <v>0.9500201756605462</v>
      </c>
      <c r="M3728" s="7" t="s">
        <v>703</v>
      </c>
      <c r="N3728" s="7" t="s">
        <v>727</v>
      </c>
      <c r="O3728" s="7" t="s">
        <v>686</v>
      </c>
    </row>
    <row r="3729" spans="2:15" ht="15">
      <c r="B3729" s="6" t="s">
        <v>601</v>
      </c>
      <c r="C3729" s="7" t="s">
        <v>696</v>
      </c>
      <c r="D3729" s="7" t="s">
        <v>661</v>
      </c>
      <c r="E3729" s="7">
        <v>4.34</v>
      </c>
      <c r="F3729" s="7">
        <v>1.4261782734120345</v>
      </c>
      <c r="G3729" s="7">
        <v>4.5683240326790013</v>
      </c>
      <c r="H3729" s="7">
        <v>0.9500201756605462</v>
      </c>
      <c r="I3729" s="7">
        <v>4.34</v>
      </c>
      <c r="J3729" s="7">
        <v>1.4261782734120345</v>
      </c>
      <c r="K3729" s="7">
        <v>4.5683240326790013</v>
      </c>
      <c r="L3729" s="7">
        <v>0.9500201756605462</v>
      </c>
      <c r="M3729" s="7" t="s">
        <v>703</v>
      </c>
      <c r="N3729" s="7" t="s">
        <v>727</v>
      </c>
      <c r="O3729" s="7" t="s">
        <v>686</v>
      </c>
    </row>
    <row r="3730" spans="2:15" ht="15">
      <c r="B3730" s="6" t="s">
        <v>601</v>
      </c>
      <c r="C3730" s="7" t="s">
        <v>697</v>
      </c>
      <c r="D3730" s="7" t="s">
        <v>661</v>
      </c>
      <c r="E3730" s="7">
        <v>4.34</v>
      </c>
      <c r="F3730" s="7">
        <v>1.4261782734120345</v>
      </c>
      <c r="G3730" s="7">
        <v>4.5683240326790013</v>
      </c>
      <c r="H3730" s="7">
        <v>0.9500201756605462</v>
      </c>
      <c r="I3730" s="7">
        <v>4.34</v>
      </c>
      <c r="J3730" s="7">
        <v>1.4261782734120345</v>
      </c>
      <c r="K3730" s="7">
        <v>4.5683240326790013</v>
      </c>
      <c r="L3730" s="7">
        <v>0.9500201756605462</v>
      </c>
      <c r="M3730" s="7" t="s">
        <v>703</v>
      </c>
      <c r="N3730" s="7" t="s">
        <v>727</v>
      </c>
      <c r="O3730" s="7" t="s">
        <v>686</v>
      </c>
    </row>
    <row r="3731" spans="2:15" ht="15">
      <c r="B3731" s="6" t="s">
        <v>601</v>
      </c>
      <c r="C3731" s="7" t="s">
        <v>698</v>
      </c>
      <c r="D3731" s="7" t="s">
        <v>661</v>
      </c>
      <c r="E3731" s="7">
        <v>4.34</v>
      </c>
      <c r="F3731" s="7">
        <v>1.4261782734120345</v>
      </c>
      <c r="G3731" s="7">
        <v>4.5683240326790013</v>
      </c>
      <c r="H3731" s="7">
        <v>0.9500201756605462</v>
      </c>
      <c r="I3731" s="7">
        <v>4.34</v>
      </c>
      <c r="J3731" s="7">
        <v>1.4261782734120345</v>
      </c>
      <c r="K3731" s="7">
        <v>4.5683240326790013</v>
      </c>
      <c r="L3731" s="7">
        <v>0.9500201756605462</v>
      </c>
      <c r="M3731" s="7" t="s">
        <v>703</v>
      </c>
      <c r="N3731" s="7" t="s">
        <v>727</v>
      </c>
      <c r="O3731" s="7" t="s">
        <v>686</v>
      </c>
    </row>
    <row r="3732" spans="2:15" ht="15">
      <c r="B3732" s="6" t="s">
        <v>601</v>
      </c>
      <c r="C3732" s="7" t="s">
        <v>699</v>
      </c>
      <c r="D3732" s="7" t="s">
        <v>661</v>
      </c>
      <c r="E3732" s="7">
        <v>4.34</v>
      </c>
      <c r="F3732" s="7">
        <v>1.4261782734120345</v>
      </c>
      <c r="G3732" s="7">
        <v>4.5683240326790013</v>
      </c>
      <c r="H3732" s="7">
        <v>0.9500201756605462</v>
      </c>
      <c r="I3732" s="7">
        <v>4.34</v>
      </c>
      <c r="J3732" s="7">
        <v>1.4261782734120345</v>
      </c>
      <c r="K3732" s="7">
        <v>4.5683240326790013</v>
      </c>
      <c r="L3732" s="7">
        <v>0.9500201756605462</v>
      </c>
      <c r="M3732" s="7" t="s">
        <v>703</v>
      </c>
      <c r="N3732" s="7" t="s">
        <v>727</v>
      </c>
      <c r="O3732" s="7" t="s">
        <v>686</v>
      </c>
    </row>
    <row r="3733" spans="2:15" ht="15">
      <c r="B3733" s="6" t="s">
        <v>601</v>
      </c>
      <c r="C3733" s="7" t="s">
        <v>700</v>
      </c>
      <c r="D3733" s="7" t="s">
        <v>661</v>
      </c>
      <c r="E3733" s="7">
        <v>4.34</v>
      </c>
      <c r="F3733" s="7">
        <v>1.4261782734120345</v>
      </c>
      <c r="G3733" s="7">
        <v>4.5683240326790013</v>
      </c>
      <c r="H3733" s="7">
        <v>0.9500201756605462</v>
      </c>
      <c r="I3733" s="7">
        <v>4.34</v>
      </c>
      <c r="J3733" s="7">
        <v>1.4261782734120345</v>
      </c>
      <c r="K3733" s="7">
        <v>4.5683240326790013</v>
      </c>
      <c r="L3733" s="7">
        <v>0.9500201756605462</v>
      </c>
      <c r="M3733" s="7" t="s">
        <v>703</v>
      </c>
      <c r="N3733" s="7" t="s">
        <v>727</v>
      </c>
      <c r="O3733" s="7" t="s">
        <v>686</v>
      </c>
    </row>
    <row r="3734" spans="2:15" ht="15">
      <c r="B3734" s="6" t="s">
        <v>601</v>
      </c>
      <c r="C3734" s="7" t="s">
        <v>701</v>
      </c>
      <c r="D3734" s="7" t="s">
        <v>661</v>
      </c>
      <c r="E3734" s="7">
        <v>4.34</v>
      </c>
      <c r="F3734" s="7">
        <v>1.4261782734120345</v>
      </c>
      <c r="G3734" s="7">
        <v>4.5683240326790013</v>
      </c>
      <c r="H3734" s="7">
        <v>0.9500201756605462</v>
      </c>
      <c r="I3734" s="7">
        <v>4.34</v>
      </c>
      <c r="J3734" s="7">
        <v>1.4261782734120345</v>
      </c>
      <c r="K3734" s="7">
        <v>4.5683240326790013</v>
      </c>
      <c r="L3734" s="7">
        <v>0.9500201756605462</v>
      </c>
      <c r="M3734" s="7" t="s">
        <v>703</v>
      </c>
      <c r="N3734" s="7" t="s">
        <v>727</v>
      </c>
      <c r="O3734" s="7" t="s">
        <v>686</v>
      </c>
    </row>
    <row r="3735" spans="2:15" ht="15">
      <c r="B3735" s="6" t="s">
        <v>602</v>
      </c>
      <c r="C3735" s="7" t="s">
        <v>683</v>
      </c>
      <c r="D3735" s="7">
        <v>6.0238475420000004</v>
      </c>
      <c r="E3735" s="7">
        <v>5.4214627880000004</v>
      </c>
      <c r="F3735" s="7">
        <v>2.62573426827444</v>
      </c>
      <c r="G3735" s="7">
        <v>6.0238475420000004</v>
      </c>
      <c r="H3735" s="7">
        <v>0.90000000003320135</v>
      </c>
      <c r="I3735" s="7">
        <v>5.4214627880000004</v>
      </c>
      <c r="J3735" s="7">
        <v>2.62573426827444</v>
      </c>
      <c r="K3735" s="7">
        <v>6.0238475420000004</v>
      </c>
      <c r="L3735" s="7">
        <v>0.90000000003320135</v>
      </c>
      <c r="M3735" s="7" t="s">
        <v>703</v>
      </c>
      <c r="N3735" s="7" t="s">
        <v>727</v>
      </c>
      <c r="O3735" s="7" t="s">
        <v>686</v>
      </c>
    </row>
    <row r="3736" spans="2:15" ht="15">
      <c r="B3736" s="6" t="s">
        <v>602</v>
      </c>
      <c r="C3736" s="7" t="s">
        <v>687</v>
      </c>
      <c r="D3736" s="7">
        <v>3.0819419250000002</v>
      </c>
      <c r="E3736" s="7">
        <v>2.9278448287000001</v>
      </c>
      <c r="F3736" s="7">
        <v>0.96233605779237741</v>
      </c>
      <c r="G3736" s="7">
        <v>3.0819419250000002</v>
      </c>
      <c r="H3736" s="7">
        <v>0.94999999998377638</v>
      </c>
      <c r="I3736" s="7">
        <v>2.9278448287000001</v>
      </c>
      <c r="J3736" s="7">
        <v>0.96233605779237741</v>
      </c>
      <c r="K3736" s="7">
        <v>3.0819419250000002</v>
      </c>
      <c r="L3736" s="7">
        <v>0.94999999998377638</v>
      </c>
      <c r="M3736" s="7" t="s">
        <v>703</v>
      </c>
      <c r="N3736" s="7" t="s">
        <v>727</v>
      </c>
      <c r="O3736" s="7" t="s">
        <v>686</v>
      </c>
    </row>
    <row r="3737" spans="2:15" ht="15">
      <c r="B3737" s="6" t="s">
        <v>602</v>
      </c>
      <c r="C3737" s="7" t="s">
        <v>688</v>
      </c>
      <c r="D3737" s="7">
        <v>3.7689771983</v>
      </c>
      <c r="E3737" s="7">
        <v>3.5805283384000002</v>
      </c>
      <c r="F3737" s="7">
        <v>1.1768627529239974</v>
      </c>
      <c r="G3737" s="7">
        <v>3.7689771983</v>
      </c>
      <c r="H3737" s="7">
        <v>0.95000000000397988</v>
      </c>
      <c r="I3737" s="7">
        <v>3.5805283384000002</v>
      </c>
      <c r="J3737" s="7">
        <v>1.1768627529239974</v>
      </c>
      <c r="K3737" s="7">
        <v>3.7689771983</v>
      </c>
      <c r="L3737" s="7">
        <v>0.95000000000397988</v>
      </c>
      <c r="M3737" s="7" t="s">
        <v>703</v>
      </c>
      <c r="N3737" s="7" t="s">
        <v>727</v>
      </c>
      <c r="O3737" s="7" t="s">
        <v>686</v>
      </c>
    </row>
    <row r="3738" spans="2:15" ht="15">
      <c r="B3738" s="6" t="s">
        <v>602</v>
      </c>
      <c r="C3738" s="7" t="s">
        <v>689</v>
      </c>
      <c r="D3738" s="7">
        <v>4.7249999999999996</v>
      </c>
      <c r="E3738" s="7">
        <v>4.4889999999999999</v>
      </c>
      <c r="F3738" s="7">
        <v>1.4746199510382312</v>
      </c>
      <c r="G3738" s="7">
        <v>4.7249999999999996</v>
      </c>
      <c r="H3738" s="7">
        <v>0.95005291005291015</v>
      </c>
      <c r="I3738" s="7">
        <v>4.4889999999999999</v>
      </c>
      <c r="J3738" s="7">
        <v>1.4746199510382312</v>
      </c>
      <c r="K3738" s="7">
        <v>4.7249999999999996</v>
      </c>
      <c r="L3738" s="7">
        <v>0.95005291005291015</v>
      </c>
      <c r="M3738" s="7" t="s">
        <v>703</v>
      </c>
      <c r="N3738" s="7" t="s">
        <v>727</v>
      </c>
      <c r="O3738" s="7" t="s">
        <v>686</v>
      </c>
    </row>
    <row r="3739" spans="2:15" ht="15">
      <c r="B3739" s="6" t="s">
        <v>602</v>
      </c>
      <c r="C3739" s="7" t="s">
        <v>690</v>
      </c>
      <c r="D3739" s="7">
        <v>4.5810000000000004</v>
      </c>
      <c r="E3739" s="7">
        <v>4.3520000000000003</v>
      </c>
      <c r="F3739" s="7">
        <v>1.4302646608233045</v>
      </c>
      <c r="G3739" s="7">
        <v>4.5810000000000004</v>
      </c>
      <c r="H3739" s="7">
        <v>0.95001091464745691</v>
      </c>
      <c r="I3739" s="7">
        <v>4.3520000000000003</v>
      </c>
      <c r="J3739" s="7">
        <v>1.4302646608233045</v>
      </c>
      <c r="K3739" s="7">
        <v>4.5810000000000004</v>
      </c>
      <c r="L3739" s="7">
        <v>0.95001091464745691</v>
      </c>
      <c r="M3739" s="7" t="s">
        <v>703</v>
      </c>
      <c r="N3739" s="7" t="s">
        <v>727</v>
      </c>
      <c r="O3739" s="7" t="s">
        <v>686</v>
      </c>
    </row>
    <row r="3740" spans="2:15" ht="15">
      <c r="B3740" s="6" t="s">
        <v>602</v>
      </c>
      <c r="C3740" s="7" t="s">
        <v>691</v>
      </c>
      <c r="D3740" s="7">
        <v>6.8250000000000002</v>
      </c>
      <c r="E3740" s="7">
        <v>6.484</v>
      </c>
      <c r="F3740" s="7">
        <v>2.130344807771738</v>
      </c>
      <c r="G3740" s="7">
        <v>6.8250000000000002</v>
      </c>
      <c r="H3740" s="7">
        <v>0.95003663003662997</v>
      </c>
      <c r="I3740" s="7">
        <v>6.484</v>
      </c>
      <c r="J3740" s="7">
        <v>2.130344807771738</v>
      </c>
      <c r="K3740" s="7">
        <v>6.8250000000000002</v>
      </c>
      <c r="L3740" s="7">
        <v>0.95003663003662997</v>
      </c>
      <c r="M3740" s="7" t="s">
        <v>703</v>
      </c>
      <c r="N3740" s="7" t="s">
        <v>727</v>
      </c>
      <c r="O3740" s="7" t="s">
        <v>686</v>
      </c>
    </row>
    <row r="3741" spans="2:15" ht="15">
      <c r="B3741" s="6" t="s">
        <v>602</v>
      </c>
      <c r="C3741" s="7" t="s">
        <v>692</v>
      </c>
      <c r="D3741" s="7" t="s">
        <v>661</v>
      </c>
      <c r="E3741" s="7">
        <v>6.484</v>
      </c>
      <c r="F3741" s="7">
        <v>2.130640715849041</v>
      </c>
      <c r="G3741" s="7">
        <v>6.825092370073369</v>
      </c>
      <c r="H3741" s="7">
        <v>0.95002377234204349</v>
      </c>
      <c r="I3741" s="7">
        <v>6.484</v>
      </c>
      <c r="J3741" s="7">
        <v>2.130640715849041</v>
      </c>
      <c r="K3741" s="7">
        <v>6.825092370073369</v>
      </c>
      <c r="L3741" s="7">
        <v>0.95002377234204349</v>
      </c>
      <c r="M3741" s="7" t="s">
        <v>703</v>
      </c>
      <c r="N3741" s="7" t="s">
        <v>727</v>
      </c>
      <c r="O3741" s="7" t="s">
        <v>686</v>
      </c>
    </row>
    <row r="3742" spans="2:15" ht="15">
      <c r="B3742" s="6" t="s">
        <v>602</v>
      </c>
      <c r="C3742" s="7" t="s">
        <v>693</v>
      </c>
      <c r="D3742" s="7" t="s">
        <v>661</v>
      </c>
      <c r="E3742" s="7">
        <v>6.484</v>
      </c>
      <c r="F3742" s="7">
        <v>2.130640715849041</v>
      </c>
      <c r="G3742" s="7">
        <v>6.825092370073369</v>
      </c>
      <c r="H3742" s="7">
        <v>0.95002377234204349</v>
      </c>
      <c r="I3742" s="7">
        <v>6.484</v>
      </c>
      <c r="J3742" s="7">
        <v>2.130640715849041</v>
      </c>
      <c r="K3742" s="7">
        <v>6.825092370073369</v>
      </c>
      <c r="L3742" s="7">
        <v>0.95002377234204349</v>
      </c>
      <c r="M3742" s="7" t="s">
        <v>703</v>
      </c>
      <c r="N3742" s="7" t="s">
        <v>727</v>
      </c>
      <c r="O3742" s="7" t="s">
        <v>686</v>
      </c>
    </row>
    <row r="3743" spans="2:15" ht="15">
      <c r="B3743" s="6" t="s">
        <v>602</v>
      </c>
      <c r="C3743" s="7" t="s">
        <v>694</v>
      </c>
      <c r="D3743" s="7" t="s">
        <v>661</v>
      </c>
      <c r="E3743" s="7">
        <v>6.484</v>
      </c>
      <c r="F3743" s="7">
        <v>2.130640715849041</v>
      </c>
      <c r="G3743" s="7">
        <v>6.825092370073369</v>
      </c>
      <c r="H3743" s="7">
        <v>0.95002377234204349</v>
      </c>
      <c r="I3743" s="7">
        <v>6.484</v>
      </c>
      <c r="J3743" s="7">
        <v>2.130640715849041</v>
      </c>
      <c r="K3743" s="7">
        <v>6.825092370073369</v>
      </c>
      <c r="L3743" s="7">
        <v>0.95002377234204349</v>
      </c>
      <c r="M3743" s="7" t="s">
        <v>703</v>
      </c>
      <c r="N3743" s="7" t="s">
        <v>727</v>
      </c>
      <c r="O3743" s="7" t="s">
        <v>686</v>
      </c>
    </row>
    <row r="3744" spans="2:15" ht="15">
      <c r="B3744" s="6" t="s">
        <v>602</v>
      </c>
      <c r="C3744" s="7" t="s">
        <v>695</v>
      </c>
      <c r="D3744" s="7" t="s">
        <v>661</v>
      </c>
      <c r="E3744" s="7">
        <v>6.484</v>
      </c>
      <c r="F3744" s="7">
        <v>2.130640715849041</v>
      </c>
      <c r="G3744" s="7">
        <v>6.825092370073369</v>
      </c>
      <c r="H3744" s="7">
        <v>0.95002377234204349</v>
      </c>
      <c r="I3744" s="7">
        <v>6.484</v>
      </c>
      <c r="J3744" s="7">
        <v>2.130640715849041</v>
      </c>
      <c r="K3744" s="7">
        <v>6.825092370073369</v>
      </c>
      <c r="L3744" s="7">
        <v>0.95002377234204349</v>
      </c>
      <c r="M3744" s="7" t="s">
        <v>703</v>
      </c>
      <c r="N3744" s="7" t="s">
        <v>727</v>
      </c>
      <c r="O3744" s="7" t="s">
        <v>686</v>
      </c>
    </row>
    <row r="3745" spans="2:15" ht="15">
      <c r="B3745" s="6" t="s">
        <v>602</v>
      </c>
      <c r="C3745" s="7" t="s">
        <v>696</v>
      </c>
      <c r="D3745" s="7" t="s">
        <v>661</v>
      </c>
      <c r="E3745" s="7">
        <v>6.484</v>
      </c>
      <c r="F3745" s="7">
        <v>2.130640715849041</v>
      </c>
      <c r="G3745" s="7">
        <v>6.825092370073369</v>
      </c>
      <c r="H3745" s="7">
        <v>0.95002377234204349</v>
      </c>
      <c r="I3745" s="7">
        <v>6.484</v>
      </c>
      <c r="J3745" s="7">
        <v>2.130640715849041</v>
      </c>
      <c r="K3745" s="7">
        <v>6.825092370073369</v>
      </c>
      <c r="L3745" s="7">
        <v>0.95002377234204349</v>
      </c>
      <c r="M3745" s="7" t="s">
        <v>703</v>
      </c>
      <c r="N3745" s="7" t="s">
        <v>727</v>
      </c>
      <c r="O3745" s="7" t="s">
        <v>686</v>
      </c>
    </row>
    <row r="3746" spans="2:15" ht="15">
      <c r="B3746" s="6" t="s">
        <v>602</v>
      </c>
      <c r="C3746" s="7" t="s">
        <v>697</v>
      </c>
      <c r="D3746" s="7" t="s">
        <v>661</v>
      </c>
      <c r="E3746" s="7">
        <v>6.484</v>
      </c>
      <c r="F3746" s="7">
        <v>2.130640715849041</v>
      </c>
      <c r="G3746" s="7">
        <v>6.825092370073369</v>
      </c>
      <c r="H3746" s="7">
        <v>0.95002377234204349</v>
      </c>
      <c r="I3746" s="7">
        <v>6.484</v>
      </c>
      <c r="J3746" s="7">
        <v>2.130640715849041</v>
      </c>
      <c r="K3746" s="7">
        <v>6.825092370073369</v>
      </c>
      <c r="L3746" s="7">
        <v>0.95002377234204349</v>
      </c>
      <c r="M3746" s="7" t="s">
        <v>703</v>
      </c>
      <c r="N3746" s="7" t="s">
        <v>727</v>
      </c>
      <c r="O3746" s="7" t="s">
        <v>686</v>
      </c>
    </row>
    <row r="3747" spans="2:15" ht="15">
      <c r="B3747" s="6" t="s">
        <v>602</v>
      </c>
      <c r="C3747" s="7" t="s">
        <v>698</v>
      </c>
      <c r="D3747" s="7" t="s">
        <v>661</v>
      </c>
      <c r="E3747" s="7">
        <v>6.484</v>
      </c>
      <c r="F3747" s="7">
        <v>2.130640715849041</v>
      </c>
      <c r="G3747" s="7">
        <v>6.825092370073369</v>
      </c>
      <c r="H3747" s="7">
        <v>0.95002377234204349</v>
      </c>
      <c r="I3747" s="7">
        <v>6.484</v>
      </c>
      <c r="J3747" s="7">
        <v>2.130640715849041</v>
      </c>
      <c r="K3747" s="7">
        <v>6.825092370073369</v>
      </c>
      <c r="L3747" s="7">
        <v>0.95002377234204349</v>
      </c>
      <c r="M3747" s="7" t="s">
        <v>703</v>
      </c>
      <c r="N3747" s="7" t="s">
        <v>727</v>
      </c>
      <c r="O3747" s="7" t="s">
        <v>686</v>
      </c>
    </row>
    <row r="3748" spans="2:15" ht="15">
      <c r="B3748" s="6" t="s">
        <v>602</v>
      </c>
      <c r="C3748" s="7" t="s">
        <v>699</v>
      </c>
      <c r="D3748" s="7" t="s">
        <v>661</v>
      </c>
      <c r="E3748" s="7">
        <v>6.484</v>
      </c>
      <c r="F3748" s="7">
        <v>2.130640715849041</v>
      </c>
      <c r="G3748" s="7">
        <v>6.825092370073369</v>
      </c>
      <c r="H3748" s="7">
        <v>0.95002377234204349</v>
      </c>
      <c r="I3748" s="7">
        <v>6.484</v>
      </c>
      <c r="J3748" s="7">
        <v>2.130640715849041</v>
      </c>
      <c r="K3748" s="7">
        <v>6.825092370073369</v>
      </c>
      <c r="L3748" s="7">
        <v>0.95002377234204349</v>
      </c>
      <c r="M3748" s="7" t="s">
        <v>703</v>
      </c>
      <c r="N3748" s="7" t="s">
        <v>727</v>
      </c>
      <c r="O3748" s="7" t="s">
        <v>686</v>
      </c>
    </row>
    <row r="3749" spans="2:15" ht="15">
      <c r="B3749" s="6" t="s">
        <v>602</v>
      </c>
      <c r="C3749" s="7" t="s">
        <v>700</v>
      </c>
      <c r="D3749" s="7" t="s">
        <v>661</v>
      </c>
      <c r="E3749" s="7">
        <v>6.484</v>
      </c>
      <c r="F3749" s="7">
        <v>2.130640715849041</v>
      </c>
      <c r="G3749" s="7">
        <v>6.825092370073369</v>
      </c>
      <c r="H3749" s="7">
        <v>0.95002377234204349</v>
      </c>
      <c r="I3749" s="7">
        <v>6.484</v>
      </c>
      <c r="J3749" s="7">
        <v>2.130640715849041</v>
      </c>
      <c r="K3749" s="7">
        <v>6.825092370073369</v>
      </c>
      <c r="L3749" s="7">
        <v>0.95002377234204349</v>
      </c>
      <c r="M3749" s="7" t="s">
        <v>703</v>
      </c>
      <c r="N3749" s="7" t="s">
        <v>727</v>
      </c>
      <c r="O3749" s="7" t="s">
        <v>686</v>
      </c>
    </row>
    <row r="3750" spans="2:15" ht="15">
      <c r="B3750" s="6" t="s">
        <v>602</v>
      </c>
      <c r="C3750" s="7" t="s">
        <v>701</v>
      </c>
      <c r="D3750" s="7" t="s">
        <v>661</v>
      </c>
      <c r="E3750" s="7">
        <v>6.484</v>
      </c>
      <c r="F3750" s="7">
        <v>2.130640715849041</v>
      </c>
      <c r="G3750" s="7">
        <v>6.825092370073369</v>
      </c>
      <c r="H3750" s="7">
        <v>0.95002377234204349</v>
      </c>
      <c r="I3750" s="7">
        <v>6.484</v>
      </c>
      <c r="J3750" s="7">
        <v>2.130640715849041</v>
      </c>
      <c r="K3750" s="7">
        <v>6.825092370073369</v>
      </c>
      <c r="L3750" s="7">
        <v>0.95002377234204349</v>
      </c>
      <c r="M3750" s="7" t="s">
        <v>703</v>
      </c>
      <c r="N3750" s="7" t="s">
        <v>727</v>
      </c>
      <c r="O3750" s="7" t="s">
        <v>686</v>
      </c>
    </row>
    <row r="3751" spans="2:15" ht="15">
      <c r="B3751" s="6" t="s">
        <v>127</v>
      </c>
      <c r="C3751" s="7" t="s">
        <v>683</v>
      </c>
      <c r="D3751" s="7">
        <v>12.534162999999999</v>
      </c>
      <c r="E3751" s="7">
        <v>12.13435</v>
      </c>
      <c r="F3751" s="7">
        <v>3.1405082690655335</v>
      </c>
      <c r="G3751" s="7">
        <v>12.534162999999999</v>
      </c>
      <c r="H3751" s="7">
        <v>0.96810213813239865</v>
      </c>
      <c r="I3751" s="7">
        <v>12.13435</v>
      </c>
      <c r="J3751" s="7">
        <v>3.1405082690655335</v>
      </c>
      <c r="K3751" s="7">
        <v>12.534162999999999</v>
      </c>
      <c r="L3751" s="7">
        <v>0.96810213813239865</v>
      </c>
      <c r="M3751" s="7" t="s">
        <v>684</v>
      </c>
      <c r="N3751" s="7" t="s">
        <v>727</v>
      </c>
      <c r="O3751" s="7" t="s">
        <v>686</v>
      </c>
    </row>
    <row r="3752" spans="2:15" ht="15">
      <c r="B3752" s="6" t="s">
        <v>127</v>
      </c>
      <c r="C3752" s="7" t="s">
        <v>687</v>
      </c>
      <c r="D3752" s="7">
        <v>12.480390999999999</v>
      </c>
      <c r="E3752" s="7">
        <v>12.14433</v>
      </c>
      <c r="F3752" s="7">
        <v>2.8767009514339512</v>
      </c>
      <c r="G3752" s="7">
        <v>12.480390999999999</v>
      </c>
      <c r="H3752" s="7">
        <v>0.97307287888656702</v>
      </c>
      <c r="I3752" s="7">
        <v>12.14433</v>
      </c>
      <c r="J3752" s="7">
        <v>2.8767009514339512</v>
      </c>
      <c r="K3752" s="7">
        <v>12.480390999999999</v>
      </c>
      <c r="L3752" s="7">
        <v>0.97307287888656702</v>
      </c>
      <c r="M3752" s="7" t="s">
        <v>684</v>
      </c>
      <c r="N3752" s="7" t="s">
        <v>727</v>
      </c>
      <c r="O3752" s="7" t="s">
        <v>686</v>
      </c>
    </row>
    <row r="3753" spans="2:15" ht="15">
      <c r="B3753" s="6" t="s">
        <v>127</v>
      </c>
      <c r="C3753" s="7" t="s">
        <v>688</v>
      </c>
      <c r="D3753" s="7">
        <v>10.633611999999999</v>
      </c>
      <c r="E3753" s="7">
        <v>10.452999999999999</v>
      </c>
      <c r="F3753" s="7">
        <v>1.9512539059433927</v>
      </c>
      <c r="G3753" s="7">
        <v>10.633560119050408</v>
      </c>
      <c r="H3753" s="7">
        <v>0.98301978669148371</v>
      </c>
      <c r="I3753" s="7">
        <v>10.452999999999999</v>
      </c>
      <c r="J3753" s="7">
        <v>1.9512539059433927</v>
      </c>
      <c r="K3753" s="7">
        <v>10.633560119050408</v>
      </c>
      <c r="L3753" s="7">
        <v>0.98301978669148371</v>
      </c>
      <c r="M3753" s="7" t="s">
        <v>684</v>
      </c>
      <c r="N3753" s="7" t="s">
        <v>727</v>
      </c>
      <c r="O3753" s="7" t="s">
        <v>686</v>
      </c>
    </row>
    <row r="3754" spans="2:15" ht="15">
      <c r="B3754" s="6" t="s">
        <v>127</v>
      </c>
      <c r="C3754" s="7" t="s">
        <v>689</v>
      </c>
      <c r="D3754" s="7">
        <v>10.548999999999999</v>
      </c>
      <c r="E3754" s="7">
        <v>10.348000000000001</v>
      </c>
      <c r="F3754" s="7">
        <v>2.0494626124913764</v>
      </c>
      <c r="G3754" s="7">
        <v>10.548999999999999</v>
      </c>
      <c r="H3754" s="7">
        <v>0.98094606123803219</v>
      </c>
      <c r="I3754" s="7">
        <v>10.348000000000001</v>
      </c>
      <c r="J3754" s="7">
        <v>2.0494626124913764</v>
      </c>
      <c r="K3754" s="7">
        <v>10.548999999999999</v>
      </c>
      <c r="L3754" s="7">
        <v>0.98094606123803219</v>
      </c>
      <c r="M3754" s="7" t="s">
        <v>684</v>
      </c>
      <c r="N3754" s="7" t="s">
        <v>727</v>
      </c>
      <c r="O3754" s="7" t="s">
        <v>686</v>
      </c>
    </row>
    <row r="3755" spans="2:15" ht="15">
      <c r="B3755" s="6" t="s">
        <v>127</v>
      </c>
      <c r="C3755" s="7" t="s">
        <v>690</v>
      </c>
      <c r="D3755" s="7">
        <v>12.364000000000001</v>
      </c>
      <c r="E3755" s="7">
        <v>11.121</v>
      </c>
      <c r="F3755" s="7">
        <v>5.4029487319425877</v>
      </c>
      <c r="G3755" s="7">
        <v>12.364000000000001</v>
      </c>
      <c r="H3755" s="7">
        <v>0.89946619217081847</v>
      </c>
      <c r="I3755" s="7">
        <v>11.121</v>
      </c>
      <c r="J3755" s="7">
        <v>5.4029487319425877</v>
      </c>
      <c r="K3755" s="7">
        <v>12.364000000000001</v>
      </c>
      <c r="L3755" s="7">
        <v>0.89946619217081847</v>
      </c>
      <c r="M3755" s="7" t="s">
        <v>684</v>
      </c>
      <c r="N3755" s="7" t="s">
        <v>727</v>
      </c>
      <c r="O3755" s="7" t="s">
        <v>686</v>
      </c>
    </row>
    <row r="3756" spans="2:15" ht="15">
      <c r="B3756" s="6" t="s">
        <v>127</v>
      </c>
      <c r="C3756" s="7" t="s">
        <v>691</v>
      </c>
      <c r="D3756" s="7">
        <v>10.44</v>
      </c>
      <c r="E3756" s="7">
        <v>10.369</v>
      </c>
      <c r="F3756" s="7">
        <v>1.2154994858081964</v>
      </c>
      <c r="G3756" s="7">
        <v>10.44</v>
      </c>
      <c r="H3756" s="7">
        <v>0.99319923371647512</v>
      </c>
      <c r="I3756" s="7">
        <v>10.369</v>
      </c>
      <c r="J3756" s="7">
        <v>1.2154994858081964</v>
      </c>
      <c r="K3756" s="7">
        <v>10.44</v>
      </c>
      <c r="L3756" s="7">
        <v>0.99319923371647512</v>
      </c>
      <c r="M3756" s="7" t="s">
        <v>684</v>
      </c>
      <c r="N3756" s="7" t="s">
        <v>727</v>
      </c>
      <c r="O3756" s="7" t="s">
        <v>686</v>
      </c>
    </row>
    <row r="3757" spans="2:15" ht="15">
      <c r="B3757" s="6" t="s">
        <v>127</v>
      </c>
      <c r="C3757" s="7" t="s">
        <v>692</v>
      </c>
      <c r="D3757" s="7" t="s">
        <v>661</v>
      </c>
      <c r="E3757" s="7">
        <v>10.479157218429412</v>
      </c>
      <c r="F3757" s="7">
        <v>2.7915608900224527</v>
      </c>
      <c r="G3757" s="7">
        <v>10.844609177433007</v>
      </c>
      <c r="H3757" s="7">
        <v>0.96630104847262921</v>
      </c>
      <c r="I3757" s="7">
        <v>10.479157218429412</v>
      </c>
      <c r="J3757" s="7">
        <v>2.7915608900224527</v>
      </c>
      <c r="K3757" s="7">
        <v>10.844609177433007</v>
      </c>
      <c r="L3757" s="7">
        <v>0.96630104847262921</v>
      </c>
      <c r="M3757" s="7" t="s">
        <v>684</v>
      </c>
      <c r="N3757" s="7" t="s">
        <v>727</v>
      </c>
      <c r="O3757" s="7" t="s">
        <v>686</v>
      </c>
    </row>
    <row r="3758" spans="2:15" ht="15">
      <c r="B3758" s="6" t="s">
        <v>127</v>
      </c>
      <c r="C3758" s="7" t="s">
        <v>693</v>
      </c>
      <c r="D3758" s="7" t="s">
        <v>661</v>
      </c>
      <c r="E3758" s="7">
        <v>10.463030324619332</v>
      </c>
      <c r="F3758" s="7">
        <v>2.7872648187736568</v>
      </c>
      <c r="G3758" s="7">
        <v>10.827919871511659</v>
      </c>
      <c r="H3758" s="7">
        <v>0.96630104847262921</v>
      </c>
      <c r="I3758" s="7">
        <v>10.463030324619332</v>
      </c>
      <c r="J3758" s="7">
        <v>2.7872648187736568</v>
      </c>
      <c r="K3758" s="7">
        <v>10.827919871511659</v>
      </c>
      <c r="L3758" s="7">
        <v>0.96630104847262921</v>
      </c>
      <c r="M3758" s="7" t="s">
        <v>684</v>
      </c>
      <c r="N3758" s="7" t="s">
        <v>727</v>
      </c>
      <c r="O3758" s="7" t="s">
        <v>686</v>
      </c>
    </row>
    <row r="3759" spans="2:15" ht="15">
      <c r="B3759" s="6" t="s">
        <v>127</v>
      </c>
      <c r="C3759" s="7" t="s">
        <v>694</v>
      </c>
      <c r="D3759" s="7" t="s">
        <v>661</v>
      </c>
      <c r="E3759" s="7">
        <v>10.450664649044368</v>
      </c>
      <c r="F3759" s="7">
        <v>2.7839707049824161</v>
      </c>
      <c r="G3759" s="7">
        <v>10.815122953207048</v>
      </c>
      <c r="H3759" s="7">
        <v>0.96630104847262921</v>
      </c>
      <c r="I3759" s="7">
        <v>10.450664649044368</v>
      </c>
      <c r="J3759" s="7">
        <v>2.7839707049824161</v>
      </c>
      <c r="K3759" s="7">
        <v>10.815122953207048</v>
      </c>
      <c r="L3759" s="7">
        <v>0.96630104847262921</v>
      </c>
      <c r="M3759" s="7" t="s">
        <v>684</v>
      </c>
      <c r="N3759" s="7" t="s">
        <v>727</v>
      </c>
      <c r="O3759" s="7" t="s">
        <v>686</v>
      </c>
    </row>
    <row r="3760" spans="2:15" ht="15">
      <c r="B3760" s="6" t="s">
        <v>127</v>
      </c>
      <c r="C3760" s="7" t="s">
        <v>695</v>
      </c>
      <c r="D3760" s="7" t="s">
        <v>661</v>
      </c>
      <c r="E3760" s="7">
        <v>10.445042209493703</v>
      </c>
      <c r="F3760" s="7">
        <v>2.782472933546317</v>
      </c>
      <c r="G3760" s="7">
        <v>10.809304435717543</v>
      </c>
      <c r="H3760" s="7">
        <v>0.96630104847262921</v>
      </c>
      <c r="I3760" s="7">
        <v>10.445042209493703</v>
      </c>
      <c r="J3760" s="7">
        <v>2.782472933546317</v>
      </c>
      <c r="K3760" s="7">
        <v>10.809304435717543</v>
      </c>
      <c r="L3760" s="7">
        <v>0.96630104847262921</v>
      </c>
      <c r="M3760" s="7" t="s">
        <v>684</v>
      </c>
      <c r="N3760" s="7" t="s">
        <v>727</v>
      </c>
      <c r="O3760" s="7" t="s">
        <v>686</v>
      </c>
    </row>
    <row r="3761" spans="2:15" ht="15">
      <c r="B3761" s="6" t="s">
        <v>127</v>
      </c>
      <c r="C3761" s="7" t="s">
        <v>696</v>
      </c>
      <c r="D3761" s="7" t="s">
        <v>661</v>
      </c>
      <c r="E3761" s="7">
        <v>10.44541497366685</v>
      </c>
      <c r="F3761" s="7">
        <v>2.7825722348417607</v>
      </c>
      <c r="G3761" s="7">
        <v>10.809690199733566</v>
      </c>
      <c r="H3761" s="7">
        <v>0.96630104847262921</v>
      </c>
      <c r="I3761" s="7">
        <v>10.44541497366685</v>
      </c>
      <c r="J3761" s="7">
        <v>2.7825722348417607</v>
      </c>
      <c r="K3761" s="7">
        <v>10.809690199733566</v>
      </c>
      <c r="L3761" s="7">
        <v>0.96630104847262921</v>
      </c>
      <c r="M3761" s="7" t="s">
        <v>684</v>
      </c>
      <c r="N3761" s="7" t="s">
        <v>727</v>
      </c>
      <c r="O3761" s="7" t="s">
        <v>686</v>
      </c>
    </row>
    <row r="3762" spans="2:15" ht="15">
      <c r="B3762" s="6" t="s">
        <v>127</v>
      </c>
      <c r="C3762" s="7" t="s">
        <v>697</v>
      </c>
      <c r="D3762" s="7" t="s">
        <v>661</v>
      </c>
      <c r="E3762" s="7">
        <v>10.447942812189908</v>
      </c>
      <c r="F3762" s="7">
        <v>2.7832456301358826</v>
      </c>
      <c r="G3762" s="7">
        <v>10.81230619453876</v>
      </c>
      <c r="H3762" s="7">
        <v>0.96630104847262921</v>
      </c>
      <c r="I3762" s="7">
        <v>10.447942812189908</v>
      </c>
      <c r="J3762" s="7">
        <v>2.7832456301358826</v>
      </c>
      <c r="K3762" s="7">
        <v>10.81230619453876</v>
      </c>
      <c r="L3762" s="7">
        <v>0.96630104847262921</v>
      </c>
      <c r="M3762" s="7" t="s">
        <v>684</v>
      </c>
      <c r="N3762" s="7" t="s">
        <v>727</v>
      </c>
      <c r="O3762" s="7" t="s">
        <v>686</v>
      </c>
    </row>
    <row r="3763" spans="2:15" ht="15">
      <c r="B3763" s="6" t="s">
        <v>127</v>
      </c>
      <c r="C3763" s="7" t="s">
        <v>698</v>
      </c>
      <c r="D3763" s="7" t="s">
        <v>661</v>
      </c>
      <c r="E3763" s="7">
        <v>10.449448130462828</v>
      </c>
      <c r="F3763" s="7">
        <v>2.7836466344848123</v>
      </c>
      <c r="G3763" s="7">
        <v>10.813864009544032</v>
      </c>
      <c r="H3763" s="7">
        <v>0.96630104847262921</v>
      </c>
      <c r="I3763" s="7">
        <v>10.449448130462828</v>
      </c>
      <c r="J3763" s="7">
        <v>2.7836466344848123</v>
      </c>
      <c r="K3763" s="7">
        <v>10.813864009544032</v>
      </c>
      <c r="L3763" s="7">
        <v>0.96630104847262921</v>
      </c>
      <c r="M3763" s="7" t="s">
        <v>684</v>
      </c>
      <c r="N3763" s="7" t="s">
        <v>727</v>
      </c>
      <c r="O3763" s="7" t="s">
        <v>686</v>
      </c>
    </row>
    <row r="3764" spans="2:15" ht="15">
      <c r="B3764" s="6" t="s">
        <v>127</v>
      </c>
      <c r="C3764" s="7" t="s">
        <v>699</v>
      </c>
      <c r="D3764" s="7" t="s">
        <v>661</v>
      </c>
      <c r="E3764" s="7">
        <v>10.462887887279937</v>
      </c>
      <c r="F3764" s="7">
        <v>2.7872268746434483</v>
      </c>
      <c r="G3764" s="7">
        <v>10.827772466787613</v>
      </c>
      <c r="H3764" s="7">
        <v>0.96630104847262921</v>
      </c>
      <c r="I3764" s="7">
        <v>10.462887887279937</v>
      </c>
      <c r="J3764" s="7">
        <v>2.7872268746434483</v>
      </c>
      <c r="K3764" s="7">
        <v>10.827772466787613</v>
      </c>
      <c r="L3764" s="7">
        <v>0.96630104847262921</v>
      </c>
      <c r="M3764" s="7" t="s">
        <v>684</v>
      </c>
      <c r="N3764" s="7" t="s">
        <v>727</v>
      </c>
      <c r="O3764" s="7" t="s">
        <v>686</v>
      </c>
    </row>
    <row r="3765" spans="2:15" ht="15">
      <c r="B3765" s="6" t="s">
        <v>127</v>
      </c>
      <c r="C3765" s="7" t="s">
        <v>700</v>
      </c>
      <c r="D3765" s="7" t="s">
        <v>661</v>
      </c>
      <c r="E3765" s="7">
        <v>10.509191296615258</v>
      </c>
      <c r="F3765" s="7">
        <v>2.799561720268998</v>
      </c>
      <c r="G3765" s="7">
        <v>10.875690669306911</v>
      </c>
      <c r="H3765" s="7">
        <v>0.96630104847262921</v>
      </c>
      <c r="I3765" s="7">
        <v>10.509191296615258</v>
      </c>
      <c r="J3765" s="7">
        <v>2.799561720268998</v>
      </c>
      <c r="K3765" s="7">
        <v>10.875690669306911</v>
      </c>
      <c r="L3765" s="7">
        <v>0.96630104847262921</v>
      </c>
      <c r="M3765" s="7" t="s">
        <v>684</v>
      </c>
      <c r="N3765" s="7" t="s">
        <v>727</v>
      </c>
      <c r="O3765" s="7" t="s">
        <v>686</v>
      </c>
    </row>
    <row r="3766" spans="2:15" ht="15">
      <c r="B3766" s="6" t="s">
        <v>127</v>
      </c>
      <c r="C3766" s="7" t="s">
        <v>701</v>
      </c>
      <c r="D3766" s="7" t="s">
        <v>661</v>
      </c>
      <c r="E3766" s="7">
        <v>10.555494705950579</v>
      </c>
      <c r="F3766" s="7">
        <v>2.8118965658945418</v>
      </c>
      <c r="G3766" s="7">
        <v>10.923608871826207</v>
      </c>
      <c r="H3766" s="7">
        <v>0.96630104847262921</v>
      </c>
      <c r="I3766" s="7">
        <v>10.555494705950579</v>
      </c>
      <c r="J3766" s="7">
        <v>2.8118965658945418</v>
      </c>
      <c r="K3766" s="7">
        <v>10.923608871826207</v>
      </c>
      <c r="L3766" s="7">
        <v>0.96630104847262921</v>
      </c>
      <c r="M3766" s="7" t="s">
        <v>684</v>
      </c>
      <c r="N3766" s="7" t="s">
        <v>727</v>
      </c>
      <c r="O3766" s="7" t="s">
        <v>686</v>
      </c>
    </row>
    <row r="3767" spans="2:15" ht="15">
      <c r="B3767" s="6" t="s">
        <v>623</v>
      </c>
      <c r="C3767" s="7" t="s">
        <v>683</v>
      </c>
      <c r="D3767" s="7">
        <v>5.3911120620000004</v>
      </c>
      <c r="E3767" s="7">
        <v>4.852000855</v>
      </c>
      <c r="F3767" s="7">
        <v>2.3499312688079126</v>
      </c>
      <c r="G3767" s="7">
        <v>5.3911120620000004</v>
      </c>
      <c r="H3767" s="7">
        <v>0.8999999998516075</v>
      </c>
      <c r="I3767" s="7">
        <v>4.852000855</v>
      </c>
      <c r="J3767" s="7">
        <v>2.3499312688079126</v>
      </c>
      <c r="K3767" s="7">
        <v>5.3911120620000004</v>
      </c>
      <c r="L3767" s="7">
        <v>0.8999999998516075</v>
      </c>
      <c r="M3767" s="7" t="s">
        <v>703</v>
      </c>
      <c r="N3767" s="7" t="s">
        <v>727</v>
      </c>
      <c r="O3767" s="7" t="s">
        <v>686</v>
      </c>
    </row>
    <row r="3768" spans="2:15" ht="15">
      <c r="B3768" s="6" t="s">
        <v>623</v>
      </c>
      <c r="C3768" s="7" t="s">
        <v>687</v>
      </c>
      <c r="D3768" s="7">
        <v>5.2219253387000002</v>
      </c>
      <c r="E3768" s="7">
        <v>4.9608290718000001</v>
      </c>
      <c r="F3768" s="7">
        <v>1.6305456642918834</v>
      </c>
      <c r="G3768" s="7">
        <v>5.2219253387000002</v>
      </c>
      <c r="H3768" s="7">
        <v>0.95000000000670248</v>
      </c>
      <c r="I3768" s="7">
        <v>4.9608290718000001</v>
      </c>
      <c r="J3768" s="7">
        <v>1.6305456642918834</v>
      </c>
      <c r="K3768" s="7">
        <v>5.2219253387000002</v>
      </c>
      <c r="L3768" s="7">
        <v>0.95000000000670248</v>
      </c>
      <c r="M3768" s="7" t="s">
        <v>703</v>
      </c>
      <c r="N3768" s="7" t="s">
        <v>727</v>
      </c>
      <c r="O3768" s="7" t="s">
        <v>686</v>
      </c>
    </row>
    <row r="3769" spans="2:15" ht="15">
      <c r="B3769" s="6" t="s">
        <v>623</v>
      </c>
      <c r="C3769" s="7" t="s">
        <v>688</v>
      </c>
      <c r="D3769" s="7">
        <v>4.7303693195000003</v>
      </c>
      <c r="E3769" s="7">
        <v>4.4938508535999997</v>
      </c>
      <c r="F3769" s="7">
        <v>1.4770573463699528</v>
      </c>
      <c r="G3769" s="7">
        <v>4.7303693195000003</v>
      </c>
      <c r="H3769" s="7">
        <v>0.95000000001585483</v>
      </c>
      <c r="I3769" s="7">
        <v>4.4938508535999997</v>
      </c>
      <c r="J3769" s="7">
        <v>1.4770573463699528</v>
      </c>
      <c r="K3769" s="7">
        <v>4.7303693195000003</v>
      </c>
      <c r="L3769" s="7">
        <v>0.95000000001585483</v>
      </c>
      <c r="M3769" s="7" t="s">
        <v>703</v>
      </c>
      <c r="N3769" s="7" t="s">
        <v>727</v>
      </c>
      <c r="O3769" s="7" t="s">
        <v>686</v>
      </c>
    </row>
    <row r="3770" spans="2:15" ht="15">
      <c r="B3770" s="6" t="s">
        <v>623</v>
      </c>
      <c r="C3770" s="7" t="s">
        <v>689</v>
      </c>
      <c r="D3770" s="7">
        <v>5.2960000000000003</v>
      </c>
      <c r="E3770" s="7">
        <v>5.0309999999999997</v>
      </c>
      <c r="F3770" s="7">
        <v>1.6542838329621692</v>
      </c>
      <c r="G3770" s="7">
        <v>5.2960000000000003</v>
      </c>
      <c r="H3770" s="7">
        <v>0.94996223564954674</v>
      </c>
      <c r="I3770" s="7">
        <v>5.0309999999999997</v>
      </c>
      <c r="J3770" s="7">
        <v>1.6542838329621692</v>
      </c>
      <c r="K3770" s="7">
        <v>5.2960000000000003</v>
      </c>
      <c r="L3770" s="7">
        <v>0.94996223564954674</v>
      </c>
      <c r="M3770" s="7" t="s">
        <v>703</v>
      </c>
      <c r="N3770" s="7" t="s">
        <v>727</v>
      </c>
      <c r="O3770" s="7" t="s">
        <v>686</v>
      </c>
    </row>
    <row r="3771" spans="2:15" ht="15">
      <c r="B3771" s="6" t="s">
        <v>623</v>
      </c>
      <c r="C3771" s="7" t="s">
        <v>690</v>
      </c>
      <c r="D3771" s="7">
        <v>4.8579999999999997</v>
      </c>
      <c r="E3771" s="7">
        <v>4.8129999999999997</v>
      </c>
      <c r="F3771" s="7">
        <v>0.65969311046879986</v>
      </c>
      <c r="G3771" s="7">
        <v>4.8579999999999997</v>
      </c>
      <c r="H3771" s="7">
        <v>0.99073692877727459</v>
      </c>
      <c r="I3771" s="7">
        <v>4.8129999999999997</v>
      </c>
      <c r="J3771" s="7">
        <v>0.65969311046879986</v>
      </c>
      <c r="K3771" s="7">
        <v>4.8579999999999997</v>
      </c>
      <c r="L3771" s="7">
        <v>0.99073692877727459</v>
      </c>
      <c r="M3771" s="7" t="s">
        <v>703</v>
      </c>
      <c r="N3771" s="7" t="s">
        <v>727</v>
      </c>
      <c r="O3771" s="7" t="s">
        <v>686</v>
      </c>
    </row>
    <row r="3772" spans="2:15" ht="15">
      <c r="B3772" s="6" t="s">
        <v>623</v>
      </c>
      <c r="C3772" s="7" t="s">
        <v>691</v>
      </c>
      <c r="D3772" s="7">
        <v>5.0110000000000001</v>
      </c>
      <c r="E3772" s="7">
        <v>5.0019999999999998</v>
      </c>
      <c r="F3772" s="7">
        <v>0.30019493666616515</v>
      </c>
      <c r="G3772" s="7">
        <v>5.0110000000000001</v>
      </c>
      <c r="H3772" s="7">
        <v>0.99820395130712425</v>
      </c>
      <c r="I3772" s="7">
        <v>5.0019999999999998</v>
      </c>
      <c r="J3772" s="7">
        <v>0.30019493666616515</v>
      </c>
      <c r="K3772" s="7">
        <v>5.0110000000000001</v>
      </c>
      <c r="L3772" s="7">
        <v>0.99820395130712425</v>
      </c>
      <c r="M3772" s="7" t="s">
        <v>703</v>
      </c>
      <c r="N3772" s="7" t="s">
        <v>727</v>
      </c>
      <c r="O3772" s="7" t="s">
        <v>686</v>
      </c>
    </row>
    <row r="3773" spans="2:15" ht="15">
      <c r="B3773" s="6" t="s">
        <v>623</v>
      </c>
      <c r="C3773" s="7" t="s">
        <v>692</v>
      </c>
      <c r="D3773" s="7" t="s">
        <v>661</v>
      </c>
      <c r="E3773" s="7">
        <v>5.0019999999999998</v>
      </c>
      <c r="F3773" s="7">
        <v>1.5259116833314277</v>
      </c>
      <c r="G3773" s="7">
        <v>5.2295707725708569</v>
      </c>
      <c r="H3773" s="7">
        <v>0.9564838526013516</v>
      </c>
      <c r="I3773" s="7">
        <v>5.0019999999999998</v>
      </c>
      <c r="J3773" s="7">
        <v>1.5259116833314277</v>
      </c>
      <c r="K3773" s="7">
        <v>5.2295707725708569</v>
      </c>
      <c r="L3773" s="7">
        <v>0.9564838526013516</v>
      </c>
      <c r="M3773" s="7" t="s">
        <v>703</v>
      </c>
      <c r="N3773" s="7" t="s">
        <v>727</v>
      </c>
      <c r="O3773" s="7" t="s">
        <v>686</v>
      </c>
    </row>
    <row r="3774" spans="2:15" ht="15">
      <c r="B3774" s="6" t="s">
        <v>623</v>
      </c>
      <c r="C3774" s="7" t="s">
        <v>693</v>
      </c>
      <c r="D3774" s="7" t="s">
        <v>661</v>
      </c>
      <c r="E3774" s="7">
        <v>5.0019999999999998</v>
      </c>
      <c r="F3774" s="7">
        <v>1.5259116833314277</v>
      </c>
      <c r="G3774" s="7">
        <v>5.2295707725708569</v>
      </c>
      <c r="H3774" s="7">
        <v>0.9564838526013516</v>
      </c>
      <c r="I3774" s="7">
        <v>5.0019999999999998</v>
      </c>
      <c r="J3774" s="7">
        <v>1.5259116833314277</v>
      </c>
      <c r="K3774" s="7">
        <v>5.2295707725708569</v>
      </c>
      <c r="L3774" s="7">
        <v>0.9564838526013516</v>
      </c>
      <c r="M3774" s="7" t="s">
        <v>703</v>
      </c>
      <c r="N3774" s="7" t="s">
        <v>727</v>
      </c>
      <c r="O3774" s="7" t="s">
        <v>686</v>
      </c>
    </row>
    <row r="3775" spans="2:15" ht="15">
      <c r="B3775" s="6" t="s">
        <v>623</v>
      </c>
      <c r="C3775" s="7" t="s">
        <v>694</v>
      </c>
      <c r="D3775" s="7" t="s">
        <v>661</v>
      </c>
      <c r="E3775" s="7">
        <v>5.0019999999999998</v>
      </c>
      <c r="F3775" s="7">
        <v>1.5259116833314277</v>
      </c>
      <c r="G3775" s="7">
        <v>5.2295707725708569</v>
      </c>
      <c r="H3775" s="7">
        <v>0.9564838526013516</v>
      </c>
      <c r="I3775" s="7">
        <v>5.0019999999999998</v>
      </c>
      <c r="J3775" s="7">
        <v>1.5259116833314277</v>
      </c>
      <c r="K3775" s="7">
        <v>5.2295707725708569</v>
      </c>
      <c r="L3775" s="7">
        <v>0.9564838526013516</v>
      </c>
      <c r="M3775" s="7" t="s">
        <v>703</v>
      </c>
      <c r="N3775" s="7" t="s">
        <v>727</v>
      </c>
      <c r="O3775" s="7" t="s">
        <v>686</v>
      </c>
    </row>
    <row r="3776" spans="2:15" ht="15">
      <c r="B3776" s="6" t="s">
        <v>623</v>
      </c>
      <c r="C3776" s="7" t="s">
        <v>695</v>
      </c>
      <c r="D3776" s="7" t="s">
        <v>661</v>
      </c>
      <c r="E3776" s="7">
        <v>5.0019999999999998</v>
      </c>
      <c r="F3776" s="7">
        <v>1.5259116833314277</v>
      </c>
      <c r="G3776" s="7">
        <v>5.2295707725708569</v>
      </c>
      <c r="H3776" s="7">
        <v>0.9564838526013516</v>
      </c>
      <c r="I3776" s="7">
        <v>5.0019999999999998</v>
      </c>
      <c r="J3776" s="7">
        <v>1.5259116833314277</v>
      </c>
      <c r="K3776" s="7">
        <v>5.2295707725708569</v>
      </c>
      <c r="L3776" s="7">
        <v>0.9564838526013516</v>
      </c>
      <c r="M3776" s="7" t="s">
        <v>703</v>
      </c>
      <c r="N3776" s="7" t="s">
        <v>727</v>
      </c>
      <c r="O3776" s="7" t="s">
        <v>686</v>
      </c>
    </row>
    <row r="3777" spans="2:15" ht="15">
      <c r="B3777" s="6" t="s">
        <v>623</v>
      </c>
      <c r="C3777" s="7" t="s">
        <v>696</v>
      </c>
      <c r="D3777" s="7" t="s">
        <v>661</v>
      </c>
      <c r="E3777" s="7">
        <v>5.0019999999999998</v>
      </c>
      <c r="F3777" s="7">
        <v>1.5259116833314277</v>
      </c>
      <c r="G3777" s="7">
        <v>5.2295707725708569</v>
      </c>
      <c r="H3777" s="7">
        <v>0.9564838526013516</v>
      </c>
      <c r="I3777" s="7">
        <v>5.0019999999999998</v>
      </c>
      <c r="J3777" s="7">
        <v>1.5259116833314277</v>
      </c>
      <c r="K3777" s="7">
        <v>5.2295707725708569</v>
      </c>
      <c r="L3777" s="7">
        <v>0.9564838526013516</v>
      </c>
      <c r="M3777" s="7" t="s">
        <v>703</v>
      </c>
      <c r="N3777" s="7" t="s">
        <v>727</v>
      </c>
      <c r="O3777" s="7" t="s">
        <v>686</v>
      </c>
    </row>
    <row r="3778" spans="2:15" ht="15">
      <c r="B3778" s="6" t="s">
        <v>623</v>
      </c>
      <c r="C3778" s="7" t="s">
        <v>697</v>
      </c>
      <c r="D3778" s="7" t="s">
        <v>661</v>
      </c>
      <c r="E3778" s="7">
        <v>5.0019999999999998</v>
      </c>
      <c r="F3778" s="7">
        <v>1.5259116833314277</v>
      </c>
      <c r="G3778" s="7">
        <v>5.2295707725708569</v>
      </c>
      <c r="H3778" s="7">
        <v>0.9564838526013516</v>
      </c>
      <c r="I3778" s="7">
        <v>5.0019999999999998</v>
      </c>
      <c r="J3778" s="7">
        <v>1.5259116833314277</v>
      </c>
      <c r="K3778" s="7">
        <v>5.2295707725708569</v>
      </c>
      <c r="L3778" s="7">
        <v>0.9564838526013516</v>
      </c>
      <c r="M3778" s="7" t="s">
        <v>703</v>
      </c>
      <c r="N3778" s="7" t="s">
        <v>727</v>
      </c>
      <c r="O3778" s="7" t="s">
        <v>686</v>
      </c>
    </row>
    <row r="3779" spans="2:15" ht="15">
      <c r="B3779" s="6" t="s">
        <v>623</v>
      </c>
      <c r="C3779" s="7" t="s">
        <v>698</v>
      </c>
      <c r="D3779" s="7" t="s">
        <v>661</v>
      </c>
      <c r="E3779" s="7">
        <v>5.0019999999999998</v>
      </c>
      <c r="F3779" s="7">
        <v>1.5259116833314277</v>
      </c>
      <c r="G3779" s="7">
        <v>5.2295707725708569</v>
      </c>
      <c r="H3779" s="7">
        <v>0.9564838526013516</v>
      </c>
      <c r="I3779" s="7">
        <v>5.0019999999999998</v>
      </c>
      <c r="J3779" s="7">
        <v>1.5259116833314277</v>
      </c>
      <c r="K3779" s="7">
        <v>5.2295707725708569</v>
      </c>
      <c r="L3779" s="7">
        <v>0.9564838526013516</v>
      </c>
      <c r="M3779" s="7" t="s">
        <v>703</v>
      </c>
      <c r="N3779" s="7" t="s">
        <v>727</v>
      </c>
      <c r="O3779" s="7" t="s">
        <v>686</v>
      </c>
    </row>
    <row r="3780" spans="2:15" ht="15">
      <c r="B3780" s="6" t="s">
        <v>623</v>
      </c>
      <c r="C3780" s="7" t="s">
        <v>699</v>
      </c>
      <c r="D3780" s="7" t="s">
        <v>661</v>
      </c>
      <c r="E3780" s="7">
        <v>5.0019999999999998</v>
      </c>
      <c r="F3780" s="7">
        <v>1.5259116833314277</v>
      </c>
      <c r="G3780" s="7">
        <v>5.2295707725708569</v>
      </c>
      <c r="H3780" s="7">
        <v>0.9564838526013516</v>
      </c>
      <c r="I3780" s="7">
        <v>5.0019999999999998</v>
      </c>
      <c r="J3780" s="7">
        <v>1.5259116833314277</v>
      </c>
      <c r="K3780" s="7">
        <v>5.2295707725708569</v>
      </c>
      <c r="L3780" s="7">
        <v>0.9564838526013516</v>
      </c>
      <c r="M3780" s="7" t="s">
        <v>703</v>
      </c>
      <c r="N3780" s="7" t="s">
        <v>727</v>
      </c>
      <c r="O3780" s="7" t="s">
        <v>686</v>
      </c>
    </row>
    <row r="3781" spans="2:15" ht="15">
      <c r="B3781" s="6" t="s">
        <v>623</v>
      </c>
      <c r="C3781" s="7" t="s">
        <v>700</v>
      </c>
      <c r="D3781" s="7" t="s">
        <v>661</v>
      </c>
      <c r="E3781" s="7">
        <v>5.0019999999999998</v>
      </c>
      <c r="F3781" s="7">
        <v>1.5259116833314277</v>
      </c>
      <c r="G3781" s="7">
        <v>5.2295707725708569</v>
      </c>
      <c r="H3781" s="7">
        <v>0.9564838526013516</v>
      </c>
      <c r="I3781" s="7">
        <v>5.0019999999999998</v>
      </c>
      <c r="J3781" s="7">
        <v>1.5259116833314277</v>
      </c>
      <c r="K3781" s="7">
        <v>5.2295707725708569</v>
      </c>
      <c r="L3781" s="7">
        <v>0.9564838526013516</v>
      </c>
      <c r="M3781" s="7" t="s">
        <v>703</v>
      </c>
      <c r="N3781" s="7" t="s">
        <v>727</v>
      </c>
      <c r="O3781" s="7" t="s">
        <v>686</v>
      </c>
    </row>
    <row r="3782" spans="2:15" ht="15">
      <c r="B3782" s="6" t="s">
        <v>623</v>
      </c>
      <c r="C3782" s="7" t="s">
        <v>701</v>
      </c>
      <c r="D3782" s="7" t="s">
        <v>661</v>
      </c>
      <c r="E3782" s="7">
        <v>5.0019999999999998</v>
      </c>
      <c r="F3782" s="7">
        <v>1.5259116833314277</v>
      </c>
      <c r="G3782" s="7">
        <v>5.2295707725708569</v>
      </c>
      <c r="H3782" s="7">
        <v>0.9564838526013516</v>
      </c>
      <c r="I3782" s="7">
        <v>5.0019999999999998</v>
      </c>
      <c r="J3782" s="7">
        <v>1.5259116833314277</v>
      </c>
      <c r="K3782" s="7">
        <v>5.2295707725708569</v>
      </c>
      <c r="L3782" s="7">
        <v>0.9564838526013516</v>
      </c>
      <c r="M3782" s="7" t="s">
        <v>703</v>
      </c>
      <c r="N3782" s="7" t="s">
        <v>727</v>
      </c>
      <c r="O3782" s="7" t="s">
        <v>686</v>
      </c>
    </row>
    <row r="3783" spans="2:15" ht="15">
      <c r="B3783" s="6" t="s">
        <v>631</v>
      </c>
      <c r="C3783" s="7" t="s">
        <v>683</v>
      </c>
      <c r="D3783" s="7">
        <v>36.595258559999998</v>
      </c>
      <c r="E3783" s="7">
        <v>33.789336005999999</v>
      </c>
      <c r="F3783" s="7">
        <v>13.628496666627571</v>
      </c>
      <c r="G3783" s="7">
        <v>36.595258559999998</v>
      </c>
      <c r="H3783" s="7">
        <v>0.92332551635344973</v>
      </c>
      <c r="I3783" s="7">
        <v>33.789336005999999</v>
      </c>
      <c r="J3783" s="7">
        <v>13.628496666627571</v>
      </c>
      <c r="K3783" s="7">
        <v>36.595258559999998</v>
      </c>
      <c r="L3783" s="7">
        <v>0.92332551635344973</v>
      </c>
      <c r="M3783" s="7" t="s">
        <v>684</v>
      </c>
      <c r="N3783" s="7" t="s">
        <v>727</v>
      </c>
      <c r="O3783" s="7" t="s">
        <v>686</v>
      </c>
    </row>
    <row r="3784" spans="2:15" ht="15">
      <c r="B3784" s="6" t="s">
        <v>631</v>
      </c>
      <c r="C3784" s="7" t="s">
        <v>687</v>
      </c>
      <c r="D3784" s="7">
        <v>33.788201278700001</v>
      </c>
      <c r="E3784" s="7">
        <v>32.386749764200005</v>
      </c>
      <c r="F3784" s="7">
        <v>9.5300625801896448</v>
      </c>
      <c r="G3784" s="7">
        <v>33.788201278700001</v>
      </c>
      <c r="H3784" s="7">
        <v>0.95852245868490582</v>
      </c>
      <c r="I3784" s="7">
        <v>32.386749764200005</v>
      </c>
      <c r="J3784" s="7">
        <v>9.5300625801896448</v>
      </c>
      <c r="K3784" s="7">
        <v>33.788201278700001</v>
      </c>
      <c r="L3784" s="7">
        <v>0.95852245868490582</v>
      </c>
      <c r="M3784" s="7" t="s">
        <v>684</v>
      </c>
      <c r="N3784" s="7" t="s">
        <v>727</v>
      </c>
      <c r="O3784" s="7" t="s">
        <v>686</v>
      </c>
    </row>
    <row r="3785" spans="2:15" ht="15">
      <c r="B3785" s="6" t="s">
        <v>631</v>
      </c>
      <c r="C3785" s="7" t="s">
        <v>688</v>
      </c>
      <c r="D3785" s="7">
        <v>34.3180384729</v>
      </c>
      <c r="E3785" s="7">
        <v>32.953205149399999</v>
      </c>
      <c r="F3785" s="7">
        <v>9.3467137013259673</v>
      </c>
      <c r="G3785" s="7">
        <v>34.317986591950408</v>
      </c>
      <c r="H3785" s="7">
        <v>0.9602313078917476</v>
      </c>
      <c r="I3785" s="7">
        <v>32.953205149399999</v>
      </c>
      <c r="J3785" s="7">
        <v>8.443988223087894</v>
      </c>
      <c r="K3785" s="7">
        <v>31.426951307050409</v>
      </c>
      <c r="L3785" s="7">
        <v>1.0485651257558408</v>
      </c>
      <c r="M3785" s="7" t="s">
        <v>684</v>
      </c>
      <c r="N3785" s="7" t="s">
        <v>727</v>
      </c>
      <c r="O3785" s="7" t="s">
        <v>686</v>
      </c>
    </row>
    <row r="3786" spans="2:15" ht="15">
      <c r="B3786" s="6" t="s">
        <v>631</v>
      </c>
      <c r="C3786" s="7" t="s">
        <v>689</v>
      </c>
      <c r="D3786" s="7">
        <v>32.109000000000002</v>
      </c>
      <c r="E3786" s="7">
        <v>30.830000000000002</v>
      </c>
      <c r="F3786" s="7">
        <v>8.7815638517909242</v>
      </c>
      <c r="G3786" s="7">
        <v>32.109000000000002</v>
      </c>
      <c r="H3786" s="7">
        <v>0.96016693138995302</v>
      </c>
      <c r="I3786" s="7">
        <v>30.830000000000002</v>
      </c>
      <c r="J3786" s="7">
        <v>8.7815638517909242</v>
      </c>
      <c r="K3786" s="7">
        <v>32.109000000000002</v>
      </c>
      <c r="L3786" s="7">
        <v>0.96016693138995302</v>
      </c>
      <c r="M3786" s="7" t="s">
        <v>684</v>
      </c>
      <c r="N3786" s="7" t="s">
        <v>727</v>
      </c>
      <c r="O3786" s="7" t="s">
        <v>686</v>
      </c>
    </row>
    <row r="3787" spans="2:15" ht="15">
      <c r="B3787" s="6" t="s">
        <v>631</v>
      </c>
      <c r="C3787" s="7" t="s">
        <v>690</v>
      </c>
      <c r="D3787" s="7">
        <v>33.058999999999997</v>
      </c>
      <c r="E3787" s="7">
        <v>30.596000000000004</v>
      </c>
      <c r="F3787" s="7">
        <v>11.565829891579961</v>
      </c>
      <c r="G3787" s="7">
        <v>33.087224108658745</v>
      </c>
      <c r="H3787" s="7">
        <v>0.92470737041954509</v>
      </c>
      <c r="I3787" s="7">
        <v>30.596000000000004</v>
      </c>
      <c r="J3787" s="7">
        <v>11.565829891579961</v>
      </c>
      <c r="K3787" s="7">
        <v>33.087224108658745</v>
      </c>
      <c r="L3787" s="7">
        <v>0.92470737041954509</v>
      </c>
      <c r="M3787" s="7" t="s">
        <v>684</v>
      </c>
      <c r="N3787" s="7" t="s">
        <v>727</v>
      </c>
      <c r="O3787" s="7" t="s">
        <v>686</v>
      </c>
    </row>
    <row r="3788" spans="2:15" ht="15">
      <c r="B3788" s="6" t="s">
        <v>631</v>
      </c>
      <c r="C3788" s="7" t="s">
        <v>691</v>
      </c>
      <c r="D3788" s="7">
        <v>37.603000000000002</v>
      </c>
      <c r="E3788" s="7">
        <v>36.056999999999995</v>
      </c>
      <c r="F3788" s="7">
        <v>8.9579705247210946</v>
      </c>
      <c r="G3788" s="7">
        <v>37.603000000000002</v>
      </c>
      <c r="H3788" s="7">
        <v>0.95888625907507363</v>
      </c>
      <c r="I3788" s="7">
        <v>36.056999999999995</v>
      </c>
      <c r="J3788" s="7">
        <v>8.9579705247210946</v>
      </c>
      <c r="K3788" s="7">
        <v>37.603000000000002</v>
      </c>
      <c r="L3788" s="7">
        <v>0.95888625907507363</v>
      </c>
      <c r="M3788" s="7" t="s">
        <v>684</v>
      </c>
      <c r="N3788" s="7" t="s">
        <v>727</v>
      </c>
      <c r="O3788" s="7" t="s">
        <v>686</v>
      </c>
    </row>
    <row r="3789" spans="2:15" ht="15">
      <c r="B3789" s="6" t="s">
        <v>631</v>
      </c>
      <c r="C3789" s="7" t="s">
        <v>692</v>
      </c>
      <c r="D3789" s="7" t="s">
        <v>661</v>
      </c>
      <c r="E3789" s="7">
        <v>36.167157218429409</v>
      </c>
      <c r="F3789" s="7">
        <v>11.800785407723264</v>
      </c>
      <c r="G3789" s="7">
        <v>38.258506229814813</v>
      </c>
      <c r="H3789" s="7">
        <v>0.94533636523018194</v>
      </c>
      <c r="I3789" s="7">
        <v>36.167157218429409</v>
      </c>
      <c r="J3789" s="7">
        <v>11.800785407723264</v>
      </c>
      <c r="K3789" s="7">
        <v>38.258506229814813</v>
      </c>
      <c r="L3789" s="7">
        <v>0.94533636523018194</v>
      </c>
      <c r="M3789" s="7" t="s">
        <v>684</v>
      </c>
      <c r="N3789" s="7" t="s">
        <v>727</v>
      </c>
      <c r="O3789" s="7" t="s">
        <v>686</v>
      </c>
    </row>
    <row r="3790" spans="2:15" ht="15">
      <c r="B3790" s="6" t="s">
        <v>631</v>
      </c>
      <c r="C3790" s="7" t="s">
        <v>693</v>
      </c>
      <c r="D3790" s="7" t="s">
        <v>661</v>
      </c>
      <c r="E3790" s="7">
        <v>36.151030324619327</v>
      </c>
      <c r="F3790" s="7">
        <v>11.796489336474469</v>
      </c>
      <c r="G3790" s="7">
        <v>38.241816923893467</v>
      </c>
      <c r="H3790" s="7">
        <v>0.94532721592608704</v>
      </c>
      <c r="I3790" s="7">
        <v>36.151030324619327</v>
      </c>
      <c r="J3790" s="7">
        <v>11.796489336474469</v>
      </c>
      <c r="K3790" s="7">
        <v>38.241816923893467</v>
      </c>
      <c r="L3790" s="7">
        <v>0.94532721592608704</v>
      </c>
      <c r="M3790" s="7" t="s">
        <v>684</v>
      </c>
      <c r="N3790" s="7" t="s">
        <v>727</v>
      </c>
      <c r="O3790" s="7" t="s">
        <v>686</v>
      </c>
    </row>
    <row r="3791" spans="2:15" ht="15">
      <c r="B3791" s="6" t="s">
        <v>631</v>
      </c>
      <c r="C3791" s="7" t="s">
        <v>694</v>
      </c>
      <c r="D3791" s="7" t="s">
        <v>661</v>
      </c>
      <c r="E3791" s="7">
        <v>36.138664649044365</v>
      </c>
      <c r="F3791" s="7">
        <v>11.793195222683227</v>
      </c>
      <c r="G3791" s="7">
        <v>38.22902000558885</v>
      </c>
      <c r="H3791" s="7">
        <v>0.94532019507068488</v>
      </c>
      <c r="I3791" s="7">
        <v>36.138664649044365</v>
      </c>
      <c r="J3791" s="7">
        <v>11.793195222683227</v>
      </c>
      <c r="K3791" s="7">
        <v>38.22902000558885</v>
      </c>
      <c r="L3791" s="7">
        <v>0.94532019507068488</v>
      </c>
      <c r="M3791" s="7" t="s">
        <v>684</v>
      </c>
      <c r="N3791" s="7" t="s">
        <v>727</v>
      </c>
      <c r="O3791" s="7" t="s">
        <v>686</v>
      </c>
    </row>
    <row r="3792" spans="2:15" ht="15">
      <c r="B3792" s="6" t="s">
        <v>631</v>
      </c>
      <c r="C3792" s="7" t="s">
        <v>695</v>
      </c>
      <c r="D3792" s="7" t="s">
        <v>661</v>
      </c>
      <c r="E3792" s="7">
        <v>36.133042209493702</v>
      </c>
      <c r="F3792" s="7">
        <v>11.791697451247128</v>
      </c>
      <c r="G3792" s="7">
        <v>38.223201488099349</v>
      </c>
      <c r="H3792" s="7">
        <v>0.94531700126541174</v>
      </c>
      <c r="I3792" s="7">
        <v>36.133042209493702</v>
      </c>
      <c r="J3792" s="7">
        <v>11.791697451247128</v>
      </c>
      <c r="K3792" s="7">
        <v>38.223201488099349</v>
      </c>
      <c r="L3792" s="7">
        <v>0.94531700126541174</v>
      </c>
      <c r="M3792" s="7" t="s">
        <v>684</v>
      </c>
      <c r="N3792" s="7" t="s">
        <v>727</v>
      </c>
      <c r="O3792" s="7" t="s">
        <v>686</v>
      </c>
    </row>
    <row r="3793" spans="2:15" ht="15">
      <c r="B3793" s="6" t="s">
        <v>631</v>
      </c>
      <c r="C3793" s="7" t="s">
        <v>696</v>
      </c>
      <c r="D3793" s="7" t="s">
        <v>661</v>
      </c>
      <c r="E3793" s="7">
        <v>36.133414973666845</v>
      </c>
      <c r="F3793" s="7">
        <v>11.79179675254257</v>
      </c>
      <c r="G3793" s="7">
        <v>38.223587252115372</v>
      </c>
      <c r="H3793" s="7">
        <v>0.94531721304276972</v>
      </c>
      <c r="I3793" s="7">
        <v>36.133414973666845</v>
      </c>
      <c r="J3793" s="7">
        <v>11.79179675254257</v>
      </c>
      <c r="K3793" s="7">
        <v>38.223587252115372</v>
      </c>
      <c r="L3793" s="7">
        <v>0.94531721304276972</v>
      </c>
      <c r="M3793" s="7" t="s">
        <v>684</v>
      </c>
      <c r="N3793" s="7" t="s">
        <v>727</v>
      </c>
      <c r="O3793" s="7" t="s">
        <v>686</v>
      </c>
    </row>
    <row r="3794" spans="2:15" ht="15">
      <c r="B3794" s="6" t="s">
        <v>631</v>
      </c>
      <c r="C3794" s="7" t="s">
        <v>697</v>
      </c>
      <c r="D3794" s="7" t="s">
        <v>661</v>
      </c>
      <c r="E3794" s="7">
        <v>36.135942812189903</v>
      </c>
      <c r="F3794" s="7">
        <v>11.792470147836692</v>
      </c>
      <c r="G3794" s="7">
        <v>38.226203246920562</v>
      </c>
      <c r="H3794" s="7">
        <v>0.94531864906308616</v>
      </c>
      <c r="I3794" s="7">
        <v>36.135942812189903</v>
      </c>
      <c r="J3794" s="7">
        <v>11.792470147836692</v>
      </c>
      <c r="K3794" s="7">
        <v>38.226203246920562</v>
      </c>
      <c r="L3794" s="7">
        <v>0.94531864906308616</v>
      </c>
      <c r="M3794" s="7" t="s">
        <v>684</v>
      </c>
      <c r="N3794" s="7" t="s">
        <v>727</v>
      </c>
      <c r="O3794" s="7" t="s">
        <v>686</v>
      </c>
    </row>
    <row r="3795" spans="2:15" ht="15">
      <c r="B3795" s="6" t="s">
        <v>631</v>
      </c>
      <c r="C3795" s="7" t="s">
        <v>698</v>
      </c>
      <c r="D3795" s="7" t="s">
        <v>661</v>
      </c>
      <c r="E3795" s="7">
        <v>36.137448130462829</v>
      </c>
      <c r="F3795" s="7">
        <v>11.792871152185622</v>
      </c>
      <c r="G3795" s="7">
        <v>38.22776106192584</v>
      </c>
      <c r="H3795" s="7">
        <v>0.94531950411438237</v>
      </c>
      <c r="I3795" s="7">
        <v>36.137448130462829</v>
      </c>
      <c r="J3795" s="7">
        <v>11.792871152185622</v>
      </c>
      <c r="K3795" s="7">
        <v>38.22776106192584</v>
      </c>
      <c r="L3795" s="7">
        <v>0.94531950411438237</v>
      </c>
      <c r="M3795" s="7" t="s">
        <v>684</v>
      </c>
      <c r="N3795" s="7" t="s">
        <v>727</v>
      </c>
      <c r="O3795" s="7" t="s">
        <v>686</v>
      </c>
    </row>
    <row r="3796" spans="2:15" ht="15">
      <c r="B3796" s="6" t="s">
        <v>631</v>
      </c>
      <c r="C3796" s="7" t="s">
        <v>699</v>
      </c>
      <c r="D3796" s="7" t="s">
        <v>661</v>
      </c>
      <c r="E3796" s="7">
        <v>36.150887887279936</v>
      </c>
      <c r="F3796" s="7">
        <v>11.79645139234426</v>
      </c>
      <c r="G3796" s="7">
        <v>38.24166951916942</v>
      </c>
      <c r="H3796" s="7">
        <v>0.94532713508123811</v>
      </c>
      <c r="I3796" s="7">
        <v>36.150887887279936</v>
      </c>
      <c r="J3796" s="7">
        <v>11.79645139234426</v>
      </c>
      <c r="K3796" s="7">
        <v>38.24166951916942</v>
      </c>
      <c r="L3796" s="7">
        <v>0.94532713508123811</v>
      </c>
      <c r="M3796" s="7" t="s">
        <v>684</v>
      </c>
      <c r="N3796" s="7" t="s">
        <v>727</v>
      </c>
      <c r="O3796" s="7" t="s">
        <v>686</v>
      </c>
    </row>
    <row r="3797" spans="2:15" ht="15">
      <c r="B3797" s="6" t="s">
        <v>631</v>
      </c>
      <c r="C3797" s="7" t="s">
        <v>700</v>
      </c>
      <c r="D3797" s="7" t="s">
        <v>661</v>
      </c>
      <c r="E3797" s="7">
        <v>36.197191296615259</v>
      </c>
      <c r="F3797" s="7">
        <v>11.808786237969809</v>
      </c>
      <c r="G3797" s="7">
        <v>38.289587721688719</v>
      </c>
      <c r="H3797" s="7">
        <v>0.94535338326747653</v>
      </c>
      <c r="I3797" s="7">
        <v>36.197191296615259</v>
      </c>
      <c r="J3797" s="7">
        <v>11.808786237969809</v>
      </c>
      <c r="K3797" s="7">
        <v>38.289587721688719</v>
      </c>
      <c r="L3797" s="7">
        <v>0.94535338326747653</v>
      </c>
      <c r="M3797" s="7" t="s">
        <v>684</v>
      </c>
      <c r="N3797" s="7" t="s">
        <v>727</v>
      </c>
      <c r="O3797" s="7" t="s">
        <v>686</v>
      </c>
    </row>
    <row r="3798" spans="2:15" ht="15">
      <c r="B3798" s="6" t="s">
        <v>631</v>
      </c>
      <c r="C3798" s="7" t="s">
        <v>701</v>
      </c>
      <c r="D3798" s="7" t="s">
        <v>661</v>
      </c>
      <c r="E3798" s="7">
        <v>36.243494705950575</v>
      </c>
      <c r="F3798" s="7">
        <v>11.821121083595353</v>
      </c>
      <c r="G3798" s="7">
        <v>38.33750592420801</v>
      </c>
      <c r="H3798" s="7">
        <v>0.9453795658382883</v>
      </c>
      <c r="I3798" s="7">
        <v>36.243494705950575</v>
      </c>
      <c r="J3798" s="7">
        <v>11.821121083595353</v>
      </c>
      <c r="K3798" s="7">
        <v>38.33750592420801</v>
      </c>
      <c r="L3798" s="7">
        <v>0.9453795658382883</v>
      </c>
      <c r="M3798" s="7" t="s">
        <v>684</v>
      </c>
      <c r="N3798" s="7" t="s">
        <v>727</v>
      </c>
      <c r="O3798" s="7" t="s">
        <v>686</v>
      </c>
    </row>
    <row r="3799" spans="2:15" ht="15">
      <c r="B3799" s="6" t="s">
        <v>584</v>
      </c>
      <c r="C3799" s="7" t="s">
        <v>683</v>
      </c>
      <c r="D3799" s="7">
        <v>37.014317944021393</v>
      </c>
      <c r="E3799" s="7">
        <v>35.79</v>
      </c>
      <c r="F3799" s="7">
        <v>9.4411669226374819</v>
      </c>
      <c r="G3799" s="7">
        <v>37.014317944021393</v>
      </c>
      <c r="H3799" s="7">
        <v>0.96692312564362282</v>
      </c>
      <c r="I3799" s="7">
        <v>35.79</v>
      </c>
      <c r="J3799" s="7">
        <v>9.4411669226374819</v>
      </c>
      <c r="K3799" s="7">
        <v>37.014317944021393</v>
      </c>
      <c r="L3799" s="7">
        <v>0.96692312564362282</v>
      </c>
      <c r="M3799" s="7" t="s">
        <v>684</v>
      </c>
      <c r="N3799" s="7" t="s">
        <v>727</v>
      </c>
      <c r="O3799" s="7" t="s">
        <v>686</v>
      </c>
    </row>
    <row r="3800" spans="2:15" ht="15">
      <c r="B3800" s="6" t="s">
        <v>584</v>
      </c>
      <c r="C3800" s="7" t="s">
        <v>687</v>
      </c>
      <c r="D3800" s="7">
        <v>29.381860094709356</v>
      </c>
      <c r="E3800" s="7">
        <v>28.41</v>
      </c>
      <c r="F3800" s="7">
        <v>7.4943713962596048</v>
      </c>
      <c r="G3800" s="7">
        <v>29.381860094709356</v>
      </c>
      <c r="H3800" s="7">
        <v>0.96692312564362271</v>
      </c>
      <c r="I3800" s="7">
        <v>28.41</v>
      </c>
      <c r="J3800" s="7">
        <v>7.4943713962596048</v>
      </c>
      <c r="K3800" s="7">
        <v>29.381860094709356</v>
      </c>
      <c r="L3800" s="7">
        <v>0.96692312564362271</v>
      </c>
      <c r="M3800" s="7" t="s">
        <v>684</v>
      </c>
      <c r="N3800" s="7" t="s">
        <v>727</v>
      </c>
      <c r="O3800" s="7" t="s">
        <v>686</v>
      </c>
    </row>
    <row r="3801" spans="2:15" ht="15">
      <c r="B3801" s="6" t="s">
        <v>584</v>
      </c>
      <c r="C3801" s="7" t="s">
        <v>688</v>
      </c>
      <c r="D3801" s="7">
        <v>23.675467818499385</v>
      </c>
      <c r="E3801" s="7">
        <v>23.58</v>
      </c>
      <c r="F3801" s="7">
        <v>2.1240000999999991</v>
      </c>
      <c r="G3801" s="7">
        <v>23.675467818499385</v>
      </c>
      <c r="H3801" s="7">
        <v>0.99596764806375693</v>
      </c>
      <c r="I3801" s="7">
        <v>23.58</v>
      </c>
      <c r="J3801" s="7">
        <v>2.1240000999999991</v>
      </c>
      <c r="K3801" s="7">
        <v>23.675467818499385</v>
      </c>
      <c r="L3801" s="7">
        <v>0.99596764806375693</v>
      </c>
      <c r="M3801" s="7" t="s">
        <v>684</v>
      </c>
      <c r="N3801" s="7" t="s">
        <v>727</v>
      </c>
      <c r="O3801" s="7" t="s">
        <v>686</v>
      </c>
    </row>
    <row r="3802" spans="2:15" ht="15">
      <c r="B3802" s="6" t="s">
        <v>584</v>
      </c>
      <c r="C3802" s="7" t="s">
        <v>689</v>
      </c>
      <c r="D3802" s="7">
        <v>29.960998648242686</v>
      </c>
      <c r="E3802" s="7">
        <v>29.808</v>
      </c>
      <c r="F3802" s="7">
        <v>3.0240000000000236</v>
      </c>
      <c r="G3802" s="7">
        <v>29.960998648242686</v>
      </c>
      <c r="H3802" s="7">
        <v>0.99489340625661482</v>
      </c>
      <c r="I3802" s="7">
        <v>29.808</v>
      </c>
      <c r="J3802" s="7">
        <v>3.0240000000000236</v>
      </c>
      <c r="K3802" s="7">
        <v>29.960998648242686</v>
      </c>
      <c r="L3802" s="7">
        <v>0.99489340625661482</v>
      </c>
      <c r="M3802" s="7" t="s">
        <v>684</v>
      </c>
      <c r="N3802" s="7" t="s">
        <v>727</v>
      </c>
      <c r="O3802" s="7" t="s">
        <v>686</v>
      </c>
    </row>
    <row r="3803" spans="2:15" ht="15">
      <c r="B3803" s="6" t="s">
        <v>584</v>
      </c>
      <c r="C3803" s="7" t="s">
        <v>690</v>
      </c>
      <c r="D3803" s="7">
        <v>24.459662139939709</v>
      </c>
      <c r="E3803" s="7">
        <v>23.904</v>
      </c>
      <c r="F3803" s="7">
        <v>5.1840000000000046</v>
      </c>
      <c r="G3803" s="7">
        <v>24.459662139939709</v>
      </c>
      <c r="H3803" s="7">
        <v>0.97728250959638652</v>
      </c>
      <c r="I3803" s="7">
        <v>23.904</v>
      </c>
      <c r="J3803" s="7">
        <v>5.1840000000000046</v>
      </c>
      <c r="K3803" s="7">
        <v>24.459662139939709</v>
      </c>
      <c r="L3803" s="7">
        <v>0.97728250959638652</v>
      </c>
      <c r="M3803" s="7" t="s">
        <v>684</v>
      </c>
      <c r="N3803" s="7" t="s">
        <v>727</v>
      </c>
      <c r="O3803" s="7" t="s">
        <v>686</v>
      </c>
    </row>
    <row r="3804" spans="2:15" ht="15">
      <c r="B3804" s="6" t="s">
        <v>584</v>
      </c>
      <c r="C3804" s="7" t="s">
        <v>691</v>
      </c>
      <c r="D3804" s="7">
        <v>23.654320250009302</v>
      </c>
      <c r="E3804" s="7">
        <v>23.416</v>
      </c>
      <c r="F3804" s="7">
        <v>3.3493000000000221</v>
      </c>
      <c r="G3804" s="7">
        <v>23.654320250009302</v>
      </c>
      <c r="H3804" s="7">
        <v>0.9899248742939798</v>
      </c>
      <c r="I3804" s="7">
        <v>23.416</v>
      </c>
      <c r="J3804" s="7">
        <v>3.3493000000000221</v>
      </c>
      <c r="K3804" s="7">
        <v>23.654320250009302</v>
      </c>
      <c r="L3804" s="7">
        <v>0.9899248742939798</v>
      </c>
      <c r="M3804" s="7" t="s">
        <v>684</v>
      </c>
      <c r="N3804" s="7" t="s">
        <v>727</v>
      </c>
      <c r="O3804" s="7" t="s">
        <v>686</v>
      </c>
    </row>
    <row r="3805" spans="2:15" ht="15">
      <c r="B3805" s="6" t="s">
        <v>584</v>
      </c>
      <c r="C3805" s="7" t="s">
        <v>692</v>
      </c>
      <c r="D3805" s="7" t="s">
        <v>661</v>
      </c>
      <c r="E3805" s="7">
        <v>30.445783504005043</v>
      </c>
      <c r="F3805" s="7">
        <v>5.8584123227577267</v>
      </c>
      <c r="G3805" s="7">
        <v>31.004301767918999</v>
      </c>
      <c r="H3805" s="7">
        <v>0.98198578158299732</v>
      </c>
      <c r="I3805" s="7">
        <v>30.445783504005043</v>
      </c>
      <c r="J3805" s="7">
        <v>5.8584123227577267</v>
      </c>
      <c r="K3805" s="7">
        <v>31.004301767918999</v>
      </c>
      <c r="L3805" s="7">
        <v>0.98198578158299732</v>
      </c>
      <c r="M3805" s="7" t="s">
        <v>684</v>
      </c>
      <c r="N3805" s="7" t="s">
        <v>727</v>
      </c>
      <c r="O3805" s="7" t="s">
        <v>686</v>
      </c>
    </row>
    <row r="3806" spans="2:15" ht="15">
      <c r="B3806" s="6" t="s">
        <v>584</v>
      </c>
      <c r="C3806" s="7" t="s">
        <v>693</v>
      </c>
      <c r="D3806" s="7" t="s">
        <v>661</v>
      </c>
      <c r="E3806" s="7">
        <v>30.432207764154423</v>
      </c>
      <c r="F3806" s="7">
        <v>5.8558000634403964</v>
      </c>
      <c r="G3806" s="7">
        <v>30.990476985416816</v>
      </c>
      <c r="H3806" s="7">
        <v>0.98198578158299732</v>
      </c>
      <c r="I3806" s="7">
        <v>30.432207764154423</v>
      </c>
      <c r="J3806" s="7">
        <v>5.8558000634403964</v>
      </c>
      <c r="K3806" s="7">
        <v>30.990476985416816</v>
      </c>
      <c r="L3806" s="7">
        <v>0.98198578158299732</v>
      </c>
      <c r="M3806" s="7" t="s">
        <v>684</v>
      </c>
      <c r="N3806" s="7" t="s">
        <v>727</v>
      </c>
      <c r="O3806" s="7" t="s">
        <v>686</v>
      </c>
    </row>
    <row r="3807" spans="2:15" ht="15">
      <c r="B3807" s="6" t="s">
        <v>584</v>
      </c>
      <c r="C3807" s="7" t="s">
        <v>694</v>
      </c>
      <c r="D3807" s="7" t="s">
        <v>661</v>
      </c>
      <c r="E3807" s="7">
        <v>30.421798245950868</v>
      </c>
      <c r="F3807" s="7">
        <v>5.8537970520969838</v>
      </c>
      <c r="G3807" s="7">
        <v>30.979876507895874</v>
      </c>
      <c r="H3807" s="7">
        <v>0.98198578158299732</v>
      </c>
      <c r="I3807" s="7">
        <v>30.421798245950868</v>
      </c>
      <c r="J3807" s="7">
        <v>5.8537970520969838</v>
      </c>
      <c r="K3807" s="7">
        <v>30.979876507895874</v>
      </c>
      <c r="L3807" s="7">
        <v>0.98198578158299732</v>
      </c>
      <c r="M3807" s="7" t="s">
        <v>684</v>
      </c>
      <c r="N3807" s="7" t="s">
        <v>727</v>
      </c>
      <c r="O3807" s="7" t="s">
        <v>686</v>
      </c>
    </row>
    <row r="3808" spans="2:15" ht="15">
      <c r="B3808" s="6" t="s">
        <v>584</v>
      </c>
      <c r="C3808" s="7" t="s">
        <v>695</v>
      </c>
      <c r="D3808" s="7" t="s">
        <v>661</v>
      </c>
      <c r="E3808" s="7">
        <v>30.417065234277043</v>
      </c>
      <c r="F3808" s="7">
        <v>5.8528863206024155</v>
      </c>
      <c r="G3808" s="7">
        <v>30.975056670620638</v>
      </c>
      <c r="H3808" s="7">
        <v>0.98198578158299732</v>
      </c>
      <c r="I3808" s="7">
        <v>30.417065234277043</v>
      </c>
      <c r="J3808" s="7">
        <v>5.8528863206024155</v>
      </c>
      <c r="K3808" s="7">
        <v>30.975056670620638</v>
      </c>
      <c r="L3808" s="7">
        <v>0.98198578158299732</v>
      </c>
      <c r="M3808" s="7" t="s">
        <v>684</v>
      </c>
      <c r="N3808" s="7" t="s">
        <v>727</v>
      </c>
      <c r="O3808" s="7" t="s">
        <v>686</v>
      </c>
    </row>
    <row r="3809" spans="2:15" ht="15">
      <c r="B3809" s="6" t="s">
        <v>584</v>
      </c>
      <c r="C3809" s="7" t="s">
        <v>696</v>
      </c>
      <c r="D3809" s="7" t="s">
        <v>661</v>
      </c>
      <c r="E3809" s="7">
        <v>30.417379029946552</v>
      </c>
      <c r="F3809" s="7">
        <v>5.8529467015223977</v>
      </c>
      <c r="G3809" s="7">
        <v>30.975376222772407</v>
      </c>
      <c r="H3809" s="7">
        <v>0.98198578158299732</v>
      </c>
      <c r="I3809" s="7">
        <v>30.417379029946552</v>
      </c>
      <c r="J3809" s="7">
        <v>5.8529467015223977</v>
      </c>
      <c r="K3809" s="7">
        <v>30.975376222772407</v>
      </c>
      <c r="L3809" s="7">
        <v>0.98198578158299732</v>
      </c>
      <c r="M3809" s="7" t="s">
        <v>684</v>
      </c>
      <c r="N3809" s="7" t="s">
        <v>727</v>
      </c>
      <c r="O3809" s="7" t="s">
        <v>686</v>
      </c>
    </row>
    <row r="3810" spans="2:15" ht="15">
      <c r="B3810" s="6" t="s">
        <v>584</v>
      </c>
      <c r="C3810" s="7" t="s">
        <v>697</v>
      </c>
      <c r="D3810" s="7" t="s">
        <v>661</v>
      </c>
      <c r="E3810" s="7">
        <v>30.419506983325395</v>
      </c>
      <c r="F3810" s="7">
        <v>5.8533561647341186</v>
      </c>
      <c r="G3810" s="7">
        <v>30.977543212782599</v>
      </c>
      <c r="H3810" s="7">
        <v>0.98198578158299732</v>
      </c>
      <c r="I3810" s="7">
        <v>30.419506983325395</v>
      </c>
      <c r="J3810" s="7">
        <v>5.8533561647341186</v>
      </c>
      <c r="K3810" s="7">
        <v>30.977543212782599</v>
      </c>
      <c r="L3810" s="7">
        <v>0.98198578158299732</v>
      </c>
      <c r="M3810" s="7" t="s">
        <v>684</v>
      </c>
      <c r="N3810" s="7" t="s">
        <v>727</v>
      </c>
      <c r="O3810" s="7" t="s">
        <v>686</v>
      </c>
    </row>
    <row r="3811" spans="2:15" ht="15">
      <c r="B3811" s="6" t="s">
        <v>584</v>
      </c>
      <c r="C3811" s="7" t="s">
        <v>698</v>
      </c>
      <c r="D3811" s="7" t="s">
        <v>661</v>
      </c>
      <c r="E3811" s="7">
        <v>30.420774171508459</v>
      </c>
      <c r="F3811" s="7">
        <v>5.8535999985269296</v>
      </c>
      <c r="G3811" s="7">
        <v>30.978833647131886</v>
      </c>
      <c r="H3811" s="7">
        <v>0.98198578158299732</v>
      </c>
      <c r="I3811" s="7">
        <v>30.420774171508459</v>
      </c>
      <c r="J3811" s="7">
        <v>5.8535999985269296</v>
      </c>
      <c r="K3811" s="7">
        <v>30.978833647131886</v>
      </c>
      <c r="L3811" s="7">
        <v>0.98198578158299732</v>
      </c>
      <c r="M3811" s="7" t="s">
        <v>684</v>
      </c>
      <c r="N3811" s="7" t="s">
        <v>727</v>
      </c>
      <c r="O3811" s="7" t="s">
        <v>686</v>
      </c>
    </row>
    <row r="3812" spans="2:15" ht="15">
      <c r="B3812" s="6" t="s">
        <v>584</v>
      </c>
      <c r="C3812" s="7" t="s">
        <v>699</v>
      </c>
      <c r="D3812" s="7" t="s">
        <v>661</v>
      </c>
      <c r="E3812" s="7">
        <v>30.432087859336583</v>
      </c>
      <c r="F3812" s="7">
        <v>5.8557769912188542</v>
      </c>
      <c r="G3812" s="7">
        <v>30.990354880983038</v>
      </c>
      <c r="H3812" s="7">
        <v>0.98198578158299732</v>
      </c>
      <c r="I3812" s="7">
        <v>30.432087859336583</v>
      </c>
      <c r="J3812" s="7">
        <v>5.8557769912188542</v>
      </c>
      <c r="K3812" s="7">
        <v>30.990354880983038</v>
      </c>
      <c r="L3812" s="7">
        <v>0.98198578158299732</v>
      </c>
      <c r="M3812" s="7" t="s">
        <v>684</v>
      </c>
      <c r="N3812" s="7" t="s">
        <v>727</v>
      </c>
      <c r="O3812" s="7" t="s">
        <v>686</v>
      </c>
    </row>
    <row r="3813" spans="2:15" ht="15">
      <c r="B3813" s="6" t="s">
        <v>584</v>
      </c>
      <c r="C3813" s="7" t="s">
        <v>700</v>
      </c>
      <c r="D3813" s="7" t="s">
        <v>661</v>
      </c>
      <c r="E3813" s="7">
        <v>30.471066415699379</v>
      </c>
      <c r="F3813" s="7">
        <v>5.8632772894092078</v>
      </c>
      <c r="G3813" s="7">
        <v>31.030048486627674</v>
      </c>
      <c r="H3813" s="7">
        <v>0.98198578158299732</v>
      </c>
      <c r="I3813" s="7">
        <v>30.471066415699379</v>
      </c>
      <c r="J3813" s="7">
        <v>5.8632772894092078</v>
      </c>
      <c r="K3813" s="7">
        <v>31.030048486627674</v>
      </c>
      <c r="L3813" s="7">
        <v>0.98198578158299732</v>
      </c>
      <c r="M3813" s="7" t="s">
        <v>684</v>
      </c>
      <c r="N3813" s="7" t="s">
        <v>727</v>
      </c>
      <c r="O3813" s="7" t="s">
        <v>686</v>
      </c>
    </row>
    <row r="3814" spans="2:15" ht="15">
      <c r="B3814" s="6" t="s">
        <v>584</v>
      </c>
      <c r="C3814" s="7" t="s">
        <v>701</v>
      </c>
      <c r="D3814" s="7" t="s">
        <v>661</v>
      </c>
      <c r="E3814" s="7">
        <v>30.510044972062165</v>
      </c>
      <c r="F3814" s="7">
        <v>5.8707775875995623</v>
      </c>
      <c r="G3814" s="7">
        <v>31.0697420922723</v>
      </c>
      <c r="H3814" s="7">
        <v>0.98198578158299732</v>
      </c>
      <c r="I3814" s="7">
        <v>30.510044972062165</v>
      </c>
      <c r="J3814" s="7">
        <v>5.8707775875995623</v>
      </c>
      <c r="K3814" s="7">
        <v>31.0697420922723</v>
      </c>
      <c r="L3814" s="7">
        <v>0.98198578158299732</v>
      </c>
      <c r="M3814" s="7" t="s">
        <v>684</v>
      </c>
      <c r="N3814" s="7" t="s">
        <v>727</v>
      </c>
      <c r="O3814" s="7" t="s">
        <v>686</v>
      </c>
    </row>
    <row r="3815" spans="2:15" ht="15">
      <c r="B3815" s="6" t="s">
        <v>36</v>
      </c>
      <c r="C3815" s="7" t="s">
        <v>683</v>
      </c>
      <c r="D3815" s="7">
        <v>18.935742999999999</v>
      </c>
      <c r="E3815" s="7">
        <v>24.527999999999999</v>
      </c>
      <c r="F3815" s="7">
        <v>1.2294285790472188</v>
      </c>
      <c r="G3815" s="7">
        <v>24.55879228771191</v>
      </c>
      <c r="H3815" s="7">
        <v>0.99874618070175547</v>
      </c>
      <c r="I3815" s="7">
        <v>22.001100000000001</v>
      </c>
      <c r="J3815" s="7">
        <v>1.102771571692599</v>
      </c>
      <c r="K3815" s="7">
        <v>22.028720034294626</v>
      </c>
      <c r="L3815" s="7">
        <v>0.99874618070175547</v>
      </c>
      <c r="M3815" s="7" t="s">
        <v>684</v>
      </c>
      <c r="N3815" s="7" t="s">
        <v>728</v>
      </c>
      <c r="O3815" s="7" t="s">
        <v>686</v>
      </c>
    </row>
    <row r="3816" spans="2:15" ht="15">
      <c r="B3816" s="6" t="s">
        <v>36</v>
      </c>
      <c r="C3816" s="7" t="s">
        <v>687</v>
      </c>
      <c r="D3816" s="7">
        <v>23.965046000000001</v>
      </c>
      <c r="E3816" s="7">
        <v>23.963000000000001</v>
      </c>
      <c r="F3816" s="7">
        <v>1.2305501179241314</v>
      </c>
      <c r="G3816" s="7">
        <v>23.994574857511502</v>
      </c>
      <c r="H3816" s="7">
        <v>0.99868408347724424</v>
      </c>
      <c r="I3816" s="7">
        <v>21.4359</v>
      </c>
      <c r="J3816" s="7">
        <v>1.1007782528401744</v>
      </c>
      <c r="K3816" s="7">
        <v>21.4641450230827</v>
      </c>
      <c r="L3816" s="7">
        <v>0.99868408347724424</v>
      </c>
      <c r="M3816" s="7" t="s">
        <v>684</v>
      </c>
      <c r="N3816" s="7" t="s">
        <v>728</v>
      </c>
      <c r="O3816" s="7" t="s">
        <v>686</v>
      </c>
    </row>
    <row r="3817" spans="2:15" ht="15">
      <c r="B3817" s="6" t="s">
        <v>36</v>
      </c>
      <c r="C3817" s="7" t="s">
        <v>688</v>
      </c>
      <c r="D3817" s="7">
        <v>19.498691999999998</v>
      </c>
      <c r="E3817" s="7">
        <v>21.526</v>
      </c>
      <c r="F3817" s="7">
        <v>0.58603695617888474</v>
      </c>
      <c r="G3817" s="7">
        <v>21.533975836199115</v>
      </c>
      <c r="H3817" s="7">
        <v>0.9996296161814342</v>
      </c>
      <c r="I3817" s="7">
        <v>18.999400000000001</v>
      </c>
      <c r="J3817" s="7">
        <v>0.51725125639809266</v>
      </c>
      <c r="K3817" s="7">
        <v>19.006439677705171</v>
      </c>
      <c r="L3817" s="7">
        <v>0.9996296161814342</v>
      </c>
      <c r="M3817" s="7" t="s">
        <v>684</v>
      </c>
      <c r="N3817" s="7" t="s">
        <v>728</v>
      </c>
      <c r="O3817" s="7" t="s">
        <v>686</v>
      </c>
    </row>
    <row r="3818" spans="2:15" ht="15">
      <c r="B3818" s="6" t="s">
        <v>36</v>
      </c>
      <c r="C3818" s="7" t="s">
        <v>689</v>
      </c>
      <c r="D3818" s="7">
        <v>17.027000000000001</v>
      </c>
      <c r="E3818" s="7">
        <v>20.411000000000001</v>
      </c>
      <c r="F3818" s="7">
        <v>5.7504177762497868</v>
      </c>
      <c r="G3818" s="7">
        <v>21.205570626639823</v>
      </c>
      <c r="H3818" s="7">
        <v>0.96253009925412569</v>
      </c>
      <c r="I3818" s="7">
        <v>17.884599999999999</v>
      </c>
      <c r="J3818" s="7">
        <v>5.0386517936954061</v>
      </c>
      <c r="K3818" s="7">
        <v>18.580821538837025</v>
      </c>
      <c r="L3818" s="7">
        <v>0.96253009925412569</v>
      </c>
      <c r="M3818" s="7" t="s">
        <v>684</v>
      </c>
      <c r="N3818" s="7" t="s">
        <v>728</v>
      </c>
      <c r="O3818" s="7" t="s">
        <v>686</v>
      </c>
    </row>
    <row r="3819" spans="2:15" ht="15">
      <c r="B3819" s="6" t="s">
        <v>36</v>
      </c>
      <c r="C3819" s="7" t="s">
        <v>690</v>
      </c>
      <c r="D3819" s="7">
        <v>17.523</v>
      </c>
      <c r="E3819" s="7">
        <v>20.422000000000001</v>
      </c>
      <c r="F3819" s="7">
        <v>2.112440997411944</v>
      </c>
      <c r="G3819" s="7">
        <v>20.530964199655767</v>
      </c>
      <c r="H3819" s="7">
        <v>0.99469268960794388</v>
      </c>
      <c r="I3819" s="7">
        <v>17.79</v>
      </c>
      <c r="J3819" s="7">
        <v>1.8401882941904961</v>
      </c>
      <c r="K3819" s="7">
        <v>17.884920826161789</v>
      </c>
      <c r="L3819" s="7">
        <v>0.99469268960794388</v>
      </c>
      <c r="M3819" s="7" t="s">
        <v>684</v>
      </c>
      <c r="N3819" s="7" t="s">
        <v>728</v>
      </c>
      <c r="O3819" s="7" t="s">
        <v>686</v>
      </c>
    </row>
    <row r="3820" spans="2:15" ht="15">
      <c r="B3820" s="6" t="s">
        <v>36</v>
      </c>
      <c r="C3820" s="7" t="s">
        <v>691</v>
      </c>
      <c r="D3820" s="7">
        <v>21.780999999999999</v>
      </c>
      <c r="E3820" s="7">
        <v>19.977</v>
      </c>
      <c r="F3820" s="7">
        <v>4.6152926087109476</v>
      </c>
      <c r="G3820" s="7">
        <v>20.50320596550749</v>
      </c>
      <c r="H3820" s="7">
        <v>0.97433542996189348</v>
      </c>
      <c r="I3820" s="7">
        <v>17.367000000000001</v>
      </c>
      <c r="J3820" s="7">
        <v>4.0123034857827955</v>
      </c>
      <c r="K3820" s="7">
        <v>17.824457025728016</v>
      </c>
      <c r="L3820" s="7">
        <v>0.97433542996189348</v>
      </c>
      <c r="M3820" s="7" t="s">
        <v>684</v>
      </c>
      <c r="N3820" s="7" t="s">
        <v>728</v>
      </c>
      <c r="O3820" s="7" t="s">
        <v>686</v>
      </c>
    </row>
    <row r="3821" spans="2:15" ht="15">
      <c r="B3821" s="6" t="s">
        <v>36</v>
      </c>
      <c r="C3821" s="7" t="s">
        <v>692</v>
      </c>
      <c r="D3821" s="7" t="s">
        <v>661</v>
      </c>
      <c r="E3821" s="7">
        <v>20.258930838503016</v>
      </c>
      <c r="F3821" s="7">
        <v>3.1532047192725381</v>
      </c>
      <c r="G3821" s="7">
        <v>20.502852941015089</v>
      </c>
      <c r="H3821" s="7">
        <v>0.98810301653073285</v>
      </c>
      <c r="I3821" s="7">
        <v>17.64893083850302</v>
      </c>
      <c r="J3821" s="7">
        <v>2.7469708275184606</v>
      </c>
      <c r="K3821" s="7">
        <v>17.861427951580477</v>
      </c>
      <c r="L3821" s="7">
        <v>0.98810301653073285</v>
      </c>
      <c r="M3821" s="7" t="s">
        <v>684</v>
      </c>
      <c r="N3821" s="7" t="s">
        <v>728</v>
      </c>
      <c r="O3821" s="7" t="s">
        <v>686</v>
      </c>
    </row>
    <row r="3822" spans="2:15" ht="15">
      <c r="B3822" s="6" t="s">
        <v>36</v>
      </c>
      <c r="C3822" s="7" t="s">
        <v>693</v>
      </c>
      <c r="D3822" s="7" t="s">
        <v>661</v>
      </c>
      <c r="E3822" s="7">
        <v>20.236442611725785</v>
      </c>
      <c r="F3822" s="7">
        <v>3.1497045354095512</v>
      </c>
      <c r="G3822" s="7">
        <v>20.480093950908785</v>
      </c>
      <c r="H3822" s="7">
        <v>0.98810301653073285</v>
      </c>
      <c r="I3822" s="7">
        <v>17.626442611725786</v>
      </c>
      <c r="J3822" s="7">
        <v>2.7434706436555025</v>
      </c>
      <c r="K3822" s="7">
        <v>17.838668961474173</v>
      </c>
      <c r="L3822" s="7">
        <v>0.98810301653073285</v>
      </c>
      <c r="M3822" s="7" t="s">
        <v>684</v>
      </c>
      <c r="N3822" s="7" t="s">
        <v>728</v>
      </c>
      <c r="O3822" s="7" t="s">
        <v>686</v>
      </c>
    </row>
    <row r="3823" spans="2:15" ht="15">
      <c r="B3823" s="6" t="s">
        <v>36</v>
      </c>
      <c r="C3823" s="7" t="s">
        <v>694</v>
      </c>
      <c r="D3823" s="7" t="s">
        <v>661</v>
      </c>
      <c r="E3823" s="7">
        <v>20.109485301594912</v>
      </c>
      <c r="F3823" s="7">
        <v>3.129944243386158</v>
      </c>
      <c r="G3823" s="7">
        <v>20.351608046092277</v>
      </c>
      <c r="H3823" s="7">
        <v>0.98810301653073285</v>
      </c>
      <c r="I3823" s="7">
        <v>17.499485301594916</v>
      </c>
      <c r="J3823" s="7">
        <v>2.7237103516320809</v>
      </c>
      <c r="K3823" s="7">
        <v>17.710183056657666</v>
      </c>
      <c r="L3823" s="7">
        <v>0.98810301653073285</v>
      </c>
      <c r="M3823" s="7" t="s">
        <v>684</v>
      </c>
      <c r="N3823" s="7" t="s">
        <v>728</v>
      </c>
      <c r="O3823" s="7" t="s">
        <v>686</v>
      </c>
    </row>
    <row r="3824" spans="2:15" ht="15">
      <c r="B3824" s="6" t="s">
        <v>36</v>
      </c>
      <c r="C3824" s="7" t="s">
        <v>695</v>
      </c>
      <c r="D3824" s="7" t="s">
        <v>661</v>
      </c>
      <c r="E3824" s="7">
        <v>19.993161308956317</v>
      </c>
      <c r="F3824" s="7">
        <v>3.1118389758635567</v>
      </c>
      <c r="G3824" s="7">
        <v>20.233883486312049</v>
      </c>
      <c r="H3824" s="7">
        <v>0.98810301653073285</v>
      </c>
      <c r="I3824" s="7">
        <v>17.383161308956318</v>
      </c>
      <c r="J3824" s="7">
        <v>2.7056050841095041</v>
      </c>
      <c r="K3824" s="7">
        <v>17.592458496877438</v>
      </c>
      <c r="L3824" s="7">
        <v>0.98810301653073285</v>
      </c>
      <c r="M3824" s="7" t="s">
        <v>684</v>
      </c>
      <c r="N3824" s="7" t="s">
        <v>728</v>
      </c>
      <c r="O3824" s="7" t="s">
        <v>686</v>
      </c>
    </row>
    <row r="3825" spans="2:15" ht="15">
      <c r="B3825" s="6" t="s">
        <v>36</v>
      </c>
      <c r="C3825" s="7" t="s">
        <v>696</v>
      </c>
      <c r="D3825" s="7" t="s">
        <v>661</v>
      </c>
      <c r="E3825" s="7">
        <v>19.876359665964234</v>
      </c>
      <c r="F3825" s="7">
        <v>3.0936593643708536</v>
      </c>
      <c r="G3825" s="7">
        <v>20.115675525160206</v>
      </c>
      <c r="H3825" s="7">
        <v>0.98810301653073285</v>
      </c>
      <c r="I3825" s="7">
        <v>17.266359665964234</v>
      </c>
      <c r="J3825" s="7">
        <v>2.6874254726168103</v>
      </c>
      <c r="K3825" s="7">
        <v>17.474250535725595</v>
      </c>
      <c r="L3825" s="7">
        <v>0.98810301653073285</v>
      </c>
      <c r="M3825" s="7" t="s">
        <v>684</v>
      </c>
      <c r="N3825" s="7" t="s">
        <v>728</v>
      </c>
      <c r="O3825" s="7" t="s">
        <v>686</v>
      </c>
    </row>
    <row r="3826" spans="2:15" ht="15">
      <c r="B3826" s="6" t="s">
        <v>36</v>
      </c>
      <c r="C3826" s="7" t="s">
        <v>697</v>
      </c>
      <c r="D3826" s="7" t="s">
        <v>661</v>
      </c>
      <c r="E3826" s="7">
        <v>19.76472214487173</v>
      </c>
      <c r="F3826" s="7">
        <v>3.0762835235052726</v>
      </c>
      <c r="G3826" s="7">
        <v>20.002693863101864</v>
      </c>
      <c r="H3826" s="7">
        <v>0.98810301653073285</v>
      </c>
      <c r="I3826" s="7">
        <v>17.15472214487173</v>
      </c>
      <c r="J3826" s="7">
        <v>2.6700496317512252</v>
      </c>
      <c r="K3826" s="7">
        <v>17.361268873667253</v>
      </c>
      <c r="L3826" s="7">
        <v>0.98810301653073285</v>
      </c>
      <c r="M3826" s="7" t="s">
        <v>684</v>
      </c>
      <c r="N3826" s="7" t="s">
        <v>728</v>
      </c>
      <c r="O3826" s="7" t="s">
        <v>686</v>
      </c>
    </row>
    <row r="3827" spans="2:15" ht="15">
      <c r="B3827" s="6" t="s">
        <v>36</v>
      </c>
      <c r="C3827" s="7" t="s">
        <v>698</v>
      </c>
      <c r="D3827" s="7" t="s">
        <v>661</v>
      </c>
      <c r="E3827" s="7">
        <v>19.659791951589032</v>
      </c>
      <c r="F3827" s="7">
        <v>3.0599516458118985</v>
      </c>
      <c r="G3827" s="7">
        <v>19.896500286594922</v>
      </c>
      <c r="H3827" s="7">
        <v>0.98810301653073285</v>
      </c>
      <c r="I3827" s="7">
        <v>17.049791951589032</v>
      </c>
      <c r="J3827" s="7">
        <v>2.6537177540578534</v>
      </c>
      <c r="K3827" s="7">
        <v>17.25507529716031</v>
      </c>
      <c r="L3827" s="7">
        <v>0.98810301653073285</v>
      </c>
      <c r="M3827" s="7" t="s">
        <v>684</v>
      </c>
      <c r="N3827" s="7" t="s">
        <v>728</v>
      </c>
      <c r="O3827" s="7" t="s">
        <v>686</v>
      </c>
    </row>
    <row r="3828" spans="2:15" ht="15">
      <c r="B3828" s="6" t="s">
        <v>36</v>
      </c>
      <c r="C3828" s="7" t="s">
        <v>699</v>
      </c>
      <c r="D3828" s="7" t="s">
        <v>661</v>
      </c>
      <c r="E3828" s="7">
        <v>19.567297181176691</v>
      </c>
      <c r="F3828" s="7">
        <v>3.0455552816158984</v>
      </c>
      <c r="G3828" s="7">
        <v>19.802891858258072</v>
      </c>
      <c r="H3828" s="7">
        <v>0.98810301653073285</v>
      </c>
      <c r="I3828" s="7">
        <v>16.957297181176692</v>
      </c>
      <c r="J3828" s="7">
        <v>2.6393213898618475</v>
      </c>
      <c r="K3828" s="7">
        <v>17.16146686882346</v>
      </c>
      <c r="L3828" s="7">
        <v>0.98810301653073285</v>
      </c>
      <c r="M3828" s="7" t="s">
        <v>684</v>
      </c>
      <c r="N3828" s="7" t="s">
        <v>728</v>
      </c>
      <c r="O3828" s="7" t="s">
        <v>686</v>
      </c>
    </row>
    <row r="3829" spans="2:15" ht="15">
      <c r="B3829" s="6" t="s">
        <v>36</v>
      </c>
      <c r="C3829" s="7" t="s">
        <v>700</v>
      </c>
      <c r="D3829" s="7" t="s">
        <v>661</v>
      </c>
      <c r="E3829" s="7">
        <v>19.532893097485221</v>
      </c>
      <c r="F3829" s="7">
        <v>3.0402004521867143</v>
      </c>
      <c r="G3829" s="7">
        <v>19.768073541629242</v>
      </c>
      <c r="H3829" s="7">
        <v>0.98810301653073285</v>
      </c>
      <c r="I3829" s="7">
        <v>16.922893097485222</v>
      </c>
      <c r="J3829" s="7">
        <v>2.6339665604326665</v>
      </c>
      <c r="K3829" s="7">
        <v>17.126648552194631</v>
      </c>
      <c r="L3829" s="7">
        <v>0.98810301653073285</v>
      </c>
      <c r="M3829" s="7" t="s">
        <v>684</v>
      </c>
      <c r="N3829" s="7" t="s">
        <v>728</v>
      </c>
      <c r="O3829" s="7" t="s">
        <v>686</v>
      </c>
    </row>
    <row r="3830" spans="2:15" ht="15">
      <c r="B3830" s="6" t="s">
        <v>36</v>
      </c>
      <c r="C3830" s="7" t="s">
        <v>701</v>
      </c>
      <c r="D3830" s="7" t="s">
        <v>661</v>
      </c>
      <c r="E3830" s="7">
        <v>19.498489013793751</v>
      </c>
      <c r="F3830" s="7">
        <v>3.0348456227574987</v>
      </c>
      <c r="G3830" s="7">
        <v>19.733255225000409</v>
      </c>
      <c r="H3830" s="7">
        <v>0.98810301653073285</v>
      </c>
      <c r="I3830" s="7">
        <v>16.888489013793748</v>
      </c>
      <c r="J3830" s="7">
        <v>2.6286117310034496</v>
      </c>
      <c r="K3830" s="7">
        <v>17.091830235565794</v>
      </c>
      <c r="L3830" s="7">
        <v>0.98810301653073285</v>
      </c>
      <c r="M3830" s="7" t="s">
        <v>684</v>
      </c>
      <c r="N3830" s="7" t="s">
        <v>728</v>
      </c>
      <c r="O3830" s="7" t="s">
        <v>686</v>
      </c>
    </row>
    <row r="3831" spans="2:15" ht="15">
      <c r="B3831" s="6" t="s">
        <v>48</v>
      </c>
      <c r="C3831" s="7" t="s">
        <v>683</v>
      </c>
      <c r="D3831" s="7">
        <v>35.914912999999999</v>
      </c>
      <c r="E3831" s="7">
        <v>42.555</v>
      </c>
      <c r="F3831" s="7">
        <v>0.70395699072308149</v>
      </c>
      <c r="G3831" s="7">
        <v>42.560822130743524</v>
      </c>
      <c r="H3831" s="7">
        <v>0.99986320445771371</v>
      </c>
      <c r="I3831" s="7">
        <v>40.717599999999997</v>
      </c>
      <c r="J3831" s="7">
        <v>0.67356219399518513</v>
      </c>
      <c r="K3831" s="7">
        <v>40.723170748226117</v>
      </c>
      <c r="L3831" s="7">
        <v>0.99986320445771371</v>
      </c>
      <c r="M3831" s="7" t="s">
        <v>684</v>
      </c>
      <c r="N3831" s="7" t="s">
        <v>728</v>
      </c>
      <c r="O3831" s="7" t="s">
        <v>686</v>
      </c>
    </row>
    <row r="3832" spans="2:15" ht="15">
      <c r="B3832" s="6" t="s">
        <v>48</v>
      </c>
      <c r="C3832" s="7" t="s">
        <v>687</v>
      </c>
      <c r="D3832" s="7">
        <v>39.774039999999999</v>
      </c>
      <c r="E3832" s="7">
        <v>43.854999999999997</v>
      </c>
      <c r="F3832" s="7">
        <v>2.0941398324437288</v>
      </c>
      <c r="G3832" s="7">
        <v>43.904970637022721</v>
      </c>
      <c r="H3832" s="7">
        <v>0.99886184556560009</v>
      </c>
      <c r="I3832" s="7">
        <v>42.017800000000001</v>
      </c>
      <c r="J3832" s="7">
        <v>2.006410868809767</v>
      </c>
      <c r="K3832" s="7">
        <v>42.06567723708342</v>
      </c>
      <c r="L3832" s="7">
        <v>0.99886184556560009</v>
      </c>
      <c r="M3832" s="7" t="s">
        <v>684</v>
      </c>
      <c r="N3832" s="7" t="s">
        <v>728</v>
      </c>
      <c r="O3832" s="7" t="s">
        <v>686</v>
      </c>
    </row>
    <row r="3833" spans="2:15" ht="15">
      <c r="B3833" s="6" t="s">
        <v>48</v>
      </c>
      <c r="C3833" s="7" t="s">
        <v>688</v>
      </c>
      <c r="D3833" s="7">
        <v>32.706173</v>
      </c>
      <c r="E3833" s="7">
        <v>38.040999999999997</v>
      </c>
      <c r="F3833" s="7">
        <v>6.8181091606866451</v>
      </c>
      <c r="G3833" s="7">
        <v>38.647177044734313</v>
      </c>
      <c r="H3833" s="7">
        <v>0.9843151016170556</v>
      </c>
      <c r="I3833" s="7">
        <v>36.204000000000001</v>
      </c>
      <c r="J3833" s="7">
        <v>6.4888626496017556</v>
      </c>
      <c r="K3833" s="7">
        <v>36.780904753491271</v>
      </c>
      <c r="L3833" s="7">
        <v>0.9843151016170556</v>
      </c>
      <c r="M3833" s="7" t="s">
        <v>684</v>
      </c>
      <c r="N3833" s="7" t="s">
        <v>728</v>
      </c>
      <c r="O3833" s="7" t="s">
        <v>686</v>
      </c>
    </row>
    <row r="3834" spans="2:15" ht="15">
      <c r="B3834" s="6" t="s">
        <v>48</v>
      </c>
      <c r="C3834" s="7" t="s">
        <v>689</v>
      </c>
      <c r="D3834" s="7">
        <v>31.231000000000002</v>
      </c>
      <c r="E3834" s="7">
        <v>34.853000000000002</v>
      </c>
      <c r="F3834" s="7">
        <v>7.500456416606176</v>
      </c>
      <c r="G3834" s="7">
        <v>35.650925029477271</v>
      </c>
      <c r="H3834" s="7">
        <v>0.97761839198232525</v>
      </c>
      <c r="I3834" s="7">
        <v>33.015900000000002</v>
      </c>
      <c r="J3834" s="7">
        <v>7.1051077096671005</v>
      </c>
      <c r="K3834" s="7">
        <v>33.771766438490765</v>
      </c>
      <c r="L3834" s="7">
        <v>0.97761839198232525</v>
      </c>
      <c r="M3834" s="7" t="s">
        <v>684</v>
      </c>
      <c r="N3834" s="7" t="s">
        <v>728</v>
      </c>
      <c r="O3834" s="7" t="s">
        <v>686</v>
      </c>
    </row>
    <row r="3835" spans="2:15" ht="15">
      <c r="B3835" s="6" t="s">
        <v>48</v>
      </c>
      <c r="C3835" s="7" t="s">
        <v>690</v>
      </c>
      <c r="D3835" s="7">
        <v>29.652000000000001</v>
      </c>
      <c r="E3835" s="7">
        <v>33.832000000000001</v>
      </c>
      <c r="F3835" s="7">
        <v>4.3762592056335734</v>
      </c>
      <c r="G3835" s="7">
        <v>34.113866222328021</v>
      </c>
      <c r="H3835" s="7">
        <v>0.99173748819641172</v>
      </c>
      <c r="I3835" s="7">
        <v>31.818000000000001</v>
      </c>
      <c r="J3835" s="7">
        <v>4.1157429476486236</v>
      </c>
      <c r="K3835" s="7">
        <v>32.083086884075222</v>
      </c>
      <c r="L3835" s="7">
        <v>0.99173748819641172</v>
      </c>
      <c r="M3835" s="7" t="s">
        <v>684</v>
      </c>
      <c r="N3835" s="7" t="s">
        <v>728</v>
      </c>
      <c r="O3835" s="7" t="s">
        <v>686</v>
      </c>
    </row>
    <row r="3836" spans="2:15" ht="15">
      <c r="B3836" s="6" t="s">
        <v>48</v>
      </c>
      <c r="C3836" s="7" t="s">
        <v>691</v>
      </c>
      <c r="D3836" s="7">
        <v>26.481000000000002</v>
      </c>
      <c r="E3836" s="7">
        <v>27.556000000000001</v>
      </c>
      <c r="F3836" s="7">
        <v>2.6652231265931912</v>
      </c>
      <c r="G3836" s="7">
        <v>27.684590484862284</v>
      </c>
      <c r="H3836" s="7">
        <v>0.99535516030361382</v>
      </c>
      <c r="I3836" s="7">
        <v>26.172000000000001</v>
      </c>
      <c r="J3836" s="7">
        <v>2.5313623047320828</v>
      </c>
      <c r="K3836" s="7">
        <v>26.294132028226727</v>
      </c>
      <c r="L3836" s="7">
        <v>0.99535516030361382</v>
      </c>
      <c r="M3836" s="7" t="s">
        <v>684</v>
      </c>
      <c r="N3836" s="7" t="s">
        <v>728</v>
      </c>
      <c r="O3836" s="7" t="s">
        <v>686</v>
      </c>
    </row>
    <row r="3837" spans="2:15" ht="15">
      <c r="B3837" s="6" t="s">
        <v>48</v>
      </c>
      <c r="C3837" s="7" t="s">
        <v>692</v>
      </c>
      <c r="D3837" s="7" t="s">
        <v>661</v>
      </c>
      <c r="E3837" s="7">
        <v>28.649064766767946</v>
      </c>
      <c r="F3837" s="7">
        <v>3.80573841892007</v>
      </c>
      <c r="G3837" s="7">
        <v>28.900736269578129</v>
      </c>
      <c r="H3837" s="7">
        <v>0.99129186535378677</v>
      </c>
      <c r="I3837" s="7">
        <v>27.265064766767946</v>
      </c>
      <c r="J3837" s="7">
        <v>3.621888020498166</v>
      </c>
      <c r="K3837" s="7">
        <v>27.504578338325402</v>
      </c>
      <c r="L3837" s="7">
        <v>0.99129186535378677</v>
      </c>
      <c r="M3837" s="7" t="s">
        <v>684</v>
      </c>
      <c r="N3837" s="7" t="s">
        <v>728</v>
      </c>
      <c r="O3837" s="7" t="s">
        <v>686</v>
      </c>
    </row>
    <row r="3838" spans="2:15" ht="15">
      <c r="B3838" s="6" t="s">
        <v>48</v>
      </c>
      <c r="C3838" s="7" t="s">
        <v>693</v>
      </c>
      <c r="D3838" s="7" t="s">
        <v>661</v>
      </c>
      <c r="E3838" s="7">
        <v>30.637010239540334</v>
      </c>
      <c r="F3838" s="7">
        <v>4.0698168634361478</v>
      </c>
      <c r="G3838" s="7">
        <v>30.906145112576052</v>
      </c>
      <c r="H3838" s="7">
        <v>0.99129186535378677</v>
      </c>
      <c r="I3838" s="7">
        <v>29.253010239540334</v>
      </c>
      <c r="J3838" s="7">
        <v>3.8859664650142434</v>
      </c>
      <c r="K3838" s="7">
        <v>29.509987181323325</v>
      </c>
      <c r="L3838" s="7">
        <v>0.99129186535378677</v>
      </c>
      <c r="M3838" s="7" t="s">
        <v>684</v>
      </c>
      <c r="N3838" s="7" t="s">
        <v>728</v>
      </c>
      <c r="O3838" s="7" t="s">
        <v>686</v>
      </c>
    </row>
    <row r="3839" spans="2:15" ht="15">
      <c r="B3839" s="6" t="s">
        <v>48</v>
      </c>
      <c r="C3839" s="7" t="s">
        <v>694</v>
      </c>
      <c r="D3839" s="7" t="s">
        <v>661</v>
      </c>
      <c r="E3839" s="7">
        <v>30.537324927337451</v>
      </c>
      <c r="F3839" s="7">
        <v>4.0565746782010867</v>
      </c>
      <c r="G3839" s="7">
        <v>30.805584101548984</v>
      </c>
      <c r="H3839" s="7">
        <v>0.99129186535378677</v>
      </c>
      <c r="I3839" s="7">
        <v>29.153324927337451</v>
      </c>
      <c r="J3839" s="7">
        <v>3.8727242797791765</v>
      </c>
      <c r="K3839" s="7">
        <v>29.409426170296257</v>
      </c>
      <c r="L3839" s="7">
        <v>0.99129186535378677</v>
      </c>
      <c r="M3839" s="7" t="s">
        <v>684</v>
      </c>
      <c r="N3839" s="7" t="s">
        <v>728</v>
      </c>
      <c r="O3839" s="7" t="s">
        <v>686</v>
      </c>
    </row>
    <row r="3840" spans="2:15" ht="15">
      <c r="B3840" s="6" t="s">
        <v>48</v>
      </c>
      <c r="C3840" s="7" t="s">
        <v>695</v>
      </c>
      <c r="D3840" s="7" t="s">
        <v>661</v>
      </c>
      <c r="E3840" s="7">
        <v>30.452938974660249</v>
      </c>
      <c r="F3840" s="7">
        <v>4.0453648580992798</v>
      </c>
      <c r="G3840" s="7">
        <v>30.720456849297111</v>
      </c>
      <c r="H3840" s="7">
        <v>0.99129186535378677</v>
      </c>
      <c r="I3840" s="7">
        <v>29.068938974660249</v>
      </c>
      <c r="J3840" s="7">
        <v>3.8615144596773727</v>
      </c>
      <c r="K3840" s="7">
        <v>29.324298918044384</v>
      </c>
      <c r="L3840" s="7">
        <v>0.99129186535378677</v>
      </c>
      <c r="M3840" s="7" t="s">
        <v>684</v>
      </c>
      <c r="N3840" s="7" t="s">
        <v>728</v>
      </c>
      <c r="O3840" s="7" t="s">
        <v>686</v>
      </c>
    </row>
    <row r="3841" spans="2:15" ht="15">
      <c r="B3841" s="6" t="s">
        <v>48</v>
      </c>
      <c r="C3841" s="7" t="s">
        <v>696</v>
      </c>
      <c r="D3841" s="7" t="s">
        <v>661</v>
      </c>
      <c r="E3841" s="7">
        <v>30.375467810621981</v>
      </c>
      <c r="F3841" s="7">
        <v>4.0350735977129606</v>
      </c>
      <c r="G3841" s="7">
        <v>30.642305129560544</v>
      </c>
      <c r="H3841" s="7">
        <v>0.99129186535378677</v>
      </c>
      <c r="I3841" s="7">
        <v>28.99146781062198</v>
      </c>
      <c r="J3841" s="7">
        <v>3.8512231992910615</v>
      </c>
      <c r="K3841" s="7">
        <v>29.246147198307817</v>
      </c>
      <c r="L3841" s="7">
        <v>0.99129186535378677</v>
      </c>
      <c r="M3841" s="7" t="s">
        <v>684</v>
      </c>
      <c r="N3841" s="7" t="s">
        <v>728</v>
      </c>
      <c r="O3841" s="7" t="s">
        <v>686</v>
      </c>
    </row>
    <row r="3842" spans="2:15" ht="15">
      <c r="B3842" s="6" t="s">
        <v>48</v>
      </c>
      <c r="C3842" s="7" t="s">
        <v>697</v>
      </c>
      <c r="D3842" s="7" t="s">
        <v>661</v>
      </c>
      <c r="E3842" s="7">
        <v>30.30401757336438</v>
      </c>
      <c r="F3842" s="7">
        <v>4.0255821565372907</v>
      </c>
      <c r="G3842" s="7">
        <v>30.570227228233168</v>
      </c>
      <c r="H3842" s="7">
        <v>0.99129186535378677</v>
      </c>
      <c r="I3842" s="7">
        <v>28.92001757336438</v>
      </c>
      <c r="J3842" s="7">
        <v>3.8417317581153885</v>
      </c>
      <c r="K3842" s="7">
        <v>29.174069296980441</v>
      </c>
      <c r="L3842" s="7">
        <v>0.99129186535378677</v>
      </c>
      <c r="M3842" s="7" t="s">
        <v>684</v>
      </c>
      <c r="N3842" s="7" t="s">
        <v>728</v>
      </c>
      <c r="O3842" s="7" t="s">
        <v>686</v>
      </c>
    </row>
    <row r="3843" spans="2:15" ht="15">
      <c r="B3843" s="6" t="s">
        <v>48</v>
      </c>
      <c r="C3843" s="7" t="s">
        <v>698</v>
      </c>
      <c r="D3843" s="7" t="s">
        <v>661</v>
      </c>
      <c r="E3843" s="7">
        <v>30.235779994514481</v>
      </c>
      <c r="F3843" s="7">
        <v>4.0165174845294249</v>
      </c>
      <c r="G3843" s="7">
        <v>30.501390207336659</v>
      </c>
      <c r="H3843" s="7">
        <v>0.99129186535378677</v>
      </c>
      <c r="I3843" s="7">
        <v>28.851779994514477</v>
      </c>
      <c r="J3843" s="7">
        <v>3.8326670861075023</v>
      </c>
      <c r="K3843" s="7">
        <v>29.105232276083928</v>
      </c>
      <c r="L3843" s="7">
        <v>0.99129186535378677</v>
      </c>
      <c r="M3843" s="7" t="s">
        <v>684</v>
      </c>
      <c r="N3843" s="7" t="s">
        <v>728</v>
      </c>
      <c r="O3843" s="7" t="s">
        <v>686</v>
      </c>
    </row>
    <row r="3844" spans="2:15" ht="15">
      <c r="B3844" s="6" t="s">
        <v>48</v>
      </c>
      <c r="C3844" s="7" t="s">
        <v>699</v>
      </c>
      <c r="D3844" s="7" t="s">
        <v>661</v>
      </c>
      <c r="E3844" s="7">
        <v>30.19020249278589</v>
      </c>
      <c r="F3844" s="7">
        <v>4.0104629745208431</v>
      </c>
      <c r="G3844" s="7">
        <v>30.455412324009306</v>
      </c>
      <c r="H3844" s="7">
        <v>0.99129186535378677</v>
      </c>
      <c r="I3844" s="7">
        <v>28.806202492785886</v>
      </c>
      <c r="J3844" s="7">
        <v>3.8266125760989373</v>
      </c>
      <c r="K3844" s="7">
        <v>29.059254392756575</v>
      </c>
      <c r="L3844" s="7">
        <v>0.99129186535378677</v>
      </c>
      <c r="M3844" s="7" t="s">
        <v>684</v>
      </c>
      <c r="N3844" s="7" t="s">
        <v>728</v>
      </c>
      <c r="O3844" s="7" t="s">
        <v>686</v>
      </c>
    </row>
    <row r="3845" spans="2:15" ht="15">
      <c r="B3845" s="6" t="s">
        <v>48</v>
      </c>
      <c r="C3845" s="7" t="s">
        <v>700</v>
      </c>
      <c r="D3845" s="7" t="s">
        <v>661</v>
      </c>
      <c r="E3845" s="7">
        <v>30.222387082035642</v>
      </c>
      <c r="F3845" s="7">
        <v>4.0147383715993072</v>
      </c>
      <c r="G3845" s="7">
        <v>30.48787964304482</v>
      </c>
      <c r="H3845" s="7">
        <v>0.99129186535378677</v>
      </c>
      <c r="I3845" s="7">
        <v>28.838387082035638</v>
      </c>
      <c r="J3845" s="7">
        <v>3.8308879731774192</v>
      </c>
      <c r="K3845" s="7">
        <v>29.09172171179209</v>
      </c>
      <c r="L3845" s="7">
        <v>0.99129186535378677</v>
      </c>
      <c r="M3845" s="7" t="s">
        <v>684</v>
      </c>
      <c r="N3845" s="7" t="s">
        <v>728</v>
      </c>
      <c r="O3845" s="7" t="s">
        <v>686</v>
      </c>
    </row>
    <row r="3846" spans="2:15" ht="15">
      <c r="B3846" s="6" t="s">
        <v>48</v>
      </c>
      <c r="C3846" s="7" t="s">
        <v>701</v>
      </c>
      <c r="D3846" s="7" t="s">
        <v>661</v>
      </c>
      <c r="E3846" s="7">
        <v>30.254571671285394</v>
      </c>
      <c r="F3846" s="7">
        <v>4.0190137686778051</v>
      </c>
      <c r="G3846" s="7">
        <v>30.520346962080335</v>
      </c>
      <c r="H3846" s="7">
        <v>0.99129186535378677</v>
      </c>
      <c r="I3846" s="7">
        <v>28.87057167128539</v>
      </c>
      <c r="J3846" s="7">
        <v>3.8351633702558909</v>
      </c>
      <c r="K3846" s="7">
        <v>29.124189030827605</v>
      </c>
      <c r="L3846" s="7">
        <v>0.99129186535378677</v>
      </c>
      <c r="M3846" s="7" t="s">
        <v>684</v>
      </c>
      <c r="N3846" s="7" t="s">
        <v>728</v>
      </c>
      <c r="O3846" s="7" t="s">
        <v>686</v>
      </c>
    </row>
    <row r="3847" spans="2:15" ht="15">
      <c r="B3847" s="6" t="s">
        <v>57</v>
      </c>
      <c r="C3847" s="7" t="s">
        <v>683</v>
      </c>
      <c r="D3847" s="7">
        <v>25.443978999999999</v>
      </c>
      <c r="E3847" s="7">
        <v>30.981999999999999</v>
      </c>
      <c r="F3847" s="7">
        <v>0.54791760085130226</v>
      </c>
      <c r="G3847" s="7">
        <v>30.986844590847301</v>
      </c>
      <c r="H3847" s="7">
        <v>0.99984365652872143</v>
      </c>
      <c r="I3847" s="7">
        <v>28.237400000000001</v>
      </c>
      <c r="J3847" s="7">
        <v>0.49937926738998956</v>
      </c>
      <c r="K3847" s="7">
        <v>28.241815423458512</v>
      </c>
      <c r="L3847" s="7">
        <v>0.99984365652872143</v>
      </c>
      <c r="M3847" s="7" t="s">
        <v>684</v>
      </c>
      <c r="N3847" s="7" t="s">
        <v>728</v>
      </c>
      <c r="O3847" s="7" t="s">
        <v>686</v>
      </c>
    </row>
    <row r="3848" spans="2:15" ht="15">
      <c r="B3848" s="6" t="s">
        <v>57</v>
      </c>
      <c r="C3848" s="7" t="s">
        <v>687</v>
      </c>
      <c r="D3848" s="7">
        <v>28.4907</v>
      </c>
      <c r="E3848" s="7">
        <v>30.564</v>
      </c>
      <c r="F3848" s="7">
        <v>0.21425484517364399</v>
      </c>
      <c r="G3848" s="7">
        <v>30.56475095823096</v>
      </c>
      <c r="H3848" s="7">
        <v>0.99997543057910121</v>
      </c>
      <c r="I3848" s="7">
        <v>27.819600000000001</v>
      </c>
      <c r="J3848" s="7">
        <v>0.19501649295877654</v>
      </c>
      <c r="K3848" s="7">
        <v>27.82028352825553</v>
      </c>
      <c r="L3848" s="7">
        <v>0.99997543057910121</v>
      </c>
      <c r="M3848" s="7" t="s">
        <v>684</v>
      </c>
      <c r="N3848" s="7" t="s">
        <v>728</v>
      </c>
      <c r="O3848" s="7" t="s">
        <v>686</v>
      </c>
    </row>
    <row r="3849" spans="2:15" ht="15">
      <c r="B3849" s="6" t="s">
        <v>57</v>
      </c>
      <c r="C3849" s="7" t="s">
        <v>688</v>
      </c>
      <c r="D3849" s="7">
        <v>30.201499999999999</v>
      </c>
      <c r="E3849" s="7">
        <v>33.399000000000001</v>
      </c>
      <c r="F3849" s="7">
        <v>0.33288636920025977</v>
      </c>
      <c r="G3849" s="7">
        <v>33.400658890728479</v>
      </c>
      <c r="H3849" s="7">
        <v>0.99995033359270236</v>
      </c>
      <c r="I3849" s="7">
        <v>30.654199999999999</v>
      </c>
      <c r="J3849" s="7">
        <v>0.30552906789832263</v>
      </c>
      <c r="K3849" s="7">
        <v>30.655722559602648</v>
      </c>
      <c r="L3849" s="7">
        <v>0.99995033359270236</v>
      </c>
      <c r="M3849" s="7" t="s">
        <v>684</v>
      </c>
      <c r="N3849" s="7" t="s">
        <v>728</v>
      </c>
      <c r="O3849" s="7" t="s">
        <v>686</v>
      </c>
    </row>
    <row r="3850" spans="2:15" ht="15">
      <c r="B3850" s="6" t="s">
        <v>57</v>
      </c>
      <c r="C3850" s="7" t="s">
        <v>689</v>
      </c>
      <c r="D3850" s="7">
        <v>31.54</v>
      </c>
      <c r="E3850" s="7">
        <v>33.040999999999997</v>
      </c>
      <c r="F3850" s="7" t="s">
        <v>661</v>
      </c>
      <c r="G3850" s="7">
        <v>33.040999999999997</v>
      </c>
      <c r="H3850" s="7">
        <v>1</v>
      </c>
      <c r="I3850" s="7">
        <v>30.296399999999998</v>
      </c>
      <c r="J3850" s="7" t="s">
        <v>661</v>
      </c>
      <c r="K3850" s="7">
        <v>30.296399999999998</v>
      </c>
      <c r="L3850" s="7">
        <v>1</v>
      </c>
      <c r="M3850" s="7" t="s">
        <v>684</v>
      </c>
      <c r="N3850" s="7" t="s">
        <v>728</v>
      </c>
      <c r="O3850" s="7" t="s">
        <v>686</v>
      </c>
    </row>
    <row r="3851" spans="2:15" ht="15">
      <c r="B3851" s="6" t="s">
        <v>57</v>
      </c>
      <c r="C3851" s="7" t="s">
        <v>690</v>
      </c>
      <c r="D3851" s="7">
        <v>32.133529802709774</v>
      </c>
      <c r="E3851" s="7">
        <v>33.097000000000001</v>
      </c>
      <c r="F3851" s="7">
        <v>3.5525833737317307</v>
      </c>
      <c r="G3851" s="7">
        <v>33.287118493905645</v>
      </c>
      <c r="H3851" s="7">
        <v>0.99428852653796229</v>
      </c>
      <c r="I3851" s="7">
        <v>30.364000000000001</v>
      </c>
      <c r="J3851" s="7">
        <v>3.2592271674167055</v>
      </c>
      <c r="K3851" s="7">
        <v>30.538419371814697</v>
      </c>
      <c r="L3851" s="7">
        <v>0.99428852653796229</v>
      </c>
      <c r="M3851" s="7" t="s">
        <v>684</v>
      </c>
      <c r="N3851" s="7" t="s">
        <v>728</v>
      </c>
      <c r="O3851" s="7" t="s">
        <v>686</v>
      </c>
    </row>
    <row r="3852" spans="2:15" ht="15">
      <c r="B3852" s="6" t="s">
        <v>57</v>
      </c>
      <c r="C3852" s="7" t="s">
        <v>691</v>
      </c>
      <c r="D3852" s="7">
        <v>35.5</v>
      </c>
      <c r="E3852" s="7">
        <v>32.378</v>
      </c>
      <c r="F3852" s="7" t="s">
        <v>661</v>
      </c>
      <c r="G3852" s="7">
        <v>32.378</v>
      </c>
      <c r="H3852" s="7">
        <v>1</v>
      </c>
      <c r="I3852" s="7">
        <v>29.707000000000001</v>
      </c>
      <c r="J3852" s="7" t="s">
        <v>661</v>
      </c>
      <c r="K3852" s="7">
        <v>29.707000000000001</v>
      </c>
      <c r="L3852" s="7">
        <v>1</v>
      </c>
      <c r="M3852" s="7" t="s">
        <v>684</v>
      </c>
      <c r="N3852" s="7" t="s">
        <v>728</v>
      </c>
      <c r="O3852" s="7" t="s">
        <v>686</v>
      </c>
    </row>
    <row r="3853" spans="2:15" ht="15">
      <c r="B3853" s="6" t="s">
        <v>57</v>
      </c>
      <c r="C3853" s="7" t="s">
        <v>692</v>
      </c>
      <c r="D3853" s="7" t="s">
        <v>661</v>
      </c>
      <c r="E3853" s="7">
        <v>32.275741820785349</v>
      </c>
      <c r="F3853" s="7">
        <v>1.4374959139568542</v>
      </c>
      <c r="G3853" s="7">
        <v>32.307737534290993</v>
      </c>
      <c r="H3853" s="7">
        <v>0.99900965787308127</v>
      </c>
      <c r="I3853" s="7">
        <v>29.604741820785357</v>
      </c>
      <c r="J3853" s="7">
        <v>1.3185350049403843</v>
      </c>
      <c r="K3853" s="7">
        <v>29.63408970821629</v>
      </c>
      <c r="L3853" s="7">
        <v>0.99900965787308127</v>
      </c>
      <c r="M3853" s="7" t="s">
        <v>684</v>
      </c>
      <c r="N3853" s="7" t="s">
        <v>728</v>
      </c>
      <c r="O3853" s="7" t="s">
        <v>686</v>
      </c>
    </row>
    <row r="3854" spans="2:15" ht="15">
      <c r="B3854" s="6" t="s">
        <v>57</v>
      </c>
      <c r="C3854" s="7" t="s">
        <v>693</v>
      </c>
      <c r="D3854" s="7" t="s">
        <v>661</v>
      </c>
      <c r="E3854" s="7">
        <v>32.945243121320367</v>
      </c>
      <c r="F3854" s="7">
        <v>1.4673141405758279</v>
      </c>
      <c r="G3854" s="7">
        <v>32.977902527450723</v>
      </c>
      <c r="H3854" s="7">
        <v>0.99900965787308127</v>
      </c>
      <c r="I3854" s="7">
        <v>30.274243121320382</v>
      </c>
      <c r="J3854" s="7">
        <v>1.348353231559418</v>
      </c>
      <c r="K3854" s="7">
        <v>30.304254701376028</v>
      </c>
      <c r="L3854" s="7">
        <v>0.99900965787308127</v>
      </c>
      <c r="M3854" s="7" t="s">
        <v>684</v>
      </c>
      <c r="N3854" s="7" t="s">
        <v>728</v>
      </c>
      <c r="O3854" s="7" t="s">
        <v>686</v>
      </c>
    </row>
    <row r="3855" spans="2:15" ht="15">
      <c r="B3855" s="6" t="s">
        <v>57</v>
      </c>
      <c r="C3855" s="7" t="s">
        <v>694</v>
      </c>
      <c r="D3855" s="7" t="s">
        <v>661</v>
      </c>
      <c r="E3855" s="7">
        <v>32.811355609407165</v>
      </c>
      <c r="F3855" s="7">
        <v>1.4613510630306457</v>
      </c>
      <c r="G3855" s="7">
        <v>32.843882289650168</v>
      </c>
      <c r="H3855" s="7">
        <v>0.99900965787308127</v>
      </c>
      <c r="I3855" s="7">
        <v>30.140355609407173</v>
      </c>
      <c r="J3855" s="7">
        <v>1.3423901540143048</v>
      </c>
      <c r="K3855" s="7">
        <v>30.170234463575468</v>
      </c>
      <c r="L3855" s="7">
        <v>0.99900965787308127</v>
      </c>
      <c r="M3855" s="7" t="s">
        <v>684</v>
      </c>
      <c r="N3855" s="7" t="s">
        <v>728</v>
      </c>
      <c r="O3855" s="7" t="s">
        <v>686</v>
      </c>
    </row>
    <row r="3856" spans="2:15" ht="15">
      <c r="B3856" s="6" t="s">
        <v>57</v>
      </c>
      <c r="C3856" s="7" t="s">
        <v>695</v>
      </c>
      <c r="D3856" s="7" t="s">
        <v>661</v>
      </c>
      <c r="E3856" s="7">
        <v>32.694355561532021</v>
      </c>
      <c r="F3856" s="7">
        <v>1.4561401187961489</v>
      </c>
      <c r="G3856" s="7">
        <v>32.726766256833983</v>
      </c>
      <c r="H3856" s="7">
        <v>0.99900965787308127</v>
      </c>
      <c r="I3856" s="7">
        <v>30.023355561532021</v>
      </c>
      <c r="J3856" s="7">
        <v>1.3371792097798236</v>
      </c>
      <c r="K3856" s="7">
        <v>30.05311843075928</v>
      </c>
      <c r="L3856" s="7">
        <v>0.99900965787308127</v>
      </c>
      <c r="M3856" s="7" t="s">
        <v>684</v>
      </c>
      <c r="N3856" s="7" t="s">
        <v>728</v>
      </c>
      <c r="O3856" s="7" t="s">
        <v>686</v>
      </c>
    </row>
    <row r="3857" spans="2:15" ht="15">
      <c r="B3857" s="6" t="s">
        <v>57</v>
      </c>
      <c r="C3857" s="7" t="s">
        <v>696</v>
      </c>
      <c r="D3857" s="7" t="s">
        <v>661</v>
      </c>
      <c r="E3857" s="7">
        <v>32.583543339943162</v>
      </c>
      <c r="F3857" s="7">
        <v>1.4512047677628497</v>
      </c>
      <c r="G3857" s="7">
        <v>32.615844184444036</v>
      </c>
      <c r="H3857" s="7">
        <v>0.99900965787308127</v>
      </c>
      <c r="I3857" s="7">
        <v>29.912543339943166</v>
      </c>
      <c r="J3857" s="7">
        <v>1.332243858746369</v>
      </c>
      <c r="K3857" s="7">
        <v>29.942196358369333</v>
      </c>
      <c r="L3857" s="7">
        <v>0.99900965787308127</v>
      </c>
      <c r="M3857" s="7" t="s">
        <v>684</v>
      </c>
      <c r="N3857" s="7" t="s">
        <v>728</v>
      </c>
      <c r="O3857" s="7" t="s">
        <v>686</v>
      </c>
    </row>
    <row r="3858" spans="2:15" ht="15">
      <c r="B3858" s="6" t="s">
        <v>57</v>
      </c>
      <c r="C3858" s="7" t="s">
        <v>697</v>
      </c>
      <c r="D3858" s="7" t="s">
        <v>661</v>
      </c>
      <c r="E3858" s="7">
        <v>32.480284534857311</v>
      </c>
      <c r="F3858" s="7">
        <v>1.4466058305417875</v>
      </c>
      <c r="G3858" s="7">
        <v>32.512483016439219</v>
      </c>
      <c r="H3858" s="7">
        <v>0.99900965787308127</v>
      </c>
      <c r="I3858" s="7">
        <v>29.809284534857309</v>
      </c>
      <c r="J3858" s="7">
        <v>1.3276449215255346</v>
      </c>
      <c r="K3858" s="7">
        <v>29.838835190364513</v>
      </c>
      <c r="L3858" s="7">
        <v>0.99900965787308127</v>
      </c>
      <c r="M3858" s="7" t="s">
        <v>684</v>
      </c>
      <c r="N3858" s="7" t="s">
        <v>728</v>
      </c>
      <c r="O3858" s="7" t="s">
        <v>686</v>
      </c>
    </row>
    <row r="3859" spans="2:15" ht="15">
      <c r="B3859" s="6" t="s">
        <v>57</v>
      </c>
      <c r="C3859" s="7" t="s">
        <v>698</v>
      </c>
      <c r="D3859" s="7" t="s">
        <v>661</v>
      </c>
      <c r="E3859" s="7">
        <v>32.382567498394849</v>
      </c>
      <c r="F3859" s="7">
        <v>1.4422537124272872</v>
      </c>
      <c r="G3859" s="7">
        <v>32.414669110745351</v>
      </c>
      <c r="H3859" s="7">
        <v>0.99900965787308127</v>
      </c>
      <c r="I3859" s="7">
        <v>29.711567498394849</v>
      </c>
      <c r="J3859" s="7">
        <v>1.3232928034109162</v>
      </c>
      <c r="K3859" s="7">
        <v>29.741021284670644</v>
      </c>
      <c r="L3859" s="7">
        <v>0.99900965787308127</v>
      </c>
      <c r="M3859" s="7" t="s">
        <v>684</v>
      </c>
      <c r="N3859" s="7" t="s">
        <v>728</v>
      </c>
      <c r="O3859" s="7" t="s">
        <v>686</v>
      </c>
    </row>
    <row r="3860" spans="2:15" ht="15">
      <c r="B3860" s="6" t="s">
        <v>57</v>
      </c>
      <c r="C3860" s="7" t="s">
        <v>699</v>
      </c>
      <c r="D3860" s="7" t="s">
        <v>661</v>
      </c>
      <c r="E3860" s="7">
        <v>32.310274211068958</v>
      </c>
      <c r="F3860" s="7">
        <v>1.4390339164048467</v>
      </c>
      <c r="G3860" s="7">
        <v>32.34230415735761</v>
      </c>
      <c r="H3860" s="7">
        <v>0.99900965787308127</v>
      </c>
      <c r="I3860" s="7">
        <v>29.639274211068965</v>
      </c>
      <c r="J3860" s="7">
        <v>1.3200730073883815</v>
      </c>
      <c r="K3860" s="7">
        <v>29.668656331282907</v>
      </c>
      <c r="L3860" s="7">
        <v>0.99900965787308127</v>
      </c>
      <c r="M3860" s="7" t="s">
        <v>684</v>
      </c>
      <c r="N3860" s="7" t="s">
        <v>728</v>
      </c>
      <c r="O3860" s="7" t="s">
        <v>686</v>
      </c>
    </row>
    <row r="3861" spans="2:15" ht="15">
      <c r="B3861" s="6" t="s">
        <v>57</v>
      </c>
      <c r="C3861" s="7" t="s">
        <v>700</v>
      </c>
      <c r="D3861" s="7" t="s">
        <v>661</v>
      </c>
      <c r="E3861" s="7">
        <v>32.336257615199173</v>
      </c>
      <c r="F3861" s="7">
        <v>1.4401911643923893</v>
      </c>
      <c r="G3861" s="7">
        <v>32.368313319456739</v>
      </c>
      <c r="H3861" s="7">
        <v>0.99900965787308127</v>
      </c>
      <c r="I3861" s="7">
        <v>29.665257615199181</v>
      </c>
      <c r="J3861" s="7">
        <v>1.321230255375925</v>
      </c>
      <c r="K3861" s="7">
        <v>29.694665493382036</v>
      </c>
      <c r="L3861" s="7">
        <v>0.99900965787308127</v>
      </c>
      <c r="M3861" s="7" t="s">
        <v>684</v>
      </c>
      <c r="N3861" s="7" t="s">
        <v>728</v>
      </c>
      <c r="O3861" s="7" t="s">
        <v>686</v>
      </c>
    </row>
    <row r="3862" spans="2:15" ht="15">
      <c r="B3862" s="6" t="s">
        <v>57</v>
      </c>
      <c r="C3862" s="7" t="s">
        <v>701</v>
      </c>
      <c r="D3862" s="7" t="s">
        <v>661</v>
      </c>
      <c r="E3862" s="7">
        <v>32.362241019329389</v>
      </c>
      <c r="F3862" s="7">
        <v>1.4413484123797544</v>
      </c>
      <c r="G3862" s="7">
        <v>32.394322481555861</v>
      </c>
      <c r="H3862" s="7">
        <v>0.99900965787308127</v>
      </c>
      <c r="I3862" s="7">
        <v>29.691241019329389</v>
      </c>
      <c r="J3862" s="7">
        <v>1.3223875033634904</v>
      </c>
      <c r="K3862" s="7">
        <v>29.720674655481158</v>
      </c>
      <c r="L3862" s="7">
        <v>0.99900965787308127</v>
      </c>
      <c r="M3862" s="7" t="s">
        <v>684</v>
      </c>
      <c r="N3862" s="7" t="s">
        <v>728</v>
      </c>
      <c r="O3862" s="7" t="s">
        <v>686</v>
      </c>
    </row>
    <row r="3863" spans="2:15" ht="15">
      <c r="B3863" s="6" t="s">
        <v>80</v>
      </c>
      <c r="C3863" s="7" t="s">
        <v>683</v>
      </c>
      <c r="D3863" s="7" t="s">
        <v>661</v>
      </c>
      <c r="E3863" s="7" t="s">
        <v>661</v>
      </c>
      <c r="F3863" s="7" t="s">
        <v>661</v>
      </c>
      <c r="G3863" s="7" t="s">
        <v>661</v>
      </c>
      <c r="H3863" s="7" t="s">
        <v>661</v>
      </c>
      <c r="I3863" s="7" t="s">
        <v>661</v>
      </c>
      <c r="J3863" s="7" t="s">
        <v>661</v>
      </c>
      <c r="K3863" s="7" t="s">
        <v>661</v>
      </c>
      <c r="L3863" s="7" t="s">
        <v>661</v>
      </c>
      <c r="M3863" s="7" t="s">
        <v>684</v>
      </c>
      <c r="N3863" s="7" t="s">
        <v>728</v>
      </c>
      <c r="O3863" s="7" t="s">
        <v>686</v>
      </c>
    </row>
    <row r="3864" spans="2:15" ht="15">
      <c r="B3864" s="6" t="s">
        <v>80</v>
      </c>
      <c r="C3864" s="7" t="s">
        <v>687</v>
      </c>
      <c r="D3864" s="7">
        <v>6.4197597156999997</v>
      </c>
      <c r="E3864" s="7">
        <v>5.7777837440999997</v>
      </c>
      <c r="F3864" s="7">
        <v>2.7983083843169125</v>
      </c>
      <c r="G3864" s="7">
        <v>6.4197597156999997</v>
      </c>
      <c r="H3864" s="7">
        <v>0.89999999999532698</v>
      </c>
      <c r="I3864" s="7">
        <v>5.7777837440999997</v>
      </c>
      <c r="J3864" s="7">
        <v>2.7983083843169125</v>
      </c>
      <c r="K3864" s="7">
        <v>6.4197597156999997</v>
      </c>
      <c r="L3864" s="7">
        <v>0.89999999999532698</v>
      </c>
      <c r="M3864" s="7" t="s">
        <v>684</v>
      </c>
      <c r="N3864" s="7" t="s">
        <v>728</v>
      </c>
      <c r="O3864" s="7" t="s">
        <v>686</v>
      </c>
    </row>
    <row r="3865" spans="2:15" ht="15">
      <c r="B3865" s="6" t="s">
        <v>80</v>
      </c>
      <c r="C3865" s="7" t="s">
        <v>688</v>
      </c>
      <c r="D3865" s="7">
        <v>10.376023568000001</v>
      </c>
      <c r="E3865" s="7">
        <v>9.3879999999999999</v>
      </c>
      <c r="F3865" s="7">
        <v>4.5468159207302801</v>
      </c>
      <c r="G3865" s="7">
        <v>10.431111111334513</v>
      </c>
      <c r="H3865" s="7">
        <v>0.89999999998072477</v>
      </c>
      <c r="I3865" s="7">
        <v>9.3879999999999999</v>
      </c>
      <c r="J3865" s="7">
        <v>4.5468159207302801</v>
      </c>
      <c r="K3865" s="7">
        <v>10.431111111334513</v>
      </c>
      <c r="L3865" s="7">
        <v>0.89999999998072477</v>
      </c>
      <c r="M3865" s="7" t="s">
        <v>684</v>
      </c>
      <c r="N3865" s="7" t="s">
        <v>728</v>
      </c>
      <c r="O3865" s="7" t="s">
        <v>686</v>
      </c>
    </row>
    <row r="3866" spans="2:15" ht="15">
      <c r="B3866" s="6" t="s">
        <v>80</v>
      </c>
      <c r="C3866" s="7" t="s">
        <v>689</v>
      </c>
      <c r="D3866" s="7">
        <v>13.005000000000001</v>
      </c>
      <c r="E3866" s="7">
        <v>12.7</v>
      </c>
      <c r="F3866" s="7">
        <v>2.8000044642821598</v>
      </c>
      <c r="G3866" s="7">
        <v>13.005000000000001</v>
      </c>
      <c r="H3866" s="7">
        <v>0.97654748173779304</v>
      </c>
      <c r="I3866" s="7">
        <v>12.7</v>
      </c>
      <c r="J3866" s="7">
        <v>2.8000044642821598</v>
      </c>
      <c r="K3866" s="7">
        <v>13.005000000000001</v>
      </c>
      <c r="L3866" s="7">
        <v>0.97654748173779304</v>
      </c>
      <c r="M3866" s="7" t="s">
        <v>684</v>
      </c>
      <c r="N3866" s="7" t="s">
        <v>728</v>
      </c>
      <c r="O3866" s="7" t="s">
        <v>686</v>
      </c>
    </row>
    <row r="3867" spans="2:15" ht="15">
      <c r="B3867" s="6" t="s">
        <v>80</v>
      </c>
      <c r="C3867" s="7" t="s">
        <v>690</v>
      </c>
      <c r="D3867" s="7">
        <v>18.396999999999998</v>
      </c>
      <c r="E3867" s="7">
        <v>18</v>
      </c>
      <c r="F3867" s="7">
        <v>3.8012641318382432</v>
      </c>
      <c r="G3867" s="7">
        <v>18.396999999999998</v>
      </c>
      <c r="H3867" s="7">
        <v>0.97842039462955921</v>
      </c>
      <c r="I3867" s="7">
        <v>18</v>
      </c>
      <c r="J3867" s="7">
        <v>3.8012641318382432</v>
      </c>
      <c r="K3867" s="7">
        <v>18.396999999999998</v>
      </c>
      <c r="L3867" s="7">
        <v>0.97842039462955921</v>
      </c>
      <c r="M3867" s="7" t="s">
        <v>684</v>
      </c>
      <c r="N3867" s="7" t="s">
        <v>728</v>
      </c>
      <c r="O3867" s="7" t="s">
        <v>686</v>
      </c>
    </row>
    <row r="3868" spans="2:15" ht="15">
      <c r="B3868" s="6" t="s">
        <v>80</v>
      </c>
      <c r="C3868" s="7" t="s">
        <v>691</v>
      </c>
      <c r="D3868" s="7">
        <v>23.398</v>
      </c>
      <c r="E3868" s="7">
        <v>22.9</v>
      </c>
      <c r="F3868" s="7">
        <v>4.8017084459596298</v>
      </c>
      <c r="G3868" s="7">
        <v>23.398</v>
      </c>
      <c r="H3868" s="7">
        <v>0.978716129583725</v>
      </c>
      <c r="I3868" s="7">
        <v>22.9</v>
      </c>
      <c r="J3868" s="7">
        <v>4.8017084459596298</v>
      </c>
      <c r="K3868" s="7">
        <v>23.398</v>
      </c>
      <c r="L3868" s="7">
        <v>0.978716129583725</v>
      </c>
      <c r="M3868" s="7" t="s">
        <v>684</v>
      </c>
      <c r="N3868" s="7" t="s">
        <v>728</v>
      </c>
      <c r="O3868" s="7" t="s">
        <v>686</v>
      </c>
    </row>
    <row r="3869" spans="2:15" ht="15">
      <c r="B3869" s="6" t="s">
        <v>80</v>
      </c>
      <c r="C3869" s="7" t="s">
        <v>692</v>
      </c>
      <c r="D3869" s="7" t="s">
        <v>661</v>
      </c>
      <c r="E3869" s="7">
        <v>24.857387582667389</v>
      </c>
      <c r="F3869" s="7">
        <v>12.03898227480777</v>
      </c>
      <c r="G3869" s="7">
        <v>27.619319536297098</v>
      </c>
      <c r="H3869" s="7">
        <v>0.9</v>
      </c>
      <c r="I3869" s="7">
        <v>24.857387582667389</v>
      </c>
      <c r="J3869" s="7">
        <v>12.03898227480777</v>
      </c>
      <c r="K3869" s="7">
        <v>27.619319536297098</v>
      </c>
      <c r="L3869" s="7">
        <v>0.9</v>
      </c>
      <c r="M3869" s="7" t="s">
        <v>684</v>
      </c>
      <c r="N3869" s="7" t="s">
        <v>728</v>
      </c>
      <c r="O3869" s="7" t="s">
        <v>686</v>
      </c>
    </row>
    <row r="3870" spans="2:15" ht="15">
      <c r="B3870" s="6" t="s">
        <v>80</v>
      </c>
      <c r="C3870" s="7" t="s">
        <v>693</v>
      </c>
      <c r="D3870" s="7" t="s">
        <v>661</v>
      </c>
      <c r="E3870" s="7">
        <v>25.579899193634095</v>
      </c>
      <c r="F3870" s="7">
        <v>12.388910619000951</v>
      </c>
      <c r="G3870" s="7">
        <v>28.422110215148994</v>
      </c>
      <c r="H3870" s="7">
        <v>0.9</v>
      </c>
      <c r="I3870" s="7">
        <v>25.579899193634095</v>
      </c>
      <c r="J3870" s="7">
        <v>12.388910619000951</v>
      </c>
      <c r="K3870" s="7">
        <v>28.422110215148994</v>
      </c>
      <c r="L3870" s="7">
        <v>0.9</v>
      </c>
      <c r="M3870" s="7" t="s">
        <v>684</v>
      </c>
      <c r="N3870" s="7" t="s">
        <v>728</v>
      </c>
      <c r="O3870" s="7" t="s">
        <v>686</v>
      </c>
    </row>
    <row r="3871" spans="2:15" ht="15">
      <c r="B3871" s="6" t="s">
        <v>80</v>
      </c>
      <c r="C3871" s="7" t="s">
        <v>694</v>
      </c>
      <c r="D3871" s="7" t="s">
        <v>661</v>
      </c>
      <c r="E3871" s="7">
        <v>25.602609948540497</v>
      </c>
      <c r="F3871" s="7">
        <v>12.399909939619681</v>
      </c>
      <c r="G3871" s="7">
        <v>28.447344387267218</v>
      </c>
      <c r="H3871" s="7">
        <v>0.9</v>
      </c>
      <c r="I3871" s="7">
        <v>25.602609948540497</v>
      </c>
      <c r="J3871" s="7">
        <v>12.399909939619681</v>
      </c>
      <c r="K3871" s="7">
        <v>28.447344387267218</v>
      </c>
      <c r="L3871" s="7">
        <v>0.9</v>
      </c>
      <c r="M3871" s="7" t="s">
        <v>684</v>
      </c>
      <c r="N3871" s="7" t="s">
        <v>728</v>
      </c>
      <c r="O3871" s="7" t="s">
        <v>686</v>
      </c>
    </row>
    <row r="3872" spans="2:15" ht="15">
      <c r="B3872" s="6" t="s">
        <v>80</v>
      </c>
      <c r="C3872" s="7" t="s">
        <v>695</v>
      </c>
      <c r="D3872" s="7" t="s">
        <v>661</v>
      </c>
      <c r="E3872" s="7">
        <v>25.518709220252735</v>
      </c>
      <c r="F3872" s="7">
        <v>12.359274962297915</v>
      </c>
      <c r="G3872" s="7">
        <v>28.354121355836369</v>
      </c>
      <c r="H3872" s="7">
        <v>0.9</v>
      </c>
      <c r="I3872" s="7">
        <v>25.518709220252735</v>
      </c>
      <c r="J3872" s="7">
        <v>12.359274962297915</v>
      </c>
      <c r="K3872" s="7">
        <v>28.354121355836369</v>
      </c>
      <c r="L3872" s="7">
        <v>0.9</v>
      </c>
      <c r="M3872" s="7" t="s">
        <v>684</v>
      </c>
      <c r="N3872" s="7" t="s">
        <v>728</v>
      </c>
      <c r="O3872" s="7" t="s">
        <v>686</v>
      </c>
    </row>
    <row r="3873" spans="2:15" ht="15">
      <c r="B3873" s="6" t="s">
        <v>80</v>
      </c>
      <c r="C3873" s="7" t="s">
        <v>696</v>
      </c>
      <c r="D3873" s="7" t="s">
        <v>661</v>
      </c>
      <c r="E3873" s="7">
        <v>25.434722849490381</v>
      </c>
      <c r="F3873" s="7">
        <v>12.318598506432606</v>
      </c>
      <c r="G3873" s="7">
        <v>28.260803166100423</v>
      </c>
      <c r="H3873" s="7">
        <v>0.9</v>
      </c>
      <c r="I3873" s="7">
        <v>25.434722849490381</v>
      </c>
      <c r="J3873" s="7">
        <v>12.318598506432606</v>
      </c>
      <c r="K3873" s="7">
        <v>28.260803166100423</v>
      </c>
      <c r="L3873" s="7">
        <v>0.9</v>
      </c>
      <c r="M3873" s="7" t="s">
        <v>684</v>
      </c>
      <c r="N3873" s="7" t="s">
        <v>728</v>
      </c>
      <c r="O3873" s="7" t="s">
        <v>686</v>
      </c>
    </row>
    <row r="3874" spans="2:15" ht="15">
      <c r="B3874" s="6" t="s">
        <v>80</v>
      </c>
      <c r="C3874" s="7" t="s">
        <v>697</v>
      </c>
      <c r="D3874" s="7" t="s">
        <v>661</v>
      </c>
      <c r="E3874" s="7">
        <v>25.354637704601391</v>
      </c>
      <c r="F3874" s="7">
        <v>12.279811500493722</v>
      </c>
      <c r="G3874" s="7">
        <v>28.171819671779321</v>
      </c>
      <c r="H3874" s="7">
        <v>0.9</v>
      </c>
      <c r="I3874" s="7">
        <v>25.354637704601391</v>
      </c>
      <c r="J3874" s="7">
        <v>12.279811500493722</v>
      </c>
      <c r="K3874" s="7">
        <v>28.171819671779321</v>
      </c>
      <c r="L3874" s="7">
        <v>0.9</v>
      </c>
      <c r="M3874" s="7" t="s">
        <v>684</v>
      </c>
      <c r="N3874" s="7" t="s">
        <v>728</v>
      </c>
      <c r="O3874" s="7" t="s">
        <v>686</v>
      </c>
    </row>
    <row r="3875" spans="2:15" ht="15">
      <c r="B3875" s="6" t="s">
        <v>80</v>
      </c>
      <c r="C3875" s="7" t="s">
        <v>698</v>
      </c>
      <c r="D3875" s="7" t="s">
        <v>661</v>
      </c>
      <c r="E3875" s="7">
        <v>25.279442052628379</v>
      </c>
      <c r="F3875" s="7">
        <v>12.243392584055503</v>
      </c>
      <c r="G3875" s="7">
        <v>28.088268947364867</v>
      </c>
      <c r="H3875" s="7">
        <v>0.9</v>
      </c>
      <c r="I3875" s="7">
        <v>25.279442052628379</v>
      </c>
      <c r="J3875" s="7">
        <v>12.243392584055503</v>
      </c>
      <c r="K3875" s="7">
        <v>28.088268947364867</v>
      </c>
      <c r="L3875" s="7">
        <v>0.9</v>
      </c>
      <c r="M3875" s="7" t="s">
        <v>684</v>
      </c>
      <c r="N3875" s="7" t="s">
        <v>728</v>
      </c>
      <c r="O3875" s="7" t="s">
        <v>686</v>
      </c>
    </row>
    <row r="3876" spans="2:15" ht="15">
      <c r="B3876" s="6" t="s">
        <v>80</v>
      </c>
      <c r="C3876" s="7" t="s">
        <v>699</v>
      </c>
      <c r="D3876" s="7" t="s">
        <v>661</v>
      </c>
      <c r="E3876" s="7">
        <v>25.213839901161919</v>
      </c>
      <c r="F3876" s="7">
        <v>12.21162001197537</v>
      </c>
      <c r="G3876" s="7">
        <v>28.015377667957686</v>
      </c>
      <c r="H3876" s="7">
        <v>0.9</v>
      </c>
      <c r="I3876" s="7">
        <v>25.213839901161919</v>
      </c>
      <c r="J3876" s="7">
        <v>12.21162001197537</v>
      </c>
      <c r="K3876" s="7">
        <v>28.015377667957686</v>
      </c>
      <c r="L3876" s="7">
        <v>0.9</v>
      </c>
      <c r="M3876" s="7" t="s">
        <v>684</v>
      </c>
      <c r="N3876" s="7" t="s">
        <v>728</v>
      </c>
      <c r="O3876" s="7" t="s">
        <v>686</v>
      </c>
    </row>
    <row r="3877" spans="2:15" ht="15">
      <c r="B3877" s="6" t="s">
        <v>80</v>
      </c>
      <c r="C3877" s="7" t="s">
        <v>700</v>
      </c>
      <c r="D3877" s="7" t="s">
        <v>661</v>
      </c>
      <c r="E3877" s="7">
        <v>25.193925124126537</v>
      </c>
      <c r="F3877" s="7">
        <v>12.201974845244223</v>
      </c>
      <c r="G3877" s="7">
        <v>27.993250137918373</v>
      </c>
      <c r="H3877" s="7">
        <v>0.9</v>
      </c>
      <c r="I3877" s="7">
        <v>25.193925124126537</v>
      </c>
      <c r="J3877" s="7">
        <v>12.201974845244223</v>
      </c>
      <c r="K3877" s="7">
        <v>27.993250137918373</v>
      </c>
      <c r="L3877" s="7">
        <v>0.9</v>
      </c>
      <c r="M3877" s="7" t="s">
        <v>684</v>
      </c>
      <c r="N3877" s="7" t="s">
        <v>728</v>
      </c>
      <c r="O3877" s="7" t="s">
        <v>686</v>
      </c>
    </row>
    <row r="3878" spans="2:15" ht="15">
      <c r="B3878" s="6" t="s">
        <v>80</v>
      </c>
      <c r="C3878" s="7" t="s">
        <v>701</v>
      </c>
      <c r="D3878" s="7" t="s">
        <v>661</v>
      </c>
      <c r="E3878" s="7">
        <v>25.174010347091151</v>
      </c>
      <c r="F3878" s="7">
        <v>12.192329678513065</v>
      </c>
      <c r="G3878" s="7">
        <v>27.971122607879057</v>
      </c>
      <c r="H3878" s="7">
        <v>0.9</v>
      </c>
      <c r="I3878" s="7">
        <v>25.174010347091151</v>
      </c>
      <c r="J3878" s="7">
        <v>12.192329678513065</v>
      </c>
      <c r="K3878" s="7">
        <v>27.971122607879057</v>
      </c>
      <c r="L3878" s="7">
        <v>0.9</v>
      </c>
      <c r="M3878" s="7" t="s">
        <v>684</v>
      </c>
      <c r="N3878" s="7" t="s">
        <v>728</v>
      </c>
      <c r="O3878" s="7" t="s">
        <v>686</v>
      </c>
    </row>
    <row r="3879" spans="2:15" ht="15">
      <c r="B3879" s="6" t="s">
        <v>91</v>
      </c>
      <c r="C3879" s="7" t="s">
        <v>683</v>
      </c>
      <c r="D3879" s="7">
        <v>44.040008999999998</v>
      </c>
      <c r="E3879" s="7">
        <v>55.545999999999999</v>
      </c>
      <c r="F3879" s="7">
        <v>15.9175275941256</v>
      </c>
      <c r="G3879" s="7">
        <v>57.781708184422428</v>
      </c>
      <c r="H3879" s="7">
        <v>0.961307682748203</v>
      </c>
      <c r="I3879" s="7">
        <v>51.207599999999999</v>
      </c>
      <c r="J3879" s="7">
        <v>14.6742949272485</v>
      </c>
      <c r="K3879" s="7">
        <v>53.268689014953907</v>
      </c>
      <c r="L3879" s="7">
        <v>0.961307682748203</v>
      </c>
      <c r="M3879" s="7" t="s">
        <v>684</v>
      </c>
      <c r="N3879" s="7" t="s">
        <v>728</v>
      </c>
      <c r="O3879" s="7" t="s">
        <v>686</v>
      </c>
    </row>
    <row r="3880" spans="2:15" ht="15">
      <c r="B3880" s="6" t="s">
        <v>91</v>
      </c>
      <c r="C3880" s="7" t="s">
        <v>687</v>
      </c>
      <c r="D3880" s="7">
        <v>57.754958999999999</v>
      </c>
      <c r="E3880" s="7">
        <v>55.026000000000003</v>
      </c>
      <c r="F3880" s="7">
        <v>17.729386418902688</v>
      </c>
      <c r="G3880" s="7">
        <v>57.81169275147348</v>
      </c>
      <c r="H3880" s="7">
        <v>0.95181437147241332</v>
      </c>
      <c r="I3880" s="7">
        <v>50.687199999999997</v>
      </c>
      <c r="J3880" s="7">
        <v>16.331424331992213</v>
      </c>
      <c r="K3880" s="7">
        <v>53.253240883082292</v>
      </c>
      <c r="L3880" s="7">
        <v>0.95181437147241332</v>
      </c>
      <c r="M3880" s="7" t="s">
        <v>684</v>
      </c>
      <c r="N3880" s="7" t="s">
        <v>728</v>
      </c>
      <c r="O3880" s="7" t="s">
        <v>686</v>
      </c>
    </row>
    <row r="3881" spans="2:15" ht="15">
      <c r="B3881" s="6" t="s">
        <v>91</v>
      </c>
      <c r="C3881" s="7" t="s">
        <v>688</v>
      </c>
      <c r="D3881" s="7">
        <v>40.617744000000002</v>
      </c>
      <c r="E3881" s="7">
        <v>49.411999999999999</v>
      </c>
      <c r="F3881" s="7">
        <v>17.083494943257655</v>
      </c>
      <c r="G3881" s="7">
        <v>52.281847169704228</v>
      </c>
      <c r="H3881" s="7">
        <v>0.94510815273246085</v>
      </c>
      <c r="I3881" s="7">
        <v>45.073099999999997</v>
      </c>
      <c r="J3881" s="7">
        <v>15.58338209194015</v>
      </c>
      <c r="K3881" s="7">
        <v>47.690944014911267</v>
      </c>
      <c r="L3881" s="7">
        <v>0.94510815273246085</v>
      </c>
      <c r="M3881" s="7" t="s">
        <v>684</v>
      </c>
      <c r="N3881" s="7" t="s">
        <v>728</v>
      </c>
      <c r="O3881" s="7" t="s">
        <v>686</v>
      </c>
    </row>
    <row r="3882" spans="2:15" ht="15">
      <c r="B3882" s="6" t="s">
        <v>91</v>
      </c>
      <c r="C3882" s="7" t="s">
        <v>689</v>
      </c>
      <c r="D3882" s="7">
        <v>41.524999999999999</v>
      </c>
      <c r="E3882" s="7">
        <v>49.567999999999998</v>
      </c>
      <c r="F3882" s="7">
        <v>17.404382081539541</v>
      </c>
      <c r="G3882" s="7">
        <v>52.534742215416024</v>
      </c>
      <c r="H3882" s="7">
        <v>0.9435279951836244</v>
      </c>
      <c r="I3882" s="7">
        <v>45.229599999999998</v>
      </c>
      <c r="J3882" s="7">
        <v>15.881077303808913</v>
      </c>
      <c r="K3882" s="7">
        <v>47.936680449208772</v>
      </c>
      <c r="L3882" s="7">
        <v>0.9435279951836244</v>
      </c>
      <c r="M3882" s="7" t="s">
        <v>684</v>
      </c>
      <c r="N3882" s="7" t="s">
        <v>728</v>
      </c>
      <c r="O3882" s="7" t="s">
        <v>686</v>
      </c>
    </row>
    <row r="3883" spans="2:15" ht="15">
      <c r="B3883" s="6" t="s">
        <v>91</v>
      </c>
      <c r="C3883" s="7" t="s">
        <v>690</v>
      </c>
      <c r="D3883" s="7">
        <v>45.773000000000003</v>
      </c>
      <c r="E3883" s="7">
        <v>50.228999999999999</v>
      </c>
      <c r="F3883" s="7">
        <v>16.030810591246262</v>
      </c>
      <c r="G3883" s="7">
        <v>52.725129959179931</v>
      </c>
      <c r="H3883" s="7">
        <v>0.95265768029187514</v>
      </c>
      <c r="I3883" s="7">
        <v>46.225999999999999</v>
      </c>
      <c r="J3883" s="7">
        <v>14.75323519064581</v>
      </c>
      <c r="K3883" s="7">
        <v>48.523200889785805</v>
      </c>
      <c r="L3883" s="7">
        <v>0.95265768029187514</v>
      </c>
      <c r="M3883" s="7" t="s">
        <v>684</v>
      </c>
      <c r="N3883" s="7" t="s">
        <v>728</v>
      </c>
      <c r="O3883" s="7" t="s">
        <v>686</v>
      </c>
    </row>
    <row r="3884" spans="2:15" ht="15">
      <c r="B3884" s="6" t="s">
        <v>91</v>
      </c>
      <c r="C3884" s="7" t="s">
        <v>691</v>
      </c>
      <c r="D3884" s="7">
        <v>46.951999999999998</v>
      </c>
      <c r="E3884" s="7">
        <v>45.524999999999999</v>
      </c>
      <c r="F3884" s="7">
        <v>14.58979768009522</v>
      </c>
      <c r="G3884" s="7">
        <v>47.805730005367678</v>
      </c>
      <c r="H3884" s="7">
        <v>0.95229170216391223</v>
      </c>
      <c r="I3884" s="7">
        <v>41.692</v>
      </c>
      <c r="J3884" s="7">
        <v>13.361402413586594</v>
      </c>
      <c r="K3884" s="7">
        <v>43.780702809089277</v>
      </c>
      <c r="L3884" s="7">
        <v>0.95229170216391223</v>
      </c>
      <c r="M3884" s="7" t="s">
        <v>684</v>
      </c>
      <c r="N3884" s="7" t="s">
        <v>728</v>
      </c>
      <c r="O3884" s="7" t="s">
        <v>686</v>
      </c>
    </row>
    <row r="3885" spans="2:15" ht="15">
      <c r="B3885" s="6" t="s">
        <v>91</v>
      </c>
      <c r="C3885" s="7" t="s">
        <v>692</v>
      </c>
      <c r="D3885" s="7" t="s">
        <v>661</v>
      </c>
      <c r="E3885" s="7">
        <v>46.681261037249875</v>
      </c>
      <c r="F3885" s="7">
        <v>15.157401728825395</v>
      </c>
      <c r="G3885" s="7">
        <v>49.080413193012774</v>
      </c>
      <c r="H3885" s="7">
        <v>0.95111793076541484</v>
      </c>
      <c r="I3885" s="7">
        <v>42.848261037249884</v>
      </c>
      <c r="J3885" s="7">
        <v>13.912826935093319</v>
      </c>
      <c r="K3885" s="7">
        <v>45.050418724382183</v>
      </c>
      <c r="L3885" s="7">
        <v>0.95111793076541484</v>
      </c>
      <c r="M3885" s="7" t="s">
        <v>684</v>
      </c>
      <c r="N3885" s="7" t="s">
        <v>728</v>
      </c>
      <c r="O3885" s="7" t="s">
        <v>686</v>
      </c>
    </row>
    <row r="3886" spans="2:15" ht="15">
      <c r="B3886" s="6" t="s">
        <v>91</v>
      </c>
      <c r="C3886" s="7" t="s">
        <v>693</v>
      </c>
      <c r="D3886" s="7" t="s">
        <v>661</v>
      </c>
      <c r="E3886" s="7">
        <v>47.017629622440907</v>
      </c>
      <c r="F3886" s="7">
        <v>15.266620581560085</v>
      </c>
      <c r="G3886" s="7">
        <v>49.434069216425492</v>
      </c>
      <c r="H3886" s="7">
        <v>0.95111793076541484</v>
      </c>
      <c r="I3886" s="7">
        <v>43.184629622440909</v>
      </c>
      <c r="J3886" s="7">
        <v>14.022045787828031</v>
      </c>
      <c r="K3886" s="7">
        <v>45.404074747794901</v>
      </c>
      <c r="L3886" s="7">
        <v>0.95111793076541484</v>
      </c>
      <c r="M3886" s="7" t="s">
        <v>684</v>
      </c>
      <c r="N3886" s="7" t="s">
        <v>728</v>
      </c>
      <c r="O3886" s="7" t="s">
        <v>686</v>
      </c>
    </row>
    <row r="3887" spans="2:15" ht="15">
      <c r="B3887" s="6" t="s">
        <v>91</v>
      </c>
      <c r="C3887" s="7" t="s">
        <v>694</v>
      </c>
      <c r="D3887" s="7" t="s">
        <v>661</v>
      </c>
      <c r="E3887" s="7">
        <v>49.614871761071051</v>
      </c>
      <c r="F3887" s="7">
        <v>16.109944896446009</v>
      </c>
      <c r="G3887" s="7">
        <v>52.164794875797725</v>
      </c>
      <c r="H3887" s="7">
        <v>0.95111793076541484</v>
      </c>
      <c r="I3887" s="7">
        <v>45.781871761071052</v>
      </c>
      <c r="J3887" s="7">
        <v>14.865370102713971</v>
      </c>
      <c r="K3887" s="7">
        <v>48.134800407167134</v>
      </c>
      <c r="L3887" s="7">
        <v>0.95111793076541484</v>
      </c>
      <c r="M3887" s="7" t="s">
        <v>684</v>
      </c>
      <c r="N3887" s="7" t="s">
        <v>728</v>
      </c>
      <c r="O3887" s="7" t="s">
        <v>686</v>
      </c>
    </row>
    <row r="3888" spans="2:15" ht="15">
      <c r="B3888" s="6" t="s">
        <v>91</v>
      </c>
      <c r="C3888" s="7" t="s">
        <v>695</v>
      </c>
      <c r="D3888" s="7" t="s">
        <v>661</v>
      </c>
      <c r="E3888" s="7">
        <v>49.482074726480917</v>
      </c>
      <c r="F3888" s="7">
        <v>16.066825709925485</v>
      </c>
      <c r="G3888" s="7">
        <v>52.025172826528546</v>
      </c>
      <c r="H3888" s="7">
        <v>0.95111793076541484</v>
      </c>
      <c r="I3888" s="7">
        <v>45.649074726480926</v>
      </c>
      <c r="J3888" s="7">
        <v>14.822250916193415</v>
      </c>
      <c r="K3888" s="7">
        <v>47.995178357897956</v>
      </c>
      <c r="L3888" s="7">
        <v>0.95111793076541484</v>
      </c>
      <c r="M3888" s="7" t="s">
        <v>684</v>
      </c>
      <c r="N3888" s="7" t="s">
        <v>728</v>
      </c>
      <c r="O3888" s="7" t="s">
        <v>686</v>
      </c>
    </row>
    <row r="3889" spans="2:15" ht="15">
      <c r="B3889" s="6" t="s">
        <v>91</v>
      </c>
      <c r="C3889" s="7" t="s">
        <v>696</v>
      </c>
      <c r="D3889" s="7" t="s">
        <v>661</v>
      </c>
      <c r="E3889" s="7">
        <v>49.364022965160636</v>
      </c>
      <c r="F3889" s="7">
        <v>16.028494312457479</v>
      </c>
      <c r="G3889" s="7">
        <v>51.901053873976281</v>
      </c>
      <c r="H3889" s="7">
        <v>0.95111793076541484</v>
      </c>
      <c r="I3889" s="7">
        <v>45.531022965160645</v>
      </c>
      <c r="J3889" s="7">
        <v>14.783919518725412</v>
      </c>
      <c r="K3889" s="7">
        <v>47.87105940534569</v>
      </c>
      <c r="L3889" s="7">
        <v>0.95111793076541484</v>
      </c>
      <c r="M3889" s="7" t="s">
        <v>684</v>
      </c>
      <c r="N3889" s="7" t="s">
        <v>728</v>
      </c>
      <c r="O3889" s="7" t="s">
        <v>686</v>
      </c>
    </row>
    <row r="3890" spans="2:15" ht="15">
      <c r="B3890" s="6" t="s">
        <v>91</v>
      </c>
      <c r="C3890" s="7" t="s">
        <v>697</v>
      </c>
      <c r="D3890" s="7" t="s">
        <v>661</v>
      </c>
      <c r="E3890" s="7">
        <v>49.256624979808734</v>
      </c>
      <c r="F3890" s="7">
        <v>15.993622195195121</v>
      </c>
      <c r="G3890" s="7">
        <v>51.788136241075094</v>
      </c>
      <c r="H3890" s="7">
        <v>0.95111793076541484</v>
      </c>
      <c r="I3890" s="7">
        <v>45.423624979808721</v>
      </c>
      <c r="J3890" s="7">
        <v>14.749047401463056</v>
      </c>
      <c r="K3890" s="7">
        <v>47.758141772444489</v>
      </c>
      <c r="L3890" s="7">
        <v>0.95111793076541484</v>
      </c>
      <c r="M3890" s="7" t="s">
        <v>684</v>
      </c>
      <c r="N3890" s="7" t="s">
        <v>728</v>
      </c>
      <c r="O3890" s="7" t="s">
        <v>686</v>
      </c>
    </row>
    <row r="3891" spans="2:15" ht="15">
      <c r="B3891" s="6" t="s">
        <v>91</v>
      </c>
      <c r="C3891" s="7" t="s">
        <v>698</v>
      </c>
      <c r="D3891" s="7" t="s">
        <v>661</v>
      </c>
      <c r="E3891" s="7">
        <v>49.153366522594879</v>
      </c>
      <c r="F3891" s="7">
        <v>15.960094182388447</v>
      </c>
      <c r="G3891" s="7">
        <v>51.679570884589012</v>
      </c>
      <c r="H3891" s="7">
        <v>0.95111793076541484</v>
      </c>
      <c r="I3891" s="7">
        <v>45.320366522594888</v>
      </c>
      <c r="J3891" s="7">
        <v>14.715519388656361</v>
      </c>
      <c r="K3891" s="7">
        <v>47.649576415958421</v>
      </c>
      <c r="L3891" s="7">
        <v>0.95111793076541484</v>
      </c>
      <c r="M3891" s="7" t="s">
        <v>684</v>
      </c>
      <c r="N3891" s="7" t="s">
        <v>728</v>
      </c>
      <c r="O3891" s="7" t="s">
        <v>686</v>
      </c>
    </row>
    <row r="3892" spans="2:15" ht="15">
      <c r="B3892" s="6" t="s">
        <v>91</v>
      </c>
      <c r="C3892" s="7" t="s">
        <v>699</v>
      </c>
      <c r="D3892" s="7" t="s">
        <v>661</v>
      </c>
      <c r="E3892" s="7">
        <v>49.092979216967535</v>
      </c>
      <c r="F3892" s="7">
        <v>15.94048642907636</v>
      </c>
      <c r="G3892" s="7">
        <v>51.616080013821019</v>
      </c>
      <c r="H3892" s="7">
        <v>0.95111793076541484</v>
      </c>
      <c r="I3892" s="7">
        <v>45.259979216967537</v>
      </c>
      <c r="J3892" s="7">
        <v>14.695911635344299</v>
      </c>
      <c r="K3892" s="7">
        <v>47.586085545190429</v>
      </c>
      <c r="L3892" s="7">
        <v>0.95111793076541484</v>
      </c>
      <c r="M3892" s="7" t="s">
        <v>684</v>
      </c>
      <c r="N3892" s="7" t="s">
        <v>728</v>
      </c>
      <c r="O3892" s="7" t="s">
        <v>686</v>
      </c>
    </row>
    <row r="3893" spans="2:15" ht="15">
      <c r="B3893" s="6" t="s">
        <v>91</v>
      </c>
      <c r="C3893" s="7" t="s">
        <v>700</v>
      </c>
      <c r="D3893" s="7" t="s">
        <v>661</v>
      </c>
      <c r="E3893" s="7">
        <v>49.17308467903144</v>
      </c>
      <c r="F3893" s="7">
        <v>15.966496666207835</v>
      </c>
      <c r="G3893" s="7">
        <v>51.700302442473415</v>
      </c>
      <c r="H3893" s="7">
        <v>0.95111793076541484</v>
      </c>
      <c r="I3893" s="7">
        <v>45.340084679031428</v>
      </c>
      <c r="J3893" s="7">
        <v>14.721921872475777</v>
      </c>
      <c r="K3893" s="7">
        <v>47.67030797384281</v>
      </c>
      <c r="L3893" s="7">
        <v>0.95111793076541484</v>
      </c>
      <c r="M3893" s="7" t="s">
        <v>684</v>
      </c>
      <c r="N3893" s="7" t="s">
        <v>728</v>
      </c>
      <c r="O3893" s="7" t="s">
        <v>686</v>
      </c>
    </row>
    <row r="3894" spans="2:15" ht="15">
      <c r="B3894" s="6" t="s">
        <v>91</v>
      </c>
      <c r="C3894" s="7" t="s">
        <v>701</v>
      </c>
      <c r="D3894" s="7" t="s">
        <v>661</v>
      </c>
      <c r="E3894" s="7">
        <v>49.253190141095331</v>
      </c>
      <c r="F3894" s="7">
        <v>15.99250690333932</v>
      </c>
      <c r="G3894" s="7">
        <v>51.784524871125797</v>
      </c>
      <c r="H3894" s="7">
        <v>0.95111793076541484</v>
      </c>
      <c r="I3894" s="7">
        <v>45.420190141095333</v>
      </c>
      <c r="J3894" s="7">
        <v>14.747932109607284</v>
      </c>
      <c r="K3894" s="7">
        <v>47.754530402495206</v>
      </c>
      <c r="L3894" s="7">
        <v>0.95111793076541484</v>
      </c>
      <c r="M3894" s="7" t="s">
        <v>684</v>
      </c>
      <c r="N3894" s="7" t="s">
        <v>728</v>
      </c>
      <c r="O3894" s="7" t="s">
        <v>686</v>
      </c>
    </row>
    <row r="3895" spans="2:15" ht="15">
      <c r="B3895" s="6" t="s">
        <v>627</v>
      </c>
      <c r="C3895" s="7" t="s">
        <v>683</v>
      </c>
      <c r="D3895" s="7">
        <v>0.29480219000000002</v>
      </c>
      <c r="E3895" s="7">
        <v>0.2316</v>
      </c>
      <c r="F3895" s="7">
        <v>0.1824000307806885</v>
      </c>
      <c r="G3895" s="7">
        <v>0.29480219000000002</v>
      </c>
      <c r="H3895" s="7">
        <v>0.78561153158326258</v>
      </c>
      <c r="I3895" s="7">
        <v>0.2316</v>
      </c>
      <c r="J3895" s="7">
        <v>0.1824000307806885</v>
      </c>
      <c r="K3895" s="7">
        <v>0.29480219000000002</v>
      </c>
      <c r="L3895" s="7">
        <v>0.78561153158326258</v>
      </c>
      <c r="M3895" s="7" t="s">
        <v>703</v>
      </c>
      <c r="N3895" s="7" t="s">
        <v>728</v>
      </c>
      <c r="O3895" s="7" t="s">
        <v>686</v>
      </c>
    </row>
    <row r="3896" spans="2:15" ht="15">
      <c r="B3896" s="6" t="s">
        <v>627</v>
      </c>
      <c r="C3896" s="7" t="s">
        <v>687</v>
      </c>
      <c r="D3896" s="7">
        <v>0.31682047000000002</v>
      </c>
      <c r="E3896" s="7">
        <v>0.25560000999999999</v>
      </c>
      <c r="F3896" s="7">
        <v>0.18720001361917907</v>
      </c>
      <c r="G3896" s="7">
        <v>0.31682047000000002</v>
      </c>
      <c r="H3896" s="7">
        <v>0.80676608427479435</v>
      </c>
      <c r="I3896" s="7">
        <v>0.25560000999999999</v>
      </c>
      <c r="J3896" s="7">
        <v>0.18720001361917907</v>
      </c>
      <c r="K3896" s="7">
        <v>0.31682047000000002</v>
      </c>
      <c r="L3896" s="7">
        <v>0.80676608427479435</v>
      </c>
      <c r="M3896" s="7" t="s">
        <v>703</v>
      </c>
      <c r="N3896" s="7" t="s">
        <v>728</v>
      </c>
      <c r="O3896" s="7" t="s">
        <v>686</v>
      </c>
    </row>
    <row r="3897" spans="2:15" ht="15">
      <c r="B3897" s="6" t="s">
        <v>627</v>
      </c>
      <c r="C3897" s="7" t="s">
        <v>688</v>
      </c>
      <c r="D3897" s="7">
        <v>0.31435647999999999</v>
      </c>
      <c r="E3897" s="7">
        <v>0.25439999000000002</v>
      </c>
      <c r="F3897" s="7">
        <v>0.2126328183541368</v>
      </c>
      <c r="G3897" s="7">
        <v>0.33156005542468991</v>
      </c>
      <c r="H3897" s="7">
        <v>0.76728178149850768</v>
      </c>
      <c r="I3897" s="7">
        <v>0.25439999000000002</v>
      </c>
      <c r="J3897" s="7">
        <v>0.2126328183541368</v>
      </c>
      <c r="K3897" s="7">
        <v>0.33156005542468991</v>
      </c>
      <c r="L3897" s="7">
        <v>0.76728178149850768</v>
      </c>
      <c r="M3897" s="7" t="s">
        <v>703</v>
      </c>
      <c r="N3897" s="7" t="s">
        <v>728</v>
      </c>
      <c r="O3897" s="7" t="s">
        <v>686</v>
      </c>
    </row>
    <row r="3898" spans="2:15" ht="15">
      <c r="B3898" s="6" t="s">
        <v>627</v>
      </c>
      <c r="C3898" s="7" t="s">
        <v>689</v>
      </c>
      <c r="D3898" s="7">
        <v>0.28199999999999997</v>
      </c>
      <c r="E3898" s="7">
        <v>0.22599999999999998</v>
      </c>
      <c r="F3898" s="7">
        <v>0.16866534913846409</v>
      </c>
      <c r="G3898" s="7">
        <v>0.28199999999999997</v>
      </c>
      <c r="H3898" s="7">
        <v>0.8014184397163121</v>
      </c>
      <c r="I3898" s="7">
        <v>0.22599999999999998</v>
      </c>
      <c r="J3898" s="7">
        <v>0.16866534913846409</v>
      </c>
      <c r="K3898" s="7">
        <v>0.28199999999999997</v>
      </c>
      <c r="L3898" s="7">
        <v>0.8014184397163121</v>
      </c>
      <c r="M3898" s="7" t="s">
        <v>703</v>
      </c>
      <c r="N3898" s="7" t="s">
        <v>728</v>
      </c>
      <c r="O3898" s="7" t="s">
        <v>686</v>
      </c>
    </row>
    <row r="3899" spans="2:15" ht="15">
      <c r="B3899" s="6" t="s">
        <v>627</v>
      </c>
      <c r="C3899" s="7" t="s">
        <v>690</v>
      </c>
      <c r="D3899" s="7">
        <v>0.32700000000000001</v>
      </c>
      <c r="E3899" s="7">
        <v>0.27500000000000002</v>
      </c>
      <c r="F3899" s="7">
        <v>0.20537412599191945</v>
      </c>
      <c r="G3899" s="7">
        <v>0.34322519083969466</v>
      </c>
      <c r="H3899" s="7">
        <v>0.80122324159021407</v>
      </c>
      <c r="I3899" s="7">
        <v>0.27500000000000002</v>
      </c>
      <c r="J3899" s="7">
        <v>0.20537412599191945</v>
      </c>
      <c r="K3899" s="7">
        <v>0.34322519083969466</v>
      </c>
      <c r="L3899" s="7">
        <v>0.80122324159021407</v>
      </c>
      <c r="M3899" s="7" t="s">
        <v>703</v>
      </c>
      <c r="N3899" s="7" t="s">
        <v>728</v>
      </c>
      <c r="O3899" s="7" t="s">
        <v>686</v>
      </c>
    </row>
    <row r="3900" spans="2:15" ht="15">
      <c r="B3900" s="6" t="s">
        <v>627</v>
      </c>
      <c r="C3900" s="7" t="s">
        <v>691</v>
      </c>
      <c r="D3900" s="7">
        <v>0.32300000000000001</v>
      </c>
      <c r="E3900" s="7">
        <v>0.28000000000000003</v>
      </c>
      <c r="F3900" s="7">
        <v>0.16102484280383569</v>
      </c>
      <c r="G3900" s="7">
        <v>0.32300000000000001</v>
      </c>
      <c r="H3900" s="7">
        <v>0.86687306501547989</v>
      </c>
      <c r="I3900" s="7">
        <v>0.28000000000000003</v>
      </c>
      <c r="J3900" s="7">
        <v>0.16102484280383569</v>
      </c>
      <c r="K3900" s="7">
        <v>0.32300000000000001</v>
      </c>
      <c r="L3900" s="7">
        <v>0.86687306501547989</v>
      </c>
      <c r="M3900" s="7" t="s">
        <v>703</v>
      </c>
      <c r="N3900" s="7" t="s">
        <v>728</v>
      </c>
      <c r="O3900" s="7" t="s">
        <v>686</v>
      </c>
    </row>
    <row r="3901" spans="2:15" ht="15">
      <c r="B3901" s="6" t="s">
        <v>627</v>
      </c>
      <c r="C3901" s="7" t="s">
        <v>692</v>
      </c>
      <c r="D3901" s="7" t="s">
        <v>661</v>
      </c>
      <c r="E3901" s="7" t="s">
        <v>661</v>
      </c>
      <c r="F3901" s="7" t="s">
        <v>661</v>
      </c>
      <c r="G3901" s="7" t="s">
        <v>661</v>
      </c>
      <c r="H3901" s="7" t="s">
        <v>661</v>
      </c>
      <c r="I3901" s="7" t="s">
        <v>661</v>
      </c>
      <c r="J3901" s="7" t="s">
        <v>661</v>
      </c>
      <c r="K3901" s="7" t="s">
        <v>661</v>
      </c>
      <c r="L3901" s="7" t="s">
        <v>661</v>
      </c>
      <c r="M3901" s="7" t="s">
        <v>703</v>
      </c>
      <c r="N3901" s="7" t="s">
        <v>728</v>
      </c>
      <c r="O3901" s="7" t="s">
        <v>686</v>
      </c>
    </row>
    <row r="3902" spans="2:15" ht="15">
      <c r="B3902" s="6" t="s">
        <v>627</v>
      </c>
      <c r="C3902" s="7" t="s">
        <v>693</v>
      </c>
      <c r="D3902" s="7" t="s">
        <v>661</v>
      </c>
      <c r="E3902" s="7" t="s">
        <v>661</v>
      </c>
      <c r="F3902" s="7" t="s">
        <v>661</v>
      </c>
      <c r="G3902" s="7" t="s">
        <v>661</v>
      </c>
      <c r="H3902" s="7" t="s">
        <v>661</v>
      </c>
      <c r="I3902" s="7" t="s">
        <v>661</v>
      </c>
      <c r="J3902" s="7" t="s">
        <v>661</v>
      </c>
      <c r="K3902" s="7" t="s">
        <v>661</v>
      </c>
      <c r="L3902" s="7" t="s">
        <v>661</v>
      </c>
      <c r="M3902" s="7" t="s">
        <v>703</v>
      </c>
      <c r="N3902" s="7" t="s">
        <v>728</v>
      </c>
      <c r="O3902" s="7" t="s">
        <v>686</v>
      </c>
    </row>
    <row r="3903" spans="2:15" ht="15">
      <c r="B3903" s="6" t="s">
        <v>627</v>
      </c>
      <c r="C3903" s="7" t="s">
        <v>694</v>
      </c>
      <c r="D3903" s="7" t="s">
        <v>661</v>
      </c>
      <c r="E3903" s="7" t="s">
        <v>661</v>
      </c>
      <c r="F3903" s="7" t="s">
        <v>661</v>
      </c>
      <c r="G3903" s="7" t="s">
        <v>661</v>
      </c>
      <c r="H3903" s="7" t="s">
        <v>661</v>
      </c>
      <c r="I3903" s="7" t="s">
        <v>661</v>
      </c>
      <c r="J3903" s="7" t="s">
        <v>661</v>
      </c>
      <c r="K3903" s="7" t="s">
        <v>661</v>
      </c>
      <c r="L3903" s="7" t="s">
        <v>661</v>
      </c>
      <c r="M3903" s="7" t="s">
        <v>703</v>
      </c>
      <c r="N3903" s="7" t="s">
        <v>728</v>
      </c>
      <c r="O3903" s="7" t="s">
        <v>686</v>
      </c>
    </row>
    <row r="3904" spans="2:15" ht="15">
      <c r="B3904" s="6" t="s">
        <v>627</v>
      </c>
      <c r="C3904" s="7" t="s">
        <v>695</v>
      </c>
      <c r="D3904" s="7" t="s">
        <v>661</v>
      </c>
      <c r="E3904" s="7" t="s">
        <v>661</v>
      </c>
      <c r="F3904" s="7" t="s">
        <v>661</v>
      </c>
      <c r="G3904" s="7" t="s">
        <v>661</v>
      </c>
      <c r="H3904" s="7" t="s">
        <v>661</v>
      </c>
      <c r="I3904" s="7" t="s">
        <v>661</v>
      </c>
      <c r="J3904" s="7" t="s">
        <v>661</v>
      </c>
      <c r="K3904" s="7" t="s">
        <v>661</v>
      </c>
      <c r="L3904" s="7" t="s">
        <v>661</v>
      </c>
      <c r="M3904" s="7" t="s">
        <v>703</v>
      </c>
      <c r="N3904" s="7" t="s">
        <v>728</v>
      </c>
      <c r="O3904" s="7" t="s">
        <v>686</v>
      </c>
    </row>
    <row r="3905" spans="2:15" ht="15">
      <c r="B3905" s="6" t="s">
        <v>627</v>
      </c>
      <c r="C3905" s="7" t="s">
        <v>696</v>
      </c>
      <c r="D3905" s="7" t="s">
        <v>661</v>
      </c>
      <c r="E3905" s="7" t="s">
        <v>661</v>
      </c>
      <c r="F3905" s="7" t="s">
        <v>661</v>
      </c>
      <c r="G3905" s="7" t="s">
        <v>661</v>
      </c>
      <c r="H3905" s="7" t="s">
        <v>661</v>
      </c>
      <c r="I3905" s="7" t="s">
        <v>661</v>
      </c>
      <c r="J3905" s="7" t="s">
        <v>661</v>
      </c>
      <c r="K3905" s="7" t="s">
        <v>661</v>
      </c>
      <c r="L3905" s="7" t="s">
        <v>661</v>
      </c>
      <c r="M3905" s="7" t="s">
        <v>703</v>
      </c>
      <c r="N3905" s="7" t="s">
        <v>728</v>
      </c>
      <c r="O3905" s="7" t="s">
        <v>686</v>
      </c>
    </row>
    <row r="3906" spans="2:15" ht="15">
      <c r="B3906" s="6" t="s">
        <v>627</v>
      </c>
      <c r="C3906" s="7" t="s">
        <v>697</v>
      </c>
      <c r="D3906" s="7" t="s">
        <v>661</v>
      </c>
      <c r="E3906" s="7" t="s">
        <v>661</v>
      </c>
      <c r="F3906" s="7" t="s">
        <v>661</v>
      </c>
      <c r="G3906" s="7" t="s">
        <v>661</v>
      </c>
      <c r="H3906" s="7" t="s">
        <v>661</v>
      </c>
      <c r="I3906" s="7" t="s">
        <v>661</v>
      </c>
      <c r="J3906" s="7" t="s">
        <v>661</v>
      </c>
      <c r="K3906" s="7" t="s">
        <v>661</v>
      </c>
      <c r="L3906" s="7" t="s">
        <v>661</v>
      </c>
      <c r="M3906" s="7" t="s">
        <v>703</v>
      </c>
      <c r="N3906" s="7" t="s">
        <v>728</v>
      </c>
      <c r="O3906" s="7" t="s">
        <v>686</v>
      </c>
    </row>
    <row r="3907" spans="2:15" ht="15">
      <c r="B3907" s="6" t="s">
        <v>627</v>
      </c>
      <c r="C3907" s="7" t="s">
        <v>698</v>
      </c>
      <c r="D3907" s="7" t="s">
        <v>661</v>
      </c>
      <c r="E3907" s="7" t="s">
        <v>661</v>
      </c>
      <c r="F3907" s="7" t="s">
        <v>661</v>
      </c>
      <c r="G3907" s="7" t="s">
        <v>661</v>
      </c>
      <c r="H3907" s="7" t="s">
        <v>661</v>
      </c>
      <c r="I3907" s="7" t="s">
        <v>661</v>
      </c>
      <c r="J3907" s="7" t="s">
        <v>661</v>
      </c>
      <c r="K3907" s="7" t="s">
        <v>661</v>
      </c>
      <c r="L3907" s="7" t="s">
        <v>661</v>
      </c>
      <c r="M3907" s="7" t="s">
        <v>703</v>
      </c>
      <c r="N3907" s="7" t="s">
        <v>728</v>
      </c>
      <c r="O3907" s="7" t="s">
        <v>686</v>
      </c>
    </row>
    <row r="3908" spans="2:15" ht="15">
      <c r="B3908" s="6" t="s">
        <v>627</v>
      </c>
      <c r="C3908" s="7" t="s">
        <v>699</v>
      </c>
      <c r="D3908" s="7" t="s">
        <v>661</v>
      </c>
      <c r="E3908" s="7" t="s">
        <v>661</v>
      </c>
      <c r="F3908" s="7" t="s">
        <v>661</v>
      </c>
      <c r="G3908" s="7" t="s">
        <v>661</v>
      </c>
      <c r="H3908" s="7" t="s">
        <v>661</v>
      </c>
      <c r="I3908" s="7" t="s">
        <v>661</v>
      </c>
      <c r="J3908" s="7" t="s">
        <v>661</v>
      </c>
      <c r="K3908" s="7" t="s">
        <v>661</v>
      </c>
      <c r="L3908" s="7" t="s">
        <v>661</v>
      </c>
      <c r="M3908" s="7" t="s">
        <v>703</v>
      </c>
      <c r="N3908" s="7" t="s">
        <v>728</v>
      </c>
      <c r="O3908" s="7" t="s">
        <v>686</v>
      </c>
    </row>
    <row r="3909" spans="2:15" ht="15">
      <c r="B3909" s="6" t="s">
        <v>627</v>
      </c>
      <c r="C3909" s="7" t="s">
        <v>700</v>
      </c>
      <c r="D3909" s="7" t="s">
        <v>661</v>
      </c>
      <c r="E3909" s="7" t="s">
        <v>661</v>
      </c>
      <c r="F3909" s="7" t="s">
        <v>661</v>
      </c>
      <c r="G3909" s="7" t="s">
        <v>661</v>
      </c>
      <c r="H3909" s="7" t="s">
        <v>661</v>
      </c>
      <c r="I3909" s="7" t="s">
        <v>661</v>
      </c>
      <c r="J3909" s="7" t="s">
        <v>661</v>
      </c>
      <c r="K3909" s="7" t="s">
        <v>661</v>
      </c>
      <c r="L3909" s="7" t="s">
        <v>661</v>
      </c>
      <c r="M3909" s="7" t="s">
        <v>703</v>
      </c>
      <c r="N3909" s="7" t="s">
        <v>728</v>
      </c>
      <c r="O3909" s="7" t="s">
        <v>686</v>
      </c>
    </row>
    <row r="3910" spans="2:15" ht="15">
      <c r="B3910" s="6" t="s">
        <v>627</v>
      </c>
      <c r="C3910" s="7" t="s">
        <v>701</v>
      </c>
      <c r="D3910" s="7" t="s">
        <v>661</v>
      </c>
      <c r="E3910" s="7" t="s">
        <v>661</v>
      </c>
      <c r="F3910" s="7" t="s">
        <v>661</v>
      </c>
      <c r="G3910" s="7" t="s">
        <v>661</v>
      </c>
      <c r="H3910" s="7" t="s">
        <v>661</v>
      </c>
      <c r="I3910" s="7" t="s">
        <v>661</v>
      </c>
      <c r="J3910" s="7" t="s">
        <v>661</v>
      </c>
      <c r="K3910" s="7" t="s">
        <v>661</v>
      </c>
      <c r="L3910" s="7" t="s">
        <v>661</v>
      </c>
      <c r="M3910" s="7" t="s">
        <v>703</v>
      </c>
      <c r="N3910" s="7" t="s">
        <v>728</v>
      </c>
      <c r="O3910" s="7" t="s">
        <v>686</v>
      </c>
    </row>
    <row r="3911" spans="2:15" ht="15">
      <c r="B3911" s="6" t="s">
        <v>631</v>
      </c>
      <c r="C3911" s="7" t="s">
        <v>683</v>
      </c>
      <c r="D3911" s="7">
        <v>124.62944619</v>
      </c>
      <c r="E3911" s="7">
        <v>153.84259999999998</v>
      </c>
      <c r="F3911" s="7">
        <v>18.58123079552789</v>
      </c>
      <c r="G3911" s="7">
        <v>156.18296938372518</v>
      </c>
      <c r="H3911" s="7">
        <v>0.98501520752896454</v>
      </c>
      <c r="I3911" s="7">
        <v>142.39529999999999</v>
      </c>
      <c r="J3911" s="7">
        <v>17.132407991106962</v>
      </c>
      <c r="K3911" s="7">
        <v>144.55719741093318</v>
      </c>
      <c r="L3911" s="7">
        <v>0.98504469199975175</v>
      </c>
      <c r="M3911" s="7" t="s">
        <v>684</v>
      </c>
      <c r="N3911" s="7" t="s">
        <v>728</v>
      </c>
      <c r="O3911" s="7" t="s">
        <v>686</v>
      </c>
    </row>
    <row r="3912" spans="2:15" ht="15">
      <c r="B3912" s="6" t="s">
        <v>631</v>
      </c>
      <c r="C3912" s="7" t="s">
        <v>687</v>
      </c>
      <c r="D3912" s="7">
        <v>156.72132518570001</v>
      </c>
      <c r="E3912" s="7">
        <v>159.4413837541</v>
      </c>
      <c r="F3912" s="7">
        <v>24.253839612380283</v>
      </c>
      <c r="G3912" s="7">
        <v>163.01256938993868</v>
      </c>
      <c r="H3912" s="7">
        <v>0.97809257501305857</v>
      </c>
      <c r="I3912" s="7">
        <v>147.99388375409998</v>
      </c>
      <c r="J3912" s="7">
        <v>19.820829960220113</v>
      </c>
      <c r="K3912" s="7">
        <v>144.92016714150395</v>
      </c>
      <c r="L3912" s="7">
        <v>1.0212097230718398</v>
      </c>
      <c r="M3912" s="7" t="s">
        <v>684</v>
      </c>
      <c r="N3912" s="7" t="s">
        <v>728</v>
      </c>
      <c r="O3912" s="7" t="s">
        <v>686</v>
      </c>
    </row>
    <row r="3913" spans="2:15" ht="15">
      <c r="B3913" s="6" t="s">
        <v>631</v>
      </c>
      <c r="C3913" s="7" t="s">
        <v>688</v>
      </c>
      <c r="D3913" s="7">
        <v>133.71448904799999</v>
      </c>
      <c r="E3913" s="7">
        <v>152.02039998999999</v>
      </c>
      <c r="F3913" s="7">
        <v>29.57997616840786</v>
      </c>
      <c r="G3913" s="7">
        <v>156.62633010812533</v>
      </c>
      <c r="H3913" s="7">
        <v>0.97059287467856981</v>
      </c>
      <c r="I3913" s="7">
        <v>140.57309999</v>
      </c>
      <c r="J3913" s="7">
        <v>27.654473804922738</v>
      </c>
      <c r="K3913" s="7">
        <v>144.89668217246955</v>
      </c>
      <c r="L3913" s="7">
        <v>0.97016093041162099</v>
      </c>
      <c r="M3913" s="7" t="s">
        <v>684</v>
      </c>
      <c r="N3913" s="7" t="s">
        <v>728</v>
      </c>
      <c r="O3913" s="7" t="s">
        <v>686</v>
      </c>
    </row>
    <row r="3914" spans="2:15" ht="15">
      <c r="B3914" s="6" t="s">
        <v>631</v>
      </c>
      <c r="C3914" s="7" t="s">
        <v>689</v>
      </c>
      <c r="D3914" s="7">
        <v>134.61000000000001</v>
      </c>
      <c r="E3914" s="7">
        <v>150.79899999999998</v>
      </c>
      <c r="F3914" s="7">
        <v>33.62392608781613</v>
      </c>
      <c r="G3914" s="7">
        <v>155.71923787153312</v>
      </c>
      <c r="H3914" s="7">
        <v>0.96840314697923002</v>
      </c>
      <c r="I3914" s="7">
        <v>139.35249999999999</v>
      </c>
      <c r="J3914" s="7">
        <v>30.993506620592044</v>
      </c>
      <c r="K3914" s="7">
        <v>143.87266842653656</v>
      </c>
      <c r="L3914" s="7">
        <v>0.96858216035073652</v>
      </c>
      <c r="M3914" s="7" t="s">
        <v>684</v>
      </c>
      <c r="N3914" s="7" t="s">
        <v>728</v>
      </c>
      <c r="O3914" s="7" t="s">
        <v>686</v>
      </c>
    </row>
    <row r="3915" spans="2:15" ht="15">
      <c r="B3915" s="6" t="s">
        <v>631</v>
      </c>
      <c r="C3915" s="7" t="s">
        <v>690</v>
      </c>
      <c r="D3915" s="7">
        <v>143.80552980270977</v>
      </c>
      <c r="E3915" s="7">
        <v>155.85499999999999</v>
      </c>
      <c r="F3915" s="7">
        <v>30.078732425853673</v>
      </c>
      <c r="G3915" s="7">
        <v>159.39730406590903</v>
      </c>
      <c r="H3915" s="7">
        <v>0.97777688846955446</v>
      </c>
      <c r="I3915" s="7">
        <v>144.47300000000001</v>
      </c>
      <c r="J3915" s="7">
        <v>27.9750318577318</v>
      </c>
      <c r="K3915" s="7">
        <v>147.76985316267721</v>
      </c>
      <c r="L3915" s="7">
        <v>0.97768927090258562</v>
      </c>
      <c r="M3915" s="7" t="s">
        <v>684</v>
      </c>
      <c r="N3915" s="7" t="s">
        <v>728</v>
      </c>
      <c r="O3915" s="7" t="s">
        <v>686</v>
      </c>
    </row>
    <row r="3916" spans="2:15" ht="15">
      <c r="B3916" s="6" t="s">
        <v>631</v>
      </c>
      <c r="C3916" s="7" t="s">
        <v>691</v>
      </c>
      <c r="D3916" s="7">
        <v>154.435</v>
      </c>
      <c r="E3916" s="7">
        <v>148.61600000000001</v>
      </c>
      <c r="F3916" s="7">
        <v>26.833046704162825</v>
      </c>
      <c r="G3916" s="7">
        <v>152.09252645573747</v>
      </c>
      <c r="H3916" s="7">
        <v>0.97714202967922159</v>
      </c>
      <c r="I3916" s="7">
        <v>138.11800000000002</v>
      </c>
      <c r="J3916" s="7">
        <v>24.867801492864938</v>
      </c>
      <c r="K3916" s="7">
        <v>141.32729186304402</v>
      </c>
      <c r="L3916" s="7">
        <v>0.97729177556056168</v>
      </c>
      <c r="M3916" s="7" t="s">
        <v>684</v>
      </c>
      <c r="N3916" s="7" t="s">
        <v>728</v>
      </c>
      <c r="O3916" s="7" t="s">
        <v>686</v>
      </c>
    </row>
    <row r="3917" spans="2:15" ht="15">
      <c r="B3917" s="6" t="s">
        <v>631</v>
      </c>
      <c r="C3917" s="7" t="s">
        <v>692</v>
      </c>
      <c r="D3917" s="7" t="s">
        <v>661</v>
      </c>
      <c r="E3917" s="7">
        <v>152.72238604597359</v>
      </c>
      <c r="F3917" s="7">
        <v>35.592823055782631</v>
      </c>
      <c r="G3917" s="7">
        <v>158.41105947419408</v>
      </c>
      <c r="H3917" s="7">
        <v>0.9640891649414971</v>
      </c>
      <c r="I3917" s="7">
        <v>142.2243860459736</v>
      </c>
      <c r="J3917" s="7">
        <v>33.639203062858101</v>
      </c>
      <c r="K3917" s="7">
        <v>147.66983425880147</v>
      </c>
      <c r="L3917" s="7">
        <v>0.96312416655601885</v>
      </c>
      <c r="M3917" s="7" t="s">
        <v>684</v>
      </c>
      <c r="N3917" s="7" t="s">
        <v>728</v>
      </c>
      <c r="O3917" s="7" t="s">
        <v>686</v>
      </c>
    </row>
    <row r="3918" spans="2:15" ht="15">
      <c r="B3918" s="6" t="s">
        <v>631</v>
      </c>
      <c r="C3918" s="7" t="s">
        <v>693</v>
      </c>
      <c r="D3918" s="7" t="s">
        <v>661</v>
      </c>
      <c r="E3918" s="7">
        <v>156.41622478866151</v>
      </c>
      <c r="F3918" s="7">
        <v>36.342366739982566</v>
      </c>
      <c r="G3918" s="7">
        <v>162.22032102251003</v>
      </c>
      <c r="H3918" s="7">
        <v>0.96422090526474091</v>
      </c>
      <c r="I3918" s="7">
        <v>145.91822478866152</v>
      </c>
      <c r="J3918" s="7">
        <v>34.38874674705815</v>
      </c>
      <c r="K3918" s="7">
        <v>151.4790958071174</v>
      </c>
      <c r="L3918" s="7">
        <v>0.96328951536958807</v>
      </c>
      <c r="M3918" s="7" t="s">
        <v>684</v>
      </c>
      <c r="N3918" s="7" t="s">
        <v>728</v>
      </c>
      <c r="O3918" s="7" t="s">
        <v>686</v>
      </c>
    </row>
    <row r="3919" spans="2:15" ht="15">
      <c r="B3919" s="6" t="s">
        <v>631</v>
      </c>
      <c r="C3919" s="7" t="s">
        <v>694</v>
      </c>
      <c r="D3919" s="7" t="s">
        <v>661</v>
      </c>
      <c r="E3919" s="7">
        <v>158.67564754795109</v>
      </c>
      <c r="F3919" s="7">
        <v>37.157724820683583</v>
      </c>
      <c r="G3919" s="7">
        <v>164.61321370035637</v>
      </c>
      <c r="H3919" s="7">
        <v>0.96393019722454742</v>
      </c>
      <c r="I3919" s="7">
        <v>148.1776475479511</v>
      </c>
      <c r="J3919" s="7">
        <v>35.204104827759217</v>
      </c>
      <c r="K3919" s="7">
        <v>153.87198848496374</v>
      </c>
      <c r="L3919" s="7">
        <v>0.96299299831581053</v>
      </c>
      <c r="M3919" s="7" t="s">
        <v>684</v>
      </c>
      <c r="N3919" s="7" t="s">
        <v>728</v>
      </c>
      <c r="O3919" s="7" t="s">
        <v>686</v>
      </c>
    </row>
    <row r="3920" spans="2:15" ht="15">
      <c r="B3920" s="6" t="s">
        <v>631</v>
      </c>
      <c r="C3920" s="7" t="s">
        <v>695</v>
      </c>
      <c r="D3920" s="7" t="s">
        <v>661</v>
      </c>
      <c r="E3920" s="7">
        <v>158.14123979188224</v>
      </c>
      <c r="F3920" s="7">
        <v>37.039444624982387</v>
      </c>
      <c r="G3920" s="7">
        <v>164.06040077480804</v>
      </c>
      <c r="H3920" s="7">
        <v>0.96392084284220092</v>
      </c>
      <c r="I3920" s="7">
        <v>147.64323979188225</v>
      </c>
      <c r="J3920" s="7">
        <v>35.085824632058028</v>
      </c>
      <c r="K3920" s="7">
        <v>153.31917555941544</v>
      </c>
      <c r="L3920" s="7">
        <v>0.96297960938790983</v>
      </c>
      <c r="M3920" s="7" t="s">
        <v>684</v>
      </c>
      <c r="N3920" s="7" t="s">
        <v>728</v>
      </c>
      <c r="O3920" s="7" t="s">
        <v>686</v>
      </c>
    </row>
    <row r="3921" spans="2:15" ht="15">
      <c r="B3921" s="6" t="s">
        <v>631</v>
      </c>
      <c r="C3921" s="7" t="s">
        <v>696</v>
      </c>
      <c r="D3921" s="7" t="s">
        <v>661</v>
      </c>
      <c r="E3921" s="7">
        <v>157.6341166311804</v>
      </c>
      <c r="F3921" s="7">
        <v>36.927030548736752</v>
      </c>
      <c r="G3921" s="7">
        <v>163.53568187924151</v>
      </c>
      <c r="H3921" s="7">
        <v>0.96391267532415981</v>
      </c>
      <c r="I3921" s="7">
        <v>147.13611663118041</v>
      </c>
      <c r="J3921" s="7">
        <v>34.973410555812258</v>
      </c>
      <c r="K3921" s="7">
        <v>152.79445666384885</v>
      </c>
      <c r="L3921" s="7">
        <v>0.96296763536967245</v>
      </c>
      <c r="M3921" s="7" t="s">
        <v>684</v>
      </c>
      <c r="N3921" s="7" t="s">
        <v>728</v>
      </c>
      <c r="O3921" s="7" t="s">
        <v>686</v>
      </c>
    </row>
    <row r="3922" spans="2:15" ht="15">
      <c r="B3922" s="6" t="s">
        <v>631</v>
      </c>
      <c r="C3922" s="7" t="s">
        <v>697</v>
      </c>
      <c r="D3922" s="7" t="s">
        <v>661</v>
      </c>
      <c r="E3922" s="7">
        <v>157.16028693750357</v>
      </c>
      <c r="F3922" s="7">
        <v>36.821905206273193</v>
      </c>
      <c r="G3922" s="7">
        <v>163.04536002062869</v>
      </c>
      <c r="H3922" s="7">
        <v>0.96390530167567767</v>
      </c>
      <c r="I3922" s="7">
        <v>146.66228693750352</v>
      </c>
      <c r="J3922" s="7">
        <v>34.868285213348926</v>
      </c>
      <c r="K3922" s="7">
        <v>152.304134805236</v>
      </c>
      <c r="L3922" s="7">
        <v>0.96295669927184069</v>
      </c>
      <c r="M3922" s="7" t="s">
        <v>684</v>
      </c>
      <c r="N3922" s="7" t="s">
        <v>728</v>
      </c>
      <c r="O3922" s="7" t="s">
        <v>686</v>
      </c>
    </row>
    <row r="3923" spans="2:15" ht="15">
      <c r="B3923" s="6" t="s">
        <v>631</v>
      </c>
      <c r="C3923" s="7" t="s">
        <v>698</v>
      </c>
      <c r="D3923" s="7" t="s">
        <v>661</v>
      </c>
      <c r="E3923" s="7">
        <v>156.71094801972163</v>
      </c>
      <c r="F3923" s="7">
        <v>36.722209609212555</v>
      </c>
      <c r="G3923" s="7">
        <v>162.58039943663081</v>
      </c>
      <c r="H3923" s="7">
        <v>0.9638981609268531</v>
      </c>
      <c r="I3923" s="7">
        <v>146.21294801972164</v>
      </c>
      <c r="J3923" s="7">
        <v>34.768589616288139</v>
      </c>
      <c r="K3923" s="7">
        <v>151.83917422123818</v>
      </c>
      <c r="L3923" s="7">
        <v>0.96294614857876648</v>
      </c>
      <c r="M3923" s="7" t="s">
        <v>684</v>
      </c>
      <c r="N3923" s="7" t="s">
        <v>728</v>
      </c>
      <c r="O3923" s="7" t="s">
        <v>686</v>
      </c>
    </row>
    <row r="3924" spans="2:15" ht="15">
      <c r="B3924" s="6" t="s">
        <v>631</v>
      </c>
      <c r="C3924" s="7" t="s">
        <v>699</v>
      </c>
      <c r="D3924" s="7" t="s">
        <v>661</v>
      </c>
      <c r="E3924" s="7">
        <v>156.37459300316101</v>
      </c>
      <c r="F3924" s="7">
        <v>36.647158613593319</v>
      </c>
      <c r="G3924" s="7">
        <v>162.23206602140368</v>
      </c>
      <c r="H3924" s="7">
        <v>0.96389448053093352</v>
      </c>
      <c r="I3924" s="7">
        <v>145.87659300316099</v>
      </c>
      <c r="J3924" s="7">
        <v>34.693538620668832</v>
      </c>
      <c r="K3924" s="7">
        <v>151.49084080601105</v>
      </c>
      <c r="L3924" s="7">
        <v>0.96294001820189723</v>
      </c>
      <c r="M3924" s="7" t="s">
        <v>684</v>
      </c>
      <c r="N3924" s="7" t="s">
        <v>728</v>
      </c>
      <c r="O3924" s="7" t="s">
        <v>686</v>
      </c>
    </row>
    <row r="3925" spans="2:15" ht="15">
      <c r="B3925" s="6" t="s">
        <v>631</v>
      </c>
      <c r="C3925" s="7" t="s">
        <v>700</v>
      </c>
      <c r="D3925" s="7" t="s">
        <v>661</v>
      </c>
      <c r="E3925" s="7">
        <v>156.45854759787801</v>
      </c>
      <c r="F3925" s="7">
        <v>36.663601499630467</v>
      </c>
      <c r="G3925" s="7">
        <v>162.3178190845226</v>
      </c>
      <c r="H3925" s="7">
        <v>0.9639024752815738</v>
      </c>
      <c r="I3925" s="7">
        <v>145.96054759787802</v>
      </c>
      <c r="J3925" s="7">
        <v>34.709981506706015</v>
      </c>
      <c r="K3925" s="7">
        <v>151.57659386912994</v>
      </c>
      <c r="L3925" s="7">
        <v>0.96294911946562955</v>
      </c>
      <c r="M3925" s="7" t="s">
        <v>684</v>
      </c>
      <c r="N3925" s="7" t="s">
        <v>728</v>
      </c>
      <c r="O3925" s="7" t="s">
        <v>686</v>
      </c>
    </row>
    <row r="3926" spans="2:15" ht="15">
      <c r="B3926" s="6" t="s">
        <v>631</v>
      </c>
      <c r="C3926" s="7" t="s">
        <v>701</v>
      </c>
      <c r="D3926" s="7" t="s">
        <v>661</v>
      </c>
      <c r="E3926" s="7">
        <v>156.54250219259501</v>
      </c>
      <c r="F3926" s="7">
        <v>36.680044385667443</v>
      </c>
      <c r="G3926" s="7">
        <v>162.40357214764146</v>
      </c>
      <c r="H3926" s="7">
        <v>0.96391046158936622</v>
      </c>
      <c r="I3926" s="7">
        <v>146.04450219259502</v>
      </c>
      <c r="J3926" s="7">
        <v>34.726424392743183</v>
      </c>
      <c r="K3926" s="7">
        <v>151.66234693224882</v>
      </c>
      <c r="L3926" s="7">
        <v>0.96295821043727203</v>
      </c>
      <c r="M3926" s="7" t="s">
        <v>684</v>
      </c>
      <c r="N3926" s="7" t="s">
        <v>728</v>
      </c>
      <c r="O3926" s="7" t="s">
        <v>686</v>
      </c>
    </row>
    <row r="3927" spans="2:15" ht="15">
      <c r="B3927" s="6" t="s">
        <v>584</v>
      </c>
      <c r="C3927" s="7" t="s">
        <v>683</v>
      </c>
      <c r="D3927" s="7">
        <v>107.40493117618018</v>
      </c>
      <c r="E3927" s="7">
        <v>115.70699999999999</v>
      </c>
      <c r="F3927" s="7">
        <v>39.322685929652799</v>
      </c>
      <c r="G3927" s="7">
        <v>122.20631521211214</v>
      </c>
      <c r="H3927" s="7">
        <v>0.94681686293518164</v>
      </c>
      <c r="I3927" s="7">
        <v>106.40600000000001</v>
      </c>
      <c r="J3927" s="7">
        <v>36.161768251105244</v>
      </c>
      <c r="K3927" s="7">
        <v>112.38287377997879</v>
      </c>
      <c r="L3927" s="7">
        <v>0.94681686293518164</v>
      </c>
      <c r="M3927" s="7" t="s">
        <v>684</v>
      </c>
      <c r="N3927" s="7" t="s">
        <v>728</v>
      </c>
      <c r="O3927" s="7" t="s">
        <v>686</v>
      </c>
    </row>
    <row r="3928" spans="2:15" ht="15">
      <c r="B3928" s="6" t="s">
        <v>584</v>
      </c>
      <c r="C3928" s="7" t="s">
        <v>687</v>
      </c>
      <c r="D3928" s="7">
        <v>135.63563593130678</v>
      </c>
      <c r="E3928" s="7">
        <v>120.137</v>
      </c>
      <c r="F3928" s="7">
        <v>5.3767292184501931</v>
      </c>
      <c r="G3928" s="7">
        <v>120.25725751940519</v>
      </c>
      <c r="H3928" s="7">
        <v>0.9989999978222871</v>
      </c>
      <c r="I3928" s="7">
        <v>110.836</v>
      </c>
      <c r="J3928" s="7">
        <v>4.9604631350553161</v>
      </c>
      <c r="K3928" s="7">
        <v>110.9469471887994</v>
      </c>
      <c r="L3928" s="7">
        <v>0.9989999978222871</v>
      </c>
      <c r="M3928" s="7" t="s">
        <v>684</v>
      </c>
      <c r="N3928" s="7" t="s">
        <v>728</v>
      </c>
      <c r="O3928" s="7" t="s">
        <v>686</v>
      </c>
    </row>
    <row r="3929" spans="2:15" ht="15">
      <c r="B3929" s="6" t="s">
        <v>584</v>
      </c>
      <c r="C3929" s="7" t="s">
        <v>688</v>
      </c>
      <c r="D3929" s="7">
        <v>105.39019734089172</v>
      </c>
      <c r="E3929" s="7">
        <v>119.684</v>
      </c>
      <c r="F3929" s="7">
        <v>4.3200127153390406</v>
      </c>
      <c r="G3929" s="7">
        <v>119.7619403895106</v>
      </c>
      <c r="H3929" s="7">
        <v>0.99934920568874297</v>
      </c>
      <c r="I3929" s="7">
        <v>110.383</v>
      </c>
      <c r="J3929" s="7">
        <v>3.9842916643596347</v>
      </c>
      <c r="K3929" s="7">
        <v>110.45488340977363</v>
      </c>
      <c r="L3929" s="7">
        <v>0.99934920568874297</v>
      </c>
      <c r="M3929" s="7" t="s">
        <v>684</v>
      </c>
      <c r="N3929" s="7" t="s">
        <v>728</v>
      </c>
      <c r="O3929" s="7" t="s">
        <v>686</v>
      </c>
    </row>
    <row r="3930" spans="2:15" ht="15">
      <c r="B3930" s="6" t="s">
        <v>584</v>
      </c>
      <c r="C3930" s="7" t="s">
        <v>689</v>
      </c>
      <c r="D3930" s="7">
        <v>81.076583316269563</v>
      </c>
      <c r="E3930" s="7">
        <v>102.515</v>
      </c>
      <c r="F3930" s="7">
        <v>36.140881355932216</v>
      </c>
      <c r="G3930" s="7">
        <v>108.69907327196294</v>
      </c>
      <c r="H3930" s="7">
        <v>0.9431083165125933</v>
      </c>
      <c r="I3930" s="7">
        <v>93.213999999999999</v>
      </c>
      <c r="J3930" s="7">
        <v>32.861884745762701</v>
      </c>
      <c r="K3930" s="7">
        <v>98.837003521170104</v>
      </c>
      <c r="L3930" s="7">
        <v>0.9431083165125933</v>
      </c>
      <c r="M3930" s="7" t="s">
        <v>684</v>
      </c>
      <c r="N3930" s="7" t="s">
        <v>728</v>
      </c>
      <c r="O3930" s="7" t="s">
        <v>686</v>
      </c>
    </row>
    <row r="3931" spans="2:15" ht="15">
      <c r="B3931" s="6" t="s">
        <v>584</v>
      </c>
      <c r="C3931" s="7" t="s">
        <v>690</v>
      </c>
      <c r="D3931" s="7">
        <v>132.29574356584567</v>
      </c>
      <c r="E3931" s="7">
        <v>127.35</v>
      </c>
      <c r="F3931" s="7">
        <v>41.857771819129319</v>
      </c>
      <c r="G3931" s="7">
        <v>134.05258506146868</v>
      </c>
      <c r="H3931" s="7">
        <v>0.95000032965872849</v>
      </c>
      <c r="I3931" s="7">
        <v>117.37</v>
      </c>
      <c r="J3931" s="7">
        <v>38.577516124155558</v>
      </c>
      <c r="K3931" s="7">
        <v>123.54732554899553</v>
      </c>
      <c r="L3931" s="7">
        <v>0.95000032965872849</v>
      </c>
      <c r="M3931" s="7" t="s">
        <v>684</v>
      </c>
      <c r="N3931" s="7" t="s">
        <v>728</v>
      </c>
      <c r="O3931" s="7" t="s">
        <v>686</v>
      </c>
    </row>
    <row r="3932" spans="2:15" ht="15">
      <c r="B3932" s="6" t="s">
        <v>584</v>
      </c>
      <c r="C3932" s="7" t="s">
        <v>691</v>
      </c>
      <c r="D3932" s="7">
        <v>148.91647054641069</v>
      </c>
      <c r="E3932" s="7">
        <v>130.042</v>
      </c>
      <c r="F3932" s="7">
        <v>41.587035532994975</v>
      </c>
      <c r="G3932" s="7">
        <v>136.52986225885743</v>
      </c>
      <c r="H3932" s="7">
        <v>0.95248026950648645</v>
      </c>
      <c r="I3932" s="7">
        <v>120.536</v>
      </c>
      <c r="J3932" s="7">
        <v>38.547045685279187</v>
      </c>
      <c r="K3932" s="7">
        <v>126.54960303004906</v>
      </c>
      <c r="L3932" s="7">
        <v>0.95248026950648645</v>
      </c>
      <c r="M3932" s="7" t="s">
        <v>684</v>
      </c>
      <c r="N3932" s="7" t="s">
        <v>728</v>
      </c>
      <c r="O3932" s="7" t="s">
        <v>686</v>
      </c>
    </row>
    <row r="3933" spans="2:15" ht="15">
      <c r="B3933" s="6" t="s">
        <v>584</v>
      </c>
      <c r="C3933" s="7" t="s">
        <v>692</v>
      </c>
      <c r="D3933" s="7" t="s">
        <v>661</v>
      </c>
      <c r="E3933" s="7">
        <v>133.28129226051252</v>
      </c>
      <c r="F3933" s="7">
        <v>42.622951332042064</v>
      </c>
      <c r="G3933" s="7">
        <v>139.9307644761715</v>
      </c>
      <c r="H3933" s="7">
        <v>0.95248026950648645</v>
      </c>
      <c r="I3933" s="7">
        <v>124.11965563096389</v>
      </c>
      <c r="J3933" s="7">
        <v>39.693087841374265</v>
      </c>
      <c r="K3933" s="7">
        <v>130.3120490834678</v>
      </c>
      <c r="L3933" s="7">
        <v>0.95248026950648634</v>
      </c>
      <c r="M3933" s="7" t="s">
        <v>684</v>
      </c>
      <c r="N3933" s="7" t="s">
        <v>728</v>
      </c>
      <c r="O3933" s="7" t="s">
        <v>686</v>
      </c>
    </row>
    <row r="3934" spans="2:15" ht="15">
      <c r="B3934" s="6" t="s">
        <v>584</v>
      </c>
      <c r="C3934" s="7" t="s">
        <v>693</v>
      </c>
      <c r="D3934" s="7" t="s">
        <v>661</v>
      </c>
      <c r="E3934" s="7">
        <v>136.50491660121128</v>
      </c>
      <c r="F3934" s="7">
        <v>43.653856578052284</v>
      </c>
      <c r="G3934" s="7">
        <v>143.3152170930945</v>
      </c>
      <c r="H3934" s="7">
        <v>0.95248026950648657</v>
      </c>
      <c r="I3934" s="7">
        <v>127.34327997166264</v>
      </c>
      <c r="J3934" s="7">
        <v>40.723993087384542</v>
      </c>
      <c r="K3934" s="7">
        <v>133.6965017003908</v>
      </c>
      <c r="L3934" s="7">
        <v>0.95248026950648634</v>
      </c>
      <c r="M3934" s="7" t="s">
        <v>684</v>
      </c>
      <c r="N3934" s="7" t="s">
        <v>728</v>
      </c>
      <c r="O3934" s="7" t="s">
        <v>686</v>
      </c>
    </row>
    <row r="3935" spans="2:15" ht="15">
      <c r="B3935" s="6" t="s">
        <v>584</v>
      </c>
      <c r="C3935" s="7" t="s">
        <v>694</v>
      </c>
      <c r="D3935" s="7" t="s">
        <v>661</v>
      </c>
      <c r="E3935" s="7">
        <v>138.47672173677455</v>
      </c>
      <c r="F3935" s="7">
        <v>44.284433854907547</v>
      </c>
      <c r="G3935" s="7">
        <v>145.38539660094398</v>
      </c>
      <c r="H3935" s="7">
        <v>0.95248026950648657</v>
      </c>
      <c r="I3935" s="7">
        <v>129.31508510722591</v>
      </c>
      <c r="J3935" s="7">
        <v>41.354570364239819</v>
      </c>
      <c r="K3935" s="7">
        <v>135.76668120824027</v>
      </c>
      <c r="L3935" s="7">
        <v>0.95248026950648634</v>
      </c>
      <c r="M3935" s="7" t="s">
        <v>684</v>
      </c>
      <c r="N3935" s="7" t="s">
        <v>728</v>
      </c>
      <c r="O3935" s="7" t="s">
        <v>686</v>
      </c>
    </row>
    <row r="3936" spans="2:15" ht="15">
      <c r="B3936" s="6" t="s">
        <v>584</v>
      </c>
      <c r="C3936" s="7" t="s">
        <v>695</v>
      </c>
      <c r="D3936" s="7" t="s">
        <v>661</v>
      </c>
      <c r="E3936" s="7">
        <v>138.01034245756753</v>
      </c>
      <c r="F3936" s="7">
        <v>44.135287181861699</v>
      </c>
      <c r="G3936" s="7">
        <v>144.89574941964472</v>
      </c>
      <c r="H3936" s="7">
        <v>0.95248026950648645</v>
      </c>
      <c r="I3936" s="7">
        <v>128.84870582801889</v>
      </c>
      <c r="J3936" s="7">
        <v>41.205423691193808</v>
      </c>
      <c r="K3936" s="7">
        <v>135.27703402694098</v>
      </c>
      <c r="L3936" s="7">
        <v>0.95248026950648657</v>
      </c>
      <c r="M3936" s="7" t="s">
        <v>684</v>
      </c>
      <c r="N3936" s="7" t="s">
        <v>728</v>
      </c>
      <c r="O3936" s="7" t="s">
        <v>686</v>
      </c>
    </row>
    <row r="3937" spans="2:15" ht="15">
      <c r="B3937" s="6" t="s">
        <v>584</v>
      </c>
      <c r="C3937" s="7" t="s">
        <v>696</v>
      </c>
      <c r="D3937" s="7" t="s">
        <v>661</v>
      </c>
      <c r="E3937" s="7">
        <v>137.567774527983</v>
      </c>
      <c r="F3937" s="7">
        <v>43.993755305903171</v>
      </c>
      <c r="G3937" s="7">
        <v>144.43110154844646</v>
      </c>
      <c r="H3937" s="7">
        <v>0.95248026950648645</v>
      </c>
      <c r="I3937" s="7">
        <v>128.40613789843437</v>
      </c>
      <c r="J3937" s="7">
        <v>41.063891815235344</v>
      </c>
      <c r="K3937" s="7">
        <v>134.81238615574273</v>
      </c>
      <c r="L3937" s="7">
        <v>0.95248026950648657</v>
      </c>
      <c r="M3937" s="7" t="s">
        <v>684</v>
      </c>
      <c r="N3937" s="7" t="s">
        <v>728</v>
      </c>
      <c r="O3937" s="7" t="s">
        <v>686</v>
      </c>
    </row>
    <row r="3938" spans="2:15" ht="15">
      <c r="B3938" s="6" t="s">
        <v>584</v>
      </c>
      <c r="C3938" s="7" t="s">
        <v>697</v>
      </c>
      <c r="D3938" s="7" t="s">
        <v>661</v>
      </c>
      <c r="E3938" s="7">
        <v>137.15426190865003</v>
      </c>
      <c r="F3938" s="7">
        <v>43.86151522966982</v>
      </c>
      <c r="G3938" s="7">
        <v>143.99695857187098</v>
      </c>
      <c r="H3938" s="7">
        <v>0.95248026950648645</v>
      </c>
      <c r="I3938" s="7">
        <v>127.99262527910136</v>
      </c>
      <c r="J3938" s="7">
        <v>40.931651739001985</v>
      </c>
      <c r="K3938" s="7">
        <v>134.37824317916721</v>
      </c>
      <c r="L3938" s="7">
        <v>0.95248026950648645</v>
      </c>
      <c r="M3938" s="7" t="s">
        <v>684</v>
      </c>
      <c r="N3938" s="7" t="s">
        <v>728</v>
      </c>
      <c r="O3938" s="7" t="s">
        <v>686</v>
      </c>
    </row>
    <row r="3939" spans="2:15" ht="15">
      <c r="B3939" s="6" t="s">
        <v>584</v>
      </c>
      <c r="C3939" s="7" t="s">
        <v>698</v>
      </c>
      <c r="D3939" s="7" t="s">
        <v>661</v>
      </c>
      <c r="E3939" s="7">
        <v>136.76212246416225</v>
      </c>
      <c r="F3939" s="7">
        <v>43.736110229655992</v>
      </c>
      <c r="G3939" s="7">
        <v>143.58525508882565</v>
      </c>
      <c r="H3939" s="7">
        <v>0.95248026950648634</v>
      </c>
      <c r="I3939" s="7">
        <v>127.60048583461362</v>
      </c>
      <c r="J3939" s="7">
        <v>40.806246738988087</v>
      </c>
      <c r="K3939" s="7">
        <v>133.96653969612191</v>
      </c>
      <c r="L3939" s="7">
        <v>0.95248026950648645</v>
      </c>
      <c r="M3939" s="7" t="s">
        <v>684</v>
      </c>
      <c r="N3939" s="7" t="s">
        <v>728</v>
      </c>
      <c r="O3939" s="7" t="s">
        <v>686</v>
      </c>
    </row>
    <row r="3940" spans="2:15" ht="15">
      <c r="B3940" s="6" t="s">
        <v>584</v>
      </c>
      <c r="C3940" s="7" t="s">
        <v>699</v>
      </c>
      <c r="D3940" s="7" t="s">
        <v>661</v>
      </c>
      <c r="E3940" s="7">
        <v>136.46858441498583</v>
      </c>
      <c r="F3940" s="7">
        <v>43.642237655553892</v>
      </c>
      <c r="G3940" s="7">
        <v>143.27707227541313</v>
      </c>
      <c r="H3940" s="7">
        <v>0.95248026950648634</v>
      </c>
      <c r="I3940" s="7">
        <v>127.30694778543716</v>
      </c>
      <c r="J3940" s="7">
        <v>40.71237416488605</v>
      </c>
      <c r="K3940" s="7">
        <v>133.65835688270937</v>
      </c>
      <c r="L3940" s="7">
        <v>0.95248026950648634</v>
      </c>
      <c r="M3940" s="7" t="s">
        <v>684</v>
      </c>
      <c r="N3940" s="7" t="s">
        <v>728</v>
      </c>
      <c r="O3940" s="7" t="s">
        <v>686</v>
      </c>
    </row>
    <row r="3941" spans="2:15" ht="15">
      <c r="B3941" s="6" t="s">
        <v>584</v>
      </c>
      <c r="C3941" s="7" t="s">
        <v>700</v>
      </c>
      <c r="D3941" s="7" t="s">
        <v>661</v>
      </c>
      <c r="E3941" s="7">
        <v>136.54185184594201</v>
      </c>
      <c r="F3941" s="7">
        <v>43.665668356824128</v>
      </c>
      <c r="G3941" s="7">
        <v>143.35399505618017</v>
      </c>
      <c r="H3941" s="7">
        <v>0.95248026950648645</v>
      </c>
      <c r="I3941" s="7">
        <v>127.38021521639338</v>
      </c>
      <c r="J3941" s="7">
        <v>40.735804866156251</v>
      </c>
      <c r="K3941" s="7">
        <v>133.73527966347643</v>
      </c>
      <c r="L3941" s="7">
        <v>0.95248026950648657</v>
      </c>
      <c r="M3941" s="7" t="s">
        <v>684</v>
      </c>
      <c r="N3941" s="7" t="s">
        <v>728</v>
      </c>
      <c r="O3941" s="7" t="s">
        <v>686</v>
      </c>
    </row>
    <row r="3942" spans="2:15" ht="15">
      <c r="B3942" s="6" t="s">
        <v>584</v>
      </c>
      <c r="C3942" s="7" t="s">
        <v>701</v>
      </c>
      <c r="D3942" s="7" t="s">
        <v>661</v>
      </c>
      <c r="E3942" s="7">
        <v>136.61511927689821</v>
      </c>
      <c r="F3942" s="7">
        <v>43.689099058094378</v>
      </c>
      <c r="G3942" s="7">
        <v>143.43091783694723</v>
      </c>
      <c r="H3942" s="7">
        <v>0.95248026950648645</v>
      </c>
      <c r="I3942" s="7">
        <v>127.45348264734957</v>
      </c>
      <c r="J3942" s="7">
        <v>40.759235567426522</v>
      </c>
      <c r="K3942" s="7">
        <v>133.8122024442435</v>
      </c>
      <c r="L3942" s="7">
        <v>0.95248026950648645</v>
      </c>
      <c r="M3942" s="7" t="s">
        <v>684</v>
      </c>
      <c r="N3942" s="7" t="s">
        <v>728</v>
      </c>
      <c r="O3942" s="7" t="s">
        <v>686</v>
      </c>
    </row>
    <row r="3943" spans="2:15" ht="15">
      <c r="B3943" s="6" t="s">
        <v>61</v>
      </c>
      <c r="C3943" s="7" t="s">
        <v>683</v>
      </c>
      <c r="D3943" s="7">
        <v>29.80406</v>
      </c>
      <c r="E3943" s="7">
        <v>40.787999999999997</v>
      </c>
      <c r="F3943" s="7">
        <v>9.7958750164130723</v>
      </c>
      <c r="G3943" s="7">
        <v>41.947826062111794</v>
      </c>
      <c r="H3943" s="7">
        <v>0.97235074684455747</v>
      </c>
      <c r="I3943" s="7">
        <v>37.432899999999997</v>
      </c>
      <c r="J3943" s="7">
        <v>8.9900953687822192</v>
      </c>
      <c r="K3943" s="7">
        <v>38.497322207522423</v>
      </c>
      <c r="L3943" s="7">
        <v>0.97235074684455747</v>
      </c>
      <c r="M3943" s="7" t="s">
        <v>684</v>
      </c>
      <c r="N3943" s="7" t="s">
        <v>729</v>
      </c>
      <c r="O3943" s="7" t="s">
        <v>686</v>
      </c>
    </row>
    <row r="3944" spans="2:15" ht="15">
      <c r="B3944" s="6" t="s">
        <v>61</v>
      </c>
      <c r="C3944" s="7" t="s">
        <v>687</v>
      </c>
      <c r="D3944" s="7">
        <v>38.340434999999999</v>
      </c>
      <c r="E3944" s="7">
        <v>40.581000000000003</v>
      </c>
      <c r="F3944" s="7">
        <v>10.670564630835221</v>
      </c>
      <c r="G3944" s="7">
        <v>41.960439827781023</v>
      </c>
      <c r="H3944" s="7">
        <v>0.96712522953899716</v>
      </c>
      <c r="I3944" s="7">
        <v>37.225900000000003</v>
      </c>
      <c r="J3944" s="7">
        <v>9.7883583916366987</v>
      </c>
      <c r="K3944" s="7">
        <v>38.491292402478834</v>
      </c>
      <c r="L3944" s="7">
        <v>0.96712522953899716</v>
      </c>
      <c r="M3944" s="7" t="s">
        <v>684</v>
      </c>
      <c r="N3944" s="7" t="s">
        <v>729</v>
      </c>
      <c r="O3944" s="7" t="s">
        <v>686</v>
      </c>
    </row>
    <row r="3945" spans="2:15" ht="15">
      <c r="B3945" s="6" t="s">
        <v>61</v>
      </c>
      <c r="C3945" s="7" t="s">
        <v>688</v>
      </c>
      <c r="D3945" s="7">
        <v>36.890549</v>
      </c>
      <c r="E3945" s="7">
        <v>41.536999999999999</v>
      </c>
      <c r="F3945" s="7">
        <v>10.080125924153878</v>
      </c>
      <c r="G3945" s="7">
        <v>42.742616995766639</v>
      </c>
      <c r="H3945" s="7">
        <v>0.97179356154336438</v>
      </c>
      <c r="I3945" s="7">
        <v>38.181699999999999</v>
      </c>
      <c r="J3945" s="7">
        <v>9.2658676360417509</v>
      </c>
      <c r="K3945" s="7">
        <v>39.289928963268004</v>
      </c>
      <c r="L3945" s="7">
        <v>0.97179356154336438</v>
      </c>
      <c r="M3945" s="7" t="s">
        <v>684</v>
      </c>
      <c r="N3945" s="7" t="s">
        <v>729</v>
      </c>
      <c r="O3945" s="7" t="s">
        <v>686</v>
      </c>
    </row>
    <row r="3946" spans="2:15" ht="15">
      <c r="B3946" s="6" t="s">
        <v>61</v>
      </c>
      <c r="C3946" s="7" t="s">
        <v>689</v>
      </c>
      <c r="D3946" s="7">
        <v>36.600999999999999</v>
      </c>
      <c r="E3946" s="7">
        <v>41.18</v>
      </c>
      <c r="F3946" s="7">
        <v>9.3100641554499379</v>
      </c>
      <c r="G3946" s="7">
        <v>42.219304761904759</v>
      </c>
      <c r="H3946" s="7">
        <v>0.97538318625174181</v>
      </c>
      <c r="I3946" s="7">
        <v>37.823999999999998</v>
      </c>
      <c r="J3946" s="7">
        <v>8.5513323607513012</v>
      </c>
      <c r="K3946" s="7">
        <v>38.77860571428571</v>
      </c>
      <c r="L3946" s="7">
        <v>0.97538318625174181</v>
      </c>
      <c r="M3946" s="7" t="s">
        <v>684</v>
      </c>
      <c r="N3946" s="7" t="s">
        <v>729</v>
      </c>
      <c r="O3946" s="7" t="s">
        <v>686</v>
      </c>
    </row>
    <row r="3947" spans="2:15" ht="15">
      <c r="B3947" s="6" t="s">
        <v>61</v>
      </c>
      <c r="C3947" s="7" t="s">
        <v>690</v>
      </c>
      <c r="D3947" s="7">
        <v>38.326000000000001</v>
      </c>
      <c r="E3947" s="7">
        <v>42.698999999999998</v>
      </c>
      <c r="F3947" s="7">
        <v>8.8407812029606738</v>
      </c>
      <c r="G3947" s="7">
        <v>43.604632933653079</v>
      </c>
      <c r="H3947" s="7">
        <v>0.97923080937222773</v>
      </c>
      <c r="I3947" s="7">
        <v>39.116</v>
      </c>
      <c r="J3947" s="7">
        <v>8.0989249756436852</v>
      </c>
      <c r="K3947" s="7">
        <v>39.94563858246736</v>
      </c>
      <c r="L3947" s="7">
        <v>0.97923080937222773</v>
      </c>
      <c r="M3947" s="7" t="s">
        <v>684</v>
      </c>
      <c r="N3947" s="7" t="s">
        <v>729</v>
      </c>
      <c r="O3947" s="7" t="s">
        <v>686</v>
      </c>
    </row>
    <row r="3948" spans="2:15" ht="15">
      <c r="B3948" s="6" t="s">
        <v>61</v>
      </c>
      <c r="C3948" s="7" t="s">
        <v>691</v>
      </c>
      <c r="D3948" s="7">
        <v>44.814</v>
      </c>
      <c r="E3948" s="7">
        <v>40.582000000000001</v>
      </c>
      <c r="F3948" s="7">
        <v>8.7827290323696552</v>
      </c>
      <c r="G3948" s="7">
        <v>41.521501095890414</v>
      </c>
      <c r="H3948" s="7">
        <v>0.97737314232159589</v>
      </c>
      <c r="I3948" s="7">
        <v>36.46</v>
      </c>
      <c r="J3948" s="7">
        <v>7.8906485762209302</v>
      </c>
      <c r="K3948" s="7">
        <v>37.304073972602744</v>
      </c>
      <c r="L3948" s="7">
        <v>0.97737314232159589</v>
      </c>
      <c r="M3948" s="7" t="s">
        <v>684</v>
      </c>
      <c r="N3948" s="7" t="s">
        <v>729</v>
      </c>
      <c r="O3948" s="7" t="s">
        <v>686</v>
      </c>
    </row>
    <row r="3949" spans="2:15" ht="15">
      <c r="B3949" s="6" t="s">
        <v>61</v>
      </c>
      <c r="C3949" s="7" t="s">
        <v>692</v>
      </c>
      <c r="D3949" s="7" t="s">
        <v>661</v>
      </c>
      <c r="E3949" s="7">
        <v>41.231473789641065</v>
      </c>
      <c r="F3949" s="7">
        <v>8.9232877112924296</v>
      </c>
      <c r="G3949" s="7">
        <v>42.186010648606732</v>
      </c>
      <c r="H3949" s="7">
        <v>0.97737314232159589</v>
      </c>
      <c r="I3949" s="7">
        <v>37.109473789641065</v>
      </c>
      <c r="J3949" s="7">
        <v>8.0312072551436966</v>
      </c>
      <c r="K3949" s="7">
        <v>37.968583525319062</v>
      </c>
      <c r="L3949" s="7">
        <v>0.97737314232159589</v>
      </c>
      <c r="M3949" s="7" t="s">
        <v>684</v>
      </c>
      <c r="N3949" s="7" t="s">
        <v>729</v>
      </c>
      <c r="O3949" s="7" t="s">
        <v>686</v>
      </c>
    </row>
    <row r="3950" spans="2:15" ht="15">
      <c r="B3950" s="6" t="s">
        <v>61</v>
      </c>
      <c r="C3950" s="7" t="s">
        <v>693</v>
      </c>
      <c r="D3950" s="7" t="s">
        <v>661</v>
      </c>
      <c r="E3950" s="7">
        <v>41.409475456148286</v>
      </c>
      <c r="F3950" s="7">
        <v>8.9618107117419559</v>
      </c>
      <c r="G3950" s="7">
        <v>42.368133175612542</v>
      </c>
      <c r="H3950" s="7">
        <v>0.97737314232159589</v>
      </c>
      <c r="I3950" s="7">
        <v>37.287475456148279</v>
      </c>
      <c r="J3950" s="7">
        <v>8.0697302555932193</v>
      </c>
      <c r="K3950" s="7">
        <v>38.150706052324864</v>
      </c>
      <c r="L3950" s="7">
        <v>0.97737314232159589</v>
      </c>
      <c r="M3950" s="7" t="s">
        <v>684</v>
      </c>
      <c r="N3950" s="7" t="s">
        <v>729</v>
      </c>
      <c r="O3950" s="7" t="s">
        <v>686</v>
      </c>
    </row>
    <row r="3951" spans="2:15" ht="15">
      <c r="B3951" s="6" t="s">
        <v>61</v>
      </c>
      <c r="C3951" s="7" t="s">
        <v>694</v>
      </c>
      <c r="D3951" s="7" t="s">
        <v>661</v>
      </c>
      <c r="E3951" s="7">
        <v>42.75750276222783</v>
      </c>
      <c r="F3951" s="7">
        <v>9.2535498709142967</v>
      </c>
      <c r="G3951" s="7">
        <v>43.747368237134204</v>
      </c>
      <c r="H3951" s="7">
        <v>0.97737314232159589</v>
      </c>
      <c r="I3951" s="7">
        <v>38.63550276222783</v>
      </c>
      <c r="J3951" s="7">
        <v>8.3614694147655815</v>
      </c>
      <c r="K3951" s="7">
        <v>39.529941113846533</v>
      </c>
      <c r="L3951" s="7">
        <v>0.97737314232159589</v>
      </c>
      <c r="M3951" s="7" t="s">
        <v>684</v>
      </c>
      <c r="N3951" s="7" t="s">
        <v>729</v>
      </c>
      <c r="O3951" s="7" t="s">
        <v>686</v>
      </c>
    </row>
    <row r="3952" spans="2:15" ht="15">
      <c r="B3952" s="6" t="s">
        <v>61</v>
      </c>
      <c r="C3952" s="7" t="s">
        <v>695</v>
      </c>
      <c r="D3952" s="7" t="s">
        <v>661</v>
      </c>
      <c r="E3952" s="7">
        <v>42.56367537785443</v>
      </c>
      <c r="F3952" s="7">
        <v>9.2116018792922674</v>
      </c>
      <c r="G3952" s="7">
        <v>43.549053616054074</v>
      </c>
      <c r="H3952" s="7">
        <v>0.97737314232159589</v>
      </c>
      <c r="I3952" s="7">
        <v>38.44167537785443</v>
      </c>
      <c r="J3952" s="7">
        <v>8.3195214231435557</v>
      </c>
      <c r="K3952" s="7">
        <v>39.331626492766404</v>
      </c>
      <c r="L3952" s="7">
        <v>0.97737314232159589</v>
      </c>
      <c r="M3952" s="7" t="s">
        <v>684</v>
      </c>
      <c r="N3952" s="7" t="s">
        <v>729</v>
      </c>
      <c r="O3952" s="7" t="s">
        <v>686</v>
      </c>
    </row>
    <row r="3953" spans="2:15" ht="15">
      <c r="B3953" s="6" t="s">
        <v>61</v>
      </c>
      <c r="C3953" s="7" t="s">
        <v>696</v>
      </c>
      <c r="D3953" s="7" t="s">
        <v>661</v>
      </c>
      <c r="E3953" s="7">
        <v>42.37321997937093</v>
      </c>
      <c r="F3953" s="7">
        <v>9.170383650579252</v>
      </c>
      <c r="G3953" s="7">
        <v>43.35418904464678</v>
      </c>
      <c r="H3953" s="7">
        <v>0.97737314232159589</v>
      </c>
      <c r="I3953" s="7">
        <v>38.25121997937093</v>
      </c>
      <c r="J3953" s="7">
        <v>8.2783031944305208</v>
      </c>
      <c r="K3953" s="7">
        <v>39.13676192135911</v>
      </c>
      <c r="L3953" s="7">
        <v>0.97737314232159589</v>
      </c>
      <c r="M3953" s="7" t="s">
        <v>684</v>
      </c>
      <c r="N3953" s="7" t="s">
        <v>729</v>
      </c>
      <c r="O3953" s="7" t="s">
        <v>686</v>
      </c>
    </row>
    <row r="3954" spans="2:15" ht="15">
      <c r="B3954" s="6" t="s">
        <v>61</v>
      </c>
      <c r="C3954" s="7" t="s">
        <v>697</v>
      </c>
      <c r="D3954" s="7" t="s">
        <v>661</v>
      </c>
      <c r="E3954" s="7">
        <v>42.192720352369328</v>
      </c>
      <c r="F3954" s="7">
        <v>9.131320043206534</v>
      </c>
      <c r="G3954" s="7">
        <v>43.169510727650206</v>
      </c>
      <c r="H3954" s="7">
        <v>0.97737314232159589</v>
      </c>
      <c r="I3954" s="7">
        <v>38.070720352369321</v>
      </c>
      <c r="J3954" s="7">
        <v>8.239239587057801</v>
      </c>
      <c r="K3954" s="7">
        <v>38.952083604362528</v>
      </c>
      <c r="L3954" s="7">
        <v>0.97737314232159589</v>
      </c>
      <c r="M3954" s="7" t="s">
        <v>684</v>
      </c>
      <c r="N3954" s="7" t="s">
        <v>729</v>
      </c>
      <c r="O3954" s="7" t="s">
        <v>686</v>
      </c>
    </row>
    <row r="3955" spans="2:15" ht="15">
      <c r="B3955" s="6" t="s">
        <v>61</v>
      </c>
      <c r="C3955" s="7" t="s">
        <v>698</v>
      </c>
      <c r="D3955" s="7" t="s">
        <v>661</v>
      </c>
      <c r="E3955" s="7">
        <v>42.022500645212894</v>
      </c>
      <c r="F3955" s="7">
        <v>9.0944812091440443</v>
      </c>
      <c r="G3955" s="7">
        <v>42.995350317684263</v>
      </c>
      <c r="H3955" s="7">
        <v>0.97737314232159589</v>
      </c>
      <c r="I3955" s="7">
        <v>37.900500645212894</v>
      </c>
      <c r="J3955" s="7">
        <v>8.2024007529953327</v>
      </c>
      <c r="K3955" s="7">
        <v>38.777923194396593</v>
      </c>
      <c r="L3955" s="7">
        <v>0.97737314232159589</v>
      </c>
      <c r="M3955" s="7" t="s">
        <v>684</v>
      </c>
      <c r="N3955" s="7" t="s">
        <v>729</v>
      </c>
      <c r="O3955" s="7" t="s">
        <v>686</v>
      </c>
    </row>
    <row r="3956" spans="2:15" ht="15">
      <c r="B3956" s="6" t="s">
        <v>61</v>
      </c>
      <c r="C3956" s="7" t="s">
        <v>699</v>
      </c>
      <c r="D3956" s="7" t="s">
        <v>661</v>
      </c>
      <c r="E3956" s="7">
        <v>41.880895819526891</v>
      </c>
      <c r="F3956" s="7">
        <v>9.0638351884038926</v>
      </c>
      <c r="G3956" s="7">
        <v>42.85046724329402</v>
      </c>
      <c r="H3956" s="7">
        <v>0.97737314232159589</v>
      </c>
      <c r="I3956" s="7">
        <v>37.758895819526884</v>
      </c>
      <c r="J3956" s="7">
        <v>8.1717547322551809</v>
      </c>
      <c r="K3956" s="7">
        <v>38.633040120006342</v>
      </c>
      <c r="L3956" s="7">
        <v>0.97737314232159589</v>
      </c>
      <c r="M3956" s="7" t="s">
        <v>684</v>
      </c>
      <c r="N3956" s="7" t="s">
        <v>729</v>
      </c>
      <c r="O3956" s="7" t="s">
        <v>686</v>
      </c>
    </row>
    <row r="3957" spans="2:15" ht="15">
      <c r="B3957" s="6" t="s">
        <v>61</v>
      </c>
      <c r="C3957" s="7" t="s">
        <v>700</v>
      </c>
      <c r="D3957" s="7" t="s">
        <v>661</v>
      </c>
      <c r="E3957" s="7">
        <v>41.857727709522727</v>
      </c>
      <c r="F3957" s="7">
        <v>9.0588211616837189</v>
      </c>
      <c r="G3957" s="7">
        <v>42.826762775674695</v>
      </c>
      <c r="H3957" s="7">
        <v>0.97737314232159589</v>
      </c>
      <c r="I3957" s="7">
        <v>37.735727709522727</v>
      </c>
      <c r="J3957" s="7">
        <v>8.1667407055349965</v>
      </c>
      <c r="K3957" s="7">
        <v>38.609335652387024</v>
      </c>
      <c r="L3957" s="7">
        <v>0.97737314232159589</v>
      </c>
      <c r="M3957" s="7" t="s">
        <v>684</v>
      </c>
      <c r="N3957" s="7" t="s">
        <v>729</v>
      </c>
      <c r="O3957" s="7" t="s">
        <v>686</v>
      </c>
    </row>
    <row r="3958" spans="2:15" ht="15">
      <c r="B3958" s="6" t="s">
        <v>61</v>
      </c>
      <c r="C3958" s="7" t="s">
        <v>701</v>
      </c>
      <c r="D3958" s="7" t="s">
        <v>661</v>
      </c>
      <c r="E3958" s="7">
        <v>41.834559599518577</v>
      </c>
      <c r="F3958" s="7">
        <v>9.0538071349635256</v>
      </c>
      <c r="G3958" s="7">
        <v>42.803058308055377</v>
      </c>
      <c r="H3958" s="7">
        <v>0.97737314232159589</v>
      </c>
      <c r="I3958" s="7">
        <v>37.712559599518578</v>
      </c>
      <c r="J3958" s="7">
        <v>8.1617266788148033</v>
      </c>
      <c r="K3958" s="7">
        <v>38.585631184767706</v>
      </c>
      <c r="L3958" s="7">
        <v>0.97737314232159589</v>
      </c>
      <c r="M3958" s="7" t="s">
        <v>684</v>
      </c>
      <c r="N3958" s="7" t="s">
        <v>729</v>
      </c>
      <c r="O3958" s="7" t="s">
        <v>686</v>
      </c>
    </row>
    <row r="3959" spans="2:15" ht="15">
      <c r="B3959" s="6" t="s">
        <v>97</v>
      </c>
      <c r="C3959" s="7" t="s">
        <v>683</v>
      </c>
      <c r="D3959" s="7">
        <v>6.7286729999999997</v>
      </c>
      <c r="E3959" s="7">
        <v>8.3879999999999999</v>
      </c>
      <c r="F3959" s="7">
        <v>3.6746495891927919</v>
      </c>
      <c r="G3959" s="7">
        <v>9.1575975890707682</v>
      </c>
      <c r="H3959" s="7">
        <v>0.9159607548174804</v>
      </c>
      <c r="I3959" s="7">
        <v>7.5838999999999999</v>
      </c>
      <c r="J3959" s="7">
        <v>3.3223861491987625</v>
      </c>
      <c r="K3959" s="7">
        <v>8.2797215493268723</v>
      </c>
      <c r="L3959" s="7">
        <v>0.9159607548174804</v>
      </c>
      <c r="M3959" s="7" t="s">
        <v>684</v>
      </c>
      <c r="N3959" s="7" t="s">
        <v>729</v>
      </c>
      <c r="O3959" s="7" t="s">
        <v>686</v>
      </c>
    </row>
    <row r="3960" spans="2:15" ht="15">
      <c r="B3960" s="6" t="s">
        <v>97</v>
      </c>
      <c r="C3960" s="7" t="s">
        <v>687</v>
      </c>
      <c r="D3960" s="7">
        <v>8.8552216999999995</v>
      </c>
      <c r="E3960" s="7">
        <v>8.3369999999999997</v>
      </c>
      <c r="F3960" s="7">
        <v>3.6831009092880573</v>
      </c>
      <c r="G3960" s="7">
        <v>9.114318477428716</v>
      </c>
      <c r="H3960" s="7">
        <v>0.91471458021203478</v>
      </c>
      <c r="I3960" s="7">
        <v>7.5336000000000007</v>
      </c>
      <c r="J3960" s="7">
        <v>3.3281766834847661</v>
      </c>
      <c r="K3960" s="7">
        <v>8.2360117166315199</v>
      </c>
      <c r="L3960" s="7">
        <v>0.91471458021203478</v>
      </c>
      <c r="M3960" s="7" t="s">
        <v>684</v>
      </c>
      <c r="N3960" s="7" t="s">
        <v>729</v>
      </c>
      <c r="O3960" s="7" t="s">
        <v>686</v>
      </c>
    </row>
    <row r="3961" spans="2:15" ht="15">
      <c r="B3961" s="6" t="s">
        <v>97</v>
      </c>
      <c r="C3961" s="7" t="s">
        <v>688</v>
      </c>
      <c r="D3961" s="7">
        <v>8.6242322999999992</v>
      </c>
      <c r="E3961" s="7">
        <v>8.5530000000000008</v>
      </c>
      <c r="F3961" s="7">
        <v>3.8343715799765792</v>
      </c>
      <c r="G3961" s="7">
        <v>9.3731645890452651</v>
      </c>
      <c r="H3961" s="7">
        <v>0.91249864640125722</v>
      </c>
      <c r="I3961" s="7">
        <v>7.7488999999999999</v>
      </c>
      <c r="J3961" s="7">
        <v>3.4738877512078226</v>
      </c>
      <c r="K3961" s="7">
        <v>8.4919578024146904</v>
      </c>
      <c r="L3961" s="7">
        <v>0.91249864640125722</v>
      </c>
      <c r="M3961" s="7" t="s">
        <v>684</v>
      </c>
      <c r="N3961" s="7" t="s">
        <v>729</v>
      </c>
      <c r="O3961" s="7" t="s">
        <v>686</v>
      </c>
    </row>
    <row r="3962" spans="2:15" ht="15">
      <c r="B3962" s="6" t="s">
        <v>97</v>
      </c>
      <c r="C3962" s="7" t="s">
        <v>689</v>
      </c>
      <c r="D3962" s="7">
        <v>8.7789999999999999</v>
      </c>
      <c r="E3962" s="7">
        <v>8.4339999999999993</v>
      </c>
      <c r="F3962" s="7">
        <v>3.7125277186980612</v>
      </c>
      <c r="G3962" s="7">
        <v>9.2149453640323564</v>
      </c>
      <c r="H3962" s="7">
        <v>0.91525230664084756</v>
      </c>
      <c r="I3962" s="7">
        <v>7.629999999999999</v>
      </c>
      <c r="J3962" s="7">
        <v>3.3586182705319194</v>
      </c>
      <c r="K3962" s="7">
        <v>8.3364990665836949</v>
      </c>
      <c r="L3962" s="7">
        <v>0.91525230664084756</v>
      </c>
      <c r="M3962" s="7" t="s">
        <v>684</v>
      </c>
      <c r="N3962" s="7" t="s">
        <v>729</v>
      </c>
      <c r="O3962" s="7" t="s">
        <v>686</v>
      </c>
    </row>
    <row r="3963" spans="2:15" ht="15">
      <c r="B3963" s="6" t="s">
        <v>97</v>
      </c>
      <c r="C3963" s="7" t="s">
        <v>690</v>
      </c>
      <c r="D3963" s="7">
        <v>12.079000000000001</v>
      </c>
      <c r="E3963" s="7">
        <v>8.9239999999999995</v>
      </c>
      <c r="F3963" s="7">
        <v>3.7269983981669563</v>
      </c>
      <c r="G3963" s="7">
        <v>9.6710026915485372</v>
      </c>
      <c r="H3963" s="7">
        <v>0.92275850649888236</v>
      </c>
      <c r="I3963" s="7">
        <v>8.0730000000000004</v>
      </c>
      <c r="J3963" s="7">
        <v>3.3715887571046412</v>
      </c>
      <c r="K3963" s="7">
        <v>8.7487678987977748</v>
      </c>
      <c r="L3963" s="7">
        <v>0.92275850649888236</v>
      </c>
      <c r="M3963" s="7" t="s">
        <v>684</v>
      </c>
      <c r="N3963" s="7" t="s">
        <v>729</v>
      </c>
      <c r="O3963" s="7" t="s">
        <v>686</v>
      </c>
    </row>
    <row r="3964" spans="2:15" ht="15">
      <c r="B3964" s="6" t="s">
        <v>97</v>
      </c>
      <c r="C3964" s="7" t="s">
        <v>691</v>
      </c>
      <c r="D3964" s="7">
        <v>10.855</v>
      </c>
      <c r="E3964" s="7">
        <v>8.7789999999999999</v>
      </c>
      <c r="F3964" s="7">
        <v>3.5734610890262508</v>
      </c>
      <c r="G3964" s="7">
        <v>9.4784210264571325</v>
      </c>
      <c r="H3964" s="7">
        <v>0.92620912022109625</v>
      </c>
      <c r="I3964" s="7">
        <v>7.8730000000000002</v>
      </c>
      <c r="J3964" s="7">
        <v>3.2046769739040513</v>
      </c>
      <c r="K3964" s="7">
        <v>8.5002402029043171</v>
      </c>
      <c r="L3964" s="7">
        <v>0.92620912022109625</v>
      </c>
      <c r="M3964" s="7" t="s">
        <v>684</v>
      </c>
      <c r="N3964" s="7" t="s">
        <v>729</v>
      </c>
      <c r="O3964" s="7" t="s">
        <v>686</v>
      </c>
    </row>
    <row r="3965" spans="2:15" ht="15">
      <c r="B3965" s="6" t="s">
        <v>97</v>
      </c>
      <c r="C3965" s="7" t="s">
        <v>692</v>
      </c>
      <c r="D3965" s="7" t="s">
        <v>661</v>
      </c>
      <c r="E3965" s="7">
        <v>8.8748657655591909</v>
      </c>
      <c r="F3965" s="7">
        <v>3.6124829118984989</v>
      </c>
      <c r="G3965" s="7">
        <v>9.5819243967719334</v>
      </c>
      <c r="H3965" s="7">
        <v>0.92620912022109625</v>
      </c>
      <c r="I3965" s="7">
        <v>7.9688657655591921</v>
      </c>
      <c r="J3965" s="7">
        <v>3.2436987967763016</v>
      </c>
      <c r="K3965" s="7">
        <v>8.6037435732191199</v>
      </c>
      <c r="L3965" s="7">
        <v>0.92620912022109625</v>
      </c>
      <c r="M3965" s="7" t="s">
        <v>684</v>
      </c>
      <c r="N3965" s="7" t="s">
        <v>729</v>
      </c>
      <c r="O3965" s="7" t="s">
        <v>686</v>
      </c>
    </row>
    <row r="3966" spans="2:15" ht="15">
      <c r="B3966" s="6" t="s">
        <v>97</v>
      </c>
      <c r="C3966" s="7" t="s">
        <v>693</v>
      </c>
      <c r="D3966" s="7" t="s">
        <v>661</v>
      </c>
      <c r="E3966" s="7">
        <v>13.019701085505554</v>
      </c>
      <c r="F3966" s="7">
        <v>5.2996235584698637</v>
      </c>
      <c r="G3966" s="7">
        <v>14.056977847937418</v>
      </c>
      <c r="H3966" s="7">
        <v>0.92620912022109625</v>
      </c>
      <c r="I3966" s="7">
        <v>12.113701085505554</v>
      </c>
      <c r="J3966" s="7">
        <v>4.9308394433476659</v>
      </c>
      <c r="K3966" s="7">
        <v>13.078797024384603</v>
      </c>
      <c r="L3966" s="7">
        <v>0.92620912022109625</v>
      </c>
      <c r="M3966" s="7" t="s">
        <v>684</v>
      </c>
      <c r="N3966" s="7" t="s">
        <v>729</v>
      </c>
      <c r="O3966" s="7" t="s">
        <v>686</v>
      </c>
    </row>
    <row r="3967" spans="2:15" ht="15">
      <c r="B3967" s="6" t="s">
        <v>97</v>
      </c>
      <c r="C3967" s="7" t="s">
        <v>694</v>
      </c>
      <c r="D3967" s="7" t="s">
        <v>661</v>
      </c>
      <c r="E3967" s="7">
        <v>14.659453599607568</v>
      </c>
      <c r="F3967" s="7">
        <v>5.9670790550841106</v>
      </c>
      <c r="G3967" s="7">
        <v>15.827369089291839</v>
      </c>
      <c r="H3967" s="7">
        <v>0.92620912022109625</v>
      </c>
      <c r="I3967" s="7">
        <v>13.753453599607568</v>
      </c>
      <c r="J3967" s="7">
        <v>5.5982949399619129</v>
      </c>
      <c r="K3967" s="7">
        <v>14.849188265739024</v>
      </c>
      <c r="L3967" s="7">
        <v>0.92620912022109625</v>
      </c>
      <c r="M3967" s="7" t="s">
        <v>684</v>
      </c>
      <c r="N3967" s="7" t="s">
        <v>729</v>
      </c>
      <c r="O3967" s="7" t="s">
        <v>686</v>
      </c>
    </row>
    <row r="3968" spans="2:15" ht="15">
      <c r="B3968" s="6" t="s">
        <v>97</v>
      </c>
      <c r="C3968" s="7" t="s">
        <v>695</v>
      </c>
      <c r="D3968" s="7" t="s">
        <v>661</v>
      </c>
      <c r="E3968" s="7">
        <v>14.605941671965953</v>
      </c>
      <c r="F3968" s="7">
        <v>5.9452972130490176</v>
      </c>
      <c r="G3968" s="7">
        <v>15.769593877977961</v>
      </c>
      <c r="H3968" s="7">
        <v>0.92620912022109625</v>
      </c>
      <c r="I3968" s="7">
        <v>13.699941671965956</v>
      </c>
      <c r="J3968" s="7">
        <v>5.5765130979268207</v>
      </c>
      <c r="K3968" s="7">
        <v>14.791413054425149</v>
      </c>
      <c r="L3968" s="7">
        <v>0.92620912022109625</v>
      </c>
      <c r="M3968" s="7" t="s">
        <v>684</v>
      </c>
      <c r="N3968" s="7" t="s">
        <v>729</v>
      </c>
      <c r="O3968" s="7" t="s">
        <v>686</v>
      </c>
    </row>
    <row r="3969" spans="2:15" ht="15">
      <c r="B3969" s="6" t="s">
        <v>97</v>
      </c>
      <c r="C3969" s="7" t="s">
        <v>696</v>
      </c>
      <c r="D3969" s="7" t="s">
        <v>661</v>
      </c>
      <c r="E3969" s="7">
        <v>14.552201151677005</v>
      </c>
      <c r="F3969" s="7">
        <v>5.9234223231804028</v>
      </c>
      <c r="G3969" s="7">
        <v>15.711571862090103</v>
      </c>
      <c r="H3969" s="7">
        <v>0.92620912022109625</v>
      </c>
      <c r="I3969" s="7">
        <v>13.646201151677008</v>
      </c>
      <c r="J3969" s="7">
        <v>5.5546382080582042</v>
      </c>
      <c r="K3969" s="7">
        <v>14.733391038537292</v>
      </c>
      <c r="L3969" s="7">
        <v>0.92620912022109625</v>
      </c>
      <c r="M3969" s="7" t="s">
        <v>684</v>
      </c>
      <c r="N3969" s="7" t="s">
        <v>729</v>
      </c>
      <c r="O3969" s="7" t="s">
        <v>686</v>
      </c>
    </row>
    <row r="3970" spans="2:15" ht="15">
      <c r="B3970" s="6" t="s">
        <v>97</v>
      </c>
      <c r="C3970" s="7" t="s">
        <v>697</v>
      </c>
      <c r="D3970" s="7" t="s">
        <v>661</v>
      </c>
      <c r="E3970" s="7">
        <v>14.500867385447362</v>
      </c>
      <c r="F3970" s="7">
        <v>5.9025270940911216</v>
      </c>
      <c r="G3970" s="7">
        <v>15.6561483458356</v>
      </c>
      <c r="H3970" s="7">
        <v>0.92620912022109625</v>
      </c>
      <c r="I3970" s="7">
        <v>13.594867385447362</v>
      </c>
      <c r="J3970" s="7">
        <v>5.5337429789689212</v>
      </c>
      <c r="K3970" s="7">
        <v>14.677967522282785</v>
      </c>
      <c r="L3970" s="7">
        <v>0.92620912022109625</v>
      </c>
      <c r="M3970" s="7" t="s">
        <v>684</v>
      </c>
      <c r="N3970" s="7" t="s">
        <v>729</v>
      </c>
      <c r="O3970" s="7" t="s">
        <v>686</v>
      </c>
    </row>
    <row r="3971" spans="2:15" ht="15">
      <c r="B3971" s="6" t="s">
        <v>97</v>
      </c>
      <c r="C3971" s="7" t="s">
        <v>698</v>
      </c>
      <c r="D3971" s="7" t="s">
        <v>661</v>
      </c>
      <c r="E3971" s="7">
        <v>14.452660491874315</v>
      </c>
      <c r="F3971" s="7">
        <v>5.8829046475247555</v>
      </c>
      <c r="G3971" s="7">
        <v>15.604100819504247</v>
      </c>
      <c r="H3971" s="7">
        <v>0.92620912022109625</v>
      </c>
      <c r="I3971" s="7">
        <v>13.546660491874318</v>
      </c>
      <c r="J3971" s="7">
        <v>5.5141205324025595</v>
      </c>
      <c r="K3971" s="7">
        <v>14.625919995951435</v>
      </c>
      <c r="L3971" s="7">
        <v>0.92620912022109625</v>
      </c>
      <c r="M3971" s="7" t="s">
        <v>684</v>
      </c>
      <c r="N3971" s="7" t="s">
        <v>729</v>
      </c>
      <c r="O3971" s="7" t="s">
        <v>686</v>
      </c>
    </row>
    <row r="3972" spans="2:15" ht="15">
      <c r="B3972" s="6" t="s">
        <v>97</v>
      </c>
      <c r="C3972" s="7" t="s">
        <v>699</v>
      </c>
      <c r="D3972" s="7" t="s">
        <v>661</v>
      </c>
      <c r="E3972" s="7">
        <v>14.410206591236358</v>
      </c>
      <c r="F3972" s="7">
        <v>5.8656239365090217</v>
      </c>
      <c r="G3972" s="7">
        <v>15.558264625807706</v>
      </c>
      <c r="H3972" s="7">
        <v>0.92620912022109625</v>
      </c>
      <c r="I3972" s="7">
        <v>13.504206591236358</v>
      </c>
      <c r="J3972" s="7">
        <v>5.4968398213868221</v>
      </c>
      <c r="K3972" s="7">
        <v>14.58008380225489</v>
      </c>
      <c r="L3972" s="7">
        <v>0.92620912022109625</v>
      </c>
      <c r="M3972" s="7" t="s">
        <v>684</v>
      </c>
      <c r="N3972" s="7" t="s">
        <v>729</v>
      </c>
      <c r="O3972" s="7" t="s">
        <v>686</v>
      </c>
    </row>
    <row r="3973" spans="2:15" ht="15">
      <c r="B3973" s="6" t="s">
        <v>97</v>
      </c>
      <c r="C3973" s="7" t="s">
        <v>700</v>
      </c>
      <c r="D3973" s="7" t="s">
        <v>661</v>
      </c>
      <c r="E3973" s="7">
        <v>14.395327307666998</v>
      </c>
      <c r="F3973" s="7">
        <v>5.8595673764375205</v>
      </c>
      <c r="G3973" s="7">
        <v>15.542199912942635</v>
      </c>
      <c r="H3973" s="7">
        <v>0.92620912022109625</v>
      </c>
      <c r="I3973" s="7">
        <v>13.489327307666997</v>
      </c>
      <c r="J3973" s="7">
        <v>5.4907832613153218</v>
      </c>
      <c r="K3973" s="7">
        <v>14.56401908938982</v>
      </c>
      <c r="L3973" s="7">
        <v>0.92620912022109625</v>
      </c>
      <c r="M3973" s="7" t="s">
        <v>684</v>
      </c>
      <c r="N3973" s="7" t="s">
        <v>729</v>
      </c>
      <c r="O3973" s="7" t="s">
        <v>686</v>
      </c>
    </row>
    <row r="3974" spans="2:15" ht="15">
      <c r="B3974" s="6" t="s">
        <v>97</v>
      </c>
      <c r="C3974" s="7" t="s">
        <v>701</v>
      </c>
      <c r="D3974" s="7" t="s">
        <v>661</v>
      </c>
      <c r="E3974" s="7">
        <v>14.380448024097635</v>
      </c>
      <c r="F3974" s="7">
        <v>5.8535108163660254</v>
      </c>
      <c r="G3974" s="7">
        <v>15.526135200077565</v>
      </c>
      <c r="H3974" s="7">
        <v>0.92620912022109625</v>
      </c>
      <c r="I3974" s="7">
        <v>13.474448024097638</v>
      </c>
      <c r="J3974" s="7">
        <v>5.4847267012438259</v>
      </c>
      <c r="K3974" s="7">
        <v>14.547954376524753</v>
      </c>
      <c r="L3974" s="7">
        <v>0.92620912022109625</v>
      </c>
      <c r="M3974" s="7" t="s">
        <v>684</v>
      </c>
      <c r="N3974" s="7" t="s">
        <v>729</v>
      </c>
      <c r="O3974" s="7" t="s">
        <v>686</v>
      </c>
    </row>
    <row r="3975" spans="2:15" ht="15">
      <c r="B3975" s="6" t="s">
        <v>118</v>
      </c>
      <c r="C3975" s="7" t="s">
        <v>683</v>
      </c>
      <c r="D3975" s="7">
        <v>7.5239615000000004</v>
      </c>
      <c r="E3975" s="7">
        <v>9.26</v>
      </c>
      <c r="F3975" s="7">
        <v>4.0260858409852309</v>
      </c>
      <c r="G3975" s="7">
        <v>10.097374272501824</v>
      </c>
      <c r="H3975" s="7">
        <v>0.91707009665054751</v>
      </c>
      <c r="I3975" s="7">
        <v>8.2104999999999997</v>
      </c>
      <c r="J3975" s="7">
        <v>3.5697816195906311</v>
      </c>
      <c r="K3975" s="7">
        <v>8.9529688406453811</v>
      </c>
      <c r="L3975" s="7">
        <v>0.91707009665054751</v>
      </c>
      <c r="M3975" s="7" t="s">
        <v>684</v>
      </c>
      <c r="N3975" s="7" t="s">
        <v>729</v>
      </c>
      <c r="O3975" s="7" t="s">
        <v>686</v>
      </c>
    </row>
    <row r="3976" spans="2:15" ht="15">
      <c r="B3976" s="6" t="s">
        <v>118</v>
      </c>
      <c r="C3976" s="7" t="s">
        <v>687</v>
      </c>
      <c r="D3976" s="7">
        <v>9.5171399999999995</v>
      </c>
      <c r="E3976" s="7">
        <v>9.1430000000000007</v>
      </c>
      <c r="F3976" s="7">
        <v>3.8826373515756178</v>
      </c>
      <c r="G3976" s="7">
        <v>9.933243267123288</v>
      </c>
      <c r="H3976" s="7">
        <v>0.9204445873445174</v>
      </c>
      <c r="I3976" s="7">
        <v>8.0937999999999999</v>
      </c>
      <c r="J3976" s="7">
        <v>3.4370874107166909</v>
      </c>
      <c r="K3976" s="7">
        <v>8.793359330136985</v>
      </c>
      <c r="L3976" s="7">
        <v>0.9204445873445174</v>
      </c>
      <c r="M3976" s="7" t="s">
        <v>684</v>
      </c>
      <c r="N3976" s="7" t="s">
        <v>729</v>
      </c>
      <c r="O3976" s="7" t="s">
        <v>686</v>
      </c>
    </row>
    <row r="3977" spans="2:15" ht="15">
      <c r="B3977" s="6" t="s">
        <v>118</v>
      </c>
      <c r="C3977" s="7" t="s">
        <v>688</v>
      </c>
      <c r="D3977" s="7">
        <v>9.1749100000000006</v>
      </c>
      <c r="E3977" s="7">
        <v>9.2200000000000006</v>
      </c>
      <c r="F3977" s="7">
        <v>3.4924363948987445</v>
      </c>
      <c r="G3977" s="7">
        <v>9.8592855710955725</v>
      </c>
      <c r="H3977" s="7">
        <v>0.93515903698237912</v>
      </c>
      <c r="I3977" s="7">
        <v>8.1706000000000003</v>
      </c>
      <c r="J3977" s="7">
        <v>3.0949350117309833</v>
      </c>
      <c r="K3977" s="7">
        <v>8.7371235018648026</v>
      </c>
      <c r="L3977" s="7">
        <v>0.93515903698237912</v>
      </c>
      <c r="M3977" s="7" t="s">
        <v>684</v>
      </c>
      <c r="N3977" s="7" t="s">
        <v>729</v>
      </c>
      <c r="O3977" s="7" t="s">
        <v>686</v>
      </c>
    </row>
    <row r="3978" spans="2:15" ht="15">
      <c r="B3978" s="6" t="s">
        <v>118</v>
      </c>
      <c r="C3978" s="7" t="s">
        <v>689</v>
      </c>
      <c r="D3978" s="7">
        <v>8.4629999999999992</v>
      </c>
      <c r="E3978" s="7">
        <v>9.2829999999999995</v>
      </c>
      <c r="F3978" s="7">
        <v>3.6015328186531828</v>
      </c>
      <c r="G3978" s="7">
        <v>9.9571646387832686</v>
      </c>
      <c r="H3978" s="7">
        <v>0.93229351293867424</v>
      </c>
      <c r="I3978" s="7">
        <v>8.2338000000000005</v>
      </c>
      <c r="J3978" s="7">
        <v>3.1944738686013818</v>
      </c>
      <c r="K3978" s="7">
        <v>8.8317679847908757</v>
      </c>
      <c r="L3978" s="7">
        <v>0.93229351293867424</v>
      </c>
      <c r="M3978" s="7" t="s">
        <v>684</v>
      </c>
      <c r="N3978" s="7" t="s">
        <v>729</v>
      </c>
      <c r="O3978" s="7" t="s">
        <v>686</v>
      </c>
    </row>
    <row r="3979" spans="2:15" ht="15">
      <c r="B3979" s="6" t="s">
        <v>118</v>
      </c>
      <c r="C3979" s="7" t="s">
        <v>690</v>
      </c>
      <c r="D3979" s="7">
        <v>10.54</v>
      </c>
      <c r="E3979" s="7">
        <v>9.7319999999999993</v>
      </c>
      <c r="F3979" s="7">
        <v>1.6022161959363272</v>
      </c>
      <c r="G3979" s="7">
        <v>9.8630076923076899</v>
      </c>
      <c r="H3979" s="7">
        <v>0.98671726755218225</v>
      </c>
      <c r="I3979" s="7">
        <v>8.77</v>
      </c>
      <c r="J3979" s="7">
        <v>1.4438384749652349</v>
      </c>
      <c r="K3979" s="7">
        <v>8.8880576923076919</v>
      </c>
      <c r="L3979" s="7">
        <v>0.98671726755218225</v>
      </c>
      <c r="M3979" s="7" t="s">
        <v>684</v>
      </c>
      <c r="N3979" s="7" t="s">
        <v>729</v>
      </c>
      <c r="O3979" s="7" t="s">
        <v>686</v>
      </c>
    </row>
    <row r="3980" spans="2:15" ht="15">
      <c r="B3980" s="6" t="s">
        <v>118</v>
      </c>
      <c r="C3980" s="7" t="s">
        <v>691</v>
      </c>
      <c r="D3980" s="7">
        <v>11.983000000000001</v>
      </c>
      <c r="E3980" s="7">
        <v>10.315</v>
      </c>
      <c r="F3980" s="7">
        <v>3.7553124887064562</v>
      </c>
      <c r="G3980" s="7">
        <v>10.977321936056839</v>
      </c>
      <c r="H3980" s="7">
        <v>0.93966452474338635</v>
      </c>
      <c r="I3980" s="7">
        <v>9.468</v>
      </c>
      <c r="J3980" s="7">
        <v>3.4469509106226592</v>
      </c>
      <c r="K3980" s="7">
        <v>10.075936412078153</v>
      </c>
      <c r="L3980" s="7">
        <v>0.93966452474338635</v>
      </c>
      <c r="M3980" s="7" t="s">
        <v>684</v>
      </c>
      <c r="N3980" s="7" t="s">
        <v>729</v>
      </c>
      <c r="O3980" s="7" t="s">
        <v>686</v>
      </c>
    </row>
    <row r="3981" spans="2:15" ht="15">
      <c r="B3981" s="6" t="s">
        <v>118</v>
      </c>
      <c r="C3981" s="7" t="s">
        <v>692</v>
      </c>
      <c r="D3981" s="7" t="s">
        <v>661</v>
      </c>
      <c r="E3981" s="7">
        <v>10.266216232296026</v>
      </c>
      <c r="F3981" s="7">
        <v>4.4350544259579898</v>
      </c>
      <c r="G3981" s="7">
        <v>11.183242083111139</v>
      </c>
      <c r="H3981" s="7">
        <v>0.91800000000000004</v>
      </c>
      <c r="I3981" s="7">
        <v>9.4192162322960264</v>
      </c>
      <c r="J3981" s="7">
        <v>4.0691463821580722</v>
      </c>
      <c r="K3981" s="7">
        <v>10.260584131041423</v>
      </c>
      <c r="L3981" s="7">
        <v>0.91800000000000004</v>
      </c>
      <c r="M3981" s="7" t="s">
        <v>684</v>
      </c>
      <c r="N3981" s="7" t="s">
        <v>729</v>
      </c>
      <c r="O3981" s="7" t="s">
        <v>686</v>
      </c>
    </row>
    <row r="3982" spans="2:15" ht="15">
      <c r="B3982" s="6" t="s">
        <v>118</v>
      </c>
      <c r="C3982" s="7" t="s">
        <v>693</v>
      </c>
      <c r="D3982" s="7" t="s">
        <v>661</v>
      </c>
      <c r="E3982" s="7">
        <v>10.215200748997869</v>
      </c>
      <c r="F3982" s="7">
        <v>4.4130154936119022</v>
      </c>
      <c r="G3982" s="7">
        <v>11.127669661217721</v>
      </c>
      <c r="H3982" s="7">
        <v>0.91800000000000004</v>
      </c>
      <c r="I3982" s="7">
        <v>9.3682007489978698</v>
      </c>
      <c r="J3982" s="7">
        <v>4.047107449811981</v>
      </c>
      <c r="K3982" s="7">
        <v>10.205011709148005</v>
      </c>
      <c r="L3982" s="7">
        <v>0.91800000000000004</v>
      </c>
      <c r="M3982" s="7" t="s">
        <v>684</v>
      </c>
      <c r="N3982" s="7" t="s">
        <v>729</v>
      </c>
      <c r="O3982" s="7" t="s">
        <v>686</v>
      </c>
    </row>
    <row r="3983" spans="2:15" ht="15">
      <c r="B3983" s="6" t="s">
        <v>118</v>
      </c>
      <c r="C3983" s="7" t="s">
        <v>694</v>
      </c>
      <c r="D3983" s="7" t="s">
        <v>661</v>
      </c>
      <c r="E3983" s="7">
        <v>10.160922595843431</v>
      </c>
      <c r="F3983" s="7">
        <v>4.3895670723110625</v>
      </c>
      <c r="G3983" s="7">
        <v>11.068543132727049</v>
      </c>
      <c r="H3983" s="7">
        <v>0.91800000000000004</v>
      </c>
      <c r="I3983" s="7">
        <v>9.3139225958434313</v>
      </c>
      <c r="J3983" s="7">
        <v>4.0236590285111431</v>
      </c>
      <c r="K3983" s="7">
        <v>10.145885180657332</v>
      </c>
      <c r="L3983" s="7">
        <v>0.91800000000000004</v>
      </c>
      <c r="M3983" s="7" t="s">
        <v>684</v>
      </c>
      <c r="N3983" s="7" t="s">
        <v>729</v>
      </c>
      <c r="O3983" s="7" t="s">
        <v>686</v>
      </c>
    </row>
    <row r="3984" spans="2:15" ht="15">
      <c r="B3984" s="6" t="s">
        <v>118</v>
      </c>
      <c r="C3984" s="7" t="s">
        <v>695</v>
      </c>
      <c r="D3984" s="7" t="s">
        <v>661</v>
      </c>
      <c r="E3984" s="7">
        <v>10.11166015968023</v>
      </c>
      <c r="F3984" s="7">
        <v>4.3682854646967826</v>
      </c>
      <c r="G3984" s="7">
        <v>11.014880348235545</v>
      </c>
      <c r="H3984" s="7">
        <v>0.91800000000000004</v>
      </c>
      <c r="I3984" s="7">
        <v>9.2646601596802309</v>
      </c>
      <c r="J3984" s="7">
        <v>4.0023774208968623</v>
      </c>
      <c r="K3984" s="7">
        <v>10.092222396165829</v>
      </c>
      <c r="L3984" s="7">
        <v>0.91800000000000004</v>
      </c>
      <c r="M3984" s="7" t="s">
        <v>684</v>
      </c>
      <c r="N3984" s="7" t="s">
        <v>729</v>
      </c>
      <c r="O3984" s="7" t="s">
        <v>686</v>
      </c>
    </row>
    <row r="3985" spans="2:15" ht="15">
      <c r="B3985" s="6" t="s">
        <v>118</v>
      </c>
      <c r="C3985" s="7" t="s">
        <v>696</v>
      </c>
      <c r="D3985" s="7" t="s">
        <v>661</v>
      </c>
      <c r="E3985" s="7">
        <v>10.062935995395899</v>
      </c>
      <c r="F3985" s="7">
        <v>4.3472363931040263</v>
      </c>
      <c r="G3985" s="7">
        <v>10.961803916553267</v>
      </c>
      <c r="H3985" s="7">
        <v>0.91800000000000004</v>
      </c>
      <c r="I3985" s="7">
        <v>9.215935995395899</v>
      </c>
      <c r="J3985" s="7">
        <v>3.9813283493041065</v>
      </c>
      <c r="K3985" s="7">
        <v>10.03914596448355</v>
      </c>
      <c r="L3985" s="7">
        <v>0.91800000000000004</v>
      </c>
      <c r="M3985" s="7" t="s">
        <v>684</v>
      </c>
      <c r="N3985" s="7" t="s">
        <v>729</v>
      </c>
      <c r="O3985" s="7" t="s">
        <v>686</v>
      </c>
    </row>
    <row r="3986" spans="2:15" ht="15">
      <c r="B3986" s="6" t="s">
        <v>118</v>
      </c>
      <c r="C3986" s="7" t="s">
        <v>697</v>
      </c>
      <c r="D3986" s="7" t="s">
        <v>661</v>
      </c>
      <c r="E3986" s="7">
        <v>10.016722019511313</v>
      </c>
      <c r="F3986" s="7">
        <v>4.3272717348842509</v>
      </c>
      <c r="G3986" s="7">
        <v>10.911461894892497</v>
      </c>
      <c r="H3986" s="7">
        <v>0.91800000000000004</v>
      </c>
      <c r="I3986" s="7">
        <v>9.1697220195113136</v>
      </c>
      <c r="J3986" s="7">
        <v>3.961363691084332</v>
      </c>
      <c r="K3986" s="7">
        <v>9.9888039428227806</v>
      </c>
      <c r="L3986" s="7">
        <v>0.91800000000000004</v>
      </c>
      <c r="M3986" s="7" t="s">
        <v>684</v>
      </c>
      <c r="N3986" s="7" t="s">
        <v>729</v>
      </c>
      <c r="O3986" s="7" t="s">
        <v>686</v>
      </c>
    </row>
    <row r="3987" spans="2:15" ht="15">
      <c r="B3987" s="6" t="s">
        <v>118</v>
      </c>
      <c r="C3987" s="7" t="s">
        <v>698</v>
      </c>
      <c r="D3987" s="7" t="s">
        <v>661</v>
      </c>
      <c r="E3987" s="7">
        <v>9.9732857527919681</v>
      </c>
      <c r="F3987" s="7">
        <v>4.3085070602853772</v>
      </c>
      <c r="G3987" s="7">
        <v>10.864145700209114</v>
      </c>
      <c r="H3987" s="7">
        <v>0.91800000000000004</v>
      </c>
      <c r="I3987" s="7">
        <v>9.1262857527919685</v>
      </c>
      <c r="J3987" s="7">
        <v>3.9425990164854618</v>
      </c>
      <c r="K3987" s="7">
        <v>9.9414877481393997</v>
      </c>
      <c r="L3987" s="7">
        <v>0.91800000000000004</v>
      </c>
      <c r="M3987" s="7" t="s">
        <v>684</v>
      </c>
      <c r="N3987" s="7" t="s">
        <v>729</v>
      </c>
      <c r="O3987" s="7" t="s">
        <v>686</v>
      </c>
    </row>
    <row r="3988" spans="2:15" ht="15">
      <c r="B3988" s="6" t="s">
        <v>118</v>
      </c>
      <c r="C3988" s="7" t="s">
        <v>699</v>
      </c>
      <c r="D3988" s="7" t="s">
        <v>661</v>
      </c>
      <c r="E3988" s="7">
        <v>9.9366387301388315</v>
      </c>
      <c r="F3988" s="7">
        <v>4.2926753715367365</v>
      </c>
      <c r="G3988" s="7">
        <v>10.824225196229664</v>
      </c>
      <c r="H3988" s="7">
        <v>0.91800000000000004</v>
      </c>
      <c r="I3988" s="7">
        <v>9.0896387301388319</v>
      </c>
      <c r="J3988" s="7">
        <v>3.9267673277368171</v>
      </c>
      <c r="K3988" s="7">
        <v>9.9015672441599474</v>
      </c>
      <c r="L3988" s="7">
        <v>0.91800000000000004</v>
      </c>
      <c r="M3988" s="7" t="s">
        <v>684</v>
      </c>
      <c r="N3988" s="7" t="s">
        <v>729</v>
      </c>
      <c r="O3988" s="7" t="s">
        <v>686</v>
      </c>
    </row>
    <row r="3989" spans="2:15" ht="15">
      <c r="B3989" s="6" t="s">
        <v>118</v>
      </c>
      <c r="C3989" s="7" t="s">
        <v>700</v>
      </c>
      <c r="D3989" s="7" t="s">
        <v>661</v>
      </c>
      <c r="E3989" s="7">
        <v>9.930633597326965</v>
      </c>
      <c r="F3989" s="7">
        <v>4.2900811254919331</v>
      </c>
      <c r="G3989" s="7">
        <v>10.817683657218916</v>
      </c>
      <c r="H3989" s="7">
        <v>0.91800000000000004</v>
      </c>
      <c r="I3989" s="7">
        <v>9.0836335973269655</v>
      </c>
      <c r="J3989" s="7">
        <v>3.9241730816920124</v>
      </c>
      <c r="K3989" s="7">
        <v>9.8950257051491999</v>
      </c>
      <c r="L3989" s="7">
        <v>0.91800000000000004</v>
      </c>
      <c r="M3989" s="7" t="s">
        <v>684</v>
      </c>
      <c r="N3989" s="7" t="s">
        <v>729</v>
      </c>
      <c r="O3989" s="7" t="s">
        <v>686</v>
      </c>
    </row>
    <row r="3990" spans="2:15" ht="15">
      <c r="B3990" s="6" t="s">
        <v>118</v>
      </c>
      <c r="C3990" s="7" t="s">
        <v>701</v>
      </c>
      <c r="D3990" s="7" t="s">
        <v>661</v>
      </c>
      <c r="E3990" s="7">
        <v>9.9246284645150986</v>
      </c>
      <c r="F3990" s="7">
        <v>4.2874868794471306</v>
      </c>
      <c r="G3990" s="7">
        <v>10.811142118208169</v>
      </c>
      <c r="H3990" s="7">
        <v>0.91800000000000004</v>
      </c>
      <c r="I3990" s="7">
        <v>9.0776284645150991</v>
      </c>
      <c r="J3990" s="7">
        <v>3.9215788356472108</v>
      </c>
      <c r="K3990" s="7">
        <v>9.8884841661384524</v>
      </c>
      <c r="L3990" s="7">
        <v>0.91800000000000004</v>
      </c>
      <c r="M3990" s="7" t="s">
        <v>684</v>
      </c>
      <c r="N3990" s="7" t="s">
        <v>729</v>
      </c>
      <c r="O3990" s="7" t="s">
        <v>686</v>
      </c>
    </row>
    <row r="3991" spans="2:15" ht="15">
      <c r="B3991" s="6" t="s">
        <v>125</v>
      </c>
      <c r="C3991" s="7" t="s">
        <v>683</v>
      </c>
      <c r="D3991" s="7">
        <v>45.149403</v>
      </c>
      <c r="E3991" s="7">
        <v>48.975000000000001</v>
      </c>
      <c r="F3991" s="7">
        <v>9.3285643267348739</v>
      </c>
      <c r="G3991" s="7">
        <v>49.855518625303965</v>
      </c>
      <c r="H3991" s="7">
        <v>0.98233859260553236</v>
      </c>
      <c r="I3991" s="7">
        <v>46.4011</v>
      </c>
      <c r="J3991" s="7">
        <v>8.8382980333079484</v>
      </c>
      <c r="K3991" s="7">
        <v>47.235342629598605</v>
      </c>
      <c r="L3991" s="7">
        <v>0.98233859260553236</v>
      </c>
      <c r="M3991" s="7" t="s">
        <v>684</v>
      </c>
      <c r="N3991" s="7" t="s">
        <v>729</v>
      </c>
      <c r="O3991" s="7" t="s">
        <v>686</v>
      </c>
    </row>
    <row r="3992" spans="2:15" ht="15">
      <c r="B3992" s="6" t="s">
        <v>125</v>
      </c>
      <c r="C3992" s="7" t="s">
        <v>687</v>
      </c>
      <c r="D3992" s="7">
        <v>47.158577000000001</v>
      </c>
      <c r="E3992" s="7">
        <v>48.216999999999999</v>
      </c>
      <c r="F3992" s="7">
        <v>8.3682330380644245</v>
      </c>
      <c r="G3992" s="7">
        <v>48.937781040616798</v>
      </c>
      <c r="H3992" s="7">
        <v>0.98527148094396488</v>
      </c>
      <c r="I3992" s="7">
        <v>45.643000000000001</v>
      </c>
      <c r="J3992" s="7">
        <v>7.9215061193432605</v>
      </c>
      <c r="K3992" s="7">
        <v>46.325303109626738</v>
      </c>
      <c r="L3992" s="7">
        <v>0.98527148094396488</v>
      </c>
      <c r="M3992" s="7" t="s">
        <v>684</v>
      </c>
      <c r="N3992" s="7" t="s">
        <v>729</v>
      </c>
      <c r="O3992" s="7" t="s">
        <v>686</v>
      </c>
    </row>
    <row r="3993" spans="2:15" ht="15">
      <c r="B3993" s="6" t="s">
        <v>125</v>
      </c>
      <c r="C3993" s="7" t="s">
        <v>688</v>
      </c>
      <c r="D3993" s="7">
        <v>42.857306999999999</v>
      </c>
      <c r="E3993" s="7">
        <v>46.417000000000002</v>
      </c>
      <c r="F3993" s="7">
        <v>12.953583946917183</v>
      </c>
      <c r="G3993" s="7">
        <v>48.19059271341068</v>
      </c>
      <c r="H3993" s="7">
        <v>0.96319628762488496</v>
      </c>
      <c r="I3993" s="7">
        <v>43.842799999999997</v>
      </c>
      <c r="J3993" s="7">
        <v>12.235202410063135</v>
      </c>
      <c r="K3993" s="7">
        <v>45.518032578915516</v>
      </c>
      <c r="L3993" s="7">
        <v>0.96319628762488496</v>
      </c>
      <c r="M3993" s="7" t="s">
        <v>684</v>
      </c>
      <c r="N3993" s="7" t="s">
        <v>729</v>
      </c>
      <c r="O3993" s="7" t="s">
        <v>686</v>
      </c>
    </row>
    <row r="3994" spans="2:15" ht="15">
      <c r="B3994" s="6" t="s">
        <v>125</v>
      </c>
      <c r="C3994" s="7" t="s">
        <v>689</v>
      </c>
      <c r="D3994" s="7">
        <v>42.13</v>
      </c>
      <c r="E3994" s="7">
        <v>46.176000000000002</v>
      </c>
      <c r="F3994" s="7">
        <v>5.2922130250162054</v>
      </c>
      <c r="G3994" s="7">
        <v>46.478279816513769</v>
      </c>
      <c r="H3994" s="7">
        <v>0.99349632091146445</v>
      </c>
      <c r="I3994" s="7">
        <v>43.6023</v>
      </c>
      <c r="J3994" s="7">
        <v>4.9972422899485407</v>
      </c>
      <c r="K3994" s="7">
        <v>43.887731723050464</v>
      </c>
      <c r="L3994" s="7">
        <v>0.99349632091146445</v>
      </c>
      <c r="M3994" s="7" t="s">
        <v>684</v>
      </c>
      <c r="N3994" s="7" t="s">
        <v>729</v>
      </c>
      <c r="O3994" s="7" t="s">
        <v>686</v>
      </c>
    </row>
    <row r="3995" spans="2:15" ht="15">
      <c r="B3995" s="6" t="s">
        <v>125</v>
      </c>
      <c r="C3995" s="7" t="s">
        <v>690</v>
      </c>
      <c r="D3995" s="7">
        <v>46.155519420054503</v>
      </c>
      <c r="E3995" s="7">
        <v>45.993000000000002</v>
      </c>
      <c r="F3995" s="7">
        <v>16.911094544363628</v>
      </c>
      <c r="G3995" s="7">
        <v>49.003481179283632</v>
      </c>
      <c r="H3995" s="7">
        <v>0.93856597313424506</v>
      </c>
      <c r="I3995" s="7">
        <v>43.378999999999998</v>
      </c>
      <c r="J3995" s="7">
        <v>15.949956955187721</v>
      </c>
      <c r="K3995" s="7">
        <v>46.218381277067039</v>
      </c>
      <c r="L3995" s="7">
        <v>0.93856597313424506</v>
      </c>
      <c r="M3995" s="7" t="s">
        <v>684</v>
      </c>
      <c r="N3995" s="7" t="s">
        <v>729</v>
      </c>
      <c r="O3995" s="7" t="s">
        <v>686</v>
      </c>
    </row>
    <row r="3996" spans="2:15" ht="15">
      <c r="B3996" s="6" t="s">
        <v>125</v>
      </c>
      <c r="C3996" s="7" t="s">
        <v>691</v>
      </c>
      <c r="D3996" s="7">
        <v>46.725999999999999</v>
      </c>
      <c r="E3996" s="7">
        <v>44.466000000000001</v>
      </c>
      <c r="F3996" s="7">
        <v>12.547078854984111</v>
      </c>
      <c r="G3996" s="7">
        <v>46.202319679786527</v>
      </c>
      <c r="H3996" s="7">
        <v>0.96241920986174723</v>
      </c>
      <c r="I3996" s="7">
        <v>42.07</v>
      </c>
      <c r="J3996" s="7">
        <v>11.870993735195015</v>
      </c>
      <c r="K3996" s="7">
        <v>43.712760062263733</v>
      </c>
      <c r="L3996" s="7">
        <v>0.96241920986174723</v>
      </c>
      <c r="M3996" s="7" t="s">
        <v>684</v>
      </c>
      <c r="N3996" s="7" t="s">
        <v>729</v>
      </c>
      <c r="O3996" s="7" t="s">
        <v>686</v>
      </c>
    </row>
    <row r="3997" spans="2:15" ht="15">
      <c r="B3997" s="6" t="s">
        <v>125</v>
      </c>
      <c r="C3997" s="7" t="s">
        <v>692</v>
      </c>
      <c r="D3997" s="7" t="s">
        <v>661</v>
      </c>
      <c r="E3997" s="7">
        <v>48.754245562503144</v>
      </c>
      <c r="F3997" s="7">
        <v>12.029911850857159</v>
      </c>
      <c r="G3997" s="7">
        <v>50.216483742972791</v>
      </c>
      <c r="H3997" s="7">
        <v>0.97088131084697327</v>
      </c>
      <c r="I3997" s="7">
        <v>46.35824556250315</v>
      </c>
      <c r="J3997" s="7">
        <v>11.438708593333605</v>
      </c>
      <c r="K3997" s="7">
        <v>47.748622869319981</v>
      </c>
      <c r="L3997" s="7">
        <v>0.97088131084697327</v>
      </c>
      <c r="M3997" s="7" t="s">
        <v>684</v>
      </c>
      <c r="N3997" s="7" t="s">
        <v>729</v>
      </c>
      <c r="O3997" s="7" t="s">
        <v>686</v>
      </c>
    </row>
    <row r="3998" spans="2:15" ht="15">
      <c r="B3998" s="6" t="s">
        <v>125</v>
      </c>
      <c r="C3998" s="7" t="s">
        <v>693</v>
      </c>
      <c r="D3998" s="7" t="s">
        <v>661</v>
      </c>
      <c r="E3998" s="7">
        <v>55.590938324787295</v>
      </c>
      <c r="F3998" s="7">
        <v>13.716837990986464</v>
      </c>
      <c r="G3998" s="7">
        <v>57.25822271343457</v>
      </c>
      <c r="H3998" s="7">
        <v>0.97088131084697327</v>
      </c>
      <c r="I3998" s="7">
        <v>53.194938324787287</v>
      </c>
      <c r="J3998" s="7">
        <v>13.125634733462965</v>
      </c>
      <c r="K3998" s="7">
        <v>54.790361839781752</v>
      </c>
      <c r="L3998" s="7">
        <v>0.97088131084697327</v>
      </c>
      <c r="M3998" s="7" t="s">
        <v>684</v>
      </c>
      <c r="N3998" s="7" t="s">
        <v>729</v>
      </c>
      <c r="O3998" s="7" t="s">
        <v>686</v>
      </c>
    </row>
    <row r="3999" spans="2:15" ht="15">
      <c r="B3999" s="6" t="s">
        <v>125</v>
      </c>
      <c r="C3999" s="7" t="s">
        <v>694</v>
      </c>
      <c r="D3999" s="7" t="s">
        <v>661</v>
      </c>
      <c r="E3999" s="7">
        <v>56.876433238346351</v>
      </c>
      <c r="F3999" s="7">
        <v>14.03402863390218</v>
      </c>
      <c r="G3999" s="7">
        <v>58.582272212788538</v>
      </c>
      <c r="H3999" s="7">
        <v>0.97088131084697327</v>
      </c>
      <c r="I3999" s="7">
        <v>54.480433238346343</v>
      </c>
      <c r="J3999" s="7">
        <v>13.44282537637865</v>
      </c>
      <c r="K3999" s="7">
        <v>56.114411339135714</v>
      </c>
      <c r="L3999" s="7">
        <v>0.97088131084697327</v>
      </c>
      <c r="M3999" s="7" t="s">
        <v>684</v>
      </c>
      <c r="N3999" s="7" t="s">
        <v>729</v>
      </c>
      <c r="O3999" s="7" t="s">
        <v>686</v>
      </c>
    </row>
    <row r="4000" spans="2:15" ht="15">
      <c r="B4000" s="6" t="s">
        <v>125</v>
      </c>
      <c r="C4000" s="7" t="s">
        <v>695</v>
      </c>
      <c r="D4000" s="7" t="s">
        <v>661</v>
      </c>
      <c r="E4000" s="7">
        <v>62.072080461393696</v>
      </c>
      <c r="F4000" s="7">
        <v>15.316033459949209</v>
      </c>
      <c r="G4000" s="7">
        <v>63.933747377672276</v>
      </c>
      <c r="H4000" s="7">
        <v>0.97088131084697327</v>
      </c>
      <c r="I4000" s="7">
        <v>59.676080461393703</v>
      </c>
      <c r="J4000" s="7">
        <v>14.724830202425668</v>
      </c>
      <c r="K4000" s="7">
        <v>61.465886504019466</v>
      </c>
      <c r="L4000" s="7">
        <v>0.97088131084697327</v>
      </c>
      <c r="M4000" s="7" t="s">
        <v>684</v>
      </c>
      <c r="N4000" s="7" t="s">
        <v>729</v>
      </c>
      <c r="O4000" s="7" t="s">
        <v>686</v>
      </c>
    </row>
    <row r="4001" spans="2:15" ht="15">
      <c r="B4001" s="6" t="s">
        <v>125</v>
      </c>
      <c r="C4001" s="7" t="s">
        <v>696</v>
      </c>
      <c r="D4001" s="7" t="s">
        <v>661</v>
      </c>
      <c r="E4001" s="7">
        <v>70.474511572896589</v>
      </c>
      <c r="F4001" s="7">
        <v>17.389299171233652</v>
      </c>
      <c r="G4001" s="7">
        <v>72.588184349141855</v>
      </c>
      <c r="H4001" s="7">
        <v>0.97088131084697327</v>
      </c>
      <c r="I4001" s="7">
        <v>68.078511572896602</v>
      </c>
      <c r="J4001" s="7">
        <v>16.798095913710075</v>
      </c>
      <c r="K4001" s="7">
        <v>70.120323475489045</v>
      </c>
      <c r="L4001" s="7">
        <v>0.97088131084697327</v>
      </c>
      <c r="M4001" s="7" t="s">
        <v>684</v>
      </c>
      <c r="N4001" s="7" t="s">
        <v>729</v>
      </c>
      <c r="O4001" s="7" t="s">
        <v>686</v>
      </c>
    </row>
    <row r="4002" spans="2:15" ht="15">
      <c r="B4002" s="6" t="s">
        <v>125</v>
      </c>
      <c r="C4002" s="7" t="s">
        <v>697</v>
      </c>
      <c r="D4002" s="7" t="s">
        <v>661</v>
      </c>
      <c r="E4002" s="7">
        <v>70.498055205779238</v>
      </c>
      <c r="F4002" s="7">
        <v>17.395108466915691</v>
      </c>
      <c r="G4002" s="7">
        <v>72.612434103071209</v>
      </c>
      <c r="H4002" s="7">
        <v>0.97088131084697327</v>
      </c>
      <c r="I4002" s="7">
        <v>68.102055205779237</v>
      </c>
      <c r="J4002" s="7">
        <v>16.803905209392155</v>
      </c>
      <c r="K4002" s="7">
        <v>70.144573229418398</v>
      </c>
      <c r="L4002" s="7">
        <v>0.97088131084697327</v>
      </c>
      <c r="M4002" s="7" t="s">
        <v>684</v>
      </c>
      <c r="N4002" s="7" t="s">
        <v>729</v>
      </c>
      <c r="O4002" s="7" t="s">
        <v>686</v>
      </c>
    </row>
    <row r="4003" spans="2:15" ht="15">
      <c r="B4003" s="6" t="s">
        <v>125</v>
      </c>
      <c r="C4003" s="7" t="s">
        <v>698</v>
      </c>
      <c r="D4003" s="7" t="s">
        <v>661</v>
      </c>
      <c r="E4003" s="7">
        <v>70.516083724344142</v>
      </c>
      <c r="F4003" s="7">
        <v>17.399556930564991</v>
      </c>
      <c r="G4003" s="7">
        <v>72.631003333278315</v>
      </c>
      <c r="H4003" s="7">
        <v>0.97088131084697327</v>
      </c>
      <c r="I4003" s="7">
        <v>68.120083724344141</v>
      </c>
      <c r="J4003" s="7">
        <v>16.808353673041502</v>
      </c>
      <c r="K4003" s="7">
        <v>70.163142459625504</v>
      </c>
      <c r="L4003" s="7">
        <v>0.97088131084697327</v>
      </c>
      <c r="M4003" s="7" t="s">
        <v>684</v>
      </c>
      <c r="N4003" s="7" t="s">
        <v>729</v>
      </c>
      <c r="O4003" s="7" t="s">
        <v>686</v>
      </c>
    </row>
    <row r="4004" spans="2:15" ht="15">
      <c r="B4004" s="6" t="s">
        <v>125</v>
      </c>
      <c r="C4004" s="7" t="s">
        <v>699</v>
      </c>
      <c r="D4004" s="7" t="s">
        <v>661</v>
      </c>
      <c r="E4004" s="7">
        <v>70.588651370533853</v>
      </c>
      <c r="F4004" s="7">
        <v>17.417462702191973</v>
      </c>
      <c r="G4004" s="7">
        <v>72.705747429574089</v>
      </c>
      <c r="H4004" s="7">
        <v>0.97088131084697327</v>
      </c>
      <c r="I4004" s="7">
        <v>68.192651370533852</v>
      </c>
      <c r="J4004" s="7">
        <v>16.826259444668487</v>
      </c>
      <c r="K4004" s="7">
        <v>70.237886555921278</v>
      </c>
      <c r="L4004" s="7">
        <v>0.97088131084697327</v>
      </c>
      <c r="M4004" s="7" t="s">
        <v>684</v>
      </c>
      <c r="N4004" s="7" t="s">
        <v>729</v>
      </c>
      <c r="O4004" s="7" t="s">
        <v>686</v>
      </c>
    </row>
    <row r="4005" spans="2:15" ht="15">
      <c r="B4005" s="6" t="s">
        <v>125</v>
      </c>
      <c r="C4005" s="7" t="s">
        <v>700</v>
      </c>
      <c r="D4005" s="7" t="s">
        <v>661</v>
      </c>
      <c r="E4005" s="7">
        <v>70.808448516047832</v>
      </c>
      <c r="F4005" s="7">
        <v>17.471696754121155</v>
      </c>
      <c r="G4005" s="7">
        <v>72.932136734897355</v>
      </c>
      <c r="H4005" s="7">
        <v>0.97088131084697327</v>
      </c>
      <c r="I4005" s="7">
        <v>68.412448516047846</v>
      </c>
      <c r="J4005" s="7">
        <v>16.880493496597612</v>
      </c>
      <c r="K4005" s="7">
        <v>70.464275861244545</v>
      </c>
      <c r="L4005" s="7">
        <v>0.97088131084697327</v>
      </c>
      <c r="M4005" s="7" t="s">
        <v>684</v>
      </c>
      <c r="N4005" s="7" t="s">
        <v>729</v>
      </c>
      <c r="O4005" s="7" t="s">
        <v>686</v>
      </c>
    </row>
    <row r="4006" spans="2:15" ht="15">
      <c r="B4006" s="6" t="s">
        <v>125</v>
      </c>
      <c r="C4006" s="7" t="s">
        <v>701</v>
      </c>
      <c r="D4006" s="7" t="s">
        <v>661</v>
      </c>
      <c r="E4006" s="7">
        <v>71.028245661561826</v>
      </c>
      <c r="F4006" s="7">
        <v>17.52593080605028</v>
      </c>
      <c r="G4006" s="7">
        <v>73.158526040220622</v>
      </c>
      <c r="H4006" s="7">
        <v>0.97088131084697327</v>
      </c>
      <c r="I4006" s="7">
        <v>68.632245661561825</v>
      </c>
      <c r="J4006" s="7">
        <v>16.934727548526791</v>
      </c>
      <c r="K4006" s="7">
        <v>70.690665166567811</v>
      </c>
      <c r="L4006" s="7">
        <v>0.97088131084697327</v>
      </c>
      <c r="M4006" s="7" t="s">
        <v>684</v>
      </c>
      <c r="N4006" s="7" t="s">
        <v>729</v>
      </c>
      <c r="O4006" s="7" t="s">
        <v>686</v>
      </c>
    </row>
    <row r="4007" spans="2:15" ht="15">
      <c r="B4007" s="6" t="s">
        <v>631</v>
      </c>
      <c r="C4007" s="7" t="s">
        <v>683</v>
      </c>
      <c r="D4007" s="7">
        <v>89.206097499999998</v>
      </c>
      <c r="E4007" s="7">
        <v>107.41100000000002</v>
      </c>
      <c r="F4007" s="7">
        <v>26.825174773325973</v>
      </c>
      <c r="G4007" s="7">
        <v>111.05831654898834</v>
      </c>
      <c r="H4007" s="7">
        <v>0.96715854640764809</v>
      </c>
      <c r="I4007" s="7">
        <v>99.628399999999999</v>
      </c>
      <c r="J4007" s="7">
        <v>24.720561170879563</v>
      </c>
      <c r="K4007" s="7">
        <v>102.96535522709328</v>
      </c>
      <c r="L4007" s="7">
        <v>0.9675914756013464</v>
      </c>
      <c r="M4007" s="7" t="s">
        <v>684</v>
      </c>
      <c r="N4007" s="7" t="s">
        <v>729</v>
      </c>
      <c r="O4007" s="7" t="s">
        <v>686</v>
      </c>
    </row>
    <row r="4008" spans="2:15" ht="15">
      <c r="B4008" s="6" t="s">
        <v>631</v>
      </c>
      <c r="C4008" s="7" t="s">
        <v>687</v>
      </c>
      <c r="D4008" s="7">
        <v>103.87137370000001</v>
      </c>
      <c r="E4008" s="7">
        <v>106.27800000000001</v>
      </c>
      <c r="F4008" s="7">
        <v>26.604535929763323</v>
      </c>
      <c r="G4008" s="7">
        <v>109.94578261294983</v>
      </c>
      <c r="H4008" s="7">
        <v>0.96664007908459948</v>
      </c>
      <c r="I4008" s="7">
        <v>98.496300000000005</v>
      </c>
      <c r="J4008" s="7">
        <v>24.475128605181418</v>
      </c>
      <c r="K4008" s="7">
        <v>101.84596655887407</v>
      </c>
      <c r="L4008" s="7">
        <v>0.96711046424270797</v>
      </c>
      <c r="M4008" s="7" t="s">
        <v>684</v>
      </c>
      <c r="N4008" s="7" t="s">
        <v>729</v>
      </c>
      <c r="O4008" s="7" t="s">
        <v>686</v>
      </c>
    </row>
    <row r="4009" spans="2:15" ht="15">
      <c r="B4009" s="6" t="s">
        <v>631</v>
      </c>
      <c r="C4009" s="7" t="s">
        <v>688</v>
      </c>
      <c r="D4009" s="7">
        <v>97.546998299999998</v>
      </c>
      <c r="E4009" s="7">
        <v>105.727</v>
      </c>
      <c r="F4009" s="7">
        <v>30.360517845946383</v>
      </c>
      <c r="G4009" s="7">
        <v>110.16565986931815</v>
      </c>
      <c r="H4009" s="7">
        <v>0.95970922450259533</v>
      </c>
      <c r="I4009" s="7">
        <v>97.943999999999988</v>
      </c>
      <c r="J4009" s="7">
        <v>28.06989280904369</v>
      </c>
      <c r="K4009" s="7">
        <v>102.03704284646301</v>
      </c>
      <c r="L4009" s="7">
        <v>0.95988669671050841</v>
      </c>
      <c r="M4009" s="7" t="s">
        <v>684</v>
      </c>
      <c r="N4009" s="7" t="s">
        <v>729</v>
      </c>
      <c r="O4009" s="7" t="s">
        <v>686</v>
      </c>
    </row>
    <row r="4010" spans="2:15" ht="15">
      <c r="B4010" s="6" t="s">
        <v>631</v>
      </c>
      <c r="C4010" s="7" t="s">
        <v>689</v>
      </c>
      <c r="D4010" s="7">
        <v>95.972999999999985</v>
      </c>
      <c r="E4010" s="7">
        <v>105.07299999999999</v>
      </c>
      <c r="F4010" s="7">
        <v>21.916337717817388</v>
      </c>
      <c r="G4010" s="7">
        <v>107.86969458123416</v>
      </c>
      <c r="H4010" s="7">
        <v>0.97407339853801067</v>
      </c>
      <c r="I4010" s="7">
        <v>97.290099999999995</v>
      </c>
      <c r="J4010" s="7">
        <v>20.101666789833143</v>
      </c>
      <c r="K4010" s="7">
        <v>99.834604488710752</v>
      </c>
      <c r="L4010" s="7">
        <v>0.97451280042884836</v>
      </c>
      <c r="M4010" s="7" t="s">
        <v>684</v>
      </c>
      <c r="N4010" s="7" t="s">
        <v>729</v>
      </c>
      <c r="O4010" s="7" t="s">
        <v>686</v>
      </c>
    </row>
    <row r="4011" spans="2:15" ht="15">
      <c r="B4011" s="6" t="s">
        <v>631</v>
      </c>
      <c r="C4011" s="7" t="s">
        <v>690</v>
      </c>
      <c r="D4011" s="7">
        <v>107.1005194200545</v>
      </c>
      <c r="E4011" s="7">
        <v>107.34800000000001</v>
      </c>
      <c r="F4011" s="7">
        <v>31.081090341427586</v>
      </c>
      <c r="G4011" s="7">
        <v>112.14212449679293</v>
      </c>
      <c r="H4011" s="7">
        <v>0.95724956595654631</v>
      </c>
      <c r="I4011" s="7">
        <v>99.338000000000008</v>
      </c>
      <c r="J4011" s="7">
        <v>28.864309162901282</v>
      </c>
      <c r="K4011" s="7">
        <v>103.80084545063987</v>
      </c>
      <c r="L4011" s="7">
        <v>0.95700569266786883</v>
      </c>
      <c r="M4011" s="7" t="s">
        <v>684</v>
      </c>
      <c r="N4011" s="7" t="s">
        <v>729</v>
      </c>
      <c r="O4011" s="7" t="s">
        <v>686</v>
      </c>
    </row>
    <row r="4012" spans="2:15" ht="15">
      <c r="B4012" s="6" t="s">
        <v>631</v>
      </c>
      <c r="C4012" s="7" t="s">
        <v>691</v>
      </c>
      <c r="D4012" s="7">
        <v>114.378</v>
      </c>
      <c r="E4012" s="7">
        <v>104.142</v>
      </c>
      <c r="F4012" s="7">
        <v>28.658581465086471</v>
      </c>
      <c r="G4012" s="7">
        <v>108.17956373819091</v>
      </c>
      <c r="H4012" s="7">
        <v>0.9626772044675429</v>
      </c>
      <c r="I4012" s="7">
        <v>95.871000000000009</v>
      </c>
      <c r="J4012" s="7">
        <v>26.413270195942651</v>
      </c>
      <c r="K4012" s="7">
        <v>99.593010649848949</v>
      </c>
      <c r="L4012" s="7">
        <v>0.96262779259746589</v>
      </c>
      <c r="M4012" s="7" t="s">
        <v>684</v>
      </c>
      <c r="N4012" s="7" t="s">
        <v>729</v>
      </c>
      <c r="O4012" s="7" t="s">
        <v>686</v>
      </c>
    </row>
    <row r="4013" spans="2:15" ht="15">
      <c r="B4013" s="6" t="s">
        <v>631</v>
      </c>
      <c r="C4013" s="7" t="s">
        <v>692</v>
      </c>
      <c r="D4013" s="7" t="s">
        <v>661</v>
      </c>
      <c r="E4013" s="7">
        <v>109.12680134999944</v>
      </c>
      <c r="F4013" s="7">
        <v>29.000736900006078</v>
      </c>
      <c r="G4013" s="7">
        <v>113.1676608714626</v>
      </c>
      <c r="H4013" s="7">
        <v>0.96429316033974732</v>
      </c>
      <c r="I4013" s="7">
        <v>100.85580134999942</v>
      </c>
      <c r="J4013" s="7">
        <v>26.782761027411674</v>
      </c>
      <c r="K4013" s="7">
        <v>104.58153409889958</v>
      </c>
      <c r="L4013" s="7">
        <v>0.96437485086634089</v>
      </c>
      <c r="M4013" s="7" t="s">
        <v>684</v>
      </c>
      <c r="N4013" s="7" t="s">
        <v>729</v>
      </c>
      <c r="O4013" s="7" t="s">
        <v>686</v>
      </c>
    </row>
    <row r="4014" spans="2:15" ht="15">
      <c r="B4014" s="6" t="s">
        <v>631</v>
      </c>
      <c r="C4014" s="7" t="s">
        <v>693</v>
      </c>
      <c r="D4014" s="7" t="s">
        <v>661</v>
      </c>
      <c r="E4014" s="7">
        <v>120.23531561543901</v>
      </c>
      <c r="F4014" s="7">
        <v>32.391287754810186</v>
      </c>
      <c r="G4014" s="7">
        <v>124.81100339820226</v>
      </c>
      <c r="H4014" s="7">
        <v>0.96333906740445963</v>
      </c>
      <c r="I4014" s="7">
        <v>111.96431561543899</v>
      </c>
      <c r="J4014" s="7">
        <v>30.173311882215835</v>
      </c>
      <c r="K4014" s="7">
        <v>116.22487662563923</v>
      </c>
      <c r="L4014" s="7">
        <v>0.96334209048959873</v>
      </c>
      <c r="M4014" s="7" t="s">
        <v>684</v>
      </c>
      <c r="N4014" s="7" t="s">
        <v>729</v>
      </c>
      <c r="O4014" s="7" t="s">
        <v>686</v>
      </c>
    </row>
    <row r="4015" spans="2:15" ht="15">
      <c r="B4015" s="6" t="s">
        <v>631</v>
      </c>
      <c r="C4015" s="7" t="s">
        <v>694</v>
      </c>
      <c r="D4015" s="7" t="s">
        <v>661</v>
      </c>
      <c r="E4015" s="7">
        <v>124.45431219602517</v>
      </c>
      <c r="F4015" s="7">
        <v>33.644224632211646</v>
      </c>
      <c r="G4015" s="7">
        <v>129.22555267194164</v>
      </c>
      <c r="H4015" s="7">
        <v>0.96307819639952341</v>
      </c>
      <c r="I4015" s="7">
        <v>116.18331219602517</v>
      </c>
      <c r="J4015" s="7">
        <v>31.426248759617287</v>
      </c>
      <c r="K4015" s="7">
        <v>120.63942589937861</v>
      </c>
      <c r="L4015" s="7">
        <v>0.96306254219851695</v>
      </c>
      <c r="M4015" s="7" t="s">
        <v>684</v>
      </c>
      <c r="N4015" s="7" t="s">
        <v>729</v>
      </c>
      <c r="O4015" s="7" t="s">
        <v>686</v>
      </c>
    </row>
    <row r="4016" spans="2:15" ht="15">
      <c r="B4016" s="6" t="s">
        <v>631</v>
      </c>
      <c r="C4016" s="7" t="s">
        <v>695</v>
      </c>
      <c r="D4016" s="7" t="s">
        <v>661</v>
      </c>
      <c r="E4016" s="7">
        <v>129.35335767089433</v>
      </c>
      <c r="F4016" s="7">
        <v>34.841218016987277</v>
      </c>
      <c r="G4016" s="7">
        <v>134.26727521993985</v>
      </c>
      <c r="H4016" s="7">
        <v>0.96340197161969543</v>
      </c>
      <c r="I4016" s="7">
        <v>121.08235767089431</v>
      </c>
      <c r="J4016" s="7">
        <v>32.623242144392904</v>
      </c>
      <c r="K4016" s="7">
        <v>125.68114844737684</v>
      </c>
      <c r="L4016" s="7">
        <v>0.96340906465850717</v>
      </c>
      <c r="M4016" s="7" t="s">
        <v>684</v>
      </c>
      <c r="N4016" s="7" t="s">
        <v>729</v>
      </c>
      <c r="O4016" s="7" t="s">
        <v>686</v>
      </c>
    </row>
    <row r="4017" spans="2:15" ht="15">
      <c r="B4017" s="6" t="s">
        <v>631</v>
      </c>
      <c r="C4017" s="7" t="s">
        <v>696</v>
      </c>
      <c r="D4017" s="7" t="s">
        <v>661</v>
      </c>
      <c r="E4017" s="7">
        <v>137.46286869934042</v>
      </c>
      <c r="F4017" s="7">
        <v>36.830341538097329</v>
      </c>
      <c r="G4017" s="7">
        <v>142.615749172432</v>
      </c>
      <c r="H4017" s="7">
        <v>0.96386878375640406</v>
      </c>
      <c r="I4017" s="7">
        <v>129.19186869934043</v>
      </c>
      <c r="J4017" s="7">
        <v>34.612365665502907</v>
      </c>
      <c r="K4017" s="7">
        <v>134.029622399869</v>
      </c>
      <c r="L4017" s="7">
        <v>0.96390533962637426</v>
      </c>
      <c r="M4017" s="7" t="s">
        <v>684</v>
      </c>
      <c r="N4017" s="7" t="s">
        <v>729</v>
      </c>
      <c r="O4017" s="7" t="s">
        <v>686</v>
      </c>
    </row>
    <row r="4018" spans="2:15" ht="15">
      <c r="B4018" s="6" t="s">
        <v>631</v>
      </c>
      <c r="C4018" s="7" t="s">
        <v>697</v>
      </c>
      <c r="D4018" s="7" t="s">
        <v>661</v>
      </c>
      <c r="E4018" s="7">
        <v>137.20836496310724</v>
      </c>
      <c r="F4018" s="7">
        <v>36.756227339097592</v>
      </c>
      <c r="G4018" s="7">
        <v>142.34955507144952</v>
      </c>
      <c r="H4018" s="7">
        <v>0.96388334262259023</v>
      </c>
      <c r="I4018" s="7">
        <v>128.93736496310723</v>
      </c>
      <c r="J4018" s="7">
        <v>34.538251466503212</v>
      </c>
      <c r="K4018" s="7">
        <v>133.76342829888648</v>
      </c>
      <c r="L4018" s="7">
        <v>0.96392090575762079</v>
      </c>
      <c r="M4018" s="7" t="s">
        <v>684</v>
      </c>
      <c r="N4018" s="7" t="s">
        <v>729</v>
      </c>
      <c r="O4018" s="7" t="s">
        <v>686</v>
      </c>
    </row>
    <row r="4019" spans="2:15" ht="15">
      <c r="B4019" s="6" t="s">
        <v>631</v>
      </c>
      <c r="C4019" s="7" t="s">
        <v>698</v>
      </c>
      <c r="D4019" s="7" t="s">
        <v>661</v>
      </c>
      <c r="E4019" s="7">
        <v>136.96453061422332</v>
      </c>
      <c r="F4019" s="7">
        <v>36.685449847519166</v>
      </c>
      <c r="G4019" s="7">
        <v>142.09460017067596</v>
      </c>
      <c r="H4019" s="7">
        <v>0.96389680149498513</v>
      </c>
      <c r="I4019" s="7">
        <v>128.69353061422333</v>
      </c>
      <c r="J4019" s="7">
        <v>34.467473974924857</v>
      </c>
      <c r="K4019" s="7">
        <v>133.50847339811293</v>
      </c>
      <c r="L4019" s="7">
        <v>0.96393530192250965</v>
      </c>
      <c r="M4019" s="7" t="s">
        <v>684</v>
      </c>
      <c r="N4019" s="7" t="s">
        <v>729</v>
      </c>
      <c r="O4019" s="7" t="s">
        <v>686</v>
      </c>
    </row>
    <row r="4020" spans="2:15" ht="15">
      <c r="B4020" s="6" t="s">
        <v>631</v>
      </c>
      <c r="C4020" s="7" t="s">
        <v>699</v>
      </c>
      <c r="D4020" s="7" t="s">
        <v>661</v>
      </c>
      <c r="E4020" s="7">
        <v>136.81639251143594</v>
      </c>
      <c r="F4020" s="7">
        <v>36.639597198641624</v>
      </c>
      <c r="G4020" s="7">
        <v>141.93870449490547</v>
      </c>
      <c r="H4020" s="7">
        <v>0.96391180262143805</v>
      </c>
      <c r="I4020" s="7">
        <v>128.54539251143592</v>
      </c>
      <c r="J4020" s="7">
        <v>34.421621326047308</v>
      </c>
      <c r="K4020" s="7">
        <v>133.35257772234246</v>
      </c>
      <c r="L4020" s="7">
        <v>0.96395131393023592</v>
      </c>
      <c r="M4020" s="7" t="s">
        <v>684</v>
      </c>
      <c r="N4020" s="7" t="s">
        <v>729</v>
      </c>
      <c r="O4020" s="7" t="s">
        <v>686</v>
      </c>
    </row>
    <row r="4021" spans="2:15" ht="15">
      <c r="B4021" s="6" t="s">
        <v>631</v>
      </c>
      <c r="C4021" s="7" t="s">
        <v>700</v>
      </c>
      <c r="D4021" s="7" t="s">
        <v>661</v>
      </c>
      <c r="E4021" s="7">
        <v>136.99213713056452</v>
      </c>
      <c r="F4021" s="7">
        <v>36.68016641773432</v>
      </c>
      <c r="G4021" s="7">
        <v>142.11878308073361</v>
      </c>
      <c r="H4021" s="7">
        <v>0.9639270345619495</v>
      </c>
      <c r="I4021" s="7">
        <v>128.72113713056456</v>
      </c>
      <c r="J4021" s="7">
        <v>34.46219054513994</v>
      </c>
      <c r="K4021" s="7">
        <v>133.5326563081706</v>
      </c>
      <c r="L4021" s="7">
        <v>0.96396747199799671</v>
      </c>
      <c r="M4021" s="7" t="s">
        <v>684</v>
      </c>
      <c r="N4021" s="7" t="s">
        <v>729</v>
      </c>
      <c r="O4021" s="7" t="s">
        <v>686</v>
      </c>
    </row>
    <row r="4022" spans="2:15" ht="15">
      <c r="B4022" s="6" t="s">
        <v>631</v>
      </c>
      <c r="C4022" s="7" t="s">
        <v>701</v>
      </c>
      <c r="D4022" s="7" t="s">
        <v>661</v>
      </c>
      <c r="E4022" s="7">
        <v>137.16788174969315</v>
      </c>
      <c r="F4022" s="7">
        <v>36.720735636826959</v>
      </c>
      <c r="G4022" s="7">
        <v>142.29886166656175</v>
      </c>
      <c r="H4022" s="7">
        <v>0.96394222795055351</v>
      </c>
      <c r="I4022" s="7">
        <v>128.89688174969314</v>
      </c>
      <c r="J4022" s="7">
        <v>34.502759764232628</v>
      </c>
      <c r="K4022" s="7">
        <v>133.71273489399871</v>
      </c>
      <c r="L4022" s="7">
        <v>0.96398358654376959</v>
      </c>
      <c r="M4022" s="7" t="s">
        <v>684</v>
      </c>
      <c r="N4022" s="7" t="s">
        <v>729</v>
      </c>
      <c r="O4022" s="7" t="s">
        <v>686</v>
      </c>
    </row>
    <row r="4023" spans="2:15" ht="15">
      <c r="B4023" s="6" t="s">
        <v>554</v>
      </c>
      <c r="C4023" s="7" t="s">
        <v>683</v>
      </c>
      <c r="D4023" s="7">
        <v>2.7874512999999999</v>
      </c>
      <c r="E4023" s="7">
        <v>2.6835700999999998</v>
      </c>
      <c r="F4023" s="7">
        <v>0.75388080507310995</v>
      </c>
      <c r="G4023" s="7">
        <v>2.7874512999999999</v>
      </c>
      <c r="H4023" s="7">
        <v>0.96273255069963015</v>
      </c>
      <c r="I4023" s="7">
        <v>2.6835700999999998</v>
      </c>
      <c r="J4023" s="7">
        <v>0.75388080507310995</v>
      </c>
      <c r="K4023" s="7">
        <v>2.7874512999999999</v>
      </c>
      <c r="L4023" s="7">
        <v>0.96273255069963015</v>
      </c>
      <c r="M4023" s="7" t="s">
        <v>703</v>
      </c>
      <c r="N4023" s="7" t="s">
        <v>730</v>
      </c>
      <c r="O4023" s="7" t="s">
        <v>686</v>
      </c>
    </row>
    <row r="4024" spans="2:15" ht="15">
      <c r="B4024" s="6" t="s">
        <v>554</v>
      </c>
      <c r="C4024" s="7" t="s">
        <v>687</v>
      </c>
      <c r="D4024" s="7">
        <v>2.7701256000000001</v>
      </c>
      <c r="E4024" s="7">
        <v>2.6897600000000002</v>
      </c>
      <c r="F4024" s="7">
        <v>0.66240998043157473</v>
      </c>
      <c r="G4024" s="7">
        <v>2.7701256000000001</v>
      </c>
      <c r="H4024" s="7">
        <v>0.97098846348338863</v>
      </c>
      <c r="I4024" s="7">
        <v>2.6897600000000002</v>
      </c>
      <c r="J4024" s="7">
        <v>0.66240998043157473</v>
      </c>
      <c r="K4024" s="7">
        <v>2.7701256000000001</v>
      </c>
      <c r="L4024" s="7">
        <v>0.97098846348338863</v>
      </c>
      <c r="M4024" s="7" t="s">
        <v>703</v>
      </c>
      <c r="N4024" s="7" t="s">
        <v>730</v>
      </c>
      <c r="O4024" s="7" t="s">
        <v>686</v>
      </c>
    </row>
    <row r="4025" spans="2:15" ht="15">
      <c r="B4025" s="6" t="s">
        <v>554</v>
      </c>
      <c r="C4025" s="7" t="s">
        <v>688</v>
      </c>
      <c r="D4025" s="7">
        <v>2.7210977000000001</v>
      </c>
      <c r="E4025" s="7">
        <v>2.6528602000000001</v>
      </c>
      <c r="F4025" s="7">
        <v>0.64547588992434568</v>
      </c>
      <c r="G4025" s="7">
        <v>2.7302575638971622</v>
      </c>
      <c r="H4025" s="7">
        <v>0.97165199176788097</v>
      </c>
      <c r="I4025" s="7">
        <v>2.6528602000000001</v>
      </c>
      <c r="J4025" s="7">
        <v>0.64547588992434568</v>
      </c>
      <c r="K4025" s="7">
        <v>2.7302575638971622</v>
      </c>
      <c r="L4025" s="7">
        <v>0.97165199176788097</v>
      </c>
      <c r="M4025" s="7" t="s">
        <v>703</v>
      </c>
      <c r="N4025" s="7" t="s">
        <v>730</v>
      </c>
      <c r="O4025" s="7" t="s">
        <v>686</v>
      </c>
    </row>
    <row r="4026" spans="2:15" ht="15">
      <c r="B4026" s="6" t="s">
        <v>554</v>
      </c>
      <c r="C4026" s="7" t="s">
        <v>689</v>
      </c>
      <c r="D4026" s="7">
        <v>2.7480000000000002</v>
      </c>
      <c r="E4026" s="7">
        <v>2.6339999999999999</v>
      </c>
      <c r="F4026" s="7">
        <v>0.78329304860952365</v>
      </c>
      <c r="G4026" s="7">
        <v>2.7480000000000002</v>
      </c>
      <c r="H4026" s="7">
        <v>0.95851528384279461</v>
      </c>
      <c r="I4026" s="7">
        <v>2.6339999999999999</v>
      </c>
      <c r="J4026" s="7">
        <v>0.78329304860952365</v>
      </c>
      <c r="K4026" s="7">
        <v>2.7480000000000002</v>
      </c>
      <c r="L4026" s="7">
        <v>0.95851528384279461</v>
      </c>
      <c r="M4026" s="7" t="s">
        <v>703</v>
      </c>
      <c r="N4026" s="7" t="s">
        <v>730</v>
      </c>
      <c r="O4026" s="7" t="s">
        <v>686</v>
      </c>
    </row>
    <row r="4027" spans="2:15" ht="15">
      <c r="B4027" s="6" t="s">
        <v>554</v>
      </c>
      <c r="C4027" s="7" t="s">
        <v>690</v>
      </c>
      <c r="D4027" s="7">
        <v>0.371</v>
      </c>
      <c r="E4027" s="7">
        <v>0.26800000000000002</v>
      </c>
      <c r="F4027" s="7">
        <v>0.25654824107757973</v>
      </c>
      <c r="G4027" s="7">
        <v>0.371</v>
      </c>
      <c r="H4027" s="7">
        <v>0.72237196765498657</v>
      </c>
      <c r="I4027" s="7">
        <v>0.26800000000000002</v>
      </c>
      <c r="J4027" s="7">
        <v>0.25654824107757973</v>
      </c>
      <c r="K4027" s="7">
        <v>0.371</v>
      </c>
      <c r="L4027" s="7">
        <v>0.72237196765498657</v>
      </c>
      <c r="M4027" s="7" t="s">
        <v>703</v>
      </c>
      <c r="N4027" s="7" t="s">
        <v>730</v>
      </c>
      <c r="O4027" s="7" t="s">
        <v>686</v>
      </c>
    </row>
    <row r="4028" spans="2:15" ht="15">
      <c r="B4028" s="6" t="s">
        <v>554</v>
      </c>
      <c r="C4028" s="7" t="s">
        <v>691</v>
      </c>
      <c r="D4028" s="7">
        <v>0.34599999999999997</v>
      </c>
      <c r="E4028" s="7">
        <v>0.28799999999999998</v>
      </c>
      <c r="F4028" s="7">
        <v>0.1917602670002313</v>
      </c>
      <c r="G4028" s="7">
        <v>0.34599999999999997</v>
      </c>
      <c r="H4028" s="7">
        <v>0.83236994219653182</v>
      </c>
      <c r="I4028" s="7">
        <v>0.28799999999999998</v>
      </c>
      <c r="J4028" s="7">
        <v>0.1917602670002313</v>
      </c>
      <c r="K4028" s="7">
        <v>0.34599999999999997</v>
      </c>
      <c r="L4028" s="7">
        <v>0.83236994219653182</v>
      </c>
      <c r="M4028" s="7" t="s">
        <v>703</v>
      </c>
      <c r="N4028" s="7" t="s">
        <v>730</v>
      </c>
      <c r="O4028" s="7" t="s">
        <v>686</v>
      </c>
    </row>
    <row r="4029" spans="2:15" ht="15">
      <c r="B4029" s="6" t="s">
        <v>554</v>
      </c>
      <c r="C4029" s="7" t="s">
        <v>692</v>
      </c>
      <c r="D4029" s="7" t="s">
        <v>661</v>
      </c>
      <c r="E4029" s="7">
        <v>0.11484393063583816</v>
      </c>
      <c r="F4029" s="7">
        <v>7.6467023618348492E-2</v>
      </c>
      <c r="G4029" s="7">
        <v>0.13797222222222222</v>
      </c>
      <c r="H4029" s="7">
        <v>0.83236994219653182</v>
      </c>
      <c r="I4029" s="7">
        <v>0.11484393063583816</v>
      </c>
      <c r="J4029" s="7">
        <v>7.6467023618348492E-2</v>
      </c>
      <c r="K4029" s="7">
        <v>0.13797222222222222</v>
      </c>
      <c r="L4029" s="7">
        <v>0.83236994219653182</v>
      </c>
      <c r="M4029" s="7" t="s">
        <v>703</v>
      </c>
      <c r="N4029" s="7" t="s">
        <v>730</v>
      </c>
      <c r="O4029" s="7" t="s">
        <v>686</v>
      </c>
    </row>
    <row r="4030" spans="2:15" ht="15">
      <c r="B4030" s="6" t="s">
        <v>554</v>
      </c>
      <c r="C4030" s="7" t="s">
        <v>693</v>
      </c>
      <c r="D4030" s="7" t="s">
        <v>661</v>
      </c>
      <c r="E4030" s="7">
        <v>0.11484393063583816</v>
      </c>
      <c r="F4030" s="7">
        <v>7.6467023618348492E-2</v>
      </c>
      <c r="G4030" s="7">
        <v>0.13797222222222222</v>
      </c>
      <c r="H4030" s="7">
        <v>0.83236994219653182</v>
      </c>
      <c r="I4030" s="7">
        <v>0.11484393063583816</v>
      </c>
      <c r="J4030" s="7">
        <v>7.6467023618348492E-2</v>
      </c>
      <c r="K4030" s="7">
        <v>0.13797222222222222</v>
      </c>
      <c r="L4030" s="7">
        <v>0.83236994219653182</v>
      </c>
      <c r="M4030" s="7" t="s">
        <v>703</v>
      </c>
      <c r="N4030" s="7" t="s">
        <v>730</v>
      </c>
      <c r="O4030" s="7" t="s">
        <v>686</v>
      </c>
    </row>
    <row r="4031" spans="2:15" ht="15">
      <c r="B4031" s="6" t="s">
        <v>554</v>
      </c>
      <c r="C4031" s="7" t="s">
        <v>694</v>
      </c>
      <c r="D4031" s="7" t="s">
        <v>661</v>
      </c>
      <c r="E4031" s="7">
        <v>0.11484393063583816</v>
      </c>
      <c r="F4031" s="7">
        <v>7.6467023618348492E-2</v>
      </c>
      <c r="G4031" s="7">
        <v>0.13797222222222222</v>
      </c>
      <c r="H4031" s="7">
        <v>0.83236994219653182</v>
      </c>
      <c r="I4031" s="7">
        <v>0.11484393063583816</v>
      </c>
      <c r="J4031" s="7">
        <v>7.6467023618348492E-2</v>
      </c>
      <c r="K4031" s="7">
        <v>0.13797222222222222</v>
      </c>
      <c r="L4031" s="7">
        <v>0.83236994219653182</v>
      </c>
      <c r="M4031" s="7" t="s">
        <v>703</v>
      </c>
      <c r="N4031" s="7" t="s">
        <v>730</v>
      </c>
      <c r="O4031" s="7" t="s">
        <v>686</v>
      </c>
    </row>
    <row r="4032" spans="2:15" ht="15">
      <c r="B4032" s="6" t="s">
        <v>554</v>
      </c>
      <c r="C4032" s="7" t="s">
        <v>695</v>
      </c>
      <c r="D4032" s="7" t="s">
        <v>661</v>
      </c>
      <c r="E4032" s="7">
        <v>0.11484393063583816</v>
      </c>
      <c r="F4032" s="7">
        <v>7.6467023618348492E-2</v>
      </c>
      <c r="G4032" s="7">
        <v>0.13797222222222222</v>
      </c>
      <c r="H4032" s="7">
        <v>0.83236994219653182</v>
      </c>
      <c r="I4032" s="7">
        <v>0.11484393063583816</v>
      </c>
      <c r="J4032" s="7">
        <v>7.6467023618348492E-2</v>
      </c>
      <c r="K4032" s="7">
        <v>0.13797222222222222</v>
      </c>
      <c r="L4032" s="7">
        <v>0.83236994219653182</v>
      </c>
      <c r="M4032" s="7" t="s">
        <v>703</v>
      </c>
      <c r="N4032" s="7" t="s">
        <v>730</v>
      </c>
      <c r="O4032" s="7" t="s">
        <v>686</v>
      </c>
    </row>
    <row r="4033" spans="2:15" ht="15">
      <c r="B4033" s="6" t="s">
        <v>554</v>
      </c>
      <c r="C4033" s="7" t="s">
        <v>696</v>
      </c>
      <c r="D4033" s="7" t="s">
        <v>661</v>
      </c>
      <c r="E4033" s="7">
        <v>0.11484393063583816</v>
      </c>
      <c r="F4033" s="7">
        <v>7.6467023618348492E-2</v>
      </c>
      <c r="G4033" s="7">
        <v>0.13797222222222222</v>
      </c>
      <c r="H4033" s="7">
        <v>0.83236994219653182</v>
      </c>
      <c r="I4033" s="7">
        <v>0.11484393063583816</v>
      </c>
      <c r="J4033" s="7">
        <v>7.6467023618348492E-2</v>
      </c>
      <c r="K4033" s="7">
        <v>0.13797222222222222</v>
      </c>
      <c r="L4033" s="7">
        <v>0.83236994219653182</v>
      </c>
      <c r="M4033" s="7" t="s">
        <v>703</v>
      </c>
      <c r="N4033" s="7" t="s">
        <v>730</v>
      </c>
      <c r="O4033" s="7" t="s">
        <v>686</v>
      </c>
    </row>
    <row r="4034" spans="2:15" ht="15">
      <c r="B4034" s="6" t="s">
        <v>554</v>
      </c>
      <c r="C4034" s="7" t="s">
        <v>697</v>
      </c>
      <c r="D4034" s="7" t="s">
        <v>661</v>
      </c>
      <c r="E4034" s="7">
        <v>0.11484393063583816</v>
      </c>
      <c r="F4034" s="7">
        <v>7.6467023618348492E-2</v>
      </c>
      <c r="G4034" s="7">
        <v>0.13797222222222222</v>
      </c>
      <c r="H4034" s="7">
        <v>0.83236994219653182</v>
      </c>
      <c r="I4034" s="7">
        <v>0.11484393063583816</v>
      </c>
      <c r="J4034" s="7">
        <v>7.6467023618348492E-2</v>
      </c>
      <c r="K4034" s="7">
        <v>0.13797222222222222</v>
      </c>
      <c r="L4034" s="7">
        <v>0.83236994219653182</v>
      </c>
      <c r="M4034" s="7" t="s">
        <v>703</v>
      </c>
      <c r="N4034" s="7" t="s">
        <v>730</v>
      </c>
      <c r="O4034" s="7" t="s">
        <v>686</v>
      </c>
    </row>
    <row r="4035" spans="2:15" ht="15">
      <c r="B4035" s="6" t="s">
        <v>554</v>
      </c>
      <c r="C4035" s="7" t="s">
        <v>698</v>
      </c>
      <c r="D4035" s="7" t="s">
        <v>661</v>
      </c>
      <c r="E4035" s="7">
        <v>0.11484393063583816</v>
      </c>
      <c r="F4035" s="7">
        <v>7.6467023618348492E-2</v>
      </c>
      <c r="G4035" s="7">
        <v>0.13797222222222222</v>
      </c>
      <c r="H4035" s="7">
        <v>0.83236994219653182</v>
      </c>
      <c r="I4035" s="7">
        <v>0.11484393063583816</v>
      </c>
      <c r="J4035" s="7">
        <v>7.6467023618348492E-2</v>
      </c>
      <c r="K4035" s="7">
        <v>0.13797222222222222</v>
      </c>
      <c r="L4035" s="7">
        <v>0.83236994219653182</v>
      </c>
      <c r="M4035" s="7" t="s">
        <v>703</v>
      </c>
      <c r="N4035" s="7" t="s">
        <v>730</v>
      </c>
      <c r="O4035" s="7" t="s">
        <v>686</v>
      </c>
    </row>
    <row r="4036" spans="2:15" ht="15">
      <c r="B4036" s="6" t="s">
        <v>554</v>
      </c>
      <c r="C4036" s="7" t="s">
        <v>699</v>
      </c>
      <c r="D4036" s="7" t="s">
        <v>661</v>
      </c>
      <c r="E4036" s="7">
        <v>0.11484393063583816</v>
      </c>
      <c r="F4036" s="7">
        <v>7.6467023618348492E-2</v>
      </c>
      <c r="G4036" s="7">
        <v>0.13797222222222222</v>
      </c>
      <c r="H4036" s="7">
        <v>0.83236994219653182</v>
      </c>
      <c r="I4036" s="7">
        <v>0.11484393063583816</v>
      </c>
      <c r="J4036" s="7">
        <v>7.6467023618348492E-2</v>
      </c>
      <c r="K4036" s="7">
        <v>0.13797222222222222</v>
      </c>
      <c r="L4036" s="7">
        <v>0.83236994219653182</v>
      </c>
      <c r="M4036" s="7" t="s">
        <v>703</v>
      </c>
      <c r="N4036" s="7" t="s">
        <v>730</v>
      </c>
      <c r="O4036" s="7" t="s">
        <v>686</v>
      </c>
    </row>
    <row r="4037" spans="2:15" ht="15">
      <c r="B4037" s="6" t="s">
        <v>554</v>
      </c>
      <c r="C4037" s="7" t="s">
        <v>700</v>
      </c>
      <c r="D4037" s="7" t="s">
        <v>661</v>
      </c>
      <c r="E4037" s="7">
        <v>0.11484393063583816</v>
      </c>
      <c r="F4037" s="7">
        <v>7.6467023618348492E-2</v>
      </c>
      <c r="G4037" s="7">
        <v>0.13797222222222222</v>
      </c>
      <c r="H4037" s="7">
        <v>0.83236994219653182</v>
      </c>
      <c r="I4037" s="7">
        <v>0.11484393063583816</v>
      </c>
      <c r="J4037" s="7">
        <v>7.6467023618348492E-2</v>
      </c>
      <c r="K4037" s="7">
        <v>0.13797222222222222</v>
      </c>
      <c r="L4037" s="7">
        <v>0.83236994219653182</v>
      </c>
      <c r="M4037" s="7" t="s">
        <v>703</v>
      </c>
      <c r="N4037" s="7" t="s">
        <v>730</v>
      </c>
      <c r="O4037" s="7" t="s">
        <v>686</v>
      </c>
    </row>
    <row r="4038" spans="2:15" ht="15">
      <c r="B4038" s="6" t="s">
        <v>554</v>
      </c>
      <c r="C4038" s="7" t="s">
        <v>701</v>
      </c>
      <c r="D4038" s="7" t="s">
        <v>661</v>
      </c>
      <c r="E4038" s="7">
        <v>0.11484393063583816</v>
      </c>
      <c r="F4038" s="7">
        <v>7.6467023618348492E-2</v>
      </c>
      <c r="G4038" s="7">
        <v>0.13797222222222222</v>
      </c>
      <c r="H4038" s="7">
        <v>0.83236994219653182</v>
      </c>
      <c r="I4038" s="7">
        <v>0.11484393063583816</v>
      </c>
      <c r="J4038" s="7">
        <v>7.6467023618348492E-2</v>
      </c>
      <c r="K4038" s="7">
        <v>0.13797222222222222</v>
      </c>
      <c r="L4038" s="7">
        <v>0.83236994219653182</v>
      </c>
      <c r="M4038" s="7" t="s">
        <v>703</v>
      </c>
      <c r="N4038" s="7" t="s">
        <v>730</v>
      </c>
      <c r="O4038" s="7" t="s">
        <v>686</v>
      </c>
    </row>
    <row r="4039" spans="2:15" ht="15">
      <c r="B4039" s="6" t="s">
        <v>562</v>
      </c>
      <c r="C4039" s="7" t="s">
        <v>683</v>
      </c>
      <c r="D4039" s="7">
        <v>0.39480700000000002</v>
      </c>
      <c r="E4039" s="7">
        <v>0.31840000000000002</v>
      </c>
      <c r="F4039" s="7">
        <v>0.24183767440365264</v>
      </c>
      <c r="G4039" s="7">
        <v>0.39982998982188306</v>
      </c>
      <c r="H4039" s="7">
        <v>0.79633846411031195</v>
      </c>
      <c r="I4039" s="7">
        <v>0.31840000000000002</v>
      </c>
      <c r="J4039" s="7">
        <v>0.24183767440365264</v>
      </c>
      <c r="K4039" s="7">
        <v>0.39982998982188306</v>
      </c>
      <c r="L4039" s="7">
        <v>0.79633846411031195</v>
      </c>
      <c r="M4039" s="7" t="s">
        <v>703</v>
      </c>
      <c r="N4039" s="7" t="s">
        <v>730</v>
      </c>
      <c r="O4039" s="7" t="s">
        <v>686</v>
      </c>
    </row>
    <row r="4040" spans="2:15" ht="15">
      <c r="B4040" s="6" t="s">
        <v>562</v>
      </c>
      <c r="C4040" s="7" t="s">
        <v>687</v>
      </c>
      <c r="D4040" s="7">
        <v>0.39480700000000002</v>
      </c>
      <c r="E4040" s="7">
        <v>0.31840000000000002</v>
      </c>
      <c r="F4040" s="7">
        <v>0.24183767440365264</v>
      </c>
      <c r="G4040" s="7">
        <v>0.39982998982188306</v>
      </c>
      <c r="H4040" s="7">
        <v>0.79633846411031195</v>
      </c>
      <c r="I4040" s="7">
        <v>0.31840000000000002</v>
      </c>
      <c r="J4040" s="7">
        <v>0.24183767440365264</v>
      </c>
      <c r="K4040" s="7">
        <v>0.39982998982188306</v>
      </c>
      <c r="L4040" s="7">
        <v>0.79633846411031195</v>
      </c>
      <c r="M4040" s="7" t="s">
        <v>703</v>
      </c>
      <c r="N4040" s="7" t="s">
        <v>730</v>
      </c>
      <c r="O4040" s="7" t="s">
        <v>686</v>
      </c>
    </row>
    <row r="4041" spans="2:15" ht="15">
      <c r="B4041" s="6" t="s">
        <v>562</v>
      </c>
      <c r="C4041" s="7" t="s">
        <v>688</v>
      </c>
      <c r="D4041" s="7">
        <v>0.39480700000000002</v>
      </c>
      <c r="E4041" s="7">
        <v>0.31840000000000002</v>
      </c>
      <c r="F4041" s="7">
        <v>0.24183767440365264</v>
      </c>
      <c r="G4041" s="7">
        <v>0.39982998982188306</v>
      </c>
      <c r="H4041" s="7">
        <v>0.79633846411031195</v>
      </c>
      <c r="I4041" s="7">
        <v>0.31840000000000002</v>
      </c>
      <c r="J4041" s="7">
        <v>0.24183767440365264</v>
      </c>
      <c r="K4041" s="7">
        <v>0.39982998982188306</v>
      </c>
      <c r="L4041" s="7">
        <v>0.79633846411031195</v>
      </c>
      <c r="M4041" s="7" t="s">
        <v>703</v>
      </c>
      <c r="N4041" s="7" t="s">
        <v>730</v>
      </c>
      <c r="O4041" s="7" t="s">
        <v>686</v>
      </c>
    </row>
    <row r="4042" spans="2:15" ht="15">
      <c r="B4042" s="6" t="s">
        <v>562</v>
      </c>
      <c r="C4042" s="7" t="s">
        <v>689</v>
      </c>
      <c r="D4042" s="7">
        <v>0.39480700000000002</v>
      </c>
      <c r="E4042" s="7">
        <v>0.31840000000000002</v>
      </c>
      <c r="F4042" s="7">
        <v>0.24183767440365264</v>
      </c>
      <c r="G4042" s="7">
        <v>0.39982998982188306</v>
      </c>
      <c r="H4042" s="7">
        <v>0.79633846411031195</v>
      </c>
      <c r="I4042" s="7">
        <v>0.31840000000000002</v>
      </c>
      <c r="J4042" s="7">
        <v>0.24183767440365264</v>
      </c>
      <c r="K4042" s="7">
        <v>0.39982998982188306</v>
      </c>
      <c r="L4042" s="7">
        <v>0.79633846411031195</v>
      </c>
      <c r="M4042" s="7" t="s">
        <v>703</v>
      </c>
      <c r="N4042" s="7" t="s">
        <v>730</v>
      </c>
      <c r="O4042" s="7" t="s">
        <v>686</v>
      </c>
    </row>
    <row r="4043" spans="2:15" ht="15">
      <c r="B4043" s="6" t="s">
        <v>562</v>
      </c>
      <c r="C4043" s="7" t="s">
        <v>690</v>
      </c>
      <c r="D4043" s="7">
        <v>0.24</v>
      </c>
      <c r="E4043" s="7">
        <v>0.31840000000000002</v>
      </c>
      <c r="F4043" s="7">
        <v>0.23382866772894298</v>
      </c>
      <c r="G4043" s="7">
        <v>0.39503722084367243</v>
      </c>
      <c r="H4043" s="7">
        <v>0.80600000000000005</v>
      </c>
      <c r="I4043" s="7">
        <v>0.31840000000000002</v>
      </c>
      <c r="J4043" s="7">
        <v>0.23382866772894298</v>
      </c>
      <c r="K4043" s="7">
        <v>0.39503722084367243</v>
      </c>
      <c r="L4043" s="7">
        <v>0.80600000000000005</v>
      </c>
      <c r="M4043" s="7" t="s">
        <v>703</v>
      </c>
      <c r="N4043" s="7" t="s">
        <v>730</v>
      </c>
      <c r="O4043" s="7" t="s">
        <v>686</v>
      </c>
    </row>
    <row r="4044" spans="2:15" ht="15">
      <c r="B4044" s="6" t="s">
        <v>562</v>
      </c>
      <c r="C4044" s="7" t="s">
        <v>691</v>
      </c>
      <c r="D4044" s="7">
        <v>0.24</v>
      </c>
      <c r="E4044" s="7">
        <v>0.19344</v>
      </c>
      <c r="F4044" s="7">
        <v>0.14205972828356389</v>
      </c>
      <c r="G4044" s="7">
        <v>0.24</v>
      </c>
      <c r="H4044" s="7">
        <v>0.80600000000000005</v>
      </c>
      <c r="I4044" s="7">
        <v>0.19344</v>
      </c>
      <c r="J4044" s="7">
        <v>0.14205972828356389</v>
      </c>
      <c r="K4044" s="7">
        <v>0.24</v>
      </c>
      <c r="L4044" s="7">
        <v>0.80600000000000005</v>
      </c>
      <c r="M4044" s="7" t="s">
        <v>703</v>
      </c>
      <c r="N4044" s="7" t="s">
        <v>730</v>
      </c>
      <c r="O4044" s="7" t="s">
        <v>686</v>
      </c>
    </row>
    <row r="4045" spans="2:15" ht="15">
      <c r="B4045" s="6" t="s">
        <v>562</v>
      </c>
      <c r="C4045" s="7" t="s">
        <v>692</v>
      </c>
      <c r="D4045" s="7" t="s">
        <v>661</v>
      </c>
      <c r="E4045" s="7">
        <v>0.19344</v>
      </c>
      <c r="F4045" s="7">
        <v>0.14497770209693323</v>
      </c>
      <c r="G4045" s="7">
        <v>0.24173863511095431</v>
      </c>
      <c r="H4045" s="7">
        <v>0.80020307846618732</v>
      </c>
      <c r="I4045" s="7">
        <v>0.19344</v>
      </c>
      <c r="J4045" s="7">
        <v>0.14497770209693323</v>
      </c>
      <c r="K4045" s="7">
        <v>0.24173863511095431</v>
      </c>
      <c r="L4045" s="7">
        <v>0.80020307846618732</v>
      </c>
      <c r="M4045" s="7" t="s">
        <v>703</v>
      </c>
      <c r="N4045" s="7" t="s">
        <v>730</v>
      </c>
      <c r="O4045" s="7" t="s">
        <v>686</v>
      </c>
    </row>
    <row r="4046" spans="2:15" ht="15">
      <c r="B4046" s="6" t="s">
        <v>562</v>
      </c>
      <c r="C4046" s="7" t="s">
        <v>693</v>
      </c>
      <c r="D4046" s="7" t="s">
        <v>661</v>
      </c>
      <c r="E4046" s="7">
        <v>0.19344</v>
      </c>
      <c r="F4046" s="7">
        <v>0.14497770209693323</v>
      </c>
      <c r="G4046" s="7">
        <v>0.24173863511095431</v>
      </c>
      <c r="H4046" s="7">
        <v>0.80020307846618732</v>
      </c>
      <c r="I4046" s="7">
        <v>0.19344</v>
      </c>
      <c r="J4046" s="7">
        <v>0.14497770209693323</v>
      </c>
      <c r="K4046" s="7">
        <v>0.24173863511095431</v>
      </c>
      <c r="L4046" s="7">
        <v>0.80020307846618732</v>
      </c>
      <c r="M4046" s="7" t="s">
        <v>703</v>
      </c>
      <c r="N4046" s="7" t="s">
        <v>730</v>
      </c>
      <c r="O4046" s="7" t="s">
        <v>686</v>
      </c>
    </row>
    <row r="4047" spans="2:15" ht="15">
      <c r="B4047" s="6" t="s">
        <v>562</v>
      </c>
      <c r="C4047" s="7" t="s">
        <v>694</v>
      </c>
      <c r="D4047" s="7" t="s">
        <v>661</v>
      </c>
      <c r="E4047" s="7">
        <v>0.19344</v>
      </c>
      <c r="F4047" s="7">
        <v>0.14497770209693323</v>
      </c>
      <c r="G4047" s="7">
        <v>0.24173863511095431</v>
      </c>
      <c r="H4047" s="7">
        <v>0.80020307846618732</v>
      </c>
      <c r="I4047" s="7">
        <v>0.19344</v>
      </c>
      <c r="J4047" s="7">
        <v>0.14497770209693323</v>
      </c>
      <c r="K4047" s="7">
        <v>0.24173863511095431</v>
      </c>
      <c r="L4047" s="7">
        <v>0.80020307846618732</v>
      </c>
      <c r="M4047" s="7" t="s">
        <v>703</v>
      </c>
      <c r="N4047" s="7" t="s">
        <v>730</v>
      </c>
      <c r="O4047" s="7" t="s">
        <v>686</v>
      </c>
    </row>
    <row r="4048" spans="2:15" ht="15">
      <c r="B4048" s="6" t="s">
        <v>562</v>
      </c>
      <c r="C4048" s="7" t="s">
        <v>695</v>
      </c>
      <c r="D4048" s="7" t="s">
        <v>661</v>
      </c>
      <c r="E4048" s="7">
        <v>0.19344</v>
      </c>
      <c r="F4048" s="7">
        <v>0.14497770209693323</v>
      </c>
      <c r="G4048" s="7">
        <v>0.24173863511095431</v>
      </c>
      <c r="H4048" s="7">
        <v>0.80020307846618732</v>
      </c>
      <c r="I4048" s="7">
        <v>0.19344</v>
      </c>
      <c r="J4048" s="7">
        <v>0.14497770209693323</v>
      </c>
      <c r="K4048" s="7">
        <v>0.24173863511095431</v>
      </c>
      <c r="L4048" s="7">
        <v>0.80020307846618732</v>
      </c>
      <c r="M4048" s="7" t="s">
        <v>703</v>
      </c>
      <c r="N4048" s="7" t="s">
        <v>730</v>
      </c>
      <c r="O4048" s="7" t="s">
        <v>686</v>
      </c>
    </row>
    <row r="4049" spans="2:15" ht="15">
      <c r="B4049" s="6" t="s">
        <v>562</v>
      </c>
      <c r="C4049" s="7" t="s">
        <v>696</v>
      </c>
      <c r="D4049" s="7" t="s">
        <v>661</v>
      </c>
      <c r="E4049" s="7">
        <v>0.19344</v>
      </c>
      <c r="F4049" s="7">
        <v>0.14497770209693323</v>
      </c>
      <c r="G4049" s="7">
        <v>0.24173863511095431</v>
      </c>
      <c r="H4049" s="7">
        <v>0.80020307846618732</v>
      </c>
      <c r="I4049" s="7">
        <v>0.19344</v>
      </c>
      <c r="J4049" s="7">
        <v>0.14497770209693323</v>
      </c>
      <c r="K4049" s="7">
        <v>0.24173863511095431</v>
      </c>
      <c r="L4049" s="7">
        <v>0.80020307846618732</v>
      </c>
      <c r="M4049" s="7" t="s">
        <v>703</v>
      </c>
      <c r="N4049" s="7" t="s">
        <v>730</v>
      </c>
      <c r="O4049" s="7" t="s">
        <v>686</v>
      </c>
    </row>
    <row r="4050" spans="2:15" ht="15">
      <c r="B4050" s="6" t="s">
        <v>562</v>
      </c>
      <c r="C4050" s="7" t="s">
        <v>697</v>
      </c>
      <c r="D4050" s="7" t="s">
        <v>661</v>
      </c>
      <c r="E4050" s="7">
        <v>0.19344</v>
      </c>
      <c r="F4050" s="7">
        <v>0.14497770209693323</v>
      </c>
      <c r="G4050" s="7">
        <v>0.24173863511095431</v>
      </c>
      <c r="H4050" s="7">
        <v>0.80020307846618732</v>
      </c>
      <c r="I4050" s="7">
        <v>0.19344</v>
      </c>
      <c r="J4050" s="7">
        <v>0.14497770209693323</v>
      </c>
      <c r="K4050" s="7">
        <v>0.24173863511095431</v>
      </c>
      <c r="L4050" s="7">
        <v>0.80020307846618732</v>
      </c>
      <c r="M4050" s="7" t="s">
        <v>703</v>
      </c>
      <c r="N4050" s="7" t="s">
        <v>730</v>
      </c>
      <c r="O4050" s="7" t="s">
        <v>686</v>
      </c>
    </row>
    <row r="4051" spans="2:15" ht="15">
      <c r="B4051" s="6" t="s">
        <v>562</v>
      </c>
      <c r="C4051" s="7" t="s">
        <v>698</v>
      </c>
      <c r="D4051" s="7" t="s">
        <v>661</v>
      </c>
      <c r="E4051" s="7">
        <v>0.19344</v>
      </c>
      <c r="F4051" s="7">
        <v>0.14497770209693323</v>
      </c>
      <c r="G4051" s="7">
        <v>0.24173863511095431</v>
      </c>
      <c r="H4051" s="7">
        <v>0.80020307846618732</v>
      </c>
      <c r="I4051" s="7">
        <v>0.19344</v>
      </c>
      <c r="J4051" s="7">
        <v>0.14497770209693323</v>
      </c>
      <c r="K4051" s="7">
        <v>0.24173863511095431</v>
      </c>
      <c r="L4051" s="7">
        <v>0.80020307846618732</v>
      </c>
      <c r="M4051" s="7" t="s">
        <v>703</v>
      </c>
      <c r="N4051" s="7" t="s">
        <v>730</v>
      </c>
      <c r="O4051" s="7" t="s">
        <v>686</v>
      </c>
    </row>
    <row r="4052" spans="2:15" ht="15">
      <c r="B4052" s="6" t="s">
        <v>562</v>
      </c>
      <c r="C4052" s="7" t="s">
        <v>699</v>
      </c>
      <c r="D4052" s="7" t="s">
        <v>661</v>
      </c>
      <c r="E4052" s="7">
        <v>0.19344</v>
      </c>
      <c r="F4052" s="7">
        <v>0.14497770209693323</v>
      </c>
      <c r="G4052" s="7">
        <v>0.24173863511095431</v>
      </c>
      <c r="H4052" s="7">
        <v>0.80020307846618732</v>
      </c>
      <c r="I4052" s="7">
        <v>0.19344</v>
      </c>
      <c r="J4052" s="7">
        <v>0.14497770209693323</v>
      </c>
      <c r="K4052" s="7">
        <v>0.24173863511095431</v>
      </c>
      <c r="L4052" s="7">
        <v>0.80020307846618732</v>
      </c>
      <c r="M4052" s="7" t="s">
        <v>703</v>
      </c>
      <c r="N4052" s="7" t="s">
        <v>730</v>
      </c>
      <c r="O4052" s="7" t="s">
        <v>686</v>
      </c>
    </row>
    <row r="4053" spans="2:15" ht="15">
      <c r="B4053" s="6" t="s">
        <v>562</v>
      </c>
      <c r="C4053" s="7" t="s">
        <v>700</v>
      </c>
      <c r="D4053" s="7" t="s">
        <v>661</v>
      </c>
      <c r="E4053" s="7">
        <v>0.19344</v>
      </c>
      <c r="F4053" s="7">
        <v>0.14497770209693323</v>
      </c>
      <c r="G4053" s="7">
        <v>0.24173863511095431</v>
      </c>
      <c r="H4053" s="7">
        <v>0.80020307846618732</v>
      </c>
      <c r="I4053" s="7">
        <v>0.19344</v>
      </c>
      <c r="J4053" s="7">
        <v>0.14497770209693323</v>
      </c>
      <c r="K4053" s="7">
        <v>0.24173863511095431</v>
      </c>
      <c r="L4053" s="7">
        <v>0.80020307846618732</v>
      </c>
      <c r="M4053" s="7" t="s">
        <v>703</v>
      </c>
      <c r="N4053" s="7" t="s">
        <v>730</v>
      </c>
      <c r="O4053" s="7" t="s">
        <v>686</v>
      </c>
    </row>
    <row r="4054" spans="2:15" ht="15">
      <c r="B4054" s="6" t="s">
        <v>562</v>
      </c>
      <c r="C4054" s="7" t="s">
        <v>701</v>
      </c>
      <c r="D4054" s="7" t="s">
        <v>661</v>
      </c>
      <c r="E4054" s="7">
        <v>0.19344</v>
      </c>
      <c r="F4054" s="7">
        <v>0.14497770209693323</v>
      </c>
      <c r="G4054" s="7">
        <v>0.24173863511095431</v>
      </c>
      <c r="H4054" s="7">
        <v>0.80020307846618732</v>
      </c>
      <c r="I4054" s="7">
        <v>0.19344</v>
      </c>
      <c r="J4054" s="7">
        <v>0.14497770209693323</v>
      </c>
      <c r="K4054" s="7">
        <v>0.24173863511095431</v>
      </c>
      <c r="L4054" s="7">
        <v>0.80020307846618732</v>
      </c>
      <c r="M4054" s="7" t="s">
        <v>703</v>
      </c>
      <c r="N4054" s="7" t="s">
        <v>730</v>
      </c>
      <c r="O4054" s="7" t="s">
        <v>686</v>
      </c>
    </row>
    <row r="4055" spans="2:15" ht="15">
      <c r="B4055" s="6" t="s">
        <v>20</v>
      </c>
      <c r="C4055" s="7" t="s">
        <v>683</v>
      </c>
      <c r="D4055" s="7">
        <v>6.5391393000000004</v>
      </c>
      <c r="E4055" s="7">
        <v>8.33</v>
      </c>
      <c r="F4055" s="7">
        <v>2.4734333547692504</v>
      </c>
      <c r="G4055" s="7">
        <v>8.6894633068150462</v>
      </c>
      <c r="H4055" s="7">
        <v>0.95863227749254398</v>
      </c>
      <c r="I4055" s="7">
        <v>6.7995999999999999</v>
      </c>
      <c r="J4055" s="7">
        <v>2.0190104968894347</v>
      </c>
      <c r="K4055" s="7">
        <v>7.0930221729915468</v>
      </c>
      <c r="L4055" s="7">
        <v>0.95863227749254398</v>
      </c>
      <c r="M4055" s="7" t="s">
        <v>684</v>
      </c>
      <c r="N4055" s="7" t="s">
        <v>730</v>
      </c>
      <c r="O4055" s="7" t="s">
        <v>686</v>
      </c>
    </row>
    <row r="4056" spans="2:15" ht="15">
      <c r="B4056" s="6" t="s">
        <v>20</v>
      </c>
      <c r="C4056" s="7" t="s">
        <v>687</v>
      </c>
      <c r="D4056" s="7">
        <v>9.0909347999999994</v>
      </c>
      <c r="E4056" s="7">
        <v>8.2859999999999996</v>
      </c>
      <c r="F4056" s="7">
        <v>2.4055251113562739</v>
      </c>
      <c r="G4056" s="7">
        <v>8.6281137603398346</v>
      </c>
      <c r="H4056" s="7">
        <v>0.96034895113316632</v>
      </c>
      <c r="I4056" s="7">
        <v>6.7560000000000002</v>
      </c>
      <c r="J4056" s="7">
        <v>1.9613477736329934</v>
      </c>
      <c r="K4056" s="7">
        <v>7.0349428632459485</v>
      </c>
      <c r="L4056" s="7">
        <v>0.96034895113316632</v>
      </c>
      <c r="M4056" s="7" t="s">
        <v>684</v>
      </c>
      <c r="N4056" s="7" t="s">
        <v>730</v>
      </c>
      <c r="O4056" s="7" t="s">
        <v>686</v>
      </c>
    </row>
    <row r="4057" spans="2:15" ht="15">
      <c r="B4057" s="6" t="s">
        <v>20</v>
      </c>
      <c r="C4057" s="7" t="s">
        <v>688</v>
      </c>
      <c r="D4057" s="7">
        <v>6.6323314</v>
      </c>
      <c r="E4057" s="7">
        <v>8.2509999999999994</v>
      </c>
      <c r="F4057" s="7">
        <v>2.4101965086526205</v>
      </c>
      <c r="G4057" s="7">
        <v>8.5958157385044771</v>
      </c>
      <c r="H4057" s="7">
        <v>0.95988562935802646</v>
      </c>
      <c r="I4057" s="7">
        <v>6.7209000000000003</v>
      </c>
      <c r="J4057" s="7">
        <v>1.9632395727794685</v>
      </c>
      <c r="K4057" s="7">
        <v>7.0017716636667977</v>
      </c>
      <c r="L4057" s="7">
        <v>0.95988562935802646</v>
      </c>
      <c r="M4057" s="7" t="s">
        <v>684</v>
      </c>
      <c r="N4057" s="7" t="s">
        <v>730</v>
      </c>
      <c r="O4057" s="7" t="s">
        <v>686</v>
      </c>
    </row>
    <row r="4058" spans="2:15" ht="15">
      <c r="B4058" s="6" t="s">
        <v>20</v>
      </c>
      <c r="C4058" s="7" t="s">
        <v>689</v>
      </c>
      <c r="D4058" s="7">
        <v>6.8979999999999997</v>
      </c>
      <c r="E4058" s="7">
        <v>8.2729999999999997</v>
      </c>
      <c r="F4058" s="7">
        <v>2.2608764881685537</v>
      </c>
      <c r="G4058" s="7">
        <v>8.5763681995791998</v>
      </c>
      <c r="H4058" s="7">
        <v>0.96462742824006964</v>
      </c>
      <c r="I4058" s="7">
        <v>6.7427999999999999</v>
      </c>
      <c r="J4058" s="7">
        <v>1.8426976894020211</v>
      </c>
      <c r="K4058" s="7">
        <v>6.9900562669071231</v>
      </c>
      <c r="L4058" s="7">
        <v>0.96462742824006964</v>
      </c>
      <c r="M4058" s="7" t="s">
        <v>684</v>
      </c>
      <c r="N4058" s="7" t="s">
        <v>730</v>
      </c>
      <c r="O4058" s="7" t="s">
        <v>686</v>
      </c>
    </row>
    <row r="4059" spans="2:15" ht="15">
      <c r="B4059" s="6" t="s">
        <v>20</v>
      </c>
      <c r="C4059" s="7" t="s">
        <v>690</v>
      </c>
      <c r="D4059" s="7">
        <v>8.2279999999999998</v>
      </c>
      <c r="E4059" s="7">
        <v>8.6989999999999998</v>
      </c>
      <c r="F4059" s="7">
        <v>2.1342948187688653</v>
      </c>
      <c r="G4059" s="7">
        <v>8.9569981228882494</v>
      </c>
      <c r="H4059" s="7">
        <v>0.97119591638308211</v>
      </c>
      <c r="I4059" s="7">
        <v>7.0979999999999999</v>
      </c>
      <c r="J4059" s="7">
        <v>1.7414903579286598</v>
      </c>
      <c r="K4059" s="7">
        <v>7.3085150794643976</v>
      </c>
      <c r="L4059" s="7">
        <v>0.97119591638308211</v>
      </c>
      <c r="M4059" s="7" t="s">
        <v>684</v>
      </c>
      <c r="N4059" s="7" t="s">
        <v>730</v>
      </c>
      <c r="O4059" s="7" t="s">
        <v>686</v>
      </c>
    </row>
    <row r="4060" spans="2:15" ht="15">
      <c r="B4060" s="6" t="s">
        <v>20</v>
      </c>
      <c r="C4060" s="7" t="s">
        <v>691</v>
      </c>
      <c r="D4060" s="7">
        <v>9.0139999999999993</v>
      </c>
      <c r="E4060" s="7">
        <v>9.1039999999999992</v>
      </c>
      <c r="F4060" s="7">
        <v>1.9199455403996166</v>
      </c>
      <c r="G4060" s="7">
        <v>9.3042467120181396</v>
      </c>
      <c r="H4060" s="7">
        <v>0.9784779232305304</v>
      </c>
      <c r="I4060" s="7">
        <v>7.5069999999999997</v>
      </c>
      <c r="J4060" s="7">
        <v>1.5831536875856664</v>
      </c>
      <c r="K4060" s="7">
        <v>7.672119954648525</v>
      </c>
      <c r="L4060" s="7">
        <v>0.9784779232305304</v>
      </c>
      <c r="M4060" s="7" t="s">
        <v>684</v>
      </c>
      <c r="N4060" s="7" t="s">
        <v>730</v>
      </c>
      <c r="O4060" s="7" t="s">
        <v>686</v>
      </c>
    </row>
    <row r="4061" spans="2:15" ht="15">
      <c r="B4061" s="6" t="s">
        <v>20</v>
      </c>
      <c r="C4061" s="7" t="s">
        <v>692</v>
      </c>
      <c r="D4061" s="7" t="s">
        <v>661</v>
      </c>
      <c r="E4061" s="7">
        <v>9.5192521530029772</v>
      </c>
      <c r="F4061" s="7">
        <v>2.5663192226063338</v>
      </c>
      <c r="G4061" s="7">
        <v>9.8591153713084516</v>
      </c>
      <c r="H4061" s="7">
        <v>0.96552802097290302</v>
      </c>
      <c r="I4061" s="7">
        <v>7.9222521530029804</v>
      </c>
      <c r="J4061" s="7">
        <v>2.1357799604218131</v>
      </c>
      <c r="K4061" s="7">
        <v>8.2050981234291012</v>
      </c>
      <c r="L4061" s="7">
        <v>0.96552802097290302</v>
      </c>
      <c r="M4061" s="7" t="s">
        <v>684</v>
      </c>
      <c r="N4061" s="7" t="s">
        <v>730</v>
      </c>
      <c r="O4061" s="7" t="s">
        <v>686</v>
      </c>
    </row>
    <row r="4062" spans="2:15" ht="15">
      <c r="B4062" s="6" t="s">
        <v>20</v>
      </c>
      <c r="C4062" s="7" t="s">
        <v>693</v>
      </c>
      <c r="D4062" s="7" t="s">
        <v>661</v>
      </c>
      <c r="E4062" s="7">
        <v>9.5477268156840758</v>
      </c>
      <c r="F4062" s="7">
        <v>2.5739957788127685</v>
      </c>
      <c r="G4062" s="7">
        <v>9.8886066569703708</v>
      </c>
      <c r="H4062" s="7">
        <v>0.96552802097290302</v>
      </c>
      <c r="I4062" s="7">
        <v>7.950726815684078</v>
      </c>
      <c r="J4062" s="7">
        <v>2.1434565166282447</v>
      </c>
      <c r="K4062" s="7">
        <v>8.2345894090910186</v>
      </c>
      <c r="L4062" s="7">
        <v>0.96552802097290302</v>
      </c>
      <c r="M4062" s="7" t="s">
        <v>684</v>
      </c>
      <c r="N4062" s="7" t="s">
        <v>730</v>
      </c>
      <c r="O4062" s="7" t="s">
        <v>686</v>
      </c>
    </row>
    <row r="4063" spans="2:15" ht="15">
      <c r="B4063" s="6" t="s">
        <v>20</v>
      </c>
      <c r="C4063" s="7" t="s">
        <v>694</v>
      </c>
      <c r="D4063" s="7" t="s">
        <v>661</v>
      </c>
      <c r="E4063" s="7">
        <v>9.5040668341314856</v>
      </c>
      <c r="F4063" s="7">
        <v>2.5622253741511218</v>
      </c>
      <c r="G4063" s="7">
        <v>9.8433878952107712</v>
      </c>
      <c r="H4063" s="7">
        <v>0.96552802097290302</v>
      </c>
      <c r="I4063" s="7">
        <v>7.9070668341314851</v>
      </c>
      <c r="J4063" s="7">
        <v>2.1316861119666015</v>
      </c>
      <c r="K4063" s="7">
        <v>8.1893706473314172</v>
      </c>
      <c r="L4063" s="7">
        <v>0.96552802097290302</v>
      </c>
      <c r="M4063" s="7" t="s">
        <v>684</v>
      </c>
      <c r="N4063" s="7" t="s">
        <v>730</v>
      </c>
      <c r="O4063" s="7" t="s">
        <v>686</v>
      </c>
    </row>
    <row r="4064" spans="2:15" ht="15">
      <c r="B4064" s="6" t="s">
        <v>20</v>
      </c>
      <c r="C4064" s="7" t="s">
        <v>695</v>
      </c>
      <c r="D4064" s="7" t="s">
        <v>661</v>
      </c>
      <c r="E4064" s="7">
        <v>9.4576596950648071</v>
      </c>
      <c r="F4064" s="7">
        <v>2.5497143563591012</v>
      </c>
      <c r="G4064" s="7">
        <v>9.7953238949346151</v>
      </c>
      <c r="H4064" s="7">
        <v>0.96552802097290302</v>
      </c>
      <c r="I4064" s="7">
        <v>7.8606596950648084</v>
      </c>
      <c r="J4064" s="7">
        <v>2.1191750941745791</v>
      </c>
      <c r="K4064" s="7">
        <v>8.1413066470552629</v>
      </c>
      <c r="L4064" s="7">
        <v>0.96552802097290302</v>
      </c>
      <c r="M4064" s="7" t="s">
        <v>684</v>
      </c>
      <c r="N4064" s="7" t="s">
        <v>730</v>
      </c>
      <c r="O4064" s="7" t="s">
        <v>686</v>
      </c>
    </row>
    <row r="4065" spans="2:15" ht="15">
      <c r="B4065" s="6" t="s">
        <v>20</v>
      </c>
      <c r="C4065" s="7" t="s">
        <v>696</v>
      </c>
      <c r="D4065" s="7" t="s">
        <v>661</v>
      </c>
      <c r="E4065" s="7">
        <v>9.4112262821553863</v>
      </c>
      <c r="F4065" s="7">
        <v>2.5371962553354748</v>
      </c>
      <c r="G4065" s="7">
        <v>9.7472326827679989</v>
      </c>
      <c r="H4065" s="7">
        <v>0.96552802097290302</v>
      </c>
      <c r="I4065" s="7">
        <v>7.8142262821553858</v>
      </c>
      <c r="J4065" s="7">
        <v>2.1066569931509553</v>
      </c>
      <c r="K4065" s="7">
        <v>8.0932154348886449</v>
      </c>
      <c r="L4065" s="7">
        <v>0.96552802097290302</v>
      </c>
      <c r="M4065" s="7" t="s">
        <v>684</v>
      </c>
      <c r="N4065" s="7" t="s">
        <v>730</v>
      </c>
      <c r="O4065" s="7" t="s">
        <v>686</v>
      </c>
    </row>
    <row r="4066" spans="2:15" ht="15">
      <c r="B4066" s="6" t="s">
        <v>20</v>
      </c>
      <c r="C4066" s="7" t="s">
        <v>697</v>
      </c>
      <c r="D4066" s="7" t="s">
        <v>661</v>
      </c>
      <c r="E4066" s="7">
        <v>9.3669020413562603</v>
      </c>
      <c r="F4066" s="7">
        <v>2.5252467713464077</v>
      </c>
      <c r="G4066" s="7">
        <v>9.701325945898299</v>
      </c>
      <c r="H4066" s="7">
        <v>0.96552802097290302</v>
      </c>
      <c r="I4066" s="7">
        <v>7.7699020413562625</v>
      </c>
      <c r="J4066" s="7">
        <v>2.0947075091618825</v>
      </c>
      <c r="K4066" s="7">
        <v>8.0473086980189468</v>
      </c>
      <c r="L4066" s="7">
        <v>0.96552802097290302</v>
      </c>
      <c r="M4066" s="7" t="s">
        <v>684</v>
      </c>
      <c r="N4066" s="7" t="s">
        <v>730</v>
      </c>
      <c r="O4066" s="7" t="s">
        <v>686</v>
      </c>
    </row>
    <row r="4067" spans="2:15" ht="15">
      <c r="B4067" s="6" t="s">
        <v>20</v>
      </c>
      <c r="C4067" s="7" t="s">
        <v>698</v>
      </c>
      <c r="D4067" s="7" t="s">
        <v>661</v>
      </c>
      <c r="E4067" s="7">
        <v>9.3252133668217354</v>
      </c>
      <c r="F4067" s="7">
        <v>2.5140078163210107</v>
      </c>
      <c r="G4067" s="7">
        <v>9.6581488721842508</v>
      </c>
      <c r="H4067" s="7">
        <v>0.96552802097290302</v>
      </c>
      <c r="I4067" s="7">
        <v>7.728213366821735</v>
      </c>
      <c r="J4067" s="7">
        <v>2.0834685541364935</v>
      </c>
      <c r="K4067" s="7">
        <v>8.0041316243048968</v>
      </c>
      <c r="L4067" s="7">
        <v>0.96552802097290302</v>
      </c>
      <c r="M4067" s="7" t="s">
        <v>684</v>
      </c>
      <c r="N4067" s="7" t="s">
        <v>730</v>
      </c>
      <c r="O4067" s="7" t="s">
        <v>686</v>
      </c>
    </row>
    <row r="4068" spans="2:15" ht="15">
      <c r="B4068" s="6" t="s">
        <v>20</v>
      </c>
      <c r="C4068" s="7" t="s">
        <v>699</v>
      </c>
      <c r="D4068" s="7" t="s">
        <v>661</v>
      </c>
      <c r="E4068" s="7">
        <v>9.2887907242413679</v>
      </c>
      <c r="F4068" s="7">
        <v>2.5041885441460829</v>
      </c>
      <c r="G4068" s="7">
        <v>9.6204258421020512</v>
      </c>
      <c r="H4068" s="7">
        <v>0.96552802097290302</v>
      </c>
      <c r="I4068" s="7">
        <v>7.6917907242413666</v>
      </c>
      <c r="J4068" s="7">
        <v>2.0736492819615644</v>
      </c>
      <c r="K4068" s="7">
        <v>7.9664085942226963</v>
      </c>
      <c r="L4068" s="7">
        <v>0.96552802097290302</v>
      </c>
      <c r="M4068" s="7" t="s">
        <v>684</v>
      </c>
      <c r="N4068" s="7" t="s">
        <v>730</v>
      </c>
      <c r="O4068" s="7" t="s">
        <v>686</v>
      </c>
    </row>
    <row r="4069" spans="2:15" ht="15">
      <c r="B4069" s="6" t="s">
        <v>20</v>
      </c>
      <c r="C4069" s="7" t="s">
        <v>700</v>
      </c>
      <c r="D4069" s="7" t="s">
        <v>661</v>
      </c>
      <c r="E4069" s="7">
        <v>9.2762830254999322</v>
      </c>
      <c r="F4069" s="7">
        <v>2.5008165620623286</v>
      </c>
      <c r="G4069" s="7">
        <v>9.6074715844629708</v>
      </c>
      <c r="H4069" s="7">
        <v>0.96552802097290302</v>
      </c>
      <c r="I4069" s="7">
        <v>7.6792830254999345</v>
      </c>
      <c r="J4069" s="7">
        <v>2.0702772998778056</v>
      </c>
      <c r="K4069" s="7">
        <v>7.9534543365836186</v>
      </c>
      <c r="L4069" s="7">
        <v>0.96552802097290302</v>
      </c>
      <c r="M4069" s="7" t="s">
        <v>684</v>
      </c>
      <c r="N4069" s="7" t="s">
        <v>730</v>
      </c>
      <c r="O4069" s="7" t="s">
        <v>686</v>
      </c>
    </row>
    <row r="4070" spans="2:15" ht="15">
      <c r="B4070" s="6" t="s">
        <v>20</v>
      </c>
      <c r="C4070" s="7" t="s">
        <v>701</v>
      </c>
      <c r="D4070" s="7" t="s">
        <v>661</v>
      </c>
      <c r="E4070" s="7">
        <v>9.2637753267585001</v>
      </c>
      <c r="F4070" s="7">
        <v>2.4974445799785663</v>
      </c>
      <c r="G4070" s="7">
        <v>9.5945173268238921</v>
      </c>
      <c r="H4070" s="7">
        <v>0.96552802097290302</v>
      </c>
      <c r="I4070" s="7">
        <v>7.6667753267585024</v>
      </c>
      <c r="J4070" s="7">
        <v>2.06690531779405</v>
      </c>
      <c r="K4070" s="7">
        <v>7.9405000789445408</v>
      </c>
      <c r="L4070" s="7">
        <v>0.96552802097290302</v>
      </c>
      <c r="M4070" s="7" t="s">
        <v>684</v>
      </c>
      <c r="N4070" s="7" t="s">
        <v>730</v>
      </c>
      <c r="O4070" s="7" t="s">
        <v>686</v>
      </c>
    </row>
    <row r="4071" spans="2:15" ht="15">
      <c r="B4071" s="6" t="s">
        <v>24</v>
      </c>
      <c r="C4071" s="7" t="s">
        <v>683</v>
      </c>
      <c r="D4071" s="7">
        <v>1.8449986</v>
      </c>
      <c r="E4071" s="7">
        <v>1.77948</v>
      </c>
      <c r="F4071" s="7">
        <v>0.48730972040578097</v>
      </c>
      <c r="G4071" s="7">
        <v>1.8449986</v>
      </c>
      <c r="H4071" s="7">
        <v>0.96448853673926904</v>
      </c>
      <c r="I4071" s="7">
        <v>1.77948</v>
      </c>
      <c r="J4071" s="7">
        <v>0.48730972040578097</v>
      </c>
      <c r="K4071" s="7">
        <v>1.8449986</v>
      </c>
      <c r="L4071" s="7">
        <v>0.96448853673926904</v>
      </c>
      <c r="M4071" s="7" t="s">
        <v>684</v>
      </c>
      <c r="N4071" s="7" t="s">
        <v>730</v>
      </c>
      <c r="O4071" s="7" t="s">
        <v>686</v>
      </c>
    </row>
    <row r="4072" spans="2:15" ht="15">
      <c r="B4072" s="6" t="s">
        <v>24</v>
      </c>
      <c r="C4072" s="7" t="s">
        <v>687</v>
      </c>
      <c r="D4072" s="7">
        <v>2.8212801999999999</v>
      </c>
      <c r="E4072" s="7">
        <v>2.6146600000000002</v>
      </c>
      <c r="F4072" s="7">
        <v>1.059799533549642</v>
      </c>
      <c r="G4072" s="7">
        <v>2.8212801999999999</v>
      </c>
      <c r="H4072" s="7">
        <v>0.92676367274686167</v>
      </c>
      <c r="I4072" s="7">
        <v>2.6146600000000002</v>
      </c>
      <c r="J4072" s="7">
        <v>1.059799533549642</v>
      </c>
      <c r="K4072" s="7">
        <v>2.8212801999999999</v>
      </c>
      <c r="L4072" s="7">
        <v>0.92676367274686167</v>
      </c>
      <c r="M4072" s="7" t="s">
        <v>684</v>
      </c>
      <c r="N4072" s="7" t="s">
        <v>730</v>
      </c>
      <c r="O4072" s="7" t="s">
        <v>686</v>
      </c>
    </row>
    <row r="4073" spans="2:15" ht="15">
      <c r="B4073" s="6" t="s">
        <v>24</v>
      </c>
      <c r="C4073" s="7" t="s">
        <v>688</v>
      </c>
      <c r="D4073" s="7">
        <v>1.8357044</v>
      </c>
      <c r="E4073" s="7">
        <v>1.7797799999999999</v>
      </c>
      <c r="F4073" s="7">
        <v>0.4496596443748988</v>
      </c>
      <c r="G4073" s="7">
        <v>1.8357044</v>
      </c>
      <c r="H4073" s="7">
        <v>0.96953518224393853</v>
      </c>
      <c r="I4073" s="7">
        <v>1.7797799999999999</v>
      </c>
      <c r="J4073" s="7">
        <v>0.4496596443748988</v>
      </c>
      <c r="K4073" s="7">
        <v>1.8357044</v>
      </c>
      <c r="L4073" s="7">
        <v>0.96953518224393853</v>
      </c>
      <c r="M4073" s="7" t="s">
        <v>684</v>
      </c>
      <c r="N4073" s="7" t="s">
        <v>730</v>
      </c>
      <c r="O4073" s="7" t="s">
        <v>686</v>
      </c>
    </row>
    <row r="4074" spans="2:15" ht="15">
      <c r="B4074" s="6" t="s">
        <v>24</v>
      </c>
      <c r="C4074" s="7" t="s">
        <v>689</v>
      </c>
      <c r="D4074" s="7">
        <v>2.1749999999999998</v>
      </c>
      <c r="E4074" s="7">
        <v>2.0179999999999998</v>
      </c>
      <c r="F4074" s="7">
        <v>0.81135750443315668</v>
      </c>
      <c r="G4074" s="7">
        <v>2.1749999999999998</v>
      </c>
      <c r="H4074" s="7">
        <v>0.92781609195402293</v>
      </c>
      <c r="I4074" s="7">
        <v>2.0179999999999998</v>
      </c>
      <c r="J4074" s="7">
        <v>0.81135750443315668</v>
      </c>
      <c r="K4074" s="7">
        <v>2.1749999999999998</v>
      </c>
      <c r="L4074" s="7">
        <v>0.92781609195402293</v>
      </c>
      <c r="M4074" s="7" t="s">
        <v>684</v>
      </c>
      <c r="N4074" s="7" t="s">
        <v>730</v>
      </c>
      <c r="O4074" s="7" t="s">
        <v>686</v>
      </c>
    </row>
    <row r="4075" spans="2:15" ht="15">
      <c r="B4075" s="6" t="s">
        <v>24</v>
      </c>
      <c r="C4075" s="7" t="s">
        <v>690</v>
      </c>
      <c r="D4075" s="7">
        <v>2.3069999999999999</v>
      </c>
      <c r="E4075" s="7">
        <v>2.157</v>
      </c>
      <c r="F4075" s="7">
        <v>0.81829090181915076</v>
      </c>
      <c r="G4075" s="7">
        <v>2.3069999999999999</v>
      </c>
      <c r="H4075" s="7">
        <v>0.93498049414824447</v>
      </c>
      <c r="I4075" s="7">
        <v>2.157</v>
      </c>
      <c r="J4075" s="7">
        <v>0.81829090181915076</v>
      </c>
      <c r="K4075" s="7">
        <v>2.3069999999999999</v>
      </c>
      <c r="L4075" s="7">
        <v>0.93498049414824447</v>
      </c>
      <c r="M4075" s="7" t="s">
        <v>684</v>
      </c>
      <c r="N4075" s="7" t="s">
        <v>730</v>
      </c>
      <c r="O4075" s="7" t="s">
        <v>686</v>
      </c>
    </row>
    <row r="4076" spans="2:15" ht="15">
      <c r="B4076" s="6" t="s">
        <v>24</v>
      </c>
      <c r="C4076" s="7" t="s">
        <v>691</v>
      </c>
      <c r="D4076" s="7">
        <v>2.9620000000000002</v>
      </c>
      <c r="E4076" s="7">
        <v>2.8639999999999999</v>
      </c>
      <c r="F4076" s="7">
        <v>0.75561101103676442</v>
      </c>
      <c r="G4076" s="7">
        <v>2.9620000000000002</v>
      </c>
      <c r="H4076" s="7">
        <v>0.96691424713031726</v>
      </c>
      <c r="I4076" s="7">
        <v>2.8639999999999999</v>
      </c>
      <c r="J4076" s="7">
        <v>0.75561101103676442</v>
      </c>
      <c r="K4076" s="7">
        <v>2.9620000000000002</v>
      </c>
      <c r="L4076" s="7">
        <v>0.96691424713031726</v>
      </c>
      <c r="M4076" s="7" t="s">
        <v>684</v>
      </c>
      <c r="N4076" s="7" t="s">
        <v>730</v>
      </c>
      <c r="O4076" s="7" t="s">
        <v>686</v>
      </c>
    </row>
    <row r="4077" spans="2:15" ht="15">
      <c r="B4077" s="6" t="s">
        <v>24</v>
      </c>
      <c r="C4077" s="7" t="s">
        <v>692</v>
      </c>
      <c r="D4077" s="7" t="s">
        <v>661</v>
      </c>
      <c r="E4077" s="7">
        <v>2.8506913550493538</v>
      </c>
      <c r="F4077" s="7">
        <v>0.95290145195202181</v>
      </c>
      <c r="G4077" s="7">
        <v>3.0057382419108607</v>
      </c>
      <c r="H4077" s="7">
        <v>0.94841637082710906</v>
      </c>
      <c r="I4077" s="7">
        <v>2.8506913550493538</v>
      </c>
      <c r="J4077" s="7">
        <v>0.95290145195202181</v>
      </c>
      <c r="K4077" s="7">
        <v>3.0057382419108607</v>
      </c>
      <c r="L4077" s="7">
        <v>0.94841637082710906</v>
      </c>
      <c r="M4077" s="7" t="s">
        <v>684</v>
      </c>
      <c r="N4077" s="7" t="s">
        <v>730</v>
      </c>
      <c r="O4077" s="7" t="s">
        <v>686</v>
      </c>
    </row>
    <row r="4078" spans="2:15" ht="15">
      <c r="B4078" s="6" t="s">
        <v>24</v>
      </c>
      <c r="C4078" s="7" t="s">
        <v>693</v>
      </c>
      <c r="D4078" s="7" t="s">
        <v>661</v>
      </c>
      <c r="E4078" s="7">
        <v>2.8367086933203924</v>
      </c>
      <c r="F4078" s="7">
        <v>0.94822746343338482</v>
      </c>
      <c r="G4078" s="7">
        <v>2.9909950740796614</v>
      </c>
      <c r="H4078" s="7">
        <v>0.94841637082710906</v>
      </c>
      <c r="I4078" s="7">
        <v>2.8367086933203924</v>
      </c>
      <c r="J4078" s="7">
        <v>0.94822746343338482</v>
      </c>
      <c r="K4078" s="7">
        <v>2.9909950740796614</v>
      </c>
      <c r="L4078" s="7">
        <v>0.94841637082710906</v>
      </c>
      <c r="M4078" s="7" t="s">
        <v>684</v>
      </c>
      <c r="N4078" s="7" t="s">
        <v>730</v>
      </c>
      <c r="O4078" s="7" t="s">
        <v>686</v>
      </c>
    </row>
    <row r="4079" spans="2:15" ht="15">
      <c r="B4079" s="6" t="s">
        <v>24</v>
      </c>
      <c r="C4079" s="7" t="s">
        <v>694</v>
      </c>
      <c r="D4079" s="7" t="s">
        <v>661</v>
      </c>
      <c r="E4079" s="7">
        <v>2.8216127884900795</v>
      </c>
      <c r="F4079" s="7">
        <v>0.94318135081026389</v>
      </c>
      <c r="G4079" s="7">
        <v>2.9750781147201892</v>
      </c>
      <c r="H4079" s="7">
        <v>0.94841637082710906</v>
      </c>
      <c r="I4079" s="7">
        <v>2.8216127884900795</v>
      </c>
      <c r="J4079" s="7">
        <v>0.94318135081026389</v>
      </c>
      <c r="K4079" s="7">
        <v>2.9750781147201892</v>
      </c>
      <c r="L4079" s="7">
        <v>0.94841637082710906</v>
      </c>
      <c r="M4079" s="7" t="s">
        <v>684</v>
      </c>
      <c r="N4079" s="7" t="s">
        <v>730</v>
      </c>
      <c r="O4079" s="7" t="s">
        <v>686</v>
      </c>
    </row>
    <row r="4080" spans="2:15" ht="15">
      <c r="B4080" s="6" t="s">
        <v>24</v>
      </c>
      <c r="C4080" s="7" t="s">
        <v>695</v>
      </c>
      <c r="D4080" s="7" t="s">
        <v>661</v>
      </c>
      <c r="E4080" s="7">
        <v>2.8077748900379564</v>
      </c>
      <c r="F4080" s="7">
        <v>0.93855575235547595</v>
      </c>
      <c r="G4080" s="7">
        <v>2.9604875837279256</v>
      </c>
      <c r="H4080" s="7">
        <v>0.94841637082710906</v>
      </c>
      <c r="I4080" s="7">
        <v>2.8077748900379564</v>
      </c>
      <c r="J4080" s="7">
        <v>0.93855575235547595</v>
      </c>
      <c r="K4080" s="7">
        <v>2.9604875837279256</v>
      </c>
      <c r="L4080" s="7">
        <v>0.94841637082710906</v>
      </c>
      <c r="M4080" s="7" t="s">
        <v>684</v>
      </c>
      <c r="N4080" s="7" t="s">
        <v>730</v>
      </c>
      <c r="O4080" s="7" t="s">
        <v>686</v>
      </c>
    </row>
    <row r="4081" spans="2:15" ht="15">
      <c r="B4081" s="6" t="s">
        <v>24</v>
      </c>
      <c r="C4081" s="7" t="s">
        <v>696</v>
      </c>
      <c r="D4081" s="7" t="s">
        <v>661</v>
      </c>
      <c r="E4081" s="7">
        <v>2.7938920410275099</v>
      </c>
      <c r="F4081" s="7">
        <v>0.93391512826411083</v>
      </c>
      <c r="G4081" s="7">
        <v>2.9458496573514128</v>
      </c>
      <c r="H4081" s="7">
        <v>0.94841637082710906</v>
      </c>
      <c r="I4081" s="7">
        <v>2.7938920410275099</v>
      </c>
      <c r="J4081" s="7">
        <v>0.93391512826411083</v>
      </c>
      <c r="K4081" s="7">
        <v>2.9458496573514128</v>
      </c>
      <c r="L4081" s="7">
        <v>0.94841637082710906</v>
      </c>
      <c r="M4081" s="7" t="s">
        <v>684</v>
      </c>
      <c r="N4081" s="7" t="s">
        <v>730</v>
      </c>
      <c r="O4081" s="7" t="s">
        <v>686</v>
      </c>
    </row>
    <row r="4082" spans="2:15" ht="15">
      <c r="B4082" s="6" t="s">
        <v>24</v>
      </c>
      <c r="C4082" s="7" t="s">
        <v>697</v>
      </c>
      <c r="D4082" s="7" t="s">
        <v>661</v>
      </c>
      <c r="E4082" s="7">
        <v>2.7806339912201392</v>
      </c>
      <c r="F4082" s="7">
        <v>0.92948335598925025</v>
      </c>
      <c r="G4082" s="7">
        <v>2.9318705125209537</v>
      </c>
      <c r="H4082" s="7">
        <v>0.94841637082710906</v>
      </c>
      <c r="I4082" s="7">
        <v>2.7806339912201392</v>
      </c>
      <c r="J4082" s="7">
        <v>0.92948335598925025</v>
      </c>
      <c r="K4082" s="7">
        <v>2.9318705125209537</v>
      </c>
      <c r="L4082" s="7">
        <v>0.94841637082710906</v>
      </c>
      <c r="M4082" s="7" t="s">
        <v>684</v>
      </c>
      <c r="N4082" s="7" t="s">
        <v>730</v>
      </c>
      <c r="O4082" s="7" t="s">
        <v>686</v>
      </c>
    </row>
    <row r="4083" spans="2:15" ht="15">
      <c r="B4083" s="6" t="s">
        <v>24</v>
      </c>
      <c r="C4083" s="7" t="s">
        <v>698</v>
      </c>
      <c r="D4083" s="7" t="s">
        <v>661</v>
      </c>
      <c r="E4083" s="7">
        <v>2.7681789777926866</v>
      </c>
      <c r="F4083" s="7">
        <v>0.92532001492530858</v>
      </c>
      <c r="G4083" s="7">
        <v>2.9187380805948888</v>
      </c>
      <c r="H4083" s="7">
        <v>0.94841637082710906</v>
      </c>
      <c r="I4083" s="7">
        <v>2.7681789777926866</v>
      </c>
      <c r="J4083" s="7">
        <v>0.92532001492530858</v>
      </c>
      <c r="K4083" s="7">
        <v>2.9187380805948888</v>
      </c>
      <c r="L4083" s="7">
        <v>0.94841637082710906</v>
      </c>
      <c r="M4083" s="7" t="s">
        <v>684</v>
      </c>
      <c r="N4083" s="7" t="s">
        <v>730</v>
      </c>
      <c r="O4083" s="7" t="s">
        <v>686</v>
      </c>
    </row>
    <row r="4084" spans="2:15" ht="15">
      <c r="B4084" s="6" t="s">
        <v>24</v>
      </c>
      <c r="C4084" s="7" t="s">
        <v>699</v>
      </c>
      <c r="D4084" s="7" t="s">
        <v>661</v>
      </c>
      <c r="E4084" s="7">
        <v>2.7572353503802964</v>
      </c>
      <c r="F4084" s="7">
        <v>0.92166188531670756</v>
      </c>
      <c r="G4084" s="7">
        <v>2.9071992377943938</v>
      </c>
      <c r="H4084" s="7">
        <v>0.94841637082710906</v>
      </c>
      <c r="I4084" s="7">
        <v>2.7572353503802964</v>
      </c>
      <c r="J4084" s="7">
        <v>0.92166188531670756</v>
      </c>
      <c r="K4084" s="7">
        <v>2.9071992377943938</v>
      </c>
      <c r="L4084" s="7">
        <v>0.94841637082710906</v>
      </c>
      <c r="M4084" s="7" t="s">
        <v>684</v>
      </c>
      <c r="N4084" s="7" t="s">
        <v>730</v>
      </c>
      <c r="O4084" s="7" t="s">
        <v>686</v>
      </c>
    </row>
    <row r="4085" spans="2:15" ht="15">
      <c r="B4085" s="6" t="s">
        <v>24</v>
      </c>
      <c r="C4085" s="7" t="s">
        <v>700</v>
      </c>
      <c r="D4085" s="7" t="s">
        <v>661</v>
      </c>
      <c r="E4085" s="7">
        <v>2.7534387658543809</v>
      </c>
      <c r="F4085" s="7">
        <v>0.9203927998715935</v>
      </c>
      <c r="G4085" s="7">
        <v>2.9031961599873282</v>
      </c>
      <c r="H4085" s="7">
        <v>0.94841637082710906</v>
      </c>
      <c r="I4085" s="7">
        <v>2.7534387658543809</v>
      </c>
      <c r="J4085" s="7">
        <v>0.9203927998715935</v>
      </c>
      <c r="K4085" s="7">
        <v>2.9031961599873282</v>
      </c>
      <c r="L4085" s="7">
        <v>0.94841637082710906</v>
      </c>
      <c r="M4085" s="7" t="s">
        <v>684</v>
      </c>
      <c r="N4085" s="7" t="s">
        <v>730</v>
      </c>
      <c r="O4085" s="7" t="s">
        <v>686</v>
      </c>
    </row>
    <row r="4086" spans="2:15" ht="15">
      <c r="B4086" s="6" t="s">
        <v>24</v>
      </c>
      <c r="C4086" s="7" t="s">
        <v>701</v>
      </c>
      <c r="D4086" s="7" t="s">
        <v>661</v>
      </c>
      <c r="E4086" s="7">
        <v>2.7496421813284653</v>
      </c>
      <c r="F4086" s="7">
        <v>0.91912371442648</v>
      </c>
      <c r="G4086" s="7">
        <v>2.8991930821802625</v>
      </c>
      <c r="H4086" s="7">
        <v>0.94841637082710906</v>
      </c>
      <c r="I4086" s="7">
        <v>2.7496421813284653</v>
      </c>
      <c r="J4086" s="7">
        <v>0.91912371442648</v>
      </c>
      <c r="K4086" s="7">
        <v>2.8991930821802625</v>
      </c>
      <c r="L4086" s="7">
        <v>0.94841637082710906</v>
      </c>
      <c r="M4086" s="7" t="s">
        <v>684</v>
      </c>
      <c r="N4086" s="7" t="s">
        <v>730</v>
      </c>
      <c r="O4086" s="7" t="s">
        <v>686</v>
      </c>
    </row>
    <row r="4087" spans="2:15" ht="15">
      <c r="B4087" s="6" t="s">
        <v>25</v>
      </c>
      <c r="C4087" s="7" t="s">
        <v>683</v>
      </c>
      <c r="D4087" s="7">
        <v>17.339742999999999</v>
      </c>
      <c r="E4087" s="7">
        <v>21.899000000000001</v>
      </c>
      <c r="F4087" s="7">
        <v>7.0277953275563245</v>
      </c>
      <c r="G4087" s="7">
        <v>22.999045809903127</v>
      </c>
      <c r="H4087" s="7">
        <v>0.95216993700541008</v>
      </c>
      <c r="I4087" s="7">
        <v>17.960599999999999</v>
      </c>
      <c r="J4087" s="7">
        <v>5.7638897100373629</v>
      </c>
      <c r="K4087" s="7">
        <v>18.862809359940915</v>
      </c>
      <c r="L4087" s="7">
        <v>0.95216993700541008</v>
      </c>
      <c r="M4087" s="7" t="s">
        <v>684</v>
      </c>
      <c r="N4087" s="7" t="s">
        <v>730</v>
      </c>
      <c r="O4087" s="7" t="s">
        <v>686</v>
      </c>
    </row>
    <row r="4088" spans="2:15" ht="15">
      <c r="B4088" s="6" t="s">
        <v>25</v>
      </c>
      <c r="C4088" s="7" t="s">
        <v>687</v>
      </c>
      <c r="D4088" s="7">
        <v>21.177605</v>
      </c>
      <c r="E4088" s="7">
        <v>21.199000000000002</v>
      </c>
      <c r="F4088" s="7">
        <v>6.2436011508298321</v>
      </c>
      <c r="G4088" s="7">
        <v>22.099324793546153</v>
      </c>
      <c r="H4088" s="7">
        <v>0.95926007685949388</v>
      </c>
      <c r="I4088" s="7">
        <v>17.261199999999999</v>
      </c>
      <c r="J4088" s="7">
        <v>5.0838269816832877</v>
      </c>
      <c r="K4088" s="7">
        <v>17.994285821329253</v>
      </c>
      <c r="L4088" s="7">
        <v>0.95926007685949388</v>
      </c>
      <c r="M4088" s="7" t="s">
        <v>684</v>
      </c>
      <c r="N4088" s="7" t="s">
        <v>730</v>
      </c>
      <c r="O4088" s="7" t="s">
        <v>686</v>
      </c>
    </row>
    <row r="4089" spans="2:15" ht="15">
      <c r="B4089" s="6" t="s">
        <v>25</v>
      </c>
      <c r="C4089" s="7" t="s">
        <v>688</v>
      </c>
      <c r="D4089" s="7">
        <v>17.607465999999999</v>
      </c>
      <c r="E4089" s="7">
        <v>21.628</v>
      </c>
      <c r="F4089" s="7">
        <v>6.5767301213091134</v>
      </c>
      <c r="G4089" s="7">
        <v>22.605834713377309</v>
      </c>
      <c r="H4089" s="7">
        <v>0.95674414478494518</v>
      </c>
      <c r="I4089" s="7">
        <v>17.690000000000001</v>
      </c>
      <c r="J4089" s="7">
        <v>5.3792470799869614</v>
      </c>
      <c r="K4089" s="7">
        <v>18.489791755115803</v>
      </c>
      <c r="L4089" s="7">
        <v>0.95674414478494518</v>
      </c>
      <c r="M4089" s="7" t="s">
        <v>684</v>
      </c>
      <c r="N4089" s="7" t="s">
        <v>730</v>
      </c>
      <c r="O4089" s="7" t="s">
        <v>686</v>
      </c>
    </row>
    <row r="4090" spans="2:15" ht="15">
      <c r="B4090" s="6" t="s">
        <v>25</v>
      </c>
      <c r="C4090" s="7" t="s">
        <v>689</v>
      </c>
      <c r="D4090" s="7">
        <v>16.577000000000002</v>
      </c>
      <c r="E4090" s="7">
        <v>21.652999999999999</v>
      </c>
      <c r="F4090" s="7">
        <v>6.6183445650738779</v>
      </c>
      <c r="G4090" s="7">
        <v>22.641883618242606</v>
      </c>
      <c r="H4090" s="7">
        <v>0.95632502865415925</v>
      </c>
      <c r="I4090" s="7">
        <v>17.714500000000001</v>
      </c>
      <c r="J4090" s="7">
        <v>5.414522920519155</v>
      </c>
      <c r="K4090" s="7">
        <v>18.523513940579075</v>
      </c>
      <c r="L4090" s="7">
        <v>0.95632502865415925</v>
      </c>
      <c r="M4090" s="7" t="s">
        <v>684</v>
      </c>
      <c r="N4090" s="7" t="s">
        <v>730</v>
      </c>
      <c r="O4090" s="7" t="s">
        <v>686</v>
      </c>
    </row>
    <row r="4091" spans="2:15" ht="15">
      <c r="B4091" s="6" t="s">
        <v>25</v>
      </c>
      <c r="C4091" s="7" t="s">
        <v>690</v>
      </c>
      <c r="D4091" s="7">
        <v>21.134</v>
      </c>
      <c r="E4091" s="7">
        <v>22.454000000000001</v>
      </c>
      <c r="F4091" s="7">
        <v>5.9718571448153392</v>
      </c>
      <c r="G4091" s="7">
        <v>23.234568938503724</v>
      </c>
      <c r="H4091" s="7">
        <v>0.96640484527301973</v>
      </c>
      <c r="I4091" s="7">
        <v>18.396000000000001</v>
      </c>
      <c r="J4091" s="7">
        <v>4.8925930362529177</v>
      </c>
      <c r="K4091" s="7">
        <v>19.035500587544067</v>
      </c>
      <c r="L4091" s="7">
        <v>0.96640484527301973</v>
      </c>
      <c r="M4091" s="7" t="s">
        <v>684</v>
      </c>
      <c r="N4091" s="7" t="s">
        <v>730</v>
      </c>
      <c r="O4091" s="7" t="s">
        <v>686</v>
      </c>
    </row>
    <row r="4092" spans="2:15" ht="15">
      <c r="B4092" s="6" t="s">
        <v>25</v>
      </c>
      <c r="C4092" s="7" t="s">
        <v>691</v>
      </c>
      <c r="D4092" s="7">
        <v>20.969000000000001</v>
      </c>
      <c r="E4092" s="7">
        <v>19.454000000000001</v>
      </c>
      <c r="F4092" s="7">
        <v>4.6351777311008</v>
      </c>
      <c r="G4092" s="7">
        <v>19.998574664182765</v>
      </c>
      <c r="H4092" s="7">
        <v>0.97276932614812339</v>
      </c>
      <c r="I4092" s="7">
        <v>17.472000000000001</v>
      </c>
      <c r="J4092" s="7">
        <v>4.1629395146393078</v>
      </c>
      <c r="K4092" s="7">
        <v>17.96109265614276</v>
      </c>
      <c r="L4092" s="7">
        <v>0.97276932614812339</v>
      </c>
      <c r="M4092" s="7" t="s">
        <v>684</v>
      </c>
      <c r="N4092" s="7" t="s">
        <v>730</v>
      </c>
      <c r="O4092" s="7" t="s">
        <v>686</v>
      </c>
    </row>
    <row r="4093" spans="2:15" ht="15">
      <c r="B4093" s="6" t="s">
        <v>25</v>
      </c>
      <c r="C4093" s="7" t="s">
        <v>692</v>
      </c>
      <c r="D4093" s="7" t="s">
        <v>661</v>
      </c>
      <c r="E4093" s="7">
        <v>21.033854017728661</v>
      </c>
      <c r="F4093" s="7">
        <v>6.0848141074129032</v>
      </c>
      <c r="G4093" s="7">
        <v>21.896300545089602</v>
      </c>
      <c r="H4093" s="7">
        <v>0.96061222645419198</v>
      </c>
      <c r="I4093" s="7">
        <v>19.051854017728662</v>
      </c>
      <c r="J4093" s="7">
        <v>5.5114478783458258</v>
      </c>
      <c r="K4093" s="7">
        <v>19.833033031499909</v>
      </c>
      <c r="L4093" s="7">
        <v>0.96061222645419198</v>
      </c>
      <c r="M4093" s="7" t="s">
        <v>684</v>
      </c>
      <c r="N4093" s="7" t="s">
        <v>730</v>
      </c>
      <c r="O4093" s="7" t="s">
        <v>686</v>
      </c>
    </row>
    <row r="4094" spans="2:15" ht="15">
      <c r="B4094" s="6" t="s">
        <v>25</v>
      </c>
      <c r="C4094" s="7" t="s">
        <v>693</v>
      </c>
      <c r="D4094" s="7" t="s">
        <v>661</v>
      </c>
      <c r="E4094" s="7">
        <v>22.796422158734714</v>
      </c>
      <c r="F4094" s="7">
        <v>6.5947016192607304</v>
      </c>
      <c r="G4094" s="7">
        <v>23.731138883044178</v>
      </c>
      <c r="H4094" s="7">
        <v>0.96061222645419198</v>
      </c>
      <c r="I4094" s="7">
        <v>20.814422158734718</v>
      </c>
      <c r="J4094" s="7">
        <v>6.0213353901936646</v>
      </c>
      <c r="K4094" s="7">
        <v>21.667871369454488</v>
      </c>
      <c r="L4094" s="7">
        <v>0.96061222645419198</v>
      </c>
      <c r="M4094" s="7" t="s">
        <v>684</v>
      </c>
      <c r="N4094" s="7" t="s">
        <v>730</v>
      </c>
      <c r="O4094" s="7" t="s">
        <v>686</v>
      </c>
    </row>
    <row r="4095" spans="2:15" ht="15">
      <c r="B4095" s="6" t="s">
        <v>25</v>
      </c>
      <c r="C4095" s="7" t="s">
        <v>694</v>
      </c>
      <c r="D4095" s="7" t="s">
        <v>661</v>
      </c>
      <c r="E4095" s="7">
        <v>22.797378994205545</v>
      </c>
      <c r="F4095" s="7">
        <v>6.594978419031551</v>
      </c>
      <c r="G4095" s="7">
        <v>23.732134951431068</v>
      </c>
      <c r="H4095" s="7">
        <v>0.96061222645419198</v>
      </c>
      <c r="I4095" s="7">
        <v>20.815378994205545</v>
      </c>
      <c r="J4095" s="7">
        <v>6.0216121899644772</v>
      </c>
      <c r="K4095" s="7">
        <v>21.668867437841374</v>
      </c>
      <c r="L4095" s="7">
        <v>0.96061222645419198</v>
      </c>
      <c r="M4095" s="7" t="s">
        <v>684</v>
      </c>
      <c r="N4095" s="7" t="s">
        <v>730</v>
      </c>
      <c r="O4095" s="7" t="s">
        <v>686</v>
      </c>
    </row>
    <row r="4096" spans="2:15" ht="15">
      <c r="B4096" s="6" t="s">
        <v>25</v>
      </c>
      <c r="C4096" s="7" t="s">
        <v>695</v>
      </c>
      <c r="D4096" s="7" t="s">
        <v>661</v>
      </c>
      <c r="E4096" s="7">
        <v>22.999769403536177</v>
      </c>
      <c r="F4096" s="7">
        <v>6.6535272716033109</v>
      </c>
      <c r="G4096" s="7">
        <v>23.942823930560237</v>
      </c>
      <c r="H4096" s="7">
        <v>0.96061222645419198</v>
      </c>
      <c r="I4096" s="7">
        <v>21.017769403536178</v>
      </c>
      <c r="J4096" s="7">
        <v>6.0801610425362433</v>
      </c>
      <c r="K4096" s="7">
        <v>21.879556416970544</v>
      </c>
      <c r="L4096" s="7">
        <v>0.96061222645419198</v>
      </c>
      <c r="M4096" s="7" t="s">
        <v>684</v>
      </c>
      <c r="N4096" s="7" t="s">
        <v>730</v>
      </c>
      <c r="O4096" s="7" t="s">
        <v>686</v>
      </c>
    </row>
    <row r="4097" spans="2:15" ht="15">
      <c r="B4097" s="6" t="s">
        <v>25</v>
      </c>
      <c r="C4097" s="7" t="s">
        <v>696</v>
      </c>
      <c r="D4097" s="7" t="s">
        <v>661</v>
      </c>
      <c r="E4097" s="7">
        <v>23.39570351731674</v>
      </c>
      <c r="F4097" s="7">
        <v>6.7680657427321691</v>
      </c>
      <c r="G4097" s="7">
        <v>24.354992444427726</v>
      </c>
      <c r="H4097" s="7">
        <v>0.96061222645419198</v>
      </c>
      <c r="I4097" s="7">
        <v>21.41370351731674</v>
      </c>
      <c r="J4097" s="7">
        <v>6.1946995136650935</v>
      </c>
      <c r="K4097" s="7">
        <v>22.291724930838033</v>
      </c>
      <c r="L4097" s="7">
        <v>0.96061222645419198</v>
      </c>
      <c r="M4097" s="7" t="s">
        <v>684</v>
      </c>
      <c r="N4097" s="7" t="s">
        <v>730</v>
      </c>
      <c r="O4097" s="7" t="s">
        <v>686</v>
      </c>
    </row>
    <row r="4098" spans="2:15" ht="15">
      <c r="B4098" s="6" t="s">
        <v>25</v>
      </c>
      <c r="C4098" s="7" t="s">
        <v>697</v>
      </c>
      <c r="D4098" s="7" t="s">
        <v>661</v>
      </c>
      <c r="E4098" s="7">
        <v>23.98825837844004</v>
      </c>
      <c r="F4098" s="7">
        <v>6.9394839799862682</v>
      </c>
      <c r="G4098" s="7">
        <v>24.971843703244758</v>
      </c>
      <c r="H4098" s="7">
        <v>0.96061222645419198</v>
      </c>
      <c r="I4098" s="7">
        <v>22.006258378440041</v>
      </c>
      <c r="J4098" s="7">
        <v>6.3661177509191926</v>
      </c>
      <c r="K4098" s="7">
        <v>22.908576189655065</v>
      </c>
      <c r="L4098" s="7">
        <v>0.96061222645419198</v>
      </c>
      <c r="M4098" s="7" t="s">
        <v>684</v>
      </c>
      <c r="N4098" s="7" t="s">
        <v>730</v>
      </c>
      <c r="O4098" s="7" t="s">
        <v>686</v>
      </c>
    </row>
    <row r="4099" spans="2:15" ht="15">
      <c r="B4099" s="6" t="s">
        <v>25</v>
      </c>
      <c r="C4099" s="7" t="s">
        <v>698</v>
      </c>
      <c r="D4099" s="7" t="s">
        <v>661</v>
      </c>
      <c r="E4099" s="7">
        <v>24.77763467733363</v>
      </c>
      <c r="F4099" s="7">
        <v>7.1678400404360785</v>
      </c>
      <c r="G4099" s="7">
        <v>25.793586626304702</v>
      </c>
      <c r="H4099" s="7">
        <v>0.96061222645419198</v>
      </c>
      <c r="I4099" s="7">
        <v>22.795634677333631</v>
      </c>
      <c r="J4099" s="7">
        <v>6.5944738113690109</v>
      </c>
      <c r="K4099" s="7">
        <v>23.730319112715009</v>
      </c>
      <c r="L4099" s="7">
        <v>0.96061222645419198</v>
      </c>
      <c r="M4099" s="7" t="s">
        <v>684</v>
      </c>
      <c r="N4099" s="7" t="s">
        <v>730</v>
      </c>
      <c r="O4099" s="7" t="s">
        <v>686</v>
      </c>
    </row>
    <row r="4100" spans="2:15" ht="15">
      <c r="B4100" s="6" t="s">
        <v>25</v>
      </c>
      <c r="C4100" s="7" t="s">
        <v>699</v>
      </c>
      <c r="D4100" s="7" t="s">
        <v>661</v>
      </c>
      <c r="E4100" s="7">
        <v>25.771830246840132</v>
      </c>
      <c r="F4100" s="7">
        <v>7.4554475907101141</v>
      </c>
      <c r="G4100" s="7">
        <v>26.828546979845353</v>
      </c>
      <c r="H4100" s="7">
        <v>0.96061222645419198</v>
      </c>
      <c r="I4100" s="7">
        <v>23.789830246840133</v>
      </c>
      <c r="J4100" s="7">
        <v>6.8820813616430492</v>
      </c>
      <c r="K4100" s="7">
        <v>24.765279466255659</v>
      </c>
      <c r="L4100" s="7">
        <v>0.96061222645419198</v>
      </c>
      <c r="M4100" s="7" t="s">
        <v>684</v>
      </c>
      <c r="N4100" s="7" t="s">
        <v>730</v>
      </c>
      <c r="O4100" s="7" t="s">
        <v>686</v>
      </c>
    </row>
    <row r="4101" spans="2:15" ht="15">
      <c r="B4101" s="6" t="s">
        <v>25</v>
      </c>
      <c r="C4101" s="7" t="s">
        <v>700</v>
      </c>
      <c r="D4101" s="7" t="s">
        <v>661</v>
      </c>
      <c r="E4101" s="7">
        <v>27.013234111565307</v>
      </c>
      <c r="F4101" s="7">
        <v>7.8145692116317846</v>
      </c>
      <c r="G4101" s="7">
        <v>28.120851856400421</v>
      </c>
      <c r="H4101" s="7">
        <v>0.96061222645419198</v>
      </c>
      <c r="I4101" s="7">
        <v>25.031234111565308</v>
      </c>
      <c r="J4101" s="7">
        <v>7.2412029825647117</v>
      </c>
      <c r="K4101" s="7">
        <v>26.057584342810728</v>
      </c>
      <c r="L4101" s="7">
        <v>0.96061222645419198</v>
      </c>
      <c r="M4101" s="7" t="s">
        <v>684</v>
      </c>
      <c r="N4101" s="7" t="s">
        <v>730</v>
      </c>
      <c r="O4101" s="7" t="s">
        <v>686</v>
      </c>
    </row>
    <row r="4102" spans="2:15" ht="15">
      <c r="B4102" s="6" t="s">
        <v>25</v>
      </c>
      <c r="C4102" s="7" t="s">
        <v>701</v>
      </c>
      <c r="D4102" s="7" t="s">
        <v>661</v>
      </c>
      <c r="E4102" s="7">
        <v>28.446760009331275</v>
      </c>
      <c r="F4102" s="7">
        <v>8.2292691804875311</v>
      </c>
      <c r="G4102" s="7">
        <v>29.613156303802047</v>
      </c>
      <c r="H4102" s="7">
        <v>0.96061222645419198</v>
      </c>
      <c r="I4102" s="7">
        <v>26.464760009331275</v>
      </c>
      <c r="J4102" s="7">
        <v>7.6559029514204529</v>
      </c>
      <c r="K4102" s="7">
        <v>27.549888790212353</v>
      </c>
      <c r="L4102" s="7">
        <v>0.96061222645419198</v>
      </c>
      <c r="M4102" s="7" t="s">
        <v>684</v>
      </c>
      <c r="N4102" s="7" t="s">
        <v>730</v>
      </c>
      <c r="O4102" s="7" t="s">
        <v>686</v>
      </c>
    </row>
    <row r="4103" spans="2:15" ht="15">
      <c r="B4103" s="6" t="s">
        <v>572</v>
      </c>
      <c r="C4103" s="7" t="s">
        <v>683</v>
      </c>
      <c r="D4103" s="7">
        <v>0.36273014999999997</v>
      </c>
      <c r="E4103" s="7">
        <v>0.30959999999999999</v>
      </c>
      <c r="F4103" s="7">
        <v>0.1890000045476784</v>
      </c>
      <c r="G4103" s="7">
        <v>0.36273014999999992</v>
      </c>
      <c r="H4103" s="7">
        <v>0.85352706412742385</v>
      </c>
      <c r="I4103" s="7">
        <v>0.30959999999999999</v>
      </c>
      <c r="J4103" s="7">
        <v>0.1890000045476784</v>
      </c>
      <c r="K4103" s="7">
        <v>0.36273014999999992</v>
      </c>
      <c r="L4103" s="7">
        <v>0.85352706412742385</v>
      </c>
      <c r="M4103" s="7" t="s">
        <v>703</v>
      </c>
      <c r="N4103" s="7" t="s">
        <v>730</v>
      </c>
      <c r="O4103" s="7" t="s">
        <v>686</v>
      </c>
    </row>
    <row r="4104" spans="2:15" ht="15">
      <c r="B4104" s="6" t="s">
        <v>572</v>
      </c>
      <c r="C4104" s="7" t="s">
        <v>687</v>
      </c>
      <c r="D4104" s="7">
        <v>0.38046056</v>
      </c>
      <c r="E4104" s="7">
        <v>0.31320003000000002</v>
      </c>
      <c r="F4104" s="7">
        <v>0.21599995121182941</v>
      </c>
      <c r="G4104" s="7">
        <v>0.38046056</v>
      </c>
      <c r="H4104" s="7">
        <v>0.82321287126318698</v>
      </c>
      <c r="I4104" s="7">
        <v>0.31320003000000002</v>
      </c>
      <c r="J4104" s="7">
        <v>0.21599995121182941</v>
      </c>
      <c r="K4104" s="7">
        <v>0.38046056</v>
      </c>
      <c r="L4104" s="7">
        <v>0.82321287126318698</v>
      </c>
      <c r="M4104" s="7" t="s">
        <v>703</v>
      </c>
      <c r="N4104" s="7" t="s">
        <v>730</v>
      </c>
      <c r="O4104" s="7" t="s">
        <v>686</v>
      </c>
    </row>
    <row r="4105" spans="2:15" ht="15">
      <c r="B4105" s="6" t="s">
        <v>572</v>
      </c>
      <c r="C4105" s="7" t="s">
        <v>688</v>
      </c>
      <c r="D4105" s="7">
        <v>0.37842830999999999</v>
      </c>
      <c r="E4105" s="7">
        <v>0.31320003000000002</v>
      </c>
      <c r="F4105" s="7">
        <v>0.21239992235746033</v>
      </c>
      <c r="G4105" s="7">
        <v>0.37842830999999999</v>
      </c>
      <c r="H4105" s="7">
        <v>0.82763372010936509</v>
      </c>
      <c r="I4105" s="7">
        <v>0.31320003000000002</v>
      </c>
      <c r="J4105" s="7">
        <v>0.21239992235746033</v>
      </c>
      <c r="K4105" s="7">
        <v>0.37842830999999999</v>
      </c>
      <c r="L4105" s="7">
        <v>0.82763372010936509</v>
      </c>
      <c r="M4105" s="7" t="s">
        <v>703</v>
      </c>
      <c r="N4105" s="7" t="s">
        <v>730</v>
      </c>
      <c r="O4105" s="7" t="s">
        <v>686</v>
      </c>
    </row>
    <row r="4106" spans="2:15" ht="15">
      <c r="B4106" s="6" t="s">
        <v>572</v>
      </c>
      <c r="C4106" s="7" t="s">
        <v>689</v>
      </c>
      <c r="D4106" s="7" t="s">
        <v>661</v>
      </c>
      <c r="E4106" s="7" t="s">
        <v>661</v>
      </c>
      <c r="F4106" s="7" t="s">
        <v>661</v>
      </c>
      <c r="G4106" s="7" t="s">
        <v>661</v>
      </c>
      <c r="H4106" s="7" t="s">
        <v>661</v>
      </c>
      <c r="I4106" s="7" t="s">
        <v>661</v>
      </c>
      <c r="J4106" s="7" t="s">
        <v>661</v>
      </c>
      <c r="K4106" s="7" t="s">
        <v>661</v>
      </c>
      <c r="L4106" s="7" t="s">
        <v>661</v>
      </c>
      <c r="M4106" s="7" t="s">
        <v>703</v>
      </c>
      <c r="N4106" s="7" t="s">
        <v>730</v>
      </c>
      <c r="O4106" s="7" t="s">
        <v>686</v>
      </c>
    </row>
    <row r="4107" spans="2:15" ht="15">
      <c r="B4107" s="6" t="s">
        <v>572</v>
      </c>
      <c r="C4107" s="7" t="s">
        <v>690</v>
      </c>
      <c r="D4107" s="7" t="s">
        <v>661</v>
      </c>
      <c r="E4107" s="7" t="s">
        <v>661</v>
      </c>
      <c r="F4107" s="7" t="s">
        <v>661</v>
      </c>
      <c r="G4107" s="7" t="s">
        <v>661</v>
      </c>
      <c r="H4107" s="7" t="s">
        <v>661</v>
      </c>
      <c r="I4107" s="7" t="s">
        <v>661</v>
      </c>
      <c r="J4107" s="7" t="s">
        <v>661</v>
      </c>
      <c r="K4107" s="7" t="s">
        <v>661</v>
      </c>
      <c r="L4107" s="7" t="s">
        <v>661</v>
      </c>
      <c r="M4107" s="7" t="s">
        <v>703</v>
      </c>
      <c r="N4107" s="7" t="s">
        <v>730</v>
      </c>
      <c r="O4107" s="7" t="s">
        <v>686</v>
      </c>
    </row>
    <row r="4108" spans="2:15" ht="15">
      <c r="B4108" s="6" t="s">
        <v>572</v>
      </c>
      <c r="C4108" s="7" t="s">
        <v>691</v>
      </c>
      <c r="D4108" s="7" t="s">
        <v>661</v>
      </c>
      <c r="E4108" s="7" t="s">
        <v>661</v>
      </c>
      <c r="F4108" s="7" t="s">
        <v>661</v>
      </c>
      <c r="G4108" s="7" t="s">
        <v>661</v>
      </c>
      <c r="H4108" s="7" t="s">
        <v>661</v>
      </c>
      <c r="I4108" s="7" t="s">
        <v>661</v>
      </c>
      <c r="J4108" s="7" t="s">
        <v>661</v>
      </c>
      <c r="K4108" s="7" t="s">
        <v>661</v>
      </c>
      <c r="L4108" s="7" t="s">
        <v>661</v>
      </c>
      <c r="M4108" s="7" t="s">
        <v>703</v>
      </c>
      <c r="N4108" s="7" t="s">
        <v>730</v>
      </c>
      <c r="O4108" s="7" t="s">
        <v>686</v>
      </c>
    </row>
    <row r="4109" spans="2:15" ht="15">
      <c r="B4109" s="6" t="s">
        <v>572</v>
      </c>
      <c r="C4109" s="7" t="s">
        <v>692</v>
      </c>
      <c r="D4109" s="7" t="s">
        <v>661</v>
      </c>
      <c r="E4109" s="7" t="s">
        <v>661</v>
      </c>
      <c r="F4109" s="7" t="s">
        <v>661</v>
      </c>
      <c r="G4109" s="7" t="s">
        <v>661</v>
      </c>
      <c r="H4109" s="7" t="s">
        <v>661</v>
      </c>
      <c r="I4109" s="7" t="s">
        <v>661</v>
      </c>
      <c r="J4109" s="7" t="s">
        <v>661</v>
      </c>
      <c r="K4109" s="7" t="s">
        <v>661</v>
      </c>
      <c r="L4109" s="7" t="s">
        <v>661</v>
      </c>
      <c r="M4109" s="7" t="s">
        <v>703</v>
      </c>
      <c r="N4109" s="7" t="s">
        <v>730</v>
      </c>
      <c r="O4109" s="7" t="s">
        <v>686</v>
      </c>
    </row>
    <row r="4110" spans="2:15" ht="15">
      <c r="B4110" s="6" t="s">
        <v>572</v>
      </c>
      <c r="C4110" s="7" t="s">
        <v>693</v>
      </c>
      <c r="D4110" s="7" t="s">
        <v>661</v>
      </c>
      <c r="E4110" s="7" t="s">
        <v>661</v>
      </c>
      <c r="F4110" s="7" t="s">
        <v>661</v>
      </c>
      <c r="G4110" s="7" t="s">
        <v>661</v>
      </c>
      <c r="H4110" s="7" t="s">
        <v>661</v>
      </c>
      <c r="I4110" s="7" t="s">
        <v>661</v>
      </c>
      <c r="J4110" s="7" t="s">
        <v>661</v>
      </c>
      <c r="K4110" s="7" t="s">
        <v>661</v>
      </c>
      <c r="L4110" s="7" t="s">
        <v>661</v>
      </c>
      <c r="M4110" s="7" t="s">
        <v>703</v>
      </c>
      <c r="N4110" s="7" t="s">
        <v>730</v>
      </c>
      <c r="O4110" s="7" t="s">
        <v>686</v>
      </c>
    </row>
    <row r="4111" spans="2:15" ht="15">
      <c r="B4111" s="6" t="s">
        <v>572</v>
      </c>
      <c r="C4111" s="7" t="s">
        <v>694</v>
      </c>
      <c r="D4111" s="7" t="s">
        <v>661</v>
      </c>
      <c r="E4111" s="7" t="s">
        <v>661</v>
      </c>
      <c r="F4111" s="7" t="s">
        <v>661</v>
      </c>
      <c r="G4111" s="7" t="s">
        <v>661</v>
      </c>
      <c r="H4111" s="7" t="s">
        <v>661</v>
      </c>
      <c r="I4111" s="7" t="s">
        <v>661</v>
      </c>
      <c r="J4111" s="7" t="s">
        <v>661</v>
      </c>
      <c r="K4111" s="7" t="s">
        <v>661</v>
      </c>
      <c r="L4111" s="7" t="s">
        <v>661</v>
      </c>
      <c r="M4111" s="7" t="s">
        <v>703</v>
      </c>
      <c r="N4111" s="7" t="s">
        <v>730</v>
      </c>
      <c r="O4111" s="7" t="s">
        <v>686</v>
      </c>
    </row>
    <row r="4112" spans="2:15" ht="15">
      <c r="B4112" s="6" t="s">
        <v>572</v>
      </c>
      <c r="C4112" s="7" t="s">
        <v>695</v>
      </c>
      <c r="D4112" s="7" t="s">
        <v>661</v>
      </c>
      <c r="E4112" s="7" t="s">
        <v>661</v>
      </c>
      <c r="F4112" s="7" t="s">
        <v>661</v>
      </c>
      <c r="G4112" s="7" t="s">
        <v>661</v>
      </c>
      <c r="H4112" s="7" t="s">
        <v>661</v>
      </c>
      <c r="I4112" s="7" t="s">
        <v>661</v>
      </c>
      <c r="J4112" s="7" t="s">
        <v>661</v>
      </c>
      <c r="K4112" s="7" t="s">
        <v>661</v>
      </c>
      <c r="L4112" s="7" t="s">
        <v>661</v>
      </c>
      <c r="M4112" s="7" t="s">
        <v>703</v>
      </c>
      <c r="N4112" s="7" t="s">
        <v>730</v>
      </c>
      <c r="O4112" s="7" t="s">
        <v>686</v>
      </c>
    </row>
    <row r="4113" spans="2:15" ht="15">
      <c r="B4113" s="6" t="s">
        <v>572</v>
      </c>
      <c r="C4113" s="7" t="s">
        <v>696</v>
      </c>
      <c r="D4113" s="7" t="s">
        <v>661</v>
      </c>
      <c r="E4113" s="7" t="s">
        <v>661</v>
      </c>
      <c r="F4113" s="7" t="s">
        <v>661</v>
      </c>
      <c r="G4113" s="7" t="s">
        <v>661</v>
      </c>
      <c r="H4113" s="7" t="s">
        <v>661</v>
      </c>
      <c r="I4113" s="7" t="s">
        <v>661</v>
      </c>
      <c r="J4113" s="7" t="s">
        <v>661</v>
      </c>
      <c r="K4113" s="7" t="s">
        <v>661</v>
      </c>
      <c r="L4113" s="7" t="s">
        <v>661</v>
      </c>
      <c r="M4113" s="7" t="s">
        <v>703</v>
      </c>
      <c r="N4113" s="7" t="s">
        <v>730</v>
      </c>
      <c r="O4113" s="7" t="s">
        <v>686</v>
      </c>
    </row>
    <row r="4114" spans="2:15" ht="15">
      <c r="B4114" s="6" t="s">
        <v>572</v>
      </c>
      <c r="C4114" s="7" t="s">
        <v>697</v>
      </c>
      <c r="D4114" s="7" t="s">
        <v>661</v>
      </c>
      <c r="E4114" s="7" t="s">
        <v>661</v>
      </c>
      <c r="F4114" s="7" t="s">
        <v>661</v>
      </c>
      <c r="G4114" s="7" t="s">
        <v>661</v>
      </c>
      <c r="H4114" s="7" t="s">
        <v>661</v>
      </c>
      <c r="I4114" s="7" t="s">
        <v>661</v>
      </c>
      <c r="J4114" s="7" t="s">
        <v>661</v>
      </c>
      <c r="K4114" s="7" t="s">
        <v>661</v>
      </c>
      <c r="L4114" s="7" t="s">
        <v>661</v>
      </c>
      <c r="M4114" s="7" t="s">
        <v>703</v>
      </c>
      <c r="N4114" s="7" t="s">
        <v>730</v>
      </c>
      <c r="O4114" s="7" t="s">
        <v>686</v>
      </c>
    </row>
    <row r="4115" spans="2:15" ht="15">
      <c r="B4115" s="6" t="s">
        <v>572</v>
      </c>
      <c r="C4115" s="7" t="s">
        <v>698</v>
      </c>
      <c r="D4115" s="7" t="s">
        <v>661</v>
      </c>
      <c r="E4115" s="7" t="s">
        <v>661</v>
      </c>
      <c r="F4115" s="7" t="s">
        <v>661</v>
      </c>
      <c r="G4115" s="7" t="s">
        <v>661</v>
      </c>
      <c r="H4115" s="7" t="s">
        <v>661</v>
      </c>
      <c r="I4115" s="7" t="s">
        <v>661</v>
      </c>
      <c r="J4115" s="7" t="s">
        <v>661</v>
      </c>
      <c r="K4115" s="7" t="s">
        <v>661</v>
      </c>
      <c r="L4115" s="7" t="s">
        <v>661</v>
      </c>
      <c r="M4115" s="7" t="s">
        <v>703</v>
      </c>
      <c r="N4115" s="7" t="s">
        <v>730</v>
      </c>
      <c r="O4115" s="7" t="s">
        <v>686</v>
      </c>
    </row>
    <row r="4116" spans="2:15" ht="15">
      <c r="B4116" s="6" t="s">
        <v>572</v>
      </c>
      <c r="C4116" s="7" t="s">
        <v>699</v>
      </c>
      <c r="D4116" s="7" t="s">
        <v>661</v>
      </c>
      <c r="E4116" s="7" t="s">
        <v>661</v>
      </c>
      <c r="F4116" s="7" t="s">
        <v>661</v>
      </c>
      <c r="G4116" s="7" t="s">
        <v>661</v>
      </c>
      <c r="H4116" s="7" t="s">
        <v>661</v>
      </c>
      <c r="I4116" s="7" t="s">
        <v>661</v>
      </c>
      <c r="J4116" s="7" t="s">
        <v>661</v>
      </c>
      <c r="K4116" s="7" t="s">
        <v>661</v>
      </c>
      <c r="L4116" s="7" t="s">
        <v>661</v>
      </c>
      <c r="M4116" s="7" t="s">
        <v>703</v>
      </c>
      <c r="N4116" s="7" t="s">
        <v>730</v>
      </c>
      <c r="O4116" s="7" t="s">
        <v>686</v>
      </c>
    </row>
    <row r="4117" spans="2:15" ht="15">
      <c r="B4117" s="6" t="s">
        <v>572</v>
      </c>
      <c r="C4117" s="7" t="s">
        <v>700</v>
      </c>
      <c r="D4117" s="7" t="s">
        <v>661</v>
      </c>
      <c r="E4117" s="7" t="s">
        <v>661</v>
      </c>
      <c r="F4117" s="7" t="s">
        <v>661</v>
      </c>
      <c r="G4117" s="7" t="s">
        <v>661</v>
      </c>
      <c r="H4117" s="7" t="s">
        <v>661</v>
      </c>
      <c r="I4117" s="7" t="s">
        <v>661</v>
      </c>
      <c r="J4117" s="7" t="s">
        <v>661</v>
      </c>
      <c r="K4117" s="7" t="s">
        <v>661</v>
      </c>
      <c r="L4117" s="7" t="s">
        <v>661</v>
      </c>
      <c r="M4117" s="7" t="s">
        <v>703</v>
      </c>
      <c r="N4117" s="7" t="s">
        <v>730</v>
      </c>
      <c r="O4117" s="7" t="s">
        <v>686</v>
      </c>
    </row>
    <row r="4118" spans="2:15" ht="15">
      <c r="B4118" s="6" t="s">
        <v>572</v>
      </c>
      <c r="C4118" s="7" t="s">
        <v>701</v>
      </c>
      <c r="D4118" s="7" t="s">
        <v>661</v>
      </c>
      <c r="E4118" s="7" t="s">
        <v>661</v>
      </c>
      <c r="F4118" s="7" t="s">
        <v>661</v>
      </c>
      <c r="G4118" s="7" t="s">
        <v>661</v>
      </c>
      <c r="H4118" s="7" t="s">
        <v>661</v>
      </c>
      <c r="I4118" s="7" t="s">
        <v>661</v>
      </c>
      <c r="J4118" s="7" t="s">
        <v>661</v>
      </c>
      <c r="K4118" s="7" t="s">
        <v>661</v>
      </c>
      <c r="L4118" s="7" t="s">
        <v>661</v>
      </c>
      <c r="M4118" s="7" t="s">
        <v>703</v>
      </c>
      <c r="N4118" s="7" t="s">
        <v>730</v>
      </c>
      <c r="O4118" s="7" t="s">
        <v>686</v>
      </c>
    </row>
    <row r="4119" spans="2:15" ht="15">
      <c r="B4119" s="6" t="s">
        <v>574</v>
      </c>
      <c r="C4119" s="7" t="s">
        <v>683</v>
      </c>
      <c r="D4119" s="7">
        <v>2.1163010999999998</v>
      </c>
      <c r="E4119" s="7">
        <v>1.9476</v>
      </c>
      <c r="F4119" s="7">
        <v>0.82800035378084813</v>
      </c>
      <c r="G4119" s="7">
        <v>2.1163010999999998</v>
      </c>
      <c r="H4119" s="7">
        <v>0.92028492542956208</v>
      </c>
      <c r="I4119" s="7">
        <v>1.9476</v>
      </c>
      <c r="J4119" s="7">
        <v>0.82800035378084813</v>
      </c>
      <c r="K4119" s="7">
        <v>2.1163010999999998</v>
      </c>
      <c r="L4119" s="7">
        <v>0.92028492542956208</v>
      </c>
      <c r="M4119" s="7" t="s">
        <v>703</v>
      </c>
      <c r="N4119" s="7" t="s">
        <v>730</v>
      </c>
      <c r="O4119" s="7" t="s">
        <v>686</v>
      </c>
    </row>
    <row r="4120" spans="2:15" ht="15">
      <c r="B4120" s="6" t="s">
        <v>574</v>
      </c>
      <c r="C4120" s="7" t="s">
        <v>687</v>
      </c>
      <c r="D4120" s="7">
        <v>2.1706538000000002</v>
      </c>
      <c r="E4120" s="7">
        <v>1.9944</v>
      </c>
      <c r="F4120" s="7">
        <v>0.85680018642297295</v>
      </c>
      <c r="G4120" s="7">
        <v>2.1706538000000002</v>
      </c>
      <c r="H4120" s="7">
        <v>0.91880151500898011</v>
      </c>
      <c r="I4120" s="7">
        <v>1.9944</v>
      </c>
      <c r="J4120" s="7">
        <v>0.85680018642297295</v>
      </c>
      <c r="K4120" s="7">
        <v>2.1706538000000002</v>
      </c>
      <c r="L4120" s="7">
        <v>0.91880151500898011</v>
      </c>
      <c r="M4120" s="7" t="s">
        <v>703</v>
      </c>
      <c r="N4120" s="7" t="s">
        <v>730</v>
      </c>
      <c r="O4120" s="7" t="s">
        <v>686</v>
      </c>
    </row>
    <row r="4121" spans="2:15" ht="15">
      <c r="B4121" s="6" t="s">
        <v>574</v>
      </c>
      <c r="C4121" s="7" t="s">
        <v>688</v>
      </c>
      <c r="D4121" s="7">
        <v>2.1687721999999998</v>
      </c>
      <c r="E4121" s="7">
        <v>1.9907999999999999</v>
      </c>
      <c r="F4121" s="7">
        <v>0.86040003224827932</v>
      </c>
      <c r="G4121" s="7">
        <v>2.1687721999999998</v>
      </c>
      <c r="H4121" s="7">
        <v>0.91793873049460895</v>
      </c>
      <c r="I4121" s="7">
        <v>1.9907999999999999</v>
      </c>
      <c r="J4121" s="7">
        <v>0.86040003224827932</v>
      </c>
      <c r="K4121" s="7">
        <v>2.1687721999999998</v>
      </c>
      <c r="L4121" s="7">
        <v>0.91793873049460895</v>
      </c>
      <c r="M4121" s="7" t="s">
        <v>703</v>
      </c>
      <c r="N4121" s="7" t="s">
        <v>730</v>
      </c>
      <c r="O4121" s="7" t="s">
        <v>686</v>
      </c>
    </row>
    <row r="4122" spans="2:15" ht="15">
      <c r="B4122" s="6" t="s">
        <v>574</v>
      </c>
      <c r="C4122" s="7" t="s">
        <v>689</v>
      </c>
      <c r="D4122" s="7">
        <v>2.0870000000000002</v>
      </c>
      <c r="E4122" s="7">
        <v>1.9219999999999999</v>
      </c>
      <c r="F4122" s="7">
        <v>0.81331728126236269</v>
      </c>
      <c r="G4122" s="7">
        <v>2.0870000000000002</v>
      </c>
      <c r="H4122" s="7">
        <v>0.92093914710110192</v>
      </c>
      <c r="I4122" s="7">
        <v>1.9219999999999999</v>
      </c>
      <c r="J4122" s="7">
        <v>0.81331728126236269</v>
      </c>
      <c r="K4122" s="7">
        <v>2.0870000000000002</v>
      </c>
      <c r="L4122" s="7">
        <v>0.92093914710110192</v>
      </c>
      <c r="M4122" s="7" t="s">
        <v>703</v>
      </c>
      <c r="N4122" s="7" t="s">
        <v>730</v>
      </c>
      <c r="O4122" s="7" t="s">
        <v>686</v>
      </c>
    </row>
    <row r="4123" spans="2:15" ht="15">
      <c r="B4123" s="6" t="s">
        <v>574</v>
      </c>
      <c r="C4123" s="7" t="s">
        <v>690</v>
      </c>
      <c r="D4123" s="7">
        <v>2.206</v>
      </c>
      <c r="E4123" s="7">
        <v>2.012</v>
      </c>
      <c r="F4123" s="7">
        <v>0.90459493697455573</v>
      </c>
      <c r="G4123" s="7">
        <v>2.206</v>
      </c>
      <c r="H4123" s="7">
        <v>0.91205802357207622</v>
      </c>
      <c r="I4123" s="7">
        <v>2.012</v>
      </c>
      <c r="J4123" s="7">
        <v>0.90459493697455573</v>
      </c>
      <c r="K4123" s="7">
        <v>2.206</v>
      </c>
      <c r="L4123" s="7">
        <v>0.91205802357207622</v>
      </c>
      <c r="M4123" s="7" t="s">
        <v>703</v>
      </c>
      <c r="N4123" s="7" t="s">
        <v>730</v>
      </c>
      <c r="O4123" s="7" t="s">
        <v>686</v>
      </c>
    </row>
    <row r="4124" spans="2:15" ht="15">
      <c r="B4124" s="6" t="s">
        <v>574</v>
      </c>
      <c r="C4124" s="7" t="s">
        <v>691</v>
      </c>
      <c r="D4124" s="7">
        <v>2.2040000000000002</v>
      </c>
      <c r="E4124" s="7">
        <v>2.012</v>
      </c>
      <c r="F4124" s="7">
        <v>0.89970661884861181</v>
      </c>
      <c r="G4124" s="7">
        <v>2.2040000000000002</v>
      </c>
      <c r="H4124" s="7">
        <v>0.9128856624319418</v>
      </c>
      <c r="I4124" s="7">
        <v>2.012</v>
      </c>
      <c r="J4124" s="7">
        <v>0.89970661884861181</v>
      </c>
      <c r="K4124" s="7">
        <v>2.2040000000000002</v>
      </c>
      <c r="L4124" s="7">
        <v>0.9128856624319418</v>
      </c>
      <c r="M4124" s="7" t="s">
        <v>703</v>
      </c>
      <c r="N4124" s="7" t="s">
        <v>730</v>
      </c>
      <c r="O4124" s="7" t="s">
        <v>686</v>
      </c>
    </row>
    <row r="4125" spans="2:15" ht="15">
      <c r="B4125" s="6" t="s">
        <v>574</v>
      </c>
      <c r="C4125" s="7" t="s">
        <v>692</v>
      </c>
      <c r="D4125" s="7" t="s">
        <v>661</v>
      </c>
      <c r="E4125" s="7">
        <v>2.012</v>
      </c>
      <c r="F4125" s="7">
        <v>0.87429487437566933</v>
      </c>
      <c r="G4125" s="7">
        <v>2.1937491942698388</v>
      </c>
      <c r="H4125" s="7">
        <v>0.91715133400637827</v>
      </c>
      <c r="I4125" s="7">
        <v>2.012</v>
      </c>
      <c r="J4125" s="7">
        <v>0.87429487437566933</v>
      </c>
      <c r="K4125" s="7">
        <v>2.1937491942698388</v>
      </c>
      <c r="L4125" s="7">
        <v>0.91715133400637827</v>
      </c>
      <c r="M4125" s="7" t="s">
        <v>703</v>
      </c>
      <c r="N4125" s="7" t="s">
        <v>730</v>
      </c>
      <c r="O4125" s="7" t="s">
        <v>686</v>
      </c>
    </row>
    <row r="4126" spans="2:15" ht="15">
      <c r="B4126" s="6" t="s">
        <v>574</v>
      </c>
      <c r="C4126" s="7" t="s">
        <v>693</v>
      </c>
      <c r="D4126" s="7" t="s">
        <v>661</v>
      </c>
      <c r="E4126" s="7">
        <v>2.012</v>
      </c>
      <c r="F4126" s="7">
        <v>0.87429487437566933</v>
      </c>
      <c r="G4126" s="7">
        <v>2.1937491942698388</v>
      </c>
      <c r="H4126" s="7">
        <v>0.91715133400637827</v>
      </c>
      <c r="I4126" s="7">
        <v>2.012</v>
      </c>
      <c r="J4126" s="7">
        <v>0.87429487437566933</v>
      </c>
      <c r="K4126" s="7">
        <v>2.1937491942698388</v>
      </c>
      <c r="L4126" s="7">
        <v>0.91715133400637827</v>
      </c>
      <c r="M4126" s="7" t="s">
        <v>703</v>
      </c>
      <c r="N4126" s="7" t="s">
        <v>730</v>
      </c>
      <c r="O4126" s="7" t="s">
        <v>686</v>
      </c>
    </row>
    <row r="4127" spans="2:15" ht="15">
      <c r="B4127" s="6" t="s">
        <v>574</v>
      </c>
      <c r="C4127" s="7" t="s">
        <v>694</v>
      </c>
      <c r="D4127" s="7" t="s">
        <v>661</v>
      </c>
      <c r="E4127" s="7">
        <v>2.012</v>
      </c>
      <c r="F4127" s="7">
        <v>0.87429487437566933</v>
      </c>
      <c r="G4127" s="7">
        <v>2.1937491942698388</v>
      </c>
      <c r="H4127" s="7">
        <v>0.91715133400637827</v>
      </c>
      <c r="I4127" s="7">
        <v>2.012</v>
      </c>
      <c r="J4127" s="7">
        <v>0.87429487437566933</v>
      </c>
      <c r="K4127" s="7">
        <v>2.1937491942698388</v>
      </c>
      <c r="L4127" s="7">
        <v>0.91715133400637827</v>
      </c>
      <c r="M4127" s="7" t="s">
        <v>703</v>
      </c>
      <c r="N4127" s="7" t="s">
        <v>730</v>
      </c>
      <c r="O4127" s="7" t="s">
        <v>686</v>
      </c>
    </row>
    <row r="4128" spans="2:15" ht="15">
      <c r="B4128" s="6" t="s">
        <v>574</v>
      </c>
      <c r="C4128" s="7" t="s">
        <v>695</v>
      </c>
      <c r="D4128" s="7" t="s">
        <v>661</v>
      </c>
      <c r="E4128" s="7">
        <v>2.012</v>
      </c>
      <c r="F4128" s="7">
        <v>0.87429487437566933</v>
      </c>
      <c r="G4128" s="7">
        <v>2.1937491942698388</v>
      </c>
      <c r="H4128" s="7">
        <v>0.91715133400637827</v>
      </c>
      <c r="I4128" s="7">
        <v>2.012</v>
      </c>
      <c r="J4128" s="7">
        <v>0.87429487437566933</v>
      </c>
      <c r="K4128" s="7">
        <v>2.1937491942698388</v>
      </c>
      <c r="L4128" s="7">
        <v>0.91715133400637827</v>
      </c>
      <c r="M4128" s="7" t="s">
        <v>703</v>
      </c>
      <c r="N4128" s="7" t="s">
        <v>730</v>
      </c>
      <c r="O4128" s="7" t="s">
        <v>686</v>
      </c>
    </row>
    <row r="4129" spans="2:15" ht="15">
      <c r="B4129" s="6" t="s">
        <v>574</v>
      </c>
      <c r="C4129" s="7" t="s">
        <v>696</v>
      </c>
      <c r="D4129" s="7" t="s">
        <v>661</v>
      </c>
      <c r="E4129" s="7">
        <v>2.012</v>
      </c>
      <c r="F4129" s="7">
        <v>0.87429487437566933</v>
      </c>
      <c r="G4129" s="7">
        <v>2.1937491942698388</v>
      </c>
      <c r="H4129" s="7">
        <v>0.91715133400637827</v>
      </c>
      <c r="I4129" s="7">
        <v>2.012</v>
      </c>
      <c r="J4129" s="7">
        <v>0.87429487437566933</v>
      </c>
      <c r="K4129" s="7">
        <v>2.1937491942698388</v>
      </c>
      <c r="L4129" s="7">
        <v>0.91715133400637827</v>
      </c>
      <c r="M4129" s="7" t="s">
        <v>703</v>
      </c>
      <c r="N4129" s="7" t="s">
        <v>730</v>
      </c>
      <c r="O4129" s="7" t="s">
        <v>686</v>
      </c>
    </row>
    <row r="4130" spans="2:15" ht="15">
      <c r="B4130" s="6" t="s">
        <v>574</v>
      </c>
      <c r="C4130" s="7" t="s">
        <v>697</v>
      </c>
      <c r="D4130" s="7" t="s">
        <v>661</v>
      </c>
      <c r="E4130" s="7">
        <v>2.012</v>
      </c>
      <c r="F4130" s="7">
        <v>0.87429487437566933</v>
      </c>
      <c r="G4130" s="7">
        <v>2.1937491942698388</v>
      </c>
      <c r="H4130" s="7">
        <v>0.91715133400637827</v>
      </c>
      <c r="I4130" s="7">
        <v>2.012</v>
      </c>
      <c r="J4130" s="7">
        <v>0.87429487437566933</v>
      </c>
      <c r="K4130" s="7">
        <v>2.1937491942698388</v>
      </c>
      <c r="L4130" s="7">
        <v>0.91715133400637827</v>
      </c>
      <c r="M4130" s="7" t="s">
        <v>703</v>
      </c>
      <c r="N4130" s="7" t="s">
        <v>730</v>
      </c>
      <c r="O4130" s="7" t="s">
        <v>686</v>
      </c>
    </row>
    <row r="4131" spans="2:15" ht="15">
      <c r="B4131" s="6" t="s">
        <v>574</v>
      </c>
      <c r="C4131" s="7" t="s">
        <v>698</v>
      </c>
      <c r="D4131" s="7" t="s">
        <v>661</v>
      </c>
      <c r="E4131" s="7">
        <v>2.012</v>
      </c>
      <c r="F4131" s="7">
        <v>0.87429487437566933</v>
      </c>
      <c r="G4131" s="7">
        <v>2.1937491942698388</v>
      </c>
      <c r="H4131" s="7">
        <v>0.91715133400637827</v>
      </c>
      <c r="I4131" s="7">
        <v>2.012</v>
      </c>
      <c r="J4131" s="7">
        <v>0.87429487437566933</v>
      </c>
      <c r="K4131" s="7">
        <v>2.1937491942698388</v>
      </c>
      <c r="L4131" s="7">
        <v>0.91715133400637827</v>
      </c>
      <c r="M4131" s="7" t="s">
        <v>703</v>
      </c>
      <c r="N4131" s="7" t="s">
        <v>730</v>
      </c>
      <c r="O4131" s="7" t="s">
        <v>686</v>
      </c>
    </row>
    <row r="4132" spans="2:15" ht="15">
      <c r="B4132" s="6" t="s">
        <v>574</v>
      </c>
      <c r="C4132" s="7" t="s">
        <v>699</v>
      </c>
      <c r="D4132" s="7" t="s">
        <v>661</v>
      </c>
      <c r="E4132" s="7">
        <v>2.012</v>
      </c>
      <c r="F4132" s="7">
        <v>0.87429487437566933</v>
      </c>
      <c r="G4132" s="7">
        <v>2.1937491942698388</v>
      </c>
      <c r="H4132" s="7">
        <v>0.91715133400637827</v>
      </c>
      <c r="I4132" s="7">
        <v>2.012</v>
      </c>
      <c r="J4132" s="7">
        <v>0.87429487437566933</v>
      </c>
      <c r="K4132" s="7">
        <v>2.1937491942698388</v>
      </c>
      <c r="L4132" s="7">
        <v>0.91715133400637827</v>
      </c>
      <c r="M4132" s="7" t="s">
        <v>703</v>
      </c>
      <c r="N4132" s="7" t="s">
        <v>730</v>
      </c>
      <c r="O4132" s="7" t="s">
        <v>686</v>
      </c>
    </row>
    <row r="4133" spans="2:15" ht="15">
      <c r="B4133" s="6" t="s">
        <v>574</v>
      </c>
      <c r="C4133" s="7" t="s">
        <v>700</v>
      </c>
      <c r="D4133" s="7" t="s">
        <v>661</v>
      </c>
      <c r="E4133" s="7">
        <v>2.012</v>
      </c>
      <c r="F4133" s="7">
        <v>0.87429487437566933</v>
      </c>
      <c r="G4133" s="7">
        <v>2.1937491942698388</v>
      </c>
      <c r="H4133" s="7">
        <v>0.91715133400637827</v>
      </c>
      <c r="I4133" s="7">
        <v>2.012</v>
      </c>
      <c r="J4133" s="7">
        <v>0.87429487437566933</v>
      </c>
      <c r="K4133" s="7">
        <v>2.1937491942698388</v>
      </c>
      <c r="L4133" s="7">
        <v>0.91715133400637827</v>
      </c>
      <c r="M4133" s="7" t="s">
        <v>703</v>
      </c>
      <c r="N4133" s="7" t="s">
        <v>730</v>
      </c>
      <c r="O4133" s="7" t="s">
        <v>686</v>
      </c>
    </row>
    <row r="4134" spans="2:15" ht="15">
      <c r="B4134" s="6" t="s">
        <v>574</v>
      </c>
      <c r="C4134" s="7" t="s">
        <v>701</v>
      </c>
      <c r="D4134" s="7" t="s">
        <v>661</v>
      </c>
      <c r="E4134" s="7">
        <v>2.012</v>
      </c>
      <c r="F4134" s="7">
        <v>0.87429487437566933</v>
      </c>
      <c r="G4134" s="7">
        <v>2.1937491942698388</v>
      </c>
      <c r="H4134" s="7">
        <v>0.91715133400637827</v>
      </c>
      <c r="I4134" s="7">
        <v>2.012</v>
      </c>
      <c r="J4134" s="7">
        <v>0.87429487437566933</v>
      </c>
      <c r="K4134" s="7">
        <v>2.1937491942698388</v>
      </c>
      <c r="L4134" s="7">
        <v>0.91715133400637827</v>
      </c>
      <c r="M4134" s="7" t="s">
        <v>703</v>
      </c>
      <c r="N4134" s="7" t="s">
        <v>730</v>
      </c>
      <c r="O4134" s="7" t="s">
        <v>686</v>
      </c>
    </row>
    <row r="4135" spans="2:15" ht="15">
      <c r="B4135" s="6" t="s">
        <v>49</v>
      </c>
      <c r="C4135" s="7" t="s">
        <v>683</v>
      </c>
      <c r="D4135" s="7">
        <v>8.5376816000000009</v>
      </c>
      <c r="E4135" s="7">
        <v>8.1792002000000004</v>
      </c>
      <c r="F4135" s="7">
        <v>2.4479973838422566</v>
      </c>
      <c r="G4135" s="7">
        <v>8.5376816000000009</v>
      </c>
      <c r="H4135" s="7">
        <v>0.95801185652086152</v>
      </c>
      <c r="I4135" s="7">
        <v>8.1792002000000004</v>
      </c>
      <c r="J4135" s="7">
        <v>2.4479973838422566</v>
      </c>
      <c r="K4135" s="7">
        <v>8.5376816000000009</v>
      </c>
      <c r="L4135" s="7">
        <v>0.95801185652086152</v>
      </c>
      <c r="M4135" s="7" t="s">
        <v>684</v>
      </c>
      <c r="N4135" s="7" t="s">
        <v>730</v>
      </c>
      <c r="O4135" s="7" t="s">
        <v>686</v>
      </c>
    </row>
    <row r="4136" spans="2:15" ht="15">
      <c r="B4136" s="6" t="s">
        <v>49</v>
      </c>
      <c r="C4136" s="7" t="s">
        <v>687</v>
      </c>
      <c r="D4136" s="7">
        <v>11.275632</v>
      </c>
      <c r="E4136" s="7">
        <v>10.656000000000001</v>
      </c>
      <c r="F4136" s="7">
        <v>3.6863994628124592</v>
      </c>
      <c r="G4136" s="7">
        <v>11.275632</v>
      </c>
      <c r="H4136" s="7">
        <v>0.94504680535867092</v>
      </c>
      <c r="I4136" s="7">
        <v>10.656000000000001</v>
      </c>
      <c r="J4136" s="7">
        <v>3.6863994628124592</v>
      </c>
      <c r="K4136" s="7">
        <v>11.275632</v>
      </c>
      <c r="L4136" s="7">
        <v>0.94504680535867092</v>
      </c>
      <c r="M4136" s="7" t="s">
        <v>684</v>
      </c>
      <c r="N4136" s="7" t="s">
        <v>730</v>
      </c>
      <c r="O4136" s="7" t="s">
        <v>686</v>
      </c>
    </row>
    <row r="4137" spans="2:15" ht="15">
      <c r="B4137" s="6" t="s">
        <v>49</v>
      </c>
      <c r="C4137" s="7" t="s">
        <v>688</v>
      </c>
      <c r="D4137" s="7">
        <v>8.9090737999999998</v>
      </c>
      <c r="E4137" s="7">
        <v>8.5824002999999998</v>
      </c>
      <c r="F4137" s="7">
        <v>2.3903976791334003</v>
      </c>
      <c r="G4137" s="7">
        <v>8.9090737999999998</v>
      </c>
      <c r="H4137" s="7">
        <v>0.9633324959099564</v>
      </c>
      <c r="I4137" s="7">
        <v>8.5824002999999998</v>
      </c>
      <c r="J4137" s="7">
        <v>2.3903976791334003</v>
      </c>
      <c r="K4137" s="7">
        <v>8.9090737999999998</v>
      </c>
      <c r="L4137" s="7">
        <v>0.9633324959099564</v>
      </c>
      <c r="M4137" s="7" t="s">
        <v>684</v>
      </c>
      <c r="N4137" s="7" t="s">
        <v>730</v>
      </c>
      <c r="O4137" s="7" t="s">
        <v>686</v>
      </c>
    </row>
    <row r="4138" spans="2:15" ht="15">
      <c r="B4138" s="6" t="s">
        <v>49</v>
      </c>
      <c r="C4138" s="7" t="s">
        <v>689</v>
      </c>
      <c r="D4138" s="7" t="s">
        <v>661</v>
      </c>
      <c r="E4138" s="7" t="s">
        <v>661</v>
      </c>
      <c r="F4138" s="7" t="s">
        <v>661</v>
      </c>
      <c r="G4138" s="7" t="s">
        <v>661</v>
      </c>
      <c r="H4138" s="7" t="s">
        <v>661</v>
      </c>
      <c r="I4138" s="7" t="s">
        <v>661</v>
      </c>
      <c r="J4138" s="7" t="s">
        <v>661</v>
      </c>
      <c r="K4138" s="7" t="s">
        <v>661</v>
      </c>
      <c r="L4138" s="7" t="s">
        <v>661</v>
      </c>
      <c r="M4138" s="7" t="s">
        <v>684</v>
      </c>
      <c r="N4138" s="7" t="s">
        <v>730</v>
      </c>
      <c r="O4138" s="7" t="s">
        <v>686</v>
      </c>
    </row>
    <row r="4139" spans="2:15" ht="15">
      <c r="B4139" s="6" t="s">
        <v>49</v>
      </c>
      <c r="C4139" s="7" t="s">
        <v>690</v>
      </c>
      <c r="D4139" s="7" t="s">
        <v>661</v>
      </c>
      <c r="E4139" s="7" t="s">
        <v>661</v>
      </c>
      <c r="F4139" s="7" t="s">
        <v>661</v>
      </c>
      <c r="G4139" s="7" t="s">
        <v>661</v>
      </c>
      <c r="H4139" s="7" t="s">
        <v>661</v>
      </c>
      <c r="I4139" s="7" t="s">
        <v>661</v>
      </c>
      <c r="J4139" s="7" t="s">
        <v>661</v>
      </c>
      <c r="K4139" s="7" t="s">
        <v>661</v>
      </c>
      <c r="L4139" s="7" t="s">
        <v>661</v>
      </c>
      <c r="M4139" s="7" t="s">
        <v>684</v>
      </c>
      <c r="N4139" s="7" t="s">
        <v>730</v>
      </c>
      <c r="O4139" s="7" t="s">
        <v>686</v>
      </c>
    </row>
    <row r="4140" spans="2:15" ht="15">
      <c r="B4140" s="6" t="s">
        <v>49</v>
      </c>
      <c r="C4140" s="7" t="s">
        <v>691</v>
      </c>
      <c r="D4140" s="7" t="s">
        <v>661</v>
      </c>
      <c r="E4140" s="7" t="s">
        <v>661</v>
      </c>
      <c r="F4140" s="7" t="s">
        <v>661</v>
      </c>
      <c r="G4140" s="7" t="s">
        <v>661</v>
      </c>
      <c r="H4140" s="7" t="s">
        <v>661</v>
      </c>
      <c r="I4140" s="7" t="s">
        <v>661</v>
      </c>
      <c r="J4140" s="7" t="s">
        <v>661</v>
      </c>
      <c r="K4140" s="7" t="s">
        <v>661</v>
      </c>
      <c r="L4140" s="7" t="s">
        <v>661</v>
      </c>
      <c r="M4140" s="7" t="s">
        <v>684</v>
      </c>
      <c r="N4140" s="7" t="s">
        <v>730</v>
      </c>
      <c r="O4140" s="7" t="s">
        <v>686</v>
      </c>
    </row>
    <row r="4141" spans="2:15" ht="15">
      <c r="B4141" s="6" t="s">
        <v>49</v>
      </c>
      <c r="C4141" s="7" t="s">
        <v>692</v>
      </c>
      <c r="D4141" s="7" t="s">
        <v>661</v>
      </c>
      <c r="E4141" s="7" t="s">
        <v>661</v>
      </c>
      <c r="F4141" s="7" t="s">
        <v>661</v>
      </c>
      <c r="G4141" s="7" t="s">
        <v>661</v>
      </c>
      <c r="H4141" s="7" t="s">
        <v>661</v>
      </c>
      <c r="I4141" s="7" t="s">
        <v>661</v>
      </c>
      <c r="J4141" s="7" t="s">
        <v>661</v>
      </c>
      <c r="K4141" s="7" t="s">
        <v>661</v>
      </c>
      <c r="L4141" s="7" t="s">
        <v>661</v>
      </c>
      <c r="M4141" s="7" t="s">
        <v>684</v>
      </c>
      <c r="N4141" s="7" t="s">
        <v>730</v>
      </c>
      <c r="O4141" s="7" t="s">
        <v>686</v>
      </c>
    </row>
    <row r="4142" spans="2:15" ht="15">
      <c r="B4142" s="6" t="s">
        <v>49</v>
      </c>
      <c r="C4142" s="7" t="s">
        <v>693</v>
      </c>
      <c r="D4142" s="7" t="s">
        <v>661</v>
      </c>
      <c r="E4142" s="7" t="s">
        <v>661</v>
      </c>
      <c r="F4142" s="7" t="s">
        <v>661</v>
      </c>
      <c r="G4142" s="7" t="s">
        <v>661</v>
      </c>
      <c r="H4142" s="7" t="s">
        <v>661</v>
      </c>
      <c r="I4142" s="7" t="s">
        <v>661</v>
      </c>
      <c r="J4142" s="7" t="s">
        <v>661</v>
      </c>
      <c r="K4142" s="7" t="s">
        <v>661</v>
      </c>
      <c r="L4142" s="7" t="s">
        <v>661</v>
      </c>
      <c r="M4142" s="7" t="s">
        <v>684</v>
      </c>
      <c r="N4142" s="7" t="s">
        <v>730</v>
      </c>
      <c r="O4142" s="7" t="s">
        <v>686</v>
      </c>
    </row>
    <row r="4143" spans="2:15" ht="15">
      <c r="B4143" s="6" t="s">
        <v>49</v>
      </c>
      <c r="C4143" s="7" t="s">
        <v>694</v>
      </c>
      <c r="D4143" s="7" t="s">
        <v>661</v>
      </c>
      <c r="E4143" s="7" t="s">
        <v>661</v>
      </c>
      <c r="F4143" s="7" t="s">
        <v>661</v>
      </c>
      <c r="G4143" s="7" t="s">
        <v>661</v>
      </c>
      <c r="H4143" s="7" t="s">
        <v>661</v>
      </c>
      <c r="I4143" s="7" t="s">
        <v>661</v>
      </c>
      <c r="J4143" s="7" t="s">
        <v>661</v>
      </c>
      <c r="K4143" s="7" t="s">
        <v>661</v>
      </c>
      <c r="L4143" s="7" t="s">
        <v>661</v>
      </c>
      <c r="M4143" s="7" t="s">
        <v>684</v>
      </c>
      <c r="N4143" s="7" t="s">
        <v>730</v>
      </c>
      <c r="O4143" s="7" t="s">
        <v>686</v>
      </c>
    </row>
    <row r="4144" spans="2:15" ht="15">
      <c r="B4144" s="6" t="s">
        <v>49</v>
      </c>
      <c r="C4144" s="7" t="s">
        <v>695</v>
      </c>
      <c r="D4144" s="7" t="s">
        <v>661</v>
      </c>
      <c r="E4144" s="7" t="s">
        <v>661</v>
      </c>
      <c r="F4144" s="7" t="s">
        <v>661</v>
      </c>
      <c r="G4144" s="7" t="s">
        <v>661</v>
      </c>
      <c r="H4144" s="7" t="s">
        <v>661</v>
      </c>
      <c r="I4144" s="7" t="s">
        <v>661</v>
      </c>
      <c r="J4144" s="7" t="s">
        <v>661</v>
      </c>
      <c r="K4144" s="7" t="s">
        <v>661</v>
      </c>
      <c r="L4144" s="7" t="s">
        <v>661</v>
      </c>
      <c r="M4144" s="7" t="s">
        <v>684</v>
      </c>
      <c r="N4144" s="7" t="s">
        <v>730</v>
      </c>
      <c r="O4144" s="7" t="s">
        <v>686</v>
      </c>
    </row>
    <row r="4145" spans="2:15" ht="15">
      <c r="B4145" s="6" t="s">
        <v>49</v>
      </c>
      <c r="C4145" s="7" t="s">
        <v>696</v>
      </c>
      <c r="D4145" s="7" t="s">
        <v>661</v>
      </c>
      <c r="E4145" s="7" t="s">
        <v>661</v>
      </c>
      <c r="F4145" s="7" t="s">
        <v>661</v>
      </c>
      <c r="G4145" s="7" t="s">
        <v>661</v>
      </c>
      <c r="H4145" s="7" t="s">
        <v>661</v>
      </c>
      <c r="I4145" s="7" t="s">
        <v>661</v>
      </c>
      <c r="J4145" s="7" t="s">
        <v>661</v>
      </c>
      <c r="K4145" s="7" t="s">
        <v>661</v>
      </c>
      <c r="L4145" s="7" t="s">
        <v>661</v>
      </c>
      <c r="M4145" s="7" t="s">
        <v>684</v>
      </c>
      <c r="N4145" s="7" t="s">
        <v>730</v>
      </c>
      <c r="O4145" s="7" t="s">
        <v>686</v>
      </c>
    </row>
    <row r="4146" spans="2:15" ht="15">
      <c r="B4146" s="6" t="s">
        <v>49</v>
      </c>
      <c r="C4146" s="7" t="s">
        <v>697</v>
      </c>
      <c r="D4146" s="7" t="s">
        <v>661</v>
      </c>
      <c r="E4146" s="7" t="s">
        <v>661</v>
      </c>
      <c r="F4146" s="7" t="s">
        <v>661</v>
      </c>
      <c r="G4146" s="7" t="s">
        <v>661</v>
      </c>
      <c r="H4146" s="7" t="s">
        <v>661</v>
      </c>
      <c r="I4146" s="7" t="s">
        <v>661</v>
      </c>
      <c r="J4146" s="7" t="s">
        <v>661</v>
      </c>
      <c r="K4146" s="7" t="s">
        <v>661</v>
      </c>
      <c r="L4146" s="7" t="s">
        <v>661</v>
      </c>
      <c r="M4146" s="7" t="s">
        <v>684</v>
      </c>
      <c r="N4146" s="7" t="s">
        <v>730</v>
      </c>
      <c r="O4146" s="7" t="s">
        <v>686</v>
      </c>
    </row>
    <row r="4147" spans="2:15" ht="15">
      <c r="B4147" s="6" t="s">
        <v>49</v>
      </c>
      <c r="C4147" s="7" t="s">
        <v>698</v>
      </c>
      <c r="D4147" s="7" t="s">
        <v>661</v>
      </c>
      <c r="E4147" s="7" t="s">
        <v>661</v>
      </c>
      <c r="F4147" s="7" t="s">
        <v>661</v>
      </c>
      <c r="G4147" s="7" t="s">
        <v>661</v>
      </c>
      <c r="H4147" s="7" t="s">
        <v>661</v>
      </c>
      <c r="I4147" s="7" t="s">
        <v>661</v>
      </c>
      <c r="J4147" s="7" t="s">
        <v>661</v>
      </c>
      <c r="K4147" s="7" t="s">
        <v>661</v>
      </c>
      <c r="L4147" s="7" t="s">
        <v>661</v>
      </c>
      <c r="M4147" s="7" t="s">
        <v>684</v>
      </c>
      <c r="N4147" s="7" t="s">
        <v>730</v>
      </c>
      <c r="O4147" s="7" t="s">
        <v>686</v>
      </c>
    </row>
    <row r="4148" spans="2:15" ht="15">
      <c r="B4148" s="6" t="s">
        <v>49</v>
      </c>
      <c r="C4148" s="7" t="s">
        <v>699</v>
      </c>
      <c r="D4148" s="7" t="s">
        <v>661</v>
      </c>
      <c r="E4148" s="7" t="s">
        <v>661</v>
      </c>
      <c r="F4148" s="7" t="s">
        <v>661</v>
      </c>
      <c r="G4148" s="7" t="s">
        <v>661</v>
      </c>
      <c r="H4148" s="7" t="s">
        <v>661</v>
      </c>
      <c r="I4148" s="7" t="s">
        <v>661</v>
      </c>
      <c r="J4148" s="7" t="s">
        <v>661</v>
      </c>
      <c r="K4148" s="7" t="s">
        <v>661</v>
      </c>
      <c r="L4148" s="7" t="s">
        <v>661</v>
      </c>
      <c r="M4148" s="7" t="s">
        <v>684</v>
      </c>
      <c r="N4148" s="7" t="s">
        <v>730</v>
      </c>
      <c r="O4148" s="7" t="s">
        <v>686</v>
      </c>
    </row>
    <row r="4149" spans="2:15" ht="15">
      <c r="B4149" s="6" t="s">
        <v>49</v>
      </c>
      <c r="C4149" s="7" t="s">
        <v>700</v>
      </c>
      <c r="D4149" s="7" t="s">
        <v>661</v>
      </c>
      <c r="E4149" s="7" t="s">
        <v>661</v>
      </c>
      <c r="F4149" s="7" t="s">
        <v>661</v>
      </c>
      <c r="G4149" s="7" t="s">
        <v>661</v>
      </c>
      <c r="H4149" s="7" t="s">
        <v>661</v>
      </c>
      <c r="I4149" s="7" t="s">
        <v>661</v>
      </c>
      <c r="J4149" s="7" t="s">
        <v>661</v>
      </c>
      <c r="K4149" s="7" t="s">
        <v>661</v>
      </c>
      <c r="L4149" s="7" t="s">
        <v>661</v>
      </c>
      <c r="M4149" s="7" t="s">
        <v>684</v>
      </c>
      <c r="N4149" s="7" t="s">
        <v>730</v>
      </c>
      <c r="O4149" s="7" t="s">
        <v>686</v>
      </c>
    </row>
    <row r="4150" spans="2:15" ht="15">
      <c r="B4150" s="6" t="s">
        <v>49</v>
      </c>
      <c r="C4150" s="7" t="s">
        <v>701</v>
      </c>
      <c r="D4150" s="7" t="s">
        <v>661</v>
      </c>
      <c r="E4150" s="7" t="s">
        <v>661</v>
      </c>
      <c r="F4150" s="7" t="s">
        <v>661</v>
      </c>
      <c r="G4150" s="7" t="s">
        <v>661</v>
      </c>
      <c r="H4150" s="7" t="s">
        <v>661</v>
      </c>
      <c r="I4150" s="7" t="s">
        <v>661</v>
      </c>
      <c r="J4150" s="7" t="s">
        <v>661</v>
      </c>
      <c r="K4150" s="7" t="s">
        <v>661</v>
      </c>
      <c r="L4150" s="7" t="s">
        <v>661</v>
      </c>
      <c r="M4150" s="7" t="s">
        <v>684</v>
      </c>
      <c r="N4150" s="7" t="s">
        <v>730</v>
      </c>
      <c r="O4150" s="7" t="s">
        <v>686</v>
      </c>
    </row>
    <row r="4151" spans="2:15" ht="15">
      <c r="B4151" s="6" t="s">
        <v>591</v>
      </c>
      <c r="C4151" s="7" t="s">
        <v>683</v>
      </c>
      <c r="D4151" s="7" t="s">
        <v>661</v>
      </c>
      <c r="E4151" s="7" t="s">
        <v>661</v>
      </c>
      <c r="F4151" s="7" t="s">
        <v>661</v>
      </c>
      <c r="G4151" s="7" t="s">
        <v>661</v>
      </c>
      <c r="H4151" s="7" t="s">
        <v>661</v>
      </c>
      <c r="I4151" s="7" t="s">
        <v>661</v>
      </c>
      <c r="J4151" s="7" t="s">
        <v>661</v>
      </c>
      <c r="K4151" s="7" t="s">
        <v>661</v>
      </c>
      <c r="L4151" s="7" t="s">
        <v>661</v>
      </c>
      <c r="M4151" s="7" t="s">
        <v>703</v>
      </c>
      <c r="N4151" s="7" t="s">
        <v>730</v>
      </c>
      <c r="O4151" s="7" t="s">
        <v>686</v>
      </c>
    </row>
    <row r="4152" spans="2:15" ht="15">
      <c r="B4152" s="6" t="s">
        <v>591</v>
      </c>
      <c r="C4152" s="7" t="s">
        <v>687</v>
      </c>
      <c r="D4152" s="7" t="s">
        <v>661</v>
      </c>
      <c r="E4152" s="7" t="s">
        <v>661</v>
      </c>
      <c r="F4152" s="7" t="s">
        <v>661</v>
      </c>
      <c r="G4152" s="7" t="s">
        <v>661</v>
      </c>
      <c r="H4152" s="7" t="s">
        <v>661</v>
      </c>
      <c r="I4152" s="7" t="s">
        <v>661</v>
      </c>
      <c r="J4152" s="7" t="s">
        <v>661</v>
      </c>
      <c r="K4152" s="7" t="s">
        <v>661</v>
      </c>
      <c r="L4152" s="7" t="s">
        <v>661</v>
      </c>
      <c r="M4152" s="7" t="s">
        <v>703</v>
      </c>
      <c r="N4152" s="7" t="s">
        <v>730</v>
      </c>
      <c r="O4152" s="7" t="s">
        <v>686</v>
      </c>
    </row>
    <row r="4153" spans="2:15" ht="15">
      <c r="B4153" s="6" t="s">
        <v>591</v>
      </c>
      <c r="C4153" s="7" t="s">
        <v>688</v>
      </c>
      <c r="D4153" s="7" t="s">
        <v>661</v>
      </c>
      <c r="E4153" s="7" t="s">
        <v>661</v>
      </c>
      <c r="F4153" s="7" t="s">
        <v>661</v>
      </c>
      <c r="G4153" s="7" t="s">
        <v>661</v>
      </c>
      <c r="H4153" s="7" t="s">
        <v>661</v>
      </c>
      <c r="I4153" s="7" t="s">
        <v>661</v>
      </c>
      <c r="J4153" s="7" t="s">
        <v>661</v>
      </c>
      <c r="K4153" s="7" t="s">
        <v>661</v>
      </c>
      <c r="L4153" s="7" t="s">
        <v>661</v>
      </c>
      <c r="M4153" s="7" t="s">
        <v>703</v>
      </c>
      <c r="N4153" s="7" t="s">
        <v>730</v>
      </c>
      <c r="O4153" s="7" t="s">
        <v>686</v>
      </c>
    </row>
    <row r="4154" spans="2:15" ht="15">
      <c r="B4154" s="6" t="s">
        <v>591</v>
      </c>
      <c r="C4154" s="7" t="s">
        <v>689</v>
      </c>
      <c r="D4154" s="7">
        <v>3.9593099999999999</v>
      </c>
      <c r="E4154" s="7">
        <v>3.7613500000000002</v>
      </c>
      <c r="F4154" s="7">
        <v>1.2362774177343858</v>
      </c>
      <c r="G4154" s="7">
        <v>3.9593100000000003</v>
      </c>
      <c r="H4154" s="7">
        <v>0.95000138913093435</v>
      </c>
      <c r="I4154" s="7">
        <v>3.7613500000000002</v>
      </c>
      <c r="J4154" s="7">
        <v>1.2362774177343858</v>
      </c>
      <c r="K4154" s="7">
        <v>3.9593100000000003</v>
      </c>
      <c r="L4154" s="7">
        <v>0.95000138913093435</v>
      </c>
      <c r="M4154" s="7" t="s">
        <v>703</v>
      </c>
      <c r="N4154" s="7" t="s">
        <v>730</v>
      </c>
      <c r="O4154" s="7" t="s">
        <v>686</v>
      </c>
    </row>
    <row r="4155" spans="2:15" ht="15">
      <c r="B4155" s="6" t="s">
        <v>591</v>
      </c>
      <c r="C4155" s="7" t="s">
        <v>690</v>
      </c>
      <c r="D4155" s="7">
        <v>4.0380000000000003</v>
      </c>
      <c r="E4155" s="7">
        <v>3.8359999999999999</v>
      </c>
      <c r="F4155" s="7">
        <v>1.2611692987065621</v>
      </c>
      <c r="G4155" s="7">
        <v>4.0380000000000003</v>
      </c>
      <c r="H4155" s="7">
        <v>0.94997523526498262</v>
      </c>
      <c r="I4155" s="7">
        <v>3.8359999999999999</v>
      </c>
      <c r="J4155" s="7">
        <v>1.2611692987065621</v>
      </c>
      <c r="K4155" s="7">
        <v>4.0380000000000003</v>
      </c>
      <c r="L4155" s="7">
        <v>0.94997523526498262</v>
      </c>
      <c r="M4155" s="7" t="s">
        <v>703</v>
      </c>
      <c r="N4155" s="7" t="s">
        <v>730</v>
      </c>
      <c r="O4155" s="7" t="s">
        <v>686</v>
      </c>
    </row>
    <row r="4156" spans="2:15" ht="15">
      <c r="B4156" s="6" t="s">
        <v>591</v>
      </c>
      <c r="C4156" s="7" t="s">
        <v>691</v>
      </c>
      <c r="D4156" s="7">
        <v>5.085</v>
      </c>
      <c r="E4156" s="7">
        <v>4.8310000000000004</v>
      </c>
      <c r="F4156" s="7">
        <v>1.5870299304045887</v>
      </c>
      <c r="G4156" s="7">
        <v>5.085</v>
      </c>
      <c r="H4156" s="7">
        <v>0.95004916420845631</v>
      </c>
      <c r="I4156" s="7">
        <v>4.8310000000000004</v>
      </c>
      <c r="J4156" s="7">
        <v>1.5870299304045887</v>
      </c>
      <c r="K4156" s="7">
        <v>5.085</v>
      </c>
      <c r="L4156" s="7">
        <v>0.95004916420845631</v>
      </c>
      <c r="M4156" s="7" t="s">
        <v>703</v>
      </c>
      <c r="N4156" s="7" t="s">
        <v>730</v>
      </c>
      <c r="O4156" s="7" t="s">
        <v>686</v>
      </c>
    </row>
    <row r="4157" spans="2:15" ht="15">
      <c r="B4157" s="6" t="s">
        <v>591</v>
      </c>
      <c r="C4157" s="7" t="s">
        <v>692</v>
      </c>
      <c r="D4157" s="7" t="s">
        <v>661</v>
      </c>
      <c r="E4157" s="7">
        <v>4.8310000000000004</v>
      </c>
      <c r="F4157" s="7">
        <v>1.5870299304045887</v>
      </c>
      <c r="G4157" s="7">
        <v>5.085</v>
      </c>
      <c r="H4157" s="7">
        <v>0.95004916420845631</v>
      </c>
      <c r="I4157" s="7">
        <v>4.8310000000000004</v>
      </c>
      <c r="J4157" s="7">
        <v>1.5870299304045887</v>
      </c>
      <c r="K4157" s="7">
        <v>5.085</v>
      </c>
      <c r="L4157" s="7">
        <v>0.95004916420845631</v>
      </c>
      <c r="M4157" s="7" t="s">
        <v>703</v>
      </c>
      <c r="N4157" s="7" t="s">
        <v>730</v>
      </c>
      <c r="O4157" s="7" t="s">
        <v>686</v>
      </c>
    </row>
    <row r="4158" spans="2:15" ht="15">
      <c r="B4158" s="6" t="s">
        <v>591</v>
      </c>
      <c r="C4158" s="7" t="s">
        <v>693</v>
      </c>
      <c r="D4158" s="7" t="s">
        <v>661</v>
      </c>
      <c r="E4158" s="7">
        <v>4.8310000000000004</v>
      </c>
      <c r="F4158" s="7">
        <v>1.5870299304045887</v>
      </c>
      <c r="G4158" s="7">
        <v>5.085</v>
      </c>
      <c r="H4158" s="7">
        <v>0.95004916420845631</v>
      </c>
      <c r="I4158" s="7">
        <v>4.8310000000000004</v>
      </c>
      <c r="J4158" s="7">
        <v>1.5870299304045887</v>
      </c>
      <c r="K4158" s="7">
        <v>5.085</v>
      </c>
      <c r="L4158" s="7">
        <v>0.95004916420845631</v>
      </c>
      <c r="M4158" s="7" t="s">
        <v>703</v>
      </c>
      <c r="N4158" s="7" t="s">
        <v>730</v>
      </c>
      <c r="O4158" s="7" t="s">
        <v>686</v>
      </c>
    </row>
    <row r="4159" spans="2:15" ht="15">
      <c r="B4159" s="6" t="s">
        <v>591</v>
      </c>
      <c r="C4159" s="7" t="s">
        <v>694</v>
      </c>
      <c r="D4159" s="7" t="s">
        <v>661</v>
      </c>
      <c r="E4159" s="7">
        <v>4.8310000000000004</v>
      </c>
      <c r="F4159" s="7">
        <v>1.5870299304045887</v>
      </c>
      <c r="G4159" s="7">
        <v>5.085</v>
      </c>
      <c r="H4159" s="7">
        <v>0.95004916420845631</v>
      </c>
      <c r="I4159" s="7">
        <v>4.8310000000000004</v>
      </c>
      <c r="J4159" s="7">
        <v>1.5870299304045887</v>
      </c>
      <c r="K4159" s="7">
        <v>5.085</v>
      </c>
      <c r="L4159" s="7">
        <v>0.95004916420845631</v>
      </c>
      <c r="M4159" s="7" t="s">
        <v>703</v>
      </c>
      <c r="N4159" s="7" t="s">
        <v>730</v>
      </c>
      <c r="O4159" s="7" t="s">
        <v>686</v>
      </c>
    </row>
    <row r="4160" spans="2:15" ht="15">
      <c r="B4160" s="6" t="s">
        <v>591</v>
      </c>
      <c r="C4160" s="7" t="s">
        <v>695</v>
      </c>
      <c r="D4160" s="7" t="s">
        <v>661</v>
      </c>
      <c r="E4160" s="7">
        <v>4.8310000000000004</v>
      </c>
      <c r="F4160" s="7">
        <v>1.5870299304045887</v>
      </c>
      <c r="G4160" s="7">
        <v>5.085</v>
      </c>
      <c r="H4160" s="7">
        <v>0.95004916420845631</v>
      </c>
      <c r="I4160" s="7">
        <v>4.8310000000000004</v>
      </c>
      <c r="J4160" s="7">
        <v>1.5870299304045887</v>
      </c>
      <c r="K4160" s="7">
        <v>5.085</v>
      </c>
      <c r="L4160" s="7">
        <v>0.95004916420845631</v>
      </c>
      <c r="M4160" s="7" t="s">
        <v>703</v>
      </c>
      <c r="N4160" s="7" t="s">
        <v>730</v>
      </c>
      <c r="O4160" s="7" t="s">
        <v>686</v>
      </c>
    </row>
    <row r="4161" spans="2:15" ht="15">
      <c r="B4161" s="6" t="s">
        <v>591</v>
      </c>
      <c r="C4161" s="7" t="s">
        <v>696</v>
      </c>
      <c r="D4161" s="7" t="s">
        <v>661</v>
      </c>
      <c r="E4161" s="7">
        <v>4.8310000000000004</v>
      </c>
      <c r="F4161" s="7">
        <v>1.5870299304045887</v>
      </c>
      <c r="G4161" s="7">
        <v>5.085</v>
      </c>
      <c r="H4161" s="7">
        <v>0.95004916420845631</v>
      </c>
      <c r="I4161" s="7">
        <v>4.8310000000000004</v>
      </c>
      <c r="J4161" s="7">
        <v>1.5870299304045887</v>
      </c>
      <c r="K4161" s="7">
        <v>5.085</v>
      </c>
      <c r="L4161" s="7">
        <v>0.95004916420845631</v>
      </c>
      <c r="M4161" s="7" t="s">
        <v>703</v>
      </c>
      <c r="N4161" s="7" t="s">
        <v>730</v>
      </c>
      <c r="O4161" s="7" t="s">
        <v>686</v>
      </c>
    </row>
    <row r="4162" spans="2:15" ht="15">
      <c r="B4162" s="6" t="s">
        <v>591</v>
      </c>
      <c r="C4162" s="7" t="s">
        <v>697</v>
      </c>
      <c r="D4162" s="7" t="s">
        <v>661</v>
      </c>
      <c r="E4162" s="7">
        <v>4.8310000000000004</v>
      </c>
      <c r="F4162" s="7">
        <v>1.5870299304045887</v>
      </c>
      <c r="G4162" s="7">
        <v>5.085</v>
      </c>
      <c r="H4162" s="7">
        <v>0.95004916420845631</v>
      </c>
      <c r="I4162" s="7">
        <v>4.8310000000000004</v>
      </c>
      <c r="J4162" s="7">
        <v>1.5870299304045887</v>
      </c>
      <c r="K4162" s="7">
        <v>5.085</v>
      </c>
      <c r="L4162" s="7">
        <v>0.95004916420845631</v>
      </c>
      <c r="M4162" s="7" t="s">
        <v>703</v>
      </c>
      <c r="N4162" s="7" t="s">
        <v>730</v>
      </c>
      <c r="O4162" s="7" t="s">
        <v>686</v>
      </c>
    </row>
    <row r="4163" spans="2:15" ht="15">
      <c r="B4163" s="6" t="s">
        <v>591</v>
      </c>
      <c r="C4163" s="7" t="s">
        <v>698</v>
      </c>
      <c r="D4163" s="7" t="s">
        <v>661</v>
      </c>
      <c r="E4163" s="7">
        <v>4.8310000000000004</v>
      </c>
      <c r="F4163" s="7">
        <v>1.5870299304045887</v>
      </c>
      <c r="G4163" s="7">
        <v>5.085</v>
      </c>
      <c r="H4163" s="7">
        <v>0.95004916420845631</v>
      </c>
      <c r="I4163" s="7">
        <v>4.8310000000000004</v>
      </c>
      <c r="J4163" s="7">
        <v>1.5870299304045887</v>
      </c>
      <c r="K4163" s="7">
        <v>5.085</v>
      </c>
      <c r="L4163" s="7">
        <v>0.95004916420845631</v>
      </c>
      <c r="M4163" s="7" t="s">
        <v>703</v>
      </c>
      <c r="N4163" s="7" t="s">
        <v>730</v>
      </c>
      <c r="O4163" s="7" t="s">
        <v>686</v>
      </c>
    </row>
    <row r="4164" spans="2:15" ht="15">
      <c r="B4164" s="6" t="s">
        <v>591</v>
      </c>
      <c r="C4164" s="7" t="s">
        <v>699</v>
      </c>
      <c r="D4164" s="7" t="s">
        <v>661</v>
      </c>
      <c r="E4164" s="7">
        <v>13.495448377581123</v>
      </c>
      <c r="F4164" s="7">
        <v>4.4333844958499933</v>
      </c>
      <c r="G4164" s="7">
        <v>14.205000000000002</v>
      </c>
      <c r="H4164" s="7">
        <v>0.95004916420845631</v>
      </c>
      <c r="I4164" s="7">
        <v>13.495448377581123</v>
      </c>
      <c r="J4164" s="7">
        <v>4.4333844958499933</v>
      </c>
      <c r="K4164" s="7">
        <v>14.205000000000002</v>
      </c>
      <c r="L4164" s="7">
        <v>0.95004916420845631</v>
      </c>
      <c r="M4164" s="7" t="s">
        <v>703</v>
      </c>
      <c r="N4164" s="7" t="s">
        <v>730</v>
      </c>
      <c r="O4164" s="7" t="s">
        <v>686</v>
      </c>
    </row>
    <row r="4165" spans="2:15" ht="15">
      <c r="B4165" s="6" t="s">
        <v>591</v>
      </c>
      <c r="C4165" s="7" t="s">
        <v>700</v>
      </c>
      <c r="D4165" s="7" t="s">
        <v>661</v>
      </c>
      <c r="E4165" s="7">
        <v>13.495448377581123</v>
      </c>
      <c r="F4165" s="7">
        <v>4.4333844958499933</v>
      </c>
      <c r="G4165" s="7">
        <v>14.205000000000002</v>
      </c>
      <c r="H4165" s="7">
        <v>0.95004916420845631</v>
      </c>
      <c r="I4165" s="7">
        <v>13.495448377581123</v>
      </c>
      <c r="J4165" s="7">
        <v>4.4333844958499933</v>
      </c>
      <c r="K4165" s="7">
        <v>14.205000000000002</v>
      </c>
      <c r="L4165" s="7">
        <v>0.95004916420845631</v>
      </c>
      <c r="M4165" s="7" t="s">
        <v>703</v>
      </c>
      <c r="N4165" s="7" t="s">
        <v>730</v>
      </c>
      <c r="O4165" s="7" t="s">
        <v>686</v>
      </c>
    </row>
    <row r="4166" spans="2:15" ht="15">
      <c r="B4166" s="6" t="s">
        <v>591</v>
      </c>
      <c r="C4166" s="7" t="s">
        <v>701</v>
      </c>
      <c r="D4166" s="7" t="s">
        <v>661</v>
      </c>
      <c r="E4166" s="7">
        <v>13.495448377581123</v>
      </c>
      <c r="F4166" s="7">
        <v>4.4333844958499933</v>
      </c>
      <c r="G4166" s="7">
        <v>14.205000000000002</v>
      </c>
      <c r="H4166" s="7">
        <v>0.95004916420845631</v>
      </c>
      <c r="I4166" s="7">
        <v>13.495448377581123</v>
      </c>
      <c r="J4166" s="7">
        <v>4.4333844958499933</v>
      </c>
      <c r="K4166" s="7">
        <v>14.205000000000002</v>
      </c>
      <c r="L4166" s="7">
        <v>0.95004916420845631</v>
      </c>
      <c r="M4166" s="7" t="s">
        <v>703</v>
      </c>
      <c r="N4166" s="7" t="s">
        <v>730</v>
      </c>
      <c r="O4166" s="7" t="s">
        <v>686</v>
      </c>
    </row>
    <row r="4167" spans="2:15" ht="15">
      <c r="B4167" s="6" t="s">
        <v>75</v>
      </c>
      <c r="C4167" s="7" t="s">
        <v>683</v>
      </c>
      <c r="D4167" s="7">
        <v>16.056734519999999</v>
      </c>
      <c r="E4167" s="7">
        <v>14.45106107</v>
      </c>
      <c r="F4167" s="7">
        <v>6.9989683094646207</v>
      </c>
      <c r="G4167" s="7">
        <v>16.056734519999999</v>
      </c>
      <c r="H4167" s="7">
        <v>0.90000000012455839</v>
      </c>
      <c r="I4167" s="7">
        <v>14.45106107</v>
      </c>
      <c r="J4167" s="7">
        <v>6.9989683094646207</v>
      </c>
      <c r="K4167" s="7">
        <v>16.056734519999999</v>
      </c>
      <c r="L4167" s="7">
        <v>0.90000000012455839</v>
      </c>
      <c r="M4167" s="7" t="s">
        <v>684</v>
      </c>
      <c r="N4167" s="7" t="s">
        <v>730</v>
      </c>
      <c r="O4167" s="7" t="s">
        <v>686</v>
      </c>
    </row>
    <row r="4168" spans="2:15" ht="15">
      <c r="B4168" s="6" t="s">
        <v>75</v>
      </c>
      <c r="C4168" s="7" t="s">
        <v>687</v>
      </c>
      <c r="D4168" s="7">
        <v>23.001453000000001</v>
      </c>
      <c r="E4168" s="7">
        <v>22.046399999999998</v>
      </c>
      <c r="F4168" s="7">
        <v>6.559198666850178</v>
      </c>
      <c r="G4168" s="7">
        <v>23.001453000000001</v>
      </c>
      <c r="H4168" s="7">
        <v>0.95847857959234128</v>
      </c>
      <c r="I4168" s="7">
        <v>22.046399999999998</v>
      </c>
      <c r="J4168" s="7">
        <v>6.559198666850178</v>
      </c>
      <c r="K4168" s="7">
        <v>23.001453000000001</v>
      </c>
      <c r="L4168" s="7">
        <v>0.95847857959234128</v>
      </c>
      <c r="M4168" s="7" t="s">
        <v>684</v>
      </c>
      <c r="N4168" s="7" t="s">
        <v>730</v>
      </c>
      <c r="O4168" s="7" t="s">
        <v>686</v>
      </c>
    </row>
    <row r="4169" spans="2:15" ht="15">
      <c r="B4169" s="6" t="s">
        <v>75</v>
      </c>
      <c r="C4169" s="7" t="s">
        <v>688</v>
      </c>
      <c r="D4169" s="7">
        <v>15.649407999999999</v>
      </c>
      <c r="E4169" s="7">
        <v>15.105599</v>
      </c>
      <c r="F4169" s="7">
        <v>4.0896026214857333</v>
      </c>
      <c r="G4169" s="7">
        <v>15.649407999999999</v>
      </c>
      <c r="H4169" s="7">
        <v>0.96525050660063305</v>
      </c>
      <c r="I4169" s="7">
        <v>15.105599</v>
      </c>
      <c r="J4169" s="7">
        <v>4.0896026214857333</v>
      </c>
      <c r="K4169" s="7">
        <v>15.649407999999999</v>
      </c>
      <c r="L4169" s="7">
        <v>0.96525050660063305</v>
      </c>
      <c r="M4169" s="7" t="s">
        <v>684</v>
      </c>
      <c r="N4169" s="7" t="s">
        <v>730</v>
      </c>
      <c r="O4169" s="7" t="s">
        <v>686</v>
      </c>
    </row>
    <row r="4170" spans="2:15" ht="15">
      <c r="B4170" s="6" t="s">
        <v>75</v>
      </c>
      <c r="C4170" s="7" t="s">
        <v>689</v>
      </c>
      <c r="D4170" s="7" t="s">
        <v>661</v>
      </c>
      <c r="E4170" s="7" t="s">
        <v>661</v>
      </c>
      <c r="F4170" s="7" t="s">
        <v>661</v>
      </c>
      <c r="G4170" s="7" t="s">
        <v>661</v>
      </c>
      <c r="H4170" s="7" t="s">
        <v>661</v>
      </c>
      <c r="I4170" s="7" t="s">
        <v>661</v>
      </c>
      <c r="J4170" s="7" t="s">
        <v>661</v>
      </c>
      <c r="K4170" s="7" t="s">
        <v>661</v>
      </c>
      <c r="L4170" s="7" t="s">
        <v>661</v>
      </c>
      <c r="M4170" s="7" t="s">
        <v>684</v>
      </c>
      <c r="N4170" s="7" t="s">
        <v>730</v>
      </c>
      <c r="O4170" s="7" t="s">
        <v>686</v>
      </c>
    </row>
    <row r="4171" spans="2:15" ht="15">
      <c r="B4171" s="6" t="s">
        <v>75</v>
      </c>
      <c r="C4171" s="7" t="s">
        <v>690</v>
      </c>
      <c r="D4171" s="7" t="s">
        <v>661</v>
      </c>
      <c r="E4171" s="7" t="s">
        <v>661</v>
      </c>
      <c r="F4171" s="7" t="s">
        <v>661</v>
      </c>
      <c r="G4171" s="7" t="s">
        <v>661</v>
      </c>
      <c r="H4171" s="7" t="s">
        <v>661</v>
      </c>
      <c r="I4171" s="7" t="s">
        <v>661</v>
      </c>
      <c r="J4171" s="7" t="s">
        <v>661</v>
      </c>
      <c r="K4171" s="7" t="s">
        <v>661</v>
      </c>
      <c r="L4171" s="7" t="s">
        <v>661</v>
      </c>
      <c r="M4171" s="7" t="s">
        <v>684</v>
      </c>
      <c r="N4171" s="7" t="s">
        <v>730</v>
      </c>
      <c r="O4171" s="7" t="s">
        <v>686</v>
      </c>
    </row>
    <row r="4172" spans="2:15" ht="15">
      <c r="B4172" s="6" t="s">
        <v>75</v>
      </c>
      <c r="C4172" s="7" t="s">
        <v>691</v>
      </c>
      <c r="D4172" s="7" t="s">
        <v>661</v>
      </c>
      <c r="E4172" s="7" t="s">
        <v>661</v>
      </c>
      <c r="F4172" s="7" t="s">
        <v>661</v>
      </c>
      <c r="G4172" s="7" t="s">
        <v>661</v>
      </c>
      <c r="H4172" s="7" t="s">
        <v>661</v>
      </c>
      <c r="I4172" s="7" t="s">
        <v>661</v>
      </c>
      <c r="J4172" s="7" t="s">
        <v>661</v>
      </c>
      <c r="K4172" s="7" t="s">
        <v>661</v>
      </c>
      <c r="L4172" s="7" t="s">
        <v>661</v>
      </c>
      <c r="M4172" s="7" t="s">
        <v>684</v>
      </c>
      <c r="N4172" s="7" t="s">
        <v>730</v>
      </c>
      <c r="O4172" s="7" t="s">
        <v>686</v>
      </c>
    </row>
    <row r="4173" spans="2:15" ht="15">
      <c r="B4173" s="6" t="s">
        <v>75</v>
      </c>
      <c r="C4173" s="7" t="s">
        <v>692</v>
      </c>
      <c r="D4173" s="7" t="s">
        <v>661</v>
      </c>
      <c r="E4173" s="7" t="s">
        <v>661</v>
      </c>
      <c r="F4173" s="7" t="s">
        <v>661</v>
      </c>
      <c r="G4173" s="7" t="s">
        <v>661</v>
      </c>
      <c r="H4173" s="7" t="s">
        <v>661</v>
      </c>
      <c r="I4173" s="7" t="s">
        <v>661</v>
      </c>
      <c r="J4173" s="7" t="s">
        <v>661</v>
      </c>
      <c r="K4173" s="7" t="s">
        <v>661</v>
      </c>
      <c r="L4173" s="7" t="s">
        <v>661</v>
      </c>
      <c r="M4173" s="7" t="s">
        <v>684</v>
      </c>
      <c r="N4173" s="7" t="s">
        <v>730</v>
      </c>
      <c r="O4173" s="7" t="s">
        <v>686</v>
      </c>
    </row>
    <row r="4174" spans="2:15" ht="15">
      <c r="B4174" s="6" t="s">
        <v>75</v>
      </c>
      <c r="C4174" s="7" t="s">
        <v>693</v>
      </c>
      <c r="D4174" s="7" t="s">
        <v>661</v>
      </c>
      <c r="E4174" s="7" t="s">
        <v>661</v>
      </c>
      <c r="F4174" s="7" t="s">
        <v>661</v>
      </c>
      <c r="G4174" s="7" t="s">
        <v>661</v>
      </c>
      <c r="H4174" s="7" t="s">
        <v>661</v>
      </c>
      <c r="I4174" s="7" t="s">
        <v>661</v>
      </c>
      <c r="J4174" s="7" t="s">
        <v>661</v>
      </c>
      <c r="K4174" s="7" t="s">
        <v>661</v>
      </c>
      <c r="L4174" s="7" t="s">
        <v>661</v>
      </c>
      <c r="M4174" s="7" t="s">
        <v>684</v>
      </c>
      <c r="N4174" s="7" t="s">
        <v>730</v>
      </c>
      <c r="O4174" s="7" t="s">
        <v>686</v>
      </c>
    </row>
    <row r="4175" spans="2:15" ht="15">
      <c r="B4175" s="6" t="s">
        <v>75</v>
      </c>
      <c r="C4175" s="7" t="s">
        <v>694</v>
      </c>
      <c r="D4175" s="7" t="s">
        <v>661</v>
      </c>
      <c r="E4175" s="7" t="s">
        <v>661</v>
      </c>
      <c r="F4175" s="7" t="s">
        <v>661</v>
      </c>
      <c r="G4175" s="7" t="s">
        <v>661</v>
      </c>
      <c r="H4175" s="7" t="s">
        <v>661</v>
      </c>
      <c r="I4175" s="7" t="s">
        <v>661</v>
      </c>
      <c r="J4175" s="7" t="s">
        <v>661</v>
      </c>
      <c r="K4175" s="7" t="s">
        <v>661</v>
      </c>
      <c r="L4175" s="7" t="s">
        <v>661</v>
      </c>
      <c r="M4175" s="7" t="s">
        <v>684</v>
      </c>
      <c r="N4175" s="7" t="s">
        <v>730</v>
      </c>
      <c r="O4175" s="7" t="s">
        <v>686</v>
      </c>
    </row>
    <row r="4176" spans="2:15" ht="15">
      <c r="B4176" s="6" t="s">
        <v>75</v>
      </c>
      <c r="C4176" s="7" t="s">
        <v>695</v>
      </c>
      <c r="D4176" s="7" t="s">
        <v>661</v>
      </c>
      <c r="E4176" s="7" t="s">
        <v>661</v>
      </c>
      <c r="F4176" s="7" t="s">
        <v>661</v>
      </c>
      <c r="G4176" s="7" t="s">
        <v>661</v>
      </c>
      <c r="H4176" s="7" t="s">
        <v>661</v>
      </c>
      <c r="I4176" s="7" t="s">
        <v>661</v>
      </c>
      <c r="J4176" s="7" t="s">
        <v>661</v>
      </c>
      <c r="K4176" s="7" t="s">
        <v>661</v>
      </c>
      <c r="L4176" s="7" t="s">
        <v>661</v>
      </c>
      <c r="M4176" s="7" t="s">
        <v>684</v>
      </c>
      <c r="N4176" s="7" t="s">
        <v>730</v>
      </c>
      <c r="O4176" s="7" t="s">
        <v>686</v>
      </c>
    </row>
    <row r="4177" spans="2:15" ht="15">
      <c r="B4177" s="6" t="s">
        <v>75</v>
      </c>
      <c r="C4177" s="7" t="s">
        <v>696</v>
      </c>
      <c r="D4177" s="7" t="s">
        <v>661</v>
      </c>
      <c r="E4177" s="7" t="s">
        <v>661</v>
      </c>
      <c r="F4177" s="7" t="s">
        <v>661</v>
      </c>
      <c r="G4177" s="7" t="s">
        <v>661</v>
      </c>
      <c r="H4177" s="7" t="s">
        <v>661</v>
      </c>
      <c r="I4177" s="7" t="s">
        <v>661</v>
      </c>
      <c r="J4177" s="7" t="s">
        <v>661</v>
      </c>
      <c r="K4177" s="7" t="s">
        <v>661</v>
      </c>
      <c r="L4177" s="7" t="s">
        <v>661</v>
      </c>
      <c r="M4177" s="7" t="s">
        <v>684</v>
      </c>
      <c r="N4177" s="7" t="s">
        <v>730</v>
      </c>
      <c r="O4177" s="7" t="s">
        <v>686</v>
      </c>
    </row>
    <row r="4178" spans="2:15" ht="15">
      <c r="B4178" s="6" t="s">
        <v>75</v>
      </c>
      <c r="C4178" s="7" t="s">
        <v>697</v>
      </c>
      <c r="D4178" s="7" t="s">
        <v>661</v>
      </c>
      <c r="E4178" s="7" t="s">
        <v>661</v>
      </c>
      <c r="F4178" s="7" t="s">
        <v>661</v>
      </c>
      <c r="G4178" s="7" t="s">
        <v>661</v>
      </c>
      <c r="H4178" s="7" t="s">
        <v>661</v>
      </c>
      <c r="I4178" s="7" t="s">
        <v>661</v>
      </c>
      <c r="J4178" s="7" t="s">
        <v>661</v>
      </c>
      <c r="K4178" s="7" t="s">
        <v>661</v>
      </c>
      <c r="L4178" s="7" t="s">
        <v>661</v>
      </c>
      <c r="M4178" s="7" t="s">
        <v>684</v>
      </c>
      <c r="N4178" s="7" t="s">
        <v>730</v>
      </c>
      <c r="O4178" s="7" t="s">
        <v>686</v>
      </c>
    </row>
    <row r="4179" spans="2:15" ht="15">
      <c r="B4179" s="6" t="s">
        <v>75</v>
      </c>
      <c r="C4179" s="7" t="s">
        <v>698</v>
      </c>
      <c r="D4179" s="7" t="s">
        <v>661</v>
      </c>
      <c r="E4179" s="7" t="s">
        <v>661</v>
      </c>
      <c r="F4179" s="7" t="s">
        <v>661</v>
      </c>
      <c r="G4179" s="7" t="s">
        <v>661</v>
      </c>
      <c r="H4179" s="7" t="s">
        <v>661</v>
      </c>
      <c r="I4179" s="7" t="s">
        <v>661</v>
      </c>
      <c r="J4179" s="7" t="s">
        <v>661</v>
      </c>
      <c r="K4179" s="7" t="s">
        <v>661</v>
      </c>
      <c r="L4179" s="7" t="s">
        <v>661</v>
      </c>
      <c r="M4179" s="7" t="s">
        <v>684</v>
      </c>
      <c r="N4179" s="7" t="s">
        <v>730</v>
      </c>
      <c r="O4179" s="7" t="s">
        <v>686</v>
      </c>
    </row>
    <row r="4180" spans="2:15" ht="15">
      <c r="B4180" s="6" t="s">
        <v>75</v>
      </c>
      <c r="C4180" s="7" t="s">
        <v>699</v>
      </c>
      <c r="D4180" s="7" t="s">
        <v>661</v>
      </c>
      <c r="E4180" s="7" t="s">
        <v>661</v>
      </c>
      <c r="F4180" s="7" t="s">
        <v>661</v>
      </c>
      <c r="G4180" s="7" t="s">
        <v>661</v>
      </c>
      <c r="H4180" s="7" t="s">
        <v>661</v>
      </c>
      <c r="I4180" s="7" t="s">
        <v>661</v>
      </c>
      <c r="J4180" s="7" t="s">
        <v>661</v>
      </c>
      <c r="K4180" s="7" t="s">
        <v>661</v>
      </c>
      <c r="L4180" s="7" t="s">
        <v>661</v>
      </c>
      <c r="M4180" s="7" t="s">
        <v>684</v>
      </c>
      <c r="N4180" s="7" t="s">
        <v>730</v>
      </c>
      <c r="O4180" s="7" t="s">
        <v>686</v>
      </c>
    </row>
    <row r="4181" spans="2:15" ht="15">
      <c r="B4181" s="6" t="s">
        <v>75</v>
      </c>
      <c r="C4181" s="7" t="s">
        <v>700</v>
      </c>
      <c r="D4181" s="7" t="s">
        <v>661</v>
      </c>
      <c r="E4181" s="7" t="s">
        <v>661</v>
      </c>
      <c r="F4181" s="7" t="s">
        <v>661</v>
      </c>
      <c r="G4181" s="7" t="s">
        <v>661</v>
      </c>
      <c r="H4181" s="7" t="s">
        <v>661</v>
      </c>
      <c r="I4181" s="7" t="s">
        <v>661</v>
      </c>
      <c r="J4181" s="7" t="s">
        <v>661</v>
      </c>
      <c r="K4181" s="7" t="s">
        <v>661</v>
      </c>
      <c r="L4181" s="7" t="s">
        <v>661</v>
      </c>
      <c r="M4181" s="7" t="s">
        <v>684</v>
      </c>
      <c r="N4181" s="7" t="s">
        <v>730</v>
      </c>
      <c r="O4181" s="7" t="s">
        <v>686</v>
      </c>
    </row>
    <row r="4182" spans="2:15" ht="15">
      <c r="B4182" s="6" t="s">
        <v>75</v>
      </c>
      <c r="C4182" s="7" t="s">
        <v>701</v>
      </c>
      <c r="D4182" s="7" t="s">
        <v>661</v>
      </c>
      <c r="E4182" s="7" t="s">
        <v>661</v>
      </c>
      <c r="F4182" s="7" t="s">
        <v>661</v>
      </c>
      <c r="G4182" s="7" t="s">
        <v>661</v>
      </c>
      <c r="H4182" s="7" t="s">
        <v>661</v>
      </c>
      <c r="I4182" s="7" t="s">
        <v>661</v>
      </c>
      <c r="J4182" s="7" t="s">
        <v>661</v>
      </c>
      <c r="K4182" s="7" t="s">
        <v>661</v>
      </c>
      <c r="L4182" s="7" t="s">
        <v>661</v>
      </c>
      <c r="M4182" s="7" t="s">
        <v>684</v>
      </c>
      <c r="N4182" s="7" t="s">
        <v>730</v>
      </c>
      <c r="O4182" s="7" t="s">
        <v>686</v>
      </c>
    </row>
    <row r="4183" spans="2:15" ht="15">
      <c r="B4183" s="6" t="s">
        <v>82</v>
      </c>
      <c r="C4183" s="7" t="s">
        <v>683</v>
      </c>
      <c r="D4183" s="7">
        <v>2.224005198</v>
      </c>
      <c r="E4183" s="7">
        <v>2.4740000000000002</v>
      </c>
      <c r="F4183" s="7">
        <v>1.1982128848483151</v>
      </c>
      <c r="G4183" s="7">
        <v>2.7488888877902147</v>
      </c>
      <c r="H4183" s="7">
        <v>0.90000000035971151</v>
      </c>
      <c r="I4183" s="7">
        <v>2.0895000000000001</v>
      </c>
      <c r="J4183" s="7">
        <v>1.0119910359298927</v>
      </c>
      <c r="K4183" s="7">
        <v>2.3216666657387441</v>
      </c>
      <c r="L4183" s="7">
        <v>0.90000000035971151</v>
      </c>
      <c r="M4183" s="7" t="s">
        <v>684</v>
      </c>
      <c r="N4183" s="7" t="s">
        <v>730</v>
      </c>
      <c r="O4183" s="7" t="s">
        <v>686</v>
      </c>
    </row>
    <row r="4184" spans="2:15" ht="15">
      <c r="B4184" s="6" t="s">
        <v>82</v>
      </c>
      <c r="C4184" s="7" t="s">
        <v>687</v>
      </c>
      <c r="D4184" s="7">
        <v>2.7429969023999998</v>
      </c>
      <c r="E4184" s="7">
        <v>2.5409999999999999</v>
      </c>
      <c r="F4184" s="7">
        <v>0.83518631119374598</v>
      </c>
      <c r="G4184" s="7">
        <v>2.6747368420847342</v>
      </c>
      <c r="H4184" s="7">
        <v>0.95000000000729135</v>
      </c>
      <c r="I4184" s="7">
        <v>2.1560000000000001</v>
      </c>
      <c r="J4184" s="7">
        <v>0.7086429307098453</v>
      </c>
      <c r="K4184" s="7">
        <v>2.269473684193108</v>
      </c>
      <c r="L4184" s="7">
        <v>0.95000000000729135</v>
      </c>
      <c r="M4184" s="7" t="s">
        <v>684</v>
      </c>
      <c r="N4184" s="7" t="s">
        <v>730</v>
      </c>
      <c r="O4184" s="7" t="s">
        <v>686</v>
      </c>
    </row>
    <row r="4185" spans="2:15" ht="15">
      <c r="B4185" s="6" t="s">
        <v>82</v>
      </c>
      <c r="C4185" s="7" t="s">
        <v>688</v>
      </c>
      <c r="D4185" s="7">
        <v>2.4206276061000001</v>
      </c>
      <c r="E4185" s="7">
        <v>2.5569999999999999</v>
      </c>
      <c r="F4185" s="7">
        <v>0.8404452569236105</v>
      </c>
      <c r="G4185" s="7">
        <v>2.6915789473625686</v>
      </c>
      <c r="H4185" s="7">
        <v>0.95000000000206553</v>
      </c>
      <c r="I4185" s="7">
        <v>2.1722000000000001</v>
      </c>
      <c r="J4185" s="7">
        <v>0.71396761325360525</v>
      </c>
      <c r="K4185" s="7">
        <v>2.2865263157845024</v>
      </c>
      <c r="L4185" s="7">
        <v>0.95000000000206553</v>
      </c>
      <c r="M4185" s="7" t="s">
        <v>684</v>
      </c>
      <c r="N4185" s="7" t="s">
        <v>730</v>
      </c>
      <c r="O4185" s="7" t="s">
        <v>686</v>
      </c>
    </row>
    <row r="4186" spans="2:15" ht="15">
      <c r="B4186" s="6" t="s">
        <v>82</v>
      </c>
      <c r="C4186" s="7" t="s">
        <v>689</v>
      </c>
      <c r="D4186" s="7">
        <v>2.3660000000000001</v>
      </c>
      <c r="E4186" s="7">
        <v>2.5640000000000001</v>
      </c>
      <c r="F4186" s="7">
        <v>0.84543487013589491</v>
      </c>
      <c r="G4186" s="7">
        <v>2.6997881619937698</v>
      </c>
      <c r="H4186" s="7">
        <v>0.94970414201183428</v>
      </c>
      <c r="I4186" s="7">
        <v>2.1796000000000002</v>
      </c>
      <c r="J4186" s="7">
        <v>0.7186855861732433</v>
      </c>
      <c r="K4186" s="7">
        <v>2.295030529595016</v>
      </c>
      <c r="L4186" s="7">
        <v>0.94970414201183428</v>
      </c>
      <c r="M4186" s="7" t="s">
        <v>684</v>
      </c>
      <c r="N4186" s="7" t="s">
        <v>730</v>
      </c>
      <c r="O4186" s="7" t="s">
        <v>686</v>
      </c>
    </row>
    <row r="4187" spans="2:15" ht="15">
      <c r="B4187" s="6" t="s">
        <v>82</v>
      </c>
      <c r="C4187" s="7" t="s">
        <v>690</v>
      </c>
      <c r="D4187" s="7">
        <v>2.4969999999999999</v>
      </c>
      <c r="E4187" s="7">
        <v>2.5710000000000002</v>
      </c>
      <c r="F4187" s="7">
        <v>0.84559476518966548</v>
      </c>
      <c r="G4187" s="7">
        <v>2.7064869308600339</v>
      </c>
      <c r="H4187" s="7">
        <v>0.94993992791349624</v>
      </c>
      <c r="I4187" s="7">
        <v>2.2349999999999999</v>
      </c>
      <c r="J4187" s="7">
        <v>0.73508529762695485</v>
      </c>
      <c r="K4187" s="7">
        <v>2.3527803541315344</v>
      </c>
      <c r="L4187" s="7">
        <v>0.94993992791349624</v>
      </c>
      <c r="M4187" s="7" t="s">
        <v>684</v>
      </c>
      <c r="N4187" s="7" t="s">
        <v>730</v>
      </c>
      <c r="O4187" s="7" t="s">
        <v>686</v>
      </c>
    </row>
    <row r="4188" spans="2:15" ht="15">
      <c r="B4188" s="6" t="s">
        <v>82</v>
      </c>
      <c r="C4188" s="7" t="s">
        <v>691</v>
      </c>
      <c r="D4188" s="7">
        <v>3.085</v>
      </c>
      <c r="E4188" s="7">
        <v>2.6280000000000001</v>
      </c>
      <c r="F4188" s="7">
        <v>0.86302587470875491</v>
      </c>
      <c r="G4188" s="7">
        <v>2.7660798362333674</v>
      </c>
      <c r="H4188" s="7">
        <v>0.95008103727714754</v>
      </c>
      <c r="I4188" s="7">
        <v>2.2650000000000001</v>
      </c>
      <c r="J4188" s="7">
        <v>0.74381796279122181</v>
      </c>
      <c r="K4188" s="7">
        <v>2.3840071647901739</v>
      </c>
      <c r="L4188" s="7">
        <v>0.95008103727714754</v>
      </c>
      <c r="M4188" s="7" t="s">
        <v>684</v>
      </c>
      <c r="N4188" s="7" t="s">
        <v>730</v>
      </c>
      <c r="O4188" s="7" t="s">
        <v>686</v>
      </c>
    </row>
    <row r="4189" spans="2:15" ht="15">
      <c r="B4189" s="6" t="s">
        <v>82</v>
      </c>
      <c r="C4189" s="7" t="s">
        <v>692</v>
      </c>
      <c r="D4189" s="7" t="s">
        <v>661</v>
      </c>
      <c r="E4189" s="7">
        <v>2.6152285265947328</v>
      </c>
      <c r="F4189" s="7">
        <v>0.93507117734432454</v>
      </c>
      <c r="G4189" s="7">
        <v>2.7773689623481714</v>
      </c>
      <c r="H4189" s="7">
        <v>0.94162085126192441</v>
      </c>
      <c r="I4189" s="7">
        <v>2.2522285265947328</v>
      </c>
      <c r="J4189" s="7">
        <v>0.80528105234214797</v>
      </c>
      <c r="K4189" s="7">
        <v>2.3918634804830226</v>
      </c>
      <c r="L4189" s="7">
        <v>0.94162085126192441</v>
      </c>
      <c r="M4189" s="7" t="s">
        <v>684</v>
      </c>
      <c r="N4189" s="7" t="s">
        <v>730</v>
      </c>
      <c r="O4189" s="7" t="s">
        <v>686</v>
      </c>
    </row>
    <row r="4190" spans="2:15" ht="15">
      <c r="B4190" s="6" t="s">
        <v>82</v>
      </c>
      <c r="C4190" s="7" t="s">
        <v>693</v>
      </c>
      <c r="D4190" s="7" t="s">
        <v>661</v>
      </c>
      <c r="E4190" s="7">
        <v>2.6021046678726885</v>
      </c>
      <c r="F4190" s="7">
        <v>0.93037876063896685</v>
      </c>
      <c r="G4190" s="7">
        <v>2.7634314431179461</v>
      </c>
      <c r="H4190" s="7">
        <v>0.94162085126192441</v>
      </c>
      <c r="I4190" s="7">
        <v>2.239104667872688</v>
      </c>
      <c r="J4190" s="7">
        <v>0.80058863563678917</v>
      </c>
      <c r="K4190" s="7">
        <v>2.3779259612527963</v>
      </c>
      <c r="L4190" s="7">
        <v>0.94162085126192441</v>
      </c>
      <c r="M4190" s="7" t="s">
        <v>684</v>
      </c>
      <c r="N4190" s="7" t="s">
        <v>730</v>
      </c>
      <c r="O4190" s="7" t="s">
        <v>686</v>
      </c>
    </row>
    <row r="4191" spans="2:15" ht="15">
      <c r="B4191" s="6" t="s">
        <v>82</v>
      </c>
      <c r="C4191" s="7" t="s">
        <v>694</v>
      </c>
      <c r="D4191" s="7" t="s">
        <v>661</v>
      </c>
      <c r="E4191" s="7">
        <v>2.5883522805776851</v>
      </c>
      <c r="F4191" s="7">
        <v>0.92546161445137098</v>
      </c>
      <c r="G4191" s="7">
        <v>2.7488264274403797</v>
      </c>
      <c r="H4191" s="7">
        <v>0.94162085126192441</v>
      </c>
      <c r="I4191" s="7">
        <v>2.2253522805776851</v>
      </c>
      <c r="J4191" s="7">
        <v>0.7956714894491943</v>
      </c>
      <c r="K4191" s="7">
        <v>2.3633209455752309</v>
      </c>
      <c r="L4191" s="7">
        <v>0.94162085126192441</v>
      </c>
      <c r="M4191" s="7" t="s">
        <v>684</v>
      </c>
      <c r="N4191" s="7" t="s">
        <v>730</v>
      </c>
      <c r="O4191" s="7" t="s">
        <v>686</v>
      </c>
    </row>
    <row r="4192" spans="2:15" ht="15">
      <c r="B4192" s="6" t="s">
        <v>82</v>
      </c>
      <c r="C4192" s="7" t="s">
        <v>695</v>
      </c>
      <c r="D4192" s="7" t="s">
        <v>661</v>
      </c>
      <c r="E4192" s="7">
        <v>2.5763071770441748</v>
      </c>
      <c r="F4192" s="7">
        <v>0.92115490510349696</v>
      </c>
      <c r="G4192" s="7">
        <v>2.7360345446805963</v>
      </c>
      <c r="H4192" s="7">
        <v>0.94162085126192441</v>
      </c>
      <c r="I4192" s="7">
        <v>2.2133071770441748</v>
      </c>
      <c r="J4192" s="7">
        <v>0.7913647801013205</v>
      </c>
      <c r="K4192" s="7">
        <v>2.3505290628154474</v>
      </c>
      <c r="L4192" s="7">
        <v>0.94162085126192441</v>
      </c>
      <c r="M4192" s="7" t="s">
        <v>684</v>
      </c>
      <c r="N4192" s="7" t="s">
        <v>730</v>
      </c>
      <c r="O4192" s="7" t="s">
        <v>686</v>
      </c>
    </row>
    <row r="4193" spans="2:15" ht="15">
      <c r="B4193" s="6" t="s">
        <v>82</v>
      </c>
      <c r="C4193" s="7" t="s">
        <v>696</v>
      </c>
      <c r="D4193" s="7" t="s">
        <v>661</v>
      </c>
      <c r="E4193" s="7">
        <v>2.5647745370096593</v>
      </c>
      <c r="F4193" s="7">
        <v>0.91703142633852475</v>
      </c>
      <c r="G4193" s="7">
        <v>2.7237868974252706</v>
      </c>
      <c r="H4193" s="7">
        <v>0.94162085126192441</v>
      </c>
      <c r="I4193" s="7">
        <v>2.2017745370096593</v>
      </c>
      <c r="J4193" s="7">
        <v>0.78724130133634818</v>
      </c>
      <c r="K4193" s="7">
        <v>2.3382814155601217</v>
      </c>
      <c r="L4193" s="7">
        <v>0.94162085126192441</v>
      </c>
      <c r="M4193" s="7" t="s">
        <v>684</v>
      </c>
      <c r="N4193" s="7" t="s">
        <v>730</v>
      </c>
      <c r="O4193" s="7" t="s">
        <v>686</v>
      </c>
    </row>
    <row r="4194" spans="2:15" ht="15">
      <c r="B4194" s="6" t="s">
        <v>82</v>
      </c>
      <c r="C4194" s="7" t="s">
        <v>697</v>
      </c>
      <c r="D4194" s="7" t="s">
        <v>661</v>
      </c>
      <c r="E4194" s="7">
        <v>2.5539459447626141</v>
      </c>
      <c r="F4194" s="7">
        <v>0.91315967884171556</v>
      </c>
      <c r="G4194" s="7">
        <v>2.7122869479153024</v>
      </c>
      <c r="H4194" s="7">
        <v>0.94162085126192441</v>
      </c>
      <c r="I4194" s="7">
        <v>2.1909459447626141</v>
      </c>
      <c r="J4194" s="7">
        <v>0.78336955383953943</v>
      </c>
      <c r="K4194" s="7">
        <v>2.3267814660501536</v>
      </c>
      <c r="L4194" s="7">
        <v>0.94162085126192441</v>
      </c>
      <c r="M4194" s="7" t="s">
        <v>684</v>
      </c>
      <c r="N4194" s="7" t="s">
        <v>730</v>
      </c>
      <c r="O4194" s="7" t="s">
        <v>686</v>
      </c>
    </row>
    <row r="4195" spans="2:15" ht="15">
      <c r="B4195" s="6" t="s">
        <v>82</v>
      </c>
      <c r="C4195" s="7" t="s">
        <v>698</v>
      </c>
      <c r="D4195" s="7" t="s">
        <v>661</v>
      </c>
      <c r="E4195" s="7">
        <v>2.5436761695475072</v>
      </c>
      <c r="F4195" s="7">
        <v>0.90948773556647455</v>
      </c>
      <c r="G4195" s="7">
        <v>2.7013804612956154</v>
      </c>
      <c r="H4195" s="7">
        <v>0.94162085126192441</v>
      </c>
      <c r="I4195" s="7">
        <v>2.1806761695475072</v>
      </c>
      <c r="J4195" s="7">
        <v>0.77969761056429587</v>
      </c>
      <c r="K4195" s="7">
        <v>2.3158749794304661</v>
      </c>
      <c r="L4195" s="7">
        <v>0.94162085126192441</v>
      </c>
      <c r="M4195" s="7" t="s">
        <v>684</v>
      </c>
      <c r="N4195" s="7" t="s">
        <v>730</v>
      </c>
      <c r="O4195" s="7" t="s">
        <v>686</v>
      </c>
    </row>
    <row r="4196" spans="2:15" ht="15">
      <c r="B4196" s="6" t="s">
        <v>82</v>
      </c>
      <c r="C4196" s="7" t="s">
        <v>699</v>
      </c>
      <c r="D4196" s="7" t="s">
        <v>661</v>
      </c>
      <c r="E4196" s="7">
        <v>2.535739810208455</v>
      </c>
      <c r="F4196" s="7">
        <v>0.90665010176295369</v>
      </c>
      <c r="G4196" s="7">
        <v>2.6929520590056528</v>
      </c>
      <c r="H4196" s="7">
        <v>0.94162085126192441</v>
      </c>
      <c r="I4196" s="7">
        <v>2.172739810208455</v>
      </c>
      <c r="J4196" s="7">
        <v>0.77685997676077634</v>
      </c>
      <c r="K4196" s="7">
        <v>2.3074465771405039</v>
      </c>
      <c r="L4196" s="7">
        <v>0.94162085126192441</v>
      </c>
      <c r="M4196" s="7" t="s">
        <v>684</v>
      </c>
      <c r="N4196" s="7" t="s">
        <v>730</v>
      </c>
      <c r="O4196" s="7" t="s">
        <v>686</v>
      </c>
    </row>
    <row r="4197" spans="2:15" ht="15">
      <c r="B4197" s="6" t="s">
        <v>82</v>
      </c>
      <c r="C4197" s="7" t="s">
        <v>700</v>
      </c>
      <c r="D4197" s="7" t="s">
        <v>661</v>
      </c>
      <c r="E4197" s="7">
        <v>2.5363979609122036</v>
      </c>
      <c r="F4197" s="7">
        <v>0.90688542259521243</v>
      </c>
      <c r="G4197" s="7">
        <v>2.6936510141136103</v>
      </c>
      <c r="H4197" s="7">
        <v>0.94162085126192441</v>
      </c>
      <c r="I4197" s="7">
        <v>2.1733979609122036</v>
      </c>
      <c r="J4197" s="7">
        <v>0.77709529759303475</v>
      </c>
      <c r="K4197" s="7">
        <v>2.308145532248461</v>
      </c>
      <c r="L4197" s="7">
        <v>0.94162085126192441</v>
      </c>
      <c r="M4197" s="7" t="s">
        <v>684</v>
      </c>
      <c r="N4197" s="7" t="s">
        <v>730</v>
      </c>
      <c r="O4197" s="7" t="s">
        <v>686</v>
      </c>
    </row>
    <row r="4198" spans="2:15" ht="15">
      <c r="B4198" s="6" t="s">
        <v>82</v>
      </c>
      <c r="C4198" s="7" t="s">
        <v>701</v>
      </c>
      <c r="D4198" s="7" t="s">
        <v>661</v>
      </c>
      <c r="E4198" s="7">
        <v>2.5370561116159518</v>
      </c>
      <c r="F4198" s="7">
        <v>0.90712074342747018</v>
      </c>
      <c r="G4198" s="7">
        <v>2.6943499692215669</v>
      </c>
      <c r="H4198" s="7">
        <v>0.94162085126192441</v>
      </c>
      <c r="I4198" s="7">
        <v>2.1740561116159518</v>
      </c>
      <c r="J4198" s="7">
        <v>0.77733061842529372</v>
      </c>
      <c r="K4198" s="7">
        <v>2.308844487356418</v>
      </c>
      <c r="L4198" s="7">
        <v>0.94162085126192441</v>
      </c>
      <c r="M4198" s="7" t="s">
        <v>684</v>
      </c>
      <c r="N4198" s="7" t="s">
        <v>730</v>
      </c>
      <c r="O4198" s="7" t="s">
        <v>686</v>
      </c>
    </row>
    <row r="4199" spans="2:15" ht="15">
      <c r="B4199" s="6" t="s">
        <v>600</v>
      </c>
      <c r="C4199" s="7" t="s">
        <v>683</v>
      </c>
      <c r="D4199" s="7">
        <v>32.027217999999998</v>
      </c>
      <c r="E4199" s="7">
        <v>29.525099000000004</v>
      </c>
      <c r="F4199" s="7">
        <v>12.43446778793054</v>
      </c>
      <c r="G4199" s="7">
        <v>32.036658067421506</v>
      </c>
      <c r="H4199" s="7">
        <v>0.92160358729877823</v>
      </c>
      <c r="I4199" s="7">
        <v>29.525099000000004</v>
      </c>
      <c r="J4199" s="7">
        <v>12.43446778793054</v>
      </c>
      <c r="K4199" s="7">
        <v>32.036658067421506</v>
      </c>
      <c r="L4199" s="7">
        <v>0.92160358729877823</v>
      </c>
      <c r="M4199" s="7" t="s">
        <v>703</v>
      </c>
      <c r="N4199" s="7" t="s">
        <v>730</v>
      </c>
      <c r="O4199" s="7" t="s">
        <v>686</v>
      </c>
    </row>
    <row r="4200" spans="2:15" ht="15">
      <c r="B4200" s="6" t="s">
        <v>600</v>
      </c>
      <c r="C4200" s="7" t="s">
        <v>687</v>
      </c>
      <c r="D4200" s="7">
        <v>32.446849999999998</v>
      </c>
      <c r="E4200" s="7">
        <v>29.894397999999999</v>
      </c>
      <c r="F4200" s="7">
        <v>12.614398247244926</v>
      </c>
      <c r="G4200" s="7">
        <v>32.446849999999998</v>
      </c>
      <c r="H4200" s="7">
        <v>0.92133436681835068</v>
      </c>
      <c r="I4200" s="7">
        <v>29.894397999999999</v>
      </c>
      <c r="J4200" s="7">
        <v>12.614398247244926</v>
      </c>
      <c r="K4200" s="7">
        <v>32.446849999999998</v>
      </c>
      <c r="L4200" s="7">
        <v>0.92133436681835068</v>
      </c>
      <c r="M4200" s="7" t="s">
        <v>703</v>
      </c>
      <c r="N4200" s="7" t="s">
        <v>730</v>
      </c>
      <c r="O4200" s="7" t="s">
        <v>686</v>
      </c>
    </row>
    <row r="4201" spans="2:15" ht="15">
      <c r="B4201" s="6" t="s">
        <v>600</v>
      </c>
      <c r="C4201" s="7" t="s">
        <v>688</v>
      </c>
      <c r="D4201" s="7">
        <v>32.038269</v>
      </c>
      <c r="E4201" s="7">
        <v>29.505600000000001</v>
      </c>
      <c r="F4201" s="7">
        <v>12.484800725536671</v>
      </c>
      <c r="G4201" s="7">
        <v>32.038269</v>
      </c>
      <c r="H4201" s="7">
        <v>0.92094863177533093</v>
      </c>
      <c r="I4201" s="7">
        <v>29.505600000000001</v>
      </c>
      <c r="J4201" s="7">
        <v>12.484800725536671</v>
      </c>
      <c r="K4201" s="7">
        <v>32.038269</v>
      </c>
      <c r="L4201" s="7">
        <v>0.92094863177533093</v>
      </c>
      <c r="M4201" s="7" t="s">
        <v>703</v>
      </c>
      <c r="N4201" s="7" t="s">
        <v>730</v>
      </c>
      <c r="O4201" s="7" t="s">
        <v>686</v>
      </c>
    </row>
    <row r="4202" spans="2:15" ht="15">
      <c r="B4202" s="6" t="s">
        <v>600</v>
      </c>
      <c r="C4202" s="7" t="s">
        <v>689</v>
      </c>
      <c r="D4202" s="7">
        <v>31.3535</v>
      </c>
      <c r="E4202" s="7">
        <v>28.512499999999999</v>
      </c>
      <c r="F4202" s="7">
        <v>13.211173628788453</v>
      </c>
      <c r="G4202" s="7">
        <v>31.424477161919423</v>
      </c>
      <c r="H4202" s="7">
        <v>0.90733410942956927</v>
      </c>
      <c r="I4202" s="7">
        <v>28.512499999999999</v>
      </c>
      <c r="J4202" s="7">
        <v>13.211173628788453</v>
      </c>
      <c r="K4202" s="7">
        <v>31.424477161919423</v>
      </c>
      <c r="L4202" s="7">
        <v>0.90733410942956927</v>
      </c>
      <c r="M4202" s="7" t="s">
        <v>703</v>
      </c>
      <c r="N4202" s="7" t="s">
        <v>730</v>
      </c>
      <c r="O4202" s="7" t="s">
        <v>686</v>
      </c>
    </row>
    <row r="4203" spans="2:15" ht="15">
      <c r="B4203" s="6" t="s">
        <v>600</v>
      </c>
      <c r="C4203" s="7" t="s">
        <v>690</v>
      </c>
      <c r="D4203" s="7">
        <v>33.395000000000003</v>
      </c>
      <c r="E4203" s="7">
        <v>30.282</v>
      </c>
      <c r="F4203" s="7">
        <v>14.079293341641838</v>
      </c>
      <c r="G4203" s="7">
        <v>33.395000000000003</v>
      </c>
      <c r="H4203" s="7">
        <v>0.90678245246294342</v>
      </c>
      <c r="I4203" s="7">
        <v>30.282</v>
      </c>
      <c r="J4203" s="7">
        <v>14.079293341641838</v>
      </c>
      <c r="K4203" s="7">
        <v>33.395000000000003</v>
      </c>
      <c r="L4203" s="7">
        <v>0.90678245246294342</v>
      </c>
      <c r="M4203" s="7" t="s">
        <v>703</v>
      </c>
      <c r="N4203" s="7" t="s">
        <v>730</v>
      </c>
      <c r="O4203" s="7" t="s">
        <v>686</v>
      </c>
    </row>
    <row r="4204" spans="2:15" ht="15">
      <c r="B4204" s="6" t="s">
        <v>600</v>
      </c>
      <c r="C4204" s="7" t="s">
        <v>691</v>
      </c>
      <c r="D4204" s="7">
        <v>35.497999999999998</v>
      </c>
      <c r="E4204" s="7">
        <v>32.643999999999998</v>
      </c>
      <c r="F4204" s="7">
        <v>13.945510675482634</v>
      </c>
      <c r="G4204" s="7">
        <v>35.497999999999998</v>
      </c>
      <c r="H4204" s="7">
        <v>0.91960110428756547</v>
      </c>
      <c r="I4204" s="7">
        <v>32.643999999999998</v>
      </c>
      <c r="J4204" s="7">
        <v>13.945510675482634</v>
      </c>
      <c r="K4204" s="7">
        <v>35.497999999999998</v>
      </c>
      <c r="L4204" s="7">
        <v>0.91960110428756547</v>
      </c>
      <c r="M4204" s="7" t="s">
        <v>703</v>
      </c>
      <c r="N4204" s="7" t="s">
        <v>730</v>
      </c>
      <c r="O4204" s="7" t="s">
        <v>686</v>
      </c>
    </row>
    <row r="4205" spans="2:15" ht="15">
      <c r="B4205" s="6" t="s">
        <v>600</v>
      </c>
      <c r="C4205" s="7" t="s">
        <v>692</v>
      </c>
      <c r="D4205" s="7" t="s">
        <v>661</v>
      </c>
      <c r="E4205" s="7">
        <v>32.643999999999998</v>
      </c>
      <c r="F4205" s="7">
        <v>13.945510675482634</v>
      </c>
      <c r="G4205" s="7">
        <v>35.497999999999998</v>
      </c>
      <c r="H4205" s="7">
        <v>0.91960110428756547</v>
      </c>
      <c r="I4205" s="7">
        <v>32.643999999999998</v>
      </c>
      <c r="J4205" s="7">
        <v>13.945510675482634</v>
      </c>
      <c r="K4205" s="7">
        <v>35.497999999999998</v>
      </c>
      <c r="L4205" s="7">
        <v>0.91960110428756547</v>
      </c>
      <c r="M4205" s="7" t="s">
        <v>703</v>
      </c>
      <c r="N4205" s="7" t="s">
        <v>730</v>
      </c>
      <c r="O4205" s="7" t="s">
        <v>686</v>
      </c>
    </row>
    <row r="4206" spans="2:15" ht="15">
      <c r="B4206" s="6" t="s">
        <v>600</v>
      </c>
      <c r="C4206" s="7" t="s">
        <v>693</v>
      </c>
      <c r="D4206" s="7" t="s">
        <v>661</v>
      </c>
      <c r="E4206" s="7">
        <v>37.278789565609323</v>
      </c>
      <c r="F4206" s="7">
        <v>15.925491908353012</v>
      </c>
      <c r="G4206" s="7">
        <v>40.537999999999997</v>
      </c>
      <c r="H4206" s="7">
        <v>0.91960110428756547</v>
      </c>
      <c r="I4206" s="7">
        <v>37.278789565609323</v>
      </c>
      <c r="J4206" s="7">
        <v>15.925491908353012</v>
      </c>
      <c r="K4206" s="7">
        <v>40.537999999999997</v>
      </c>
      <c r="L4206" s="7">
        <v>0.91960110428756547</v>
      </c>
      <c r="M4206" s="7" t="s">
        <v>703</v>
      </c>
      <c r="N4206" s="7" t="s">
        <v>730</v>
      </c>
      <c r="O4206" s="7" t="s">
        <v>686</v>
      </c>
    </row>
    <row r="4207" spans="2:15" ht="15">
      <c r="B4207" s="6" t="s">
        <v>600</v>
      </c>
      <c r="C4207" s="7" t="s">
        <v>694</v>
      </c>
      <c r="D4207" s="7" t="s">
        <v>661</v>
      </c>
      <c r="E4207" s="7">
        <v>37.278789565609323</v>
      </c>
      <c r="F4207" s="7">
        <v>15.925491908353012</v>
      </c>
      <c r="G4207" s="7">
        <v>40.537999999999997</v>
      </c>
      <c r="H4207" s="7">
        <v>0.91960110428756547</v>
      </c>
      <c r="I4207" s="7">
        <v>37.278789565609323</v>
      </c>
      <c r="J4207" s="7">
        <v>15.925491908353012</v>
      </c>
      <c r="K4207" s="7">
        <v>40.537999999999997</v>
      </c>
      <c r="L4207" s="7">
        <v>0.91960110428756547</v>
      </c>
      <c r="M4207" s="7" t="s">
        <v>703</v>
      </c>
      <c r="N4207" s="7" t="s">
        <v>730</v>
      </c>
      <c r="O4207" s="7" t="s">
        <v>686</v>
      </c>
    </row>
    <row r="4208" spans="2:15" ht="15">
      <c r="B4208" s="6" t="s">
        <v>600</v>
      </c>
      <c r="C4208" s="7" t="s">
        <v>695</v>
      </c>
      <c r="D4208" s="7" t="s">
        <v>661</v>
      </c>
      <c r="E4208" s="7">
        <v>37.278789565609323</v>
      </c>
      <c r="F4208" s="7">
        <v>15.925491908353012</v>
      </c>
      <c r="G4208" s="7">
        <v>40.537999999999997</v>
      </c>
      <c r="H4208" s="7">
        <v>0.91960110428756547</v>
      </c>
      <c r="I4208" s="7">
        <v>37.278789565609323</v>
      </c>
      <c r="J4208" s="7">
        <v>15.925491908353012</v>
      </c>
      <c r="K4208" s="7">
        <v>40.537999999999997</v>
      </c>
      <c r="L4208" s="7">
        <v>0.91960110428756547</v>
      </c>
      <c r="M4208" s="7" t="s">
        <v>703</v>
      </c>
      <c r="N4208" s="7" t="s">
        <v>730</v>
      </c>
      <c r="O4208" s="7" t="s">
        <v>686</v>
      </c>
    </row>
    <row r="4209" spans="2:15" ht="15">
      <c r="B4209" s="6" t="s">
        <v>600</v>
      </c>
      <c r="C4209" s="7" t="s">
        <v>696</v>
      </c>
      <c r="D4209" s="7" t="s">
        <v>661</v>
      </c>
      <c r="E4209" s="7">
        <v>37.278789565609323</v>
      </c>
      <c r="F4209" s="7">
        <v>15.925491908353012</v>
      </c>
      <c r="G4209" s="7">
        <v>40.537999999999997</v>
      </c>
      <c r="H4209" s="7">
        <v>0.91960110428756547</v>
      </c>
      <c r="I4209" s="7">
        <v>37.278789565609323</v>
      </c>
      <c r="J4209" s="7">
        <v>15.925491908353012</v>
      </c>
      <c r="K4209" s="7">
        <v>40.537999999999997</v>
      </c>
      <c r="L4209" s="7">
        <v>0.91960110428756547</v>
      </c>
      <c r="M4209" s="7" t="s">
        <v>703</v>
      </c>
      <c r="N4209" s="7" t="s">
        <v>730</v>
      </c>
      <c r="O4209" s="7" t="s">
        <v>686</v>
      </c>
    </row>
    <row r="4210" spans="2:15" ht="15">
      <c r="B4210" s="6" t="s">
        <v>600</v>
      </c>
      <c r="C4210" s="7" t="s">
        <v>697</v>
      </c>
      <c r="D4210" s="7" t="s">
        <v>661</v>
      </c>
      <c r="E4210" s="7">
        <v>37.278789565609323</v>
      </c>
      <c r="F4210" s="7">
        <v>15.925491908353012</v>
      </c>
      <c r="G4210" s="7">
        <v>40.537999999999997</v>
      </c>
      <c r="H4210" s="7">
        <v>0.91960110428756547</v>
      </c>
      <c r="I4210" s="7">
        <v>37.278789565609323</v>
      </c>
      <c r="J4210" s="7">
        <v>15.925491908353012</v>
      </c>
      <c r="K4210" s="7">
        <v>40.537999999999997</v>
      </c>
      <c r="L4210" s="7">
        <v>0.91960110428756547</v>
      </c>
      <c r="M4210" s="7" t="s">
        <v>703</v>
      </c>
      <c r="N4210" s="7" t="s">
        <v>730</v>
      </c>
      <c r="O4210" s="7" t="s">
        <v>686</v>
      </c>
    </row>
    <row r="4211" spans="2:15" ht="15">
      <c r="B4211" s="6" t="s">
        <v>600</v>
      </c>
      <c r="C4211" s="7" t="s">
        <v>698</v>
      </c>
      <c r="D4211" s="7" t="s">
        <v>661</v>
      </c>
      <c r="E4211" s="7">
        <v>37.278789565609323</v>
      </c>
      <c r="F4211" s="7">
        <v>15.925491908353012</v>
      </c>
      <c r="G4211" s="7">
        <v>40.537999999999997</v>
      </c>
      <c r="H4211" s="7">
        <v>0.91960110428756547</v>
      </c>
      <c r="I4211" s="7">
        <v>37.278789565609323</v>
      </c>
      <c r="J4211" s="7">
        <v>15.925491908353012</v>
      </c>
      <c r="K4211" s="7">
        <v>40.537999999999997</v>
      </c>
      <c r="L4211" s="7">
        <v>0.91960110428756547</v>
      </c>
      <c r="M4211" s="7" t="s">
        <v>703</v>
      </c>
      <c r="N4211" s="7" t="s">
        <v>730</v>
      </c>
      <c r="O4211" s="7" t="s">
        <v>686</v>
      </c>
    </row>
    <row r="4212" spans="2:15" ht="15">
      <c r="B4212" s="6" t="s">
        <v>600</v>
      </c>
      <c r="C4212" s="7" t="s">
        <v>699</v>
      </c>
      <c r="D4212" s="7" t="s">
        <v>661</v>
      </c>
      <c r="E4212" s="7">
        <v>37.278789565609323</v>
      </c>
      <c r="F4212" s="7">
        <v>15.925491908353012</v>
      </c>
      <c r="G4212" s="7">
        <v>40.537999999999997</v>
      </c>
      <c r="H4212" s="7">
        <v>0.91960110428756547</v>
      </c>
      <c r="I4212" s="7">
        <v>37.278789565609323</v>
      </c>
      <c r="J4212" s="7">
        <v>15.925491908353012</v>
      </c>
      <c r="K4212" s="7">
        <v>40.537999999999997</v>
      </c>
      <c r="L4212" s="7">
        <v>0.91960110428756547</v>
      </c>
      <c r="M4212" s="7" t="s">
        <v>703</v>
      </c>
      <c r="N4212" s="7" t="s">
        <v>730</v>
      </c>
      <c r="O4212" s="7" t="s">
        <v>686</v>
      </c>
    </row>
    <row r="4213" spans="2:15" ht="15">
      <c r="B4213" s="6" t="s">
        <v>600</v>
      </c>
      <c r="C4213" s="7" t="s">
        <v>700</v>
      </c>
      <c r="D4213" s="7" t="s">
        <v>661</v>
      </c>
      <c r="E4213" s="7">
        <v>37.278789565609323</v>
      </c>
      <c r="F4213" s="7">
        <v>15.925491908353012</v>
      </c>
      <c r="G4213" s="7">
        <v>40.537999999999997</v>
      </c>
      <c r="H4213" s="7">
        <v>0.91960110428756547</v>
      </c>
      <c r="I4213" s="7">
        <v>37.278789565609323</v>
      </c>
      <c r="J4213" s="7">
        <v>15.925491908353012</v>
      </c>
      <c r="K4213" s="7">
        <v>40.537999999999997</v>
      </c>
      <c r="L4213" s="7">
        <v>0.91960110428756547</v>
      </c>
      <c r="M4213" s="7" t="s">
        <v>703</v>
      </c>
      <c r="N4213" s="7" t="s">
        <v>730</v>
      </c>
      <c r="O4213" s="7" t="s">
        <v>686</v>
      </c>
    </row>
    <row r="4214" spans="2:15" ht="15">
      <c r="B4214" s="6" t="s">
        <v>600</v>
      </c>
      <c r="C4214" s="7" t="s">
        <v>701</v>
      </c>
      <c r="D4214" s="7" t="s">
        <v>661</v>
      </c>
      <c r="E4214" s="7">
        <v>37.278789565609323</v>
      </c>
      <c r="F4214" s="7">
        <v>15.925491908353012</v>
      </c>
      <c r="G4214" s="7">
        <v>40.537999999999997</v>
      </c>
      <c r="H4214" s="7">
        <v>0.91960110428756547</v>
      </c>
      <c r="I4214" s="7">
        <v>37.278789565609323</v>
      </c>
      <c r="J4214" s="7">
        <v>15.925491908353012</v>
      </c>
      <c r="K4214" s="7">
        <v>40.537999999999997</v>
      </c>
      <c r="L4214" s="7">
        <v>0.91960110428756547</v>
      </c>
      <c r="M4214" s="7" t="s">
        <v>703</v>
      </c>
      <c r="N4214" s="7" t="s">
        <v>730</v>
      </c>
      <c r="O4214" s="7" t="s">
        <v>686</v>
      </c>
    </row>
    <row r="4215" spans="2:15" ht="15">
      <c r="B4215" s="6" t="s">
        <v>121</v>
      </c>
      <c r="C4215" s="7" t="s">
        <v>683</v>
      </c>
      <c r="D4215" s="7">
        <v>23.40511596</v>
      </c>
      <c r="E4215" s="7">
        <v>26.164000000000001</v>
      </c>
      <c r="F4215" s="7">
        <v>6.5573165134487281</v>
      </c>
      <c r="G4215" s="7">
        <v>26.973195877714371</v>
      </c>
      <c r="H4215" s="7">
        <v>0.96999999994872921</v>
      </c>
      <c r="I4215" s="7">
        <v>23.0261</v>
      </c>
      <c r="J4215" s="7">
        <v>5.7708846418866306</v>
      </c>
      <c r="K4215" s="7">
        <v>23.738247423935132</v>
      </c>
      <c r="L4215" s="7">
        <v>0.96999999994872921</v>
      </c>
      <c r="M4215" s="7" t="s">
        <v>684</v>
      </c>
      <c r="N4215" s="7" t="s">
        <v>730</v>
      </c>
      <c r="O4215" s="7" t="s">
        <v>686</v>
      </c>
    </row>
    <row r="4216" spans="2:15" ht="15">
      <c r="B4216" s="6" t="s">
        <v>121</v>
      </c>
      <c r="C4216" s="7" t="s">
        <v>687</v>
      </c>
      <c r="D4216" s="7">
        <v>25.433247000000001</v>
      </c>
      <c r="E4216" s="7">
        <v>25.824000000000002</v>
      </c>
      <c r="F4216" s="7">
        <v>2.6538702356415795</v>
      </c>
      <c r="G4216" s="7">
        <v>25.960007766324424</v>
      </c>
      <c r="H4216" s="7">
        <v>0.99476087343468167</v>
      </c>
      <c r="I4216" s="7">
        <v>22.685700000000001</v>
      </c>
      <c r="J4216" s="7">
        <v>2.3313547089797875</v>
      </c>
      <c r="K4216" s="7">
        <v>22.805179220279815</v>
      </c>
      <c r="L4216" s="7">
        <v>0.99476087343468167</v>
      </c>
      <c r="M4216" s="7" t="s">
        <v>684</v>
      </c>
      <c r="N4216" s="7" t="s">
        <v>730</v>
      </c>
      <c r="O4216" s="7" t="s">
        <v>686</v>
      </c>
    </row>
    <row r="4217" spans="2:15" ht="15">
      <c r="B4217" s="6" t="s">
        <v>121</v>
      </c>
      <c r="C4217" s="7" t="s">
        <v>688</v>
      </c>
      <c r="D4217" s="7">
        <v>21.104738000000001</v>
      </c>
      <c r="E4217" s="7">
        <v>24.968</v>
      </c>
      <c r="F4217" s="7">
        <v>2.4967903888992407</v>
      </c>
      <c r="G4217" s="7">
        <v>25.092528494476191</v>
      </c>
      <c r="H4217" s="7">
        <v>0.9950372281333224</v>
      </c>
      <c r="I4217" s="7">
        <v>21.829899999999999</v>
      </c>
      <c r="J4217" s="7">
        <v>2.1829815968692579</v>
      </c>
      <c r="K4217" s="7">
        <v>21.938777146009524</v>
      </c>
      <c r="L4217" s="7">
        <v>0.9950372281333224</v>
      </c>
      <c r="M4217" s="7" t="s">
        <v>684</v>
      </c>
      <c r="N4217" s="7" t="s">
        <v>730</v>
      </c>
      <c r="O4217" s="7" t="s">
        <v>686</v>
      </c>
    </row>
    <row r="4218" spans="2:15" ht="15">
      <c r="B4218" s="6" t="s">
        <v>121</v>
      </c>
      <c r="C4218" s="7" t="s">
        <v>689</v>
      </c>
      <c r="D4218" s="7">
        <v>21.497</v>
      </c>
      <c r="E4218" s="7">
        <v>25.134</v>
      </c>
      <c r="F4218" s="7">
        <v>3.4262715787864733</v>
      </c>
      <c r="G4218" s="7">
        <v>25.36646</v>
      </c>
      <c r="H4218" s="7">
        <v>0.99083593059496677</v>
      </c>
      <c r="I4218" s="7">
        <v>21.996400000000001</v>
      </c>
      <c r="J4218" s="7">
        <v>2.998553360213998</v>
      </c>
      <c r="K4218" s="7">
        <v>22.199840882629108</v>
      </c>
      <c r="L4218" s="7">
        <v>0.99083593059496677</v>
      </c>
      <c r="M4218" s="7" t="s">
        <v>684</v>
      </c>
      <c r="N4218" s="7" t="s">
        <v>730</v>
      </c>
      <c r="O4218" s="7" t="s">
        <v>686</v>
      </c>
    </row>
    <row r="4219" spans="2:15" ht="15">
      <c r="B4219" s="6" t="s">
        <v>121</v>
      </c>
      <c r="C4219" s="7" t="s">
        <v>690</v>
      </c>
      <c r="D4219" s="7">
        <v>23.544</v>
      </c>
      <c r="E4219" s="7">
        <v>24.847000000000001</v>
      </c>
      <c r="F4219" s="7">
        <v>2.7607647089763279</v>
      </c>
      <c r="G4219" s="7">
        <v>24.999904615384619</v>
      </c>
      <c r="H4219" s="7">
        <v>0.99388379204892963</v>
      </c>
      <c r="I4219" s="7">
        <v>22.111000000000001</v>
      </c>
      <c r="J4219" s="7">
        <v>2.4567661480329752</v>
      </c>
      <c r="K4219" s="7">
        <v>22.247067692307695</v>
      </c>
      <c r="L4219" s="7">
        <v>0.99388379204892963</v>
      </c>
      <c r="M4219" s="7" t="s">
        <v>684</v>
      </c>
      <c r="N4219" s="7" t="s">
        <v>730</v>
      </c>
      <c r="O4219" s="7" t="s">
        <v>686</v>
      </c>
    </row>
    <row r="4220" spans="2:15" ht="15">
      <c r="B4220" s="6" t="s">
        <v>121</v>
      </c>
      <c r="C4220" s="7" t="s">
        <v>691</v>
      </c>
      <c r="D4220" s="7">
        <v>26.242999999999999</v>
      </c>
      <c r="E4220" s="7">
        <v>28.41</v>
      </c>
      <c r="F4220" s="7">
        <v>1.6283506578772118</v>
      </c>
      <c r="G4220" s="7">
        <v>28.456627099236641</v>
      </c>
      <c r="H4220" s="7">
        <v>0.99836146781999013</v>
      </c>
      <c r="I4220" s="7">
        <v>22.925999999999998</v>
      </c>
      <c r="J4220" s="7">
        <v>1.3140291158920332</v>
      </c>
      <c r="K4220" s="7">
        <v>22.963626641221371</v>
      </c>
      <c r="L4220" s="7">
        <v>0.99836146781999013</v>
      </c>
      <c r="M4220" s="7" t="s">
        <v>684</v>
      </c>
      <c r="N4220" s="7" t="s">
        <v>730</v>
      </c>
      <c r="O4220" s="7" t="s">
        <v>686</v>
      </c>
    </row>
    <row r="4221" spans="2:15" ht="15">
      <c r="B4221" s="6" t="s">
        <v>121</v>
      </c>
      <c r="C4221" s="7" t="s">
        <v>692</v>
      </c>
      <c r="D4221" s="7" t="s">
        <v>661</v>
      </c>
      <c r="E4221" s="7">
        <v>28.913211291344744</v>
      </c>
      <c r="F4221" s="7">
        <v>4.0183774972008219</v>
      </c>
      <c r="G4221" s="7">
        <v>29.191114142628322</v>
      </c>
      <c r="H4221" s="7">
        <v>0.99047988199676995</v>
      </c>
      <c r="I4221" s="7">
        <v>23.429211291344743</v>
      </c>
      <c r="J4221" s="7">
        <v>3.256207499112576</v>
      </c>
      <c r="K4221" s="7">
        <v>23.65440400880464</v>
      </c>
      <c r="L4221" s="7">
        <v>0.99047988199676995</v>
      </c>
      <c r="M4221" s="7" t="s">
        <v>684</v>
      </c>
      <c r="N4221" s="7" t="s">
        <v>730</v>
      </c>
      <c r="O4221" s="7" t="s">
        <v>686</v>
      </c>
    </row>
    <row r="4222" spans="2:15" ht="15">
      <c r="B4222" s="6" t="s">
        <v>121</v>
      </c>
      <c r="C4222" s="7" t="s">
        <v>693</v>
      </c>
      <c r="D4222" s="7" t="s">
        <v>661</v>
      </c>
      <c r="E4222" s="7">
        <v>28.944788935072619</v>
      </c>
      <c r="F4222" s="7">
        <v>4.0227661793050808</v>
      </c>
      <c r="G4222" s="7">
        <v>29.22299529872431</v>
      </c>
      <c r="H4222" s="7">
        <v>0.99047988199676995</v>
      </c>
      <c r="I4222" s="7">
        <v>23.460788935072614</v>
      </c>
      <c r="J4222" s="7">
        <v>3.260596181216838</v>
      </c>
      <c r="K4222" s="7">
        <v>23.686285164900625</v>
      </c>
      <c r="L4222" s="7">
        <v>0.99047988199676995</v>
      </c>
      <c r="M4222" s="7" t="s">
        <v>684</v>
      </c>
      <c r="N4222" s="7" t="s">
        <v>730</v>
      </c>
      <c r="O4222" s="7" t="s">
        <v>686</v>
      </c>
    </row>
    <row r="4223" spans="2:15" ht="15">
      <c r="B4223" s="6" t="s">
        <v>121</v>
      </c>
      <c r="C4223" s="7" t="s">
        <v>694</v>
      </c>
      <c r="D4223" s="7" t="s">
        <v>661</v>
      </c>
      <c r="E4223" s="7">
        <v>28.881941349764489</v>
      </c>
      <c r="F4223" s="7">
        <v>4.0140315797474297</v>
      </c>
      <c r="G4223" s="7">
        <v>29.159543646196617</v>
      </c>
      <c r="H4223" s="7">
        <v>0.99047988199676995</v>
      </c>
      <c r="I4223" s="7">
        <v>23.397941349764483</v>
      </c>
      <c r="J4223" s="7">
        <v>3.25186158165919</v>
      </c>
      <c r="K4223" s="7">
        <v>23.622833512372932</v>
      </c>
      <c r="L4223" s="7">
        <v>0.99047988199676995</v>
      </c>
      <c r="M4223" s="7" t="s">
        <v>684</v>
      </c>
      <c r="N4223" s="7" t="s">
        <v>730</v>
      </c>
      <c r="O4223" s="7" t="s">
        <v>686</v>
      </c>
    </row>
    <row r="4224" spans="2:15" ht="15">
      <c r="B4224" s="6" t="s">
        <v>121</v>
      </c>
      <c r="C4224" s="7" t="s">
        <v>695</v>
      </c>
      <c r="D4224" s="7" t="s">
        <v>661</v>
      </c>
      <c r="E4224" s="7">
        <v>28.818985893876668</v>
      </c>
      <c r="F4224" s="7">
        <v>4.0052819882642741</v>
      </c>
      <c r="G4224" s="7">
        <v>29.095983086278022</v>
      </c>
      <c r="H4224" s="7">
        <v>0.99047988199676995</v>
      </c>
      <c r="I4224" s="7">
        <v>23.334985893876667</v>
      </c>
      <c r="J4224" s="7">
        <v>3.2431119901760308</v>
      </c>
      <c r="K4224" s="7">
        <v>23.559272952454339</v>
      </c>
      <c r="L4224" s="7">
        <v>0.99047988199676995</v>
      </c>
      <c r="M4224" s="7" t="s">
        <v>684</v>
      </c>
      <c r="N4224" s="7" t="s">
        <v>730</v>
      </c>
      <c r="O4224" s="7" t="s">
        <v>686</v>
      </c>
    </row>
    <row r="4225" spans="2:15" ht="15">
      <c r="B4225" s="6" t="s">
        <v>121</v>
      </c>
      <c r="C4225" s="7" t="s">
        <v>696</v>
      </c>
      <c r="D4225" s="7" t="s">
        <v>661</v>
      </c>
      <c r="E4225" s="7">
        <v>28.757094941765224</v>
      </c>
      <c r="F4225" s="7">
        <v>3.9966803422299013</v>
      </c>
      <c r="G4225" s="7">
        <v>29.033497261743477</v>
      </c>
      <c r="H4225" s="7">
        <v>0.99047988199676995</v>
      </c>
      <c r="I4225" s="7">
        <v>23.273094941765223</v>
      </c>
      <c r="J4225" s="7">
        <v>3.2345103441416581</v>
      </c>
      <c r="K4225" s="7">
        <v>23.496787127919795</v>
      </c>
      <c r="L4225" s="7">
        <v>0.99047988199676995</v>
      </c>
      <c r="M4225" s="7" t="s">
        <v>684</v>
      </c>
      <c r="N4225" s="7" t="s">
        <v>730</v>
      </c>
      <c r="O4225" s="7" t="s">
        <v>686</v>
      </c>
    </row>
    <row r="4226" spans="2:15" ht="15">
      <c r="B4226" s="6" t="s">
        <v>121</v>
      </c>
      <c r="C4226" s="7" t="s">
        <v>697</v>
      </c>
      <c r="D4226" s="7" t="s">
        <v>661</v>
      </c>
      <c r="E4226" s="7">
        <v>28.701445932441043</v>
      </c>
      <c r="F4226" s="7">
        <v>3.9889462055905369</v>
      </c>
      <c r="G4226" s="7">
        <v>28.977313375189421</v>
      </c>
      <c r="H4226" s="7">
        <v>0.99047988199676995</v>
      </c>
      <c r="I4226" s="7">
        <v>23.217445932441041</v>
      </c>
      <c r="J4226" s="7">
        <v>3.2267762075022897</v>
      </c>
      <c r="K4226" s="7">
        <v>23.440603241365739</v>
      </c>
      <c r="L4226" s="7">
        <v>0.99047988199676995</v>
      </c>
      <c r="M4226" s="7" t="s">
        <v>684</v>
      </c>
      <c r="N4226" s="7" t="s">
        <v>730</v>
      </c>
      <c r="O4226" s="7" t="s">
        <v>686</v>
      </c>
    </row>
    <row r="4227" spans="2:15" ht="15">
      <c r="B4227" s="6" t="s">
        <v>121</v>
      </c>
      <c r="C4227" s="7" t="s">
        <v>698</v>
      </c>
      <c r="D4227" s="7" t="s">
        <v>661</v>
      </c>
      <c r="E4227" s="7">
        <v>28.647617658896156</v>
      </c>
      <c r="F4227" s="7">
        <v>3.9814651160309564</v>
      </c>
      <c r="G4227" s="7">
        <v>28.922967724638326</v>
      </c>
      <c r="H4227" s="7">
        <v>0.99047988199676995</v>
      </c>
      <c r="I4227" s="7">
        <v>23.16361765889615</v>
      </c>
      <c r="J4227" s="7">
        <v>3.2192951179427243</v>
      </c>
      <c r="K4227" s="7">
        <v>23.38625759081464</v>
      </c>
      <c r="L4227" s="7">
        <v>0.99047988199676995</v>
      </c>
      <c r="M4227" s="7" t="s">
        <v>684</v>
      </c>
      <c r="N4227" s="7" t="s">
        <v>730</v>
      </c>
      <c r="O4227" s="7" t="s">
        <v>686</v>
      </c>
    </row>
    <row r="4228" spans="2:15" ht="15">
      <c r="B4228" s="6" t="s">
        <v>121</v>
      </c>
      <c r="C4228" s="7" t="s">
        <v>699</v>
      </c>
      <c r="D4228" s="7" t="s">
        <v>661</v>
      </c>
      <c r="E4228" s="7">
        <v>28.620002950505846</v>
      </c>
      <c r="F4228" s="7">
        <v>3.9776272053378605</v>
      </c>
      <c r="G4228" s="7">
        <v>28.895087594115495</v>
      </c>
      <c r="H4228" s="7">
        <v>0.99047988199676995</v>
      </c>
      <c r="I4228" s="7">
        <v>23.136002950505844</v>
      </c>
      <c r="J4228" s="7">
        <v>3.2154572072496133</v>
      </c>
      <c r="K4228" s="7">
        <v>23.358377460291813</v>
      </c>
      <c r="L4228" s="7">
        <v>0.99047988199676995</v>
      </c>
      <c r="M4228" s="7" t="s">
        <v>684</v>
      </c>
      <c r="N4228" s="7" t="s">
        <v>730</v>
      </c>
      <c r="O4228" s="7" t="s">
        <v>686</v>
      </c>
    </row>
    <row r="4229" spans="2:15" ht="15">
      <c r="B4229" s="6" t="s">
        <v>121</v>
      </c>
      <c r="C4229" s="7" t="s">
        <v>700</v>
      </c>
      <c r="D4229" s="7" t="s">
        <v>661</v>
      </c>
      <c r="E4229" s="7">
        <v>28.675712507666937</v>
      </c>
      <c r="F4229" s="7">
        <v>3.9853697569562003</v>
      </c>
      <c r="G4229" s="7">
        <v>28.951332610469368</v>
      </c>
      <c r="H4229" s="7">
        <v>0.99047988199676995</v>
      </c>
      <c r="I4229" s="7">
        <v>23.191712507666935</v>
      </c>
      <c r="J4229" s="7">
        <v>3.2231997588679464</v>
      </c>
      <c r="K4229" s="7">
        <v>23.414622476645686</v>
      </c>
      <c r="L4229" s="7">
        <v>0.99047988199676995</v>
      </c>
      <c r="M4229" s="7" t="s">
        <v>684</v>
      </c>
      <c r="N4229" s="7" t="s">
        <v>730</v>
      </c>
      <c r="O4229" s="7" t="s">
        <v>686</v>
      </c>
    </row>
    <row r="4230" spans="2:15" ht="15">
      <c r="B4230" s="6" t="s">
        <v>121</v>
      </c>
      <c r="C4230" s="7" t="s">
        <v>701</v>
      </c>
      <c r="D4230" s="7" t="s">
        <v>661</v>
      </c>
      <c r="E4230" s="7">
        <v>28.731422064828024</v>
      </c>
      <c r="F4230" s="7">
        <v>3.9931123085745419</v>
      </c>
      <c r="G4230" s="7">
        <v>29.007577626823238</v>
      </c>
      <c r="H4230" s="7">
        <v>0.99047988199676995</v>
      </c>
      <c r="I4230" s="7">
        <v>23.247422064828022</v>
      </c>
      <c r="J4230" s="7">
        <v>3.2309423104862822</v>
      </c>
      <c r="K4230" s="7">
        <v>23.470867492999556</v>
      </c>
      <c r="L4230" s="7">
        <v>0.99047988199676995</v>
      </c>
      <c r="M4230" s="7" t="s">
        <v>684</v>
      </c>
      <c r="N4230" s="7" t="s">
        <v>730</v>
      </c>
      <c r="O4230" s="7" t="s">
        <v>686</v>
      </c>
    </row>
    <row r="4231" spans="2:15" ht="15">
      <c r="B4231" s="6" t="s">
        <v>150</v>
      </c>
      <c r="C4231" s="7" t="s">
        <v>683</v>
      </c>
      <c r="D4231" s="7">
        <v>11.079442999999999</v>
      </c>
      <c r="E4231" s="7">
        <v>9.1310000000000002</v>
      </c>
      <c r="F4231" s="7">
        <v>4.4561112904547713</v>
      </c>
      <c r="G4231" s="7">
        <v>10.160319327310461</v>
      </c>
      <c r="H4231" s="7">
        <v>0.89869222667601611</v>
      </c>
      <c r="I4231" s="7">
        <v>8.3462999999999994</v>
      </c>
      <c r="J4231" s="7">
        <v>4.0731619388372202</v>
      </c>
      <c r="K4231" s="7">
        <v>9.2871616692072383</v>
      </c>
      <c r="L4231" s="7">
        <v>0.89869222667601611</v>
      </c>
      <c r="M4231" s="7" t="s">
        <v>684</v>
      </c>
      <c r="N4231" s="7" t="s">
        <v>730</v>
      </c>
      <c r="O4231" s="7" t="s">
        <v>686</v>
      </c>
    </row>
    <row r="4232" spans="2:15" ht="15">
      <c r="B4232" s="6" t="s">
        <v>150</v>
      </c>
      <c r="C4232" s="7" t="s">
        <v>687</v>
      </c>
      <c r="D4232" s="7">
        <v>11.049435000000001</v>
      </c>
      <c r="E4232" s="7">
        <v>10.333</v>
      </c>
      <c r="F4232" s="7">
        <v>4.8565115190854202</v>
      </c>
      <c r="G4232" s="7">
        <v>11.4173811855</v>
      </c>
      <c r="H4232" s="7">
        <v>0.90502365053054745</v>
      </c>
      <c r="I4232" s="7">
        <v>9.548</v>
      </c>
      <c r="J4232" s="7">
        <v>4.4875614036802105</v>
      </c>
      <c r="K4232" s="7">
        <v>10.550000538000001</v>
      </c>
      <c r="L4232" s="7">
        <v>0.90502365053054745</v>
      </c>
      <c r="M4232" s="7" t="s">
        <v>684</v>
      </c>
      <c r="N4232" s="7" t="s">
        <v>730</v>
      </c>
      <c r="O4232" s="7" t="s">
        <v>686</v>
      </c>
    </row>
    <row r="4233" spans="2:15" ht="15">
      <c r="B4233" s="6" t="s">
        <v>150</v>
      </c>
      <c r="C4233" s="7" t="s">
        <v>688</v>
      </c>
      <c r="D4233" s="7">
        <v>10.555094</v>
      </c>
      <c r="E4233" s="7">
        <v>10.159000000000001</v>
      </c>
      <c r="F4233" s="7">
        <v>4.919095823510462</v>
      </c>
      <c r="G4233" s="7">
        <v>11.287284204842106</v>
      </c>
      <c r="H4233" s="7">
        <v>0.9000393554050774</v>
      </c>
      <c r="I4233" s="7">
        <v>9.3739000000000008</v>
      </c>
      <c r="J4233" s="7">
        <v>4.538942055320871</v>
      </c>
      <c r="K4233" s="7">
        <v>10.41498901543158</v>
      </c>
      <c r="L4233" s="7">
        <v>0.9000393554050774</v>
      </c>
      <c r="M4233" s="7" t="s">
        <v>684</v>
      </c>
      <c r="N4233" s="7" t="s">
        <v>730</v>
      </c>
      <c r="O4233" s="7" t="s">
        <v>686</v>
      </c>
    </row>
    <row r="4234" spans="2:15" ht="15">
      <c r="B4234" s="6" t="s">
        <v>150</v>
      </c>
      <c r="C4234" s="7" t="s">
        <v>689</v>
      </c>
      <c r="D4234" s="7" t="s">
        <v>661</v>
      </c>
      <c r="E4234" s="7" t="s">
        <v>661</v>
      </c>
      <c r="F4234" s="7" t="s">
        <v>661</v>
      </c>
      <c r="G4234" s="7" t="s">
        <v>661</v>
      </c>
      <c r="H4234" s="7" t="s">
        <v>661</v>
      </c>
      <c r="I4234" s="7" t="s">
        <v>661</v>
      </c>
      <c r="J4234" s="7" t="s">
        <v>661</v>
      </c>
      <c r="K4234" s="7" t="s">
        <v>661</v>
      </c>
      <c r="L4234" s="7" t="s">
        <v>661</v>
      </c>
      <c r="M4234" s="7" t="s">
        <v>684</v>
      </c>
      <c r="N4234" s="7" t="s">
        <v>730</v>
      </c>
      <c r="O4234" s="7" t="s">
        <v>686</v>
      </c>
    </row>
    <row r="4235" spans="2:15" ht="15">
      <c r="B4235" s="6" t="s">
        <v>150</v>
      </c>
      <c r="C4235" s="7" t="s">
        <v>690</v>
      </c>
      <c r="D4235" s="7" t="s">
        <v>661</v>
      </c>
      <c r="E4235" s="7" t="s">
        <v>661</v>
      </c>
      <c r="F4235" s="7" t="s">
        <v>661</v>
      </c>
      <c r="G4235" s="7" t="s">
        <v>661</v>
      </c>
      <c r="H4235" s="7" t="s">
        <v>661</v>
      </c>
      <c r="I4235" s="7" t="s">
        <v>661</v>
      </c>
      <c r="J4235" s="7" t="s">
        <v>661</v>
      </c>
      <c r="K4235" s="7" t="s">
        <v>661</v>
      </c>
      <c r="L4235" s="7" t="s">
        <v>661</v>
      </c>
      <c r="M4235" s="7" t="s">
        <v>684</v>
      </c>
      <c r="N4235" s="7" t="s">
        <v>730</v>
      </c>
      <c r="O4235" s="7" t="s">
        <v>686</v>
      </c>
    </row>
    <row r="4236" spans="2:15" ht="15">
      <c r="B4236" s="6" t="s">
        <v>150</v>
      </c>
      <c r="C4236" s="7" t="s">
        <v>691</v>
      </c>
      <c r="D4236" s="7" t="s">
        <v>661</v>
      </c>
      <c r="E4236" s="7" t="s">
        <v>661</v>
      </c>
      <c r="F4236" s="7" t="s">
        <v>661</v>
      </c>
      <c r="G4236" s="7" t="s">
        <v>661</v>
      </c>
      <c r="H4236" s="7" t="s">
        <v>661</v>
      </c>
      <c r="I4236" s="7" t="s">
        <v>661</v>
      </c>
      <c r="J4236" s="7" t="s">
        <v>661</v>
      </c>
      <c r="K4236" s="7" t="s">
        <v>661</v>
      </c>
      <c r="L4236" s="7" t="s">
        <v>661</v>
      </c>
      <c r="M4236" s="7" t="s">
        <v>684</v>
      </c>
      <c r="N4236" s="7" t="s">
        <v>730</v>
      </c>
      <c r="O4236" s="7" t="s">
        <v>686</v>
      </c>
    </row>
    <row r="4237" spans="2:15" ht="15">
      <c r="B4237" s="6" t="s">
        <v>150</v>
      </c>
      <c r="C4237" s="7" t="s">
        <v>692</v>
      </c>
      <c r="D4237" s="7" t="s">
        <v>661</v>
      </c>
      <c r="E4237" s="7" t="s">
        <v>661</v>
      </c>
      <c r="F4237" s="7" t="s">
        <v>661</v>
      </c>
      <c r="G4237" s="7" t="s">
        <v>661</v>
      </c>
      <c r="H4237" s="7" t="s">
        <v>661</v>
      </c>
      <c r="I4237" s="7" t="s">
        <v>661</v>
      </c>
      <c r="J4237" s="7" t="s">
        <v>661</v>
      </c>
      <c r="K4237" s="7" t="s">
        <v>661</v>
      </c>
      <c r="L4237" s="7" t="s">
        <v>661</v>
      </c>
      <c r="M4237" s="7" t="s">
        <v>684</v>
      </c>
      <c r="N4237" s="7" t="s">
        <v>730</v>
      </c>
      <c r="O4237" s="7" t="s">
        <v>686</v>
      </c>
    </row>
    <row r="4238" spans="2:15" ht="15">
      <c r="B4238" s="6" t="s">
        <v>150</v>
      </c>
      <c r="C4238" s="7" t="s">
        <v>693</v>
      </c>
      <c r="D4238" s="7" t="s">
        <v>661</v>
      </c>
      <c r="E4238" s="7" t="s">
        <v>661</v>
      </c>
      <c r="F4238" s="7" t="s">
        <v>661</v>
      </c>
      <c r="G4238" s="7" t="s">
        <v>661</v>
      </c>
      <c r="H4238" s="7" t="s">
        <v>661</v>
      </c>
      <c r="I4238" s="7" t="s">
        <v>661</v>
      </c>
      <c r="J4238" s="7" t="s">
        <v>661</v>
      </c>
      <c r="K4238" s="7" t="s">
        <v>661</v>
      </c>
      <c r="L4238" s="7" t="s">
        <v>661</v>
      </c>
      <c r="M4238" s="7" t="s">
        <v>684</v>
      </c>
      <c r="N4238" s="7" t="s">
        <v>730</v>
      </c>
      <c r="O4238" s="7" t="s">
        <v>686</v>
      </c>
    </row>
    <row r="4239" spans="2:15" ht="15">
      <c r="B4239" s="6" t="s">
        <v>150</v>
      </c>
      <c r="C4239" s="7" t="s">
        <v>694</v>
      </c>
      <c r="D4239" s="7" t="s">
        <v>661</v>
      </c>
      <c r="E4239" s="7" t="s">
        <v>661</v>
      </c>
      <c r="F4239" s="7" t="s">
        <v>661</v>
      </c>
      <c r="G4239" s="7" t="s">
        <v>661</v>
      </c>
      <c r="H4239" s="7" t="s">
        <v>661</v>
      </c>
      <c r="I4239" s="7" t="s">
        <v>661</v>
      </c>
      <c r="J4239" s="7" t="s">
        <v>661</v>
      </c>
      <c r="K4239" s="7" t="s">
        <v>661</v>
      </c>
      <c r="L4239" s="7" t="s">
        <v>661</v>
      </c>
      <c r="M4239" s="7" t="s">
        <v>684</v>
      </c>
      <c r="N4239" s="7" t="s">
        <v>730</v>
      </c>
      <c r="O4239" s="7" t="s">
        <v>686</v>
      </c>
    </row>
    <row r="4240" spans="2:15" ht="15">
      <c r="B4240" s="6" t="s">
        <v>150</v>
      </c>
      <c r="C4240" s="7" t="s">
        <v>695</v>
      </c>
      <c r="D4240" s="7" t="s">
        <v>661</v>
      </c>
      <c r="E4240" s="7" t="s">
        <v>661</v>
      </c>
      <c r="F4240" s="7" t="s">
        <v>661</v>
      </c>
      <c r="G4240" s="7" t="s">
        <v>661</v>
      </c>
      <c r="H4240" s="7" t="s">
        <v>661</v>
      </c>
      <c r="I4240" s="7" t="s">
        <v>661</v>
      </c>
      <c r="J4240" s="7" t="s">
        <v>661</v>
      </c>
      <c r="K4240" s="7" t="s">
        <v>661</v>
      </c>
      <c r="L4240" s="7" t="s">
        <v>661</v>
      </c>
      <c r="M4240" s="7" t="s">
        <v>684</v>
      </c>
      <c r="N4240" s="7" t="s">
        <v>730</v>
      </c>
      <c r="O4240" s="7" t="s">
        <v>686</v>
      </c>
    </row>
    <row r="4241" spans="2:15" ht="15">
      <c r="B4241" s="6" t="s">
        <v>150</v>
      </c>
      <c r="C4241" s="7" t="s">
        <v>696</v>
      </c>
      <c r="D4241" s="7" t="s">
        <v>661</v>
      </c>
      <c r="E4241" s="7" t="s">
        <v>661</v>
      </c>
      <c r="F4241" s="7" t="s">
        <v>661</v>
      </c>
      <c r="G4241" s="7" t="s">
        <v>661</v>
      </c>
      <c r="H4241" s="7" t="s">
        <v>661</v>
      </c>
      <c r="I4241" s="7" t="s">
        <v>661</v>
      </c>
      <c r="J4241" s="7" t="s">
        <v>661</v>
      </c>
      <c r="K4241" s="7" t="s">
        <v>661</v>
      </c>
      <c r="L4241" s="7" t="s">
        <v>661</v>
      </c>
      <c r="M4241" s="7" t="s">
        <v>684</v>
      </c>
      <c r="N4241" s="7" t="s">
        <v>730</v>
      </c>
      <c r="O4241" s="7" t="s">
        <v>686</v>
      </c>
    </row>
    <row r="4242" spans="2:15" ht="15">
      <c r="B4242" s="6" t="s">
        <v>150</v>
      </c>
      <c r="C4242" s="7" t="s">
        <v>697</v>
      </c>
      <c r="D4242" s="7" t="s">
        <v>661</v>
      </c>
      <c r="E4242" s="7" t="s">
        <v>661</v>
      </c>
      <c r="F4242" s="7" t="s">
        <v>661</v>
      </c>
      <c r="G4242" s="7" t="s">
        <v>661</v>
      </c>
      <c r="H4242" s="7" t="s">
        <v>661</v>
      </c>
      <c r="I4242" s="7" t="s">
        <v>661</v>
      </c>
      <c r="J4242" s="7" t="s">
        <v>661</v>
      </c>
      <c r="K4242" s="7" t="s">
        <v>661</v>
      </c>
      <c r="L4242" s="7" t="s">
        <v>661</v>
      </c>
      <c r="M4242" s="7" t="s">
        <v>684</v>
      </c>
      <c r="N4242" s="7" t="s">
        <v>730</v>
      </c>
      <c r="O4242" s="7" t="s">
        <v>686</v>
      </c>
    </row>
    <row r="4243" spans="2:15" ht="15">
      <c r="B4243" s="6" t="s">
        <v>150</v>
      </c>
      <c r="C4243" s="7" t="s">
        <v>698</v>
      </c>
      <c r="D4243" s="7" t="s">
        <v>661</v>
      </c>
      <c r="E4243" s="7" t="s">
        <v>661</v>
      </c>
      <c r="F4243" s="7" t="s">
        <v>661</v>
      </c>
      <c r="G4243" s="7" t="s">
        <v>661</v>
      </c>
      <c r="H4243" s="7" t="s">
        <v>661</v>
      </c>
      <c r="I4243" s="7" t="s">
        <v>661</v>
      </c>
      <c r="J4243" s="7" t="s">
        <v>661</v>
      </c>
      <c r="K4243" s="7" t="s">
        <v>661</v>
      </c>
      <c r="L4243" s="7" t="s">
        <v>661</v>
      </c>
      <c r="M4243" s="7" t="s">
        <v>684</v>
      </c>
      <c r="N4243" s="7" t="s">
        <v>730</v>
      </c>
      <c r="O4243" s="7" t="s">
        <v>686</v>
      </c>
    </row>
    <row r="4244" spans="2:15" ht="15">
      <c r="B4244" s="6" t="s">
        <v>150</v>
      </c>
      <c r="C4244" s="7" t="s">
        <v>699</v>
      </c>
      <c r="D4244" s="7" t="s">
        <v>661</v>
      </c>
      <c r="E4244" s="7" t="s">
        <v>661</v>
      </c>
      <c r="F4244" s="7" t="s">
        <v>661</v>
      </c>
      <c r="G4244" s="7" t="s">
        <v>661</v>
      </c>
      <c r="H4244" s="7" t="s">
        <v>661</v>
      </c>
      <c r="I4244" s="7" t="s">
        <v>661</v>
      </c>
      <c r="J4244" s="7" t="s">
        <v>661</v>
      </c>
      <c r="K4244" s="7" t="s">
        <v>661</v>
      </c>
      <c r="L4244" s="7" t="s">
        <v>661</v>
      </c>
      <c r="M4244" s="7" t="s">
        <v>684</v>
      </c>
      <c r="N4244" s="7" t="s">
        <v>730</v>
      </c>
      <c r="O4244" s="7" t="s">
        <v>686</v>
      </c>
    </row>
    <row r="4245" spans="2:15" ht="15">
      <c r="B4245" s="6" t="s">
        <v>150</v>
      </c>
      <c r="C4245" s="7" t="s">
        <v>700</v>
      </c>
      <c r="D4245" s="7" t="s">
        <v>661</v>
      </c>
      <c r="E4245" s="7" t="s">
        <v>661</v>
      </c>
      <c r="F4245" s="7" t="s">
        <v>661</v>
      </c>
      <c r="G4245" s="7" t="s">
        <v>661</v>
      </c>
      <c r="H4245" s="7" t="s">
        <v>661</v>
      </c>
      <c r="I4245" s="7" t="s">
        <v>661</v>
      </c>
      <c r="J4245" s="7" t="s">
        <v>661</v>
      </c>
      <c r="K4245" s="7" t="s">
        <v>661</v>
      </c>
      <c r="L4245" s="7" t="s">
        <v>661</v>
      </c>
      <c r="M4245" s="7" t="s">
        <v>684</v>
      </c>
      <c r="N4245" s="7" t="s">
        <v>730</v>
      </c>
      <c r="O4245" s="7" t="s">
        <v>686</v>
      </c>
    </row>
    <row r="4246" spans="2:15" ht="15">
      <c r="B4246" s="6" t="s">
        <v>150</v>
      </c>
      <c r="C4246" s="7" t="s">
        <v>701</v>
      </c>
      <c r="D4246" s="7" t="s">
        <v>661</v>
      </c>
      <c r="E4246" s="7" t="s">
        <v>661</v>
      </c>
      <c r="F4246" s="7" t="s">
        <v>661</v>
      </c>
      <c r="G4246" s="7" t="s">
        <v>661</v>
      </c>
      <c r="H4246" s="7" t="s">
        <v>661</v>
      </c>
      <c r="I4246" s="7" t="s">
        <v>661</v>
      </c>
      <c r="J4246" s="7" t="s">
        <v>661</v>
      </c>
      <c r="K4246" s="7" t="s">
        <v>661</v>
      </c>
      <c r="L4246" s="7" t="s">
        <v>661</v>
      </c>
      <c r="M4246" s="7" t="s">
        <v>684</v>
      </c>
      <c r="N4246" s="7" t="s">
        <v>730</v>
      </c>
      <c r="O4246" s="7" t="s">
        <v>686</v>
      </c>
    </row>
    <row r="4247" spans="2:15" ht="15">
      <c r="B4247" s="6" t="s">
        <v>156</v>
      </c>
      <c r="C4247" s="7" t="s">
        <v>683</v>
      </c>
      <c r="D4247" s="7">
        <v>4.9507732000000004</v>
      </c>
      <c r="E4247" s="7">
        <v>4.6656003000000004</v>
      </c>
      <c r="F4247" s="7">
        <v>1.6559979222445147</v>
      </c>
      <c r="G4247" s="7">
        <v>4.9507732000000004</v>
      </c>
      <c r="H4247" s="7">
        <v>0.94239831063155954</v>
      </c>
      <c r="I4247" s="7">
        <v>4.6656003000000004</v>
      </c>
      <c r="J4247" s="7">
        <v>1.6559979222445147</v>
      </c>
      <c r="K4247" s="7">
        <v>4.9507732000000004</v>
      </c>
      <c r="L4247" s="7">
        <v>0.94239831063155954</v>
      </c>
      <c r="M4247" s="7" t="s">
        <v>684</v>
      </c>
      <c r="N4247" s="7" t="s">
        <v>730</v>
      </c>
      <c r="O4247" s="7" t="s">
        <v>686</v>
      </c>
    </row>
    <row r="4248" spans="2:15" ht="15">
      <c r="B4248" s="6" t="s">
        <v>156</v>
      </c>
      <c r="C4248" s="7" t="s">
        <v>687</v>
      </c>
      <c r="D4248" s="7">
        <v>6.5345702000000001</v>
      </c>
      <c r="E4248" s="7">
        <v>6.1919998999999999</v>
      </c>
      <c r="F4248" s="7">
        <v>2.0880002244080424</v>
      </c>
      <c r="G4248" s="7">
        <v>6.5345702000000001</v>
      </c>
      <c r="H4248" s="7">
        <v>0.94757569518497176</v>
      </c>
      <c r="I4248" s="7">
        <v>6.1919998999999999</v>
      </c>
      <c r="J4248" s="7">
        <v>2.0880002244080424</v>
      </c>
      <c r="K4248" s="7">
        <v>6.5345702000000001</v>
      </c>
      <c r="L4248" s="7">
        <v>0.94757569518497176</v>
      </c>
      <c r="M4248" s="7" t="s">
        <v>684</v>
      </c>
      <c r="N4248" s="7" t="s">
        <v>730</v>
      </c>
      <c r="O4248" s="7" t="s">
        <v>686</v>
      </c>
    </row>
    <row r="4249" spans="2:15" ht="15">
      <c r="B4249" s="6" t="s">
        <v>156</v>
      </c>
      <c r="C4249" s="7" t="s">
        <v>688</v>
      </c>
      <c r="D4249" s="7">
        <v>4.8258481</v>
      </c>
      <c r="E4249" s="7">
        <v>4.6613797999999997</v>
      </c>
      <c r="F4249" s="7">
        <v>1.2491390012426851</v>
      </c>
      <c r="G4249" s="7">
        <v>4.8258481</v>
      </c>
      <c r="H4249" s="7">
        <v>0.96591929613366811</v>
      </c>
      <c r="I4249" s="7">
        <v>4.6613797999999997</v>
      </c>
      <c r="J4249" s="7">
        <v>1.2491390012426851</v>
      </c>
      <c r="K4249" s="7">
        <v>4.8258481</v>
      </c>
      <c r="L4249" s="7">
        <v>0.96591929613366811</v>
      </c>
      <c r="M4249" s="7" t="s">
        <v>684</v>
      </c>
      <c r="N4249" s="7" t="s">
        <v>730</v>
      </c>
      <c r="O4249" s="7" t="s">
        <v>686</v>
      </c>
    </row>
    <row r="4250" spans="2:15" ht="15">
      <c r="B4250" s="6" t="s">
        <v>156</v>
      </c>
      <c r="C4250" s="7" t="s">
        <v>689</v>
      </c>
      <c r="D4250" s="7" t="s">
        <v>661</v>
      </c>
      <c r="E4250" s="7" t="s">
        <v>661</v>
      </c>
      <c r="F4250" s="7" t="s">
        <v>661</v>
      </c>
      <c r="G4250" s="7" t="s">
        <v>661</v>
      </c>
      <c r="H4250" s="7" t="s">
        <v>661</v>
      </c>
      <c r="I4250" s="7" t="s">
        <v>661</v>
      </c>
      <c r="J4250" s="7" t="s">
        <v>661</v>
      </c>
      <c r="K4250" s="7" t="s">
        <v>661</v>
      </c>
      <c r="L4250" s="7" t="s">
        <v>661</v>
      </c>
      <c r="M4250" s="7" t="s">
        <v>684</v>
      </c>
      <c r="N4250" s="7" t="s">
        <v>730</v>
      </c>
      <c r="O4250" s="7" t="s">
        <v>686</v>
      </c>
    </row>
    <row r="4251" spans="2:15" ht="15">
      <c r="B4251" s="6" t="s">
        <v>156</v>
      </c>
      <c r="C4251" s="7" t="s">
        <v>690</v>
      </c>
      <c r="D4251" s="7" t="s">
        <v>661</v>
      </c>
      <c r="E4251" s="7" t="s">
        <v>661</v>
      </c>
      <c r="F4251" s="7" t="s">
        <v>661</v>
      </c>
      <c r="G4251" s="7" t="s">
        <v>661</v>
      </c>
      <c r="H4251" s="7" t="s">
        <v>661</v>
      </c>
      <c r="I4251" s="7" t="s">
        <v>661</v>
      </c>
      <c r="J4251" s="7" t="s">
        <v>661</v>
      </c>
      <c r="K4251" s="7" t="s">
        <v>661</v>
      </c>
      <c r="L4251" s="7" t="s">
        <v>661</v>
      </c>
      <c r="M4251" s="7" t="s">
        <v>684</v>
      </c>
      <c r="N4251" s="7" t="s">
        <v>730</v>
      </c>
      <c r="O4251" s="7" t="s">
        <v>686</v>
      </c>
    </row>
    <row r="4252" spans="2:15" ht="15">
      <c r="B4252" s="6" t="s">
        <v>156</v>
      </c>
      <c r="C4252" s="7" t="s">
        <v>691</v>
      </c>
      <c r="D4252" s="7" t="s">
        <v>661</v>
      </c>
      <c r="E4252" s="7" t="s">
        <v>661</v>
      </c>
      <c r="F4252" s="7" t="s">
        <v>661</v>
      </c>
      <c r="G4252" s="7" t="s">
        <v>661</v>
      </c>
      <c r="H4252" s="7" t="s">
        <v>661</v>
      </c>
      <c r="I4252" s="7" t="s">
        <v>661</v>
      </c>
      <c r="J4252" s="7" t="s">
        <v>661</v>
      </c>
      <c r="K4252" s="7" t="s">
        <v>661</v>
      </c>
      <c r="L4252" s="7" t="s">
        <v>661</v>
      </c>
      <c r="M4252" s="7" t="s">
        <v>684</v>
      </c>
      <c r="N4252" s="7" t="s">
        <v>730</v>
      </c>
      <c r="O4252" s="7" t="s">
        <v>686</v>
      </c>
    </row>
    <row r="4253" spans="2:15" ht="15">
      <c r="B4253" s="6" t="s">
        <v>156</v>
      </c>
      <c r="C4253" s="7" t="s">
        <v>692</v>
      </c>
      <c r="D4253" s="7" t="s">
        <v>661</v>
      </c>
      <c r="E4253" s="7" t="s">
        <v>661</v>
      </c>
      <c r="F4253" s="7" t="s">
        <v>661</v>
      </c>
      <c r="G4253" s="7" t="s">
        <v>661</v>
      </c>
      <c r="H4253" s="7" t="s">
        <v>661</v>
      </c>
      <c r="I4253" s="7" t="s">
        <v>661</v>
      </c>
      <c r="J4253" s="7" t="s">
        <v>661</v>
      </c>
      <c r="K4253" s="7" t="s">
        <v>661</v>
      </c>
      <c r="L4253" s="7" t="s">
        <v>661</v>
      </c>
      <c r="M4253" s="7" t="s">
        <v>684</v>
      </c>
      <c r="N4253" s="7" t="s">
        <v>730</v>
      </c>
      <c r="O4253" s="7" t="s">
        <v>686</v>
      </c>
    </row>
    <row r="4254" spans="2:15" ht="15">
      <c r="B4254" s="6" t="s">
        <v>156</v>
      </c>
      <c r="C4254" s="7" t="s">
        <v>693</v>
      </c>
      <c r="D4254" s="7" t="s">
        <v>661</v>
      </c>
      <c r="E4254" s="7" t="s">
        <v>661</v>
      </c>
      <c r="F4254" s="7" t="s">
        <v>661</v>
      </c>
      <c r="G4254" s="7" t="s">
        <v>661</v>
      </c>
      <c r="H4254" s="7" t="s">
        <v>661</v>
      </c>
      <c r="I4254" s="7" t="s">
        <v>661</v>
      </c>
      <c r="J4254" s="7" t="s">
        <v>661</v>
      </c>
      <c r="K4254" s="7" t="s">
        <v>661</v>
      </c>
      <c r="L4254" s="7" t="s">
        <v>661</v>
      </c>
      <c r="M4254" s="7" t="s">
        <v>684</v>
      </c>
      <c r="N4254" s="7" t="s">
        <v>730</v>
      </c>
      <c r="O4254" s="7" t="s">
        <v>686</v>
      </c>
    </row>
    <row r="4255" spans="2:15" ht="15">
      <c r="B4255" s="6" t="s">
        <v>156</v>
      </c>
      <c r="C4255" s="7" t="s">
        <v>694</v>
      </c>
      <c r="D4255" s="7" t="s">
        <v>661</v>
      </c>
      <c r="E4255" s="7" t="s">
        <v>661</v>
      </c>
      <c r="F4255" s="7" t="s">
        <v>661</v>
      </c>
      <c r="G4255" s="7" t="s">
        <v>661</v>
      </c>
      <c r="H4255" s="7" t="s">
        <v>661</v>
      </c>
      <c r="I4255" s="7" t="s">
        <v>661</v>
      </c>
      <c r="J4255" s="7" t="s">
        <v>661</v>
      </c>
      <c r="K4255" s="7" t="s">
        <v>661</v>
      </c>
      <c r="L4255" s="7" t="s">
        <v>661</v>
      </c>
      <c r="M4255" s="7" t="s">
        <v>684</v>
      </c>
      <c r="N4255" s="7" t="s">
        <v>730</v>
      </c>
      <c r="O4255" s="7" t="s">
        <v>686</v>
      </c>
    </row>
    <row r="4256" spans="2:15" ht="15">
      <c r="B4256" s="6" t="s">
        <v>156</v>
      </c>
      <c r="C4256" s="7" t="s">
        <v>695</v>
      </c>
      <c r="D4256" s="7" t="s">
        <v>661</v>
      </c>
      <c r="E4256" s="7" t="s">
        <v>661</v>
      </c>
      <c r="F4256" s="7" t="s">
        <v>661</v>
      </c>
      <c r="G4256" s="7" t="s">
        <v>661</v>
      </c>
      <c r="H4256" s="7" t="s">
        <v>661</v>
      </c>
      <c r="I4256" s="7" t="s">
        <v>661</v>
      </c>
      <c r="J4256" s="7" t="s">
        <v>661</v>
      </c>
      <c r="K4256" s="7" t="s">
        <v>661</v>
      </c>
      <c r="L4256" s="7" t="s">
        <v>661</v>
      </c>
      <c r="M4256" s="7" t="s">
        <v>684</v>
      </c>
      <c r="N4256" s="7" t="s">
        <v>730</v>
      </c>
      <c r="O4256" s="7" t="s">
        <v>686</v>
      </c>
    </row>
    <row r="4257" spans="2:15" ht="15">
      <c r="B4257" s="6" t="s">
        <v>156</v>
      </c>
      <c r="C4257" s="7" t="s">
        <v>696</v>
      </c>
      <c r="D4257" s="7" t="s">
        <v>661</v>
      </c>
      <c r="E4257" s="7" t="s">
        <v>661</v>
      </c>
      <c r="F4257" s="7" t="s">
        <v>661</v>
      </c>
      <c r="G4257" s="7" t="s">
        <v>661</v>
      </c>
      <c r="H4257" s="7" t="s">
        <v>661</v>
      </c>
      <c r="I4257" s="7" t="s">
        <v>661</v>
      </c>
      <c r="J4257" s="7" t="s">
        <v>661</v>
      </c>
      <c r="K4257" s="7" t="s">
        <v>661</v>
      </c>
      <c r="L4257" s="7" t="s">
        <v>661</v>
      </c>
      <c r="M4257" s="7" t="s">
        <v>684</v>
      </c>
      <c r="N4257" s="7" t="s">
        <v>730</v>
      </c>
      <c r="O4257" s="7" t="s">
        <v>686</v>
      </c>
    </row>
    <row r="4258" spans="2:15" ht="15">
      <c r="B4258" s="6" t="s">
        <v>156</v>
      </c>
      <c r="C4258" s="7" t="s">
        <v>697</v>
      </c>
      <c r="D4258" s="7" t="s">
        <v>661</v>
      </c>
      <c r="E4258" s="7" t="s">
        <v>661</v>
      </c>
      <c r="F4258" s="7" t="s">
        <v>661</v>
      </c>
      <c r="G4258" s="7" t="s">
        <v>661</v>
      </c>
      <c r="H4258" s="7" t="s">
        <v>661</v>
      </c>
      <c r="I4258" s="7" t="s">
        <v>661</v>
      </c>
      <c r="J4258" s="7" t="s">
        <v>661</v>
      </c>
      <c r="K4258" s="7" t="s">
        <v>661</v>
      </c>
      <c r="L4258" s="7" t="s">
        <v>661</v>
      </c>
      <c r="M4258" s="7" t="s">
        <v>684</v>
      </c>
      <c r="N4258" s="7" t="s">
        <v>730</v>
      </c>
      <c r="O4258" s="7" t="s">
        <v>686</v>
      </c>
    </row>
    <row r="4259" spans="2:15" ht="15">
      <c r="B4259" s="6" t="s">
        <v>156</v>
      </c>
      <c r="C4259" s="7" t="s">
        <v>698</v>
      </c>
      <c r="D4259" s="7" t="s">
        <v>661</v>
      </c>
      <c r="E4259" s="7" t="s">
        <v>661</v>
      </c>
      <c r="F4259" s="7" t="s">
        <v>661</v>
      </c>
      <c r="G4259" s="7" t="s">
        <v>661</v>
      </c>
      <c r="H4259" s="7" t="s">
        <v>661</v>
      </c>
      <c r="I4259" s="7" t="s">
        <v>661</v>
      </c>
      <c r="J4259" s="7" t="s">
        <v>661</v>
      </c>
      <c r="K4259" s="7" t="s">
        <v>661</v>
      </c>
      <c r="L4259" s="7" t="s">
        <v>661</v>
      </c>
      <c r="M4259" s="7" t="s">
        <v>684</v>
      </c>
      <c r="N4259" s="7" t="s">
        <v>730</v>
      </c>
      <c r="O4259" s="7" t="s">
        <v>686</v>
      </c>
    </row>
    <row r="4260" spans="2:15" ht="15">
      <c r="B4260" s="6" t="s">
        <v>156</v>
      </c>
      <c r="C4260" s="7" t="s">
        <v>699</v>
      </c>
      <c r="D4260" s="7" t="s">
        <v>661</v>
      </c>
      <c r="E4260" s="7" t="s">
        <v>661</v>
      </c>
      <c r="F4260" s="7" t="s">
        <v>661</v>
      </c>
      <c r="G4260" s="7" t="s">
        <v>661</v>
      </c>
      <c r="H4260" s="7" t="s">
        <v>661</v>
      </c>
      <c r="I4260" s="7" t="s">
        <v>661</v>
      </c>
      <c r="J4260" s="7" t="s">
        <v>661</v>
      </c>
      <c r="K4260" s="7" t="s">
        <v>661</v>
      </c>
      <c r="L4260" s="7" t="s">
        <v>661</v>
      </c>
      <c r="M4260" s="7" t="s">
        <v>684</v>
      </c>
      <c r="N4260" s="7" t="s">
        <v>730</v>
      </c>
      <c r="O4260" s="7" t="s">
        <v>686</v>
      </c>
    </row>
    <row r="4261" spans="2:15" ht="15">
      <c r="B4261" s="6" t="s">
        <v>156</v>
      </c>
      <c r="C4261" s="7" t="s">
        <v>700</v>
      </c>
      <c r="D4261" s="7" t="s">
        <v>661</v>
      </c>
      <c r="E4261" s="7" t="s">
        <v>661</v>
      </c>
      <c r="F4261" s="7" t="s">
        <v>661</v>
      </c>
      <c r="G4261" s="7" t="s">
        <v>661</v>
      </c>
      <c r="H4261" s="7" t="s">
        <v>661</v>
      </c>
      <c r="I4261" s="7" t="s">
        <v>661</v>
      </c>
      <c r="J4261" s="7" t="s">
        <v>661</v>
      </c>
      <c r="K4261" s="7" t="s">
        <v>661</v>
      </c>
      <c r="L4261" s="7" t="s">
        <v>661</v>
      </c>
      <c r="M4261" s="7" t="s">
        <v>684</v>
      </c>
      <c r="N4261" s="7" t="s">
        <v>730</v>
      </c>
      <c r="O4261" s="7" t="s">
        <v>686</v>
      </c>
    </row>
    <row r="4262" spans="2:15" ht="15">
      <c r="B4262" s="6" t="s">
        <v>156</v>
      </c>
      <c r="C4262" s="7" t="s">
        <v>701</v>
      </c>
      <c r="D4262" s="7" t="s">
        <v>661</v>
      </c>
      <c r="E4262" s="7" t="s">
        <v>661</v>
      </c>
      <c r="F4262" s="7" t="s">
        <v>661</v>
      </c>
      <c r="G4262" s="7" t="s">
        <v>661</v>
      </c>
      <c r="H4262" s="7" t="s">
        <v>661</v>
      </c>
      <c r="I4262" s="7" t="s">
        <v>661</v>
      </c>
      <c r="J4262" s="7" t="s">
        <v>661</v>
      </c>
      <c r="K4262" s="7" t="s">
        <v>661</v>
      </c>
      <c r="L4262" s="7" t="s">
        <v>661</v>
      </c>
      <c r="M4262" s="7" t="s">
        <v>684</v>
      </c>
      <c r="N4262" s="7" t="s">
        <v>730</v>
      </c>
      <c r="O4262" s="7" t="s">
        <v>686</v>
      </c>
    </row>
    <row r="4263" spans="2:15" ht="15">
      <c r="B4263" s="6" t="s">
        <v>631</v>
      </c>
      <c r="C4263" s="7" t="s">
        <v>683</v>
      </c>
      <c r="D4263" s="7">
        <v>129.666141928</v>
      </c>
      <c r="E4263" s="7">
        <v>131.85761067000001</v>
      </c>
      <c r="F4263" s="7">
        <v>47.750329332770384</v>
      </c>
      <c r="G4263" s="7">
        <v>140.66407173677663</v>
      </c>
      <c r="H4263" s="7">
        <v>0.93739367161746845</v>
      </c>
      <c r="I4263" s="7">
        <v>122.08171067000001</v>
      </c>
      <c r="J4263" s="7">
        <v>44.676397785273544</v>
      </c>
      <c r="K4263" s="7">
        <v>130.39606581905696</v>
      </c>
      <c r="L4263" s="7">
        <v>0.93623768403722929</v>
      </c>
      <c r="M4263" s="7" t="s">
        <v>684</v>
      </c>
      <c r="N4263" s="7" t="s">
        <v>730</v>
      </c>
      <c r="O4263" s="7" t="s">
        <v>686</v>
      </c>
    </row>
    <row r="4264" spans="2:15" ht="15">
      <c r="B4264" s="6" t="s">
        <v>631</v>
      </c>
      <c r="C4264" s="7" t="s">
        <v>687</v>
      </c>
      <c r="D4264" s="7">
        <v>151.29005106239998</v>
      </c>
      <c r="E4264" s="7">
        <v>144.90221793000001</v>
      </c>
      <c r="F4264" s="7">
        <v>44.979538255442129</v>
      </c>
      <c r="G4264" s="7">
        <v>152.58041969761703</v>
      </c>
      <c r="H4264" s="7">
        <v>0.94967767304065853</v>
      </c>
      <c r="I4264" s="7">
        <v>135.12611793000002</v>
      </c>
      <c r="J4264" s="7">
        <v>42.5575777260214</v>
      </c>
      <c r="K4264" s="7">
        <v>142.45473747686998</v>
      </c>
      <c r="L4264" s="7">
        <v>0.94855475025490188</v>
      </c>
      <c r="M4264" s="7" t="s">
        <v>684</v>
      </c>
      <c r="N4264" s="7" t="s">
        <v>730</v>
      </c>
      <c r="O4264" s="7" t="s">
        <v>686</v>
      </c>
    </row>
    <row r="4265" spans="2:15" ht="15">
      <c r="B4265" s="6" t="s">
        <v>631</v>
      </c>
      <c r="C4265" s="7" t="s">
        <v>688</v>
      </c>
      <c r="D4265" s="7">
        <v>127.2416655161</v>
      </c>
      <c r="E4265" s="7">
        <v>132.47301933</v>
      </c>
      <c r="F4265" s="7">
        <v>39.866971290002169</v>
      </c>
      <c r="G4265" s="7">
        <v>139.20863346228171</v>
      </c>
      <c r="H4265" s="7">
        <v>0.95161496837689519</v>
      </c>
      <c r="I4265" s="7">
        <v>122.69691933000001</v>
      </c>
      <c r="J4265" s="7">
        <v>37.402091108917283</v>
      </c>
      <c r="K4265" s="7">
        <v>129.06744725972726</v>
      </c>
      <c r="L4265" s="7">
        <v>0.95064186930955885</v>
      </c>
      <c r="M4265" s="7" t="s">
        <v>684</v>
      </c>
      <c r="N4265" s="7" t="s">
        <v>730</v>
      </c>
      <c r="O4265" s="7" t="s">
        <v>686</v>
      </c>
    </row>
    <row r="4266" spans="2:15" ht="15">
      <c r="B4266" s="6" t="s">
        <v>631</v>
      </c>
      <c r="C4266" s="7" t="s">
        <v>689</v>
      </c>
      <c r="D4266" s="7">
        <v>90.055617000000012</v>
      </c>
      <c r="E4266" s="7">
        <v>96.790249999999986</v>
      </c>
      <c r="F4266" s="7">
        <v>30.248184057396333</v>
      </c>
      <c r="G4266" s="7">
        <v>102.07811713155689</v>
      </c>
      <c r="H4266" s="7">
        <v>0.94819783828161741</v>
      </c>
      <c r="I4266" s="7">
        <v>87.799549999999982</v>
      </c>
      <c r="J4266" s="7">
        <v>28.071716111539949</v>
      </c>
      <c r="K4266" s="7">
        <v>92.802058771451627</v>
      </c>
      <c r="L4266" s="7">
        <v>0.94609485136777427</v>
      </c>
      <c r="M4266" s="7" t="s">
        <v>684</v>
      </c>
      <c r="N4266" s="7" t="s">
        <v>730</v>
      </c>
      <c r="O4266" s="7" t="s">
        <v>686</v>
      </c>
    </row>
    <row r="4267" spans="2:15" ht="15">
      <c r="B4267" s="6" t="s">
        <v>631</v>
      </c>
      <c r="C4267" s="7" t="s">
        <v>690</v>
      </c>
      <c r="D4267" s="7">
        <v>97.960000000000008</v>
      </c>
      <c r="E4267" s="7">
        <v>97.444399999999987</v>
      </c>
      <c r="F4267" s="7">
        <v>29.266236825698829</v>
      </c>
      <c r="G4267" s="7">
        <v>102.60999582848031</v>
      </c>
      <c r="H4267" s="7">
        <v>0.94965796668469837</v>
      </c>
      <c r="I4267" s="7">
        <v>88.713400000000007</v>
      </c>
      <c r="J4267" s="7">
        <v>27.37966022779014</v>
      </c>
      <c r="K4267" s="7">
        <v>93.655900934291367</v>
      </c>
      <c r="L4267" s="7">
        <v>0.94722702056158747</v>
      </c>
      <c r="M4267" s="7" t="s">
        <v>684</v>
      </c>
      <c r="N4267" s="7" t="s">
        <v>730</v>
      </c>
      <c r="O4267" s="7" t="s">
        <v>686</v>
      </c>
    </row>
    <row r="4268" spans="2:15" ht="15">
      <c r="B4268" s="6" t="s">
        <v>631</v>
      </c>
      <c r="C4268" s="7" t="s">
        <v>691</v>
      </c>
      <c r="D4268" s="7">
        <v>105.64599999999999</v>
      </c>
      <c r="E4268" s="7">
        <v>102.42843999999999</v>
      </c>
      <c r="F4268" s="7">
        <v>26.568178035142779</v>
      </c>
      <c r="G4268" s="7">
        <v>106.8605283116709</v>
      </c>
      <c r="H4268" s="7">
        <v>0.95852455175269002</v>
      </c>
      <c r="I4268" s="7">
        <v>93.002440000000007</v>
      </c>
      <c r="J4268" s="7">
        <v>25.325618511964624</v>
      </c>
      <c r="K4268" s="7">
        <v>97.315846416802813</v>
      </c>
      <c r="L4268" s="7">
        <v>0.95567621743401865</v>
      </c>
      <c r="M4268" s="7" t="s">
        <v>684</v>
      </c>
      <c r="N4268" s="7" t="s">
        <v>730</v>
      </c>
      <c r="O4268" s="7" t="s">
        <v>686</v>
      </c>
    </row>
    <row r="4269" spans="2:15" ht="15">
      <c r="B4269" s="6" t="s">
        <v>631</v>
      </c>
      <c r="C4269" s="7" t="s">
        <v>692</v>
      </c>
      <c r="D4269" s="7" t="s">
        <v>661</v>
      </c>
      <c r="E4269" s="7">
        <v>104.72752127435632</v>
      </c>
      <c r="F4269" s="7">
        <v>31.18576366249458</v>
      </c>
      <c r="G4269" s="7">
        <v>109.88609731488842</v>
      </c>
      <c r="H4269" s="7">
        <v>0.95305524386993434</v>
      </c>
      <c r="I4269" s="7">
        <v>95.301521274356318</v>
      </c>
      <c r="J4269" s="7">
        <v>29.289898048152562</v>
      </c>
      <c r="K4269" s="7">
        <v>100.24659693773054</v>
      </c>
      <c r="L4269" s="7">
        <v>0.9506708874472225</v>
      </c>
      <c r="M4269" s="7" t="s">
        <v>684</v>
      </c>
      <c r="N4269" s="7" t="s">
        <v>730</v>
      </c>
      <c r="O4269" s="7" t="s">
        <v>686</v>
      </c>
    </row>
    <row r="4270" spans="2:15" ht="15">
      <c r="B4270" s="6" t="s">
        <v>631</v>
      </c>
      <c r="C4270" s="7" t="s">
        <v>693</v>
      </c>
      <c r="D4270" s="7" t="s">
        <v>661</v>
      </c>
      <c r="E4270" s="7">
        <v>111.15782476692966</v>
      </c>
      <c r="F4270" s="7">
        <v>33.678331240299485</v>
      </c>
      <c r="G4270" s="7">
        <v>116.79362740753946</v>
      </c>
      <c r="H4270" s="7">
        <v>0.95174563231139109</v>
      </c>
      <c r="I4270" s="7">
        <v>101.73182476692966</v>
      </c>
      <c r="J4270" s="7">
        <v>31.782465625957474</v>
      </c>
      <c r="K4270" s="7">
        <v>107.1541270303816</v>
      </c>
      <c r="L4270" s="7">
        <v>0.94939716823119147</v>
      </c>
      <c r="M4270" s="7" t="s">
        <v>684</v>
      </c>
      <c r="N4270" s="7" t="s">
        <v>730</v>
      </c>
      <c r="O4270" s="7" t="s">
        <v>686</v>
      </c>
    </row>
    <row r="4271" spans="2:15" ht="15">
      <c r="B4271" s="6" t="s">
        <v>631</v>
      </c>
      <c r="C4271" s="7" t="s">
        <v>694</v>
      </c>
      <c r="D4271" s="7" t="s">
        <v>661</v>
      </c>
      <c r="E4271" s="7">
        <v>111.02342574341445</v>
      </c>
      <c r="F4271" s="7">
        <v>33.648139777040292</v>
      </c>
      <c r="G4271" s="7">
        <v>116.65543108660202</v>
      </c>
      <c r="H4271" s="7">
        <v>0.95172101898104933</v>
      </c>
      <c r="I4271" s="7">
        <v>101.59742574341445</v>
      </c>
      <c r="J4271" s="7">
        <v>31.752274162698285</v>
      </c>
      <c r="K4271" s="7">
        <v>107.01593070944415</v>
      </c>
      <c r="L4271" s="7">
        <v>0.94936730512823064</v>
      </c>
      <c r="M4271" s="7" t="s">
        <v>684</v>
      </c>
      <c r="N4271" s="7" t="s">
        <v>730</v>
      </c>
      <c r="O4271" s="7" t="s">
        <v>686</v>
      </c>
    </row>
    <row r="4272" spans="2:15" ht="15">
      <c r="B4272" s="6" t="s">
        <v>631</v>
      </c>
      <c r="C4272" s="7" t="s">
        <v>695</v>
      </c>
      <c r="D4272" s="7" t="s">
        <v>661</v>
      </c>
      <c r="E4272" s="7">
        <v>111.09057055580494</v>
      </c>
      <c r="F4272" s="7">
        <v>33.676495712534212</v>
      </c>
      <c r="G4272" s="7">
        <v>116.7271130917844</v>
      </c>
      <c r="H4272" s="7">
        <v>0.95171179697087727</v>
      </c>
      <c r="I4272" s="7">
        <v>101.66457055580494</v>
      </c>
      <c r="J4272" s="7">
        <v>31.780630098192205</v>
      </c>
      <c r="K4272" s="7">
        <v>107.08761271462652</v>
      </c>
      <c r="L4272" s="7">
        <v>0.94935882852040765</v>
      </c>
      <c r="M4272" s="7" t="s">
        <v>684</v>
      </c>
      <c r="N4272" s="7" t="s">
        <v>730</v>
      </c>
      <c r="O4272" s="7" t="s">
        <v>686</v>
      </c>
    </row>
    <row r="4273" spans="2:15" ht="15">
      <c r="B4273" s="6" t="s">
        <v>631</v>
      </c>
      <c r="C4273" s="7" t="s">
        <v>696</v>
      </c>
      <c r="D4273" s="7" t="s">
        <v>661</v>
      </c>
      <c r="E4273" s="7">
        <v>111.35276481551969</v>
      </c>
      <c r="F4273" s="7">
        <v>33.761150333748738</v>
      </c>
      <c r="G4273" s="7">
        <v>117.00181899531889</v>
      </c>
      <c r="H4273" s="7">
        <v>0.9517182362778035</v>
      </c>
      <c r="I4273" s="7">
        <v>101.92676481551969</v>
      </c>
      <c r="J4273" s="7">
        <v>31.86528471940672</v>
      </c>
      <c r="K4273" s="7">
        <v>107.362318618161</v>
      </c>
      <c r="L4273" s="7">
        <v>0.94937186647418537</v>
      </c>
      <c r="M4273" s="7" t="s">
        <v>684</v>
      </c>
      <c r="N4273" s="7" t="s">
        <v>730</v>
      </c>
      <c r="O4273" s="7" t="s">
        <v>686</v>
      </c>
    </row>
    <row r="4274" spans="2:15" ht="15">
      <c r="B4274" s="6" t="s">
        <v>631</v>
      </c>
      <c r="C4274" s="7" t="s">
        <v>697</v>
      </c>
      <c r="D4274" s="7" t="s">
        <v>661</v>
      </c>
      <c r="E4274" s="7">
        <v>111.82125978446528</v>
      </c>
      <c r="F4274" s="7">
        <v>33.904581430602732</v>
      </c>
      <c r="G4274" s="7">
        <v>117.49110053637173</v>
      </c>
      <c r="H4274" s="7">
        <v>0.95174238111633624</v>
      </c>
      <c r="I4274" s="7">
        <v>102.39525978446527</v>
      </c>
      <c r="J4274" s="7">
        <v>32.008715816260711</v>
      </c>
      <c r="K4274" s="7">
        <v>107.85160015921386</v>
      </c>
      <c r="L4274" s="7">
        <v>0.9494088139008251</v>
      </c>
      <c r="M4274" s="7" t="s">
        <v>684</v>
      </c>
      <c r="N4274" s="7" t="s">
        <v>730</v>
      </c>
      <c r="O4274" s="7" t="s">
        <v>686</v>
      </c>
    </row>
    <row r="4275" spans="2:15" ht="15">
      <c r="B4275" s="6" t="s">
        <v>631</v>
      </c>
      <c r="C4275" s="7" t="s">
        <v>698</v>
      </c>
      <c r="D4275" s="7" t="s">
        <v>661</v>
      </c>
      <c r="E4275" s="7">
        <v>112.49239434663689</v>
      </c>
      <c r="F4275" s="7">
        <v>34.106382162128376</v>
      </c>
      <c r="G4275" s="7">
        <v>118.19128181662079</v>
      </c>
      <c r="H4275" s="7">
        <v>0.95178250559270527</v>
      </c>
      <c r="I4275" s="7">
        <v>103.06639434663688</v>
      </c>
      <c r="J4275" s="7">
        <v>32.210516547786384</v>
      </c>
      <c r="K4275" s="7">
        <v>108.5517814394629</v>
      </c>
      <c r="L4275" s="7">
        <v>0.94946755345618072</v>
      </c>
      <c r="M4275" s="7" t="s">
        <v>684</v>
      </c>
      <c r="N4275" s="7" t="s">
        <v>730</v>
      </c>
      <c r="O4275" s="7" t="s">
        <v>686</v>
      </c>
    </row>
    <row r="4276" spans="2:15" ht="15">
      <c r="B4276" s="6" t="s">
        <v>631</v>
      </c>
      <c r="C4276" s="7" t="s">
        <v>699</v>
      </c>
      <c r="D4276" s="7" t="s">
        <v>661</v>
      </c>
      <c r="E4276" s="7">
        <v>122.0681209560024</v>
      </c>
      <c r="F4276" s="7">
        <v>37.220191331567676</v>
      </c>
      <c r="G4276" s="7">
        <v>128.26067176446597</v>
      </c>
      <c r="H4276" s="7">
        <v>0.95171902093390426</v>
      </c>
      <c r="I4276" s="7">
        <v>112.64212095600239</v>
      </c>
      <c r="J4276" s="7">
        <v>35.324325717225669</v>
      </c>
      <c r="K4276" s="7">
        <v>118.62117138730807</v>
      </c>
      <c r="L4276" s="7">
        <v>0.94959541908599454</v>
      </c>
      <c r="M4276" s="7" t="s">
        <v>684</v>
      </c>
      <c r="N4276" s="7" t="s">
        <v>730</v>
      </c>
      <c r="O4276" s="7" t="s">
        <v>686</v>
      </c>
    </row>
    <row r="4277" spans="2:15" ht="15">
      <c r="B4277" s="6" t="s">
        <v>631</v>
      </c>
      <c r="C4277" s="7" t="s">
        <v>700</v>
      </c>
      <c r="D4277" s="7" t="s">
        <v>661</v>
      </c>
      <c r="E4277" s="7">
        <v>123.34958824532507</v>
      </c>
      <c r="F4277" s="7">
        <v>37.582649757411076</v>
      </c>
      <c r="G4277" s="7">
        <v>129.59296327703672</v>
      </c>
      <c r="H4277" s="7">
        <v>0.95182319414700856</v>
      </c>
      <c r="I4277" s="7">
        <v>113.92358824532506</v>
      </c>
      <c r="J4277" s="7">
        <v>35.686784143069048</v>
      </c>
      <c r="K4277" s="7">
        <v>119.95346289987883</v>
      </c>
      <c r="L4277" s="7">
        <v>0.9497315499796225</v>
      </c>
      <c r="M4277" s="7" t="s">
        <v>684</v>
      </c>
      <c r="N4277" s="7" t="s">
        <v>730</v>
      </c>
      <c r="O4277" s="7" t="s">
        <v>686</v>
      </c>
    </row>
    <row r="4278" spans="2:15" ht="15">
      <c r="B4278" s="6" t="s">
        <v>631</v>
      </c>
      <c r="C4278" s="7" t="s">
        <v>701</v>
      </c>
      <c r="D4278" s="7" t="s">
        <v>661</v>
      </c>
      <c r="E4278" s="7">
        <v>124.8231775676885</v>
      </c>
      <c r="F4278" s="7">
        <v>38.000686531188549</v>
      </c>
      <c r="G4278" s="7">
        <v>131.12525436045405</v>
      </c>
      <c r="H4278" s="7">
        <v>0.95193849709956269</v>
      </c>
      <c r="I4278" s="7">
        <v>115.39717756768852</v>
      </c>
      <c r="J4278" s="7">
        <v>36.104820916846514</v>
      </c>
      <c r="K4278" s="7">
        <v>121.48575398329615</v>
      </c>
      <c r="L4278" s="7">
        <v>0.94988238360487276</v>
      </c>
      <c r="M4278" s="7" t="s">
        <v>684</v>
      </c>
      <c r="N4278" s="7" t="s">
        <v>730</v>
      </c>
      <c r="O4278" s="7" t="s">
        <v>686</v>
      </c>
    </row>
    <row r="4279" spans="2:15" ht="15">
      <c r="B4279" s="6" t="s">
        <v>584</v>
      </c>
      <c r="C4279" s="7" t="s">
        <v>683</v>
      </c>
      <c r="D4279" s="7">
        <v>112.4569935986553</v>
      </c>
      <c r="E4279" s="7">
        <v>128.93700000000001</v>
      </c>
      <c r="F4279" s="7">
        <v>28.934682277422304</v>
      </c>
      <c r="G4279" s="7">
        <v>132.14373162392297</v>
      </c>
      <c r="H4279" s="7">
        <v>0.97573300235648541</v>
      </c>
      <c r="I4279" s="7">
        <v>113.18899999999999</v>
      </c>
      <c r="J4279" s="7">
        <v>25.400682133903803</v>
      </c>
      <c r="K4279" s="7">
        <v>116.00407050559743</v>
      </c>
      <c r="L4279" s="7">
        <v>0.97573300235648541</v>
      </c>
      <c r="M4279" s="7" t="s">
        <v>684</v>
      </c>
      <c r="N4279" s="7" t="s">
        <v>730</v>
      </c>
      <c r="O4279" s="7" t="s">
        <v>686</v>
      </c>
    </row>
    <row r="4280" spans="2:15" ht="15">
      <c r="B4280" s="6" t="s">
        <v>584</v>
      </c>
      <c r="C4280" s="7" t="s">
        <v>687</v>
      </c>
      <c r="D4280" s="7">
        <v>136.74489020794891</v>
      </c>
      <c r="E4280" s="7">
        <v>129.453</v>
      </c>
      <c r="F4280" s="7">
        <v>34.266971567515469</v>
      </c>
      <c r="G4280" s="7">
        <v>133.91155495105309</v>
      </c>
      <c r="H4280" s="7">
        <v>0.96670522605250331</v>
      </c>
      <c r="I4280" s="7">
        <v>113.706</v>
      </c>
      <c r="J4280" s="7">
        <v>30.098647918981502</v>
      </c>
      <c r="K4280" s="7">
        <v>117.62220471726761</v>
      </c>
      <c r="L4280" s="7">
        <v>0.96670522605250331</v>
      </c>
      <c r="M4280" s="7" t="s">
        <v>684</v>
      </c>
      <c r="N4280" s="7" t="s">
        <v>730</v>
      </c>
      <c r="O4280" s="7" t="s">
        <v>686</v>
      </c>
    </row>
    <row r="4281" spans="2:15" ht="15">
      <c r="B4281" s="6" t="s">
        <v>584</v>
      </c>
      <c r="C4281" s="7" t="s">
        <v>688</v>
      </c>
      <c r="D4281" s="7">
        <v>109.22426082763847</v>
      </c>
      <c r="E4281" s="7">
        <v>128.779</v>
      </c>
      <c r="F4281" s="7">
        <v>28.15411215344318</v>
      </c>
      <c r="G4281" s="7">
        <v>131.82065419405509</v>
      </c>
      <c r="H4281" s="7">
        <v>0.97692581475451157</v>
      </c>
      <c r="I4281" s="7">
        <v>113.032</v>
      </c>
      <c r="J4281" s="7">
        <v>24.711448333408324</v>
      </c>
      <c r="K4281" s="7">
        <v>115.70172298948148</v>
      </c>
      <c r="L4281" s="7">
        <v>0.97692581475451157</v>
      </c>
      <c r="M4281" s="7" t="s">
        <v>684</v>
      </c>
      <c r="N4281" s="7" t="s">
        <v>730</v>
      </c>
      <c r="O4281" s="7" t="s">
        <v>686</v>
      </c>
    </row>
    <row r="4282" spans="2:15" ht="15">
      <c r="B4282" s="6" t="s">
        <v>584</v>
      </c>
      <c r="C4282" s="7" t="s">
        <v>689</v>
      </c>
      <c r="D4282" s="7">
        <v>77.980487405504206</v>
      </c>
      <c r="E4282" s="7">
        <v>103.155</v>
      </c>
      <c r="F4282" s="7">
        <v>17.385674157303331</v>
      </c>
      <c r="G4282" s="7">
        <v>104.60982597683606</v>
      </c>
      <c r="H4282" s="7">
        <v>0.98609283627755762</v>
      </c>
      <c r="I4282" s="7">
        <v>87.406999999999996</v>
      </c>
      <c r="J4282" s="7">
        <v>14.731516853932531</v>
      </c>
      <c r="K4282" s="7">
        <v>88.639727198461628</v>
      </c>
      <c r="L4282" s="7">
        <v>0.98609283627755762</v>
      </c>
      <c r="M4282" s="7" t="s">
        <v>684</v>
      </c>
      <c r="N4282" s="7" t="s">
        <v>730</v>
      </c>
      <c r="O4282" s="7" t="s">
        <v>686</v>
      </c>
    </row>
    <row r="4283" spans="2:15" ht="15">
      <c r="B4283" s="6" t="s">
        <v>584</v>
      </c>
      <c r="C4283" s="7" t="s">
        <v>690</v>
      </c>
      <c r="D4283" s="7">
        <v>89.299739753260198</v>
      </c>
      <c r="E4283" s="7">
        <v>100.52</v>
      </c>
      <c r="F4283" s="7">
        <v>19.311724137931037</v>
      </c>
      <c r="G4283" s="7">
        <v>102.35825852943937</v>
      </c>
      <c r="H4283" s="7">
        <v>0.98204093586732266</v>
      </c>
      <c r="I4283" s="7">
        <v>86.23</v>
      </c>
      <c r="J4283" s="7">
        <v>16.566354679802959</v>
      </c>
      <c r="K4283" s="7">
        <v>87.806930292415018</v>
      </c>
      <c r="L4283" s="7">
        <v>0.98204093586732266</v>
      </c>
      <c r="M4283" s="7" t="s">
        <v>684</v>
      </c>
      <c r="N4283" s="7" t="s">
        <v>730</v>
      </c>
      <c r="O4283" s="7" t="s">
        <v>686</v>
      </c>
    </row>
    <row r="4284" spans="2:15" ht="15">
      <c r="B4284" s="6" t="s">
        <v>584</v>
      </c>
      <c r="C4284" s="7" t="s">
        <v>691</v>
      </c>
      <c r="D4284" s="7">
        <v>92.895068545106312</v>
      </c>
      <c r="E4284" s="7">
        <v>100.07899999999999</v>
      </c>
      <c r="F4284" s="7">
        <v>16.994547169811248</v>
      </c>
      <c r="G4284" s="7">
        <v>101.51167851290283</v>
      </c>
      <c r="H4284" s="7">
        <v>0.9858865646407301</v>
      </c>
      <c r="I4284" s="7">
        <v>88.265000000000001</v>
      </c>
      <c r="J4284" s="7">
        <v>14.988396226415066</v>
      </c>
      <c r="K4284" s="7">
        <v>89.528555480584032</v>
      </c>
      <c r="L4284" s="7">
        <v>0.9858865646407301</v>
      </c>
      <c r="M4284" s="7" t="s">
        <v>684</v>
      </c>
      <c r="N4284" s="7" t="s">
        <v>730</v>
      </c>
      <c r="O4284" s="7" t="s">
        <v>686</v>
      </c>
    </row>
    <row r="4285" spans="2:15" ht="15">
      <c r="B4285" s="6" t="s">
        <v>584</v>
      </c>
      <c r="C4285" s="7" t="s">
        <v>692</v>
      </c>
      <c r="D4285" s="7" t="s">
        <v>661</v>
      </c>
      <c r="E4285" s="7">
        <v>99.392818782830417</v>
      </c>
      <c r="F4285" s="7">
        <v>16.878025831046628</v>
      </c>
      <c r="G4285" s="7">
        <v>100.81567428505373</v>
      </c>
      <c r="H4285" s="7">
        <v>0.9858865646407301</v>
      </c>
      <c r="I4285" s="7">
        <v>90.446968652446742</v>
      </c>
      <c r="J4285" s="7">
        <v>15.358919205132459</v>
      </c>
      <c r="K4285" s="7">
        <v>91.741760052696122</v>
      </c>
      <c r="L4285" s="7">
        <v>0.9858865646407301</v>
      </c>
      <c r="M4285" s="7" t="s">
        <v>684</v>
      </c>
      <c r="N4285" s="7" t="s">
        <v>730</v>
      </c>
      <c r="O4285" s="7" t="s">
        <v>686</v>
      </c>
    </row>
    <row r="4286" spans="2:15" ht="15">
      <c r="B4286" s="6" t="s">
        <v>584</v>
      </c>
      <c r="C4286" s="7" t="s">
        <v>693</v>
      </c>
      <c r="D4286" s="7" t="s">
        <v>661</v>
      </c>
      <c r="E4286" s="7">
        <v>105.49556982648031</v>
      </c>
      <c r="F4286" s="7">
        <v>17.914342046006055</v>
      </c>
      <c r="G4286" s="7">
        <v>107.0057891142114</v>
      </c>
      <c r="H4286" s="7">
        <v>0.9858865646407301</v>
      </c>
      <c r="I4286" s="7">
        <v>96.549719696096631</v>
      </c>
      <c r="J4286" s="7">
        <v>16.395235420091836</v>
      </c>
      <c r="K4286" s="7">
        <v>97.931874881853787</v>
      </c>
      <c r="L4286" s="7">
        <v>0.98588656464072999</v>
      </c>
      <c r="M4286" s="7" t="s">
        <v>684</v>
      </c>
      <c r="N4286" s="7" t="s">
        <v>730</v>
      </c>
      <c r="O4286" s="7" t="s">
        <v>686</v>
      </c>
    </row>
    <row r="4287" spans="2:15" ht="15">
      <c r="B4287" s="6" t="s">
        <v>584</v>
      </c>
      <c r="C4287" s="7" t="s">
        <v>694</v>
      </c>
      <c r="D4287" s="7" t="s">
        <v>661</v>
      </c>
      <c r="E4287" s="7">
        <v>105.36801693850694</v>
      </c>
      <c r="F4287" s="7">
        <v>17.892682121633246</v>
      </c>
      <c r="G4287" s="7">
        <v>106.87641024594389</v>
      </c>
      <c r="H4287" s="7">
        <v>0.98588656464072999</v>
      </c>
      <c r="I4287" s="7">
        <v>96.422166808123265</v>
      </c>
      <c r="J4287" s="7">
        <v>16.373575495718992</v>
      </c>
      <c r="K4287" s="7">
        <v>97.802496013586264</v>
      </c>
      <c r="L4287" s="7">
        <v>0.9858865646407301</v>
      </c>
      <c r="M4287" s="7" t="s">
        <v>684</v>
      </c>
      <c r="N4287" s="7" t="s">
        <v>730</v>
      </c>
      <c r="O4287" s="7" t="s">
        <v>686</v>
      </c>
    </row>
    <row r="4288" spans="2:15" ht="15">
      <c r="B4288" s="6" t="s">
        <v>584</v>
      </c>
      <c r="C4288" s="7" t="s">
        <v>695</v>
      </c>
      <c r="D4288" s="7" t="s">
        <v>661</v>
      </c>
      <c r="E4288" s="7">
        <v>105.43174146945094</v>
      </c>
      <c r="F4288" s="7">
        <v>17.903503268397273</v>
      </c>
      <c r="G4288" s="7">
        <v>106.94104702387504</v>
      </c>
      <c r="H4288" s="7">
        <v>0.9858865646407301</v>
      </c>
      <c r="I4288" s="7">
        <v>96.485891339067251</v>
      </c>
      <c r="J4288" s="7">
        <v>16.384396642483086</v>
      </c>
      <c r="K4288" s="7">
        <v>97.86713279151742</v>
      </c>
      <c r="L4288" s="7">
        <v>0.9858865646407301</v>
      </c>
      <c r="M4288" s="7" t="s">
        <v>684</v>
      </c>
      <c r="N4288" s="7" t="s">
        <v>730</v>
      </c>
      <c r="O4288" s="7" t="s">
        <v>686</v>
      </c>
    </row>
    <row r="4289" spans="2:15" ht="15">
      <c r="B4289" s="6" t="s">
        <v>584</v>
      </c>
      <c r="C4289" s="7" t="s">
        <v>696</v>
      </c>
      <c r="D4289" s="7" t="s">
        <v>661</v>
      </c>
      <c r="E4289" s="7">
        <v>105.68057984760233</v>
      </c>
      <c r="F4289" s="7">
        <v>17.945758842045599</v>
      </c>
      <c r="G4289" s="7">
        <v>107.19344764183262</v>
      </c>
      <c r="H4289" s="7">
        <v>0.9858865646407301</v>
      </c>
      <c r="I4289" s="7">
        <v>96.734729717218656</v>
      </c>
      <c r="J4289" s="7">
        <v>16.426652216131437</v>
      </c>
      <c r="K4289" s="7">
        <v>98.119533409475011</v>
      </c>
      <c r="L4289" s="7">
        <v>0.98588656464072999</v>
      </c>
      <c r="M4289" s="7" t="s">
        <v>684</v>
      </c>
      <c r="N4289" s="7" t="s">
        <v>730</v>
      </c>
      <c r="O4289" s="7" t="s">
        <v>686</v>
      </c>
    </row>
    <row r="4290" spans="2:15" ht="15">
      <c r="B4290" s="6" t="s">
        <v>584</v>
      </c>
      <c r="C4290" s="7" t="s">
        <v>697</v>
      </c>
      <c r="D4290" s="7" t="s">
        <v>661</v>
      </c>
      <c r="E4290" s="7">
        <v>106.12521020820343</v>
      </c>
      <c r="F4290" s="7">
        <v>18.021262110826925</v>
      </c>
      <c r="G4290" s="7">
        <v>107.64444309764667</v>
      </c>
      <c r="H4290" s="7">
        <v>0.9858865646407301</v>
      </c>
      <c r="I4290" s="7">
        <v>97.179360077819737</v>
      </c>
      <c r="J4290" s="7">
        <v>16.502155484912784</v>
      </c>
      <c r="K4290" s="7">
        <v>98.570528865289049</v>
      </c>
      <c r="L4290" s="7">
        <v>0.98588656464072999</v>
      </c>
      <c r="M4290" s="7" t="s">
        <v>684</v>
      </c>
      <c r="N4290" s="7" t="s">
        <v>730</v>
      </c>
      <c r="O4290" s="7" t="s">
        <v>686</v>
      </c>
    </row>
    <row r="4291" spans="2:15" ht="15">
      <c r="B4291" s="6" t="s">
        <v>584</v>
      </c>
      <c r="C4291" s="7" t="s">
        <v>698</v>
      </c>
      <c r="D4291" s="7" t="s">
        <v>661</v>
      </c>
      <c r="E4291" s="7">
        <v>106.76215792839309</v>
      </c>
      <c r="F4291" s="7">
        <v>18.129423044444057</v>
      </c>
      <c r="G4291" s="7">
        <v>108.29050902757622</v>
      </c>
      <c r="H4291" s="7">
        <v>0.9858865646407301</v>
      </c>
      <c r="I4291" s="7">
        <v>97.816307798009419</v>
      </c>
      <c r="J4291" s="7">
        <v>16.61031641852987</v>
      </c>
      <c r="K4291" s="7">
        <v>99.216594795218612</v>
      </c>
      <c r="L4291" s="7">
        <v>0.9858865646407301</v>
      </c>
      <c r="M4291" s="7" t="s">
        <v>684</v>
      </c>
      <c r="N4291" s="7" t="s">
        <v>730</v>
      </c>
      <c r="O4291" s="7" t="s">
        <v>686</v>
      </c>
    </row>
    <row r="4292" spans="2:15" ht="15">
      <c r="B4292" s="6" t="s">
        <v>584</v>
      </c>
      <c r="C4292" s="7" t="s">
        <v>699</v>
      </c>
      <c r="D4292" s="7" t="s">
        <v>661</v>
      </c>
      <c r="E4292" s="7">
        <v>115.8501077625657</v>
      </c>
      <c r="F4292" s="7">
        <v>19.672659808737542</v>
      </c>
      <c r="G4292" s="7">
        <v>117.50855718860819</v>
      </c>
      <c r="H4292" s="7">
        <v>0.9858865646407301</v>
      </c>
      <c r="I4292" s="7">
        <v>106.90425763218201</v>
      </c>
      <c r="J4292" s="7">
        <v>18.153553182823263</v>
      </c>
      <c r="K4292" s="7">
        <v>108.43464295625056</v>
      </c>
      <c r="L4292" s="7">
        <v>0.98588656464073021</v>
      </c>
      <c r="M4292" s="7" t="s">
        <v>684</v>
      </c>
      <c r="N4292" s="7" t="s">
        <v>730</v>
      </c>
      <c r="O4292" s="7" t="s">
        <v>686</v>
      </c>
    </row>
    <row r="4293" spans="2:15" ht="15">
      <c r="B4293" s="6" t="s">
        <v>584</v>
      </c>
      <c r="C4293" s="7" t="s">
        <v>700</v>
      </c>
      <c r="D4293" s="7" t="s">
        <v>661</v>
      </c>
      <c r="E4293" s="7">
        <v>117.06629854521684</v>
      </c>
      <c r="F4293" s="7">
        <v>19.879182771829207</v>
      </c>
      <c r="G4293" s="7">
        <v>118.7421583211019</v>
      </c>
      <c r="H4293" s="7">
        <v>0.9858865646407301</v>
      </c>
      <c r="I4293" s="7">
        <v>108.12044841483315</v>
      </c>
      <c r="J4293" s="7">
        <v>18.360076145915006</v>
      </c>
      <c r="K4293" s="7">
        <v>109.66824408874427</v>
      </c>
      <c r="L4293" s="7">
        <v>0.9858865646407301</v>
      </c>
      <c r="M4293" s="7" t="s">
        <v>684</v>
      </c>
      <c r="N4293" s="7" t="s">
        <v>730</v>
      </c>
      <c r="O4293" s="7" t="s">
        <v>686</v>
      </c>
    </row>
    <row r="4294" spans="2:15" ht="15">
      <c r="B4294" s="6" t="s">
        <v>584</v>
      </c>
      <c r="C4294" s="7" t="s">
        <v>701</v>
      </c>
      <c r="D4294" s="7" t="s">
        <v>661</v>
      </c>
      <c r="E4294" s="7">
        <v>118.46482487999266</v>
      </c>
      <c r="F4294" s="7">
        <v>20.116668375847759</v>
      </c>
      <c r="G4294" s="7">
        <v>120.16070522592301</v>
      </c>
      <c r="H4294" s="7">
        <v>0.9858865646407301</v>
      </c>
      <c r="I4294" s="7">
        <v>109.518974749609</v>
      </c>
      <c r="J4294" s="7">
        <v>18.59756174993354</v>
      </c>
      <c r="K4294" s="7">
        <v>111.08679099356542</v>
      </c>
      <c r="L4294" s="7">
        <v>0.9858865646407301</v>
      </c>
      <c r="M4294" s="7" t="s">
        <v>684</v>
      </c>
      <c r="N4294" s="7" t="s">
        <v>730</v>
      </c>
      <c r="O4294" s="7" t="s">
        <v>686</v>
      </c>
    </row>
    <row r="4295" spans="2:15" ht="15">
      <c r="B4295" s="6" t="s">
        <v>566</v>
      </c>
      <c r="C4295" s="7" t="s">
        <v>683</v>
      </c>
      <c r="D4295" s="7" t="s">
        <v>661</v>
      </c>
      <c r="E4295" s="7" t="s">
        <v>661</v>
      </c>
      <c r="F4295" s="7" t="s">
        <v>661</v>
      </c>
      <c r="G4295" s="7" t="s">
        <v>661</v>
      </c>
      <c r="H4295" s="7" t="s">
        <v>661</v>
      </c>
      <c r="I4295" s="7" t="s">
        <v>661</v>
      </c>
      <c r="J4295" s="7" t="s">
        <v>661</v>
      </c>
      <c r="K4295" s="7" t="s">
        <v>661</v>
      </c>
      <c r="L4295" s="7" t="s">
        <v>661</v>
      </c>
      <c r="M4295" s="7" t="s">
        <v>703</v>
      </c>
      <c r="N4295" s="7" t="s">
        <v>731</v>
      </c>
      <c r="O4295" s="7" t="s">
        <v>686</v>
      </c>
    </row>
    <row r="4296" spans="2:15" ht="15">
      <c r="B4296" s="6" t="s">
        <v>566</v>
      </c>
      <c r="C4296" s="7" t="s">
        <v>687</v>
      </c>
      <c r="D4296" s="7" t="s">
        <v>661</v>
      </c>
      <c r="E4296" s="7" t="s">
        <v>661</v>
      </c>
      <c r="F4296" s="7" t="s">
        <v>661</v>
      </c>
      <c r="G4296" s="7" t="s">
        <v>661</v>
      </c>
      <c r="H4296" s="7" t="s">
        <v>661</v>
      </c>
      <c r="I4296" s="7" t="s">
        <v>661</v>
      </c>
      <c r="J4296" s="7" t="s">
        <v>661</v>
      </c>
      <c r="K4296" s="7" t="s">
        <v>661</v>
      </c>
      <c r="L4296" s="7" t="s">
        <v>661</v>
      </c>
      <c r="M4296" s="7" t="s">
        <v>703</v>
      </c>
      <c r="N4296" s="7" t="s">
        <v>731</v>
      </c>
      <c r="O4296" s="7" t="s">
        <v>686</v>
      </c>
    </row>
    <row r="4297" spans="2:15" ht="15">
      <c r="B4297" s="6" t="s">
        <v>566</v>
      </c>
      <c r="C4297" s="7" t="s">
        <v>688</v>
      </c>
      <c r="D4297" s="7" t="s">
        <v>661</v>
      </c>
      <c r="E4297" s="7" t="s">
        <v>661</v>
      </c>
      <c r="F4297" s="7" t="s">
        <v>661</v>
      </c>
      <c r="G4297" s="7" t="s">
        <v>661</v>
      </c>
      <c r="H4297" s="7" t="s">
        <v>661</v>
      </c>
      <c r="I4297" s="7" t="s">
        <v>661</v>
      </c>
      <c r="J4297" s="7" t="s">
        <v>661</v>
      </c>
      <c r="K4297" s="7" t="s">
        <v>661</v>
      </c>
      <c r="L4297" s="7" t="s">
        <v>661</v>
      </c>
      <c r="M4297" s="7" t="s">
        <v>703</v>
      </c>
      <c r="N4297" s="7" t="s">
        <v>731</v>
      </c>
      <c r="O4297" s="7" t="s">
        <v>686</v>
      </c>
    </row>
    <row r="4298" spans="2:15" ht="15">
      <c r="B4298" s="6" t="s">
        <v>566</v>
      </c>
      <c r="C4298" s="7" t="s">
        <v>689</v>
      </c>
      <c r="D4298" s="7" t="s">
        <v>661</v>
      </c>
      <c r="E4298" s="7" t="s">
        <v>661</v>
      </c>
      <c r="F4298" s="7" t="s">
        <v>661</v>
      </c>
      <c r="G4298" s="7" t="s">
        <v>661</v>
      </c>
      <c r="H4298" s="7" t="s">
        <v>661</v>
      </c>
      <c r="I4298" s="7" t="s">
        <v>661</v>
      </c>
      <c r="J4298" s="7" t="s">
        <v>661</v>
      </c>
      <c r="K4298" s="7" t="s">
        <v>661</v>
      </c>
      <c r="L4298" s="7" t="s">
        <v>661</v>
      </c>
      <c r="M4298" s="7" t="s">
        <v>703</v>
      </c>
      <c r="N4298" s="7" t="s">
        <v>731</v>
      </c>
      <c r="O4298" s="7" t="s">
        <v>686</v>
      </c>
    </row>
    <row r="4299" spans="2:15" ht="15">
      <c r="B4299" s="6" t="s">
        <v>566</v>
      </c>
      <c r="C4299" s="7" t="s">
        <v>690</v>
      </c>
      <c r="D4299" s="7">
        <v>0.125</v>
      </c>
      <c r="E4299" s="7">
        <v>7.5999999999999998E-2</v>
      </c>
      <c r="F4299" s="7">
        <v>9.9242128151304773E-2</v>
      </c>
      <c r="G4299" s="7">
        <v>0.125</v>
      </c>
      <c r="H4299" s="7">
        <v>0.60799999999999998</v>
      </c>
      <c r="I4299" s="7">
        <v>7.5999999999999998E-2</v>
      </c>
      <c r="J4299" s="7">
        <v>9.9242128151304773E-2</v>
      </c>
      <c r="K4299" s="7">
        <v>0.125</v>
      </c>
      <c r="L4299" s="7">
        <v>0.60799999999999998</v>
      </c>
      <c r="M4299" s="7" t="s">
        <v>703</v>
      </c>
      <c r="N4299" s="7" t="s">
        <v>731</v>
      </c>
      <c r="O4299" s="7" t="s">
        <v>686</v>
      </c>
    </row>
    <row r="4300" spans="2:15" ht="15">
      <c r="B4300" s="6" t="s">
        <v>566</v>
      </c>
      <c r="C4300" s="7" t="s">
        <v>691</v>
      </c>
      <c r="D4300" s="7">
        <v>0.128</v>
      </c>
      <c r="E4300" s="7">
        <v>7.4999999999999997E-2</v>
      </c>
      <c r="F4300" s="7">
        <v>0.11718480226888525</v>
      </c>
      <c r="G4300" s="7">
        <v>0.1391304347826087</v>
      </c>
      <c r="H4300" s="7">
        <v>0.5390625</v>
      </c>
      <c r="I4300" s="7">
        <v>7.4999999999999997E-2</v>
      </c>
      <c r="J4300" s="7">
        <v>0.11718480226888525</v>
      </c>
      <c r="K4300" s="7">
        <v>0.1391304347826087</v>
      </c>
      <c r="L4300" s="7">
        <v>0.5390625</v>
      </c>
      <c r="M4300" s="7" t="s">
        <v>703</v>
      </c>
      <c r="N4300" s="7" t="s">
        <v>731</v>
      </c>
      <c r="O4300" s="7" t="s">
        <v>686</v>
      </c>
    </row>
    <row r="4301" spans="2:15" ht="15">
      <c r="B4301" s="6" t="s">
        <v>566</v>
      </c>
      <c r="C4301" s="7" t="s">
        <v>692</v>
      </c>
      <c r="D4301" s="7" t="s">
        <v>661</v>
      </c>
      <c r="E4301" s="7">
        <v>7.4999999999999997E-2</v>
      </c>
      <c r="F4301" s="7">
        <v>0.11718480226888525</v>
      </c>
      <c r="G4301" s="7">
        <v>0.1391304347826087</v>
      </c>
      <c r="H4301" s="7">
        <v>0.5390625</v>
      </c>
      <c r="I4301" s="7">
        <v>7.4999999999999997E-2</v>
      </c>
      <c r="J4301" s="7">
        <v>0.11718480226888525</v>
      </c>
      <c r="K4301" s="7">
        <v>0.1391304347826087</v>
      </c>
      <c r="L4301" s="7">
        <v>0.5390625</v>
      </c>
      <c r="M4301" s="7" t="s">
        <v>703</v>
      </c>
      <c r="N4301" s="7" t="s">
        <v>731</v>
      </c>
      <c r="O4301" s="7" t="s">
        <v>686</v>
      </c>
    </row>
    <row r="4302" spans="2:15" ht="15">
      <c r="B4302" s="6" t="s">
        <v>566</v>
      </c>
      <c r="C4302" s="7" t="s">
        <v>693</v>
      </c>
      <c r="D4302" s="7" t="s">
        <v>661</v>
      </c>
      <c r="E4302" s="7">
        <v>7.4999999999999997E-2</v>
      </c>
      <c r="F4302" s="7">
        <v>0.11718480226888525</v>
      </c>
      <c r="G4302" s="7">
        <v>0.1391304347826087</v>
      </c>
      <c r="H4302" s="7">
        <v>0.5390625</v>
      </c>
      <c r="I4302" s="7">
        <v>7.4999999999999997E-2</v>
      </c>
      <c r="J4302" s="7">
        <v>0.11718480226888525</v>
      </c>
      <c r="K4302" s="7">
        <v>0.1391304347826087</v>
      </c>
      <c r="L4302" s="7">
        <v>0.5390625</v>
      </c>
      <c r="M4302" s="7" t="s">
        <v>703</v>
      </c>
      <c r="N4302" s="7" t="s">
        <v>731</v>
      </c>
      <c r="O4302" s="7" t="s">
        <v>686</v>
      </c>
    </row>
    <row r="4303" spans="2:15" ht="15">
      <c r="B4303" s="6" t="s">
        <v>566</v>
      </c>
      <c r="C4303" s="7" t="s">
        <v>694</v>
      </c>
      <c r="D4303" s="7" t="s">
        <v>661</v>
      </c>
      <c r="E4303" s="7">
        <v>7.4999999999999997E-2</v>
      </c>
      <c r="F4303" s="7">
        <v>0.11718480226888525</v>
      </c>
      <c r="G4303" s="7">
        <v>0.1391304347826087</v>
      </c>
      <c r="H4303" s="7">
        <v>0.5390625</v>
      </c>
      <c r="I4303" s="7">
        <v>7.4999999999999997E-2</v>
      </c>
      <c r="J4303" s="7">
        <v>0.11718480226888525</v>
      </c>
      <c r="K4303" s="7">
        <v>0.1391304347826087</v>
      </c>
      <c r="L4303" s="7">
        <v>0.5390625</v>
      </c>
      <c r="M4303" s="7" t="s">
        <v>703</v>
      </c>
      <c r="N4303" s="7" t="s">
        <v>731</v>
      </c>
      <c r="O4303" s="7" t="s">
        <v>686</v>
      </c>
    </row>
    <row r="4304" spans="2:15" ht="15">
      <c r="B4304" s="6" t="s">
        <v>566</v>
      </c>
      <c r="C4304" s="7" t="s">
        <v>695</v>
      </c>
      <c r="D4304" s="7" t="s">
        <v>661</v>
      </c>
      <c r="E4304" s="7">
        <v>7.4999999999999997E-2</v>
      </c>
      <c r="F4304" s="7">
        <v>0.11718480226888525</v>
      </c>
      <c r="G4304" s="7">
        <v>0.1391304347826087</v>
      </c>
      <c r="H4304" s="7">
        <v>0.5390625</v>
      </c>
      <c r="I4304" s="7">
        <v>7.4999999999999997E-2</v>
      </c>
      <c r="J4304" s="7">
        <v>0.11718480226888525</v>
      </c>
      <c r="K4304" s="7">
        <v>0.1391304347826087</v>
      </c>
      <c r="L4304" s="7">
        <v>0.5390625</v>
      </c>
      <c r="M4304" s="7" t="s">
        <v>703</v>
      </c>
      <c r="N4304" s="7" t="s">
        <v>731</v>
      </c>
      <c r="O4304" s="7" t="s">
        <v>686</v>
      </c>
    </row>
    <row r="4305" spans="2:15" ht="15">
      <c r="B4305" s="6" t="s">
        <v>566</v>
      </c>
      <c r="C4305" s="7" t="s">
        <v>696</v>
      </c>
      <c r="D4305" s="7" t="s">
        <v>661</v>
      </c>
      <c r="E4305" s="7">
        <v>7.4999999999999997E-2</v>
      </c>
      <c r="F4305" s="7">
        <v>0.11718480226888525</v>
      </c>
      <c r="G4305" s="7">
        <v>0.1391304347826087</v>
      </c>
      <c r="H4305" s="7">
        <v>0.5390625</v>
      </c>
      <c r="I4305" s="7">
        <v>7.4999999999999997E-2</v>
      </c>
      <c r="J4305" s="7">
        <v>0.11718480226888525</v>
      </c>
      <c r="K4305" s="7">
        <v>0.1391304347826087</v>
      </c>
      <c r="L4305" s="7">
        <v>0.5390625</v>
      </c>
      <c r="M4305" s="7" t="s">
        <v>703</v>
      </c>
      <c r="N4305" s="7" t="s">
        <v>731</v>
      </c>
      <c r="O4305" s="7" t="s">
        <v>686</v>
      </c>
    </row>
    <row r="4306" spans="2:15" ht="15">
      <c r="B4306" s="6" t="s">
        <v>566</v>
      </c>
      <c r="C4306" s="7" t="s">
        <v>697</v>
      </c>
      <c r="D4306" s="7" t="s">
        <v>661</v>
      </c>
      <c r="E4306" s="7">
        <v>7.4999999999999997E-2</v>
      </c>
      <c r="F4306" s="7">
        <v>0.11718480226888525</v>
      </c>
      <c r="G4306" s="7">
        <v>0.1391304347826087</v>
      </c>
      <c r="H4306" s="7">
        <v>0.5390625</v>
      </c>
      <c r="I4306" s="7">
        <v>7.4999999999999997E-2</v>
      </c>
      <c r="J4306" s="7">
        <v>0.11718480226888525</v>
      </c>
      <c r="K4306" s="7">
        <v>0.1391304347826087</v>
      </c>
      <c r="L4306" s="7">
        <v>0.5390625</v>
      </c>
      <c r="M4306" s="7" t="s">
        <v>703</v>
      </c>
      <c r="N4306" s="7" t="s">
        <v>731</v>
      </c>
      <c r="O4306" s="7" t="s">
        <v>686</v>
      </c>
    </row>
    <row r="4307" spans="2:15" ht="15">
      <c r="B4307" s="6" t="s">
        <v>566</v>
      </c>
      <c r="C4307" s="7" t="s">
        <v>698</v>
      </c>
      <c r="D4307" s="7" t="s">
        <v>661</v>
      </c>
      <c r="E4307" s="7">
        <v>7.4999999999999997E-2</v>
      </c>
      <c r="F4307" s="7">
        <v>0.11718480226888525</v>
      </c>
      <c r="G4307" s="7">
        <v>0.1391304347826087</v>
      </c>
      <c r="H4307" s="7">
        <v>0.5390625</v>
      </c>
      <c r="I4307" s="7">
        <v>7.4999999999999997E-2</v>
      </c>
      <c r="J4307" s="7">
        <v>0.11718480226888525</v>
      </c>
      <c r="K4307" s="7">
        <v>0.1391304347826087</v>
      </c>
      <c r="L4307" s="7">
        <v>0.5390625</v>
      </c>
      <c r="M4307" s="7" t="s">
        <v>703</v>
      </c>
      <c r="N4307" s="7" t="s">
        <v>731</v>
      </c>
      <c r="O4307" s="7" t="s">
        <v>686</v>
      </c>
    </row>
    <row r="4308" spans="2:15" ht="15">
      <c r="B4308" s="6" t="s">
        <v>566</v>
      </c>
      <c r="C4308" s="7" t="s">
        <v>699</v>
      </c>
      <c r="D4308" s="7" t="s">
        <v>661</v>
      </c>
      <c r="E4308" s="7">
        <v>7.4999999999999997E-2</v>
      </c>
      <c r="F4308" s="7">
        <v>0.11718480226888525</v>
      </c>
      <c r="G4308" s="7">
        <v>0.1391304347826087</v>
      </c>
      <c r="H4308" s="7">
        <v>0.5390625</v>
      </c>
      <c r="I4308" s="7">
        <v>7.4999999999999997E-2</v>
      </c>
      <c r="J4308" s="7">
        <v>0.11718480226888525</v>
      </c>
      <c r="K4308" s="7">
        <v>0.1391304347826087</v>
      </c>
      <c r="L4308" s="7">
        <v>0.5390625</v>
      </c>
      <c r="M4308" s="7" t="s">
        <v>703</v>
      </c>
      <c r="N4308" s="7" t="s">
        <v>731</v>
      </c>
      <c r="O4308" s="7" t="s">
        <v>686</v>
      </c>
    </row>
    <row r="4309" spans="2:15" ht="15">
      <c r="B4309" s="6" t="s">
        <v>566</v>
      </c>
      <c r="C4309" s="7" t="s">
        <v>700</v>
      </c>
      <c r="D4309" s="7" t="s">
        <v>661</v>
      </c>
      <c r="E4309" s="7">
        <v>7.4999999999999997E-2</v>
      </c>
      <c r="F4309" s="7">
        <v>0.11718480226888525</v>
      </c>
      <c r="G4309" s="7">
        <v>0.1391304347826087</v>
      </c>
      <c r="H4309" s="7">
        <v>0.5390625</v>
      </c>
      <c r="I4309" s="7">
        <v>7.4999999999999997E-2</v>
      </c>
      <c r="J4309" s="7">
        <v>0.11718480226888525</v>
      </c>
      <c r="K4309" s="7">
        <v>0.1391304347826087</v>
      </c>
      <c r="L4309" s="7">
        <v>0.5390625</v>
      </c>
      <c r="M4309" s="7" t="s">
        <v>703</v>
      </c>
      <c r="N4309" s="7" t="s">
        <v>731</v>
      </c>
      <c r="O4309" s="7" t="s">
        <v>686</v>
      </c>
    </row>
    <row r="4310" spans="2:15" ht="15">
      <c r="B4310" s="6" t="s">
        <v>566</v>
      </c>
      <c r="C4310" s="7" t="s">
        <v>701</v>
      </c>
      <c r="D4310" s="7" t="s">
        <v>661</v>
      </c>
      <c r="E4310" s="7">
        <v>7.4999999999999997E-2</v>
      </c>
      <c r="F4310" s="7">
        <v>0.11718480226888525</v>
      </c>
      <c r="G4310" s="7">
        <v>0.1391304347826087</v>
      </c>
      <c r="H4310" s="7">
        <v>0.5390625</v>
      </c>
      <c r="I4310" s="7">
        <v>7.4999999999999997E-2</v>
      </c>
      <c r="J4310" s="7">
        <v>0.11718480226888525</v>
      </c>
      <c r="K4310" s="7">
        <v>0.1391304347826087</v>
      </c>
      <c r="L4310" s="7">
        <v>0.5390625</v>
      </c>
      <c r="M4310" s="7" t="s">
        <v>703</v>
      </c>
      <c r="N4310" s="7" t="s">
        <v>731</v>
      </c>
      <c r="O4310" s="7" t="s">
        <v>686</v>
      </c>
    </row>
    <row r="4311" spans="2:15" ht="15">
      <c r="B4311" s="6" t="s">
        <v>582</v>
      </c>
      <c r="C4311" s="7" t="s">
        <v>683</v>
      </c>
      <c r="D4311" s="7">
        <v>8.6796179000000002</v>
      </c>
      <c r="E4311" s="7">
        <v>8.0414200000000005</v>
      </c>
      <c r="F4311" s="7">
        <v>3.7627274748378787</v>
      </c>
      <c r="G4311" s="7">
        <v>8.8782066694969348</v>
      </c>
      <c r="H4311" s="7">
        <v>0.90574823265019244</v>
      </c>
      <c r="I4311" s="7">
        <v>8.0414200000000005</v>
      </c>
      <c r="J4311" s="7">
        <v>3.7627274748378787</v>
      </c>
      <c r="K4311" s="7">
        <v>8.8782066694969348</v>
      </c>
      <c r="L4311" s="7">
        <v>0.90574823265019244</v>
      </c>
      <c r="M4311" s="7" t="s">
        <v>703</v>
      </c>
      <c r="N4311" s="7" t="s">
        <v>731</v>
      </c>
      <c r="O4311" s="7" t="s">
        <v>686</v>
      </c>
    </row>
    <row r="4312" spans="2:15" ht="15">
      <c r="B4312" s="6" t="s">
        <v>582</v>
      </c>
      <c r="C4312" s="7" t="s">
        <v>687</v>
      </c>
      <c r="D4312" s="7">
        <v>9.2847328000000005</v>
      </c>
      <c r="E4312" s="7">
        <v>8.9224996999999995</v>
      </c>
      <c r="F4312" s="7">
        <v>2.5681242709214365</v>
      </c>
      <c r="G4312" s="7">
        <v>9.2847328000000005</v>
      </c>
      <c r="H4312" s="7">
        <v>0.9609861578353659</v>
      </c>
      <c r="I4312" s="7">
        <v>8.9224996999999995</v>
      </c>
      <c r="J4312" s="7">
        <v>2.5681242709214365</v>
      </c>
      <c r="K4312" s="7">
        <v>9.2847328000000005</v>
      </c>
      <c r="L4312" s="7">
        <v>0.9609861578353659</v>
      </c>
      <c r="M4312" s="7" t="s">
        <v>703</v>
      </c>
      <c r="N4312" s="7" t="s">
        <v>731</v>
      </c>
      <c r="O4312" s="7" t="s">
        <v>686</v>
      </c>
    </row>
    <row r="4313" spans="2:15" ht="15">
      <c r="B4313" s="6" t="s">
        <v>582</v>
      </c>
      <c r="C4313" s="7" t="s">
        <v>688</v>
      </c>
      <c r="D4313" s="7">
        <v>10.8935</v>
      </c>
      <c r="E4313" s="7">
        <v>9.5211000000000006</v>
      </c>
      <c r="F4313" s="7">
        <v>5.2931084477837764</v>
      </c>
      <c r="G4313" s="7">
        <v>10.8935</v>
      </c>
      <c r="H4313" s="7">
        <v>0.87401661541286102</v>
      </c>
      <c r="I4313" s="7">
        <v>9.5211000000000006</v>
      </c>
      <c r="J4313" s="7">
        <v>5.2931084477837764</v>
      </c>
      <c r="K4313" s="7">
        <v>10.8935</v>
      </c>
      <c r="L4313" s="7">
        <v>0.87401661541286102</v>
      </c>
      <c r="M4313" s="7" t="s">
        <v>703</v>
      </c>
      <c r="N4313" s="7" t="s">
        <v>731</v>
      </c>
      <c r="O4313" s="7" t="s">
        <v>686</v>
      </c>
    </row>
    <row r="4314" spans="2:15" ht="15">
      <c r="B4314" s="6" t="s">
        <v>582</v>
      </c>
      <c r="C4314" s="7" t="s">
        <v>689</v>
      </c>
      <c r="D4314" s="7">
        <v>9.4149999999999991</v>
      </c>
      <c r="E4314" s="7">
        <v>9.1379999999999999</v>
      </c>
      <c r="F4314" s="7">
        <v>2.2669761798483856</v>
      </c>
      <c r="G4314" s="7">
        <v>9.4149999999999991</v>
      </c>
      <c r="H4314" s="7">
        <v>0.97057886351566658</v>
      </c>
      <c r="I4314" s="7">
        <v>9.1379999999999999</v>
      </c>
      <c r="J4314" s="7">
        <v>2.2669761798483856</v>
      </c>
      <c r="K4314" s="7">
        <v>9.4149999999999991</v>
      </c>
      <c r="L4314" s="7">
        <v>0.97057886351566658</v>
      </c>
      <c r="M4314" s="7" t="s">
        <v>703</v>
      </c>
      <c r="N4314" s="7" t="s">
        <v>731</v>
      </c>
      <c r="O4314" s="7" t="s">
        <v>686</v>
      </c>
    </row>
    <row r="4315" spans="2:15" ht="15">
      <c r="B4315" s="6" t="s">
        <v>582</v>
      </c>
      <c r="C4315" s="7" t="s">
        <v>690</v>
      </c>
      <c r="D4315" s="7">
        <v>10.999000000000001</v>
      </c>
      <c r="E4315" s="7">
        <v>9.7040000000000006</v>
      </c>
      <c r="F4315" s="7">
        <v>6.8380306246868257</v>
      </c>
      <c r="G4315" s="7">
        <v>11.871237459681906</v>
      </c>
      <c r="H4315" s="7">
        <v>0.81743794890444577</v>
      </c>
      <c r="I4315" s="7">
        <v>9.7040000000000006</v>
      </c>
      <c r="J4315" s="7">
        <v>6.8380306246868257</v>
      </c>
      <c r="K4315" s="7">
        <v>11.871237459681906</v>
      </c>
      <c r="L4315" s="7">
        <v>0.81743794890444577</v>
      </c>
      <c r="M4315" s="7" t="s">
        <v>703</v>
      </c>
      <c r="N4315" s="7" t="s">
        <v>731</v>
      </c>
      <c r="O4315" s="7" t="s">
        <v>686</v>
      </c>
    </row>
    <row r="4316" spans="2:15" ht="15">
      <c r="B4316" s="6" t="s">
        <v>582</v>
      </c>
      <c r="C4316" s="7" t="s">
        <v>691</v>
      </c>
      <c r="D4316" s="7">
        <v>10.297000000000001</v>
      </c>
      <c r="E4316" s="7">
        <v>9.8949999999999996</v>
      </c>
      <c r="F4316" s="7">
        <v>2.8490672157743178</v>
      </c>
      <c r="G4316" s="7">
        <v>10.297000000000001</v>
      </c>
      <c r="H4316" s="7">
        <v>0.9609595027677964</v>
      </c>
      <c r="I4316" s="7">
        <v>9.8949999999999996</v>
      </c>
      <c r="J4316" s="7">
        <v>2.8490672157743178</v>
      </c>
      <c r="K4316" s="7">
        <v>10.297000000000001</v>
      </c>
      <c r="L4316" s="7">
        <v>0.9609595027677964</v>
      </c>
      <c r="M4316" s="7" t="s">
        <v>703</v>
      </c>
      <c r="N4316" s="7" t="s">
        <v>731</v>
      </c>
      <c r="O4316" s="7" t="s">
        <v>686</v>
      </c>
    </row>
    <row r="4317" spans="2:15" ht="15">
      <c r="B4317" s="6" t="s">
        <v>582</v>
      </c>
      <c r="C4317" s="7" t="s">
        <v>692</v>
      </c>
      <c r="D4317" s="7" t="s">
        <v>661</v>
      </c>
      <c r="E4317" s="7">
        <v>9.8949999999999996</v>
      </c>
      <c r="F4317" s="7">
        <v>4.6300514540368294</v>
      </c>
      <c r="G4317" s="7">
        <v>10.924669398523168</v>
      </c>
      <c r="H4317" s="7">
        <v>0.90574823265019244</v>
      </c>
      <c r="I4317" s="7">
        <v>9.8949999999999996</v>
      </c>
      <c r="J4317" s="7">
        <v>4.6300514540368294</v>
      </c>
      <c r="K4317" s="7">
        <v>10.924669398523168</v>
      </c>
      <c r="L4317" s="7">
        <v>0.90574823265019244</v>
      </c>
      <c r="M4317" s="7" t="s">
        <v>703</v>
      </c>
      <c r="N4317" s="7" t="s">
        <v>731</v>
      </c>
      <c r="O4317" s="7" t="s">
        <v>686</v>
      </c>
    </row>
    <row r="4318" spans="2:15" ht="15">
      <c r="B4318" s="6" t="s">
        <v>582</v>
      </c>
      <c r="C4318" s="7" t="s">
        <v>693</v>
      </c>
      <c r="D4318" s="7" t="s">
        <v>661</v>
      </c>
      <c r="E4318" s="7">
        <v>9.8949999999999996</v>
      </c>
      <c r="F4318" s="7">
        <v>4.6300514540368294</v>
      </c>
      <c r="G4318" s="7">
        <v>10.924669398523168</v>
      </c>
      <c r="H4318" s="7">
        <v>0.90574823265019244</v>
      </c>
      <c r="I4318" s="7">
        <v>9.8949999999999996</v>
      </c>
      <c r="J4318" s="7">
        <v>4.6300514540368294</v>
      </c>
      <c r="K4318" s="7">
        <v>10.924669398523168</v>
      </c>
      <c r="L4318" s="7">
        <v>0.90574823265019244</v>
      </c>
      <c r="M4318" s="7" t="s">
        <v>703</v>
      </c>
      <c r="N4318" s="7" t="s">
        <v>731</v>
      </c>
      <c r="O4318" s="7" t="s">
        <v>686</v>
      </c>
    </row>
    <row r="4319" spans="2:15" ht="15">
      <c r="B4319" s="6" t="s">
        <v>582</v>
      </c>
      <c r="C4319" s="7" t="s">
        <v>694</v>
      </c>
      <c r="D4319" s="7" t="s">
        <v>661</v>
      </c>
      <c r="E4319" s="7">
        <v>9.8949999999999996</v>
      </c>
      <c r="F4319" s="7">
        <v>4.6300514540368294</v>
      </c>
      <c r="G4319" s="7">
        <v>10.924669398523168</v>
      </c>
      <c r="H4319" s="7">
        <v>0.90574823265019244</v>
      </c>
      <c r="I4319" s="7">
        <v>9.8949999999999996</v>
      </c>
      <c r="J4319" s="7">
        <v>4.6300514540368294</v>
      </c>
      <c r="K4319" s="7">
        <v>10.924669398523168</v>
      </c>
      <c r="L4319" s="7">
        <v>0.90574823265019244</v>
      </c>
      <c r="M4319" s="7" t="s">
        <v>703</v>
      </c>
      <c r="N4319" s="7" t="s">
        <v>731</v>
      </c>
      <c r="O4319" s="7" t="s">
        <v>686</v>
      </c>
    </row>
    <row r="4320" spans="2:15" ht="15">
      <c r="B4320" s="6" t="s">
        <v>582</v>
      </c>
      <c r="C4320" s="7" t="s">
        <v>695</v>
      </c>
      <c r="D4320" s="7" t="s">
        <v>661</v>
      </c>
      <c r="E4320" s="7">
        <v>9.8949999999999996</v>
      </c>
      <c r="F4320" s="7">
        <v>4.6300514540368294</v>
      </c>
      <c r="G4320" s="7">
        <v>10.924669398523168</v>
      </c>
      <c r="H4320" s="7">
        <v>0.90574823265019244</v>
      </c>
      <c r="I4320" s="7">
        <v>9.8949999999999996</v>
      </c>
      <c r="J4320" s="7">
        <v>4.6300514540368294</v>
      </c>
      <c r="K4320" s="7">
        <v>10.924669398523168</v>
      </c>
      <c r="L4320" s="7">
        <v>0.90574823265019244</v>
      </c>
      <c r="M4320" s="7" t="s">
        <v>703</v>
      </c>
      <c r="N4320" s="7" t="s">
        <v>731</v>
      </c>
      <c r="O4320" s="7" t="s">
        <v>686</v>
      </c>
    </row>
    <row r="4321" spans="2:15" ht="15">
      <c r="B4321" s="6" t="s">
        <v>582</v>
      </c>
      <c r="C4321" s="7" t="s">
        <v>696</v>
      </c>
      <c r="D4321" s="7" t="s">
        <v>661</v>
      </c>
      <c r="E4321" s="7">
        <v>9.8949999999999996</v>
      </c>
      <c r="F4321" s="7">
        <v>4.6300514540368294</v>
      </c>
      <c r="G4321" s="7">
        <v>10.924669398523168</v>
      </c>
      <c r="H4321" s="7">
        <v>0.90574823265019244</v>
      </c>
      <c r="I4321" s="7">
        <v>9.8949999999999996</v>
      </c>
      <c r="J4321" s="7">
        <v>4.6300514540368294</v>
      </c>
      <c r="K4321" s="7">
        <v>10.924669398523168</v>
      </c>
      <c r="L4321" s="7">
        <v>0.90574823265019244</v>
      </c>
      <c r="M4321" s="7" t="s">
        <v>703</v>
      </c>
      <c r="N4321" s="7" t="s">
        <v>731</v>
      </c>
      <c r="O4321" s="7" t="s">
        <v>686</v>
      </c>
    </row>
    <row r="4322" spans="2:15" ht="15">
      <c r="B4322" s="6" t="s">
        <v>582</v>
      </c>
      <c r="C4322" s="7" t="s">
        <v>697</v>
      </c>
      <c r="D4322" s="7" t="s">
        <v>661</v>
      </c>
      <c r="E4322" s="7">
        <v>9.8949999999999996</v>
      </c>
      <c r="F4322" s="7">
        <v>4.6300514540368294</v>
      </c>
      <c r="G4322" s="7">
        <v>10.924669398523168</v>
      </c>
      <c r="H4322" s="7">
        <v>0.90574823265019244</v>
      </c>
      <c r="I4322" s="7">
        <v>9.8949999999999996</v>
      </c>
      <c r="J4322" s="7">
        <v>4.6300514540368294</v>
      </c>
      <c r="K4322" s="7">
        <v>10.924669398523168</v>
      </c>
      <c r="L4322" s="7">
        <v>0.90574823265019244</v>
      </c>
      <c r="M4322" s="7" t="s">
        <v>703</v>
      </c>
      <c r="N4322" s="7" t="s">
        <v>731</v>
      </c>
      <c r="O4322" s="7" t="s">
        <v>686</v>
      </c>
    </row>
    <row r="4323" spans="2:15" ht="15">
      <c r="B4323" s="6" t="s">
        <v>582</v>
      </c>
      <c r="C4323" s="7" t="s">
        <v>698</v>
      </c>
      <c r="D4323" s="7" t="s">
        <v>661</v>
      </c>
      <c r="E4323" s="7">
        <v>9.8949999999999996</v>
      </c>
      <c r="F4323" s="7">
        <v>4.6300514540368294</v>
      </c>
      <c r="G4323" s="7">
        <v>10.924669398523168</v>
      </c>
      <c r="H4323" s="7">
        <v>0.90574823265019244</v>
      </c>
      <c r="I4323" s="7">
        <v>9.8949999999999996</v>
      </c>
      <c r="J4323" s="7">
        <v>4.6300514540368294</v>
      </c>
      <c r="K4323" s="7">
        <v>10.924669398523168</v>
      </c>
      <c r="L4323" s="7">
        <v>0.90574823265019244</v>
      </c>
      <c r="M4323" s="7" t="s">
        <v>703</v>
      </c>
      <c r="N4323" s="7" t="s">
        <v>731</v>
      </c>
      <c r="O4323" s="7" t="s">
        <v>686</v>
      </c>
    </row>
    <row r="4324" spans="2:15" ht="15">
      <c r="B4324" s="6" t="s">
        <v>582</v>
      </c>
      <c r="C4324" s="7" t="s">
        <v>699</v>
      </c>
      <c r="D4324" s="7" t="s">
        <v>661</v>
      </c>
      <c r="E4324" s="7">
        <v>9.8949999999999996</v>
      </c>
      <c r="F4324" s="7">
        <v>4.6300514540368294</v>
      </c>
      <c r="G4324" s="7">
        <v>10.924669398523168</v>
      </c>
      <c r="H4324" s="7">
        <v>0.90574823265019244</v>
      </c>
      <c r="I4324" s="7">
        <v>9.8949999999999996</v>
      </c>
      <c r="J4324" s="7">
        <v>4.6300514540368294</v>
      </c>
      <c r="K4324" s="7">
        <v>10.924669398523168</v>
      </c>
      <c r="L4324" s="7">
        <v>0.90574823265019244</v>
      </c>
      <c r="M4324" s="7" t="s">
        <v>703</v>
      </c>
      <c r="N4324" s="7" t="s">
        <v>731</v>
      </c>
      <c r="O4324" s="7" t="s">
        <v>686</v>
      </c>
    </row>
    <row r="4325" spans="2:15" ht="15">
      <c r="B4325" s="6" t="s">
        <v>582</v>
      </c>
      <c r="C4325" s="7" t="s">
        <v>700</v>
      </c>
      <c r="D4325" s="7" t="s">
        <v>661</v>
      </c>
      <c r="E4325" s="7">
        <v>9.8949999999999996</v>
      </c>
      <c r="F4325" s="7">
        <v>4.6300514540368294</v>
      </c>
      <c r="G4325" s="7">
        <v>10.924669398523168</v>
      </c>
      <c r="H4325" s="7">
        <v>0.90574823265019244</v>
      </c>
      <c r="I4325" s="7">
        <v>9.8949999999999996</v>
      </c>
      <c r="J4325" s="7">
        <v>4.6300514540368294</v>
      </c>
      <c r="K4325" s="7">
        <v>10.924669398523168</v>
      </c>
      <c r="L4325" s="7">
        <v>0.90574823265019244</v>
      </c>
      <c r="M4325" s="7" t="s">
        <v>703</v>
      </c>
      <c r="N4325" s="7" t="s">
        <v>731</v>
      </c>
      <c r="O4325" s="7" t="s">
        <v>686</v>
      </c>
    </row>
    <row r="4326" spans="2:15" ht="15">
      <c r="B4326" s="6" t="s">
        <v>582</v>
      </c>
      <c r="C4326" s="7" t="s">
        <v>701</v>
      </c>
      <c r="D4326" s="7" t="s">
        <v>661</v>
      </c>
      <c r="E4326" s="7">
        <v>9.8949999999999996</v>
      </c>
      <c r="F4326" s="7">
        <v>4.6300514540368294</v>
      </c>
      <c r="G4326" s="7">
        <v>10.924669398523168</v>
      </c>
      <c r="H4326" s="7">
        <v>0.90574823265019244</v>
      </c>
      <c r="I4326" s="7">
        <v>9.8949999999999996</v>
      </c>
      <c r="J4326" s="7">
        <v>4.6300514540368294</v>
      </c>
      <c r="K4326" s="7">
        <v>10.924669398523168</v>
      </c>
      <c r="L4326" s="7">
        <v>0.90574823265019244</v>
      </c>
      <c r="M4326" s="7" t="s">
        <v>703</v>
      </c>
      <c r="N4326" s="7" t="s">
        <v>731</v>
      </c>
      <c r="O4326" s="7" t="s">
        <v>686</v>
      </c>
    </row>
    <row r="4327" spans="2:15" ht="15">
      <c r="B4327" s="6" t="s">
        <v>583</v>
      </c>
      <c r="C4327" s="7" t="s">
        <v>683</v>
      </c>
      <c r="D4327" s="7" t="s">
        <v>661</v>
      </c>
      <c r="E4327" s="7" t="s">
        <v>661</v>
      </c>
      <c r="F4327" s="7" t="s">
        <v>661</v>
      </c>
      <c r="G4327" s="7" t="s">
        <v>661</v>
      </c>
      <c r="H4327" s="7" t="s">
        <v>661</v>
      </c>
      <c r="I4327" s="7" t="s">
        <v>661</v>
      </c>
      <c r="J4327" s="7" t="s">
        <v>661</v>
      </c>
      <c r="K4327" s="7" t="s">
        <v>661</v>
      </c>
      <c r="L4327" s="7" t="s">
        <v>661</v>
      </c>
      <c r="M4327" s="7" t="s">
        <v>703</v>
      </c>
      <c r="N4327" s="7" t="s">
        <v>731</v>
      </c>
      <c r="O4327" s="7" t="s">
        <v>686</v>
      </c>
    </row>
    <row r="4328" spans="2:15" ht="15">
      <c r="B4328" s="6" t="s">
        <v>583</v>
      </c>
      <c r="C4328" s="7" t="s">
        <v>687</v>
      </c>
      <c r="D4328" s="7" t="s">
        <v>661</v>
      </c>
      <c r="E4328" s="7" t="s">
        <v>661</v>
      </c>
      <c r="F4328" s="7" t="s">
        <v>661</v>
      </c>
      <c r="G4328" s="7" t="s">
        <v>661</v>
      </c>
      <c r="H4328" s="7" t="s">
        <v>661</v>
      </c>
      <c r="I4328" s="7" t="s">
        <v>661</v>
      </c>
      <c r="J4328" s="7" t="s">
        <v>661</v>
      </c>
      <c r="K4328" s="7" t="s">
        <v>661</v>
      </c>
      <c r="L4328" s="7" t="s">
        <v>661</v>
      </c>
      <c r="M4328" s="7" t="s">
        <v>703</v>
      </c>
      <c r="N4328" s="7" t="s">
        <v>731</v>
      </c>
      <c r="O4328" s="7" t="s">
        <v>686</v>
      </c>
    </row>
    <row r="4329" spans="2:15" ht="15">
      <c r="B4329" s="6" t="s">
        <v>583</v>
      </c>
      <c r="C4329" s="7" t="s">
        <v>688</v>
      </c>
      <c r="D4329" s="7" t="s">
        <v>661</v>
      </c>
      <c r="E4329" s="7" t="s">
        <v>661</v>
      </c>
      <c r="F4329" s="7" t="s">
        <v>661</v>
      </c>
      <c r="G4329" s="7" t="s">
        <v>661</v>
      </c>
      <c r="H4329" s="7" t="s">
        <v>661</v>
      </c>
      <c r="I4329" s="7" t="s">
        <v>661</v>
      </c>
      <c r="J4329" s="7" t="s">
        <v>661</v>
      </c>
      <c r="K4329" s="7" t="s">
        <v>661</v>
      </c>
      <c r="L4329" s="7" t="s">
        <v>661</v>
      </c>
      <c r="M4329" s="7" t="s">
        <v>703</v>
      </c>
      <c r="N4329" s="7" t="s">
        <v>731</v>
      </c>
      <c r="O4329" s="7" t="s">
        <v>686</v>
      </c>
    </row>
    <row r="4330" spans="2:15" ht="15">
      <c r="B4330" s="6" t="s">
        <v>583</v>
      </c>
      <c r="C4330" s="7" t="s">
        <v>689</v>
      </c>
      <c r="D4330" s="7" t="s">
        <v>661</v>
      </c>
      <c r="E4330" s="7" t="s">
        <v>661</v>
      </c>
      <c r="F4330" s="7" t="s">
        <v>661</v>
      </c>
      <c r="G4330" s="7" t="s">
        <v>661</v>
      </c>
      <c r="H4330" s="7" t="s">
        <v>661</v>
      </c>
      <c r="I4330" s="7" t="s">
        <v>661</v>
      </c>
      <c r="J4330" s="7" t="s">
        <v>661</v>
      </c>
      <c r="K4330" s="7" t="s">
        <v>661</v>
      </c>
      <c r="L4330" s="7" t="s">
        <v>661</v>
      </c>
      <c r="M4330" s="7" t="s">
        <v>703</v>
      </c>
      <c r="N4330" s="7" t="s">
        <v>731</v>
      </c>
      <c r="O4330" s="7" t="s">
        <v>686</v>
      </c>
    </row>
    <row r="4331" spans="2:15" ht="15">
      <c r="B4331" s="6" t="s">
        <v>583</v>
      </c>
      <c r="C4331" s="7" t="s">
        <v>690</v>
      </c>
      <c r="D4331" s="7">
        <v>0.63400000000000001</v>
      </c>
      <c r="E4331" s="7">
        <v>0.61299999999999999</v>
      </c>
      <c r="F4331" s="7">
        <v>0.16182397844571758</v>
      </c>
      <c r="G4331" s="7">
        <v>0.63400000000000001</v>
      </c>
      <c r="H4331" s="7">
        <v>0.96687697160883279</v>
      </c>
      <c r="I4331" s="7">
        <v>0.61299999999999999</v>
      </c>
      <c r="J4331" s="7">
        <v>0.16182397844571758</v>
      </c>
      <c r="K4331" s="7">
        <v>0.63400000000000001</v>
      </c>
      <c r="L4331" s="7">
        <v>0.96687697160883279</v>
      </c>
      <c r="M4331" s="7" t="s">
        <v>703</v>
      </c>
      <c r="N4331" s="7" t="s">
        <v>731</v>
      </c>
      <c r="O4331" s="7" t="s">
        <v>686</v>
      </c>
    </row>
    <row r="4332" spans="2:15" ht="15">
      <c r="B4332" s="6" t="s">
        <v>583</v>
      </c>
      <c r="C4332" s="7" t="s">
        <v>691</v>
      </c>
      <c r="D4332" s="7">
        <v>0.64100000000000001</v>
      </c>
      <c r="E4332" s="7">
        <v>0.61799999999999999</v>
      </c>
      <c r="F4332" s="7">
        <v>0.17016756447690026</v>
      </c>
      <c r="G4332" s="7">
        <v>0.64100000000000001</v>
      </c>
      <c r="H4332" s="7">
        <v>0.96411856474258972</v>
      </c>
      <c r="I4332" s="7">
        <v>0.61799999999999999</v>
      </c>
      <c r="J4332" s="7">
        <v>0.17016756447690026</v>
      </c>
      <c r="K4332" s="7">
        <v>0.64100000000000001</v>
      </c>
      <c r="L4332" s="7">
        <v>0.96411856474258972</v>
      </c>
      <c r="M4332" s="7" t="s">
        <v>703</v>
      </c>
      <c r="N4332" s="7" t="s">
        <v>731</v>
      </c>
      <c r="O4332" s="7" t="s">
        <v>686</v>
      </c>
    </row>
    <row r="4333" spans="2:15" ht="15">
      <c r="B4333" s="6" t="s">
        <v>583</v>
      </c>
      <c r="C4333" s="7" t="s">
        <v>692</v>
      </c>
      <c r="D4333" s="7" t="s">
        <v>661</v>
      </c>
      <c r="E4333" s="7">
        <v>0.61799999999999999</v>
      </c>
      <c r="F4333" s="7">
        <v>0.17016756447690026</v>
      </c>
      <c r="G4333" s="7">
        <v>0.64100000000000001</v>
      </c>
      <c r="H4333" s="7">
        <v>0.96411856474258972</v>
      </c>
      <c r="I4333" s="7">
        <v>0.61799999999999999</v>
      </c>
      <c r="J4333" s="7">
        <v>0.17016756447690026</v>
      </c>
      <c r="K4333" s="7">
        <v>0.64100000000000001</v>
      </c>
      <c r="L4333" s="7">
        <v>0.96411856474258972</v>
      </c>
      <c r="M4333" s="7" t="s">
        <v>703</v>
      </c>
      <c r="N4333" s="7" t="s">
        <v>731</v>
      </c>
      <c r="O4333" s="7" t="s">
        <v>686</v>
      </c>
    </row>
    <row r="4334" spans="2:15" ht="15">
      <c r="B4334" s="6" t="s">
        <v>583</v>
      </c>
      <c r="C4334" s="7" t="s">
        <v>693</v>
      </c>
      <c r="D4334" s="7" t="s">
        <v>661</v>
      </c>
      <c r="E4334" s="7">
        <v>0.61799999999999999</v>
      </c>
      <c r="F4334" s="7">
        <v>0.17016756447690026</v>
      </c>
      <c r="G4334" s="7">
        <v>0.64100000000000001</v>
      </c>
      <c r="H4334" s="7">
        <v>0.96411856474258972</v>
      </c>
      <c r="I4334" s="7">
        <v>0.61799999999999999</v>
      </c>
      <c r="J4334" s="7">
        <v>0.17016756447690026</v>
      </c>
      <c r="K4334" s="7">
        <v>0.64100000000000001</v>
      </c>
      <c r="L4334" s="7">
        <v>0.96411856474258972</v>
      </c>
      <c r="M4334" s="7" t="s">
        <v>703</v>
      </c>
      <c r="N4334" s="7" t="s">
        <v>731</v>
      </c>
      <c r="O4334" s="7" t="s">
        <v>686</v>
      </c>
    </row>
    <row r="4335" spans="2:15" ht="15">
      <c r="B4335" s="6" t="s">
        <v>583</v>
      </c>
      <c r="C4335" s="7" t="s">
        <v>694</v>
      </c>
      <c r="D4335" s="7" t="s">
        <v>661</v>
      </c>
      <c r="E4335" s="7">
        <v>0.61799999999999999</v>
      </c>
      <c r="F4335" s="7">
        <v>0.17016756447690026</v>
      </c>
      <c r="G4335" s="7">
        <v>0.64100000000000001</v>
      </c>
      <c r="H4335" s="7">
        <v>0.96411856474258972</v>
      </c>
      <c r="I4335" s="7">
        <v>0.61799999999999999</v>
      </c>
      <c r="J4335" s="7">
        <v>0.17016756447690026</v>
      </c>
      <c r="K4335" s="7">
        <v>0.64100000000000001</v>
      </c>
      <c r="L4335" s="7">
        <v>0.96411856474258972</v>
      </c>
      <c r="M4335" s="7" t="s">
        <v>703</v>
      </c>
      <c r="N4335" s="7" t="s">
        <v>731</v>
      </c>
      <c r="O4335" s="7" t="s">
        <v>686</v>
      </c>
    </row>
    <row r="4336" spans="2:15" ht="15">
      <c r="B4336" s="6" t="s">
        <v>583</v>
      </c>
      <c r="C4336" s="7" t="s">
        <v>695</v>
      </c>
      <c r="D4336" s="7" t="s">
        <v>661</v>
      </c>
      <c r="E4336" s="7">
        <v>0.61799999999999999</v>
      </c>
      <c r="F4336" s="7">
        <v>0.17016756447690026</v>
      </c>
      <c r="G4336" s="7">
        <v>0.64100000000000001</v>
      </c>
      <c r="H4336" s="7">
        <v>0.96411856474258972</v>
      </c>
      <c r="I4336" s="7">
        <v>0.61799999999999999</v>
      </c>
      <c r="J4336" s="7">
        <v>0.17016756447690026</v>
      </c>
      <c r="K4336" s="7">
        <v>0.64100000000000001</v>
      </c>
      <c r="L4336" s="7">
        <v>0.96411856474258972</v>
      </c>
      <c r="M4336" s="7" t="s">
        <v>703</v>
      </c>
      <c r="N4336" s="7" t="s">
        <v>731</v>
      </c>
      <c r="O4336" s="7" t="s">
        <v>686</v>
      </c>
    </row>
    <row r="4337" spans="2:15" ht="15">
      <c r="B4337" s="6" t="s">
        <v>583</v>
      </c>
      <c r="C4337" s="7" t="s">
        <v>696</v>
      </c>
      <c r="D4337" s="7" t="s">
        <v>661</v>
      </c>
      <c r="E4337" s="7">
        <v>0.61799999999999999</v>
      </c>
      <c r="F4337" s="7">
        <v>0.17016756447690026</v>
      </c>
      <c r="G4337" s="7">
        <v>0.64100000000000001</v>
      </c>
      <c r="H4337" s="7">
        <v>0.96411856474258972</v>
      </c>
      <c r="I4337" s="7">
        <v>0.61799999999999999</v>
      </c>
      <c r="J4337" s="7">
        <v>0.17016756447690026</v>
      </c>
      <c r="K4337" s="7">
        <v>0.64100000000000001</v>
      </c>
      <c r="L4337" s="7">
        <v>0.96411856474258972</v>
      </c>
      <c r="M4337" s="7" t="s">
        <v>703</v>
      </c>
      <c r="N4337" s="7" t="s">
        <v>731</v>
      </c>
      <c r="O4337" s="7" t="s">
        <v>686</v>
      </c>
    </row>
    <row r="4338" spans="2:15" ht="15">
      <c r="B4338" s="6" t="s">
        <v>583</v>
      </c>
      <c r="C4338" s="7" t="s">
        <v>697</v>
      </c>
      <c r="D4338" s="7" t="s">
        <v>661</v>
      </c>
      <c r="E4338" s="7">
        <v>0.61799999999999999</v>
      </c>
      <c r="F4338" s="7">
        <v>0.17016756447690026</v>
      </c>
      <c r="G4338" s="7">
        <v>0.64100000000000001</v>
      </c>
      <c r="H4338" s="7">
        <v>0.96411856474258972</v>
      </c>
      <c r="I4338" s="7">
        <v>0.61799999999999999</v>
      </c>
      <c r="J4338" s="7">
        <v>0.17016756447690026</v>
      </c>
      <c r="K4338" s="7">
        <v>0.64100000000000001</v>
      </c>
      <c r="L4338" s="7">
        <v>0.96411856474258972</v>
      </c>
      <c r="M4338" s="7" t="s">
        <v>703</v>
      </c>
      <c r="N4338" s="7" t="s">
        <v>731</v>
      </c>
      <c r="O4338" s="7" t="s">
        <v>686</v>
      </c>
    </row>
    <row r="4339" spans="2:15" ht="15">
      <c r="B4339" s="6" t="s">
        <v>583</v>
      </c>
      <c r="C4339" s="7" t="s">
        <v>698</v>
      </c>
      <c r="D4339" s="7" t="s">
        <v>661</v>
      </c>
      <c r="E4339" s="7">
        <v>0.61799999999999999</v>
      </c>
      <c r="F4339" s="7">
        <v>0.17016756447690026</v>
      </c>
      <c r="G4339" s="7">
        <v>0.64100000000000001</v>
      </c>
      <c r="H4339" s="7">
        <v>0.96411856474258972</v>
      </c>
      <c r="I4339" s="7">
        <v>0.61799999999999999</v>
      </c>
      <c r="J4339" s="7">
        <v>0.17016756447690026</v>
      </c>
      <c r="K4339" s="7">
        <v>0.64100000000000001</v>
      </c>
      <c r="L4339" s="7">
        <v>0.96411856474258972</v>
      </c>
      <c r="M4339" s="7" t="s">
        <v>703</v>
      </c>
      <c r="N4339" s="7" t="s">
        <v>731</v>
      </c>
      <c r="O4339" s="7" t="s">
        <v>686</v>
      </c>
    </row>
    <row r="4340" spans="2:15" ht="15">
      <c r="B4340" s="6" t="s">
        <v>583</v>
      </c>
      <c r="C4340" s="7" t="s">
        <v>699</v>
      </c>
      <c r="D4340" s="7" t="s">
        <v>661</v>
      </c>
      <c r="E4340" s="7">
        <v>0.61799999999999999</v>
      </c>
      <c r="F4340" s="7">
        <v>0.17016756447690026</v>
      </c>
      <c r="G4340" s="7">
        <v>0.64100000000000001</v>
      </c>
      <c r="H4340" s="7">
        <v>0.96411856474258972</v>
      </c>
      <c r="I4340" s="7">
        <v>0.61799999999999999</v>
      </c>
      <c r="J4340" s="7">
        <v>0.17016756447690026</v>
      </c>
      <c r="K4340" s="7">
        <v>0.64100000000000001</v>
      </c>
      <c r="L4340" s="7">
        <v>0.96411856474258972</v>
      </c>
      <c r="M4340" s="7" t="s">
        <v>703</v>
      </c>
      <c r="N4340" s="7" t="s">
        <v>731</v>
      </c>
      <c r="O4340" s="7" t="s">
        <v>686</v>
      </c>
    </row>
    <row r="4341" spans="2:15" ht="15">
      <c r="B4341" s="6" t="s">
        <v>583</v>
      </c>
      <c r="C4341" s="7" t="s">
        <v>700</v>
      </c>
      <c r="D4341" s="7" t="s">
        <v>661</v>
      </c>
      <c r="E4341" s="7">
        <v>0.61799999999999999</v>
      </c>
      <c r="F4341" s="7">
        <v>0.17016756447690026</v>
      </c>
      <c r="G4341" s="7">
        <v>0.64100000000000001</v>
      </c>
      <c r="H4341" s="7">
        <v>0.96411856474258972</v>
      </c>
      <c r="I4341" s="7">
        <v>0.61799999999999999</v>
      </c>
      <c r="J4341" s="7">
        <v>0.17016756447690026</v>
      </c>
      <c r="K4341" s="7">
        <v>0.64100000000000001</v>
      </c>
      <c r="L4341" s="7">
        <v>0.96411856474258972</v>
      </c>
      <c r="M4341" s="7" t="s">
        <v>703</v>
      </c>
      <c r="N4341" s="7" t="s">
        <v>731</v>
      </c>
      <c r="O4341" s="7" t="s">
        <v>686</v>
      </c>
    </row>
    <row r="4342" spans="2:15" ht="15">
      <c r="B4342" s="6" t="s">
        <v>583</v>
      </c>
      <c r="C4342" s="7" t="s">
        <v>701</v>
      </c>
      <c r="D4342" s="7" t="s">
        <v>661</v>
      </c>
      <c r="E4342" s="7">
        <v>0.61799999999999999</v>
      </c>
      <c r="F4342" s="7">
        <v>0.17016756447690026</v>
      </c>
      <c r="G4342" s="7">
        <v>0.64100000000000001</v>
      </c>
      <c r="H4342" s="7">
        <v>0.96411856474258972</v>
      </c>
      <c r="I4342" s="7">
        <v>0.61799999999999999</v>
      </c>
      <c r="J4342" s="7">
        <v>0.17016756447690026</v>
      </c>
      <c r="K4342" s="7">
        <v>0.64100000000000001</v>
      </c>
      <c r="L4342" s="7">
        <v>0.96411856474258972</v>
      </c>
      <c r="M4342" s="7" t="s">
        <v>703</v>
      </c>
      <c r="N4342" s="7" t="s">
        <v>731</v>
      </c>
      <c r="O4342" s="7" t="s">
        <v>686</v>
      </c>
    </row>
    <row r="4343" spans="2:15" ht="15">
      <c r="B4343" s="6" t="s">
        <v>50</v>
      </c>
      <c r="C4343" s="7" t="s">
        <v>683</v>
      </c>
      <c r="D4343" s="7">
        <v>28.083378</v>
      </c>
      <c r="E4343" s="7">
        <v>33.750999999999998</v>
      </c>
      <c r="F4343" s="7">
        <v>3.9813793183652648</v>
      </c>
      <c r="G4343" s="7">
        <v>33.985017026282428</v>
      </c>
      <c r="H4343" s="7">
        <v>0.99311411184224352</v>
      </c>
      <c r="I4343" s="7">
        <v>28.361599999999999</v>
      </c>
      <c r="J4343" s="7">
        <v>3.3456279125284638</v>
      </c>
      <c r="K4343" s="7">
        <v>28.558248907961595</v>
      </c>
      <c r="L4343" s="7">
        <v>0.99311411184224352</v>
      </c>
      <c r="M4343" s="7" t="s">
        <v>684</v>
      </c>
      <c r="N4343" s="7" t="s">
        <v>731</v>
      </c>
      <c r="O4343" s="7" t="s">
        <v>686</v>
      </c>
    </row>
    <row r="4344" spans="2:15" ht="15">
      <c r="B4344" s="6" t="s">
        <v>50</v>
      </c>
      <c r="C4344" s="7" t="s">
        <v>687</v>
      </c>
      <c r="D4344" s="7">
        <v>33.396500000000003</v>
      </c>
      <c r="E4344" s="7">
        <v>33.095999999999997</v>
      </c>
      <c r="F4344" s="7">
        <v>4.0435521288745333</v>
      </c>
      <c r="G4344" s="7">
        <v>33.342098461538463</v>
      </c>
      <c r="H4344" s="7">
        <v>0.99261898701959772</v>
      </c>
      <c r="I4344" s="7">
        <v>27.707599999999999</v>
      </c>
      <c r="J4344" s="7">
        <v>3.3852164903917248</v>
      </c>
      <c r="K4344" s="7">
        <v>27.913630871794876</v>
      </c>
      <c r="L4344" s="7">
        <v>0.99261898701959772</v>
      </c>
      <c r="M4344" s="7" t="s">
        <v>684</v>
      </c>
      <c r="N4344" s="7" t="s">
        <v>731</v>
      </c>
      <c r="O4344" s="7" t="s">
        <v>686</v>
      </c>
    </row>
    <row r="4345" spans="2:15" ht="15">
      <c r="B4345" s="6" t="s">
        <v>50</v>
      </c>
      <c r="C4345" s="7" t="s">
        <v>688</v>
      </c>
      <c r="D4345" s="7">
        <v>26.5547</v>
      </c>
      <c r="E4345" s="7">
        <v>33.149000000000001</v>
      </c>
      <c r="F4345" s="7">
        <v>3.2239012831832818</v>
      </c>
      <c r="G4345" s="7">
        <v>33.305401070752936</v>
      </c>
      <c r="H4345" s="7">
        <v>0.99530403280775148</v>
      </c>
      <c r="I4345" s="7">
        <v>27.760100000000001</v>
      </c>
      <c r="J4345" s="7">
        <v>2.6998045796644154</v>
      </c>
      <c r="K4345" s="7">
        <v>27.891075575860768</v>
      </c>
      <c r="L4345" s="7">
        <v>0.99530403280775148</v>
      </c>
      <c r="M4345" s="7" t="s">
        <v>684</v>
      </c>
      <c r="N4345" s="7" t="s">
        <v>731</v>
      </c>
      <c r="O4345" s="7" t="s">
        <v>686</v>
      </c>
    </row>
    <row r="4346" spans="2:15" ht="15">
      <c r="B4346" s="6" t="s">
        <v>50</v>
      </c>
      <c r="C4346" s="7" t="s">
        <v>689</v>
      </c>
      <c r="D4346" s="7">
        <v>25.097999999999999</v>
      </c>
      <c r="E4346" s="7">
        <v>33.795999999999999</v>
      </c>
      <c r="F4346" s="7">
        <v>2.3015927278683241</v>
      </c>
      <c r="G4346" s="7">
        <v>33.874281469648565</v>
      </c>
      <c r="H4346" s="7">
        <v>0.99768905888915449</v>
      </c>
      <c r="I4346" s="7">
        <v>28.407299999999999</v>
      </c>
      <c r="J4346" s="7">
        <v>1.9346086844115222</v>
      </c>
      <c r="K4346" s="7">
        <v>28.473099656549522</v>
      </c>
      <c r="L4346" s="7">
        <v>0.99768905888915449</v>
      </c>
      <c r="M4346" s="7" t="s">
        <v>684</v>
      </c>
      <c r="N4346" s="7" t="s">
        <v>731</v>
      </c>
      <c r="O4346" s="7" t="s">
        <v>686</v>
      </c>
    </row>
    <row r="4347" spans="2:15" ht="15">
      <c r="B4347" s="6" t="s">
        <v>50</v>
      </c>
      <c r="C4347" s="7" t="s">
        <v>690</v>
      </c>
      <c r="D4347" s="7">
        <v>32.878</v>
      </c>
      <c r="E4347" s="7">
        <v>34.883000000000003</v>
      </c>
      <c r="F4347" s="7">
        <v>5.8841467605982976</v>
      </c>
      <c r="G4347" s="7">
        <v>35.375795003084519</v>
      </c>
      <c r="H4347" s="7">
        <v>0.98606971226960283</v>
      </c>
      <c r="I4347" s="7">
        <v>29.707999999999998</v>
      </c>
      <c r="J4347" s="7">
        <v>5.0112155480851248</v>
      </c>
      <c r="K4347" s="7">
        <v>30.127687353485499</v>
      </c>
      <c r="L4347" s="7">
        <v>0.98606971226960283</v>
      </c>
      <c r="M4347" s="7" t="s">
        <v>684</v>
      </c>
      <c r="N4347" s="7" t="s">
        <v>731</v>
      </c>
      <c r="O4347" s="7" t="s">
        <v>686</v>
      </c>
    </row>
    <row r="4348" spans="2:15" ht="15">
      <c r="B4348" s="6" t="s">
        <v>50</v>
      </c>
      <c r="C4348" s="7" t="s">
        <v>691</v>
      </c>
      <c r="D4348" s="7">
        <v>34.734000000000002</v>
      </c>
      <c r="E4348" s="7">
        <v>34.914999999999999</v>
      </c>
      <c r="F4348" s="7">
        <v>2.7079665114038596</v>
      </c>
      <c r="G4348" s="7">
        <v>35.01985590528443</v>
      </c>
      <c r="H4348" s="7">
        <v>0.99700581562733925</v>
      </c>
      <c r="I4348" s="7">
        <v>30.006</v>
      </c>
      <c r="J4348" s="7">
        <v>2.3272302202831092</v>
      </c>
      <c r="K4348" s="7">
        <v>30.096113312157087</v>
      </c>
      <c r="L4348" s="7">
        <v>0.99700581562733925</v>
      </c>
      <c r="M4348" s="7" t="s">
        <v>684</v>
      </c>
      <c r="N4348" s="7" t="s">
        <v>731</v>
      </c>
      <c r="O4348" s="7" t="s">
        <v>686</v>
      </c>
    </row>
    <row r="4349" spans="2:15" ht="15">
      <c r="B4349" s="6" t="s">
        <v>50</v>
      </c>
      <c r="C4349" s="7" t="s">
        <v>692</v>
      </c>
      <c r="D4349" s="7" t="s">
        <v>661</v>
      </c>
      <c r="E4349" s="7">
        <v>35.165635968165368</v>
      </c>
      <c r="F4349" s="7">
        <v>4.6041138825681385</v>
      </c>
      <c r="G4349" s="7">
        <v>35.465755563489445</v>
      </c>
      <c r="H4349" s="7">
        <v>0.99153776394847104</v>
      </c>
      <c r="I4349" s="7">
        <v>30.256635968165373</v>
      </c>
      <c r="J4349" s="7">
        <v>3.9613956598694804</v>
      </c>
      <c r="K4349" s="7">
        <v>30.514859915852657</v>
      </c>
      <c r="L4349" s="7">
        <v>0.99153776394847104</v>
      </c>
      <c r="M4349" s="7" t="s">
        <v>684</v>
      </c>
      <c r="N4349" s="7" t="s">
        <v>731</v>
      </c>
      <c r="O4349" s="7" t="s">
        <v>686</v>
      </c>
    </row>
    <row r="4350" spans="2:15" ht="15">
      <c r="B4350" s="6" t="s">
        <v>50</v>
      </c>
      <c r="C4350" s="7" t="s">
        <v>693</v>
      </c>
      <c r="D4350" s="7" t="s">
        <v>661</v>
      </c>
      <c r="E4350" s="7">
        <v>36.283347218716294</v>
      </c>
      <c r="F4350" s="7">
        <v>4.7504519123999369</v>
      </c>
      <c r="G4350" s="7">
        <v>36.593005872242195</v>
      </c>
      <c r="H4350" s="7">
        <v>0.99153776394847104</v>
      </c>
      <c r="I4350" s="7">
        <v>31.374347218716292</v>
      </c>
      <c r="J4350" s="7">
        <v>4.1077336897012815</v>
      </c>
      <c r="K4350" s="7">
        <v>31.6421102246054</v>
      </c>
      <c r="L4350" s="7">
        <v>0.99153776394847104</v>
      </c>
      <c r="M4350" s="7" t="s">
        <v>684</v>
      </c>
      <c r="N4350" s="7" t="s">
        <v>731</v>
      </c>
      <c r="O4350" s="7" t="s">
        <v>686</v>
      </c>
    </row>
    <row r="4351" spans="2:15" ht="15">
      <c r="B4351" s="6" t="s">
        <v>50</v>
      </c>
      <c r="C4351" s="7" t="s">
        <v>694</v>
      </c>
      <c r="D4351" s="7" t="s">
        <v>661</v>
      </c>
      <c r="E4351" s="7">
        <v>36.975915475574112</v>
      </c>
      <c r="F4351" s="7">
        <v>4.8411274551061894</v>
      </c>
      <c r="G4351" s="7">
        <v>37.291484822857136</v>
      </c>
      <c r="H4351" s="7">
        <v>0.99153776394847104</v>
      </c>
      <c r="I4351" s="7">
        <v>32.066915475574106</v>
      </c>
      <c r="J4351" s="7">
        <v>4.1984092324075686</v>
      </c>
      <c r="K4351" s="7">
        <v>32.340589175220344</v>
      </c>
      <c r="L4351" s="7">
        <v>0.99153776394847104</v>
      </c>
      <c r="M4351" s="7" t="s">
        <v>684</v>
      </c>
      <c r="N4351" s="7" t="s">
        <v>731</v>
      </c>
      <c r="O4351" s="7" t="s">
        <v>686</v>
      </c>
    </row>
    <row r="4352" spans="2:15" ht="15">
      <c r="B4352" s="6" t="s">
        <v>50</v>
      </c>
      <c r="C4352" s="7" t="s">
        <v>695</v>
      </c>
      <c r="D4352" s="7" t="s">
        <v>661</v>
      </c>
      <c r="E4352" s="7">
        <v>39.213455585130838</v>
      </c>
      <c r="F4352" s="7">
        <v>5.1340807658479539</v>
      </c>
      <c r="G4352" s="7">
        <v>39.548121121455047</v>
      </c>
      <c r="H4352" s="7">
        <v>0.99153776394847104</v>
      </c>
      <c r="I4352" s="7">
        <v>34.304455585130825</v>
      </c>
      <c r="J4352" s="7">
        <v>4.4913625431493482</v>
      </c>
      <c r="K4352" s="7">
        <v>34.597225473818249</v>
      </c>
      <c r="L4352" s="7">
        <v>0.99153776394847104</v>
      </c>
      <c r="M4352" s="7" t="s">
        <v>684</v>
      </c>
      <c r="N4352" s="7" t="s">
        <v>731</v>
      </c>
      <c r="O4352" s="7" t="s">
        <v>686</v>
      </c>
    </row>
    <row r="4353" spans="2:15" ht="15">
      <c r="B4353" s="6" t="s">
        <v>50</v>
      </c>
      <c r="C4353" s="7" t="s">
        <v>696</v>
      </c>
      <c r="D4353" s="7" t="s">
        <v>661</v>
      </c>
      <c r="E4353" s="7">
        <v>40.878400536151823</v>
      </c>
      <c r="F4353" s="7">
        <v>5.3520661925766841</v>
      </c>
      <c r="G4353" s="7">
        <v>41.227275472965466</v>
      </c>
      <c r="H4353" s="7">
        <v>0.99153776394847104</v>
      </c>
      <c r="I4353" s="7">
        <v>35.969400536151831</v>
      </c>
      <c r="J4353" s="7">
        <v>4.7093479698780225</v>
      </c>
      <c r="K4353" s="7">
        <v>36.276379825328682</v>
      </c>
      <c r="L4353" s="7">
        <v>0.99153776394847104</v>
      </c>
      <c r="M4353" s="7" t="s">
        <v>684</v>
      </c>
      <c r="N4353" s="7" t="s">
        <v>731</v>
      </c>
      <c r="O4353" s="7" t="s">
        <v>686</v>
      </c>
    </row>
    <row r="4354" spans="2:15" ht="15">
      <c r="B4354" s="6" t="s">
        <v>50</v>
      </c>
      <c r="C4354" s="7" t="s">
        <v>697</v>
      </c>
      <c r="D4354" s="7" t="s">
        <v>661</v>
      </c>
      <c r="E4354" s="7">
        <v>42.00613776741573</v>
      </c>
      <c r="F4354" s="7">
        <v>5.4997168890421557</v>
      </c>
      <c r="G4354" s="7">
        <v>42.364637328728847</v>
      </c>
      <c r="H4354" s="7">
        <v>0.99153776394847104</v>
      </c>
      <c r="I4354" s="7">
        <v>37.097137767415724</v>
      </c>
      <c r="J4354" s="7">
        <v>4.8569986663435536</v>
      </c>
      <c r="K4354" s="7">
        <v>37.413741681092056</v>
      </c>
      <c r="L4354" s="7">
        <v>0.99153776394847104</v>
      </c>
      <c r="M4354" s="7" t="s">
        <v>684</v>
      </c>
      <c r="N4354" s="7" t="s">
        <v>731</v>
      </c>
      <c r="O4354" s="7" t="s">
        <v>686</v>
      </c>
    </row>
    <row r="4355" spans="2:15" ht="15">
      <c r="B4355" s="6" t="s">
        <v>50</v>
      </c>
      <c r="C4355" s="7" t="s">
        <v>698</v>
      </c>
      <c r="D4355" s="7" t="s">
        <v>661</v>
      </c>
      <c r="E4355" s="7">
        <v>42.306415710427473</v>
      </c>
      <c r="F4355" s="7">
        <v>5.5390312312398171</v>
      </c>
      <c r="G4355" s="7">
        <v>42.667477980824629</v>
      </c>
      <c r="H4355" s="7">
        <v>0.99153776394847104</v>
      </c>
      <c r="I4355" s="7">
        <v>37.397415710427474</v>
      </c>
      <c r="J4355" s="7">
        <v>4.8963130085411333</v>
      </c>
      <c r="K4355" s="7">
        <v>37.716582333187837</v>
      </c>
      <c r="L4355" s="7">
        <v>0.99153776394847104</v>
      </c>
      <c r="M4355" s="7" t="s">
        <v>684</v>
      </c>
      <c r="N4355" s="7" t="s">
        <v>731</v>
      </c>
      <c r="O4355" s="7" t="s">
        <v>686</v>
      </c>
    </row>
    <row r="4356" spans="2:15" ht="15">
      <c r="B4356" s="6" t="s">
        <v>50</v>
      </c>
      <c r="C4356" s="7" t="s">
        <v>699</v>
      </c>
      <c r="D4356" s="7" t="s">
        <v>661</v>
      </c>
      <c r="E4356" s="7">
        <v>42.319202490593661</v>
      </c>
      <c r="F4356" s="7">
        <v>5.5407053597022689</v>
      </c>
      <c r="G4356" s="7">
        <v>42.68037388921168</v>
      </c>
      <c r="H4356" s="7">
        <v>0.99153776394847104</v>
      </c>
      <c r="I4356" s="7">
        <v>37.410202490593655</v>
      </c>
      <c r="J4356" s="7">
        <v>4.8979871370036641</v>
      </c>
      <c r="K4356" s="7">
        <v>37.729478241574888</v>
      </c>
      <c r="L4356" s="7">
        <v>0.99153776394847104</v>
      </c>
      <c r="M4356" s="7" t="s">
        <v>684</v>
      </c>
      <c r="N4356" s="7" t="s">
        <v>731</v>
      </c>
      <c r="O4356" s="7" t="s">
        <v>686</v>
      </c>
    </row>
    <row r="4357" spans="2:15" ht="15">
      <c r="B4357" s="6" t="s">
        <v>50</v>
      </c>
      <c r="C4357" s="7" t="s">
        <v>700</v>
      </c>
      <c r="D4357" s="7" t="s">
        <v>661</v>
      </c>
      <c r="E4357" s="7">
        <v>42.481542729167877</v>
      </c>
      <c r="F4357" s="7">
        <v>5.5619600000789209</v>
      </c>
      <c r="G4357" s="7">
        <v>42.84409961351264</v>
      </c>
      <c r="H4357" s="7">
        <v>0.99153776394847104</v>
      </c>
      <c r="I4357" s="7">
        <v>37.572542729167871</v>
      </c>
      <c r="J4357" s="7">
        <v>4.9192417773802761</v>
      </c>
      <c r="K4357" s="7">
        <v>37.893203965875848</v>
      </c>
      <c r="L4357" s="7">
        <v>0.99153776394847104</v>
      </c>
      <c r="M4357" s="7" t="s">
        <v>684</v>
      </c>
      <c r="N4357" s="7" t="s">
        <v>731</v>
      </c>
      <c r="O4357" s="7" t="s">
        <v>686</v>
      </c>
    </row>
    <row r="4358" spans="2:15" ht="15">
      <c r="B4358" s="6" t="s">
        <v>50</v>
      </c>
      <c r="C4358" s="7" t="s">
        <v>701</v>
      </c>
      <c r="D4358" s="7" t="s">
        <v>661</v>
      </c>
      <c r="E4358" s="7">
        <v>42.59476614844408</v>
      </c>
      <c r="F4358" s="7">
        <v>5.5767839468715925</v>
      </c>
      <c r="G4358" s="7">
        <v>42.958289333151086</v>
      </c>
      <c r="H4358" s="7">
        <v>0.99153776394847104</v>
      </c>
      <c r="I4358" s="7">
        <v>37.685766148444088</v>
      </c>
      <c r="J4358" s="7">
        <v>4.934065724172922</v>
      </c>
      <c r="K4358" s="7">
        <v>38.007393685514302</v>
      </c>
      <c r="L4358" s="7">
        <v>0.99153776394847104</v>
      </c>
      <c r="M4358" s="7" t="s">
        <v>684</v>
      </c>
      <c r="N4358" s="7" t="s">
        <v>731</v>
      </c>
      <c r="O4358" s="7" t="s">
        <v>686</v>
      </c>
    </row>
    <row r="4359" spans="2:15" ht="15">
      <c r="B4359" s="6" t="s">
        <v>588</v>
      </c>
      <c r="C4359" s="7" t="s">
        <v>683</v>
      </c>
      <c r="D4359" s="7">
        <v>4.2912964999999996</v>
      </c>
      <c r="E4359" s="7">
        <v>3.7728000000000002</v>
      </c>
      <c r="F4359" s="7">
        <v>2.0447996994601318</v>
      </c>
      <c r="G4359" s="7">
        <v>4.2912964999999996</v>
      </c>
      <c r="H4359" s="7">
        <v>0.87917486009181622</v>
      </c>
      <c r="I4359" s="7">
        <v>3.7728000000000002</v>
      </c>
      <c r="J4359" s="7">
        <v>2.0447996994601318</v>
      </c>
      <c r="K4359" s="7">
        <v>4.2912964999999996</v>
      </c>
      <c r="L4359" s="7">
        <v>0.87917486009181622</v>
      </c>
      <c r="M4359" s="7" t="s">
        <v>703</v>
      </c>
      <c r="N4359" s="7" t="s">
        <v>731</v>
      </c>
      <c r="O4359" s="7" t="s">
        <v>686</v>
      </c>
    </row>
    <row r="4360" spans="2:15" ht="15">
      <c r="B4360" s="6" t="s">
        <v>588</v>
      </c>
      <c r="C4360" s="7" t="s">
        <v>687</v>
      </c>
      <c r="D4360" s="7">
        <v>4.4682659999999998</v>
      </c>
      <c r="E4360" s="7">
        <v>3.9503998999999999</v>
      </c>
      <c r="F4360" s="7">
        <v>2.0879994436867055</v>
      </c>
      <c r="G4360" s="7">
        <v>4.4682659999999998</v>
      </c>
      <c r="H4360" s="7">
        <v>0.8841013270024658</v>
      </c>
      <c r="I4360" s="7">
        <v>3.9503998999999999</v>
      </c>
      <c r="J4360" s="7">
        <v>2.0879994436867055</v>
      </c>
      <c r="K4360" s="7">
        <v>4.4682659999999998</v>
      </c>
      <c r="L4360" s="7">
        <v>0.8841013270024658</v>
      </c>
      <c r="M4360" s="7" t="s">
        <v>703</v>
      </c>
      <c r="N4360" s="7" t="s">
        <v>731</v>
      </c>
      <c r="O4360" s="7" t="s">
        <v>686</v>
      </c>
    </row>
    <row r="4361" spans="2:15" ht="15">
      <c r="B4361" s="6" t="s">
        <v>588</v>
      </c>
      <c r="C4361" s="7" t="s">
        <v>688</v>
      </c>
      <c r="D4361" s="7">
        <v>4.3733582000000002</v>
      </c>
      <c r="E4361" s="7">
        <v>3.9455998000000001</v>
      </c>
      <c r="F4361" s="7">
        <v>1.886399788949098</v>
      </c>
      <c r="G4361" s="7">
        <v>4.3733582000000002</v>
      </c>
      <c r="H4361" s="7">
        <v>0.90218994638948169</v>
      </c>
      <c r="I4361" s="7">
        <v>3.9455998000000001</v>
      </c>
      <c r="J4361" s="7">
        <v>1.886399788949098</v>
      </c>
      <c r="K4361" s="7">
        <v>4.3733582000000002</v>
      </c>
      <c r="L4361" s="7">
        <v>0.90218994638948169</v>
      </c>
      <c r="M4361" s="7" t="s">
        <v>703</v>
      </c>
      <c r="N4361" s="7" t="s">
        <v>731</v>
      </c>
      <c r="O4361" s="7" t="s">
        <v>686</v>
      </c>
    </row>
    <row r="4362" spans="2:15" ht="15">
      <c r="B4362" s="6" t="s">
        <v>588</v>
      </c>
      <c r="C4362" s="7" t="s">
        <v>689</v>
      </c>
      <c r="D4362" s="7">
        <v>3.8410000000000002</v>
      </c>
      <c r="E4362" s="7">
        <v>3.6</v>
      </c>
      <c r="F4362" s="7">
        <v>1.3391344219308232</v>
      </c>
      <c r="G4362" s="7">
        <v>3.8410000000000002</v>
      </c>
      <c r="H4362" s="7">
        <v>0.93725592293673521</v>
      </c>
      <c r="I4362" s="7">
        <v>3.6</v>
      </c>
      <c r="J4362" s="7">
        <v>1.3391344219308232</v>
      </c>
      <c r="K4362" s="7">
        <v>3.8410000000000002</v>
      </c>
      <c r="L4362" s="7">
        <v>0.93725592293673521</v>
      </c>
      <c r="M4362" s="7" t="s">
        <v>703</v>
      </c>
      <c r="N4362" s="7" t="s">
        <v>731</v>
      </c>
      <c r="O4362" s="7" t="s">
        <v>686</v>
      </c>
    </row>
    <row r="4363" spans="2:15" ht="15">
      <c r="B4363" s="6" t="s">
        <v>588</v>
      </c>
      <c r="C4363" s="7" t="s">
        <v>690</v>
      </c>
      <c r="D4363" s="7">
        <v>3.669</v>
      </c>
      <c r="E4363" s="7">
        <v>3.427</v>
      </c>
      <c r="F4363" s="7">
        <v>1.3104319898415175</v>
      </c>
      <c r="G4363" s="7">
        <v>3.669</v>
      </c>
      <c r="H4363" s="7">
        <v>0.93404197328972471</v>
      </c>
      <c r="I4363" s="7">
        <v>3.427</v>
      </c>
      <c r="J4363" s="7">
        <v>1.3104319898415175</v>
      </c>
      <c r="K4363" s="7">
        <v>3.669</v>
      </c>
      <c r="L4363" s="7">
        <v>0.93404197328972471</v>
      </c>
      <c r="M4363" s="7" t="s">
        <v>703</v>
      </c>
      <c r="N4363" s="7" t="s">
        <v>731</v>
      </c>
      <c r="O4363" s="7" t="s">
        <v>686</v>
      </c>
    </row>
    <row r="4364" spans="2:15" ht="15">
      <c r="B4364" s="6" t="s">
        <v>588</v>
      </c>
      <c r="C4364" s="7" t="s">
        <v>691</v>
      </c>
      <c r="D4364" s="7">
        <v>4.1609999999999996</v>
      </c>
      <c r="E4364" s="7">
        <v>3.8879999999999999</v>
      </c>
      <c r="F4364" s="7">
        <v>1.4823552205864821</v>
      </c>
      <c r="G4364" s="7">
        <v>4.1609999999999996</v>
      </c>
      <c r="H4364" s="7">
        <v>0.93439077144917093</v>
      </c>
      <c r="I4364" s="7">
        <v>3.8879999999999999</v>
      </c>
      <c r="J4364" s="7">
        <v>1.4823552205864821</v>
      </c>
      <c r="K4364" s="7">
        <v>4.1609999999999996</v>
      </c>
      <c r="L4364" s="7">
        <v>0.93439077144917093</v>
      </c>
      <c r="M4364" s="7" t="s">
        <v>703</v>
      </c>
      <c r="N4364" s="7" t="s">
        <v>731</v>
      </c>
      <c r="O4364" s="7" t="s">
        <v>686</v>
      </c>
    </row>
    <row r="4365" spans="2:15" ht="15">
      <c r="B4365" s="6" t="s">
        <v>588</v>
      </c>
      <c r="C4365" s="7" t="s">
        <v>692</v>
      </c>
      <c r="D4365" s="7" t="s">
        <v>661</v>
      </c>
      <c r="E4365" s="7">
        <v>3.8879999999999999</v>
      </c>
      <c r="F4365" s="7">
        <v>1.7503105341786411</v>
      </c>
      <c r="G4365" s="7">
        <v>4.263816478937235</v>
      </c>
      <c r="H4365" s="7">
        <v>0.91185913352656589</v>
      </c>
      <c r="I4365" s="7">
        <v>3.8879999999999999</v>
      </c>
      <c r="J4365" s="7">
        <v>1.7503105341786411</v>
      </c>
      <c r="K4365" s="7">
        <v>4.263816478937235</v>
      </c>
      <c r="L4365" s="7">
        <v>0.91185913352656589</v>
      </c>
      <c r="M4365" s="7" t="s">
        <v>703</v>
      </c>
      <c r="N4365" s="7" t="s">
        <v>731</v>
      </c>
      <c r="O4365" s="7" t="s">
        <v>686</v>
      </c>
    </row>
    <row r="4366" spans="2:15" ht="15">
      <c r="B4366" s="6" t="s">
        <v>588</v>
      </c>
      <c r="C4366" s="7" t="s">
        <v>693</v>
      </c>
      <c r="D4366" s="7" t="s">
        <v>661</v>
      </c>
      <c r="E4366" s="7">
        <v>3.8879999999999999</v>
      </c>
      <c r="F4366" s="7">
        <v>1.7503105341786411</v>
      </c>
      <c r="G4366" s="7">
        <v>4.263816478937235</v>
      </c>
      <c r="H4366" s="7">
        <v>0.91185913352656589</v>
      </c>
      <c r="I4366" s="7">
        <v>3.8879999999999999</v>
      </c>
      <c r="J4366" s="7">
        <v>1.7503105341786411</v>
      </c>
      <c r="K4366" s="7">
        <v>4.263816478937235</v>
      </c>
      <c r="L4366" s="7">
        <v>0.91185913352656589</v>
      </c>
      <c r="M4366" s="7" t="s">
        <v>703</v>
      </c>
      <c r="N4366" s="7" t="s">
        <v>731</v>
      </c>
      <c r="O4366" s="7" t="s">
        <v>686</v>
      </c>
    </row>
    <row r="4367" spans="2:15" ht="15">
      <c r="B4367" s="6" t="s">
        <v>588</v>
      </c>
      <c r="C4367" s="7" t="s">
        <v>694</v>
      </c>
      <c r="D4367" s="7" t="s">
        <v>661</v>
      </c>
      <c r="E4367" s="7">
        <v>3.8879999999999999</v>
      </c>
      <c r="F4367" s="7">
        <v>1.7503105341786411</v>
      </c>
      <c r="G4367" s="7">
        <v>4.263816478937235</v>
      </c>
      <c r="H4367" s="7">
        <v>0.91185913352656589</v>
      </c>
      <c r="I4367" s="7">
        <v>3.8879999999999999</v>
      </c>
      <c r="J4367" s="7">
        <v>1.7503105341786411</v>
      </c>
      <c r="K4367" s="7">
        <v>4.263816478937235</v>
      </c>
      <c r="L4367" s="7">
        <v>0.91185913352656589</v>
      </c>
      <c r="M4367" s="7" t="s">
        <v>703</v>
      </c>
      <c r="N4367" s="7" t="s">
        <v>731</v>
      </c>
      <c r="O4367" s="7" t="s">
        <v>686</v>
      </c>
    </row>
    <row r="4368" spans="2:15" ht="15">
      <c r="B4368" s="6" t="s">
        <v>588</v>
      </c>
      <c r="C4368" s="7" t="s">
        <v>695</v>
      </c>
      <c r="D4368" s="7" t="s">
        <v>661</v>
      </c>
      <c r="E4368" s="7">
        <v>3.8879999999999999</v>
      </c>
      <c r="F4368" s="7">
        <v>1.7503105341786411</v>
      </c>
      <c r="G4368" s="7">
        <v>4.263816478937235</v>
      </c>
      <c r="H4368" s="7">
        <v>0.91185913352656589</v>
      </c>
      <c r="I4368" s="7">
        <v>3.8879999999999999</v>
      </c>
      <c r="J4368" s="7">
        <v>1.7503105341786411</v>
      </c>
      <c r="K4368" s="7">
        <v>4.263816478937235</v>
      </c>
      <c r="L4368" s="7">
        <v>0.91185913352656589</v>
      </c>
      <c r="M4368" s="7" t="s">
        <v>703</v>
      </c>
      <c r="N4368" s="7" t="s">
        <v>731</v>
      </c>
      <c r="O4368" s="7" t="s">
        <v>686</v>
      </c>
    </row>
    <row r="4369" spans="2:15" ht="15">
      <c r="B4369" s="6" t="s">
        <v>588</v>
      </c>
      <c r="C4369" s="7" t="s">
        <v>696</v>
      </c>
      <c r="D4369" s="7" t="s">
        <v>661</v>
      </c>
      <c r="E4369" s="7">
        <v>3.8879999999999999</v>
      </c>
      <c r="F4369" s="7">
        <v>1.7503105341786411</v>
      </c>
      <c r="G4369" s="7">
        <v>4.263816478937235</v>
      </c>
      <c r="H4369" s="7">
        <v>0.91185913352656589</v>
      </c>
      <c r="I4369" s="7">
        <v>3.8879999999999999</v>
      </c>
      <c r="J4369" s="7">
        <v>1.7503105341786411</v>
      </c>
      <c r="K4369" s="7">
        <v>4.263816478937235</v>
      </c>
      <c r="L4369" s="7">
        <v>0.91185913352656589</v>
      </c>
      <c r="M4369" s="7" t="s">
        <v>703</v>
      </c>
      <c r="N4369" s="7" t="s">
        <v>731</v>
      </c>
      <c r="O4369" s="7" t="s">
        <v>686</v>
      </c>
    </row>
    <row r="4370" spans="2:15" ht="15">
      <c r="B4370" s="6" t="s">
        <v>588</v>
      </c>
      <c r="C4370" s="7" t="s">
        <v>697</v>
      </c>
      <c r="D4370" s="7" t="s">
        <v>661</v>
      </c>
      <c r="E4370" s="7">
        <v>3.8879999999999999</v>
      </c>
      <c r="F4370" s="7">
        <v>1.7503105341786411</v>
      </c>
      <c r="G4370" s="7">
        <v>4.263816478937235</v>
      </c>
      <c r="H4370" s="7">
        <v>0.91185913352656589</v>
      </c>
      <c r="I4370" s="7">
        <v>3.8879999999999999</v>
      </c>
      <c r="J4370" s="7">
        <v>1.7503105341786411</v>
      </c>
      <c r="K4370" s="7">
        <v>4.263816478937235</v>
      </c>
      <c r="L4370" s="7">
        <v>0.91185913352656589</v>
      </c>
      <c r="M4370" s="7" t="s">
        <v>703</v>
      </c>
      <c r="N4370" s="7" t="s">
        <v>731</v>
      </c>
      <c r="O4370" s="7" t="s">
        <v>686</v>
      </c>
    </row>
    <row r="4371" spans="2:15" ht="15">
      <c r="B4371" s="6" t="s">
        <v>588</v>
      </c>
      <c r="C4371" s="7" t="s">
        <v>698</v>
      </c>
      <c r="D4371" s="7" t="s">
        <v>661</v>
      </c>
      <c r="E4371" s="7">
        <v>3.8879999999999999</v>
      </c>
      <c r="F4371" s="7">
        <v>1.7503105341786411</v>
      </c>
      <c r="G4371" s="7">
        <v>4.263816478937235</v>
      </c>
      <c r="H4371" s="7">
        <v>0.91185913352656589</v>
      </c>
      <c r="I4371" s="7">
        <v>3.8879999999999999</v>
      </c>
      <c r="J4371" s="7">
        <v>1.7503105341786411</v>
      </c>
      <c r="K4371" s="7">
        <v>4.263816478937235</v>
      </c>
      <c r="L4371" s="7">
        <v>0.91185913352656589</v>
      </c>
      <c r="M4371" s="7" t="s">
        <v>703</v>
      </c>
      <c r="N4371" s="7" t="s">
        <v>731</v>
      </c>
      <c r="O4371" s="7" t="s">
        <v>686</v>
      </c>
    </row>
    <row r="4372" spans="2:15" ht="15">
      <c r="B4372" s="6" t="s">
        <v>588</v>
      </c>
      <c r="C4372" s="7" t="s">
        <v>699</v>
      </c>
      <c r="D4372" s="7" t="s">
        <v>661</v>
      </c>
      <c r="E4372" s="7">
        <v>3.8879999999999999</v>
      </c>
      <c r="F4372" s="7">
        <v>1.7503105341786411</v>
      </c>
      <c r="G4372" s="7">
        <v>4.263816478937235</v>
      </c>
      <c r="H4372" s="7">
        <v>0.91185913352656589</v>
      </c>
      <c r="I4372" s="7">
        <v>3.8879999999999999</v>
      </c>
      <c r="J4372" s="7">
        <v>1.7503105341786411</v>
      </c>
      <c r="K4372" s="7">
        <v>4.263816478937235</v>
      </c>
      <c r="L4372" s="7">
        <v>0.91185913352656589</v>
      </c>
      <c r="M4372" s="7" t="s">
        <v>703</v>
      </c>
      <c r="N4372" s="7" t="s">
        <v>731</v>
      </c>
      <c r="O4372" s="7" t="s">
        <v>686</v>
      </c>
    </row>
    <row r="4373" spans="2:15" ht="15">
      <c r="B4373" s="6" t="s">
        <v>588</v>
      </c>
      <c r="C4373" s="7" t="s">
        <v>700</v>
      </c>
      <c r="D4373" s="7" t="s">
        <v>661</v>
      </c>
      <c r="E4373" s="7">
        <v>3.8879999999999999</v>
      </c>
      <c r="F4373" s="7">
        <v>1.7503105341786411</v>
      </c>
      <c r="G4373" s="7">
        <v>4.263816478937235</v>
      </c>
      <c r="H4373" s="7">
        <v>0.91185913352656589</v>
      </c>
      <c r="I4373" s="7">
        <v>3.8879999999999999</v>
      </c>
      <c r="J4373" s="7">
        <v>1.7503105341786411</v>
      </c>
      <c r="K4373" s="7">
        <v>4.263816478937235</v>
      </c>
      <c r="L4373" s="7">
        <v>0.91185913352656589</v>
      </c>
      <c r="M4373" s="7" t="s">
        <v>703</v>
      </c>
      <c r="N4373" s="7" t="s">
        <v>731</v>
      </c>
      <c r="O4373" s="7" t="s">
        <v>686</v>
      </c>
    </row>
    <row r="4374" spans="2:15" ht="15">
      <c r="B4374" s="6" t="s">
        <v>588</v>
      </c>
      <c r="C4374" s="7" t="s">
        <v>701</v>
      </c>
      <c r="D4374" s="7" t="s">
        <v>661</v>
      </c>
      <c r="E4374" s="7">
        <v>3.8879999999999999</v>
      </c>
      <c r="F4374" s="7">
        <v>1.7503105341786411</v>
      </c>
      <c r="G4374" s="7">
        <v>4.263816478937235</v>
      </c>
      <c r="H4374" s="7">
        <v>0.91185913352656589</v>
      </c>
      <c r="I4374" s="7">
        <v>3.8879999999999999</v>
      </c>
      <c r="J4374" s="7">
        <v>1.7503105341786411</v>
      </c>
      <c r="K4374" s="7">
        <v>4.263816478937235</v>
      </c>
      <c r="L4374" s="7">
        <v>0.91185913352656589</v>
      </c>
      <c r="M4374" s="7" t="s">
        <v>703</v>
      </c>
      <c r="N4374" s="7" t="s">
        <v>731</v>
      </c>
      <c r="O4374" s="7" t="s">
        <v>686</v>
      </c>
    </row>
    <row r="4375" spans="2:15" ht="15">
      <c r="B4375" s="6" t="s">
        <v>59</v>
      </c>
      <c r="C4375" s="7" t="s">
        <v>683</v>
      </c>
      <c r="D4375" s="7" t="s">
        <v>661</v>
      </c>
      <c r="E4375" s="7" t="s">
        <v>661</v>
      </c>
      <c r="F4375" s="7" t="s">
        <v>661</v>
      </c>
      <c r="G4375" s="7" t="s">
        <v>661</v>
      </c>
      <c r="H4375" s="7" t="s">
        <v>661</v>
      </c>
      <c r="I4375" s="7" t="s">
        <v>661</v>
      </c>
      <c r="J4375" s="7" t="s">
        <v>661</v>
      </c>
      <c r="K4375" s="7" t="s">
        <v>661</v>
      </c>
      <c r="L4375" s="7" t="s">
        <v>661</v>
      </c>
      <c r="M4375" s="7" t="s">
        <v>684</v>
      </c>
      <c r="N4375" s="7" t="s">
        <v>731</v>
      </c>
      <c r="O4375" s="7" t="s">
        <v>686</v>
      </c>
    </row>
    <row r="4376" spans="2:15" ht="15">
      <c r="B4376" s="6" t="s">
        <v>59</v>
      </c>
      <c r="C4376" s="7" t="s">
        <v>687</v>
      </c>
      <c r="D4376" s="7">
        <v>11.544695000000001</v>
      </c>
      <c r="E4376" s="7">
        <v>11.2</v>
      </c>
      <c r="F4376" s="7">
        <v>2.7999969005384702</v>
      </c>
      <c r="G4376" s="7">
        <v>11.544695000000001</v>
      </c>
      <c r="H4376" s="7">
        <v>0.97014256331587789</v>
      </c>
      <c r="I4376" s="7">
        <v>11.2</v>
      </c>
      <c r="J4376" s="7">
        <v>2.7999969005384702</v>
      </c>
      <c r="K4376" s="7">
        <v>11.544695000000001</v>
      </c>
      <c r="L4376" s="7">
        <v>0.97014256331587789</v>
      </c>
      <c r="M4376" s="7" t="s">
        <v>684</v>
      </c>
      <c r="N4376" s="7" t="s">
        <v>731</v>
      </c>
      <c r="O4376" s="7" t="s">
        <v>686</v>
      </c>
    </row>
    <row r="4377" spans="2:15" ht="15">
      <c r="B4377" s="6" t="s">
        <v>59</v>
      </c>
      <c r="C4377" s="7" t="s">
        <v>688</v>
      </c>
      <c r="D4377" s="7">
        <v>20.402204999999999</v>
      </c>
      <c r="E4377" s="7">
        <v>19.5</v>
      </c>
      <c r="F4377" s="7">
        <v>5.9999974051681857</v>
      </c>
      <c r="G4377" s="7">
        <v>20.402204999999999</v>
      </c>
      <c r="H4377" s="7">
        <v>0.95577904447092854</v>
      </c>
      <c r="I4377" s="7">
        <v>19.5</v>
      </c>
      <c r="J4377" s="7">
        <v>5.9999974051681857</v>
      </c>
      <c r="K4377" s="7">
        <v>20.402204999999999</v>
      </c>
      <c r="L4377" s="7">
        <v>0.95577904447092854</v>
      </c>
      <c r="M4377" s="7" t="s">
        <v>684</v>
      </c>
      <c r="N4377" s="7" t="s">
        <v>731</v>
      </c>
      <c r="O4377" s="7" t="s">
        <v>686</v>
      </c>
    </row>
    <row r="4378" spans="2:15" ht="15">
      <c r="B4378" s="6" t="s">
        <v>59</v>
      </c>
      <c r="C4378" s="7" t="s">
        <v>689</v>
      </c>
      <c r="D4378" s="7">
        <v>18.474</v>
      </c>
      <c r="E4378" s="7">
        <v>18.100000000000001</v>
      </c>
      <c r="F4378" s="7">
        <v>3.6984694131491662</v>
      </c>
      <c r="G4378" s="7">
        <v>18.474</v>
      </c>
      <c r="H4378" s="7">
        <v>0.97975533181768981</v>
      </c>
      <c r="I4378" s="7">
        <v>18.100000000000001</v>
      </c>
      <c r="J4378" s="7">
        <v>3.6984694131491662</v>
      </c>
      <c r="K4378" s="7">
        <v>18.474</v>
      </c>
      <c r="L4378" s="7">
        <v>0.97975533181768981</v>
      </c>
      <c r="M4378" s="7" t="s">
        <v>684</v>
      </c>
      <c r="N4378" s="7" t="s">
        <v>731</v>
      </c>
      <c r="O4378" s="7" t="s">
        <v>686</v>
      </c>
    </row>
    <row r="4379" spans="2:15" ht="15">
      <c r="B4379" s="6" t="s">
        <v>59</v>
      </c>
      <c r="C4379" s="7" t="s">
        <v>690</v>
      </c>
      <c r="D4379" s="7">
        <v>21.76</v>
      </c>
      <c r="E4379" s="7">
        <v>21</v>
      </c>
      <c r="F4379" s="7">
        <v>5.7006666276848792</v>
      </c>
      <c r="G4379" s="7">
        <v>21.76</v>
      </c>
      <c r="H4379" s="7">
        <v>0.96507352941176461</v>
      </c>
      <c r="I4379" s="7">
        <v>21</v>
      </c>
      <c r="J4379" s="7">
        <v>5.7006666276848792</v>
      </c>
      <c r="K4379" s="7">
        <v>21.76</v>
      </c>
      <c r="L4379" s="7">
        <v>0.96507352941176461</v>
      </c>
      <c r="M4379" s="7" t="s">
        <v>684</v>
      </c>
      <c r="N4379" s="7" t="s">
        <v>731</v>
      </c>
      <c r="O4379" s="7" t="s">
        <v>686</v>
      </c>
    </row>
    <row r="4380" spans="2:15" ht="15">
      <c r="B4380" s="6" t="s">
        <v>59</v>
      </c>
      <c r="C4380" s="7" t="s">
        <v>691</v>
      </c>
      <c r="D4380" s="7">
        <v>24.765000000000001</v>
      </c>
      <c r="E4380" s="7">
        <v>24.1</v>
      </c>
      <c r="F4380" s="7">
        <v>5.7004583149076709</v>
      </c>
      <c r="G4380" s="7">
        <v>24.765000000000001</v>
      </c>
      <c r="H4380" s="7">
        <v>0.97314758732081574</v>
      </c>
      <c r="I4380" s="7">
        <v>24.1</v>
      </c>
      <c r="J4380" s="7">
        <v>5.7004583149076709</v>
      </c>
      <c r="K4380" s="7">
        <v>24.765000000000001</v>
      </c>
      <c r="L4380" s="7">
        <v>0.97314758732081574</v>
      </c>
      <c r="M4380" s="7" t="s">
        <v>684</v>
      </c>
      <c r="N4380" s="7" t="s">
        <v>731</v>
      </c>
      <c r="O4380" s="7" t="s">
        <v>686</v>
      </c>
    </row>
    <row r="4381" spans="2:15" ht="15">
      <c r="B4381" s="6" t="s">
        <v>59</v>
      </c>
      <c r="C4381" s="7" t="s">
        <v>692</v>
      </c>
      <c r="D4381" s="7" t="s">
        <v>661</v>
      </c>
      <c r="E4381" s="7">
        <v>25.191767172692455</v>
      </c>
      <c r="F4381" s="7">
        <v>6.4109942597302982</v>
      </c>
      <c r="G4381" s="7">
        <v>25.994729863598121</v>
      </c>
      <c r="H4381" s="7">
        <v>0.96911055836629023</v>
      </c>
      <c r="I4381" s="7">
        <v>25.191767172692455</v>
      </c>
      <c r="J4381" s="7">
        <v>6.4109942597302982</v>
      </c>
      <c r="K4381" s="7">
        <v>25.994729863598121</v>
      </c>
      <c r="L4381" s="7">
        <v>0.96911055836629023</v>
      </c>
      <c r="M4381" s="7" t="s">
        <v>684</v>
      </c>
      <c r="N4381" s="7" t="s">
        <v>731</v>
      </c>
      <c r="O4381" s="7" t="s">
        <v>686</v>
      </c>
    </row>
    <row r="4382" spans="2:15" ht="15">
      <c r="B4382" s="6" t="s">
        <v>59</v>
      </c>
      <c r="C4382" s="7" t="s">
        <v>693</v>
      </c>
      <c r="D4382" s="7" t="s">
        <v>661</v>
      </c>
      <c r="E4382" s="7">
        <v>25.169161963117634</v>
      </c>
      <c r="F4382" s="7">
        <v>6.4052415125001962</v>
      </c>
      <c r="G4382" s="7">
        <v>25.971404135300489</v>
      </c>
      <c r="H4382" s="7">
        <v>0.96911055836629023</v>
      </c>
      <c r="I4382" s="7">
        <v>25.169161963117634</v>
      </c>
      <c r="J4382" s="7">
        <v>6.4052415125001962</v>
      </c>
      <c r="K4382" s="7">
        <v>25.971404135300489</v>
      </c>
      <c r="L4382" s="7">
        <v>0.96911055836629023</v>
      </c>
      <c r="M4382" s="7" t="s">
        <v>684</v>
      </c>
      <c r="N4382" s="7" t="s">
        <v>731</v>
      </c>
      <c r="O4382" s="7" t="s">
        <v>686</v>
      </c>
    </row>
    <row r="4383" spans="2:15" ht="15">
      <c r="B4383" s="6" t="s">
        <v>59</v>
      </c>
      <c r="C4383" s="7" t="s">
        <v>694</v>
      </c>
      <c r="D4383" s="7" t="s">
        <v>661</v>
      </c>
      <c r="E4383" s="7">
        <v>25.124116871376781</v>
      </c>
      <c r="F4383" s="7">
        <v>6.393778091827877</v>
      </c>
      <c r="G4383" s="7">
        <v>25.924923275761831</v>
      </c>
      <c r="H4383" s="7">
        <v>0.96911055836629023</v>
      </c>
      <c r="I4383" s="7">
        <v>25.124116871376781</v>
      </c>
      <c r="J4383" s="7">
        <v>6.393778091827877</v>
      </c>
      <c r="K4383" s="7">
        <v>25.924923275761831</v>
      </c>
      <c r="L4383" s="7">
        <v>0.96911055836629023</v>
      </c>
      <c r="M4383" s="7" t="s">
        <v>684</v>
      </c>
      <c r="N4383" s="7" t="s">
        <v>731</v>
      </c>
      <c r="O4383" s="7" t="s">
        <v>686</v>
      </c>
    </row>
    <row r="4384" spans="2:15" ht="15">
      <c r="B4384" s="6" t="s">
        <v>59</v>
      </c>
      <c r="C4384" s="7" t="s">
        <v>695</v>
      </c>
      <c r="D4384" s="7" t="s">
        <v>661</v>
      </c>
      <c r="E4384" s="7">
        <v>25.064949398573727</v>
      </c>
      <c r="F4384" s="7">
        <v>6.3787206992319909</v>
      </c>
      <c r="G4384" s="7">
        <v>25.863869898216549</v>
      </c>
      <c r="H4384" s="7">
        <v>0.96911055836629023</v>
      </c>
      <c r="I4384" s="7">
        <v>25.064949398573727</v>
      </c>
      <c r="J4384" s="7">
        <v>6.3787206992319909</v>
      </c>
      <c r="K4384" s="7">
        <v>25.863869898216549</v>
      </c>
      <c r="L4384" s="7">
        <v>0.96911055836629023</v>
      </c>
      <c r="M4384" s="7" t="s">
        <v>684</v>
      </c>
      <c r="N4384" s="7" t="s">
        <v>731</v>
      </c>
      <c r="O4384" s="7" t="s">
        <v>686</v>
      </c>
    </row>
    <row r="4385" spans="2:15" ht="15">
      <c r="B4385" s="6" t="s">
        <v>59</v>
      </c>
      <c r="C4385" s="7" t="s">
        <v>696</v>
      </c>
      <c r="D4385" s="7" t="s">
        <v>661</v>
      </c>
      <c r="E4385" s="7">
        <v>24.998491807167458</v>
      </c>
      <c r="F4385" s="7">
        <v>6.3618080613015087</v>
      </c>
      <c r="G4385" s="7">
        <v>25.795294036739712</v>
      </c>
      <c r="H4385" s="7">
        <v>0.96911055836629023</v>
      </c>
      <c r="I4385" s="7">
        <v>24.998491807167458</v>
      </c>
      <c r="J4385" s="7">
        <v>6.3618080613015087</v>
      </c>
      <c r="K4385" s="7">
        <v>25.795294036739712</v>
      </c>
      <c r="L4385" s="7">
        <v>0.96911055836629023</v>
      </c>
      <c r="M4385" s="7" t="s">
        <v>684</v>
      </c>
      <c r="N4385" s="7" t="s">
        <v>731</v>
      </c>
      <c r="O4385" s="7" t="s">
        <v>686</v>
      </c>
    </row>
    <row r="4386" spans="2:15" ht="15">
      <c r="B4386" s="6" t="s">
        <v>59</v>
      </c>
      <c r="C4386" s="7" t="s">
        <v>697</v>
      </c>
      <c r="D4386" s="7" t="s">
        <v>661</v>
      </c>
      <c r="E4386" s="7">
        <v>24.937537653562899</v>
      </c>
      <c r="F4386" s="7">
        <v>6.3462959804622843</v>
      </c>
      <c r="G4386" s="7">
        <v>25.732397029707496</v>
      </c>
      <c r="H4386" s="7">
        <v>0.96911055836629023</v>
      </c>
      <c r="I4386" s="7">
        <v>24.937537653562899</v>
      </c>
      <c r="J4386" s="7">
        <v>6.3462959804622843</v>
      </c>
      <c r="K4386" s="7">
        <v>25.732397029707496</v>
      </c>
      <c r="L4386" s="7">
        <v>0.96911055836629023</v>
      </c>
      <c r="M4386" s="7" t="s">
        <v>684</v>
      </c>
      <c r="N4386" s="7" t="s">
        <v>731</v>
      </c>
      <c r="O4386" s="7" t="s">
        <v>686</v>
      </c>
    </row>
    <row r="4387" spans="2:15" ht="15">
      <c r="B4387" s="6" t="s">
        <v>59</v>
      </c>
      <c r="C4387" s="7" t="s">
        <v>698</v>
      </c>
      <c r="D4387" s="7" t="s">
        <v>661</v>
      </c>
      <c r="E4387" s="7">
        <v>24.879151315636889</v>
      </c>
      <c r="F4387" s="7">
        <v>6.3314373770652148</v>
      </c>
      <c r="G4387" s="7">
        <v>25.672149684941758</v>
      </c>
      <c r="H4387" s="7">
        <v>0.96911055836629023</v>
      </c>
      <c r="I4387" s="7">
        <v>24.879151315636889</v>
      </c>
      <c r="J4387" s="7">
        <v>6.3314373770652148</v>
      </c>
      <c r="K4387" s="7">
        <v>25.672149684941758</v>
      </c>
      <c r="L4387" s="7">
        <v>0.96911055836629023</v>
      </c>
      <c r="M4387" s="7" t="s">
        <v>684</v>
      </c>
      <c r="N4387" s="7" t="s">
        <v>731</v>
      </c>
      <c r="O4387" s="7" t="s">
        <v>686</v>
      </c>
    </row>
    <row r="4388" spans="2:15" ht="15">
      <c r="B4388" s="6" t="s">
        <v>59</v>
      </c>
      <c r="C4388" s="7" t="s">
        <v>699</v>
      </c>
      <c r="D4388" s="7" t="s">
        <v>661</v>
      </c>
      <c r="E4388" s="7">
        <v>24.84215048117569</v>
      </c>
      <c r="F4388" s="7">
        <v>6.3220211207260011</v>
      </c>
      <c r="G4388" s="7">
        <v>25.633969485436374</v>
      </c>
      <c r="H4388" s="7">
        <v>0.96911055836629023</v>
      </c>
      <c r="I4388" s="7">
        <v>24.84215048117569</v>
      </c>
      <c r="J4388" s="7">
        <v>6.3220211207260011</v>
      </c>
      <c r="K4388" s="7">
        <v>25.633969485436374</v>
      </c>
      <c r="L4388" s="7">
        <v>0.96911055836629023</v>
      </c>
      <c r="M4388" s="7" t="s">
        <v>684</v>
      </c>
      <c r="N4388" s="7" t="s">
        <v>731</v>
      </c>
      <c r="O4388" s="7" t="s">
        <v>686</v>
      </c>
    </row>
    <row r="4389" spans="2:15" ht="15">
      <c r="B4389" s="6" t="s">
        <v>59</v>
      </c>
      <c r="C4389" s="7" t="s">
        <v>700</v>
      </c>
      <c r="D4389" s="7" t="s">
        <v>661</v>
      </c>
      <c r="E4389" s="7">
        <v>24.876786724946626</v>
      </c>
      <c r="F4389" s="7">
        <v>6.3308356178778622</v>
      </c>
      <c r="G4389" s="7">
        <v>25.669709725259295</v>
      </c>
      <c r="H4389" s="7">
        <v>0.96911055836629023</v>
      </c>
      <c r="I4389" s="7">
        <v>24.876786724946626</v>
      </c>
      <c r="J4389" s="7">
        <v>6.3308356178778622</v>
      </c>
      <c r="K4389" s="7">
        <v>25.669709725259295</v>
      </c>
      <c r="L4389" s="7">
        <v>0.96911055836629023</v>
      </c>
      <c r="M4389" s="7" t="s">
        <v>684</v>
      </c>
      <c r="N4389" s="7" t="s">
        <v>731</v>
      </c>
      <c r="O4389" s="7" t="s">
        <v>686</v>
      </c>
    </row>
    <row r="4390" spans="2:15" ht="15">
      <c r="B4390" s="6" t="s">
        <v>59</v>
      </c>
      <c r="C4390" s="7" t="s">
        <v>701</v>
      </c>
      <c r="D4390" s="7" t="s">
        <v>661</v>
      </c>
      <c r="E4390" s="7">
        <v>24.911422968717563</v>
      </c>
      <c r="F4390" s="7">
        <v>6.3396501150297269</v>
      </c>
      <c r="G4390" s="7">
        <v>25.705449965082217</v>
      </c>
      <c r="H4390" s="7">
        <v>0.96911055836629023</v>
      </c>
      <c r="I4390" s="7">
        <v>24.911422968717563</v>
      </c>
      <c r="J4390" s="7">
        <v>6.3396501150297269</v>
      </c>
      <c r="K4390" s="7">
        <v>25.705449965082217</v>
      </c>
      <c r="L4390" s="7">
        <v>0.96911055836629023</v>
      </c>
      <c r="M4390" s="7" t="s">
        <v>684</v>
      </c>
      <c r="N4390" s="7" t="s">
        <v>731</v>
      </c>
      <c r="O4390" s="7" t="s">
        <v>686</v>
      </c>
    </row>
    <row r="4391" spans="2:15" ht="15">
      <c r="B4391" s="6" t="s">
        <v>77</v>
      </c>
      <c r="C4391" s="7" t="s">
        <v>683</v>
      </c>
      <c r="D4391" s="7">
        <v>9.7069454000000004</v>
      </c>
      <c r="E4391" s="7">
        <v>8.7695998999999993</v>
      </c>
      <c r="F4391" s="7">
        <v>4.1615990427359968</v>
      </c>
      <c r="G4391" s="7">
        <v>9.7069454000000004</v>
      </c>
      <c r="H4391" s="7">
        <v>0.90343558541083369</v>
      </c>
      <c r="I4391" s="7">
        <v>8.7695998999999993</v>
      </c>
      <c r="J4391" s="7">
        <v>4.1615990427359968</v>
      </c>
      <c r="K4391" s="7">
        <v>9.7069454000000004</v>
      </c>
      <c r="L4391" s="7">
        <v>0.90343558541083369</v>
      </c>
      <c r="M4391" s="7" t="s">
        <v>684</v>
      </c>
      <c r="N4391" s="7" t="s">
        <v>731</v>
      </c>
      <c r="O4391" s="7" t="s">
        <v>686</v>
      </c>
    </row>
    <row r="4392" spans="2:15" ht="15">
      <c r="B4392" s="6" t="s">
        <v>77</v>
      </c>
      <c r="C4392" s="7" t="s">
        <v>687</v>
      </c>
      <c r="D4392" s="7">
        <v>9.0569582000000004</v>
      </c>
      <c r="E4392" s="7">
        <v>8.1935997</v>
      </c>
      <c r="F4392" s="7">
        <v>3.8591988537398745</v>
      </c>
      <c r="G4392" s="7">
        <v>9.0569582000000004</v>
      </c>
      <c r="H4392" s="7">
        <v>0.90467456281293201</v>
      </c>
      <c r="I4392" s="7">
        <v>8.1935997</v>
      </c>
      <c r="J4392" s="7">
        <v>3.8591988537398745</v>
      </c>
      <c r="K4392" s="7">
        <v>9.0569582000000004</v>
      </c>
      <c r="L4392" s="7">
        <v>0.90467456281293201</v>
      </c>
      <c r="M4392" s="7" t="s">
        <v>684</v>
      </c>
      <c r="N4392" s="7" t="s">
        <v>731</v>
      </c>
      <c r="O4392" s="7" t="s">
        <v>686</v>
      </c>
    </row>
    <row r="4393" spans="2:15" ht="15">
      <c r="B4393" s="6" t="s">
        <v>77</v>
      </c>
      <c r="C4393" s="7" t="s">
        <v>688</v>
      </c>
      <c r="D4393" s="7">
        <v>9.0577717</v>
      </c>
      <c r="E4393" s="7">
        <v>8.2080002000000007</v>
      </c>
      <c r="F4393" s="7">
        <v>3.8303995726452387</v>
      </c>
      <c r="G4393" s="7">
        <v>9.0577717</v>
      </c>
      <c r="H4393" s="7">
        <v>0.90618316202427585</v>
      </c>
      <c r="I4393" s="7">
        <v>8.2080002000000007</v>
      </c>
      <c r="J4393" s="7">
        <v>3.8303995726452387</v>
      </c>
      <c r="K4393" s="7">
        <v>9.0577717</v>
      </c>
      <c r="L4393" s="7">
        <v>0.90618316202427585</v>
      </c>
      <c r="M4393" s="7" t="s">
        <v>684</v>
      </c>
      <c r="N4393" s="7" t="s">
        <v>731</v>
      </c>
      <c r="O4393" s="7" t="s">
        <v>686</v>
      </c>
    </row>
    <row r="4394" spans="2:15" ht="15">
      <c r="B4394" s="6" t="s">
        <v>77</v>
      </c>
      <c r="C4394" s="7" t="s">
        <v>689</v>
      </c>
      <c r="D4394" s="7">
        <v>9.48</v>
      </c>
      <c r="E4394" s="7">
        <v>8.4529999999999994</v>
      </c>
      <c r="F4394" s="7">
        <v>4.29152548635098</v>
      </c>
      <c r="G4394" s="7">
        <v>9.48</v>
      </c>
      <c r="H4394" s="7">
        <v>0.89166666666666661</v>
      </c>
      <c r="I4394" s="7">
        <v>8.4529999999999994</v>
      </c>
      <c r="J4394" s="7">
        <v>4.29152548635098</v>
      </c>
      <c r="K4394" s="7">
        <v>9.48</v>
      </c>
      <c r="L4394" s="7">
        <v>0.89166666666666661</v>
      </c>
      <c r="M4394" s="7" t="s">
        <v>684</v>
      </c>
      <c r="N4394" s="7" t="s">
        <v>731</v>
      </c>
      <c r="O4394" s="7" t="s">
        <v>686</v>
      </c>
    </row>
    <row r="4395" spans="2:15" ht="15">
      <c r="B4395" s="6" t="s">
        <v>77</v>
      </c>
      <c r="C4395" s="7" t="s">
        <v>690</v>
      </c>
      <c r="D4395" s="7">
        <v>9.6229999999999993</v>
      </c>
      <c r="E4395" s="7">
        <v>8.5250000000000004</v>
      </c>
      <c r="F4395" s="7">
        <v>4.463911289441131</v>
      </c>
      <c r="G4395" s="7">
        <v>9.6229999999999993</v>
      </c>
      <c r="H4395" s="7">
        <v>0.88589836849215431</v>
      </c>
      <c r="I4395" s="7">
        <v>8.5250000000000004</v>
      </c>
      <c r="J4395" s="7">
        <v>4.463911289441131</v>
      </c>
      <c r="K4395" s="7">
        <v>9.6229999999999993</v>
      </c>
      <c r="L4395" s="7">
        <v>0.88589836849215431</v>
      </c>
      <c r="M4395" s="7" t="s">
        <v>684</v>
      </c>
      <c r="N4395" s="7" t="s">
        <v>731</v>
      </c>
      <c r="O4395" s="7" t="s">
        <v>686</v>
      </c>
    </row>
    <row r="4396" spans="2:15" ht="15">
      <c r="B4396" s="6" t="s">
        <v>77</v>
      </c>
      <c r="C4396" s="7" t="s">
        <v>691</v>
      </c>
      <c r="D4396" s="7">
        <v>8.8949999999999996</v>
      </c>
      <c r="E4396" s="7">
        <v>7.77</v>
      </c>
      <c r="F4396" s="7">
        <v>4.329910507158317</v>
      </c>
      <c r="G4396" s="7">
        <v>8.8949999999999996</v>
      </c>
      <c r="H4396" s="7">
        <v>0.87352445193929174</v>
      </c>
      <c r="I4396" s="7">
        <v>7.77</v>
      </c>
      <c r="J4396" s="7">
        <v>4.329910507158317</v>
      </c>
      <c r="K4396" s="7">
        <v>8.8949999999999996</v>
      </c>
      <c r="L4396" s="7">
        <v>0.87352445193929174</v>
      </c>
      <c r="M4396" s="7" t="s">
        <v>684</v>
      </c>
      <c r="N4396" s="7" t="s">
        <v>731</v>
      </c>
      <c r="O4396" s="7" t="s">
        <v>686</v>
      </c>
    </row>
    <row r="4397" spans="2:15" ht="15">
      <c r="B4397" s="6" t="s">
        <v>77</v>
      </c>
      <c r="C4397" s="7" t="s">
        <v>692</v>
      </c>
      <c r="D4397" s="7" t="s">
        <v>661</v>
      </c>
      <c r="E4397" s="7">
        <v>7.77</v>
      </c>
      <c r="F4397" s="7">
        <v>4.329910507158317</v>
      </c>
      <c r="G4397" s="7">
        <v>8.8949999999999996</v>
      </c>
      <c r="H4397" s="7">
        <v>0.87352445193929174</v>
      </c>
      <c r="I4397" s="7">
        <v>7.77</v>
      </c>
      <c r="J4397" s="7">
        <v>4.329910507158317</v>
      </c>
      <c r="K4397" s="7">
        <v>8.8949999999999996</v>
      </c>
      <c r="L4397" s="7">
        <v>0.87352445193929174</v>
      </c>
      <c r="M4397" s="7" t="s">
        <v>684</v>
      </c>
      <c r="N4397" s="7" t="s">
        <v>731</v>
      </c>
      <c r="O4397" s="7" t="s">
        <v>686</v>
      </c>
    </row>
    <row r="4398" spans="2:15" ht="15">
      <c r="B4398" s="6" t="s">
        <v>77</v>
      </c>
      <c r="C4398" s="7" t="s">
        <v>693</v>
      </c>
      <c r="D4398" s="7" t="s">
        <v>661</v>
      </c>
      <c r="E4398" s="7">
        <v>7.77</v>
      </c>
      <c r="F4398" s="7">
        <v>4.329910507158317</v>
      </c>
      <c r="G4398" s="7">
        <v>8.8949999999999996</v>
      </c>
      <c r="H4398" s="7">
        <v>0.87352445193929174</v>
      </c>
      <c r="I4398" s="7">
        <v>7.77</v>
      </c>
      <c r="J4398" s="7">
        <v>4.329910507158317</v>
      </c>
      <c r="K4398" s="7">
        <v>8.8949999999999996</v>
      </c>
      <c r="L4398" s="7">
        <v>0.87352445193929174</v>
      </c>
      <c r="M4398" s="7" t="s">
        <v>684</v>
      </c>
      <c r="N4398" s="7" t="s">
        <v>731</v>
      </c>
      <c r="O4398" s="7" t="s">
        <v>686</v>
      </c>
    </row>
    <row r="4399" spans="2:15" ht="15">
      <c r="B4399" s="6" t="s">
        <v>77</v>
      </c>
      <c r="C4399" s="7" t="s">
        <v>694</v>
      </c>
      <c r="D4399" s="7" t="s">
        <v>661</v>
      </c>
      <c r="E4399" s="7">
        <v>7.77</v>
      </c>
      <c r="F4399" s="7">
        <v>4.329910507158317</v>
      </c>
      <c r="G4399" s="7">
        <v>8.8949999999999996</v>
      </c>
      <c r="H4399" s="7">
        <v>0.87352445193929174</v>
      </c>
      <c r="I4399" s="7">
        <v>7.77</v>
      </c>
      <c r="J4399" s="7">
        <v>4.329910507158317</v>
      </c>
      <c r="K4399" s="7">
        <v>8.8949999999999996</v>
      </c>
      <c r="L4399" s="7">
        <v>0.87352445193929174</v>
      </c>
      <c r="M4399" s="7" t="s">
        <v>684</v>
      </c>
      <c r="N4399" s="7" t="s">
        <v>731</v>
      </c>
      <c r="O4399" s="7" t="s">
        <v>686</v>
      </c>
    </row>
    <row r="4400" spans="2:15" ht="15">
      <c r="B4400" s="6" t="s">
        <v>77</v>
      </c>
      <c r="C4400" s="7" t="s">
        <v>695</v>
      </c>
      <c r="D4400" s="7" t="s">
        <v>661</v>
      </c>
      <c r="E4400" s="7">
        <v>7.77</v>
      </c>
      <c r="F4400" s="7">
        <v>4.329910507158317</v>
      </c>
      <c r="G4400" s="7">
        <v>8.8949999999999996</v>
      </c>
      <c r="H4400" s="7">
        <v>0.87352445193929174</v>
      </c>
      <c r="I4400" s="7">
        <v>7.77</v>
      </c>
      <c r="J4400" s="7">
        <v>4.329910507158317</v>
      </c>
      <c r="K4400" s="7">
        <v>8.8949999999999996</v>
      </c>
      <c r="L4400" s="7">
        <v>0.87352445193929174</v>
      </c>
      <c r="M4400" s="7" t="s">
        <v>684</v>
      </c>
      <c r="N4400" s="7" t="s">
        <v>731</v>
      </c>
      <c r="O4400" s="7" t="s">
        <v>686</v>
      </c>
    </row>
    <row r="4401" spans="2:15" ht="15">
      <c r="B4401" s="6" t="s">
        <v>77</v>
      </c>
      <c r="C4401" s="7" t="s">
        <v>696</v>
      </c>
      <c r="D4401" s="7" t="s">
        <v>661</v>
      </c>
      <c r="E4401" s="7">
        <v>7.77</v>
      </c>
      <c r="F4401" s="7">
        <v>4.329910507158317</v>
      </c>
      <c r="G4401" s="7">
        <v>8.8949999999999996</v>
      </c>
      <c r="H4401" s="7">
        <v>0.87352445193929174</v>
      </c>
      <c r="I4401" s="7">
        <v>7.77</v>
      </c>
      <c r="J4401" s="7">
        <v>4.329910507158317</v>
      </c>
      <c r="K4401" s="7">
        <v>8.8949999999999996</v>
      </c>
      <c r="L4401" s="7">
        <v>0.87352445193929174</v>
      </c>
      <c r="M4401" s="7" t="s">
        <v>684</v>
      </c>
      <c r="N4401" s="7" t="s">
        <v>731</v>
      </c>
      <c r="O4401" s="7" t="s">
        <v>686</v>
      </c>
    </row>
    <row r="4402" spans="2:15" ht="15">
      <c r="B4402" s="6" t="s">
        <v>77</v>
      </c>
      <c r="C4402" s="7" t="s">
        <v>697</v>
      </c>
      <c r="D4402" s="7" t="s">
        <v>661</v>
      </c>
      <c r="E4402" s="7">
        <v>7.77</v>
      </c>
      <c r="F4402" s="7">
        <v>4.329910507158317</v>
      </c>
      <c r="G4402" s="7">
        <v>8.8949999999999996</v>
      </c>
      <c r="H4402" s="7">
        <v>0.87352445193929174</v>
      </c>
      <c r="I4402" s="7">
        <v>7.77</v>
      </c>
      <c r="J4402" s="7">
        <v>4.329910507158317</v>
      </c>
      <c r="K4402" s="7">
        <v>8.8949999999999996</v>
      </c>
      <c r="L4402" s="7">
        <v>0.87352445193929174</v>
      </c>
      <c r="M4402" s="7" t="s">
        <v>684</v>
      </c>
      <c r="N4402" s="7" t="s">
        <v>731</v>
      </c>
      <c r="O4402" s="7" t="s">
        <v>686</v>
      </c>
    </row>
    <row r="4403" spans="2:15" ht="15">
      <c r="B4403" s="6" t="s">
        <v>77</v>
      </c>
      <c r="C4403" s="7" t="s">
        <v>698</v>
      </c>
      <c r="D4403" s="7" t="s">
        <v>661</v>
      </c>
      <c r="E4403" s="7">
        <v>7.77</v>
      </c>
      <c r="F4403" s="7">
        <v>4.329910507158317</v>
      </c>
      <c r="G4403" s="7">
        <v>8.8949999999999996</v>
      </c>
      <c r="H4403" s="7">
        <v>0.87352445193929174</v>
      </c>
      <c r="I4403" s="7">
        <v>7.77</v>
      </c>
      <c r="J4403" s="7">
        <v>4.329910507158317</v>
      </c>
      <c r="K4403" s="7">
        <v>8.8949999999999996</v>
      </c>
      <c r="L4403" s="7">
        <v>0.87352445193929174</v>
      </c>
      <c r="M4403" s="7" t="s">
        <v>684</v>
      </c>
      <c r="N4403" s="7" t="s">
        <v>731</v>
      </c>
      <c r="O4403" s="7" t="s">
        <v>686</v>
      </c>
    </row>
    <row r="4404" spans="2:15" ht="15">
      <c r="B4404" s="6" t="s">
        <v>77</v>
      </c>
      <c r="C4404" s="7" t="s">
        <v>699</v>
      </c>
      <c r="D4404" s="7" t="s">
        <v>661</v>
      </c>
      <c r="E4404" s="7">
        <v>7.77</v>
      </c>
      <c r="F4404" s="7">
        <v>4.329910507158317</v>
      </c>
      <c r="G4404" s="7">
        <v>8.8949999999999996</v>
      </c>
      <c r="H4404" s="7">
        <v>0.87352445193929174</v>
      </c>
      <c r="I4404" s="7">
        <v>7.77</v>
      </c>
      <c r="J4404" s="7">
        <v>4.329910507158317</v>
      </c>
      <c r="K4404" s="7">
        <v>8.8949999999999996</v>
      </c>
      <c r="L4404" s="7">
        <v>0.87352445193929174</v>
      </c>
      <c r="M4404" s="7" t="s">
        <v>684</v>
      </c>
      <c r="N4404" s="7" t="s">
        <v>731</v>
      </c>
      <c r="O4404" s="7" t="s">
        <v>686</v>
      </c>
    </row>
    <row r="4405" spans="2:15" ht="15">
      <c r="B4405" s="6" t="s">
        <v>77</v>
      </c>
      <c r="C4405" s="7" t="s">
        <v>700</v>
      </c>
      <c r="D4405" s="7" t="s">
        <v>661</v>
      </c>
      <c r="E4405" s="7">
        <v>7.77</v>
      </c>
      <c r="F4405" s="7">
        <v>4.329910507158317</v>
      </c>
      <c r="G4405" s="7">
        <v>8.8949999999999996</v>
      </c>
      <c r="H4405" s="7">
        <v>0.87352445193929174</v>
      </c>
      <c r="I4405" s="7">
        <v>7.77</v>
      </c>
      <c r="J4405" s="7">
        <v>4.329910507158317</v>
      </c>
      <c r="K4405" s="7">
        <v>8.8949999999999996</v>
      </c>
      <c r="L4405" s="7">
        <v>0.87352445193929174</v>
      </c>
      <c r="M4405" s="7" t="s">
        <v>684</v>
      </c>
      <c r="N4405" s="7" t="s">
        <v>731</v>
      </c>
      <c r="O4405" s="7" t="s">
        <v>686</v>
      </c>
    </row>
    <row r="4406" spans="2:15" ht="15">
      <c r="B4406" s="6" t="s">
        <v>77</v>
      </c>
      <c r="C4406" s="7" t="s">
        <v>701</v>
      </c>
      <c r="D4406" s="7" t="s">
        <v>661</v>
      </c>
      <c r="E4406" s="7">
        <v>7.77</v>
      </c>
      <c r="F4406" s="7">
        <v>4.329910507158317</v>
      </c>
      <c r="G4406" s="7">
        <v>8.8949999999999996</v>
      </c>
      <c r="H4406" s="7">
        <v>0.87352445193929174</v>
      </c>
      <c r="I4406" s="7">
        <v>7.77</v>
      </c>
      <c r="J4406" s="7">
        <v>4.329910507158317</v>
      </c>
      <c r="K4406" s="7">
        <v>8.8949999999999996</v>
      </c>
      <c r="L4406" s="7">
        <v>0.87352445193929174</v>
      </c>
      <c r="M4406" s="7" t="s">
        <v>684</v>
      </c>
      <c r="N4406" s="7" t="s">
        <v>731</v>
      </c>
      <c r="O4406" s="7" t="s">
        <v>686</v>
      </c>
    </row>
    <row r="4407" spans="2:15" ht="15">
      <c r="B4407" s="6" t="s">
        <v>87</v>
      </c>
      <c r="C4407" s="7" t="s">
        <v>683</v>
      </c>
      <c r="D4407" s="7">
        <v>21.333437</v>
      </c>
      <c r="E4407" s="7">
        <v>18.821999999999999</v>
      </c>
      <c r="F4407" s="7">
        <v>8.8658955452803596</v>
      </c>
      <c r="G4407" s="7">
        <v>20.805571076512706</v>
      </c>
      <c r="H4407" s="7">
        <v>0.90466154141032218</v>
      </c>
      <c r="I4407" s="7">
        <v>17.730499999999999</v>
      </c>
      <c r="J4407" s="7">
        <v>8.3517565065133006</v>
      </c>
      <c r="K4407" s="7">
        <v>19.59904250197155</v>
      </c>
      <c r="L4407" s="7">
        <v>0.90466154141032218</v>
      </c>
      <c r="M4407" s="7" t="s">
        <v>684</v>
      </c>
      <c r="N4407" s="7" t="s">
        <v>731</v>
      </c>
      <c r="O4407" s="7" t="s">
        <v>686</v>
      </c>
    </row>
    <row r="4408" spans="2:15" ht="15">
      <c r="B4408" s="6" t="s">
        <v>87</v>
      </c>
      <c r="C4408" s="7" t="s">
        <v>687</v>
      </c>
      <c r="D4408" s="7">
        <v>19.437055999999998</v>
      </c>
      <c r="E4408" s="7">
        <v>17.902999999999999</v>
      </c>
      <c r="F4408" s="7">
        <v>8.015836279111781</v>
      </c>
      <c r="G4408" s="7">
        <v>19.615581568067885</v>
      </c>
      <c r="H4408" s="7">
        <v>0.91269279668690584</v>
      </c>
      <c r="I4408" s="7">
        <v>16.811299999999999</v>
      </c>
      <c r="J4408" s="7">
        <v>7.5270417493733897</v>
      </c>
      <c r="K4408" s="7">
        <v>18.419450729780461</v>
      </c>
      <c r="L4408" s="7">
        <v>0.91269279668690584</v>
      </c>
      <c r="M4408" s="7" t="s">
        <v>684</v>
      </c>
      <c r="N4408" s="7" t="s">
        <v>731</v>
      </c>
      <c r="O4408" s="7" t="s">
        <v>686</v>
      </c>
    </row>
    <row r="4409" spans="2:15" ht="15">
      <c r="B4409" s="6" t="s">
        <v>87</v>
      </c>
      <c r="C4409" s="7" t="s">
        <v>688</v>
      </c>
      <c r="D4409" s="7">
        <v>17.552848999999998</v>
      </c>
      <c r="E4409" s="7">
        <v>17.11</v>
      </c>
      <c r="F4409" s="7">
        <v>7.3467160512762382</v>
      </c>
      <c r="G4409" s="7">
        <v>18.620589054540673</v>
      </c>
      <c r="H4409" s="7">
        <v>0.91887533471062166</v>
      </c>
      <c r="I4409" s="7">
        <v>16.0185</v>
      </c>
      <c r="J4409" s="7">
        <v>6.878046234212067</v>
      </c>
      <c r="K4409" s="7">
        <v>17.432723890716527</v>
      </c>
      <c r="L4409" s="7">
        <v>0.91887533471062166</v>
      </c>
      <c r="M4409" s="7" t="s">
        <v>684</v>
      </c>
      <c r="N4409" s="7" t="s">
        <v>731</v>
      </c>
      <c r="O4409" s="7" t="s">
        <v>686</v>
      </c>
    </row>
    <row r="4410" spans="2:15" ht="15">
      <c r="B4410" s="6" t="s">
        <v>87</v>
      </c>
      <c r="C4410" s="7" t="s">
        <v>689</v>
      </c>
      <c r="D4410" s="7">
        <v>17.664999999999999</v>
      </c>
      <c r="E4410" s="7">
        <v>18.065999999999999</v>
      </c>
      <c r="F4410" s="7">
        <v>6.2856960628462542</v>
      </c>
      <c r="G4410" s="7">
        <v>19.128260009590022</v>
      </c>
      <c r="H4410" s="7">
        <v>0.94446645909991522</v>
      </c>
      <c r="I4410" s="7">
        <v>16.973800000000001</v>
      </c>
      <c r="J4410" s="7">
        <v>5.9056873592128749</v>
      </c>
      <c r="K4410" s="7">
        <v>17.971839906497241</v>
      </c>
      <c r="L4410" s="7">
        <v>0.94446645909991522</v>
      </c>
      <c r="M4410" s="7" t="s">
        <v>684</v>
      </c>
      <c r="N4410" s="7" t="s">
        <v>731</v>
      </c>
      <c r="O4410" s="7" t="s">
        <v>686</v>
      </c>
    </row>
    <row r="4411" spans="2:15" ht="15">
      <c r="B4411" s="6" t="s">
        <v>87</v>
      </c>
      <c r="C4411" s="7" t="s">
        <v>690</v>
      </c>
      <c r="D4411" s="7">
        <v>19.216999999999999</v>
      </c>
      <c r="E4411" s="7">
        <v>18.289000000000001</v>
      </c>
      <c r="F4411" s="7">
        <v>5.9847511445432344</v>
      </c>
      <c r="G4411" s="7">
        <v>19.243304478756023</v>
      </c>
      <c r="H4411" s="7">
        <v>0.9504084924806161</v>
      </c>
      <c r="I4411" s="7">
        <v>17.213000000000001</v>
      </c>
      <c r="J4411" s="7">
        <v>5.6326492126974044</v>
      </c>
      <c r="K4411" s="7">
        <v>18.111159713096804</v>
      </c>
      <c r="L4411" s="7">
        <v>0.9504084924806161</v>
      </c>
      <c r="M4411" s="7" t="s">
        <v>684</v>
      </c>
      <c r="N4411" s="7" t="s">
        <v>731</v>
      </c>
      <c r="O4411" s="7" t="s">
        <v>686</v>
      </c>
    </row>
    <row r="4412" spans="2:15" ht="15">
      <c r="B4412" s="6" t="s">
        <v>87</v>
      </c>
      <c r="C4412" s="7" t="s">
        <v>691</v>
      </c>
      <c r="D4412" s="7">
        <v>19.36</v>
      </c>
      <c r="E4412" s="7">
        <v>18.696000000000002</v>
      </c>
      <c r="F4412" s="7" t="s">
        <v>661</v>
      </c>
      <c r="G4412" s="7">
        <v>18.696000000000002</v>
      </c>
      <c r="H4412" s="7">
        <v>1</v>
      </c>
      <c r="I4412" s="7">
        <v>17.373000000000001</v>
      </c>
      <c r="J4412" s="7" t="s">
        <v>661</v>
      </c>
      <c r="K4412" s="7">
        <v>17.373000000000001</v>
      </c>
      <c r="L4412" s="7">
        <v>1</v>
      </c>
      <c r="M4412" s="7" t="s">
        <v>684</v>
      </c>
      <c r="N4412" s="7" t="s">
        <v>731</v>
      </c>
      <c r="O4412" s="7" t="s">
        <v>686</v>
      </c>
    </row>
    <row r="4413" spans="2:15" ht="15">
      <c r="B4413" s="6" t="s">
        <v>87</v>
      </c>
      <c r="C4413" s="7" t="s">
        <v>692</v>
      </c>
      <c r="D4413" s="7" t="s">
        <v>661</v>
      </c>
      <c r="E4413" s="7">
        <v>18.669616790159171</v>
      </c>
      <c r="F4413" s="7">
        <v>6.867582637289023</v>
      </c>
      <c r="G4413" s="7">
        <v>19.892669061023131</v>
      </c>
      <c r="H4413" s="7">
        <v>0.93851743739806348</v>
      </c>
      <c r="I4413" s="7">
        <v>17.346616790159171</v>
      </c>
      <c r="J4413" s="7">
        <v>6.3809196312265524</v>
      </c>
      <c r="K4413" s="7">
        <v>18.482998928875272</v>
      </c>
      <c r="L4413" s="7">
        <v>0.93851743739806348</v>
      </c>
      <c r="M4413" s="7" t="s">
        <v>684</v>
      </c>
      <c r="N4413" s="7" t="s">
        <v>731</v>
      </c>
      <c r="O4413" s="7" t="s">
        <v>686</v>
      </c>
    </row>
    <row r="4414" spans="2:15" ht="15">
      <c r="B4414" s="6" t="s">
        <v>87</v>
      </c>
      <c r="C4414" s="7" t="s">
        <v>693</v>
      </c>
      <c r="D4414" s="7" t="s">
        <v>661</v>
      </c>
      <c r="E4414" s="7">
        <v>20.595467637967861</v>
      </c>
      <c r="F4414" s="7">
        <v>7.5760031685230063</v>
      </c>
      <c r="G4414" s="7">
        <v>21.944682983266176</v>
      </c>
      <c r="H4414" s="7">
        <v>0.93851743739806348</v>
      </c>
      <c r="I4414" s="7">
        <v>19.272467637967861</v>
      </c>
      <c r="J4414" s="7">
        <v>7.089340162460525</v>
      </c>
      <c r="K4414" s="7">
        <v>20.535012851118314</v>
      </c>
      <c r="L4414" s="7">
        <v>0.93851743739806348</v>
      </c>
      <c r="M4414" s="7" t="s">
        <v>684</v>
      </c>
      <c r="N4414" s="7" t="s">
        <v>731</v>
      </c>
      <c r="O4414" s="7" t="s">
        <v>686</v>
      </c>
    </row>
    <row r="4415" spans="2:15" ht="15">
      <c r="B4415" s="6" t="s">
        <v>87</v>
      </c>
      <c r="C4415" s="7" t="s">
        <v>694</v>
      </c>
      <c r="D4415" s="7" t="s">
        <v>661</v>
      </c>
      <c r="E4415" s="7">
        <v>20.593991409302319</v>
      </c>
      <c r="F4415" s="7">
        <v>7.5754601406469639</v>
      </c>
      <c r="G4415" s="7">
        <v>21.943110046412031</v>
      </c>
      <c r="H4415" s="7">
        <v>0.93851743739806348</v>
      </c>
      <c r="I4415" s="7">
        <v>19.270991409302319</v>
      </c>
      <c r="J4415" s="7">
        <v>7.0887971345844809</v>
      </c>
      <c r="K4415" s="7">
        <v>20.533439914264168</v>
      </c>
      <c r="L4415" s="7">
        <v>0.93851743739806348</v>
      </c>
      <c r="M4415" s="7" t="s">
        <v>684</v>
      </c>
      <c r="N4415" s="7" t="s">
        <v>731</v>
      </c>
      <c r="O4415" s="7" t="s">
        <v>686</v>
      </c>
    </row>
    <row r="4416" spans="2:15" ht="15">
      <c r="B4416" s="6" t="s">
        <v>87</v>
      </c>
      <c r="C4416" s="7" t="s">
        <v>695</v>
      </c>
      <c r="D4416" s="7" t="s">
        <v>661</v>
      </c>
      <c r="E4416" s="7">
        <v>20.614054374903763</v>
      </c>
      <c r="F4416" s="7">
        <v>7.5828402639652674</v>
      </c>
      <c r="G4416" s="7">
        <v>21.964487342988495</v>
      </c>
      <c r="H4416" s="7">
        <v>0.93851743739806348</v>
      </c>
      <c r="I4416" s="7">
        <v>19.291054374903762</v>
      </c>
      <c r="J4416" s="7">
        <v>7.0961772579027933</v>
      </c>
      <c r="K4416" s="7">
        <v>20.554817210840636</v>
      </c>
      <c r="L4416" s="7">
        <v>0.93851743739806348</v>
      </c>
      <c r="M4416" s="7" t="s">
        <v>684</v>
      </c>
      <c r="N4416" s="7" t="s">
        <v>731</v>
      </c>
      <c r="O4416" s="7" t="s">
        <v>686</v>
      </c>
    </row>
    <row r="4417" spans="2:15" ht="15">
      <c r="B4417" s="6" t="s">
        <v>87</v>
      </c>
      <c r="C4417" s="7" t="s">
        <v>696</v>
      </c>
      <c r="D4417" s="7" t="s">
        <v>661</v>
      </c>
      <c r="E4417" s="7">
        <v>20.655455669719391</v>
      </c>
      <c r="F4417" s="7">
        <v>7.5980696506544998</v>
      </c>
      <c r="G4417" s="7">
        <v>22.008600849212108</v>
      </c>
      <c r="H4417" s="7">
        <v>0.93851743739806348</v>
      </c>
      <c r="I4417" s="7">
        <v>19.332455669719391</v>
      </c>
      <c r="J4417" s="7">
        <v>7.1114066445920177</v>
      </c>
      <c r="K4417" s="7">
        <v>20.598930717064245</v>
      </c>
      <c r="L4417" s="7">
        <v>0.93851743739806348</v>
      </c>
      <c r="M4417" s="7" t="s">
        <v>684</v>
      </c>
      <c r="N4417" s="7" t="s">
        <v>731</v>
      </c>
      <c r="O4417" s="7" t="s">
        <v>686</v>
      </c>
    </row>
    <row r="4418" spans="2:15" ht="15">
      <c r="B4418" s="6" t="s">
        <v>87</v>
      </c>
      <c r="C4418" s="7" t="s">
        <v>697</v>
      </c>
      <c r="D4418" s="7" t="s">
        <v>661</v>
      </c>
      <c r="E4418" s="7">
        <v>20.702216689703427</v>
      </c>
      <c r="F4418" s="7">
        <v>7.6152706019409528</v>
      </c>
      <c r="G4418" s="7">
        <v>22.058425197829088</v>
      </c>
      <c r="H4418" s="7">
        <v>0.93851743739806348</v>
      </c>
      <c r="I4418" s="7">
        <v>19.379216689703426</v>
      </c>
      <c r="J4418" s="7">
        <v>7.1286075958784707</v>
      </c>
      <c r="K4418" s="7">
        <v>20.648755065681225</v>
      </c>
      <c r="L4418" s="7">
        <v>0.93851743739806348</v>
      </c>
      <c r="M4418" s="7" t="s">
        <v>684</v>
      </c>
      <c r="N4418" s="7" t="s">
        <v>731</v>
      </c>
      <c r="O4418" s="7" t="s">
        <v>686</v>
      </c>
    </row>
    <row r="4419" spans="2:15" ht="15">
      <c r="B4419" s="6" t="s">
        <v>87</v>
      </c>
      <c r="C4419" s="7" t="s">
        <v>698</v>
      </c>
      <c r="D4419" s="7" t="s">
        <v>661</v>
      </c>
      <c r="E4419" s="7">
        <v>20.742508369666592</v>
      </c>
      <c r="F4419" s="7">
        <v>7.6300918189403264</v>
      </c>
      <c r="G4419" s="7">
        <v>22.101356397993964</v>
      </c>
      <c r="H4419" s="7">
        <v>0.93851743739806348</v>
      </c>
      <c r="I4419" s="7">
        <v>19.419508369666588</v>
      </c>
      <c r="J4419" s="7">
        <v>7.1434288128778549</v>
      </c>
      <c r="K4419" s="7">
        <v>20.691686265846101</v>
      </c>
      <c r="L4419" s="7">
        <v>0.93851743739806348</v>
      </c>
      <c r="M4419" s="7" t="s">
        <v>684</v>
      </c>
      <c r="N4419" s="7" t="s">
        <v>731</v>
      </c>
      <c r="O4419" s="7" t="s">
        <v>686</v>
      </c>
    </row>
    <row r="4420" spans="2:15" ht="15">
      <c r="B4420" s="6" t="s">
        <v>87</v>
      </c>
      <c r="C4420" s="7" t="s">
        <v>699</v>
      </c>
      <c r="D4420" s="7" t="s">
        <v>661</v>
      </c>
      <c r="E4420" s="7">
        <v>20.819990058089694</v>
      </c>
      <c r="F4420" s="7">
        <v>7.6585933090406977</v>
      </c>
      <c r="G4420" s="7">
        <v>22.183913935377515</v>
      </c>
      <c r="H4420" s="7">
        <v>0.93851743739806348</v>
      </c>
      <c r="I4420" s="7">
        <v>19.496990058089693</v>
      </c>
      <c r="J4420" s="7">
        <v>7.1719303029782191</v>
      </c>
      <c r="K4420" s="7">
        <v>20.774243803229652</v>
      </c>
      <c r="L4420" s="7">
        <v>0.93851743739806348</v>
      </c>
      <c r="M4420" s="7" t="s">
        <v>684</v>
      </c>
      <c r="N4420" s="7" t="s">
        <v>731</v>
      </c>
      <c r="O4420" s="7" t="s">
        <v>686</v>
      </c>
    </row>
    <row r="4421" spans="2:15" ht="15">
      <c r="B4421" s="6" t="s">
        <v>87</v>
      </c>
      <c r="C4421" s="7" t="s">
        <v>700</v>
      </c>
      <c r="D4421" s="7" t="s">
        <v>661</v>
      </c>
      <c r="E4421" s="7">
        <v>20.980950230238168</v>
      </c>
      <c r="F4421" s="7">
        <v>7.7178021988623966</v>
      </c>
      <c r="G4421" s="7">
        <v>22.355418657329956</v>
      </c>
      <c r="H4421" s="7">
        <v>0.93851743739806348</v>
      </c>
      <c r="I4421" s="7">
        <v>19.657950230238168</v>
      </c>
      <c r="J4421" s="7">
        <v>7.2311391927999278</v>
      </c>
      <c r="K4421" s="7">
        <v>20.945748525182097</v>
      </c>
      <c r="L4421" s="7">
        <v>0.93851743739806348</v>
      </c>
      <c r="M4421" s="7" t="s">
        <v>684</v>
      </c>
      <c r="N4421" s="7" t="s">
        <v>731</v>
      </c>
      <c r="O4421" s="7" t="s">
        <v>686</v>
      </c>
    </row>
    <row r="4422" spans="2:15" ht="15">
      <c r="B4422" s="6" t="s">
        <v>87</v>
      </c>
      <c r="C4422" s="7" t="s">
        <v>701</v>
      </c>
      <c r="D4422" s="7" t="s">
        <v>661</v>
      </c>
      <c r="E4422" s="7">
        <v>21.141910402386639</v>
      </c>
      <c r="F4422" s="7">
        <v>7.7770110886841035</v>
      </c>
      <c r="G4422" s="7">
        <v>22.526923379282398</v>
      </c>
      <c r="H4422" s="7">
        <v>0.93851743739806348</v>
      </c>
      <c r="I4422" s="7">
        <v>19.818910402386638</v>
      </c>
      <c r="J4422" s="7">
        <v>7.2903480826216214</v>
      </c>
      <c r="K4422" s="7">
        <v>21.117253247134535</v>
      </c>
      <c r="L4422" s="7">
        <v>0.93851743739806348</v>
      </c>
      <c r="M4422" s="7" t="s">
        <v>684</v>
      </c>
      <c r="N4422" s="7" t="s">
        <v>731</v>
      </c>
      <c r="O4422" s="7" t="s">
        <v>686</v>
      </c>
    </row>
    <row r="4423" spans="2:15" ht="15">
      <c r="B4423" s="6" t="s">
        <v>85</v>
      </c>
      <c r="C4423" s="7" t="s">
        <v>683</v>
      </c>
      <c r="D4423" s="7">
        <v>7.1613765000000003</v>
      </c>
      <c r="E4423" s="7">
        <v>6.9840001999999997</v>
      </c>
      <c r="F4423" s="7">
        <v>1.5839995521313195</v>
      </c>
      <c r="G4423" s="7">
        <v>7.1613765000000003</v>
      </c>
      <c r="H4423" s="7">
        <v>0.97523153544573438</v>
      </c>
      <c r="I4423" s="7">
        <v>6.9840001999999997</v>
      </c>
      <c r="J4423" s="7">
        <v>1.5839995521313195</v>
      </c>
      <c r="K4423" s="7">
        <v>7.1613765000000003</v>
      </c>
      <c r="L4423" s="7">
        <v>0.97523153544573438</v>
      </c>
      <c r="M4423" s="7" t="s">
        <v>684</v>
      </c>
      <c r="N4423" s="7" t="s">
        <v>731</v>
      </c>
      <c r="O4423" s="7" t="s">
        <v>686</v>
      </c>
    </row>
    <row r="4424" spans="2:15" ht="15">
      <c r="B4424" s="6" t="s">
        <v>85</v>
      </c>
      <c r="C4424" s="7" t="s">
        <v>687</v>
      </c>
      <c r="D4424" s="7">
        <v>4.1716528000000004</v>
      </c>
      <c r="E4424" s="7">
        <v>3.8879999999999999</v>
      </c>
      <c r="F4424" s="7">
        <v>1.5119996970065317</v>
      </c>
      <c r="G4424" s="7">
        <v>4.1716528000000004</v>
      </c>
      <c r="H4424" s="7">
        <v>0.93200469607633685</v>
      </c>
      <c r="I4424" s="7">
        <v>3.8879999999999999</v>
      </c>
      <c r="J4424" s="7">
        <v>1.5119996970065317</v>
      </c>
      <c r="K4424" s="7">
        <v>4.1716528000000004</v>
      </c>
      <c r="L4424" s="7">
        <v>0.93200469607633685</v>
      </c>
      <c r="M4424" s="7" t="s">
        <v>684</v>
      </c>
      <c r="N4424" s="7" t="s">
        <v>731</v>
      </c>
      <c r="O4424" s="7" t="s">
        <v>686</v>
      </c>
    </row>
    <row r="4425" spans="2:15" ht="15">
      <c r="B4425" s="6" t="s">
        <v>85</v>
      </c>
      <c r="C4425" s="7" t="s">
        <v>688</v>
      </c>
      <c r="D4425" s="7">
        <v>4.4208230999999998</v>
      </c>
      <c r="E4425" s="7">
        <v>3.8159999999999998</v>
      </c>
      <c r="F4425" s="7">
        <v>2.2319993014097492</v>
      </c>
      <c r="G4425" s="7">
        <v>4.4208230999999998</v>
      </c>
      <c r="H4425" s="7">
        <v>0.86318767199709934</v>
      </c>
      <c r="I4425" s="7">
        <v>3.8159999999999998</v>
      </c>
      <c r="J4425" s="7">
        <v>2.2319993014097492</v>
      </c>
      <c r="K4425" s="7">
        <v>4.4208230999999998</v>
      </c>
      <c r="L4425" s="7">
        <v>0.86318767199709934</v>
      </c>
      <c r="M4425" s="7" t="s">
        <v>684</v>
      </c>
      <c r="N4425" s="7" t="s">
        <v>731</v>
      </c>
      <c r="O4425" s="7" t="s">
        <v>686</v>
      </c>
    </row>
    <row r="4426" spans="2:15" ht="15">
      <c r="B4426" s="6" t="s">
        <v>85</v>
      </c>
      <c r="C4426" s="7" t="s">
        <v>689</v>
      </c>
      <c r="D4426" s="7">
        <v>3.35</v>
      </c>
      <c r="E4426" s="7">
        <v>2.952</v>
      </c>
      <c r="F4426" s="7">
        <v>1.5837285120878515</v>
      </c>
      <c r="G4426" s="7">
        <v>3.35</v>
      </c>
      <c r="H4426" s="7">
        <v>0.88119402985074624</v>
      </c>
      <c r="I4426" s="7">
        <v>2.952</v>
      </c>
      <c r="J4426" s="7">
        <v>1.5837285120878515</v>
      </c>
      <c r="K4426" s="7">
        <v>3.35</v>
      </c>
      <c r="L4426" s="7">
        <v>0.88119402985074624</v>
      </c>
      <c r="M4426" s="7" t="s">
        <v>684</v>
      </c>
      <c r="N4426" s="7" t="s">
        <v>731</v>
      </c>
      <c r="O4426" s="7" t="s">
        <v>686</v>
      </c>
    </row>
    <row r="4427" spans="2:15" ht="15">
      <c r="B4427" s="6" t="s">
        <v>85</v>
      </c>
      <c r="C4427" s="7" t="s">
        <v>690</v>
      </c>
      <c r="D4427" s="7">
        <v>4.0759999999999996</v>
      </c>
      <c r="E4427" s="7">
        <v>3.8879999999999999</v>
      </c>
      <c r="F4427" s="7">
        <v>1.2236143183209318</v>
      </c>
      <c r="G4427" s="7">
        <v>4.0759999999999996</v>
      </c>
      <c r="H4427" s="7">
        <v>0.95387634936211974</v>
      </c>
      <c r="I4427" s="7">
        <v>3.8879999999999999</v>
      </c>
      <c r="J4427" s="7">
        <v>1.2236143183209318</v>
      </c>
      <c r="K4427" s="7">
        <v>4.0759999999999996</v>
      </c>
      <c r="L4427" s="7">
        <v>0.95387634936211974</v>
      </c>
      <c r="M4427" s="7" t="s">
        <v>684</v>
      </c>
      <c r="N4427" s="7" t="s">
        <v>731</v>
      </c>
      <c r="O4427" s="7" t="s">
        <v>686</v>
      </c>
    </row>
    <row r="4428" spans="2:15" ht="15">
      <c r="B4428" s="6" t="s">
        <v>85</v>
      </c>
      <c r="C4428" s="7" t="s">
        <v>691</v>
      </c>
      <c r="D4428" s="7">
        <v>4.3710000000000004</v>
      </c>
      <c r="E4428" s="7">
        <v>4.2300000000000004</v>
      </c>
      <c r="F4428" s="7">
        <v>1.1012452043028371</v>
      </c>
      <c r="G4428" s="7">
        <v>4.3710000000000004</v>
      </c>
      <c r="H4428" s="7">
        <v>0.967741935483871</v>
      </c>
      <c r="I4428" s="7">
        <v>4.2300000000000004</v>
      </c>
      <c r="J4428" s="7">
        <v>1.1012452043028371</v>
      </c>
      <c r="K4428" s="7">
        <v>4.3710000000000004</v>
      </c>
      <c r="L4428" s="7">
        <v>0.967741935483871</v>
      </c>
      <c r="M4428" s="7" t="s">
        <v>684</v>
      </c>
      <c r="N4428" s="7" t="s">
        <v>731</v>
      </c>
      <c r="O4428" s="7" t="s">
        <v>686</v>
      </c>
    </row>
    <row r="4429" spans="2:15" ht="15">
      <c r="B4429" s="6" t="s">
        <v>85</v>
      </c>
      <c r="C4429" s="7" t="s">
        <v>692</v>
      </c>
      <c r="D4429" s="7" t="s">
        <v>661</v>
      </c>
      <c r="E4429" s="7">
        <v>4.549225181396344</v>
      </c>
      <c r="F4429" s="7">
        <v>1.1843528166209054</v>
      </c>
      <c r="G4429" s="7">
        <v>4.7008660207762221</v>
      </c>
      <c r="H4429" s="7">
        <v>0.967741935483871</v>
      </c>
      <c r="I4429" s="7">
        <v>4.549225181396344</v>
      </c>
      <c r="J4429" s="7">
        <v>1.1843528166209054</v>
      </c>
      <c r="K4429" s="7">
        <v>4.7008660207762221</v>
      </c>
      <c r="L4429" s="7">
        <v>0.967741935483871</v>
      </c>
      <c r="M4429" s="7" t="s">
        <v>684</v>
      </c>
      <c r="N4429" s="7" t="s">
        <v>731</v>
      </c>
      <c r="O4429" s="7" t="s">
        <v>686</v>
      </c>
    </row>
    <row r="4430" spans="2:15" ht="15">
      <c r="B4430" s="6" t="s">
        <v>85</v>
      </c>
      <c r="C4430" s="7" t="s">
        <v>693</v>
      </c>
      <c r="D4430" s="7" t="s">
        <v>661</v>
      </c>
      <c r="E4430" s="7">
        <v>4.7920369842972494</v>
      </c>
      <c r="F4430" s="7">
        <v>1.2475668434513447</v>
      </c>
      <c r="G4430" s="7">
        <v>4.9517715504404913</v>
      </c>
      <c r="H4430" s="7">
        <v>0.967741935483871</v>
      </c>
      <c r="I4430" s="7">
        <v>4.7920369842972494</v>
      </c>
      <c r="J4430" s="7">
        <v>1.2475668434513447</v>
      </c>
      <c r="K4430" s="7">
        <v>4.9517715504404913</v>
      </c>
      <c r="L4430" s="7">
        <v>0.967741935483871</v>
      </c>
      <c r="M4430" s="7" t="s">
        <v>684</v>
      </c>
      <c r="N4430" s="7" t="s">
        <v>731</v>
      </c>
      <c r="O4430" s="7" t="s">
        <v>686</v>
      </c>
    </row>
    <row r="4431" spans="2:15" ht="15">
      <c r="B4431" s="6" t="s">
        <v>85</v>
      </c>
      <c r="C4431" s="7" t="s">
        <v>694</v>
      </c>
      <c r="D4431" s="7" t="s">
        <v>661</v>
      </c>
      <c r="E4431" s="7">
        <v>4.9102894574514497</v>
      </c>
      <c r="F4431" s="7">
        <v>1.2783528881222688</v>
      </c>
      <c r="G4431" s="7">
        <v>5.0739657726998315</v>
      </c>
      <c r="H4431" s="7">
        <v>0.967741935483871</v>
      </c>
      <c r="I4431" s="7">
        <v>4.9102894574514497</v>
      </c>
      <c r="J4431" s="7">
        <v>1.2783528881222688</v>
      </c>
      <c r="K4431" s="7">
        <v>5.0739657726998315</v>
      </c>
      <c r="L4431" s="7">
        <v>0.967741935483871</v>
      </c>
      <c r="M4431" s="7" t="s">
        <v>684</v>
      </c>
      <c r="N4431" s="7" t="s">
        <v>731</v>
      </c>
      <c r="O4431" s="7" t="s">
        <v>686</v>
      </c>
    </row>
    <row r="4432" spans="2:15" ht="15">
      <c r="B4432" s="6" t="s">
        <v>85</v>
      </c>
      <c r="C4432" s="7" t="s">
        <v>695</v>
      </c>
      <c r="D4432" s="7" t="s">
        <v>661</v>
      </c>
      <c r="E4432" s="7">
        <v>10.381071647304459</v>
      </c>
      <c r="F4432" s="7">
        <v>2.7026253822974464</v>
      </c>
      <c r="G4432" s="7">
        <v>10.727107368881274</v>
      </c>
      <c r="H4432" s="7">
        <v>0.967741935483871</v>
      </c>
      <c r="I4432" s="7">
        <v>10.381071647304459</v>
      </c>
      <c r="J4432" s="7">
        <v>2.7026253822974464</v>
      </c>
      <c r="K4432" s="7">
        <v>10.727107368881274</v>
      </c>
      <c r="L4432" s="7">
        <v>0.967741935483871</v>
      </c>
      <c r="M4432" s="7" t="s">
        <v>684</v>
      </c>
      <c r="N4432" s="7" t="s">
        <v>731</v>
      </c>
      <c r="O4432" s="7" t="s">
        <v>686</v>
      </c>
    </row>
    <row r="4433" spans="2:15" ht="15">
      <c r="B4433" s="6" t="s">
        <v>85</v>
      </c>
      <c r="C4433" s="7" t="s">
        <v>696</v>
      </c>
      <c r="D4433" s="7" t="s">
        <v>661</v>
      </c>
      <c r="E4433" s="7">
        <v>10.373030105738067</v>
      </c>
      <c r="F4433" s="7">
        <v>2.700531834050353</v>
      </c>
      <c r="G4433" s="7">
        <v>10.718797775929335</v>
      </c>
      <c r="H4433" s="7">
        <v>0.967741935483871</v>
      </c>
      <c r="I4433" s="7">
        <v>10.373030105738067</v>
      </c>
      <c r="J4433" s="7">
        <v>2.700531834050353</v>
      </c>
      <c r="K4433" s="7">
        <v>10.718797775929335</v>
      </c>
      <c r="L4433" s="7">
        <v>0.967741935483871</v>
      </c>
      <c r="M4433" s="7" t="s">
        <v>684</v>
      </c>
      <c r="N4433" s="7" t="s">
        <v>731</v>
      </c>
      <c r="O4433" s="7" t="s">
        <v>686</v>
      </c>
    </row>
    <row r="4434" spans="2:15" ht="15">
      <c r="B4434" s="6" t="s">
        <v>85</v>
      </c>
      <c r="C4434" s="7" t="s">
        <v>697</v>
      </c>
      <c r="D4434" s="7" t="s">
        <v>661</v>
      </c>
      <c r="E4434" s="7">
        <v>10.365748676979367</v>
      </c>
      <c r="F4434" s="7">
        <v>2.6986361748302654</v>
      </c>
      <c r="G4434" s="7">
        <v>10.71127363287868</v>
      </c>
      <c r="H4434" s="7">
        <v>0.967741935483871</v>
      </c>
      <c r="I4434" s="7">
        <v>10.365748676979367</v>
      </c>
      <c r="J4434" s="7">
        <v>2.6986361748302654</v>
      </c>
      <c r="K4434" s="7">
        <v>10.71127363287868</v>
      </c>
      <c r="L4434" s="7">
        <v>0.967741935483871</v>
      </c>
      <c r="M4434" s="7" t="s">
        <v>684</v>
      </c>
      <c r="N4434" s="7" t="s">
        <v>731</v>
      </c>
      <c r="O4434" s="7" t="s">
        <v>686</v>
      </c>
    </row>
    <row r="4435" spans="2:15" ht="15">
      <c r="B4435" s="6" t="s">
        <v>85</v>
      </c>
      <c r="C4435" s="7" t="s">
        <v>698</v>
      </c>
      <c r="D4435" s="7" t="s">
        <v>661</v>
      </c>
      <c r="E4435" s="7">
        <v>10.358809423680173</v>
      </c>
      <c r="F4435" s="7">
        <v>2.6968295981358925</v>
      </c>
      <c r="G4435" s="7">
        <v>10.704103071136178</v>
      </c>
      <c r="H4435" s="7">
        <v>0.967741935483871</v>
      </c>
      <c r="I4435" s="7">
        <v>10.358809423680173</v>
      </c>
      <c r="J4435" s="7">
        <v>2.6968295981358925</v>
      </c>
      <c r="K4435" s="7">
        <v>10.704103071136178</v>
      </c>
      <c r="L4435" s="7">
        <v>0.967741935483871</v>
      </c>
      <c r="M4435" s="7" t="s">
        <v>684</v>
      </c>
      <c r="N4435" s="7" t="s">
        <v>731</v>
      </c>
      <c r="O4435" s="7" t="s">
        <v>686</v>
      </c>
    </row>
    <row r="4436" spans="2:15" ht="15">
      <c r="B4436" s="6" t="s">
        <v>85</v>
      </c>
      <c r="C4436" s="7" t="s">
        <v>699</v>
      </c>
      <c r="D4436" s="7" t="s">
        <v>661</v>
      </c>
      <c r="E4436" s="7">
        <v>10.354789242817661</v>
      </c>
      <c r="F4436" s="7">
        <v>2.6957829775932787</v>
      </c>
      <c r="G4436" s="7">
        <v>10.699948884244916</v>
      </c>
      <c r="H4436" s="7">
        <v>0.967741935483871</v>
      </c>
      <c r="I4436" s="7">
        <v>10.354789242817661</v>
      </c>
      <c r="J4436" s="7">
        <v>2.6957829775932787</v>
      </c>
      <c r="K4436" s="7">
        <v>10.699948884244916</v>
      </c>
      <c r="L4436" s="7">
        <v>0.967741935483871</v>
      </c>
      <c r="M4436" s="7" t="s">
        <v>684</v>
      </c>
      <c r="N4436" s="7" t="s">
        <v>731</v>
      </c>
      <c r="O4436" s="7" t="s">
        <v>686</v>
      </c>
    </row>
    <row r="4437" spans="2:15" ht="15">
      <c r="B4437" s="6" t="s">
        <v>85</v>
      </c>
      <c r="C4437" s="7" t="s">
        <v>700</v>
      </c>
      <c r="D4437" s="7" t="s">
        <v>661</v>
      </c>
      <c r="E4437" s="7">
        <v>10.36138708123911</v>
      </c>
      <c r="F4437" s="7">
        <v>2.6975006697730426</v>
      </c>
      <c r="G4437" s="7">
        <v>10.706766650613748</v>
      </c>
      <c r="H4437" s="7">
        <v>0.967741935483871</v>
      </c>
      <c r="I4437" s="7">
        <v>10.36138708123911</v>
      </c>
      <c r="J4437" s="7">
        <v>2.6975006697730426</v>
      </c>
      <c r="K4437" s="7">
        <v>10.706766650613748</v>
      </c>
      <c r="L4437" s="7">
        <v>0.967741935483871</v>
      </c>
      <c r="M4437" s="7" t="s">
        <v>684</v>
      </c>
      <c r="N4437" s="7" t="s">
        <v>731</v>
      </c>
      <c r="O4437" s="7" t="s">
        <v>686</v>
      </c>
    </row>
    <row r="4438" spans="2:15" ht="15">
      <c r="B4438" s="6" t="s">
        <v>85</v>
      </c>
      <c r="C4438" s="7" t="s">
        <v>701</v>
      </c>
      <c r="D4438" s="7" t="s">
        <v>661</v>
      </c>
      <c r="E4438" s="7">
        <v>10.367984919660559</v>
      </c>
      <c r="F4438" s="7">
        <v>2.6992183619527963</v>
      </c>
      <c r="G4438" s="7">
        <v>10.713584416982577</v>
      </c>
      <c r="H4438" s="7">
        <v>0.967741935483871</v>
      </c>
      <c r="I4438" s="7">
        <v>10.367984919660559</v>
      </c>
      <c r="J4438" s="7">
        <v>2.6992183619527963</v>
      </c>
      <c r="K4438" s="7">
        <v>10.713584416982577</v>
      </c>
      <c r="L4438" s="7">
        <v>0.967741935483871</v>
      </c>
      <c r="M4438" s="7" t="s">
        <v>684</v>
      </c>
      <c r="N4438" s="7" t="s">
        <v>731</v>
      </c>
      <c r="O4438" s="7" t="s">
        <v>686</v>
      </c>
    </row>
    <row r="4439" spans="2:15" ht="15">
      <c r="B4439" s="6" t="s">
        <v>598</v>
      </c>
      <c r="C4439" s="7" t="s">
        <v>683</v>
      </c>
      <c r="D4439" s="7">
        <v>32.510714900000004</v>
      </c>
      <c r="E4439" s="7">
        <v>29.259643409999999</v>
      </c>
      <c r="F4439" s="7">
        <v>14.171092083136209</v>
      </c>
      <c r="G4439" s="7">
        <v>32.510714900000004</v>
      </c>
      <c r="H4439" s="7">
        <v>0.89999999999999991</v>
      </c>
      <c r="I4439" s="7">
        <v>29.259643409999999</v>
      </c>
      <c r="J4439" s="7">
        <v>14.171092083136209</v>
      </c>
      <c r="K4439" s="7">
        <v>32.510714900000004</v>
      </c>
      <c r="L4439" s="7">
        <v>0.89999999999999991</v>
      </c>
      <c r="M4439" s="7" t="s">
        <v>703</v>
      </c>
      <c r="N4439" s="7" t="s">
        <v>731</v>
      </c>
      <c r="O4439" s="7" t="s">
        <v>686</v>
      </c>
    </row>
    <row r="4440" spans="2:15" ht="15">
      <c r="B4440" s="6" t="s">
        <v>598</v>
      </c>
      <c r="C4440" s="7" t="s">
        <v>687</v>
      </c>
      <c r="D4440" s="7">
        <v>33.109727352999997</v>
      </c>
      <c r="E4440" s="7">
        <v>31.454240984999998</v>
      </c>
      <c r="F4440" s="7">
        <v>10.338509053414935</v>
      </c>
      <c r="G4440" s="7">
        <v>33.109727352999997</v>
      </c>
      <c r="H4440" s="7">
        <v>0.94999999998942919</v>
      </c>
      <c r="I4440" s="7">
        <v>31.454240984999998</v>
      </c>
      <c r="J4440" s="7">
        <v>10.338509053414935</v>
      </c>
      <c r="K4440" s="7">
        <v>33.109727352999997</v>
      </c>
      <c r="L4440" s="7">
        <v>0.94999999998942919</v>
      </c>
      <c r="M4440" s="7" t="s">
        <v>703</v>
      </c>
      <c r="N4440" s="7" t="s">
        <v>731</v>
      </c>
      <c r="O4440" s="7" t="s">
        <v>686</v>
      </c>
    </row>
    <row r="4441" spans="2:15" ht="15">
      <c r="B4441" s="6" t="s">
        <v>598</v>
      </c>
      <c r="C4441" s="7" t="s">
        <v>688</v>
      </c>
      <c r="D4441" s="7">
        <v>32.512429632</v>
      </c>
      <c r="E4441" s="7">
        <v>30.88680815</v>
      </c>
      <c r="F4441" s="7">
        <v>10.152002899962405</v>
      </c>
      <c r="G4441" s="7">
        <v>32.512429632</v>
      </c>
      <c r="H4441" s="7">
        <v>0.94999999998769702</v>
      </c>
      <c r="I4441" s="7">
        <v>30.88680815</v>
      </c>
      <c r="J4441" s="7">
        <v>10.152002899962405</v>
      </c>
      <c r="K4441" s="7">
        <v>32.512429632</v>
      </c>
      <c r="L4441" s="7">
        <v>0.94999999998769702</v>
      </c>
      <c r="M4441" s="7" t="s">
        <v>703</v>
      </c>
      <c r="N4441" s="7" t="s">
        <v>731</v>
      </c>
      <c r="O4441" s="7" t="s">
        <v>686</v>
      </c>
    </row>
    <row r="4442" spans="2:15" ht="15">
      <c r="B4442" s="6" t="s">
        <v>598</v>
      </c>
      <c r="C4442" s="7" t="s">
        <v>689</v>
      </c>
      <c r="D4442" s="7">
        <v>36.366</v>
      </c>
      <c r="E4442" s="7">
        <v>34.548000000000002</v>
      </c>
      <c r="F4442" s="7">
        <v>11.354367089362567</v>
      </c>
      <c r="G4442" s="7">
        <v>36.366</v>
      </c>
      <c r="H4442" s="7">
        <v>0.95000824946378493</v>
      </c>
      <c r="I4442" s="7">
        <v>34.548000000000002</v>
      </c>
      <c r="J4442" s="7">
        <v>11.354367089362567</v>
      </c>
      <c r="K4442" s="7">
        <v>36.366</v>
      </c>
      <c r="L4442" s="7">
        <v>0.95000824946378493</v>
      </c>
      <c r="M4442" s="7" t="s">
        <v>703</v>
      </c>
      <c r="N4442" s="7" t="s">
        <v>731</v>
      </c>
      <c r="O4442" s="7" t="s">
        <v>686</v>
      </c>
    </row>
    <row r="4443" spans="2:15" ht="15">
      <c r="B4443" s="6" t="s">
        <v>598</v>
      </c>
      <c r="C4443" s="7" t="s">
        <v>690</v>
      </c>
      <c r="D4443" s="7">
        <v>30.869</v>
      </c>
      <c r="E4443" s="7">
        <v>29.326000000000001</v>
      </c>
      <c r="F4443" s="7">
        <v>9.6374729571605044</v>
      </c>
      <c r="G4443" s="7">
        <v>30.869</v>
      </c>
      <c r="H4443" s="7">
        <v>0.95001457773170495</v>
      </c>
      <c r="I4443" s="7">
        <v>29.326000000000001</v>
      </c>
      <c r="J4443" s="7">
        <v>9.6374729571605044</v>
      </c>
      <c r="K4443" s="7">
        <v>30.869</v>
      </c>
      <c r="L4443" s="7">
        <v>0.95001457773170495</v>
      </c>
      <c r="M4443" s="7" t="s">
        <v>703</v>
      </c>
      <c r="N4443" s="7" t="s">
        <v>731</v>
      </c>
      <c r="O4443" s="7" t="s">
        <v>686</v>
      </c>
    </row>
    <row r="4444" spans="2:15" ht="15">
      <c r="B4444" s="6" t="s">
        <v>598</v>
      </c>
      <c r="C4444" s="7" t="s">
        <v>691</v>
      </c>
      <c r="D4444" s="7">
        <v>31.988</v>
      </c>
      <c r="E4444" s="7">
        <v>30.388000000000002</v>
      </c>
      <c r="F4444" s="7">
        <v>9.990075074792987</v>
      </c>
      <c r="G4444" s="7">
        <v>31.988000000000003</v>
      </c>
      <c r="H4444" s="7">
        <v>0.9499812429661123</v>
      </c>
      <c r="I4444" s="7">
        <v>30.388000000000002</v>
      </c>
      <c r="J4444" s="7">
        <v>9.990075074792987</v>
      </c>
      <c r="K4444" s="7">
        <v>31.988000000000003</v>
      </c>
      <c r="L4444" s="7">
        <v>0.9499812429661123</v>
      </c>
      <c r="M4444" s="7" t="s">
        <v>703</v>
      </c>
      <c r="N4444" s="7" t="s">
        <v>731</v>
      </c>
      <c r="O4444" s="7" t="s">
        <v>686</v>
      </c>
    </row>
    <row r="4445" spans="2:15" ht="15">
      <c r="B4445" s="6" t="s">
        <v>598</v>
      </c>
      <c r="C4445" s="7" t="s">
        <v>692</v>
      </c>
      <c r="D4445" s="7" t="s">
        <v>661</v>
      </c>
      <c r="E4445" s="7">
        <v>30.388000000000002</v>
      </c>
      <c r="F4445" s="7">
        <v>10.860451801920226</v>
      </c>
      <c r="G4445" s="7">
        <v>32.270419230958751</v>
      </c>
      <c r="H4445" s="7">
        <v>0.94166734502312133</v>
      </c>
      <c r="I4445" s="7">
        <v>30.388000000000002</v>
      </c>
      <c r="J4445" s="7">
        <v>10.860451801920226</v>
      </c>
      <c r="K4445" s="7">
        <v>32.270419230958751</v>
      </c>
      <c r="L4445" s="7">
        <v>0.94166734502312133</v>
      </c>
      <c r="M4445" s="7" t="s">
        <v>703</v>
      </c>
      <c r="N4445" s="7" t="s">
        <v>731</v>
      </c>
      <c r="O4445" s="7" t="s">
        <v>686</v>
      </c>
    </row>
    <row r="4446" spans="2:15" ht="15">
      <c r="B4446" s="6" t="s">
        <v>598</v>
      </c>
      <c r="C4446" s="7" t="s">
        <v>693</v>
      </c>
      <c r="D4446" s="7" t="s">
        <v>661</v>
      </c>
      <c r="E4446" s="7">
        <v>30.388000000000002</v>
      </c>
      <c r="F4446" s="7">
        <v>10.860451801920226</v>
      </c>
      <c r="G4446" s="7">
        <v>32.270419230958751</v>
      </c>
      <c r="H4446" s="7">
        <v>0.94166734502312133</v>
      </c>
      <c r="I4446" s="7">
        <v>30.388000000000002</v>
      </c>
      <c r="J4446" s="7">
        <v>10.860451801920226</v>
      </c>
      <c r="K4446" s="7">
        <v>32.270419230958751</v>
      </c>
      <c r="L4446" s="7">
        <v>0.94166734502312133</v>
      </c>
      <c r="M4446" s="7" t="s">
        <v>703</v>
      </c>
      <c r="N4446" s="7" t="s">
        <v>731</v>
      </c>
      <c r="O4446" s="7" t="s">
        <v>686</v>
      </c>
    </row>
    <row r="4447" spans="2:15" ht="15">
      <c r="B4447" s="6" t="s">
        <v>598</v>
      </c>
      <c r="C4447" s="7" t="s">
        <v>694</v>
      </c>
      <c r="D4447" s="7" t="s">
        <v>661</v>
      </c>
      <c r="E4447" s="7">
        <v>30.388000000000002</v>
      </c>
      <c r="F4447" s="7">
        <v>10.860451801920226</v>
      </c>
      <c r="G4447" s="7">
        <v>32.270419230958751</v>
      </c>
      <c r="H4447" s="7">
        <v>0.94166734502312133</v>
      </c>
      <c r="I4447" s="7">
        <v>30.388000000000002</v>
      </c>
      <c r="J4447" s="7">
        <v>10.860451801920226</v>
      </c>
      <c r="K4447" s="7">
        <v>32.270419230958751</v>
      </c>
      <c r="L4447" s="7">
        <v>0.94166734502312133</v>
      </c>
      <c r="M4447" s="7" t="s">
        <v>703</v>
      </c>
      <c r="N4447" s="7" t="s">
        <v>731</v>
      </c>
      <c r="O4447" s="7" t="s">
        <v>686</v>
      </c>
    </row>
    <row r="4448" spans="2:15" ht="15">
      <c r="B4448" s="6" t="s">
        <v>598</v>
      </c>
      <c r="C4448" s="7" t="s">
        <v>695</v>
      </c>
      <c r="D4448" s="7" t="s">
        <v>661</v>
      </c>
      <c r="E4448" s="7">
        <v>30.388000000000002</v>
      </c>
      <c r="F4448" s="7">
        <v>10.860451801920226</v>
      </c>
      <c r="G4448" s="7">
        <v>32.270419230958751</v>
      </c>
      <c r="H4448" s="7">
        <v>0.94166734502312133</v>
      </c>
      <c r="I4448" s="7">
        <v>30.388000000000002</v>
      </c>
      <c r="J4448" s="7">
        <v>10.860451801920226</v>
      </c>
      <c r="K4448" s="7">
        <v>32.270419230958751</v>
      </c>
      <c r="L4448" s="7">
        <v>0.94166734502312133</v>
      </c>
      <c r="M4448" s="7" t="s">
        <v>703</v>
      </c>
      <c r="N4448" s="7" t="s">
        <v>731</v>
      </c>
      <c r="O4448" s="7" t="s">
        <v>686</v>
      </c>
    </row>
    <row r="4449" spans="2:15" ht="15">
      <c r="B4449" s="6" t="s">
        <v>598</v>
      </c>
      <c r="C4449" s="7" t="s">
        <v>696</v>
      </c>
      <c r="D4449" s="7" t="s">
        <v>661</v>
      </c>
      <c r="E4449" s="7">
        <v>30.388000000000002</v>
      </c>
      <c r="F4449" s="7">
        <v>10.860451801920226</v>
      </c>
      <c r="G4449" s="7">
        <v>32.270419230958751</v>
      </c>
      <c r="H4449" s="7">
        <v>0.94166734502312133</v>
      </c>
      <c r="I4449" s="7">
        <v>30.388000000000002</v>
      </c>
      <c r="J4449" s="7">
        <v>10.860451801920226</v>
      </c>
      <c r="K4449" s="7">
        <v>32.270419230958751</v>
      </c>
      <c r="L4449" s="7">
        <v>0.94166734502312133</v>
      </c>
      <c r="M4449" s="7" t="s">
        <v>703</v>
      </c>
      <c r="N4449" s="7" t="s">
        <v>731</v>
      </c>
      <c r="O4449" s="7" t="s">
        <v>686</v>
      </c>
    </row>
    <row r="4450" spans="2:15" ht="15">
      <c r="B4450" s="6" t="s">
        <v>598</v>
      </c>
      <c r="C4450" s="7" t="s">
        <v>697</v>
      </c>
      <c r="D4450" s="7" t="s">
        <v>661</v>
      </c>
      <c r="E4450" s="7">
        <v>30.388000000000002</v>
      </c>
      <c r="F4450" s="7">
        <v>10.860451801920226</v>
      </c>
      <c r="G4450" s="7">
        <v>32.270419230958751</v>
      </c>
      <c r="H4450" s="7">
        <v>0.94166734502312133</v>
      </c>
      <c r="I4450" s="7">
        <v>30.388000000000002</v>
      </c>
      <c r="J4450" s="7">
        <v>10.860451801920226</v>
      </c>
      <c r="K4450" s="7">
        <v>32.270419230958751</v>
      </c>
      <c r="L4450" s="7">
        <v>0.94166734502312133</v>
      </c>
      <c r="M4450" s="7" t="s">
        <v>703</v>
      </c>
      <c r="N4450" s="7" t="s">
        <v>731</v>
      </c>
      <c r="O4450" s="7" t="s">
        <v>686</v>
      </c>
    </row>
    <row r="4451" spans="2:15" ht="15">
      <c r="B4451" s="6" t="s">
        <v>598</v>
      </c>
      <c r="C4451" s="7" t="s">
        <v>698</v>
      </c>
      <c r="D4451" s="7" t="s">
        <v>661</v>
      </c>
      <c r="E4451" s="7">
        <v>30.388000000000002</v>
      </c>
      <c r="F4451" s="7">
        <v>10.860451801920226</v>
      </c>
      <c r="G4451" s="7">
        <v>32.270419230958751</v>
      </c>
      <c r="H4451" s="7">
        <v>0.94166734502312133</v>
      </c>
      <c r="I4451" s="7">
        <v>30.388000000000002</v>
      </c>
      <c r="J4451" s="7">
        <v>10.860451801920226</v>
      </c>
      <c r="K4451" s="7">
        <v>32.270419230958751</v>
      </c>
      <c r="L4451" s="7">
        <v>0.94166734502312133</v>
      </c>
      <c r="M4451" s="7" t="s">
        <v>703</v>
      </c>
      <c r="N4451" s="7" t="s">
        <v>731</v>
      </c>
      <c r="O4451" s="7" t="s">
        <v>686</v>
      </c>
    </row>
    <row r="4452" spans="2:15" ht="15">
      <c r="B4452" s="6" t="s">
        <v>598</v>
      </c>
      <c r="C4452" s="7" t="s">
        <v>699</v>
      </c>
      <c r="D4452" s="7" t="s">
        <v>661</v>
      </c>
      <c r="E4452" s="7">
        <v>30.388000000000002</v>
      </c>
      <c r="F4452" s="7">
        <v>10.860451801920226</v>
      </c>
      <c r="G4452" s="7">
        <v>32.270419230958751</v>
      </c>
      <c r="H4452" s="7">
        <v>0.94166734502312133</v>
      </c>
      <c r="I4452" s="7">
        <v>30.388000000000002</v>
      </c>
      <c r="J4452" s="7">
        <v>10.860451801920226</v>
      </c>
      <c r="K4452" s="7">
        <v>32.270419230958751</v>
      </c>
      <c r="L4452" s="7">
        <v>0.94166734502312133</v>
      </c>
      <c r="M4452" s="7" t="s">
        <v>703</v>
      </c>
      <c r="N4452" s="7" t="s">
        <v>731</v>
      </c>
      <c r="O4452" s="7" t="s">
        <v>686</v>
      </c>
    </row>
    <row r="4453" spans="2:15" ht="15">
      <c r="B4453" s="6" t="s">
        <v>598</v>
      </c>
      <c r="C4453" s="7" t="s">
        <v>700</v>
      </c>
      <c r="D4453" s="7" t="s">
        <v>661</v>
      </c>
      <c r="E4453" s="7">
        <v>30.388000000000002</v>
      </c>
      <c r="F4453" s="7">
        <v>10.860451801920226</v>
      </c>
      <c r="G4453" s="7">
        <v>32.270419230958751</v>
      </c>
      <c r="H4453" s="7">
        <v>0.94166734502312133</v>
      </c>
      <c r="I4453" s="7">
        <v>30.388000000000002</v>
      </c>
      <c r="J4453" s="7">
        <v>10.860451801920226</v>
      </c>
      <c r="K4453" s="7">
        <v>32.270419230958751</v>
      </c>
      <c r="L4453" s="7">
        <v>0.94166734502312133</v>
      </c>
      <c r="M4453" s="7" t="s">
        <v>703</v>
      </c>
      <c r="N4453" s="7" t="s">
        <v>731</v>
      </c>
      <c r="O4453" s="7" t="s">
        <v>686</v>
      </c>
    </row>
    <row r="4454" spans="2:15" ht="15">
      <c r="B4454" s="6" t="s">
        <v>598</v>
      </c>
      <c r="C4454" s="7" t="s">
        <v>701</v>
      </c>
      <c r="D4454" s="7" t="s">
        <v>661</v>
      </c>
      <c r="E4454" s="7">
        <v>30.388000000000002</v>
      </c>
      <c r="F4454" s="7">
        <v>10.860451801920226</v>
      </c>
      <c r="G4454" s="7">
        <v>32.270419230958751</v>
      </c>
      <c r="H4454" s="7">
        <v>0.94166734502312133</v>
      </c>
      <c r="I4454" s="7">
        <v>30.388000000000002</v>
      </c>
      <c r="J4454" s="7">
        <v>10.860451801920226</v>
      </c>
      <c r="K4454" s="7">
        <v>32.270419230958751</v>
      </c>
      <c r="L4454" s="7">
        <v>0.94166734502312133</v>
      </c>
      <c r="M4454" s="7" t="s">
        <v>703</v>
      </c>
      <c r="N4454" s="7" t="s">
        <v>731</v>
      </c>
      <c r="O4454" s="7" t="s">
        <v>686</v>
      </c>
    </row>
    <row r="4455" spans="2:15" ht="15">
      <c r="B4455" s="6" t="s">
        <v>603</v>
      </c>
      <c r="C4455" s="7" t="s">
        <v>683</v>
      </c>
      <c r="D4455" s="7" t="s">
        <v>661</v>
      </c>
      <c r="E4455" s="7" t="s">
        <v>661</v>
      </c>
      <c r="F4455" s="7" t="s">
        <v>661</v>
      </c>
      <c r="G4455" s="7" t="s">
        <v>661</v>
      </c>
      <c r="H4455" s="7" t="s">
        <v>661</v>
      </c>
      <c r="I4455" s="7" t="s">
        <v>661</v>
      </c>
      <c r="J4455" s="7" t="s">
        <v>661</v>
      </c>
      <c r="K4455" s="7" t="s">
        <v>661</v>
      </c>
      <c r="L4455" s="7" t="s">
        <v>661</v>
      </c>
      <c r="M4455" s="7" t="s">
        <v>703</v>
      </c>
      <c r="N4455" s="7" t="s">
        <v>731</v>
      </c>
      <c r="O4455" s="7" t="s">
        <v>686</v>
      </c>
    </row>
    <row r="4456" spans="2:15" ht="15">
      <c r="B4456" s="6" t="s">
        <v>603</v>
      </c>
      <c r="C4456" s="7" t="s">
        <v>687</v>
      </c>
      <c r="D4456" s="7" t="s">
        <v>661</v>
      </c>
      <c r="E4456" s="7" t="s">
        <v>661</v>
      </c>
      <c r="F4456" s="7" t="s">
        <v>661</v>
      </c>
      <c r="G4456" s="7" t="s">
        <v>661</v>
      </c>
      <c r="H4456" s="7" t="s">
        <v>661</v>
      </c>
      <c r="I4456" s="7" t="s">
        <v>661</v>
      </c>
      <c r="J4456" s="7" t="s">
        <v>661</v>
      </c>
      <c r="K4456" s="7" t="s">
        <v>661</v>
      </c>
      <c r="L4456" s="7" t="s">
        <v>661</v>
      </c>
      <c r="M4456" s="7" t="s">
        <v>703</v>
      </c>
      <c r="N4456" s="7" t="s">
        <v>731</v>
      </c>
      <c r="O4456" s="7" t="s">
        <v>686</v>
      </c>
    </row>
    <row r="4457" spans="2:15" ht="15">
      <c r="B4457" s="6" t="s">
        <v>603</v>
      </c>
      <c r="C4457" s="7" t="s">
        <v>688</v>
      </c>
      <c r="D4457" s="7" t="s">
        <v>661</v>
      </c>
      <c r="E4457" s="7" t="s">
        <v>661</v>
      </c>
      <c r="F4457" s="7" t="s">
        <v>661</v>
      </c>
      <c r="G4457" s="7" t="s">
        <v>661</v>
      </c>
      <c r="H4457" s="7" t="s">
        <v>661</v>
      </c>
      <c r="I4457" s="7" t="s">
        <v>661</v>
      </c>
      <c r="J4457" s="7" t="s">
        <v>661</v>
      </c>
      <c r="K4457" s="7" t="s">
        <v>661</v>
      </c>
      <c r="L4457" s="7" t="s">
        <v>661</v>
      </c>
      <c r="M4457" s="7" t="s">
        <v>703</v>
      </c>
      <c r="N4457" s="7" t="s">
        <v>731</v>
      </c>
      <c r="O4457" s="7" t="s">
        <v>686</v>
      </c>
    </row>
    <row r="4458" spans="2:15" ht="15">
      <c r="B4458" s="6" t="s">
        <v>603</v>
      </c>
      <c r="C4458" s="7" t="s">
        <v>689</v>
      </c>
      <c r="D4458" s="7" t="s">
        <v>661</v>
      </c>
      <c r="E4458" s="7" t="s">
        <v>661</v>
      </c>
      <c r="F4458" s="7" t="s">
        <v>661</v>
      </c>
      <c r="G4458" s="7" t="s">
        <v>661</v>
      </c>
      <c r="H4458" s="7" t="s">
        <v>661</v>
      </c>
      <c r="I4458" s="7" t="s">
        <v>661</v>
      </c>
      <c r="J4458" s="7" t="s">
        <v>661</v>
      </c>
      <c r="K4458" s="7" t="s">
        <v>661</v>
      </c>
      <c r="L4458" s="7" t="s">
        <v>661</v>
      </c>
      <c r="M4458" s="7" t="s">
        <v>703</v>
      </c>
      <c r="N4458" s="7" t="s">
        <v>731</v>
      </c>
      <c r="O4458" s="7" t="s">
        <v>686</v>
      </c>
    </row>
    <row r="4459" spans="2:15" ht="15">
      <c r="B4459" s="6" t="s">
        <v>603</v>
      </c>
      <c r="C4459" s="7" t="s">
        <v>690</v>
      </c>
      <c r="D4459" s="7">
        <v>0.24099999999999999</v>
      </c>
      <c r="E4459" s="7">
        <v>0.218</v>
      </c>
      <c r="F4459" s="7">
        <v>0.10274726273726224</v>
      </c>
      <c r="G4459" s="7">
        <v>0.24099999999999999</v>
      </c>
      <c r="H4459" s="7">
        <v>0.9045643153526971</v>
      </c>
      <c r="I4459" s="7">
        <v>0.218</v>
      </c>
      <c r="J4459" s="7">
        <v>0.10274726273726224</v>
      </c>
      <c r="K4459" s="7">
        <v>0.24099999999999999</v>
      </c>
      <c r="L4459" s="7">
        <v>0.9045643153526971</v>
      </c>
      <c r="M4459" s="7" t="s">
        <v>703</v>
      </c>
      <c r="N4459" s="7" t="s">
        <v>731</v>
      </c>
      <c r="O4459" s="7" t="s">
        <v>686</v>
      </c>
    </row>
    <row r="4460" spans="2:15" ht="15">
      <c r="B4460" s="6" t="s">
        <v>603</v>
      </c>
      <c r="C4460" s="7" t="s">
        <v>691</v>
      </c>
      <c r="D4460" s="7">
        <v>0.25800000000000001</v>
      </c>
      <c r="E4460" s="7">
        <v>0.25600000000000001</v>
      </c>
      <c r="F4460" s="7">
        <v>3.2062439083762814E-2</v>
      </c>
      <c r="G4460" s="7">
        <v>0.25800000000000001</v>
      </c>
      <c r="H4460" s="7">
        <v>0.99224806201550386</v>
      </c>
      <c r="I4460" s="7">
        <v>0.25600000000000001</v>
      </c>
      <c r="J4460" s="7">
        <v>3.2062439083762814E-2</v>
      </c>
      <c r="K4460" s="7">
        <v>0.25800000000000001</v>
      </c>
      <c r="L4460" s="7">
        <v>0.99224806201550386</v>
      </c>
      <c r="M4460" s="7" t="s">
        <v>703</v>
      </c>
      <c r="N4460" s="7" t="s">
        <v>731</v>
      </c>
      <c r="O4460" s="7" t="s">
        <v>686</v>
      </c>
    </row>
    <row r="4461" spans="2:15" ht="15">
      <c r="B4461" s="6" t="s">
        <v>603</v>
      </c>
      <c r="C4461" s="7" t="s">
        <v>692</v>
      </c>
      <c r="D4461" s="7" t="s">
        <v>661</v>
      </c>
      <c r="E4461" s="7">
        <v>0.25600000000000001</v>
      </c>
      <c r="F4461" s="7">
        <v>3.2062439083762814E-2</v>
      </c>
      <c r="G4461" s="7">
        <v>0.25800000000000001</v>
      </c>
      <c r="H4461" s="7">
        <v>0.99224806201550386</v>
      </c>
      <c r="I4461" s="7">
        <v>0.25600000000000001</v>
      </c>
      <c r="J4461" s="7">
        <v>3.2062439083762814E-2</v>
      </c>
      <c r="K4461" s="7">
        <v>0.25800000000000001</v>
      </c>
      <c r="L4461" s="7">
        <v>0.99224806201550386</v>
      </c>
      <c r="M4461" s="7" t="s">
        <v>703</v>
      </c>
      <c r="N4461" s="7" t="s">
        <v>731</v>
      </c>
      <c r="O4461" s="7" t="s">
        <v>686</v>
      </c>
    </row>
    <row r="4462" spans="2:15" ht="15">
      <c r="B4462" s="6" t="s">
        <v>603</v>
      </c>
      <c r="C4462" s="7" t="s">
        <v>693</v>
      </c>
      <c r="D4462" s="7" t="s">
        <v>661</v>
      </c>
      <c r="E4462" s="7">
        <v>0.25600000000000001</v>
      </c>
      <c r="F4462" s="7">
        <v>3.2062439083762814E-2</v>
      </c>
      <c r="G4462" s="7">
        <v>0.25800000000000001</v>
      </c>
      <c r="H4462" s="7">
        <v>0.99224806201550386</v>
      </c>
      <c r="I4462" s="7">
        <v>0.25600000000000001</v>
      </c>
      <c r="J4462" s="7">
        <v>3.2062439083762814E-2</v>
      </c>
      <c r="K4462" s="7">
        <v>0.25800000000000001</v>
      </c>
      <c r="L4462" s="7">
        <v>0.99224806201550386</v>
      </c>
      <c r="M4462" s="7" t="s">
        <v>703</v>
      </c>
      <c r="N4462" s="7" t="s">
        <v>731</v>
      </c>
      <c r="O4462" s="7" t="s">
        <v>686</v>
      </c>
    </row>
    <row r="4463" spans="2:15" ht="15">
      <c r="B4463" s="6" t="s">
        <v>603</v>
      </c>
      <c r="C4463" s="7" t="s">
        <v>694</v>
      </c>
      <c r="D4463" s="7" t="s">
        <v>661</v>
      </c>
      <c r="E4463" s="7">
        <v>0.25600000000000001</v>
      </c>
      <c r="F4463" s="7">
        <v>3.2062439083762814E-2</v>
      </c>
      <c r="G4463" s="7">
        <v>0.25800000000000001</v>
      </c>
      <c r="H4463" s="7">
        <v>0.99224806201550386</v>
      </c>
      <c r="I4463" s="7">
        <v>0.25600000000000001</v>
      </c>
      <c r="J4463" s="7">
        <v>3.2062439083762814E-2</v>
      </c>
      <c r="K4463" s="7">
        <v>0.25800000000000001</v>
      </c>
      <c r="L4463" s="7">
        <v>0.99224806201550386</v>
      </c>
      <c r="M4463" s="7" t="s">
        <v>703</v>
      </c>
      <c r="N4463" s="7" t="s">
        <v>731</v>
      </c>
      <c r="O4463" s="7" t="s">
        <v>686</v>
      </c>
    </row>
    <row r="4464" spans="2:15" ht="15">
      <c r="B4464" s="6" t="s">
        <v>603</v>
      </c>
      <c r="C4464" s="7" t="s">
        <v>695</v>
      </c>
      <c r="D4464" s="7" t="s">
        <v>661</v>
      </c>
      <c r="E4464" s="7">
        <v>0.25600000000000001</v>
      </c>
      <c r="F4464" s="7">
        <v>3.2062439083762814E-2</v>
      </c>
      <c r="G4464" s="7">
        <v>0.25800000000000001</v>
      </c>
      <c r="H4464" s="7">
        <v>0.99224806201550386</v>
      </c>
      <c r="I4464" s="7">
        <v>0.25600000000000001</v>
      </c>
      <c r="J4464" s="7">
        <v>3.2062439083762814E-2</v>
      </c>
      <c r="K4464" s="7">
        <v>0.25800000000000001</v>
      </c>
      <c r="L4464" s="7">
        <v>0.99224806201550386</v>
      </c>
      <c r="M4464" s="7" t="s">
        <v>703</v>
      </c>
      <c r="N4464" s="7" t="s">
        <v>731</v>
      </c>
      <c r="O4464" s="7" t="s">
        <v>686</v>
      </c>
    </row>
    <row r="4465" spans="2:15" ht="15">
      <c r="B4465" s="6" t="s">
        <v>603</v>
      </c>
      <c r="C4465" s="7" t="s">
        <v>696</v>
      </c>
      <c r="D4465" s="7" t="s">
        <v>661</v>
      </c>
      <c r="E4465" s="7">
        <v>0.25600000000000001</v>
      </c>
      <c r="F4465" s="7">
        <v>3.2062439083762814E-2</v>
      </c>
      <c r="G4465" s="7">
        <v>0.25800000000000001</v>
      </c>
      <c r="H4465" s="7">
        <v>0.99224806201550386</v>
      </c>
      <c r="I4465" s="7">
        <v>0.25600000000000001</v>
      </c>
      <c r="J4465" s="7">
        <v>3.2062439083762814E-2</v>
      </c>
      <c r="K4465" s="7">
        <v>0.25800000000000001</v>
      </c>
      <c r="L4465" s="7">
        <v>0.99224806201550386</v>
      </c>
      <c r="M4465" s="7" t="s">
        <v>703</v>
      </c>
      <c r="N4465" s="7" t="s">
        <v>731</v>
      </c>
      <c r="O4465" s="7" t="s">
        <v>686</v>
      </c>
    </row>
    <row r="4466" spans="2:15" ht="15">
      <c r="B4466" s="6" t="s">
        <v>603</v>
      </c>
      <c r="C4466" s="7" t="s">
        <v>697</v>
      </c>
      <c r="D4466" s="7" t="s">
        <v>661</v>
      </c>
      <c r="E4466" s="7">
        <v>0.25600000000000001</v>
      </c>
      <c r="F4466" s="7">
        <v>3.2062439083762814E-2</v>
      </c>
      <c r="G4466" s="7">
        <v>0.25800000000000001</v>
      </c>
      <c r="H4466" s="7">
        <v>0.99224806201550386</v>
      </c>
      <c r="I4466" s="7">
        <v>0.25600000000000001</v>
      </c>
      <c r="J4466" s="7">
        <v>3.2062439083762814E-2</v>
      </c>
      <c r="K4466" s="7">
        <v>0.25800000000000001</v>
      </c>
      <c r="L4466" s="7">
        <v>0.99224806201550386</v>
      </c>
      <c r="M4466" s="7" t="s">
        <v>703</v>
      </c>
      <c r="N4466" s="7" t="s">
        <v>731</v>
      </c>
      <c r="O4466" s="7" t="s">
        <v>686</v>
      </c>
    </row>
    <row r="4467" spans="2:15" ht="15">
      <c r="B4467" s="6" t="s">
        <v>603</v>
      </c>
      <c r="C4467" s="7" t="s">
        <v>698</v>
      </c>
      <c r="D4467" s="7" t="s">
        <v>661</v>
      </c>
      <c r="E4467" s="7">
        <v>0.25600000000000001</v>
      </c>
      <c r="F4467" s="7">
        <v>3.2062439083762814E-2</v>
      </c>
      <c r="G4467" s="7">
        <v>0.25800000000000001</v>
      </c>
      <c r="H4467" s="7">
        <v>0.99224806201550386</v>
      </c>
      <c r="I4467" s="7">
        <v>0.25600000000000001</v>
      </c>
      <c r="J4467" s="7">
        <v>3.2062439083762814E-2</v>
      </c>
      <c r="K4467" s="7">
        <v>0.25800000000000001</v>
      </c>
      <c r="L4467" s="7">
        <v>0.99224806201550386</v>
      </c>
      <c r="M4467" s="7" t="s">
        <v>703</v>
      </c>
      <c r="N4467" s="7" t="s">
        <v>731</v>
      </c>
      <c r="O4467" s="7" t="s">
        <v>686</v>
      </c>
    </row>
    <row r="4468" spans="2:15" ht="15">
      <c r="B4468" s="6" t="s">
        <v>603</v>
      </c>
      <c r="C4468" s="7" t="s">
        <v>699</v>
      </c>
      <c r="D4468" s="7" t="s">
        <v>661</v>
      </c>
      <c r="E4468" s="7">
        <v>0.25600000000000001</v>
      </c>
      <c r="F4468" s="7">
        <v>3.2062439083762814E-2</v>
      </c>
      <c r="G4468" s="7">
        <v>0.25800000000000001</v>
      </c>
      <c r="H4468" s="7">
        <v>0.99224806201550386</v>
      </c>
      <c r="I4468" s="7">
        <v>0.25600000000000001</v>
      </c>
      <c r="J4468" s="7">
        <v>3.2062439083762814E-2</v>
      </c>
      <c r="K4468" s="7">
        <v>0.25800000000000001</v>
      </c>
      <c r="L4468" s="7">
        <v>0.99224806201550386</v>
      </c>
      <c r="M4468" s="7" t="s">
        <v>703</v>
      </c>
      <c r="N4468" s="7" t="s">
        <v>731</v>
      </c>
      <c r="O4468" s="7" t="s">
        <v>686</v>
      </c>
    </row>
    <row r="4469" spans="2:15" ht="15">
      <c r="B4469" s="6" t="s">
        <v>603</v>
      </c>
      <c r="C4469" s="7" t="s">
        <v>700</v>
      </c>
      <c r="D4469" s="7" t="s">
        <v>661</v>
      </c>
      <c r="E4469" s="7">
        <v>0.25600000000000001</v>
      </c>
      <c r="F4469" s="7">
        <v>3.2062439083762814E-2</v>
      </c>
      <c r="G4469" s="7">
        <v>0.25800000000000001</v>
      </c>
      <c r="H4469" s="7">
        <v>0.99224806201550386</v>
      </c>
      <c r="I4469" s="7">
        <v>0.25600000000000001</v>
      </c>
      <c r="J4469" s="7">
        <v>3.2062439083762814E-2</v>
      </c>
      <c r="K4469" s="7">
        <v>0.25800000000000001</v>
      </c>
      <c r="L4469" s="7">
        <v>0.99224806201550386</v>
      </c>
      <c r="M4469" s="7" t="s">
        <v>703</v>
      </c>
      <c r="N4469" s="7" t="s">
        <v>731</v>
      </c>
      <c r="O4469" s="7" t="s">
        <v>686</v>
      </c>
    </row>
    <row r="4470" spans="2:15" ht="15">
      <c r="B4470" s="6" t="s">
        <v>603</v>
      </c>
      <c r="C4470" s="7" t="s">
        <v>701</v>
      </c>
      <c r="D4470" s="7" t="s">
        <v>661</v>
      </c>
      <c r="E4470" s="7">
        <v>0.25600000000000001</v>
      </c>
      <c r="F4470" s="7">
        <v>3.2062439083762814E-2</v>
      </c>
      <c r="G4470" s="7">
        <v>0.25800000000000001</v>
      </c>
      <c r="H4470" s="7">
        <v>0.99224806201550386</v>
      </c>
      <c r="I4470" s="7">
        <v>0.25600000000000001</v>
      </c>
      <c r="J4470" s="7">
        <v>3.2062439083762814E-2</v>
      </c>
      <c r="K4470" s="7">
        <v>0.25800000000000001</v>
      </c>
      <c r="L4470" s="7">
        <v>0.99224806201550386</v>
      </c>
      <c r="M4470" s="7" t="s">
        <v>703</v>
      </c>
      <c r="N4470" s="7" t="s">
        <v>731</v>
      </c>
      <c r="O4470" s="7" t="s">
        <v>686</v>
      </c>
    </row>
    <row r="4471" spans="2:15" ht="15">
      <c r="B4471" s="6" t="s">
        <v>119</v>
      </c>
      <c r="C4471" s="7" t="s">
        <v>683</v>
      </c>
      <c r="D4471" s="7">
        <v>10.172345</v>
      </c>
      <c r="E4471" s="7">
        <v>10.119</v>
      </c>
      <c r="F4471" s="7">
        <v>1.0404046323546456</v>
      </c>
      <c r="G4471" s="7">
        <v>10.172345</v>
      </c>
      <c r="H4471" s="7">
        <v>0.99475587978976332</v>
      </c>
      <c r="I4471" s="7">
        <v>10.119</v>
      </c>
      <c r="J4471" s="7">
        <v>1.0404046323546456</v>
      </c>
      <c r="K4471" s="7">
        <v>10.172345</v>
      </c>
      <c r="L4471" s="7">
        <v>0.99475587978976332</v>
      </c>
      <c r="M4471" s="7" t="s">
        <v>684</v>
      </c>
      <c r="N4471" s="7" t="s">
        <v>731</v>
      </c>
      <c r="O4471" s="7" t="s">
        <v>686</v>
      </c>
    </row>
    <row r="4472" spans="2:15" ht="15">
      <c r="B4472" s="6" t="s">
        <v>119</v>
      </c>
      <c r="C4472" s="7" t="s">
        <v>687</v>
      </c>
      <c r="D4472" s="7">
        <v>12.881418999999999</v>
      </c>
      <c r="E4472" s="7">
        <v>12.775370000000001</v>
      </c>
      <c r="F4472" s="7">
        <v>1.6495080529239503</v>
      </c>
      <c r="G4472" s="7">
        <v>12.881418999999999</v>
      </c>
      <c r="H4472" s="7">
        <v>0.99176728899199706</v>
      </c>
      <c r="I4472" s="7">
        <v>12.775370000000001</v>
      </c>
      <c r="J4472" s="7">
        <v>1.6495080529239503</v>
      </c>
      <c r="K4472" s="7">
        <v>12.881418999999999</v>
      </c>
      <c r="L4472" s="7">
        <v>0.99176728899199706</v>
      </c>
      <c r="M4472" s="7" t="s">
        <v>684</v>
      </c>
      <c r="N4472" s="7" t="s">
        <v>731</v>
      </c>
      <c r="O4472" s="7" t="s">
        <v>686</v>
      </c>
    </row>
    <row r="4473" spans="2:15" ht="15">
      <c r="B4473" s="6" t="s">
        <v>119</v>
      </c>
      <c r="C4473" s="7" t="s">
        <v>688</v>
      </c>
      <c r="D4473" s="7">
        <v>10.819343999999999</v>
      </c>
      <c r="E4473" s="7">
        <v>10.789929000000001</v>
      </c>
      <c r="F4473" s="7">
        <v>0.79726831449328373</v>
      </c>
      <c r="G4473" s="7">
        <v>10.819343999999999</v>
      </c>
      <c r="H4473" s="7">
        <v>0.99728125845707483</v>
      </c>
      <c r="I4473" s="7">
        <v>10.789929000000001</v>
      </c>
      <c r="J4473" s="7">
        <v>0.79726831449328373</v>
      </c>
      <c r="K4473" s="7">
        <v>10.819343999999999</v>
      </c>
      <c r="L4473" s="7">
        <v>0.99728125845707483</v>
      </c>
      <c r="M4473" s="7" t="s">
        <v>684</v>
      </c>
      <c r="N4473" s="7" t="s">
        <v>731</v>
      </c>
      <c r="O4473" s="7" t="s">
        <v>686</v>
      </c>
    </row>
    <row r="4474" spans="2:15" ht="15">
      <c r="B4474" s="6" t="s">
        <v>119</v>
      </c>
      <c r="C4474" s="7" t="s">
        <v>689</v>
      </c>
      <c r="D4474" s="7">
        <v>11.837999999999999</v>
      </c>
      <c r="E4474" s="7">
        <v>11.263999999999999</v>
      </c>
      <c r="F4474" s="7">
        <v>3.6415035356292047</v>
      </c>
      <c r="G4474" s="7">
        <v>11.837999999999999</v>
      </c>
      <c r="H4474" s="7">
        <v>0.95151207974319985</v>
      </c>
      <c r="I4474" s="7">
        <v>11.263999999999999</v>
      </c>
      <c r="J4474" s="7">
        <v>3.6415035356292047</v>
      </c>
      <c r="K4474" s="7">
        <v>11.837999999999999</v>
      </c>
      <c r="L4474" s="7">
        <v>0.95151207974319985</v>
      </c>
      <c r="M4474" s="7" t="s">
        <v>684</v>
      </c>
      <c r="N4474" s="7" t="s">
        <v>731</v>
      </c>
      <c r="O4474" s="7" t="s">
        <v>686</v>
      </c>
    </row>
    <row r="4475" spans="2:15" ht="15">
      <c r="B4475" s="6" t="s">
        <v>119</v>
      </c>
      <c r="C4475" s="7" t="s">
        <v>690</v>
      </c>
      <c r="D4475" s="7">
        <v>13.445</v>
      </c>
      <c r="E4475" s="7">
        <v>13.401</v>
      </c>
      <c r="F4475" s="7">
        <v>1.086841294762021</v>
      </c>
      <c r="G4475" s="7">
        <v>13.445</v>
      </c>
      <c r="H4475" s="7">
        <v>0.9967274079583488</v>
      </c>
      <c r="I4475" s="7">
        <v>13.401</v>
      </c>
      <c r="J4475" s="7">
        <v>1.086841294762021</v>
      </c>
      <c r="K4475" s="7">
        <v>13.445</v>
      </c>
      <c r="L4475" s="7">
        <v>0.9967274079583488</v>
      </c>
      <c r="M4475" s="7" t="s">
        <v>684</v>
      </c>
      <c r="N4475" s="7" t="s">
        <v>731</v>
      </c>
      <c r="O4475" s="7" t="s">
        <v>686</v>
      </c>
    </row>
    <row r="4476" spans="2:15" ht="15">
      <c r="B4476" s="6" t="s">
        <v>119</v>
      </c>
      <c r="C4476" s="7" t="s">
        <v>691</v>
      </c>
      <c r="D4476" s="7">
        <v>13.472</v>
      </c>
      <c r="E4476" s="7">
        <v>13.436999999999999</v>
      </c>
      <c r="F4476" s="7">
        <v>0.97047153487363613</v>
      </c>
      <c r="G4476" s="7">
        <v>13.472</v>
      </c>
      <c r="H4476" s="7">
        <v>0.99740201900237524</v>
      </c>
      <c r="I4476" s="7">
        <v>13.436999999999999</v>
      </c>
      <c r="J4476" s="7">
        <v>0.97047153487363613</v>
      </c>
      <c r="K4476" s="7">
        <v>13.472</v>
      </c>
      <c r="L4476" s="7">
        <v>0.99740201900237524</v>
      </c>
      <c r="M4476" s="7" t="s">
        <v>684</v>
      </c>
      <c r="N4476" s="7" t="s">
        <v>731</v>
      </c>
      <c r="O4476" s="7" t="s">
        <v>686</v>
      </c>
    </row>
    <row r="4477" spans="2:15" ht="15">
      <c r="B4477" s="6" t="s">
        <v>119</v>
      </c>
      <c r="C4477" s="7" t="s">
        <v>692</v>
      </c>
      <c r="D4477" s="7" t="s">
        <v>661</v>
      </c>
      <c r="E4477" s="7">
        <v>14.381030126911128</v>
      </c>
      <c r="F4477" s="7">
        <v>2.2250872386380318</v>
      </c>
      <c r="G4477" s="7">
        <v>14.552149007300445</v>
      </c>
      <c r="H4477" s="7">
        <v>0.98824098899045965</v>
      </c>
      <c r="I4477" s="7">
        <v>14.381030126911128</v>
      </c>
      <c r="J4477" s="7">
        <v>2.2250872386380318</v>
      </c>
      <c r="K4477" s="7">
        <v>14.552149007300445</v>
      </c>
      <c r="L4477" s="7">
        <v>0.98824098899045965</v>
      </c>
      <c r="M4477" s="7" t="s">
        <v>684</v>
      </c>
      <c r="N4477" s="7" t="s">
        <v>731</v>
      </c>
      <c r="O4477" s="7" t="s">
        <v>686</v>
      </c>
    </row>
    <row r="4478" spans="2:15" ht="15">
      <c r="B4478" s="6" t="s">
        <v>119</v>
      </c>
      <c r="C4478" s="7" t="s">
        <v>693</v>
      </c>
      <c r="D4478" s="7" t="s">
        <v>661</v>
      </c>
      <c r="E4478" s="7">
        <v>14.579298590256016</v>
      </c>
      <c r="F4478" s="7">
        <v>2.2557640833229979</v>
      </c>
      <c r="G4478" s="7">
        <v>14.752776653343977</v>
      </c>
      <c r="H4478" s="7">
        <v>0.98824098899045965</v>
      </c>
      <c r="I4478" s="7">
        <v>14.579298590256016</v>
      </c>
      <c r="J4478" s="7">
        <v>2.2557640833229979</v>
      </c>
      <c r="K4478" s="7">
        <v>14.752776653343977</v>
      </c>
      <c r="L4478" s="7">
        <v>0.98824098899045965</v>
      </c>
      <c r="M4478" s="7" t="s">
        <v>684</v>
      </c>
      <c r="N4478" s="7" t="s">
        <v>731</v>
      </c>
      <c r="O4478" s="7" t="s">
        <v>686</v>
      </c>
    </row>
    <row r="4479" spans="2:15" ht="15">
      <c r="B4479" s="6" t="s">
        <v>119</v>
      </c>
      <c r="C4479" s="7" t="s">
        <v>694</v>
      </c>
      <c r="D4479" s="7" t="s">
        <v>661</v>
      </c>
      <c r="E4479" s="7">
        <v>14.554903049481727</v>
      </c>
      <c r="F4479" s="7">
        <v>2.2519895132138021</v>
      </c>
      <c r="G4479" s="7">
        <v>14.728090831721449</v>
      </c>
      <c r="H4479" s="7">
        <v>0.98824098899045965</v>
      </c>
      <c r="I4479" s="7">
        <v>14.554903049481727</v>
      </c>
      <c r="J4479" s="7">
        <v>2.2519895132138021</v>
      </c>
      <c r="K4479" s="7">
        <v>14.728090831721449</v>
      </c>
      <c r="L4479" s="7">
        <v>0.98824098899045965</v>
      </c>
      <c r="M4479" s="7" t="s">
        <v>684</v>
      </c>
      <c r="N4479" s="7" t="s">
        <v>731</v>
      </c>
      <c r="O4479" s="7" t="s">
        <v>686</v>
      </c>
    </row>
    <row r="4480" spans="2:15" ht="15">
      <c r="B4480" s="6" t="s">
        <v>119</v>
      </c>
      <c r="C4480" s="7" t="s">
        <v>695</v>
      </c>
      <c r="D4480" s="7" t="s">
        <v>661</v>
      </c>
      <c r="E4480" s="7">
        <v>14.539551741847529</v>
      </c>
      <c r="F4480" s="7">
        <v>2.2496143009785365</v>
      </c>
      <c r="G4480" s="7">
        <v>14.712556859942076</v>
      </c>
      <c r="H4480" s="7">
        <v>0.98824098899045965</v>
      </c>
      <c r="I4480" s="7">
        <v>14.539551741847529</v>
      </c>
      <c r="J4480" s="7">
        <v>2.2496143009785365</v>
      </c>
      <c r="K4480" s="7">
        <v>14.712556859942076</v>
      </c>
      <c r="L4480" s="7">
        <v>0.98824098899045965</v>
      </c>
      <c r="M4480" s="7" t="s">
        <v>684</v>
      </c>
      <c r="N4480" s="7" t="s">
        <v>731</v>
      </c>
      <c r="O4480" s="7" t="s">
        <v>686</v>
      </c>
    </row>
    <row r="4481" spans="2:15" ht="15">
      <c r="B4481" s="6" t="s">
        <v>119</v>
      </c>
      <c r="C4481" s="7" t="s">
        <v>696</v>
      </c>
      <c r="D4481" s="7" t="s">
        <v>661</v>
      </c>
      <c r="E4481" s="7">
        <v>14.531269090409548</v>
      </c>
      <c r="F4481" s="7">
        <v>2.2483327778988902</v>
      </c>
      <c r="G4481" s="7">
        <v>14.704175653808903</v>
      </c>
      <c r="H4481" s="7">
        <v>0.98824098899045965</v>
      </c>
      <c r="I4481" s="7">
        <v>14.531269090409548</v>
      </c>
      <c r="J4481" s="7">
        <v>2.2483327778988902</v>
      </c>
      <c r="K4481" s="7">
        <v>14.704175653808903</v>
      </c>
      <c r="L4481" s="7">
        <v>0.98824098899045965</v>
      </c>
      <c r="M4481" s="7" t="s">
        <v>684</v>
      </c>
      <c r="N4481" s="7" t="s">
        <v>731</v>
      </c>
      <c r="O4481" s="7" t="s">
        <v>686</v>
      </c>
    </row>
    <row r="4482" spans="2:15" ht="15">
      <c r="B4482" s="6" t="s">
        <v>119</v>
      </c>
      <c r="C4482" s="7" t="s">
        <v>697</v>
      </c>
      <c r="D4482" s="7" t="s">
        <v>661</v>
      </c>
      <c r="E4482" s="7">
        <v>14.52583533810283</v>
      </c>
      <c r="F4482" s="7">
        <v>2.2474920472412743</v>
      </c>
      <c r="G4482" s="7">
        <v>14.698677245660228</v>
      </c>
      <c r="H4482" s="7">
        <v>0.98824098899045965</v>
      </c>
      <c r="I4482" s="7">
        <v>14.52583533810283</v>
      </c>
      <c r="J4482" s="7">
        <v>2.2474920472412743</v>
      </c>
      <c r="K4482" s="7">
        <v>14.698677245660228</v>
      </c>
      <c r="L4482" s="7">
        <v>0.98824098899045965</v>
      </c>
      <c r="M4482" s="7" t="s">
        <v>684</v>
      </c>
      <c r="N4482" s="7" t="s">
        <v>731</v>
      </c>
      <c r="O4482" s="7" t="s">
        <v>686</v>
      </c>
    </row>
    <row r="4483" spans="2:15" ht="15">
      <c r="B4483" s="6" t="s">
        <v>119</v>
      </c>
      <c r="C4483" s="7" t="s">
        <v>698</v>
      </c>
      <c r="D4483" s="7" t="s">
        <v>661</v>
      </c>
      <c r="E4483" s="7">
        <v>14.519585832618702</v>
      </c>
      <c r="F4483" s="7">
        <v>2.2465251001743631</v>
      </c>
      <c r="G4483" s="7">
        <v>14.692353377743647</v>
      </c>
      <c r="H4483" s="7">
        <v>0.98824098899045965</v>
      </c>
      <c r="I4483" s="7">
        <v>14.519585832618702</v>
      </c>
      <c r="J4483" s="7">
        <v>2.2465251001743631</v>
      </c>
      <c r="K4483" s="7">
        <v>14.692353377743647</v>
      </c>
      <c r="L4483" s="7">
        <v>0.98824098899045965</v>
      </c>
      <c r="M4483" s="7" t="s">
        <v>684</v>
      </c>
      <c r="N4483" s="7" t="s">
        <v>731</v>
      </c>
      <c r="O4483" s="7" t="s">
        <v>686</v>
      </c>
    </row>
    <row r="4484" spans="2:15" ht="15">
      <c r="B4484" s="6" t="s">
        <v>119</v>
      </c>
      <c r="C4484" s="7" t="s">
        <v>699</v>
      </c>
      <c r="D4484" s="7" t="s">
        <v>661</v>
      </c>
      <c r="E4484" s="7">
        <v>14.528276498613224</v>
      </c>
      <c r="F4484" s="7">
        <v>2.2478697528055722</v>
      </c>
      <c r="G4484" s="7">
        <v>14.701147453370281</v>
      </c>
      <c r="H4484" s="7">
        <v>0.98824098899045965</v>
      </c>
      <c r="I4484" s="7">
        <v>14.528276498613224</v>
      </c>
      <c r="J4484" s="7">
        <v>2.2478697528055722</v>
      </c>
      <c r="K4484" s="7">
        <v>14.701147453370281</v>
      </c>
      <c r="L4484" s="7">
        <v>0.98824098899045965</v>
      </c>
      <c r="M4484" s="7" t="s">
        <v>684</v>
      </c>
      <c r="N4484" s="7" t="s">
        <v>731</v>
      </c>
      <c r="O4484" s="7" t="s">
        <v>686</v>
      </c>
    </row>
    <row r="4485" spans="2:15" ht="15">
      <c r="B4485" s="6" t="s">
        <v>119</v>
      </c>
      <c r="C4485" s="7" t="s">
        <v>700</v>
      </c>
      <c r="D4485" s="7" t="s">
        <v>661</v>
      </c>
      <c r="E4485" s="7">
        <v>14.577858379528728</v>
      </c>
      <c r="F4485" s="7">
        <v>2.2555412484855966</v>
      </c>
      <c r="G4485" s="7">
        <v>14.751319305649101</v>
      </c>
      <c r="H4485" s="7">
        <v>0.98824098899045965</v>
      </c>
      <c r="I4485" s="7">
        <v>14.577858379528728</v>
      </c>
      <c r="J4485" s="7">
        <v>2.2555412484855966</v>
      </c>
      <c r="K4485" s="7">
        <v>14.751319305649101</v>
      </c>
      <c r="L4485" s="7">
        <v>0.98824098899045965</v>
      </c>
      <c r="M4485" s="7" t="s">
        <v>684</v>
      </c>
      <c r="N4485" s="7" t="s">
        <v>731</v>
      </c>
      <c r="O4485" s="7" t="s">
        <v>686</v>
      </c>
    </row>
    <row r="4486" spans="2:15" ht="15">
      <c r="B4486" s="6" t="s">
        <v>119</v>
      </c>
      <c r="C4486" s="7" t="s">
        <v>701</v>
      </c>
      <c r="D4486" s="7" t="s">
        <v>661</v>
      </c>
      <c r="E4486" s="7">
        <v>14.627440260444235</v>
      </c>
      <c r="F4486" s="7">
        <v>2.2632127441656062</v>
      </c>
      <c r="G4486" s="7">
        <v>14.801491157927924</v>
      </c>
      <c r="H4486" s="7">
        <v>0.98824098899045965</v>
      </c>
      <c r="I4486" s="7">
        <v>14.627440260444235</v>
      </c>
      <c r="J4486" s="7">
        <v>2.2632127441656062</v>
      </c>
      <c r="K4486" s="7">
        <v>14.801491157927924</v>
      </c>
      <c r="L4486" s="7">
        <v>0.98824098899045965</v>
      </c>
      <c r="M4486" s="7" t="s">
        <v>684</v>
      </c>
      <c r="N4486" s="7" t="s">
        <v>731</v>
      </c>
      <c r="O4486" s="7" t="s">
        <v>686</v>
      </c>
    </row>
    <row r="4487" spans="2:15" ht="15">
      <c r="B4487" s="6" t="s">
        <v>606</v>
      </c>
      <c r="C4487" s="7" t="s">
        <v>683</v>
      </c>
      <c r="D4487" s="7" t="s">
        <v>661</v>
      </c>
      <c r="E4487" s="7" t="s">
        <v>661</v>
      </c>
      <c r="F4487" s="7" t="s">
        <v>661</v>
      </c>
      <c r="G4487" s="7" t="s">
        <v>661</v>
      </c>
      <c r="H4487" s="7" t="s">
        <v>661</v>
      </c>
      <c r="I4487" s="7" t="s">
        <v>661</v>
      </c>
      <c r="J4487" s="7" t="s">
        <v>661</v>
      </c>
      <c r="K4487" s="7" t="s">
        <v>661</v>
      </c>
      <c r="L4487" s="7" t="s">
        <v>661</v>
      </c>
      <c r="M4487" s="7" t="s">
        <v>703</v>
      </c>
      <c r="N4487" s="7" t="s">
        <v>731</v>
      </c>
      <c r="O4487" s="7" t="s">
        <v>686</v>
      </c>
    </row>
    <row r="4488" spans="2:15" ht="15">
      <c r="B4488" s="6" t="s">
        <v>606</v>
      </c>
      <c r="C4488" s="7" t="s">
        <v>687</v>
      </c>
      <c r="D4488" s="7" t="s">
        <v>661</v>
      </c>
      <c r="E4488" s="7" t="s">
        <v>661</v>
      </c>
      <c r="F4488" s="7" t="s">
        <v>661</v>
      </c>
      <c r="G4488" s="7" t="s">
        <v>661</v>
      </c>
      <c r="H4488" s="7" t="s">
        <v>661</v>
      </c>
      <c r="I4488" s="7" t="s">
        <v>661</v>
      </c>
      <c r="J4488" s="7" t="s">
        <v>661</v>
      </c>
      <c r="K4488" s="7" t="s">
        <v>661</v>
      </c>
      <c r="L4488" s="7" t="s">
        <v>661</v>
      </c>
      <c r="M4488" s="7" t="s">
        <v>703</v>
      </c>
      <c r="N4488" s="7" t="s">
        <v>731</v>
      </c>
      <c r="O4488" s="7" t="s">
        <v>686</v>
      </c>
    </row>
    <row r="4489" spans="2:15" ht="15">
      <c r="B4489" s="6" t="s">
        <v>606</v>
      </c>
      <c r="C4489" s="7" t="s">
        <v>688</v>
      </c>
      <c r="D4489" s="7" t="s">
        <v>661</v>
      </c>
      <c r="E4489" s="7" t="s">
        <v>661</v>
      </c>
      <c r="F4489" s="7" t="s">
        <v>661</v>
      </c>
      <c r="G4489" s="7" t="s">
        <v>661</v>
      </c>
      <c r="H4489" s="7" t="s">
        <v>661</v>
      </c>
      <c r="I4489" s="7" t="s">
        <v>661</v>
      </c>
      <c r="J4489" s="7" t="s">
        <v>661</v>
      </c>
      <c r="K4489" s="7" t="s">
        <v>661</v>
      </c>
      <c r="L4489" s="7" t="s">
        <v>661</v>
      </c>
      <c r="M4489" s="7" t="s">
        <v>703</v>
      </c>
      <c r="N4489" s="7" t="s">
        <v>731</v>
      </c>
      <c r="O4489" s="7" t="s">
        <v>686</v>
      </c>
    </row>
    <row r="4490" spans="2:15" ht="15">
      <c r="B4490" s="6" t="s">
        <v>606</v>
      </c>
      <c r="C4490" s="7" t="s">
        <v>689</v>
      </c>
      <c r="D4490" s="7" t="s">
        <v>661</v>
      </c>
      <c r="E4490" s="7" t="s">
        <v>661</v>
      </c>
      <c r="F4490" s="7" t="s">
        <v>661</v>
      </c>
      <c r="G4490" s="7" t="s">
        <v>661</v>
      </c>
      <c r="H4490" s="7" t="s">
        <v>661</v>
      </c>
      <c r="I4490" s="7" t="s">
        <v>661</v>
      </c>
      <c r="J4490" s="7" t="s">
        <v>661</v>
      </c>
      <c r="K4490" s="7" t="s">
        <v>661</v>
      </c>
      <c r="L4490" s="7" t="s">
        <v>661</v>
      </c>
      <c r="M4490" s="7" t="s">
        <v>703</v>
      </c>
      <c r="N4490" s="7" t="s">
        <v>731</v>
      </c>
      <c r="O4490" s="7" t="s">
        <v>686</v>
      </c>
    </row>
    <row r="4491" spans="2:15" ht="15">
      <c r="B4491" s="6" t="s">
        <v>606</v>
      </c>
      <c r="C4491" s="7" t="s">
        <v>690</v>
      </c>
      <c r="D4491" s="7" t="s">
        <v>661</v>
      </c>
      <c r="E4491" s="7" t="s">
        <v>661</v>
      </c>
      <c r="F4491" s="7" t="s">
        <v>661</v>
      </c>
      <c r="G4491" s="7" t="s">
        <v>661</v>
      </c>
      <c r="H4491" s="7" t="s">
        <v>661</v>
      </c>
      <c r="I4491" s="7" t="s">
        <v>661</v>
      </c>
      <c r="J4491" s="7" t="s">
        <v>661</v>
      </c>
      <c r="K4491" s="7" t="s">
        <v>661</v>
      </c>
      <c r="L4491" s="7" t="s">
        <v>661</v>
      </c>
      <c r="M4491" s="7" t="s">
        <v>703</v>
      </c>
      <c r="N4491" s="7" t="s">
        <v>731</v>
      </c>
      <c r="O4491" s="7" t="s">
        <v>686</v>
      </c>
    </row>
    <row r="4492" spans="2:15" ht="15">
      <c r="B4492" s="6" t="s">
        <v>606</v>
      </c>
      <c r="C4492" s="7" t="s">
        <v>691</v>
      </c>
      <c r="D4492" s="7" t="s">
        <v>661</v>
      </c>
      <c r="E4492" s="7" t="s">
        <v>661</v>
      </c>
      <c r="F4492" s="7" t="s">
        <v>661</v>
      </c>
      <c r="G4492" s="7" t="s">
        <v>661</v>
      </c>
      <c r="H4492" s="7" t="s">
        <v>661</v>
      </c>
      <c r="I4492" s="7" t="s">
        <v>661</v>
      </c>
      <c r="J4492" s="7" t="s">
        <v>661</v>
      </c>
      <c r="K4492" s="7" t="s">
        <v>661</v>
      </c>
      <c r="L4492" s="7" t="s">
        <v>661</v>
      </c>
      <c r="M4492" s="7" t="s">
        <v>703</v>
      </c>
      <c r="N4492" s="7" t="s">
        <v>731</v>
      </c>
      <c r="O4492" s="7" t="s">
        <v>686</v>
      </c>
    </row>
    <row r="4493" spans="2:15" ht="15">
      <c r="B4493" s="6" t="s">
        <v>606</v>
      </c>
      <c r="C4493" s="7" t="s">
        <v>692</v>
      </c>
      <c r="D4493" s="7" t="s">
        <v>661</v>
      </c>
      <c r="E4493" s="7" t="s">
        <v>661</v>
      </c>
      <c r="F4493" s="7" t="s">
        <v>661</v>
      </c>
      <c r="G4493" s="7" t="s">
        <v>661</v>
      </c>
      <c r="H4493" s="7" t="s">
        <v>661</v>
      </c>
      <c r="I4493" s="7" t="s">
        <v>661</v>
      </c>
      <c r="J4493" s="7" t="s">
        <v>661</v>
      </c>
      <c r="K4493" s="7" t="s">
        <v>661</v>
      </c>
      <c r="L4493" s="7" t="s">
        <v>661</v>
      </c>
      <c r="M4493" s="7" t="s">
        <v>703</v>
      </c>
      <c r="N4493" s="7" t="s">
        <v>731</v>
      </c>
      <c r="O4493" s="7" t="s">
        <v>686</v>
      </c>
    </row>
    <row r="4494" spans="2:15" ht="15">
      <c r="B4494" s="6" t="s">
        <v>606</v>
      </c>
      <c r="C4494" s="7" t="s">
        <v>693</v>
      </c>
      <c r="D4494" s="7" t="s">
        <v>661</v>
      </c>
      <c r="E4494" s="7" t="s">
        <v>661</v>
      </c>
      <c r="F4494" s="7" t="s">
        <v>661</v>
      </c>
      <c r="G4494" s="7" t="s">
        <v>661</v>
      </c>
      <c r="H4494" s="7" t="s">
        <v>661</v>
      </c>
      <c r="I4494" s="7" t="s">
        <v>661</v>
      </c>
      <c r="J4494" s="7" t="s">
        <v>661</v>
      </c>
      <c r="K4494" s="7" t="s">
        <v>661</v>
      </c>
      <c r="L4494" s="7" t="s">
        <v>661</v>
      </c>
      <c r="M4494" s="7" t="s">
        <v>703</v>
      </c>
      <c r="N4494" s="7" t="s">
        <v>731</v>
      </c>
      <c r="O4494" s="7" t="s">
        <v>686</v>
      </c>
    </row>
    <row r="4495" spans="2:15" ht="15">
      <c r="B4495" s="6" t="s">
        <v>606</v>
      </c>
      <c r="C4495" s="7" t="s">
        <v>694</v>
      </c>
      <c r="D4495" s="7" t="s">
        <v>661</v>
      </c>
      <c r="E4495" s="7" t="s">
        <v>661</v>
      </c>
      <c r="F4495" s="7" t="s">
        <v>661</v>
      </c>
      <c r="G4495" s="7" t="s">
        <v>661</v>
      </c>
      <c r="H4495" s="7" t="s">
        <v>661</v>
      </c>
      <c r="I4495" s="7" t="s">
        <v>661</v>
      </c>
      <c r="J4495" s="7" t="s">
        <v>661</v>
      </c>
      <c r="K4495" s="7" t="s">
        <v>661</v>
      </c>
      <c r="L4495" s="7" t="s">
        <v>661</v>
      </c>
      <c r="M4495" s="7" t="s">
        <v>703</v>
      </c>
      <c r="N4495" s="7" t="s">
        <v>731</v>
      </c>
      <c r="O4495" s="7" t="s">
        <v>686</v>
      </c>
    </row>
    <row r="4496" spans="2:15" ht="15">
      <c r="B4496" s="6" t="s">
        <v>606</v>
      </c>
      <c r="C4496" s="7" t="s">
        <v>695</v>
      </c>
      <c r="D4496" s="7" t="s">
        <v>661</v>
      </c>
      <c r="E4496" s="7" t="s">
        <v>661</v>
      </c>
      <c r="F4496" s="7" t="s">
        <v>661</v>
      </c>
      <c r="G4496" s="7" t="s">
        <v>661</v>
      </c>
      <c r="H4496" s="7" t="s">
        <v>661</v>
      </c>
      <c r="I4496" s="7" t="s">
        <v>661</v>
      </c>
      <c r="J4496" s="7" t="s">
        <v>661</v>
      </c>
      <c r="K4496" s="7" t="s">
        <v>661</v>
      </c>
      <c r="L4496" s="7" t="s">
        <v>661</v>
      </c>
      <c r="M4496" s="7" t="s">
        <v>703</v>
      </c>
      <c r="N4496" s="7" t="s">
        <v>731</v>
      </c>
      <c r="O4496" s="7" t="s">
        <v>686</v>
      </c>
    </row>
    <row r="4497" spans="2:15" ht="15">
      <c r="B4497" s="6" t="s">
        <v>606</v>
      </c>
      <c r="C4497" s="7" t="s">
        <v>696</v>
      </c>
      <c r="D4497" s="7" t="s">
        <v>661</v>
      </c>
      <c r="E4497" s="7" t="s">
        <v>661</v>
      </c>
      <c r="F4497" s="7" t="s">
        <v>661</v>
      </c>
      <c r="G4497" s="7" t="s">
        <v>661</v>
      </c>
      <c r="H4497" s="7" t="s">
        <v>661</v>
      </c>
      <c r="I4497" s="7" t="s">
        <v>661</v>
      </c>
      <c r="J4497" s="7" t="s">
        <v>661</v>
      </c>
      <c r="K4497" s="7" t="s">
        <v>661</v>
      </c>
      <c r="L4497" s="7" t="s">
        <v>661</v>
      </c>
      <c r="M4497" s="7" t="s">
        <v>703</v>
      </c>
      <c r="N4497" s="7" t="s">
        <v>731</v>
      </c>
      <c r="O4497" s="7" t="s">
        <v>686</v>
      </c>
    </row>
    <row r="4498" spans="2:15" ht="15">
      <c r="B4498" s="6" t="s">
        <v>606</v>
      </c>
      <c r="C4498" s="7" t="s">
        <v>697</v>
      </c>
      <c r="D4498" s="7" t="s">
        <v>661</v>
      </c>
      <c r="E4498" s="7" t="s">
        <v>661</v>
      </c>
      <c r="F4498" s="7" t="s">
        <v>661</v>
      </c>
      <c r="G4498" s="7" t="s">
        <v>661</v>
      </c>
      <c r="H4498" s="7" t="s">
        <v>661</v>
      </c>
      <c r="I4498" s="7" t="s">
        <v>661</v>
      </c>
      <c r="J4498" s="7" t="s">
        <v>661</v>
      </c>
      <c r="K4498" s="7" t="s">
        <v>661</v>
      </c>
      <c r="L4498" s="7" t="s">
        <v>661</v>
      </c>
      <c r="M4498" s="7" t="s">
        <v>703</v>
      </c>
      <c r="N4498" s="7" t="s">
        <v>731</v>
      </c>
      <c r="O4498" s="7" t="s">
        <v>686</v>
      </c>
    </row>
    <row r="4499" spans="2:15" ht="15">
      <c r="B4499" s="6" t="s">
        <v>606</v>
      </c>
      <c r="C4499" s="7" t="s">
        <v>698</v>
      </c>
      <c r="D4499" s="7" t="s">
        <v>661</v>
      </c>
      <c r="E4499" s="7" t="s">
        <v>661</v>
      </c>
      <c r="F4499" s="7" t="s">
        <v>661</v>
      </c>
      <c r="G4499" s="7" t="s">
        <v>661</v>
      </c>
      <c r="H4499" s="7" t="s">
        <v>661</v>
      </c>
      <c r="I4499" s="7" t="s">
        <v>661</v>
      </c>
      <c r="J4499" s="7" t="s">
        <v>661</v>
      </c>
      <c r="K4499" s="7" t="s">
        <v>661</v>
      </c>
      <c r="L4499" s="7" t="s">
        <v>661</v>
      </c>
      <c r="M4499" s="7" t="s">
        <v>703</v>
      </c>
      <c r="N4499" s="7" t="s">
        <v>731</v>
      </c>
      <c r="O4499" s="7" t="s">
        <v>686</v>
      </c>
    </row>
    <row r="4500" spans="2:15" ht="15">
      <c r="B4500" s="6" t="s">
        <v>606</v>
      </c>
      <c r="C4500" s="7" t="s">
        <v>699</v>
      </c>
      <c r="D4500" s="7" t="s">
        <v>661</v>
      </c>
      <c r="E4500" s="7" t="s">
        <v>661</v>
      </c>
      <c r="F4500" s="7" t="s">
        <v>661</v>
      </c>
      <c r="G4500" s="7" t="s">
        <v>661</v>
      </c>
      <c r="H4500" s="7" t="s">
        <v>661</v>
      </c>
      <c r="I4500" s="7" t="s">
        <v>661</v>
      </c>
      <c r="J4500" s="7" t="s">
        <v>661</v>
      </c>
      <c r="K4500" s="7" t="s">
        <v>661</v>
      </c>
      <c r="L4500" s="7" t="s">
        <v>661</v>
      </c>
      <c r="M4500" s="7" t="s">
        <v>703</v>
      </c>
      <c r="N4500" s="7" t="s">
        <v>731</v>
      </c>
      <c r="O4500" s="7" t="s">
        <v>686</v>
      </c>
    </row>
    <row r="4501" spans="2:15" ht="15">
      <c r="B4501" s="6" t="s">
        <v>606</v>
      </c>
      <c r="C4501" s="7" t="s">
        <v>700</v>
      </c>
      <c r="D4501" s="7" t="s">
        <v>661</v>
      </c>
      <c r="E4501" s="7" t="s">
        <v>661</v>
      </c>
      <c r="F4501" s="7" t="s">
        <v>661</v>
      </c>
      <c r="G4501" s="7" t="s">
        <v>661</v>
      </c>
      <c r="H4501" s="7" t="s">
        <v>661</v>
      </c>
      <c r="I4501" s="7" t="s">
        <v>661</v>
      </c>
      <c r="J4501" s="7" t="s">
        <v>661</v>
      </c>
      <c r="K4501" s="7" t="s">
        <v>661</v>
      </c>
      <c r="L4501" s="7" t="s">
        <v>661</v>
      </c>
      <c r="M4501" s="7" t="s">
        <v>703</v>
      </c>
      <c r="N4501" s="7" t="s">
        <v>731</v>
      </c>
      <c r="O4501" s="7" t="s">
        <v>686</v>
      </c>
    </row>
    <row r="4502" spans="2:15" ht="15">
      <c r="B4502" s="6" t="s">
        <v>606</v>
      </c>
      <c r="C4502" s="7" t="s">
        <v>701</v>
      </c>
      <c r="D4502" s="7" t="s">
        <v>661</v>
      </c>
      <c r="E4502" s="7" t="s">
        <v>661</v>
      </c>
      <c r="F4502" s="7" t="s">
        <v>661</v>
      </c>
      <c r="G4502" s="7" t="s">
        <v>661</v>
      </c>
      <c r="H4502" s="7" t="s">
        <v>661</v>
      </c>
      <c r="I4502" s="7" t="s">
        <v>661</v>
      </c>
      <c r="J4502" s="7" t="s">
        <v>661</v>
      </c>
      <c r="K4502" s="7" t="s">
        <v>661</v>
      </c>
      <c r="L4502" s="7" t="s">
        <v>661</v>
      </c>
      <c r="M4502" s="7" t="s">
        <v>703</v>
      </c>
      <c r="N4502" s="7" t="s">
        <v>731</v>
      </c>
      <c r="O4502" s="7" t="s">
        <v>686</v>
      </c>
    </row>
    <row r="4503" spans="2:15" ht="15">
      <c r="B4503" s="6" t="s">
        <v>128</v>
      </c>
      <c r="C4503" s="7" t="s">
        <v>683</v>
      </c>
      <c r="D4503" s="7">
        <v>13.010159</v>
      </c>
      <c r="E4503" s="7">
        <v>12.839</v>
      </c>
      <c r="F4503" s="7">
        <v>4.6728550566276432</v>
      </c>
      <c r="G4503" s="7">
        <v>13.662924115292837</v>
      </c>
      <c r="H4503" s="7">
        <v>0.93969635574784294</v>
      </c>
      <c r="I4503" s="7">
        <v>11.4016</v>
      </c>
      <c r="J4503" s="7">
        <v>4.149702018353902</v>
      </c>
      <c r="K4503" s="7">
        <v>12.133281064952318</v>
      </c>
      <c r="L4503" s="7">
        <v>0.93969635574784294</v>
      </c>
      <c r="M4503" s="7" t="s">
        <v>684</v>
      </c>
      <c r="N4503" s="7" t="s">
        <v>731</v>
      </c>
      <c r="O4503" s="7" t="s">
        <v>686</v>
      </c>
    </row>
    <row r="4504" spans="2:15" ht="15">
      <c r="B4504" s="6" t="s">
        <v>128</v>
      </c>
      <c r="C4504" s="7" t="s">
        <v>687</v>
      </c>
      <c r="D4504" s="7">
        <v>12.88273</v>
      </c>
      <c r="E4504" s="7">
        <v>12.263999999999999</v>
      </c>
      <c r="F4504" s="7">
        <v>3.4612695722273914</v>
      </c>
      <c r="G4504" s="7">
        <v>12.743079810298104</v>
      </c>
      <c r="H4504" s="7">
        <v>0.96240470769782482</v>
      </c>
      <c r="I4504" s="7">
        <v>10.8261</v>
      </c>
      <c r="J4504" s="7">
        <v>3.0554509553074798</v>
      </c>
      <c r="K4504" s="7">
        <v>11.249009811991872</v>
      </c>
      <c r="L4504" s="7">
        <v>0.96240470769782482</v>
      </c>
      <c r="M4504" s="7" t="s">
        <v>684</v>
      </c>
      <c r="N4504" s="7" t="s">
        <v>731</v>
      </c>
      <c r="O4504" s="7" t="s">
        <v>686</v>
      </c>
    </row>
    <row r="4505" spans="2:15" ht="15">
      <c r="B4505" s="6" t="s">
        <v>128</v>
      </c>
      <c r="C4505" s="7" t="s">
        <v>688</v>
      </c>
      <c r="D4505" s="7">
        <v>9.8803415000000001</v>
      </c>
      <c r="E4505" s="7">
        <v>11.778</v>
      </c>
      <c r="F4505" s="7">
        <v>2.9179692891667748</v>
      </c>
      <c r="G4505" s="7">
        <v>12.134077170206247</v>
      </c>
      <c r="H4505" s="7">
        <v>0.97065477949319867</v>
      </c>
      <c r="I4505" s="7">
        <v>10.3409</v>
      </c>
      <c r="J4505" s="7">
        <v>2.5619314503603907</v>
      </c>
      <c r="K4505" s="7">
        <v>10.653530192680062</v>
      </c>
      <c r="L4505" s="7">
        <v>0.97065477949319867</v>
      </c>
      <c r="M4505" s="7" t="s">
        <v>684</v>
      </c>
      <c r="N4505" s="7" t="s">
        <v>731</v>
      </c>
      <c r="O4505" s="7" t="s">
        <v>686</v>
      </c>
    </row>
    <row r="4506" spans="2:15" ht="15">
      <c r="B4506" s="6" t="s">
        <v>128</v>
      </c>
      <c r="C4506" s="7" t="s">
        <v>689</v>
      </c>
      <c r="D4506" s="7">
        <v>10.942</v>
      </c>
      <c r="E4506" s="7">
        <v>12.169</v>
      </c>
      <c r="F4506" s="7">
        <v>3.979593866646038</v>
      </c>
      <c r="G4506" s="7">
        <v>12.803192115384615</v>
      </c>
      <c r="H4506" s="7">
        <v>0.95046609394991777</v>
      </c>
      <c r="I4506" s="7">
        <v>10.7317</v>
      </c>
      <c r="J4506" s="7">
        <v>3.5095576874587286</v>
      </c>
      <c r="K4506" s="7">
        <v>11.290986673076922</v>
      </c>
      <c r="L4506" s="7">
        <v>0.95046609394991777</v>
      </c>
      <c r="M4506" s="7" t="s">
        <v>684</v>
      </c>
      <c r="N4506" s="7" t="s">
        <v>731</v>
      </c>
      <c r="O4506" s="7" t="s">
        <v>686</v>
      </c>
    </row>
    <row r="4507" spans="2:15" ht="15">
      <c r="B4507" s="6" t="s">
        <v>128</v>
      </c>
      <c r="C4507" s="7" t="s">
        <v>690</v>
      </c>
      <c r="D4507" s="7">
        <v>11.925000000000001</v>
      </c>
      <c r="E4507" s="7">
        <v>11.952999999999999</v>
      </c>
      <c r="F4507" s="7">
        <v>3.6691253252509455</v>
      </c>
      <c r="G4507" s="7">
        <v>12.503467105263157</v>
      </c>
      <c r="H4507" s="7">
        <v>0.95597484276729561</v>
      </c>
      <c r="I4507" s="7">
        <v>10.784000000000001</v>
      </c>
      <c r="J4507" s="7">
        <v>3.3102859121146331</v>
      </c>
      <c r="K4507" s="7">
        <v>11.28063157894737</v>
      </c>
      <c r="L4507" s="7">
        <v>0.95597484276729561</v>
      </c>
      <c r="M4507" s="7" t="s">
        <v>684</v>
      </c>
      <c r="N4507" s="7" t="s">
        <v>731</v>
      </c>
      <c r="O4507" s="7" t="s">
        <v>686</v>
      </c>
    </row>
    <row r="4508" spans="2:15" ht="15">
      <c r="B4508" s="6" t="s">
        <v>128</v>
      </c>
      <c r="C4508" s="7" t="s">
        <v>691</v>
      </c>
      <c r="D4508" s="7">
        <v>13.124000000000001</v>
      </c>
      <c r="E4508" s="7">
        <v>12.8</v>
      </c>
      <c r="F4508" s="7">
        <v>2.8981676970113357</v>
      </c>
      <c r="G4508" s="7">
        <v>13.124000000000001</v>
      </c>
      <c r="H4508" s="7">
        <v>0.97531240475464798</v>
      </c>
      <c r="I4508" s="7">
        <v>12.8</v>
      </c>
      <c r="J4508" s="7">
        <v>2.8981676970113357</v>
      </c>
      <c r="K4508" s="7">
        <v>13.124000000000001</v>
      </c>
      <c r="L4508" s="7">
        <v>0.97531240475464798</v>
      </c>
      <c r="M4508" s="7" t="s">
        <v>684</v>
      </c>
      <c r="N4508" s="7" t="s">
        <v>731</v>
      </c>
      <c r="O4508" s="7" t="s">
        <v>686</v>
      </c>
    </row>
    <row r="4509" spans="2:15" ht="15">
      <c r="B4509" s="6" t="s">
        <v>128</v>
      </c>
      <c r="C4509" s="7" t="s">
        <v>692</v>
      </c>
      <c r="D4509" s="7" t="s">
        <v>661</v>
      </c>
      <c r="E4509" s="7">
        <v>12.757120082660338</v>
      </c>
      <c r="F4509" s="7">
        <v>2.8884588539422471</v>
      </c>
      <c r="G4509" s="7">
        <v>13.080034684752677</v>
      </c>
      <c r="H4509" s="7">
        <v>0.97531240475464798</v>
      </c>
      <c r="I4509" s="7">
        <v>12.757120082660338</v>
      </c>
      <c r="J4509" s="7">
        <v>2.8884588539422471</v>
      </c>
      <c r="K4509" s="7">
        <v>13.080034684752677</v>
      </c>
      <c r="L4509" s="7">
        <v>0.97531240475464798</v>
      </c>
      <c r="M4509" s="7" t="s">
        <v>684</v>
      </c>
      <c r="N4509" s="7" t="s">
        <v>731</v>
      </c>
      <c r="O4509" s="7" t="s">
        <v>686</v>
      </c>
    </row>
    <row r="4510" spans="2:15" ht="15">
      <c r="B4510" s="6" t="s">
        <v>128</v>
      </c>
      <c r="C4510" s="7" t="s">
        <v>693</v>
      </c>
      <c r="D4510" s="7" t="s">
        <v>661</v>
      </c>
      <c r="E4510" s="7">
        <v>13.592635543723794</v>
      </c>
      <c r="F4510" s="7">
        <v>3.0776357226616002</v>
      </c>
      <c r="G4510" s="7">
        <v>13.936699130924303</v>
      </c>
      <c r="H4510" s="7">
        <v>0.97531240475464798</v>
      </c>
      <c r="I4510" s="7">
        <v>13.592635543723794</v>
      </c>
      <c r="J4510" s="7">
        <v>3.0776357226616002</v>
      </c>
      <c r="K4510" s="7">
        <v>13.936699130924303</v>
      </c>
      <c r="L4510" s="7">
        <v>0.97531240475464798</v>
      </c>
      <c r="M4510" s="7" t="s">
        <v>684</v>
      </c>
      <c r="N4510" s="7" t="s">
        <v>731</v>
      </c>
      <c r="O4510" s="7" t="s">
        <v>686</v>
      </c>
    </row>
    <row r="4511" spans="2:15" ht="15">
      <c r="B4511" s="6" t="s">
        <v>128</v>
      </c>
      <c r="C4511" s="7" t="s">
        <v>694</v>
      </c>
      <c r="D4511" s="7" t="s">
        <v>661</v>
      </c>
      <c r="E4511" s="7">
        <v>13.547691220498551</v>
      </c>
      <c r="F4511" s="7">
        <v>3.0674594581510215</v>
      </c>
      <c r="G4511" s="7">
        <v>13.890617154517422</v>
      </c>
      <c r="H4511" s="7">
        <v>0.97531240475464798</v>
      </c>
      <c r="I4511" s="7">
        <v>13.547691220498551</v>
      </c>
      <c r="J4511" s="7">
        <v>3.0674594581510215</v>
      </c>
      <c r="K4511" s="7">
        <v>13.890617154517422</v>
      </c>
      <c r="L4511" s="7">
        <v>0.97531240475464798</v>
      </c>
      <c r="M4511" s="7" t="s">
        <v>684</v>
      </c>
      <c r="N4511" s="7" t="s">
        <v>731</v>
      </c>
      <c r="O4511" s="7" t="s">
        <v>686</v>
      </c>
    </row>
    <row r="4512" spans="2:15" ht="15">
      <c r="B4512" s="6" t="s">
        <v>128</v>
      </c>
      <c r="C4512" s="7" t="s">
        <v>695</v>
      </c>
      <c r="D4512" s="7" t="s">
        <v>661</v>
      </c>
      <c r="E4512" s="7">
        <v>13.508879359450088</v>
      </c>
      <c r="F4512" s="7">
        <v>3.0586717017485503</v>
      </c>
      <c r="G4512" s="7">
        <v>13.850822868236168</v>
      </c>
      <c r="H4512" s="7">
        <v>0.97531240475464798</v>
      </c>
      <c r="I4512" s="7">
        <v>13.508879359450088</v>
      </c>
      <c r="J4512" s="7">
        <v>3.0586717017485503</v>
      </c>
      <c r="K4512" s="7">
        <v>13.850822868236168</v>
      </c>
      <c r="L4512" s="7">
        <v>0.97531240475464798</v>
      </c>
      <c r="M4512" s="7" t="s">
        <v>684</v>
      </c>
      <c r="N4512" s="7" t="s">
        <v>731</v>
      </c>
      <c r="O4512" s="7" t="s">
        <v>686</v>
      </c>
    </row>
    <row r="4513" spans="2:15" ht="15">
      <c r="B4513" s="6" t="s">
        <v>128</v>
      </c>
      <c r="C4513" s="7" t="s">
        <v>696</v>
      </c>
      <c r="D4513" s="7" t="s">
        <v>661</v>
      </c>
      <c r="E4513" s="7">
        <v>13.472584107509606</v>
      </c>
      <c r="F4513" s="7">
        <v>3.0504537543478585</v>
      </c>
      <c r="G4513" s="7">
        <v>13.813608892730942</v>
      </c>
      <c r="H4513" s="7">
        <v>0.97531240475464798</v>
      </c>
      <c r="I4513" s="7">
        <v>13.472584107509606</v>
      </c>
      <c r="J4513" s="7">
        <v>3.0504537543478585</v>
      </c>
      <c r="K4513" s="7">
        <v>13.813608892730942</v>
      </c>
      <c r="L4513" s="7">
        <v>0.97531240475464798</v>
      </c>
      <c r="M4513" s="7" t="s">
        <v>684</v>
      </c>
      <c r="N4513" s="7" t="s">
        <v>731</v>
      </c>
      <c r="O4513" s="7" t="s">
        <v>686</v>
      </c>
    </row>
    <row r="4514" spans="2:15" ht="15">
      <c r="B4514" s="6" t="s">
        <v>128</v>
      </c>
      <c r="C4514" s="7" t="s">
        <v>697</v>
      </c>
      <c r="D4514" s="7" t="s">
        <v>661</v>
      </c>
      <c r="E4514" s="7">
        <v>13.438923845875355</v>
      </c>
      <c r="F4514" s="7">
        <v>3.0428324197430729</v>
      </c>
      <c r="G4514" s="7">
        <v>13.779096605724074</v>
      </c>
      <c r="H4514" s="7">
        <v>0.97531240475464798</v>
      </c>
      <c r="I4514" s="7">
        <v>13.438923845875355</v>
      </c>
      <c r="J4514" s="7">
        <v>3.0428324197430729</v>
      </c>
      <c r="K4514" s="7">
        <v>13.779096605724074</v>
      </c>
      <c r="L4514" s="7">
        <v>0.97531240475464798</v>
      </c>
      <c r="M4514" s="7" t="s">
        <v>684</v>
      </c>
      <c r="N4514" s="7" t="s">
        <v>731</v>
      </c>
      <c r="O4514" s="7" t="s">
        <v>686</v>
      </c>
    </row>
    <row r="4515" spans="2:15" ht="15">
      <c r="B4515" s="6" t="s">
        <v>128</v>
      </c>
      <c r="C4515" s="7" t="s">
        <v>698</v>
      </c>
      <c r="D4515" s="7" t="s">
        <v>661</v>
      </c>
      <c r="E4515" s="7">
        <v>13.406977745519159</v>
      </c>
      <c r="F4515" s="7">
        <v>3.0355992044229367</v>
      </c>
      <c r="G4515" s="7">
        <v>13.746341869702613</v>
      </c>
      <c r="H4515" s="7">
        <v>0.97531240475464798</v>
      </c>
      <c r="I4515" s="7">
        <v>13.406977745519159</v>
      </c>
      <c r="J4515" s="7">
        <v>3.0355992044229367</v>
      </c>
      <c r="K4515" s="7">
        <v>13.746341869702613</v>
      </c>
      <c r="L4515" s="7">
        <v>0.97531240475464798</v>
      </c>
      <c r="M4515" s="7" t="s">
        <v>684</v>
      </c>
      <c r="N4515" s="7" t="s">
        <v>731</v>
      </c>
      <c r="O4515" s="7" t="s">
        <v>686</v>
      </c>
    </row>
    <row r="4516" spans="2:15" ht="15">
      <c r="B4516" s="6" t="s">
        <v>128</v>
      </c>
      <c r="C4516" s="7" t="s">
        <v>699</v>
      </c>
      <c r="D4516" s="7" t="s">
        <v>661</v>
      </c>
      <c r="E4516" s="7">
        <v>13.384313638660862</v>
      </c>
      <c r="F4516" s="7">
        <v>3.0304676120496206</v>
      </c>
      <c r="G4516" s="7">
        <v>13.723104077639464</v>
      </c>
      <c r="H4516" s="7">
        <v>0.97531240475464798</v>
      </c>
      <c r="I4516" s="7">
        <v>13.384313638660862</v>
      </c>
      <c r="J4516" s="7">
        <v>3.0304676120496206</v>
      </c>
      <c r="K4516" s="7">
        <v>13.723104077639464</v>
      </c>
      <c r="L4516" s="7">
        <v>0.97531240475464798</v>
      </c>
      <c r="M4516" s="7" t="s">
        <v>684</v>
      </c>
      <c r="N4516" s="7" t="s">
        <v>731</v>
      </c>
      <c r="O4516" s="7" t="s">
        <v>686</v>
      </c>
    </row>
    <row r="4517" spans="2:15" ht="15">
      <c r="B4517" s="6" t="s">
        <v>128</v>
      </c>
      <c r="C4517" s="7" t="s">
        <v>700</v>
      </c>
      <c r="D4517" s="7" t="s">
        <v>661</v>
      </c>
      <c r="E4517" s="7">
        <v>13.396103876110798</v>
      </c>
      <c r="F4517" s="7">
        <v>3.0331371499650466</v>
      </c>
      <c r="G4517" s="7">
        <v>13.735192755474852</v>
      </c>
      <c r="H4517" s="7">
        <v>0.97531240475464798</v>
      </c>
      <c r="I4517" s="7">
        <v>13.396103876110798</v>
      </c>
      <c r="J4517" s="7">
        <v>3.0331371499650466</v>
      </c>
      <c r="K4517" s="7">
        <v>13.735192755474852</v>
      </c>
      <c r="L4517" s="7">
        <v>0.97531240475464798</v>
      </c>
      <c r="M4517" s="7" t="s">
        <v>684</v>
      </c>
      <c r="N4517" s="7" t="s">
        <v>731</v>
      </c>
      <c r="O4517" s="7" t="s">
        <v>686</v>
      </c>
    </row>
    <row r="4518" spans="2:15" ht="15">
      <c r="B4518" s="6" t="s">
        <v>128</v>
      </c>
      <c r="C4518" s="7" t="s">
        <v>701</v>
      </c>
      <c r="D4518" s="7" t="s">
        <v>661</v>
      </c>
      <c r="E4518" s="7">
        <v>13.407894113560737</v>
      </c>
      <c r="F4518" s="7">
        <v>3.0358066878804801</v>
      </c>
      <c r="G4518" s="7">
        <v>13.747281433310242</v>
      </c>
      <c r="H4518" s="7">
        <v>0.97531240475464798</v>
      </c>
      <c r="I4518" s="7">
        <v>13.407894113560737</v>
      </c>
      <c r="J4518" s="7">
        <v>3.0358066878804801</v>
      </c>
      <c r="K4518" s="7">
        <v>13.747281433310242</v>
      </c>
      <c r="L4518" s="7">
        <v>0.97531240475464798</v>
      </c>
      <c r="M4518" s="7" t="s">
        <v>684</v>
      </c>
      <c r="N4518" s="7" t="s">
        <v>731</v>
      </c>
      <c r="O4518" s="7" t="s">
        <v>686</v>
      </c>
    </row>
    <row r="4519" spans="2:15" ht="15">
      <c r="B4519" s="6" t="s">
        <v>152</v>
      </c>
      <c r="C4519" s="7" t="s">
        <v>683</v>
      </c>
      <c r="D4519" s="7">
        <v>14.418996</v>
      </c>
      <c r="E4519" s="7">
        <v>14.198</v>
      </c>
      <c r="F4519" s="7">
        <v>1.1275529290657158</v>
      </c>
      <c r="G4519" s="7">
        <v>14.242702679191359</v>
      </c>
      <c r="H4519" s="7">
        <v>0.99686136260804847</v>
      </c>
      <c r="I4519" s="7">
        <v>13.223100000000001</v>
      </c>
      <c r="J4519" s="7">
        <v>1.0501299574819682</v>
      </c>
      <c r="K4519" s="7">
        <v>13.264733187576789</v>
      </c>
      <c r="L4519" s="7">
        <v>0.99686136260804847</v>
      </c>
      <c r="M4519" s="7" t="s">
        <v>684</v>
      </c>
      <c r="N4519" s="7" t="s">
        <v>731</v>
      </c>
      <c r="O4519" s="7" t="s">
        <v>686</v>
      </c>
    </row>
    <row r="4520" spans="2:15" ht="15">
      <c r="B4520" s="6" t="s">
        <v>152</v>
      </c>
      <c r="C4520" s="7" t="s">
        <v>687</v>
      </c>
      <c r="D4520" s="7">
        <v>15.665426</v>
      </c>
      <c r="E4520" s="7">
        <v>14.134</v>
      </c>
      <c r="F4520" s="7">
        <v>0.74533428884839648</v>
      </c>
      <c r="G4520" s="7">
        <v>14.153638373299396</v>
      </c>
      <c r="H4520" s="7">
        <v>0.99861248586536999</v>
      </c>
      <c r="I4520" s="7">
        <v>13.1586</v>
      </c>
      <c r="J4520" s="7">
        <v>0.69389810196975221</v>
      </c>
      <c r="K4520" s="7">
        <v>13.176883111567667</v>
      </c>
      <c r="L4520" s="7">
        <v>0.99861248586536999</v>
      </c>
      <c r="M4520" s="7" t="s">
        <v>684</v>
      </c>
      <c r="N4520" s="7" t="s">
        <v>731</v>
      </c>
      <c r="O4520" s="7" t="s">
        <v>686</v>
      </c>
    </row>
    <row r="4521" spans="2:15" ht="15">
      <c r="B4521" s="6" t="s">
        <v>152</v>
      </c>
      <c r="C4521" s="7" t="s">
        <v>688</v>
      </c>
      <c r="D4521" s="7">
        <v>13.197531</v>
      </c>
      <c r="E4521" s="7">
        <v>13.738</v>
      </c>
      <c r="F4521" s="7">
        <v>2.8640235255166862</v>
      </c>
      <c r="G4521" s="7">
        <v>14.033362916803407</v>
      </c>
      <c r="H4521" s="7">
        <v>0.97895280564220688</v>
      </c>
      <c r="I4521" s="7">
        <v>12.763299999999999</v>
      </c>
      <c r="J4521" s="7">
        <v>2.6608233704489135</v>
      </c>
      <c r="K4521" s="7">
        <v>13.037707156502906</v>
      </c>
      <c r="L4521" s="7">
        <v>0.97895280564220688</v>
      </c>
      <c r="M4521" s="7" t="s">
        <v>684</v>
      </c>
      <c r="N4521" s="7" t="s">
        <v>731</v>
      </c>
      <c r="O4521" s="7" t="s">
        <v>686</v>
      </c>
    </row>
    <row r="4522" spans="2:15" ht="15">
      <c r="B4522" s="6" t="s">
        <v>152</v>
      </c>
      <c r="C4522" s="7" t="s">
        <v>689</v>
      </c>
      <c r="D4522" s="7">
        <v>14.093999999999999</v>
      </c>
      <c r="E4522" s="7">
        <v>13.992000000000001</v>
      </c>
      <c r="F4522" s="7">
        <v>2.4308499852595178</v>
      </c>
      <c r="G4522" s="7">
        <v>14.201587786259543</v>
      </c>
      <c r="H4522" s="7">
        <v>0.98524194692777067</v>
      </c>
      <c r="I4522" s="7">
        <v>13.0168</v>
      </c>
      <c r="J4522" s="7">
        <v>2.2614271074990073</v>
      </c>
      <c r="K4522" s="7">
        <v>13.211780152671755</v>
      </c>
      <c r="L4522" s="7">
        <v>0.98524194692777067</v>
      </c>
      <c r="M4522" s="7" t="s">
        <v>684</v>
      </c>
      <c r="N4522" s="7" t="s">
        <v>731</v>
      </c>
      <c r="O4522" s="7" t="s">
        <v>686</v>
      </c>
    </row>
    <row r="4523" spans="2:15" ht="15">
      <c r="B4523" s="6" t="s">
        <v>152</v>
      </c>
      <c r="C4523" s="7" t="s">
        <v>690</v>
      </c>
      <c r="D4523" s="7">
        <v>14.827999999999999</v>
      </c>
      <c r="E4523" s="7">
        <v>14.086</v>
      </c>
      <c r="F4523" s="7">
        <v>2.2024652644133833</v>
      </c>
      <c r="G4523" s="7">
        <v>14.257147303754266</v>
      </c>
      <c r="H4523" s="7">
        <v>0.98799568384138126</v>
      </c>
      <c r="I4523" s="7">
        <v>12.994</v>
      </c>
      <c r="J4523" s="7">
        <v>2.0317218263373142</v>
      </c>
      <c r="K4523" s="7">
        <v>13.151879317406141</v>
      </c>
      <c r="L4523" s="7">
        <v>0.98799568384138126</v>
      </c>
      <c r="M4523" s="7" t="s">
        <v>684</v>
      </c>
      <c r="N4523" s="7" t="s">
        <v>731</v>
      </c>
      <c r="O4523" s="7" t="s">
        <v>686</v>
      </c>
    </row>
    <row r="4524" spans="2:15" ht="15">
      <c r="B4524" s="6" t="s">
        <v>152</v>
      </c>
      <c r="C4524" s="7" t="s">
        <v>691</v>
      </c>
      <c r="D4524" s="7">
        <v>15.04</v>
      </c>
      <c r="E4524" s="7">
        <v>14.917</v>
      </c>
      <c r="F4524" s="7">
        <v>1.9195601058575875</v>
      </c>
      <c r="G4524" s="7">
        <v>15.04</v>
      </c>
      <c r="H4524" s="7">
        <v>0.99182180851063839</v>
      </c>
      <c r="I4524" s="7">
        <v>14.917</v>
      </c>
      <c r="J4524" s="7">
        <v>1.9195601058575875</v>
      </c>
      <c r="K4524" s="7">
        <v>15.04</v>
      </c>
      <c r="L4524" s="7">
        <v>0.99182180851063839</v>
      </c>
      <c r="M4524" s="7" t="s">
        <v>684</v>
      </c>
      <c r="N4524" s="7" t="s">
        <v>731</v>
      </c>
      <c r="O4524" s="7" t="s">
        <v>686</v>
      </c>
    </row>
    <row r="4525" spans="2:15" ht="15">
      <c r="B4525" s="6" t="s">
        <v>152</v>
      </c>
      <c r="C4525" s="7" t="s">
        <v>692</v>
      </c>
      <c r="D4525" s="7" t="s">
        <v>661</v>
      </c>
      <c r="E4525" s="7">
        <v>16.964583188920415</v>
      </c>
      <c r="F4525" s="7">
        <v>2.4278102253842193</v>
      </c>
      <c r="G4525" s="7">
        <v>17.137425281070705</v>
      </c>
      <c r="H4525" s="7">
        <v>0.98991434889923602</v>
      </c>
      <c r="I4525" s="7">
        <v>16.964583188920415</v>
      </c>
      <c r="J4525" s="7">
        <v>2.4278102253842193</v>
      </c>
      <c r="K4525" s="7">
        <v>17.137425281070705</v>
      </c>
      <c r="L4525" s="7">
        <v>0.98991434889923602</v>
      </c>
      <c r="M4525" s="7" t="s">
        <v>684</v>
      </c>
      <c r="N4525" s="7" t="s">
        <v>731</v>
      </c>
      <c r="O4525" s="7" t="s">
        <v>686</v>
      </c>
    </row>
    <row r="4526" spans="2:15" ht="15">
      <c r="B4526" s="6" t="s">
        <v>152</v>
      </c>
      <c r="C4526" s="7" t="s">
        <v>693</v>
      </c>
      <c r="D4526" s="7" t="s">
        <v>661</v>
      </c>
      <c r="E4526" s="7">
        <v>18.120622771668074</v>
      </c>
      <c r="F4526" s="7">
        <v>2.5932516446450604</v>
      </c>
      <c r="G4526" s="7">
        <v>18.305243066551995</v>
      </c>
      <c r="H4526" s="7">
        <v>0.98991434889923602</v>
      </c>
      <c r="I4526" s="7">
        <v>18.120622771668074</v>
      </c>
      <c r="J4526" s="7">
        <v>2.5932516446450604</v>
      </c>
      <c r="K4526" s="7">
        <v>18.305243066551995</v>
      </c>
      <c r="L4526" s="7">
        <v>0.98991434889923602</v>
      </c>
      <c r="M4526" s="7" t="s">
        <v>684</v>
      </c>
      <c r="N4526" s="7" t="s">
        <v>731</v>
      </c>
      <c r="O4526" s="7" t="s">
        <v>686</v>
      </c>
    </row>
    <row r="4527" spans="2:15" ht="15">
      <c r="B4527" s="6" t="s">
        <v>152</v>
      </c>
      <c r="C4527" s="7" t="s">
        <v>694</v>
      </c>
      <c r="D4527" s="7" t="s">
        <v>661</v>
      </c>
      <c r="E4527" s="7">
        <v>18.092721538993445</v>
      </c>
      <c r="F4527" s="7">
        <v>2.5892586848868486</v>
      </c>
      <c r="G4527" s="7">
        <v>18.277057564739991</v>
      </c>
      <c r="H4527" s="7">
        <v>0.98991434889923602</v>
      </c>
      <c r="I4527" s="7">
        <v>18.092721538993445</v>
      </c>
      <c r="J4527" s="7">
        <v>2.5892586848868486</v>
      </c>
      <c r="K4527" s="7">
        <v>18.277057564739991</v>
      </c>
      <c r="L4527" s="7">
        <v>0.98991434889923602</v>
      </c>
      <c r="M4527" s="7" t="s">
        <v>684</v>
      </c>
      <c r="N4527" s="7" t="s">
        <v>731</v>
      </c>
      <c r="O4527" s="7" t="s">
        <v>686</v>
      </c>
    </row>
    <row r="4528" spans="2:15" ht="15">
      <c r="B4528" s="6" t="s">
        <v>152</v>
      </c>
      <c r="C4528" s="7" t="s">
        <v>695</v>
      </c>
      <c r="D4528" s="7" t="s">
        <v>661</v>
      </c>
      <c r="E4528" s="7">
        <v>18.0753563378683</v>
      </c>
      <c r="F4528" s="7">
        <v>2.586773542022585</v>
      </c>
      <c r="G4528" s="7">
        <v>18.25951543986378</v>
      </c>
      <c r="H4528" s="7">
        <v>0.98991434889923602</v>
      </c>
      <c r="I4528" s="7">
        <v>18.0753563378683</v>
      </c>
      <c r="J4528" s="7">
        <v>2.586773542022585</v>
      </c>
      <c r="K4528" s="7">
        <v>18.25951543986378</v>
      </c>
      <c r="L4528" s="7">
        <v>0.98991434889923602</v>
      </c>
      <c r="M4528" s="7" t="s">
        <v>684</v>
      </c>
      <c r="N4528" s="7" t="s">
        <v>731</v>
      </c>
      <c r="O4528" s="7" t="s">
        <v>686</v>
      </c>
    </row>
    <row r="4529" spans="2:15" ht="15">
      <c r="B4529" s="6" t="s">
        <v>152</v>
      </c>
      <c r="C4529" s="7" t="s">
        <v>696</v>
      </c>
      <c r="D4529" s="7" t="s">
        <v>661</v>
      </c>
      <c r="E4529" s="7">
        <v>18.066202989986746</v>
      </c>
      <c r="F4529" s="7">
        <v>2.5854636016994994</v>
      </c>
      <c r="G4529" s="7">
        <v>18.250268833941021</v>
      </c>
      <c r="H4529" s="7">
        <v>0.98991434889923602</v>
      </c>
      <c r="I4529" s="7">
        <v>18.066202989986746</v>
      </c>
      <c r="J4529" s="7">
        <v>2.5854636016994994</v>
      </c>
      <c r="K4529" s="7">
        <v>18.250268833941021</v>
      </c>
      <c r="L4529" s="7">
        <v>0.98991434889923602</v>
      </c>
      <c r="M4529" s="7" t="s">
        <v>684</v>
      </c>
      <c r="N4529" s="7" t="s">
        <v>731</v>
      </c>
      <c r="O4529" s="7" t="s">
        <v>686</v>
      </c>
    </row>
    <row r="4530" spans="2:15" ht="15">
      <c r="B4530" s="6" t="s">
        <v>152</v>
      </c>
      <c r="C4530" s="7" t="s">
        <v>697</v>
      </c>
      <c r="D4530" s="7" t="s">
        <v>661</v>
      </c>
      <c r="E4530" s="7">
        <v>18.060312020716818</v>
      </c>
      <c r="F4530" s="7">
        <v>2.5846205420574422</v>
      </c>
      <c r="G4530" s="7">
        <v>18.244317845073674</v>
      </c>
      <c r="H4530" s="7">
        <v>0.98991434889923602</v>
      </c>
      <c r="I4530" s="7">
        <v>18.060312020716818</v>
      </c>
      <c r="J4530" s="7">
        <v>2.5846205420574422</v>
      </c>
      <c r="K4530" s="7">
        <v>18.244317845073674</v>
      </c>
      <c r="L4530" s="7">
        <v>0.98991434889923602</v>
      </c>
      <c r="M4530" s="7" t="s">
        <v>684</v>
      </c>
      <c r="N4530" s="7" t="s">
        <v>731</v>
      </c>
      <c r="O4530" s="7" t="s">
        <v>686</v>
      </c>
    </row>
    <row r="4531" spans="2:15" ht="15">
      <c r="B4531" s="6" t="s">
        <v>152</v>
      </c>
      <c r="C4531" s="7" t="s">
        <v>698</v>
      </c>
      <c r="D4531" s="7" t="s">
        <v>661</v>
      </c>
      <c r="E4531" s="7">
        <v>18.053416797576425</v>
      </c>
      <c r="F4531" s="7">
        <v>2.5836337631274624</v>
      </c>
      <c r="G4531" s="7">
        <v>18.237352370587864</v>
      </c>
      <c r="H4531" s="7">
        <v>0.98991434889923602</v>
      </c>
      <c r="I4531" s="7">
        <v>18.053416797576425</v>
      </c>
      <c r="J4531" s="7">
        <v>2.5836337631274624</v>
      </c>
      <c r="K4531" s="7">
        <v>18.237352370587864</v>
      </c>
      <c r="L4531" s="7">
        <v>0.98991434889923602</v>
      </c>
      <c r="M4531" s="7" t="s">
        <v>684</v>
      </c>
      <c r="N4531" s="7" t="s">
        <v>731</v>
      </c>
      <c r="O4531" s="7" t="s">
        <v>686</v>
      </c>
    </row>
    <row r="4532" spans="2:15" ht="15">
      <c r="B4532" s="6" t="s">
        <v>152</v>
      </c>
      <c r="C4532" s="7" t="s">
        <v>699</v>
      </c>
      <c r="D4532" s="7" t="s">
        <v>661</v>
      </c>
      <c r="E4532" s="7">
        <v>18.063786864844676</v>
      </c>
      <c r="F4532" s="7">
        <v>2.5851178287877628</v>
      </c>
      <c r="G4532" s="7">
        <v>18.247828092330643</v>
      </c>
      <c r="H4532" s="7">
        <v>0.98991434889923602</v>
      </c>
      <c r="I4532" s="7">
        <v>18.063786864844676</v>
      </c>
      <c r="J4532" s="7">
        <v>2.5851178287877628</v>
      </c>
      <c r="K4532" s="7">
        <v>18.247828092330643</v>
      </c>
      <c r="L4532" s="7">
        <v>0.98991434889923602</v>
      </c>
      <c r="M4532" s="7" t="s">
        <v>684</v>
      </c>
      <c r="N4532" s="7" t="s">
        <v>731</v>
      </c>
      <c r="O4532" s="7" t="s">
        <v>686</v>
      </c>
    </row>
    <row r="4533" spans="2:15" ht="15">
      <c r="B4533" s="6" t="s">
        <v>152</v>
      </c>
      <c r="C4533" s="7" t="s">
        <v>700</v>
      </c>
      <c r="D4533" s="7" t="s">
        <v>661</v>
      </c>
      <c r="E4533" s="7">
        <v>18.120735522436391</v>
      </c>
      <c r="F4533" s="7">
        <v>2.5932677804655211</v>
      </c>
      <c r="G4533" s="7">
        <v>18.305356966071123</v>
      </c>
      <c r="H4533" s="7">
        <v>0.98991434889923602</v>
      </c>
      <c r="I4533" s="7">
        <v>18.120735522436391</v>
      </c>
      <c r="J4533" s="7">
        <v>2.5932677804655211</v>
      </c>
      <c r="K4533" s="7">
        <v>18.305356966071123</v>
      </c>
      <c r="L4533" s="7">
        <v>0.98991434889923602</v>
      </c>
      <c r="M4533" s="7" t="s">
        <v>684</v>
      </c>
      <c r="N4533" s="7" t="s">
        <v>731</v>
      </c>
      <c r="O4533" s="7" t="s">
        <v>686</v>
      </c>
    </row>
    <row r="4534" spans="2:15" ht="15">
      <c r="B4534" s="6" t="s">
        <v>152</v>
      </c>
      <c r="C4534" s="7" t="s">
        <v>701</v>
      </c>
      <c r="D4534" s="7" t="s">
        <v>661</v>
      </c>
      <c r="E4534" s="7">
        <v>18.177684180028109</v>
      </c>
      <c r="F4534" s="7">
        <v>2.6014177321432674</v>
      </c>
      <c r="G4534" s="7">
        <v>18.362885839811607</v>
      </c>
      <c r="H4534" s="7">
        <v>0.98991434889923602</v>
      </c>
      <c r="I4534" s="7">
        <v>18.177684180028109</v>
      </c>
      <c r="J4534" s="7">
        <v>2.6014177321432674</v>
      </c>
      <c r="K4534" s="7">
        <v>18.362885839811607</v>
      </c>
      <c r="L4534" s="7">
        <v>0.98991434889923602</v>
      </c>
      <c r="M4534" s="7" t="s">
        <v>684</v>
      </c>
      <c r="N4534" s="7" t="s">
        <v>731</v>
      </c>
      <c r="O4534" s="7" t="s">
        <v>686</v>
      </c>
    </row>
    <row r="4535" spans="2:15" ht="15">
      <c r="B4535" s="6" t="s">
        <v>160</v>
      </c>
      <c r="C4535" s="7" t="s">
        <v>683</v>
      </c>
      <c r="D4535" s="7" t="s">
        <v>661</v>
      </c>
      <c r="E4535" s="7" t="s">
        <v>661</v>
      </c>
      <c r="F4535" s="7" t="s">
        <v>661</v>
      </c>
      <c r="G4535" s="7" t="s">
        <v>661</v>
      </c>
      <c r="H4535" s="7" t="s">
        <v>661</v>
      </c>
      <c r="I4535" s="7" t="s">
        <v>661</v>
      </c>
      <c r="J4535" s="7" t="s">
        <v>661</v>
      </c>
      <c r="K4535" s="7" t="s">
        <v>661</v>
      </c>
      <c r="L4535" s="7" t="s">
        <v>661</v>
      </c>
      <c r="M4535" s="7" t="s">
        <v>684</v>
      </c>
      <c r="N4535" s="7" t="s">
        <v>731</v>
      </c>
      <c r="O4535" s="7" t="s">
        <v>686</v>
      </c>
    </row>
    <row r="4536" spans="2:15" ht="15">
      <c r="B4536" s="6" t="s">
        <v>160</v>
      </c>
      <c r="C4536" s="7" t="s">
        <v>687</v>
      </c>
      <c r="D4536" s="7" t="s">
        <v>661</v>
      </c>
      <c r="E4536" s="7" t="s">
        <v>661</v>
      </c>
      <c r="F4536" s="7" t="s">
        <v>661</v>
      </c>
      <c r="G4536" s="7" t="s">
        <v>661</v>
      </c>
      <c r="H4536" s="7" t="s">
        <v>661</v>
      </c>
      <c r="I4536" s="7" t="s">
        <v>661</v>
      </c>
      <c r="J4536" s="7" t="s">
        <v>661</v>
      </c>
      <c r="K4536" s="7" t="s">
        <v>661</v>
      </c>
      <c r="L4536" s="7" t="s">
        <v>661</v>
      </c>
      <c r="M4536" s="7" t="s">
        <v>684</v>
      </c>
      <c r="N4536" s="7" t="s">
        <v>731</v>
      </c>
      <c r="O4536" s="7" t="s">
        <v>686</v>
      </c>
    </row>
    <row r="4537" spans="2:15" ht="15">
      <c r="B4537" s="6" t="s">
        <v>160</v>
      </c>
      <c r="C4537" s="7" t="s">
        <v>688</v>
      </c>
      <c r="D4537" s="7" t="s">
        <v>661</v>
      </c>
      <c r="E4537" s="7" t="s">
        <v>661</v>
      </c>
      <c r="F4537" s="7" t="s">
        <v>661</v>
      </c>
      <c r="G4537" s="7" t="s">
        <v>661</v>
      </c>
      <c r="H4537" s="7" t="s">
        <v>661</v>
      </c>
      <c r="I4537" s="7" t="s">
        <v>661</v>
      </c>
      <c r="J4537" s="7" t="s">
        <v>661</v>
      </c>
      <c r="K4537" s="7" t="s">
        <v>661</v>
      </c>
      <c r="L4537" s="7" t="s">
        <v>661</v>
      </c>
      <c r="M4537" s="7" t="s">
        <v>684</v>
      </c>
      <c r="N4537" s="7" t="s">
        <v>731</v>
      </c>
      <c r="O4537" s="7" t="s">
        <v>686</v>
      </c>
    </row>
    <row r="4538" spans="2:15" ht="15">
      <c r="B4538" s="6" t="s">
        <v>160</v>
      </c>
      <c r="C4538" s="7" t="s">
        <v>689</v>
      </c>
      <c r="D4538" s="7" t="s">
        <v>661</v>
      </c>
      <c r="E4538" s="7" t="s">
        <v>661</v>
      </c>
      <c r="F4538" s="7" t="s">
        <v>661</v>
      </c>
      <c r="G4538" s="7" t="s">
        <v>661</v>
      </c>
      <c r="H4538" s="7" t="s">
        <v>661</v>
      </c>
      <c r="I4538" s="7" t="s">
        <v>661</v>
      </c>
      <c r="J4538" s="7" t="s">
        <v>661</v>
      </c>
      <c r="K4538" s="7" t="s">
        <v>661</v>
      </c>
      <c r="L4538" s="7" t="s">
        <v>661</v>
      </c>
      <c r="M4538" s="7" t="s">
        <v>684</v>
      </c>
      <c r="N4538" s="7" t="s">
        <v>731</v>
      </c>
      <c r="O4538" s="7" t="s">
        <v>686</v>
      </c>
    </row>
    <row r="4539" spans="2:15" ht="15">
      <c r="B4539" s="6" t="s">
        <v>160</v>
      </c>
      <c r="C4539" s="7" t="s">
        <v>690</v>
      </c>
      <c r="D4539" s="7" t="s">
        <v>661</v>
      </c>
      <c r="E4539" s="7" t="s">
        <v>661</v>
      </c>
      <c r="F4539" s="7" t="s">
        <v>661</v>
      </c>
      <c r="G4539" s="7" t="s">
        <v>661</v>
      </c>
      <c r="H4539" s="7" t="s">
        <v>661</v>
      </c>
      <c r="I4539" s="7" t="s">
        <v>661</v>
      </c>
      <c r="J4539" s="7" t="s">
        <v>661</v>
      </c>
      <c r="K4539" s="7" t="s">
        <v>661</v>
      </c>
      <c r="L4539" s="7" t="s">
        <v>661</v>
      </c>
      <c r="M4539" s="7" t="s">
        <v>684</v>
      </c>
      <c r="N4539" s="7" t="s">
        <v>731</v>
      </c>
      <c r="O4539" s="7" t="s">
        <v>686</v>
      </c>
    </row>
    <row r="4540" spans="2:15" ht="15">
      <c r="B4540" s="6" t="s">
        <v>160</v>
      </c>
      <c r="C4540" s="7" t="s">
        <v>691</v>
      </c>
      <c r="D4540" s="7" t="s">
        <v>661</v>
      </c>
      <c r="E4540" s="7" t="s">
        <v>661</v>
      </c>
      <c r="F4540" s="7" t="s">
        <v>661</v>
      </c>
      <c r="G4540" s="7" t="s">
        <v>661</v>
      </c>
      <c r="H4540" s="7" t="s">
        <v>661</v>
      </c>
      <c r="I4540" s="7" t="s">
        <v>661</v>
      </c>
      <c r="J4540" s="7" t="s">
        <v>661</v>
      </c>
      <c r="K4540" s="7" t="s">
        <v>661</v>
      </c>
      <c r="L4540" s="7" t="s">
        <v>661</v>
      </c>
      <c r="M4540" s="7" t="s">
        <v>684</v>
      </c>
      <c r="N4540" s="7" t="s">
        <v>731</v>
      </c>
      <c r="O4540" s="7" t="s">
        <v>686</v>
      </c>
    </row>
    <row r="4541" spans="2:15" ht="15">
      <c r="B4541" s="6" t="s">
        <v>160</v>
      </c>
      <c r="C4541" s="7" t="s">
        <v>692</v>
      </c>
      <c r="D4541" s="7" t="s">
        <v>661</v>
      </c>
      <c r="E4541" s="7">
        <v>3.6000000000000011E-2</v>
      </c>
      <c r="F4541" s="7">
        <v>1.7435595774162694E-2</v>
      </c>
      <c r="G4541" s="7">
        <v>4.0000000000000008E-2</v>
      </c>
      <c r="H4541" s="7">
        <v>0.9</v>
      </c>
      <c r="I4541" s="7">
        <v>3.6000000000000011E-2</v>
      </c>
      <c r="J4541" s="7">
        <v>1.7435595774162694E-2</v>
      </c>
      <c r="K4541" s="7">
        <v>4.0000000000000008E-2</v>
      </c>
      <c r="L4541" s="7">
        <v>0.9</v>
      </c>
      <c r="M4541" s="7" t="s">
        <v>684</v>
      </c>
      <c r="N4541" s="7" t="s">
        <v>731</v>
      </c>
      <c r="O4541" s="7" t="s">
        <v>686</v>
      </c>
    </row>
    <row r="4542" spans="2:15" ht="15">
      <c r="B4542" s="6" t="s">
        <v>160</v>
      </c>
      <c r="C4542" s="7" t="s">
        <v>693</v>
      </c>
      <c r="D4542" s="7" t="s">
        <v>661</v>
      </c>
      <c r="E4542" s="7">
        <v>3.6000000000000011E-2</v>
      </c>
      <c r="F4542" s="7">
        <v>1.7435595774162694E-2</v>
      </c>
      <c r="G4542" s="7">
        <v>4.0000000000000008E-2</v>
      </c>
      <c r="H4542" s="7">
        <v>0.9</v>
      </c>
      <c r="I4542" s="7">
        <v>3.6000000000000011E-2</v>
      </c>
      <c r="J4542" s="7">
        <v>1.7435595774162694E-2</v>
      </c>
      <c r="K4542" s="7">
        <v>4.0000000000000008E-2</v>
      </c>
      <c r="L4542" s="7">
        <v>0.9</v>
      </c>
      <c r="M4542" s="7" t="s">
        <v>684</v>
      </c>
      <c r="N4542" s="7" t="s">
        <v>731</v>
      </c>
      <c r="O4542" s="7" t="s">
        <v>686</v>
      </c>
    </row>
    <row r="4543" spans="2:15" ht="15">
      <c r="B4543" s="6" t="s">
        <v>160</v>
      </c>
      <c r="C4543" s="7" t="s">
        <v>694</v>
      </c>
      <c r="D4543" s="7" t="s">
        <v>661</v>
      </c>
      <c r="E4543" s="7">
        <v>3.6000000000000011E-2</v>
      </c>
      <c r="F4543" s="7">
        <v>1.7435595774162694E-2</v>
      </c>
      <c r="G4543" s="7">
        <v>4.0000000000000008E-2</v>
      </c>
      <c r="H4543" s="7">
        <v>0.9</v>
      </c>
      <c r="I4543" s="7">
        <v>3.6000000000000011E-2</v>
      </c>
      <c r="J4543" s="7">
        <v>1.7435595774162694E-2</v>
      </c>
      <c r="K4543" s="7">
        <v>4.0000000000000008E-2</v>
      </c>
      <c r="L4543" s="7">
        <v>0.9</v>
      </c>
      <c r="M4543" s="7" t="s">
        <v>684</v>
      </c>
      <c r="N4543" s="7" t="s">
        <v>731</v>
      </c>
      <c r="O4543" s="7" t="s">
        <v>686</v>
      </c>
    </row>
    <row r="4544" spans="2:15" ht="15">
      <c r="B4544" s="6" t="s">
        <v>160</v>
      </c>
      <c r="C4544" s="7" t="s">
        <v>695</v>
      </c>
      <c r="D4544" s="7" t="s">
        <v>661</v>
      </c>
      <c r="E4544" s="7">
        <v>3.6000000000000011E-2</v>
      </c>
      <c r="F4544" s="7">
        <v>1.7435595774162694E-2</v>
      </c>
      <c r="G4544" s="7">
        <v>4.0000000000000008E-2</v>
      </c>
      <c r="H4544" s="7">
        <v>0.9</v>
      </c>
      <c r="I4544" s="7">
        <v>3.6000000000000011E-2</v>
      </c>
      <c r="J4544" s="7">
        <v>1.7435595774162694E-2</v>
      </c>
      <c r="K4544" s="7">
        <v>4.0000000000000008E-2</v>
      </c>
      <c r="L4544" s="7">
        <v>0.9</v>
      </c>
      <c r="M4544" s="7" t="s">
        <v>684</v>
      </c>
      <c r="N4544" s="7" t="s">
        <v>731</v>
      </c>
      <c r="O4544" s="7" t="s">
        <v>686</v>
      </c>
    </row>
    <row r="4545" spans="2:15" ht="15">
      <c r="B4545" s="6" t="s">
        <v>160</v>
      </c>
      <c r="C4545" s="7" t="s">
        <v>696</v>
      </c>
      <c r="D4545" s="7" t="s">
        <v>661</v>
      </c>
      <c r="E4545" s="7">
        <v>3.6000000000000011E-2</v>
      </c>
      <c r="F4545" s="7">
        <v>1.7435595774162694E-2</v>
      </c>
      <c r="G4545" s="7">
        <v>4.0000000000000008E-2</v>
      </c>
      <c r="H4545" s="7">
        <v>0.9</v>
      </c>
      <c r="I4545" s="7">
        <v>3.6000000000000011E-2</v>
      </c>
      <c r="J4545" s="7">
        <v>1.7435595774162694E-2</v>
      </c>
      <c r="K4545" s="7">
        <v>4.0000000000000008E-2</v>
      </c>
      <c r="L4545" s="7">
        <v>0.9</v>
      </c>
      <c r="M4545" s="7" t="s">
        <v>684</v>
      </c>
      <c r="N4545" s="7" t="s">
        <v>731</v>
      </c>
      <c r="O4545" s="7" t="s">
        <v>686</v>
      </c>
    </row>
    <row r="4546" spans="2:15" ht="15">
      <c r="B4546" s="6" t="s">
        <v>160</v>
      </c>
      <c r="C4546" s="7" t="s">
        <v>697</v>
      </c>
      <c r="D4546" s="7" t="s">
        <v>661</v>
      </c>
      <c r="E4546" s="7">
        <v>3.6000000000000011E-2</v>
      </c>
      <c r="F4546" s="7">
        <v>1.7435595774162694E-2</v>
      </c>
      <c r="G4546" s="7">
        <v>4.0000000000000008E-2</v>
      </c>
      <c r="H4546" s="7">
        <v>0.9</v>
      </c>
      <c r="I4546" s="7">
        <v>3.6000000000000011E-2</v>
      </c>
      <c r="J4546" s="7">
        <v>1.7435595774162694E-2</v>
      </c>
      <c r="K4546" s="7">
        <v>4.0000000000000008E-2</v>
      </c>
      <c r="L4546" s="7">
        <v>0.9</v>
      </c>
      <c r="M4546" s="7" t="s">
        <v>684</v>
      </c>
      <c r="N4546" s="7" t="s">
        <v>731</v>
      </c>
      <c r="O4546" s="7" t="s">
        <v>686</v>
      </c>
    </row>
    <row r="4547" spans="2:15" ht="15">
      <c r="B4547" s="6" t="s">
        <v>160</v>
      </c>
      <c r="C4547" s="7" t="s">
        <v>698</v>
      </c>
      <c r="D4547" s="7" t="s">
        <v>661</v>
      </c>
      <c r="E4547" s="7">
        <v>3.6000000000000011E-2</v>
      </c>
      <c r="F4547" s="7">
        <v>1.7435595774162694E-2</v>
      </c>
      <c r="G4547" s="7">
        <v>4.0000000000000008E-2</v>
      </c>
      <c r="H4547" s="7">
        <v>0.9</v>
      </c>
      <c r="I4547" s="7">
        <v>3.6000000000000011E-2</v>
      </c>
      <c r="J4547" s="7">
        <v>1.7435595774162694E-2</v>
      </c>
      <c r="K4547" s="7">
        <v>4.0000000000000008E-2</v>
      </c>
      <c r="L4547" s="7">
        <v>0.9</v>
      </c>
      <c r="M4547" s="7" t="s">
        <v>684</v>
      </c>
      <c r="N4547" s="7" t="s">
        <v>731</v>
      </c>
      <c r="O4547" s="7" t="s">
        <v>686</v>
      </c>
    </row>
    <row r="4548" spans="2:15" ht="15">
      <c r="B4548" s="6" t="s">
        <v>160</v>
      </c>
      <c r="C4548" s="7" t="s">
        <v>699</v>
      </c>
      <c r="D4548" s="7" t="s">
        <v>661</v>
      </c>
      <c r="E4548" s="7">
        <v>3.6000000000000011E-2</v>
      </c>
      <c r="F4548" s="7">
        <v>1.7435595774162694E-2</v>
      </c>
      <c r="G4548" s="7">
        <v>4.0000000000000008E-2</v>
      </c>
      <c r="H4548" s="7">
        <v>0.9</v>
      </c>
      <c r="I4548" s="7">
        <v>3.6000000000000011E-2</v>
      </c>
      <c r="J4548" s="7">
        <v>1.7435595774162694E-2</v>
      </c>
      <c r="K4548" s="7">
        <v>4.0000000000000008E-2</v>
      </c>
      <c r="L4548" s="7">
        <v>0.9</v>
      </c>
      <c r="M4548" s="7" t="s">
        <v>684</v>
      </c>
      <c r="N4548" s="7" t="s">
        <v>731</v>
      </c>
      <c r="O4548" s="7" t="s">
        <v>686</v>
      </c>
    </row>
    <row r="4549" spans="2:15" ht="15">
      <c r="B4549" s="6" t="s">
        <v>160</v>
      </c>
      <c r="C4549" s="7" t="s">
        <v>700</v>
      </c>
      <c r="D4549" s="7" t="s">
        <v>661</v>
      </c>
      <c r="E4549" s="7">
        <v>3.6000000000000011E-2</v>
      </c>
      <c r="F4549" s="7">
        <v>1.7435595774162694E-2</v>
      </c>
      <c r="G4549" s="7">
        <v>4.0000000000000008E-2</v>
      </c>
      <c r="H4549" s="7">
        <v>0.9</v>
      </c>
      <c r="I4549" s="7">
        <v>3.6000000000000011E-2</v>
      </c>
      <c r="J4549" s="7">
        <v>1.7435595774162694E-2</v>
      </c>
      <c r="K4549" s="7">
        <v>4.0000000000000008E-2</v>
      </c>
      <c r="L4549" s="7">
        <v>0.9</v>
      </c>
      <c r="M4549" s="7" t="s">
        <v>684</v>
      </c>
      <c r="N4549" s="7" t="s">
        <v>731</v>
      </c>
      <c r="O4549" s="7" t="s">
        <v>686</v>
      </c>
    </row>
    <row r="4550" spans="2:15" ht="15">
      <c r="B4550" s="6" t="s">
        <v>160</v>
      </c>
      <c r="C4550" s="7" t="s">
        <v>701</v>
      </c>
      <c r="D4550" s="7" t="s">
        <v>661</v>
      </c>
      <c r="E4550" s="7">
        <v>3.6000000000000011E-2</v>
      </c>
      <c r="F4550" s="7">
        <v>1.7435595774162694E-2</v>
      </c>
      <c r="G4550" s="7">
        <v>4.0000000000000008E-2</v>
      </c>
      <c r="H4550" s="7">
        <v>0.9</v>
      </c>
      <c r="I4550" s="7">
        <v>3.6000000000000011E-2</v>
      </c>
      <c r="J4550" s="7">
        <v>1.7435595774162694E-2</v>
      </c>
      <c r="K4550" s="7">
        <v>4.0000000000000008E-2</v>
      </c>
      <c r="L4550" s="7">
        <v>0.9</v>
      </c>
      <c r="M4550" s="7" t="s">
        <v>684</v>
      </c>
      <c r="N4550" s="7" t="s">
        <v>731</v>
      </c>
      <c r="O4550" s="7" t="s">
        <v>686</v>
      </c>
    </row>
    <row r="4551" spans="2:15" ht="15">
      <c r="B4551" s="6" t="s">
        <v>164</v>
      </c>
      <c r="C4551" s="7" t="s">
        <v>683</v>
      </c>
      <c r="D4551" s="7">
        <v>23.990047000000001</v>
      </c>
      <c r="E4551" s="7">
        <v>28.254999999999999</v>
      </c>
      <c r="F4551" s="7">
        <v>0.96733597022079554</v>
      </c>
      <c r="G4551" s="7">
        <v>28.271553970011677</v>
      </c>
      <c r="H4551" s="7">
        <v>0.99941446550729973</v>
      </c>
      <c r="I4551" s="7">
        <v>22.901</v>
      </c>
      <c r="J4551" s="7">
        <v>0.78403684494875781</v>
      </c>
      <c r="K4551" s="7">
        <v>22.914417181639973</v>
      </c>
      <c r="L4551" s="7">
        <v>0.99941446550729973</v>
      </c>
      <c r="M4551" s="7" t="s">
        <v>684</v>
      </c>
      <c r="N4551" s="7" t="s">
        <v>731</v>
      </c>
      <c r="O4551" s="7" t="s">
        <v>686</v>
      </c>
    </row>
    <row r="4552" spans="2:15" ht="15">
      <c r="B4552" s="6" t="s">
        <v>164</v>
      </c>
      <c r="C4552" s="7" t="s">
        <v>687</v>
      </c>
      <c r="D4552" s="7">
        <v>23.630922000000002</v>
      </c>
      <c r="E4552" s="7">
        <v>22.638000000000002</v>
      </c>
      <c r="F4552" s="7">
        <v>2.6387843190226703</v>
      </c>
      <c r="G4552" s="7">
        <v>22.791275231595094</v>
      </c>
      <c r="H4552" s="7">
        <v>0.99327482863343208</v>
      </c>
      <c r="I4552" s="7">
        <v>20.0989</v>
      </c>
      <c r="J4552" s="7">
        <v>2.3428157147099684</v>
      </c>
      <c r="K4552" s="7">
        <v>20.234983733205521</v>
      </c>
      <c r="L4552" s="7">
        <v>0.99327482863343208</v>
      </c>
      <c r="M4552" s="7" t="s">
        <v>684</v>
      </c>
      <c r="N4552" s="7" t="s">
        <v>731</v>
      </c>
      <c r="O4552" s="7" t="s">
        <v>686</v>
      </c>
    </row>
    <row r="4553" spans="2:15" ht="15">
      <c r="B4553" s="6" t="s">
        <v>164</v>
      </c>
      <c r="C4553" s="7" t="s">
        <v>688</v>
      </c>
      <c r="D4553" s="7">
        <v>12.993845157999999</v>
      </c>
      <c r="E4553" s="7">
        <v>11.667999999999999</v>
      </c>
      <c r="F4553" s="7">
        <v>5.6510703172134287</v>
      </c>
      <c r="G4553" s="7">
        <v>12.964444443557566</v>
      </c>
      <c r="H4553" s="7">
        <v>0.90000000006156766</v>
      </c>
      <c r="I4553" s="7">
        <v>11.0418</v>
      </c>
      <c r="J4553" s="7">
        <v>5.3477878152731568</v>
      </c>
      <c r="K4553" s="7">
        <v>12.268666665827386</v>
      </c>
      <c r="L4553" s="7">
        <v>0.90000000006156766</v>
      </c>
      <c r="M4553" s="7" t="s">
        <v>684</v>
      </c>
      <c r="N4553" s="7" t="s">
        <v>731</v>
      </c>
      <c r="O4553" s="7" t="s">
        <v>686</v>
      </c>
    </row>
    <row r="4554" spans="2:15" ht="15">
      <c r="B4554" s="6" t="s">
        <v>164</v>
      </c>
      <c r="C4554" s="7" t="s">
        <v>689</v>
      </c>
      <c r="D4554" s="7">
        <v>16.085999999999999</v>
      </c>
      <c r="E4554" s="7">
        <v>13.29</v>
      </c>
      <c r="F4554" s="7">
        <v>2.0938288864778509</v>
      </c>
      <c r="G4554" s="7">
        <v>13.453929515418499</v>
      </c>
      <c r="H4554" s="7">
        <v>0.98781549173194094</v>
      </c>
      <c r="I4554" s="7">
        <v>12.8207</v>
      </c>
      <c r="J4554" s="7">
        <v>2.0198910462653594</v>
      </c>
      <c r="K4554" s="7">
        <v>12.978840792951541</v>
      </c>
      <c r="L4554" s="7">
        <v>0.98781549173194094</v>
      </c>
      <c r="M4554" s="7" t="s">
        <v>684</v>
      </c>
      <c r="N4554" s="7" t="s">
        <v>731</v>
      </c>
      <c r="O4554" s="7" t="s">
        <v>686</v>
      </c>
    </row>
    <row r="4555" spans="2:15" ht="15">
      <c r="B4555" s="6" t="s">
        <v>164</v>
      </c>
      <c r="C4555" s="7" t="s">
        <v>690</v>
      </c>
      <c r="D4555" s="7">
        <v>12.964</v>
      </c>
      <c r="E4555" s="7">
        <v>12.224</v>
      </c>
      <c r="F4555" s="7">
        <v>0.30373115507771326</v>
      </c>
      <c r="G4555" s="7">
        <v>12.227772839506173</v>
      </c>
      <c r="H4555" s="7">
        <v>0.99969145325516817</v>
      </c>
      <c r="I4555" s="7">
        <v>11.327999999999999</v>
      </c>
      <c r="J4555" s="7">
        <v>0.28146813847519514</v>
      </c>
      <c r="K4555" s="7">
        <v>11.331496296296296</v>
      </c>
      <c r="L4555" s="7">
        <v>0.99969145325516817</v>
      </c>
      <c r="M4555" s="7" t="s">
        <v>684</v>
      </c>
      <c r="N4555" s="7" t="s">
        <v>731</v>
      </c>
      <c r="O4555" s="7" t="s">
        <v>686</v>
      </c>
    </row>
    <row r="4556" spans="2:15" ht="15">
      <c r="B4556" s="6" t="s">
        <v>164</v>
      </c>
      <c r="C4556" s="7" t="s">
        <v>691</v>
      </c>
      <c r="D4556" s="7">
        <v>17.094000000000001</v>
      </c>
      <c r="E4556" s="7">
        <v>14.244999999999999</v>
      </c>
      <c r="F4556" s="7">
        <v>0.72341325194504391</v>
      </c>
      <c r="G4556" s="7">
        <v>14.263356958762888</v>
      </c>
      <c r="H4556" s="7">
        <v>0.99871299871299857</v>
      </c>
      <c r="I4556" s="7">
        <v>12.56</v>
      </c>
      <c r="J4556" s="7">
        <v>0.63784278304175823</v>
      </c>
      <c r="K4556" s="7">
        <v>12.576185567010311</v>
      </c>
      <c r="L4556" s="7">
        <v>0.99871299871299857</v>
      </c>
      <c r="M4556" s="7" t="s">
        <v>684</v>
      </c>
      <c r="N4556" s="7" t="s">
        <v>731</v>
      </c>
      <c r="O4556" s="7" t="s">
        <v>686</v>
      </c>
    </row>
    <row r="4557" spans="2:15" ht="15">
      <c r="B4557" s="6" t="s">
        <v>164</v>
      </c>
      <c r="C4557" s="7" t="s">
        <v>692</v>
      </c>
      <c r="D4557" s="7" t="s">
        <v>661</v>
      </c>
      <c r="E4557" s="7">
        <v>14.447098232314657</v>
      </c>
      <c r="F4557" s="7">
        <v>2.9473224942652743</v>
      </c>
      <c r="G4557" s="7">
        <v>14.744672163847909</v>
      </c>
      <c r="H4557" s="7">
        <v>0.97981820631706784</v>
      </c>
      <c r="I4557" s="7">
        <v>12.762098232314658</v>
      </c>
      <c r="J4557" s="7">
        <v>2.6035691451166718</v>
      </c>
      <c r="K4557" s="7">
        <v>13.024965396677739</v>
      </c>
      <c r="L4557" s="7">
        <v>0.97981820631706784</v>
      </c>
      <c r="M4557" s="7" t="s">
        <v>684</v>
      </c>
      <c r="N4557" s="7" t="s">
        <v>731</v>
      </c>
      <c r="O4557" s="7" t="s">
        <v>686</v>
      </c>
    </row>
    <row r="4558" spans="2:15" ht="15">
      <c r="B4558" s="6" t="s">
        <v>164</v>
      </c>
      <c r="C4558" s="7" t="s">
        <v>693</v>
      </c>
      <c r="D4558" s="7" t="s">
        <v>661</v>
      </c>
      <c r="E4558" s="7">
        <v>15.628964765296027</v>
      </c>
      <c r="F4558" s="7">
        <v>3.1884326301459809</v>
      </c>
      <c r="G4558" s="7">
        <v>15.95088217848293</v>
      </c>
      <c r="H4558" s="7">
        <v>0.97981820631706784</v>
      </c>
      <c r="I4558" s="7">
        <v>13.94396476529603</v>
      </c>
      <c r="J4558" s="7">
        <v>2.8446792809973829</v>
      </c>
      <c r="K4558" s="7">
        <v>14.231175411312762</v>
      </c>
      <c r="L4558" s="7">
        <v>0.97981820631706784</v>
      </c>
      <c r="M4558" s="7" t="s">
        <v>684</v>
      </c>
      <c r="N4558" s="7" t="s">
        <v>731</v>
      </c>
      <c r="O4558" s="7" t="s">
        <v>686</v>
      </c>
    </row>
    <row r="4559" spans="2:15" ht="15">
      <c r="B4559" s="6" t="s">
        <v>164</v>
      </c>
      <c r="C4559" s="7" t="s">
        <v>694</v>
      </c>
      <c r="D4559" s="7" t="s">
        <v>661</v>
      </c>
      <c r="E4559" s="7">
        <v>15.678110281402706</v>
      </c>
      <c r="F4559" s="7">
        <v>3.1984587047793922</v>
      </c>
      <c r="G4559" s="7">
        <v>16.001039968764665</v>
      </c>
      <c r="H4559" s="7">
        <v>0.97981820631706784</v>
      </c>
      <c r="I4559" s="7">
        <v>13.993110281402707</v>
      </c>
      <c r="J4559" s="7">
        <v>2.8547053556307915</v>
      </c>
      <c r="K4559" s="7">
        <v>14.281333201594496</v>
      </c>
      <c r="L4559" s="7">
        <v>0.97981820631706784</v>
      </c>
      <c r="M4559" s="7" t="s">
        <v>684</v>
      </c>
      <c r="N4559" s="7" t="s">
        <v>731</v>
      </c>
      <c r="O4559" s="7" t="s">
        <v>686</v>
      </c>
    </row>
    <row r="4560" spans="2:15" ht="15">
      <c r="B4560" s="6" t="s">
        <v>164</v>
      </c>
      <c r="C4560" s="7" t="s">
        <v>695</v>
      </c>
      <c r="D4560" s="7" t="s">
        <v>661</v>
      </c>
      <c r="E4560" s="7">
        <v>19.57430521132267</v>
      </c>
      <c r="F4560" s="7">
        <v>3.9933133374771979</v>
      </c>
      <c r="G4560" s="7">
        <v>19.977486726745362</v>
      </c>
      <c r="H4560" s="7">
        <v>0.97981820631706784</v>
      </c>
      <c r="I4560" s="7">
        <v>17.889305211322675</v>
      </c>
      <c r="J4560" s="7">
        <v>3.6495599883285945</v>
      </c>
      <c r="K4560" s="7">
        <v>18.257779959575196</v>
      </c>
      <c r="L4560" s="7">
        <v>0.97981820631706784</v>
      </c>
      <c r="M4560" s="7" t="s">
        <v>684</v>
      </c>
      <c r="N4560" s="7" t="s">
        <v>731</v>
      </c>
      <c r="O4560" s="7" t="s">
        <v>686</v>
      </c>
    </row>
    <row r="4561" spans="2:15" ht="15">
      <c r="B4561" s="6" t="s">
        <v>164</v>
      </c>
      <c r="C4561" s="7" t="s">
        <v>696</v>
      </c>
      <c r="D4561" s="7" t="s">
        <v>661</v>
      </c>
      <c r="E4561" s="7">
        <v>19.555613975588354</v>
      </c>
      <c r="F4561" s="7">
        <v>3.989500177309</v>
      </c>
      <c r="G4561" s="7">
        <v>19.95841049850852</v>
      </c>
      <c r="H4561" s="7">
        <v>0.97981820631706784</v>
      </c>
      <c r="I4561" s="7">
        <v>17.870613975588359</v>
      </c>
      <c r="J4561" s="7">
        <v>3.6457468281604082</v>
      </c>
      <c r="K4561" s="7">
        <v>18.238703731338354</v>
      </c>
      <c r="L4561" s="7">
        <v>0.97981820631706784</v>
      </c>
      <c r="M4561" s="7" t="s">
        <v>684</v>
      </c>
      <c r="N4561" s="7" t="s">
        <v>731</v>
      </c>
      <c r="O4561" s="7" t="s">
        <v>686</v>
      </c>
    </row>
    <row r="4562" spans="2:15" ht="15">
      <c r="B4562" s="6" t="s">
        <v>164</v>
      </c>
      <c r="C4562" s="7" t="s">
        <v>697</v>
      </c>
      <c r="D4562" s="7" t="s">
        <v>661</v>
      </c>
      <c r="E4562" s="7">
        <v>22.479244740493137</v>
      </c>
      <c r="F4562" s="7">
        <v>4.5859440153564126</v>
      </c>
      <c r="G4562" s="7">
        <v>22.942260712819294</v>
      </c>
      <c r="H4562" s="7">
        <v>0.97981820631706784</v>
      </c>
      <c r="I4562" s="7">
        <v>20.794244740493138</v>
      </c>
      <c r="J4562" s="7">
        <v>4.2421906662078168</v>
      </c>
      <c r="K4562" s="7">
        <v>21.222553945649125</v>
      </c>
      <c r="L4562" s="7">
        <v>0.97981820631706784</v>
      </c>
      <c r="M4562" s="7" t="s">
        <v>684</v>
      </c>
      <c r="N4562" s="7" t="s">
        <v>731</v>
      </c>
      <c r="O4562" s="7" t="s">
        <v>686</v>
      </c>
    </row>
    <row r="4563" spans="2:15" ht="15">
      <c r="B4563" s="6" t="s">
        <v>164</v>
      </c>
      <c r="C4563" s="7" t="s">
        <v>698</v>
      </c>
      <c r="D4563" s="7" t="s">
        <v>661</v>
      </c>
      <c r="E4563" s="7">
        <v>22.464240420051208</v>
      </c>
      <c r="F4563" s="7">
        <v>4.5828830151168836</v>
      </c>
      <c r="G4563" s="7">
        <v>22.926947341068093</v>
      </c>
      <c r="H4563" s="7">
        <v>0.97981820631706784</v>
      </c>
      <c r="I4563" s="7">
        <v>20.77924042005121</v>
      </c>
      <c r="J4563" s="7">
        <v>4.2391296659682949</v>
      </c>
      <c r="K4563" s="7">
        <v>21.207240573897927</v>
      </c>
      <c r="L4563" s="7">
        <v>0.97981820631706784</v>
      </c>
      <c r="M4563" s="7" t="s">
        <v>684</v>
      </c>
      <c r="N4563" s="7" t="s">
        <v>731</v>
      </c>
      <c r="O4563" s="7" t="s">
        <v>686</v>
      </c>
    </row>
    <row r="4564" spans="2:15" ht="15">
      <c r="B4564" s="6" t="s">
        <v>164</v>
      </c>
      <c r="C4564" s="7" t="s">
        <v>699</v>
      </c>
      <c r="D4564" s="7" t="s">
        <v>661</v>
      </c>
      <c r="E4564" s="7">
        <v>25.400210194811141</v>
      </c>
      <c r="F4564" s="7">
        <v>5.1818441089286393</v>
      </c>
      <c r="G4564" s="7">
        <v>25.92339071784064</v>
      </c>
      <c r="H4564" s="7">
        <v>0.97981820631706784</v>
      </c>
      <c r="I4564" s="7">
        <v>23.715210194811142</v>
      </c>
      <c r="J4564" s="7">
        <v>4.8380907597800311</v>
      </c>
      <c r="K4564" s="7">
        <v>24.20368395067047</v>
      </c>
      <c r="L4564" s="7">
        <v>0.97981820631706784</v>
      </c>
      <c r="M4564" s="7" t="s">
        <v>684</v>
      </c>
      <c r="N4564" s="7" t="s">
        <v>731</v>
      </c>
      <c r="O4564" s="7" t="s">
        <v>686</v>
      </c>
    </row>
    <row r="4565" spans="2:15" ht="15">
      <c r="B4565" s="6" t="s">
        <v>164</v>
      </c>
      <c r="C4565" s="7" t="s">
        <v>700</v>
      </c>
      <c r="D4565" s="7" t="s">
        <v>661</v>
      </c>
      <c r="E4565" s="7">
        <v>25.44182152848753</v>
      </c>
      <c r="F4565" s="7">
        <v>5.1903331506579002</v>
      </c>
      <c r="G4565" s="7">
        <v>25.965859140460381</v>
      </c>
      <c r="H4565" s="7">
        <v>0.97981820631706784</v>
      </c>
      <c r="I4565" s="7">
        <v>23.756821528487535</v>
      </c>
      <c r="J4565" s="7">
        <v>4.8465798015092982</v>
      </c>
      <c r="K4565" s="7">
        <v>24.246152373290215</v>
      </c>
      <c r="L4565" s="7">
        <v>0.97981820631706784</v>
      </c>
      <c r="M4565" s="7" t="s">
        <v>684</v>
      </c>
      <c r="N4565" s="7" t="s">
        <v>731</v>
      </c>
      <c r="O4565" s="7" t="s">
        <v>686</v>
      </c>
    </row>
    <row r="4566" spans="2:15" ht="15">
      <c r="B4566" s="6" t="s">
        <v>164</v>
      </c>
      <c r="C4566" s="7" t="s">
        <v>701</v>
      </c>
      <c r="D4566" s="7" t="s">
        <v>661</v>
      </c>
      <c r="E4566" s="7">
        <v>28.422887481115133</v>
      </c>
      <c r="F4566" s="7">
        <v>5.7984942220220423</v>
      </c>
      <c r="G4566" s="7">
        <v>29.00832756308013</v>
      </c>
      <c r="H4566" s="7">
        <v>0.97981820631706784</v>
      </c>
      <c r="I4566" s="7">
        <v>26.737887481115131</v>
      </c>
      <c r="J4566" s="7">
        <v>5.4547408728734377</v>
      </c>
      <c r="K4566" s="7">
        <v>27.288620795909956</v>
      </c>
      <c r="L4566" s="7">
        <v>0.97981820631706784</v>
      </c>
      <c r="M4566" s="7" t="s">
        <v>684</v>
      </c>
      <c r="N4566" s="7" t="s">
        <v>731</v>
      </c>
      <c r="O4566" s="7" t="s">
        <v>686</v>
      </c>
    </row>
    <row r="4567" spans="2:15" ht="15">
      <c r="B4567" s="6" t="s">
        <v>635</v>
      </c>
      <c r="C4567" s="7" t="s">
        <v>683</v>
      </c>
      <c r="D4567" s="7">
        <v>2.2999999999999998</v>
      </c>
      <c r="E4567" s="7">
        <v>1.899</v>
      </c>
      <c r="F4567" s="7">
        <v>1.2954659564501609</v>
      </c>
      <c r="G4567" s="7">
        <v>2.2987894736842107</v>
      </c>
      <c r="H4567" s="7">
        <v>0.82608695652173914</v>
      </c>
      <c r="I4567" s="7">
        <v>1.899</v>
      </c>
      <c r="J4567" s="7">
        <v>1.2954659564501609</v>
      </c>
      <c r="K4567" s="7">
        <v>2.2987894736842107</v>
      </c>
      <c r="L4567" s="7">
        <v>0.82608695652173914</v>
      </c>
      <c r="M4567" s="7" t="s">
        <v>703</v>
      </c>
      <c r="N4567" s="7" t="s">
        <v>731</v>
      </c>
      <c r="O4567" s="7" t="s">
        <v>686</v>
      </c>
    </row>
    <row r="4568" spans="2:15" ht="15">
      <c r="B4568" s="6" t="s">
        <v>635</v>
      </c>
      <c r="C4568" s="7" t="s">
        <v>687</v>
      </c>
      <c r="D4568" s="7">
        <v>2.2999999999999998</v>
      </c>
      <c r="E4568" s="7">
        <v>1.899</v>
      </c>
      <c r="F4568" s="7">
        <v>1.2954659564501609</v>
      </c>
      <c r="G4568" s="7">
        <v>2.2987894736842107</v>
      </c>
      <c r="H4568" s="7">
        <v>0.82608695652173914</v>
      </c>
      <c r="I4568" s="7">
        <v>1.899</v>
      </c>
      <c r="J4568" s="7">
        <v>1.2954659564501609</v>
      </c>
      <c r="K4568" s="7">
        <v>2.2987894736842107</v>
      </c>
      <c r="L4568" s="7">
        <v>0.82608695652173914</v>
      </c>
      <c r="M4568" s="7" t="s">
        <v>703</v>
      </c>
      <c r="N4568" s="7" t="s">
        <v>731</v>
      </c>
      <c r="O4568" s="7" t="s">
        <v>686</v>
      </c>
    </row>
    <row r="4569" spans="2:15" ht="15">
      <c r="B4569" s="6" t="s">
        <v>635</v>
      </c>
      <c r="C4569" s="7" t="s">
        <v>688</v>
      </c>
      <c r="D4569" s="7">
        <v>2.2999999999999998</v>
      </c>
      <c r="E4569" s="7">
        <v>1.899</v>
      </c>
      <c r="F4569" s="7">
        <v>1.2954659564501609</v>
      </c>
      <c r="G4569" s="7">
        <v>2.2987894736842107</v>
      </c>
      <c r="H4569" s="7">
        <v>0.82608695652173914</v>
      </c>
      <c r="I4569" s="7">
        <v>1.899</v>
      </c>
      <c r="J4569" s="7">
        <v>1.2954659564501609</v>
      </c>
      <c r="K4569" s="7">
        <v>2.2987894736842107</v>
      </c>
      <c r="L4569" s="7">
        <v>0.82608695652173914</v>
      </c>
      <c r="M4569" s="7" t="s">
        <v>703</v>
      </c>
      <c r="N4569" s="7" t="s">
        <v>731</v>
      </c>
      <c r="O4569" s="7" t="s">
        <v>686</v>
      </c>
    </row>
    <row r="4570" spans="2:15" ht="15">
      <c r="B4570" s="6" t="s">
        <v>635</v>
      </c>
      <c r="C4570" s="7" t="s">
        <v>689</v>
      </c>
      <c r="D4570" s="7">
        <v>2.2999999999999998</v>
      </c>
      <c r="E4570" s="7">
        <v>1.899</v>
      </c>
      <c r="F4570" s="7">
        <v>1.2954659564501609</v>
      </c>
      <c r="G4570" s="7">
        <v>2.2987894736842107</v>
      </c>
      <c r="H4570" s="7">
        <v>0.82608695652173914</v>
      </c>
      <c r="I4570" s="7">
        <v>1.899</v>
      </c>
      <c r="J4570" s="7">
        <v>1.2954659564501609</v>
      </c>
      <c r="K4570" s="7">
        <v>2.2987894736842107</v>
      </c>
      <c r="L4570" s="7">
        <v>0.82608695652173914</v>
      </c>
      <c r="M4570" s="7" t="s">
        <v>703</v>
      </c>
      <c r="N4570" s="7" t="s">
        <v>731</v>
      </c>
      <c r="O4570" s="7" t="s">
        <v>686</v>
      </c>
    </row>
    <row r="4571" spans="2:15" ht="15">
      <c r="B4571" s="6" t="s">
        <v>635</v>
      </c>
      <c r="C4571" s="7" t="s">
        <v>690</v>
      </c>
      <c r="D4571" s="7">
        <v>2.2999999999999998</v>
      </c>
      <c r="E4571" s="7">
        <v>1.899</v>
      </c>
      <c r="F4571" s="7">
        <v>1.2954659564501609</v>
      </c>
      <c r="G4571" s="7">
        <v>2.2987894736842107</v>
      </c>
      <c r="H4571" s="7">
        <v>0.82608695652173914</v>
      </c>
      <c r="I4571" s="7">
        <v>1.899</v>
      </c>
      <c r="J4571" s="7">
        <v>1.2954659564501609</v>
      </c>
      <c r="K4571" s="7">
        <v>2.2987894736842107</v>
      </c>
      <c r="L4571" s="7">
        <v>0.82608695652173914</v>
      </c>
      <c r="M4571" s="7" t="s">
        <v>703</v>
      </c>
      <c r="N4571" s="7" t="s">
        <v>731</v>
      </c>
      <c r="O4571" s="7" t="s">
        <v>686</v>
      </c>
    </row>
    <row r="4572" spans="2:15" ht="15">
      <c r="B4572" s="6" t="s">
        <v>635</v>
      </c>
      <c r="C4572" s="7" t="s">
        <v>691</v>
      </c>
      <c r="D4572" s="7">
        <v>1.875</v>
      </c>
      <c r="E4572" s="7">
        <v>1.7809999999999999</v>
      </c>
      <c r="F4572" s="7">
        <v>0.58622862434377976</v>
      </c>
      <c r="G4572" s="7">
        <v>1.875</v>
      </c>
      <c r="H4572" s="7">
        <v>0.94986666666666664</v>
      </c>
      <c r="I4572" s="7">
        <v>1.7809999999999999</v>
      </c>
      <c r="J4572" s="7">
        <v>0.58622862434377976</v>
      </c>
      <c r="K4572" s="7">
        <v>1.875</v>
      </c>
      <c r="L4572" s="7">
        <v>0.94986666666666664</v>
      </c>
      <c r="M4572" s="7" t="s">
        <v>703</v>
      </c>
      <c r="N4572" s="7" t="s">
        <v>731</v>
      </c>
      <c r="O4572" s="7" t="s">
        <v>686</v>
      </c>
    </row>
    <row r="4573" spans="2:15" ht="15">
      <c r="B4573" s="6" t="s">
        <v>635</v>
      </c>
      <c r="C4573" s="7" t="s">
        <v>692</v>
      </c>
      <c r="D4573" s="7" t="s">
        <v>661</v>
      </c>
      <c r="E4573" s="7">
        <v>1.7809999999999999</v>
      </c>
      <c r="F4573" s="7">
        <v>1.1191105135065791</v>
      </c>
      <c r="G4573" s="7">
        <v>2.1034184893741328</v>
      </c>
      <c r="H4573" s="7">
        <v>0.8467169082125604</v>
      </c>
      <c r="I4573" s="7">
        <v>1.7809999999999999</v>
      </c>
      <c r="J4573" s="7">
        <v>1.1191105135065791</v>
      </c>
      <c r="K4573" s="7">
        <v>2.1034184893741328</v>
      </c>
      <c r="L4573" s="7">
        <v>0.8467169082125604</v>
      </c>
      <c r="M4573" s="7" t="s">
        <v>703</v>
      </c>
      <c r="N4573" s="7" t="s">
        <v>731</v>
      </c>
      <c r="O4573" s="7" t="s">
        <v>686</v>
      </c>
    </row>
    <row r="4574" spans="2:15" ht="15">
      <c r="B4574" s="6" t="s">
        <v>635</v>
      </c>
      <c r="C4574" s="7" t="s">
        <v>693</v>
      </c>
      <c r="D4574" s="7" t="s">
        <v>661</v>
      </c>
      <c r="E4574" s="7">
        <v>1.7809999999999999</v>
      </c>
      <c r="F4574" s="7">
        <v>1.1191105135065791</v>
      </c>
      <c r="G4574" s="7">
        <v>2.1034184893741328</v>
      </c>
      <c r="H4574" s="7">
        <v>0.8467169082125604</v>
      </c>
      <c r="I4574" s="7">
        <v>1.7809999999999999</v>
      </c>
      <c r="J4574" s="7">
        <v>1.1191105135065791</v>
      </c>
      <c r="K4574" s="7">
        <v>2.1034184893741328</v>
      </c>
      <c r="L4574" s="7">
        <v>0.8467169082125604</v>
      </c>
      <c r="M4574" s="7" t="s">
        <v>703</v>
      </c>
      <c r="N4574" s="7" t="s">
        <v>731</v>
      </c>
      <c r="O4574" s="7" t="s">
        <v>686</v>
      </c>
    </row>
    <row r="4575" spans="2:15" ht="15">
      <c r="B4575" s="6" t="s">
        <v>635</v>
      </c>
      <c r="C4575" s="7" t="s">
        <v>694</v>
      </c>
      <c r="D4575" s="7" t="s">
        <v>661</v>
      </c>
      <c r="E4575" s="7">
        <v>1.7809999999999999</v>
      </c>
      <c r="F4575" s="7">
        <v>1.1191105135065791</v>
      </c>
      <c r="G4575" s="7">
        <v>2.1034184893741328</v>
      </c>
      <c r="H4575" s="7">
        <v>0.8467169082125604</v>
      </c>
      <c r="I4575" s="7">
        <v>1.7809999999999999</v>
      </c>
      <c r="J4575" s="7">
        <v>1.1191105135065791</v>
      </c>
      <c r="K4575" s="7">
        <v>2.1034184893741328</v>
      </c>
      <c r="L4575" s="7">
        <v>0.8467169082125604</v>
      </c>
      <c r="M4575" s="7" t="s">
        <v>703</v>
      </c>
      <c r="N4575" s="7" t="s">
        <v>731</v>
      </c>
      <c r="O4575" s="7" t="s">
        <v>686</v>
      </c>
    </row>
    <row r="4576" spans="2:15" ht="15">
      <c r="B4576" s="6" t="s">
        <v>635</v>
      </c>
      <c r="C4576" s="7" t="s">
        <v>695</v>
      </c>
      <c r="D4576" s="7" t="s">
        <v>661</v>
      </c>
      <c r="E4576" s="7">
        <v>1.7809999999999999</v>
      </c>
      <c r="F4576" s="7">
        <v>1.1191105135065791</v>
      </c>
      <c r="G4576" s="7">
        <v>2.1034184893741328</v>
      </c>
      <c r="H4576" s="7">
        <v>0.8467169082125604</v>
      </c>
      <c r="I4576" s="7">
        <v>1.7809999999999999</v>
      </c>
      <c r="J4576" s="7">
        <v>1.1191105135065791</v>
      </c>
      <c r="K4576" s="7">
        <v>2.1034184893741328</v>
      </c>
      <c r="L4576" s="7">
        <v>0.8467169082125604</v>
      </c>
      <c r="M4576" s="7" t="s">
        <v>703</v>
      </c>
      <c r="N4576" s="7" t="s">
        <v>731</v>
      </c>
      <c r="O4576" s="7" t="s">
        <v>686</v>
      </c>
    </row>
    <row r="4577" spans="2:15" ht="15">
      <c r="B4577" s="6" t="s">
        <v>635</v>
      </c>
      <c r="C4577" s="7" t="s">
        <v>696</v>
      </c>
      <c r="D4577" s="7" t="s">
        <v>661</v>
      </c>
      <c r="E4577" s="7">
        <v>1.7809999999999999</v>
      </c>
      <c r="F4577" s="7">
        <v>1.1191105135065791</v>
      </c>
      <c r="G4577" s="7">
        <v>2.1034184893741328</v>
      </c>
      <c r="H4577" s="7">
        <v>0.8467169082125604</v>
      </c>
      <c r="I4577" s="7">
        <v>1.7809999999999999</v>
      </c>
      <c r="J4577" s="7">
        <v>1.1191105135065791</v>
      </c>
      <c r="K4577" s="7">
        <v>2.1034184893741328</v>
      </c>
      <c r="L4577" s="7">
        <v>0.8467169082125604</v>
      </c>
      <c r="M4577" s="7" t="s">
        <v>703</v>
      </c>
      <c r="N4577" s="7" t="s">
        <v>731</v>
      </c>
      <c r="O4577" s="7" t="s">
        <v>686</v>
      </c>
    </row>
    <row r="4578" spans="2:15" ht="15">
      <c r="B4578" s="6" t="s">
        <v>635</v>
      </c>
      <c r="C4578" s="7" t="s">
        <v>697</v>
      </c>
      <c r="D4578" s="7" t="s">
        <v>661</v>
      </c>
      <c r="E4578" s="7">
        <v>1.7809999999999999</v>
      </c>
      <c r="F4578" s="7">
        <v>1.1191105135065791</v>
      </c>
      <c r="G4578" s="7">
        <v>2.1034184893741328</v>
      </c>
      <c r="H4578" s="7">
        <v>0.8467169082125604</v>
      </c>
      <c r="I4578" s="7">
        <v>1.7809999999999999</v>
      </c>
      <c r="J4578" s="7">
        <v>1.1191105135065791</v>
      </c>
      <c r="K4578" s="7">
        <v>2.1034184893741328</v>
      </c>
      <c r="L4578" s="7">
        <v>0.8467169082125604</v>
      </c>
      <c r="M4578" s="7" t="s">
        <v>703</v>
      </c>
      <c r="N4578" s="7" t="s">
        <v>731</v>
      </c>
      <c r="O4578" s="7" t="s">
        <v>686</v>
      </c>
    </row>
    <row r="4579" spans="2:15" ht="15">
      <c r="B4579" s="6" t="s">
        <v>635</v>
      </c>
      <c r="C4579" s="7" t="s">
        <v>698</v>
      </c>
      <c r="D4579" s="7" t="s">
        <v>661</v>
      </c>
      <c r="E4579" s="7">
        <v>1.7809999999999999</v>
      </c>
      <c r="F4579" s="7">
        <v>1.1191105135065791</v>
      </c>
      <c r="G4579" s="7">
        <v>2.1034184893741328</v>
      </c>
      <c r="H4579" s="7">
        <v>0.8467169082125604</v>
      </c>
      <c r="I4579" s="7">
        <v>1.7809999999999999</v>
      </c>
      <c r="J4579" s="7">
        <v>1.1191105135065791</v>
      </c>
      <c r="K4579" s="7">
        <v>2.1034184893741328</v>
      </c>
      <c r="L4579" s="7">
        <v>0.8467169082125604</v>
      </c>
      <c r="M4579" s="7" t="s">
        <v>703</v>
      </c>
      <c r="N4579" s="7" t="s">
        <v>731</v>
      </c>
      <c r="O4579" s="7" t="s">
        <v>686</v>
      </c>
    </row>
    <row r="4580" spans="2:15" ht="15">
      <c r="B4580" s="6" t="s">
        <v>635</v>
      </c>
      <c r="C4580" s="7" t="s">
        <v>699</v>
      </c>
      <c r="D4580" s="7" t="s">
        <v>661</v>
      </c>
      <c r="E4580" s="7">
        <v>1.7809999999999999</v>
      </c>
      <c r="F4580" s="7">
        <v>1.1191105135065791</v>
      </c>
      <c r="G4580" s="7">
        <v>2.1034184893741328</v>
      </c>
      <c r="H4580" s="7">
        <v>0.8467169082125604</v>
      </c>
      <c r="I4580" s="7">
        <v>1.7809999999999999</v>
      </c>
      <c r="J4580" s="7">
        <v>1.1191105135065791</v>
      </c>
      <c r="K4580" s="7">
        <v>2.1034184893741328</v>
      </c>
      <c r="L4580" s="7">
        <v>0.8467169082125604</v>
      </c>
      <c r="M4580" s="7" t="s">
        <v>703</v>
      </c>
      <c r="N4580" s="7" t="s">
        <v>731</v>
      </c>
      <c r="O4580" s="7" t="s">
        <v>686</v>
      </c>
    </row>
    <row r="4581" spans="2:15" ht="15">
      <c r="B4581" s="6" t="s">
        <v>635</v>
      </c>
      <c r="C4581" s="7" t="s">
        <v>700</v>
      </c>
      <c r="D4581" s="7" t="s">
        <v>661</v>
      </c>
      <c r="E4581" s="7">
        <v>1.7809999999999999</v>
      </c>
      <c r="F4581" s="7">
        <v>1.1191105135065791</v>
      </c>
      <c r="G4581" s="7">
        <v>2.1034184893741328</v>
      </c>
      <c r="H4581" s="7">
        <v>0.8467169082125604</v>
      </c>
      <c r="I4581" s="7">
        <v>1.7809999999999999</v>
      </c>
      <c r="J4581" s="7">
        <v>1.1191105135065791</v>
      </c>
      <c r="K4581" s="7">
        <v>2.1034184893741328</v>
      </c>
      <c r="L4581" s="7">
        <v>0.8467169082125604</v>
      </c>
      <c r="M4581" s="7" t="s">
        <v>703</v>
      </c>
      <c r="N4581" s="7" t="s">
        <v>731</v>
      </c>
      <c r="O4581" s="7" t="s">
        <v>686</v>
      </c>
    </row>
    <row r="4582" spans="2:15" ht="15">
      <c r="B4582" s="6" t="s">
        <v>635</v>
      </c>
      <c r="C4582" s="7" t="s">
        <v>701</v>
      </c>
      <c r="D4582" s="7" t="s">
        <v>661</v>
      </c>
      <c r="E4582" s="7">
        <v>1.7809999999999999</v>
      </c>
      <c r="F4582" s="7">
        <v>1.1191105135065791</v>
      </c>
      <c r="G4582" s="7">
        <v>2.1034184893741328</v>
      </c>
      <c r="H4582" s="7">
        <v>0.8467169082125604</v>
      </c>
      <c r="I4582" s="7">
        <v>1.7809999999999999</v>
      </c>
      <c r="J4582" s="7">
        <v>1.1191105135065791</v>
      </c>
      <c r="K4582" s="7">
        <v>2.1034184893741328</v>
      </c>
      <c r="L4582" s="7">
        <v>0.8467169082125604</v>
      </c>
      <c r="M4582" s="7" t="s">
        <v>703</v>
      </c>
      <c r="N4582" s="7" t="s">
        <v>731</v>
      </c>
      <c r="O4582" s="7" t="s">
        <v>686</v>
      </c>
    </row>
    <row r="4583" spans="2:15" ht="15">
      <c r="B4583" s="6" t="s">
        <v>174</v>
      </c>
      <c r="C4583" s="7" t="s">
        <v>683</v>
      </c>
      <c r="D4583" s="7">
        <v>18.545031000000002</v>
      </c>
      <c r="E4583" s="7">
        <v>19.25</v>
      </c>
      <c r="F4583" s="7">
        <v>6.5087008664056123</v>
      </c>
      <c r="G4583" s="7">
        <v>20.320572998032048</v>
      </c>
      <c r="H4583" s="7">
        <v>0.9473158065899161</v>
      </c>
      <c r="I4583" s="7">
        <v>17.208200000000001</v>
      </c>
      <c r="J4583" s="7">
        <v>5.8183390259366794</v>
      </c>
      <c r="K4583" s="7">
        <v>18.165219961804421</v>
      </c>
      <c r="L4583" s="7">
        <v>0.9473158065899161</v>
      </c>
      <c r="M4583" s="7" t="s">
        <v>684</v>
      </c>
      <c r="N4583" s="7" t="s">
        <v>731</v>
      </c>
      <c r="O4583" s="7" t="s">
        <v>686</v>
      </c>
    </row>
    <row r="4584" spans="2:15" ht="15">
      <c r="B4584" s="6" t="s">
        <v>174</v>
      </c>
      <c r="C4584" s="7" t="s">
        <v>687</v>
      </c>
      <c r="D4584" s="7">
        <v>20.1785</v>
      </c>
      <c r="E4584" s="7">
        <v>16.553999999999998</v>
      </c>
      <c r="F4584" s="7">
        <v>5.4978136077340416</v>
      </c>
      <c r="G4584" s="7">
        <v>17.443075143603135</v>
      </c>
      <c r="H4584" s="7">
        <v>0.94902990807047094</v>
      </c>
      <c r="I4584" s="7">
        <v>13.878</v>
      </c>
      <c r="J4584" s="7">
        <v>4.6090767940155244</v>
      </c>
      <c r="K4584" s="7">
        <v>14.623353681462143</v>
      </c>
      <c r="L4584" s="7">
        <v>0.94902990807047094</v>
      </c>
      <c r="M4584" s="7" t="s">
        <v>684</v>
      </c>
      <c r="N4584" s="7" t="s">
        <v>731</v>
      </c>
      <c r="O4584" s="7" t="s">
        <v>686</v>
      </c>
    </row>
    <row r="4585" spans="2:15" ht="15">
      <c r="B4585" s="6" t="s">
        <v>174</v>
      </c>
      <c r="C4585" s="7" t="s">
        <v>688</v>
      </c>
      <c r="D4585" s="7">
        <v>9.4432200000000002</v>
      </c>
      <c r="E4585" s="7">
        <v>9.4320000000000004</v>
      </c>
      <c r="F4585" s="7">
        <v>3.4452694724184303</v>
      </c>
      <c r="G4585" s="7">
        <v>10.041539012401355</v>
      </c>
      <c r="H4585" s="7">
        <v>0.93929824784342619</v>
      </c>
      <c r="I4585" s="7">
        <v>8.4588999999999999</v>
      </c>
      <c r="J4585" s="7">
        <v>3.0898208163952741</v>
      </c>
      <c r="K4585" s="7">
        <v>9.005552836302142</v>
      </c>
      <c r="L4585" s="7">
        <v>0.93929824784342619</v>
      </c>
      <c r="M4585" s="7" t="s">
        <v>684</v>
      </c>
      <c r="N4585" s="7" t="s">
        <v>731</v>
      </c>
      <c r="O4585" s="7" t="s">
        <v>686</v>
      </c>
    </row>
    <row r="4586" spans="2:15" ht="15">
      <c r="B4586" s="6" t="s">
        <v>174</v>
      </c>
      <c r="C4586" s="7" t="s">
        <v>689</v>
      </c>
      <c r="D4586" s="7">
        <v>8.9339999999999993</v>
      </c>
      <c r="E4586" s="7">
        <v>11.644</v>
      </c>
      <c r="F4586" s="7">
        <v>2.4669426558860175</v>
      </c>
      <c r="G4586" s="7">
        <v>11.902459496567504</v>
      </c>
      <c r="H4586" s="7">
        <v>0.97828520259682128</v>
      </c>
      <c r="I4586" s="7">
        <v>9.8420000000000005</v>
      </c>
      <c r="J4586" s="7">
        <v>2.0851640002774157</v>
      </c>
      <c r="K4586" s="7">
        <v>10.060460869565217</v>
      </c>
      <c r="L4586" s="7">
        <v>0.97828520259682128</v>
      </c>
      <c r="M4586" s="7" t="s">
        <v>684</v>
      </c>
      <c r="N4586" s="7" t="s">
        <v>731</v>
      </c>
      <c r="O4586" s="7" t="s">
        <v>686</v>
      </c>
    </row>
    <row r="4587" spans="2:15" ht="15">
      <c r="B4587" s="6" t="s">
        <v>174</v>
      </c>
      <c r="C4587" s="7" t="s">
        <v>690</v>
      </c>
      <c r="D4587" s="7">
        <v>12.726000000000001</v>
      </c>
      <c r="E4587" s="7">
        <v>12.413</v>
      </c>
      <c r="F4587" s="7">
        <v>2.5785712187854011</v>
      </c>
      <c r="G4587" s="7">
        <v>12.677996629213483</v>
      </c>
      <c r="H4587" s="7">
        <v>0.9790979097909791</v>
      </c>
      <c r="I4587" s="7">
        <v>11.17</v>
      </c>
      <c r="J4587" s="7">
        <v>2.3203609533418965</v>
      </c>
      <c r="K4587" s="7">
        <v>11.408460674157304</v>
      </c>
      <c r="L4587" s="7">
        <v>0.9790979097909791</v>
      </c>
      <c r="M4587" s="7" t="s">
        <v>684</v>
      </c>
      <c r="N4587" s="7" t="s">
        <v>731</v>
      </c>
      <c r="O4587" s="7" t="s">
        <v>686</v>
      </c>
    </row>
    <row r="4588" spans="2:15" ht="15">
      <c r="B4588" s="6" t="s">
        <v>174</v>
      </c>
      <c r="C4588" s="7" t="s">
        <v>691</v>
      </c>
      <c r="D4588" s="7">
        <v>13.869</v>
      </c>
      <c r="E4588" s="7">
        <v>13.247</v>
      </c>
      <c r="F4588" s="7">
        <v>2.3261365104250764</v>
      </c>
      <c r="G4588" s="7">
        <v>13.449681039531479</v>
      </c>
      <c r="H4588" s="7">
        <v>0.98493042036195833</v>
      </c>
      <c r="I4588" s="7">
        <v>11.430999999999999</v>
      </c>
      <c r="J4588" s="7">
        <v>2.0072519401124036</v>
      </c>
      <c r="K4588" s="7">
        <v>11.60589597364568</v>
      </c>
      <c r="L4588" s="7">
        <v>0.98493042036195833</v>
      </c>
      <c r="M4588" s="7" t="s">
        <v>684</v>
      </c>
      <c r="N4588" s="7" t="s">
        <v>731</v>
      </c>
      <c r="O4588" s="7" t="s">
        <v>686</v>
      </c>
    </row>
    <row r="4589" spans="2:15" ht="15">
      <c r="B4589" s="6" t="s">
        <v>174</v>
      </c>
      <c r="C4589" s="7" t="s">
        <v>692</v>
      </c>
      <c r="D4589" s="7" t="s">
        <v>661</v>
      </c>
      <c r="E4589" s="7">
        <v>13.835580555492461</v>
      </c>
      <c r="F4589" s="7">
        <v>3.8723632942151136</v>
      </c>
      <c r="G4589" s="7">
        <v>14.367271375940026</v>
      </c>
      <c r="H4589" s="7">
        <v>0.96299291587559521</v>
      </c>
      <c r="I4589" s="7">
        <v>12.01958055549246</v>
      </c>
      <c r="J4589" s="7">
        <v>3.3640932065169902</v>
      </c>
      <c r="K4589" s="7">
        <v>12.481483879415388</v>
      </c>
      <c r="L4589" s="7">
        <v>0.96299291587559521</v>
      </c>
      <c r="M4589" s="7" t="s">
        <v>684</v>
      </c>
      <c r="N4589" s="7" t="s">
        <v>731</v>
      </c>
      <c r="O4589" s="7" t="s">
        <v>686</v>
      </c>
    </row>
    <row r="4590" spans="2:15" ht="15">
      <c r="B4590" s="6" t="s">
        <v>174</v>
      </c>
      <c r="C4590" s="7" t="s">
        <v>693</v>
      </c>
      <c r="D4590" s="7" t="s">
        <v>661</v>
      </c>
      <c r="E4590" s="7">
        <v>13.786810166858199</v>
      </c>
      <c r="F4590" s="7">
        <v>3.8587132227898917</v>
      </c>
      <c r="G4590" s="7">
        <v>14.316626778425082</v>
      </c>
      <c r="H4590" s="7">
        <v>0.96299291587559521</v>
      </c>
      <c r="I4590" s="7">
        <v>11.9708101668582</v>
      </c>
      <c r="J4590" s="7">
        <v>3.3504431350917585</v>
      </c>
      <c r="K4590" s="7">
        <v>12.430839281900445</v>
      </c>
      <c r="L4590" s="7">
        <v>0.96299291587559521</v>
      </c>
      <c r="M4590" s="7" t="s">
        <v>684</v>
      </c>
      <c r="N4590" s="7" t="s">
        <v>731</v>
      </c>
      <c r="O4590" s="7" t="s">
        <v>686</v>
      </c>
    </row>
    <row r="4591" spans="2:15" ht="15">
      <c r="B4591" s="6" t="s">
        <v>174</v>
      </c>
      <c r="C4591" s="7" t="s">
        <v>694</v>
      </c>
      <c r="D4591" s="7" t="s">
        <v>661</v>
      </c>
      <c r="E4591" s="7">
        <v>13.734974045337443</v>
      </c>
      <c r="F4591" s="7">
        <v>3.8442051005259703</v>
      </c>
      <c r="G4591" s="7">
        <v>14.262798634244371</v>
      </c>
      <c r="H4591" s="7">
        <v>0.96299291587559521</v>
      </c>
      <c r="I4591" s="7">
        <v>11.918974045337443</v>
      </c>
      <c r="J4591" s="7">
        <v>3.3359350128278442</v>
      </c>
      <c r="K4591" s="7">
        <v>12.377011137719732</v>
      </c>
      <c r="L4591" s="7">
        <v>0.96299291587559521</v>
      </c>
      <c r="M4591" s="7" t="s">
        <v>684</v>
      </c>
      <c r="N4591" s="7" t="s">
        <v>731</v>
      </c>
      <c r="O4591" s="7" t="s">
        <v>686</v>
      </c>
    </row>
    <row r="4592" spans="2:15" ht="15">
      <c r="B4592" s="6" t="s">
        <v>174</v>
      </c>
      <c r="C4592" s="7" t="s">
        <v>695</v>
      </c>
      <c r="D4592" s="7" t="s">
        <v>661</v>
      </c>
      <c r="E4592" s="7">
        <v>13.688606810169079</v>
      </c>
      <c r="F4592" s="7">
        <v>3.8312276342895437</v>
      </c>
      <c r="G4592" s="7">
        <v>14.214649541552234</v>
      </c>
      <c r="H4592" s="7">
        <v>0.96299291587559521</v>
      </c>
      <c r="I4592" s="7">
        <v>11.872606810169078</v>
      </c>
      <c r="J4592" s="7">
        <v>3.3229575465914167</v>
      </c>
      <c r="K4592" s="7">
        <v>12.328862045027595</v>
      </c>
      <c r="L4592" s="7">
        <v>0.96299291587559521</v>
      </c>
      <c r="M4592" s="7" t="s">
        <v>684</v>
      </c>
      <c r="N4592" s="7" t="s">
        <v>731</v>
      </c>
      <c r="O4592" s="7" t="s">
        <v>686</v>
      </c>
    </row>
    <row r="4593" spans="2:15" ht="15">
      <c r="B4593" s="6" t="s">
        <v>174</v>
      </c>
      <c r="C4593" s="7" t="s">
        <v>696</v>
      </c>
      <c r="D4593" s="7" t="s">
        <v>661</v>
      </c>
      <c r="E4593" s="7">
        <v>13.643200917088294</v>
      </c>
      <c r="F4593" s="7">
        <v>3.8185192327156576</v>
      </c>
      <c r="G4593" s="7">
        <v>14.167498734591728</v>
      </c>
      <c r="H4593" s="7">
        <v>0.96299291587559521</v>
      </c>
      <c r="I4593" s="7">
        <v>11.827200917088293</v>
      </c>
      <c r="J4593" s="7">
        <v>3.3102491450175306</v>
      </c>
      <c r="K4593" s="7">
        <v>12.281711238067089</v>
      </c>
      <c r="L4593" s="7">
        <v>0.96299291587559521</v>
      </c>
      <c r="M4593" s="7" t="s">
        <v>684</v>
      </c>
      <c r="N4593" s="7" t="s">
        <v>731</v>
      </c>
      <c r="O4593" s="7" t="s">
        <v>686</v>
      </c>
    </row>
    <row r="4594" spans="2:15" ht="15">
      <c r="B4594" s="6" t="s">
        <v>174</v>
      </c>
      <c r="C4594" s="7" t="s">
        <v>697</v>
      </c>
      <c r="D4594" s="7" t="s">
        <v>661</v>
      </c>
      <c r="E4594" s="7">
        <v>13.600204738468122</v>
      </c>
      <c r="F4594" s="7">
        <v>3.8064852726507028</v>
      </c>
      <c r="G4594" s="7">
        <v>14.122850245582775</v>
      </c>
      <c r="H4594" s="7">
        <v>0.96299291587559521</v>
      </c>
      <c r="I4594" s="7">
        <v>11.784204738468121</v>
      </c>
      <c r="J4594" s="7">
        <v>3.2982151849525794</v>
      </c>
      <c r="K4594" s="7">
        <v>12.237062749058136</v>
      </c>
      <c r="L4594" s="7">
        <v>0.96299291587559521</v>
      </c>
      <c r="M4594" s="7" t="s">
        <v>684</v>
      </c>
      <c r="N4594" s="7" t="s">
        <v>731</v>
      </c>
      <c r="O4594" s="7" t="s">
        <v>686</v>
      </c>
    </row>
    <row r="4595" spans="2:15" ht="15">
      <c r="B4595" s="6" t="s">
        <v>174</v>
      </c>
      <c r="C4595" s="7" t="s">
        <v>698</v>
      </c>
      <c r="D4595" s="7" t="s">
        <v>661</v>
      </c>
      <c r="E4595" s="7">
        <v>13.559608888020851</v>
      </c>
      <c r="F4595" s="7">
        <v>3.7951231270190835</v>
      </c>
      <c r="G4595" s="7">
        <v>14.080694327529773</v>
      </c>
      <c r="H4595" s="7">
        <v>0.96299291587559521</v>
      </c>
      <c r="I4595" s="7">
        <v>11.743608888020848</v>
      </c>
      <c r="J4595" s="7">
        <v>3.286853039320961</v>
      </c>
      <c r="K4595" s="7">
        <v>12.194906831005135</v>
      </c>
      <c r="L4595" s="7">
        <v>0.96299291587559521</v>
      </c>
      <c r="M4595" s="7" t="s">
        <v>684</v>
      </c>
      <c r="N4595" s="7" t="s">
        <v>731</v>
      </c>
      <c r="O4595" s="7" t="s">
        <v>686</v>
      </c>
    </row>
    <row r="4596" spans="2:15" ht="15">
      <c r="B4596" s="6" t="s">
        <v>174</v>
      </c>
      <c r="C4596" s="7" t="s">
        <v>699</v>
      </c>
      <c r="D4596" s="7" t="s">
        <v>661</v>
      </c>
      <c r="E4596" s="7">
        <v>13.526119396004946</v>
      </c>
      <c r="F4596" s="7">
        <v>3.7857499403209043</v>
      </c>
      <c r="G4596" s="7">
        <v>14.045917859848851</v>
      </c>
      <c r="H4596" s="7">
        <v>0.96299291587559521</v>
      </c>
      <c r="I4596" s="7">
        <v>11.710119396004943</v>
      </c>
      <c r="J4596" s="7">
        <v>3.2774798526227835</v>
      </c>
      <c r="K4596" s="7">
        <v>12.160130363324212</v>
      </c>
      <c r="L4596" s="7">
        <v>0.96299291587559521</v>
      </c>
      <c r="M4596" s="7" t="s">
        <v>684</v>
      </c>
      <c r="N4596" s="7" t="s">
        <v>731</v>
      </c>
      <c r="O4596" s="7" t="s">
        <v>686</v>
      </c>
    </row>
    <row r="4597" spans="2:15" ht="15">
      <c r="B4597" s="6" t="s">
        <v>174</v>
      </c>
      <c r="C4597" s="7" t="s">
        <v>700</v>
      </c>
      <c r="D4597" s="7" t="s">
        <v>661</v>
      </c>
      <c r="E4597" s="7">
        <v>13.521183779641786</v>
      </c>
      <c r="F4597" s="7">
        <v>3.7843685382494616</v>
      </c>
      <c r="G4597" s="7">
        <v>14.040792571508936</v>
      </c>
      <c r="H4597" s="7">
        <v>0.96299291587559521</v>
      </c>
      <c r="I4597" s="7">
        <v>11.705183779641786</v>
      </c>
      <c r="J4597" s="7">
        <v>3.2760984505513342</v>
      </c>
      <c r="K4597" s="7">
        <v>12.155005074984297</v>
      </c>
      <c r="L4597" s="7">
        <v>0.96299291587559521</v>
      </c>
      <c r="M4597" s="7" t="s">
        <v>684</v>
      </c>
      <c r="N4597" s="7" t="s">
        <v>731</v>
      </c>
      <c r="O4597" s="7" t="s">
        <v>686</v>
      </c>
    </row>
    <row r="4598" spans="2:15" ht="15">
      <c r="B4598" s="6" t="s">
        <v>174</v>
      </c>
      <c r="C4598" s="7" t="s">
        <v>701</v>
      </c>
      <c r="D4598" s="7" t="s">
        <v>661</v>
      </c>
      <c r="E4598" s="7">
        <v>13.516248163278629</v>
      </c>
      <c r="F4598" s="7">
        <v>3.7829871361780154</v>
      </c>
      <c r="G4598" s="7">
        <v>14.035667283169021</v>
      </c>
      <c r="H4598" s="7">
        <v>0.96299291587559521</v>
      </c>
      <c r="I4598" s="7">
        <v>11.700248163278628</v>
      </c>
      <c r="J4598" s="7">
        <v>3.2747170484798858</v>
      </c>
      <c r="K4598" s="7">
        <v>12.149879786644382</v>
      </c>
      <c r="L4598" s="7">
        <v>0.96299291587559521</v>
      </c>
      <c r="M4598" s="7" t="s">
        <v>684</v>
      </c>
      <c r="N4598" s="7" t="s">
        <v>731</v>
      </c>
      <c r="O4598" s="7" t="s">
        <v>686</v>
      </c>
    </row>
    <row r="4599" spans="2:15" ht="15">
      <c r="B4599" s="6" t="s">
        <v>637</v>
      </c>
      <c r="C4599" s="7" t="s">
        <v>683</v>
      </c>
      <c r="D4599" s="7">
        <v>2.8043051000000001</v>
      </c>
      <c r="E4599" s="7">
        <v>2.016</v>
      </c>
      <c r="F4599" s="7">
        <v>2.2486151509431824</v>
      </c>
      <c r="G4599" s="7">
        <v>3.020020876923077</v>
      </c>
      <c r="H4599" s="7">
        <v>0.66754505420968635</v>
      </c>
      <c r="I4599" s="7">
        <v>2.016</v>
      </c>
      <c r="J4599" s="7">
        <v>2.2486151509431824</v>
      </c>
      <c r="K4599" s="7">
        <v>3.020020876923077</v>
      </c>
      <c r="L4599" s="7">
        <v>0.66754505420968635</v>
      </c>
      <c r="M4599" s="7" t="s">
        <v>703</v>
      </c>
      <c r="N4599" s="7" t="s">
        <v>731</v>
      </c>
      <c r="O4599" s="7" t="s">
        <v>686</v>
      </c>
    </row>
    <row r="4600" spans="2:15" ht="15">
      <c r="B4600" s="6" t="s">
        <v>637</v>
      </c>
      <c r="C4600" s="7" t="s">
        <v>687</v>
      </c>
      <c r="D4600" s="7">
        <v>2.5537174</v>
      </c>
      <c r="E4600" s="7">
        <v>1.6559999999999999</v>
      </c>
      <c r="F4600" s="7">
        <v>1.9440001437918568</v>
      </c>
      <c r="G4600" s="7">
        <v>2.5537174</v>
      </c>
      <c r="H4600" s="7">
        <v>0.64846642780442343</v>
      </c>
      <c r="I4600" s="7">
        <v>1.6559999999999999</v>
      </c>
      <c r="J4600" s="7">
        <v>1.9440001437918568</v>
      </c>
      <c r="K4600" s="7">
        <v>2.5537174</v>
      </c>
      <c r="L4600" s="7">
        <v>0.64846642780442343</v>
      </c>
      <c r="M4600" s="7" t="s">
        <v>703</v>
      </c>
      <c r="N4600" s="7" t="s">
        <v>731</v>
      </c>
      <c r="O4600" s="7" t="s">
        <v>686</v>
      </c>
    </row>
    <row r="4601" spans="2:15" ht="15">
      <c r="B4601" s="6" t="s">
        <v>637</v>
      </c>
      <c r="C4601" s="7" t="s">
        <v>688</v>
      </c>
      <c r="D4601" s="7">
        <v>2.3977189000000001</v>
      </c>
      <c r="E4601" s="7">
        <v>1.5840000000000003</v>
      </c>
      <c r="F4601" s="7">
        <v>1.7999999787270025</v>
      </c>
      <c r="G4601" s="7">
        <v>2.3977189000000001</v>
      </c>
      <c r="H4601" s="7">
        <v>0.66062789929211474</v>
      </c>
      <c r="I4601" s="7">
        <v>1.5840000000000003</v>
      </c>
      <c r="J4601" s="7">
        <v>1.7999999787270025</v>
      </c>
      <c r="K4601" s="7">
        <v>2.3977189000000001</v>
      </c>
      <c r="L4601" s="7">
        <v>0.66062789929211474</v>
      </c>
      <c r="M4601" s="7" t="s">
        <v>703</v>
      </c>
      <c r="N4601" s="7" t="s">
        <v>731</v>
      </c>
      <c r="O4601" s="7" t="s">
        <v>686</v>
      </c>
    </row>
    <row r="4602" spans="2:15" ht="15">
      <c r="B4602" s="6" t="s">
        <v>637</v>
      </c>
      <c r="C4602" s="7" t="s">
        <v>689</v>
      </c>
      <c r="D4602" s="7">
        <v>0.61099999999999999</v>
      </c>
      <c r="E4602" s="7">
        <v>0.432</v>
      </c>
      <c r="F4602" s="7">
        <v>0.43208448247998904</v>
      </c>
      <c r="G4602" s="7">
        <v>0.61099999999999999</v>
      </c>
      <c r="H4602" s="7">
        <v>0.707037643207856</v>
      </c>
      <c r="I4602" s="7">
        <v>0.432</v>
      </c>
      <c r="J4602" s="7">
        <v>0.43208448247998904</v>
      </c>
      <c r="K4602" s="7">
        <v>0.61099999999999999</v>
      </c>
      <c r="L4602" s="7">
        <v>0.707037643207856</v>
      </c>
      <c r="M4602" s="7" t="s">
        <v>703</v>
      </c>
      <c r="N4602" s="7" t="s">
        <v>731</v>
      </c>
      <c r="O4602" s="7" t="s">
        <v>686</v>
      </c>
    </row>
    <row r="4603" spans="2:15" ht="15">
      <c r="B4603" s="6" t="s">
        <v>637</v>
      </c>
      <c r="C4603" s="7" t="s">
        <v>690</v>
      </c>
      <c r="D4603" s="7">
        <v>1.3120000000000001</v>
      </c>
      <c r="E4603" s="7">
        <v>0.8</v>
      </c>
      <c r="F4603" s="7">
        <v>1.0398769157934029</v>
      </c>
      <c r="G4603" s="7">
        <v>1.3120000000000001</v>
      </c>
      <c r="H4603" s="7">
        <v>0.6097560975609756</v>
      </c>
      <c r="I4603" s="7">
        <v>0.8</v>
      </c>
      <c r="J4603" s="7">
        <v>1.0398769157934029</v>
      </c>
      <c r="K4603" s="7">
        <v>1.3120000000000001</v>
      </c>
      <c r="L4603" s="7">
        <v>0.6097560975609756</v>
      </c>
      <c r="M4603" s="7" t="s">
        <v>703</v>
      </c>
      <c r="N4603" s="7" t="s">
        <v>731</v>
      </c>
      <c r="O4603" s="7" t="s">
        <v>686</v>
      </c>
    </row>
    <row r="4604" spans="2:15" ht="15">
      <c r="B4604" s="6" t="s">
        <v>637</v>
      </c>
      <c r="C4604" s="7" t="s">
        <v>691</v>
      </c>
      <c r="D4604" s="7">
        <v>2.0699999999999998</v>
      </c>
      <c r="E4604" s="7">
        <v>1.36</v>
      </c>
      <c r="F4604" s="7">
        <v>1.5605447766725564</v>
      </c>
      <c r="G4604" s="7">
        <v>2.0699999999999998</v>
      </c>
      <c r="H4604" s="7">
        <v>0.65700483091787454</v>
      </c>
      <c r="I4604" s="7">
        <v>1.36</v>
      </c>
      <c r="J4604" s="7">
        <v>1.5605447766725564</v>
      </c>
      <c r="K4604" s="7">
        <v>2.0699999999999998</v>
      </c>
      <c r="L4604" s="7">
        <v>0.65700483091787454</v>
      </c>
      <c r="M4604" s="7" t="s">
        <v>703</v>
      </c>
      <c r="N4604" s="7" t="s">
        <v>731</v>
      </c>
      <c r="O4604" s="7" t="s">
        <v>686</v>
      </c>
    </row>
    <row r="4605" spans="2:15" ht="15">
      <c r="B4605" s="6" t="s">
        <v>637</v>
      </c>
      <c r="C4605" s="7" t="s">
        <v>692</v>
      </c>
      <c r="D4605" s="7" t="s">
        <v>661</v>
      </c>
      <c r="E4605" s="7">
        <v>1.36</v>
      </c>
      <c r="F4605" s="7">
        <v>1.6615970956534485</v>
      </c>
      <c r="G4605" s="7">
        <v>2.1472086317551855</v>
      </c>
      <c r="H4605" s="7">
        <v>0.63338046423942507</v>
      </c>
      <c r="I4605" s="7">
        <v>1.36</v>
      </c>
      <c r="J4605" s="7">
        <v>1.6615970956534485</v>
      </c>
      <c r="K4605" s="7">
        <v>2.1472086317551855</v>
      </c>
      <c r="L4605" s="7">
        <v>0.63338046423942507</v>
      </c>
      <c r="M4605" s="7" t="s">
        <v>703</v>
      </c>
      <c r="N4605" s="7" t="s">
        <v>731</v>
      </c>
      <c r="O4605" s="7" t="s">
        <v>686</v>
      </c>
    </row>
    <row r="4606" spans="2:15" ht="15">
      <c r="B4606" s="6" t="s">
        <v>637</v>
      </c>
      <c r="C4606" s="7" t="s">
        <v>693</v>
      </c>
      <c r="D4606" s="7" t="s">
        <v>661</v>
      </c>
      <c r="E4606" s="7">
        <v>1.36</v>
      </c>
      <c r="F4606" s="7">
        <v>1.6615970956534485</v>
      </c>
      <c r="G4606" s="7">
        <v>2.1472086317551855</v>
      </c>
      <c r="H4606" s="7">
        <v>0.63338046423942507</v>
      </c>
      <c r="I4606" s="7">
        <v>1.36</v>
      </c>
      <c r="J4606" s="7">
        <v>1.6615970956534485</v>
      </c>
      <c r="K4606" s="7">
        <v>2.1472086317551855</v>
      </c>
      <c r="L4606" s="7">
        <v>0.63338046423942507</v>
      </c>
      <c r="M4606" s="7" t="s">
        <v>703</v>
      </c>
      <c r="N4606" s="7" t="s">
        <v>731</v>
      </c>
      <c r="O4606" s="7" t="s">
        <v>686</v>
      </c>
    </row>
    <row r="4607" spans="2:15" ht="15">
      <c r="B4607" s="6" t="s">
        <v>637</v>
      </c>
      <c r="C4607" s="7" t="s">
        <v>694</v>
      </c>
      <c r="D4607" s="7" t="s">
        <v>661</v>
      </c>
      <c r="E4607" s="7">
        <v>1.36</v>
      </c>
      <c r="F4607" s="7">
        <v>1.6615970956534485</v>
      </c>
      <c r="G4607" s="7">
        <v>2.1472086317551855</v>
      </c>
      <c r="H4607" s="7">
        <v>0.63338046423942507</v>
      </c>
      <c r="I4607" s="7">
        <v>1.36</v>
      </c>
      <c r="J4607" s="7">
        <v>1.6615970956534485</v>
      </c>
      <c r="K4607" s="7">
        <v>2.1472086317551855</v>
      </c>
      <c r="L4607" s="7">
        <v>0.63338046423942507</v>
      </c>
      <c r="M4607" s="7" t="s">
        <v>703</v>
      </c>
      <c r="N4607" s="7" t="s">
        <v>731</v>
      </c>
      <c r="O4607" s="7" t="s">
        <v>686</v>
      </c>
    </row>
    <row r="4608" spans="2:15" ht="15">
      <c r="B4608" s="6" t="s">
        <v>637</v>
      </c>
      <c r="C4608" s="7" t="s">
        <v>695</v>
      </c>
      <c r="D4608" s="7" t="s">
        <v>661</v>
      </c>
      <c r="E4608" s="7">
        <v>1.36</v>
      </c>
      <c r="F4608" s="7">
        <v>1.6615970956534485</v>
      </c>
      <c r="G4608" s="7">
        <v>2.1472086317551855</v>
      </c>
      <c r="H4608" s="7">
        <v>0.63338046423942507</v>
      </c>
      <c r="I4608" s="7">
        <v>1.36</v>
      </c>
      <c r="J4608" s="7">
        <v>1.6615970956534485</v>
      </c>
      <c r="K4608" s="7">
        <v>2.1472086317551855</v>
      </c>
      <c r="L4608" s="7">
        <v>0.63338046423942507</v>
      </c>
      <c r="M4608" s="7" t="s">
        <v>703</v>
      </c>
      <c r="N4608" s="7" t="s">
        <v>731</v>
      </c>
      <c r="O4608" s="7" t="s">
        <v>686</v>
      </c>
    </row>
    <row r="4609" spans="2:15" ht="15">
      <c r="B4609" s="6" t="s">
        <v>637</v>
      </c>
      <c r="C4609" s="7" t="s">
        <v>696</v>
      </c>
      <c r="D4609" s="7" t="s">
        <v>661</v>
      </c>
      <c r="E4609" s="7">
        <v>1.36</v>
      </c>
      <c r="F4609" s="7">
        <v>1.6615970956534485</v>
      </c>
      <c r="G4609" s="7">
        <v>2.1472086317551855</v>
      </c>
      <c r="H4609" s="7">
        <v>0.63338046423942507</v>
      </c>
      <c r="I4609" s="7">
        <v>1.36</v>
      </c>
      <c r="J4609" s="7">
        <v>1.6615970956534485</v>
      </c>
      <c r="K4609" s="7">
        <v>2.1472086317551855</v>
      </c>
      <c r="L4609" s="7">
        <v>0.63338046423942507</v>
      </c>
      <c r="M4609" s="7" t="s">
        <v>703</v>
      </c>
      <c r="N4609" s="7" t="s">
        <v>731</v>
      </c>
      <c r="O4609" s="7" t="s">
        <v>686</v>
      </c>
    </row>
    <row r="4610" spans="2:15" ht="15">
      <c r="B4610" s="6" t="s">
        <v>637</v>
      </c>
      <c r="C4610" s="7" t="s">
        <v>697</v>
      </c>
      <c r="D4610" s="7" t="s">
        <v>661</v>
      </c>
      <c r="E4610" s="7">
        <v>1.36</v>
      </c>
      <c r="F4610" s="7">
        <v>1.6615970956534485</v>
      </c>
      <c r="G4610" s="7">
        <v>2.1472086317551855</v>
      </c>
      <c r="H4610" s="7">
        <v>0.63338046423942507</v>
      </c>
      <c r="I4610" s="7">
        <v>1.36</v>
      </c>
      <c r="J4610" s="7">
        <v>1.6615970956534485</v>
      </c>
      <c r="K4610" s="7">
        <v>2.1472086317551855</v>
      </c>
      <c r="L4610" s="7">
        <v>0.63338046423942507</v>
      </c>
      <c r="M4610" s="7" t="s">
        <v>703</v>
      </c>
      <c r="N4610" s="7" t="s">
        <v>731</v>
      </c>
      <c r="O4610" s="7" t="s">
        <v>686</v>
      </c>
    </row>
    <row r="4611" spans="2:15" ht="15">
      <c r="B4611" s="6" t="s">
        <v>637</v>
      </c>
      <c r="C4611" s="7" t="s">
        <v>698</v>
      </c>
      <c r="D4611" s="7" t="s">
        <v>661</v>
      </c>
      <c r="E4611" s="7">
        <v>1.36</v>
      </c>
      <c r="F4611" s="7">
        <v>1.6615970956534485</v>
      </c>
      <c r="G4611" s="7">
        <v>2.1472086317551855</v>
      </c>
      <c r="H4611" s="7">
        <v>0.63338046423942507</v>
      </c>
      <c r="I4611" s="7">
        <v>1.36</v>
      </c>
      <c r="J4611" s="7">
        <v>1.6615970956534485</v>
      </c>
      <c r="K4611" s="7">
        <v>2.1472086317551855</v>
      </c>
      <c r="L4611" s="7">
        <v>0.63338046423942507</v>
      </c>
      <c r="M4611" s="7" t="s">
        <v>703</v>
      </c>
      <c r="N4611" s="7" t="s">
        <v>731</v>
      </c>
      <c r="O4611" s="7" t="s">
        <v>686</v>
      </c>
    </row>
    <row r="4612" spans="2:15" ht="15">
      <c r="B4612" s="6" t="s">
        <v>637</v>
      </c>
      <c r="C4612" s="7" t="s">
        <v>699</v>
      </c>
      <c r="D4612" s="7" t="s">
        <v>661</v>
      </c>
      <c r="E4612" s="7">
        <v>1.36</v>
      </c>
      <c r="F4612" s="7">
        <v>1.6615970956534485</v>
      </c>
      <c r="G4612" s="7">
        <v>2.1472086317551855</v>
      </c>
      <c r="H4612" s="7">
        <v>0.63338046423942507</v>
      </c>
      <c r="I4612" s="7">
        <v>1.36</v>
      </c>
      <c r="J4612" s="7">
        <v>1.6615970956534485</v>
      </c>
      <c r="K4612" s="7">
        <v>2.1472086317551855</v>
      </c>
      <c r="L4612" s="7">
        <v>0.63338046423942507</v>
      </c>
      <c r="M4612" s="7" t="s">
        <v>703</v>
      </c>
      <c r="N4612" s="7" t="s">
        <v>731</v>
      </c>
      <c r="O4612" s="7" t="s">
        <v>686</v>
      </c>
    </row>
    <row r="4613" spans="2:15" ht="15">
      <c r="B4613" s="6" t="s">
        <v>637</v>
      </c>
      <c r="C4613" s="7" t="s">
        <v>700</v>
      </c>
      <c r="D4613" s="7" t="s">
        <v>661</v>
      </c>
      <c r="E4613" s="7">
        <v>1.36</v>
      </c>
      <c r="F4613" s="7">
        <v>1.6615970956534485</v>
      </c>
      <c r="G4613" s="7">
        <v>2.1472086317551855</v>
      </c>
      <c r="H4613" s="7">
        <v>0.63338046423942507</v>
      </c>
      <c r="I4613" s="7">
        <v>1.36</v>
      </c>
      <c r="J4613" s="7">
        <v>1.6615970956534485</v>
      </c>
      <c r="K4613" s="7">
        <v>2.1472086317551855</v>
      </c>
      <c r="L4613" s="7">
        <v>0.63338046423942507</v>
      </c>
      <c r="M4613" s="7" t="s">
        <v>703</v>
      </c>
      <c r="N4613" s="7" t="s">
        <v>731</v>
      </c>
      <c r="O4613" s="7" t="s">
        <v>686</v>
      </c>
    </row>
    <row r="4614" spans="2:15" ht="15">
      <c r="B4614" s="6" t="s">
        <v>637</v>
      </c>
      <c r="C4614" s="7" t="s">
        <v>701</v>
      </c>
      <c r="D4614" s="7" t="s">
        <v>661</v>
      </c>
      <c r="E4614" s="7">
        <v>1.36</v>
      </c>
      <c r="F4614" s="7">
        <v>1.6615970956534485</v>
      </c>
      <c r="G4614" s="7">
        <v>2.1472086317551855</v>
      </c>
      <c r="H4614" s="7">
        <v>0.63338046423942507</v>
      </c>
      <c r="I4614" s="7">
        <v>1.36</v>
      </c>
      <c r="J4614" s="7">
        <v>1.6615970956534485</v>
      </c>
      <c r="K4614" s="7">
        <v>2.1472086317551855</v>
      </c>
      <c r="L4614" s="7">
        <v>0.63338046423942507</v>
      </c>
      <c r="M4614" s="7" t="s">
        <v>703</v>
      </c>
      <c r="N4614" s="7" t="s">
        <v>731</v>
      </c>
      <c r="O4614" s="7" t="s">
        <v>686</v>
      </c>
    </row>
    <row r="4615" spans="2:15" ht="15">
      <c r="B4615" s="6" t="s">
        <v>638</v>
      </c>
      <c r="C4615" s="7" t="s">
        <v>683</v>
      </c>
      <c r="D4615" s="7">
        <v>5.3243498999999996</v>
      </c>
      <c r="E4615" s="7">
        <v>3.3479999999999999</v>
      </c>
      <c r="F4615" s="7">
        <v>4.1399997412596541</v>
      </c>
      <c r="G4615" s="7">
        <v>5.3243498999999996</v>
      </c>
      <c r="H4615" s="7">
        <v>0.62880916222279082</v>
      </c>
      <c r="I4615" s="7">
        <v>3.3479999999999999</v>
      </c>
      <c r="J4615" s="7">
        <v>4.1399997412596541</v>
      </c>
      <c r="K4615" s="7">
        <v>5.3243498999999996</v>
      </c>
      <c r="L4615" s="7">
        <v>0.62880916222279082</v>
      </c>
      <c r="M4615" s="7" t="s">
        <v>703</v>
      </c>
      <c r="N4615" s="7" t="s">
        <v>731</v>
      </c>
      <c r="O4615" s="7" t="s">
        <v>686</v>
      </c>
    </row>
    <row r="4616" spans="2:15" ht="15">
      <c r="B4616" s="6" t="s">
        <v>638</v>
      </c>
      <c r="C4616" s="7" t="s">
        <v>687</v>
      </c>
      <c r="D4616" s="7">
        <v>4.7521000000000004</v>
      </c>
      <c r="E4616" s="7">
        <v>3.78</v>
      </c>
      <c r="F4616" s="7">
        <v>2.8799400011111351</v>
      </c>
      <c r="G4616" s="7">
        <v>4.7521000000000004</v>
      </c>
      <c r="H4616" s="7">
        <v>0.79543780644346695</v>
      </c>
      <c r="I4616" s="7">
        <v>3.78</v>
      </c>
      <c r="J4616" s="7">
        <v>2.8799400011111351</v>
      </c>
      <c r="K4616" s="7">
        <v>4.7521000000000004</v>
      </c>
      <c r="L4616" s="7">
        <v>0.79543780644346695</v>
      </c>
      <c r="M4616" s="7" t="s">
        <v>703</v>
      </c>
      <c r="N4616" s="7" t="s">
        <v>731</v>
      </c>
      <c r="O4616" s="7" t="s">
        <v>686</v>
      </c>
    </row>
    <row r="4617" spans="2:15" ht="15">
      <c r="B4617" s="6" t="s">
        <v>638</v>
      </c>
      <c r="C4617" s="7" t="s">
        <v>688</v>
      </c>
      <c r="D4617" s="7">
        <v>4.6512498999999998</v>
      </c>
      <c r="E4617" s="7">
        <v>3.6359998999999998</v>
      </c>
      <c r="F4617" s="7">
        <v>2.7534754427507102</v>
      </c>
      <c r="G4617" s="7">
        <v>4.5609343655254708</v>
      </c>
      <c r="H4617" s="7">
        <v>0.79720504804525771</v>
      </c>
      <c r="I4617" s="7">
        <v>3.6359998999999998</v>
      </c>
      <c r="J4617" s="7">
        <v>2.7534754427507102</v>
      </c>
      <c r="K4617" s="7">
        <v>4.5609343655254708</v>
      </c>
      <c r="L4617" s="7">
        <v>0.79720504804525771</v>
      </c>
      <c r="M4617" s="7" t="s">
        <v>703</v>
      </c>
      <c r="N4617" s="7" t="s">
        <v>731</v>
      </c>
      <c r="O4617" s="7" t="s">
        <v>686</v>
      </c>
    </row>
    <row r="4618" spans="2:15" ht="15">
      <c r="B4618" s="6" t="s">
        <v>638</v>
      </c>
      <c r="C4618" s="7" t="s">
        <v>689</v>
      </c>
      <c r="D4618" s="7">
        <v>0.84399999999999997</v>
      </c>
      <c r="E4618" s="7">
        <v>0.54</v>
      </c>
      <c r="F4618" s="7">
        <v>0.64864165761998349</v>
      </c>
      <c r="G4618" s="7">
        <v>0.84399999999999997</v>
      </c>
      <c r="H4618" s="7">
        <v>0.63981042654028442</v>
      </c>
      <c r="I4618" s="7">
        <v>0.54</v>
      </c>
      <c r="J4618" s="7">
        <v>0.64864165761998349</v>
      </c>
      <c r="K4618" s="7">
        <v>0.84399999999999997</v>
      </c>
      <c r="L4618" s="7">
        <v>0.63981042654028442</v>
      </c>
      <c r="M4618" s="7" t="s">
        <v>703</v>
      </c>
      <c r="N4618" s="7" t="s">
        <v>731</v>
      </c>
      <c r="O4618" s="7" t="s">
        <v>686</v>
      </c>
    </row>
    <row r="4619" spans="2:15" ht="15">
      <c r="B4619" s="6" t="s">
        <v>638</v>
      </c>
      <c r="C4619" s="7" t="s">
        <v>690</v>
      </c>
      <c r="D4619" s="7">
        <v>1.298</v>
      </c>
      <c r="E4619" s="7">
        <v>0.93600000000000005</v>
      </c>
      <c r="F4619" s="7">
        <v>0.89928193576875548</v>
      </c>
      <c r="G4619" s="7">
        <v>1.298</v>
      </c>
      <c r="H4619" s="7">
        <v>0.72110939907550076</v>
      </c>
      <c r="I4619" s="7">
        <v>0.93600000000000005</v>
      </c>
      <c r="J4619" s="7">
        <v>0.89928193576875548</v>
      </c>
      <c r="K4619" s="7">
        <v>1.298</v>
      </c>
      <c r="L4619" s="7">
        <v>0.72110939907550076</v>
      </c>
      <c r="M4619" s="7" t="s">
        <v>703</v>
      </c>
      <c r="N4619" s="7" t="s">
        <v>731</v>
      </c>
      <c r="O4619" s="7" t="s">
        <v>686</v>
      </c>
    </row>
    <row r="4620" spans="2:15" ht="15">
      <c r="B4620" s="6" t="s">
        <v>638</v>
      </c>
      <c r="C4620" s="7" t="s">
        <v>691</v>
      </c>
      <c r="D4620" s="7">
        <v>3.0649999999999999</v>
      </c>
      <c r="E4620" s="7">
        <v>2.016</v>
      </c>
      <c r="F4620" s="7">
        <v>2.3821592538585237</v>
      </c>
      <c r="G4620" s="7">
        <v>3.1207272727272724</v>
      </c>
      <c r="H4620" s="7">
        <v>0.64600326264274066</v>
      </c>
      <c r="I4620" s="7">
        <v>2.016</v>
      </c>
      <c r="J4620" s="7">
        <v>2.3821592538585237</v>
      </c>
      <c r="K4620" s="7">
        <v>3.1207272727272724</v>
      </c>
      <c r="L4620" s="7">
        <v>0.64600326264274066</v>
      </c>
      <c r="M4620" s="7" t="s">
        <v>703</v>
      </c>
      <c r="N4620" s="7" t="s">
        <v>731</v>
      </c>
      <c r="O4620" s="7" t="s">
        <v>686</v>
      </c>
    </row>
    <row r="4621" spans="2:15" ht="15">
      <c r="B4621" s="6" t="s">
        <v>638</v>
      </c>
      <c r="C4621" s="7" t="s">
        <v>692</v>
      </c>
      <c r="D4621" s="7" t="s">
        <v>661</v>
      </c>
      <c r="E4621" s="7">
        <v>2.016</v>
      </c>
      <c r="F4621" s="7">
        <v>2.3821592538585237</v>
      </c>
      <c r="G4621" s="7">
        <v>3.1207272727272724</v>
      </c>
      <c r="H4621" s="7">
        <v>0.64600326264274066</v>
      </c>
      <c r="I4621" s="7">
        <v>2.016</v>
      </c>
      <c r="J4621" s="7">
        <v>2.3821592538585237</v>
      </c>
      <c r="K4621" s="7">
        <v>3.1207272727272724</v>
      </c>
      <c r="L4621" s="7">
        <v>0.64600326264274066</v>
      </c>
      <c r="M4621" s="7" t="s">
        <v>703</v>
      </c>
      <c r="N4621" s="7" t="s">
        <v>731</v>
      </c>
      <c r="O4621" s="7" t="s">
        <v>686</v>
      </c>
    </row>
    <row r="4622" spans="2:15" ht="15">
      <c r="B4622" s="6" t="s">
        <v>638</v>
      </c>
      <c r="C4622" s="7" t="s">
        <v>693</v>
      </c>
      <c r="D4622" s="7" t="s">
        <v>661</v>
      </c>
      <c r="E4622" s="7">
        <v>2.016</v>
      </c>
      <c r="F4622" s="7">
        <v>2.3821592538585237</v>
      </c>
      <c r="G4622" s="7">
        <v>3.1207272727272724</v>
      </c>
      <c r="H4622" s="7">
        <v>0.64600326264274066</v>
      </c>
      <c r="I4622" s="7">
        <v>2.016</v>
      </c>
      <c r="J4622" s="7">
        <v>2.3821592538585237</v>
      </c>
      <c r="K4622" s="7">
        <v>3.1207272727272724</v>
      </c>
      <c r="L4622" s="7">
        <v>0.64600326264274066</v>
      </c>
      <c r="M4622" s="7" t="s">
        <v>703</v>
      </c>
      <c r="N4622" s="7" t="s">
        <v>731</v>
      </c>
      <c r="O4622" s="7" t="s">
        <v>686</v>
      </c>
    </row>
    <row r="4623" spans="2:15" ht="15">
      <c r="B4623" s="6" t="s">
        <v>638</v>
      </c>
      <c r="C4623" s="7" t="s">
        <v>694</v>
      </c>
      <c r="D4623" s="7" t="s">
        <v>661</v>
      </c>
      <c r="E4623" s="7">
        <v>2.016</v>
      </c>
      <c r="F4623" s="7">
        <v>2.3821592538585237</v>
      </c>
      <c r="G4623" s="7">
        <v>3.1207272727272724</v>
      </c>
      <c r="H4623" s="7">
        <v>0.64600326264274066</v>
      </c>
      <c r="I4623" s="7">
        <v>2.016</v>
      </c>
      <c r="J4623" s="7">
        <v>2.3821592538585237</v>
      </c>
      <c r="K4623" s="7">
        <v>3.1207272727272724</v>
      </c>
      <c r="L4623" s="7">
        <v>0.64600326264274066</v>
      </c>
      <c r="M4623" s="7" t="s">
        <v>703</v>
      </c>
      <c r="N4623" s="7" t="s">
        <v>731</v>
      </c>
      <c r="O4623" s="7" t="s">
        <v>686</v>
      </c>
    </row>
    <row r="4624" spans="2:15" ht="15">
      <c r="B4624" s="6" t="s">
        <v>638</v>
      </c>
      <c r="C4624" s="7" t="s">
        <v>695</v>
      </c>
      <c r="D4624" s="7" t="s">
        <v>661</v>
      </c>
      <c r="E4624" s="7">
        <v>2.016</v>
      </c>
      <c r="F4624" s="7">
        <v>2.3821592538585237</v>
      </c>
      <c r="G4624" s="7">
        <v>3.1207272727272724</v>
      </c>
      <c r="H4624" s="7">
        <v>0.64600326264274066</v>
      </c>
      <c r="I4624" s="7">
        <v>2.016</v>
      </c>
      <c r="J4624" s="7">
        <v>2.3821592538585237</v>
      </c>
      <c r="K4624" s="7">
        <v>3.1207272727272724</v>
      </c>
      <c r="L4624" s="7">
        <v>0.64600326264274066</v>
      </c>
      <c r="M4624" s="7" t="s">
        <v>703</v>
      </c>
      <c r="N4624" s="7" t="s">
        <v>731</v>
      </c>
      <c r="O4624" s="7" t="s">
        <v>686</v>
      </c>
    </row>
    <row r="4625" spans="2:15" ht="15">
      <c r="B4625" s="6" t="s">
        <v>638</v>
      </c>
      <c r="C4625" s="7" t="s">
        <v>696</v>
      </c>
      <c r="D4625" s="7" t="s">
        <v>661</v>
      </c>
      <c r="E4625" s="7">
        <v>2.016</v>
      </c>
      <c r="F4625" s="7">
        <v>2.3821592538585237</v>
      </c>
      <c r="G4625" s="7">
        <v>3.1207272727272724</v>
      </c>
      <c r="H4625" s="7">
        <v>0.64600326264274066</v>
      </c>
      <c r="I4625" s="7">
        <v>2.016</v>
      </c>
      <c r="J4625" s="7">
        <v>2.3821592538585237</v>
      </c>
      <c r="K4625" s="7">
        <v>3.1207272727272724</v>
      </c>
      <c r="L4625" s="7">
        <v>0.64600326264274066</v>
      </c>
      <c r="M4625" s="7" t="s">
        <v>703</v>
      </c>
      <c r="N4625" s="7" t="s">
        <v>731</v>
      </c>
      <c r="O4625" s="7" t="s">
        <v>686</v>
      </c>
    </row>
    <row r="4626" spans="2:15" ht="15">
      <c r="B4626" s="6" t="s">
        <v>638</v>
      </c>
      <c r="C4626" s="7" t="s">
        <v>697</v>
      </c>
      <c r="D4626" s="7" t="s">
        <v>661</v>
      </c>
      <c r="E4626" s="7">
        <v>2.016</v>
      </c>
      <c r="F4626" s="7">
        <v>2.3821592538585237</v>
      </c>
      <c r="G4626" s="7">
        <v>3.1207272727272724</v>
      </c>
      <c r="H4626" s="7">
        <v>0.64600326264274066</v>
      </c>
      <c r="I4626" s="7">
        <v>2.016</v>
      </c>
      <c r="J4626" s="7">
        <v>2.3821592538585237</v>
      </c>
      <c r="K4626" s="7">
        <v>3.1207272727272724</v>
      </c>
      <c r="L4626" s="7">
        <v>0.64600326264274066</v>
      </c>
      <c r="M4626" s="7" t="s">
        <v>703</v>
      </c>
      <c r="N4626" s="7" t="s">
        <v>731</v>
      </c>
      <c r="O4626" s="7" t="s">
        <v>686</v>
      </c>
    </row>
    <row r="4627" spans="2:15" ht="15">
      <c r="B4627" s="6" t="s">
        <v>638</v>
      </c>
      <c r="C4627" s="7" t="s">
        <v>698</v>
      </c>
      <c r="D4627" s="7" t="s">
        <v>661</v>
      </c>
      <c r="E4627" s="7">
        <v>2.016</v>
      </c>
      <c r="F4627" s="7">
        <v>2.3821592538585237</v>
      </c>
      <c r="G4627" s="7">
        <v>3.1207272727272724</v>
      </c>
      <c r="H4627" s="7">
        <v>0.64600326264274066</v>
      </c>
      <c r="I4627" s="7">
        <v>2.016</v>
      </c>
      <c r="J4627" s="7">
        <v>2.3821592538585237</v>
      </c>
      <c r="K4627" s="7">
        <v>3.1207272727272724</v>
      </c>
      <c r="L4627" s="7">
        <v>0.64600326264274066</v>
      </c>
      <c r="M4627" s="7" t="s">
        <v>703</v>
      </c>
      <c r="N4627" s="7" t="s">
        <v>731</v>
      </c>
      <c r="O4627" s="7" t="s">
        <v>686</v>
      </c>
    </row>
    <row r="4628" spans="2:15" ht="15">
      <c r="B4628" s="6" t="s">
        <v>638</v>
      </c>
      <c r="C4628" s="7" t="s">
        <v>699</v>
      </c>
      <c r="D4628" s="7" t="s">
        <v>661</v>
      </c>
      <c r="E4628" s="7">
        <v>2.016</v>
      </c>
      <c r="F4628" s="7">
        <v>2.3821592538585237</v>
      </c>
      <c r="G4628" s="7">
        <v>3.1207272727272724</v>
      </c>
      <c r="H4628" s="7">
        <v>0.64600326264274066</v>
      </c>
      <c r="I4628" s="7">
        <v>2.016</v>
      </c>
      <c r="J4628" s="7">
        <v>2.3821592538585237</v>
      </c>
      <c r="K4628" s="7">
        <v>3.1207272727272724</v>
      </c>
      <c r="L4628" s="7">
        <v>0.64600326264274066</v>
      </c>
      <c r="M4628" s="7" t="s">
        <v>703</v>
      </c>
      <c r="N4628" s="7" t="s">
        <v>731</v>
      </c>
      <c r="O4628" s="7" t="s">
        <v>686</v>
      </c>
    </row>
    <row r="4629" spans="2:15" ht="15">
      <c r="B4629" s="6" t="s">
        <v>638</v>
      </c>
      <c r="C4629" s="7" t="s">
        <v>700</v>
      </c>
      <c r="D4629" s="7" t="s">
        <v>661</v>
      </c>
      <c r="E4629" s="7">
        <v>2.016</v>
      </c>
      <c r="F4629" s="7">
        <v>2.3821592538585237</v>
      </c>
      <c r="G4629" s="7">
        <v>3.1207272727272724</v>
      </c>
      <c r="H4629" s="7">
        <v>0.64600326264274066</v>
      </c>
      <c r="I4629" s="7">
        <v>2.016</v>
      </c>
      <c r="J4629" s="7">
        <v>2.3821592538585237</v>
      </c>
      <c r="K4629" s="7">
        <v>3.1207272727272724</v>
      </c>
      <c r="L4629" s="7">
        <v>0.64600326264274066</v>
      </c>
      <c r="M4629" s="7" t="s">
        <v>703</v>
      </c>
      <c r="N4629" s="7" t="s">
        <v>731</v>
      </c>
      <c r="O4629" s="7" t="s">
        <v>686</v>
      </c>
    </row>
    <row r="4630" spans="2:15" ht="15">
      <c r="B4630" s="6" t="s">
        <v>638</v>
      </c>
      <c r="C4630" s="7" t="s">
        <v>701</v>
      </c>
      <c r="D4630" s="7" t="s">
        <v>661</v>
      </c>
      <c r="E4630" s="7">
        <v>2.016</v>
      </c>
      <c r="F4630" s="7">
        <v>2.3821592538585237</v>
      </c>
      <c r="G4630" s="7">
        <v>3.1207272727272724</v>
      </c>
      <c r="H4630" s="7">
        <v>0.64600326264274066</v>
      </c>
      <c r="I4630" s="7">
        <v>2.016</v>
      </c>
      <c r="J4630" s="7">
        <v>2.3821592538585237</v>
      </c>
      <c r="K4630" s="7">
        <v>3.1207272727272724</v>
      </c>
      <c r="L4630" s="7">
        <v>0.64600326264274066</v>
      </c>
      <c r="M4630" s="7" t="s">
        <v>703</v>
      </c>
      <c r="N4630" s="7" t="s">
        <v>731</v>
      </c>
      <c r="O4630" s="7" t="s">
        <v>686</v>
      </c>
    </row>
    <row r="4631" spans="2:15" ht="15">
      <c r="B4631" s="6" t="s">
        <v>631</v>
      </c>
      <c r="C4631" s="7" t="s">
        <v>683</v>
      </c>
      <c r="D4631" s="7">
        <v>202.33199920000004</v>
      </c>
      <c r="E4631" s="7">
        <v>201.32446350999999</v>
      </c>
      <c r="F4631" s="7">
        <v>60.572423019274559</v>
      </c>
      <c r="G4631" s="7">
        <v>214.65238708542728</v>
      </c>
      <c r="H4631" s="7">
        <v>0.93790926923107987</v>
      </c>
      <c r="I4631" s="7">
        <v>185.03546351</v>
      </c>
      <c r="J4631" s="7">
        <v>57.948295599072246</v>
      </c>
      <c r="K4631" s="7">
        <v>197.99898802601086</v>
      </c>
      <c r="L4631" s="7">
        <v>0.93452731932999644</v>
      </c>
      <c r="M4631" s="7" t="s">
        <v>684</v>
      </c>
      <c r="N4631" s="7" t="s">
        <v>731</v>
      </c>
      <c r="O4631" s="7" t="s">
        <v>686</v>
      </c>
    </row>
    <row r="4632" spans="2:15" ht="15">
      <c r="B4632" s="6" t="s">
        <v>631</v>
      </c>
      <c r="C4632" s="7" t="s">
        <v>687</v>
      </c>
      <c r="D4632" s="7">
        <v>219.31440255300001</v>
      </c>
      <c r="E4632" s="7">
        <v>204.308110285</v>
      </c>
      <c r="F4632" s="7">
        <v>55.337332569403863</v>
      </c>
      <c r="G4632" s="7">
        <v>214.21080661508628</v>
      </c>
      <c r="H4632" s="7">
        <v>0.9537712569848058</v>
      </c>
      <c r="I4632" s="7">
        <v>190.19961028500001</v>
      </c>
      <c r="J4632" s="7">
        <v>52.54824217935289</v>
      </c>
      <c r="K4632" s="7">
        <v>199.73936996648675</v>
      </c>
      <c r="L4632" s="7">
        <v>0.95223896178761669</v>
      </c>
      <c r="M4632" s="7" t="s">
        <v>684</v>
      </c>
      <c r="N4632" s="7" t="s">
        <v>731</v>
      </c>
      <c r="O4632" s="7" t="s">
        <v>686</v>
      </c>
    </row>
    <row r="4633" spans="2:15" ht="15">
      <c r="B4633" s="6" t="s">
        <v>631</v>
      </c>
      <c r="C4633" s="7" t="s">
        <v>688</v>
      </c>
      <c r="D4633" s="7">
        <v>191.45088709000001</v>
      </c>
      <c r="E4633" s="7">
        <v>190.66143705000002</v>
      </c>
      <c r="F4633" s="7">
        <v>61.489067047114446</v>
      </c>
      <c r="G4633" s="7">
        <v>202.8362880394719</v>
      </c>
      <c r="H4633" s="7">
        <v>0.93997695822996596</v>
      </c>
      <c r="I4633" s="7">
        <v>180.16993704999999</v>
      </c>
      <c r="J4633" s="7">
        <v>59.278331374693821</v>
      </c>
      <c r="K4633" s="7">
        <v>192.02613068909946</v>
      </c>
      <c r="L4633" s="7">
        <v>0.93825739446734313</v>
      </c>
      <c r="M4633" s="7" t="s">
        <v>684</v>
      </c>
      <c r="N4633" s="7" t="s">
        <v>731</v>
      </c>
      <c r="O4633" s="7" t="s">
        <v>686</v>
      </c>
    </row>
    <row r="4634" spans="2:15" ht="15">
      <c r="B4634" s="6" t="s">
        <v>631</v>
      </c>
      <c r="C4634" s="7" t="s">
        <v>689</v>
      </c>
      <c r="D4634" s="7">
        <v>189.33799999999997</v>
      </c>
      <c r="E4634" s="7">
        <v>193.88299999999998</v>
      </c>
      <c r="F4634" s="7">
        <v>50.11040091989311</v>
      </c>
      <c r="G4634" s="7">
        <v>201.8814998665529</v>
      </c>
      <c r="H4634" s="7">
        <v>0.96038022368646925</v>
      </c>
      <c r="I4634" s="7">
        <v>182.7183</v>
      </c>
      <c r="J4634" s="7">
        <v>48.268232620034013</v>
      </c>
      <c r="K4634" s="7">
        <v>190.50479752499638</v>
      </c>
      <c r="L4634" s="7">
        <v>0.95912702658328219</v>
      </c>
      <c r="M4634" s="7" t="s">
        <v>684</v>
      </c>
      <c r="N4634" s="7" t="s">
        <v>731</v>
      </c>
      <c r="O4634" s="7" t="s">
        <v>686</v>
      </c>
    </row>
    <row r="4635" spans="2:15" ht="15">
      <c r="B4635" s="6" t="s">
        <v>631</v>
      </c>
      <c r="C4635" s="7" t="s">
        <v>690</v>
      </c>
      <c r="D4635" s="7">
        <v>204.88900000000001</v>
      </c>
      <c r="E4635" s="7">
        <v>197.66100000000003</v>
      </c>
      <c r="F4635" s="7">
        <v>54.482198147913387</v>
      </c>
      <c r="G4635" s="7">
        <v>207.50751029294372</v>
      </c>
      <c r="H4635" s="7">
        <v>0.9525486558098879</v>
      </c>
      <c r="I4635" s="7">
        <v>187.01000000000002</v>
      </c>
      <c r="J4635" s="7">
        <v>52.447108870295978</v>
      </c>
      <c r="K4635" s="7">
        <v>196.63334186675553</v>
      </c>
      <c r="L4635" s="7">
        <v>0.95105946033670852</v>
      </c>
      <c r="M4635" s="7" t="s">
        <v>684</v>
      </c>
      <c r="N4635" s="7" t="s">
        <v>731</v>
      </c>
      <c r="O4635" s="7" t="s">
        <v>686</v>
      </c>
    </row>
    <row r="4636" spans="2:15" ht="15">
      <c r="B4636" s="6" t="s">
        <v>631</v>
      </c>
      <c r="C4636" s="7" t="s">
        <v>691</v>
      </c>
      <c r="D4636" s="7">
        <v>219.20699999999999</v>
      </c>
      <c r="E4636" s="7">
        <v>208.63400000000001</v>
      </c>
      <c r="F4636" s="7">
        <v>41.847174609743554</v>
      </c>
      <c r="G4636" s="7">
        <v>215.64575161108866</v>
      </c>
      <c r="H4636" s="7">
        <v>0.96748486089475971</v>
      </c>
      <c r="I4636" s="7">
        <v>198.90099999999998</v>
      </c>
      <c r="J4636" s="7">
        <v>41.061983279406846</v>
      </c>
      <c r="K4636" s="7">
        <v>205.86805256032295</v>
      </c>
      <c r="L4636" s="7">
        <v>0.96615767976781386</v>
      </c>
      <c r="M4636" s="7" t="s">
        <v>684</v>
      </c>
      <c r="N4636" s="7" t="s">
        <v>731</v>
      </c>
      <c r="O4636" s="7" t="s">
        <v>686</v>
      </c>
    </row>
    <row r="4637" spans="2:15" ht="15">
      <c r="B4637" s="6" t="s">
        <v>631</v>
      </c>
      <c r="C4637" s="7" t="s">
        <v>692</v>
      </c>
      <c r="D4637" s="7" t="s">
        <v>661</v>
      </c>
      <c r="E4637" s="7">
        <v>214.04465729871234</v>
      </c>
      <c r="F4637" s="7">
        <v>60.49852726456951</v>
      </c>
      <c r="G4637" s="7">
        <v>224.738962958857</v>
      </c>
      <c r="H4637" s="7">
        <v>0.95241454566068073</v>
      </c>
      <c r="I4637" s="7">
        <v>204.31165729871236</v>
      </c>
      <c r="J4637" s="7">
        <v>58.51712259896167</v>
      </c>
      <c r="K4637" s="7">
        <v>214.77290291537756</v>
      </c>
      <c r="L4637" s="7">
        <v>0.95129159463478952</v>
      </c>
      <c r="M4637" s="7" t="s">
        <v>684</v>
      </c>
      <c r="N4637" s="7" t="s">
        <v>731</v>
      </c>
      <c r="O4637" s="7" t="s">
        <v>686</v>
      </c>
    </row>
    <row r="4638" spans="2:15" ht="15">
      <c r="B4638" s="6" t="s">
        <v>631</v>
      </c>
      <c r="C4638" s="7" t="s">
        <v>693</v>
      </c>
      <c r="D4638" s="7" t="s">
        <v>661</v>
      </c>
      <c r="E4638" s="7">
        <v>220.63134564190113</v>
      </c>
      <c r="F4638" s="7">
        <v>62.023502302356299</v>
      </c>
      <c r="G4638" s="7">
        <v>231.52648228603599</v>
      </c>
      <c r="H4638" s="7">
        <v>0.95294215790539838</v>
      </c>
      <c r="I4638" s="7">
        <v>210.89834564190116</v>
      </c>
      <c r="J4638" s="7">
        <v>60.04209763674843</v>
      </c>
      <c r="K4638" s="7">
        <v>221.56042224255648</v>
      </c>
      <c r="L4638" s="7">
        <v>0.95187734121131584</v>
      </c>
      <c r="M4638" s="7" t="s">
        <v>684</v>
      </c>
      <c r="N4638" s="7" t="s">
        <v>731</v>
      </c>
      <c r="O4638" s="7" t="s">
        <v>686</v>
      </c>
    </row>
    <row r="4639" spans="2:15" ht="15">
      <c r="B4639" s="6" t="s">
        <v>631</v>
      </c>
      <c r="C4639" s="7" t="s">
        <v>694</v>
      </c>
      <c r="D4639" s="7" t="s">
        <v>661</v>
      </c>
      <c r="E4639" s="7">
        <v>221.29571334941855</v>
      </c>
      <c r="F4639" s="7">
        <v>62.110531599176596</v>
      </c>
      <c r="G4639" s="7">
        <v>232.19647800877706</v>
      </c>
      <c r="H4639" s="7">
        <v>0.95305370368732956</v>
      </c>
      <c r="I4639" s="7">
        <v>211.56271334941854</v>
      </c>
      <c r="J4639" s="7">
        <v>60.129126933568777</v>
      </c>
      <c r="K4639" s="7">
        <v>222.23041796529762</v>
      </c>
      <c r="L4639" s="7">
        <v>0.95199709961601708</v>
      </c>
      <c r="M4639" s="7" t="s">
        <v>684</v>
      </c>
      <c r="N4639" s="7" t="s">
        <v>731</v>
      </c>
      <c r="O4639" s="7" t="s">
        <v>686</v>
      </c>
    </row>
    <row r="4640" spans="2:15" ht="15">
      <c r="B4640" s="6" t="s">
        <v>631</v>
      </c>
      <c r="C4640" s="7" t="s">
        <v>695</v>
      </c>
      <c r="D4640" s="7" t="s">
        <v>661</v>
      </c>
      <c r="E4640" s="7">
        <v>232.74323046657048</v>
      </c>
      <c r="F4640" s="7">
        <v>64.588309189775345</v>
      </c>
      <c r="G4640" s="7">
        <v>243.9220071049393</v>
      </c>
      <c r="H4640" s="7">
        <v>0.95417069262815835</v>
      </c>
      <c r="I4640" s="7">
        <v>223.01023046657048</v>
      </c>
      <c r="J4640" s="7">
        <v>62.60690452416754</v>
      </c>
      <c r="K4640" s="7">
        <v>233.95594706145985</v>
      </c>
      <c r="L4640" s="7">
        <v>0.95321462552087233</v>
      </c>
      <c r="M4640" s="7" t="s">
        <v>684</v>
      </c>
      <c r="N4640" s="7" t="s">
        <v>731</v>
      </c>
      <c r="O4640" s="7" t="s">
        <v>686</v>
      </c>
    </row>
    <row r="4641" spans="2:15" ht="15">
      <c r="B4641" s="6" t="s">
        <v>631</v>
      </c>
      <c r="C4641" s="7" t="s">
        <v>696</v>
      </c>
      <c r="D4641" s="7" t="s">
        <v>661</v>
      </c>
      <c r="E4641" s="7">
        <v>234.25724919935928</v>
      </c>
      <c r="F4641" s="7">
        <v>64.775186844470213</v>
      </c>
      <c r="G4641" s="7">
        <v>245.44732068548603</v>
      </c>
      <c r="H4641" s="7">
        <v>0.95440947794877085</v>
      </c>
      <c r="I4641" s="7">
        <v>224.5242491993593</v>
      </c>
      <c r="J4641" s="7">
        <v>62.793782178862358</v>
      </c>
      <c r="K4641" s="7">
        <v>235.48126064200662</v>
      </c>
      <c r="L4641" s="7">
        <v>0.95346970959483335</v>
      </c>
      <c r="M4641" s="7" t="s">
        <v>684</v>
      </c>
      <c r="N4641" s="7" t="s">
        <v>731</v>
      </c>
      <c r="O4641" s="7" t="s">
        <v>686</v>
      </c>
    </row>
    <row r="4642" spans="2:15" ht="15">
      <c r="B4642" s="6" t="s">
        <v>631</v>
      </c>
      <c r="C4642" s="7" t="s">
        <v>697</v>
      </c>
      <c r="D4642" s="7" t="s">
        <v>661</v>
      </c>
      <c r="E4642" s="7">
        <v>238.19916147131769</v>
      </c>
      <c r="F4642" s="7">
        <v>65.497735505240826</v>
      </c>
      <c r="G4642" s="7">
        <v>249.45732578106251</v>
      </c>
      <c r="H4642" s="7">
        <v>0.95486937786054193</v>
      </c>
      <c r="I4642" s="7">
        <v>228.46616147131769</v>
      </c>
      <c r="J4642" s="7">
        <v>63.516330839633035</v>
      </c>
      <c r="K4642" s="7">
        <v>239.49126573758303</v>
      </c>
      <c r="L4642" s="7">
        <v>0.95396448287034463</v>
      </c>
      <c r="M4642" s="7" t="s">
        <v>684</v>
      </c>
      <c r="N4642" s="7" t="s">
        <v>731</v>
      </c>
      <c r="O4642" s="7" t="s">
        <v>686</v>
      </c>
    </row>
    <row r="4643" spans="2:15" ht="15">
      <c r="B4643" s="6" t="s">
        <v>631</v>
      </c>
      <c r="C4643" s="7" t="s">
        <v>698</v>
      </c>
      <c r="D4643" s="7" t="s">
        <v>661</v>
      </c>
      <c r="E4643" s="7">
        <v>238.37371450319748</v>
      </c>
      <c r="F4643" s="7">
        <v>65.51159579715825</v>
      </c>
      <c r="G4643" s="7">
        <v>249.63216635858686</v>
      </c>
      <c r="H4643" s="7">
        <v>0.95489983514697763</v>
      </c>
      <c r="I4643" s="7">
        <v>228.64071450319747</v>
      </c>
      <c r="J4643" s="7">
        <v>63.530191131550374</v>
      </c>
      <c r="K4643" s="7">
        <v>239.66610631510738</v>
      </c>
      <c r="L4643" s="7">
        <v>0.95399686680179141</v>
      </c>
      <c r="M4643" s="7" t="s">
        <v>684</v>
      </c>
      <c r="N4643" s="7" t="s">
        <v>731</v>
      </c>
      <c r="O4643" s="7" t="s">
        <v>686</v>
      </c>
    </row>
    <row r="4644" spans="2:15" ht="15">
      <c r="B4644" s="6" t="s">
        <v>631</v>
      </c>
      <c r="C4644" s="7" t="s">
        <v>699</v>
      </c>
      <c r="D4644" s="7" t="s">
        <v>661</v>
      </c>
      <c r="E4644" s="7">
        <v>241.32183886561154</v>
      </c>
      <c r="F4644" s="7">
        <v>66.118593571871017</v>
      </c>
      <c r="G4644" s="7">
        <v>252.64298433235871</v>
      </c>
      <c r="H4644" s="7">
        <v>0.95518915557198336</v>
      </c>
      <c r="I4644" s="7">
        <v>231.58883886561156</v>
      </c>
      <c r="J4644" s="7">
        <v>64.137188906263205</v>
      </c>
      <c r="K4644" s="7">
        <v>242.67692428887923</v>
      </c>
      <c r="L4644" s="7">
        <v>0.95430927165506441</v>
      </c>
      <c r="M4644" s="7" t="s">
        <v>684</v>
      </c>
      <c r="N4644" s="7" t="s">
        <v>731</v>
      </c>
      <c r="O4644" s="7" t="s">
        <v>686</v>
      </c>
    </row>
    <row r="4645" spans="2:15" ht="15">
      <c r="B4645" s="6" t="s">
        <v>631</v>
      </c>
      <c r="C4645" s="7" t="s">
        <v>700</v>
      </c>
      <c r="D4645" s="7" t="s">
        <v>661</v>
      </c>
      <c r="E4645" s="7">
        <v>241.841369851797</v>
      </c>
      <c r="F4645" s="7">
        <v>66.235187916332009</v>
      </c>
      <c r="G4645" s="7">
        <v>253.17790532293836</v>
      </c>
      <c r="H4645" s="7">
        <v>0.95522304579982542</v>
      </c>
      <c r="I4645" s="7">
        <v>232.10836985179699</v>
      </c>
      <c r="J4645" s="7">
        <v>64.253783250724169</v>
      </c>
      <c r="K4645" s="7">
        <v>243.21184527945891</v>
      </c>
      <c r="L4645" s="7">
        <v>0.95434648581814085</v>
      </c>
      <c r="M4645" s="7" t="s">
        <v>684</v>
      </c>
      <c r="N4645" s="7" t="s">
        <v>731</v>
      </c>
      <c r="O4645" s="7" t="s">
        <v>686</v>
      </c>
    </row>
    <row r="4646" spans="2:15" ht="15">
      <c r="B4646" s="6" t="s">
        <v>631</v>
      </c>
      <c r="C4646" s="7" t="s">
        <v>701</v>
      </c>
      <c r="D4646" s="7" t="s">
        <v>661</v>
      </c>
      <c r="E4646" s="7">
        <v>245.25123863763571</v>
      </c>
      <c r="F4646" s="7">
        <v>66.945023596843896</v>
      </c>
      <c r="G4646" s="7">
        <v>256.66329030885555</v>
      </c>
      <c r="H4646" s="7">
        <v>0.95553687612479699</v>
      </c>
      <c r="I4646" s="7">
        <v>235.5182386376357</v>
      </c>
      <c r="J4646" s="7">
        <v>64.963618931236013</v>
      </c>
      <c r="K4646" s="7">
        <v>246.69723026537608</v>
      </c>
      <c r="L4646" s="7">
        <v>0.95468537844662882</v>
      </c>
      <c r="M4646" s="7" t="s">
        <v>684</v>
      </c>
      <c r="N4646" s="7" t="s">
        <v>731</v>
      </c>
      <c r="O4646" s="7" t="s">
        <v>686</v>
      </c>
    </row>
    <row r="4647" spans="2:15" ht="15">
      <c r="B4647" s="6" t="s">
        <v>584</v>
      </c>
      <c r="C4647" s="7" t="s">
        <v>683</v>
      </c>
      <c r="D4647" s="7">
        <v>167.45319852586874</v>
      </c>
      <c r="E4647" s="7">
        <v>154.06299999999999</v>
      </c>
      <c r="F4647" s="7">
        <v>42.095218756196857</v>
      </c>
      <c r="G4647" s="7">
        <v>159.71041109186359</v>
      </c>
      <c r="H4647" s="7">
        <v>0.96463968094969532</v>
      </c>
      <c r="I4647" s="7">
        <v>139.86699999999999</v>
      </c>
      <c r="J4647" s="7">
        <v>38.216391747356603</v>
      </c>
      <c r="K4647" s="7">
        <v>144.99403535038061</v>
      </c>
      <c r="L4647" s="7">
        <v>0.96463968094969532</v>
      </c>
      <c r="M4647" s="7" t="s">
        <v>684</v>
      </c>
      <c r="N4647" s="7" t="s">
        <v>731</v>
      </c>
      <c r="O4647" s="7" t="s">
        <v>686</v>
      </c>
    </row>
    <row r="4648" spans="2:15" ht="15">
      <c r="B4648" s="6" t="s">
        <v>584</v>
      </c>
      <c r="C4648" s="7" t="s">
        <v>687</v>
      </c>
      <c r="D4648" s="7">
        <v>166.54130645242338</v>
      </c>
      <c r="E4648" s="7">
        <v>151.63</v>
      </c>
      <c r="F4648" s="7">
        <v>47.174769429289441</v>
      </c>
      <c r="G4648" s="7">
        <v>158.79897912362856</v>
      </c>
      <c r="H4648" s="7">
        <v>0.95485500496796427</v>
      </c>
      <c r="I4648" s="7">
        <v>137.434</v>
      </c>
      <c r="J4648" s="7">
        <v>42.758143254929522</v>
      </c>
      <c r="K4648" s="7">
        <v>143.93180041467235</v>
      </c>
      <c r="L4648" s="7">
        <v>0.95485500496796427</v>
      </c>
      <c r="M4648" s="7" t="s">
        <v>684</v>
      </c>
      <c r="N4648" s="7" t="s">
        <v>731</v>
      </c>
      <c r="O4648" s="7" t="s">
        <v>686</v>
      </c>
    </row>
    <row r="4649" spans="2:15" ht="15">
      <c r="B4649" s="6" t="s">
        <v>584</v>
      </c>
      <c r="C4649" s="7" t="s">
        <v>688</v>
      </c>
      <c r="D4649" s="7">
        <v>153.46154058951447</v>
      </c>
      <c r="E4649" s="7">
        <v>154.935</v>
      </c>
      <c r="F4649" s="7">
        <v>44.943469255077574</v>
      </c>
      <c r="G4649" s="7">
        <v>161.32194411698026</v>
      </c>
      <c r="H4649" s="7">
        <v>0.96040870848699389</v>
      </c>
      <c r="I4649" s="7">
        <v>140.739</v>
      </c>
      <c r="J4649" s="7">
        <v>40.825500496920377</v>
      </c>
      <c r="K4649" s="7">
        <v>146.54073703862707</v>
      </c>
      <c r="L4649" s="7">
        <v>0.96040870848699389</v>
      </c>
      <c r="M4649" s="7" t="s">
        <v>684</v>
      </c>
      <c r="N4649" s="7" t="s">
        <v>731</v>
      </c>
      <c r="O4649" s="7" t="s">
        <v>686</v>
      </c>
    </row>
    <row r="4650" spans="2:15" ht="15">
      <c r="B4650" s="6" t="s">
        <v>584</v>
      </c>
      <c r="C4650" s="7" t="s">
        <v>689</v>
      </c>
      <c r="D4650" s="7">
        <v>149.8549975123953</v>
      </c>
      <c r="E4650" s="7">
        <v>154.601</v>
      </c>
      <c r="F4650" s="7">
        <v>38.075916321551539</v>
      </c>
      <c r="G4650" s="7">
        <v>159.22074175409998</v>
      </c>
      <c r="H4650" s="7">
        <v>0.97098530189468224</v>
      </c>
      <c r="I4650" s="7">
        <v>140.40600000000001</v>
      </c>
      <c r="J4650" s="7">
        <v>34.5798999168425</v>
      </c>
      <c r="K4650" s="7">
        <v>144.60157092597177</v>
      </c>
      <c r="L4650" s="7">
        <v>0.97098530189468224</v>
      </c>
      <c r="M4650" s="7" t="s">
        <v>684</v>
      </c>
      <c r="N4650" s="7" t="s">
        <v>731</v>
      </c>
      <c r="O4650" s="7" t="s">
        <v>686</v>
      </c>
    </row>
    <row r="4651" spans="2:15" ht="15">
      <c r="B4651" s="6" t="s">
        <v>584</v>
      </c>
      <c r="C4651" s="7" t="s">
        <v>690</v>
      </c>
      <c r="D4651" s="7">
        <v>172.83781422235123</v>
      </c>
      <c r="E4651" s="7">
        <v>162.49</v>
      </c>
      <c r="F4651" s="7">
        <v>43.482617130741517</v>
      </c>
      <c r="G4651" s="7">
        <v>168.20742579487583</v>
      </c>
      <c r="H4651" s="7">
        <v>0.96600967069166099</v>
      </c>
      <c r="I4651" s="7">
        <v>150.51</v>
      </c>
      <c r="J4651" s="7">
        <v>40.276747518911392</v>
      </c>
      <c r="K4651" s="7">
        <v>155.80589363275746</v>
      </c>
      <c r="L4651" s="7">
        <v>0.96600967069166099</v>
      </c>
      <c r="M4651" s="7" t="s">
        <v>684</v>
      </c>
      <c r="N4651" s="7" t="s">
        <v>731</v>
      </c>
      <c r="O4651" s="7" t="s">
        <v>686</v>
      </c>
    </row>
    <row r="4652" spans="2:15" ht="15">
      <c r="B4652" s="6" t="s">
        <v>584</v>
      </c>
      <c r="C4652" s="7" t="s">
        <v>691</v>
      </c>
      <c r="D4652" s="7">
        <v>179.7509741392241</v>
      </c>
      <c r="E4652" s="7">
        <v>166.43100000000001</v>
      </c>
      <c r="F4652" s="7">
        <v>41.753802395209668</v>
      </c>
      <c r="G4652" s="7">
        <v>171.58862950515754</v>
      </c>
      <c r="H4652" s="7">
        <v>0.96994189230351946</v>
      </c>
      <c r="I4652" s="7">
        <v>154.672</v>
      </c>
      <c r="J4652" s="7">
        <v>38.80373322320883</v>
      </c>
      <c r="K4652" s="7">
        <v>159.46522284202896</v>
      </c>
      <c r="L4652" s="7">
        <v>0.96994189230351946</v>
      </c>
      <c r="M4652" s="7" t="s">
        <v>684</v>
      </c>
      <c r="N4652" s="7" t="s">
        <v>731</v>
      </c>
      <c r="O4652" s="7" t="s">
        <v>686</v>
      </c>
    </row>
    <row r="4653" spans="2:15" ht="15">
      <c r="B4653" s="6" t="s">
        <v>584</v>
      </c>
      <c r="C4653" s="7" t="s">
        <v>692</v>
      </c>
      <c r="D4653" s="7" t="s">
        <v>661</v>
      </c>
      <c r="E4653" s="7">
        <v>168.9955333638726</v>
      </c>
      <c r="F4653" s="7">
        <v>46.289769954785832</v>
      </c>
      <c r="G4653" s="7">
        <v>175.22052704922095</v>
      </c>
      <c r="H4653" s="7">
        <v>0.96447337654908605</v>
      </c>
      <c r="I4653" s="7">
        <v>158.87950617496361</v>
      </c>
      <c r="J4653" s="7">
        <v>43.518876771338775</v>
      </c>
      <c r="K4653" s="7">
        <v>164.73187341203666</v>
      </c>
      <c r="L4653" s="7">
        <v>0.96447337654908605</v>
      </c>
      <c r="M4653" s="7" t="s">
        <v>684</v>
      </c>
      <c r="N4653" s="7" t="s">
        <v>731</v>
      </c>
      <c r="O4653" s="7" t="s">
        <v>686</v>
      </c>
    </row>
    <row r="4654" spans="2:15" ht="15">
      <c r="B4654" s="6" t="s">
        <v>584</v>
      </c>
      <c r="C4654" s="7" t="s">
        <v>693</v>
      </c>
      <c r="D4654" s="7" t="s">
        <v>661</v>
      </c>
      <c r="E4654" s="7">
        <v>174.19594772462614</v>
      </c>
      <c r="F4654" s="7">
        <v>47.714221711806736</v>
      </c>
      <c r="G4654" s="7">
        <v>180.61250000275211</v>
      </c>
      <c r="H4654" s="7">
        <v>0.96447337654908605</v>
      </c>
      <c r="I4654" s="7">
        <v>164.00153300950794</v>
      </c>
      <c r="J4654" s="7">
        <v>44.921857306704695</v>
      </c>
      <c r="K4654" s="7">
        <v>170.04257141478618</v>
      </c>
      <c r="L4654" s="7">
        <v>0.96447337654908616</v>
      </c>
      <c r="M4654" s="7" t="s">
        <v>684</v>
      </c>
      <c r="N4654" s="7" t="s">
        <v>731</v>
      </c>
      <c r="O4654" s="7" t="s">
        <v>686</v>
      </c>
    </row>
    <row r="4655" spans="2:15" ht="15">
      <c r="B4655" s="6" t="s">
        <v>584</v>
      </c>
      <c r="C4655" s="7" t="s">
        <v>694</v>
      </c>
      <c r="D4655" s="7" t="s">
        <v>661</v>
      </c>
      <c r="E4655" s="7">
        <v>174.72048861482435</v>
      </c>
      <c r="F4655" s="7">
        <v>47.857899338403357</v>
      </c>
      <c r="G4655" s="7">
        <v>181.15636249077124</v>
      </c>
      <c r="H4655" s="7">
        <v>0.96447337654908605</v>
      </c>
      <c r="I4655" s="7">
        <v>164.51816732535917</v>
      </c>
      <c r="J4655" s="7">
        <v>45.063369234005265</v>
      </c>
      <c r="K4655" s="7">
        <v>170.57823608777051</v>
      </c>
      <c r="L4655" s="7">
        <v>0.96447337654908605</v>
      </c>
      <c r="M4655" s="7" t="s">
        <v>684</v>
      </c>
      <c r="N4655" s="7" t="s">
        <v>731</v>
      </c>
      <c r="O4655" s="7" t="s">
        <v>686</v>
      </c>
    </row>
    <row r="4656" spans="2:15" ht="15">
      <c r="B4656" s="6" t="s">
        <v>584</v>
      </c>
      <c r="C4656" s="7" t="s">
        <v>695</v>
      </c>
      <c r="D4656" s="7" t="s">
        <v>661</v>
      </c>
      <c r="E4656" s="7">
        <v>183.75869253600575</v>
      </c>
      <c r="F4656" s="7">
        <v>50.333564653267707</v>
      </c>
      <c r="G4656" s="7">
        <v>190.52749096455076</v>
      </c>
      <c r="H4656" s="7">
        <v>0.96447337654908605</v>
      </c>
      <c r="I4656" s="7">
        <v>173.420135478079</v>
      </c>
      <c r="J4656" s="7">
        <v>47.501718045550327</v>
      </c>
      <c r="K4656" s="7">
        <v>179.80811051372027</v>
      </c>
      <c r="L4656" s="7">
        <v>0.96447337654908605</v>
      </c>
      <c r="M4656" s="7" t="s">
        <v>684</v>
      </c>
      <c r="N4656" s="7" t="s">
        <v>731</v>
      </c>
      <c r="O4656" s="7" t="s">
        <v>686</v>
      </c>
    </row>
    <row r="4657" spans="2:15" ht="15">
      <c r="B4657" s="6" t="s">
        <v>584</v>
      </c>
      <c r="C4657" s="7" t="s">
        <v>696</v>
      </c>
      <c r="D4657" s="7" t="s">
        <v>661</v>
      </c>
      <c r="E4657" s="7">
        <v>184.95406179445663</v>
      </c>
      <c r="F4657" s="7">
        <v>50.660989685653433</v>
      </c>
      <c r="G4657" s="7">
        <v>191.76689195530486</v>
      </c>
      <c r="H4657" s="7">
        <v>0.96447337654908605</v>
      </c>
      <c r="I4657" s="7">
        <v>174.59748654940549</v>
      </c>
      <c r="J4657" s="7">
        <v>47.824207694613342</v>
      </c>
      <c r="K4657" s="7">
        <v>181.02882961281981</v>
      </c>
      <c r="L4657" s="7">
        <v>0.96447337654908605</v>
      </c>
      <c r="M4657" s="7" t="s">
        <v>684</v>
      </c>
      <c r="N4657" s="7" t="s">
        <v>731</v>
      </c>
      <c r="O4657" s="7" t="s">
        <v>686</v>
      </c>
    </row>
    <row r="4658" spans="2:15" ht="15">
      <c r="B4658" s="6" t="s">
        <v>584</v>
      </c>
      <c r="C4658" s="7" t="s">
        <v>697</v>
      </c>
      <c r="D4658" s="7" t="s">
        <v>661</v>
      </c>
      <c r="E4658" s="7">
        <v>188.06633553807796</v>
      </c>
      <c r="F4658" s="7">
        <v>51.513476332849855</v>
      </c>
      <c r="G4658" s="7">
        <v>194.99380709811277</v>
      </c>
      <c r="H4658" s="7">
        <v>0.96447337654908605</v>
      </c>
      <c r="I4658" s="7">
        <v>177.66284798513658</v>
      </c>
      <c r="J4658" s="7">
        <v>48.663844535089638</v>
      </c>
      <c r="K4658" s="7">
        <v>184.20710442088037</v>
      </c>
      <c r="L4658" s="7">
        <v>0.96447337654908616</v>
      </c>
      <c r="M4658" s="7" t="s">
        <v>684</v>
      </c>
      <c r="N4658" s="7" t="s">
        <v>731</v>
      </c>
      <c r="O4658" s="7" t="s">
        <v>686</v>
      </c>
    </row>
    <row r="4659" spans="2:15" ht="15">
      <c r="B4659" s="6" t="s">
        <v>584</v>
      </c>
      <c r="C4659" s="7" t="s">
        <v>698</v>
      </c>
      <c r="D4659" s="7" t="s">
        <v>661</v>
      </c>
      <c r="E4659" s="7">
        <v>188.20415109065976</v>
      </c>
      <c r="F4659" s="7">
        <v>51.551225556738956</v>
      </c>
      <c r="G4659" s="7">
        <v>195.13669912181476</v>
      </c>
      <c r="H4659" s="7">
        <v>0.96447337654908605</v>
      </c>
      <c r="I4659" s="7">
        <v>177.79858619935828</v>
      </c>
      <c r="J4659" s="7">
        <v>48.701024752728095</v>
      </c>
      <c r="K4659" s="7">
        <v>184.34784258693259</v>
      </c>
      <c r="L4659" s="7">
        <v>0.96447337654908605</v>
      </c>
      <c r="M4659" s="7" t="s">
        <v>684</v>
      </c>
      <c r="N4659" s="7" t="s">
        <v>731</v>
      </c>
      <c r="O4659" s="7" t="s">
        <v>686</v>
      </c>
    </row>
    <row r="4660" spans="2:15" ht="15">
      <c r="B4660" s="6" t="s">
        <v>584</v>
      </c>
      <c r="C4660" s="7" t="s">
        <v>699</v>
      </c>
      <c r="D4660" s="7" t="s">
        <v>661</v>
      </c>
      <c r="E4660" s="7">
        <v>190.53179549597607</v>
      </c>
      <c r="F4660" s="7">
        <v>52.188793437463019</v>
      </c>
      <c r="G4660" s="7">
        <v>197.55008290400343</v>
      </c>
      <c r="H4660" s="7">
        <v>0.96447337654908605</v>
      </c>
      <c r="I4660" s="7">
        <v>180.09114526835899</v>
      </c>
      <c r="J4660" s="7">
        <v>49.328982366751625</v>
      </c>
      <c r="K4660" s="7">
        <v>186.72484865547079</v>
      </c>
      <c r="L4660" s="7">
        <v>0.96447337654908605</v>
      </c>
      <c r="M4660" s="7" t="s">
        <v>684</v>
      </c>
      <c r="N4660" s="7" t="s">
        <v>731</v>
      </c>
      <c r="O4660" s="7" t="s">
        <v>686</v>
      </c>
    </row>
    <row r="4661" spans="2:15" ht="15">
      <c r="B4661" s="6" t="s">
        <v>584</v>
      </c>
      <c r="C4661" s="7" t="s">
        <v>700</v>
      </c>
      <c r="D4661" s="7" t="s">
        <v>661</v>
      </c>
      <c r="E4661" s="7">
        <v>190.94198287097296</v>
      </c>
      <c r="F4661" s="7">
        <v>52.301148355069486</v>
      </c>
      <c r="G4661" s="7">
        <v>197.97537963584745</v>
      </c>
      <c r="H4661" s="7">
        <v>0.96447337654908605</v>
      </c>
      <c r="I4661" s="7">
        <v>180.49514975649768</v>
      </c>
      <c r="J4661" s="7">
        <v>49.439643722376786</v>
      </c>
      <c r="K4661" s="7">
        <v>187.14373475223817</v>
      </c>
      <c r="L4661" s="7">
        <v>0.96447337654908605</v>
      </c>
      <c r="M4661" s="7" t="s">
        <v>684</v>
      </c>
      <c r="N4661" s="7" t="s">
        <v>731</v>
      </c>
      <c r="O4661" s="7" t="s">
        <v>686</v>
      </c>
    </row>
    <row r="4662" spans="2:15" ht="15">
      <c r="B4662" s="6" t="s">
        <v>584</v>
      </c>
      <c r="C4662" s="7" t="s">
        <v>701</v>
      </c>
      <c r="D4662" s="7" t="s">
        <v>661</v>
      </c>
      <c r="E4662" s="7">
        <v>193.63419019553814</v>
      </c>
      <c r="F4662" s="7">
        <v>53.038574103810305</v>
      </c>
      <c r="G4662" s="7">
        <v>200.766755105638</v>
      </c>
      <c r="H4662" s="7">
        <v>0.96447337654908605</v>
      </c>
      <c r="I4662" s="7">
        <v>183.14677657005441</v>
      </c>
      <c r="J4662" s="7">
        <v>50.165954014502674</v>
      </c>
      <c r="K4662" s="7">
        <v>189.89303491752042</v>
      </c>
      <c r="L4662" s="7">
        <v>0.96447337654908605</v>
      </c>
      <c r="M4662" s="7" t="s">
        <v>684</v>
      </c>
      <c r="N4662" s="7" t="s">
        <v>731</v>
      </c>
      <c r="O4662" s="7" t="s">
        <v>686</v>
      </c>
    </row>
    <row r="4663" spans="2:15" ht="15">
      <c r="B4663" s="6" t="s">
        <v>84</v>
      </c>
      <c r="C4663" s="7" t="s">
        <v>683</v>
      </c>
      <c r="D4663" s="7">
        <v>15.632459000000001</v>
      </c>
      <c r="E4663" s="7">
        <v>24.373999999999999</v>
      </c>
      <c r="F4663" s="7">
        <v>2.4825441543387687</v>
      </c>
      <c r="G4663" s="7">
        <v>24.500100029963992</v>
      </c>
      <c r="H4663" s="7">
        <v>0.994853081015597</v>
      </c>
      <c r="I4663" s="7">
        <v>21.2729</v>
      </c>
      <c r="J4663" s="7">
        <v>2.1666904710279029</v>
      </c>
      <c r="K4663" s="7">
        <v>21.382956343949335</v>
      </c>
      <c r="L4663" s="7">
        <v>0.994853081015597</v>
      </c>
      <c r="M4663" s="7" t="s">
        <v>684</v>
      </c>
      <c r="N4663" s="7" t="s">
        <v>732</v>
      </c>
      <c r="O4663" s="7" t="s">
        <v>686</v>
      </c>
    </row>
    <row r="4664" spans="2:15" ht="15">
      <c r="B4664" s="6" t="s">
        <v>84</v>
      </c>
      <c r="C4664" s="7" t="s">
        <v>687</v>
      </c>
      <c r="D4664" s="7">
        <v>22.206047000000002</v>
      </c>
      <c r="E4664" s="7">
        <v>23.742999999999999</v>
      </c>
      <c r="F4664" s="7">
        <v>3.820707021049405</v>
      </c>
      <c r="G4664" s="7">
        <v>24.048447998586024</v>
      </c>
      <c r="H4664" s="7">
        <v>0.98729863987048205</v>
      </c>
      <c r="I4664" s="7">
        <v>20.641400000000001</v>
      </c>
      <c r="J4664" s="7">
        <v>3.3215997095686896</v>
      </c>
      <c r="K4664" s="7">
        <v>20.90694665872104</v>
      </c>
      <c r="L4664" s="7">
        <v>0.98729863987048205</v>
      </c>
      <c r="M4664" s="7" t="s">
        <v>684</v>
      </c>
      <c r="N4664" s="7" t="s">
        <v>732</v>
      </c>
      <c r="O4664" s="7" t="s">
        <v>686</v>
      </c>
    </row>
    <row r="4665" spans="2:15" ht="15">
      <c r="B4665" s="6" t="s">
        <v>84</v>
      </c>
      <c r="C4665" s="7" t="s">
        <v>688</v>
      </c>
      <c r="D4665" s="7">
        <v>19.063586999999998</v>
      </c>
      <c r="E4665" s="7">
        <v>23.835999999999999</v>
      </c>
      <c r="F4665" s="7">
        <v>1.081318882296127</v>
      </c>
      <c r="G4665" s="7">
        <v>23.860514380985379</v>
      </c>
      <c r="H4665" s="7">
        <v>0.99897259629050938</v>
      </c>
      <c r="I4665" s="7">
        <v>20.7347</v>
      </c>
      <c r="J4665" s="7">
        <v>0.94062857143581668</v>
      </c>
      <c r="K4665" s="7">
        <v>20.756024816891152</v>
      </c>
      <c r="L4665" s="7">
        <v>0.99897259629050938</v>
      </c>
      <c r="M4665" s="7" t="s">
        <v>684</v>
      </c>
      <c r="N4665" s="7" t="s">
        <v>732</v>
      </c>
      <c r="O4665" s="7" t="s">
        <v>686</v>
      </c>
    </row>
    <row r="4666" spans="2:15" ht="15">
      <c r="B4666" s="6" t="s">
        <v>84</v>
      </c>
      <c r="C4666" s="7" t="s">
        <v>689</v>
      </c>
      <c r="D4666" s="7">
        <v>20.355</v>
      </c>
      <c r="E4666" s="7">
        <v>23.215</v>
      </c>
      <c r="F4666" s="7">
        <v>7.7960829250376715</v>
      </c>
      <c r="G4666" s="7">
        <v>24.489081934079604</v>
      </c>
      <c r="H4666" s="7">
        <v>0.94797347089167272</v>
      </c>
      <c r="I4666" s="7">
        <v>20.113499999999998</v>
      </c>
      <c r="J4666" s="7">
        <v>6.7545343059550076</v>
      </c>
      <c r="K4666" s="7">
        <v>21.217365904850748</v>
      </c>
      <c r="L4666" s="7">
        <v>0.94797347089167272</v>
      </c>
      <c r="M4666" s="7" t="s">
        <v>684</v>
      </c>
      <c r="N4666" s="7" t="s">
        <v>732</v>
      </c>
      <c r="O4666" s="7" t="s">
        <v>686</v>
      </c>
    </row>
    <row r="4667" spans="2:15" ht="15">
      <c r="B4667" s="6" t="s">
        <v>84</v>
      </c>
      <c r="C4667" s="7" t="s">
        <v>690</v>
      </c>
      <c r="D4667" s="7">
        <v>19.917000000000002</v>
      </c>
      <c r="E4667" s="7">
        <v>22.72</v>
      </c>
      <c r="F4667" s="7">
        <v>0.68325031710028872</v>
      </c>
      <c r="G4667" s="7">
        <v>22.730271247739601</v>
      </c>
      <c r="H4667" s="7">
        <v>0.99954812471757792</v>
      </c>
      <c r="I4667" s="7">
        <v>19.513000000000002</v>
      </c>
      <c r="J4667" s="7">
        <v>0.58680736961174607</v>
      </c>
      <c r="K4667" s="7">
        <v>19.521821428571432</v>
      </c>
      <c r="L4667" s="7">
        <v>0.99954812471757792</v>
      </c>
      <c r="M4667" s="7" t="s">
        <v>684</v>
      </c>
      <c r="N4667" s="7" t="s">
        <v>732</v>
      </c>
      <c r="O4667" s="7" t="s">
        <v>686</v>
      </c>
    </row>
    <row r="4668" spans="2:15" ht="15">
      <c r="B4668" s="6" t="s">
        <v>84</v>
      </c>
      <c r="C4668" s="7" t="s">
        <v>691</v>
      </c>
      <c r="D4668" s="7">
        <v>19.960999999999999</v>
      </c>
      <c r="E4668" s="7">
        <v>19.864999999999998</v>
      </c>
      <c r="F4668" s="7">
        <v>3.3071551607599692</v>
      </c>
      <c r="G4668" s="7">
        <v>20.138408583037073</v>
      </c>
      <c r="H4668" s="7">
        <v>0.98642352587545723</v>
      </c>
      <c r="I4668" s="7">
        <v>17.076000000000001</v>
      </c>
      <c r="J4668" s="7">
        <v>2.8428382343386431</v>
      </c>
      <c r="K4668" s="7">
        <v>17.311022651091925</v>
      </c>
      <c r="L4668" s="7">
        <v>0.98642352587545723</v>
      </c>
      <c r="M4668" s="7" t="s">
        <v>684</v>
      </c>
      <c r="N4668" s="7" t="s">
        <v>732</v>
      </c>
      <c r="O4668" s="7" t="s">
        <v>686</v>
      </c>
    </row>
    <row r="4669" spans="2:15" ht="15">
      <c r="B4669" s="6" t="s">
        <v>84</v>
      </c>
      <c r="C4669" s="7" t="s">
        <v>692</v>
      </c>
      <c r="D4669" s="7" t="s">
        <v>661</v>
      </c>
      <c r="E4669" s="7">
        <v>20.151262661099469</v>
      </c>
      <c r="F4669" s="7">
        <v>3.4270678488675288</v>
      </c>
      <c r="G4669" s="7">
        <v>20.440601284633562</v>
      </c>
      <c r="H4669" s="7">
        <v>0.98584490644354938</v>
      </c>
      <c r="I4669" s="7">
        <v>17.362262661099471</v>
      </c>
      <c r="J4669" s="7">
        <v>2.9527505620931138</v>
      </c>
      <c r="K4669" s="7">
        <v>17.611555882287917</v>
      </c>
      <c r="L4669" s="7">
        <v>0.98584490644354938</v>
      </c>
      <c r="M4669" s="7" t="s">
        <v>684</v>
      </c>
      <c r="N4669" s="7" t="s">
        <v>732</v>
      </c>
      <c r="O4669" s="7" t="s">
        <v>686</v>
      </c>
    </row>
    <row r="4670" spans="2:15" ht="15">
      <c r="B4670" s="6" t="s">
        <v>84</v>
      </c>
      <c r="C4670" s="7" t="s">
        <v>693</v>
      </c>
      <c r="D4670" s="7" t="s">
        <v>661</v>
      </c>
      <c r="E4670" s="7">
        <v>20.34458446706595</v>
      </c>
      <c r="F4670" s="7">
        <v>3.4599455378171093</v>
      </c>
      <c r="G4670" s="7">
        <v>20.636698870270934</v>
      </c>
      <c r="H4670" s="7">
        <v>0.98584490644354938</v>
      </c>
      <c r="I4670" s="7">
        <v>17.555584467065952</v>
      </c>
      <c r="J4670" s="7">
        <v>2.9856282510426881</v>
      </c>
      <c r="K4670" s="7">
        <v>17.807653467925288</v>
      </c>
      <c r="L4670" s="7">
        <v>0.98584490644354938</v>
      </c>
      <c r="M4670" s="7" t="s">
        <v>684</v>
      </c>
      <c r="N4670" s="7" t="s">
        <v>732</v>
      </c>
      <c r="O4670" s="7" t="s">
        <v>686</v>
      </c>
    </row>
    <row r="4671" spans="2:15" ht="15">
      <c r="B4671" s="6" t="s">
        <v>84</v>
      </c>
      <c r="C4671" s="7" t="s">
        <v>694</v>
      </c>
      <c r="D4671" s="7" t="s">
        <v>661</v>
      </c>
      <c r="E4671" s="7">
        <v>20.221849841837663</v>
      </c>
      <c r="F4671" s="7">
        <v>3.4390724096595076</v>
      </c>
      <c r="G4671" s="7">
        <v>20.512201979912131</v>
      </c>
      <c r="H4671" s="7">
        <v>0.98584490644354938</v>
      </c>
      <c r="I4671" s="7">
        <v>17.432849841837665</v>
      </c>
      <c r="J4671" s="7">
        <v>2.9647551228850868</v>
      </c>
      <c r="K4671" s="7">
        <v>17.683156577566486</v>
      </c>
      <c r="L4671" s="7">
        <v>0.98584490644354938</v>
      </c>
      <c r="M4671" s="7" t="s">
        <v>684</v>
      </c>
      <c r="N4671" s="7" t="s">
        <v>732</v>
      </c>
      <c r="O4671" s="7" t="s">
        <v>686</v>
      </c>
    </row>
    <row r="4672" spans="2:15" ht="15">
      <c r="B4672" s="6" t="s">
        <v>84</v>
      </c>
      <c r="C4672" s="7" t="s">
        <v>695</v>
      </c>
      <c r="D4672" s="7" t="s">
        <v>661</v>
      </c>
      <c r="E4672" s="7">
        <v>20.109460593979467</v>
      </c>
      <c r="F4672" s="7">
        <v>3.419958690367026</v>
      </c>
      <c r="G4672" s="7">
        <v>20.39819900933977</v>
      </c>
      <c r="H4672" s="7">
        <v>0.98584490644354938</v>
      </c>
      <c r="I4672" s="7">
        <v>17.320460593979472</v>
      </c>
      <c r="J4672" s="7">
        <v>2.9456414035925871</v>
      </c>
      <c r="K4672" s="7">
        <v>17.569153606994124</v>
      </c>
      <c r="L4672" s="7">
        <v>0.98584490644354938</v>
      </c>
      <c r="M4672" s="7" t="s">
        <v>684</v>
      </c>
      <c r="N4672" s="7" t="s">
        <v>732</v>
      </c>
      <c r="O4672" s="7" t="s">
        <v>686</v>
      </c>
    </row>
    <row r="4673" spans="2:15" ht="15">
      <c r="B4673" s="6" t="s">
        <v>84</v>
      </c>
      <c r="C4673" s="7" t="s">
        <v>696</v>
      </c>
      <c r="D4673" s="7" t="s">
        <v>661</v>
      </c>
      <c r="E4673" s="7">
        <v>19.996666319421106</v>
      </c>
      <c r="F4673" s="7">
        <v>3.4007760893371843</v>
      </c>
      <c r="G4673" s="7">
        <v>20.283785196557321</v>
      </c>
      <c r="H4673" s="7">
        <v>0.98584490644354938</v>
      </c>
      <c r="I4673" s="7">
        <v>17.207666319421104</v>
      </c>
      <c r="J4673" s="7">
        <v>2.9264588025627676</v>
      </c>
      <c r="K4673" s="7">
        <v>17.454739794211672</v>
      </c>
      <c r="L4673" s="7">
        <v>0.98584490644354938</v>
      </c>
      <c r="M4673" s="7" t="s">
        <v>684</v>
      </c>
      <c r="N4673" s="7" t="s">
        <v>732</v>
      </c>
      <c r="O4673" s="7" t="s">
        <v>686</v>
      </c>
    </row>
    <row r="4674" spans="2:15" ht="15">
      <c r="B4674" s="6" t="s">
        <v>84</v>
      </c>
      <c r="C4674" s="7" t="s">
        <v>697</v>
      </c>
      <c r="D4674" s="7" t="s">
        <v>661</v>
      </c>
      <c r="E4674" s="7">
        <v>19.888874718835737</v>
      </c>
      <c r="F4674" s="7">
        <v>3.3824442788220481</v>
      </c>
      <c r="G4674" s="7">
        <v>20.174445887827485</v>
      </c>
      <c r="H4674" s="7">
        <v>0.98584490644354938</v>
      </c>
      <c r="I4674" s="7">
        <v>17.099874718835739</v>
      </c>
      <c r="J4674" s="7">
        <v>2.908126992047634</v>
      </c>
      <c r="K4674" s="7">
        <v>17.345400485481839</v>
      </c>
      <c r="L4674" s="7">
        <v>0.98584490644354938</v>
      </c>
      <c r="M4674" s="7" t="s">
        <v>684</v>
      </c>
      <c r="N4674" s="7" t="s">
        <v>732</v>
      </c>
      <c r="O4674" s="7" t="s">
        <v>686</v>
      </c>
    </row>
    <row r="4675" spans="2:15" ht="15">
      <c r="B4675" s="6" t="s">
        <v>84</v>
      </c>
      <c r="C4675" s="7" t="s">
        <v>698</v>
      </c>
      <c r="D4675" s="7" t="s">
        <v>661</v>
      </c>
      <c r="E4675" s="7">
        <v>19.787545542766946</v>
      </c>
      <c r="F4675" s="7">
        <v>3.3652115144391019</v>
      </c>
      <c r="G4675" s="7">
        <v>20.071661793284321</v>
      </c>
      <c r="H4675" s="7">
        <v>0.98584490644354938</v>
      </c>
      <c r="I4675" s="7">
        <v>16.998545542766948</v>
      </c>
      <c r="J4675" s="7">
        <v>2.8908942276646843</v>
      </c>
      <c r="K4675" s="7">
        <v>17.242616390938675</v>
      </c>
      <c r="L4675" s="7">
        <v>0.98584490644354938</v>
      </c>
      <c r="M4675" s="7" t="s">
        <v>684</v>
      </c>
      <c r="N4675" s="7" t="s">
        <v>732</v>
      </c>
      <c r="O4675" s="7" t="s">
        <v>686</v>
      </c>
    </row>
    <row r="4676" spans="2:15" ht="15">
      <c r="B4676" s="6" t="s">
        <v>84</v>
      </c>
      <c r="C4676" s="7" t="s">
        <v>699</v>
      </c>
      <c r="D4676" s="7" t="s">
        <v>661</v>
      </c>
      <c r="E4676" s="7">
        <v>19.698330769214884</v>
      </c>
      <c r="F4676" s="7">
        <v>3.3500390119896926</v>
      </c>
      <c r="G4676" s="7">
        <v>19.98116604393374</v>
      </c>
      <c r="H4676" s="7">
        <v>0.98584490644354938</v>
      </c>
      <c r="I4676" s="7">
        <v>16.909330769214886</v>
      </c>
      <c r="J4676" s="7">
        <v>2.8757217252152709</v>
      </c>
      <c r="K4676" s="7">
        <v>17.152120641588095</v>
      </c>
      <c r="L4676" s="7">
        <v>0.98584490644354938</v>
      </c>
      <c r="M4676" s="7" t="s">
        <v>684</v>
      </c>
      <c r="N4676" s="7" t="s">
        <v>732</v>
      </c>
      <c r="O4676" s="7" t="s">
        <v>686</v>
      </c>
    </row>
    <row r="4677" spans="2:15" ht="15">
      <c r="B4677" s="6" t="s">
        <v>84</v>
      </c>
      <c r="C4677" s="7" t="s">
        <v>700</v>
      </c>
      <c r="D4677" s="7" t="s">
        <v>661</v>
      </c>
      <c r="E4677" s="7">
        <v>19.665401097114582</v>
      </c>
      <c r="F4677" s="7">
        <v>3.3444387564411069</v>
      </c>
      <c r="G4677" s="7">
        <v>19.947763556498778</v>
      </c>
      <c r="H4677" s="7">
        <v>0.98584490644354938</v>
      </c>
      <c r="I4677" s="7">
        <v>16.876401097114584</v>
      </c>
      <c r="J4677" s="7">
        <v>2.8701214696666884</v>
      </c>
      <c r="K4677" s="7">
        <v>17.118718154153132</v>
      </c>
      <c r="L4677" s="7">
        <v>0.98584490644354938</v>
      </c>
      <c r="M4677" s="7" t="s">
        <v>684</v>
      </c>
      <c r="N4677" s="7" t="s">
        <v>732</v>
      </c>
      <c r="O4677" s="7" t="s">
        <v>686</v>
      </c>
    </row>
    <row r="4678" spans="2:15" ht="15">
      <c r="B4678" s="6" t="s">
        <v>84</v>
      </c>
      <c r="C4678" s="7" t="s">
        <v>701</v>
      </c>
      <c r="D4678" s="7" t="s">
        <v>661</v>
      </c>
      <c r="E4678" s="7">
        <v>19.632471425014284</v>
      </c>
      <c r="F4678" s="7">
        <v>3.3388385008925314</v>
      </c>
      <c r="G4678" s="7">
        <v>19.914361069063819</v>
      </c>
      <c r="H4678" s="7">
        <v>0.98584490644354938</v>
      </c>
      <c r="I4678" s="7">
        <v>16.843471425014283</v>
      </c>
      <c r="J4678" s="7">
        <v>2.864521214118108</v>
      </c>
      <c r="K4678" s="7">
        <v>17.08531566671817</v>
      </c>
      <c r="L4678" s="7">
        <v>0.98584490644354938</v>
      </c>
      <c r="M4678" s="7" t="s">
        <v>684</v>
      </c>
      <c r="N4678" s="7" t="s">
        <v>732</v>
      </c>
      <c r="O4678" s="7" t="s">
        <v>686</v>
      </c>
    </row>
    <row r="4679" spans="2:15" ht="15">
      <c r="B4679" s="6" t="s">
        <v>88</v>
      </c>
      <c r="C4679" s="7" t="s">
        <v>683</v>
      </c>
      <c r="D4679" s="7">
        <v>15.618525</v>
      </c>
      <c r="E4679" s="7">
        <v>21.981000000000002</v>
      </c>
      <c r="F4679" s="7">
        <v>2.0352871883760471</v>
      </c>
      <c r="G4679" s="7">
        <v>22.075025593171297</v>
      </c>
      <c r="H4679" s="7">
        <v>0.99574063491911047</v>
      </c>
      <c r="I4679" s="7">
        <v>19.4361</v>
      </c>
      <c r="J4679" s="7">
        <v>1.7996472099538765</v>
      </c>
      <c r="K4679" s="7">
        <v>19.519239567418982</v>
      </c>
      <c r="L4679" s="7">
        <v>0.99574063491911047</v>
      </c>
      <c r="M4679" s="7" t="s">
        <v>684</v>
      </c>
      <c r="N4679" s="7" t="s">
        <v>732</v>
      </c>
      <c r="O4679" s="7" t="s">
        <v>686</v>
      </c>
    </row>
    <row r="4680" spans="2:15" ht="15">
      <c r="B4680" s="6" t="s">
        <v>88</v>
      </c>
      <c r="C4680" s="7" t="s">
        <v>687</v>
      </c>
      <c r="D4680" s="7">
        <v>22.178951000000001</v>
      </c>
      <c r="E4680" s="7">
        <v>21.065000000000001</v>
      </c>
      <c r="F4680" s="7">
        <v>3.8584400455951009</v>
      </c>
      <c r="G4680" s="7">
        <v>21.415456674688308</v>
      </c>
      <c r="H4680" s="7">
        <v>0.98363533965154604</v>
      </c>
      <c r="I4680" s="7">
        <v>18.52</v>
      </c>
      <c r="J4680" s="7">
        <v>3.3922767455220257</v>
      </c>
      <c r="K4680" s="7">
        <v>18.828115718738545</v>
      </c>
      <c r="L4680" s="7">
        <v>0.98363533965154604</v>
      </c>
      <c r="M4680" s="7" t="s">
        <v>684</v>
      </c>
      <c r="N4680" s="7" t="s">
        <v>732</v>
      </c>
      <c r="O4680" s="7" t="s">
        <v>686</v>
      </c>
    </row>
    <row r="4681" spans="2:15" ht="15">
      <c r="B4681" s="6" t="s">
        <v>88</v>
      </c>
      <c r="C4681" s="7" t="s">
        <v>688</v>
      </c>
      <c r="D4681" s="7">
        <v>21.385484999999999</v>
      </c>
      <c r="E4681" s="7">
        <v>22.588999999999999</v>
      </c>
      <c r="F4681" s="7">
        <v>4.4170554585627384</v>
      </c>
      <c r="G4681" s="7">
        <v>23.016804728806708</v>
      </c>
      <c r="H4681" s="7">
        <v>0.98141337453885202</v>
      </c>
      <c r="I4681" s="7">
        <v>20.0444</v>
      </c>
      <c r="J4681" s="7">
        <v>3.9194841043700497</v>
      </c>
      <c r="K4681" s="7">
        <v>20.424013489136005</v>
      </c>
      <c r="L4681" s="7">
        <v>0.98141337453885202</v>
      </c>
      <c r="M4681" s="7" t="s">
        <v>684</v>
      </c>
      <c r="N4681" s="7" t="s">
        <v>732</v>
      </c>
      <c r="O4681" s="7" t="s">
        <v>686</v>
      </c>
    </row>
    <row r="4682" spans="2:15" ht="15">
      <c r="B4682" s="6" t="s">
        <v>88</v>
      </c>
      <c r="C4682" s="7" t="s">
        <v>689</v>
      </c>
      <c r="D4682" s="7">
        <v>17.885000000000002</v>
      </c>
      <c r="E4682" s="7">
        <v>20.152999999999999</v>
      </c>
      <c r="F4682" s="7">
        <v>2.8235914113554434</v>
      </c>
      <c r="G4682" s="7">
        <v>20.349842197380308</v>
      </c>
      <c r="H4682" s="7">
        <v>0.9903270897400055</v>
      </c>
      <c r="I4682" s="7">
        <v>17.608000000000001</v>
      </c>
      <c r="J4682" s="7">
        <v>2.4670171970002985</v>
      </c>
      <c r="K4682" s="7">
        <v>17.779984191508586</v>
      </c>
      <c r="L4682" s="7">
        <v>0.9903270897400055</v>
      </c>
      <c r="M4682" s="7" t="s">
        <v>684</v>
      </c>
      <c r="N4682" s="7" t="s">
        <v>732</v>
      </c>
      <c r="O4682" s="7" t="s">
        <v>686</v>
      </c>
    </row>
    <row r="4683" spans="2:15" ht="15">
      <c r="B4683" s="6" t="s">
        <v>88</v>
      </c>
      <c r="C4683" s="7" t="s">
        <v>690</v>
      </c>
      <c r="D4683" s="7">
        <v>20.277000000000001</v>
      </c>
      <c r="E4683" s="7">
        <v>20.492000000000001</v>
      </c>
      <c r="F4683" s="7">
        <v>8.4183057661233764</v>
      </c>
      <c r="G4683" s="7">
        <v>22.1537792706334</v>
      </c>
      <c r="H4683" s="7">
        <v>0.9249889036839769</v>
      </c>
      <c r="I4683" s="7">
        <v>18.074000000000002</v>
      </c>
      <c r="J4683" s="7">
        <v>7.4249686910459625</v>
      </c>
      <c r="K4683" s="7">
        <v>19.539693857965453</v>
      </c>
      <c r="L4683" s="7">
        <v>0.9249889036839769</v>
      </c>
      <c r="M4683" s="7" t="s">
        <v>684</v>
      </c>
      <c r="N4683" s="7" t="s">
        <v>732</v>
      </c>
      <c r="O4683" s="7" t="s">
        <v>686</v>
      </c>
    </row>
    <row r="4684" spans="2:15" ht="15">
      <c r="B4684" s="6" t="s">
        <v>88</v>
      </c>
      <c r="C4684" s="7" t="s">
        <v>691</v>
      </c>
      <c r="D4684" s="7">
        <v>23.338000000000001</v>
      </c>
      <c r="E4684" s="7">
        <v>19.789000000000001</v>
      </c>
      <c r="F4684" s="7">
        <v>7.9916325127523606</v>
      </c>
      <c r="G4684" s="7">
        <v>21.341759796672829</v>
      </c>
      <c r="H4684" s="7">
        <v>0.92724312280401067</v>
      </c>
      <c r="I4684" s="7">
        <v>17.308</v>
      </c>
      <c r="J4684" s="7">
        <v>6.989700112725143</v>
      </c>
      <c r="K4684" s="7">
        <v>18.666086136783733</v>
      </c>
      <c r="L4684" s="7">
        <v>0.92724312280401067</v>
      </c>
      <c r="M4684" s="7" t="s">
        <v>684</v>
      </c>
      <c r="N4684" s="7" t="s">
        <v>732</v>
      </c>
      <c r="O4684" s="7" t="s">
        <v>686</v>
      </c>
    </row>
    <row r="4685" spans="2:15" ht="15">
      <c r="B4685" s="6" t="s">
        <v>88</v>
      </c>
      <c r="C4685" s="7" t="s">
        <v>692</v>
      </c>
      <c r="D4685" s="7" t="s">
        <v>661</v>
      </c>
      <c r="E4685" s="7">
        <v>19.963879579740539</v>
      </c>
      <c r="F4685" s="7">
        <v>5.2410412416076149</v>
      </c>
      <c r="G4685" s="7">
        <v>20.640373087001436</v>
      </c>
      <c r="H4685" s="7">
        <v>0.96722474422291682</v>
      </c>
      <c r="I4685" s="7">
        <v>17.482879579740537</v>
      </c>
      <c r="J4685" s="7">
        <v>4.5897137644761656</v>
      </c>
      <c r="K4685" s="7">
        <v>18.075302233698075</v>
      </c>
      <c r="L4685" s="7">
        <v>0.96722474422291682</v>
      </c>
      <c r="M4685" s="7" t="s">
        <v>684</v>
      </c>
      <c r="N4685" s="7" t="s">
        <v>732</v>
      </c>
      <c r="O4685" s="7" t="s">
        <v>686</v>
      </c>
    </row>
    <row r="4686" spans="2:15" ht="15">
      <c r="B4686" s="6" t="s">
        <v>88</v>
      </c>
      <c r="C4686" s="7" t="s">
        <v>693</v>
      </c>
      <c r="D4686" s="7" t="s">
        <v>661</v>
      </c>
      <c r="E4686" s="7">
        <v>19.889403261879902</v>
      </c>
      <c r="F4686" s="7">
        <v>5.2214892576421956</v>
      </c>
      <c r="G4686" s="7">
        <v>20.563373074020511</v>
      </c>
      <c r="H4686" s="7">
        <v>0.96722474422291682</v>
      </c>
      <c r="I4686" s="7">
        <v>17.408403261879901</v>
      </c>
      <c r="J4686" s="7">
        <v>4.5701617805107428</v>
      </c>
      <c r="K4686" s="7">
        <v>17.99830222071715</v>
      </c>
      <c r="L4686" s="7">
        <v>0.96722474422291682</v>
      </c>
      <c r="M4686" s="7" t="s">
        <v>684</v>
      </c>
      <c r="N4686" s="7" t="s">
        <v>732</v>
      </c>
      <c r="O4686" s="7" t="s">
        <v>686</v>
      </c>
    </row>
    <row r="4687" spans="2:15" ht="15">
      <c r="B4687" s="6" t="s">
        <v>88</v>
      </c>
      <c r="C4687" s="7" t="s">
        <v>694</v>
      </c>
      <c r="D4687" s="7" t="s">
        <v>661</v>
      </c>
      <c r="E4687" s="7">
        <v>19.776374114330235</v>
      </c>
      <c r="F4687" s="7">
        <v>5.1918161461888133</v>
      </c>
      <c r="G4687" s="7">
        <v>20.446513835022778</v>
      </c>
      <c r="H4687" s="7">
        <v>0.96722474422291682</v>
      </c>
      <c r="I4687" s="7">
        <v>17.295374114330233</v>
      </c>
      <c r="J4687" s="7">
        <v>4.5404886690573623</v>
      </c>
      <c r="K4687" s="7">
        <v>17.881442981719417</v>
      </c>
      <c r="L4687" s="7">
        <v>0.96722474422291682</v>
      </c>
      <c r="M4687" s="7" t="s">
        <v>684</v>
      </c>
      <c r="N4687" s="7" t="s">
        <v>732</v>
      </c>
      <c r="O4687" s="7" t="s">
        <v>686</v>
      </c>
    </row>
    <row r="4688" spans="2:15" ht="15">
      <c r="B4688" s="6" t="s">
        <v>88</v>
      </c>
      <c r="C4688" s="7" t="s">
        <v>695</v>
      </c>
      <c r="D4688" s="7" t="s">
        <v>661</v>
      </c>
      <c r="E4688" s="7">
        <v>19.676470200135384</v>
      </c>
      <c r="F4688" s="7">
        <v>5.1655887522395671</v>
      </c>
      <c r="G4688" s="7">
        <v>20.343224589383063</v>
      </c>
      <c r="H4688" s="7">
        <v>0.96722474422291682</v>
      </c>
      <c r="I4688" s="7">
        <v>17.195470200135386</v>
      </c>
      <c r="J4688" s="7">
        <v>4.5142612751081126</v>
      </c>
      <c r="K4688" s="7">
        <v>17.778153736079705</v>
      </c>
      <c r="L4688" s="7">
        <v>0.96722474422291682</v>
      </c>
      <c r="M4688" s="7" t="s">
        <v>684</v>
      </c>
      <c r="N4688" s="7" t="s">
        <v>732</v>
      </c>
      <c r="O4688" s="7" t="s">
        <v>686</v>
      </c>
    </row>
    <row r="4689" spans="2:15" ht="15">
      <c r="B4689" s="6" t="s">
        <v>88</v>
      </c>
      <c r="C4689" s="7" t="s">
        <v>696</v>
      </c>
      <c r="D4689" s="7" t="s">
        <v>661</v>
      </c>
      <c r="E4689" s="7">
        <v>19.579742575366016</v>
      </c>
      <c r="F4689" s="7">
        <v>5.1401952174511907</v>
      </c>
      <c r="G4689" s="7">
        <v>20.243219264511975</v>
      </c>
      <c r="H4689" s="7">
        <v>0.96722474422291682</v>
      </c>
      <c r="I4689" s="7">
        <v>17.098742575366014</v>
      </c>
      <c r="J4689" s="7">
        <v>4.4888677403197415</v>
      </c>
      <c r="K4689" s="7">
        <v>17.678148411208614</v>
      </c>
      <c r="L4689" s="7">
        <v>0.96722474422291682</v>
      </c>
      <c r="M4689" s="7" t="s">
        <v>684</v>
      </c>
      <c r="N4689" s="7" t="s">
        <v>732</v>
      </c>
      <c r="O4689" s="7" t="s">
        <v>686</v>
      </c>
    </row>
    <row r="4690" spans="2:15" ht="15">
      <c r="B4690" s="6" t="s">
        <v>88</v>
      </c>
      <c r="C4690" s="7" t="s">
        <v>697</v>
      </c>
      <c r="D4690" s="7" t="s">
        <v>661</v>
      </c>
      <c r="E4690" s="7">
        <v>19.488487571912046</v>
      </c>
      <c r="F4690" s="7">
        <v>5.1162383890854901</v>
      </c>
      <c r="G4690" s="7">
        <v>20.148872005512427</v>
      </c>
      <c r="H4690" s="7">
        <v>0.96722474422291682</v>
      </c>
      <c r="I4690" s="7">
        <v>17.007487571912044</v>
      </c>
      <c r="J4690" s="7">
        <v>4.4649109119540356</v>
      </c>
      <c r="K4690" s="7">
        <v>17.583801152209066</v>
      </c>
      <c r="L4690" s="7">
        <v>0.96722474422291682</v>
      </c>
      <c r="M4690" s="7" t="s">
        <v>684</v>
      </c>
      <c r="N4690" s="7" t="s">
        <v>732</v>
      </c>
      <c r="O4690" s="7" t="s">
        <v>686</v>
      </c>
    </row>
    <row r="4691" spans="2:15" ht="15">
      <c r="B4691" s="6" t="s">
        <v>88</v>
      </c>
      <c r="C4691" s="7" t="s">
        <v>698</v>
      </c>
      <c r="D4691" s="7" t="s">
        <v>661</v>
      </c>
      <c r="E4691" s="7">
        <v>19.402076810182876</v>
      </c>
      <c r="F4691" s="7">
        <v>5.0935533010427427</v>
      </c>
      <c r="G4691" s="7">
        <v>20.059533139602216</v>
      </c>
      <c r="H4691" s="7">
        <v>0.96722474422291682</v>
      </c>
      <c r="I4691" s="7">
        <v>16.921076810182878</v>
      </c>
      <c r="J4691" s="7">
        <v>4.4422258239112891</v>
      </c>
      <c r="K4691" s="7">
        <v>17.494462286298859</v>
      </c>
      <c r="L4691" s="7">
        <v>0.96722474422291682</v>
      </c>
      <c r="M4691" s="7" t="s">
        <v>684</v>
      </c>
      <c r="N4691" s="7" t="s">
        <v>732</v>
      </c>
      <c r="O4691" s="7" t="s">
        <v>686</v>
      </c>
    </row>
    <row r="4692" spans="2:15" ht="15">
      <c r="B4692" s="6" t="s">
        <v>88</v>
      </c>
      <c r="C4692" s="7" t="s">
        <v>699</v>
      </c>
      <c r="D4692" s="7" t="s">
        <v>661</v>
      </c>
      <c r="E4692" s="7">
        <v>19.332958234892626</v>
      </c>
      <c r="F4692" s="7">
        <v>5.0754078648207583</v>
      </c>
      <c r="G4692" s="7">
        <v>19.988072420981144</v>
      </c>
      <c r="H4692" s="7">
        <v>0.96722474422291682</v>
      </c>
      <c r="I4692" s="7">
        <v>16.851958234892624</v>
      </c>
      <c r="J4692" s="7">
        <v>4.4240803876893047</v>
      </c>
      <c r="K4692" s="7">
        <v>17.423001567677783</v>
      </c>
      <c r="L4692" s="7">
        <v>0.96722474422291682</v>
      </c>
      <c r="M4692" s="7" t="s">
        <v>684</v>
      </c>
      <c r="N4692" s="7" t="s">
        <v>732</v>
      </c>
      <c r="O4692" s="7" t="s">
        <v>686</v>
      </c>
    </row>
    <row r="4693" spans="2:15" ht="15">
      <c r="B4693" s="6" t="s">
        <v>88</v>
      </c>
      <c r="C4693" s="7" t="s">
        <v>700</v>
      </c>
      <c r="D4693" s="7" t="s">
        <v>661</v>
      </c>
      <c r="E4693" s="7">
        <v>19.329052937786788</v>
      </c>
      <c r="F4693" s="7">
        <v>5.0743826220511581</v>
      </c>
      <c r="G4693" s="7">
        <v>19.984034789469789</v>
      </c>
      <c r="H4693" s="7">
        <v>0.96722474422291682</v>
      </c>
      <c r="I4693" s="7">
        <v>16.848052937786786</v>
      </c>
      <c r="J4693" s="7">
        <v>4.4230551449197044</v>
      </c>
      <c r="K4693" s="7">
        <v>17.418963936166428</v>
      </c>
      <c r="L4693" s="7">
        <v>0.96722474422291682</v>
      </c>
      <c r="M4693" s="7" t="s">
        <v>684</v>
      </c>
      <c r="N4693" s="7" t="s">
        <v>732</v>
      </c>
      <c r="O4693" s="7" t="s">
        <v>686</v>
      </c>
    </row>
    <row r="4694" spans="2:15" ht="15">
      <c r="B4694" s="6" t="s">
        <v>88</v>
      </c>
      <c r="C4694" s="7" t="s">
        <v>701</v>
      </c>
      <c r="D4694" s="7" t="s">
        <v>661</v>
      </c>
      <c r="E4694" s="7">
        <v>19.325147640680946</v>
      </c>
      <c r="F4694" s="7">
        <v>5.0733573792815543</v>
      </c>
      <c r="G4694" s="7">
        <v>19.979997157958429</v>
      </c>
      <c r="H4694" s="7">
        <v>0.96722474422291682</v>
      </c>
      <c r="I4694" s="7">
        <v>16.844147640680948</v>
      </c>
      <c r="J4694" s="7">
        <v>4.4220299021501006</v>
      </c>
      <c r="K4694" s="7">
        <v>17.414926304655072</v>
      </c>
      <c r="L4694" s="7">
        <v>0.96722474422291682</v>
      </c>
      <c r="M4694" s="7" t="s">
        <v>684</v>
      </c>
      <c r="N4694" s="7" t="s">
        <v>732</v>
      </c>
      <c r="O4694" s="7" t="s">
        <v>686</v>
      </c>
    </row>
    <row r="4695" spans="2:15" ht="15">
      <c r="B4695" s="6" t="s">
        <v>631</v>
      </c>
      <c r="C4695" s="7" t="s">
        <v>683</v>
      </c>
      <c r="D4695" s="7">
        <v>31.250984000000003</v>
      </c>
      <c r="E4695" s="7">
        <v>46.355000000000004</v>
      </c>
      <c r="F4695" s="7">
        <v>4.5178313427148158</v>
      </c>
      <c r="G4695" s="7">
        <v>46.575125623135293</v>
      </c>
      <c r="H4695" s="7">
        <v>0.99527375138144669</v>
      </c>
      <c r="I4695" s="7">
        <v>40.709000000000003</v>
      </c>
      <c r="J4695" s="7">
        <v>3.9663376809817796</v>
      </c>
      <c r="K4695" s="7">
        <v>40.902195911368317</v>
      </c>
      <c r="L4695" s="7">
        <v>0.99527663718136417</v>
      </c>
      <c r="M4695" s="7" t="s">
        <v>684</v>
      </c>
      <c r="N4695" s="7" t="s">
        <v>732</v>
      </c>
      <c r="O4695" s="7" t="s">
        <v>686</v>
      </c>
    </row>
    <row r="4696" spans="2:15" ht="15">
      <c r="B4696" s="6" t="s">
        <v>631</v>
      </c>
      <c r="C4696" s="7" t="s">
        <v>687</v>
      </c>
      <c r="D4696" s="7">
        <v>44.384998000000003</v>
      </c>
      <c r="E4696" s="7">
        <v>44.808</v>
      </c>
      <c r="F4696" s="7">
        <v>7.6791470666445054</v>
      </c>
      <c r="G4696" s="7">
        <v>45.463904673274328</v>
      </c>
      <c r="H4696" s="7">
        <v>0.98557306773388742</v>
      </c>
      <c r="I4696" s="7">
        <v>39.1614</v>
      </c>
      <c r="J4696" s="7">
        <v>6.7138764550907153</v>
      </c>
      <c r="K4696" s="7">
        <v>39.735062377459585</v>
      </c>
      <c r="L4696" s="7">
        <v>0.98556281673827184</v>
      </c>
      <c r="M4696" s="7" t="s">
        <v>684</v>
      </c>
      <c r="N4696" s="7" t="s">
        <v>732</v>
      </c>
      <c r="O4696" s="7" t="s">
        <v>686</v>
      </c>
    </row>
    <row r="4697" spans="2:15" ht="15">
      <c r="B4697" s="6" t="s">
        <v>631</v>
      </c>
      <c r="C4697" s="7" t="s">
        <v>688</v>
      </c>
      <c r="D4697" s="7">
        <v>40.449072000000001</v>
      </c>
      <c r="E4697" s="7">
        <v>46.424999999999997</v>
      </c>
      <c r="F4697" s="7">
        <v>5.4983743408588657</v>
      </c>
      <c r="G4697" s="7">
        <v>46.877319109792083</v>
      </c>
      <c r="H4697" s="7">
        <v>0.9903510030355468</v>
      </c>
      <c r="I4697" s="7">
        <v>40.7791</v>
      </c>
      <c r="J4697" s="7">
        <v>4.8601126758058664</v>
      </c>
      <c r="K4697" s="7">
        <v>41.180038306027157</v>
      </c>
      <c r="L4697" s="7">
        <v>0.9902637704450975</v>
      </c>
      <c r="M4697" s="7" t="s">
        <v>684</v>
      </c>
      <c r="N4697" s="7" t="s">
        <v>732</v>
      </c>
      <c r="O4697" s="7" t="s">
        <v>686</v>
      </c>
    </row>
    <row r="4698" spans="2:15" ht="15">
      <c r="B4698" s="6" t="s">
        <v>631</v>
      </c>
      <c r="C4698" s="7" t="s">
        <v>689</v>
      </c>
      <c r="D4698" s="7">
        <v>38.24</v>
      </c>
      <c r="E4698" s="7">
        <v>43.367999999999995</v>
      </c>
      <c r="F4698" s="7">
        <v>10.619674336393114</v>
      </c>
      <c r="G4698" s="7">
        <v>44.838924131459912</v>
      </c>
      <c r="H4698" s="7">
        <v>0.96719537410961465</v>
      </c>
      <c r="I4698" s="7">
        <v>37.721499999999999</v>
      </c>
      <c r="J4698" s="7">
        <v>9.2215515029553057</v>
      </c>
      <c r="K4698" s="7">
        <v>38.997350096359334</v>
      </c>
      <c r="L4698" s="7">
        <v>0.96728367201343657</v>
      </c>
      <c r="M4698" s="7" t="s">
        <v>684</v>
      </c>
      <c r="N4698" s="7" t="s">
        <v>732</v>
      </c>
      <c r="O4698" s="7" t="s">
        <v>686</v>
      </c>
    </row>
    <row r="4699" spans="2:15" ht="15">
      <c r="B4699" s="6" t="s">
        <v>631</v>
      </c>
      <c r="C4699" s="7" t="s">
        <v>690</v>
      </c>
      <c r="D4699" s="7">
        <v>40.194000000000003</v>
      </c>
      <c r="E4699" s="7">
        <v>43.212000000000003</v>
      </c>
      <c r="F4699" s="7">
        <v>9.1015560832236648</v>
      </c>
      <c r="G4699" s="7">
        <v>44.884050518373002</v>
      </c>
      <c r="H4699" s="7">
        <v>0.96274733454173089</v>
      </c>
      <c r="I4699" s="7">
        <v>37.587000000000003</v>
      </c>
      <c r="J4699" s="7">
        <v>8.0117760606577093</v>
      </c>
      <c r="K4699" s="7">
        <v>39.061515286536888</v>
      </c>
      <c r="L4699" s="7">
        <v>0.96225145707429594</v>
      </c>
      <c r="M4699" s="7" t="s">
        <v>684</v>
      </c>
      <c r="N4699" s="7" t="s">
        <v>732</v>
      </c>
      <c r="O4699" s="7" t="s">
        <v>686</v>
      </c>
    </row>
    <row r="4700" spans="2:15" ht="15">
      <c r="B4700" s="6" t="s">
        <v>631</v>
      </c>
      <c r="C4700" s="7" t="s">
        <v>691</v>
      </c>
      <c r="D4700" s="7">
        <v>43.298999999999999</v>
      </c>
      <c r="E4700" s="7">
        <v>39.653999999999996</v>
      </c>
      <c r="F4700" s="7">
        <v>11.298787673512329</v>
      </c>
      <c r="G4700" s="7">
        <v>41.480168379709902</v>
      </c>
      <c r="H4700" s="7">
        <v>0.95597490436892296</v>
      </c>
      <c r="I4700" s="7">
        <v>34.384</v>
      </c>
      <c r="J4700" s="7">
        <v>9.8325383470637853</v>
      </c>
      <c r="K4700" s="7">
        <v>35.977108787875657</v>
      </c>
      <c r="L4700" s="7">
        <v>0.95571882117407558</v>
      </c>
      <c r="M4700" s="7" t="s">
        <v>684</v>
      </c>
      <c r="N4700" s="7" t="s">
        <v>732</v>
      </c>
      <c r="O4700" s="7" t="s">
        <v>686</v>
      </c>
    </row>
    <row r="4701" spans="2:15" ht="15">
      <c r="B4701" s="6" t="s">
        <v>631</v>
      </c>
      <c r="C4701" s="7" t="s">
        <v>692</v>
      </c>
      <c r="D4701" s="7" t="s">
        <v>661</v>
      </c>
      <c r="E4701" s="7">
        <v>40.115142240840008</v>
      </c>
      <c r="F4701" s="7">
        <v>8.6681090904751432</v>
      </c>
      <c r="G4701" s="7">
        <v>41.080974371634994</v>
      </c>
      <c r="H4701" s="7">
        <v>0.97648955153649275</v>
      </c>
      <c r="I4701" s="7">
        <v>34.845142240840005</v>
      </c>
      <c r="J4701" s="7">
        <v>7.542464326569279</v>
      </c>
      <c r="K4701" s="7">
        <v>35.686858115985991</v>
      </c>
      <c r="L4701" s="7">
        <v>0.9764138419692111</v>
      </c>
      <c r="M4701" s="7" t="s">
        <v>684</v>
      </c>
      <c r="N4701" s="7" t="s">
        <v>732</v>
      </c>
      <c r="O4701" s="7" t="s">
        <v>686</v>
      </c>
    </row>
    <row r="4702" spans="2:15" ht="15">
      <c r="B4702" s="6" t="s">
        <v>631</v>
      </c>
      <c r="C4702" s="7" t="s">
        <v>693</v>
      </c>
      <c r="D4702" s="7" t="s">
        <v>661</v>
      </c>
      <c r="E4702" s="7">
        <v>40.233987728945849</v>
      </c>
      <c r="F4702" s="7">
        <v>8.681434795459305</v>
      </c>
      <c r="G4702" s="7">
        <v>41.200071944291444</v>
      </c>
      <c r="H4702" s="7">
        <v>0.97655139494290488</v>
      </c>
      <c r="I4702" s="7">
        <v>34.963987728945852</v>
      </c>
      <c r="J4702" s="7">
        <v>7.555790031553431</v>
      </c>
      <c r="K4702" s="7">
        <v>35.805955688642442</v>
      </c>
      <c r="L4702" s="7">
        <v>0.97648525382151274</v>
      </c>
      <c r="M4702" s="7" t="s">
        <v>684</v>
      </c>
      <c r="N4702" s="7" t="s">
        <v>732</v>
      </c>
      <c r="O4702" s="7" t="s">
        <v>686</v>
      </c>
    </row>
    <row r="4703" spans="2:15" ht="15">
      <c r="B4703" s="6" t="s">
        <v>631</v>
      </c>
      <c r="C4703" s="7" t="s">
        <v>694</v>
      </c>
      <c r="D4703" s="7" t="s">
        <v>661</v>
      </c>
      <c r="E4703" s="7">
        <v>39.998223956167898</v>
      </c>
      <c r="F4703" s="7">
        <v>8.6308885558483208</v>
      </c>
      <c r="G4703" s="7">
        <v>40.958715814934905</v>
      </c>
      <c r="H4703" s="7">
        <v>0.97654975651319664</v>
      </c>
      <c r="I4703" s="7">
        <v>34.728223956167895</v>
      </c>
      <c r="J4703" s="7">
        <v>7.5052437919424495</v>
      </c>
      <c r="K4703" s="7">
        <v>35.564599559285902</v>
      </c>
      <c r="L4703" s="7">
        <v>0.97648291802853637</v>
      </c>
      <c r="M4703" s="7" t="s">
        <v>684</v>
      </c>
      <c r="N4703" s="7" t="s">
        <v>732</v>
      </c>
      <c r="O4703" s="7" t="s">
        <v>686</v>
      </c>
    </row>
    <row r="4704" spans="2:15" ht="15">
      <c r="B4704" s="6" t="s">
        <v>631</v>
      </c>
      <c r="C4704" s="7" t="s">
        <v>695</v>
      </c>
      <c r="D4704" s="7" t="s">
        <v>661</v>
      </c>
      <c r="E4704" s="7">
        <v>39.785930794114847</v>
      </c>
      <c r="F4704" s="7">
        <v>8.5855474426065932</v>
      </c>
      <c r="G4704" s="7">
        <v>40.741423598722832</v>
      </c>
      <c r="H4704" s="7">
        <v>0.97654738788661433</v>
      </c>
      <c r="I4704" s="7">
        <v>34.515930794114858</v>
      </c>
      <c r="J4704" s="7">
        <v>7.4599026787006997</v>
      </c>
      <c r="K4704" s="7">
        <v>35.34730734307383</v>
      </c>
      <c r="L4704" s="7">
        <v>0.97647977706222999</v>
      </c>
      <c r="M4704" s="7" t="s">
        <v>684</v>
      </c>
      <c r="N4704" s="7" t="s">
        <v>732</v>
      </c>
      <c r="O4704" s="7" t="s">
        <v>686</v>
      </c>
    </row>
    <row r="4705" spans="2:15" ht="15">
      <c r="B4705" s="6" t="s">
        <v>631</v>
      </c>
      <c r="C4705" s="7" t="s">
        <v>696</v>
      </c>
      <c r="D4705" s="7" t="s">
        <v>661</v>
      </c>
      <c r="E4705" s="7">
        <v>39.576408894787122</v>
      </c>
      <c r="F4705" s="7">
        <v>8.540971306788375</v>
      </c>
      <c r="G4705" s="7">
        <v>40.527004461069296</v>
      </c>
      <c r="H4705" s="7">
        <v>0.9765441443569971</v>
      </c>
      <c r="I4705" s="7">
        <v>34.306408894787118</v>
      </c>
      <c r="J4705" s="7">
        <v>7.415326542882509</v>
      </c>
      <c r="K4705" s="7">
        <v>35.132888205420286</v>
      </c>
      <c r="L4705" s="7">
        <v>0.97647562290350898</v>
      </c>
      <c r="M4705" s="7" t="s">
        <v>684</v>
      </c>
      <c r="N4705" s="7" t="s">
        <v>732</v>
      </c>
      <c r="O4705" s="7" t="s">
        <v>686</v>
      </c>
    </row>
    <row r="4706" spans="2:15" ht="15">
      <c r="B4706" s="6" t="s">
        <v>631</v>
      </c>
      <c r="C4706" s="7" t="s">
        <v>697</v>
      </c>
      <c r="D4706" s="7" t="s">
        <v>661</v>
      </c>
      <c r="E4706" s="7">
        <v>39.377362290747783</v>
      </c>
      <c r="F4706" s="7">
        <v>8.4986826679075378</v>
      </c>
      <c r="G4706" s="7">
        <v>40.323317893339912</v>
      </c>
      <c r="H4706" s="7">
        <v>0.97654072997925678</v>
      </c>
      <c r="I4706" s="7">
        <v>34.107362290747787</v>
      </c>
      <c r="J4706" s="7">
        <v>7.37303790400167</v>
      </c>
      <c r="K4706" s="7">
        <v>34.929201637690909</v>
      </c>
      <c r="L4706" s="7">
        <v>0.97647128166661834</v>
      </c>
      <c r="M4706" s="7" t="s">
        <v>684</v>
      </c>
      <c r="N4706" s="7" t="s">
        <v>732</v>
      </c>
      <c r="O4706" s="7" t="s">
        <v>686</v>
      </c>
    </row>
    <row r="4707" spans="2:15" ht="15">
      <c r="B4707" s="6" t="s">
        <v>631</v>
      </c>
      <c r="C4707" s="7" t="s">
        <v>698</v>
      </c>
      <c r="D4707" s="7" t="s">
        <v>661</v>
      </c>
      <c r="E4707" s="7">
        <v>39.189622352949826</v>
      </c>
      <c r="F4707" s="7">
        <v>8.4587648154818442</v>
      </c>
      <c r="G4707" s="7">
        <v>40.131194932886537</v>
      </c>
      <c r="H4707" s="7">
        <v>0.97653763907326085</v>
      </c>
      <c r="I4707" s="7">
        <v>33.91962235294983</v>
      </c>
      <c r="J4707" s="7">
        <v>7.3331200515759729</v>
      </c>
      <c r="K4707" s="7">
        <v>34.737078677237534</v>
      </c>
      <c r="L4707" s="7">
        <v>0.97646732668906422</v>
      </c>
      <c r="M4707" s="7" t="s">
        <v>684</v>
      </c>
      <c r="N4707" s="7" t="s">
        <v>732</v>
      </c>
      <c r="O4707" s="7" t="s">
        <v>686</v>
      </c>
    </row>
    <row r="4708" spans="2:15" ht="15">
      <c r="B4708" s="6" t="s">
        <v>631</v>
      </c>
      <c r="C4708" s="7" t="s">
        <v>699</v>
      </c>
      <c r="D4708" s="7" t="s">
        <v>661</v>
      </c>
      <c r="E4708" s="7">
        <v>39.031289004107506</v>
      </c>
      <c r="F4708" s="7">
        <v>8.4254468768104509</v>
      </c>
      <c r="G4708" s="7">
        <v>39.969238464914881</v>
      </c>
      <c r="H4708" s="7">
        <v>0.97653321662281078</v>
      </c>
      <c r="I4708" s="7">
        <v>33.76128900410751</v>
      </c>
      <c r="J4708" s="7">
        <v>7.299802112904576</v>
      </c>
      <c r="K4708" s="7">
        <v>34.575122209265878</v>
      </c>
      <c r="L4708" s="7">
        <v>0.97646188492891961</v>
      </c>
      <c r="M4708" s="7" t="s">
        <v>684</v>
      </c>
      <c r="N4708" s="7" t="s">
        <v>732</v>
      </c>
      <c r="O4708" s="7" t="s">
        <v>686</v>
      </c>
    </row>
    <row r="4709" spans="2:15" ht="15">
      <c r="B4709" s="6" t="s">
        <v>631</v>
      </c>
      <c r="C4709" s="7" t="s">
        <v>700</v>
      </c>
      <c r="D4709" s="7" t="s">
        <v>661</v>
      </c>
      <c r="E4709" s="7">
        <v>38.994454034901366</v>
      </c>
      <c r="F4709" s="7">
        <v>8.4188213784922645</v>
      </c>
      <c r="G4709" s="7">
        <v>39.931798345968566</v>
      </c>
      <c r="H4709" s="7">
        <v>0.9765263687113197</v>
      </c>
      <c r="I4709" s="7">
        <v>33.72445403490137</v>
      </c>
      <c r="J4709" s="7">
        <v>7.2931766145863932</v>
      </c>
      <c r="K4709" s="7">
        <v>34.537682090319564</v>
      </c>
      <c r="L4709" s="7">
        <v>0.97645389018025242</v>
      </c>
      <c r="M4709" s="7" t="s">
        <v>684</v>
      </c>
      <c r="N4709" s="7" t="s">
        <v>732</v>
      </c>
      <c r="O4709" s="7" t="s">
        <v>686</v>
      </c>
    </row>
    <row r="4710" spans="2:15" ht="15">
      <c r="B4710" s="6" t="s">
        <v>631</v>
      </c>
      <c r="C4710" s="7" t="s">
        <v>701</v>
      </c>
      <c r="D4710" s="7" t="s">
        <v>661</v>
      </c>
      <c r="E4710" s="7">
        <v>38.957619065695226</v>
      </c>
      <c r="F4710" s="7">
        <v>8.4121958801740853</v>
      </c>
      <c r="G4710" s="7">
        <v>39.894358227022252</v>
      </c>
      <c r="H4710" s="7">
        <v>0.9765195079465514</v>
      </c>
      <c r="I4710" s="7">
        <v>33.68761906569523</v>
      </c>
      <c r="J4710" s="7">
        <v>7.2865511162682086</v>
      </c>
      <c r="K4710" s="7">
        <v>34.500241971373242</v>
      </c>
      <c r="L4710" s="7">
        <v>0.97644587807957139</v>
      </c>
      <c r="M4710" s="7" t="s">
        <v>684</v>
      </c>
      <c r="N4710" s="7" t="s">
        <v>732</v>
      </c>
      <c r="O4710" s="7" t="s">
        <v>686</v>
      </c>
    </row>
    <row r="4711" spans="2:15" ht="15">
      <c r="B4711" s="6" t="s">
        <v>584</v>
      </c>
      <c r="C4711" s="7" t="s">
        <v>683</v>
      </c>
      <c r="D4711" s="7">
        <v>32.032160804020101</v>
      </c>
      <c r="E4711" s="7">
        <v>35.96</v>
      </c>
      <c r="F4711" s="7">
        <v>3.609549936791709</v>
      </c>
      <c r="G4711" s="7">
        <v>36.140703517587937</v>
      </c>
      <c r="H4711" s="7">
        <v>0.995</v>
      </c>
      <c r="I4711" s="7">
        <v>32.35</v>
      </c>
      <c r="J4711" s="7">
        <v>3.247189667831321</v>
      </c>
      <c r="K4711" s="7">
        <v>32.512562814070357</v>
      </c>
      <c r="L4711" s="7">
        <v>0.995</v>
      </c>
      <c r="M4711" s="7" t="s">
        <v>684</v>
      </c>
      <c r="N4711" s="7" t="s">
        <v>732</v>
      </c>
      <c r="O4711" s="7" t="s">
        <v>686</v>
      </c>
    </row>
    <row r="4712" spans="2:15" ht="15">
      <c r="B4712" s="6" t="s">
        <v>584</v>
      </c>
      <c r="C4712" s="7" t="s">
        <v>687</v>
      </c>
      <c r="D4712" s="7">
        <v>30.488442211055276</v>
      </c>
      <c r="E4712" s="7">
        <v>34.25</v>
      </c>
      <c r="F4712" s="7">
        <v>3.437905598863106</v>
      </c>
      <c r="G4712" s="7">
        <v>34.422110552763819</v>
      </c>
      <c r="H4712" s="7">
        <v>0.995</v>
      </c>
      <c r="I4712" s="7">
        <v>30.64</v>
      </c>
      <c r="J4712" s="7">
        <v>3.0755453299026358</v>
      </c>
      <c r="K4712" s="7">
        <v>30.793969849246231</v>
      </c>
      <c r="L4712" s="7">
        <v>0.995</v>
      </c>
      <c r="M4712" s="7" t="s">
        <v>684</v>
      </c>
      <c r="N4712" s="7" t="s">
        <v>732</v>
      </c>
      <c r="O4712" s="7" t="s">
        <v>686</v>
      </c>
    </row>
    <row r="4713" spans="2:15" ht="15">
      <c r="B4713" s="6" t="s">
        <v>584</v>
      </c>
      <c r="C4713" s="7" t="s">
        <v>688</v>
      </c>
      <c r="D4713" s="7">
        <v>41.294473366834168</v>
      </c>
      <c r="E4713" s="7">
        <v>38.79</v>
      </c>
      <c r="F4713" s="7">
        <v>3.8936162972233288</v>
      </c>
      <c r="G4713" s="7">
        <v>38.984924623115575</v>
      </c>
      <c r="H4713" s="7">
        <v>0.995</v>
      </c>
      <c r="I4713" s="7">
        <v>35.18</v>
      </c>
      <c r="J4713" s="7">
        <v>3.5312560282628542</v>
      </c>
      <c r="K4713" s="7">
        <v>35.356783919597987</v>
      </c>
      <c r="L4713" s="7">
        <v>0.995</v>
      </c>
      <c r="M4713" s="7" t="s">
        <v>684</v>
      </c>
      <c r="N4713" s="7" t="s">
        <v>732</v>
      </c>
      <c r="O4713" s="7" t="s">
        <v>686</v>
      </c>
    </row>
    <row r="4714" spans="2:15" ht="15">
      <c r="B4714" s="6" t="s">
        <v>584</v>
      </c>
      <c r="C4714" s="7" t="s">
        <v>689</v>
      </c>
      <c r="D4714" s="7">
        <v>35.698492462311556</v>
      </c>
      <c r="E4714" s="7">
        <v>36.35</v>
      </c>
      <c r="F4714" s="7">
        <v>3.6486968910561552</v>
      </c>
      <c r="G4714" s="7">
        <v>36.532663316582912</v>
      </c>
      <c r="H4714" s="7">
        <v>0.99500000000000011</v>
      </c>
      <c r="I4714" s="7">
        <v>32.74</v>
      </c>
      <c r="J4714" s="7">
        <v>3.2863366220956447</v>
      </c>
      <c r="K4714" s="7">
        <v>32.904522613065325</v>
      </c>
      <c r="L4714" s="7">
        <v>0.99500000000000011</v>
      </c>
      <c r="M4714" s="7" t="s">
        <v>684</v>
      </c>
      <c r="N4714" s="7" t="s">
        <v>732</v>
      </c>
      <c r="O4714" s="7" t="s">
        <v>686</v>
      </c>
    </row>
    <row r="4715" spans="2:15" ht="15">
      <c r="B4715" s="6" t="s">
        <v>584</v>
      </c>
      <c r="C4715" s="7" t="s">
        <v>690</v>
      </c>
      <c r="D4715" s="7">
        <v>37.821105527638181</v>
      </c>
      <c r="E4715" s="7">
        <v>38.49</v>
      </c>
      <c r="F4715" s="7">
        <v>3.8635032554814188</v>
      </c>
      <c r="G4715" s="7">
        <v>38.683417085427131</v>
      </c>
      <c r="H4715" s="7">
        <v>0.99500000000000022</v>
      </c>
      <c r="I4715" s="7">
        <v>34.56</v>
      </c>
      <c r="J4715" s="7">
        <v>3.4690224086629429</v>
      </c>
      <c r="K4715" s="7">
        <v>34.733668341708537</v>
      </c>
      <c r="L4715" s="7">
        <v>0.99500000000000022</v>
      </c>
      <c r="M4715" s="7" t="s">
        <v>684</v>
      </c>
      <c r="N4715" s="7" t="s">
        <v>732</v>
      </c>
      <c r="O4715" s="7" t="s">
        <v>686</v>
      </c>
    </row>
    <row r="4716" spans="2:15" ht="15">
      <c r="B4716" s="6" t="s">
        <v>584</v>
      </c>
      <c r="C4716" s="7" t="s">
        <v>691</v>
      </c>
      <c r="D4716" s="7">
        <v>38.207035175879398</v>
      </c>
      <c r="E4716" s="7">
        <v>34.43</v>
      </c>
      <c r="F4716" s="7">
        <v>3.4559734239082611</v>
      </c>
      <c r="G4716" s="7">
        <v>34.603015075376888</v>
      </c>
      <c r="H4716" s="7">
        <v>0.99499999999999988</v>
      </c>
      <c r="I4716" s="7">
        <v>31.64</v>
      </c>
      <c r="J4716" s="7">
        <v>3.1759221357088925</v>
      </c>
      <c r="K4716" s="7">
        <v>31.798994974874375</v>
      </c>
      <c r="L4716" s="7">
        <v>0.99499999999999988</v>
      </c>
      <c r="M4716" s="7" t="s">
        <v>684</v>
      </c>
      <c r="N4716" s="7" t="s">
        <v>732</v>
      </c>
      <c r="O4716" s="7" t="s">
        <v>686</v>
      </c>
    </row>
    <row r="4717" spans="2:15" ht="15">
      <c r="B4717" s="6" t="s">
        <v>584</v>
      </c>
      <c r="C4717" s="7" t="s">
        <v>692</v>
      </c>
      <c r="D4717" s="7" t="s">
        <v>661</v>
      </c>
      <c r="E4717" s="7">
        <v>36.205283944135545</v>
      </c>
      <c r="F4717" s="7">
        <v>3.6341707556195932</v>
      </c>
      <c r="G4717" s="7">
        <v>36.387220044357328</v>
      </c>
      <c r="H4717" s="7">
        <v>0.99500000000000011</v>
      </c>
      <c r="I4717" s="7">
        <v>31.448929218030525</v>
      </c>
      <c r="J4717" s="7">
        <v>3.1567430609318401</v>
      </c>
      <c r="K4717" s="7">
        <v>31.60696403822163</v>
      </c>
      <c r="L4717" s="7">
        <v>0.99500000000000011</v>
      </c>
      <c r="M4717" s="7" t="s">
        <v>684</v>
      </c>
      <c r="N4717" s="7" t="s">
        <v>732</v>
      </c>
      <c r="O4717" s="7" t="s">
        <v>686</v>
      </c>
    </row>
    <row r="4718" spans="2:15" ht="15">
      <c r="B4718" s="6" t="s">
        <v>584</v>
      </c>
      <c r="C4718" s="7" t="s">
        <v>693</v>
      </c>
      <c r="D4718" s="7" t="s">
        <v>661</v>
      </c>
      <c r="E4718" s="7">
        <v>36.312546050213051</v>
      </c>
      <c r="F4718" s="7">
        <v>3.6449373832117407</v>
      </c>
      <c r="G4718" s="7">
        <v>36.495021155993015</v>
      </c>
      <c r="H4718" s="7">
        <v>0.995</v>
      </c>
      <c r="I4718" s="7">
        <v>31.556191324108038</v>
      </c>
      <c r="J4718" s="7">
        <v>3.1675096885239249</v>
      </c>
      <c r="K4718" s="7">
        <v>31.714765149857321</v>
      </c>
      <c r="L4718" s="7">
        <v>0.99500000000000011</v>
      </c>
      <c r="M4718" s="7" t="s">
        <v>684</v>
      </c>
      <c r="N4718" s="7" t="s">
        <v>732</v>
      </c>
      <c r="O4718" s="7" t="s">
        <v>686</v>
      </c>
    </row>
    <row r="4719" spans="2:15" ht="15">
      <c r="B4719" s="6" t="s">
        <v>584</v>
      </c>
      <c r="C4719" s="7" t="s">
        <v>694</v>
      </c>
      <c r="D4719" s="7" t="s">
        <v>661</v>
      </c>
      <c r="E4719" s="7">
        <v>36.099761204881602</v>
      </c>
      <c r="F4719" s="7">
        <v>3.6235787201133696</v>
      </c>
      <c r="G4719" s="7">
        <v>36.281167040082011</v>
      </c>
      <c r="H4719" s="7">
        <v>0.995</v>
      </c>
      <c r="I4719" s="7">
        <v>31.343406478776583</v>
      </c>
      <c r="J4719" s="7">
        <v>3.1461510254255858</v>
      </c>
      <c r="K4719" s="7">
        <v>31.500911033946309</v>
      </c>
      <c r="L4719" s="7">
        <v>0.99500000000000011</v>
      </c>
      <c r="M4719" s="7" t="s">
        <v>684</v>
      </c>
      <c r="N4719" s="7" t="s">
        <v>732</v>
      </c>
      <c r="O4719" s="7" t="s">
        <v>686</v>
      </c>
    </row>
    <row r="4720" spans="2:15" ht="15">
      <c r="B4720" s="6" t="s">
        <v>584</v>
      </c>
      <c r="C4720" s="7" t="s">
        <v>695</v>
      </c>
      <c r="D4720" s="7" t="s">
        <v>661</v>
      </c>
      <c r="E4720" s="7">
        <v>35.908159386162282</v>
      </c>
      <c r="F4720" s="7">
        <v>3.6043463415636312</v>
      </c>
      <c r="G4720" s="7">
        <v>36.088602398153043</v>
      </c>
      <c r="H4720" s="7">
        <v>0.99500000000000011</v>
      </c>
      <c r="I4720" s="7">
        <v>31.151804660057277</v>
      </c>
      <c r="J4720" s="7">
        <v>3.1269186468758936</v>
      </c>
      <c r="K4720" s="7">
        <v>31.308346392017359</v>
      </c>
      <c r="L4720" s="7">
        <v>0.99500000000000011</v>
      </c>
      <c r="M4720" s="7" t="s">
        <v>684</v>
      </c>
      <c r="N4720" s="7" t="s">
        <v>732</v>
      </c>
      <c r="O4720" s="7" t="s">
        <v>686</v>
      </c>
    </row>
    <row r="4721" spans="2:15" ht="15">
      <c r="B4721" s="6" t="s">
        <v>584</v>
      </c>
      <c r="C4721" s="7" t="s">
        <v>696</v>
      </c>
      <c r="D4721" s="7" t="s">
        <v>661</v>
      </c>
      <c r="E4721" s="7">
        <v>35.719058726562672</v>
      </c>
      <c r="F4721" s="7">
        <v>3.5853650213771888</v>
      </c>
      <c r="G4721" s="7">
        <v>35.89855148398258</v>
      </c>
      <c r="H4721" s="7">
        <v>0.99500000000000011</v>
      </c>
      <c r="I4721" s="7">
        <v>30.962704000457656</v>
      </c>
      <c r="J4721" s="7">
        <v>3.1079373266894228</v>
      </c>
      <c r="K4721" s="7">
        <v>31.118295477846885</v>
      </c>
      <c r="L4721" s="7">
        <v>0.99500000000000011</v>
      </c>
      <c r="M4721" s="7" t="s">
        <v>684</v>
      </c>
      <c r="N4721" s="7" t="s">
        <v>732</v>
      </c>
      <c r="O4721" s="7" t="s">
        <v>686</v>
      </c>
    </row>
    <row r="4722" spans="2:15" ht="15">
      <c r="B4722" s="6" t="s">
        <v>584</v>
      </c>
      <c r="C4722" s="7" t="s">
        <v>697</v>
      </c>
      <c r="D4722" s="7" t="s">
        <v>661</v>
      </c>
      <c r="E4722" s="7">
        <v>35.539412378206379</v>
      </c>
      <c r="F4722" s="7">
        <v>3.5673326947544353</v>
      </c>
      <c r="G4722" s="7">
        <v>35.71800239015716</v>
      </c>
      <c r="H4722" s="7">
        <v>0.99500000000000011</v>
      </c>
      <c r="I4722" s="7">
        <v>30.78305765210137</v>
      </c>
      <c r="J4722" s="7">
        <v>3.0899050000666763</v>
      </c>
      <c r="K4722" s="7">
        <v>30.937746384021473</v>
      </c>
      <c r="L4722" s="7">
        <v>0.99500000000000011</v>
      </c>
      <c r="M4722" s="7" t="s">
        <v>684</v>
      </c>
      <c r="N4722" s="7" t="s">
        <v>732</v>
      </c>
      <c r="O4722" s="7" t="s">
        <v>686</v>
      </c>
    </row>
    <row r="4723" spans="2:15" ht="15">
      <c r="B4723" s="6" t="s">
        <v>584</v>
      </c>
      <c r="C4723" s="7" t="s">
        <v>698</v>
      </c>
      <c r="D4723" s="7" t="s">
        <v>661</v>
      </c>
      <c r="E4723" s="7">
        <v>35.369970681731246</v>
      </c>
      <c r="F4723" s="7">
        <v>3.5503246784918763</v>
      </c>
      <c r="G4723" s="7">
        <v>35.547709227870598</v>
      </c>
      <c r="H4723" s="7">
        <v>0.995</v>
      </c>
      <c r="I4723" s="7">
        <v>30.613615955626234</v>
      </c>
      <c r="J4723" s="7">
        <v>3.0728969838041027</v>
      </c>
      <c r="K4723" s="7">
        <v>30.767453221734904</v>
      </c>
      <c r="L4723" s="7">
        <v>0.99500000000000011</v>
      </c>
      <c r="M4723" s="7" t="s">
        <v>684</v>
      </c>
      <c r="N4723" s="7" t="s">
        <v>732</v>
      </c>
      <c r="O4723" s="7" t="s">
        <v>686</v>
      </c>
    </row>
    <row r="4724" spans="2:15" ht="15">
      <c r="B4724" s="6" t="s">
        <v>584</v>
      </c>
      <c r="C4724" s="7" t="s">
        <v>699</v>
      </c>
      <c r="D4724" s="7" t="s">
        <v>661</v>
      </c>
      <c r="E4724" s="7">
        <v>35.22706943465986</v>
      </c>
      <c r="F4724" s="7">
        <v>3.5359807077651251</v>
      </c>
      <c r="G4724" s="7">
        <v>35.404089884080257</v>
      </c>
      <c r="H4724" s="7">
        <v>0.99500000000000011</v>
      </c>
      <c r="I4724" s="7">
        <v>30.470714708554848</v>
      </c>
      <c r="J4724" s="7">
        <v>3.0585530130773582</v>
      </c>
      <c r="K4724" s="7">
        <v>30.623833877944566</v>
      </c>
      <c r="L4724" s="7">
        <v>0.99500000000000011</v>
      </c>
      <c r="M4724" s="7" t="s">
        <v>684</v>
      </c>
      <c r="N4724" s="7" t="s">
        <v>732</v>
      </c>
      <c r="O4724" s="7" t="s">
        <v>686</v>
      </c>
    </row>
    <row r="4725" spans="2:15" ht="15">
      <c r="B4725" s="6" t="s">
        <v>584</v>
      </c>
      <c r="C4725" s="7" t="s">
        <v>700</v>
      </c>
      <c r="D4725" s="7" t="s">
        <v>661</v>
      </c>
      <c r="E4725" s="7">
        <v>35.193824618745332</v>
      </c>
      <c r="F4725" s="7">
        <v>3.5326436993340371</v>
      </c>
      <c r="G4725" s="7">
        <v>35.370678008789277</v>
      </c>
      <c r="H4725" s="7">
        <v>0.995</v>
      </c>
      <c r="I4725" s="7">
        <v>30.437469892640319</v>
      </c>
      <c r="J4725" s="7">
        <v>3.0552160046462382</v>
      </c>
      <c r="K4725" s="7">
        <v>30.590422002653582</v>
      </c>
      <c r="L4725" s="7">
        <v>0.99500000000000011</v>
      </c>
      <c r="M4725" s="7" t="s">
        <v>684</v>
      </c>
      <c r="N4725" s="7" t="s">
        <v>732</v>
      </c>
      <c r="O4725" s="7" t="s">
        <v>686</v>
      </c>
    </row>
    <row r="4726" spans="2:15" ht="15">
      <c r="B4726" s="6" t="s">
        <v>584</v>
      </c>
      <c r="C4726" s="7" t="s">
        <v>701</v>
      </c>
      <c r="D4726" s="7" t="s">
        <v>661</v>
      </c>
      <c r="E4726" s="7">
        <v>35.160579802830803</v>
      </c>
      <c r="F4726" s="7">
        <v>3.5293066909028616</v>
      </c>
      <c r="G4726" s="7">
        <v>35.337266133498289</v>
      </c>
      <c r="H4726" s="7">
        <v>0.99500000000000011</v>
      </c>
      <c r="I4726" s="7">
        <v>30.404225076725794</v>
      </c>
      <c r="J4726" s="7">
        <v>3.051878996215128</v>
      </c>
      <c r="K4726" s="7">
        <v>30.557010127362602</v>
      </c>
      <c r="L4726" s="7">
        <v>0.99500000000000011</v>
      </c>
      <c r="M4726" s="7" t="s">
        <v>684</v>
      </c>
      <c r="N4726" s="7" t="s">
        <v>732</v>
      </c>
      <c r="O4726" s="7" t="s">
        <v>686</v>
      </c>
    </row>
    <row r="4727" spans="2:15" ht="15">
      <c r="B4727" s="6" t="s">
        <v>586</v>
      </c>
      <c r="C4727" s="7" t="s">
        <v>683</v>
      </c>
      <c r="D4727" s="7">
        <v>33.406999999999996</v>
      </c>
      <c r="E4727" s="7">
        <v>49.539417561495661</v>
      </c>
      <c r="F4727" s="7">
        <v>4.9726084963236152</v>
      </c>
      <c r="G4727" s="7">
        <v>49.788359358287096</v>
      </c>
      <c r="H4727" s="7">
        <v>0.995</v>
      </c>
      <c r="I4727" s="7">
        <v>43.505432037500825</v>
      </c>
      <c r="J4727" s="7">
        <v>4.3669363031439872</v>
      </c>
      <c r="K4727" s="7">
        <v>43.724052298995801</v>
      </c>
      <c r="L4727" s="7">
        <v>0.995</v>
      </c>
      <c r="M4727" s="7" t="s">
        <v>684</v>
      </c>
      <c r="N4727" s="7" t="s">
        <v>732</v>
      </c>
      <c r="O4727" s="7" t="s">
        <v>686</v>
      </c>
    </row>
    <row r="4728" spans="2:15" ht="15">
      <c r="B4728" s="6" t="s">
        <v>586</v>
      </c>
      <c r="C4728" s="7" t="s">
        <v>687</v>
      </c>
      <c r="D4728" s="7">
        <v>31.133807999999998</v>
      </c>
      <c r="E4728" s="7">
        <v>31.731152869104228</v>
      </c>
      <c r="F4728" s="7">
        <v>3.185071769549638</v>
      </c>
      <c r="G4728" s="7">
        <v>31.890605898597215</v>
      </c>
      <c r="H4728" s="7">
        <v>0.995</v>
      </c>
      <c r="I4728" s="7">
        <v>27.732755196096008</v>
      </c>
      <c r="J4728" s="7">
        <v>2.7837253827900161</v>
      </c>
      <c r="K4728" s="7">
        <v>27.872115774970862</v>
      </c>
      <c r="L4728" s="7">
        <v>0.995</v>
      </c>
      <c r="M4728" s="7" t="s">
        <v>684</v>
      </c>
      <c r="N4728" s="7" t="s">
        <v>732</v>
      </c>
      <c r="O4728" s="7" t="s">
        <v>686</v>
      </c>
    </row>
    <row r="4729" spans="2:15" ht="15">
      <c r="B4729" s="6" t="s">
        <v>586</v>
      </c>
      <c r="C4729" s="7" t="s">
        <v>688</v>
      </c>
      <c r="D4729" s="7">
        <v>30.488442211055276</v>
      </c>
      <c r="E4729" s="7">
        <v>35.157057559062238</v>
      </c>
      <c r="F4729" s="7">
        <v>3.5289531393241771</v>
      </c>
      <c r="G4729" s="7">
        <v>35.3337261900123</v>
      </c>
      <c r="H4729" s="7">
        <v>0.995</v>
      </c>
      <c r="I4729" s="7">
        <v>30.884210200215222</v>
      </c>
      <c r="J4729" s="7">
        <v>3.1000583697455326</v>
      </c>
      <c r="K4729" s="7">
        <v>31.039407236397206</v>
      </c>
      <c r="L4729" s="7">
        <v>0.995</v>
      </c>
      <c r="M4729" s="7" t="s">
        <v>684</v>
      </c>
      <c r="N4729" s="7" t="s">
        <v>732</v>
      </c>
      <c r="O4729" s="7" t="s">
        <v>686</v>
      </c>
    </row>
    <row r="4730" spans="2:15" ht="15">
      <c r="B4730" s="6" t="s">
        <v>586</v>
      </c>
      <c r="C4730" s="7" t="s">
        <v>689</v>
      </c>
      <c r="D4730" s="7">
        <v>31.681574999999999</v>
      </c>
      <c r="E4730" s="7">
        <v>36.962994223357903</v>
      </c>
      <c r="F4730" s="7">
        <v>3.7102272931744902</v>
      </c>
      <c r="G4730" s="7">
        <v>37.148737912922513</v>
      </c>
      <c r="H4730" s="7">
        <v>0.99500000000000011</v>
      </c>
      <c r="I4730" s="7">
        <v>32.147489134928612</v>
      </c>
      <c r="J4730" s="7">
        <v>3.2268622740543584</v>
      </c>
      <c r="K4730" s="7">
        <v>32.309034306460916</v>
      </c>
      <c r="L4730" s="7">
        <v>0.99500000000000011</v>
      </c>
      <c r="M4730" s="7" t="s">
        <v>684</v>
      </c>
      <c r="N4730" s="7" t="s">
        <v>732</v>
      </c>
      <c r="O4730" s="7" t="s">
        <v>686</v>
      </c>
    </row>
    <row r="4731" spans="2:15" ht="15">
      <c r="B4731" s="6" t="s">
        <v>586</v>
      </c>
      <c r="C4731" s="7" t="s">
        <v>690</v>
      </c>
      <c r="D4731" s="7">
        <v>29.093</v>
      </c>
      <c r="E4731" s="7">
        <v>32.325287936566923</v>
      </c>
      <c r="F4731" s="7">
        <v>3.2447091498389358</v>
      </c>
      <c r="G4731" s="7">
        <v>32.487726569413987</v>
      </c>
      <c r="H4731" s="7">
        <v>0.99500000000000022</v>
      </c>
      <c r="I4731" s="7">
        <v>28.131924688014674</v>
      </c>
      <c r="J4731" s="7">
        <v>2.8237927413640569</v>
      </c>
      <c r="K4731" s="7">
        <v>28.273291143733335</v>
      </c>
      <c r="L4731" s="7">
        <v>0.99500000000000022</v>
      </c>
      <c r="M4731" s="7" t="s">
        <v>684</v>
      </c>
      <c r="N4731" s="7" t="s">
        <v>732</v>
      </c>
      <c r="O4731" s="7" t="s">
        <v>686</v>
      </c>
    </row>
    <row r="4732" spans="2:15" ht="15">
      <c r="B4732" s="6" t="s">
        <v>586</v>
      </c>
      <c r="C4732" s="7" t="s">
        <v>691</v>
      </c>
      <c r="D4732" s="7">
        <v>29.305527638190952</v>
      </c>
      <c r="E4732" s="7">
        <v>27.934137734912142</v>
      </c>
      <c r="F4732" s="7">
        <v>2.8039395187815499</v>
      </c>
      <c r="G4732" s="7">
        <v>28.074510286343862</v>
      </c>
      <c r="H4732" s="7">
        <v>0.99499999999999988</v>
      </c>
      <c r="I4732" s="7">
        <v>24.228192686797986</v>
      </c>
      <c r="J4732" s="7">
        <v>2.4319485923584923</v>
      </c>
      <c r="K4732" s="7">
        <v>24.349942398791949</v>
      </c>
      <c r="L4732" s="7">
        <v>0.99499999999999988</v>
      </c>
      <c r="M4732" s="7" t="s">
        <v>684</v>
      </c>
      <c r="N4732" s="7" t="s">
        <v>732</v>
      </c>
      <c r="O4732" s="7" t="s">
        <v>686</v>
      </c>
    </row>
    <row r="4733" spans="2:15" ht="15">
      <c r="B4733" s="6" t="s">
        <v>586</v>
      </c>
      <c r="C4733" s="7" t="s">
        <v>692</v>
      </c>
      <c r="D4733" s="7" t="s">
        <v>661</v>
      </c>
      <c r="E4733" s="7">
        <v>32.382398237422805</v>
      </c>
      <c r="F4733" s="7">
        <v>3.2504416994174883</v>
      </c>
      <c r="G4733" s="7">
        <v>32.545123856706333</v>
      </c>
      <c r="H4733" s="7">
        <v>0.99500000000000011</v>
      </c>
      <c r="I4733" s="7">
        <v>28.130444056657591</v>
      </c>
      <c r="J4733" s="7">
        <v>2.8236441203178746</v>
      </c>
      <c r="K4733" s="7">
        <v>28.271803072017676</v>
      </c>
      <c r="L4733" s="7">
        <v>0.99500000000000011</v>
      </c>
      <c r="M4733" s="7" t="s">
        <v>684</v>
      </c>
      <c r="N4733" s="7" t="s">
        <v>732</v>
      </c>
      <c r="O4733" s="7" t="s">
        <v>686</v>
      </c>
    </row>
    <row r="4734" spans="2:15" ht="15">
      <c r="B4734" s="6" t="s">
        <v>586</v>
      </c>
      <c r="C4734" s="7" t="s">
        <v>693</v>
      </c>
      <c r="D4734" s="7" t="s">
        <v>661</v>
      </c>
      <c r="E4734" s="7">
        <v>32.476277827326946</v>
      </c>
      <c r="F4734" s="7">
        <v>3.259865032782427</v>
      </c>
      <c r="G4734" s="7">
        <v>32.639475203343657</v>
      </c>
      <c r="H4734" s="7">
        <v>0.99500000000000011</v>
      </c>
      <c r="I4734" s="7">
        <v>28.224323646561729</v>
      </c>
      <c r="J4734" s="7">
        <v>2.8330674536828675</v>
      </c>
      <c r="K4734" s="7">
        <v>28.366154418655</v>
      </c>
      <c r="L4734" s="7">
        <v>0.99500000000000011</v>
      </c>
      <c r="M4734" s="7" t="s">
        <v>684</v>
      </c>
      <c r="N4734" s="7" t="s">
        <v>732</v>
      </c>
      <c r="O4734" s="7" t="s">
        <v>686</v>
      </c>
    </row>
    <row r="4735" spans="2:15" ht="15">
      <c r="B4735" s="6" t="s">
        <v>586</v>
      </c>
      <c r="C4735" s="7" t="s">
        <v>694</v>
      </c>
      <c r="D4735" s="7" t="s">
        <v>661</v>
      </c>
      <c r="E4735" s="7">
        <v>32.286026977209261</v>
      </c>
      <c r="F4735" s="7">
        <v>3.2407682601457504</v>
      </c>
      <c r="G4735" s="7">
        <v>32.448268318803272</v>
      </c>
      <c r="H4735" s="7">
        <v>0.99500000000000011</v>
      </c>
      <c r="I4735" s="7">
        <v>28.034072796444047</v>
      </c>
      <c r="J4735" s="7">
        <v>2.8139706810461029</v>
      </c>
      <c r="K4735" s="7">
        <v>28.174947534114615</v>
      </c>
      <c r="L4735" s="7">
        <v>0.99500000000000011</v>
      </c>
      <c r="M4735" s="7" t="s">
        <v>684</v>
      </c>
      <c r="N4735" s="7" t="s">
        <v>732</v>
      </c>
      <c r="O4735" s="7" t="s">
        <v>686</v>
      </c>
    </row>
    <row r="4736" spans="2:15" ht="15">
      <c r="B4736" s="6" t="s">
        <v>586</v>
      </c>
      <c r="C4736" s="7" t="s">
        <v>695</v>
      </c>
      <c r="D4736" s="7" t="s">
        <v>661</v>
      </c>
      <c r="E4736" s="7">
        <v>32.114744694184104</v>
      </c>
      <c r="F4736" s="7">
        <v>3.2235754916844641</v>
      </c>
      <c r="G4736" s="7">
        <v>32.27612532078804</v>
      </c>
      <c r="H4736" s="7">
        <v>0.99500000000000011</v>
      </c>
      <c r="I4736" s="7">
        <v>27.86279051341889</v>
      </c>
      <c r="J4736" s="7">
        <v>2.7967779125848686</v>
      </c>
      <c r="K4736" s="7">
        <v>28.002804536099383</v>
      </c>
      <c r="L4736" s="7">
        <v>0.99500000000000011</v>
      </c>
      <c r="M4736" s="7" t="s">
        <v>684</v>
      </c>
      <c r="N4736" s="7" t="s">
        <v>732</v>
      </c>
      <c r="O4736" s="7" t="s">
        <v>686</v>
      </c>
    </row>
    <row r="4737" spans="2:15" ht="15">
      <c r="B4737" s="6" t="s">
        <v>586</v>
      </c>
      <c r="C4737" s="7" t="s">
        <v>696</v>
      </c>
      <c r="D4737" s="7" t="s">
        <v>661</v>
      </c>
      <c r="E4737" s="7">
        <v>31.945727137725761</v>
      </c>
      <c r="F4737" s="7">
        <v>3.2066100492420073</v>
      </c>
      <c r="G4737" s="7">
        <v>32.106258429875133</v>
      </c>
      <c r="H4737" s="7">
        <v>0.99500000000000011</v>
      </c>
      <c r="I4737" s="7">
        <v>27.69377295696054</v>
      </c>
      <c r="J4737" s="7">
        <v>2.7798124701423852</v>
      </c>
      <c r="K4737" s="7">
        <v>27.832937645186469</v>
      </c>
      <c r="L4737" s="7">
        <v>0.99500000000000011</v>
      </c>
      <c r="M4737" s="7" t="s">
        <v>684</v>
      </c>
      <c r="N4737" s="7" t="s">
        <v>732</v>
      </c>
      <c r="O4737" s="7" t="s">
        <v>686</v>
      </c>
    </row>
    <row r="4738" spans="2:15" ht="15">
      <c r="B4738" s="6" t="s">
        <v>586</v>
      </c>
      <c r="C4738" s="7" t="s">
        <v>697</v>
      </c>
      <c r="D4738" s="7" t="s">
        <v>661</v>
      </c>
      <c r="E4738" s="7">
        <v>31.785169613160789</v>
      </c>
      <c r="F4738" s="7">
        <v>3.1904937977780214</v>
      </c>
      <c r="G4738" s="7">
        <v>31.944894083578678</v>
      </c>
      <c r="H4738" s="7">
        <v>0.99500000000000011</v>
      </c>
      <c r="I4738" s="7">
        <v>27.533215432395576</v>
      </c>
      <c r="J4738" s="7">
        <v>2.7636962186784402</v>
      </c>
      <c r="K4738" s="7">
        <v>27.671573298890024</v>
      </c>
      <c r="L4738" s="7">
        <v>0.99500000000000011</v>
      </c>
      <c r="M4738" s="7" t="s">
        <v>684</v>
      </c>
      <c r="N4738" s="7" t="s">
        <v>732</v>
      </c>
      <c r="O4738" s="7" t="s">
        <v>686</v>
      </c>
    </row>
    <row r="4739" spans="2:15" ht="15">
      <c r="B4739" s="6" t="s">
        <v>586</v>
      </c>
      <c r="C4739" s="7" t="s">
        <v>698</v>
      </c>
      <c r="D4739" s="7" t="s">
        <v>661</v>
      </c>
      <c r="E4739" s="7">
        <v>31.633727192158975</v>
      </c>
      <c r="F4739" s="7">
        <v>3.1752924912942992</v>
      </c>
      <c r="G4739" s="7">
        <v>31.7926906453859</v>
      </c>
      <c r="H4739" s="7">
        <v>0.99500000000000011</v>
      </c>
      <c r="I4739" s="7">
        <v>27.381773011393761</v>
      </c>
      <c r="J4739" s="7">
        <v>2.7484949121947131</v>
      </c>
      <c r="K4739" s="7">
        <v>27.519369860697246</v>
      </c>
      <c r="L4739" s="7">
        <v>0.99500000000000011</v>
      </c>
      <c r="M4739" s="7" t="s">
        <v>684</v>
      </c>
      <c r="N4739" s="7" t="s">
        <v>732</v>
      </c>
      <c r="O4739" s="7" t="s">
        <v>686</v>
      </c>
    </row>
    <row r="4740" spans="2:15" ht="15">
      <c r="B4740" s="6" t="s">
        <v>586</v>
      </c>
      <c r="C4740" s="7" t="s">
        <v>699</v>
      </c>
      <c r="D4740" s="7" t="s">
        <v>661</v>
      </c>
      <c r="E4740" s="7">
        <v>31.506063743976359</v>
      </c>
      <c r="F4740" s="7">
        <v>3.1624780421475402</v>
      </c>
      <c r="G4740" s="7">
        <v>31.664385672338046</v>
      </c>
      <c r="H4740" s="7">
        <v>0.99500000000000011</v>
      </c>
      <c r="I4740" s="7">
        <v>27.254109563211149</v>
      </c>
      <c r="J4740" s="7">
        <v>2.7356804630479066</v>
      </c>
      <c r="K4740" s="7">
        <v>27.391064887649392</v>
      </c>
      <c r="L4740" s="7">
        <v>0.99500000000000011</v>
      </c>
      <c r="M4740" s="7" t="s">
        <v>684</v>
      </c>
      <c r="N4740" s="7" t="s">
        <v>732</v>
      </c>
      <c r="O4740" s="7" t="s">
        <v>686</v>
      </c>
    </row>
    <row r="4741" spans="2:15" ht="15">
      <c r="B4741" s="6" t="s">
        <v>586</v>
      </c>
      <c r="C4741" s="7" t="s">
        <v>700</v>
      </c>
      <c r="D4741" s="7" t="s">
        <v>661</v>
      </c>
      <c r="E4741" s="7">
        <v>31.476551278405115</v>
      </c>
      <c r="F4741" s="7">
        <v>3.1595156751220324</v>
      </c>
      <c r="G4741" s="7">
        <v>31.634724902919711</v>
      </c>
      <c r="H4741" s="7">
        <v>0.99500000000000011</v>
      </c>
      <c r="I4741" s="7">
        <v>27.224597097639904</v>
      </c>
      <c r="J4741" s="7">
        <v>2.7327180960224147</v>
      </c>
      <c r="K4741" s="7">
        <v>27.361404118231057</v>
      </c>
      <c r="L4741" s="7">
        <v>0.99500000000000011</v>
      </c>
      <c r="M4741" s="7" t="s">
        <v>684</v>
      </c>
      <c r="N4741" s="7" t="s">
        <v>732</v>
      </c>
      <c r="O4741" s="7" t="s">
        <v>686</v>
      </c>
    </row>
    <row r="4742" spans="2:15" ht="15">
      <c r="B4742" s="6" t="s">
        <v>586</v>
      </c>
      <c r="C4742" s="7" t="s">
        <v>701</v>
      </c>
      <c r="D4742" s="7" t="s">
        <v>661</v>
      </c>
      <c r="E4742" s="7">
        <v>31.447038812833874</v>
      </c>
      <c r="F4742" s="7">
        <v>3.1565533080965165</v>
      </c>
      <c r="G4742" s="7">
        <v>31.605064133501376</v>
      </c>
      <c r="H4742" s="7">
        <v>0.99500000000000011</v>
      </c>
      <c r="I4742" s="7">
        <v>27.195084632068653</v>
      </c>
      <c r="J4742" s="7">
        <v>2.7297557289969139</v>
      </c>
      <c r="K4742" s="7">
        <v>27.331743348812715</v>
      </c>
      <c r="L4742" s="7">
        <v>0.99500000000000011</v>
      </c>
      <c r="M4742" s="7" t="s">
        <v>684</v>
      </c>
      <c r="N4742" s="7" t="s">
        <v>732</v>
      </c>
      <c r="O4742" s="7" t="s">
        <v>686</v>
      </c>
    </row>
    <row r="4743" spans="2:15" ht="15">
      <c r="B4743" s="6" t="s">
        <v>550</v>
      </c>
      <c r="C4743" s="7" t="s">
        <v>683</v>
      </c>
      <c r="D4743" s="7" t="s">
        <v>661</v>
      </c>
      <c r="E4743" s="7" t="s">
        <v>661</v>
      </c>
      <c r="F4743" s="7" t="s">
        <v>661</v>
      </c>
      <c r="G4743" s="7" t="s">
        <v>661</v>
      </c>
      <c r="H4743" s="7" t="s">
        <v>661</v>
      </c>
      <c r="I4743" s="7" t="s">
        <v>661</v>
      </c>
      <c r="J4743" s="7" t="s">
        <v>661</v>
      </c>
      <c r="K4743" s="7" t="s">
        <v>661</v>
      </c>
      <c r="L4743" s="7" t="s">
        <v>661</v>
      </c>
      <c r="M4743" s="7" t="s">
        <v>703</v>
      </c>
      <c r="N4743" s="7" t="s">
        <v>733</v>
      </c>
      <c r="O4743" s="7" t="s">
        <v>686</v>
      </c>
    </row>
    <row r="4744" spans="2:15" ht="15">
      <c r="B4744" s="6" t="s">
        <v>550</v>
      </c>
      <c r="C4744" s="7" t="s">
        <v>687</v>
      </c>
      <c r="D4744" s="7" t="s">
        <v>661</v>
      </c>
      <c r="E4744" s="7" t="s">
        <v>661</v>
      </c>
      <c r="F4744" s="7" t="s">
        <v>661</v>
      </c>
      <c r="G4744" s="7" t="s">
        <v>661</v>
      </c>
      <c r="H4744" s="7" t="s">
        <v>661</v>
      </c>
      <c r="I4744" s="7" t="s">
        <v>661</v>
      </c>
      <c r="J4744" s="7" t="s">
        <v>661</v>
      </c>
      <c r="K4744" s="7" t="s">
        <v>661</v>
      </c>
      <c r="L4744" s="7" t="s">
        <v>661</v>
      </c>
      <c r="M4744" s="7" t="s">
        <v>703</v>
      </c>
      <c r="N4744" s="7" t="s">
        <v>733</v>
      </c>
      <c r="O4744" s="7" t="s">
        <v>686</v>
      </c>
    </row>
    <row r="4745" spans="2:15" ht="15">
      <c r="B4745" s="6" t="s">
        <v>550</v>
      </c>
      <c r="C4745" s="7" t="s">
        <v>688</v>
      </c>
      <c r="D4745" s="7" t="s">
        <v>661</v>
      </c>
      <c r="E4745" s="7" t="s">
        <v>661</v>
      </c>
      <c r="F4745" s="7" t="s">
        <v>661</v>
      </c>
      <c r="G4745" s="7" t="s">
        <v>661</v>
      </c>
      <c r="H4745" s="7" t="s">
        <v>661</v>
      </c>
      <c r="I4745" s="7" t="s">
        <v>661</v>
      </c>
      <c r="J4745" s="7" t="s">
        <v>661</v>
      </c>
      <c r="K4745" s="7" t="s">
        <v>661</v>
      </c>
      <c r="L4745" s="7" t="s">
        <v>661</v>
      </c>
      <c r="M4745" s="7" t="s">
        <v>703</v>
      </c>
      <c r="N4745" s="7" t="s">
        <v>733</v>
      </c>
      <c r="O4745" s="7" t="s">
        <v>686</v>
      </c>
    </row>
    <row r="4746" spans="2:15" ht="15">
      <c r="B4746" s="6" t="s">
        <v>550</v>
      </c>
      <c r="C4746" s="7" t="s">
        <v>689</v>
      </c>
      <c r="D4746" s="7" t="s">
        <v>661</v>
      </c>
      <c r="E4746" s="7" t="s">
        <v>661</v>
      </c>
      <c r="F4746" s="7" t="s">
        <v>661</v>
      </c>
      <c r="G4746" s="7" t="s">
        <v>661</v>
      </c>
      <c r="H4746" s="7" t="s">
        <v>661</v>
      </c>
      <c r="I4746" s="7" t="s">
        <v>661</v>
      </c>
      <c r="J4746" s="7" t="s">
        <v>661</v>
      </c>
      <c r="K4746" s="7" t="s">
        <v>661</v>
      </c>
      <c r="L4746" s="7" t="s">
        <v>661</v>
      </c>
      <c r="M4746" s="7" t="s">
        <v>703</v>
      </c>
      <c r="N4746" s="7" t="s">
        <v>733</v>
      </c>
      <c r="O4746" s="7" t="s">
        <v>686</v>
      </c>
    </row>
    <row r="4747" spans="2:15" ht="15">
      <c r="B4747" s="6" t="s">
        <v>550</v>
      </c>
      <c r="C4747" s="7" t="s">
        <v>690</v>
      </c>
      <c r="D4747" s="7" t="s">
        <v>661</v>
      </c>
      <c r="E4747" s="7" t="s">
        <v>661</v>
      </c>
      <c r="F4747" s="7" t="s">
        <v>661</v>
      </c>
      <c r="G4747" s="7" t="s">
        <v>661</v>
      </c>
      <c r="H4747" s="7" t="s">
        <v>661</v>
      </c>
      <c r="I4747" s="7" t="s">
        <v>661</v>
      </c>
      <c r="J4747" s="7" t="s">
        <v>661</v>
      </c>
      <c r="K4747" s="7" t="s">
        <v>661</v>
      </c>
      <c r="L4747" s="7" t="s">
        <v>661</v>
      </c>
      <c r="M4747" s="7" t="s">
        <v>703</v>
      </c>
      <c r="N4747" s="7" t="s">
        <v>733</v>
      </c>
      <c r="O4747" s="7" t="s">
        <v>686</v>
      </c>
    </row>
    <row r="4748" spans="2:15" ht="15">
      <c r="B4748" s="6" t="s">
        <v>550</v>
      </c>
      <c r="C4748" s="7" t="s">
        <v>691</v>
      </c>
      <c r="D4748" s="7" t="s">
        <v>661</v>
      </c>
      <c r="E4748" s="7" t="s">
        <v>661</v>
      </c>
      <c r="F4748" s="7" t="s">
        <v>661</v>
      </c>
      <c r="G4748" s="7" t="s">
        <v>661</v>
      </c>
      <c r="H4748" s="7" t="s">
        <v>661</v>
      </c>
      <c r="I4748" s="7" t="s">
        <v>661</v>
      </c>
      <c r="J4748" s="7" t="s">
        <v>661</v>
      </c>
      <c r="K4748" s="7" t="s">
        <v>661</v>
      </c>
      <c r="L4748" s="7" t="s">
        <v>661</v>
      </c>
      <c r="M4748" s="7" t="s">
        <v>703</v>
      </c>
      <c r="N4748" s="7" t="s">
        <v>733</v>
      </c>
      <c r="O4748" s="7" t="s">
        <v>686</v>
      </c>
    </row>
    <row r="4749" spans="2:15" ht="15">
      <c r="B4749" s="6" t="s">
        <v>550</v>
      </c>
      <c r="C4749" s="7" t="s">
        <v>692</v>
      </c>
      <c r="D4749" s="7" t="s">
        <v>661</v>
      </c>
      <c r="E4749" s="7" t="s">
        <v>661</v>
      </c>
      <c r="F4749" s="7" t="s">
        <v>661</v>
      </c>
      <c r="G4749" s="7" t="s">
        <v>661</v>
      </c>
      <c r="H4749" s="7" t="s">
        <v>661</v>
      </c>
      <c r="I4749" s="7" t="s">
        <v>661</v>
      </c>
      <c r="J4749" s="7" t="s">
        <v>661</v>
      </c>
      <c r="K4749" s="7" t="s">
        <v>661</v>
      </c>
      <c r="L4749" s="7" t="s">
        <v>661</v>
      </c>
      <c r="M4749" s="7" t="s">
        <v>703</v>
      </c>
      <c r="N4749" s="7" t="s">
        <v>733</v>
      </c>
      <c r="O4749" s="7" t="s">
        <v>686</v>
      </c>
    </row>
    <row r="4750" spans="2:15" ht="15">
      <c r="B4750" s="6" t="s">
        <v>550</v>
      </c>
      <c r="C4750" s="7" t="s">
        <v>693</v>
      </c>
      <c r="D4750" s="7" t="s">
        <v>661</v>
      </c>
      <c r="E4750" s="7" t="s">
        <v>661</v>
      </c>
      <c r="F4750" s="7" t="s">
        <v>661</v>
      </c>
      <c r="G4750" s="7" t="s">
        <v>661</v>
      </c>
      <c r="H4750" s="7" t="s">
        <v>661</v>
      </c>
      <c r="I4750" s="7" t="s">
        <v>661</v>
      </c>
      <c r="J4750" s="7" t="s">
        <v>661</v>
      </c>
      <c r="K4750" s="7" t="s">
        <v>661</v>
      </c>
      <c r="L4750" s="7" t="s">
        <v>661</v>
      </c>
      <c r="M4750" s="7" t="s">
        <v>703</v>
      </c>
      <c r="N4750" s="7" t="s">
        <v>733</v>
      </c>
      <c r="O4750" s="7" t="s">
        <v>686</v>
      </c>
    </row>
    <row r="4751" spans="2:15" ht="15">
      <c r="B4751" s="6" t="s">
        <v>550</v>
      </c>
      <c r="C4751" s="7" t="s">
        <v>694</v>
      </c>
      <c r="D4751" s="7" t="s">
        <v>661</v>
      </c>
      <c r="E4751" s="7" t="s">
        <v>661</v>
      </c>
      <c r="F4751" s="7" t="s">
        <v>661</v>
      </c>
      <c r="G4751" s="7" t="s">
        <v>661</v>
      </c>
      <c r="H4751" s="7" t="s">
        <v>661</v>
      </c>
      <c r="I4751" s="7" t="s">
        <v>661</v>
      </c>
      <c r="J4751" s="7" t="s">
        <v>661</v>
      </c>
      <c r="K4751" s="7" t="s">
        <v>661</v>
      </c>
      <c r="L4751" s="7" t="s">
        <v>661</v>
      </c>
      <c r="M4751" s="7" t="s">
        <v>703</v>
      </c>
      <c r="N4751" s="7" t="s">
        <v>733</v>
      </c>
      <c r="O4751" s="7" t="s">
        <v>686</v>
      </c>
    </row>
    <row r="4752" spans="2:15" ht="15">
      <c r="B4752" s="6" t="s">
        <v>550</v>
      </c>
      <c r="C4752" s="7" t="s">
        <v>695</v>
      </c>
      <c r="D4752" s="7" t="s">
        <v>661</v>
      </c>
      <c r="E4752" s="7">
        <v>14.25</v>
      </c>
      <c r="F4752" s="7">
        <v>4.6837484987987983</v>
      </c>
      <c r="G4752" s="7">
        <v>15</v>
      </c>
      <c r="H4752" s="7">
        <v>0.95</v>
      </c>
      <c r="I4752" s="7">
        <v>14.25</v>
      </c>
      <c r="J4752" s="7">
        <v>4.6837484987987983</v>
      </c>
      <c r="K4752" s="7">
        <v>15</v>
      </c>
      <c r="L4752" s="7">
        <v>0.95</v>
      </c>
      <c r="M4752" s="7" t="s">
        <v>703</v>
      </c>
      <c r="N4752" s="7" t="s">
        <v>733</v>
      </c>
      <c r="O4752" s="7" t="s">
        <v>686</v>
      </c>
    </row>
    <row r="4753" spans="2:15" ht="15">
      <c r="B4753" s="6" t="s">
        <v>550</v>
      </c>
      <c r="C4753" s="7" t="s">
        <v>696</v>
      </c>
      <c r="D4753" s="7" t="s">
        <v>661</v>
      </c>
      <c r="E4753" s="7">
        <v>18.05</v>
      </c>
      <c r="F4753" s="7">
        <v>5.9327480984784779</v>
      </c>
      <c r="G4753" s="7">
        <v>19</v>
      </c>
      <c r="H4753" s="7">
        <v>0.95</v>
      </c>
      <c r="I4753" s="7">
        <v>18.05</v>
      </c>
      <c r="J4753" s="7">
        <v>5.9327480984784779</v>
      </c>
      <c r="K4753" s="7">
        <v>19</v>
      </c>
      <c r="L4753" s="7">
        <v>0.95</v>
      </c>
      <c r="M4753" s="7" t="s">
        <v>703</v>
      </c>
      <c r="N4753" s="7" t="s">
        <v>733</v>
      </c>
      <c r="O4753" s="7" t="s">
        <v>686</v>
      </c>
    </row>
    <row r="4754" spans="2:15" ht="15">
      <c r="B4754" s="6" t="s">
        <v>550</v>
      </c>
      <c r="C4754" s="7" t="s">
        <v>697</v>
      </c>
      <c r="D4754" s="7" t="s">
        <v>661</v>
      </c>
      <c r="E4754" s="7">
        <v>21.849999999999998</v>
      </c>
      <c r="F4754" s="7">
        <v>7.1817476981581647</v>
      </c>
      <c r="G4754" s="7">
        <v>23</v>
      </c>
      <c r="H4754" s="7">
        <v>0.95</v>
      </c>
      <c r="I4754" s="7">
        <v>21.849999999999998</v>
      </c>
      <c r="J4754" s="7">
        <v>7.1817476981581647</v>
      </c>
      <c r="K4754" s="7">
        <v>23</v>
      </c>
      <c r="L4754" s="7">
        <v>0.95</v>
      </c>
      <c r="M4754" s="7" t="s">
        <v>703</v>
      </c>
      <c r="N4754" s="7" t="s">
        <v>733</v>
      </c>
      <c r="O4754" s="7" t="s">
        <v>686</v>
      </c>
    </row>
    <row r="4755" spans="2:15" ht="15">
      <c r="B4755" s="6" t="s">
        <v>550</v>
      </c>
      <c r="C4755" s="7" t="s">
        <v>698</v>
      </c>
      <c r="D4755" s="7" t="s">
        <v>661</v>
      </c>
      <c r="E4755" s="7">
        <v>25.65</v>
      </c>
      <c r="F4755" s="7">
        <v>8.4307472978378435</v>
      </c>
      <c r="G4755" s="7">
        <v>27</v>
      </c>
      <c r="H4755" s="7">
        <v>0.95</v>
      </c>
      <c r="I4755" s="7">
        <v>25.65</v>
      </c>
      <c r="J4755" s="7">
        <v>8.4307472978378435</v>
      </c>
      <c r="K4755" s="7">
        <v>27</v>
      </c>
      <c r="L4755" s="7">
        <v>0.95</v>
      </c>
      <c r="M4755" s="7" t="s">
        <v>703</v>
      </c>
      <c r="N4755" s="7" t="s">
        <v>733</v>
      </c>
      <c r="O4755" s="7" t="s">
        <v>686</v>
      </c>
    </row>
    <row r="4756" spans="2:15" ht="15">
      <c r="B4756" s="6" t="s">
        <v>550</v>
      </c>
      <c r="C4756" s="7" t="s">
        <v>699</v>
      </c>
      <c r="D4756" s="7" t="s">
        <v>661</v>
      </c>
      <c r="E4756" s="7">
        <v>29.45</v>
      </c>
      <c r="F4756" s="7">
        <v>9.679746897517516</v>
      </c>
      <c r="G4756" s="7">
        <v>31</v>
      </c>
      <c r="H4756" s="7">
        <v>0.95</v>
      </c>
      <c r="I4756" s="7">
        <v>29.45</v>
      </c>
      <c r="J4756" s="7">
        <v>9.679746897517516</v>
      </c>
      <c r="K4756" s="7">
        <v>31</v>
      </c>
      <c r="L4756" s="7">
        <v>0.95</v>
      </c>
      <c r="M4756" s="7" t="s">
        <v>703</v>
      </c>
      <c r="N4756" s="7" t="s">
        <v>733</v>
      </c>
      <c r="O4756" s="7" t="s">
        <v>686</v>
      </c>
    </row>
    <row r="4757" spans="2:15" ht="15">
      <c r="B4757" s="6" t="s">
        <v>550</v>
      </c>
      <c r="C4757" s="7" t="s">
        <v>700</v>
      </c>
      <c r="D4757" s="7" t="s">
        <v>661</v>
      </c>
      <c r="E4757" s="7">
        <v>33.25</v>
      </c>
      <c r="F4757" s="7">
        <v>10.928746497197197</v>
      </c>
      <c r="G4757" s="7">
        <v>35</v>
      </c>
      <c r="H4757" s="7">
        <v>0.95</v>
      </c>
      <c r="I4757" s="7">
        <v>33.25</v>
      </c>
      <c r="J4757" s="7">
        <v>10.928746497197197</v>
      </c>
      <c r="K4757" s="7">
        <v>35</v>
      </c>
      <c r="L4757" s="7">
        <v>0.95</v>
      </c>
      <c r="M4757" s="7" t="s">
        <v>703</v>
      </c>
      <c r="N4757" s="7" t="s">
        <v>733</v>
      </c>
      <c r="O4757" s="7" t="s">
        <v>686</v>
      </c>
    </row>
    <row r="4758" spans="2:15" ht="15">
      <c r="B4758" s="6" t="s">
        <v>550</v>
      </c>
      <c r="C4758" s="7" t="s">
        <v>701</v>
      </c>
      <c r="D4758" s="7" t="s">
        <v>661</v>
      </c>
      <c r="E4758" s="7">
        <v>37.049999999999997</v>
      </c>
      <c r="F4758" s="7">
        <v>12.177746096876882</v>
      </c>
      <c r="G4758" s="7">
        <v>39</v>
      </c>
      <c r="H4758" s="7">
        <v>0.95</v>
      </c>
      <c r="I4758" s="7">
        <v>37.049999999999997</v>
      </c>
      <c r="J4758" s="7">
        <v>12.177746096876882</v>
      </c>
      <c r="K4758" s="7">
        <v>39</v>
      </c>
      <c r="L4758" s="7">
        <v>0.95</v>
      </c>
      <c r="M4758" s="7" t="s">
        <v>703</v>
      </c>
      <c r="N4758" s="7" t="s">
        <v>733</v>
      </c>
      <c r="O4758" s="7" t="s">
        <v>686</v>
      </c>
    </row>
    <row r="4759" spans="2:15" ht="15">
      <c r="B4759" s="6" t="s">
        <v>15</v>
      </c>
      <c r="C4759" s="7" t="s">
        <v>683</v>
      </c>
      <c r="D4759" s="7">
        <v>41.294941000000001</v>
      </c>
      <c r="E4759" s="7">
        <v>44.25</v>
      </c>
      <c r="F4759" s="7">
        <v>8.1613422975135297</v>
      </c>
      <c r="G4759" s="7">
        <v>44.99633327391448</v>
      </c>
      <c r="H4759" s="7">
        <v>0.98341346461785706</v>
      </c>
      <c r="I4759" s="7">
        <v>41.964100000000002</v>
      </c>
      <c r="J4759" s="7">
        <v>7.7397374984652343</v>
      </c>
      <c r="K4759" s="7">
        <v>42.671878624629933</v>
      </c>
      <c r="L4759" s="7">
        <v>0.98341346461785706</v>
      </c>
      <c r="M4759" s="7" t="s">
        <v>684</v>
      </c>
      <c r="N4759" s="7" t="s">
        <v>733</v>
      </c>
      <c r="O4759" s="7" t="s">
        <v>686</v>
      </c>
    </row>
    <row r="4760" spans="2:15" ht="15">
      <c r="B4760" s="6" t="s">
        <v>15</v>
      </c>
      <c r="C4760" s="7" t="s">
        <v>687</v>
      </c>
      <c r="D4760" s="7">
        <v>44.287891000000002</v>
      </c>
      <c r="E4760" s="7">
        <v>42.997</v>
      </c>
      <c r="F4760" s="7">
        <v>4.9696621848888034</v>
      </c>
      <c r="G4760" s="7">
        <v>43.283247928406595</v>
      </c>
      <c r="H4760" s="7">
        <v>0.99338663473498878</v>
      </c>
      <c r="I4760" s="7">
        <v>40.711399999999998</v>
      </c>
      <c r="J4760" s="7">
        <v>4.7054888730349109</v>
      </c>
      <c r="K4760" s="7">
        <v>40.982431790881506</v>
      </c>
      <c r="L4760" s="7">
        <v>0.99338663473498878</v>
      </c>
      <c r="M4760" s="7" t="s">
        <v>684</v>
      </c>
      <c r="N4760" s="7" t="s">
        <v>733</v>
      </c>
      <c r="O4760" s="7" t="s">
        <v>686</v>
      </c>
    </row>
    <row r="4761" spans="2:15" ht="15">
      <c r="B4761" s="6" t="s">
        <v>15</v>
      </c>
      <c r="C4761" s="7" t="s">
        <v>688</v>
      </c>
      <c r="D4761" s="7">
        <v>38.939599999999999</v>
      </c>
      <c r="E4761" s="7">
        <v>41.212000000000003</v>
      </c>
      <c r="F4761" s="7">
        <v>4.395437256921495</v>
      </c>
      <c r="G4761" s="7">
        <v>41.445733347107442</v>
      </c>
      <c r="H4761" s="7">
        <v>0.99436049676935567</v>
      </c>
      <c r="I4761" s="7">
        <v>38.926400000000001</v>
      </c>
      <c r="J4761" s="7">
        <v>4.151668175236078</v>
      </c>
      <c r="K4761" s="7">
        <v>39.147170595041324</v>
      </c>
      <c r="L4761" s="7">
        <v>0.99436049676935567</v>
      </c>
      <c r="M4761" s="7" t="s">
        <v>684</v>
      </c>
      <c r="N4761" s="7" t="s">
        <v>733</v>
      </c>
      <c r="O4761" s="7" t="s">
        <v>686</v>
      </c>
    </row>
    <row r="4762" spans="2:15" ht="15">
      <c r="B4762" s="6" t="s">
        <v>15</v>
      </c>
      <c r="C4762" s="7" t="s">
        <v>689</v>
      </c>
      <c r="D4762" s="7">
        <v>24.71</v>
      </c>
      <c r="E4762" s="7">
        <v>31.135999999999999</v>
      </c>
      <c r="F4762" s="7" t="s">
        <v>661</v>
      </c>
      <c r="G4762" s="7">
        <v>31.135999999999999</v>
      </c>
      <c r="H4762" s="7">
        <v>1</v>
      </c>
      <c r="I4762" s="7">
        <v>28.850300000000001</v>
      </c>
      <c r="J4762" s="7" t="s">
        <v>661</v>
      </c>
      <c r="K4762" s="7">
        <v>28.850300000000001</v>
      </c>
      <c r="L4762" s="7">
        <v>1</v>
      </c>
      <c r="M4762" s="7" t="s">
        <v>684</v>
      </c>
      <c r="N4762" s="7" t="s">
        <v>733</v>
      </c>
      <c r="O4762" s="7" t="s">
        <v>686</v>
      </c>
    </row>
    <row r="4763" spans="2:15" ht="15">
      <c r="B4763" s="6" t="s">
        <v>15</v>
      </c>
      <c r="C4763" s="7" t="s">
        <v>690</v>
      </c>
      <c r="D4763" s="7">
        <v>27.98722285033088</v>
      </c>
      <c r="E4763" s="7">
        <v>31.1</v>
      </c>
      <c r="F4763" s="7">
        <v>3.5166208815352582</v>
      </c>
      <c r="G4763" s="7">
        <v>31.298188804217567</v>
      </c>
      <c r="H4763" s="7">
        <v>0.99366772290060257</v>
      </c>
      <c r="I4763" s="7">
        <v>28.866</v>
      </c>
      <c r="J4763" s="7">
        <v>3.2640121661220491</v>
      </c>
      <c r="K4763" s="7">
        <v>29.049952347991773</v>
      </c>
      <c r="L4763" s="7">
        <v>0.99366772290060257</v>
      </c>
      <c r="M4763" s="7" t="s">
        <v>684</v>
      </c>
      <c r="N4763" s="7" t="s">
        <v>733</v>
      </c>
      <c r="O4763" s="7" t="s">
        <v>686</v>
      </c>
    </row>
    <row r="4764" spans="2:15" ht="15">
      <c r="B4764" s="6" t="s">
        <v>15</v>
      </c>
      <c r="C4764" s="7" t="s">
        <v>691</v>
      </c>
      <c r="D4764" s="7">
        <v>32.14</v>
      </c>
      <c r="E4764" s="7">
        <v>30.895</v>
      </c>
      <c r="F4764" s="7" t="s">
        <v>661</v>
      </c>
      <c r="G4764" s="7">
        <v>30.895</v>
      </c>
      <c r="H4764" s="7">
        <v>1</v>
      </c>
      <c r="I4764" s="7">
        <v>28.683</v>
      </c>
      <c r="J4764" s="7" t="s">
        <v>661</v>
      </c>
      <c r="K4764" s="7">
        <v>28.683</v>
      </c>
      <c r="L4764" s="7">
        <v>1</v>
      </c>
      <c r="M4764" s="7" t="s">
        <v>684</v>
      </c>
      <c r="N4764" s="7" t="s">
        <v>733</v>
      </c>
      <c r="O4764" s="7" t="s">
        <v>686</v>
      </c>
    </row>
    <row r="4765" spans="2:15" ht="15">
      <c r="B4765" s="6" t="s">
        <v>15</v>
      </c>
      <c r="C4765" s="7" t="s">
        <v>692</v>
      </c>
      <c r="D4765" s="7" t="s">
        <v>661</v>
      </c>
      <c r="E4765" s="7">
        <v>34.085369768248839</v>
      </c>
      <c r="F4765" s="7">
        <v>3.7069767299359402</v>
      </c>
      <c r="G4765" s="7">
        <v>34.286354555632457</v>
      </c>
      <c r="H4765" s="7">
        <v>0.99413805317046744</v>
      </c>
      <c r="I4765" s="7">
        <v>31.873369768248835</v>
      </c>
      <c r="J4765" s="7">
        <v>3.4664092201107559</v>
      </c>
      <c r="K4765" s="7">
        <v>32.061311471379142</v>
      </c>
      <c r="L4765" s="7">
        <v>0.99413805317046744</v>
      </c>
      <c r="M4765" s="7" t="s">
        <v>684</v>
      </c>
      <c r="N4765" s="7" t="s">
        <v>733</v>
      </c>
      <c r="O4765" s="7" t="s">
        <v>686</v>
      </c>
    </row>
    <row r="4766" spans="2:15" ht="15">
      <c r="B4766" s="6" t="s">
        <v>15</v>
      </c>
      <c r="C4766" s="7" t="s">
        <v>693</v>
      </c>
      <c r="D4766" s="7" t="s">
        <v>661</v>
      </c>
      <c r="E4766" s="7">
        <v>37.27518602242781</v>
      </c>
      <c r="F4766" s="7">
        <v>4.0538872873806948</v>
      </c>
      <c r="G4766" s="7">
        <v>37.494979599212805</v>
      </c>
      <c r="H4766" s="7">
        <v>0.99413805317046744</v>
      </c>
      <c r="I4766" s="7">
        <v>35.063186022427814</v>
      </c>
      <c r="J4766" s="7">
        <v>3.8133197775554901</v>
      </c>
      <c r="K4766" s="7">
        <v>35.269936514959497</v>
      </c>
      <c r="L4766" s="7">
        <v>0.99413805317046744</v>
      </c>
      <c r="M4766" s="7" t="s">
        <v>684</v>
      </c>
      <c r="N4766" s="7" t="s">
        <v>733</v>
      </c>
      <c r="O4766" s="7" t="s">
        <v>686</v>
      </c>
    </row>
    <row r="4767" spans="2:15" ht="15">
      <c r="B4767" s="6" t="s">
        <v>15</v>
      </c>
      <c r="C4767" s="7" t="s">
        <v>694</v>
      </c>
      <c r="D4767" s="7" t="s">
        <v>661</v>
      </c>
      <c r="E4767" s="7">
        <v>37.207005630208755</v>
      </c>
      <c r="F4767" s="7">
        <v>4.0464722841369625</v>
      </c>
      <c r="G4767" s="7">
        <v>37.426397180501823</v>
      </c>
      <c r="H4767" s="7">
        <v>0.99413805317046744</v>
      </c>
      <c r="I4767" s="7">
        <v>34.995005630208759</v>
      </c>
      <c r="J4767" s="7">
        <v>3.8059047743118035</v>
      </c>
      <c r="K4767" s="7">
        <v>35.201354096248515</v>
      </c>
      <c r="L4767" s="7">
        <v>0.99413805317046744</v>
      </c>
      <c r="M4767" s="7" t="s">
        <v>684</v>
      </c>
      <c r="N4767" s="7" t="s">
        <v>733</v>
      </c>
      <c r="O4767" s="7" t="s">
        <v>686</v>
      </c>
    </row>
    <row r="4768" spans="2:15" ht="15">
      <c r="B4768" s="6" t="s">
        <v>15</v>
      </c>
      <c r="C4768" s="7" t="s">
        <v>695</v>
      </c>
      <c r="D4768" s="7" t="s">
        <v>661</v>
      </c>
      <c r="E4768" s="7">
        <v>37.150583057989898</v>
      </c>
      <c r="F4768" s="7">
        <v>4.0403360103139443</v>
      </c>
      <c r="G4768" s="7">
        <v>37.369641911916226</v>
      </c>
      <c r="H4768" s="7">
        <v>0.99413805317046744</v>
      </c>
      <c r="I4768" s="7">
        <v>34.938583057989895</v>
      </c>
      <c r="J4768" s="7">
        <v>3.7997685004887836</v>
      </c>
      <c r="K4768" s="7">
        <v>35.144598827662911</v>
      </c>
      <c r="L4768" s="7">
        <v>0.99413805317046744</v>
      </c>
      <c r="M4768" s="7" t="s">
        <v>684</v>
      </c>
      <c r="N4768" s="7" t="s">
        <v>733</v>
      </c>
      <c r="O4768" s="7" t="s">
        <v>686</v>
      </c>
    </row>
    <row r="4769" spans="2:15" ht="15">
      <c r="B4769" s="6" t="s">
        <v>15</v>
      </c>
      <c r="C4769" s="7" t="s">
        <v>696</v>
      </c>
      <c r="D4769" s="7" t="s">
        <v>661</v>
      </c>
      <c r="E4769" s="7">
        <v>37.101884852229588</v>
      </c>
      <c r="F4769" s="7">
        <v>4.0350398050278775</v>
      </c>
      <c r="G4769" s="7">
        <v>37.320656556607666</v>
      </c>
      <c r="H4769" s="7">
        <v>0.99413805317046744</v>
      </c>
      <c r="I4769" s="7">
        <v>34.889884852229585</v>
      </c>
      <c r="J4769" s="7">
        <v>3.794472295202695</v>
      </c>
      <c r="K4769" s="7">
        <v>35.095613472354351</v>
      </c>
      <c r="L4769" s="7">
        <v>0.99413805317046744</v>
      </c>
      <c r="M4769" s="7" t="s">
        <v>684</v>
      </c>
      <c r="N4769" s="7" t="s">
        <v>733</v>
      </c>
      <c r="O4769" s="7" t="s">
        <v>686</v>
      </c>
    </row>
    <row r="4770" spans="2:15" ht="15">
      <c r="B4770" s="6" t="s">
        <v>15</v>
      </c>
      <c r="C4770" s="7" t="s">
        <v>697</v>
      </c>
      <c r="D4770" s="7" t="s">
        <v>661</v>
      </c>
      <c r="E4770" s="7">
        <v>37.0587818219811</v>
      </c>
      <c r="F4770" s="7">
        <v>4.0303521067218808</v>
      </c>
      <c r="G4770" s="7">
        <v>37.277299368829745</v>
      </c>
      <c r="H4770" s="7">
        <v>0.99413805317046744</v>
      </c>
      <c r="I4770" s="7">
        <v>34.846781821981097</v>
      </c>
      <c r="J4770" s="7">
        <v>3.7897845968967228</v>
      </c>
      <c r="K4770" s="7">
        <v>35.05225628457643</v>
      </c>
      <c r="L4770" s="7">
        <v>0.99413805317046744</v>
      </c>
      <c r="M4770" s="7" t="s">
        <v>684</v>
      </c>
      <c r="N4770" s="7" t="s">
        <v>733</v>
      </c>
      <c r="O4770" s="7" t="s">
        <v>686</v>
      </c>
    </row>
    <row r="4771" spans="2:15" ht="15">
      <c r="B4771" s="6" t="s">
        <v>15</v>
      </c>
      <c r="C4771" s="7" t="s">
        <v>698</v>
      </c>
      <c r="D4771" s="7" t="s">
        <v>661</v>
      </c>
      <c r="E4771" s="7">
        <v>37.017814376979985</v>
      </c>
      <c r="F4771" s="7">
        <v>4.025896665389241</v>
      </c>
      <c r="G4771" s="7">
        <v>37.236090358802954</v>
      </c>
      <c r="H4771" s="7">
        <v>0.99413805317046744</v>
      </c>
      <c r="I4771" s="7">
        <v>34.805814376979981</v>
      </c>
      <c r="J4771" s="7">
        <v>3.7853291555640691</v>
      </c>
      <c r="K4771" s="7">
        <v>35.011047274549639</v>
      </c>
      <c r="L4771" s="7">
        <v>0.99413805317046744</v>
      </c>
      <c r="M4771" s="7" t="s">
        <v>684</v>
      </c>
      <c r="N4771" s="7" t="s">
        <v>733</v>
      </c>
      <c r="O4771" s="7" t="s">
        <v>686</v>
      </c>
    </row>
    <row r="4772" spans="2:15" ht="15">
      <c r="B4772" s="6" t="s">
        <v>15</v>
      </c>
      <c r="C4772" s="7" t="s">
        <v>699</v>
      </c>
      <c r="D4772" s="7" t="s">
        <v>661</v>
      </c>
      <c r="E4772" s="7">
        <v>36.998687453088642</v>
      </c>
      <c r="F4772" s="7">
        <v>4.0238165042449872</v>
      </c>
      <c r="G4772" s="7">
        <v>37.216850652777879</v>
      </c>
      <c r="H4772" s="7">
        <v>0.99413805317046744</v>
      </c>
      <c r="I4772" s="7">
        <v>34.786687453088639</v>
      </c>
      <c r="J4772" s="7">
        <v>3.7832489944197962</v>
      </c>
      <c r="K4772" s="7">
        <v>34.991807568524564</v>
      </c>
      <c r="L4772" s="7">
        <v>0.99413805317046744</v>
      </c>
      <c r="M4772" s="7" t="s">
        <v>684</v>
      </c>
      <c r="N4772" s="7" t="s">
        <v>733</v>
      </c>
      <c r="O4772" s="7" t="s">
        <v>686</v>
      </c>
    </row>
    <row r="4773" spans="2:15" ht="15">
      <c r="B4773" s="6" t="s">
        <v>15</v>
      </c>
      <c r="C4773" s="7" t="s">
        <v>700</v>
      </c>
      <c r="D4773" s="7" t="s">
        <v>661</v>
      </c>
      <c r="E4773" s="7">
        <v>37.062550925520775</v>
      </c>
      <c r="F4773" s="7">
        <v>4.0307620180477874</v>
      </c>
      <c r="G4773" s="7">
        <v>37.281090696933177</v>
      </c>
      <c r="H4773" s="7">
        <v>0.99413805317046744</v>
      </c>
      <c r="I4773" s="7">
        <v>34.850550925520778</v>
      </c>
      <c r="J4773" s="7">
        <v>3.7901945082226174</v>
      </c>
      <c r="K4773" s="7">
        <v>35.056047612679869</v>
      </c>
      <c r="L4773" s="7">
        <v>0.99413805317046744</v>
      </c>
      <c r="M4773" s="7" t="s">
        <v>684</v>
      </c>
      <c r="N4773" s="7" t="s">
        <v>733</v>
      </c>
      <c r="O4773" s="7" t="s">
        <v>686</v>
      </c>
    </row>
    <row r="4774" spans="2:15" ht="15">
      <c r="B4774" s="6" t="s">
        <v>15</v>
      </c>
      <c r="C4774" s="7" t="s">
        <v>701</v>
      </c>
      <c r="D4774" s="7" t="s">
        <v>661</v>
      </c>
      <c r="E4774" s="7">
        <v>37.126414397952907</v>
      </c>
      <c r="F4774" s="7">
        <v>4.0377075318506108</v>
      </c>
      <c r="G4774" s="7">
        <v>37.345330741088475</v>
      </c>
      <c r="H4774" s="7">
        <v>0.99413805317046744</v>
      </c>
      <c r="I4774" s="7">
        <v>34.91441439795291</v>
      </c>
      <c r="J4774" s="7">
        <v>3.7971400220254021</v>
      </c>
      <c r="K4774" s="7">
        <v>35.120287656835167</v>
      </c>
      <c r="L4774" s="7">
        <v>0.99413805317046744</v>
      </c>
      <c r="M4774" s="7" t="s">
        <v>684</v>
      </c>
      <c r="N4774" s="7" t="s">
        <v>733</v>
      </c>
      <c r="O4774" s="7" t="s">
        <v>686</v>
      </c>
    </row>
    <row r="4775" spans="2:15" ht="15">
      <c r="B4775" s="6" t="s">
        <v>17</v>
      </c>
      <c r="C4775" s="7" t="s">
        <v>683</v>
      </c>
      <c r="D4775" s="7">
        <v>29.731546000000002</v>
      </c>
      <c r="E4775" s="7">
        <v>35.127000000000002</v>
      </c>
      <c r="F4775" s="7">
        <v>12.263785897960005</v>
      </c>
      <c r="G4775" s="7">
        <v>37.20627062137514</v>
      </c>
      <c r="H4775" s="7">
        <v>0.94411504870954233</v>
      </c>
      <c r="I4775" s="7">
        <v>31.9862</v>
      </c>
      <c r="J4775" s="7">
        <v>11.167247658192503</v>
      </c>
      <c r="K4775" s="7">
        <v>33.8795574159316</v>
      </c>
      <c r="L4775" s="7">
        <v>0.94411504870954233</v>
      </c>
      <c r="M4775" s="7" t="s">
        <v>684</v>
      </c>
      <c r="N4775" s="7" t="s">
        <v>733</v>
      </c>
      <c r="O4775" s="7" t="s">
        <v>686</v>
      </c>
    </row>
    <row r="4776" spans="2:15" ht="15">
      <c r="B4776" s="6" t="s">
        <v>17</v>
      </c>
      <c r="C4776" s="7" t="s">
        <v>687</v>
      </c>
      <c r="D4776" s="7">
        <v>33.651400000000002</v>
      </c>
      <c r="E4776" s="7">
        <v>32.911999999999999</v>
      </c>
      <c r="F4776" s="7">
        <v>10.355322711021854</v>
      </c>
      <c r="G4776" s="7">
        <v>34.502644137071655</v>
      </c>
      <c r="H4776" s="7">
        <v>0.95389790617923764</v>
      </c>
      <c r="I4776" s="7">
        <v>29.771000000000001</v>
      </c>
      <c r="J4776" s="7">
        <v>9.3670488706195751</v>
      </c>
      <c r="K4776" s="7">
        <v>31.209838922118383</v>
      </c>
      <c r="L4776" s="7">
        <v>0.95389790617923764</v>
      </c>
      <c r="M4776" s="7" t="s">
        <v>684</v>
      </c>
      <c r="N4776" s="7" t="s">
        <v>733</v>
      </c>
      <c r="O4776" s="7" t="s">
        <v>686</v>
      </c>
    </row>
    <row r="4777" spans="2:15" ht="15">
      <c r="B4777" s="6" t="s">
        <v>17</v>
      </c>
      <c r="C4777" s="7" t="s">
        <v>688</v>
      </c>
      <c r="D4777" s="7">
        <v>30.358550999999999</v>
      </c>
      <c r="E4777" s="7">
        <v>33.14</v>
      </c>
      <c r="F4777" s="7">
        <v>10.58215001752985</v>
      </c>
      <c r="G4777" s="7">
        <v>34.788525392627768</v>
      </c>
      <c r="H4777" s="7">
        <v>0.95261295573691906</v>
      </c>
      <c r="I4777" s="7">
        <v>29.999099999999999</v>
      </c>
      <c r="J4777" s="7">
        <v>9.5792087082341428</v>
      </c>
      <c r="K4777" s="7">
        <v>31.491383587989727</v>
      </c>
      <c r="L4777" s="7">
        <v>0.95261295573691906</v>
      </c>
      <c r="M4777" s="7" t="s">
        <v>684</v>
      </c>
      <c r="N4777" s="7" t="s">
        <v>733</v>
      </c>
      <c r="O4777" s="7" t="s">
        <v>686</v>
      </c>
    </row>
    <row r="4778" spans="2:15" ht="15">
      <c r="B4778" s="6" t="s">
        <v>17</v>
      </c>
      <c r="C4778" s="7" t="s">
        <v>689</v>
      </c>
      <c r="D4778" s="7">
        <v>29.027999999999999</v>
      </c>
      <c r="E4778" s="7">
        <v>32.701000000000001</v>
      </c>
      <c r="F4778" s="7">
        <v>9.5197924205188045</v>
      </c>
      <c r="G4778" s="7">
        <v>34.058506260988125</v>
      </c>
      <c r="H4778" s="7">
        <v>0.96014193192779385</v>
      </c>
      <c r="I4778" s="7">
        <v>29.56</v>
      </c>
      <c r="J4778" s="7">
        <v>8.6053962860626783</v>
      </c>
      <c r="K4778" s="7">
        <v>30.78711492232069</v>
      </c>
      <c r="L4778" s="7">
        <v>0.96014193192779385</v>
      </c>
      <c r="M4778" s="7" t="s">
        <v>684</v>
      </c>
      <c r="N4778" s="7" t="s">
        <v>733</v>
      </c>
      <c r="O4778" s="7" t="s">
        <v>686</v>
      </c>
    </row>
    <row r="4779" spans="2:15" ht="15">
      <c r="B4779" s="6" t="s">
        <v>17</v>
      </c>
      <c r="C4779" s="7" t="s">
        <v>690</v>
      </c>
      <c r="D4779" s="7">
        <v>34.033999999999999</v>
      </c>
      <c r="E4779" s="7">
        <v>33.835999999999999</v>
      </c>
      <c r="F4779" s="7">
        <v>14.311877627167345</v>
      </c>
      <c r="G4779" s="7">
        <v>36.73832790445168</v>
      </c>
      <c r="H4779" s="7">
        <v>0.92100000000000004</v>
      </c>
      <c r="I4779" s="7">
        <v>30.772000000000002</v>
      </c>
      <c r="J4779" s="7">
        <v>13.015873576758281</v>
      </c>
      <c r="K4779" s="7">
        <v>33.411509229098804</v>
      </c>
      <c r="L4779" s="7">
        <v>0.92100000000000004</v>
      </c>
      <c r="M4779" s="7" t="s">
        <v>684</v>
      </c>
      <c r="N4779" s="7" t="s">
        <v>733</v>
      </c>
      <c r="O4779" s="7" t="s">
        <v>686</v>
      </c>
    </row>
    <row r="4780" spans="2:15" ht="15">
      <c r="B4780" s="6" t="s">
        <v>17</v>
      </c>
      <c r="C4780" s="7" t="s">
        <v>691</v>
      </c>
      <c r="D4780" s="7">
        <v>35.713999999999999</v>
      </c>
      <c r="E4780" s="7">
        <v>34.149000000000001</v>
      </c>
      <c r="F4780" s="7">
        <v>14.132381394313789</v>
      </c>
      <c r="G4780" s="7">
        <v>36.95779220779221</v>
      </c>
      <c r="H4780" s="7">
        <v>0.92400000000000004</v>
      </c>
      <c r="I4780" s="7">
        <v>30.202999999999999</v>
      </c>
      <c r="J4780" s="7">
        <v>12.499350354401564</v>
      </c>
      <c r="K4780" s="7">
        <v>32.687229437229433</v>
      </c>
      <c r="L4780" s="7">
        <v>0.92400000000000004</v>
      </c>
      <c r="M4780" s="7" t="s">
        <v>684</v>
      </c>
      <c r="N4780" s="7" t="s">
        <v>733</v>
      </c>
      <c r="O4780" s="7" t="s">
        <v>686</v>
      </c>
    </row>
    <row r="4781" spans="2:15" ht="15">
      <c r="B4781" s="6" t="s">
        <v>17</v>
      </c>
      <c r="C4781" s="7" t="s">
        <v>692</v>
      </c>
      <c r="D4781" s="7" t="s">
        <v>661</v>
      </c>
      <c r="E4781" s="7">
        <v>34.257118901336355</v>
      </c>
      <c r="F4781" s="7">
        <v>14.177125824593434</v>
      </c>
      <c r="G4781" s="7">
        <v>37.074804005775277</v>
      </c>
      <c r="H4781" s="7">
        <v>0.92399999999999993</v>
      </c>
      <c r="I4781" s="7">
        <v>30.311118901336354</v>
      </c>
      <c r="J4781" s="7">
        <v>12.54409478468121</v>
      </c>
      <c r="K4781" s="7">
        <v>32.804241235212501</v>
      </c>
      <c r="L4781" s="7">
        <v>0.92400000000000004</v>
      </c>
      <c r="M4781" s="7" t="s">
        <v>684</v>
      </c>
      <c r="N4781" s="7" t="s">
        <v>733</v>
      </c>
      <c r="O4781" s="7" t="s">
        <v>686</v>
      </c>
    </row>
    <row r="4782" spans="2:15" ht="15">
      <c r="B4782" s="6" t="s">
        <v>17</v>
      </c>
      <c r="C4782" s="7" t="s">
        <v>693</v>
      </c>
      <c r="D4782" s="7" t="s">
        <v>661</v>
      </c>
      <c r="E4782" s="7">
        <v>34.142734185079306</v>
      </c>
      <c r="F4782" s="7">
        <v>14.129788320249959</v>
      </c>
      <c r="G4782" s="7">
        <v>36.951011022813098</v>
      </c>
      <c r="H4782" s="7">
        <v>0.92400000000000004</v>
      </c>
      <c r="I4782" s="7">
        <v>30.196734185079301</v>
      </c>
      <c r="J4782" s="7">
        <v>12.496757280337736</v>
      </c>
      <c r="K4782" s="7">
        <v>32.680448252250322</v>
      </c>
      <c r="L4782" s="7">
        <v>0.92400000000000004</v>
      </c>
      <c r="M4782" s="7" t="s">
        <v>684</v>
      </c>
      <c r="N4782" s="7" t="s">
        <v>733</v>
      </c>
      <c r="O4782" s="7" t="s">
        <v>686</v>
      </c>
    </row>
    <row r="4783" spans="2:15" ht="15">
      <c r="B4783" s="6" t="s">
        <v>17</v>
      </c>
      <c r="C4783" s="7" t="s">
        <v>694</v>
      </c>
      <c r="D4783" s="7" t="s">
        <v>661</v>
      </c>
      <c r="E4783" s="7">
        <v>34.03006317250486</v>
      </c>
      <c r="F4783" s="7">
        <v>14.083160023029386</v>
      </c>
      <c r="G4783" s="7">
        <v>36.829072697516082</v>
      </c>
      <c r="H4783" s="7">
        <v>0.92400000000000004</v>
      </c>
      <c r="I4783" s="7">
        <v>30.084063172504862</v>
      </c>
      <c r="J4783" s="7">
        <v>12.450128983117169</v>
      </c>
      <c r="K4783" s="7">
        <v>32.558509926953313</v>
      </c>
      <c r="L4783" s="7">
        <v>0.92400000000000004</v>
      </c>
      <c r="M4783" s="7" t="s">
        <v>684</v>
      </c>
      <c r="N4783" s="7" t="s">
        <v>733</v>
      </c>
      <c r="O4783" s="7" t="s">
        <v>686</v>
      </c>
    </row>
    <row r="4784" spans="2:15" ht="15">
      <c r="B4784" s="6" t="s">
        <v>17</v>
      </c>
      <c r="C4784" s="7" t="s">
        <v>695</v>
      </c>
      <c r="D4784" s="7" t="s">
        <v>661</v>
      </c>
      <c r="E4784" s="7">
        <v>33.936634672606154</v>
      </c>
      <c r="F4784" s="7">
        <v>14.044495136980956</v>
      </c>
      <c r="G4784" s="7">
        <v>36.727959602387607</v>
      </c>
      <c r="H4784" s="7">
        <v>0.92400000000000015</v>
      </c>
      <c r="I4784" s="7">
        <v>29.990634672606145</v>
      </c>
      <c r="J4784" s="7">
        <v>12.411464097068752</v>
      </c>
      <c r="K4784" s="7">
        <v>32.45739683182483</v>
      </c>
      <c r="L4784" s="7">
        <v>0.92400000000000004</v>
      </c>
      <c r="M4784" s="7" t="s">
        <v>684</v>
      </c>
      <c r="N4784" s="7" t="s">
        <v>733</v>
      </c>
      <c r="O4784" s="7" t="s">
        <v>686</v>
      </c>
    </row>
    <row r="4785" spans="2:15" ht="15">
      <c r="B4785" s="6" t="s">
        <v>17</v>
      </c>
      <c r="C4785" s="7" t="s">
        <v>696</v>
      </c>
      <c r="D4785" s="7" t="s">
        <v>661</v>
      </c>
      <c r="E4785" s="7">
        <v>33.85432147031338</v>
      </c>
      <c r="F4785" s="7">
        <v>14.010430257523627</v>
      </c>
      <c r="G4785" s="7">
        <v>36.638876050122704</v>
      </c>
      <c r="H4785" s="7">
        <v>0.92400000000000004</v>
      </c>
      <c r="I4785" s="7">
        <v>29.908321470313382</v>
      </c>
      <c r="J4785" s="7">
        <v>12.377399217611419</v>
      </c>
      <c r="K4785" s="7">
        <v>32.368313279559935</v>
      </c>
      <c r="L4785" s="7">
        <v>0.92400000000000004</v>
      </c>
      <c r="M4785" s="7" t="s">
        <v>684</v>
      </c>
      <c r="N4785" s="7" t="s">
        <v>733</v>
      </c>
      <c r="O4785" s="7" t="s">
        <v>686</v>
      </c>
    </row>
    <row r="4786" spans="2:15" ht="15">
      <c r="B4786" s="6" t="s">
        <v>17</v>
      </c>
      <c r="C4786" s="7" t="s">
        <v>697</v>
      </c>
      <c r="D4786" s="7" t="s">
        <v>661</v>
      </c>
      <c r="E4786" s="7">
        <v>33.780216047850935</v>
      </c>
      <c r="F4786" s="7">
        <v>13.979762123943541</v>
      </c>
      <c r="G4786" s="7">
        <v>36.558675376462048</v>
      </c>
      <c r="H4786" s="7">
        <v>0.92400000000000004</v>
      </c>
      <c r="I4786" s="7">
        <v>29.834216047850937</v>
      </c>
      <c r="J4786" s="7">
        <v>12.346731084031338</v>
      </c>
      <c r="K4786" s="7">
        <v>32.288112605899279</v>
      </c>
      <c r="L4786" s="7">
        <v>0.92400000000000004</v>
      </c>
      <c r="M4786" s="7" t="s">
        <v>684</v>
      </c>
      <c r="N4786" s="7" t="s">
        <v>733</v>
      </c>
      <c r="O4786" s="7" t="s">
        <v>686</v>
      </c>
    </row>
    <row r="4787" spans="2:15" ht="15">
      <c r="B4787" s="6" t="s">
        <v>17</v>
      </c>
      <c r="C4787" s="7" t="s">
        <v>698</v>
      </c>
      <c r="D4787" s="7" t="s">
        <v>661</v>
      </c>
      <c r="E4787" s="7">
        <v>33.709410977546959</v>
      </c>
      <c r="F4787" s="7">
        <v>13.950459823490043</v>
      </c>
      <c r="G4787" s="7">
        <v>36.482046512496709</v>
      </c>
      <c r="H4787" s="7">
        <v>0.92400000000000004</v>
      </c>
      <c r="I4787" s="7">
        <v>29.763410977546947</v>
      </c>
      <c r="J4787" s="7">
        <v>12.317428783577826</v>
      </c>
      <c r="K4787" s="7">
        <v>32.211483741933925</v>
      </c>
      <c r="L4787" s="7">
        <v>0.92400000000000004</v>
      </c>
      <c r="M4787" s="7" t="s">
        <v>684</v>
      </c>
      <c r="N4787" s="7" t="s">
        <v>733</v>
      </c>
      <c r="O4787" s="7" t="s">
        <v>686</v>
      </c>
    </row>
    <row r="4788" spans="2:15" ht="15">
      <c r="B4788" s="6" t="s">
        <v>17</v>
      </c>
      <c r="C4788" s="7" t="s">
        <v>699</v>
      </c>
      <c r="D4788" s="7" t="s">
        <v>661</v>
      </c>
      <c r="E4788" s="7">
        <v>33.670854510200975</v>
      </c>
      <c r="F4788" s="7">
        <v>13.934503435257561</v>
      </c>
      <c r="G4788" s="7">
        <v>36.440318733983737</v>
      </c>
      <c r="H4788" s="7">
        <v>0.92400000000000004</v>
      </c>
      <c r="I4788" s="7">
        <v>29.72485451020097</v>
      </c>
      <c r="J4788" s="7">
        <v>12.301472395345346</v>
      </c>
      <c r="K4788" s="7">
        <v>32.169755963420961</v>
      </c>
      <c r="L4788" s="7">
        <v>0.92400000000000004</v>
      </c>
      <c r="M4788" s="7" t="s">
        <v>684</v>
      </c>
      <c r="N4788" s="7" t="s">
        <v>733</v>
      </c>
      <c r="O4788" s="7" t="s">
        <v>686</v>
      </c>
    </row>
    <row r="4789" spans="2:15" ht="15">
      <c r="B4789" s="6" t="s">
        <v>17</v>
      </c>
      <c r="C4789" s="7" t="s">
        <v>700</v>
      </c>
      <c r="D4789" s="7" t="s">
        <v>661</v>
      </c>
      <c r="E4789" s="7">
        <v>33.74745094802752</v>
      </c>
      <c r="F4789" s="7">
        <v>13.966202462251351</v>
      </c>
      <c r="G4789" s="7">
        <v>36.523215311718097</v>
      </c>
      <c r="H4789" s="7">
        <v>0.92399999999999993</v>
      </c>
      <c r="I4789" s="7">
        <v>29.801450948027526</v>
      </c>
      <c r="J4789" s="7">
        <v>12.333171422339124</v>
      </c>
      <c r="K4789" s="7">
        <v>32.252652541155328</v>
      </c>
      <c r="L4789" s="7">
        <v>0.92400000000000004</v>
      </c>
      <c r="M4789" s="7" t="s">
        <v>684</v>
      </c>
      <c r="N4789" s="7" t="s">
        <v>733</v>
      </c>
      <c r="O4789" s="7" t="s">
        <v>686</v>
      </c>
    </row>
    <row r="4790" spans="2:15" ht="15">
      <c r="B4790" s="6" t="s">
        <v>17</v>
      </c>
      <c r="C4790" s="7" t="s">
        <v>701</v>
      </c>
      <c r="D4790" s="7" t="s">
        <v>661</v>
      </c>
      <c r="E4790" s="7">
        <v>33.82404738585408</v>
      </c>
      <c r="F4790" s="7">
        <v>13.997901489245125</v>
      </c>
      <c r="G4790" s="7">
        <v>36.606111889452464</v>
      </c>
      <c r="H4790" s="7">
        <v>0.92400000000000004</v>
      </c>
      <c r="I4790" s="7">
        <v>29.878047385854078</v>
      </c>
      <c r="J4790" s="7">
        <v>12.364870449332916</v>
      </c>
      <c r="K4790" s="7">
        <v>32.335549118889695</v>
      </c>
      <c r="L4790" s="7">
        <v>0.92400000000000004</v>
      </c>
      <c r="M4790" s="7" t="s">
        <v>684</v>
      </c>
      <c r="N4790" s="7" t="s">
        <v>733</v>
      </c>
      <c r="O4790" s="7" t="s">
        <v>686</v>
      </c>
    </row>
    <row r="4791" spans="2:15" ht="15">
      <c r="B4791" s="6" t="s">
        <v>18</v>
      </c>
      <c r="C4791" s="7" t="s">
        <v>683</v>
      </c>
      <c r="D4791" s="7" t="s">
        <v>661</v>
      </c>
      <c r="E4791" s="7" t="s">
        <v>661</v>
      </c>
      <c r="F4791" s="7" t="s">
        <v>661</v>
      </c>
      <c r="G4791" s="7" t="s">
        <v>661</v>
      </c>
      <c r="H4791" s="7" t="s">
        <v>661</v>
      </c>
      <c r="I4791" s="7" t="s">
        <v>661</v>
      </c>
      <c r="J4791" s="7" t="s">
        <v>661</v>
      </c>
      <c r="K4791" s="7" t="s">
        <v>661</v>
      </c>
      <c r="L4791" s="7" t="s">
        <v>661</v>
      </c>
      <c r="M4791" s="7" t="s">
        <v>684</v>
      </c>
      <c r="N4791" s="7" t="s">
        <v>733</v>
      </c>
      <c r="O4791" s="7" t="s">
        <v>686</v>
      </c>
    </row>
    <row r="4792" spans="2:15" ht="15">
      <c r="B4792" s="6" t="s">
        <v>18</v>
      </c>
      <c r="C4792" s="7" t="s">
        <v>687</v>
      </c>
      <c r="D4792" s="7" t="s">
        <v>661</v>
      </c>
      <c r="E4792" s="7" t="s">
        <v>661</v>
      </c>
      <c r="F4792" s="7" t="s">
        <v>661</v>
      </c>
      <c r="G4792" s="7" t="s">
        <v>661</v>
      </c>
      <c r="H4792" s="7" t="s">
        <v>661</v>
      </c>
      <c r="I4792" s="7" t="s">
        <v>661</v>
      </c>
      <c r="J4792" s="7" t="s">
        <v>661</v>
      </c>
      <c r="K4792" s="7" t="s">
        <v>661</v>
      </c>
      <c r="L4792" s="7" t="s">
        <v>661</v>
      </c>
      <c r="M4792" s="7" t="s">
        <v>684</v>
      </c>
      <c r="N4792" s="7" t="s">
        <v>733</v>
      </c>
      <c r="O4792" s="7" t="s">
        <v>686</v>
      </c>
    </row>
    <row r="4793" spans="2:15" ht="15">
      <c r="B4793" s="6" t="s">
        <v>18</v>
      </c>
      <c r="C4793" s="7" t="s">
        <v>688</v>
      </c>
      <c r="D4793" s="7" t="s">
        <v>661</v>
      </c>
      <c r="E4793" s="7" t="s">
        <v>661</v>
      </c>
      <c r="F4793" s="7" t="s">
        <v>661</v>
      </c>
      <c r="G4793" s="7" t="s">
        <v>661</v>
      </c>
      <c r="H4793" s="7" t="s">
        <v>661</v>
      </c>
      <c r="I4793" s="7" t="s">
        <v>661</v>
      </c>
      <c r="J4793" s="7" t="s">
        <v>661</v>
      </c>
      <c r="K4793" s="7" t="s">
        <v>661</v>
      </c>
      <c r="L4793" s="7" t="s">
        <v>661</v>
      </c>
      <c r="M4793" s="7" t="s">
        <v>684</v>
      </c>
      <c r="N4793" s="7" t="s">
        <v>733</v>
      </c>
      <c r="O4793" s="7" t="s">
        <v>686</v>
      </c>
    </row>
    <row r="4794" spans="2:15" ht="15">
      <c r="B4794" s="6" t="s">
        <v>18</v>
      </c>
      <c r="C4794" s="7" t="s">
        <v>689</v>
      </c>
      <c r="D4794" s="7" t="s">
        <v>661</v>
      </c>
      <c r="E4794" s="7" t="s">
        <v>661</v>
      </c>
      <c r="F4794" s="7" t="s">
        <v>661</v>
      </c>
      <c r="G4794" s="7" t="s">
        <v>661</v>
      </c>
      <c r="H4794" s="7" t="s">
        <v>661</v>
      </c>
      <c r="I4794" s="7" t="s">
        <v>661</v>
      </c>
      <c r="J4794" s="7" t="s">
        <v>661</v>
      </c>
      <c r="K4794" s="7" t="s">
        <v>661</v>
      </c>
      <c r="L4794" s="7" t="s">
        <v>661</v>
      </c>
      <c r="M4794" s="7" t="s">
        <v>684</v>
      </c>
      <c r="N4794" s="7" t="s">
        <v>733</v>
      </c>
      <c r="O4794" s="7" t="s">
        <v>686</v>
      </c>
    </row>
    <row r="4795" spans="2:15" ht="15">
      <c r="B4795" s="6" t="s">
        <v>18</v>
      </c>
      <c r="C4795" s="7" t="s">
        <v>690</v>
      </c>
      <c r="D4795" s="7" t="s">
        <v>661</v>
      </c>
      <c r="E4795" s="7" t="s">
        <v>661</v>
      </c>
      <c r="F4795" s="7" t="s">
        <v>661</v>
      </c>
      <c r="G4795" s="7" t="s">
        <v>661</v>
      </c>
      <c r="H4795" s="7" t="s">
        <v>661</v>
      </c>
      <c r="I4795" s="7" t="s">
        <v>661</v>
      </c>
      <c r="J4795" s="7" t="s">
        <v>661</v>
      </c>
      <c r="K4795" s="7" t="s">
        <v>661</v>
      </c>
      <c r="L4795" s="7" t="s">
        <v>661</v>
      </c>
      <c r="M4795" s="7" t="s">
        <v>684</v>
      </c>
      <c r="N4795" s="7" t="s">
        <v>733</v>
      </c>
      <c r="O4795" s="7" t="s">
        <v>686</v>
      </c>
    </row>
    <row r="4796" spans="2:15" ht="15">
      <c r="B4796" s="6" t="s">
        <v>18</v>
      </c>
      <c r="C4796" s="7" t="s">
        <v>691</v>
      </c>
      <c r="D4796" s="7" t="s">
        <v>661</v>
      </c>
      <c r="E4796" s="7" t="s">
        <v>661</v>
      </c>
      <c r="F4796" s="7" t="s">
        <v>661</v>
      </c>
      <c r="G4796" s="7" t="s">
        <v>661</v>
      </c>
      <c r="H4796" s="7" t="s">
        <v>661</v>
      </c>
      <c r="I4796" s="7" t="s">
        <v>661</v>
      </c>
      <c r="J4796" s="7" t="s">
        <v>661</v>
      </c>
      <c r="K4796" s="7" t="s">
        <v>661</v>
      </c>
      <c r="L4796" s="7" t="s">
        <v>661</v>
      </c>
      <c r="M4796" s="7" t="s">
        <v>684</v>
      </c>
      <c r="N4796" s="7" t="s">
        <v>733</v>
      </c>
      <c r="O4796" s="7" t="s">
        <v>686</v>
      </c>
    </row>
    <row r="4797" spans="2:15" ht="15">
      <c r="B4797" s="6" t="s">
        <v>18</v>
      </c>
      <c r="C4797" s="7" t="s">
        <v>692</v>
      </c>
      <c r="D4797" s="7" t="s">
        <v>661</v>
      </c>
      <c r="E4797" s="7" t="s">
        <v>661</v>
      </c>
      <c r="F4797" s="7" t="s">
        <v>661</v>
      </c>
      <c r="G4797" s="7" t="s">
        <v>661</v>
      </c>
      <c r="H4797" s="7" t="s">
        <v>661</v>
      </c>
      <c r="I4797" s="7" t="s">
        <v>661</v>
      </c>
      <c r="J4797" s="7" t="s">
        <v>661</v>
      </c>
      <c r="K4797" s="7" t="s">
        <v>661</v>
      </c>
      <c r="L4797" s="7" t="s">
        <v>661</v>
      </c>
      <c r="M4797" s="7" t="s">
        <v>684</v>
      </c>
      <c r="N4797" s="7" t="s">
        <v>733</v>
      </c>
      <c r="O4797" s="7" t="s">
        <v>686</v>
      </c>
    </row>
    <row r="4798" spans="2:15" ht="15">
      <c r="B4798" s="6" t="s">
        <v>18</v>
      </c>
      <c r="C4798" s="7" t="s">
        <v>693</v>
      </c>
      <c r="D4798" s="7" t="s">
        <v>661</v>
      </c>
      <c r="E4798" s="7" t="s">
        <v>661</v>
      </c>
      <c r="F4798" s="7" t="s">
        <v>661</v>
      </c>
      <c r="G4798" s="7" t="s">
        <v>661</v>
      </c>
      <c r="H4798" s="7" t="s">
        <v>661</v>
      </c>
      <c r="I4798" s="7" t="s">
        <v>661</v>
      </c>
      <c r="J4798" s="7" t="s">
        <v>661</v>
      </c>
      <c r="K4798" s="7" t="s">
        <v>661</v>
      </c>
      <c r="L4798" s="7" t="s">
        <v>661</v>
      </c>
      <c r="M4798" s="7" t="s">
        <v>684</v>
      </c>
      <c r="N4798" s="7" t="s">
        <v>733</v>
      </c>
      <c r="O4798" s="7" t="s">
        <v>686</v>
      </c>
    </row>
    <row r="4799" spans="2:15" ht="15">
      <c r="B4799" s="6" t="s">
        <v>18</v>
      </c>
      <c r="C4799" s="7" t="s">
        <v>694</v>
      </c>
      <c r="D4799" s="7" t="s">
        <v>661</v>
      </c>
      <c r="E4799" s="7" t="s">
        <v>661</v>
      </c>
      <c r="F4799" s="7" t="s">
        <v>661</v>
      </c>
      <c r="G4799" s="7" t="s">
        <v>661</v>
      </c>
      <c r="H4799" s="7" t="s">
        <v>661</v>
      </c>
      <c r="I4799" s="7" t="s">
        <v>661</v>
      </c>
      <c r="J4799" s="7" t="s">
        <v>661</v>
      </c>
      <c r="K4799" s="7" t="s">
        <v>661</v>
      </c>
      <c r="L4799" s="7" t="s">
        <v>661</v>
      </c>
      <c r="M4799" s="7" t="s">
        <v>684</v>
      </c>
      <c r="N4799" s="7" t="s">
        <v>733</v>
      </c>
      <c r="O4799" s="7" t="s">
        <v>686</v>
      </c>
    </row>
    <row r="4800" spans="2:15" ht="15">
      <c r="B4800" s="6" t="s">
        <v>18</v>
      </c>
      <c r="C4800" s="7" t="s">
        <v>695</v>
      </c>
      <c r="D4800" s="7" t="s">
        <v>661</v>
      </c>
      <c r="E4800" s="7" t="s">
        <v>661</v>
      </c>
      <c r="F4800" s="7" t="s">
        <v>661</v>
      </c>
      <c r="G4800" s="7" t="s">
        <v>661</v>
      </c>
      <c r="H4800" s="7" t="s">
        <v>661</v>
      </c>
      <c r="I4800" s="7" t="s">
        <v>661</v>
      </c>
      <c r="J4800" s="7" t="s">
        <v>661</v>
      </c>
      <c r="K4800" s="7" t="s">
        <v>661</v>
      </c>
      <c r="L4800" s="7" t="s">
        <v>661</v>
      </c>
      <c r="M4800" s="7" t="s">
        <v>684</v>
      </c>
      <c r="N4800" s="7" t="s">
        <v>733</v>
      </c>
      <c r="O4800" s="7" t="s">
        <v>686</v>
      </c>
    </row>
    <row r="4801" spans="2:15" ht="15">
      <c r="B4801" s="6" t="s">
        <v>18</v>
      </c>
      <c r="C4801" s="7" t="s">
        <v>696</v>
      </c>
      <c r="D4801" s="7" t="s">
        <v>661</v>
      </c>
      <c r="E4801" s="7" t="s">
        <v>661</v>
      </c>
      <c r="F4801" s="7" t="s">
        <v>661</v>
      </c>
      <c r="G4801" s="7" t="s">
        <v>661</v>
      </c>
      <c r="H4801" s="7" t="s">
        <v>661</v>
      </c>
      <c r="I4801" s="7" t="s">
        <v>661</v>
      </c>
      <c r="J4801" s="7" t="s">
        <v>661</v>
      </c>
      <c r="K4801" s="7" t="s">
        <v>661</v>
      </c>
      <c r="L4801" s="7" t="s">
        <v>661</v>
      </c>
      <c r="M4801" s="7" t="s">
        <v>684</v>
      </c>
      <c r="N4801" s="7" t="s">
        <v>733</v>
      </c>
      <c r="O4801" s="7" t="s">
        <v>686</v>
      </c>
    </row>
    <row r="4802" spans="2:15" ht="15">
      <c r="B4802" s="6" t="s">
        <v>18</v>
      </c>
      <c r="C4802" s="7" t="s">
        <v>697</v>
      </c>
      <c r="D4802" s="7" t="s">
        <v>661</v>
      </c>
      <c r="E4802" s="7" t="s">
        <v>661</v>
      </c>
      <c r="F4802" s="7" t="s">
        <v>661</v>
      </c>
      <c r="G4802" s="7" t="s">
        <v>661</v>
      </c>
      <c r="H4802" s="7" t="s">
        <v>661</v>
      </c>
      <c r="I4802" s="7" t="s">
        <v>661</v>
      </c>
      <c r="J4802" s="7" t="s">
        <v>661</v>
      </c>
      <c r="K4802" s="7" t="s">
        <v>661</v>
      </c>
      <c r="L4802" s="7" t="s">
        <v>661</v>
      </c>
      <c r="M4802" s="7" t="s">
        <v>684</v>
      </c>
      <c r="N4802" s="7" t="s">
        <v>733</v>
      </c>
      <c r="O4802" s="7" t="s">
        <v>686</v>
      </c>
    </row>
    <row r="4803" spans="2:15" ht="15">
      <c r="B4803" s="6" t="s">
        <v>18</v>
      </c>
      <c r="C4803" s="7" t="s">
        <v>698</v>
      </c>
      <c r="D4803" s="7" t="s">
        <v>661</v>
      </c>
      <c r="E4803" s="7" t="s">
        <v>661</v>
      </c>
      <c r="F4803" s="7" t="s">
        <v>661</v>
      </c>
      <c r="G4803" s="7" t="s">
        <v>661</v>
      </c>
      <c r="H4803" s="7" t="s">
        <v>661</v>
      </c>
      <c r="I4803" s="7" t="s">
        <v>661</v>
      </c>
      <c r="J4803" s="7" t="s">
        <v>661</v>
      </c>
      <c r="K4803" s="7" t="s">
        <v>661</v>
      </c>
      <c r="L4803" s="7" t="s">
        <v>661</v>
      </c>
      <c r="M4803" s="7" t="s">
        <v>684</v>
      </c>
      <c r="N4803" s="7" t="s">
        <v>733</v>
      </c>
      <c r="O4803" s="7" t="s">
        <v>686</v>
      </c>
    </row>
    <row r="4804" spans="2:15" ht="15">
      <c r="B4804" s="6" t="s">
        <v>18</v>
      </c>
      <c r="C4804" s="7" t="s">
        <v>699</v>
      </c>
      <c r="D4804" s="7" t="s">
        <v>661</v>
      </c>
      <c r="E4804" s="7" t="s">
        <v>661</v>
      </c>
      <c r="F4804" s="7" t="s">
        <v>661</v>
      </c>
      <c r="G4804" s="7" t="s">
        <v>661</v>
      </c>
      <c r="H4804" s="7" t="s">
        <v>661</v>
      </c>
      <c r="I4804" s="7" t="s">
        <v>661</v>
      </c>
      <c r="J4804" s="7" t="s">
        <v>661</v>
      </c>
      <c r="K4804" s="7" t="s">
        <v>661</v>
      </c>
      <c r="L4804" s="7" t="s">
        <v>661</v>
      </c>
      <c r="M4804" s="7" t="s">
        <v>684</v>
      </c>
      <c r="N4804" s="7" t="s">
        <v>733</v>
      </c>
      <c r="O4804" s="7" t="s">
        <v>686</v>
      </c>
    </row>
    <row r="4805" spans="2:15" ht="15">
      <c r="B4805" s="6" t="s">
        <v>18</v>
      </c>
      <c r="C4805" s="7" t="s">
        <v>700</v>
      </c>
      <c r="D4805" s="7" t="s">
        <v>661</v>
      </c>
      <c r="E4805" s="7" t="s">
        <v>661</v>
      </c>
      <c r="F4805" s="7" t="s">
        <v>661</v>
      </c>
      <c r="G4805" s="7" t="s">
        <v>661</v>
      </c>
      <c r="H4805" s="7" t="s">
        <v>661</v>
      </c>
      <c r="I4805" s="7" t="s">
        <v>661</v>
      </c>
      <c r="J4805" s="7" t="s">
        <v>661</v>
      </c>
      <c r="K4805" s="7" t="s">
        <v>661</v>
      </c>
      <c r="L4805" s="7" t="s">
        <v>661</v>
      </c>
      <c r="M4805" s="7" t="s">
        <v>684</v>
      </c>
      <c r="N4805" s="7" t="s">
        <v>733</v>
      </c>
      <c r="O4805" s="7" t="s">
        <v>686</v>
      </c>
    </row>
    <row r="4806" spans="2:15" ht="15">
      <c r="B4806" s="6" t="s">
        <v>18</v>
      </c>
      <c r="C4806" s="7" t="s">
        <v>701</v>
      </c>
      <c r="D4806" s="7" t="s">
        <v>661</v>
      </c>
      <c r="E4806" s="7" t="s">
        <v>661</v>
      </c>
      <c r="F4806" s="7" t="s">
        <v>661</v>
      </c>
      <c r="G4806" s="7" t="s">
        <v>661</v>
      </c>
      <c r="H4806" s="7" t="s">
        <v>661</v>
      </c>
      <c r="I4806" s="7" t="s">
        <v>661</v>
      </c>
      <c r="J4806" s="7" t="s">
        <v>661</v>
      </c>
      <c r="K4806" s="7" t="s">
        <v>661</v>
      </c>
      <c r="L4806" s="7" t="s">
        <v>661</v>
      </c>
      <c r="M4806" s="7" t="s">
        <v>684</v>
      </c>
      <c r="N4806" s="7" t="s">
        <v>733</v>
      </c>
      <c r="O4806" s="7" t="s">
        <v>686</v>
      </c>
    </row>
    <row r="4807" spans="2:15" ht="15">
      <c r="B4807" s="6" t="s">
        <v>605</v>
      </c>
      <c r="C4807" s="7" t="s">
        <v>683</v>
      </c>
      <c r="D4807" s="7">
        <v>79.393958999999995</v>
      </c>
      <c r="E4807" s="7">
        <v>73.388474000000002</v>
      </c>
      <c r="F4807" s="7">
        <v>33.43553998137773</v>
      </c>
      <c r="G4807" s="7">
        <v>80.646162028301049</v>
      </c>
      <c r="H4807" s="7">
        <v>0.91000578520086162</v>
      </c>
      <c r="I4807" s="7">
        <v>73.388474000000002</v>
      </c>
      <c r="J4807" s="7">
        <v>33.43553998137773</v>
      </c>
      <c r="K4807" s="7">
        <v>80.646162028301049</v>
      </c>
      <c r="L4807" s="7">
        <v>0.91000578520086162</v>
      </c>
      <c r="M4807" s="7" t="s">
        <v>703</v>
      </c>
      <c r="N4807" s="7" t="s">
        <v>733</v>
      </c>
      <c r="O4807" s="7" t="s">
        <v>686</v>
      </c>
    </row>
    <row r="4808" spans="2:15" ht="15">
      <c r="B4808" s="6" t="s">
        <v>605</v>
      </c>
      <c r="C4808" s="7" t="s">
        <v>687</v>
      </c>
      <c r="D4808" s="7">
        <v>81.148132000000004</v>
      </c>
      <c r="E4808" s="7">
        <v>76.331894000000005</v>
      </c>
      <c r="F4808" s="7">
        <v>27.540175842978694</v>
      </c>
      <c r="G4808" s="7">
        <v>81.148132000000004</v>
      </c>
      <c r="H4808" s="7">
        <v>0.94064881247050769</v>
      </c>
      <c r="I4808" s="7">
        <v>76.331894000000005</v>
      </c>
      <c r="J4808" s="7">
        <v>27.540175842978694</v>
      </c>
      <c r="K4808" s="7">
        <v>81.148132000000004</v>
      </c>
      <c r="L4808" s="7">
        <v>0.94064881247050769</v>
      </c>
      <c r="M4808" s="7" t="s">
        <v>703</v>
      </c>
      <c r="N4808" s="7" t="s">
        <v>733</v>
      </c>
      <c r="O4808" s="7" t="s">
        <v>686</v>
      </c>
    </row>
    <row r="4809" spans="2:15" ht="15">
      <c r="B4809" s="6" t="s">
        <v>605</v>
      </c>
      <c r="C4809" s="7" t="s">
        <v>688</v>
      </c>
      <c r="D4809" s="7">
        <v>81.530128000000005</v>
      </c>
      <c r="E4809" s="7">
        <v>76.427383000000006</v>
      </c>
      <c r="F4809" s="7">
        <v>28.390436760777302</v>
      </c>
      <c r="G4809" s="7">
        <v>81.530128000000005</v>
      </c>
      <c r="H4809" s="7">
        <v>0.93741276844309629</v>
      </c>
      <c r="I4809" s="7">
        <v>76.427383000000006</v>
      </c>
      <c r="J4809" s="7">
        <v>28.390436760777302</v>
      </c>
      <c r="K4809" s="7">
        <v>81.530128000000005</v>
      </c>
      <c r="L4809" s="7">
        <v>0.93741276844309629</v>
      </c>
      <c r="M4809" s="7" t="s">
        <v>703</v>
      </c>
      <c r="N4809" s="7" t="s">
        <v>733</v>
      </c>
      <c r="O4809" s="7" t="s">
        <v>686</v>
      </c>
    </row>
    <row r="4810" spans="2:15" ht="15">
      <c r="B4810" s="6" t="s">
        <v>605</v>
      </c>
      <c r="C4810" s="7" t="s">
        <v>689</v>
      </c>
      <c r="D4810" s="7">
        <v>80.224999999999994</v>
      </c>
      <c r="E4810" s="7">
        <v>73.698999999999998</v>
      </c>
      <c r="F4810" s="7">
        <v>32.523183789973544</v>
      </c>
      <c r="G4810" s="7">
        <v>80.556192094937046</v>
      </c>
      <c r="H4810" s="7">
        <v>0.91487690869429739</v>
      </c>
      <c r="I4810" s="7">
        <v>73.698999999999998</v>
      </c>
      <c r="J4810" s="7">
        <v>32.523183789973544</v>
      </c>
      <c r="K4810" s="7">
        <v>80.556192094937046</v>
      </c>
      <c r="L4810" s="7">
        <v>0.91487690869429739</v>
      </c>
      <c r="M4810" s="7" t="s">
        <v>703</v>
      </c>
      <c r="N4810" s="7" t="s">
        <v>733</v>
      </c>
      <c r="O4810" s="7" t="s">
        <v>686</v>
      </c>
    </row>
    <row r="4811" spans="2:15" ht="15">
      <c r="B4811" s="6" t="s">
        <v>605</v>
      </c>
      <c r="C4811" s="7" t="s">
        <v>690</v>
      </c>
      <c r="D4811" s="7">
        <v>82.242000000000004</v>
      </c>
      <c r="E4811" s="7">
        <v>76.135999999999996</v>
      </c>
      <c r="F4811" s="7">
        <v>31.097525110529322</v>
      </c>
      <c r="G4811" s="7">
        <v>82.242000000000004</v>
      </c>
      <c r="H4811" s="7">
        <v>0.92575569660270896</v>
      </c>
      <c r="I4811" s="7">
        <v>76.135999999999996</v>
      </c>
      <c r="J4811" s="7">
        <v>31.097525110529322</v>
      </c>
      <c r="K4811" s="7">
        <v>82.242000000000004</v>
      </c>
      <c r="L4811" s="7">
        <v>0.92575569660270896</v>
      </c>
      <c r="M4811" s="7" t="s">
        <v>703</v>
      </c>
      <c r="N4811" s="7" t="s">
        <v>733</v>
      </c>
      <c r="O4811" s="7" t="s">
        <v>686</v>
      </c>
    </row>
    <row r="4812" spans="2:15" ht="15">
      <c r="B4812" s="6" t="s">
        <v>605</v>
      </c>
      <c r="C4812" s="7" t="s">
        <v>691</v>
      </c>
      <c r="D4812" s="7">
        <v>80.593000000000004</v>
      </c>
      <c r="E4812" s="7">
        <v>74.572000000000003</v>
      </c>
      <c r="F4812" s="7">
        <v>30.565478321138698</v>
      </c>
      <c r="G4812" s="7">
        <v>80.593000000000004</v>
      </c>
      <c r="H4812" s="7">
        <v>0.92529127839886838</v>
      </c>
      <c r="I4812" s="7">
        <v>74.572000000000003</v>
      </c>
      <c r="J4812" s="7">
        <v>30.565478321138698</v>
      </c>
      <c r="K4812" s="7">
        <v>80.593000000000004</v>
      </c>
      <c r="L4812" s="7">
        <v>0.92529127839886838</v>
      </c>
      <c r="M4812" s="7" t="s">
        <v>703</v>
      </c>
      <c r="N4812" s="7" t="s">
        <v>733</v>
      </c>
      <c r="O4812" s="7" t="s">
        <v>686</v>
      </c>
    </row>
    <row r="4813" spans="2:15" ht="15">
      <c r="B4813" s="6" t="s">
        <v>605</v>
      </c>
      <c r="C4813" s="7" t="s">
        <v>692</v>
      </c>
      <c r="D4813" s="7" t="s">
        <v>661</v>
      </c>
      <c r="E4813" s="7">
        <v>74.572000000000003</v>
      </c>
      <c r="F4813" s="7">
        <v>30.479532851052735</v>
      </c>
      <c r="G4813" s="7">
        <v>80.560443809715963</v>
      </c>
      <c r="H4813" s="7">
        <v>0.92566520830172327</v>
      </c>
      <c r="I4813" s="7">
        <v>74.572000000000003</v>
      </c>
      <c r="J4813" s="7">
        <v>30.479532851052735</v>
      </c>
      <c r="K4813" s="7">
        <v>80.560443809715963</v>
      </c>
      <c r="L4813" s="7">
        <v>0.92566520830172327</v>
      </c>
      <c r="M4813" s="7" t="s">
        <v>703</v>
      </c>
      <c r="N4813" s="7" t="s">
        <v>733</v>
      </c>
      <c r="O4813" s="7" t="s">
        <v>686</v>
      </c>
    </row>
    <row r="4814" spans="2:15" ht="15">
      <c r="B4814" s="6" t="s">
        <v>605</v>
      </c>
      <c r="C4814" s="7" t="s">
        <v>693</v>
      </c>
      <c r="D4814" s="7" t="s">
        <v>661</v>
      </c>
      <c r="E4814" s="7">
        <v>74.572000000000003</v>
      </c>
      <c r="F4814" s="7">
        <v>30.479532851052735</v>
      </c>
      <c r="G4814" s="7">
        <v>80.560443809715963</v>
      </c>
      <c r="H4814" s="7">
        <v>0.92566520830172327</v>
      </c>
      <c r="I4814" s="7">
        <v>74.572000000000003</v>
      </c>
      <c r="J4814" s="7">
        <v>30.479532851052735</v>
      </c>
      <c r="K4814" s="7">
        <v>80.560443809715963</v>
      </c>
      <c r="L4814" s="7">
        <v>0.92566520830172327</v>
      </c>
      <c r="M4814" s="7" t="s">
        <v>703</v>
      </c>
      <c r="N4814" s="7" t="s">
        <v>733</v>
      </c>
      <c r="O4814" s="7" t="s">
        <v>686</v>
      </c>
    </row>
    <row r="4815" spans="2:15" ht="15">
      <c r="B4815" s="6" t="s">
        <v>605</v>
      </c>
      <c r="C4815" s="7" t="s">
        <v>694</v>
      </c>
      <c r="D4815" s="7" t="s">
        <v>661</v>
      </c>
      <c r="E4815" s="7">
        <v>74.572000000000003</v>
      </c>
      <c r="F4815" s="7">
        <v>30.479532851052735</v>
      </c>
      <c r="G4815" s="7">
        <v>80.560443809715963</v>
      </c>
      <c r="H4815" s="7">
        <v>0.92566520830172327</v>
      </c>
      <c r="I4815" s="7">
        <v>74.572000000000003</v>
      </c>
      <c r="J4815" s="7">
        <v>30.479532851052735</v>
      </c>
      <c r="K4815" s="7">
        <v>80.560443809715963</v>
      </c>
      <c r="L4815" s="7">
        <v>0.92566520830172327</v>
      </c>
      <c r="M4815" s="7" t="s">
        <v>703</v>
      </c>
      <c r="N4815" s="7" t="s">
        <v>733</v>
      </c>
      <c r="O4815" s="7" t="s">
        <v>686</v>
      </c>
    </row>
    <row r="4816" spans="2:15" ht="15">
      <c r="B4816" s="6" t="s">
        <v>605</v>
      </c>
      <c r="C4816" s="7" t="s">
        <v>695</v>
      </c>
      <c r="D4816" s="7" t="s">
        <v>661</v>
      </c>
      <c r="E4816" s="7">
        <v>74.572000000000003</v>
      </c>
      <c r="F4816" s="7">
        <v>30.479532851052735</v>
      </c>
      <c r="G4816" s="7">
        <v>80.560443809715963</v>
      </c>
      <c r="H4816" s="7">
        <v>0.92566520830172327</v>
      </c>
      <c r="I4816" s="7">
        <v>74.572000000000003</v>
      </c>
      <c r="J4816" s="7">
        <v>30.479532851052735</v>
      </c>
      <c r="K4816" s="7">
        <v>80.560443809715963</v>
      </c>
      <c r="L4816" s="7">
        <v>0.92566520830172327</v>
      </c>
      <c r="M4816" s="7" t="s">
        <v>703</v>
      </c>
      <c r="N4816" s="7" t="s">
        <v>733</v>
      </c>
      <c r="O4816" s="7" t="s">
        <v>686</v>
      </c>
    </row>
    <row r="4817" spans="2:15" ht="15">
      <c r="B4817" s="6" t="s">
        <v>605</v>
      </c>
      <c r="C4817" s="7" t="s">
        <v>696</v>
      </c>
      <c r="D4817" s="7" t="s">
        <v>661</v>
      </c>
      <c r="E4817" s="7">
        <v>74.572000000000003</v>
      </c>
      <c r="F4817" s="7">
        <v>30.479532851052735</v>
      </c>
      <c r="G4817" s="7">
        <v>80.560443809715963</v>
      </c>
      <c r="H4817" s="7">
        <v>0.92566520830172327</v>
      </c>
      <c r="I4817" s="7">
        <v>74.572000000000003</v>
      </c>
      <c r="J4817" s="7">
        <v>30.479532851052735</v>
      </c>
      <c r="K4817" s="7">
        <v>80.560443809715963</v>
      </c>
      <c r="L4817" s="7">
        <v>0.92566520830172327</v>
      </c>
      <c r="M4817" s="7" t="s">
        <v>703</v>
      </c>
      <c r="N4817" s="7" t="s">
        <v>733</v>
      </c>
      <c r="O4817" s="7" t="s">
        <v>686</v>
      </c>
    </row>
    <row r="4818" spans="2:15" ht="15">
      <c r="B4818" s="6" t="s">
        <v>605</v>
      </c>
      <c r="C4818" s="7" t="s">
        <v>697</v>
      </c>
      <c r="D4818" s="7" t="s">
        <v>661</v>
      </c>
      <c r="E4818" s="7">
        <v>74.572000000000003</v>
      </c>
      <c r="F4818" s="7">
        <v>30.479532851052735</v>
      </c>
      <c r="G4818" s="7">
        <v>80.560443809715963</v>
      </c>
      <c r="H4818" s="7">
        <v>0.92566520830172327</v>
      </c>
      <c r="I4818" s="7">
        <v>74.572000000000003</v>
      </c>
      <c r="J4818" s="7">
        <v>30.479532851052735</v>
      </c>
      <c r="K4818" s="7">
        <v>80.560443809715963</v>
      </c>
      <c r="L4818" s="7">
        <v>0.92566520830172327</v>
      </c>
      <c r="M4818" s="7" t="s">
        <v>703</v>
      </c>
      <c r="N4818" s="7" t="s">
        <v>733</v>
      </c>
      <c r="O4818" s="7" t="s">
        <v>686</v>
      </c>
    </row>
    <row r="4819" spans="2:15" ht="15">
      <c r="B4819" s="6" t="s">
        <v>605</v>
      </c>
      <c r="C4819" s="7" t="s">
        <v>698</v>
      </c>
      <c r="D4819" s="7" t="s">
        <v>661</v>
      </c>
      <c r="E4819" s="7">
        <v>74.572000000000003</v>
      </c>
      <c r="F4819" s="7">
        <v>30.479532851052735</v>
      </c>
      <c r="G4819" s="7">
        <v>80.560443809715963</v>
      </c>
      <c r="H4819" s="7">
        <v>0.92566520830172327</v>
      </c>
      <c r="I4819" s="7">
        <v>74.572000000000003</v>
      </c>
      <c r="J4819" s="7">
        <v>30.479532851052735</v>
      </c>
      <c r="K4819" s="7">
        <v>80.560443809715963</v>
      </c>
      <c r="L4819" s="7">
        <v>0.92566520830172327</v>
      </c>
      <c r="M4819" s="7" t="s">
        <v>703</v>
      </c>
      <c r="N4819" s="7" t="s">
        <v>733</v>
      </c>
      <c r="O4819" s="7" t="s">
        <v>686</v>
      </c>
    </row>
    <row r="4820" spans="2:15" ht="15">
      <c r="B4820" s="6" t="s">
        <v>605</v>
      </c>
      <c r="C4820" s="7" t="s">
        <v>699</v>
      </c>
      <c r="D4820" s="7" t="s">
        <v>661</v>
      </c>
      <c r="E4820" s="7">
        <v>74.572000000000003</v>
      </c>
      <c r="F4820" s="7">
        <v>30.479532851052735</v>
      </c>
      <c r="G4820" s="7">
        <v>80.560443809715963</v>
      </c>
      <c r="H4820" s="7">
        <v>0.92566520830172327</v>
      </c>
      <c r="I4820" s="7">
        <v>74.572000000000003</v>
      </c>
      <c r="J4820" s="7">
        <v>30.479532851052735</v>
      </c>
      <c r="K4820" s="7">
        <v>80.560443809715963</v>
      </c>
      <c r="L4820" s="7">
        <v>0.92566520830172327</v>
      </c>
      <c r="M4820" s="7" t="s">
        <v>703</v>
      </c>
      <c r="N4820" s="7" t="s">
        <v>733</v>
      </c>
      <c r="O4820" s="7" t="s">
        <v>686</v>
      </c>
    </row>
    <row r="4821" spans="2:15" ht="15">
      <c r="B4821" s="6" t="s">
        <v>605</v>
      </c>
      <c r="C4821" s="7" t="s">
        <v>700</v>
      </c>
      <c r="D4821" s="7" t="s">
        <v>661</v>
      </c>
      <c r="E4821" s="7">
        <v>74.572000000000003</v>
      </c>
      <c r="F4821" s="7">
        <v>30.479532851052735</v>
      </c>
      <c r="G4821" s="7">
        <v>80.560443809715963</v>
      </c>
      <c r="H4821" s="7">
        <v>0.92566520830172327</v>
      </c>
      <c r="I4821" s="7">
        <v>74.572000000000003</v>
      </c>
      <c r="J4821" s="7">
        <v>30.479532851052735</v>
      </c>
      <c r="K4821" s="7">
        <v>80.560443809715963</v>
      </c>
      <c r="L4821" s="7">
        <v>0.92566520830172327</v>
      </c>
      <c r="M4821" s="7" t="s">
        <v>703</v>
      </c>
      <c r="N4821" s="7" t="s">
        <v>733</v>
      </c>
      <c r="O4821" s="7" t="s">
        <v>686</v>
      </c>
    </row>
    <row r="4822" spans="2:15" ht="15">
      <c r="B4822" s="6" t="s">
        <v>605</v>
      </c>
      <c r="C4822" s="7" t="s">
        <v>701</v>
      </c>
      <c r="D4822" s="7" t="s">
        <v>661</v>
      </c>
      <c r="E4822" s="7">
        <v>74.572000000000003</v>
      </c>
      <c r="F4822" s="7">
        <v>30.479532851052735</v>
      </c>
      <c r="G4822" s="7">
        <v>80.560443809715963</v>
      </c>
      <c r="H4822" s="7">
        <v>0.92566520830172327</v>
      </c>
      <c r="I4822" s="7">
        <v>74.572000000000003</v>
      </c>
      <c r="J4822" s="7">
        <v>30.479532851052735</v>
      </c>
      <c r="K4822" s="7">
        <v>80.560443809715963</v>
      </c>
      <c r="L4822" s="7">
        <v>0.92566520830172327</v>
      </c>
      <c r="M4822" s="7" t="s">
        <v>703</v>
      </c>
      <c r="N4822" s="7" t="s">
        <v>733</v>
      </c>
      <c r="O4822" s="7" t="s">
        <v>686</v>
      </c>
    </row>
    <row r="4823" spans="2:15" ht="15">
      <c r="B4823" s="6" t="s">
        <v>31</v>
      </c>
      <c r="C4823" s="7" t="s">
        <v>683</v>
      </c>
      <c r="D4823" s="7">
        <v>10.921609999999999</v>
      </c>
      <c r="E4823" s="7">
        <v>14.085000000000001</v>
      </c>
      <c r="F4823" s="7">
        <v>3.1643646194302466</v>
      </c>
      <c r="G4823" s="7">
        <v>14.436080785472972</v>
      </c>
      <c r="H4823" s="7">
        <v>0.97568032551977235</v>
      </c>
      <c r="I4823" s="7">
        <v>12.752800000000001</v>
      </c>
      <c r="J4823" s="7">
        <v>2.8650698699801262</v>
      </c>
      <c r="K4823" s="7">
        <v>13.0706745503003</v>
      </c>
      <c r="L4823" s="7">
        <v>0.97568032551977235</v>
      </c>
      <c r="M4823" s="7" t="s">
        <v>684</v>
      </c>
      <c r="N4823" s="7" t="s">
        <v>733</v>
      </c>
      <c r="O4823" s="7" t="s">
        <v>686</v>
      </c>
    </row>
    <row r="4824" spans="2:15" ht="15">
      <c r="B4824" s="6" t="s">
        <v>31</v>
      </c>
      <c r="C4824" s="7" t="s">
        <v>687</v>
      </c>
      <c r="D4824" s="7">
        <v>13.243328</v>
      </c>
      <c r="E4824" s="7">
        <v>14.028</v>
      </c>
      <c r="F4824" s="7">
        <v>0.62982903159904935</v>
      </c>
      <c r="G4824" s="7">
        <v>14.042131911111111</v>
      </c>
      <c r="H4824" s="7">
        <v>0.99899360644091884</v>
      </c>
      <c r="I4824" s="7">
        <v>12.6951</v>
      </c>
      <c r="J4824" s="7">
        <v>0.5699844980790203</v>
      </c>
      <c r="K4824" s="7">
        <v>12.707889137777777</v>
      </c>
      <c r="L4824" s="7">
        <v>0.99899360644091884</v>
      </c>
      <c r="M4824" s="7" t="s">
        <v>684</v>
      </c>
      <c r="N4824" s="7" t="s">
        <v>733</v>
      </c>
      <c r="O4824" s="7" t="s">
        <v>686</v>
      </c>
    </row>
    <row r="4825" spans="2:15" ht="15">
      <c r="B4825" s="6" t="s">
        <v>31</v>
      </c>
      <c r="C4825" s="7" t="s">
        <v>688</v>
      </c>
      <c r="D4825" s="7">
        <v>13.4526</v>
      </c>
      <c r="E4825" s="7">
        <v>14.721</v>
      </c>
      <c r="F4825" s="7">
        <v>0.85438015956621305</v>
      </c>
      <c r="G4825" s="7">
        <v>14.745772494415489</v>
      </c>
      <c r="H4825" s="7">
        <v>0.99832002735530678</v>
      </c>
      <c r="I4825" s="7">
        <v>13.388999999999999</v>
      </c>
      <c r="J4825" s="7">
        <v>0.77707329369145139</v>
      </c>
      <c r="K4825" s="7">
        <v>13.411531005212211</v>
      </c>
      <c r="L4825" s="7">
        <v>0.99832002735530678</v>
      </c>
      <c r="M4825" s="7" t="s">
        <v>684</v>
      </c>
      <c r="N4825" s="7" t="s">
        <v>733</v>
      </c>
      <c r="O4825" s="7" t="s">
        <v>686</v>
      </c>
    </row>
    <row r="4826" spans="2:15" ht="15">
      <c r="B4826" s="6" t="s">
        <v>31</v>
      </c>
      <c r="C4826" s="7" t="s">
        <v>689</v>
      </c>
      <c r="D4826" s="7">
        <v>14.5</v>
      </c>
      <c r="E4826" s="7">
        <v>14.208</v>
      </c>
      <c r="F4826" s="7" t="s">
        <v>661</v>
      </c>
      <c r="G4826" s="7">
        <v>14.208</v>
      </c>
      <c r="H4826" s="7">
        <v>1</v>
      </c>
      <c r="I4826" s="7">
        <v>12.875999999999999</v>
      </c>
      <c r="J4826" s="7" t="s">
        <v>661</v>
      </c>
      <c r="K4826" s="7">
        <v>12.875999999999999</v>
      </c>
      <c r="L4826" s="7">
        <v>1</v>
      </c>
      <c r="M4826" s="7" t="s">
        <v>684</v>
      </c>
      <c r="N4826" s="7" t="s">
        <v>733</v>
      </c>
      <c r="O4826" s="7" t="s">
        <v>686</v>
      </c>
    </row>
    <row r="4827" spans="2:15" ht="15">
      <c r="B4827" s="6" t="s">
        <v>31</v>
      </c>
      <c r="C4827" s="7" t="s">
        <v>690</v>
      </c>
      <c r="D4827" s="7">
        <v>13.3</v>
      </c>
      <c r="E4827" s="7">
        <v>13.932</v>
      </c>
      <c r="F4827" s="7" t="s">
        <v>661</v>
      </c>
      <c r="G4827" s="7">
        <v>13.932</v>
      </c>
      <c r="H4827" s="7">
        <v>1</v>
      </c>
      <c r="I4827" s="7">
        <v>12.747</v>
      </c>
      <c r="J4827" s="7" t="s">
        <v>661</v>
      </c>
      <c r="K4827" s="7">
        <v>12.747</v>
      </c>
      <c r="L4827" s="7">
        <v>1</v>
      </c>
      <c r="M4827" s="7" t="s">
        <v>684</v>
      </c>
      <c r="N4827" s="7" t="s">
        <v>733</v>
      </c>
      <c r="O4827" s="7" t="s">
        <v>686</v>
      </c>
    </row>
    <row r="4828" spans="2:15" ht="15">
      <c r="B4828" s="6" t="s">
        <v>31</v>
      </c>
      <c r="C4828" s="7" t="s">
        <v>691</v>
      </c>
      <c r="D4828" s="7">
        <v>14.606</v>
      </c>
      <c r="E4828" s="7">
        <v>13.13</v>
      </c>
      <c r="F4828" s="7">
        <v>2.9098898764966585</v>
      </c>
      <c r="G4828" s="7">
        <v>13.448582047685836</v>
      </c>
      <c r="H4828" s="7">
        <v>0.97631110502533203</v>
      </c>
      <c r="I4828" s="7">
        <v>11.862</v>
      </c>
      <c r="J4828" s="7">
        <v>2.6288738549126691</v>
      </c>
      <c r="K4828" s="7">
        <v>12.149815708274895</v>
      </c>
      <c r="L4828" s="7">
        <v>0.97631110502533203</v>
      </c>
      <c r="M4828" s="7" t="s">
        <v>684</v>
      </c>
      <c r="N4828" s="7" t="s">
        <v>733</v>
      </c>
      <c r="O4828" s="7" t="s">
        <v>686</v>
      </c>
    </row>
    <row r="4829" spans="2:15" ht="15">
      <c r="B4829" s="6" t="s">
        <v>31</v>
      </c>
      <c r="C4829" s="7" t="s">
        <v>692</v>
      </c>
      <c r="D4829" s="7" t="s">
        <v>661</v>
      </c>
      <c r="E4829" s="7">
        <v>13.762033811852326</v>
      </c>
      <c r="F4829" s="7">
        <v>1.8004041032399369</v>
      </c>
      <c r="G4829" s="7">
        <v>13.879302200526144</v>
      </c>
      <c r="H4829" s="7">
        <v>0.99155084405688843</v>
      </c>
      <c r="I4829" s="7">
        <v>12.494033811852326</v>
      </c>
      <c r="J4829" s="7">
        <v>1.6345192904194492</v>
      </c>
      <c r="K4829" s="7">
        <v>12.600497379169699</v>
      </c>
      <c r="L4829" s="7">
        <v>0.99155084405688843</v>
      </c>
      <c r="M4829" s="7" t="s">
        <v>684</v>
      </c>
      <c r="N4829" s="7" t="s">
        <v>733</v>
      </c>
      <c r="O4829" s="7" t="s">
        <v>686</v>
      </c>
    </row>
    <row r="4830" spans="2:15" ht="15">
      <c r="B4830" s="6" t="s">
        <v>31</v>
      </c>
      <c r="C4830" s="7" t="s">
        <v>693</v>
      </c>
      <c r="D4830" s="7" t="s">
        <v>661</v>
      </c>
      <c r="E4830" s="7">
        <v>12.805077495758082</v>
      </c>
      <c r="F4830" s="7">
        <v>1.6752112646179487</v>
      </c>
      <c r="G4830" s="7">
        <v>12.914191513736853</v>
      </c>
      <c r="H4830" s="7">
        <v>0.99155084405688843</v>
      </c>
      <c r="I4830" s="7">
        <v>11.537077495758082</v>
      </c>
      <c r="J4830" s="7">
        <v>1.5093264517974752</v>
      </c>
      <c r="K4830" s="7">
        <v>11.635386692380409</v>
      </c>
      <c r="L4830" s="7">
        <v>0.99155084405688843</v>
      </c>
      <c r="M4830" s="7" t="s">
        <v>684</v>
      </c>
      <c r="N4830" s="7" t="s">
        <v>733</v>
      </c>
      <c r="O4830" s="7" t="s">
        <v>686</v>
      </c>
    </row>
    <row r="4831" spans="2:15" ht="15">
      <c r="B4831" s="6" t="s">
        <v>31</v>
      </c>
      <c r="C4831" s="7" t="s">
        <v>694</v>
      </c>
      <c r="D4831" s="7" t="s">
        <v>661</v>
      </c>
      <c r="E4831" s="7">
        <v>12.736486093330702</v>
      </c>
      <c r="F4831" s="7">
        <v>1.6662378640242936</v>
      </c>
      <c r="G4831" s="7">
        <v>12.845015633509934</v>
      </c>
      <c r="H4831" s="7">
        <v>0.99155084405688843</v>
      </c>
      <c r="I4831" s="7">
        <v>11.468486093330702</v>
      </c>
      <c r="J4831" s="7">
        <v>1.5003530512038081</v>
      </c>
      <c r="K4831" s="7">
        <v>11.566210812153489</v>
      </c>
      <c r="L4831" s="7">
        <v>0.99155084405688843</v>
      </c>
      <c r="M4831" s="7" t="s">
        <v>684</v>
      </c>
      <c r="N4831" s="7" t="s">
        <v>733</v>
      </c>
      <c r="O4831" s="7" t="s">
        <v>686</v>
      </c>
    </row>
    <row r="4832" spans="2:15" ht="15">
      <c r="B4832" s="6" t="s">
        <v>31</v>
      </c>
      <c r="C4832" s="7" t="s">
        <v>695</v>
      </c>
      <c r="D4832" s="7" t="s">
        <v>661</v>
      </c>
      <c r="E4832" s="7">
        <v>12.674836024839895</v>
      </c>
      <c r="F4832" s="7">
        <v>1.6581725563965555</v>
      </c>
      <c r="G4832" s="7">
        <v>12.782840235384541</v>
      </c>
      <c r="H4832" s="7">
        <v>0.99155084405688843</v>
      </c>
      <c r="I4832" s="7">
        <v>11.406836024839896</v>
      </c>
      <c r="J4832" s="7">
        <v>1.49228774357608</v>
      </c>
      <c r="K4832" s="7">
        <v>11.504035414028097</v>
      </c>
      <c r="L4832" s="7">
        <v>0.99155084405688843</v>
      </c>
      <c r="M4832" s="7" t="s">
        <v>684</v>
      </c>
      <c r="N4832" s="7" t="s">
        <v>733</v>
      </c>
      <c r="O4832" s="7" t="s">
        <v>686</v>
      </c>
    </row>
    <row r="4833" spans="2:15" ht="15">
      <c r="B4833" s="6" t="s">
        <v>31</v>
      </c>
      <c r="C4833" s="7" t="s">
        <v>696</v>
      </c>
      <c r="D4833" s="7" t="s">
        <v>661</v>
      </c>
      <c r="E4833" s="7">
        <v>12.614288890953109</v>
      </c>
      <c r="F4833" s="7">
        <v>1.6502515390687795</v>
      </c>
      <c r="G4833" s="7">
        <v>12.721777170137115</v>
      </c>
      <c r="H4833" s="7">
        <v>0.99155084405688843</v>
      </c>
      <c r="I4833" s="7">
        <v>11.34628889095311</v>
      </c>
      <c r="J4833" s="7">
        <v>1.4843667262482942</v>
      </c>
      <c r="K4833" s="7">
        <v>11.442972348780671</v>
      </c>
      <c r="L4833" s="7">
        <v>0.99155084405688843</v>
      </c>
      <c r="M4833" s="7" t="s">
        <v>684</v>
      </c>
      <c r="N4833" s="7" t="s">
        <v>733</v>
      </c>
      <c r="O4833" s="7" t="s">
        <v>686</v>
      </c>
    </row>
    <row r="4834" spans="2:15" ht="15">
      <c r="B4834" s="6" t="s">
        <v>31</v>
      </c>
      <c r="C4834" s="7" t="s">
        <v>697</v>
      </c>
      <c r="D4834" s="7" t="s">
        <v>661</v>
      </c>
      <c r="E4834" s="7">
        <v>12.556942201338799</v>
      </c>
      <c r="F4834" s="7">
        <v>1.6427492166140854</v>
      </c>
      <c r="G4834" s="7">
        <v>12.663941820635843</v>
      </c>
      <c r="H4834" s="7">
        <v>0.99155084405688843</v>
      </c>
      <c r="I4834" s="7">
        <v>11.288942201338799</v>
      </c>
      <c r="J4834" s="7">
        <v>1.4768644037936132</v>
      </c>
      <c r="K4834" s="7">
        <v>11.3851369992794</v>
      </c>
      <c r="L4834" s="7">
        <v>0.99155084405688843</v>
      </c>
      <c r="M4834" s="7" t="s">
        <v>684</v>
      </c>
      <c r="N4834" s="7" t="s">
        <v>733</v>
      </c>
      <c r="O4834" s="7" t="s">
        <v>686</v>
      </c>
    </row>
    <row r="4835" spans="2:15" ht="15">
      <c r="B4835" s="6" t="s">
        <v>31</v>
      </c>
      <c r="C4835" s="7" t="s">
        <v>698</v>
      </c>
      <c r="D4835" s="7" t="s">
        <v>661</v>
      </c>
      <c r="E4835" s="7">
        <v>12.502886484560308</v>
      </c>
      <c r="F4835" s="7">
        <v>1.6356774323398957</v>
      </c>
      <c r="G4835" s="7">
        <v>12.609425486851764</v>
      </c>
      <c r="H4835" s="7">
        <v>0.99155084405688843</v>
      </c>
      <c r="I4835" s="7">
        <v>11.234886484560308</v>
      </c>
      <c r="J4835" s="7">
        <v>1.4697926195194149</v>
      </c>
      <c r="K4835" s="7">
        <v>11.330620665495321</v>
      </c>
      <c r="L4835" s="7">
        <v>0.99155084405688843</v>
      </c>
      <c r="M4835" s="7" t="s">
        <v>684</v>
      </c>
      <c r="N4835" s="7" t="s">
        <v>733</v>
      </c>
      <c r="O4835" s="7" t="s">
        <v>686</v>
      </c>
    </row>
    <row r="4836" spans="2:15" ht="15">
      <c r="B4836" s="6" t="s">
        <v>31</v>
      </c>
      <c r="C4836" s="7" t="s">
        <v>699</v>
      </c>
      <c r="D4836" s="7" t="s">
        <v>661</v>
      </c>
      <c r="E4836" s="7">
        <v>12.458024510761829</v>
      </c>
      <c r="F4836" s="7">
        <v>1.6298084101582577</v>
      </c>
      <c r="G4836" s="7">
        <v>12.564181237333576</v>
      </c>
      <c r="H4836" s="7">
        <v>0.99155084405688843</v>
      </c>
      <c r="I4836" s="7">
        <v>11.190024510761829</v>
      </c>
      <c r="J4836" s="7">
        <v>1.4639235973377742</v>
      </c>
      <c r="K4836" s="7">
        <v>11.285376415977133</v>
      </c>
      <c r="L4836" s="7">
        <v>0.99155084405688843</v>
      </c>
      <c r="M4836" s="7" t="s">
        <v>684</v>
      </c>
      <c r="N4836" s="7" t="s">
        <v>733</v>
      </c>
      <c r="O4836" s="7" t="s">
        <v>686</v>
      </c>
    </row>
    <row r="4837" spans="2:15" ht="15">
      <c r="B4837" s="6" t="s">
        <v>31</v>
      </c>
      <c r="C4837" s="7" t="s">
        <v>700</v>
      </c>
      <c r="D4837" s="7" t="s">
        <v>661</v>
      </c>
      <c r="E4837" s="7">
        <v>12.451624325136114</v>
      </c>
      <c r="F4837" s="7">
        <v>1.6289711123707702</v>
      </c>
      <c r="G4837" s="7">
        <v>12.557726514750186</v>
      </c>
      <c r="H4837" s="7">
        <v>0.99155084405688843</v>
      </c>
      <c r="I4837" s="7">
        <v>11.183624325136115</v>
      </c>
      <c r="J4837" s="7">
        <v>1.4630862995502834</v>
      </c>
      <c r="K4837" s="7">
        <v>11.278921693393743</v>
      </c>
      <c r="L4837" s="7">
        <v>0.99155084405688843</v>
      </c>
      <c r="M4837" s="7" t="s">
        <v>684</v>
      </c>
      <c r="N4837" s="7" t="s">
        <v>733</v>
      </c>
      <c r="O4837" s="7" t="s">
        <v>686</v>
      </c>
    </row>
    <row r="4838" spans="2:15" ht="15">
      <c r="B4838" s="6" t="s">
        <v>31</v>
      </c>
      <c r="C4838" s="7" t="s">
        <v>701</v>
      </c>
      <c r="D4838" s="7" t="s">
        <v>661</v>
      </c>
      <c r="E4838" s="7">
        <v>12.445224139510403</v>
      </c>
      <c r="F4838" s="7">
        <v>1.628133814583278</v>
      </c>
      <c r="G4838" s="7">
        <v>12.551271792166798</v>
      </c>
      <c r="H4838" s="7">
        <v>0.99155084405688843</v>
      </c>
      <c r="I4838" s="7">
        <v>11.177224139510402</v>
      </c>
      <c r="J4838" s="7">
        <v>1.4622490017627923</v>
      </c>
      <c r="K4838" s="7">
        <v>11.272466970810353</v>
      </c>
      <c r="L4838" s="7">
        <v>0.99155084405688843</v>
      </c>
      <c r="M4838" s="7" t="s">
        <v>684</v>
      </c>
      <c r="N4838" s="7" t="s">
        <v>733</v>
      </c>
      <c r="O4838" s="7" t="s">
        <v>686</v>
      </c>
    </row>
    <row r="4839" spans="2:15" ht="15">
      <c r="B4839" s="6" t="s">
        <v>52</v>
      </c>
      <c r="C4839" s="7" t="s">
        <v>683</v>
      </c>
      <c r="D4839" s="7" t="s">
        <v>661</v>
      </c>
      <c r="E4839" s="7" t="s">
        <v>661</v>
      </c>
      <c r="F4839" s="7" t="s">
        <v>661</v>
      </c>
      <c r="G4839" s="7" t="s">
        <v>661</v>
      </c>
      <c r="H4839" s="7" t="s">
        <v>661</v>
      </c>
      <c r="I4839" s="7" t="s">
        <v>661</v>
      </c>
      <c r="J4839" s="7" t="s">
        <v>661</v>
      </c>
      <c r="K4839" s="7" t="s">
        <v>661</v>
      </c>
      <c r="L4839" s="7" t="s">
        <v>661</v>
      </c>
      <c r="M4839" s="7" t="s">
        <v>684</v>
      </c>
      <c r="N4839" s="7" t="s">
        <v>733</v>
      </c>
      <c r="O4839" s="7" t="s">
        <v>686</v>
      </c>
    </row>
    <row r="4840" spans="2:15" ht="15">
      <c r="B4840" s="6" t="s">
        <v>52</v>
      </c>
      <c r="C4840" s="7" t="s">
        <v>687</v>
      </c>
      <c r="D4840" s="7" t="s">
        <v>661</v>
      </c>
      <c r="E4840" s="7" t="s">
        <v>661</v>
      </c>
      <c r="F4840" s="7" t="s">
        <v>661</v>
      </c>
      <c r="G4840" s="7" t="s">
        <v>661</v>
      </c>
      <c r="H4840" s="7" t="s">
        <v>661</v>
      </c>
      <c r="I4840" s="7" t="s">
        <v>661</v>
      </c>
      <c r="J4840" s="7" t="s">
        <v>661</v>
      </c>
      <c r="K4840" s="7" t="s">
        <v>661</v>
      </c>
      <c r="L4840" s="7" t="s">
        <v>661</v>
      </c>
      <c r="M4840" s="7" t="s">
        <v>684</v>
      </c>
      <c r="N4840" s="7" t="s">
        <v>733</v>
      </c>
      <c r="O4840" s="7" t="s">
        <v>686</v>
      </c>
    </row>
    <row r="4841" spans="2:15" ht="15">
      <c r="B4841" s="6" t="s">
        <v>52</v>
      </c>
      <c r="C4841" s="7" t="s">
        <v>688</v>
      </c>
      <c r="D4841" s="7" t="s">
        <v>661</v>
      </c>
      <c r="E4841" s="7" t="s">
        <v>661</v>
      </c>
      <c r="F4841" s="7" t="s">
        <v>661</v>
      </c>
      <c r="G4841" s="7" t="s">
        <v>661</v>
      </c>
      <c r="H4841" s="7" t="s">
        <v>661</v>
      </c>
      <c r="I4841" s="7" t="s">
        <v>661</v>
      </c>
      <c r="J4841" s="7" t="s">
        <v>661</v>
      </c>
      <c r="K4841" s="7" t="s">
        <v>661</v>
      </c>
      <c r="L4841" s="7" t="s">
        <v>661</v>
      </c>
      <c r="M4841" s="7" t="s">
        <v>684</v>
      </c>
      <c r="N4841" s="7" t="s">
        <v>733</v>
      </c>
      <c r="O4841" s="7" t="s">
        <v>686</v>
      </c>
    </row>
    <row r="4842" spans="2:15" ht="15">
      <c r="B4842" s="6" t="s">
        <v>52</v>
      </c>
      <c r="C4842" s="7" t="s">
        <v>689</v>
      </c>
      <c r="D4842" s="7">
        <v>37.860999999999997</v>
      </c>
      <c r="E4842" s="7">
        <v>49.49</v>
      </c>
      <c r="F4842" s="7">
        <v>11.969450921879099</v>
      </c>
      <c r="G4842" s="7">
        <v>50.916872010869568</v>
      </c>
      <c r="H4842" s="7">
        <v>0.97197644013628803</v>
      </c>
      <c r="I4842" s="7">
        <v>42.0961</v>
      </c>
      <c r="J4842" s="7">
        <v>10.181192219691145</v>
      </c>
      <c r="K4842" s="7">
        <v>43.30979462228261</v>
      </c>
      <c r="L4842" s="7">
        <v>0.97197644013628803</v>
      </c>
      <c r="M4842" s="7" t="s">
        <v>684</v>
      </c>
      <c r="N4842" s="7" t="s">
        <v>733</v>
      </c>
      <c r="O4842" s="7" t="s">
        <v>686</v>
      </c>
    </row>
    <row r="4843" spans="2:15" ht="15">
      <c r="B4843" s="6" t="s">
        <v>52</v>
      </c>
      <c r="C4843" s="7" t="s">
        <v>690</v>
      </c>
      <c r="D4843" s="7">
        <v>41.817</v>
      </c>
      <c r="E4843" s="7">
        <v>47.814</v>
      </c>
      <c r="F4843" s="7">
        <v>11.278698041982128</v>
      </c>
      <c r="G4843" s="7">
        <v>49.126241719901714</v>
      </c>
      <c r="H4843" s="7">
        <v>0.97328837554104797</v>
      </c>
      <c r="I4843" s="7">
        <v>40.78</v>
      </c>
      <c r="J4843" s="7">
        <v>9.6194693217892571</v>
      </c>
      <c r="K4843" s="7">
        <v>41.899195577395574</v>
      </c>
      <c r="L4843" s="7">
        <v>0.97328837554104797</v>
      </c>
      <c r="M4843" s="7" t="s">
        <v>684</v>
      </c>
      <c r="N4843" s="7" t="s">
        <v>733</v>
      </c>
      <c r="O4843" s="7" t="s">
        <v>686</v>
      </c>
    </row>
    <row r="4844" spans="2:15" ht="15">
      <c r="B4844" s="6" t="s">
        <v>52</v>
      </c>
      <c r="C4844" s="7" t="s">
        <v>691</v>
      </c>
      <c r="D4844" s="7">
        <v>49.41</v>
      </c>
      <c r="E4844" s="7">
        <v>45.116</v>
      </c>
      <c r="F4844" s="7">
        <v>10.600973226201594</v>
      </c>
      <c r="G4844" s="7">
        <v>46.344730977130972</v>
      </c>
      <c r="H4844" s="7">
        <v>0.9734871483505364</v>
      </c>
      <c r="I4844" s="7">
        <v>38.454999999999998</v>
      </c>
      <c r="J4844" s="7">
        <v>9.0358282075889527</v>
      </c>
      <c r="K4844" s="7">
        <v>39.502319126819124</v>
      </c>
      <c r="L4844" s="7">
        <v>0.9734871483505364</v>
      </c>
      <c r="M4844" s="7" t="s">
        <v>684</v>
      </c>
      <c r="N4844" s="7" t="s">
        <v>733</v>
      </c>
      <c r="O4844" s="7" t="s">
        <v>686</v>
      </c>
    </row>
    <row r="4845" spans="2:15" ht="15">
      <c r="B4845" s="6" t="s">
        <v>52</v>
      </c>
      <c r="C4845" s="7" t="s">
        <v>692</v>
      </c>
      <c r="D4845" s="7" t="s">
        <v>661</v>
      </c>
      <c r="E4845" s="7">
        <v>45.485363686407325</v>
      </c>
      <c r="F4845" s="7">
        <v>11.108898237840961</v>
      </c>
      <c r="G4845" s="7">
        <v>46.822280270651582</v>
      </c>
      <c r="H4845" s="7">
        <v>0.97144699966519488</v>
      </c>
      <c r="I4845" s="7">
        <v>38.824363686407331</v>
      </c>
      <c r="J4845" s="7">
        <v>9.4820810561115341</v>
      </c>
      <c r="K4845" s="7">
        <v>39.965498580764553</v>
      </c>
      <c r="L4845" s="7">
        <v>0.97144699966519488</v>
      </c>
      <c r="M4845" s="7" t="s">
        <v>684</v>
      </c>
      <c r="N4845" s="7" t="s">
        <v>733</v>
      </c>
      <c r="O4845" s="7" t="s">
        <v>686</v>
      </c>
    </row>
    <row r="4846" spans="2:15" ht="15">
      <c r="B4846" s="6" t="s">
        <v>52</v>
      </c>
      <c r="C4846" s="7" t="s">
        <v>693</v>
      </c>
      <c r="D4846" s="7" t="s">
        <v>661</v>
      </c>
      <c r="E4846" s="7">
        <v>45.258100016069363</v>
      </c>
      <c r="F4846" s="7">
        <v>11.053393592339008</v>
      </c>
      <c r="G4846" s="7">
        <v>46.588336812679827</v>
      </c>
      <c r="H4846" s="7">
        <v>0.97144699966519488</v>
      </c>
      <c r="I4846" s="7">
        <v>38.597100016069369</v>
      </c>
      <c r="J4846" s="7">
        <v>9.4265764106095578</v>
      </c>
      <c r="K4846" s="7">
        <v>39.731555122792798</v>
      </c>
      <c r="L4846" s="7">
        <v>0.97144699966519488</v>
      </c>
      <c r="M4846" s="7" t="s">
        <v>684</v>
      </c>
      <c r="N4846" s="7" t="s">
        <v>733</v>
      </c>
      <c r="O4846" s="7" t="s">
        <v>686</v>
      </c>
    </row>
    <row r="4847" spans="2:15" ht="15">
      <c r="B4847" s="6" t="s">
        <v>52</v>
      </c>
      <c r="C4847" s="7" t="s">
        <v>694</v>
      </c>
      <c r="D4847" s="7" t="s">
        <v>661</v>
      </c>
      <c r="E4847" s="7">
        <v>45.014229888896097</v>
      </c>
      <c r="F4847" s="7">
        <v>10.993833149012749</v>
      </c>
      <c r="G4847" s="7">
        <v>46.337298796959651</v>
      </c>
      <c r="H4847" s="7">
        <v>0.97144699966519488</v>
      </c>
      <c r="I4847" s="7">
        <v>38.353229888896095</v>
      </c>
      <c r="J4847" s="7">
        <v>9.3670159672833524</v>
      </c>
      <c r="K4847" s="7">
        <v>39.480517107072622</v>
      </c>
      <c r="L4847" s="7">
        <v>0.97144699966519488</v>
      </c>
      <c r="M4847" s="7" t="s">
        <v>684</v>
      </c>
      <c r="N4847" s="7" t="s">
        <v>733</v>
      </c>
      <c r="O4847" s="7" t="s">
        <v>686</v>
      </c>
    </row>
    <row r="4848" spans="2:15" ht="15">
      <c r="B4848" s="6" t="s">
        <v>52</v>
      </c>
      <c r="C4848" s="7" t="s">
        <v>695</v>
      </c>
      <c r="D4848" s="7" t="s">
        <v>661</v>
      </c>
      <c r="E4848" s="7">
        <v>44.792839066297262</v>
      </c>
      <c r="F4848" s="7">
        <v>10.939762830129546</v>
      </c>
      <c r="G4848" s="7">
        <v>46.109400802858957</v>
      </c>
      <c r="H4848" s="7">
        <v>0.97144699966519488</v>
      </c>
      <c r="I4848" s="7">
        <v>38.13183906629726</v>
      </c>
      <c r="J4848" s="7">
        <v>9.3129456484001381</v>
      </c>
      <c r="K4848" s="7">
        <v>39.252619112971928</v>
      </c>
      <c r="L4848" s="7">
        <v>0.97144699966519488</v>
      </c>
      <c r="M4848" s="7" t="s">
        <v>684</v>
      </c>
      <c r="N4848" s="7" t="s">
        <v>733</v>
      </c>
      <c r="O4848" s="7" t="s">
        <v>686</v>
      </c>
    </row>
    <row r="4849" spans="2:15" ht="15">
      <c r="B4849" s="6" t="s">
        <v>52</v>
      </c>
      <c r="C4849" s="7" t="s">
        <v>696</v>
      </c>
      <c r="D4849" s="7" t="s">
        <v>661</v>
      </c>
      <c r="E4849" s="7">
        <v>44.572793020135492</v>
      </c>
      <c r="F4849" s="7">
        <v>10.886020946228093</v>
      </c>
      <c r="G4849" s="7">
        <v>45.882887111182924</v>
      </c>
      <c r="H4849" s="7">
        <v>0.97144699966519488</v>
      </c>
      <c r="I4849" s="7">
        <v>37.911793020135491</v>
      </c>
      <c r="J4849" s="7">
        <v>9.2592037644986966</v>
      </c>
      <c r="K4849" s="7">
        <v>39.026105421295895</v>
      </c>
      <c r="L4849" s="7">
        <v>0.97144699966519488</v>
      </c>
      <c r="M4849" s="7" t="s">
        <v>684</v>
      </c>
      <c r="N4849" s="7" t="s">
        <v>733</v>
      </c>
      <c r="O4849" s="7" t="s">
        <v>686</v>
      </c>
    </row>
    <row r="4850" spans="2:15" ht="15">
      <c r="B4850" s="6" t="s">
        <v>52</v>
      </c>
      <c r="C4850" s="7" t="s">
        <v>697</v>
      </c>
      <c r="D4850" s="7" t="s">
        <v>661</v>
      </c>
      <c r="E4850" s="7">
        <v>44.363320925765464</v>
      </c>
      <c r="F4850" s="7">
        <v>10.83486154040105</v>
      </c>
      <c r="G4850" s="7">
        <v>45.6672581633945</v>
      </c>
      <c r="H4850" s="7">
        <v>0.97144699966519488</v>
      </c>
      <c r="I4850" s="7">
        <v>37.702320925765456</v>
      </c>
      <c r="J4850" s="7">
        <v>9.2080443586716392</v>
      </c>
      <c r="K4850" s="7">
        <v>38.810476473507464</v>
      </c>
      <c r="L4850" s="7">
        <v>0.97144699966519488</v>
      </c>
      <c r="M4850" s="7" t="s">
        <v>684</v>
      </c>
      <c r="N4850" s="7" t="s">
        <v>733</v>
      </c>
      <c r="O4850" s="7" t="s">
        <v>686</v>
      </c>
    </row>
    <row r="4851" spans="2:15" ht="15">
      <c r="B4851" s="6" t="s">
        <v>52</v>
      </c>
      <c r="C4851" s="7" t="s">
        <v>698</v>
      </c>
      <c r="D4851" s="7" t="s">
        <v>661</v>
      </c>
      <c r="E4851" s="7">
        <v>44.166146993710278</v>
      </c>
      <c r="F4851" s="7">
        <v>10.786705716882576</v>
      </c>
      <c r="G4851" s="7">
        <v>45.464288848420921</v>
      </c>
      <c r="H4851" s="7">
        <v>0.97144699966519488</v>
      </c>
      <c r="I4851" s="7">
        <v>37.505146993710284</v>
      </c>
      <c r="J4851" s="7">
        <v>9.1598885351531543</v>
      </c>
      <c r="K4851" s="7">
        <v>38.607507158533892</v>
      </c>
      <c r="L4851" s="7">
        <v>0.97144699966519488</v>
      </c>
      <c r="M4851" s="7" t="s">
        <v>684</v>
      </c>
      <c r="N4851" s="7" t="s">
        <v>733</v>
      </c>
      <c r="O4851" s="7" t="s">
        <v>686</v>
      </c>
    </row>
    <row r="4852" spans="2:15" ht="15">
      <c r="B4852" s="6" t="s">
        <v>52</v>
      </c>
      <c r="C4852" s="7" t="s">
        <v>699</v>
      </c>
      <c r="D4852" s="7" t="s">
        <v>661</v>
      </c>
      <c r="E4852" s="7">
        <v>43.996930915237193</v>
      </c>
      <c r="F4852" s="7">
        <v>10.745378044778528</v>
      </c>
      <c r="G4852" s="7">
        <v>45.290099130884698</v>
      </c>
      <c r="H4852" s="7">
        <v>0.97144699966519488</v>
      </c>
      <c r="I4852" s="7">
        <v>37.335930915237192</v>
      </c>
      <c r="J4852" s="7">
        <v>9.1185608630491366</v>
      </c>
      <c r="K4852" s="7">
        <v>38.433317440997669</v>
      </c>
      <c r="L4852" s="7">
        <v>0.97144699966519488</v>
      </c>
      <c r="M4852" s="7" t="s">
        <v>684</v>
      </c>
      <c r="N4852" s="7" t="s">
        <v>733</v>
      </c>
      <c r="O4852" s="7" t="s">
        <v>686</v>
      </c>
    </row>
    <row r="4853" spans="2:15" ht="15">
      <c r="B4853" s="6" t="s">
        <v>52</v>
      </c>
      <c r="C4853" s="7" t="s">
        <v>700</v>
      </c>
      <c r="D4853" s="7" t="s">
        <v>661</v>
      </c>
      <c r="E4853" s="7">
        <v>43.950371467592547</v>
      </c>
      <c r="F4853" s="7">
        <v>10.734006822829864</v>
      </c>
      <c r="G4853" s="7">
        <v>45.242171196925675</v>
      </c>
      <c r="H4853" s="7">
        <v>0.97144699966519488</v>
      </c>
      <c r="I4853" s="7">
        <v>37.289371467592545</v>
      </c>
      <c r="J4853" s="7">
        <v>9.1071896411004616</v>
      </c>
      <c r="K4853" s="7">
        <v>38.385389507038646</v>
      </c>
      <c r="L4853" s="7">
        <v>0.97144699966519488</v>
      </c>
      <c r="M4853" s="7" t="s">
        <v>684</v>
      </c>
      <c r="N4853" s="7" t="s">
        <v>733</v>
      </c>
      <c r="O4853" s="7" t="s">
        <v>686</v>
      </c>
    </row>
    <row r="4854" spans="2:15" ht="15">
      <c r="B4854" s="6" t="s">
        <v>52</v>
      </c>
      <c r="C4854" s="7" t="s">
        <v>701</v>
      </c>
      <c r="D4854" s="7" t="s">
        <v>661</v>
      </c>
      <c r="E4854" s="7">
        <v>43.9038120199479</v>
      </c>
      <c r="F4854" s="7">
        <v>10.722635600881198</v>
      </c>
      <c r="G4854" s="7">
        <v>45.194243262966651</v>
      </c>
      <c r="H4854" s="7">
        <v>0.97144699966519488</v>
      </c>
      <c r="I4854" s="7">
        <v>37.242812019947891</v>
      </c>
      <c r="J4854" s="7">
        <v>9.0958184191517972</v>
      </c>
      <c r="K4854" s="7">
        <v>38.337461573079615</v>
      </c>
      <c r="L4854" s="7">
        <v>0.97144699966519488</v>
      </c>
      <c r="M4854" s="7" t="s">
        <v>684</v>
      </c>
      <c r="N4854" s="7" t="s">
        <v>733</v>
      </c>
      <c r="O4854" s="7" t="s">
        <v>686</v>
      </c>
    </row>
    <row r="4855" spans="2:15" ht="15">
      <c r="B4855" s="6" t="s">
        <v>55</v>
      </c>
      <c r="C4855" s="7" t="s">
        <v>683</v>
      </c>
      <c r="D4855" s="7">
        <v>17.181384999999999</v>
      </c>
      <c r="E4855" s="7">
        <v>16.799999</v>
      </c>
      <c r="F4855" s="7">
        <v>3.6000033497517747</v>
      </c>
      <c r="G4855" s="7">
        <v>17.181384999999999</v>
      </c>
      <c r="H4855" s="7">
        <v>0.97780237157830996</v>
      </c>
      <c r="I4855" s="7">
        <v>16.799999</v>
      </c>
      <c r="J4855" s="7">
        <v>3.6000033497517747</v>
      </c>
      <c r="K4855" s="7">
        <v>17.181384999999999</v>
      </c>
      <c r="L4855" s="7">
        <v>0.97780237157830996</v>
      </c>
      <c r="M4855" s="7" t="s">
        <v>684</v>
      </c>
      <c r="N4855" s="7" t="s">
        <v>733</v>
      </c>
      <c r="O4855" s="7" t="s">
        <v>686</v>
      </c>
    </row>
    <row r="4856" spans="2:15" ht="15">
      <c r="B4856" s="6" t="s">
        <v>55</v>
      </c>
      <c r="C4856" s="7" t="s">
        <v>687</v>
      </c>
      <c r="D4856" s="7">
        <v>16.954644999999999</v>
      </c>
      <c r="E4856" s="7">
        <v>16.5</v>
      </c>
      <c r="F4856" s="7">
        <v>3.8999983430797709</v>
      </c>
      <c r="G4856" s="7">
        <v>16.954644999999999</v>
      </c>
      <c r="H4856" s="7">
        <v>0.97318463465321747</v>
      </c>
      <c r="I4856" s="7">
        <v>16.5</v>
      </c>
      <c r="J4856" s="7">
        <v>3.8999983430797709</v>
      </c>
      <c r="K4856" s="7">
        <v>16.954644999999999</v>
      </c>
      <c r="L4856" s="7">
        <v>0.97318463465321747</v>
      </c>
      <c r="M4856" s="7" t="s">
        <v>684</v>
      </c>
      <c r="N4856" s="7" t="s">
        <v>733</v>
      </c>
      <c r="O4856" s="7" t="s">
        <v>686</v>
      </c>
    </row>
    <row r="4857" spans="2:15" ht="15">
      <c r="B4857" s="6" t="s">
        <v>55</v>
      </c>
      <c r="C4857" s="7" t="s">
        <v>688</v>
      </c>
      <c r="D4857" s="7">
        <v>15.591343999999999</v>
      </c>
      <c r="E4857" s="7">
        <v>15.3</v>
      </c>
      <c r="F4857" s="7">
        <v>3.0000012877223821</v>
      </c>
      <c r="G4857" s="7">
        <v>15.591343999999999</v>
      </c>
      <c r="H4857" s="7">
        <v>0.98131373408219336</v>
      </c>
      <c r="I4857" s="7">
        <v>15.3</v>
      </c>
      <c r="J4857" s="7">
        <v>3.0000012877223821</v>
      </c>
      <c r="K4857" s="7">
        <v>15.591343999999999</v>
      </c>
      <c r="L4857" s="7">
        <v>0.98131373408219336</v>
      </c>
      <c r="M4857" s="7" t="s">
        <v>684</v>
      </c>
      <c r="N4857" s="7" t="s">
        <v>733</v>
      </c>
      <c r="O4857" s="7" t="s">
        <v>686</v>
      </c>
    </row>
    <row r="4858" spans="2:15" ht="15">
      <c r="B4858" s="6" t="s">
        <v>55</v>
      </c>
      <c r="C4858" s="7" t="s">
        <v>689</v>
      </c>
      <c r="D4858" s="7">
        <v>17.475000000000001</v>
      </c>
      <c r="E4858" s="7">
        <v>17.100000000000001</v>
      </c>
      <c r="F4858" s="7">
        <v>3.6007811652473474</v>
      </c>
      <c r="G4858" s="7">
        <v>17.475000000000001</v>
      </c>
      <c r="H4858" s="7">
        <v>0.97854077253218885</v>
      </c>
      <c r="I4858" s="7">
        <v>17.100000000000001</v>
      </c>
      <c r="J4858" s="7">
        <v>3.6007811652473474</v>
      </c>
      <c r="K4858" s="7">
        <v>17.475000000000001</v>
      </c>
      <c r="L4858" s="7">
        <v>0.97854077253218885</v>
      </c>
      <c r="M4858" s="7" t="s">
        <v>684</v>
      </c>
      <c r="N4858" s="7" t="s">
        <v>733</v>
      </c>
      <c r="O4858" s="7" t="s">
        <v>686</v>
      </c>
    </row>
    <row r="4859" spans="2:15" ht="15">
      <c r="B4859" s="6" t="s">
        <v>55</v>
      </c>
      <c r="C4859" s="7" t="s">
        <v>690</v>
      </c>
      <c r="D4859" s="7">
        <v>18.651</v>
      </c>
      <c r="E4859" s="7">
        <v>18.3</v>
      </c>
      <c r="F4859" s="7">
        <v>3.6013609927359354</v>
      </c>
      <c r="G4859" s="7">
        <v>18.651</v>
      </c>
      <c r="H4859" s="7">
        <v>0.98118063374617992</v>
      </c>
      <c r="I4859" s="7">
        <v>18.3</v>
      </c>
      <c r="J4859" s="7">
        <v>3.6013609927359354</v>
      </c>
      <c r="K4859" s="7">
        <v>18.651</v>
      </c>
      <c r="L4859" s="7">
        <v>0.98118063374617992</v>
      </c>
      <c r="M4859" s="7" t="s">
        <v>684</v>
      </c>
      <c r="N4859" s="7" t="s">
        <v>733</v>
      </c>
      <c r="O4859" s="7" t="s">
        <v>686</v>
      </c>
    </row>
    <row r="4860" spans="2:15" ht="15">
      <c r="B4860" s="6" t="s">
        <v>55</v>
      </c>
      <c r="C4860" s="7" t="s">
        <v>691</v>
      </c>
      <c r="D4860" s="7">
        <v>19.72</v>
      </c>
      <c r="E4860" s="7">
        <v>19.2</v>
      </c>
      <c r="F4860" s="7">
        <v>4.4987109264766012</v>
      </c>
      <c r="G4860" s="7">
        <v>19.72</v>
      </c>
      <c r="H4860" s="7">
        <v>0.97363083164300201</v>
      </c>
      <c r="I4860" s="7">
        <v>19.2</v>
      </c>
      <c r="J4860" s="7">
        <v>4.4987109264766012</v>
      </c>
      <c r="K4860" s="7">
        <v>19.72</v>
      </c>
      <c r="L4860" s="7">
        <v>0.97363083164300201</v>
      </c>
      <c r="M4860" s="7" t="s">
        <v>684</v>
      </c>
      <c r="N4860" s="7" t="s">
        <v>733</v>
      </c>
      <c r="O4860" s="7" t="s">
        <v>686</v>
      </c>
    </row>
    <row r="4861" spans="2:15" ht="15">
      <c r="B4861" s="6" t="s">
        <v>55</v>
      </c>
      <c r="C4861" s="7" t="s">
        <v>692</v>
      </c>
      <c r="D4861" s="7" t="s">
        <v>661</v>
      </c>
      <c r="E4861" s="7">
        <v>31.957363750397821</v>
      </c>
      <c r="F4861" s="7">
        <v>6.8509308008250018</v>
      </c>
      <c r="G4861" s="7">
        <v>32.683456835422618</v>
      </c>
      <c r="H4861" s="7">
        <v>0.97778407930712363</v>
      </c>
      <c r="I4861" s="7">
        <v>31.957363750397821</v>
      </c>
      <c r="J4861" s="7">
        <v>6.8509308008250018</v>
      </c>
      <c r="K4861" s="7">
        <v>32.683456835422618</v>
      </c>
      <c r="L4861" s="7">
        <v>0.97778407930712363</v>
      </c>
      <c r="M4861" s="7" t="s">
        <v>684</v>
      </c>
      <c r="N4861" s="7" t="s">
        <v>733</v>
      </c>
      <c r="O4861" s="7" t="s">
        <v>686</v>
      </c>
    </row>
    <row r="4862" spans="2:15" ht="15">
      <c r="B4862" s="6" t="s">
        <v>55</v>
      </c>
      <c r="C4862" s="7" t="s">
        <v>693</v>
      </c>
      <c r="D4862" s="7" t="s">
        <v>661</v>
      </c>
      <c r="E4862" s="7">
        <v>36.074369026476447</v>
      </c>
      <c r="F4862" s="7">
        <v>7.7335229468275113</v>
      </c>
      <c r="G4862" s="7">
        <v>36.894003277328295</v>
      </c>
      <c r="H4862" s="7">
        <v>0.97778407930712363</v>
      </c>
      <c r="I4862" s="7">
        <v>36.074369026476447</v>
      </c>
      <c r="J4862" s="7">
        <v>7.7335229468275113</v>
      </c>
      <c r="K4862" s="7">
        <v>36.894003277328295</v>
      </c>
      <c r="L4862" s="7">
        <v>0.97778407930712363</v>
      </c>
      <c r="M4862" s="7" t="s">
        <v>684</v>
      </c>
      <c r="N4862" s="7" t="s">
        <v>733</v>
      </c>
      <c r="O4862" s="7" t="s">
        <v>686</v>
      </c>
    </row>
    <row r="4863" spans="2:15" ht="15">
      <c r="B4863" s="6" t="s">
        <v>55</v>
      </c>
      <c r="C4863" s="7" t="s">
        <v>694</v>
      </c>
      <c r="D4863" s="7" t="s">
        <v>661</v>
      </c>
      <c r="E4863" s="7">
        <v>40.85804072408424</v>
      </c>
      <c r="F4863" s="7">
        <v>8.7590331869757811</v>
      </c>
      <c r="G4863" s="7">
        <v>41.786363256228334</v>
      </c>
      <c r="H4863" s="7">
        <v>0.97778407930712363</v>
      </c>
      <c r="I4863" s="7">
        <v>40.85804072408424</v>
      </c>
      <c r="J4863" s="7">
        <v>8.7590331869757811</v>
      </c>
      <c r="K4863" s="7">
        <v>41.786363256228334</v>
      </c>
      <c r="L4863" s="7">
        <v>0.97778407930712363</v>
      </c>
      <c r="M4863" s="7" t="s">
        <v>684</v>
      </c>
      <c r="N4863" s="7" t="s">
        <v>733</v>
      </c>
      <c r="O4863" s="7" t="s">
        <v>686</v>
      </c>
    </row>
    <row r="4864" spans="2:15" ht="15">
      <c r="B4864" s="6" t="s">
        <v>55</v>
      </c>
      <c r="C4864" s="7" t="s">
        <v>695</v>
      </c>
      <c r="D4864" s="7" t="s">
        <v>661</v>
      </c>
      <c r="E4864" s="7">
        <v>44.047528396755126</v>
      </c>
      <c r="F4864" s="7">
        <v>9.4427866876155431</v>
      </c>
      <c r="G4864" s="7">
        <v>45.04831826262506</v>
      </c>
      <c r="H4864" s="7">
        <v>0.97778407930712363</v>
      </c>
      <c r="I4864" s="7">
        <v>44.047528396755126</v>
      </c>
      <c r="J4864" s="7">
        <v>9.4427866876155431</v>
      </c>
      <c r="K4864" s="7">
        <v>45.04831826262506</v>
      </c>
      <c r="L4864" s="7">
        <v>0.97778407930712363</v>
      </c>
      <c r="M4864" s="7" t="s">
        <v>684</v>
      </c>
      <c r="N4864" s="7" t="s">
        <v>733</v>
      </c>
      <c r="O4864" s="7" t="s">
        <v>686</v>
      </c>
    </row>
    <row r="4865" spans="2:15" ht="15">
      <c r="B4865" s="6" t="s">
        <v>55</v>
      </c>
      <c r="C4865" s="7" t="s">
        <v>696</v>
      </c>
      <c r="D4865" s="7" t="s">
        <v>661</v>
      </c>
      <c r="E4865" s="7">
        <v>45.111213766144857</v>
      </c>
      <c r="F4865" s="7">
        <v>9.6708166001094504</v>
      </c>
      <c r="G4865" s="7">
        <v>46.136171288564569</v>
      </c>
      <c r="H4865" s="7">
        <v>0.97778407930712363</v>
      </c>
      <c r="I4865" s="7">
        <v>45.111213766144857</v>
      </c>
      <c r="J4865" s="7">
        <v>9.6708166001094504</v>
      </c>
      <c r="K4865" s="7">
        <v>46.136171288564569</v>
      </c>
      <c r="L4865" s="7">
        <v>0.97778407930712363</v>
      </c>
      <c r="M4865" s="7" t="s">
        <v>684</v>
      </c>
      <c r="N4865" s="7" t="s">
        <v>733</v>
      </c>
      <c r="O4865" s="7" t="s">
        <v>686</v>
      </c>
    </row>
    <row r="4866" spans="2:15" ht="15">
      <c r="B4866" s="6" t="s">
        <v>55</v>
      </c>
      <c r="C4866" s="7" t="s">
        <v>697</v>
      </c>
      <c r="D4866" s="7" t="s">
        <v>661</v>
      </c>
      <c r="E4866" s="7">
        <v>45.111944215961913</v>
      </c>
      <c r="F4866" s="7">
        <v>9.670973191910587</v>
      </c>
      <c r="G4866" s="7">
        <v>46.136918334699303</v>
      </c>
      <c r="H4866" s="7">
        <v>0.97778407930712363</v>
      </c>
      <c r="I4866" s="7">
        <v>45.111944215961913</v>
      </c>
      <c r="J4866" s="7">
        <v>9.670973191910587</v>
      </c>
      <c r="K4866" s="7">
        <v>46.136918334699303</v>
      </c>
      <c r="L4866" s="7">
        <v>0.97778407930712363</v>
      </c>
      <c r="M4866" s="7" t="s">
        <v>684</v>
      </c>
      <c r="N4866" s="7" t="s">
        <v>733</v>
      </c>
      <c r="O4866" s="7" t="s">
        <v>686</v>
      </c>
    </row>
    <row r="4867" spans="2:15" ht="15">
      <c r="B4867" s="6" t="s">
        <v>55</v>
      </c>
      <c r="C4867" s="7" t="s">
        <v>698</v>
      </c>
      <c r="D4867" s="7" t="s">
        <v>661</v>
      </c>
      <c r="E4867" s="7">
        <v>45.112597565577197</v>
      </c>
      <c r="F4867" s="7">
        <v>9.6711132551848245</v>
      </c>
      <c r="G4867" s="7">
        <v>46.137586528863139</v>
      </c>
      <c r="H4867" s="7">
        <v>0.97778407930712363</v>
      </c>
      <c r="I4867" s="7">
        <v>45.112597565577197</v>
      </c>
      <c r="J4867" s="7">
        <v>9.6711132551848245</v>
      </c>
      <c r="K4867" s="7">
        <v>46.137586528863139</v>
      </c>
      <c r="L4867" s="7">
        <v>0.97778407930712363</v>
      </c>
      <c r="M4867" s="7" t="s">
        <v>684</v>
      </c>
      <c r="N4867" s="7" t="s">
        <v>733</v>
      </c>
      <c r="O4867" s="7" t="s">
        <v>686</v>
      </c>
    </row>
    <row r="4868" spans="2:15" ht="15">
      <c r="B4868" s="6" t="s">
        <v>55</v>
      </c>
      <c r="C4868" s="7" t="s">
        <v>699</v>
      </c>
      <c r="D4868" s="7" t="s">
        <v>661</v>
      </c>
      <c r="E4868" s="7">
        <v>45.117258572279113</v>
      </c>
      <c r="F4868" s="7">
        <v>9.6721124688442366</v>
      </c>
      <c r="G4868" s="7">
        <v>46.142353436814048</v>
      </c>
      <c r="H4868" s="7">
        <v>0.97778407930712363</v>
      </c>
      <c r="I4868" s="7">
        <v>45.117258572279113</v>
      </c>
      <c r="J4868" s="7">
        <v>9.6721124688442366</v>
      </c>
      <c r="K4868" s="7">
        <v>46.142353436814048</v>
      </c>
      <c r="L4868" s="7">
        <v>0.97778407930712363</v>
      </c>
      <c r="M4868" s="7" t="s">
        <v>684</v>
      </c>
      <c r="N4868" s="7" t="s">
        <v>733</v>
      </c>
      <c r="O4868" s="7" t="s">
        <v>686</v>
      </c>
    </row>
    <row r="4869" spans="2:15" ht="15">
      <c r="B4869" s="6" t="s">
        <v>55</v>
      </c>
      <c r="C4869" s="7" t="s">
        <v>700</v>
      </c>
      <c r="D4869" s="7" t="s">
        <v>661</v>
      </c>
      <c r="E4869" s="7">
        <v>45.137357117776261</v>
      </c>
      <c r="F4869" s="7">
        <v>9.6764211391548969</v>
      </c>
      <c r="G4869" s="7">
        <v>46.162908634963102</v>
      </c>
      <c r="H4869" s="7">
        <v>0.97778407930712363</v>
      </c>
      <c r="I4869" s="7">
        <v>45.137357117776261</v>
      </c>
      <c r="J4869" s="7">
        <v>9.6764211391548969</v>
      </c>
      <c r="K4869" s="7">
        <v>46.162908634963102</v>
      </c>
      <c r="L4869" s="7">
        <v>0.97778407930712363</v>
      </c>
      <c r="M4869" s="7" t="s">
        <v>684</v>
      </c>
      <c r="N4869" s="7" t="s">
        <v>733</v>
      </c>
      <c r="O4869" s="7" t="s">
        <v>686</v>
      </c>
    </row>
    <row r="4870" spans="2:15" ht="15">
      <c r="B4870" s="6" t="s">
        <v>55</v>
      </c>
      <c r="C4870" s="7" t="s">
        <v>701</v>
      </c>
      <c r="D4870" s="7" t="s">
        <v>661</v>
      </c>
      <c r="E4870" s="7">
        <v>45.15745566327341</v>
      </c>
      <c r="F4870" s="7">
        <v>9.680729809465543</v>
      </c>
      <c r="G4870" s="7">
        <v>46.183463833112157</v>
      </c>
      <c r="H4870" s="7">
        <v>0.97778407930712363</v>
      </c>
      <c r="I4870" s="7">
        <v>45.15745566327341</v>
      </c>
      <c r="J4870" s="7">
        <v>9.680729809465543</v>
      </c>
      <c r="K4870" s="7">
        <v>46.183463833112157</v>
      </c>
      <c r="L4870" s="7">
        <v>0.97778407930712363</v>
      </c>
      <c r="M4870" s="7" t="s">
        <v>684</v>
      </c>
      <c r="N4870" s="7" t="s">
        <v>733</v>
      </c>
      <c r="O4870" s="7" t="s">
        <v>686</v>
      </c>
    </row>
    <row r="4871" spans="2:15" ht="15">
      <c r="B4871" s="6" t="s">
        <v>64</v>
      </c>
      <c r="C4871" s="7" t="s">
        <v>683</v>
      </c>
      <c r="D4871" s="7" t="s">
        <v>661</v>
      </c>
      <c r="E4871" s="7" t="s">
        <v>661</v>
      </c>
      <c r="F4871" s="7" t="s">
        <v>661</v>
      </c>
      <c r="G4871" s="7" t="s">
        <v>661</v>
      </c>
      <c r="H4871" s="7" t="s">
        <v>661</v>
      </c>
      <c r="I4871" s="7" t="s">
        <v>661</v>
      </c>
      <c r="J4871" s="7" t="s">
        <v>661</v>
      </c>
      <c r="K4871" s="7" t="s">
        <v>661</v>
      </c>
      <c r="L4871" s="7" t="s">
        <v>661</v>
      </c>
      <c r="M4871" s="7" t="s">
        <v>684</v>
      </c>
      <c r="N4871" s="7" t="s">
        <v>733</v>
      </c>
      <c r="O4871" s="7" t="s">
        <v>686</v>
      </c>
    </row>
    <row r="4872" spans="2:15" ht="15">
      <c r="B4872" s="6" t="s">
        <v>64</v>
      </c>
      <c r="C4872" s="7" t="s">
        <v>687</v>
      </c>
      <c r="D4872" s="7">
        <v>27.399134</v>
      </c>
      <c r="E4872" s="7">
        <v>21.285</v>
      </c>
      <c r="F4872" s="7">
        <v>4.9027239229995336</v>
      </c>
      <c r="G4872" s="7">
        <v>21.842342522384175</v>
      </c>
      <c r="H4872" s="7">
        <v>0.97448339060643308</v>
      </c>
      <c r="I4872" s="7">
        <v>20.211400000000001</v>
      </c>
      <c r="J4872" s="7">
        <v>4.6554340755138606</v>
      </c>
      <c r="K4872" s="7">
        <v>20.740630568800352</v>
      </c>
      <c r="L4872" s="7">
        <v>0.97448339060643308</v>
      </c>
      <c r="M4872" s="7" t="s">
        <v>684</v>
      </c>
      <c r="N4872" s="7" t="s">
        <v>733</v>
      </c>
      <c r="O4872" s="7" t="s">
        <v>686</v>
      </c>
    </row>
    <row r="4873" spans="2:15" ht="15">
      <c r="B4873" s="6" t="s">
        <v>64</v>
      </c>
      <c r="C4873" s="7" t="s">
        <v>688</v>
      </c>
      <c r="D4873" s="7">
        <v>23.841560000000001</v>
      </c>
      <c r="E4873" s="7">
        <v>22.352</v>
      </c>
      <c r="F4873" s="7">
        <v>5.7089510060803468</v>
      </c>
      <c r="G4873" s="7">
        <v>23.069547580952381</v>
      </c>
      <c r="H4873" s="7">
        <v>0.96889633060923863</v>
      </c>
      <c r="I4873" s="7">
        <v>21.2776</v>
      </c>
      <c r="J4873" s="7">
        <v>5.4345372193528609</v>
      </c>
      <c r="K4873" s="7">
        <v>21.960657015411254</v>
      </c>
      <c r="L4873" s="7">
        <v>0.96889633060923863</v>
      </c>
      <c r="M4873" s="7" t="s">
        <v>684</v>
      </c>
      <c r="N4873" s="7" t="s">
        <v>733</v>
      </c>
      <c r="O4873" s="7" t="s">
        <v>686</v>
      </c>
    </row>
    <row r="4874" spans="2:15" ht="15">
      <c r="B4874" s="6" t="s">
        <v>64</v>
      </c>
      <c r="C4874" s="7" t="s">
        <v>689</v>
      </c>
      <c r="D4874" s="7">
        <v>24.885000000000002</v>
      </c>
      <c r="E4874" s="7">
        <v>23.876999999999999</v>
      </c>
      <c r="F4874" s="7">
        <v>6.1436872780410878</v>
      </c>
      <c r="G4874" s="7">
        <v>24.654736307053941</v>
      </c>
      <c r="H4874" s="7">
        <v>0.96845489250552541</v>
      </c>
      <c r="I4874" s="7">
        <v>22.802600000000002</v>
      </c>
      <c r="J4874" s="7">
        <v>5.8672380753972302</v>
      </c>
      <c r="K4874" s="7">
        <v>23.545340290456434</v>
      </c>
      <c r="L4874" s="7">
        <v>0.96845489250552541</v>
      </c>
      <c r="M4874" s="7" t="s">
        <v>684</v>
      </c>
      <c r="N4874" s="7" t="s">
        <v>733</v>
      </c>
      <c r="O4874" s="7" t="s">
        <v>686</v>
      </c>
    </row>
    <row r="4875" spans="2:15" ht="15">
      <c r="B4875" s="6" t="s">
        <v>64</v>
      </c>
      <c r="C4875" s="7" t="s">
        <v>690</v>
      </c>
      <c r="D4875" s="7" t="s">
        <v>661</v>
      </c>
      <c r="E4875" s="7" t="s">
        <v>661</v>
      </c>
      <c r="F4875" s="7" t="s">
        <v>661</v>
      </c>
      <c r="G4875" s="7" t="s">
        <v>661</v>
      </c>
      <c r="H4875" s="7" t="s">
        <v>661</v>
      </c>
      <c r="I4875" s="7" t="s">
        <v>661</v>
      </c>
      <c r="J4875" s="7" t="s">
        <v>661</v>
      </c>
      <c r="K4875" s="7" t="s">
        <v>661</v>
      </c>
      <c r="L4875" s="7" t="s">
        <v>661</v>
      </c>
      <c r="M4875" s="7" t="s">
        <v>684</v>
      </c>
      <c r="N4875" s="7" t="s">
        <v>733</v>
      </c>
      <c r="O4875" s="7" t="s">
        <v>686</v>
      </c>
    </row>
    <row r="4876" spans="2:15" ht="15">
      <c r="B4876" s="6" t="s">
        <v>64</v>
      </c>
      <c r="C4876" s="7" t="s">
        <v>691</v>
      </c>
      <c r="D4876" s="7" t="s">
        <v>661</v>
      </c>
      <c r="E4876" s="7" t="s">
        <v>661</v>
      </c>
      <c r="F4876" s="7" t="s">
        <v>661</v>
      </c>
      <c r="G4876" s="7" t="s">
        <v>661</v>
      </c>
      <c r="H4876" s="7" t="s">
        <v>661</v>
      </c>
      <c r="I4876" s="7" t="s">
        <v>661</v>
      </c>
      <c r="J4876" s="7" t="s">
        <v>661</v>
      </c>
      <c r="K4876" s="7" t="s">
        <v>661</v>
      </c>
      <c r="L4876" s="7" t="s">
        <v>661</v>
      </c>
      <c r="M4876" s="7" t="s">
        <v>684</v>
      </c>
      <c r="N4876" s="7" t="s">
        <v>733</v>
      </c>
      <c r="O4876" s="7" t="s">
        <v>686</v>
      </c>
    </row>
    <row r="4877" spans="2:15" ht="15">
      <c r="B4877" s="6" t="s">
        <v>64</v>
      </c>
      <c r="C4877" s="7" t="s">
        <v>692</v>
      </c>
      <c r="D4877" s="7" t="s">
        <v>661</v>
      </c>
      <c r="E4877" s="7" t="s">
        <v>661</v>
      </c>
      <c r="F4877" s="7" t="s">
        <v>661</v>
      </c>
      <c r="G4877" s="7" t="s">
        <v>661</v>
      </c>
      <c r="H4877" s="7" t="s">
        <v>661</v>
      </c>
      <c r="I4877" s="7" t="s">
        <v>661</v>
      </c>
      <c r="J4877" s="7" t="s">
        <v>661</v>
      </c>
      <c r="K4877" s="7" t="s">
        <v>661</v>
      </c>
      <c r="L4877" s="7" t="s">
        <v>661</v>
      </c>
      <c r="M4877" s="7" t="s">
        <v>684</v>
      </c>
      <c r="N4877" s="7" t="s">
        <v>733</v>
      </c>
      <c r="O4877" s="7" t="s">
        <v>686</v>
      </c>
    </row>
    <row r="4878" spans="2:15" ht="15">
      <c r="B4878" s="6" t="s">
        <v>64</v>
      </c>
      <c r="C4878" s="7" t="s">
        <v>693</v>
      </c>
      <c r="D4878" s="7" t="s">
        <v>661</v>
      </c>
      <c r="E4878" s="7" t="s">
        <v>661</v>
      </c>
      <c r="F4878" s="7" t="s">
        <v>661</v>
      </c>
      <c r="G4878" s="7" t="s">
        <v>661</v>
      </c>
      <c r="H4878" s="7" t="s">
        <v>661</v>
      </c>
      <c r="I4878" s="7" t="s">
        <v>661</v>
      </c>
      <c r="J4878" s="7" t="s">
        <v>661</v>
      </c>
      <c r="K4878" s="7" t="s">
        <v>661</v>
      </c>
      <c r="L4878" s="7" t="s">
        <v>661</v>
      </c>
      <c r="M4878" s="7" t="s">
        <v>684</v>
      </c>
      <c r="N4878" s="7" t="s">
        <v>733</v>
      </c>
      <c r="O4878" s="7" t="s">
        <v>686</v>
      </c>
    </row>
    <row r="4879" spans="2:15" ht="15">
      <c r="B4879" s="6" t="s">
        <v>64</v>
      </c>
      <c r="C4879" s="7" t="s">
        <v>694</v>
      </c>
      <c r="D4879" s="7" t="s">
        <v>661</v>
      </c>
      <c r="E4879" s="7" t="s">
        <v>661</v>
      </c>
      <c r="F4879" s="7" t="s">
        <v>661</v>
      </c>
      <c r="G4879" s="7" t="s">
        <v>661</v>
      </c>
      <c r="H4879" s="7" t="s">
        <v>661</v>
      </c>
      <c r="I4879" s="7" t="s">
        <v>661</v>
      </c>
      <c r="J4879" s="7" t="s">
        <v>661</v>
      </c>
      <c r="K4879" s="7" t="s">
        <v>661</v>
      </c>
      <c r="L4879" s="7" t="s">
        <v>661</v>
      </c>
      <c r="M4879" s="7" t="s">
        <v>684</v>
      </c>
      <c r="N4879" s="7" t="s">
        <v>733</v>
      </c>
      <c r="O4879" s="7" t="s">
        <v>686</v>
      </c>
    </row>
    <row r="4880" spans="2:15" ht="15">
      <c r="B4880" s="6" t="s">
        <v>64</v>
      </c>
      <c r="C4880" s="7" t="s">
        <v>695</v>
      </c>
      <c r="D4880" s="7" t="s">
        <v>661</v>
      </c>
      <c r="E4880" s="7" t="s">
        <v>661</v>
      </c>
      <c r="F4880" s="7" t="s">
        <v>661</v>
      </c>
      <c r="G4880" s="7" t="s">
        <v>661</v>
      </c>
      <c r="H4880" s="7" t="s">
        <v>661</v>
      </c>
      <c r="I4880" s="7" t="s">
        <v>661</v>
      </c>
      <c r="J4880" s="7" t="s">
        <v>661</v>
      </c>
      <c r="K4880" s="7" t="s">
        <v>661</v>
      </c>
      <c r="L4880" s="7" t="s">
        <v>661</v>
      </c>
      <c r="M4880" s="7" t="s">
        <v>684</v>
      </c>
      <c r="N4880" s="7" t="s">
        <v>733</v>
      </c>
      <c r="O4880" s="7" t="s">
        <v>686</v>
      </c>
    </row>
    <row r="4881" spans="2:15" ht="15">
      <c r="B4881" s="6" t="s">
        <v>64</v>
      </c>
      <c r="C4881" s="7" t="s">
        <v>696</v>
      </c>
      <c r="D4881" s="7" t="s">
        <v>661</v>
      </c>
      <c r="E4881" s="7" t="s">
        <v>661</v>
      </c>
      <c r="F4881" s="7" t="s">
        <v>661</v>
      </c>
      <c r="G4881" s="7" t="s">
        <v>661</v>
      </c>
      <c r="H4881" s="7" t="s">
        <v>661</v>
      </c>
      <c r="I4881" s="7" t="s">
        <v>661</v>
      </c>
      <c r="J4881" s="7" t="s">
        <v>661</v>
      </c>
      <c r="K4881" s="7" t="s">
        <v>661</v>
      </c>
      <c r="L4881" s="7" t="s">
        <v>661</v>
      </c>
      <c r="M4881" s="7" t="s">
        <v>684</v>
      </c>
      <c r="N4881" s="7" t="s">
        <v>733</v>
      </c>
      <c r="O4881" s="7" t="s">
        <v>686</v>
      </c>
    </row>
    <row r="4882" spans="2:15" ht="15">
      <c r="B4882" s="6" t="s">
        <v>64</v>
      </c>
      <c r="C4882" s="7" t="s">
        <v>697</v>
      </c>
      <c r="D4882" s="7" t="s">
        <v>661</v>
      </c>
      <c r="E4882" s="7" t="s">
        <v>661</v>
      </c>
      <c r="F4882" s="7" t="s">
        <v>661</v>
      </c>
      <c r="G4882" s="7" t="s">
        <v>661</v>
      </c>
      <c r="H4882" s="7" t="s">
        <v>661</v>
      </c>
      <c r="I4882" s="7" t="s">
        <v>661</v>
      </c>
      <c r="J4882" s="7" t="s">
        <v>661</v>
      </c>
      <c r="K4882" s="7" t="s">
        <v>661</v>
      </c>
      <c r="L4882" s="7" t="s">
        <v>661</v>
      </c>
      <c r="M4882" s="7" t="s">
        <v>684</v>
      </c>
      <c r="N4882" s="7" t="s">
        <v>733</v>
      </c>
      <c r="O4882" s="7" t="s">
        <v>686</v>
      </c>
    </row>
    <row r="4883" spans="2:15" ht="15">
      <c r="B4883" s="6" t="s">
        <v>64</v>
      </c>
      <c r="C4883" s="7" t="s">
        <v>698</v>
      </c>
      <c r="D4883" s="7" t="s">
        <v>661</v>
      </c>
      <c r="E4883" s="7" t="s">
        <v>661</v>
      </c>
      <c r="F4883" s="7" t="s">
        <v>661</v>
      </c>
      <c r="G4883" s="7" t="s">
        <v>661</v>
      </c>
      <c r="H4883" s="7" t="s">
        <v>661</v>
      </c>
      <c r="I4883" s="7" t="s">
        <v>661</v>
      </c>
      <c r="J4883" s="7" t="s">
        <v>661</v>
      </c>
      <c r="K4883" s="7" t="s">
        <v>661</v>
      </c>
      <c r="L4883" s="7" t="s">
        <v>661</v>
      </c>
      <c r="M4883" s="7" t="s">
        <v>684</v>
      </c>
      <c r="N4883" s="7" t="s">
        <v>733</v>
      </c>
      <c r="O4883" s="7" t="s">
        <v>686</v>
      </c>
    </row>
    <row r="4884" spans="2:15" ht="15">
      <c r="B4884" s="6" t="s">
        <v>64</v>
      </c>
      <c r="C4884" s="7" t="s">
        <v>699</v>
      </c>
      <c r="D4884" s="7" t="s">
        <v>661</v>
      </c>
      <c r="E4884" s="7" t="s">
        <v>661</v>
      </c>
      <c r="F4884" s="7" t="s">
        <v>661</v>
      </c>
      <c r="G4884" s="7" t="s">
        <v>661</v>
      </c>
      <c r="H4884" s="7" t="s">
        <v>661</v>
      </c>
      <c r="I4884" s="7" t="s">
        <v>661</v>
      </c>
      <c r="J4884" s="7" t="s">
        <v>661</v>
      </c>
      <c r="K4884" s="7" t="s">
        <v>661</v>
      </c>
      <c r="L4884" s="7" t="s">
        <v>661</v>
      </c>
      <c r="M4884" s="7" t="s">
        <v>684</v>
      </c>
      <c r="N4884" s="7" t="s">
        <v>733</v>
      </c>
      <c r="O4884" s="7" t="s">
        <v>686</v>
      </c>
    </row>
    <row r="4885" spans="2:15" ht="15">
      <c r="B4885" s="6" t="s">
        <v>64</v>
      </c>
      <c r="C4885" s="7" t="s">
        <v>700</v>
      </c>
      <c r="D4885" s="7" t="s">
        <v>661</v>
      </c>
      <c r="E4885" s="7" t="s">
        <v>661</v>
      </c>
      <c r="F4885" s="7" t="s">
        <v>661</v>
      </c>
      <c r="G4885" s="7" t="s">
        <v>661</v>
      </c>
      <c r="H4885" s="7" t="s">
        <v>661</v>
      </c>
      <c r="I4885" s="7" t="s">
        <v>661</v>
      </c>
      <c r="J4885" s="7" t="s">
        <v>661</v>
      </c>
      <c r="K4885" s="7" t="s">
        <v>661</v>
      </c>
      <c r="L4885" s="7" t="s">
        <v>661</v>
      </c>
      <c r="M4885" s="7" t="s">
        <v>684</v>
      </c>
      <c r="N4885" s="7" t="s">
        <v>733</v>
      </c>
      <c r="O4885" s="7" t="s">
        <v>686</v>
      </c>
    </row>
    <row r="4886" spans="2:15" ht="15">
      <c r="B4886" s="6" t="s">
        <v>64</v>
      </c>
      <c r="C4886" s="7" t="s">
        <v>701</v>
      </c>
      <c r="D4886" s="7" t="s">
        <v>661</v>
      </c>
      <c r="E4886" s="7" t="s">
        <v>661</v>
      </c>
      <c r="F4886" s="7" t="s">
        <v>661</v>
      </c>
      <c r="G4886" s="7" t="s">
        <v>661</v>
      </c>
      <c r="H4886" s="7" t="s">
        <v>661</v>
      </c>
      <c r="I4886" s="7" t="s">
        <v>661</v>
      </c>
      <c r="J4886" s="7" t="s">
        <v>661</v>
      </c>
      <c r="K4886" s="7" t="s">
        <v>661</v>
      </c>
      <c r="L4886" s="7" t="s">
        <v>661</v>
      </c>
      <c r="M4886" s="7" t="s">
        <v>684</v>
      </c>
      <c r="N4886" s="7" t="s">
        <v>733</v>
      </c>
      <c r="O4886" s="7" t="s">
        <v>686</v>
      </c>
    </row>
    <row r="4887" spans="2:15" ht="15">
      <c r="B4887" s="6" t="s">
        <v>74</v>
      </c>
      <c r="C4887" s="7" t="s">
        <v>683</v>
      </c>
      <c r="D4887" s="7" t="s">
        <v>661</v>
      </c>
      <c r="E4887" s="7" t="s">
        <v>661</v>
      </c>
      <c r="F4887" s="7" t="s">
        <v>661</v>
      </c>
      <c r="G4887" s="7" t="s">
        <v>661</v>
      </c>
      <c r="H4887" s="7" t="s">
        <v>661</v>
      </c>
      <c r="I4887" s="7" t="s">
        <v>661</v>
      </c>
      <c r="J4887" s="7" t="s">
        <v>661</v>
      </c>
      <c r="K4887" s="7" t="s">
        <v>661</v>
      </c>
      <c r="L4887" s="7" t="s">
        <v>661</v>
      </c>
      <c r="M4887" s="7" t="s">
        <v>684</v>
      </c>
      <c r="N4887" s="7" t="s">
        <v>733</v>
      </c>
      <c r="O4887" s="7" t="s">
        <v>686</v>
      </c>
    </row>
    <row r="4888" spans="2:15" ht="15">
      <c r="B4888" s="6" t="s">
        <v>74</v>
      </c>
      <c r="C4888" s="7" t="s">
        <v>687</v>
      </c>
      <c r="D4888" s="7" t="s">
        <v>661</v>
      </c>
      <c r="E4888" s="7" t="s">
        <v>661</v>
      </c>
      <c r="F4888" s="7" t="s">
        <v>661</v>
      </c>
      <c r="G4888" s="7" t="s">
        <v>661</v>
      </c>
      <c r="H4888" s="7" t="s">
        <v>661</v>
      </c>
      <c r="I4888" s="7" t="s">
        <v>661</v>
      </c>
      <c r="J4888" s="7" t="s">
        <v>661</v>
      </c>
      <c r="K4888" s="7" t="s">
        <v>661</v>
      </c>
      <c r="L4888" s="7" t="s">
        <v>661</v>
      </c>
      <c r="M4888" s="7" t="s">
        <v>684</v>
      </c>
      <c r="N4888" s="7" t="s">
        <v>733</v>
      </c>
      <c r="O4888" s="7" t="s">
        <v>686</v>
      </c>
    </row>
    <row r="4889" spans="2:15" ht="15">
      <c r="B4889" s="6" t="s">
        <v>74</v>
      </c>
      <c r="C4889" s="7" t="s">
        <v>688</v>
      </c>
      <c r="D4889" s="7">
        <v>8.8769369000000005</v>
      </c>
      <c r="E4889" s="7">
        <v>8.6000004000000008</v>
      </c>
      <c r="F4889" s="7">
        <v>2.2000004196775609</v>
      </c>
      <c r="G4889" s="7">
        <v>8.8769369000000005</v>
      </c>
      <c r="H4889" s="7">
        <v>0.96880269589389556</v>
      </c>
      <c r="I4889" s="7">
        <v>8.6000004000000008</v>
      </c>
      <c r="J4889" s="7">
        <v>2.2000004196775609</v>
      </c>
      <c r="K4889" s="7">
        <v>8.8769369000000005</v>
      </c>
      <c r="L4889" s="7">
        <v>0.96880269589389556</v>
      </c>
      <c r="M4889" s="7" t="s">
        <v>684</v>
      </c>
      <c r="N4889" s="7" t="s">
        <v>733</v>
      </c>
      <c r="O4889" s="7" t="s">
        <v>686</v>
      </c>
    </row>
    <row r="4890" spans="2:15" ht="15">
      <c r="B4890" s="6" t="s">
        <v>74</v>
      </c>
      <c r="C4890" s="7" t="s">
        <v>689</v>
      </c>
      <c r="D4890" s="7">
        <v>22.143999999999998</v>
      </c>
      <c r="E4890" s="7">
        <v>21.5</v>
      </c>
      <c r="F4890" s="7">
        <v>5.3015786328224879</v>
      </c>
      <c r="G4890" s="7">
        <v>22.143999999999998</v>
      </c>
      <c r="H4890" s="7">
        <v>0.97091763005780352</v>
      </c>
      <c r="I4890" s="7">
        <v>21.5</v>
      </c>
      <c r="J4890" s="7">
        <v>5.3015786328224879</v>
      </c>
      <c r="K4890" s="7">
        <v>22.143999999999998</v>
      </c>
      <c r="L4890" s="7">
        <v>0.97091763005780352</v>
      </c>
      <c r="M4890" s="7" t="s">
        <v>684</v>
      </c>
      <c r="N4890" s="7" t="s">
        <v>733</v>
      </c>
      <c r="O4890" s="7" t="s">
        <v>686</v>
      </c>
    </row>
    <row r="4891" spans="2:15" ht="15">
      <c r="B4891" s="6" t="s">
        <v>74</v>
      </c>
      <c r="C4891" s="7" t="s">
        <v>690</v>
      </c>
      <c r="D4891" s="7">
        <v>22.9</v>
      </c>
      <c r="E4891" s="7">
        <v>22.1</v>
      </c>
      <c r="F4891" s="7">
        <v>5.9999999999999902</v>
      </c>
      <c r="G4891" s="7">
        <v>22.9</v>
      </c>
      <c r="H4891" s="7">
        <v>0.96506550218340625</v>
      </c>
      <c r="I4891" s="7">
        <v>22.1</v>
      </c>
      <c r="J4891" s="7">
        <v>5.9999999999999902</v>
      </c>
      <c r="K4891" s="7">
        <v>22.9</v>
      </c>
      <c r="L4891" s="7">
        <v>0.96506550218340625</v>
      </c>
      <c r="M4891" s="7" t="s">
        <v>684</v>
      </c>
      <c r="N4891" s="7" t="s">
        <v>733</v>
      </c>
      <c r="O4891" s="7" t="s">
        <v>686</v>
      </c>
    </row>
    <row r="4892" spans="2:15" ht="15">
      <c r="B4892" s="6" t="s">
        <v>74</v>
      </c>
      <c r="C4892" s="7" t="s">
        <v>691</v>
      </c>
      <c r="D4892" s="7">
        <v>27.03</v>
      </c>
      <c r="E4892" s="7">
        <v>26.4</v>
      </c>
      <c r="F4892" s="7">
        <v>5.8018014443791577</v>
      </c>
      <c r="G4892" s="7">
        <v>27.03</v>
      </c>
      <c r="H4892" s="7">
        <v>0.97669256381797998</v>
      </c>
      <c r="I4892" s="7">
        <v>26.4</v>
      </c>
      <c r="J4892" s="7">
        <v>5.8018014443791577</v>
      </c>
      <c r="K4892" s="7">
        <v>27.03</v>
      </c>
      <c r="L4892" s="7">
        <v>0.97669256381797998</v>
      </c>
      <c r="M4892" s="7" t="s">
        <v>684</v>
      </c>
      <c r="N4892" s="7" t="s">
        <v>733</v>
      </c>
      <c r="O4892" s="7" t="s">
        <v>686</v>
      </c>
    </row>
    <row r="4893" spans="2:15" ht="15">
      <c r="B4893" s="6" t="s">
        <v>74</v>
      </c>
      <c r="C4893" s="7" t="s">
        <v>692</v>
      </c>
      <c r="D4893" s="7" t="s">
        <v>661</v>
      </c>
      <c r="E4893" s="7">
        <v>33.123321332850253</v>
      </c>
      <c r="F4893" s="7">
        <v>7.2793535436199264</v>
      </c>
      <c r="G4893" s="7">
        <v>33.913764228293275</v>
      </c>
      <c r="H4893" s="7">
        <v>0.97669256381797986</v>
      </c>
      <c r="I4893" s="7">
        <v>33.123321332850253</v>
      </c>
      <c r="J4893" s="7">
        <v>7.2793535436199264</v>
      </c>
      <c r="K4893" s="7">
        <v>33.913764228293275</v>
      </c>
      <c r="L4893" s="7">
        <v>0.97669256381797986</v>
      </c>
      <c r="M4893" s="7" t="s">
        <v>684</v>
      </c>
      <c r="N4893" s="7" t="s">
        <v>733</v>
      </c>
      <c r="O4893" s="7" t="s">
        <v>686</v>
      </c>
    </row>
    <row r="4894" spans="2:15" ht="15">
      <c r="B4894" s="6" t="s">
        <v>74</v>
      </c>
      <c r="C4894" s="7" t="s">
        <v>693</v>
      </c>
      <c r="D4894" s="7" t="s">
        <v>661</v>
      </c>
      <c r="E4894" s="7">
        <v>39.497219395700469</v>
      </c>
      <c r="F4894" s="7">
        <v>8.6801145658687542</v>
      </c>
      <c r="G4894" s="7">
        <v>40.43976667673423</v>
      </c>
      <c r="H4894" s="7">
        <v>0.97669256381797998</v>
      </c>
      <c r="I4894" s="7">
        <v>39.497219395700469</v>
      </c>
      <c r="J4894" s="7">
        <v>8.6801145658687542</v>
      </c>
      <c r="K4894" s="7">
        <v>40.43976667673423</v>
      </c>
      <c r="L4894" s="7">
        <v>0.97669256381797998</v>
      </c>
      <c r="M4894" s="7" t="s">
        <v>684</v>
      </c>
      <c r="N4894" s="7" t="s">
        <v>733</v>
      </c>
      <c r="O4894" s="7" t="s">
        <v>686</v>
      </c>
    </row>
    <row r="4895" spans="2:15" ht="15">
      <c r="B4895" s="6" t="s">
        <v>74</v>
      </c>
      <c r="C4895" s="7" t="s">
        <v>694</v>
      </c>
      <c r="D4895" s="7" t="s">
        <v>661</v>
      </c>
      <c r="E4895" s="7">
        <v>45.87789051736835</v>
      </c>
      <c r="F4895" s="7">
        <v>10.082364070785484</v>
      </c>
      <c r="G4895" s="7">
        <v>46.972703813805552</v>
      </c>
      <c r="H4895" s="7">
        <v>0.97669256381797998</v>
      </c>
      <c r="I4895" s="7">
        <v>45.87789051736835</v>
      </c>
      <c r="J4895" s="7">
        <v>10.082364070785484</v>
      </c>
      <c r="K4895" s="7">
        <v>46.972703813805552</v>
      </c>
      <c r="L4895" s="7">
        <v>0.97669256381797998</v>
      </c>
      <c r="M4895" s="7" t="s">
        <v>684</v>
      </c>
      <c r="N4895" s="7" t="s">
        <v>733</v>
      </c>
      <c r="O4895" s="7" t="s">
        <v>686</v>
      </c>
    </row>
    <row r="4896" spans="2:15" ht="15">
      <c r="B4896" s="6" t="s">
        <v>74</v>
      </c>
      <c r="C4896" s="7" t="s">
        <v>695</v>
      </c>
      <c r="D4896" s="7" t="s">
        <v>661</v>
      </c>
      <c r="E4896" s="7">
        <v>37.618263955966881</v>
      </c>
      <c r="F4896" s="7">
        <v>8.2671855361653339</v>
      </c>
      <c r="G4896" s="7">
        <v>38.515972527643363</v>
      </c>
      <c r="H4896" s="7">
        <v>0.97669256381798009</v>
      </c>
      <c r="I4896" s="7">
        <v>37.618263955966881</v>
      </c>
      <c r="J4896" s="7">
        <v>8.2671855361653339</v>
      </c>
      <c r="K4896" s="7">
        <v>38.515972527643363</v>
      </c>
      <c r="L4896" s="7">
        <v>0.97669256381798009</v>
      </c>
      <c r="M4896" s="7" t="s">
        <v>684</v>
      </c>
      <c r="N4896" s="7" t="s">
        <v>733</v>
      </c>
      <c r="O4896" s="7" t="s">
        <v>686</v>
      </c>
    </row>
    <row r="4897" spans="2:15" ht="15">
      <c r="B4897" s="6" t="s">
        <v>74</v>
      </c>
      <c r="C4897" s="7" t="s">
        <v>696</v>
      </c>
      <c r="D4897" s="7" t="s">
        <v>661</v>
      </c>
      <c r="E4897" s="7">
        <v>40.11171664055005</v>
      </c>
      <c r="F4897" s="7">
        <v>8.8151596796087439</v>
      </c>
      <c r="G4897" s="7">
        <v>41.06892806038136</v>
      </c>
      <c r="H4897" s="7">
        <v>0.97669256381797998</v>
      </c>
      <c r="I4897" s="7">
        <v>40.11171664055005</v>
      </c>
      <c r="J4897" s="7">
        <v>8.8151596796087439</v>
      </c>
      <c r="K4897" s="7">
        <v>41.06892806038136</v>
      </c>
      <c r="L4897" s="7">
        <v>0.97669256381797998</v>
      </c>
      <c r="M4897" s="7" t="s">
        <v>684</v>
      </c>
      <c r="N4897" s="7" t="s">
        <v>733</v>
      </c>
      <c r="O4897" s="7" t="s">
        <v>686</v>
      </c>
    </row>
    <row r="4898" spans="2:15" ht="15">
      <c r="B4898" s="6" t="s">
        <v>74</v>
      </c>
      <c r="C4898" s="7" t="s">
        <v>697</v>
      </c>
      <c r="D4898" s="7" t="s">
        <v>661</v>
      </c>
      <c r="E4898" s="7">
        <v>42.609353690865895</v>
      </c>
      <c r="F4898" s="7">
        <v>9.3640534010503078</v>
      </c>
      <c r="G4898" s="7">
        <v>43.626167813034286</v>
      </c>
      <c r="H4898" s="7">
        <v>0.97669256381797998</v>
      </c>
      <c r="I4898" s="7">
        <v>42.609353690865895</v>
      </c>
      <c r="J4898" s="7">
        <v>9.3640534010503078</v>
      </c>
      <c r="K4898" s="7">
        <v>43.626167813034286</v>
      </c>
      <c r="L4898" s="7">
        <v>0.97669256381797998</v>
      </c>
      <c r="M4898" s="7" t="s">
        <v>684</v>
      </c>
      <c r="N4898" s="7" t="s">
        <v>733</v>
      </c>
      <c r="O4898" s="7" t="s">
        <v>686</v>
      </c>
    </row>
    <row r="4899" spans="2:15" ht="15">
      <c r="B4899" s="6" t="s">
        <v>74</v>
      </c>
      <c r="C4899" s="7" t="s">
        <v>698</v>
      </c>
      <c r="D4899" s="7" t="s">
        <v>661</v>
      </c>
      <c r="E4899" s="7">
        <v>45.106313626932895</v>
      </c>
      <c r="F4899" s="7">
        <v>9.9127983163393463</v>
      </c>
      <c r="G4899" s="7">
        <v>46.182714293030159</v>
      </c>
      <c r="H4899" s="7">
        <v>0.97669256381797998</v>
      </c>
      <c r="I4899" s="7">
        <v>45.106313626932895</v>
      </c>
      <c r="J4899" s="7">
        <v>9.9127983163393463</v>
      </c>
      <c r="K4899" s="7">
        <v>46.182714293030159</v>
      </c>
      <c r="L4899" s="7">
        <v>0.97669256381797998</v>
      </c>
      <c r="M4899" s="7" t="s">
        <v>684</v>
      </c>
      <c r="N4899" s="7" t="s">
        <v>733</v>
      </c>
      <c r="O4899" s="7" t="s">
        <v>686</v>
      </c>
    </row>
    <row r="4900" spans="2:15" ht="15">
      <c r="B4900" s="6" t="s">
        <v>74</v>
      </c>
      <c r="C4900" s="7" t="s">
        <v>699</v>
      </c>
      <c r="D4900" s="7" t="s">
        <v>661</v>
      </c>
      <c r="E4900" s="7">
        <v>47.623602951045491</v>
      </c>
      <c r="F4900" s="7">
        <v>10.466010923784667</v>
      </c>
      <c r="G4900" s="7">
        <v>48.760075294195445</v>
      </c>
      <c r="H4900" s="7">
        <v>0.97669256381797998</v>
      </c>
      <c r="I4900" s="7">
        <v>47.623602951045491</v>
      </c>
      <c r="J4900" s="7">
        <v>10.466010923784667</v>
      </c>
      <c r="K4900" s="7">
        <v>48.760075294195445</v>
      </c>
      <c r="L4900" s="7">
        <v>0.97669256381797998</v>
      </c>
      <c r="M4900" s="7" t="s">
        <v>684</v>
      </c>
      <c r="N4900" s="7" t="s">
        <v>733</v>
      </c>
      <c r="O4900" s="7" t="s">
        <v>686</v>
      </c>
    </row>
    <row r="4901" spans="2:15" ht="15">
      <c r="B4901" s="6" t="s">
        <v>74</v>
      </c>
      <c r="C4901" s="7" t="s">
        <v>700</v>
      </c>
      <c r="D4901" s="7" t="s">
        <v>661</v>
      </c>
      <c r="E4901" s="7">
        <v>47.707975250257505</v>
      </c>
      <c r="F4901" s="7">
        <v>10.484553019520808</v>
      </c>
      <c r="G4901" s="7">
        <v>48.846461023275019</v>
      </c>
      <c r="H4901" s="7">
        <v>0.97669256381797986</v>
      </c>
      <c r="I4901" s="7">
        <v>47.707975250257505</v>
      </c>
      <c r="J4901" s="7">
        <v>10.484553019520808</v>
      </c>
      <c r="K4901" s="7">
        <v>48.846461023275019</v>
      </c>
      <c r="L4901" s="7">
        <v>0.97669256381797986</v>
      </c>
      <c r="M4901" s="7" t="s">
        <v>684</v>
      </c>
      <c r="N4901" s="7" t="s">
        <v>733</v>
      </c>
      <c r="O4901" s="7" t="s">
        <v>686</v>
      </c>
    </row>
    <row r="4902" spans="2:15" ht="15">
      <c r="B4902" s="6" t="s">
        <v>74</v>
      </c>
      <c r="C4902" s="7" t="s">
        <v>701</v>
      </c>
      <c r="D4902" s="7" t="s">
        <v>661</v>
      </c>
      <c r="E4902" s="7">
        <v>47.792347549469525</v>
      </c>
      <c r="F4902" s="7">
        <v>10.503095115256945</v>
      </c>
      <c r="G4902" s="7">
        <v>48.9328467523546</v>
      </c>
      <c r="H4902" s="7">
        <v>0.97669256381797986</v>
      </c>
      <c r="I4902" s="7">
        <v>47.792347549469525</v>
      </c>
      <c r="J4902" s="7">
        <v>10.503095115256945</v>
      </c>
      <c r="K4902" s="7">
        <v>48.9328467523546</v>
      </c>
      <c r="L4902" s="7">
        <v>0.97669256381797986</v>
      </c>
      <c r="M4902" s="7" t="s">
        <v>684</v>
      </c>
      <c r="N4902" s="7" t="s">
        <v>733</v>
      </c>
      <c r="O4902" s="7" t="s">
        <v>686</v>
      </c>
    </row>
    <row r="4903" spans="2:15" ht="15">
      <c r="B4903" s="6" t="s">
        <v>100</v>
      </c>
      <c r="C4903" s="7" t="s">
        <v>683</v>
      </c>
      <c r="D4903" s="7">
        <v>28.657458999999999</v>
      </c>
      <c r="E4903" s="7">
        <v>39.720999999999997</v>
      </c>
      <c r="F4903" s="7">
        <v>4.1811477523228628</v>
      </c>
      <c r="G4903" s="7">
        <v>39.940453646982455</v>
      </c>
      <c r="H4903" s="7">
        <v>0.99450547935879452</v>
      </c>
      <c r="I4903" s="7">
        <v>36.040799999999997</v>
      </c>
      <c r="J4903" s="7">
        <v>3.7937592183459135</v>
      </c>
      <c r="K4903" s="7">
        <v>36.239920993936842</v>
      </c>
      <c r="L4903" s="7">
        <v>0.99450547935879452</v>
      </c>
      <c r="M4903" s="7" t="s">
        <v>684</v>
      </c>
      <c r="N4903" s="7" t="s">
        <v>733</v>
      </c>
      <c r="O4903" s="7" t="s">
        <v>686</v>
      </c>
    </row>
    <row r="4904" spans="2:15" ht="15">
      <c r="B4904" s="6" t="s">
        <v>100</v>
      </c>
      <c r="C4904" s="7" t="s">
        <v>687</v>
      </c>
      <c r="D4904" s="7">
        <v>32.968620000000001</v>
      </c>
      <c r="E4904" s="7">
        <v>33.697000000000003</v>
      </c>
      <c r="F4904" s="7">
        <v>4.3280351997688724</v>
      </c>
      <c r="G4904" s="7">
        <v>33.973808995907987</v>
      </c>
      <c r="H4904" s="7">
        <v>0.99185228256445068</v>
      </c>
      <c r="I4904" s="7">
        <v>31.3081</v>
      </c>
      <c r="J4904" s="7">
        <v>4.0212054140689837</v>
      </c>
      <c r="K4904" s="7">
        <v>31.565285023141129</v>
      </c>
      <c r="L4904" s="7">
        <v>0.99185228256445068</v>
      </c>
      <c r="M4904" s="7" t="s">
        <v>684</v>
      </c>
      <c r="N4904" s="7" t="s">
        <v>733</v>
      </c>
      <c r="O4904" s="7" t="s">
        <v>686</v>
      </c>
    </row>
    <row r="4905" spans="2:15" ht="15">
      <c r="B4905" s="6" t="s">
        <v>100</v>
      </c>
      <c r="C4905" s="7" t="s">
        <v>688</v>
      </c>
      <c r="D4905" s="7">
        <v>32.311</v>
      </c>
      <c r="E4905" s="7">
        <v>26.686</v>
      </c>
      <c r="F4905" s="7">
        <v>7.1847290151038852</v>
      </c>
      <c r="G4905" s="7">
        <v>27.636261089743591</v>
      </c>
      <c r="H4905" s="7">
        <v>0.96561542508743148</v>
      </c>
      <c r="I4905" s="7">
        <v>23.598299999999998</v>
      </c>
      <c r="J4905" s="7">
        <v>6.3534209217239743</v>
      </c>
      <c r="K4905" s="7">
        <v>24.438611259615385</v>
      </c>
      <c r="L4905" s="7">
        <v>0.96561542508743148</v>
      </c>
      <c r="M4905" s="7" t="s">
        <v>684</v>
      </c>
      <c r="N4905" s="7" t="s">
        <v>733</v>
      </c>
      <c r="O4905" s="7" t="s">
        <v>686</v>
      </c>
    </row>
    <row r="4906" spans="2:15" ht="15">
      <c r="B4906" s="6" t="s">
        <v>100</v>
      </c>
      <c r="C4906" s="7" t="s">
        <v>689</v>
      </c>
      <c r="D4906" s="7">
        <v>40.155000000000001</v>
      </c>
      <c r="E4906" s="7">
        <v>48.704000000000001</v>
      </c>
      <c r="F4906" s="7">
        <v>13.382119963566389</v>
      </c>
      <c r="G4906" s="7">
        <v>50.509016528925628</v>
      </c>
      <c r="H4906" s="7">
        <v>0.96426347901880205</v>
      </c>
      <c r="I4906" s="7">
        <v>44.545699999999997</v>
      </c>
      <c r="J4906" s="7">
        <v>12.23956761787611</v>
      </c>
      <c r="K4906" s="7">
        <v>46.196605978822312</v>
      </c>
      <c r="L4906" s="7">
        <v>0.96426347901880205</v>
      </c>
      <c r="M4906" s="7" t="s">
        <v>684</v>
      </c>
      <c r="N4906" s="7" t="s">
        <v>733</v>
      </c>
      <c r="O4906" s="7" t="s">
        <v>686</v>
      </c>
    </row>
    <row r="4907" spans="2:15" ht="15">
      <c r="B4907" s="6" t="s">
        <v>100</v>
      </c>
      <c r="C4907" s="7" t="s">
        <v>690</v>
      </c>
      <c r="D4907" s="7">
        <v>48.173999999999999</v>
      </c>
      <c r="E4907" s="7">
        <v>49.567</v>
      </c>
      <c r="F4907" s="7">
        <v>6.2126564249366494</v>
      </c>
      <c r="G4907" s="7">
        <v>49.954825481171554</v>
      </c>
      <c r="H4907" s="7">
        <v>0.99223647610744381</v>
      </c>
      <c r="I4907" s="7">
        <v>45.985999999999997</v>
      </c>
      <c r="J4907" s="7">
        <v>5.7638190400293245</v>
      </c>
      <c r="K4907" s="7">
        <v>46.345806778242675</v>
      </c>
      <c r="L4907" s="7">
        <v>0.99223647610744381</v>
      </c>
      <c r="M4907" s="7" t="s">
        <v>684</v>
      </c>
      <c r="N4907" s="7" t="s">
        <v>733</v>
      </c>
      <c r="O4907" s="7" t="s">
        <v>686</v>
      </c>
    </row>
    <row r="4908" spans="2:15" ht="15">
      <c r="B4908" s="6" t="s">
        <v>100</v>
      </c>
      <c r="C4908" s="7" t="s">
        <v>691</v>
      </c>
      <c r="D4908" s="7">
        <v>57.222000000000001</v>
      </c>
      <c r="E4908" s="7">
        <v>49.026000000000003</v>
      </c>
      <c r="F4908" s="7">
        <v>6.7961340660684417</v>
      </c>
      <c r="G4908" s="7">
        <v>49.494808962597041</v>
      </c>
      <c r="H4908" s="7">
        <v>0.99052811855580014</v>
      </c>
      <c r="I4908" s="7">
        <v>46.091999999999999</v>
      </c>
      <c r="J4908" s="7">
        <v>6.3894140124266334</v>
      </c>
      <c r="K4908" s="7">
        <v>46.532752717007767</v>
      </c>
      <c r="L4908" s="7">
        <v>0.99052811855580014</v>
      </c>
      <c r="M4908" s="7" t="s">
        <v>684</v>
      </c>
      <c r="N4908" s="7" t="s">
        <v>733</v>
      </c>
      <c r="O4908" s="7" t="s">
        <v>686</v>
      </c>
    </row>
    <row r="4909" spans="2:15" ht="15">
      <c r="B4909" s="6" t="s">
        <v>100</v>
      </c>
      <c r="C4909" s="7" t="s">
        <v>692</v>
      </c>
      <c r="D4909" s="7" t="s">
        <v>661</v>
      </c>
      <c r="E4909" s="7">
        <v>51.614403826341558</v>
      </c>
      <c r="F4909" s="7">
        <v>7.1549465211115084</v>
      </c>
      <c r="G4909" s="7">
        <v>52.107964286360563</v>
      </c>
      <c r="H4909" s="7">
        <v>0.99052811855580014</v>
      </c>
      <c r="I4909" s="7">
        <v>48.680403826341546</v>
      </c>
      <c r="J4909" s="7">
        <v>6.7482264674696886</v>
      </c>
      <c r="K4909" s="7">
        <v>49.145908040771282</v>
      </c>
      <c r="L4909" s="7">
        <v>0.99052811855580014</v>
      </c>
      <c r="M4909" s="7" t="s">
        <v>684</v>
      </c>
      <c r="N4909" s="7" t="s">
        <v>733</v>
      </c>
      <c r="O4909" s="7" t="s">
        <v>686</v>
      </c>
    </row>
    <row r="4910" spans="2:15" ht="15">
      <c r="B4910" s="6" t="s">
        <v>100</v>
      </c>
      <c r="C4910" s="7" t="s">
        <v>693</v>
      </c>
      <c r="D4910" s="7" t="s">
        <v>661</v>
      </c>
      <c r="E4910" s="7">
        <v>56.23192178044193</v>
      </c>
      <c r="F4910" s="7">
        <v>7.7950409825920683</v>
      </c>
      <c r="G4910" s="7">
        <v>56.769637052230919</v>
      </c>
      <c r="H4910" s="7">
        <v>0.99052811855580014</v>
      </c>
      <c r="I4910" s="7">
        <v>53.297921780441932</v>
      </c>
      <c r="J4910" s="7">
        <v>7.3883209289502236</v>
      </c>
      <c r="K4910" s="7">
        <v>53.807580806641646</v>
      </c>
      <c r="L4910" s="7">
        <v>0.99052811855580014</v>
      </c>
      <c r="M4910" s="7" t="s">
        <v>684</v>
      </c>
      <c r="N4910" s="7" t="s">
        <v>733</v>
      </c>
      <c r="O4910" s="7" t="s">
        <v>686</v>
      </c>
    </row>
    <row r="4911" spans="2:15" ht="15">
      <c r="B4911" s="6" t="s">
        <v>100</v>
      </c>
      <c r="C4911" s="7" t="s">
        <v>694</v>
      </c>
      <c r="D4911" s="7" t="s">
        <v>661</v>
      </c>
      <c r="E4911" s="7">
        <v>61.541132588343885</v>
      </c>
      <c r="F4911" s="7">
        <v>8.531020023009841</v>
      </c>
      <c r="G4911" s="7">
        <v>62.129616954308645</v>
      </c>
      <c r="H4911" s="7">
        <v>0.99052811855580014</v>
      </c>
      <c r="I4911" s="7">
        <v>58.607132588343873</v>
      </c>
      <c r="J4911" s="7">
        <v>8.1242999693679998</v>
      </c>
      <c r="K4911" s="7">
        <v>59.167560708719364</v>
      </c>
      <c r="L4911" s="7">
        <v>0.99052811855580014</v>
      </c>
      <c r="M4911" s="7" t="s">
        <v>684</v>
      </c>
      <c r="N4911" s="7" t="s">
        <v>733</v>
      </c>
      <c r="O4911" s="7" t="s">
        <v>686</v>
      </c>
    </row>
    <row r="4912" spans="2:15" ht="15">
      <c r="B4912" s="6" t="s">
        <v>100</v>
      </c>
      <c r="C4912" s="7" t="s">
        <v>695</v>
      </c>
      <c r="D4912" s="7" t="s">
        <v>661</v>
      </c>
      <c r="E4912" s="7">
        <v>66.870997184783846</v>
      </c>
      <c r="F4912" s="7">
        <v>9.2698621547643825</v>
      </c>
      <c r="G4912" s="7">
        <v>67.510448145866292</v>
      </c>
      <c r="H4912" s="7">
        <v>0.99052811855580014</v>
      </c>
      <c r="I4912" s="7">
        <v>63.936997184783834</v>
      </c>
      <c r="J4912" s="7">
        <v>8.8631421011225413</v>
      </c>
      <c r="K4912" s="7">
        <v>64.548391900277011</v>
      </c>
      <c r="L4912" s="7">
        <v>0.99052811855580014</v>
      </c>
      <c r="M4912" s="7" t="s">
        <v>684</v>
      </c>
      <c r="N4912" s="7" t="s">
        <v>733</v>
      </c>
      <c r="O4912" s="7" t="s">
        <v>686</v>
      </c>
    </row>
    <row r="4913" spans="2:15" ht="15">
      <c r="B4913" s="6" t="s">
        <v>100</v>
      </c>
      <c r="C4913" s="7" t="s">
        <v>696</v>
      </c>
      <c r="D4913" s="7" t="s">
        <v>661</v>
      </c>
      <c r="E4913" s="7">
        <v>70.007458727982893</v>
      </c>
      <c r="F4913" s="7">
        <v>9.7046480467533307</v>
      </c>
      <c r="G4913" s="7">
        <v>70.676901964231433</v>
      </c>
      <c r="H4913" s="7">
        <v>0.99052811855580014</v>
      </c>
      <c r="I4913" s="7">
        <v>67.073458727982896</v>
      </c>
      <c r="J4913" s="7">
        <v>9.2979279931114007</v>
      </c>
      <c r="K4913" s="7">
        <v>67.714845718642152</v>
      </c>
      <c r="L4913" s="7">
        <v>0.99052811855580025</v>
      </c>
      <c r="M4913" s="7" t="s">
        <v>684</v>
      </c>
      <c r="N4913" s="7" t="s">
        <v>733</v>
      </c>
      <c r="O4913" s="7" t="s">
        <v>686</v>
      </c>
    </row>
    <row r="4914" spans="2:15" ht="15">
      <c r="B4914" s="6" t="s">
        <v>100</v>
      </c>
      <c r="C4914" s="7" t="s">
        <v>697</v>
      </c>
      <c r="D4914" s="7" t="s">
        <v>661</v>
      </c>
      <c r="E4914" s="7">
        <v>70.954492400940012</v>
      </c>
      <c r="F4914" s="7">
        <v>9.8359287510020472</v>
      </c>
      <c r="G4914" s="7">
        <v>71.632991604915134</v>
      </c>
      <c r="H4914" s="7">
        <v>0.99052811855580014</v>
      </c>
      <c r="I4914" s="7">
        <v>68.02049240094</v>
      </c>
      <c r="J4914" s="7">
        <v>9.4292086973601936</v>
      </c>
      <c r="K4914" s="7">
        <v>68.670935359325853</v>
      </c>
      <c r="L4914" s="7">
        <v>0.99052811855580003</v>
      </c>
      <c r="M4914" s="7" t="s">
        <v>684</v>
      </c>
      <c r="N4914" s="7" t="s">
        <v>733</v>
      </c>
      <c r="O4914" s="7" t="s">
        <v>686</v>
      </c>
    </row>
    <row r="4915" spans="2:15" ht="15">
      <c r="B4915" s="6" t="s">
        <v>100</v>
      </c>
      <c r="C4915" s="7" t="s">
        <v>698</v>
      </c>
      <c r="D4915" s="7" t="s">
        <v>661</v>
      </c>
      <c r="E4915" s="7">
        <v>70.810619877278128</v>
      </c>
      <c r="F4915" s="7">
        <v>9.8159847017377402</v>
      </c>
      <c r="G4915" s="7">
        <v>71.487743306591554</v>
      </c>
      <c r="H4915" s="7">
        <v>0.99052811855580014</v>
      </c>
      <c r="I4915" s="7">
        <v>67.876619877278117</v>
      </c>
      <c r="J4915" s="7">
        <v>9.4092646480959097</v>
      </c>
      <c r="K4915" s="7">
        <v>68.525687061002273</v>
      </c>
      <c r="L4915" s="7">
        <v>0.99052811855580014</v>
      </c>
      <c r="M4915" s="7" t="s">
        <v>684</v>
      </c>
      <c r="N4915" s="7" t="s">
        <v>733</v>
      </c>
      <c r="O4915" s="7" t="s">
        <v>686</v>
      </c>
    </row>
    <row r="4916" spans="2:15" ht="15">
      <c r="B4916" s="6" t="s">
        <v>100</v>
      </c>
      <c r="C4916" s="7" t="s">
        <v>699</v>
      </c>
      <c r="D4916" s="7" t="s">
        <v>661</v>
      </c>
      <c r="E4916" s="7">
        <v>70.703212449053325</v>
      </c>
      <c r="F4916" s="7">
        <v>9.8010955555315071</v>
      </c>
      <c r="G4916" s="7">
        <v>71.379308799571803</v>
      </c>
      <c r="H4916" s="7">
        <v>0.99052811855580014</v>
      </c>
      <c r="I4916" s="7">
        <v>67.769212449053327</v>
      </c>
      <c r="J4916" s="7">
        <v>9.3943755018896891</v>
      </c>
      <c r="K4916" s="7">
        <v>68.417252553982536</v>
      </c>
      <c r="L4916" s="7">
        <v>0.99052811855580003</v>
      </c>
      <c r="M4916" s="7" t="s">
        <v>684</v>
      </c>
      <c r="N4916" s="7" t="s">
        <v>733</v>
      </c>
      <c r="O4916" s="7" t="s">
        <v>686</v>
      </c>
    </row>
    <row r="4917" spans="2:15" ht="15">
      <c r="B4917" s="6" t="s">
        <v>100</v>
      </c>
      <c r="C4917" s="7" t="s">
        <v>700</v>
      </c>
      <c r="D4917" s="7" t="s">
        <v>661</v>
      </c>
      <c r="E4917" s="7">
        <v>70.760970211541363</v>
      </c>
      <c r="F4917" s="7">
        <v>9.8091021132197174</v>
      </c>
      <c r="G4917" s="7">
        <v>71.43761886811609</v>
      </c>
      <c r="H4917" s="7">
        <v>0.99052811855580014</v>
      </c>
      <c r="I4917" s="7">
        <v>67.826970211541351</v>
      </c>
      <c r="J4917" s="7">
        <v>9.4023820595779366</v>
      </c>
      <c r="K4917" s="7">
        <v>68.475562622526809</v>
      </c>
      <c r="L4917" s="7">
        <v>0.99052811855580014</v>
      </c>
      <c r="M4917" s="7" t="s">
        <v>684</v>
      </c>
      <c r="N4917" s="7" t="s">
        <v>733</v>
      </c>
      <c r="O4917" s="7" t="s">
        <v>686</v>
      </c>
    </row>
    <row r="4918" spans="2:15" ht="15">
      <c r="B4918" s="6" t="s">
        <v>100</v>
      </c>
      <c r="C4918" s="7" t="s">
        <v>701</v>
      </c>
      <c r="D4918" s="7" t="s">
        <v>661</v>
      </c>
      <c r="E4918" s="7">
        <v>70.8187279740294</v>
      </c>
      <c r="F4918" s="7">
        <v>9.8171086709080626</v>
      </c>
      <c r="G4918" s="7">
        <v>71.495928936660391</v>
      </c>
      <c r="H4918" s="7">
        <v>0.99052811855580003</v>
      </c>
      <c r="I4918" s="7">
        <v>67.884727974029403</v>
      </c>
      <c r="J4918" s="7">
        <v>9.4103886172661841</v>
      </c>
      <c r="K4918" s="7">
        <v>68.53387269107111</v>
      </c>
      <c r="L4918" s="7">
        <v>0.99052811855580025</v>
      </c>
      <c r="M4918" s="7" t="s">
        <v>684</v>
      </c>
      <c r="N4918" s="7" t="s">
        <v>733</v>
      </c>
      <c r="O4918" s="7" t="s">
        <v>686</v>
      </c>
    </row>
    <row r="4919" spans="2:15" ht="15">
      <c r="B4919" s="6" t="s">
        <v>113</v>
      </c>
      <c r="C4919" s="7" t="s">
        <v>683</v>
      </c>
      <c r="D4919" s="7">
        <v>2.9333334444444441</v>
      </c>
      <c r="E4919" s="7">
        <v>2.6400001</v>
      </c>
      <c r="F4919" s="7">
        <v>1.2786104052041405</v>
      </c>
      <c r="G4919" s="7">
        <v>2.9333334444444441</v>
      </c>
      <c r="H4919" s="7">
        <v>0.90000000000000013</v>
      </c>
      <c r="I4919" s="7">
        <v>2.6400001</v>
      </c>
      <c r="J4919" s="7">
        <v>1.2786104052041405</v>
      </c>
      <c r="K4919" s="7">
        <v>2.9333334444444441</v>
      </c>
      <c r="L4919" s="7">
        <v>0.90000000000000013</v>
      </c>
      <c r="M4919" s="7" t="s">
        <v>684</v>
      </c>
      <c r="N4919" s="7" t="s">
        <v>733</v>
      </c>
      <c r="O4919" s="7" t="s">
        <v>686</v>
      </c>
    </row>
    <row r="4920" spans="2:15" ht="15">
      <c r="B4920" s="6" t="s">
        <v>113</v>
      </c>
      <c r="C4920" s="7" t="s">
        <v>687</v>
      </c>
      <c r="D4920" s="7">
        <v>11.773999999999999</v>
      </c>
      <c r="E4920" s="7">
        <v>10.16</v>
      </c>
      <c r="F4920" s="7">
        <v>5.9499139489575805</v>
      </c>
      <c r="G4920" s="7">
        <v>11.773999999999999</v>
      </c>
      <c r="H4920" s="7">
        <v>0.86291829454730773</v>
      </c>
      <c r="I4920" s="7">
        <v>10.16</v>
      </c>
      <c r="J4920" s="7">
        <v>5.9499139489575805</v>
      </c>
      <c r="K4920" s="7">
        <v>11.773999999999999</v>
      </c>
      <c r="L4920" s="7">
        <v>0.86291829454730773</v>
      </c>
      <c r="M4920" s="7" t="s">
        <v>684</v>
      </c>
      <c r="N4920" s="7" t="s">
        <v>733</v>
      </c>
      <c r="O4920" s="7" t="s">
        <v>686</v>
      </c>
    </row>
    <row r="4921" spans="2:15" ht="15">
      <c r="B4921" s="6" t="s">
        <v>113</v>
      </c>
      <c r="C4921" s="7" t="s">
        <v>688</v>
      </c>
      <c r="D4921" s="7">
        <v>9.1093358999999996</v>
      </c>
      <c r="E4921" s="7">
        <v>9</v>
      </c>
      <c r="F4921" s="7">
        <v>2.7931042824139207</v>
      </c>
      <c r="G4921" s="7">
        <v>9.4234511476655403</v>
      </c>
      <c r="H4921" s="7">
        <v>0.95506411175374517</v>
      </c>
      <c r="I4921" s="7">
        <v>9</v>
      </c>
      <c r="J4921" s="7">
        <v>2.7931042824139207</v>
      </c>
      <c r="K4921" s="7">
        <v>9.4234511476655403</v>
      </c>
      <c r="L4921" s="7">
        <v>0.95506411175374517</v>
      </c>
      <c r="M4921" s="7" t="s">
        <v>684</v>
      </c>
      <c r="N4921" s="7" t="s">
        <v>733</v>
      </c>
      <c r="O4921" s="7" t="s">
        <v>686</v>
      </c>
    </row>
    <row r="4922" spans="2:15" ht="15">
      <c r="B4922" s="6" t="s">
        <v>113</v>
      </c>
      <c r="C4922" s="7" t="s">
        <v>689</v>
      </c>
      <c r="D4922" s="7">
        <v>9.1780000000000008</v>
      </c>
      <c r="E4922" s="7">
        <v>9</v>
      </c>
      <c r="F4922" s="7">
        <v>1.7988007115853664</v>
      </c>
      <c r="G4922" s="7">
        <v>9.1780000000000008</v>
      </c>
      <c r="H4922" s="7">
        <v>0.98060579646981905</v>
      </c>
      <c r="I4922" s="7">
        <v>9</v>
      </c>
      <c r="J4922" s="7">
        <v>1.7988007115853664</v>
      </c>
      <c r="K4922" s="7">
        <v>9.1780000000000008</v>
      </c>
      <c r="L4922" s="7">
        <v>0.98060579646981905</v>
      </c>
      <c r="M4922" s="7" t="s">
        <v>684</v>
      </c>
      <c r="N4922" s="7" t="s">
        <v>733</v>
      </c>
      <c r="O4922" s="7" t="s">
        <v>686</v>
      </c>
    </row>
    <row r="4923" spans="2:15" ht="15">
      <c r="B4923" s="6" t="s">
        <v>113</v>
      </c>
      <c r="C4923" s="7" t="s">
        <v>690</v>
      </c>
      <c r="D4923" s="7">
        <v>10.551</v>
      </c>
      <c r="E4923" s="7">
        <v>10.199999999999999</v>
      </c>
      <c r="F4923" s="7">
        <v>2.698814739844142</v>
      </c>
      <c r="G4923" s="7">
        <v>10.551</v>
      </c>
      <c r="H4923" s="7">
        <v>0.96673301108899623</v>
      </c>
      <c r="I4923" s="7">
        <v>10.199999999999999</v>
      </c>
      <c r="J4923" s="7">
        <v>2.698814739844142</v>
      </c>
      <c r="K4923" s="7">
        <v>10.551</v>
      </c>
      <c r="L4923" s="7">
        <v>0.96673301108899623</v>
      </c>
      <c r="M4923" s="7" t="s">
        <v>684</v>
      </c>
      <c r="N4923" s="7" t="s">
        <v>733</v>
      </c>
      <c r="O4923" s="7" t="s">
        <v>686</v>
      </c>
    </row>
    <row r="4924" spans="2:15" ht="15">
      <c r="B4924" s="6" t="s">
        <v>113</v>
      </c>
      <c r="C4924" s="7" t="s">
        <v>691</v>
      </c>
      <c r="D4924" s="7">
        <v>10.632</v>
      </c>
      <c r="E4924" s="7">
        <v>10.199999999999999</v>
      </c>
      <c r="F4924" s="7">
        <v>2.9999039984639517</v>
      </c>
      <c r="G4924" s="7">
        <v>10.632</v>
      </c>
      <c r="H4924" s="7">
        <v>0.9593679458239277</v>
      </c>
      <c r="I4924" s="7">
        <v>10.199999999999999</v>
      </c>
      <c r="J4924" s="7">
        <v>2.9999039984639517</v>
      </c>
      <c r="K4924" s="7">
        <v>10.632</v>
      </c>
      <c r="L4924" s="7">
        <v>0.9593679458239277</v>
      </c>
      <c r="M4924" s="7" t="s">
        <v>684</v>
      </c>
      <c r="N4924" s="7" t="s">
        <v>733</v>
      </c>
      <c r="O4924" s="7" t="s">
        <v>686</v>
      </c>
    </row>
    <row r="4925" spans="2:15" ht="15">
      <c r="B4925" s="6" t="s">
        <v>113</v>
      </c>
      <c r="C4925" s="7" t="s">
        <v>692</v>
      </c>
      <c r="D4925" s="7" t="s">
        <v>661</v>
      </c>
      <c r="E4925" s="7">
        <v>14.828464810598934</v>
      </c>
      <c r="F4925" s="7">
        <v>4.3611736153331151</v>
      </c>
      <c r="G4925" s="7">
        <v>15.456493908459596</v>
      </c>
      <c r="H4925" s="7">
        <v>0.9593679458239277</v>
      </c>
      <c r="I4925" s="7">
        <v>14.828464810598934</v>
      </c>
      <c r="J4925" s="7">
        <v>4.3611736153331151</v>
      </c>
      <c r="K4925" s="7">
        <v>15.456493908459596</v>
      </c>
      <c r="L4925" s="7">
        <v>0.9593679458239277</v>
      </c>
      <c r="M4925" s="7" t="s">
        <v>684</v>
      </c>
      <c r="N4925" s="7" t="s">
        <v>733</v>
      </c>
      <c r="O4925" s="7" t="s">
        <v>686</v>
      </c>
    </row>
    <row r="4926" spans="2:15" ht="15">
      <c r="B4926" s="6" t="s">
        <v>113</v>
      </c>
      <c r="C4926" s="7" t="s">
        <v>693</v>
      </c>
      <c r="D4926" s="7" t="s">
        <v>661</v>
      </c>
      <c r="E4926" s="7">
        <v>18.599854376204092</v>
      </c>
      <c r="F4926" s="7">
        <v>5.4703703445119451</v>
      </c>
      <c r="G4926" s="7">
        <v>19.387612914490383</v>
      </c>
      <c r="H4926" s="7">
        <v>0.9593679458239277</v>
      </c>
      <c r="I4926" s="7">
        <v>18.599854376204092</v>
      </c>
      <c r="J4926" s="7">
        <v>5.4703703445119451</v>
      </c>
      <c r="K4926" s="7">
        <v>19.387612914490383</v>
      </c>
      <c r="L4926" s="7">
        <v>0.9593679458239277</v>
      </c>
      <c r="M4926" s="7" t="s">
        <v>684</v>
      </c>
      <c r="N4926" s="7" t="s">
        <v>733</v>
      </c>
      <c r="O4926" s="7" t="s">
        <v>686</v>
      </c>
    </row>
    <row r="4927" spans="2:15" ht="15">
      <c r="B4927" s="6" t="s">
        <v>113</v>
      </c>
      <c r="C4927" s="7" t="s">
        <v>694</v>
      </c>
      <c r="D4927" s="7" t="s">
        <v>661</v>
      </c>
      <c r="E4927" s="7">
        <v>19.429941716086656</v>
      </c>
      <c r="F4927" s="7">
        <v>5.7145058670598008</v>
      </c>
      <c r="G4927" s="7">
        <v>20.252856894650328</v>
      </c>
      <c r="H4927" s="7">
        <v>0.9593679458239277</v>
      </c>
      <c r="I4927" s="7">
        <v>19.429941716086656</v>
      </c>
      <c r="J4927" s="7">
        <v>5.7145058670598008</v>
      </c>
      <c r="K4927" s="7">
        <v>20.252856894650328</v>
      </c>
      <c r="L4927" s="7">
        <v>0.9593679458239277</v>
      </c>
      <c r="M4927" s="7" t="s">
        <v>684</v>
      </c>
      <c r="N4927" s="7" t="s">
        <v>733</v>
      </c>
      <c r="O4927" s="7" t="s">
        <v>686</v>
      </c>
    </row>
    <row r="4928" spans="2:15" ht="15">
      <c r="B4928" s="6" t="s">
        <v>113</v>
      </c>
      <c r="C4928" s="7" t="s">
        <v>695</v>
      </c>
      <c r="D4928" s="7" t="s">
        <v>661</v>
      </c>
      <c r="E4928" s="7">
        <v>19.425388777269887</v>
      </c>
      <c r="F4928" s="7">
        <v>5.7131668102596764</v>
      </c>
      <c r="G4928" s="7">
        <v>20.248111125483671</v>
      </c>
      <c r="H4928" s="7">
        <v>0.9593679458239277</v>
      </c>
      <c r="I4928" s="7">
        <v>19.425388777269887</v>
      </c>
      <c r="J4928" s="7">
        <v>5.7131668102596764</v>
      </c>
      <c r="K4928" s="7">
        <v>20.248111125483671</v>
      </c>
      <c r="L4928" s="7">
        <v>0.9593679458239277</v>
      </c>
      <c r="M4928" s="7" t="s">
        <v>684</v>
      </c>
      <c r="N4928" s="7" t="s">
        <v>733</v>
      </c>
      <c r="O4928" s="7" t="s">
        <v>686</v>
      </c>
    </row>
    <row r="4929" spans="2:15" ht="15">
      <c r="B4929" s="6" t="s">
        <v>113</v>
      </c>
      <c r="C4929" s="7" t="s">
        <v>696</v>
      </c>
      <c r="D4929" s="7" t="s">
        <v>661</v>
      </c>
      <c r="E4929" s="7">
        <v>19.421821542085116</v>
      </c>
      <c r="F4929" s="7">
        <v>5.7121176570151411</v>
      </c>
      <c r="G4929" s="7">
        <v>20.244392807396956</v>
      </c>
      <c r="H4929" s="7">
        <v>0.9593679458239277</v>
      </c>
      <c r="I4929" s="7">
        <v>19.421821542085116</v>
      </c>
      <c r="J4929" s="7">
        <v>5.7121176570151411</v>
      </c>
      <c r="K4929" s="7">
        <v>20.244392807396956</v>
      </c>
      <c r="L4929" s="7">
        <v>0.9593679458239277</v>
      </c>
      <c r="M4929" s="7" t="s">
        <v>684</v>
      </c>
      <c r="N4929" s="7" t="s">
        <v>733</v>
      </c>
      <c r="O4929" s="7" t="s">
        <v>686</v>
      </c>
    </row>
    <row r="4930" spans="2:15" ht="15">
      <c r="B4930" s="6" t="s">
        <v>113</v>
      </c>
      <c r="C4930" s="7" t="s">
        <v>697</v>
      </c>
      <c r="D4930" s="7" t="s">
        <v>661</v>
      </c>
      <c r="E4930" s="7">
        <v>19.418907228736849</v>
      </c>
      <c r="F4930" s="7">
        <v>5.7112605334596269</v>
      </c>
      <c r="G4930" s="7">
        <v>20.24135506430688</v>
      </c>
      <c r="H4930" s="7">
        <v>0.9593679458239277</v>
      </c>
      <c r="I4930" s="7">
        <v>19.418907228736849</v>
      </c>
      <c r="J4930" s="7">
        <v>5.7112605334596269</v>
      </c>
      <c r="K4930" s="7">
        <v>20.24135506430688</v>
      </c>
      <c r="L4930" s="7">
        <v>0.9593679458239277</v>
      </c>
      <c r="M4930" s="7" t="s">
        <v>684</v>
      </c>
      <c r="N4930" s="7" t="s">
        <v>733</v>
      </c>
      <c r="O4930" s="7" t="s">
        <v>686</v>
      </c>
    </row>
    <row r="4931" spans="2:15" ht="15">
      <c r="B4931" s="6" t="s">
        <v>113</v>
      </c>
      <c r="C4931" s="7" t="s">
        <v>698</v>
      </c>
      <c r="D4931" s="7" t="s">
        <v>661</v>
      </c>
      <c r="E4931" s="7">
        <v>19.416184674556757</v>
      </c>
      <c r="F4931" s="7">
        <v>5.7104598078546474</v>
      </c>
      <c r="G4931" s="7">
        <v>20.238517201949751</v>
      </c>
      <c r="H4931" s="7">
        <v>0.9593679458239277</v>
      </c>
      <c r="I4931" s="7">
        <v>19.416184674556757</v>
      </c>
      <c r="J4931" s="7">
        <v>5.7104598078546474</v>
      </c>
      <c r="K4931" s="7">
        <v>20.238517201949751</v>
      </c>
      <c r="L4931" s="7">
        <v>0.9593679458239277</v>
      </c>
      <c r="M4931" s="7" t="s">
        <v>684</v>
      </c>
      <c r="N4931" s="7" t="s">
        <v>733</v>
      </c>
      <c r="O4931" s="7" t="s">
        <v>686</v>
      </c>
    </row>
    <row r="4932" spans="2:15" ht="15">
      <c r="B4932" s="6" t="s">
        <v>113</v>
      </c>
      <c r="C4932" s="7" t="s">
        <v>699</v>
      </c>
      <c r="D4932" s="7" t="s">
        <v>661</v>
      </c>
      <c r="E4932" s="7">
        <v>19.416032327120234</v>
      </c>
      <c r="F4932" s="7">
        <v>5.7104150012189523</v>
      </c>
      <c r="G4932" s="7">
        <v>20.23835840215121</v>
      </c>
      <c r="H4932" s="7">
        <v>0.9593679458239277</v>
      </c>
      <c r="I4932" s="7">
        <v>19.416032327120234</v>
      </c>
      <c r="J4932" s="7">
        <v>5.7104150012189523</v>
      </c>
      <c r="K4932" s="7">
        <v>20.23835840215121</v>
      </c>
      <c r="L4932" s="7">
        <v>0.9593679458239277</v>
      </c>
      <c r="M4932" s="7" t="s">
        <v>684</v>
      </c>
      <c r="N4932" s="7" t="s">
        <v>733</v>
      </c>
      <c r="O4932" s="7" t="s">
        <v>686</v>
      </c>
    </row>
    <row r="4933" spans="2:15" ht="15">
      <c r="B4933" s="6" t="s">
        <v>113</v>
      </c>
      <c r="C4933" s="7" t="s">
        <v>700</v>
      </c>
      <c r="D4933" s="7" t="s">
        <v>661</v>
      </c>
      <c r="E4933" s="7">
        <v>19.42667470406899</v>
      </c>
      <c r="F4933" s="7">
        <v>5.7135450119210907</v>
      </c>
      <c r="G4933" s="7">
        <v>20.249451515064855</v>
      </c>
      <c r="H4933" s="7">
        <v>0.9593679458239277</v>
      </c>
      <c r="I4933" s="7">
        <v>19.42667470406899</v>
      </c>
      <c r="J4933" s="7">
        <v>5.7135450119210907</v>
      </c>
      <c r="K4933" s="7">
        <v>20.249451515064855</v>
      </c>
      <c r="L4933" s="7">
        <v>0.9593679458239277</v>
      </c>
      <c r="M4933" s="7" t="s">
        <v>684</v>
      </c>
      <c r="N4933" s="7" t="s">
        <v>733</v>
      </c>
      <c r="O4933" s="7" t="s">
        <v>686</v>
      </c>
    </row>
    <row r="4934" spans="2:15" ht="15">
      <c r="B4934" s="6" t="s">
        <v>113</v>
      </c>
      <c r="C4934" s="7" t="s">
        <v>701</v>
      </c>
      <c r="D4934" s="7" t="s">
        <v>661</v>
      </c>
      <c r="E4934" s="7">
        <v>19.437317081017753</v>
      </c>
      <c r="F4934" s="7">
        <v>5.716675022623213</v>
      </c>
      <c r="G4934" s="7">
        <v>20.260544627978504</v>
      </c>
      <c r="H4934" s="7">
        <v>0.9593679458239277</v>
      </c>
      <c r="I4934" s="7">
        <v>19.437317081017753</v>
      </c>
      <c r="J4934" s="7">
        <v>5.716675022623213</v>
      </c>
      <c r="K4934" s="7">
        <v>20.260544627978504</v>
      </c>
      <c r="L4934" s="7">
        <v>0.9593679458239277</v>
      </c>
      <c r="M4934" s="7" t="s">
        <v>684</v>
      </c>
      <c r="N4934" s="7" t="s">
        <v>733</v>
      </c>
      <c r="O4934" s="7" t="s">
        <v>686</v>
      </c>
    </row>
    <row r="4935" spans="2:15" ht="15">
      <c r="B4935" s="6" t="s">
        <v>115</v>
      </c>
      <c r="C4935" s="7" t="s">
        <v>683</v>
      </c>
      <c r="D4935" s="7">
        <v>35.124248999999999</v>
      </c>
      <c r="E4935" s="7">
        <v>39.003</v>
      </c>
      <c r="F4935" s="7">
        <v>3.545739161574136</v>
      </c>
      <c r="G4935" s="7">
        <v>39.163838872126931</v>
      </c>
      <c r="H4935" s="7">
        <v>0.99589317909686836</v>
      </c>
      <c r="I4935" s="7">
        <v>36.1233</v>
      </c>
      <c r="J4935" s="7">
        <v>3.2839473746966137</v>
      </c>
      <c r="K4935" s="7">
        <v>36.272263690728991</v>
      </c>
      <c r="L4935" s="7">
        <v>0.99589317909686836</v>
      </c>
      <c r="M4935" s="7" t="s">
        <v>684</v>
      </c>
      <c r="N4935" s="7" t="s">
        <v>733</v>
      </c>
      <c r="O4935" s="7" t="s">
        <v>686</v>
      </c>
    </row>
    <row r="4936" spans="2:15" ht="15">
      <c r="B4936" s="6" t="s">
        <v>115</v>
      </c>
      <c r="C4936" s="7" t="s">
        <v>687</v>
      </c>
      <c r="D4936" s="7">
        <v>37.881799999999998</v>
      </c>
      <c r="E4936" s="7">
        <v>37.131</v>
      </c>
      <c r="F4936" s="7">
        <v>1.7457583316070122</v>
      </c>
      <c r="G4936" s="7">
        <v>37.172016802325579</v>
      </c>
      <c r="H4936" s="7">
        <v>0.99889656774493307</v>
      </c>
      <c r="I4936" s="7">
        <v>34.251399999999997</v>
      </c>
      <c r="J4936" s="7">
        <v>1.6103704968678481</v>
      </c>
      <c r="K4936" s="7">
        <v>34.289235848837201</v>
      </c>
      <c r="L4936" s="7">
        <v>0.99889656774493307</v>
      </c>
      <c r="M4936" s="7" t="s">
        <v>684</v>
      </c>
      <c r="N4936" s="7" t="s">
        <v>733</v>
      </c>
      <c r="O4936" s="7" t="s">
        <v>686</v>
      </c>
    </row>
    <row r="4937" spans="2:15" ht="15">
      <c r="B4937" s="6" t="s">
        <v>115</v>
      </c>
      <c r="C4937" s="7" t="s">
        <v>688</v>
      </c>
      <c r="D4937" s="7">
        <v>33.933199999999999</v>
      </c>
      <c r="E4937" s="7">
        <v>35.095999999999997</v>
      </c>
      <c r="F4937" s="7">
        <v>2.8739032101625712</v>
      </c>
      <c r="G4937" s="7">
        <v>35.213470940272025</v>
      </c>
      <c r="H4937" s="7">
        <v>0.9966640340433558</v>
      </c>
      <c r="I4937" s="7">
        <v>32.2164</v>
      </c>
      <c r="J4937" s="7">
        <v>2.6381016463380123</v>
      </c>
      <c r="K4937" s="7">
        <v>32.324232539325841</v>
      </c>
      <c r="L4937" s="7">
        <v>0.9966640340433558</v>
      </c>
      <c r="M4937" s="7" t="s">
        <v>684</v>
      </c>
      <c r="N4937" s="7" t="s">
        <v>733</v>
      </c>
      <c r="O4937" s="7" t="s">
        <v>686</v>
      </c>
    </row>
    <row r="4938" spans="2:15" ht="15">
      <c r="B4938" s="6" t="s">
        <v>115</v>
      </c>
      <c r="C4938" s="7" t="s">
        <v>689</v>
      </c>
      <c r="D4938" s="7" t="s">
        <v>661</v>
      </c>
      <c r="E4938" s="7" t="s">
        <v>661</v>
      </c>
      <c r="F4938" s="7" t="s">
        <v>661</v>
      </c>
      <c r="G4938" s="7" t="s">
        <v>661</v>
      </c>
      <c r="H4938" s="7" t="s">
        <v>661</v>
      </c>
      <c r="I4938" s="7" t="s">
        <v>661</v>
      </c>
      <c r="J4938" s="7" t="s">
        <v>661</v>
      </c>
      <c r="K4938" s="7" t="s">
        <v>661</v>
      </c>
      <c r="L4938" s="7" t="s">
        <v>661</v>
      </c>
      <c r="M4938" s="7" t="s">
        <v>684</v>
      </c>
      <c r="N4938" s="7" t="s">
        <v>733</v>
      </c>
      <c r="O4938" s="7" t="s">
        <v>686</v>
      </c>
    </row>
    <row r="4939" spans="2:15" ht="15">
      <c r="B4939" s="6" t="s">
        <v>115</v>
      </c>
      <c r="C4939" s="7" t="s">
        <v>690</v>
      </c>
      <c r="D4939" s="7" t="s">
        <v>661</v>
      </c>
      <c r="E4939" s="7" t="s">
        <v>661</v>
      </c>
      <c r="F4939" s="7" t="s">
        <v>661</v>
      </c>
      <c r="G4939" s="7" t="s">
        <v>661</v>
      </c>
      <c r="H4939" s="7" t="s">
        <v>661</v>
      </c>
      <c r="I4939" s="7" t="s">
        <v>661</v>
      </c>
      <c r="J4939" s="7" t="s">
        <v>661</v>
      </c>
      <c r="K4939" s="7" t="s">
        <v>661</v>
      </c>
      <c r="L4939" s="7" t="s">
        <v>661</v>
      </c>
      <c r="M4939" s="7" t="s">
        <v>684</v>
      </c>
      <c r="N4939" s="7" t="s">
        <v>733</v>
      </c>
      <c r="O4939" s="7" t="s">
        <v>686</v>
      </c>
    </row>
    <row r="4940" spans="2:15" ht="15">
      <c r="B4940" s="6" t="s">
        <v>115</v>
      </c>
      <c r="C4940" s="7" t="s">
        <v>691</v>
      </c>
      <c r="D4940" s="7" t="s">
        <v>661</v>
      </c>
      <c r="E4940" s="7" t="s">
        <v>661</v>
      </c>
      <c r="F4940" s="7" t="s">
        <v>661</v>
      </c>
      <c r="G4940" s="7" t="s">
        <v>661</v>
      </c>
      <c r="H4940" s="7" t="s">
        <v>661</v>
      </c>
      <c r="I4940" s="7" t="s">
        <v>661</v>
      </c>
      <c r="J4940" s="7" t="s">
        <v>661</v>
      </c>
      <c r="K4940" s="7" t="s">
        <v>661</v>
      </c>
      <c r="L4940" s="7" t="s">
        <v>661</v>
      </c>
      <c r="M4940" s="7" t="s">
        <v>684</v>
      </c>
      <c r="N4940" s="7" t="s">
        <v>733</v>
      </c>
      <c r="O4940" s="7" t="s">
        <v>686</v>
      </c>
    </row>
    <row r="4941" spans="2:15" ht="15">
      <c r="B4941" s="6" t="s">
        <v>115</v>
      </c>
      <c r="C4941" s="7" t="s">
        <v>692</v>
      </c>
      <c r="D4941" s="7" t="s">
        <v>661</v>
      </c>
      <c r="E4941" s="7" t="s">
        <v>661</v>
      </c>
      <c r="F4941" s="7" t="s">
        <v>661</v>
      </c>
      <c r="G4941" s="7" t="s">
        <v>661</v>
      </c>
      <c r="H4941" s="7" t="s">
        <v>661</v>
      </c>
      <c r="I4941" s="7" t="s">
        <v>661</v>
      </c>
      <c r="J4941" s="7" t="s">
        <v>661</v>
      </c>
      <c r="K4941" s="7" t="s">
        <v>661</v>
      </c>
      <c r="L4941" s="7" t="s">
        <v>661</v>
      </c>
      <c r="M4941" s="7" t="s">
        <v>684</v>
      </c>
      <c r="N4941" s="7" t="s">
        <v>733</v>
      </c>
      <c r="O4941" s="7" t="s">
        <v>686</v>
      </c>
    </row>
    <row r="4942" spans="2:15" ht="15">
      <c r="B4942" s="6" t="s">
        <v>115</v>
      </c>
      <c r="C4942" s="7" t="s">
        <v>693</v>
      </c>
      <c r="D4942" s="7" t="s">
        <v>661</v>
      </c>
      <c r="E4942" s="7" t="s">
        <v>661</v>
      </c>
      <c r="F4942" s="7" t="s">
        <v>661</v>
      </c>
      <c r="G4942" s="7" t="s">
        <v>661</v>
      </c>
      <c r="H4942" s="7" t="s">
        <v>661</v>
      </c>
      <c r="I4942" s="7" t="s">
        <v>661</v>
      </c>
      <c r="J4942" s="7" t="s">
        <v>661</v>
      </c>
      <c r="K4942" s="7" t="s">
        <v>661</v>
      </c>
      <c r="L4942" s="7" t="s">
        <v>661</v>
      </c>
      <c r="M4942" s="7" t="s">
        <v>684</v>
      </c>
      <c r="N4942" s="7" t="s">
        <v>733</v>
      </c>
      <c r="O4942" s="7" t="s">
        <v>686</v>
      </c>
    </row>
    <row r="4943" spans="2:15" ht="15">
      <c r="B4943" s="6" t="s">
        <v>115</v>
      </c>
      <c r="C4943" s="7" t="s">
        <v>694</v>
      </c>
      <c r="D4943" s="7" t="s">
        <v>661</v>
      </c>
      <c r="E4943" s="7" t="s">
        <v>661</v>
      </c>
      <c r="F4943" s="7" t="s">
        <v>661</v>
      </c>
      <c r="G4943" s="7" t="s">
        <v>661</v>
      </c>
      <c r="H4943" s="7" t="s">
        <v>661</v>
      </c>
      <c r="I4943" s="7" t="s">
        <v>661</v>
      </c>
      <c r="J4943" s="7" t="s">
        <v>661</v>
      </c>
      <c r="K4943" s="7" t="s">
        <v>661</v>
      </c>
      <c r="L4943" s="7" t="s">
        <v>661</v>
      </c>
      <c r="M4943" s="7" t="s">
        <v>684</v>
      </c>
      <c r="N4943" s="7" t="s">
        <v>733</v>
      </c>
      <c r="O4943" s="7" t="s">
        <v>686</v>
      </c>
    </row>
    <row r="4944" spans="2:15" ht="15">
      <c r="B4944" s="6" t="s">
        <v>115</v>
      </c>
      <c r="C4944" s="7" t="s">
        <v>695</v>
      </c>
      <c r="D4944" s="7" t="s">
        <v>661</v>
      </c>
      <c r="E4944" s="7" t="s">
        <v>661</v>
      </c>
      <c r="F4944" s="7" t="s">
        <v>661</v>
      </c>
      <c r="G4944" s="7" t="s">
        <v>661</v>
      </c>
      <c r="H4944" s="7" t="s">
        <v>661</v>
      </c>
      <c r="I4944" s="7" t="s">
        <v>661</v>
      </c>
      <c r="J4944" s="7" t="s">
        <v>661</v>
      </c>
      <c r="K4944" s="7" t="s">
        <v>661</v>
      </c>
      <c r="L4944" s="7" t="s">
        <v>661</v>
      </c>
      <c r="M4944" s="7" t="s">
        <v>684</v>
      </c>
      <c r="N4944" s="7" t="s">
        <v>733</v>
      </c>
      <c r="O4944" s="7" t="s">
        <v>686</v>
      </c>
    </row>
    <row r="4945" spans="2:15" ht="15">
      <c r="B4945" s="6" t="s">
        <v>115</v>
      </c>
      <c r="C4945" s="7" t="s">
        <v>696</v>
      </c>
      <c r="D4945" s="7" t="s">
        <v>661</v>
      </c>
      <c r="E4945" s="7" t="s">
        <v>661</v>
      </c>
      <c r="F4945" s="7" t="s">
        <v>661</v>
      </c>
      <c r="G4945" s="7" t="s">
        <v>661</v>
      </c>
      <c r="H4945" s="7" t="s">
        <v>661</v>
      </c>
      <c r="I4945" s="7" t="s">
        <v>661</v>
      </c>
      <c r="J4945" s="7" t="s">
        <v>661</v>
      </c>
      <c r="K4945" s="7" t="s">
        <v>661</v>
      </c>
      <c r="L4945" s="7" t="s">
        <v>661</v>
      </c>
      <c r="M4945" s="7" t="s">
        <v>684</v>
      </c>
      <c r="N4945" s="7" t="s">
        <v>733</v>
      </c>
      <c r="O4945" s="7" t="s">
        <v>686</v>
      </c>
    </row>
    <row r="4946" spans="2:15" ht="15">
      <c r="B4946" s="6" t="s">
        <v>115</v>
      </c>
      <c r="C4946" s="7" t="s">
        <v>697</v>
      </c>
      <c r="D4946" s="7" t="s">
        <v>661</v>
      </c>
      <c r="E4946" s="7" t="s">
        <v>661</v>
      </c>
      <c r="F4946" s="7" t="s">
        <v>661</v>
      </c>
      <c r="G4946" s="7" t="s">
        <v>661</v>
      </c>
      <c r="H4946" s="7" t="s">
        <v>661</v>
      </c>
      <c r="I4946" s="7" t="s">
        <v>661</v>
      </c>
      <c r="J4946" s="7" t="s">
        <v>661</v>
      </c>
      <c r="K4946" s="7" t="s">
        <v>661</v>
      </c>
      <c r="L4946" s="7" t="s">
        <v>661</v>
      </c>
      <c r="M4946" s="7" t="s">
        <v>684</v>
      </c>
      <c r="N4946" s="7" t="s">
        <v>733</v>
      </c>
      <c r="O4946" s="7" t="s">
        <v>686</v>
      </c>
    </row>
    <row r="4947" spans="2:15" ht="15">
      <c r="B4947" s="6" t="s">
        <v>115</v>
      </c>
      <c r="C4947" s="7" t="s">
        <v>698</v>
      </c>
      <c r="D4947" s="7" t="s">
        <v>661</v>
      </c>
      <c r="E4947" s="7" t="s">
        <v>661</v>
      </c>
      <c r="F4947" s="7" t="s">
        <v>661</v>
      </c>
      <c r="G4947" s="7" t="s">
        <v>661</v>
      </c>
      <c r="H4947" s="7" t="s">
        <v>661</v>
      </c>
      <c r="I4947" s="7" t="s">
        <v>661</v>
      </c>
      <c r="J4947" s="7" t="s">
        <v>661</v>
      </c>
      <c r="K4947" s="7" t="s">
        <v>661</v>
      </c>
      <c r="L4947" s="7" t="s">
        <v>661</v>
      </c>
      <c r="M4947" s="7" t="s">
        <v>684</v>
      </c>
      <c r="N4947" s="7" t="s">
        <v>733</v>
      </c>
      <c r="O4947" s="7" t="s">
        <v>686</v>
      </c>
    </row>
    <row r="4948" spans="2:15" ht="15">
      <c r="B4948" s="6" t="s">
        <v>115</v>
      </c>
      <c r="C4948" s="7" t="s">
        <v>699</v>
      </c>
      <c r="D4948" s="7" t="s">
        <v>661</v>
      </c>
      <c r="E4948" s="7" t="s">
        <v>661</v>
      </c>
      <c r="F4948" s="7" t="s">
        <v>661</v>
      </c>
      <c r="G4948" s="7" t="s">
        <v>661</v>
      </c>
      <c r="H4948" s="7" t="s">
        <v>661</v>
      </c>
      <c r="I4948" s="7" t="s">
        <v>661</v>
      </c>
      <c r="J4948" s="7" t="s">
        <v>661</v>
      </c>
      <c r="K4948" s="7" t="s">
        <v>661</v>
      </c>
      <c r="L4948" s="7" t="s">
        <v>661</v>
      </c>
      <c r="M4948" s="7" t="s">
        <v>684</v>
      </c>
      <c r="N4948" s="7" t="s">
        <v>733</v>
      </c>
      <c r="O4948" s="7" t="s">
        <v>686</v>
      </c>
    </row>
    <row r="4949" spans="2:15" ht="15">
      <c r="B4949" s="6" t="s">
        <v>115</v>
      </c>
      <c r="C4949" s="7" t="s">
        <v>700</v>
      </c>
      <c r="D4949" s="7" t="s">
        <v>661</v>
      </c>
      <c r="E4949" s="7" t="s">
        <v>661</v>
      </c>
      <c r="F4949" s="7" t="s">
        <v>661</v>
      </c>
      <c r="G4949" s="7" t="s">
        <v>661</v>
      </c>
      <c r="H4949" s="7" t="s">
        <v>661</v>
      </c>
      <c r="I4949" s="7" t="s">
        <v>661</v>
      </c>
      <c r="J4949" s="7" t="s">
        <v>661</v>
      </c>
      <c r="K4949" s="7" t="s">
        <v>661</v>
      </c>
      <c r="L4949" s="7" t="s">
        <v>661</v>
      </c>
      <c r="M4949" s="7" t="s">
        <v>684</v>
      </c>
      <c r="N4949" s="7" t="s">
        <v>733</v>
      </c>
      <c r="O4949" s="7" t="s">
        <v>686</v>
      </c>
    </row>
    <row r="4950" spans="2:15" ht="15">
      <c r="B4950" s="6" t="s">
        <v>115</v>
      </c>
      <c r="C4950" s="7" t="s">
        <v>701</v>
      </c>
      <c r="D4950" s="7" t="s">
        <v>661</v>
      </c>
      <c r="E4950" s="7" t="s">
        <v>661</v>
      </c>
      <c r="F4950" s="7" t="s">
        <v>661</v>
      </c>
      <c r="G4950" s="7" t="s">
        <v>661</v>
      </c>
      <c r="H4950" s="7" t="s">
        <v>661</v>
      </c>
      <c r="I4950" s="7" t="s">
        <v>661</v>
      </c>
      <c r="J4950" s="7" t="s">
        <v>661</v>
      </c>
      <c r="K4950" s="7" t="s">
        <v>661</v>
      </c>
      <c r="L4950" s="7" t="s">
        <v>661</v>
      </c>
      <c r="M4950" s="7" t="s">
        <v>684</v>
      </c>
      <c r="N4950" s="7" t="s">
        <v>733</v>
      </c>
      <c r="O4950" s="7" t="s">
        <v>686</v>
      </c>
    </row>
    <row r="4951" spans="2:15" ht="15">
      <c r="B4951" s="6" t="s">
        <v>123</v>
      </c>
      <c r="C4951" s="7" t="s">
        <v>683</v>
      </c>
      <c r="D4951" s="7">
        <v>3.2614170300000001</v>
      </c>
      <c r="E4951" s="7">
        <v>2.9352753269999998</v>
      </c>
      <c r="F4951" s="7">
        <v>1.4216187246512568</v>
      </c>
      <c r="G4951" s="7">
        <v>3.2614170300000001</v>
      </c>
      <c r="H4951" s="7">
        <v>0.89999999999999991</v>
      </c>
      <c r="I4951" s="7">
        <v>2.9352753269999998</v>
      </c>
      <c r="J4951" s="7">
        <v>1.4216187246512568</v>
      </c>
      <c r="K4951" s="7">
        <v>3.2614170300000001</v>
      </c>
      <c r="L4951" s="7">
        <v>0.89999999999999991</v>
      </c>
      <c r="M4951" s="7" t="s">
        <v>684</v>
      </c>
      <c r="N4951" s="7" t="s">
        <v>733</v>
      </c>
      <c r="O4951" s="7" t="s">
        <v>686</v>
      </c>
    </row>
    <row r="4952" spans="2:15" ht="15">
      <c r="B4952" s="6" t="s">
        <v>123</v>
      </c>
      <c r="C4952" s="7" t="s">
        <v>687</v>
      </c>
      <c r="D4952" s="7">
        <v>1.579647657</v>
      </c>
      <c r="E4952" s="7">
        <v>1.4216828912999999</v>
      </c>
      <c r="F4952" s="7">
        <v>0.68855245032638024</v>
      </c>
      <c r="G4952" s="7">
        <v>1.579647657</v>
      </c>
      <c r="H4952" s="7">
        <v>0.89999999999999991</v>
      </c>
      <c r="I4952" s="7">
        <v>1.4216828912999999</v>
      </c>
      <c r="J4952" s="7">
        <v>0.68855245032638024</v>
      </c>
      <c r="K4952" s="7">
        <v>1.579647657</v>
      </c>
      <c r="L4952" s="7">
        <v>0.89999999999999991</v>
      </c>
      <c r="M4952" s="7" t="s">
        <v>684</v>
      </c>
      <c r="N4952" s="7" t="s">
        <v>733</v>
      </c>
      <c r="O4952" s="7" t="s">
        <v>686</v>
      </c>
    </row>
    <row r="4953" spans="2:15" ht="15">
      <c r="B4953" s="6" t="s">
        <v>123</v>
      </c>
      <c r="C4953" s="7" t="s">
        <v>688</v>
      </c>
      <c r="D4953" s="7">
        <v>5.5949744416999998</v>
      </c>
      <c r="E4953" s="7">
        <v>5.0354769975</v>
      </c>
      <c r="F4953" s="7">
        <v>2.4387928183682619</v>
      </c>
      <c r="G4953" s="7">
        <v>5.5949744416999998</v>
      </c>
      <c r="H4953" s="7">
        <v>0.89999999999463809</v>
      </c>
      <c r="I4953" s="7">
        <v>5.0354769975</v>
      </c>
      <c r="J4953" s="7">
        <v>2.4387928183682619</v>
      </c>
      <c r="K4953" s="7">
        <v>5.5949744416999998</v>
      </c>
      <c r="L4953" s="7">
        <v>0.89999999999463809</v>
      </c>
      <c r="M4953" s="7" t="s">
        <v>684</v>
      </c>
      <c r="N4953" s="7" t="s">
        <v>733</v>
      </c>
      <c r="O4953" s="7" t="s">
        <v>686</v>
      </c>
    </row>
    <row r="4954" spans="2:15" ht="15">
      <c r="B4954" s="6" t="s">
        <v>123</v>
      </c>
      <c r="C4954" s="7" t="s">
        <v>689</v>
      </c>
      <c r="D4954" s="7">
        <v>5.5279999999999996</v>
      </c>
      <c r="E4954" s="7">
        <v>4.976</v>
      </c>
      <c r="F4954" s="7">
        <v>2.4079468432671005</v>
      </c>
      <c r="G4954" s="7">
        <v>5.5279999999999996</v>
      </c>
      <c r="H4954" s="7">
        <v>0.90014471780028948</v>
      </c>
      <c r="I4954" s="7">
        <v>4.976</v>
      </c>
      <c r="J4954" s="7">
        <v>2.4079468432671005</v>
      </c>
      <c r="K4954" s="7">
        <v>5.5279999999999996</v>
      </c>
      <c r="L4954" s="7">
        <v>0.90014471780028948</v>
      </c>
      <c r="M4954" s="7" t="s">
        <v>684</v>
      </c>
      <c r="N4954" s="7" t="s">
        <v>733</v>
      </c>
      <c r="O4954" s="7" t="s">
        <v>686</v>
      </c>
    </row>
    <row r="4955" spans="2:15" ht="15">
      <c r="B4955" s="6" t="s">
        <v>123</v>
      </c>
      <c r="C4955" s="7" t="s">
        <v>690</v>
      </c>
      <c r="D4955" s="7">
        <v>8.6039999999999992</v>
      </c>
      <c r="E4955" s="7">
        <v>8.4600000000000009</v>
      </c>
      <c r="F4955" s="7">
        <v>1.5675509561095531</v>
      </c>
      <c r="G4955" s="7">
        <v>8.6039999999999992</v>
      </c>
      <c r="H4955" s="7">
        <v>0.98326359832636001</v>
      </c>
      <c r="I4955" s="7">
        <v>8.4600000000000009</v>
      </c>
      <c r="J4955" s="7">
        <v>1.5675509561095531</v>
      </c>
      <c r="K4955" s="7">
        <v>8.6039999999999992</v>
      </c>
      <c r="L4955" s="7">
        <v>0.98326359832636001</v>
      </c>
      <c r="M4955" s="7" t="s">
        <v>684</v>
      </c>
      <c r="N4955" s="7" t="s">
        <v>733</v>
      </c>
      <c r="O4955" s="7" t="s">
        <v>686</v>
      </c>
    </row>
    <row r="4956" spans="2:15" ht="15">
      <c r="B4956" s="6" t="s">
        <v>123</v>
      </c>
      <c r="C4956" s="7" t="s">
        <v>691</v>
      </c>
      <c r="D4956" s="7">
        <v>11.901</v>
      </c>
      <c r="E4956" s="7">
        <v>11.77</v>
      </c>
      <c r="F4956" s="7">
        <v>1.7609375343833245</v>
      </c>
      <c r="G4956" s="7">
        <v>11.901</v>
      </c>
      <c r="H4956" s="7">
        <v>0.98899252163683726</v>
      </c>
      <c r="I4956" s="7">
        <v>11.77</v>
      </c>
      <c r="J4956" s="7">
        <v>1.7609375343833245</v>
      </c>
      <c r="K4956" s="7">
        <v>11.901</v>
      </c>
      <c r="L4956" s="7">
        <v>0.98899252163683726</v>
      </c>
      <c r="M4956" s="7" t="s">
        <v>684</v>
      </c>
      <c r="N4956" s="7" t="s">
        <v>733</v>
      </c>
      <c r="O4956" s="7" t="s">
        <v>686</v>
      </c>
    </row>
    <row r="4957" spans="2:15" ht="15">
      <c r="B4957" s="6" t="s">
        <v>123</v>
      </c>
      <c r="C4957" s="7" t="s">
        <v>692</v>
      </c>
      <c r="D4957" s="7" t="s">
        <v>661</v>
      </c>
      <c r="E4957" s="7" t="s">
        <v>661</v>
      </c>
      <c r="F4957" s="7" t="s">
        <v>661</v>
      </c>
      <c r="G4957" s="7" t="s">
        <v>661</v>
      </c>
      <c r="H4957" s="7" t="s">
        <v>661</v>
      </c>
      <c r="I4957" s="7" t="s">
        <v>661</v>
      </c>
      <c r="J4957" s="7" t="s">
        <v>661</v>
      </c>
      <c r="K4957" s="7" t="s">
        <v>661</v>
      </c>
      <c r="L4957" s="7" t="s">
        <v>661</v>
      </c>
      <c r="M4957" s="7" t="s">
        <v>684</v>
      </c>
      <c r="N4957" s="7" t="s">
        <v>733</v>
      </c>
      <c r="O4957" s="7" t="s">
        <v>686</v>
      </c>
    </row>
    <row r="4958" spans="2:15" ht="15">
      <c r="B4958" s="6" t="s">
        <v>123</v>
      </c>
      <c r="C4958" s="7" t="s">
        <v>693</v>
      </c>
      <c r="D4958" s="7" t="s">
        <v>661</v>
      </c>
      <c r="E4958" s="7" t="s">
        <v>661</v>
      </c>
      <c r="F4958" s="7" t="s">
        <v>661</v>
      </c>
      <c r="G4958" s="7" t="s">
        <v>661</v>
      </c>
      <c r="H4958" s="7" t="s">
        <v>661</v>
      </c>
      <c r="I4958" s="7" t="s">
        <v>661</v>
      </c>
      <c r="J4958" s="7" t="s">
        <v>661</v>
      </c>
      <c r="K4958" s="7" t="s">
        <v>661</v>
      </c>
      <c r="L4958" s="7" t="s">
        <v>661</v>
      </c>
      <c r="M4958" s="7" t="s">
        <v>684</v>
      </c>
      <c r="N4958" s="7" t="s">
        <v>733</v>
      </c>
      <c r="O4958" s="7" t="s">
        <v>686</v>
      </c>
    </row>
    <row r="4959" spans="2:15" ht="15">
      <c r="B4959" s="6" t="s">
        <v>123</v>
      </c>
      <c r="C4959" s="7" t="s">
        <v>694</v>
      </c>
      <c r="D4959" s="7" t="s">
        <v>661</v>
      </c>
      <c r="E4959" s="7" t="s">
        <v>661</v>
      </c>
      <c r="F4959" s="7" t="s">
        <v>661</v>
      </c>
      <c r="G4959" s="7" t="s">
        <v>661</v>
      </c>
      <c r="H4959" s="7" t="s">
        <v>661</v>
      </c>
      <c r="I4959" s="7" t="s">
        <v>661</v>
      </c>
      <c r="J4959" s="7" t="s">
        <v>661</v>
      </c>
      <c r="K4959" s="7" t="s">
        <v>661</v>
      </c>
      <c r="L4959" s="7" t="s">
        <v>661</v>
      </c>
      <c r="M4959" s="7" t="s">
        <v>684</v>
      </c>
      <c r="N4959" s="7" t="s">
        <v>733</v>
      </c>
      <c r="O4959" s="7" t="s">
        <v>686</v>
      </c>
    </row>
    <row r="4960" spans="2:15" ht="15">
      <c r="B4960" s="6" t="s">
        <v>123</v>
      </c>
      <c r="C4960" s="7" t="s">
        <v>695</v>
      </c>
      <c r="D4960" s="7" t="s">
        <v>661</v>
      </c>
      <c r="E4960" s="7" t="s">
        <v>661</v>
      </c>
      <c r="F4960" s="7" t="s">
        <v>661</v>
      </c>
      <c r="G4960" s="7" t="s">
        <v>661</v>
      </c>
      <c r="H4960" s="7" t="s">
        <v>661</v>
      </c>
      <c r="I4960" s="7" t="s">
        <v>661</v>
      </c>
      <c r="J4960" s="7" t="s">
        <v>661</v>
      </c>
      <c r="K4960" s="7" t="s">
        <v>661</v>
      </c>
      <c r="L4960" s="7" t="s">
        <v>661</v>
      </c>
      <c r="M4960" s="7" t="s">
        <v>684</v>
      </c>
      <c r="N4960" s="7" t="s">
        <v>733</v>
      </c>
      <c r="O4960" s="7" t="s">
        <v>686</v>
      </c>
    </row>
    <row r="4961" spans="2:15" ht="15">
      <c r="B4961" s="6" t="s">
        <v>123</v>
      </c>
      <c r="C4961" s="7" t="s">
        <v>696</v>
      </c>
      <c r="D4961" s="7" t="s">
        <v>661</v>
      </c>
      <c r="E4961" s="7" t="s">
        <v>661</v>
      </c>
      <c r="F4961" s="7" t="s">
        <v>661</v>
      </c>
      <c r="G4961" s="7" t="s">
        <v>661</v>
      </c>
      <c r="H4961" s="7" t="s">
        <v>661</v>
      </c>
      <c r="I4961" s="7" t="s">
        <v>661</v>
      </c>
      <c r="J4961" s="7" t="s">
        <v>661</v>
      </c>
      <c r="K4961" s="7" t="s">
        <v>661</v>
      </c>
      <c r="L4961" s="7" t="s">
        <v>661</v>
      </c>
      <c r="M4961" s="7" t="s">
        <v>684</v>
      </c>
      <c r="N4961" s="7" t="s">
        <v>733</v>
      </c>
      <c r="O4961" s="7" t="s">
        <v>686</v>
      </c>
    </row>
    <row r="4962" spans="2:15" ht="15">
      <c r="B4962" s="6" t="s">
        <v>123</v>
      </c>
      <c r="C4962" s="7" t="s">
        <v>697</v>
      </c>
      <c r="D4962" s="7" t="s">
        <v>661</v>
      </c>
      <c r="E4962" s="7" t="s">
        <v>661</v>
      </c>
      <c r="F4962" s="7" t="s">
        <v>661</v>
      </c>
      <c r="G4962" s="7" t="s">
        <v>661</v>
      </c>
      <c r="H4962" s="7" t="s">
        <v>661</v>
      </c>
      <c r="I4962" s="7" t="s">
        <v>661</v>
      </c>
      <c r="J4962" s="7" t="s">
        <v>661</v>
      </c>
      <c r="K4962" s="7" t="s">
        <v>661</v>
      </c>
      <c r="L4962" s="7" t="s">
        <v>661</v>
      </c>
      <c r="M4962" s="7" t="s">
        <v>684</v>
      </c>
      <c r="N4962" s="7" t="s">
        <v>733</v>
      </c>
      <c r="O4962" s="7" t="s">
        <v>686</v>
      </c>
    </row>
    <row r="4963" spans="2:15" ht="15">
      <c r="B4963" s="6" t="s">
        <v>123</v>
      </c>
      <c r="C4963" s="7" t="s">
        <v>698</v>
      </c>
      <c r="D4963" s="7" t="s">
        <v>661</v>
      </c>
      <c r="E4963" s="7" t="s">
        <v>661</v>
      </c>
      <c r="F4963" s="7" t="s">
        <v>661</v>
      </c>
      <c r="G4963" s="7" t="s">
        <v>661</v>
      </c>
      <c r="H4963" s="7" t="s">
        <v>661</v>
      </c>
      <c r="I4963" s="7" t="s">
        <v>661</v>
      </c>
      <c r="J4963" s="7" t="s">
        <v>661</v>
      </c>
      <c r="K4963" s="7" t="s">
        <v>661</v>
      </c>
      <c r="L4963" s="7" t="s">
        <v>661</v>
      </c>
      <c r="M4963" s="7" t="s">
        <v>684</v>
      </c>
      <c r="N4963" s="7" t="s">
        <v>733</v>
      </c>
      <c r="O4963" s="7" t="s">
        <v>686</v>
      </c>
    </row>
    <row r="4964" spans="2:15" ht="15">
      <c r="B4964" s="6" t="s">
        <v>123</v>
      </c>
      <c r="C4964" s="7" t="s">
        <v>699</v>
      </c>
      <c r="D4964" s="7" t="s">
        <v>661</v>
      </c>
      <c r="E4964" s="7" t="s">
        <v>661</v>
      </c>
      <c r="F4964" s="7" t="s">
        <v>661</v>
      </c>
      <c r="G4964" s="7" t="s">
        <v>661</v>
      </c>
      <c r="H4964" s="7" t="s">
        <v>661</v>
      </c>
      <c r="I4964" s="7" t="s">
        <v>661</v>
      </c>
      <c r="J4964" s="7" t="s">
        <v>661</v>
      </c>
      <c r="K4964" s="7" t="s">
        <v>661</v>
      </c>
      <c r="L4964" s="7" t="s">
        <v>661</v>
      </c>
      <c r="M4964" s="7" t="s">
        <v>684</v>
      </c>
      <c r="N4964" s="7" t="s">
        <v>733</v>
      </c>
      <c r="O4964" s="7" t="s">
        <v>686</v>
      </c>
    </row>
    <row r="4965" spans="2:15" ht="15">
      <c r="B4965" s="6" t="s">
        <v>123</v>
      </c>
      <c r="C4965" s="7" t="s">
        <v>700</v>
      </c>
      <c r="D4965" s="7" t="s">
        <v>661</v>
      </c>
      <c r="E4965" s="7" t="s">
        <v>661</v>
      </c>
      <c r="F4965" s="7" t="s">
        <v>661</v>
      </c>
      <c r="G4965" s="7" t="s">
        <v>661</v>
      </c>
      <c r="H4965" s="7" t="s">
        <v>661</v>
      </c>
      <c r="I4965" s="7" t="s">
        <v>661</v>
      </c>
      <c r="J4965" s="7" t="s">
        <v>661</v>
      </c>
      <c r="K4965" s="7" t="s">
        <v>661</v>
      </c>
      <c r="L4965" s="7" t="s">
        <v>661</v>
      </c>
      <c r="M4965" s="7" t="s">
        <v>684</v>
      </c>
      <c r="N4965" s="7" t="s">
        <v>733</v>
      </c>
      <c r="O4965" s="7" t="s">
        <v>686</v>
      </c>
    </row>
    <row r="4966" spans="2:15" ht="15">
      <c r="B4966" s="6" t="s">
        <v>123</v>
      </c>
      <c r="C4966" s="7" t="s">
        <v>701</v>
      </c>
      <c r="D4966" s="7" t="s">
        <v>661</v>
      </c>
      <c r="E4966" s="7" t="s">
        <v>661</v>
      </c>
      <c r="F4966" s="7" t="s">
        <v>661</v>
      </c>
      <c r="G4966" s="7" t="s">
        <v>661</v>
      </c>
      <c r="H4966" s="7" t="s">
        <v>661</v>
      </c>
      <c r="I4966" s="7" t="s">
        <v>661</v>
      </c>
      <c r="J4966" s="7" t="s">
        <v>661</v>
      </c>
      <c r="K4966" s="7" t="s">
        <v>661</v>
      </c>
      <c r="L4966" s="7" t="s">
        <v>661</v>
      </c>
      <c r="M4966" s="7" t="s">
        <v>684</v>
      </c>
      <c r="N4966" s="7" t="s">
        <v>733</v>
      </c>
      <c r="O4966" s="7" t="s">
        <v>686</v>
      </c>
    </row>
    <row r="4967" spans="2:15" ht="15">
      <c r="B4967" s="6" t="s">
        <v>132</v>
      </c>
      <c r="C4967" s="7" t="s">
        <v>683</v>
      </c>
      <c r="D4967" s="7">
        <v>35.966152000000001</v>
      </c>
      <c r="E4967" s="7">
        <v>47.11</v>
      </c>
      <c r="F4967" s="7">
        <v>7.5752814990640189</v>
      </c>
      <c r="G4967" s="7">
        <v>47.715165197136869</v>
      </c>
      <c r="H4967" s="7">
        <v>0.98731713084012995</v>
      </c>
      <c r="I4967" s="7">
        <v>42.804699999999997</v>
      </c>
      <c r="J4967" s="7">
        <v>6.8829898531731066</v>
      </c>
      <c r="K4967" s="7">
        <v>43.354560214686572</v>
      </c>
      <c r="L4967" s="7">
        <v>0.98731713084012995</v>
      </c>
      <c r="M4967" s="7" t="s">
        <v>684</v>
      </c>
      <c r="N4967" s="7" t="s">
        <v>733</v>
      </c>
      <c r="O4967" s="7" t="s">
        <v>686</v>
      </c>
    </row>
    <row r="4968" spans="2:15" ht="15">
      <c r="B4968" s="6" t="s">
        <v>132</v>
      </c>
      <c r="C4968" s="7" t="s">
        <v>687</v>
      </c>
      <c r="D4968" s="7">
        <v>42.101700000000001</v>
      </c>
      <c r="E4968" s="7">
        <v>43.374000000000002</v>
      </c>
      <c r="F4968" s="7">
        <v>8.307949163947443</v>
      </c>
      <c r="G4968" s="7">
        <v>44.162494215235796</v>
      </c>
      <c r="H4968" s="7">
        <v>0.98214561407259093</v>
      </c>
      <c r="I4968" s="7">
        <v>39.068100000000001</v>
      </c>
      <c r="J4968" s="7">
        <v>7.4831878252412718</v>
      </c>
      <c r="K4968" s="7">
        <v>39.778317430955262</v>
      </c>
      <c r="L4968" s="7">
        <v>0.98214561407259093</v>
      </c>
      <c r="M4968" s="7" t="s">
        <v>684</v>
      </c>
      <c r="N4968" s="7" t="s">
        <v>733</v>
      </c>
      <c r="O4968" s="7" t="s">
        <v>686</v>
      </c>
    </row>
    <row r="4969" spans="2:15" ht="15">
      <c r="B4969" s="6" t="s">
        <v>132</v>
      </c>
      <c r="C4969" s="7" t="s">
        <v>688</v>
      </c>
      <c r="D4969" s="7">
        <v>35.4452</v>
      </c>
      <c r="E4969" s="7">
        <v>43.744999999999997</v>
      </c>
      <c r="F4969" s="7">
        <v>6.9994458425824817</v>
      </c>
      <c r="G4969" s="7">
        <v>44.3014364</v>
      </c>
      <c r="H4969" s="7">
        <v>0.98743976617426332</v>
      </c>
      <c r="I4969" s="7">
        <v>39.439100000000003</v>
      </c>
      <c r="J4969" s="7">
        <v>6.3104776438494588</v>
      </c>
      <c r="K4969" s="7">
        <v>39.940765352000007</v>
      </c>
      <c r="L4969" s="7">
        <v>0.98743976617426332</v>
      </c>
      <c r="M4969" s="7" t="s">
        <v>684</v>
      </c>
      <c r="N4969" s="7" t="s">
        <v>733</v>
      </c>
      <c r="O4969" s="7" t="s">
        <v>686</v>
      </c>
    </row>
    <row r="4970" spans="2:15" ht="15">
      <c r="B4970" s="6" t="s">
        <v>132</v>
      </c>
      <c r="C4970" s="7" t="s">
        <v>689</v>
      </c>
      <c r="D4970" s="7">
        <v>30.15</v>
      </c>
      <c r="E4970" s="7">
        <v>40.868000000000002</v>
      </c>
      <c r="F4970" s="7">
        <v>4.0919053111722974</v>
      </c>
      <c r="G4970" s="7">
        <v>41.072340000000004</v>
      </c>
      <c r="H4970" s="7">
        <v>0.99502487562189057</v>
      </c>
      <c r="I4970" s="7">
        <v>36.562199999999997</v>
      </c>
      <c r="J4970" s="7">
        <v>3.6607874221430992</v>
      </c>
      <c r="K4970" s="7">
        <v>36.745010999999998</v>
      </c>
      <c r="L4970" s="7">
        <v>0.99502487562189057</v>
      </c>
      <c r="M4970" s="7" t="s">
        <v>684</v>
      </c>
      <c r="N4970" s="7" t="s">
        <v>733</v>
      </c>
      <c r="O4970" s="7" t="s">
        <v>686</v>
      </c>
    </row>
    <row r="4971" spans="2:15" ht="15">
      <c r="B4971" s="6" t="s">
        <v>132</v>
      </c>
      <c r="C4971" s="7" t="s">
        <v>690</v>
      </c>
      <c r="D4971" s="7">
        <v>37.546999999999997</v>
      </c>
      <c r="E4971" s="7">
        <v>41.38</v>
      </c>
      <c r="F4971" s="7">
        <v>14.215634402220058</v>
      </c>
      <c r="G4971" s="7">
        <v>43.753727400732188</v>
      </c>
      <c r="H4971" s="7">
        <v>0.94574799584520741</v>
      </c>
      <c r="I4971" s="7">
        <v>37.015999999999998</v>
      </c>
      <c r="J4971" s="7">
        <v>12.716431199433977</v>
      </c>
      <c r="K4971" s="7">
        <v>39.139390368910163</v>
      </c>
      <c r="L4971" s="7">
        <v>0.94574799584520741</v>
      </c>
      <c r="M4971" s="7" t="s">
        <v>684</v>
      </c>
      <c r="N4971" s="7" t="s">
        <v>733</v>
      </c>
      <c r="O4971" s="7" t="s">
        <v>686</v>
      </c>
    </row>
    <row r="4972" spans="2:15" ht="15">
      <c r="B4972" s="6" t="s">
        <v>132</v>
      </c>
      <c r="C4972" s="7" t="s">
        <v>691</v>
      </c>
      <c r="D4972" s="7">
        <v>44.213999999999999</v>
      </c>
      <c r="E4972" s="7">
        <v>39.956000000000003</v>
      </c>
      <c r="F4972" s="7">
        <v>9.5612790842620186</v>
      </c>
      <c r="G4972" s="7">
        <v>41.084060093023261</v>
      </c>
      <c r="H4972" s="7">
        <v>0.97254263355498261</v>
      </c>
      <c r="I4972" s="7">
        <v>35.378</v>
      </c>
      <c r="J4972" s="7">
        <v>8.465785650290842</v>
      </c>
      <c r="K4972" s="7">
        <v>36.376811441860461</v>
      </c>
      <c r="L4972" s="7">
        <v>0.97254263355498261</v>
      </c>
      <c r="M4972" s="7" t="s">
        <v>684</v>
      </c>
      <c r="N4972" s="7" t="s">
        <v>733</v>
      </c>
      <c r="O4972" s="7" t="s">
        <v>686</v>
      </c>
    </row>
    <row r="4973" spans="2:15" ht="15">
      <c r="B4973" s="6" t="s">
        <v>132</v>
      </c>
      <c r="C4973" s="7" t="s">
        <v>692</v>
      </c>
      <c r="D4973" s="7" t="s">
        <v>661</v>
      </c>
      <c r="E4973" s="7">
        <v>43.242553220148686</v>
      </c>
      <c r="F4973" s="7">
        <v>9.1431037887798308</v>
      </c>
      <c r="G4973" s="7">
        <v>44.198583188715354</v>
      </c>
      <c r="H4973" s="7">
        <v>0.97836966935151082</v>
      </c>
      <c r="I4973" s="7">
        <v>38.664553220148683</v>
      </c>
      <c r="J4973" s="7">
        <v>8.1751422317473512</v>
      </c>
      <c r="K4973" s="7">
        <v>39.519370266022825</v>
      </c>
      <c r="L4973" s="7">
        <v>0.97836966935151082</v>
      </c>
      <c r="M4973" s="7" t="s">
        <v>684</v>
      </c>
      <c r="N4973" s="7" t="s">
        <v>733</v>
      </c>
      <c r="O4973" s="7" t="s">
        <v>686</v>
      </c>
    </row>
    <row r="4974" spans="2:15" ht="15">
      <c r="B4974" s="6" t="s">
        <v>132</v>
      </c>
      <c r="C4974" s="7" t="s">
        <v>693</v>
      </c>
      <c r="D4974" s="7" t="s">
        <v>661</v>
      </c>
      <c r="E4974" s="7">
        <v>43.682627581557718</v>
      </c>
      <c r="F4974" s="7">
        <v>9.2361520771327257</v>
      </c>
      <c r="G4974" s="7">
        <v>44.648386954300939</v>
      </c>
      <c r="H4974" s="7">
        <v>0.97836966935151082</v>
      </c>
      <c r="I4974" s="7">
        <v>39.104627581557722</v>
      </c>
      <c r="J4974" s="7">
        <v>8.2681905201002621</v>
      </c>
      <c r="K4974" s="7">
        <v>39.969174031608418</v>
      </c>
      <c r="L4974" s="7">
        <v>0.97836966935151082</v>
      </c>
      <c r="M4974" s="7" t="s">
        <v>684</v>
      </c>
      <c r="N4974" s="7" t="s">
        <v>733</v>
      </c>
      <c r="O4974" s="7" t="s">
        <v>686</v>
      </c>
    </row>
    <row r="4975" spans="2:15" ht="15">
      <c r="B4975" s="6" t="s">
        <v>132</v>
      </c>
      <c r="C4975" s="7" t="s">
        <v>694</v>
      </c>
      <c r="D4975" s="7" t="s">
        <v>661</v>
      </c>
      <c r="E4975" s="7">
        <v>43.511861096963415</v>
      </c>
      <c r="F4975" s="7">
        <v>9.200045613105452</v>
      </c>
      <c r="G4975" s="7">
        <v>44.473845071060126</v>
      </c>
      <c r="H4975" s="7">
        <v>0.97836966935151082</v>
      </c>
      <c r="I4975" s="7">
        <v>38.933861096963412</v>
      </c>
      <c r="J4975" s="7">
        <v>8.2320840560729742</v>
      </c>
      <c r="K4975" s="7">
        <v>39.794632148367597</v>
      </c>
      <c r="L4975" s="7">
        <v>0.97836966935151082</v>
      </c>
      <c r="M4975" s="7" t="s">
        <v>684</v>
      </c>
      <c r="N4975" s="7" t="s">
        <v>733</v>
      </c>
      <c r="O4975" s="7" t="s">
        <v>686</v>
      </c>
    </row>
    <row r="4976" spans="2:15" ht="15">
      <c r="B4976" s="6" t="s">
        <v>132</v>
      </c>
      <c r="C4976" s="7" t="s">
        <v>695</v>
      </c>
      <c r="D4976" s="7" t="s">
        <v>661</v>
      </c>
      <c r="E4976" s="7">
        <v>43.360501901405257</v>
      </c>
      <c r="F4976" s="7">
        <v>9.1680425806450483</v>
      </c>
      <c r="G4976" s="7">
        <v>44.319139543794051</v>
      </c>
      <c r="H4976" s="7">
        <v>0.97836966935151082</v>
      </c>
      <c r="I4976" s="7">
        <v>38.782501901405247</v>
      </c>
      <c r="J4976" s="7">
        <v>8.2000810236126078</v>
      </c>
      <c r="K4976" s="7">
        <v>39.639926621101523</v>
      </c>
      <c r="L4976" s="7">
        <v>0.97836966935151082</v>
      </c>
      <c r="M4976" s="7" t="s">
        <v>684</v>
      </c>
      <c r="N4976" s="7" t="s">
        <v>733</v>
      </c>
      <c r="O4976" s="7" t="s">
        <v>686</v>
      </c>
    </row>
    <row r="4977" spans="2:15" ht="15">
      <c r="B4977" s="6" t="s">
        <v>132</v>
      </c>
      <c r="C4977" s="7" t="s">
        <v>696</v>
      </c>
      <c r="D4977" s="7" t="s">
        <v>661</v>
      </c>
      <c r="E4977" s="7">
        <v>43.214203323148702</v>
      </c>
      <c r="F4977" s="7">
        <v>9.1371095532093332</v>
      </c>
      <c r="G4977" s="7">
        <v>44.169606516719</v>
      </c>
      <c r="H4977" s="7">
        <v>0.97836966935151082</v>
      </c>
      <c r="I4977" s="7">
        <v>38.636203323148699</v>
      </c>
      <c r="J4977" s="7">
        <v>8.1691479961768483</v>
      </c>
      <c r="K4977" s="7">
        <v>39.490393594026472</v>
      </c>
      <c r="L4977" s="7">
        <v>0.97836966935151082</v>
      </c>
      <c r="M4977" s="7" t="s">
        <v>684</v>
      </c>
      <c r="N4977" s="7" t="s">
        <v>733</v>
      </c>
      <c r="O4977" s="7" t="s">
        <v>686</v>
      </c>
    </row>
    <row r="4978" spans="2:15" ht="15">
      <c r="B4978" s="6" t="s">
        <v>132</v>
      </c>
      <c r="C4978" s="7" t="s">
        <v>697</v>
      </c>
      <c r="D4978" s="7" t="s">
        <v>661</v>
      </c>
      <c r="E4978" s="7">
        <v>43.076531599062591</v>
      </c>
      <c r="F4978" s="7">
        <v>9.1080005675374487</v>
      </c>
      <c r="G4978" s="7">
        <v>44.028891071014954</v>
      </c>
      <c r="H4978" s="7">
        <v>0.97836966935151082</v>
      </c>
      <c r="I4978" s="7">
        <v>38.498531599062581</v>
      </c>
      <c r="J4978" s="7">
        <v>8.1400390105050064</v>
      </c>
      <c r="K4978" s="7">
        <v>39.349678148322425</v>
      </c>
      <c r="L4978" s="7">
        <v>0.97836966935151082</v>
      </c>
      <c r="M4978" s="7" t="s">
        <v>684</v>
      </c>
      <c r="N4978" s="7" t="s">
        <v>733</v>
      </c>
      <c r="O4978" s="7" t="s">
        <v>686</v>
      </c>
    </row>
    <row r="4979" spans="2:15" ht="15">
      <c r="B4979" s="6" t="s">
        <v>132</v>
      </c>
      <c r="C4979" s="7" t="s">
        <v>698</v>
      </c>
      <c r="D4979" s="7" t="s">
        <v>661</v>
      </c>
      <c r="E4979" s="7">
        <v>42.946441491470488</v>
      </c>
      <c r="F4979" s="7">
        <v>9.0804946210325728</v>
      </c>
      <c r="G4979" s="7">
        <v>43.895924860320456</v>
      </c>
      <c r="H4979" s="7">
        <v>0.97836966935151082</v>
      </c>
      <c r="I4979" s="7">
        <v>38.368441491470485</v>
      </c>
      <c r="J4979" s="7">
        <v>8.112533064000111</v>
      </c>
      <c r="K4979" s="7">
        <v>39.216711937627927</v>
      </c>
      <c r="L4979" s="7">
        <v>0.97836966935151082</v>
      </c>
      <c r="M4979" s="7" t="s">
        <v>684</v>
      </c>
      <c r="N4979" s="7" t="s">
        <v>733</v>
      </c>
      <c r="O4979" s="7" t="s">
        <v>686</v>
      </c>
    </row>
    <row r="4980" spans="2:15" ht="15">
      <c r="B4980" s="6" t="s">
        <v>132</v>
      </c>
      <c r="C4980" s="7" t="s">
        <v>699</v>
      </c>
      <c r="D4980" s="7" t="s">
        <v>661</v>
      </c>
      <c r="E4980" s="7">
        <v>42.843389193146976</v>
      </c>
      <c r="F4980" s="7">
        <v>9.0587054853530145</v>
      </c>
      <c r="G4980" s="7">
        <v>43.790594225539209</v>
      </c>
      <c r="H4980" s="7">
        <v>0.97836966935151082</v>
      </c>
      <c r="I4980" s="7">
        <v>38.265389193146973</v>
      </c>
      <c r="J4980" s="7">
        <v>8.0907439283205527</v>
      </c>
      <c r="K4980" s="7">
        <v>39.111381302846681</v>
      </c>
      <c r="L4980" s="7">
        <v>0.97836966935151082</v>
      </c>
      <c r="M4980" s="7" t="s">
        <v>684</v>
      </c>
      <c r="N4980" s="7" t="s">
        <v>733</v>
      </c>
      <c r="O4980" s="7" t="s">
        <v>686</v>
      </c>
    </row>
    <row r="4981" spans="2:15" ht="15">
      <c r="B4981" s="6" t="s">
        <v>132</v>
      </c>
      <c r="C4981" s="7" t="s">
        <v>700</v>
      </c>
      <c r="D4981" s="7" t="s">
        <v>661</v>
      </c>
      <c r="E4981" s="7">
        <v>42.84716015697888</v>
      </c>
      <c r="F4981" s="7">
        <v>9.0595028090800227</v>
      </c>
      <c r="G4981" s="7">
        <v>43.794448559897717</v>
      </c>
      <c r="H4981" s="7">
        <v>0.97836966935151082</v>
      </c>
      <c r="I4981" s="7">
        <v>38.26916015697887</v>
      </c>
      <c r="J4981" s="7">
        <v>8.0915412520475698</v>
      </c>
      <c r="K4981" s="7">
        <v>39.115235637205188</v>
      </c>
      <c r="L4981" s="7">
        <v>0.97836966935151082</v>
      </c>
      <c r="M4981" s="7" t="s">
        <v>684</v>
      </c>
      <c r="N4981" s="7" t="s">
        <v>733</v>
      </c>
      <c r="O4981" s="7" t="s">
        <v>686</v>
      </c>
    </row>
    <row r="4982" spans="2:15" ht="15">
      <c r="B4982" s="6" t="s">
        <v>132</v>
      </c>
      <c r="C4982" s="7" t="s">
        <v>701</v>
      </c>
      <c r="D4982" s="7" t="s">
        <v>661</v>
      </c>
      <c r="E4982" s="7">
        <v>42.850931120810792</v>
      </c>
      <c r="F4982" s="7">
        <v>9.0603001328070274</v>
      </c>
      <c r="G4982" s="7">
        <v>43.798302894256231</v>
      </c>
      <c r="H4982" s="7">
        <v>0.97836966935151082</v>
      </c>
      <c r="I4982" s="7">
        <v>38.272931120810782</v>
      </c>
      <c r="J4982" s="7">
        <v>8.0923385757745834</v>
      </c>
      <c r="K4982" s="7">
        <v>39.119089971563703</v>
      </c>
      <c r="L4982" s="7">
        <v>0.97836966935151082</v>
      </c>
      <c r="M4982" s="7" t="s">
        <v>684</v>
      </c>
      <c r="N4982" s="7" t="s">
        <v>733</v>
      </c>
      <c r="O4982" s="7" t="s">
        <v>686</v>
      </c>
    </row>
    <row r="4983" spans="2:15" ht="15">
      <c r="B4983" s="6" t="s">
        <v>137</v>
      </c>
      <c r="C4983" s="7" t="s">
        <v>683</v>
      </c>
      <c r="D4983" s="7">
        <v>33.755794999999999</v>
      </c>
      <c r="E4983" s="7">
        <v>42.417999999999999</v>
      </c>
      <c r="F4983" s="7">
        <v>2.4418762944515211</v>
      </c>
      <c r="G4983" s="7">
        <v>42.488227591150519</v>
      </c>
      <c r="H4983" s="7">
        <v>0.99834712824864591</v>
      </c>
      <c r="I4983" s="7">
        <v>39.092399999999998</v>
      </c>
      <c r="J4983" s="7">
        <v>2.2504315350373689</v>
      </c>
      <c r="K4983" s="7">
        <v>39.157121700322797</v>
      </c>
      <c r="L4983" s="7">
        <v>0.99834712824864591</v>
      </c>
      <c r="M4983" s="7" t="s">
        <v>684</v>
      </c>
      <c r="N4983" s="7" t="s">
        <v>733</v>
      </c>
      <c r="O4983" s="7" t="s">
        <v>686</v>
      </c>
    </row>
    <row r="4984" spans="2:15" ht="15">
      <c r="B4984" s="6" t="s">
        <v>137</v>
      </c>
      <c r="C4984" s="7" t="s">
        <v>687</v>
      </c>
      <c r="D4984" s="7">
        <v>40.222299999999997</v>
      </c>
      <c r="E4984" s="7">
        <v>40.796999999999997</v>
      </c>
      <c r="F4984" s="7">
        <v>7.8931123033759825</v>
      </c>
      <c r="G4984" s="7">
        <v>41.553536923271707</v>
      </c>
      <c r="H4984" s="7">
        <v>0.98179368161442793</v>
      </c>
      <c r="I4984" s="7">
        <v>37.471400000000003</v>
      </c>
      <c r="J4984" s="7">
        <v>7.249698957392031</v>
      </c>
      <c r="K4984" s="7">
        <v>38.166267212458848</v>
      </c>
      <c r="L4984" s="7">
        <v>0.98179368161442793</v>
      </c>
      <c r="M4984" s="7" t="s">
        <v>684</v>
      </c>
      <c r="N4984" s="7" t="s">
        <v>733</v>
      </c>
      <c r="O4984" s="7" t="s">
        <v>686</v>
      </c>
    </row>
    <row r="4985" spans="2:15" ht="15">
      <c r="B4985" s="6" t="s">
        <v>137</v>
      </c>
      <c r="C4985" s="7" t="s">
        <v>688</v>
      </c>
      <c r="D4985" s="7">
        <v>35.072499999999998</v>
      </c>
      <c r="E4985" s="7">
        <v>40.96</v>
      </c>
      <c r="F4985" s="7">
        <v>5.8514590455576414</v>
      </c>
      <c r="G4985" s="7">
        <v>41.375852534562213</v>
      </c>
      <c r="H4985" s="7">
        <v>0.98994939054815023</v>
      </c>
      <c r="I4985" s="7">
        <v>37.635100000000001</v>
      </c>
      <c r="J4985" s="7">
        <v>5.3764708575553399</v>
      </c>
      <c r="K4985" s="7">
        <v>38.017195989343321</v>
      </c>
      <c r="L4985" s="7">
        <v>0.98994939054815023</v>
      </c>
      <c r="M4985" s="7" t="s">
        <v>684</v>
      </c>
      <c r="N4985" s="7" t="s">
        <v>733</v>
      </c>
      <c r="O4985" s="7" t="s">
        <v>686</v>
      </c>
    </row>
    <row r="4986" spans="2:15" ht="15">
      <c r="B4986" s="6" t="s">
        <v>137</v>
      </c>
      <c r="C4986" s="7" t="s">
        <v>689</v>
      </c>
      <c r="D4986" s="7">
        <v>31.61</v>
      </c>
      <c r="E4986" s="7">
        <v>38.540999999999997</v>
      </c>
      <c r="F4986" s="7" t="s">
        <v>661</v>
      </c>
      <c r="G4986" s="7">
        <v>38.540999999999997</v>
      </c>
      <c r="H4986" s="7">
        <v>1</v>
      </c>
      <c r="I4986" s="7">
        <v>35.216000000000001</v>
      </c>
      <c r="J4986" s="7" t="s">
        <v>661</v>
      </c>
      <c r="K4986" s="7">
        <v>35.216000000000001</v>
      </c>
      <c r="L4986" s="7">
        <v>1</v>
      </c>
      <c r="M4986" s="7" t="s">
        <v>684</v>
      </c>
      <c r="N4986" s="7" t="s">
        <v>733</v>
      </c>
      <c r="O4986" s="7" t="s">
        <v>686</v>
      </c>
    </row>
    <row r="4987" spans="2:15" ht="15">
      <c r="B4987" s="6" t="s">
        <v>137</v>
      </c>
      <c r="C4987" s="7" t="s">
        <v>690</v>
      </c>
      <c r="D4987" s="7">
        <v>37.630000000000003</v>
      </c>
      <c r="E4987" s="7">
        <v>38.176000000000002</v>
      </c>
      <c r="F4987" s="7">
        <v>18.489480674289876</v>
      </c>
      <c r="G4987" s="7">
        <v>42.417777777777786</v>
      </c>
      <c r="H4987" s="7">
        <v>0.89999999999999991</v>
      </c>
      <c r="I4987" s="7">
        <v>34.692</v>
      </c>
      <c r="J4987" s="7">
        <v>16.802102461034799</v>
      </c>
      <c r="K4987" s="7">
        <v>38.546666666666674</v>
      </c>
      <c r="L4987" s="7">
        <v>0.89999999999999991</v>
      </c>
      <c r="M4987" s="7" t="s">
        <v>684</v>
      </c>
      <c r="N4987" s="7" t="s">
        <v>733</v>
      </c>
      <c r="O4987" s="7" t="s">
        <v>686</v>
      </c>
    </row>
    <row r="4988" spans="2:15" ht="15">
      <c r="B4988" s="6" t="s">
        <v>137</v>
      </c>
      <c r="C4988" s="7" t="s">
        <v>691</v>
      </c>
      <c r="D4988" s="7">
        <v>42.633000000000003</v>
      </c>
      <c r="E4988" s="7">
        <v>37.045999999999999</v>
      </c>
      <c r="F4988" s="7">
        <v>17.941458351897651</v>
      </c>
      <c r="G4988" s="7">
        <v>41.16190039093042</v>
      </c>
      <c r="H4988" s="7">
        <v>0.90000703680247685</v>
      </c>
      <c r="I4988" s="7">
        <v>33.869999999999997</v>
      </c>
      <c r="J4988" s="7">
        <v>16.403314646082521</v>
      </c>
      <c r="K4988" s="7">
        <v>37.63303909304144</v>
      </c>
      <c r="L4988" s="7">
        <v>0.90000703680247685</v>
      </c>
      <c r="M4988" s="7" t="s">
        <v>684</v>
      </c>
      <c r="N4988" s="7" t="s">
        <v>733</v>
      </c>
      <c r="O4988" s="7" t="s">
        <v>686</v>
      </c>
    </row>
    <row r="4989" spans="2:15" ht="15">
      <c r="B4989" s="6" t="s">
        <v>137</v>
      </c>
      <c r="C4989" s="7" t="s">
        <v>692</v>
      </c>
      <c r="D4989" s="7" t="s">
        <v>661</v>
      </c>
      <c r="E4989" s="7">
        <v>38.187214946815651</v>
      </c>
      <c r="F4989" s="7">
        <v>10.886718021908468</v>
      </c>
      <c r="G4989" s="7">
        <v>39.708739777067308</v>
      </c>
      <c r="H4989" s="7">
        <v>0.96168287286895027</v>
      </c>
      <c r="I4989" s="7">
        <v>35.011214946815635</v>
      </c>
      <c r="J4989" s="7">
        <v>9.9812784268572088</v>
      </c>
      <c r="K4989" s="7">
        <v>36.406195778830991</v>
      </c>
      <c r="L4989" s="7">
        <v>0.96168287286895027</v>
      </c>
      <c r="M4989" s="7" t="s">
        <v>684</v>
      </c>
      <c r="N4989" s="7" t="s">
        <v>733</v>
      </c>
      <c r="O4989" s="7" t="s">
        <v>686</v>
      </c>
    </row>
    <row r="4990" spans="2:15" ht="15">
      <c r="B4990" s="6" t="s">
        <v>137</v>
      </c>
      <c r="C4990" s="7" t="s">
        <v>693</v>
      </c>
      <c r="D4990" s="7" t="s">
        <v>661</v>
      </c>
      <c r="E4990" s="7">
        <v>39.471817970124214</v>
      </c>
      <c r="F4990" s="7">
        <v>11.252942971916724</v>
      </c>
      <c r="G4990" s="7">
        <v>41.044526302490453</v>
      </c>
      <c r="H4990" s="7">
        <v>0.96168287286895027</v>
      </c>
      <c r="I4990" s="7">
        <v>36.295817970124219</v>
      </c>
      <c r="J4990" s="7">
        <v>10.347503376865422</v>
      </c>
      <c r="K4990" s="7">
        <v>37.741982304254151</v>
      </c>
      <c r="L4990" s="7">
        <v>0.96168287286895027</v>
      </c>
      <c r="M4990" s="7" t="s">
        <v>684</v>
      </c>
      <c r="N4990" s="7" t="s">
        <v>733</v>
      </c>
      <c r="O4990" s="7" t="s">
        <v>686</v>
      </c>
    </row>
    <row r="4991" spans="2:15" ht="15">
      <c r="B4991" s="6" t="s">
        <v>137</v>
      </c>
      <c r="C4991" s="7" t="s">
        <v>694</v>
      </c>
      <c r="D4991" s="7" t="s">
        <v>661</v>
      </c>
      <c r="E4991" s="7">
        <v>39.406486178552825</v>
      </c>
      <c r="F4991" s="7">
        <v>11.234317659919128</v>
      </c>
      <c r="G4991" s="7">
        <v>40.976591442242309</v>
      </c>
      <c r="H4991" s="7">
        <v>0.96168287286895027</v>
      </c>
      <c r="I4991" s="7">
        <v>36.23048617855283</v>
      </c>
      <c r="J4991" s="7">
        <v>10.328878064867835</v>
      </c>
      <c r="K4991" s="7">
        <v>37.674047444006007</v>
      </c>
      <c r="L4991" s="7">
        <v>0.96168287286895027</v>
      </c>
      <c r="M4991" s="7" t="s">
        <v>684</v>
      </c>
      <c r="N4991" s="7" t="s">
        <v>733</v>
      </c>
      <c r="O4991" s="7" t="s">
        <v>686</v>
      </c>
    </row>
    <row r="4992" spans="2:15" ht="15">
      <c r="B4992" s="6" t="s">
        <v>137</v>
      </c>
      <c r="C4992" s="7" t="s">
        <v>695</v>
      </c>
      <c r="D4992" s="7" t="s">
        <v>661</v>
      </c>
      <c r="E4992" s="7">
        <v>39.33966853228317</v>
      </c>
      <c r="F4992" s="7">
        <v>11.215268748527212</v>
      </c>
      <c r="G4992" s="7">
        <v>40.907111525156623</v>
      </c>
      <c r="H4992" s="7">
        <v>0.96168287286895027</v>
      </c>
      <c r="I4992" s="7">
        <v>36.163668532283168</v>
      </c>
      <c r="J4992" s="7">
        <v>10.309829153475937</v>
      </c>
      <c r="K4992" s="7">
        <v>37.60456752692032</v>
      </c>
      <c r="L4992" s="7">
        <v>0.96168287286895027</v>
      </c>
      <c r="M4992" s="7" t="s">
        <v>684</v>
      </c>
      <c r="N4992" s="7" t="s">
        <v>733</v>
      </c>
      <c r="O4992" s="7" t="s">
        <v>686</v>
      </c>
    </row>
    <row r="4993" spans="2:15" ht="15">
      <c r="B4993" s="6" t="s">
        <v>137</v>
      </c>
      <c r="C4993" s="7" t="s">
        <v>696</v>
      </c>
      <c r="D4993" s="7" t="s">
        <v>661</v>
      </c>
      <c r="E4993" s="7">
        <v>39.27320095494261</v>
      </c>
      <c r="F4993" s="7">
        <v>11.196319637597982</v>
      </c>
      <c r="G4993" s="7">
        <v>40.837995625086293</v>
      </c>
      <c r="H4993" s="7">
        <v>0.96168287286895027</v>
      </c>
      <c r="I4993" s="7">
        <v>36.097200954942615</v>
      </c>
      <c r="J4993" s="7">
        <v>10.290880042546682</v>
      </c>
      <c r="K4993" s="7">
        <v>37.535451626849991</v>
      </c>
      <c r="L4993" s="7">
        <v>0.96168287286895027</v>
      </c>
      <c r="M4993" s="7" t="s">
        <v>684</v>
      </c>
      <c r="N4993" s="7" t="s">
        <v>733</v>
      </c>
      <c r="O4993" s="7" t="s">
        <v>686</v>
      </c>
    </row>
    <row r="4994" spans="2:15" ht="15">
      <c r="B4994" s="6" t="s">
        <v>137</v>
      </c>
      <c r="C4994" s="7" t="s">
        <v>697</v>
      </c>
      <c r="D4994" s="7" t="s">
        <v>661</v>
      </c>
      <c r="E4994" s="7">
        <v>39.213209294270101</v>
      </c>
      <c r="F4994" s="7">
        <v>11.179216733018077</v>
      </c>
      <c r="G4994" s="7">
        <v>40.775613666994914</v>
      </c>
      <c r="H4994" s="7">
        <v>0.96168287286895027</v>
      </c>
      <c r="I4994" s="7">
        <v>36.037209294270092</v>
      </c>
      <c r="J4994" s="7">
        <v>10.273777137966778</v>
      </c>
      <c r="K4994" s="7">
        <v>37.473069668758598</v>
      </c>
      <c r="L4994" s="7">
        <v>0.96168287286895027</v>
      </c>
      <c r="M4994" s="7" t="s">
        <v>684</v>
      </c>
      <c r="N4994" s="7" t="s">
        <v>733</v>
      </c>
      <c r="O4994" s="7" t="s">
        <v>686</v>
      </c>
    </row>
    <row r="4995" spans="2:15" ht="15">
      <c r="B4995" s="6" t="s">
        <v>137</v>
      </c>
      <c r="C4995" s="7" t="s">
        <v>698</v>
      </c>
      <c r="D4995" s="7" t="s">
        <v>661</v>
      </c>
      <c r="E4995" s="7">
        <v>39.156434541776164</v>
      </c>
      <c r="F4995" s="7">
        <v>11.163030930465414</v>
      </c>
      <c r="G4995" s="7">
        <v>40.716576791018781</v>
      </c>
      <c r="H4995" s="7">
        <v>0.96168287286895027</v>
      </c>
      <c r="I4995" s="7">
        <v>35.980434541776155</v>
      </c>
      <c r="J4995" s="7">
        <v>10.257591335414125</v>
      </c>
      <c r="K4995" s="7">
        <v>37.414032792782464</v>
      </c>
      <c r="L4995" s="7">
        <v>0.96168287286895027</v>
      </c>
      <c r="M4995" s="7" t="s">
        <v>684</v>
      </c>
      <c r="N4995" s="7" t="s">
        <v>733</v>
      </c>
      <c r="O4995" s="7" t="s">
        <v>686</v>
      </c>
    </row>
    <row r="4996" spans="2:15" ht="15">
      <c r="B4996" s="6" t="s">
        <v>137</v>
      </c>
      <c r="C4996" s="7" t="s">
        <v>699</v>
      </c>
      <c r="D4996" s="7" t="s">
        <v>661</v>
      </c>
      <c r="E4996" s="7">
        <v>39.123653619097453</v>
      </c>
      <c r="F4996" s="7">
        <v>11.153685481675854</v>
      </c>
      <c r="G4996" s="7">
        <v>40.682489750889928</v>
      </c>
      <c r="H4996" s="7">
        <v>0.96168287286895027</v>
      </c>
      <c r="I4996" s="7">
        <v>35.947653619097451</v>
      </c>
      <c r="J4996" s="7">
        <v>10.248245886624588</v>
      </c>
      <c r="K4996" s="7">
        <v>37.379945752653626</v>
      </c>
      <c r="L4996" s="7">
        <v>0.96168287286895027</v>
      </c>
      <c r="M4996" s="7" t="s">
        <v>684</v>
      </c>
      <c r="N4996" s="7" t="s">
        <v>733</v>
      </c>
      <c r="O4996" s="7" t="s">
        <v>686</v>
      </c>
    </row>
    <row r="4997" spans="2:15" ht="15">
      <c r="B4997" s="6" t="s">
        <v>137</v>
      </c>
      <c r="C4997" s="7" t="s">
        <v>700</v>
      </c>
      <c r="D4997" s="7" t="s">
        <v>661</v>
      </c>
      <c r="E4997" s="7">
        <v>39.18487049177773</v>
      </c>
      <c r="F4997" s="7">
        <v>11.17113767953794</v>
      </c>
      <c r="G4997" s="7">
        <v>40.746145738125776</v>
      </c>
      <c r="H4997" s="7">
        <v>0.96168287286895027</v>
      </c>
      <c r="I4997" s="7">
        <v>36.008870491777721</v>
      </c>
      <c r="J4997" s="7">
        <v>10.265698084486637</v>
      </c>
      <c r="K4997" s="7">
        <v>37.443601739889459</v>
      </c>
      <c r="L4997" s="7">
        <v>0.96168287286895027</v>
      </c>
      <c r="M4997" s="7" t="s">
        <v>684</v>
      </c>
      <c r="N4997" s="7" t="s">
        <v>733</v>
      </c>
      <c r="O4997" s="7" t="s">
        <v>686</v>
      </c>
    </row>
    <row r="4998" spans="2:15" ht="15">
      <c r="B4998" s="6" t="s">
        <v>137</v>
      </c>
      <c r="C4998" s="7" t="s">
        <v>701</v>
      </c>
      <c r="D4998" s="7" t="s">
        <v>661</v>
      </c>
      <c r="E4998" s="7">
        <v>39.246087364457999</v>
      </c>
      <c r="F4998" s="7">
        <v>11.188589877399998</v>
      </c>
      <c r="G4998" s="7">
        <v>40.809801725361609</v>
      </c>
      <c r="H4998" s="7">
        <v>0.96168287286895027</v>
      </c>
      <c r="I4998" s="7">
        <v>36.070087364457997</v>
      </c>
      <c r="J4998" s="7">
        <v>10.283150282348725</v>
      </c>
      <c r="K4998" s="7">
        <v>37.507257727125307</v>
      </c>
      <c r="L4998" s="7">
        <v>0.96168287286895027</v>
      </c>
      <c r="M4998" s="7" t="s">
        <v>684</v>
      </c>
      <c r="N4998" s="7" t="s">
        <v>733</v>
      </c>
      <c r="O4998" s="7" t="s">
        <v>686</v>
      </c>
    </row>
    <row r="4999" spans="2:15" ht="15">
      <c r="B4999" s="6" t="s">
        <v>142</v>
      </c>
      <c r="C4999" s="7" t="s">
        <v>683</v>
      </c>
      <c r="D4999" s="7" t="s">
        <v>661</v>
      </c>
      <c r="E4999" s="7" t="s">
        <v>661</v>
      </c>
      <c r="F4999" s="7" t="s">
        <v>661</v>
      </c>
      <c r="G4999" s="7" t="s">
        <v>661</v>
      </c>
      <c r="H4999" s="7" t="s">
        <v>661</v>
      </c>
      <c r="I4999" s="7" t="s">
        <v>661</v>
      </c>
      <c r="J4999" s="7" t="s">
        <v>661</v>
      </c>
      <c r="K4999" s="7" t="s">
        <v>661</v>
      </c>
      <c r="L4999" s="7" t="s">
        <v>661</v>
      </c>
      <c r="M4999" s="7" t="s">
        <v>684</v>
      </c>
      <c r="N4999" s="7" t="s">
        <v>733</v>
      </c>
      <c r="O4999" s="7" t="s">
        <v>686</v>
      </c>
    </row>
    <row r="5000" spans="2:15" ht="15">
      <c r="B5000" s="6" t="s">
        <v>142</v>
      </c>
      <c r="C5000" s="7" t="s">
        <v>687</v>
      </c>
      <c r="D5000" s="7" t="s">
        <v>661</v>
      </c>
      <c r="E5000" s="7" t="s">
        <v>661</v>
      </c>
      <c r="F5000" s="7" t="s">
        <v>661</v>
      </c>
      <c r="G5000" s="7" t="s">
        <v>661</v>
      </c>
      <c r="H5000" s="7" t="s">
        <v>661</v>
      </c>
      <c r="I5000" s="7" t="s">
        <v>661</v>
      </c>
      <c r="J5000" s="7" t="s">
        <v>661</v>
      </c>
      <c r="K5000" s="7" t="s">
        <v>661</v>
      </c>
      <c r="L5000" s="7" t="s">
        <v>661</v>
      </c>
      <c r="M5000" s="7" t="s">
        <v>684</v>
      </c>
      <c r="N5000" s="7" t="s">
        <v>733</v>
      </c>
      <c r="O5000" s="7" t="s">
        <v>686</v>
      </c>
    </row>
    <row r="5001" spans="2:15" ht="15">
      <c r="B5001" s="6" t="s">
        <v>142</v>
      </c>
      <c r="C5001" s="7" t="s">
        <v>688</v>
      </c>
      <c r="D5001" s="7" t="s">
        <v>661</v>
      </c>
      <c r="E5001" s="7" t="s">
        <v>661</v>
      </c>
      <c r="F5001" s="7" t="s">
        <v>661</v>
      </c>
      <c r="G5001" s="7" t="s">
        <v>661</v>
      </c>
      <c r="H5001" s="7" t="s">
        <v>661</v>
      </c>
      <c r="I5001" s="7" t="s">
        <v>661</v>
      </c>
      <c r="J5001" s="7" t="s">
        <v>661</v>
      </c>
      <c r="K5001" s="7" t="s">
        <v>661</v>
      </c>
      <c r="L5001" s="7" t="s">
        <v>661</v>
      </c>
      <c r="M5001" s="7" t="s">
        <v>684</v>
      </c>
      <c r="N5001" s="7" t="s">
        <v>733</v>
      </c>
      <c r="O5001" s="7" t="s">
        <v>686</v>
      </c>
    </row>
    <row r="5002" spans="2:15" ht="15">
      <c r="B5002" s="6" t="s">
        <v>142</v>
      </c>
      <c r="C5002" s="7" t="s">
        <v>689</v>
      </c>
      <c r="D5002" s="7" t="s">
        <v>661</v>
      </c>
      <c r="E5002" s="7" t="s">
        <v>661</v>
      </c>
      <c r="F5002" s="7" t="s">
        <v>661</v>
      </c>
      <c r="G5002" s="7" t="s">
        <v>661</v>
      </c>
      <c r="H5002" s="7" t="s">
        <v>661</v>
      </c>
      <c r="I5002" s="7" t="s">
        <v>661</v>
      </c>
      <c r="J5002" s="7" t="s">
        <v>661</v>
      </c>
      <c r="K5002" s="7" t="s">
        <v>661</v>
      </c>
      <c r="L5002" s="7" t="s">
        <v>661</v>
      </c>
      <c r="M5002" s="7" t="s">
        <v>684</v>
      </c>
      <c r="N5002" s="7" t="s">
        <v>733</v>
      </c>
      <c r="O5002" s="7" t="s">
        <v>686</v>
      </c>
    </row>
    <row r="5003" spans="2:15" ht="15">
      <c r="B5003" s="6" t="s">
        <v>142</v>
      </c>
      <c r="C5003" s="7" t="s">
        <v>690</v>
      </c>
      <c r="D5003" s="7" t="s">
        <v>661</v>
      </c>
      <c r="E5003" s="7" t="s">
        <v>661</v>
      </c>
      <c r="F5003" s="7" t="s">
        <v>661</v>
      </c>
      <c r="G5003" s="7" t="s">
        <v>661</v>
      </c>
      <c r="H5003" s="7" t="s">
        <v>661</v>
      </c>
      <c r="I5003" s="7" t="s">
        <v>661</v>
      </c>
      <c r="J5003" s="7" t="s">
        <v>661</v>
      </c>
      <c r="K5003" s="7" t="s">
        <v>661</v>
      </c>
      <c r="L5003" s="7" t="s">
        <v>661</v>
      </c>
      <c r="M5003" s="7" t="s">
        <v>684</v>
      </c>
      <c r="N5003" s="7" t="s">
        <v>733</v>
      </c>
      <c r="O5003" s="7" t="s">
        <v>686</v>
      </c>
    </row>
    <row r="5004" spans="2:15" ht="15">
      <c r="B5004" s="6" t="s">
        <v>142</v>
      </c>
      <c r="C5004" s="7" t="s">
        <v>691</v>
      </c>
      <c r="D5004" s="7" t="s">
        <v>661</v>
      </c>
      <c r="E5004" s="7" t="s">
        <v>661</v>
      </c>
      <c r="F5004" s="7" t="s">
        <v>661</v>
      </c>
      <c r="G5004" s="7" t="s">
        <v>661</v>
      </c>
      <c r="H5004" s="7" t="s">
        <v>661</v>
      </c>
      <c r="I5004" s="7" t="s">
        <v>661</v>
      </c>
      <c r="J5004" s="7" t="s">
        <v>661</v>
      </c>
      <c r="K5004" s="7" t="s">
        <v>661</v>
      </c>
      <c r="L5004" s="7" t="s">
        <v>661</v>
      </c>
      <c r="M5004" s="7" t="s">
        <v>684</v>
      </c>
      <c r="N5004" s="7" t="s">
        <v>733</v>
      </c>
      <c r="O5004" s="7" t="s">
        <v>686</v>
      </c>
    </row>
    <row r="5005" spans="2:15" ht="15">
      <c r="B5005" s="6" t="s">
        <v>142</v>
      </c>
      <c r="C5005" s="7" t="s">
        <v>692</v>
      </c>
      <c r="D5005" s="7" t="s">
        <v>661</v>
      </c>
      <c r="E5005" s="7" t="s">
        <v>661</v>
      </c>
      <c r="F5005" s="7" t="s">
        <v>661</v>
      </c>
      <c r="G5005" s="7" t="s">
        <v>661</v>
      </c>
      <c r="H5005" s="7" t="s">
        <v>661</v>
      </c>
      <c r="I5005" s="7" t="s">
        <v>661</v>
      </c>
      <c r="J5005" s="7" t="s">
        <v>661</v>
      </c>
      <c r="K5005" s="7" t="s">
        <v>661</v>
      </c>
      <c r="L5005" s="7" t="s">
        <v>661</v>
      </c>
      <c r="M5005" s="7" t="s">
        <v>684</v>
      </c>
      <c r="N5005" s="7" t="s">
        <v>733</v>
      </c>
      <c r="O5005" s="7" t="s">
        <v>686</v>
      </c>
    </row>
    <row r="5006" spans="2:15" ht="15">
      <c r="B5006" s="6" t="s">
        <v>142</v>
      </c>
      <c r="C5006" s="7" t="s">
        <v>693</v>
      </c>
      <c r="D5006" s="7" t="s">
        <v>661</v>
      </c>
      <c r="E5006" s="7">
        <v>0.48240000000000005</v>
      </c>
      <c r="F5006" s="7">
        <v>0.23363698337378011</v>
      </c>
      <c r="G5006" s="7">
        <v>0.53600000000000003</v>
      </c>
      <c r="H5006" s="7">
        <v>0.9</v>
      </c>
      <c r="I5006" s="7">
        <v>0.48240000000000005</v>
      </c>
      <c r="J5006" s="7">
        <v>0.23363698337378011</v>
      </c>
      <c r="K5006" s="7">
        <v>0.53600000000000003</v>
      </c>
      <c r="L5006" s="7">
        <v>0.9</v>
      </c>
      <c r="M5006" s="7" t="s">
        <v>684</v>
      </c>
      <c r="N5006" s="7" t="s">
        <v>733</v>
      </c>
      <c r="O5006" s="7" t="s">
        <v>686</v>
      </c>
    </row>
    <row r="5007" spans="2:15" ht="15">
      <c r="B5007" s="6" t="s">
        <v>142</v>
      </c>
      <c r="C5007" s="7" t="s">
        <v>694</v>
      </c>
      <c r="D5007" s="7" t="s">
        <v>661</v>
      </c>
      <c r="E5007" s="7">
        <v>2.7648000000000001</v>
      </c>
      <c r="F5007" s="7">
        <v>1.3390537554556947</v>
      </c>
      <c r="G5007" s="7">
        <v>3.0720000000000001</v>
      </c>
      <c r="H5007" s="7">
        <v>0.9</v>
      </c>
      <c r="I5007" s="7">
        <v>2.7648000000000001</v>
      </c>
      <c r="J5007" s="7">
        <v>1.3390537554556947</v>
      </c>
      <c r="K5007" s="7">
        <v>3.0720000000000001</v>
      </c>
      <c r="L5007" s="7">
        <v>0.9</v>
      </c>
      <c r="M5007" s="7" t="s">
        <v>684</v>
      </c>
      <c r="N5007" s="7" t="s">
        <v>733</v>
      </c>
      <c r="O5007" s="7" t="s">
        <v>686</v>
      </c>
    </row>
    <row r="5008" spans="2:15" ht="15">
      <c r="B5008" s="6" t="s">
        <v>142</v>
      </c>
      <c r="C5008" s="7" t="s">
        <v>695</v>
      </c>
      <c r="D5008" s="7" t="s">
        <v>661</v>
      </c>
      <c r="E5008" s="7">
        <v>5.1840000000000002</v>
      </c>
      <c r="F5008" s="7">
        <v>2.5107257914794276</v>
      </c>
      <c r="G5008" s="7">
        <v>5.76</v>
      </c>
      <c r="H5008" s="7">
        <v>0.9</v>
      </c>
      <c r="I5008" s="7">
        <v>5.1840000000000002</v>
      </c>
      <c r="J5008" s="7">
        <v>2.5107257914794276</v>
      </c>
      <c r="K5008" s="7">
        <v>5.76</v>
      </c>
      <c r="L5008" s="7">
        <v>0.9</v>
      </c>
      <c r="M5008" s="7" t="s">
        <v>684</v>
      </c>
      <c r="N5008" s="7" t="s">
        <v>733</v>
      </c>
      <c r="O5008" s="7" t="s">
        <v>686</v>
      </c>
    </row>
    <row r="5009" spans="2:15" ht="15">
      <c r="B5009" s="6" t="s">
        <v>142</v>
      </c>
      <c r="C5009" s="7" t="s">
        <v>696</v>
      </c>
      <c r="D5009" s="7" t="s">
        <v>661</v>
      </c>
      <c r="E5009" s="7">
        <v>7.6032000000000002</v>
      </c>
      <c r="F5009" s="7">
        <v>3.6823978275031615</v>
      </c>
      <c r="G5009" s="7">
        <v>8.4480000000000004</v>
      </c>
      <c r="H5009" s="7">
        <v>0.9</v>
      </c>
      <c r="I5009" s="7">
        <v>7.6032000000000002</v>
      </c>
      <c r="J5009" s="7">
        <v>3.6823978275031615</v>
      </c>
      <c r="K5009" s="7">
        <v>8.4480000000000004</v>
      </c>
      <c r="L5009" s="7">
        <v>0.9</v>
      </c>
      <c r="M5009" s="7" t="s">
        <v>684</v>
      </c>
      <c r="N5009" s="7" t="s">
        <v>733</v>
      </c>
      <c r="O5009" s="7" t="s">
        <v>686</v>
      </c>
    </row>
    <row r="5010" spans="2:15" ht="15">
      <c r="B5010" s="6" t="s">
        <v>142</v>
      </c>
      <c r="C5010" s="7" t="s">
        <v>697</v>
      </c>
      <c r="D5010" s="7" t="s">
        <v>661</v>
      </c>
      <c r="E5010" s="7">
        <v>9.2447999999999997</v>
      </c>
      <c r="F5010" s="7">
        <v>4.4774609948049813</v>
      </c>
      <c r="G5010" s="7">
        <v>10.272</v>
      </c>
      <c r="H5010" s="7">
        <v>0.9</v>
      </c>
      <c r="I5010" s="7">
        <v>9.2447999999999997</v>
      </c>
      <c r="J5010" s="7">
        <v>4.4774609948049813</v>
      </c>
      <c r="K5010" s="7">
        <v>10.272</v>
      </c>
      <c r="L5010" s="7">
        <v>0.9</v>
      </c>
      <c r="M5010" s="7" t="s">
        <v>684</v>
      </c>
      <c r="N5010" s="7" t="s">
        <v>733</v>
      </c>
      <c r="O5010" s="7" t="s">
        <v>686</v>
      </c>
    </row>
    <row r="5011" spans="2:15" ht="15">
      <c r="B5011" s="6" t="s">
        <v>142</v>
      </c>
      <c r="C5011" s="7" t="s">
        <v>698</v>
      </c>
      <c r="D5011" s="7" t="s">
        <v>661</v>
      </c>
      <c r="E5011" s="7">
        <v>11.4336</v>
      </c>
      <c r="F5011" s="7">
        <v>5.5375452178740732</v>
      </c>
      <c r="G5011" s="7">
        <v>12.704000000000001</v>
      </c>
      <c r="H5011" s="7">
        <v>0.9</v>
      </c>
      <c r="I5011" s="7">
        <v>11.4336</v>
      </c>
      <c r="J5011" s="7">
        <v>5.5375452178740732</v>
      </c>
      <c r="K5011" s="7">
        <v>12.704000000000001</v>
      </c>
      <c r="L5011" s="7">
        <v>0.9</v>
      </c>
      <c r="M5011" s="7" t="s">
        <v>684</v>
      </c>
      <c r="N5011" s="7" t="s">
        <v>733</v>
      </c>
      <c r="O5011" s="7" t="s">
        <v>686</v>
      </c>
    </row>
    <row r="5012" spans="2:15" ht="15">
      <c r="B5012" s="6" t="s">
        <v>142</v>
      </c>
      <c r="C5012" s="7" t="s">
        <v>699</v>
      </c>
      <c r="D5012" s="7" t="s">
        <v>661</v>
      </c>
      <c r="E5012" s="7">
        <v>14.6592</v>
      </c>
      <c r="F5012" s="7">
        <v>7.0997745992390495</v>
      </c>
      <c r="G5012" s="7">
        <v>16.288</v>
      </c>
      <c r="H5012" s="7">
        <v>0.9</v>
      </c>
      <c r="I5012" s="7">
        <v>14.6592</v>
      </c>
      <c r="J5012" s="7">
        <v>7.0997745992390495</v>
      </c>
      <c r="K5012" s="7">
        <v>16.288</v>
      </c>
      <c r="L5012" s="7">
        <v>0.9</v>
      </c>
      <c r="M5012" s="7" t="s">
        <v>684</v>
      </c>
      <c r="N5012" s="7" t="s">
        <v>733</v>
      </c>
      <c r="O5012" s="7" t="s">
        <v>686</v>
      </c>
    </row>
    <row r="5013" spans="2:15" ht="15">
      <c r="B5013" s="6" t="s">
        <v>142</v>
      </c>
      <c r="C5013" s="7" t="s">
        <v>700</v>
      </c>
      <c r="D5013" s="7" t="s">
        <v>661</v>
      </c>
      <c r="E5013" s="7">
        <v>17.884800000000002</v>
      </c>
      <c r="F5013" s="7">
        <v>8.6620039806040232</v>
      </c>
      <c r="G5013" s="7">
        <v>19.872</v>
      </c>
      <c r="H5013" s="7">
        <v>0.9</v>
      </c>
      <c r="I5013" s="7">
        <v>17.884800000000002</v>
      </c>
      <c r="J5013" s="7">
        <v>8.6620039806040232</v>
      </c>
      <c r="K5013" s="7">
        <v>19.872</v>
      </c>
      <c r="L5013" s="7">
        <v>0.9</v>
      </c>
      <c r="M5013" s="7" t="s">
        <v>684</v>
      </c>
      <c r="N5013" s="7" t="s">
        <v>733</v>
      </c>
      <c r="O5013" s="7" t="s">
        <v>686</v>
      </c>
    </row>
    <row r="5014" spans="2:15" ht="15">
      <c r="B5014" s="6" t="s">
        <v>142</v>
      </c>
      <c r="C5014" s="7" t="s">
        <v>701</v>
      </c>
      <c r="D5014" s="7" t="s">
        <v>661</v>
      </c>
      <c r="E5014" s="7">
        <v>20.505600000000001</v>
      </c>
      <c r="F5014" s="7">
        <v>9.9313153529630664</v>
      </c>
      <c r="G5014" s="7">
        <v>22.783999999999999</v>
      </c>
      <c r="H5014" s="7">
        <v>0.9</v>
      </c>
      <c r="I5014" s="7">
        <v>20.505600000000001</v>
      </c>
      <c r="J5014" s="7">
        <v>9.9313153529630664</v>
      </c>
      <c r="K5014" s="7">
        <v>22.783999999999999</v>
      </c>
      <c r="L5014" s="7">
        <v>0.9</v>
      </c>
      <c r="M5014" s="7" t="s">
        <v>684</v>
      </c>
      <c r="N5014" s="7" t="s">
        <v>733</v>
      </c>
      <c r="O5014" s="7" t="s">
        <v>686</v>
      </c>
    </row>
    <row r="5015" spans="2:15" ht="15">
      <c r="B5015" s="6" t="s">
        <v>153</v>
      </c>
      <c r="C5015" s="7" t="s">
        <v>683</v>
      </c>
      <c r="D5015" s="7" t="s">
        <v>661</v>
      </c>
      <c r="E5015" s="7" t="s">
        <v>661</v>
      </c>
      <c r="F5015" s="7" t="s">
        <v>661</v>
      </c>
      <c r="G5015" s="7" t="s">
        <v>661</v>
      </c>
      <c r="H5015" s="7" t="s">
        <v>661</v>
      </c>
      <c r="I5015" s="7" t="s">
        <v>661</v>
      </c>
      <c r="J5015" s="7" t="s">
        <v>661</v>
      </c>
      <c r="K5015" s="7" t="s">
        <v>661</v>
      </c>
      <c r="L5015" s="7" t="s">
        <v>661</v>
      </c>
      <c r="M5015" s="7" t="s">
        <v>684</v>
      </c>
      <c r="N5015" s="7" t="s">
        <v>733</v>
      </c>
      <c r="O5015" s="7" t="s">
        <v>686</v>
      </c>
    </row>
    <row r="5016" spans="2:15" ht="15">
      <c r="B5016" s="6" t="s">
        <v>153</v>
      </c>
      <c r="C5016" s="7" t="s">
        <v>687</v>
      </c>
      <c r="D5016" s="7" t="s">
        <v>661</v>
      </c>
      <c r="E5016" s="7" t="s">
        <v>661</v>
      </c>
      <c r="F5016" s="7" t="s">
        <v>661</v>
      </c>
      <c r="G5016" s="7" t="s">
        <v>661</v>
      </c>
      <c r="H5016" s="7" t="s">
        <v>661</v>
      </c>
      <c r="I5016" s="7" t="s">
        <v>661</v>
      </c>
      <c r="J5016" s="7" t="s">
        <v>661</v>
      </c>
      <c r="K5016" s="7" t="s">
        <v>661</v>
      </c>
      <c r="L5016" s="7" t="s">
        <v>661</v>
      </c>
      <c r="M5016" s="7" t="s">
        <v>684</v>
      </c>
      <c r="N5016" s="7" t="s">
        <v>733</v>
      </c>
      <c r="O5016" s="7" t="s">
        <v>686</v>
      </c>
    </row>
    <row r="5017" spans="2:15" ht="15">
      <c r="B5017" s="6" t="s">
        <v>153</v>
      </c>
      <c r="C5017" s="7" t="s">
        <v>688</v>
      </c>
      <c r="D5017" s="7" t="s">
        <v>661</v>
      </c>
      <c r="E5017" s="7" t="s">
        <v>661</v>
      </c>
      <c r="F5017" s="7" t="s">
        <v>661</v>
      </c>
      <c r="G5017" s="7" t="s">
        <v>661</v>
      </c>
      <c r="H5017" s="7" t="s">
        <v>661</v>
      </c>
      <c r="I5017" s="7" t="s">
        <v>661</v>
      </c>
      <c r="J5017" s="7" t="s">
        <v>661</v>
      </c>
      <c r="K5017" s="7" t="s">
        <v>661</v>
      </c>
      <c r="L5017" s="7" t="s">
        <v>661</v>
      </c>
      <c r="M5017" s="7" t="s">
        <v>684</v>
      </c>
      <c r="N5017" s="7" t="s">
        <v>733</v>
      </c>
      <c r="O5017" s="7" t="s">
        <v>686</v>
      </c>
    </row>
    <row r="5018" spans="2:15" ht="15">
      <c r="B5018" s="6" t="s">
        <v>153</v>
      </c>
      <c r="C5018" s="7" t="s">
        <v>689</v>
      </c>
      <c r="D5018" s="7" t="s">
        <v>661</v>
      </c>
      <c r="E5018" s="7" t="s">
        <v>661</v>
      </c>
      <c r="F5018" s="7" t="s">
        <v>661</v>
      </c>
      <c r="G5018" s="7" t="s">
        <v>661</v>
      </c>
      <c r="H5018" s="7" t="s">
        <v>661</v>
      </c>
      <c r="I5018" s="7" t="s">
        <v>661</v>
      </c>
      <c r="J5018" s="7" t="s">
        <v>661</v>
      </c>
      <c r="K5018" s="7" t="s">
        <v>661</v>
      </c>
      <c r="L5018" s="7" t="s">
        <v>661</v>
      </c>
      <c r="M5018" s="7" t="s">
        <v>684</v>
      </c>
      <c r="N5018" s="7" t="s">
        <v>733</v>
      </c>
      <c r="O5018" s="7" t="s">
        <v>686</v>
      </c>
    </row>
    <row r="5019" spans="2:15" ht="15">
      <c r="B5019" s="6" t="s">
        <v>153</v>
      </c>
      <c r="C5019" s="7" t="s">
        <v>690</v>
      </c>
      <c r="D5019" s="7" t="s">
        <v>661</v>
      </c>
      <c r="E5019" s="7" t="s">
        <v>661</v>
      </c>
      <c r="F5019" s="7" t="s">
        <v>661</v>
      </c>
      <c r="G5019" s="7" t="s">
        <v>661</v>
      </c>
      <c r="H5019" s="7" t="s">
        <v>661</v>
      </c>
      <c r="I5019" s="7" t="s">
        <v>661</v>
      </c>
      <c r="J5019" s="7" t="s">
        <v>661</v>
      </c>
      <c r="K5019" s="7" t="s">
        <v>661</v>
      </c>
      <c r="L5019" s="7" t="s">
        <v>661</v>
      </c>
      <c r="M5019" s="7" t="s">
        <v>684</v>
      </c>
      <c r="N5019" s="7" t="s">
        <v>733</v>
      </c>
      <c r="O5019" s="7" t="s">
        <v>686</v>
      </c>
    </row>
    <row r="5020" spans="2:15" ht="15">
      <c r="B5020" s="6" t="s">
        <v>153</v>
      </c>
      <c r="C5020" s="7" t="s">
        <v>691</v>
      </c>
      <c r="D5020" s="7" t="s">
        <v>661</v>
      </c>
      <c r="E5020" s="7" t="s">
        <v>661</v>
      </c>
      <c r="F5020" s="7" t="s">
        <v>661</v>
      </c>
      <c r="G5020" s="7" t="s">
        <v>661</v>
      </c>
      <c r="H5020" s="7" t="s">
        <v>661</v>
      </c>
      <c r="I5020" s="7" t="s">
        <v>661</v>
      </c>
      <c r="J5020" s="7" t="s">
        <v>661</v>
      </c>
      <c r="K5020" s="7" t="s">
        <v>661</v>
      </c>
      <c r="L5020" s="7" t="s">
        <v>661</v>
      </c>
      <c r="M5020" s="7" t="s">
        <v>684</v>
      </c>
      <c r="N5020" s="7" t="s">
        <v>733</v>
      </c>
      <c r="O5020" s="7" t="s">
        <v>686</v>
      </c>
    </row>
    <row r="5021" spans="2:15" ht="15">
      <c r="B5021" s="6" t="s">
        <v>153</v>
      </c>
      <c r="C5021" s="7" t="s">
        <v>692</v>
      </c>
      <c r="D5021" s="7" t="s">
        <v>661</v>
      </c>
      <c r="E5021" s="7">
        <v>1.413</v>
      </c>
      <c r="F5021" s="7">
        <v>0.68434713413588577</v>
      </c>
      <c r="G5021" s="7">
        <v>1.57</v>
      </c>
      <c r="H5021" s="7">
        <v>0.9</v>
      </c>
      <c r="I5021" s="7">
        <v>1.413</v>
      </c>
      <c r="J5021" s="7">
        <v>0.68434713413588577</v>
      </c>
      <c r="K5021" s="7">
        <v>1.57</v>
      </c>
      <c r="L5021" s="7">
        <v>0.9</v>
      </c>
      <c r="M5021" s="7" t="s">
        <v>684</v>
      </c>
      <c r="N5021" s="7" t="s">
        <v>733</v>
      </c>
      <c r="O5021" s="7" t="s">
        <v>686</v>
      </c>
    </row>
    <row r="5022" spans="2:15" ht="15">
      <c r="B5022" s="6" t="s">
        <v>153</v>
      </c>
      <c r="C5022" s="7" t="s">
        <v>693</v>
      </c>
      <c r="D5022" s="7" t="s">
        <v>661</v>
      </c>
      <c r="E5022" s="7">
        <v>4.05</v>
      </c>
      <c r="F5022" s="7">
        <v>1.9615045245933032</v>
      </c>
      <c r="G5022" s="7">
        <v>4.5</v>
      </c>
      <c r="H5022" s="7">
        <v>0.9</v>
      </c>
      <c r="I5022" s="7">
        <v>4.05</v>
      </c>
      <c r="J5022" s="7">
        <v>1.9615045245933032</v>
      </c>
      <c r="K5022" s="7">
        <v>4.5</v>
      </c>
      <c r="L5022" s="7">
        <v>0.9</v>
      </c>
      <c r="M5022" s="7" t="s">
        <v>684</v>
      </c>
      <c r="N5022" s="7" t="s">
        <v>733</v>
      </c>
      <c r="O5022" s="7" t="s">
        <v>686</v>
      </c>
    </row>
    <row r="5023" spans="2:15" ht="15">
      <c r="B5023" s="6" t="s">
        <v>153</v>
      </c>
      <c r="C5023" s="7" t="s">
        <v>694</v>
      </c>
      <c r="D5023" s="7" t="s">
        <v>661</v>
      </c>
      <c r="E5023" s="7">
        <v>7.524</v>
      </c>
      <c r="F5023" s="7">
        <v>3.6440395168000013</v>
      </c>
      <c r="G5023" s="7">
        <v>8.36</v>
      </c>
      <c r="H5023" s="7">
        <v>0.9</v>
      </c>
      <c r="I5023" s="7">
        <v>7.524</v>
      </c>
      <c r="J5023" s="7">
        <v>3.6440395168000013</v>
      </c>
      <c r="K5023" s="7">
        <v>8.36</v>
      </c>
      <c r="L5023" s="7">
        <v>0.9</v>
      </c>
      <c r="M5023" s="7" t="s">
        <v>684</v>
      </c>
      <c r="N5023" s="7" t="s">
        <v>733</v>
      </c>
      <c r="O5023" s="7" t="s">
        <v>686</v>
      </c>
    </row>
    <row r="5024" spans="2:15" ht="15">
      <c r="B5024" s="6" t="s">
        <v>153</v>
      </c>
      <c r="C5024" s="7" t="s">
        <v>695</v>
      </c>
      <c r="D5024" s="7" t="s">
        <v>661</v>
      </c>
      <c r="E5024" s="7">
        <v>12.177</v>
      </c>
      <c r="F5024" s="7">
        <v>5.8975902706105297</v>
      </c>
      <c r="G5024" s="7">
        <v>13.53</v>
      </c>
      <c r="H5024" s="7">
        <v>0.9</v>
      </c>
      <c r="I5024" s="7">
        <v>12.177</v>
      </c>
      <c r="J5024" s="7">
        <v>5.8975902706105297</v>
      </c>
      <c r="K5024" s="7">
        <v>13.53</v>
      </c>
      <c r="L5024" s="7">
        <v>0.9</v>
      </c>
      <c r="M5024" s="7" t="s">
        <v>684</v>
      </c>
      <c r="N5024" s="7" t="s">
        <v>733</v>
      </c>
      <c r="O5024" s="7" t="s">
        <v>686</v>
      </c>
    </row>
    <row r="5025" spans="2:15" ht="15">
      <c r="B5025" s="6" t="s">
        <v>153</v>
      </c>
      <c r="C5025" s="7" t="s">
        <v>696</v>
      </c>
      <c r="D5025" s="7" t="s">
        <v>661</v>
      </c>
      <c r="E5025" s="7">
        <v>16.829999999999998</v>
      </c>
      <c r="F5025" s="7">
        <v>8.1511410244210634</v>
      </c>
      <c r="G5025" s="7">
        <v>18.7</v>
      </c>
      <c r="H5025" s="7">
        <v>0.9</v>
      </c>
      <c r="I5025" s="7">
        <v>16.829999999999998</v>
      </c>
      <c r="J5025" s="7">
        <v>8.1511410244210634</v>
      </c>
      <c r="K5025" s="7">
        <v>18.7</v>
      </c>
      <c r="L5025" s="7">
        <v>0.9</v>
      </c>
      <c r="M5025" s="7" t="s">
        <v>684</v>
      </c>
      <c r="N5025" s="7" t="s">
        <v>733</v>
      </c>
      <c r="O5025" s="7" t="s">
        <v>686</v>
      </c>
    </row>
    <row r="5026" spans="2:15" ht="15">
      <c r="B5026" s="6" t="s">
        <v>153</v>
      </c>
      <c r="C5026" s="7" t="s">
        <v>697</v>
      </c>
      <c r="D5026" s="7" t="s">
        <v>661</v>
      </c>
      <c r="E5026" s="7">
        <v>21.726000000000003</v>
      </c>
      <c r="F5026" s="7">
        <v>10.522382049707181</v>
      </c>
      <c r="G5026" s="7">
        <v>24.14</v>
      </c>
      <c r="H5026" s="7">
        <v>0.9</v>
      </c>
      <c r="I5026" s="7">
        <v>21.726000000000003</v>
      </c>
      <c r="J5026" s="7">
        <v>10.522382049707181</v>
      </c>
      <c r="K5026" s="7">
        <v>24.14</v>
      </c>
      <c r="L5026" s="7">
        <v>0.9</v>
      </c>
      <c r="M5026" s="7" t="s">
        <v>684</v>
      </c>
      <c r="N5026" s="7" t="s">
        <v>733</v>
      </c>
      <c r="O5026" s="7" t="s">
        <v>686</v>
      </c>
    </row>
    <row r="5027" spans="2:15" ht="15">
      <c r="B5027" s="6" t="s">
        <v>153</v>
      </c>
      <c r="C5027" s="7" t="s">
        <v>698</v>
      </c>
      <c r="D5027" s="7" t="s">
        <v>661</v>
      </c>
      <c r="E5027" s="7">
        <v>25.452000000000002</v>
      </c>
      <c r="F5027" s="7">
        <v>12.326966212333023</v>
      </c>
      <c r="G5027" s="7">
        <v>28.28</v>
      </c>
      <c r="H5027" s="7">
        <v>0.9</v>
      </c>
      <c r="I5027" s="7">
        <v>25.452000000000002</v>
      </c>
      <c r="J5027" s="7">
        <v>12.326966212333023</v>
      </c>
      <c r="K5027" s="7">
        <v>28.28</v>
      </c>
      <c r="L5027" s="7">
        <v>0.9</v>
      </c>
      <c r="M5027" s="7" t="s">
        <v>684</v>
      </c>
      <c r="N5027" s="7" t="s">
        <v>733</v>
      </c>
      <c r="O5027" s="7" t="s">
        <v>686</v>
      </c>
    </row>
    <row r="5028" spans="2:15" ht="15">
      <c r="B5028" s="6" t="s">
        <v>153</v>
      </c>
      <c r="C5028" s="7" t="s">
        <v>699</v>
      </c>
      <c r="D5028" s="7" t="s">
        <v>661</v>
      </c>
      <c r="E5028" s="7">
        <v>28.269000000000002</v>
      </c>
      <c r="F5028" s="7">
        <v>13.691301581661255</v>
      </c>
      <c r="G5028" s="7">
        <v>31.41</v>
      </c>
      <c r="H5028" s="7">
        <v>0.9</v>
      </c>
      <c r="I5028" s="7">
        <v>28.269000000000002</v>
      </c>
      <c r="J5028" s="7">
        <v>13.691301581661255</v>
      </c>
      <c r="K5028" s="7">
        <v>31.41</v>
      </c>
      <c r="L5028" s="7">
        <v>0.9</v>
      </c>
      <c r="M5028" s="7" t="s">
        <v>684</v>
      </c>
      <c r="N5028" s="7" t="s">
        <v>733</v>
      </c>
      <c r="O5028" s="7" t="s">
        <v>686</v>
      </c>
    </row>
    <row r="5029" spans="2:15" ht="15">
      <c r="B5029" s="6" t="s">
        <v>153</v>
      </c>
      <c r="C5029" s="7" t="s">
        <v>700</v>
      </c>
      <c r="D5029" s="7" t="s">
        <v>661</v>
      </c>
      <c r="E5029" s="7">
        <v>29.906999999999996</v>
      </c>
      <c r="F5029" s="7">
        <v>14.484621189385654</v>
      </c>
      <c r="G5029" s="7">
        <v>33.229999999999997</v>
      </c>
      <c r="H5029" s="7">
        <v>0.9</v>
      </c>
      <c r="I5029" s="7">
        <v>29.906999999999996</v>
      </c>
      <c r="J5029" s="7">
        <v>14.484621189385654</v>
      </c>
      <c r="K5029" s="7">
        <v>33.229999999999997</v>
      </c>
      <c r="L5029" s="7">
        <v>0.9</v>
      </c>
      <c r="M5029" s="7" t="s">
        <v>684</v>
      </c>
      <c r="N5029" s="7" t="s">
        <v>733</v>
      </c>
      <c r="O5029" s="7" t="s">
        <v>686</v>
      </c>
    </row>
    <row r="5030" spans="2:15" ht="15">
      <c r="B5030" s="6" t="s">
        <v>153</v>
      </c>
      <c r="C5030" s="7" t="s">
        <v>701</v>
      </c>
      <c r="D5030" s="7" t="s">
        <v>661</v>
      </c>
      <c r="E5030" s="7">
        <v>29.906999999999996</v>
      </c>
      <c r="F5030" s="7">
        <v>14.484621189385654</v>
      </c>
      <c r="G5030" s="7">
        <v>33.229999999999997</v>
      </c>
      <c r="H5030" s="7">
        <v>0.9</v>
      </c>
      <c r="I5030" s="7">
        <v>29.906999999999996</v>
      </c>
      <c r="J5030" s="7">
        <v>14.484621189385654</v>
      </c>
      <c r="K5030" s="7">
        <v>33.229999999999997</v>
      </c>
      <c r="L5030" s="7">
        <v>0.9</v>
      </c>
      <c r="M5030" s="7" t="s">
        <v>684</v>
      </c>
      <c r="N5030" s="7" t="s">
        <v>733</v>
      </c>
      <c r="O5030" s="7" t="s">
        <v>686</v>
      </c>
    </row>
    <row r="5031" spans="2:15" ht="15">
      <c r="B5031" s="6" t="s">
        <v>168</v>
      </c>
      <c r="C5031" s="7" t="s">
        <v>683</v>
      </c>
      <c r="D5031" s="7" t="s">
        <v>661</v>
      </c>
      <c r="E5031" s="7" t="s">
        <v>661</v>
      </c>
      <c r="F5031" s="7" t="s">
        <v>661</v>
      </c>
      <c r="G5031" s="7" t="s">
        <v>661</v>
      </c>
      <c r="H5031" s="7" t="s">
        <v>661</v>
      </c>
      <c r="I5031" s="7" t="s">
        <v>661</v>
      </c>
      <c r="J5031" s="7" t="s">
        <v>661</v>
      </c>
      <c r="K5031" s="7" t="s">
        <v>661</v>
      </c>
      <c r="L5031" s="7" t="s">
        <v>661</v>
      </c>
      <c r="M5031" s="7" t="s">
        <v>684</v>
      </c>
      <c r="N5031" s="7" t="s">
        <v>733</v>
      </c>
      <c r="O5031" s="7" t="s">
        <v>686</v>
      </c>
    </row>
    <row r="5032" spans="2:15" ht="15">
      <c r="B5032" s="6" t="s">
        <v>168</v>
      </c>
      <c r="C5032" s="7" t="s">
        <v>687</v>
      </c>
      <c r="D5032" s="7" t="s">
        <v>661</v>
      </c>
      <c r="E5032" s="7" t="s">
        <v>661</v>
      </c>
      <c r="F5032" s="7" t="s">
        <v>661</v>
      </c>
      <c r="G5032" s="7" t="s">
        <v>661</v>
      </c>
      <c r="H5032" s="7" t="s">
        <v>661</v>
      </c>
      <c r="I5032" s="7" t="s">
        <v>661</v>
      </c>
      <c r="J5032" s="7" t="s">
        <v>661</v>
      </c>
      <c r="K5032" s="7" t="s">
        <v>661</v>
      </c>
      <c r="L5032" s="7" t="s">
        <v>661</v>
      </c>
      <c r="M5032" s="7" t="s">
        <v>684</v>
      </c>
      <c r="N5032" s="7" t="s">
        <v>733</v>
      </c>
      <c r="O5032" s="7" t="s">
        <v>686</v>
      </c>
    </row>
    <row r="5033" spans="2:15" ht="15">
      <c r="B5033" s="6" t="s">
        <v>168</v>
      </c>
      <c r="C5033" s="7" t="s">
        <v>688</v>
      </c>
      <c r="D5033" s="7" t="s">
        <v>661</v>
      </c>
      <c r="E5033" s="7" t="s">
        <v>661</v>
      </c>
      <c r="F5033" s="7" t="s">
        <v>661</v>
      </c>
      <c r="G5033" s="7" t="s">
        <v>661</v>
      </c>
      <c r="H5033" s="7" t="s">
        <v>661</v>
      </c>
      <c r="I5033" s="7" t="s">
        <v>661</v>
      </c>
      <c r="J5033" s="7" t="s">
        <v>661</v>
      </c>
      <c r="K5033" s="7" t="s">
        <v>661</v>
      </c>
      <c r="L5033" s="7" t="s">
        <v>661</v>
      </c>
      <c r="M5033" s="7" t="s">
        <v>684</v>
      </c>
      <c r="N5033" s="7" t="s">
        <v>733</v>
      </c>
      <c r="O5033" s="7" t="s">
        <v>686</v>
      </c>
    </row>
    <row r="5034" spans="2:15" ht="15">
      <c r="B5034" s="6" t="s">
        <v>168</v>
      </c>
      <c r="C5034" s="7" t="s">
        <v>689</v>
      </c>
      <c r="D5034" s="7" t="s">
        <v>661</v>
      </c>
      <c r="E5034" s="7" t="s">
        <v>661</v>
      </c>
      <c r="F5034" s="7" t="s">
        <v>661</v>
      </c>
      <c r="G5034" s="7" t="s">
        <v>661</v>
      </c>
      <c r="H5034" s="7" t="s">
        <v>661</v>
      </c>
      <c r="I5034" s="7" t="s">
        <v>661</v>
      </c>
      <c r="J5034" s="7" t="s">
        <v>661</v>
      </c>
      <c r="K5034" s="7" t="s">
        <v>661</v>
      </c>
      <c r="L5034" s="7" t="s">
        <v>661</v>
      </c>
      <c r="M5034" s="7" t="s">
        <v>684</v>
      </c>
      <c r="N5034" s="7" t="s">
        <v>733</v>
      </c>
      <c r="O5034" s="7" t="s">
        <v>686</v>
      </c>
    </row>
    <row r="5035" spans="2:15" ht="15">
      <c r="B5035" s="6" t="s">
        <v>168</v>
      </c>
      <c r="C5035" s="7" t="s">
        <v>690</v>
      </c>
      <c r="D5035" s="7" t="s">
        <v>661</v>
      </c>
      <c r="E5035" s="7" t="s">
        <v>661</v>
      </c>
      <c r="F5035" s="7" t="s">
        <v>661</v>
      </c>
      <c r="G5035" s="7" t="s">
        <v>661</v>
      </c>
      <c r="H5035" s="7" t="s">
        <v>661</v>
      </c>
      <c r="I5035" s="7" t="s">
        <v>661</v>
      </c>
      <c r="J5035" s="7" t="s">
        <v>661</v>
      </c>
      <c r="K5035" s="7" t="s">
        <v>661</v>
      </c>
      <c r="L5035" s="7" t="s">
        <v>661</v>
      </c>
      <c r="M5035" s="7" t="s">
        <v>684</v>
      </c>
      <c r="N5035" s="7" t="s">
        <v>733</v>
      </c>
      <c r="O5035" s="7" t="s">
        <v>686</v>
      </c>
    </row>
    <row r="5036" spans="2:15" ht="15">
      <c r="B5036" s="6" t="s">
        <v>168</v>
      </c>
      <c r="C5036" s="7" t="s">
        <v>691</v>
      </c>
      <c r="D5036" s="7" t="s">
        <v>661</v>
      </c>
      <c r="E5036" s="7" t="s">
        <v>661</v>
      </c>
      <c r="F5036" s="7" t="s">
        <v>661</v>
      </c>
      <c r="G5036" s="7" t="s">
        <v>661</v>
      </c>
      <c r="H5036" s="7" t="s">
        <v>661</v>
      </c>
      <c r="I5036" s="7" t="s">
        <v>661</v>
      </c>
      <c r="J5036" s="7" t="s">
        <v>661</v>
      </c>
      <c r="K5036" s="7" t="s">
        <v>661</v>
      </c>
      <c r="L5036" s="7" t="s">
        <v>661</v>
      </c>
      <c r="M5036" s="7" t="s">
        <v>684</v>
      </c>
      <c r="N5036" s="7" t="s">
        <v>733</v>
      </c>
      <c r="O5036" s="7" t="s">
        <v>686</v>
      </c>
    </row>
    <row r="5037" spans="2:15" ht="15">
      <c r="B5037" s="6" t="s">
        <v>168</v>
      </c>
      <c r="C5037" s="7" t="s">
        <v>692</v>
      </c>
      <c r="D5037" s="7" t="s">
        <v>661</v>
      </c>
      <c r="E5037" s="7" t="s">
        <v>661</v>
      </c>
      <c r="F5037" s="7" t="s">
        <v>661</v>
      </c>
      <c r="G5037" s="7" t="s">
        <v>661</v>
      </c>
      <c r="H5037" s="7" t="s">
        <v>661</v>
      </c>
      <c r="I5037" s="7" t="s">
        <v>661</v>
      </c>
      <c r="J5037" s="7" t="s">
        <v>661</v>
      </c>
      <c r="K5037" s="7" t="s">
        <v>661</v>
      </c>
      <c r="L5037" s="7" t="s">
        <v>661</v>
      </c>
      <c r="M5037" s="7" t="s">
        <v>684</v>
      </c>
      <c r="N5037" s="7" t="s">
        <v>733</v>
      </c>
      <c r="O5037" s="7" t="s">
        <v>686</v>
      </c>
    </row>
    <row r="5038" spans="2:15" ht="15">
      <c r="B5038" s="6" t="s">
        <v>168</v>
      </c>
      <c r="C5038" s="7" t="s">
        <v>693</v>
      </c>
      <c r="D5038" s="7" t="s">
        <v>661</v>
      </c>
      <c r="E5038" s="7" t="s">
        <v>661</v>
      </c>
      <c r="F5038" s="7" t="s">
        <v>661</v>
      </c>
      <c r="G5038" s="7" t="s">
        <v>661</v>
      </c>
      <c r="H5038" s="7" t="s">
        <v>661</v>
      </c>
      <c r="I5038" s="7" t="s">
        <v>661</v>
      </c>
      <c r="J5038" s="7" t="s">
        <v>661</v>
      </c>
      <c r="K5038" s="7" t="s">
        <v>661</v>
      </c>
      <c r="L5038" s="7" t="s">
        <v>661</v>
      </c>
      <c r="M5038" s="7" t="s">
        <v>684</v>
      </c>
      <c r="N5038" s="7" t="s">
        <v>733</v>
      </c>
      <c r="O5038" s="7" t="s">
        <v>686</v>
      </c>
    </row>
    <row r="5039" spans="2:15" ht="15">
      <c r="B5039" s="6" t="s">
        <v>168</v>
      </c>
      <c r="C5039" s="7" t="s">
        <v>694</v>
      </c>
      <c r="D5039" s="7" t="s">
        <v>661</v>
      </c>
      <c r="E5039" s="7" t="s">
        <v>661</v>
      </c>
      <c r="F5039" s="7" t="s">
        <v>661</v>
      </c>
      <c r="G5039" s="7" t="s">
        <v>661</v>
      </c>
      <c r="H5039" s="7" t="s">
        <v>661</v>
      </c>
      <c r="I5039" s="7" t="s">
        <v>661</v>
      </c>
      <c r="J5039" s="7" t="s">
        <v>661</v>
      </c>
      <c r="K5039" s="7" t="s">
        <v>661</v>
      </c>
      <c r="L5039" s="7" t="s">
        <v>661</v>
      </c>
      <c r="M5039" s="7" t="s">
        <v>684</v>
      </c>
      <c r="N5039" s="7" t="s">
        <v>733</v>
      </c>
      <c r="O5039" s="7" t="s">
        <v>686</v>
      </c>
    </row>
    <row r="5040" spans="2:15" ht="15">
      <c r="B5040" s="6" t="s">
        <v>168</v>
      </c>
      <c r="C5040" s="7" t="s">
        <v>695</v>
      </c>
      <c r="D5040" s="7" t="s">
        <v>661</v>
      </c>
      <c r="E5040" s="7" t="s">
        <v>661</v>
      </c>
      <c r="F5040" s="7" t="s">
        <v>661</v>
      </c>
      <c r="G5040" s="7" t="s">
        <v>661</v>
      </c>
      <c r="H5040" s="7" t="s">
        <v>661</v>
      </c>
      <c r="I5040" s="7" t="s">
        <v>661</v>
      </c>
      <c r="J5040" s="7" t="s">
        <v>661</v>
      </c>
      <c r="K5040" s="7" t="s">
        <v>661</v>
      </c>
      <c r="L5040" s="7" t="s">
        <v>661</v>
      </c>
      <c r="M5040" s="7" t="s">
        <v>684</v>
      </c>
      <c r="N5040" s="7" t="s">
        <v>733</v>
      </c>
      <c r="O5040" s="7" t="s">
        <v>686</v>
      </c>
    </row>
    <row r="5041" spans="2:15" ht="15">
      <c r="B5041" s="6" t="s">
        <v>168</v>
      </c>
      <c r="C5041" s="7" t="s">
        <v>696</v>
      </c>
      <c r="D5041" s="7" t="s">
        <v>661</v>
      </c>
      <c r="E5041" s="7" t="s">
        <v>661</v>
      </c>
      <c r="F5041" s="7" t="s">
        <v>661</v>
      </c>
      <c r="G5041" s="7" t="s">
        <v>661</v>
      </c>
      <c r="H5041" s="7" t="s">
        <v>661</v>
      </c>
      <c r="I5041" s="7" t="s">
        <v>661</v>
      </c>
      <c r="J5041" s="7" t="s">
        <v>661</v>
      </c>
      <c r="K5041" s="7" t="s">
        <v>661</v>
      </c>
      <c r="L5041" s="7" t="s">
        <v>661</v>
      </c>
      <c r="M5041" s="7" t="s">
        <v>684</v>
      </c>
      <c r="N5041" s="7" t="s">
        <v>733</v>
      </c>
      <c r="O5041" s="7" t="s">
        <v>686</v>
      </c>
    </row>
    <row r="5042" spans="2:15" ht="15">
      <c r="B5042" s="6" t="s">
        <v>168</v>
      </c>
      <c r="C5042" s="7" t="s">
        <v>697</v>
      </c>
      <c r="D5042" s="7" t="s">
        <v>661</v>
      </c>
      <c r="E5042" s="7" t="s">
        <v>661</v>
      </c>
      <c r="F5042" s="7" t="s">
        <v>661</v>
      </c>
      <c r="G5042" s="7" t="s">
        <v>661</v>
      </c>
      <c r="H5042" s="7" t="s">
        <v>661</v>
      </c>
      <c r="I5042" s="7" t="s">
        <v>661</v>
      </c>
      <c r="J5042" s="7" t="s">
        <v>661</v>
      </c>
      <c r="K5042" s="7" t="s">
        <v>661</v>
      </c>
      <c r="L5042" s="7" t="s">
        <v>661</v>
      </c>
      <c r="M5042" s="7" t="s">
        <v>684</v>
      </c>
      <c r="N5042" s="7" t="s">
        <v>733</v>
      </c>
      <c r="O5042" s="7" t="s">
        <v>686</v>
      </c>
    </row>
    <row r="5043" spans="2:15" ht="15">
      <c r="B5043" s="6" t="s">
        <v>168</v>
      </c>
      <c r="C5043" s="7" t="s">
        <v>698</v>
      </c>
      <c r="D5043" s="7" t="s">
        <v>661</v>
      </c>
      <c r="E5043" s="7" t="s">
        <v>661</v>
      </c>
      <c r="F5043" s="7" t="s">
        <v>661</v>
      </c>
      <c r="G5043" s="7" t="s">
        <v>661</v>
      </c>
      <c r="H5043" s="7" t="s">
        <v>661</v>
      </c>
      <c r="I5043" s="7" t="s">
        <v>661</v>
      </c>
      <c r="J5043" s="7" t="s">
        <v>661</v>
      </c>
      <c r="K5043" s="7" t="s">
        <v>661</v>
      </c>
      <c r="L5043" s="7" t="s">
        <v>661</v>
      </c>
      <c r="M5043" s="7" t="s">
        <v>684</v>
      </c>
      <c r="N5043" s="7" t="s">
        <v>733</v>
      </c>
      <c r="O5043" s="7" t="s">
        <v>686</v>
      </c>
    </row>
    <row r="5044" spans="2:15" ht="15">
      <c r="B5044" s="6" t="s">
        <v>168</v>
      </c>
      <c r="C5044" s="7" t="s">
        <v>699</v>
      </c>
      <c r="D5044" s="7" t="s">
        <v>661</v>
      </c>
      <c r="E5044" s="7" t="s">
        <v>661</v>
      </c>
      <c r="F5044" s="7" t="s">
        <v>661</v>
      </c>
      <c r="G5044" s="7" t="s">
        <v>661</v>
      </c>
      <c r="H5044" s="7" t="s">
        <v>661</v>
      </c>
      <c r="I5044" s="7" t="s">
        <v>661</v>
      </c>
      <c r="J5044" s="7" t="s">
        <v>661</v>
      </c>
      <c r="K5044" s="7" t="s">
        <v>661</v>
      </c>
      <c r="L5044" s="7" t="s">
        <v>661</v>
      </c>
      <c r="M5044" s="7" t="s">
        <v>684</v>
      </c>
      <c r="N5044" s="7" t="s">
        <v>733</v>
      </c>
      <c r="O5044" s="7" t="s">
        <v>686</v>
      </c>
    </row>
    <row r="5045" spans="2:15" ht="15">
      <c r="B5045" s="6" t="s">
        <v>168</v>
      </c>
      <c r="C5045" s="7" t="s">
        <v>700</v>
      </c>
      <c r="D5045" s="7" t="s">
        <v>661</v>
      </c>
      <c r="E5045" s="7" t="s">
        <v>661</v>
      </c>
      <c r="F5045" s="7" t="s">
        <v>661</v>
      </c>
      <c r="G5045" s="7" t="s">
        <v>661</v>
      </c>
      <c r="H5045" s="7" t="s">
        <v>661</v>
      </c>
      <c r="I5045" s="7" t="s">
        <v>661</v>
      </c>
      <c r="J5045" s="7" t="s">
        <v>661</v>
      </c>
      <c r="K5045" s="7" t="s">
        <v>661</v>
      </c>
      <c r="L5045" s="7" t="s">
        <v>661</v>
      </c>
      <c r="M5045" s="7" t="s">
        <v>684</v>
      </c>
      <c r="N5045" s="7" t="s">
        <v>733</v>
      </c>
      <c r="O5045" s="7" t="s">
        <v>686</v>
      </c>
    </row>
    <row r="5046" spans="2:15" ht="15">
      <c r="B5046" s="6" t="s">
        <v>168</v>
      </c>
      <c r="C5046" s="7" t="s">
        <v>701</v>
      </c>
      <c r="D5046" s="7" t="s">
        <v>661</v>
      </c>
      <c r="E5046" s="7" t="s">
        <v>661</v>
      </c>
      <c r="F5046" s="7" t="s">
        <v>661</v>
      </c>
      <c r="G5046" s="7" t="s">
        <v>661</v>
      </c>
      <c r="H5046" s="7" t="s">
        <v>661</v>
      </c>
      <c r="I5046" s="7" t="s">
        <v>661</v>
      </c>
      <c r="J5046" s="7" t="s">
        <v>661</v>
      </c>
      <c r="K5046" s="7" t="s">
        <v>661</v>
      </c>
      <c r="L5046" s="7" t="s">
        <v>661</v>
      </c>
      <c r="M5046" s="7" t="s">
        <v>684</v>
      </c>
      <c r="N5046" s="7" t="s">
        <v>733</v>
      </c>
      <c r="O5046" s="7" t="s">
        <v>686</v>
      </c>
    </row>
    <row r="5047" spans="2:15" ht="15">
      <c r="B5047" s="6" t="s">
        <v>173</v>
      </c>
      <c r="C5047" s="7" t="s">
        <v>683</v>
      </c>
      <c r="D5047" s="7">
        <v>35.408037530000001</v>
      </c>
      <c r="E5047" s="7">
        <v>31.867233779999999</v>
      </c>
      <c r="F5047" s="7">
        <v>15.434005732042328</v>
      </c>
      <c r="G5047" s="7">
        <v>35.408037530000001</v>
      </c>
      <c r="H5047" s="7">
        <v>0.90000000008472647</v>
      </c>
      <c r="I5047" s="7">
        <v>31.867233779999999</v>
      </c>
      <c r="J5047" s="7">
        <v>15.434005732042328</v>
      </c>
      <c r="K5047" s="7">
        <v>35.408037530000001</v>
      </c>
      <c r="L5047" s="7">
        <v>0.90000000008472647</v>
      </c>
      <c r="M5047" s="7" t="s">
        <v>684</v>
      </c>
      <c r="N5047" s="7" t="s">
        <v>733</v>
      </c>
      <c r="O5047" s="7" t="s">
        <v>686</v>
      </c>
    </row>
    <row r="5048" spans="2:15" ht="15">
      <c r="B5048" s="6" t="s">
        <v>173</v>
      </c>
      <c r="C5048" s="7" t="s">
        <v>687</v>
      </c>
      <c r="D5048" s="7">
        <v>33.80914679</v>
      </c>
      <c r="E5048" s="7">
        <v>30.428232111</v>
      </c>
      <c r="F5048" s="7">
        <v>14.737065422494256</v>
      </c>
      <c r="G5048" s="7">
        <v>33.80914679</v>
      </c>
      <c r="H5048" s="7">
        <v>0.9</v>
      </c>
      <c r="I5048" s="7">
        <v>30.428232111</v>
      </c>
      <c r="J5048" s="7">
        <v>14.737065422494256</v>
      </c>
      <c r="K5048" s="7">
        <v>33.80914679</v>
      </c>
      <c r="L5048" s="7">
        <v>0.9</v>
      </c>
      <c r="M5048" s="7" t="s">
        <v>684</v>
      </c>
      <c r="N5048" s="7" t="s">
        <v>733</v>
      </c>
      <c r="O5048" s="7" t="s">
        <v>686</v>
      </c>
    </row>
    <row r="5049" spans="2:15" ht="15">
      <c r="B5049" s="6" t="s">
        <v>173</v>
      </c>
      <c r="C5049" s="7" t="s">
        <v>688</v>
      </c>
      <c r="D5049" s="7">
        <v>31.953873000000002</v>
      </c>
      <c r="E5049" s="7">
        <v>29.4</v>
      </c>
      <c r="F5049" s="7">
        <v>13.336082462750953</v>
      </c>
      <c r="G5049" s="7">
        <v>32.283294371134019</v>
      </c>
      <c r="H5049" s="7">
        <v>0.91068772790077746</v>
      </c>
      <c r="I5049" s="7">
        <v>29.4</v>
      </c>
      <c r="J5049" s="7">
        <v>13.336082462750953</v>
      </c>
      <c r="K5049" s="7">
        <v>32.283294371134019</v>
      </c>
      <c r="L5049" s="7">
        <v>0.91068772790077746</v>
      </c>
      <c r="M5049" s="7" t="s">
        <v>684</v>
      </c>
      <c r="N5049" s="7" t="s">
        <v>733</v>
      </c>
      <c r="O5049" s="7" t="s">
        <v>686</v>
      </c>
    </row>
    <row r="5050" spans="2:15" ht="15">
      <c r="B5050" s="6" t="s">
        <v>173</v>
      </c>
      <c r="C5050" s="7" t="s">
        <v>689</v>
      </c>
      <c r="D5050" s="7">
        <v>30.373000000000001</v>
      </c>
      <c r="E5050" s="7">
        <v>29.1</v>
      </c>
      <c r="F5050" s="7">
        <v>8.7010992983645448</v>
      </c>
      <c r="G5050" s="7">
        <v>30.373000000000001</v>
      </c>
      <c r="H5050" s="7">
        <v>0.95808777532677047</v>
      </c>
      <c r="I5050" s="7">
        <v>29.1</v>
      </c>
      <c r="J5050" s="7">
        <v>8.7010992983645448</v>
      </c>
      <c r="K5050" s="7">
        <v>30.373000000000001</v>
      </c>
      <c r="L5050" s="7">
        <v>0.95808777532677047</v>
      </c>
      <c r="M5050" s="7" t="s">
        <v>684</v>
      </c>
      <c r="N5050" s="7" t="s">
        <v>733</v>
      </c>
      <c r="O5050" s="7" t="s">
        <v>686</v>
      </c>
    </row>
    <row r="5051" spans="2:15" ht="15">
      <c r="B5051" s="6" t="s">
        <v>173</v>
      </c>
      <c r="C5051" s="7" t="s">
        <v>690</v>
      </c>
      <c r="D5051" s="7">
        <v>29.273</v>
      </c>
      <c r="E5051" s="7">
        <v>26.7</v>
      </c>
      <c r="F5051" s="7">
        <v>12.000772016832915</v>
      </c>
      <c r="G5051" s="7">
        <v>29.273</v>
      </c>
      <c r="H5051" s="7">
        <v>0.91210330338537215</v>
      </c>
      <c r="I5051" s="7">
        <v>26.7</v>
      </c>
      <c r="J5051" s="7">
        <v>12.000772016832915</v>
      </c>
      <c r="K5051" s="7">
        <v>29.273</v>
      </c>
      <c r="L5051" s="7">
        <v>0.91210330338537215</v>
      </c>
      <c r="M5051" s="7" t="s">
        <v>684</v>
      </c>
      <c r="N5051" s="7" t="s">
        <v>733</v>
      </c>
      <c r="O5051" s="7" t="s">
        <v>686</v>
      </c>
    </row>
    <row r="5052" spans="2:15" ht="15">
      <c r="B5052" s="6" t="s">
        <v>173</v>
      </c>
      <c r="C5052" s="7" t="s">
        <v>691</v>
      </c>
      <c r="D5052" s="7">
        <v>32.707000000000001</v>
      </c>
      <c r="E5052" s="7">
        <v>29.925000000000001</v>
      </c>
      <c r="F5052" s="7">
        <v>13.20008424215543</v>
      </c>
      <c r="G5052" s="7">
        <v>32.707000000000001</v>
      </c>
      <c r="H5052" s="7">
        <v>0.91494175558748891</v>
      </c>
      <c r="I5052" s="7">
        <v>29.925000000000001</v>
      </c>
      <c r="J5052" s="7">
        <v>13.20008424215543</v>
      </c>
      <c r="K5052" s="7">
        <v>32.707000000000001</v>
      </c>
      <c r="L5052" s="7">
        <v>0.91494175558748891</v>
      </c>
      <c r="M5052" s="7" t="s">
        <v>684</v>
      </c>
      <c r="N5052" s="7" t="s">
        <v>733</v>
      </c>
      <c r="O5052" s="7" t="s">
        <v>686</v>
      </c>
    </row>
    <row r="5053" spans="2:15" ht="15">
      <c r="B5053" s="6" t="s">
        <v>173</v>
      </c>
      <c r="C5053" s="7" t="s">
        <v>692</v>
      </c>
      <c r="D5053" s="7" t="s">
        <v>661</v>
      </c>
      <c r="E5053" s="7">
        <v>34.255753984208205</v>
      </c>
      <c r="F5053" s="7">
        <v>15.00595152848155</v>
      </c>
      <c r="G5053" s="7">
        <v>37.398332346532968</v>
      </c>
      <c r="H5053" s="7">
        <v>0.91597009371418947</v>
      </c>
      <c r="I5053" s="7">
        <v>34.255753984208205</v>
      </c>
      <c r="J5053" s="7">
        <v>15.00595152848155</v>
      </c>
      <c r="K5053" s="7">
        <v>37.398332346532968</v>
      </c>
      <c r="L5053" s="7">
        <v>0.91597009371418947</v>
      </c>
      <c r="M5053" s="7" t="s">
        <v>684</v>
      </c>
      <c r="N5053" s="7" t="s">
        <v>733</v>
      </c>
      <c r="O5053" s="7" t="s">
        <v>686</v>
      </c>
    </row>
    <row r="5054" spans="2:15" ht="15">
      <c r="B5054" s="6" t="s">
        <v>173</v>
      </c>
      <c r="C5054" s="7" t="s">
        <v>693</v>
      </c>
      <c r="D5054" s="7" t="s">
        <v>661</v>
      </c>
      <c r="E5054" s="7">
        <v>34.213334758355295</v>
      </c>
      <c r="F5054" s="7">
        <v>14.987369516031384</v>
      </c>
      <c r="G5054" s="7">
        <v>37.352021636015223</v>
      </c>
      <c r="H5054" s="7">
        <v>0.91597009371418936</v>
      </c>
      <c r="I5054" s="7">
        <v>34.213334758355295</v>
      </c>
      <c r="J5054" s="7">
        <v>14.987369516031384</v>
      </c>
      <c r="K5054" s="7">
        <v>37.352021636015223</v>
      </c>
      <c r="L5054" s="7">
        <v>0.91597009371418936</v>
      </c>
      <c r="M5054" s="7" t="s">
        <v>684</v>
      </c>
      <c r="N5054" s="7" t="s">
        <v>733</v>
      </c>
      <c r="O5054" s="7" t="s">
        <v>686</v>
      </c>
    </row>
    <row r="5055" spans="2:15" ht="15">
      <c r="B5055" s="6" t="s">
        <v>173</v>
      </c>
      <c r="C5055" s="7" t="s">
        <v>694</v>
      </c>
      <c r="D5055" s="7" t="s">
        <v>661</v>
      </c>
      <c r="E5055" s="7">
        <v>34.174623193132149</v>
      </c>
      <c r="F5055" s="7">
        <v>14.970411667968909</v>
      </c>
      <c r="G5055" s="7">
        <v>37.309758722096092</v>
      </c>
      <c r="H5055" s="7">
        <v>0.91597009371418925</v>
      </c>
      <c r="I5055" s="7">
        <v>34.174623193132149</v>
      </c>
      <c r="J5055" s="7">
        <v>14.970411667968909</v>
      </c>
      <c r="K5055" s="7">
        <v>37.309758722096092</v>
      </c>
      <c r="L5055" s="7">
        <v>0.91597009371418925</v>
      </c>
      <c r="M5055" s="7" t="s">
        <v>684</v>
      </c>
      <c r="N5055" s="7" t="s">
        <v>733</v>
      </c>
      <c r="O5055" s="7" t="s">
        <v>686</v>
      </c>
    </row>
    <row r="5056" spans="2:15" ht="15">
      <c r="B5056" s="6" t="s">
        <v>173</v>
      </c>
      <c r="C5056" s="7" t="s">
        <v>695</v>
      </c>
      <c r="D5056" s="7" t="s">
        <v>661</v>
      </c>
      <c r="E5056" s="7">
        <v>34.137756852012963</v>
      </c>
      <c r="F5056" s="7">
        <v>14.954262132094676</v>
      </c>
      <c r="G5056" s="7">
        <v>37.269510310742731</v>
      </c>
      <c r="H5056" s="7">
        <v>0.91597009371418925</v>
      </c>
      <c r="I5056" s="7">
        <v>34.137756852012963</v>
      </c>
      <c r="J5056" s="7">
        <v>14.954262132094676</v>
      </c>
      <c r="K5056" s="7">
        <v>37.269510310742731</v>
      </c>
      <c r="L5056" s="7">
        <v>0.91597009371418925</v>
      </c>
      <c r="M5056" s="7" t="s">
        <v>684</v>
      </c>
      <c r="N5056" s="7" t="s">
        <v>733</v>
      </c>
      <c r="O5056" s="7" t="s">
        <v>686</v>
      </c>
    </row>
    <row r="5057" spans="2:15" ht="15">
      <c r="B5057" s="6" t="s">
        <v>173</v>
      </c>
      <c r="C5057" s="7" t="s">
        <v>696</v>
      </c>
      <c r="D5057" s="7" t="s">
        <v>661</v>
      </c>
      <c r="E5057" s="7">
        <v>34.103420719946136</v>
      </c>
      <c r="F5057" s="7">
        <v>14.939220970434423</v>
      </c>
      <c r="G5057" s="7">
        <v>37.232024226532715</v>
      </c>
      <c r="H5057" s="7">
        <v>0.91597009371418925</v>
      </c>
      <c r="I5057" s="7">
        <v>34.103420719946136</v>
      </c>
      <c r="J5057" s="7">
        <v>14.939220970434423</v>
      </c>
      <c r="K5057" s="7">
        <v>37.232024226532715</v>
      </c>
      <c r="L5057" s="7">
        <v>0.91597009371418925</v>
      </c>
      <c r="M5057" s="7" t="s">
        <v>684</v>
      </c>
      <c r="N5057" s="7" t="s">
        <v>733</v>
      </c>
      <c r="O5057" s="7" t="s">
        <v>686</v>
      </c>
    </row>
    <row r="5058" spans="2:15" ht="15">
      <c r="B5058" s="6" t="s">
        <v>173</v>
      </c>
      <c r="C5058" s="7" t="s">
        <v>697</v>
      </c>
      <c r="D5058" s="7" t="s">
        <v>661</v>
      </c>
      <c r="E5058" s="7">
        <v>34.073073194632038</v>
      </c>
      <c r="F5058" s="7">
        <v>14.925927043402982</v>
      </c>
      <c r="G5058" s="7">
        <v>37.198892658676556</v>
      </c>
      <c r="H5058" s="7">
        <v>0.91597009371418947</v>
      </c>
      <c r="I5058" s="7">
        <v>34.073073194632038</v>
      </c>
      <c r="J5058" s="7">
        <v>14.925927043402982</v>
      </c>
      <c r="K5058" s="7">
        <v>37.198892658676556</v>
      </c>
      <c r="L5058" s="7">
        <v>0.91597009371418947</v>
      </c>
      <c r="M5058" s="7" t="s">
        <v>684</v>
      </c>
      <c r="N5058" s="7" t="s">
        <v>733</v>
      </c>
      <c r="O5058" s="7" t="s">
        <v>686</v>
      </c>
    </row>
    <row r="5059" spans="2:15" ht="15">
      <c r="B5059" s="6" t="s">
        <v>173</v>
      </c>
      <c r="C5059" s="7" t="s">
        <v>698</v>
      </c>
      <c r="D5059" s="7" t="s">
        <v>661</v>
      </c>
      <c r="E5059" s="7">
        <v>34.045994175829691</v>
      </c>
      <c r="F5059" s="7">
        <v>14.914064906496748</v>
      </c>
      <c r="G5059" s="7">
        <v>37.169329445872805</v>
      </c>
      <c r="H5059" s="7">
        <v>0.91597009371418936</v>
      </c>
      <c r="I5059" s="7">
        <v>34.045994175829691</v>
      </c>
      <c r="J5059" s="7">
        <v>14.914064906496748</v>
      </c>
      <c r="K5059" s="7">
        <v>37.169329445872805</v>
      </c>
      <c r="L5059" s="7">
        <v>0.91597009371418936</v>
      </c>
      <c r="M5059" s="7" t="s">
        <v>684</v>
      </c>
      <c r="N5059" s="7" t="s">
        <v>733</v>
      </c>
      <c r="O5059" s="7" t="s">
        <v>686</v>
      </c>
    </row>
    <row r="5060" spans="2:15" ht="15">
      <c r="B5060" s="6" t="s">
        <v>173</v>
      </c>
      <c r="C5060" s="7" t="s">
        <v>699</v>
      </c>
      <c r="D5060" s="7" t="s">
        <v>661</v>
      </c>
      <c r="E5060" s="7">
        <v>34.030079668014864</v>
      </c>
      <c r="F5060" s="7">
        <v>14.907093454839924</v>
      </c>
      <c r="G5060" s="7">
        <v>37.151954961788618</v>
      </c>
      <c r="H5060" s="7">
        <v>0.91597009371418936</v>
      </c>
      <c r="I5060" s="7">
        <v>34.030079668014864</v>
      </c>
      <c r="J5060" s="7">
        <v>14.907093454839924</v>
      </c>
      <c r="K5060" s="7">
        <v>37.151954961788618</v>
      </c>
      <c r="L5060" s="7">
        <v>0.91597009371418936</v>
      </c>
      <c r="M5060" s="7" t="s">
        <v>684</v>
      </c>
      <c r="N5060" s="7" t="s">
        <v>733</v>
      </c>
      <c r="O5060" s="7" t="s">
        <v>686</v>
      </c>
    </row>
    <row r="5061" spans="2:15" ht="15">
      <c r="B5061" s="6" t="s">
        <v>173</v>
      </c>
      <c r="C5061" s="7" t="s">
        <v>700</v>
      </c>
      <c r="D5061" s="7" t="s">
        <v>661</v>
      </c>
      <c r="E5061" s="7">
        <v>34.085637073366797</v>
      </c>
      <c r="F5061" s="7">
        <v>14.931430730619743</v>
      </c>
      <c r="G5061" s="7">
        <v>37.21260913132231</v>
      </c>
      <c r="H5061" s="7">
        <v>0.91597009371418947</v>
      </c>
      <c r="I5061" s="7">
        <v>34.085637073366797</v>
      </c>
      <c r="J5061" s="7">
        <v>14.931430730619743</v>
      </c>
      <c r="K5061" s="7">
        <v>37.21260913132231</v>
      </c>
      <c r="L5061" s="7">
        <v>0.91597009371418947</v>
      </c>
      <c r="M5061" s="7" t="s">
        <v>684</v>
      </c>
      <c r="N5061" s="7" t="s">
        <v>733</v>
      </c>
      <c r="O5061" s="7" t="s">
        <v>686</v>
      </c>
    </row>
    <row r="5062" spans="2:15" ht="15">
      <c r="B5062" s="6" t="s">
        <v>173</v>
      </c>
      <c r="C5062" s="7" t="s">
        <v>701</v>
      </c>
      <c r="D5062" s="7" t="s">
        <v>661</v>
      </c>
      <c r="E5062" s="7">
        <v>34.141194478718724</v>
      </c>
      <c r="F5062" s="7">
        <v>14.955768006399568</v>
      </c>
      <c r="G5062" s="7">
        <v>37.273263300856001</v>
      </c>
      <c r="H5062" s="7">
        <v>0.91597009371418925</v>
      </c>
      <c r="I5062" s="7">
        <v>34.141194478718724</v>
      </c>
      <c r="J5062" s="7">
        <v>14.955768006399568</v>
      </c>
      <c r="K5062" s="7">
        <v>37.273263300856001</v>
      </c>
      <c r="L5062" s="7">
        <v>0.91597009371418925</v>
      </c>
      <c r="M5062" s="7" t="s">
        <v>684</v>
      </c>
      <c r="N5062" s="7" t="s">
        <v>733</v>
      </c>
      <c r="O5062" s="7" t="s">
        <v>686</v>
      </c>
    </row>
    <row r="5063" spans="2:15" ht="15">
      <c r="B5063" s="6" t="s">
        <v>176</v>
      </c>
      <c r="C5063" s="7" t="s">
        <v>683</v>
      </c>
      <c r="D5063" s="7">
        <v>33.36636532</v>
      </c>
      <c r="E5063" s="7">
        <v>31.69804706</v>
      </c>
      <c r="F5063" s="7">
        <v>10.41864421360687</v>
      </c>
      <c r="G5063" s="7">
        <v>33.36636532</v>
      </c>
      <c r="H5063" s="7">
        <v>0.95000000017982178</v>
      </c>
      <c r="I5063" s="7">
        <v>31.69804706</v>
      </c>
      <c r="J5063" s="7">
        <v>10.41864421360687</v>
      </c>
      <c r="K5063" s="7">
        <v>33.36636532</v>
      </c>
      <c r="L5063" s="7">
        <v>0.95000000017982178</v>
      </c>
      <c r="M5063" s="7" t="s">
        <v>684</v>
      </c>
      <c r="N5063" s="7" t="s">
        <v>733</v>
      </c>
      <c r="O5063" s="7" t="s">
        <v>686</v>
      </c>
    </row>
    <row r="5064" spans="2:15" ht="15">
      <c r="B5064" s="6" t="s">
        <v>176</v>
      </c>
      <c r="C5064" s="7" t="s">
        <v>687</v>
      </c>
      <c r="D5064" s="7">
        <v>30.746257422999999</v>
      </c>
      <c r="E5064" s="7">
        <v>29.208944551999998</v>
      </c>
      <c r="F5064" s="7">
        <v>9.6005158027874806</v>
      </c>
      <c r="G5064" s="7">
        <v>30.746257422999999</v>
      </c>
      <c r="H5064" s="7">
        <v>0.95000000000487861</v>
      </c>
      <c r="I5064" s="7">
        <v>29.208944551999998</v>
      </c>
      <c r="J5064" s="7">
        <v>9.6005158027874806</v>
      </c>
      <c r="K5064" s="7">
        <v>30.746257422999999</v>
      </c>
      <c r="L5064" s="7">
        <v>0.95000000000487861</v>
      </c>
      <c r="M5064" s="7" t="s">
        <v>684</v>
      </c>
      <c r="N5064" s="7" t="s">
        <v>733</v>
      </c>
      <c r="O5064" s="7" t="s">
        <v>686</v>
      </c>
    </row>
    <row r="5065" spans="2:15" ht="15">
      <c r="B5065" s="6" t="s">
        <v>176</v>
      </c>
      <c r="C5065" s="7" t="s">
        <v>688</v>
      </c>
      <c r="D5065" s="7">
        <v>29.168700000000001</v>
      </c>
      <c r="E5065" s="7">
        <v>27.71</v>
      </c>
      <c r="F5065" s="7">
        <v>9.1077185659279838</v>
      </c>
      <c r="G5065" s="7">
        <v>29.168384210925179</v>
      </c>
      <c r="H5065" s="7">
        <v>0.95000119991634868</v>
      </c>
      <c r="I5065" s="7">
        <v>27.71</v>
      </c>
      <c r="J5065" s="7">
        <v>9.1077185659279838</v>
      </c>
      <c r="K5065" s="7">
        <v>29.168384210925179</v>
      </c>
      <c r="L5065" s="7">
        <v>0.95000119991634868</v>
      </c>
      <c r="M5065" s="7" t="s">
        <v>684</v>
      </c>
      <c r="N5065" s="7" t="s">
        <v>733</v>
      </c>
      <c r="O5065" s="7" t="s">
        <v>686</v>
      </c>
    </row>
    <row r="5066" spans="2:15" ht="15">
      <c r="B5066" s="6" t="s">
        <v>176</v>
      </c>
      <c r="C5066" s="7" t="s">
        <v>689</v>
      </c>
      <c r="D5066" s="7">
        <v>29.492999999999999</v>
      </c>
      <c r="E5066" s="7">
        <v>28.018999999999998</v>
      </c>
      <c r="F5066" s="7">
        <v>9.2072084803158383</v>
      </c>
      <c r="G5066" s="7">
        <v>29.492999999999999</v>
      </c>
      <c r="H5066" s="7">
        <v>0.9500220391279286</v>
      </c>
      <c r="I5066" s="7">
        <v>28.018999999999998</v>
      </c>
      <c r="J5066" s="7">
        <v>9.2072084803158383</v>
      </c>
      <c r="K5066" s="7">
        <v>29.492999999999999</v>
      </c>
      <c r="L5066" s="7">
        <v>0.9500220391279286</v>
      </c>
      <c r="M5066" s="7" t="s">
        <v>684</v>
      </c>
      <c r="N5066" s="7" t="s">
        <v>733</v>
      </c>
      <c r="O5066" s="7" t="s">
        <v>686</v>
      </c>
    </row>
    <row r="5067" spans="2:15" ht="15">
      <c r="B5067" s="6" t="s">
        <v>176</v>
      </c>
      <c r="C5067" s="7" t="s">
        <v>690</v>
      </c>
      <c r="D5067" s="7">
        <v>38.411999999999999</v>
      </c>
      <c r="E5067" s="7">
        <v>36.491999999999997</v>
      </c>
      <c r="F5067" s="7">
        <v>11.992317540825884</v>
      </c>
      <c r="G5067" s="7">
        <v>38.411999999999999</v>
      </c>
      <c r="H5067" s="7">
        <v>0.95001562011871288</v>
      </c>
      <c r="I5067" s="7">
        <v>36.491999999999997</v>
      </c>
      <c r="J5067" s="7">
        <v>11.992317540825884</v>
      </c>
      <c r="K5067" s="7">
        <v>38.411999999999999</v>
      </c>
      <c r="L5067" s="7">
        <v>0.95001562011871288</v>
      </c>
      <c r="M5067" s="7" t="s">
        <v>684</v>
      </c>
      <c r="N5067" s="7" t="s">
        <v>733</v>
      </c>
      <c r="O5067" s="7" t="s">
        <v>686</v>
      </c>
    </row>
    <row r="5068" spans="2:15" ht="15">
      <c r="B5068" s="6" t="s">
        <v>176</v>
      </c>
      <c r="C5068" s="7" t="s">
        <v>691</v>
      </c>
      <c r="D5068" s="7">
        <v>29.117999999999999</v>
      </c>
      <c r="E5068" s="7">
        <v>27.661999999999999</v>
      </c>
      <c r="F5068" s="7">
        <v>9.0923968237203514</v>
      </c>
      <c r="G5068" s="7">
        <v>29.117999999999999</v>
      </c>
      <c r="H5068" s="7">
        <v>0.94999656569819357</v>
      </c>
      <c r="I5068" s="7">
        <v>27.661999999999999</v>
      </c>
      <c r="J5068" s="7">
        <v>9.0923968237203514</v>
      </c>
      <c r="K5068" s="7">
        <v>29.117999999999999</v>
      </c>
      <c r="L5068" s="7">
        <v>0.94999656569819357</v>
      </c>
      <c r="M5068" s="7" t="s">
        <v>684</v>
      </c>
      <c r="N5068" s="7" t="s">
        <v>733</v>
      </c>
      <c r="O5068" s="7" t="s">
        <v>686</v>
      </c>
    </row>
    <row r="5069" spans="2:15" ht="15">
      <c r="B5069" s="6" t="s">
        <v>176</v>
      </c>
      <c r="C5069" s="7" t="s">
        <v>692</v>
      </c>
      <c r="D5069" s="7" t="s">
        <v>661</v>
      </c>
      <c r="E5069" s="7">
        <v>30.208079646779336</v>
      </c>
      <c r="F5069" s="7">
        <v>6.290323345709659</v>
      </c>
      <c r="G5069" s="7">
        <v>30.85605684042833</v>
      </c>
      <c r="H5069" s="7">
        <v>0.97899999999999998</v>
      </c>
      <c r="I5069" s="7">
        <v>30.208079646779336</v>
      </c>
      <c r="J5069" s="7">
        <v>6.290323345709659</v>
      </c>
      <c r="K5069" s="7">
        <v>30.85605684042833</v>
      </c>
      <c r="L5069" s="7">
        <v>0.97899999999999998</v>
      </c>
      <c r="M5069" s="7" t="s">
        <v>684</v>
      </c>
      <c r="N5069" s="7" t="s">
        <v>733</v>
      </c>
      <c r="O5069" s="7" t="s">
        <v>686</v>
      </c>
    </row>
    <row r="5070" spans="2:15" ht="15">
      <c r="B5070" s="6" t="s">
        <v>176</v>
      </c>
      <c r="C5070" s="7" t="s">
        <v>693</v>
      </c>
      <c r="D5070" s="7" t="s">
        <v>661</v>
      </c>
      <c r="E5070" s="7">
        <v>30.173745709661087</v>
      </c>
      <c r="F5070" s="7">
        <v>6.2831738820982608</v>
      </c>
      <c r="G5070" s="7">
        <v>30.82098642457721</v>
      </c>
      <c r="H5070" s="7">
        <v>0.97899999999999998</v>
      </c>
      <c r="I5070" s="7">
        <v>30.173745709661087</v>
      </c>
      <c r="J5070" s="7">
        <v>6.2831738820982608</v>
      </c>
      <c r="K5070" s="7">
        <v>30.82098642457721</v>
      </c>
      <c r="L5070" s="7">
        <v>0.97899999999999998</v>
      </c>
      <c r="M5070" s="7" t="s">
        <v>684</v>
      </c>
      <c r="N5070" s="7" t="s">
        <v>733</v>
      </c>
      <c r="O5070" s="7" t="s">
        <v>686</v>
      </c>
    </row>
    <row r="5071" spans="2:15" ht="15">
      <c r="B5071" s="6" t="s">
        <v>176</v>
      </c>
      <c r="C5071" s="7" t="s">
        <v>694</v>
      </c>
      <c r="D5071" s="7" t="s">
        <v>661</v>
      </c>
      <c r="E5071" s="7">
        <v>30.144083010511814</v>
      </c>
      <c r="F5071" s="7">
        <v>6.2769971250472656</v>
      </c>
      <c r="G5071" s="7">
        <v>30.790687446896644</v>
      </c>
      <c r="H5071" s="7">
        <v>0.97899999999999998</v>
      </c>
      <c r="I5071" s="7">
        <v>30.144083010511814</v>
      </c>
      <c r="J5071" s="7">
        <v>6.2769971250472656</v>
      </c>
      <c r="K5071" s="7">
        <v>30.790687446896644</v>
      </c>
      <c r="L5071" s="7">
        <v>0.97899999999999998</v>
      </c>
      <c r="M5071" s="7" t="s">
        <v>684</v>
      </c>
      <c r="N5071" s="7" t="s">
        <v>733</v>
      </c>
      <c r="O5071" s="7" t="s">
        <v>686</v>
      </c>
    </row>
    <row r="5072" spans="2:15" ht="15">
      <c r="B5072" s="6" t="s">
        <v>176</v>
      </c>
      <c r="C5072" s="7" t="s">
        <v>695</v>
      </c>
      <c r="D5072" s="7" t="s">
        <v>661</v>
      </c>
      <c r="E5072" s="7">
        <v>30.116428047964479</v>
      </c>
      <c r="F5072" s="7">
        <v>6.2712384452976613</v>
      </c>
      <c r="G5072" s="7">
        <v>30.76243927269099</v>
      </c>
      <c r="H5072" s="7">
        <v>0.97899999999999998</v>
      </c>
      <c r="I5072" s="7">
        <v>30.116428047964479</v>
      </c>
      <c r="J5072" s="7">
        <v>6.2712384452976613</v>
      </c>
      <c r="K5072" s="7">
        <v>30.76243927269099</v>
      </c>
      <c r="L5072" s="7">
        <v>0.97899999999999998</v>
      </c>
      <c r="M5072" s="7" t="s">
        <v>684</v>
      </c>
      <c r="N5072" s="7" t="s">
        <v>733</v>
      </c>
      <c r="O5072" s="7" t="s">
        <v>686</v>
      </c>
    </row>
    <row r="5073" spans="2:15" ht="15">
      <c r="B5073" s="6" t="s">
        <v>176</v>
      </c>
      <c r="C5073" s="7" t="s">
        <v>696</v>
      </c>
      <c r="D5073" s="7" t="s">
        <v>661</v>
      </c>
      <c r="E5073" s="7">
        <v>30.092056120594108</v>
      </c>
      <c r="F5073" s="7">
        <v>6.2661634022790285</v>
      </c>
      <c r="G5073" s="7">
        <v>30.737544556275903</v>
      </c>
      <c r="H5073" s="7">
        <v>0.97899999999999998</v>
      </c>
      <c r="I5073" s="7">
        <v>30.092056120594108</v>
      </c>
      <c r="J5073" s="7">
        <v>6.2661634022790285</v>
      </c>
      <c r="K5073" s="7">
        <v>30.737544556275903</v>
      </c>
      <c r="L5073" s="7">
        <v>0.97899999999999998</v>
      </c>
      <c r="M5073" s="7" t="s">
        <v>684</v>
      </c>
      <c r="N5073" s="7" t="s">
        <v>733</v>
      </c>
      <c r="O5073" s="7" t="s">
        <v>686</v>
      </c>
    </row>
    <row r="5074" spans="2:15" ht="15">
      <c r="B5074" s="6" t="s">
        <v>176</v>
      </c>
      <c r="C5074" s="7" t="s">
        <v>697</v>
      </c>
      <c r="D5074" s="7" t="s">
        <v>661</v>
      </c>
      <c r="E5074" s="7">
        <v>30.071397818795631</v>
      </c>
      <c r="F5074" s="7">
        <v>6.2618616591823084</v>
      </c>
      <c r="G5074" s="7">
        <v>30.716443124408205</v>
      </c>
      <c r="H5074" s="7">
        <v>0.97899999999999998</v>
      </c>
      <c r="I5074" s="7">
        <v>30.071397818795631</v>
      </c>
      <c r="J5074" s="7">
        <v>6.2618616591823084</v>
      </c>
      <c r="K5074" s="7">
        <v>30.716443124408205</v>
      </c>
      <c r="L5074" s="7">
        <v>0.97899999999999998</v>
      </c>
      <c r="M5074" s="7" t="s">
        <v>684</v>
      </c>
      <c r="N5074" s="7" t="s">
        <v>733</v>
      </c>
      <c r="O5074" s="7" t="s">
        <v>686</v>
      </c>
    </row>
    <row r="5075" spans="2:15" ht="15">
      <c r="B5075" s="6" t="s">
        <v>176</v>
      </c>
      <c r="C5075" s="7" t="s">
        <v>698</v>
      </c>
      <c r="D5075" s="7" t="s">
        <v>661</v>
      </c>
      <c r="E5075" s="7">
        <v>30.053209711133121</v>
      </c>
      <c r="F5075" s="7">
        <v>6.2580742923724477</v>
      </c>
      <c r="G5075" s="7">
        <v>30.697864873476121</v>
      </c>
      <c r="H5075" s="7">
        <v>0.97899999999999998</v>
      </c>
      <c r="I5075" s="7">
        <v>30.053209711133121</v>
      </c>
      <c r="J5075" s="7">
        <v>6.2580742923724477</v>
      </c>
      <c r="K5075" s="7">
        <v>30.697864873476121</v>
      </c>
      <c r="L5075" s="7">
        <v>0.97899999999999998</v>
      </c>
      <c r="M5075" s="7" t="s">
        <v>684</v>
      </c>
      <c r="N5075" s="7" t="s">
        <v>733</v>
      </c>
      <c r="O5075" s="7" t="s">
        <v>686</v>
      </c>
    </row>
    <row r="5076" spans="2:15" ht="15">
      <c r="B5076" s="6" t="s">
        <v>176</v>
      </c>
      <c r="C5076" s="7" t="s">
        <v>699</v>
      </c>
      <c r="D5076" s="7" t="s">
        <v>661</v>
      </c>
      <c r="E5076" s="7">
        <v>30.046414179846682</v>
      </c>
      <c r="F5076" s="7">
        <v>6.2566592375395258</v>
      </c>
      <c r="G5076" s="7">
        <v>30.690923574920003</v>
      </c>
      <c r="H5076" s="7">
        <v>0.97899999999999998</v>
      </c>
      <c r="I5076" s="7">
        <v>30.046414179846682</v>
      </c>
      <c r="J5076" s="7">
        <v>6.2566592375395258</v>
      </c>
      <c r="K5076" s="7">
        <v>30.690923574920003</v>
      </c>
      <c r="L5076" s="7">
        <v>0.97899999999999998</v>
      </c>
      <c r="M5076" s="7" t="s">
        <v>684</v>
      </c>
      <c r="N5076" s="7" t="s">
        <v>733</v>
      </c>
      <c r="O5076" s="7" t="s">
        <v>686</v>
      </c>
    </row>
    <row r="5077" spans="2:15" ht="15">
      <c r="B5077" s="6" t="s">
        <v>176</v>
      </c>
      <c r="C5077" s="7" t="s">
        <v>700</v>
      </c>
      <c r="D5077" s="7" t="s">
        <v>661</v>
      </c>
      <c r="E5077" s="7">
        <v>30.107621704584194</v>
      </c>
      <c r="F5077" s="7">
        <v>6.2694046727440016</v>
      </c>
      <c r="G5077" s="7">
        <v>30.75344402919734</v>
      </c>
      <c r="H5077" s="7">
        <v>0.97899999999999998</v>
      </c>
      <c r="I5077" s="7">
        <v>30.107621704584194</v>
      </c>
      <c r="J5077" s="7">
        <v>6.2694046727440016</v>
      </c>
      <c r="K5077" s="7">
        <v>30.75344402919734</v>
      </c>
      <c r="L5077" s="7">
        <v>0.97899999999999998</v>
      </c>
      <c r="M5077" s="7" t="s">
        <v>684</v>
      </c>
      <c r="N5077" s="7" t="s">
        <v>733</v>
      </c>
      <c r="O5077" s="7" t="s">
        <v>686</v>
      </c>
    </row>
    <row r="5078" spans="2:15" ht="15">
      <c r="B5078" s="6" t="s">
        <v>176</v>
      </c>
      <c r="C5078" s="7" t="s">
        <v>701</v>
      </c>
      <c r="D5078" s="7" t="s">
        <v>661</v>
      </c>
      <c r="E5078" s="7">
        <v>30.168829229321712</v>
      </c>
      <c r="F5078" s="7">
        <v>6.2821501079484516</v>
      </c>
      <c r="G5078" s="7">
        <v>30.81596448347468</v>
      </c>
      <c r="H5078" s="7">
        <v>0.97899999999999998</v>
      </c>
      <c r="I5078" s="7">
        <v>30.168829229321712</v>
      </c>
      <c r="J5078" s="7">
        <v>6.2821501079484516</v>
      </c>
      <c r="K5078" s="7">
        <v>30.81596448347468</v>
      </c>
      <c r="L5078" s="7">
        <v>0.97899999999999998</v>
      </c>
      <c r="M5078" s="7" t="s">
        <v>684</v>
      </c>
      <c r="N5078" s="7" t="s">
        <v>733</v>
      </c>
      <c r="O5078" s="7" t="s">
        <v>686</v>
      </c>
    </row>
    <row r="5079" spans="2:15" ht="15">
      <c r="B5079" s="6" t="s">
        <v>631</v>
      </c>
      <c r="C5079" s="7" t="s">
        <v>683</v>
      </c>
      <c r="D5079" s="7">
        <v>386.99624932444442</v>
      </c>
      <c r="E5079" s="7">
        <v>421.04302926700001</v>
      </c>
      <c r="F5079" s="7">
        <v>106.9219599289504</v>
      </c>
      <c r="G5079" s="7">
        <v>438.74307034090486</v>
      </c>
      <c r="H5079" s="7">
        <v>0.95965738886735719</v>
      </c>
      <c r="I5079" s="7">
        <v>400.093329267</v>
      </c>
      <c r="J5079" s="7">
        <v>103.57160541452495</v>
      </c>
      <c r="K5079" s="7">
        <v>417.44267754328251</v>
      </c>
      <c r="L5079" s="7">
        <v>0.95843896848691601</v>
      </c>
      <c r="M5079" s="7" t="s">
        <v>684</v>
      </c>
      <c r="N5079" s="7" t="s">
        <v>733</v>
      </c>
      <c r="O5079" s="7" t="s">
        <v>686</v>
      </c>
    </row>
    <row r="5080" spans="2:15" ht="15">
      <c r="B5080" s="6" t="s">
        <v>631</v>
      </c>
      <c r="C5080" s="7" t="s">
        <v>687</v>
      </c>
      <c r="D5080" s="7">
        <v>447.76800186999998</v>
      </c>
      <c r="E5080" s="7">
        <v>408.98675355429998</v>
      </c>
      <c r="F5080" s="7">
        <v>100.64589073683319</v>
      </c>
      <c r="G5080" s="7">
        <v>424.70170978333044</v>
      </c>
      <c r="H5080" s="7">
        <v>0.96299766196597669</v>
      </c>
      <c r="I5080" s="7">
        <v>389.32725355430006</v>
      </c>
      <c r="J5080" s="7">
        <v>97.4232067459278</v>
      </c>
      <c r="K5080" s="7">
        <v>404.71109423617014</v>
      </c>
      <c r="L5080" s="7">
        <v>0.9619880924912505</v>
      </c>
      <c r="M5080" s="7" t="s">
        <v>684</v>
      </c>
      <c r="N5080" s="7" t="s">
        <v>733</v>
      </c>
      <c r="O5080" s="7" t="s">
        <v>686</v>
      </c>
    </row>
    <row r="5081" spans="2:15" ht="15">
      <c r="B5081" s="6" t="s">
        <v>631</v>
      </c>
      <c r="C5081" s="7" t="s">
        <v>688</v>
      </c>
      <c r="D5081" s="7">
        <v>425.17950324169993</v>
      </c>
      <c r="E5081" s="7">
        <v>429.38486039749989</v>
      </c>
      <c r="F5081" s="7">
        <v>105.71659215114285</v>
      </c>
      <c r="G5081" s="7">
        <v>445.04511285110556</v>
      </c>
      <c r="H5081" s="7">
        <v>0.96481198871440033</v>
      </c>
      <c r="I5081" s="7">
        <v>407.95386039749997</v>
      </c>
      <c r="J5081" s="7">
        <v>101.88709506361968</v>
      </c>
      <c r="K5081" s="7">
        <v>423.20006041536374</v>
      </c>
      <c r="L5081" s="7">
        <v>0.96397401266223859</v>
      </c>
      <c r="M5081" s="7" t="s">
        <v>684</v>
      </c>
      <c r="N5081" s="7" t="s">
        <v>733</v>
      </c>
      <c r="O5081" s="7" t="s">
        <v>686</v>
      </c>
    </row>
    <row r="5082" spans="2:15" ht="15">
      <c r="B5082" s="6" t="s">
        <v>631</v>
      </c>
      <c r="C5082" s="7" t="s">
        <v>689</v>
      </c>
      <c r="D5082" s="7">
        <v>427.315</v>
      </c>
      <c r="E5082" s="7">
        <v>462.91900000000004</v>
      </c>
      <c r="F5082" s="7">
        <v>108.6475548167539</v>
      </c>
      <c r="G5082" s="7">
        <v>479.84366320277428</v>
      </c>
      <c r="H5082" s="7">
        <v>0.96472879710485593</v>
      </c>
      <c r="I5082" s="7">
        <v>435.90289999999999</v>
      </c>
      <c r="J5082" s="7">
        <v>104.09478054274648</v>
      </c>
      <c r="K5082" s="7">
        <v>452.27335890881909</v>
      </c>
      <c r="L5082" s="7">
        <v>0.96380406100347049</v>
      </c>
      <c r="M5082" s="7" t="s">
        <v>684</v>
      </c>
      <c r="N5082" s="7" t="s">
        <v>733</v>
      </c>
      <c r="O5082" s="7" t="s">
        <v>686</v>
      </c>
    </row>
    <row r="5083" spans="2:15" ht="15">
      <c r="B5083" s="6" t="s">
        <v>631</v>
      </c>
      <c r="C5083" s="7" t="s">
        <v>690</v>
      </c>
      <c r="D5083" s="7">
        <v>451.12222285033084</v>
      </c>
      <c r="E5083" s="7">
        <v>454.19300000000004</v>
      </c>
      <c r="F5083" s="7">
        <v>136.98330940900905</v>
      </c>
      <c r="G5083" s="7">
        <v>477.85408908825246</v>
      </c>
      <c r="H5083" s="7">
        <v>0.95048469893101073</v>
      </c>
      <c r="I5083" s="7">
        <v>429.24699999999996</v>
      </c>
      <c r="J5083" s="7">
        <v>130.14004912204541</v>
      </c>
      <c r="K5083" s="7">
        <v>451.77252096830563</v>
      </c>
      <c r="L5083" s="7">
        <v>0.95013968330781684</v>
      </c>
      <c r="M5083" s="7" t="s">
        <v>684</v>
      </c>
      <c r="N5083" s="7" t="s">
        <v>733</v>
      </c>
      <c r="O5083" s="7" t="s">
        <v>686</v>
      </c>
    </row>
    <row r="5084" spans="2:15" ht="15">
      <c r="B5084" s="6" t="s">
        <v>631</v>
      </c>
      <c r="C5084" s="7" t="s">
        <v>691</v>
      </c>
      <c r="D5084" s="7">
        <v>487.64</v>
      </c>
      <c r="E5084" s="7">
        <v>449.04699999999991</v>
      </c>
      <c r="F5084" s="7">
        <v>129.86142928995767</v>
      </c>
      <c r="G5084" s="7">
        <v>471.08787467915971</v>
      </c>
      <c r="H5084" s="7">
        <v>0.95321281683556169</v>
      </c>
      <c r="I5084" s="7">
        <v>424.27199999999988</v>
      </c>
      <c r="J5084" s="7">
        <v>123.34188001642067</v>
      </c>
      <c r="K5084" s="7">
        <v>445.26596752423308</v>
      </c>
      <c r="L5084" s="7">
        <v>0.95285072505998203</v>
      </c>
      <c r="M5084" s="7" t="s">
        <v>684</v>
      </c>
      <c r="N5084" s="7" t="s">
        <v>733</v>
      </c>
      <c r="O5084" s="7" t="s">
        <v>686</v>
      </c>
    </row>
    <row r="5085" spans="2:15" ht="15">
      <c r="B5085" s="6" t="s">
        <v>631</v>
      </c>
      <c r="C5085" s="7" t="s">
        <v>692</v>
      </c>
      <c r="D5085" s="7" t="s">
        <v>661</v>
      </c>
      <c r="E5085" s="7">
        <v>480.99204168598521</v>
      </c>
      <c r="F5085" s="7">
        <v>128.92978604656795</v>
      </c>
      <c r="G5085" s="7">
        <v>500.51657625358149</v>
      </c>
      <c r="H5085" s="7">
        <v>0.96099123287036881</v>
      </c>
      <c r="I5085" s="7">
        <v>456.21704168598518</v>
      </c>
      <c r="J5085" s="7">
        <v>122.98336429655507</v>
      </c>
      <c r="K5085" s="7">
        <v>474.94157072100376</v>
      </c>
      <c r="L5085" s="7">
        <v>0.96057508925446755</v>
      </c>
      <c r="M5085" s="7" t="s">
        <v>684</v>
      </c>
      <c r="N5085" s="7" t="s">
        <v>733</v>
      </c>
      <c r="O5085" s="7" t="s">
        <v>686</v>
      </c>
    </row>
    <row r="5086" spans="2:15" ht="15">
      <c r="B5086" s="6" t="s">
        <v>631</v>
      </c>
      <c r="C5086" s="7" t="s">
        <v>693</v>
      </c>
      <c r="D5086" s="7" t="s">
        <v>661</v>
      </c>
      <c r="E5086" s="7">
        <v>506.53038831785585</v>
      </c>
      <c r="F5086" s="7">
        <v>135.02564211058677</v>
      </c>
      <c r="G5086" s="7">
        <v>526.90190399632604</v>
      </c>
      <c r="H5086" s="7">
        <v>0.96133717581211808</v>
      </c>
      <c r="I5086" s="7">
        <v>481.75538831785593</v>
      </c>
      <c r="J5086" s="7">
        <v>129.07922036057383</v>
      </c>
      <c r="K5086" s="7">
        <v>501.32689846374853</v>
      </c>
      <c r="L5086" s="7">
        <v>0.96096058239470694</v>
      </c>
      <c r="M5086" s="7" t="s">
        <v>684</v>
      </c>
      <c r="N5086" s="7" t="s">
        <v>733</v>
      </c>
      <c r="O5086" s="7" t="s">
        <v>686</v>
      </c>
    </row>
    <row r="5087" spans="2:15" ht="15">
      <c r="B5087" s="6" t="s">
        <v>631</v>
      </c>
      <c r="C5087" s="7" t="s">
        <v>694</v>
      </c>
      <c r="D5087" s="7" t="s">
        <v>661</v>
      </c>
      <c r="E5087" s="7">
        <v>528.79264380998382</v>
      </c>
      <c r="F5087" s="7">
        <v>141.02102465738349</v>
      </c>
      <c r="G5087" s="7">
        <v>550.1226517194915</v>
      </c>
      <c r="H5087" s="7">
        <v>0.96122681397895993</v>
      </c>
      <c r="I5087" s="7">
        <v>504.01764380998372</v>
      </c>
      <c r="J5087" s="7">
        <v>135.0746029073706</v>
      </c>
      <c r="K5087" s="7">
        <v>524.54764618691388</v>
      </c>
      <c r="L5087" s="7">
        <v>0.96086151081571214</v>
      </c>
      <c r="M5087" s="7" t="s">
        <v>684</v>
      </c>
      <c r="N5087" s="7" t="s">
        <v>733</v>
      </c>
      <c r="O5087" s="7" t="s">
        <v>686</v>
      </c>
    </row>
    <row r="5088" spans="2:15" ht="15">
      <c r="B5088" s="6" t="s">
        <v>631</v>
      </c>
      <c r="C5088" s="7" t="s">
        <v>695</v>
      </c>
      <c r="D5088" s="7" t="s">
        <v>661</v>
      </c>
      <c r="E5088" s="7">
        <v>549.65442647017483</v>
      </c>
      <c r="F5088" s="7">
        <v>148.556177041132</v>
      </c>
      <c r="G5088" s="7">
        <v>572.42133707626601</v>
      </c>
      <c r="H5088" s="7">
        <v>0.96022700564871177</v>
      </c>
      <c r="I5088" s="7">
        <v>524.87942647017485</v>
      </c>
      <c r="J5088" s="7">
        <v>142.60975529111917</v>
      </c>
      <c r="K5088" s="7">
        <v>546.84633154368839</v>
      </c>
      <c r="L5088" s="7">
        <v>0.95982983919540366</v>
      </c>
      <c r="M5088" s="7" t="s">
        <v>684</v>
      </c>
      <c r="N5088" s="7" t="s">
        <v>733</v>
      </c>
      <c r="O5088" s="7" t="s">
        <v>686</v>
      </c>
    </row>
    <row r="5089" spans="2:15" ht="15">
      <c r="B5089" s="6" t="s">
        <v>631</v>
      </c>
      <c r="C5089" s="7" t="s">
        <v>696</v>
      </c>
      <c r="D5089" s="7" t="s">
        <v>661</v>
      </c>
      <c r="E5089" s="7">
        <v>566.5335800290261</v>
      </c>
      <c r="F5089" s="7">
        <v>154.26911789631123</v>
      </c>
      <c r="G5089" s="7">
        <v>590.37620574295454</v>
      </c>
      <c r="H5089" s="7">
        <v>0.95961452124595048</v>
      </c>
      <c r="I5089" s="7">
        <v>541.75858002902612</v>
      </c>
      <c r="J5089" s="7">
        <v>148.32269614629826</v>
      </c>
      <c r="K5089" s="7">
        <v>564.80120021037692</v>
      </c>
      <c r="L5089" s="7">
        <v>0.95920224643154461</v>
      </c>
      <c r="M5089" s="7" t="s">
        <v>684</v>
      </c>
      <c r="N5089" s="7" t="s">
        <v>733</v>
      </c>
      <c r="O5089" s="7" t="s">
        <v>686</v>
      </c>
    </row>
    <row r="5090" spans="2:15" ht="15">
      <c r="B5090" s="6" t="s">
        <v>631</v>
      </c>
      <c r="C5090" s="7" t="s">
        <v>697</v>
      </c>
      <c r="D5090" s="7" t="s">
        <v>661</v>
      </c>
      <c r="E5090" s="7">
        <v>579.68097044020135</v>
      </c>
      <c r="F5090" s="7">
        <v>159.20607046196699</v>
      </c>
      <c r="G5090" s="7">
        <v>604.49689187708827</v>
      </c>
      <c r="H5090" s="7">
        <v>0.95894780970696414</v>
      </c>
      <c r="I5090" s="7">
        <v>554.90597044020126</v>
      </c>
      <c r="J5090" s="7">
        <v>153.25964871195416</v>
      </c>
      <c r="K5090" s="7">
        <v>578.92188634451065</v>
      </c>
      <c r="L5090" s="7">
        <v>0.95851613754671949</v>
      </c>
      <c r="M5090" s="7" t="s">
        <v>684</v>
      </c>
      <c r="N5090" s="7" t="s">
        <v>733</v>
      </c>
      <c r="O5090" s="7" t="s">
        <v>686</v>
      </c>
    </row>
    <row r="5091" spans="2:15" ht="15">
      <c r="B5091" s="6" t="s">
        <v>631</v>
      </c>
      <c r="C5091" s="7" t="s">
        <v>698</v>
      </c>
      <c r="D5091" s="7" t="s">
        <v>661</v>
      </c>
      <c r="E5091" s="7">
        <v>591.15165449735184</v>
      </c>
      <c r="F5091" s="7">
        <v>163.69955204868319</v>
      </c>
      <c r="G5091" s="7">
        <v>616.86255231741097</v>
      </c>
      <c r="H5091" s="7">
        <v>0.95831989197031142</v>
      </c>
      <c r="I5091" s="7">
        <v>566.37665449735186</v>
      </c>
      <c r="J5091" s="7">
        <v>157.7531302986703</v>
      </c>
      <c r="K5091" s="7">
        <v>591.28754678483335</v>
      </c>
      <c r="L5091" s="7">
        <v>0.95787008804271934</v>
      </c>
      <c r="M5091" s="7" t="s">
        <v>684</v>
      </c>
      <c r="N5091" s="7" t="s">
        <v>733</v>
      </c>
      <c r="O5091" s="7" t="s">
        <v>686</v>
      </c>
    </row>
    <row r="5092" spans="2:15" ht="15">
      <c r="B5092" s="6" t="s">
        <v>631</v>
      </c>
      <c r="C5092" s="7" t="s">
        <v>699</v>
      </c>
      <c r="D5092" s="7" t="s">
        <v>661</v>
      </c>
      <c r="E5092" s="7">
        <v>602.97834034889297</v>
      </c>
      <c r="F5092" s="7">
        <v>168.30963993269759</v>
      </c>
      <c r="G5092" s="7">
        <v>629.60595201056617</v>
      </c>
      <c r="H5092" s="7">
        <v>0.95770749692463786</v>
      </c>
      <c r="I5092" s="7">
        <v>578.20334034889277</v>
      </c>
      <c r="J5092" s="7">
        <v>162.36321818268473</v>
      </c>
      <c r="K5092" s="7">
        <v>604.03094647798844</v>
      </c>
      <c r="L5092" s="7">
        <v>0.95724125348263611</v>
      </c>
      <c r="M5092" s="7" t="s">
        <v>684</v>
      </c>
      <c r="N5092" s="7" t="s">
        <v>733</v>
      </c>
      <c r="O5092" s="7" t="s">
        <v>686</v>
      </c>
    </row>
    <row r="5093" spans="2:15" ht="15">
      <c r="B5093" s="6" t="s">
        <v>631</v>
      </c>
      <c r="C5093" s="7" t="s">
        <v>700</v>
      </c>
      <c r="D5093" s="7" t="s">
        <v>661</v>
      </c>
      <c r="E5093" s="7">
        <v>612.08406437662882</v>
      </c>
      <c r="F5093" s="7">
        <v>172.02994410953761</v>
      </c>
      <c r="G5093" s="7">
        <v>639.46973503000527</v>
      </c>
      <c r="H5093" s="7">
        <v>0.95717440692937339</v>
      </c>
      <c r="I5093" s="7">
        <v>587.30906437662884</v>
      </c>
      <c r="J5093" s="7">
        <v>166.08352235952478</v>
      </c>
      <c r="K5093" s="7">
        <v>613.89472949742753</v>
      </c>
      <c r="L5093" s="7">
        <v>0.95669344621583019</v>
      </c>
      <c r="M5093" s="7" t="s">
        <v>684</v>
      </c>
      <c r="N5093" s="7" t="s">
        <v>733</v>
      </c>
      <c r="O5093" s="7" t="s">
        <v>686</v>
      </c>
    </row>
    <row r="5094" spans="2:15" ht="15">
      <c r="B5094" s="6" t="s">
        <v>631</v>
      </c>
      <c r="C5094" s="7" t="s">
        <v>701</v>
      </c>
      <c r="D5094" s="7" t="s">
        <v>661</v>
      </c>
      <c r="E5094" s="7">
        <v>618.94698840436456</v>
      </c>
      <c r="F5094" s="7">
        <v>174.66401066964733</v>
      </c>
      <c r="G5094" s="7">
        <v>646.84151804944452</v>
      </c>
      <c r="H5094" s="7">
        <v>0.95687578971554554</v>
      </c>
      <c r="I5094" s="7">
        <v>594.17198840436458</v>
      </c>
      <c r="J5094" s="7">
        <v>168.71758891963444</v>
      </c>
      <c r="K5094" s="7">
        <v>621.2665125168669</v>
      </c>
      <c r="L5094" s="7">
        <v>0.95638824310240489</v>
      </c>
      <c r="M5094" s="7" t="s">
        <v>684</v>
      </c>
      <c r="N5094" s="7" t="s">
        <v>733</v>
      </c>
      <c r="O5094" s="7" t="s">
        <v>686</v>
      </c>
    </row>
    <row r="5095" spans="2:15" ht="15">
      <c r="B5095" s="6" t="s">
        <v>18</v>
      </c>
      <c r="C5095" s="7" t="s">
        <v>683</v>
      </c>
      <c r="D5095" s="7">
        <v>43.688701999999999</v>
      </c>
      <c r="E5095" s="7">
        <v>53.914000000000001</v>
      </c>
      <c r="F5095" s="7">
        <v>10.042195931954904</v>
      </c>
      <c r="G5095" s="7">
        <v>54.841271822741049</v>
      </c>
      <c r="H5095" s="7">
        <v>0.98309171556527364</v>
      </c>
      <c r="I5095" s="7">
        <v>49.009300000000003</v>
      </c>
      <c r="J5095" s="7">
        <v>9.1286306541521167</v>
      </c>
      <c r="K5095" s="7">
        <v>49.852215438332586</v>
      </c>
      <c r="L5095" s="7">
        <v>0.98309171556527364</v>
      </c>
      <c r="M5095" s="7" t="s">
        <v>684</v>
      </c>
      <c r="N5095" s="7" t="s">
        <v>734</v>
      </c>
      <c r="O5095" s="7" t="s">
        <v>686</v>
      </c>
    </row>
    <row r="5096" spans="2:15" ht="15">
      <c r="B5096" s="6" t="s">
        <v>18</v>
      </c>
      <c r="C5096" s="7" t="s">
        <v>687</v>
      </c>
      <c r="D5096" s="7">
        <v>55.655200000000001</v>
      </c>
      <c r="E5096" s="7">
        <v>52.887</v>
      </c>
      <c r="F5096" s="7">
        <v>14.166286657015833</v>
      </c>
      <c r="G5096" s="7">
        <v>54.75142415178572</v>
      </c>
      <c r="H5096" s="7">
        <v>0.96594747660595948</v>
      </c>
      <c r="I5096" s="7">
        <v>47.981900000000003</v>
      </c>
      <c r="J5096" s="7">
        <v>12.85240890480206</v>
      </c>
      <c r="K5096" s="7">
        <v>49.673404778273813</v>
      </c>
      <c r="L5096" s="7">
        <v>0.96594747660595948</v>
      </c>
      <c r="M5096" s="7" t="s">
        <v>684</v>
      </c>
      <c r="N5096" s="7" t="s">
        <v>734</v>
      </c>
      <c r="O5096" s="7" t="s">
        <v>686</v>
      </c>
    </row>
    <row r="5097" spans="2:15" ht="15">
      <c r="B5097" s="6" t="s">
        <v>18</v>
      </c>
      <c r="C5097" s="7" t="s">
        <v>688</v>
      </c>
      <c r="D5097" s="7">
        <v>37.508400000000002</v>
      </c>
      <c r="E5097" s="7">
        <v>45.947000000000003</v>
      </c>
      <c r="F5097" s="7">
        <v>5.928644507864294</v>
      </c>
      <c r="G5097" s="7">
        <v>46.327914206238873</v>
      </c>
      <c r="H5097" s="7">
        <v>0.99177786842413962</v>
      </c>
      <c r="I5097" s="7">
        <v>41.042700000000004</v>
      </c>
      <c r="J5097" s="7">
        <v>5.2958316743839946</v>
      </c>
      <c r="K5097" s="7">
        <v>41.382956110135595</v>
      </c>
      <c r="L5097" s="7">
        <v>0.99177786842413962</v>
      </c>
      <c r="M5097" s="7" t="s">
        <v>684</v>
      </c>
      <c r="N5097" s="7" t="s">
        <v>734</v>
      </c>
      <c r="O5097" s="7" t="s">
        <v>686</v>
      </c>
    </row>
    <row r="5098" spans="2:15" ht="15">
      <c r="B5098" s="6" t="s">
        <v>18</v>
      </c>
      <c r="C5098" s="7" t="s">
        <v>689</v>
      </c>
      <c r="D5098" s="7">
        <v>40.514000000000003</v>
      </c>
      <c r="E5098" s="7">
        <v>47.289000000000001</v>
      </c>
      <c r="F5098" s="7">
        <v>11.534815753775364</v>
      </c>
      <c r="G5098" s="7">
        <v>48.6754711890244</v>
      </c>
      <c r="H5098" s="7">
        <v>0.97151601915387265</v>
      </c>
      <c r="I5098" s="7">
        <v>42.3842</v>
      </c>
      <c r="J5098" s="7">
        <v>10.338428342133787</v>
      </c>
      <c r="K5098" s="7">
        <v>43.626866839430896</v>
      </c>
      <c r="L5098" s="7">
        <v>0.97151601915387265</v>
      </c>
      <c r="M5098" s="7" t="s">
        <v>684</v>
      </c>
      <c r="N5098" s="7" t="s">
        <v>734</v>
      </c>
      <c r="O5098" s="7" t="s">
        <v>686</v>
      </c>
    </row>
    <row r="5099" spans="2:15" ht="15">
      <c r="B5099" s="6" t="s">
        <v>18</v>
      </c>
      <c r="C5099" s="7" t="s">
        <v>690</v>
      </c>
      <c r="D5099" s="7">
        <v>40.520000000000003</v>
      </c>
      <c r="E5099" s="7">
        <v>45.639000000000003</v>
      </c>
      <c r="F5099" s="7">
        <v>12.318757822066255</v>
      </c>
      <c r="G5099" s="7">
        <v>47.272297546012283</v>
      </c>
      <c r="H5099" s="7">
        <v>0.96544916090819333</v>
      </c>
      <c r="I5099" s="7">
        <v>40.939</v>
      </c>
      <c r="J5099" s="7">
        <v>11.05014628886633</v>
      </c>
      <c r="K5099" s="7">
        <v>42.404097137014325</v>
      </c>
      <c r="L5099" s="7">
        <v>0.96544916090819333</v>
      </c>
      <c r="M5099" s="7" t="s">
        <v>684</v>
      </c>
      <c r="N5099" s="7" t="s">
        <v>734</v>
      </c>
      <c r="O5099" s="7" t="s">
        <v>686</v>
      </c>
    </row>
    <row r="5100" spans="2:15" ht="15">
      <c r="B5100" s="6" t="s">
        <v>18</v>
      </c>
      <c r="C5100" s="7" t="s">
        <v>691</v>
      </c>
      <c r="D5100" s="7">
        <v>52.731000000000002</v>
      </c>
      <c r="E5100" s="7">
        <v>48.814599999999999</v>
      </c>
      <c r="F5100" s="7">
        <v>12.825738326520367</v>
      </c>
      <c r="G5100" s="7">
        <v>50.471424952941177</v>
      </c>
      <c r="H5100" s="7">
        <v>0.96717301018376289</v>
      </c>
      <c r="I5100" s="7">
        <v>44.353299999999997</v>
      </c>
      <c r="J5100" s="7">
        <v>11.653558970423928</v>
      </c>
      <c r="K5100" s="7">
        <v>45.85870318235294</v>
      </c>
      <c r="L5100" s="7">
        <v>0.96717301018376289</v>
      </c>
      <c r="M5100" s="7" t="s">
        <v>684</v>
      </c>
      <c r="N5100" s="7" t="s">
        <v>734</v>
      </c>
      <c r="O5100" s="7" t="s">
        <v>686</v>
      </c>
    </row>
    <row r="5101" spans="2:15" ht="15">
      <c r="B5101" s="6" t="s">
        <v>18</v>
      </c>
      <c r="C5101" s="7" t="s">
        <v>692</v>
      </c>
      <c r="D5101" s="7" t="s">
        <v>661</v>
      </c>
      <c r="E5101" s="7">
        <v>51.832561665944382</v>
      </c>
      <c r="F5101" s="7">
        <v>13.618689341316596</v>
      </c>
      <c r="G5101" s="7">
        <v>53.591819788370849</v>
      </c>
      <c r="H5101" s="7">
        <v>0.96717301018376289</v>
      </c>
      <c r="I5101" s="7">
        <v>47.371261665944381</v>
      </c>
      <c r="J5101" s="7">
        <v>12.44650998522016</v>
      </c>
      <c r="K5101" s="7">
        <v>48.979098017782611</v>
      </c>
      <c r="L5101" s="7">
        <v>0.96717301018376289</v>
      </c>
      <c r="M5101" s="7" t="s">
        <v>684</v>
      </c>
      <c r="N5101" s="7" t="s">
        <v>734</v>
      </c>
      <c r="O5101" s="7" t="s">
        <v>686</v>
      </c>
    </row>
    <row r="5102" spans="2:15" ht="15">
      <c r="B5102" s="6" t="s">
        <v>18</v>
      </c>
      <c r="C5102" s="7" t="s">
        <v>693</v>
      </c>
      <c r="D5102" s="7" t="s">
        <v>661</v>
      </c>
      <c r="E5102" s="7">
        <v>53.02381495694317</v>
      </c>
      <c r="F5102" s="7">
        <v>13.931683875553393</v>
      </c>
      <c r="G5102" s="7">
        <v>54.82350561754059</v>
      </c>
      <c r="H5102" s="7">
        <v>0.96717301018376289</v>
      </c>
      <c r="I5102" s="7">
        <v>48.562514956943168</v>
      </c>
      <c r="J5102" s="7">
        <v>12.759504519456977</v>
      </c>
      <c r="K5102" s="7">
        <v>50.21078384695236</v>
      </c>
      <c r="L5102" s="7">
        <v>0.96717301018376278</v>
      </c>
      <c r="M5102" s="7" t="s">
        <v>684</v>
      </c>
      <c r="N5102" s="7" t="s">
        <v>734</v>
      </c>
      <c r="O5102" s="7" t="s">
        <v>686</v>
      </c>
    </row>
    <row r="5103" spans="2:15" ht="15">
      <c r="B5103" s="6" t="s">
        <v>18</v>
      </c>
      <c r="C5103" s="7" t="s">
        <v>694</v>
      </c>
      <c r="D5103" s="7" t="s">
        <v>661</v>
      </c>
      <c r="E5103" s="7">
        <v>52.951761863090105</v>
      </c>
      <c r="F5103" s="7">
        <v>13.912752364747712</v>
      </c>
      <c r="G5103" s="7">
        <v>54.74900695691381</v>
      </c>
      <c r="H5103" s="7">
        <v>0.96717301018376289</v>
      </c>
      <c r="I5103" s="7">
        <v>48.490461863090111</v>
      </c>
      <c r="J5103" s="7">
        <v>12.740573008651271</v>
      </c>
      <c r="K5103" s="7">
        <v>50.13628518632558</v>
      </c>
      <c r="L5103" s="7">
        <v>0.96717301018376289</v>
      </c>
      <c r="M5103" s="7" t="s">
        <v>684</v>
      </c>
      <c r="N5103" s="7" t="s">
        <v>734</v>
      </c>
      <c r="O5103" s="7" t="s">
        <v>686</v>
      </c>
    </row>
    <row r="5104" spans="2:15" ht="15">
      <c r="B5104" s="6" t="s">
        <v>18</v>
      </c>
      <c r="C5104" s="7" t="s">
        <v>695</v>
      </c>
      <c r="D5104" s="7" t="s">
        <v>661</v>
      </c>
      <c r="E5104" s="7">
        <v>54.295683592360128</v>
      </c>
      <c r="F5104" s="7">
        <v>14.265859599692627</v>
      </c>
      <c r="G5104" s="7">
        <v>56.138542970759644</v>
      </c>
      <c r="H5104" s="7">
        <v>0.96717301018376289</v>
      </c>
      <c r="I5104" s="7">
        <v>49.834383592360126</v>
      </c>
      <c r="J5104" s="7">
        <v>13.093680243596179</v>
      </c>
      <c r="K5104" s="7">
        <v>51.525821200171407</v>
      </c>
      <c r="L5104" s="7">
        <v>0.96717301018376289</v>
      </c>
      <c r="M5104" s="7" t="s">
        <v>684</v>
      </c>
      <c r="N5104" s="7" t="s">
        <v>734</v>
      </c>
      <c r="O5104" s="7" t="s">
        <v>686</v>
      </c>
    </row>
    <row r="5105" spans="2:15" ht="15">
      <c r="B5105" s="6" t="s">
        <v>18</v>
      </c>
      <c r="C5105" s="7" t="s">
        <v>696</v>
      </c>
      <c r="D5105" s="7" t="s">
        <v>661</v>
      </c>
      <c r="E5105" s="7">
        <v>55.811525722721363</v>
      </c>
      <c r="F5105" s="7">
        <v>14.664137871118138</v>
      </c>
      <c r="G5105" s="7">
        <v>57.70583456636902</v>
      </c>
      <c r="H5105" s="7">
        <v>0.96717301018376289</v>
      </c>
      <c r="I5105" s="7">
        <v>51.350225722721362</v>
      </c>
      <c r="J5105" s="7">
        <v>13.491958515021707</v>
      </c>
      <c r="K5105" s="7">
        <v>53.093112795780783</v>
      </c>
      <c r="L5105" s="7">
        <v>0.96717301018376289</v>
      </c>
      <c r="M5105" s="7" t="s">
        <v>684</v>
      </c>
      <c r="N5105" s="7" t="s">
        <v>734</v>
      </c>
      <c r="O5105" s="7" t="s">
        <v>686</v>
      </c>
    </row>
    <row r="5106" spans="2:15" ht="15">
      <c r="B5106" s="6" t="s">
        <v>18</v>
      </c>
      <c r="C5106" s="7" t="s">
        <v>697</v>
      </c>
      <c r="D5106" s="7" t="s">
        <v>661</v>
      </c>
      <c r="E5106" s="7">
        <v>57.485299397314563</v>
      </c>
      <c r="F5106" s="7">
        <v>15.103911692232124</v>
      </c>
      <c r="G5106" s="7">
        <v>59.436418088623412</v>
      </c>
      <c r="H5106" s="7">
        <v>0.96717301018376289</v>
      </c>
      <c r="I5106" s="7">
        <v>53.023999397314562</v>
      </c>
      <c r="J5106" s="7">
        <v>13.931732336135678</v>
      </c>
      <c r="K5106" s="7">
        <v>54.823696318035175</v>
      </c>
      <c r="L5106" s="7">
        <v>0.96717301018376289</v>
      </c>
      <c r="M5106" s="7" t="s">
        <v>684</v>
      </c>
      <c r="N5106" s="7" t="s">
        <v>734</v>
      </c>
      <c r="O5106" s="7" t="s">
        <v>686</v>
      </c>
    </row>
    <row r="5107" spans="2:15" ht="15">
      <c r="B5107" s="6" t="s">
        <v>18</v>
      </c>
      <c r="C5107" s="7" t="s">
        <v>698</v>
      </c>
      <c r="D5107" s="7" t="s">
        <v>661</v>
      </c>
      <c r="E5107" s="7">
        <v>59.156961362346607</v>
      </c>
      <c r="F5107" s="7">
        <v>15.543130674542718</v>
      </c>
      <c r="G5107" s="7">
        <v>61.164818227409782</v>
      </c>
      <c r="H5107" s="7">
        <v>0.96717301018376289</v>
      </c>
      <c r="I5107" s="7">
        <v>54.695661362346605</v>
      </c>
      <c r="J5107" s="7">
        <v>14.370951318446272</v>
      </c>
      <c r="K5107" s="7">
        <v>56.552096456821545</v>
      </c>
      <c r="L5107" s="7">
        <v>0.96717301018376289</v>
      </c>
      <c r="M5107" s="7" t="s">
        <v>684</v>
      </c>
      <c r="N5107" s="7" t="s">
        <v>734</v>
      </c>
      <c r="O5107" s="7" t="s">
        <v>686</v>
      </c>
    </row>
    <row r="5108" spans="2:15" ht="15">
      <c r="B5108" s="6" t="s">
        <v>18</v>
      </c>
      <c r="C5108" s="7" t="s">
        <v>699</v>
      </c>
      <c r="D5108" s="7" t="s">
        <v>661</v>
      </c>
      <c r="E5108" s="7">
        <v>60.733826755768</v>
      </c>
      <c r="F5108" s="7">
        <v>15.957442436027353</v>
      </c>
      <c r="G5108" s="7">
        <v>62.795204287419651</v>
      </c>
      <c r="H5108" s="7">
        <v>0.96717301018376289</v>
      </c>
      <c r="I5108" s="7">
        <v>56.272526755767998</v>
      </c>
      <c r="J5108" s="7">
        <v>14.785263079930905</v>
      </c>
      <c r="K5108" s="7">
        <v>58.182482516831413</v>
      </c>
      <c r="L5108" s="7">
        <v>0.967173010183763</v>
      </c>
      <c r="M5108" s="7" t="s">
        <v>684</v>
      </c>
      <c r="N5108" s="7" t="s">
        <v>734</v>
      </c>
      <c r="O5108" s="7" t="s">
        <v>686</v>
      </c>
    </row>
    <row r="5109" spans="2:15" ht="15">
      <c r="B5109" s="6" t="s">
        <v>18</v>
      </c>
      <c r="C5109" s="7" t="s">
        <v>700</v>
      </c>
      <c r="D5109" s="7" t="s">
        <v>661</v>
      </c>
      <c r="E5109" s="7">
        <v>62.317351173535322</v>
      </c>
      <c r="F5109" s="7">
        <v>16.373503815531418</v>
      </c>
      <c r="G5109" s="7">
        <v>64.432475386895902</v>
      </c>
      <c r="H5109" s="7">
        <v>0.96717301018376289</v>
      </c>
      <c r="I5109" s="7">
        <v>57.856051173535313</v>
      </c>
      <c r="J5109" s="7">
        <v>15.20132445943498</v>
      </c>
      <c r="K5109" s="7">
        <v>59.819753616307658</v>
      </c>
      <c r="L5109" s="7">
        <v>0.96717301018376289</v>
      </c>
      <c r="M5109" s="7" t="s">
        <v>684</v>
      </c>
      <c r="N5109" s="7" t="s">
        <v>734</v>
      </c>
      <c r="O5109" s="7" t="s">
        <v>686</v>
      </c>
    </row>
    <row r="5110" spans="2:15" ht="15">
      <c r="B5110" s="6" t="s">
        <v>18</v>
      </c>
      <c r="C5110" s="7" t="s">
        <v>701</v>
      </c>
      <c r="D5110" s="7" t="s">
        <v>661</v>
      </c>
      <c r="E5110" s="7">
        <v>63.753383865590884</v>
      </c>
      <c r="F5110" s="7">
        <v>16.750812643968661</v>
      </c>
      <c r="G5110" s="7">
        <v>65.917248717970054</v>
      </c>
      <c r="H5110" s="7">
        <v>0.96717301018376289</v>
      </c>
      <c r="I5110" s="7">
        <v>59.292083865590882</v>
      </c>
      <c r="J5110" s="7">
        <v>15.578633287872227</v>
      </c>
      <c r="K5110" s="7">
        <v>61.304526947381817</v>
      </c>
      <c r="L5110" s="7">
        <v>0.96717301018376289</v>
      </c>
      <c r="M5110" s="7" t="s">
        <v>684</v>
      </c>
      <c r="N5110" s="7" t="s">
        <v>734</v>
      </c>
      <c r="O5110" s="7" t="s">
        <v>686</v>
      </c>
    </row>
    <row r="5111" spans="2:15" ht="15">
      <c r="B5111" s="6" t="s">
        <v>30</v>
      </c>
      <c r="C5111" s="7" t="s">
        <v>683</v>
      </c>
      <c r="D5111" s="7" t="s">
        <v>661</v>
      </c>
      <c r="E5111" s="7" t="s">
        <v>661</v>
      </c>
      <c r="F5111" s="7" t="s">
        <v>661</v>
      </c>
      <c r="G5111" s="7" t="s">
        <v>661</v>
      </c>
      <c r="H5111" s="7" t="s">
        <v>661</v>
      </c>
      <c r="I5111" s="7" t="s">
        <v>661</v>
      </c>
      <c r="J5111" s="7" t="s">
        <v>661</v>
      </c>
      <c r="K5111" s="7" t="s">
        <v>661</v>
      </c>
      <c r="L5111" s="7" t="s">
        <v>661</v>
      </c>
      <c r="M5111" s="7" t="s">
        <v>684</v>
      </c>
      <c r="N5111" s="7" t="s">
        <v>734</v>
      </c>
      <c r="O5111" s="7" t="s">
        <v>686</v>
      </c>
    </row>
    <row r="5112" spans="2:15" ht="15">
      <c r="B5112" s="6" t="s">
        <v>30</v>
      </c>
      <c r="C5112" s="7" t="s">
        <v>687</v>
      </c>
      <c r="D5112" s="7" t="s">
        <v>661</v>
      </c>
      <c r="E5112" s="7" t="s">
        <v>661</v>
      </c>
      <c r="F5112" s="7" t="s">
        <v>661</v>
      </c>
      <c r="G5112" s="7" t="s">
        <v>661</v>
      </c>
      <c r="H5112" s="7" t="s">
        <v>661</v>
      </c>
      <c r="I5112" s="7" t="s">
        <v>661</v>
      </c>
      <c r="J5112" s="7" t="s">
        <v>661</v>
      </c>
      <c r="K5112" s="7" t="s">
        <v>661</v>
      </c>
      <c r="L5112" s="7" t="s">
        <v>661</v>
      </c>
      <c r="M5112" s="7" t="s">
        <v>684</v>
      </c>
      <c r="N5112" s="7" t="s">
        <v>734</v>
      </c>
      <c r="O5112" s="7" t="s">
        <v>686</v>
      </c>
    </row>
    <row r="5113" spans="2:15" ht="15">
      <c r="B5113" s="6" t="s">
        <v>30</v>
      </c>
      <c r="C5113" s="7" t="s">
        <v>688</v>
      </c>
      <c r="D5113" s="7" t="s">
        <v>661</v>
      </c>
      <c r="E5113" s="7" t="s">
        <v>661</v>
      </c>
      <c r="F5113" s="7" t="s">
        <v>661</v>
      </c>
      <c r="G5113" s="7" t="s">
        <v>661</v>
      </c>
      <c r="H5113" s="7" t="s">
        <v>661</v>
      </c>
      <c r="I5113" s="7" t="s">
        <v>661</v>
      </c>
      <c r="J5113" s="7" t="s">
        <v>661</v>
      </c>
      <c r="K5113" s="7" t="s">
        <v>661</v>
      </c>
      <c r="L5113" s="7" t="s">
        <v>661</v>
      </c>
      <c r="M5113" s="7" t="s">
        <v>684</v>
      </c>
      <c r="N5113" s="7" t="s">
        <v>734</v>
      </c>
      <c r="O5113" s="7" t="s">
        <v>686</v>
      </c>
    </row>
    <row r="5114" spans="2:15" ht="15">
      <c r="B5114" s="6" t="s">
        <v>30</v>
      </c>
      <c r="C5114" s="7" t="s">
        <v>689</v>
      </c>
      <c r="D5114" s="7" t="s">
        <v>661</v>
      </c>
      <c r="E5114" s="7" t="s">
        <v>661</v>
      </c>
      <c r="F5114" s="7" t="s">
        <v>661</v>
      </c>
      <c r="G5114" s="7" t="s">
        <v>661</v>
      </c>
      <c r="H5114" s="7" t="s">
        <v>661</v>
      </c>
      <c r="I5114" s="7" t="s">
        <v>661</v>
      </c>
      <c r="J5114" s="7" t="s">
        <v>661</v>
      </c>
      <c r="K5114" s="7" t="s">
        <v>661</v>
      </c>
      <c r="L5114" s="7" t="s">
        <v>661</v>
      </c>
      <c r="M5114" s="7" t="s">
        <v>684</v>
      </c>
      <c r="N5114" s="7" t="s">
        <v>734</v>
      </c>
      <c r="O5114" s="7" t="s">
        <v>686</v>
      </c>
    </row>
    <row r="5115" spans="2:15" ht="15">
      <c r="B5115" s="6" t="s">
        <v>30</v>
      </c>
      <c r="C5115" s="7" t="s">
        <v>690</v>
      </c>
      <c r="D5115" s="7" t="s">
        <v>661</v>
      </c>
      <c r="E5115" s="7" t="s">
        <v>661</v>
      </c>
      <c r="F5115" s="7" t="s">
        <v>661</v>
      </c>
      <c r="G5115" s="7" t="s">
        <v>661</v>
      </c>
      <c r="H5115" s="7" t="s">
        <v>661</v>
      </c>
      <c r="I5115" s="7" t="s">
        <v>661</v>
      </c>
      <c r="J5115" s="7" t="s">
        <v>661</v>
      </c>
      <c r="K5115" s="7" t="s">
        <v>661</v>
      </c>
      <c r="L5115" s="7" t="s">
        <v>661</v>
      </c>
      <c r="M5115" s="7" t="s">
        <v>684</v>
      </c>
      <c r="N5115" s="7" t="s">
        <v>734</v>
      </c>
      <c r="O5115" s="7" t="s">
        <v>686</v>
      </c>
    </row>
    <row r="5116" spans="2:15" ht="15">
      <c r="B5116" s="6" t="s">
        <v>30</v>
      </c>
      <c r="C5116" s="7" t="s">
        <v>691</v>
      </c>
      <c r="D5116" s="7" t="s">
        <v>661</v>
      </c>
      <c r="E5116" s="7" t="s">
        <v>661</v>
      </c>
      <c r="F5116" s="7" t="s">
        <v>661</v>
      </c>
      <c r="G5116" s="7" t="s">
        <v>661</v>
      </c>
      <c r="H5116" s="7" t="s">
        <v>661</v>
      </c>
      <c r="I5116" s="7" t="s">
        <v>661</v>
      </c>
      <c r="J5116" s="7" t="s">
        <v>661</v>
      </c>
      <c r="K5116" s="7" t="s">
        <v>661</v>
      </c>
      <c r="L5116" s="7" t="s">
        <v>661</v>
      </c>
      <c r="M5116" s="7" t="s">
        <v>684</v>
      </c>
      <c r="N5116" s="7" t="s">
        <v>734</v>
      </c>
      <c r="O5116" s="7" t="s">
        <v>686</v>
      </c>
    </row>
    <row r="5117" spans="2:15" ht="15">
      <c r="B5117" s="6" t="s">
        <v>30</v>
      </c>
      <c r="C5117" s="7" t="s">
        <v>692</v>
      </c>
      <c r="D5117" s="7" t="s">
        <v>661</v>
      </c>
      <c r="E5117" s="7" t="s">
        <v>661</v>
      </c>
      <c r="F5117" s="7" t="s">
        <v>661</v>
      </c>
      <c r="G5117" s="7" t="s">
        <v>661</v>
      </c>
      <c r="H5117" s="7" t="s">
        <v>661</v>
      </c>
      <c r="I5117" s="7" t="s">
        <v>661</v>
      </c>
      <c r="J5117" s="7" t="s">
        <v>661</v>
      </c>
      <c r="K5117" s="7" t="s">
        <v>661</v>
      </c>
      <c r="L5117" s="7" t="s">
        <v>661</v>
      </c>
      <c r="M5117" s="7" t="s">
        <v>684</v>
      </c>
      <c r="N5117" s="7" t="s">
        <v>734</v>
      </c>
      <c r="O5117" s="7" t="s">
        <v>686</v>
      </c>
    </row>
    <row r="5118" spans="2:15" ht="15">
      <c r="B5118" s="6" t="s">
        <v>30</v>
      </c>
      <c r="C5118" s="7" t="s">
        <v>693</v>
      </c>
      <c r="D5118" s="7" t="s">
        <v>661</v>
      </c>
      <c r="E5118" s="7" t="s">
        <v>661</v>
      </c>
      <c r="F5118" s="7" t="s">
        <v>661</v>
      </c>
      <c r="G5118" s="7" t="s">
        <v>661</v>
      </c>
      <c r="H5118" s="7" t="s">
        <v>661</v>
      </c>
      <c r="I5118" s="7" t="s">
        <v>661</v>
      </c>
      <c r="J5118" s="7" t="s">
        <v>661</v>
      </c>
      <c r="K5118" s="7" t="s">
        <v>661</v>
      </c>
      <c r="L5118" s="7" t="s">
        <v>661</v>
      </c>
      <c r="M5118" s="7" t="s">
        <v>684</v>
      </c>
      <c r="N5118" s="7" t="s">
        <v>734</v>
      </c>
      <c r="O5118" s="7" t="s">
        <v>686</v>
      </c>
    </row>
    <row r="5119" spans="2:15" ht="15">
      <c r="B5119" s="6" t="s">
        <v>30</v>
      </c>
      <c r="C5119" s="7" t="s">
        <v>694</v>
      </c>
      <c r="D5119" s="7" t="s">
        <v>661</v>
      </c>
      <c r="E5119" s="7" t="s">
        <v>661</v>
      </c>
      <c r="F5119" s="7" t="s">
        <v>661</v>
      </c>
      <c r="G5119" s="7" t="s">
        <v>661</v>
      </c>
      <c r="H5119" s="7" t="s">
        <v>661</v>
      </c>
      <c r="I5119" s="7" t="s">
        <v>661</v>
      </c>
      <c r="J5119" s="7" t="s">
        <v>661</v>
      </c>
      <c r="K5119" s="7" t="s">
        <v>661</v>
      </c>
      <c r="L5119" s="7" t="s">
        <v>661</v>
      </c>
      <c r="M5119" s="7" t="s">
        <v>684</v>
      </c>
      <c r="N5119" s="7" t="s">
        <v>734</v>
      </c>
      <c r="O5119" s="7" t="s">
        <v>686</v>
      </c>
    </row>
    <row r="5120" spans="2:15" ht="15">
      <c r="B5120" s="6" t="s">
        <v>30</v>
      </c>
      <c r="C5120" s="7" t="s">
        <v>695</v>
      </c>
      <c r="D5120" s="7" t="s">
        <v>661</v>
      </c>
      <c r="E5120" s="7" t="s">
        <v>661</v>
      </c>
      <c r="F5120" s="7" t="s">
        <v>661</v>
      </c>
      <c r="G5120" s="7" t="s">
        <v>661</v>
      </c>
      <c r="H5120" s="7" t="s">
        <v>661</v>
      </c>
      <c r="I5120" s="7" t="s">
        <v>661</v>
      </c>
      <c r="J5120" s="7" t="s">
        <v>661</v>
      </c>
      <c r="K5120" s="7" t="s">
        <v>661</v>
      </c>
      <c r="L5120" s="7" t="s">
        <v>661</v>
      </c>
      <c r="M5120" s="7" t="s">
        <v>684</v>
      </c>
      <c r="N5120" s="7" t="s">
        <v>734</v>
      </c>
      <c r="O5120" s="7" t="s">
        <v>686</v>
      </c>
    </row>
    <row r="5121" spans="2:15" ht="15">
      <c r="B5121" s="6" t="s">
        <v>30</v>
      </c>
      <c r="C5121" s="7" t="s">
        <v>696</v>
      </c>
      <c r="D5121" s="7" t="s">
        <v>661</v>
      </c>
      <c r="E5121" s="7">
        <v>14.6571415</v>
      </c>
      <c r="F5121" s="7">
        <v>4.817569438407479</v>
      </c>
      <c r="G5121" s="7">
        <v>15.428570000000001</v>
      </c>
      <c r="H5121" s="7">
        <v>0.95</v>
      </c>
      <c r="I5121" s="7">
        <v>14.6571415</v>
      </c>
      <c r="J5121" s="7">
        <v>4.817569438407479</v>
      </c>
      <c r="K5121" s="7">
        <v>15.428570000000001</v>
      </c>
      <c r="L5121" s="7">
        <v>0.95</v>
      </c>
      <c r="M5121" s="7" t="s">
        <v>684</v>
      </c>
      <c r="N5121" s="7" t="s">
        <v>734</v>
      </c>
      <c r="O5121" s="7" t="s">
        <v>686</v>
      </c>
    </row>
    <row r="5122" spans="2:15" ht="15">
      <c r="B5122" s="6" t="s">
        <v>30</v>
      </c>
      <c r="C5122" s="7" t="s">
        <v>697</v>
      </c>
      <c r="D5122" s="7" t="s">
        <v>661</v>
      </c>
      <c r="E5122" s="7">
        <v>18.321034999999998</v>
      </c>
      <c r="F5122" s="7">
        <v>6.0218329949256324</v>
      </c>
      <c r="G5122" s="7">
        <v>19.285299999999999</v>
      </c>
      <c r="H5122" s="7">
        <v>0.95</v>
      </c>
      <c r="I5122" s="7">
        <v>18.321034999999998</v>
      </c>
      <c r="J5122" s="7">
        <v>6.0218329949256324</v>
      </c>
      <c r="K5122" s="7">
        <v>19.285299999999999</v>
      </c>
      <c r="L5122" s="7">
        <v>0.95</v>
      </c>
      <c r="M5122" s="7" t="s">
        <v>684</v>
      </c>
      <c r="N5122" s="7" t="s">
        <v>734</v>
      </c>
      <c r="O5122" s="7" t="s">
        <v>686</v>
      </c>
    </row>
    <row r="5123" spans="2:15" ht="15">
      <c r="B5123" s="6" t="s">
        <v>30</v>
      </c>
      <c r="C5123" s="7" t="s">
        <v>698</v>
      </c>
      <c r="D5123" s="7" t="s">
        <v>661</v>
      </c>
      <c r="E5123" s="7">
        <v>22.233096999999997</v>
      </c>
      <c r="F5123" s="7">
        <v>7.3076655927998742</v>
      </c>
      <c r="G5123" s="7">
        <v>23.40326</v>
      </c>
      <c r="H5123" s="7">
        <v>0.95</v>
      </c>
      <c r="I5123" s="7">
        <v>22.233096999999997</v>
      </c>
      <c r="J5123" s="7">
        <v>7.3076655927998742</v>
      </c>
      <c r="K5123" s="7">
        <v>23.40326</v>
      </c>
      <c r="L5123" s="7">
        <v>0.95</v>
      </c>
      <c r="M5123" s="7" t="s">
        <v>684</v>
      </c>
      <c r="N5123" s="7" t="s">
        <v>734</v>
      </c>
      <c r="O5123" s="7" t="s">
        <v>686</v>
      </c>
    </row>
    <row r="5124" spans="2:15" ht="15">
      <c r="B5124" s="6" t="s">
        <v>30</v>
      </c>
      <c r="C5124" s="7" t="s">
        <v>699</v>
      </c>
      <c r="D5124" s="7" t="s">
        <v>661</v>
      </c>
      <c r="E5124" s="7">
        <v>25.993158999999999</v>
      </c>
      <c r="F5124" s="7">
        <v>8.5435382066869145</v>
      </c>
      <c r="G5124" s="7">
        <v>27.361219999999999</v>
      </c>
      <c r="H5124" s="7">
        <v>0.95</v>
      </c>
      <c r="I5124" s="7">
        <v>25.993158999999999</v>
      </c>
      <c r="J5124" s="7">
        <v>8.5435382066869145</v>
      </c>
      <c r="K5124" s="7">
        <v>27.361219999999999</v>
      </c>
      <c r="L5124" s="7">
        <v>0.95</v>
      </c>
      <c r="M5124" s="7" t="s">
        <v>684</v>
      </c>
      <c r="N5124" s="7" t="s">
        <v>734</v>
      </c>
      <c r="O5124" s="7" t="s">
        <v>686</v>
      </c>
    </row>
    <row r="5125" spans="2:15" ht="15">
      <c r="B5125" s="6" t="s">
        <v>30</v>
      </c>
      <c r="C5125" s="7" t="s">
        <v>700</v>
      </c>
      <c r="D5125" s="7" t="s">
        <v>661</v>
      </c>
      <c r="E5125" s="7">
        <v>29.3530525</v>
      </c>
      <c r="F5125" s="7">
        <v>9.6478817952306937</v>
      </c>
      <c r="G5125" s="7">
        <v>30.897950000000002</v>
      </c>
      <c r="H5125" s="7">
        <v>0.95</v>
      </c>
      <c r="I5125" s="7">
        <v>29.3530525</v>
      </c>
      <c r="J5125" s="7">
        <v>9.6478817952306937</v>
      </c>
      <c r="K5125" s="7">
        <v>30.897950000000002</v>
      </c>
      <c r="L5125" s="7">
        <v>0.95</v>
      </c>
      <c r="M5125" s="7" t="s">
        <v>684</v>
      </c>
      <c r="N5125" s="7" t="s">
        <v>734</v>
      </c>
      <c r="O5125" s="7" t="s">
        <v>686</v>
      </c>
    </row>
    <row r="5126" spans="2:15" ht="15">
      <c r="B5126" s="6" t="s">
        <v>30</v>
      </c>
      <c r="C5126" s="7" t="s">
        <v>701</v>
      </c>
      <c r="D5126" s="7" t="s">
        <v>661</v>
      </c>
      <c r="E5126" s="7">
        <v>32.312787</v>
      </c>
      <c r="F5126" s="7">
        <v>10.620699480930199</v>
      </c>
      <c r="G5126" s="7">
        <v>34.013460000000002</v>
      </c>
      <c r="H5126" s="7">
        <v>0.95</v>
      </c>
      <c r="I5126" s="7">
        <v>32.312787</v>
      </c>
      <c r="J5126" s="7">
        <v>10.620699480930199</v>
      </c>
      <c r="K5126" s="7">
        <v>34.013460000000002</v>
      </c>
      <c r="L5126" s="7">
        <v>0.95</v>
      </c>
      <c r="M5126" s="7" t="s">
        <v>684</v>
      </c>
      <c r="N5126" s="7" t="s">
        <v>734</v>
      </c>
      <c r="O5126" s="7" t="s">
        <v>686</v>
      </c>
    </row>
    <row r="5127" spans="2:15" ht="15">
      <c r="B5127" s="6" t="s">
        <v>44</v>
      </c>
      <c r="C5127" s="7" t="s">
        <v>683</v>
      </c>
      <c r="D5127" s="7" t="s">
        <v>661</v>
      </c>
      <c r="E5127" s="7" t="s">
        <v>661</v>
      </c>
      <c r="F5127" s="7" t="s">
        <v>661</v>
      </c>
      <c r="G5127" s="7" t="s">
        <v>661</v>
      </c>
      <c r="H5127" s="7" t="s">
        <v>661</v>
      </c>
      <c r="I5127" s="7" t="s">
        <v>661</v>
      </c>
      <c r="J5127" s="7" t="s">
        <v>661</v>
      </c>
      <c r="K5127" s="7" t="s">
        <v>661</v>
      </c>
      <c r="L5127" s="7" t="s">
        <v>661</v>
      </c>
      <c r="M5127" s="7" t="s">
        <v>684</v>
      </c>
      <c r="N5127" s="7" t="s">
        <v>734</v>
      </c>
      <c r="O5127" s="7" t="s">
        <v>686</v>
      </c>
    </row>
    <row r="5128" spans="2:15" ht="15">
      <c r="B5128" s="6" t="s">
        <v>44</v>
      </c>
      <c r="C5128" s="7" t="s">
        <v>687</v>
      </c>
      <c r="D5128" s="7">
        <v>30.449466999999999</v>
      </c>
      <c r="E5128" s="7">
        <v>27.559000000000001</v>
      </c>
      <c r="F5128" s="7">
        <v>4.2116784575197252</v>
      </c>
      <c r="G5128" s="7">
        <v>27.878965483488368</v>
      </c>
      <c r="H5128" s="7">
        <v>0.9885230503377942</v>
      </c>
      <c r="I5128" s="7">
        <v>24.245000000000001</v>
      </c>
      <c r="J5128" s="7">
        <v>3.7052195000749601</v>
      </c>
      <c r="K5128" s="7">
        <v>24.526489282890363</v>
      </c>
      <c r="L5128" s="7">
        <v>0.9885230503377942</v>
      </c>
      <c r="M5128" s="7" t="s">
        <v>684</v>
      </c>
      <c r="N5128" s="7" t="s">
        <v>734</v>
      </c>
      <c r="O5128" s="7" t="s">
        <v>686</v>
      </c>
    </row>
    <row r="5129" spans="2:15" ht="15">
      <c r="B5129" s="6" t="s">
        <v>44</v>
      </c>
      <c r="C5129" s="7" t="s">
        <v>688</v>
      </c>
      <c r="D5129" s="7">
        <v>24.3994</v>
      </c>
      <c r="E5129" s="7">
        <v>27.337</v>
      </c>
      <c r="F5129" s="7">
        <v>2.4751389052435711</v>
      </c>
      <c r="G5129" s="7">
        <v>27.44882295473251</v>
      </c>
      <c r="H5129" s="7">
        <v>0.99592612933104918</v>
      </c>
      <c r="I5129" s="7">
        <v>24.0229</v>
      </c>
      <c r="J5129" s="7">
        <v>2.1750746024353491</v>
      </c>
      <c r="K5129" s="7">
        <v>24.121166512757199</v>
      </c>
      <c r="L5129" s="7">
        <v>0.99592612933104918</v>
      </c>
      <c r="M5129" s="7" t="s">
        <v>684</v>
      </c>
      <c r="N5129" s="7" t="s">
        <v>734</v>
      </c>
      <c r="O5129" s="7" t="s">
        <v>686</v>
      </c>
    </row>
    <row r="5130" spans="2:15" ht="15">
      <c r="B5130" s="6" t="s">
        <v>44</v>
      </c>
      <c r="C5130" s="7" t="s">
        <v>689</v>
      </c>
      <c r="D5130" s="7">
        <v>26.771000000000001</v>
      </c>
      <c r="E5130" s="7">
        <v>27.131</v>
      </c>
      <c r="F5130" s="7">
        <v>5.1576176324494662</v>
      </c>
      <c r="G5130" s="7">
        <v>27.616882167300378</v>
      </c>
      <c r="H5130" s="7">
        <v>0.98240633521347731</v>
      </c>
      <c r="I5130" s="7">
        <v>23.816500000000001</v>
      </c>
      <c r="J5130" s="7">
        <v>4.5275294070706149</v>
      </c>
      <c r="K5130" s="7">
        <v>24.243023631178708</v>
      </c>
      <c r="L5130" s="7">
        <v>0.98240633521347731</v>
      </c>
      <c r="M5130" s="7" t="s">
        <v>684</v>
      </c>
      <c r="N5130" s="7" t="s">
        <v>734</v>
      </c>
      <c r="O5130" s="7" t="s">
        <v>686</v>
      </c>
    </row>
    <row r="5131" spans="2:15" ht="15">
      <c r="B5131" s="6" t="s">
        <v>44</v>
      </c>
      <c r="C5131" s="7" t="s">
        <v>690</v>
      </c>
      <c r="D5131" s="7">
        <v>29.233000000000001</v>
      </c>
      <c r="E5131" s="7">
        <v>29.808</v>
      </c>
      <c r="F5131" s="7">
        <v>4.5380416694915997</v>
      </c>
      <c r="G5131" s="7">
        <v>30.151462422145332</v>
      </c>
      <c r="H5131" s="7">
        <v>0.98860876406800524</v>
      </c>
      <c r="I5131" s="7">
        <v>26.190999999999999</v>
      </c>
      <c r="J5131" s="7">
        <v>3.9873808831740987</v>
      </c>
      <c r="K5131" s="7">
        <v>26.492785570934256</v>
      </c>
      <c r="L5131" s="7">
        <v>0.98860876406800524</v>
      </c>
      <c r="M5131" s="7" t="s">
        <v>684</v>
      </c>
      <c r="N5131" s="7" t="s">
        <v>734</v>
      </c>
      <c r="O5131" s="7" t="s">
        <v>686</v>
      </c>
    </row>
    <row r="5132" spans="2:15" ht="15">
      <c r="B5132" s="6" t="s">
        <v>44</v>
      </c>
      <c r="C5132" s="7" t="s">
        <v>691</v>
      </c>
      <c r="D5132" s="7">
        <v>33.786999999999999</v>
      </c>
      <c r="E5132" s="7">
        <v>29.309000000000001</v>
      </c>
      <c r="F5132" s="7">
        <v>7.6196739660337753</v>
      </c>
      <c r="G5132" s="7">
        <v>30.283277767584092</v>
      </c>
      <c r="H5132" s="7">
        <v>0.9678278627874628</v>
      </c>
      <c r="I5132" s="7">
        <v>26.05</v>
      </c>
      <c r="J5132" s="7">
        <v>6.7724080253567172</v>
      </c>
      <c r="K5132" s="7">
        <v>26.915943425076449</v>
      </c>
      <c r="L5132" s="7">
        <v>0.9678278627874628</v>
      </c>
      <c r="M5132" s="7" t="s">
        <v>684</v>
      </c>
      <c r="N5132" s="7" t="s">
        <v>734</v>
      </c>
      <c r="O5132" s="7" t="s">
        <v>686</v>
      </c>
    </row>
    <row r="5133" spans="2:15" ht="15">
      <c r="B5133" s="6" t="s">
        <v>44</v>
      </c>
      <c r="C5133" s="7" t="s">
        <v>692</v>
      </c>
      <c r="D5133" s="7" t="s">
        <v>661</v>
      </c>
      <c r="E5133" s="7">
        <v>32.207392790486303</v>
      </c>
      <c r="F5133" s="7">
        <v>8.3731902268754492</v>
      </c>
      <c r="G5133" s="7">
        <v>33.278017743491148</v>
      </c>
      <c r="H5133" s="7">
        <v>0.9678278627874628</v>
      </c>
      <c r="I5133" s="7">
        <v>28.948392790486302</v>
      </c>
      <c r="J5133" s="7">
        <v>7.5259242861983777</v>
      </c>
      <c r="K5133" s="7">
        <v>29.910683400983501</v>
      </c>
      <c r="L5133" s="7">
        <v>0.9678278627874628</v>
      </c>
      <c r="M5133" s="7" t="s">
        <v>684</v>
      </c>
      <c r="N5133" s="7" t="s">
        <v>734</v>
      </c>
      <c r="O5133" s="7" t="s">
        <v>686</v>
      </c>
    </row>
    <row r="5134" spans="2:15" ht="15">
      <c r="B5134" s="6" t="s">
        <v>44</v>
      </c>
      <c r="C5134" s="7" t="s">
        <v>693</v>
      </c>
      <c r="D5134" s="7" t="s">
        <v>661</v>
      </c>
      <c r="E5134" s="7">
        <v>32.713724431217948</v>
      </c>
      <c r="F5134" s="7">
        <v>8.5048249473047548</v>
      </c>
      <c r="G5134" s="7">
        <v>33.801180653136413</v>
      </c>
      <c r="H5134" s="7">
        <v>0.96782786278746269</v>
      </c>
      <c r="I5134" s="7">
        <v>29.454724431217947</v>
      </c>
      <c r="J5134" s="7">
        <v>7.657559006627686</v>
      </c>
      <c r="K5134" s="7">
        <v>30.433846310628766</v>
      </c>
      <c r="L5134" s="7">
        <v>0.9678278627874628</v>
      </c>
      <c r="M5134" s="7" t="s">
        <v>684</v>
      </c>
      <c r="N5134" s="7" t="s">
        <v>734</v>
      </c>
      <c r="O5134" s="7" t="s">
        <v>686</v>
      </c>
    </row>
    <row r="5135" spans="2:15" ht="15">
      <c r="B5135" s="6" t="s">
        <v>44</v>
      </c>
      <c r="C5135" s="7" t="s">
        <v>694</v>
      </c>
      <c r="D5135" s="7" t="s">
        <v>661</v>
      </c>
      <c r="E5135" s="7">
        <v>36.635140736909655</v>
      </c>
      <c r="F5135" s="7">
        <v>9.5243040743462704</v>
      </c>
      <c r="G5135" s="7">
        <v>37.852951072720685</v>
      </c>
      <c r="H5135" s="7">
        <v>0.96782786278746269</v>
      </c>
      <c r="I5135" s="7">
        <v>33.376140736909655</v>
      </c>
      <c r="J5135" s="7">
        <v>8.6770381336691926</v>
      </c>
      <c r="K5135" s="7">
        <v>34.485616730213039</v>
      </c>
      <c r="L5135" s="7">
        <v>0.9678278627874628</v>
      </c>
      <c r="M5135" s="7" t="s">
        <v>684</v>
      </c>
      <c r="N5135" s="7" t="s">
        <v>734</v>
      </c>
      <c r="O5135" s="7" t="s">
        <v>686</v>
      </c>
    </row>
    <row r="5136" spans="2:15" ht="15">
      <c r="B5136" s="6" t="s">
        <v>44</v>
      </c>
      <c r="C5136" s="7" t="s">
        <v>695</v>
      </c>
      <c r="D5136" s="7" t="s">
        <v>661</v>
      </c>
      <c r="E5136" s="7">
        <v>37.336661739296531</v>
      </c>
      <c r="F5136" s="7">
        <v>9.7066835932146081</v>
      </c>
      <c r="G5136" s="7">
        <v>38.577791748795462</v>
      </c>
      <c r="H5136" s="7">
        <v>0.9678278627874628</v>
      </c>
      <c r="I5136" s="7">
        <v>34.077661739296538</v>
      </c>
      <c r="J5136" s="7">
        <v>8.8594176525375463</v>
      </c>
      <c r="K5136" s="7">
        <v>35.210457406287823</v>
      </c>
      <c r="L5136" s="7">
        <v>0.96782786278746291</v>
      </c>
      <c r="M5136" s="7" t="s">
        <v>684</v>
      </c>
      <c r="N5136" s="7" t="s">
        <v>734</v>
      </c>
      <c r="O5136" s="7" t="s">
        <v>686</v>
      </c>
    </row>
    <row r="5137" spans="2:15" ht="15">
      <c r="B5137" s="6" t="s">
        <v>44</v>
      </c>
      <c r="C5137" s="7" t="s">
        <v>696</v>
      </c>
      <c r="D5137" s="7" t="s">
        <v>661</v>
      </c>
      <c r="E5137" s="7">
        <v>38.136930720879818</v>
      </c>
      <c r="F5137" s="7">
        <v>9.9147353426702338</v>
      </c>
      <c r="G5137" s="7">
        <v>39.404662943925572</v>
      </c>
      <c r="H5137" s="7">
        <v>0.9678278627874628</v>
      </c>
      <c r="I5137" s="7">
        <v>34.877930720879824</v>
      </c>
      <c r="J5137" s="7">
        <v>9.0674694019931685</v>
      </c>
      <c r="K5137" s="7">
        <v>36.037328601417933</v>
      </c>
      <c r="L5137" s="7">
        <v>0.9678278627874628</v>
      </c>
      <c r="M5137" s="7" t="s">
        <v>684</v>
      </c>
      <c r="N5137" s="7" t="s">
        <v>734</v>
      </c>
      <c r="O5137" s="7" t="s">
        <v>686</v>
      </c>
    </row>
    <row r="5138" spans="2:15" ht="15">
      <c r="B5138" s="6" t="s">
        <v>44</v>
      </c>
      <c r="C5138" s="7" t="s">
        <v>697</v>
      </c>
      <c r="D5138" s="7" t="s">
        <v>661</v>
      </c>
      <c r="E5138" s="7">
        <v>39.03037380906796</v>
      </c>
      <c r="F5138" s="7">
        <v>10.147010242503049</v>
      </c>
      <c r="G5138" s="7">
        <v>40.327805501130854</v>
      </c>
      <c r="H5138" s="7">
        <v>0.9678278627874628</v>
      </c>
      <c r="I5138" s="7">
        <v>35.77137380906796</v>
      </c>
      <c r="J5138" s="7">
        <v>9.299744301825978</v>
      </c>
      <c r="K5138" s="7">
        <v>36.960471158623207</v>
      </c>
      <c r="L5138" s="7">
        <v>0.96782786278746291</v>
      </c>
      <c r="M5138" s="7" t="s">
        <v>684</v>
      </c>
      <c r="N5138" s="7" t="s">
        <v>734</v>
      </c>
      <c r="O5138" s="7" t="s">
        <v>686</v>
      </c>
    </row>
    <row r="5139" spans="2:15" ht="15">
      <c r="B5139" s="6" t="s">
        <v>44</v>
      </c>
      <c r="C5139" s="7" t="s">
        <v>698</v>
      </c>
      <c r="D5139" s="7" t="s">
        <v>661</v>
      </c>
      <c r="E5139" s="7">
        <v>45.500632023367615</v>
      </c>
      <c r="F5139" s="7">
        <v>11.829130344485895</v>
      </c>
      <c r="G5139" s="7">
        <v>47.013145387569459</v>
      </c>
      <c r="H5139" s="7">
        <v>0.9678278627874628</v>
      </c>
      <c r="I5139" s="7">
        <v>42.241632023367622</v>
      </c>
      <c r="J5139" s="7">
        <v>10.981864403808828</v>
      </c>
      <c r="K5139" s="7">
        <v>43.645811045061819</v>
      </c>
      <c r="L5139" s="7">
        <v>0.96782786278746291</v>
      </c>
      <c r="M5139" s="7" t="s">
        <v>684</v>
      </c>
      <c r="N5139" s="7" t="s">
        <v>734</v>
      </c>
      <c r="O5139" s="7" t="s">
        <v>686</v>
      </c>
    </row>
    <row r="5140" spans="2:15" ht="15">
      <c r="B5140" s="6" t="s">
        <v>44</v>
      </c>
      <c r="C5140" s="7" t="s">
        <v>699</v>
      </c>
      <c r="D5140" s="7" t="s">
        <v>661</v>
      </c>
      <c r="E5140" s="7">
        <v>46.350156905066541</v>
      </c>
      <c r="F5140" s="7">
        <v>12.049987508653189</v>
      </c>
      <c r="G5140" s="7">
        <v>47.890909827262476</v>
      </c>
      <c r="H5140" s="7">
        <v>0.9678278627874628</v>
      </c>
      <c r="I5140" s="7">
        <v>43.091156905066541</v>
      </c>
      <c r="J5140" s="7">
        <v>11.202721567976115</v>
      </c>
      <c r="K5140" s="7">
        <v>44.523575484754829</v>
      </c>
      <c r="L5140" s="7">
        <v>0.9678278627874628</v>
      </c>
      <c r="M5140" s="7" t="s">
        <v>684</v>
      </c>
      <c r="N5140" s="7" t="s">
        <v>734</v>
      </c>
      <c r="O5140" s="7" t="s">
        <v>686</v>
      </c>
    </row>
    <row r="5141" spans="2:15" ht="15">
      <c r="B5141" s="6" t="s">
        <v>44</v>
      </c>
      <c r="C5141" s="7" t="s">
        <v>700</v>
      </c>
      <c r="D5141" s="7" t="s">
        <v>661</v>
      </c>
      <c r="E5141" s="7">
        <v>47.232922137875832</v>
      </c>
      <c r="F5141" s="7">
        <v>12.279486408736993</v>
      </c>
      <c r="G5141" s="7">
        <v>48.803019580196036</v>
      </c>
      <c r="H5141" s="7">
        <v>0.9678278627874628</v>
      </c>
      <c r="I5141" s="7">
        <v>43.973922137875824</v>
      </c>
      <c r="J5141" s="7">
        <v>11.432220468059963</v>
      </c>
      <c r="K5141" s="7">
        <v>45.435685237688389</v>
      </c>
      <c r="L5141" s="7">
        <v>0.96782786278746269</v>
      </c>
      <c r="M5141" s="7" t="s">
        <v>684</v>
      </c>
      <c r="N5141" s="7" t="s">
        <v>734</v>
      </c>
      <c r="O5141" s="7" t="s">
        <v>686</v>
      </c>
    </row>
    <row r="5142" spans="2:15" ht="15">
      <c r="B5142" s="6" t="s">
        <v>44</v>
      </c>
      <c r="C5142" s="7" t="s">
        <v>701</v>
      </c>
      <c r="D5142" s="7" t="s">
        <v>661</v>
      </c>
      <c r="E5142" s="7">
        <v>48.031389997273635</v>
      </c>
      <c r="F5142" s="7">
        <v>12.487069907354098</v>
      </c>
      <c r="G5142" s="7">
        <v>49.628029780975048</v>
      </c>
      <c r="H5142" s="7">
        <v>0.9678278627874628</v>
      </c>
      <c r="I5142" s="7">
        <v>44.772389997273642</v>
      </c>
      <c r="J5142" s="7">
        <v>11.639803966677032</v>
      </c>
      <c r="K5142" s="7">
        <v>46.260695438467408</v>
      </c>
      <c r="L5142" s="7">
        <v>0.9678278627874628</v>
      </c>
      <c r="M5142" s="7" t="s">
        <v>684</v>
      </c>
      <c r="N5142" s="7" t="s">
        <v>734</v>
      </c>
      <c r="O5142" s="7" t="s">
        <v>686</v>
      </c>
    </row>
    <row r="5143" spans="2:15" ht="15">
      <c r="B5143" s="6" t="s">
        <v>581</v>
      </c>
      <c r="C5143" s="7" t="s">
        <v>683</v>
      </c>
      <c r="D5143" s="7" t="s">
        <v>661</v>
      </c>
      <c r="E5143" s="7" t="s">
        <v>661</v>
      </c>
      <c r="F5143" s="7" t="s">
        <v>661</v>
      </c>
      <c r="G5143" s="7" t="s">
        <v>661</v>
      </c>
      <c r="H5143" s="7" t="s">
        <v>661</v>
      </c>
      <c r="I5143" s="7" t="s">
        <v>661</v>
      </c>
      <c r="J5143" s="7" t="s">
        <v>661</v>
      </c>
      <c r="K5143" s="7" t="s">
        <v>661</v>
      </c>
      <c r="L5143" s="7" t="s">
        <v>661</v>
      </c>
      <c r="M5143" s="7" t="s">
        <v>684</v>
      </c>
      <c r="N5143" s="7" t="s">
        <v>734</v>
      </c>
      <c r="O5143" s="7" t="s">
        <v>686</v>
      </c>
    </row>
    <row r="5144" spans="2:15" ht="15">
      <c r="B5144" s="6" t="s">
        <v>581</v>
      </c>
      <c r="C5144" s="7" t="s">
        <v>687</v>
      </c>
      <c r="D5144" s="7" t="s">
        <v>661</v>
      </c>
      <c r="E5144" s="7" t="s">
        <v>661</v>
      </c>
      <c r="F5144" s="7" t="s">
        <v>661</v>
      </c>
      <c r="G5144" s="7" t="s">
        <v>661</v>
      </c>
      <c r="H5144" s="7" t="s">
        <v>661</v>
      </c>
      <c r="I5144" s="7" t="s">
        <v>661</v>
      </c>
      <c r="J5144" s="7" t="s">
        <v>661</v>
      </c>
      <c r="K5144" s="7" t="s">
        <v>661</v>
      </c>
      <c r="L5144" s="7" t="s">
        <v>661</v>
      </c>
      <c r="M5144" s="7" t="s">
        <v>684</v>
      </c>
      <c r="N5144" s="7" t="s">
        <v>734</v>
      </c>
      <c r="O5144" s="7" t="s">
        <v>686</v>
      </c>
    </row>
    <row r="5145" spans="2:15" ht="15">
      <c r="B5145" s="6" t="s">
        <v>581</v>
      </c>
      <c r="C5145" s="7" t="s">
        <v>688</v>
      </c>
      <c r="D5145" s="7" t="s">
        <v>661</v>
      </c>
      <c r="E5145" s="7" t="s">
        <v>661</v>
      </c>
      <c r="F5145" s="7" t="s">
        <v>661</v>
      </c>
      <c r="G5145" s="7" t="s">
        <v>661</v>
      </c>
      <c r="H5145" s="7" t="s">
        <v>661</v>
      </c>
      <c r="I5145" s="7" t="s">
        <v>661</v>
      </c>
      <c r="J5145" s="7" t="s">
        <v>661</v>
      </c>
      <c r="K5145" s="7" t="s">
        <v>661</v>
      </c>
      <c r="L5145" s="7" t="s">
        <v>661</v>
      </c>
      <c r="M5145" s="7" t="s">
        <v>684</v>
      </c>
      <c r="N5145" s="7" t="s">
        <v>734</v>
      </c>
      <c r="O5145" s="7" t="s">
        <v>686</v>
      </c>
    </row>
    <row r="5146" spans="2:15" ht="15">
      <c r="B5146" s="6" t="s">
        <v>581</v>
      </c>
      <c r="C5146" s="7" t="s">
        <v>689</v>
      </c>
      <c r="D5146" s="7" t="s">
        <v>661</v>
      </c>
      <c r="E5146" s="7" t="s">
        <v>661</v>
      </c>
      <c r="F5146" s="7" t="s">
        <v>661</v>
      </c>
      <c r="G5146" s="7" t="s">
        <v>661</v>
      </c>
      <c r="H5146" s="7" t="s">
        <v>661</v>
      </c>
      <c r="I5146" s="7" t="s">
        <v>661</v>
      </c>
      <c r="J5146" s="7" t="s">
        <v>661</v>
      </c>
      <c r="K5146" s="7" t="s">
        <v>661</v>
      </c>
      <c r="L5146" s="7" t="s">
        <v>661</v>
      </c>
      <c r="M5146" s="7" t="s">
        <v>684</v>
      </c>
      <c r="N5146" s="7" t="s">
        <v>734</v>
      </c>
      <c r="O5146" s="7" t="s">
        <v>686</v>
      </c>
    </row>
    <row r="5147" spans="2:15" ht="15">
      <c r="B5147" s="6" t="s">
        <v>581</v>
      </c>
      <c r="C5147" s="7" t="s">
        <v>690</v>
      </c>
      <c r="D5147" s="7" t="s">
        <v>661</v>
      </c>
      <c r="E5147" s="7" t="s">
        <v>661</v>
      </c>
      <c r="F5147" s="7" t="s">
        <v>661</v>
      </c>
      <c r="G5147" s="7" t="s">
        <v>661</v>
      </c>
      <c r="H5147" s="7" t="s">
        <v>661</v>
      </c>
      <c r="I5147" s="7" t="s">
        <v>661</v>
      </c>
      <c r="J5147" s="7" t="s">
        <v>661</v>
      </c>
      <c r="K5147" s="7" t="s">
        <v>661</v>
      </c>
      <c r="L5147" s="7" t="s">
        <v>661</v>
      </c>
      <c r="M5147" s="7" t="s">
        <v>684</v>
      </c>
      <c r="N5147" s="7" t="s">
        <v>734</v>
      </c>
      <c r="O5147" s="7" t="s">
        <v>686</v>
      </c>
    </row>
    <row r="5148" spans="2:15" ht="15">
      <c r="B5148" s="6" t="s">
        <v>581</v>
      </c>
      <c r="C5148" s="7" t="s">
        <v>691</v>
      </c>
      <c r="D5148" s="7" t="s">
        <v>661</v>
      </c>
      <c r="E5148" s="7" t="s">
        <v>661</v>
      </c>
      <c r="F5148" s="7" t="s">
        <v>661</v>
      </c>
      <c r="G5148" s="7" t="s">
        <v>661</v>
      </c>
      <c r="H5148" s="7" t="s">
        <v>661</v>
      </c>
      <c r="I5148" s="7" t="s">
        <v>661</v>
      </c>
      <c r="J5148" s="7" t="s">
        <v>661</v>
      </c>
      <c r="K5148" s="7" t="s">
        <v>661</v>
      </c>
      <c r="L5148" s="7" t="s">
        <v>661</v>
      </c>
      <c r="M5148" s="7" t="s">
        <v>684</v>
      </c>
      <c r="N5148" s="7" t="s">
        <v>734</v>
      </c>
      <c r="O5148" s="7" t="s">
        <v>686</v>
      </c>
    </row>
    <row r="5149" spans="2:15" ht="15">
      <c r="B5149" s="6" t="s">
        <v>581</v>
      </c>
      <c r="C5149" s="7" t="s">
        <v>692</v>
      </c>
      <c r="D5149" s="7" t="s">
        <v>661</v>
      </c>
      <c r="E5149" s="7" t="s">
        <v>661</v>
      </c>
      <c r="F5149" s="7" t="s">
        <v>661</v>
      </c>
      <c r="G5149" s="7" t="s">
        <v>661</v>
      </c>
      <c r="H5149" s="7" t="s">
        <v>661</v>
      </c>
      <c r="I5149" s="7" t="s">
        <v>661</v>
      </c>
      <c r="J5149" s="7" t="s">
        <v>661</v>
      </c>
      <c r="K5149" s="7" t="s">
        <v>661</v>
      </c>
      <c r="L5149" s="7" t="s">
        <v>661</v>
      </c>
      <c r="M5149" s="7" t="s">
        <v>684</v>
      </c>
      <c r="N5149" s="7" t="s">
        <v>734</v>
      </c>
      <c r="O5149" s="7" t="s">
        <v>686</v>
      </c>
    </row>
    <row r="5150" spans="2:15" ht="15">
      <c r="B5150" s="6" t="s">
        <v>581</v>
      </c>
      <c r="C5150" s="7" t="s">
        <v>693</v>
      </c>
      <c r="D5150" s="7" t="s">
        <v>661</v>
      </c>
      <c r="E5150" s="7" t="s">
        <v>661</v>
      </c>
      <c r="F5150" s="7" t="s">
        <v>661</v>
      </c>
      <c r="G5150" s="7" t="s">
        <v>661</v>
      </c>
      <c r="H5150" s="7" t="s">
        <v>661</v>
      </c>
      <c r="I5150" s="7" t="s">
        <v>661</v>
      </c>
      <c r="J5150" s="7" t="s">
        <v>661</v>
      </c>
      <c r="K5150" s="7" t="s">
        <v>661</v>
      </c>
      <c r="L5150" s="7" t="s">
        <v>661</v>
      </c>
      <c r="M5150" s="7" t="s">
        <v>684</v>
      </c>
      <c r="N5150" s="7" t="s">
        <v>734</v>
      </c>
      <c r="O5150" s="7" t="s">
        <v>686</v>
      </c>
    </row>
    <row r="5151" spans="2:15" ht="15">
      <c r="B5151" s="6" t="s">
        <v>581</v>
      </c>
      <c r="C5151" s="7" t="s">
        <v>694</v>
      </c>
      <c r="D5151" s="7" t="s">
        <v>661</v>
      </c>
      <c r="E5151" s="7" t="s">
        <v>661</v>
      </c>
      <c r="F5151" s="7" t="s">
        <v>661</v>
      </c>
      <c r="G5151" s="7" t="s">
        <v>661</v>
      </c>
      <c r="H5151" s="7" t="s">
        <v>661</v>
      </c>
      <c r="I5151" s="7" t="s">
        <v>661</v>
      </c>
      <c r="J5151" s="7" t="s">
        <v>661</v>
      </c>
      <c r="K5151" s="7" t="s">
        <v>661</v>
      </c>
      <c r="L5151" s="7" t="s">
        <v>661</v>
      </c>
      <c r="M5151" s="7" t="s">
        <v>684</v>
      </c>
      <c r="N5151" s="7" t="s">
        <v>734</v>
      </c>
      <c r="O5151" s="7" t="s">
        <v>686</v>
      </c>
    </row>
    <row r="5152" spans="2:15" ht="15">
      <c r="B5152" s="6" t="s">
        <v>581</v>
      </c>
      <c r="C5152" s="7" t="s">
        <v>695</v>
      </c>
      <c r="D5152" s="7" t="s">
        <v>661</v>
      </c>
      <c r="E5152" s="7" t="s">
        <v>661</v>
      </c>
      <c r="F5152" s="7" t="s">
        <v>661</v>
      </c>
      <c r="G5152" s="7" t="s">
        <v>661</v>
      </c>
      <c r="H5152" s="7" t="s">
        <v>661</v>
      </c>
      <c r="I5152" s="7" t="s">
        <v>661</v>
      </c>
      <c r="J5152" s="7" t="s">
        <v>661</v>
      </c>
      <c r="K5152" s="7" t="s">
        <v>661</v>
      </c>
      <c r="L5152" s="7" t="s">
        <v>661</v>
      </c>
      <c r="M5152" s="7" t="s">
        <v>684</v>
      </c>
      <c r="N5152" s="7" t="s">
        <v>734</v>
      </c>
      <c r="O5152" s="7" t="s">
        <v>686</v>
      </c>
    </row>
    <row r="5153" spans="2:15" ht="15">
      <c r="B5153" s="6" t="s">
        <v>581</v>
      </c>
      <c r="C5153" s="7" t="s">
        <v>696</v>
      </c>
      <c r="D5153" s="7" t="s">
        <v>661</v>
      </c>
      <c r="E5153" s="7" t="s">
        <v>661</v>
      </c>
      <c r="F5153" s="7" t="s">
        <v>661</v>
      </c>
      <c r="G5153" s="7" t="s">
        <v>661</v>
      </c>
      <c r="H5153" s="7" t="s">
        <v>661</v>
      </c>
      <c r="I5153" s="7" t="s">
        <v>661</v>
      </c>
      <c r="J5153" s="7" t="s">
        <v>661</v>
      </c>
      <c r="K5153" s="7" t="s">
        <v>661</v>
      </c>
      <c r="L5153" s="7" t="s">
        <v>661</v>
      </c>
      <c r="M5153" s="7" t="s">
        <v>684</v>
      </c>
      <c r="N5153" s="7" t="s">
        <v>734</v>
      </c>
      <c r="O5153" s="7" t="s">
        <v>686</v>
      </c>
    </row>
    <row r="5154" spans="2:15" ht="15">
      <c r="B5154" s="6" t="s">
        <v>581</v>
      </c>
      <c r="C5154" s="7" t="s">
        <v>697</v>
      </c>
      <c r="D5154" s="7" t="s">
        <v>661</v>
      </c>
      <c r="E5154" s="7" t="s">
        <v>661</v>
      </c>
      <c r="F5154" s="7" t="s">
        <v>661</v>
      </c>
      <c r="G5154" s="7" t="s">
        <v>661</v>
      </c>
      <c r="H5154" s="7" t="s">
        <v>661</v>
      </c>
      <c r="I5154" s="7" t="s">
        <v>661</v>
      </c>
      <c r="J5154" s="7" t="s">
        <v>661</v>
      </c>
      <c r="K5154" s="7" t="s">
        <v>661</v>
      </c>
      <c r="L5154" s="7" t="s">
        <v>661</v>
      </c>
      <c r="M5154" s="7" t="s">
        <v>684</v>
      </c>
      <c r="N5154" s="7" t="s">
        <v>734</v>
      </c>
      <c r="O5154" s="7" t="s">
        <v>686</v>
      </c>
    </row>
    <row r="5155" spans="2:15" ht="15">
      <c r="B5155" s="6" t="s">
        <v>581</v>
      </c>
      <c r="C5155" s="7" t="s">
        <v>698</v>
      </c>
      <c r="D5155" s="7" t="s">
        <v>661</v>
      </c>
      <c r="E5155" s="7" t="s">
        <v>661</v>
      </c>
      <c r="F5155" s="7" t="s">
        <v>661</v>
      </c>
      <c r="G5155" s="7" t="s">
        <v>661</v>
      </c>
      <c r="H5155" s="7" t="s">
        <v>661</v>
      </c>
      <c r="I5155" s="7" t="s">
        <v>661</v>
      </c>
      <c r="J5155" s="7" t="s">
        <v>661</v>
      </c>
      <c r="K5155" s="7" t="s">
        <v>661</v>
      </c>
      <c r="L5155" s="7" t="s">
        <v>661</v>
      </c>
      <c r="M5155" s="7" t="s">
        <v>684</v>
      </c>
      <c r="N5155" s="7" t="s">
        <v>734</v>
      </c>
      <c r="O5155" s="7" t="s">
        <v>686</v>
      </c>
    </row>
    <row r="5156" spans="2:15" ht="15">
      <c r="B5156" s="6" t="s">
        <v>581</v>
      </c>
      <c r="C5156" s="7" t="s">
        <v>699</v>
      </c>
      <c r="D5156" s="7" t="s">
        <v>661</v>
      </c>
      <c r="E5156" s="7" t="s">
        <v>661</v>
      </c>
      <c r="F5156" s="7" t="s">
        <v>661</v>
      </c>
      <c r="G5156" s="7" t="s">
        <v>661</v>
      </c>
      <c r="H5156" s="7" t="s">
        <v>661</v>
      </c>
      <c r="I5156" s="7" t="s">
        <v>661</v>
      </c>
      <c r="J5156" s="7" t="s">
        <v>661</v>
      </c>
      <c r="K5156" s="7" t="s">
        <v>661</v>
      </c>
      <c r="L5156" s="7" t="s">
        <v>661</v>
      </c>
      <c r="M5156" s="7" t="s">
        <v>684</v>
      </c>
      <c r="N5156" s="7" t="s">
        <v>734</v>
      </c>
      <c r="O5156" s="7" t="s">
        <v>686</v>
      </c>
    </row>
    <row r="5157" spans="2:15" ht="15">
      <c r="B5157" s="6" t="s">
        <v>581</v>
      </c>
      <c r="C5157" s="7" t="s">
        <v>700</v>
      </c>
      <c r="D5157" s="7" t="s">
        <v>661</v>
      </c>
      <c r="E5157" s="7" t="s">
        <v>661</v>
      </c>
      <c r="F5157" s="7" t="s">
        <v>661</v>
      </c>
      <c r="G5157" s="7" t="s">
        <v>661</v>
      </c>
      <c r="H5157" s="7" t="s">
        <v>661</v>
      </c>
      <c r="I5157" s="7" t="s">
        <v>661</v>
      </c>
      <c r="J5157" s="7" t="s">
        <v>661</v>
      </c>
      <c r="K5157" s="7" t="s">
        <v>661</v>
      </c>
      <c r="L5157" s="7" t="s">
        <v>661</v>
      </c>
      <c r="M5157" s="7" t="s">
        <v>684</v>
      </c>
      <c r="N5157" s="7" t="s">
        <v>734</v>
      </c>
      <c r="O5157" s="7" t="s">
        <v>686</v>
      </c>
    </row>
    <row r="5158" spans="2:15" ht="15">
      <c r="B5158" s="6" t="s">
        <v>581</v>
      </c>
      <c r="C5158" s="7" t="s">
        <v>701</v>
      </c>
      <c r="D5158" s="7" t="s">
        <v>661</v>
      </c>
      <c r="E5158" s="7" t="s">
        <v>661</v>
      </c>
      <c r="F5158" s="7" t="s">
        <v>661</v>
      </c>
      <c r="G5158" s="7" t="s">
        <v>661</v>
      </c>
      <c r="H5158" s="7" t="s">
        <v>661</v>
      </c>
      <c r="I5158" s="7" t="s">
        <v>661</v>
      </c>
      <c r="J5158" s="7" t="s">
        <v>661</v>
      </c>
      <c r="K5158" s="7" t="s">
        <v>661</v>
      </c>
      <c r="L5158" s="7" t="s">
        <v>661</v>
      </c>
      <c r="M5158" s="7" t="s">
        <v>684</v>
      </c>
      <c r="N5158" s="7" t="s">
        <v>734</v>
      </c>
      <c r="O5158" s="7" t="s">
        <v>686</v>
      </c>
    </row>
    <row r="5159" spans="2:15" ht="15">
      <c r="B5159" s="6" t="s">
        <v>102</v>
      </c>
      <c r="C5159" s="7" t="s">
        <v>683</v>
      </c>
      <c r="D5159" s="7" t="s">
        <v>661</v>
      </c>
      <c r="E5159" s="7" t="s">
        <v>661</v>
      </c>
      <c r="F5159" s="7" t="s">
        <v>661</v>
      </c>
      <c r="G5159" s="7" t="s">
        <v>661</v>
      </c>
      <c r="H5159" s="7" t="s">
        <v>661</v>
      </c>
      <c r="I5159" s="7" t="s">
        <v>661</v>
      </c>
      <c r="J5159" s="7" t="s">
        <v>661</v>
      </c>
      <c r="K5159" s="7" t="s">
        <v>661</v>
      </c>
      <c r="L5159" s="7" t="s">
        <v>661</v>
      </c>
      <c r="M5159" s="7" t="s">
        <v>684</v>
      </c>
      <c r="N5159" s="7" t="s">
        <v>734</v>
      </c>
      <c r="O5159" s="7" t="s">
        <v>686</v>
      </c>
    </row>
    <row r="5160" spans="2:15" ht="15">
      <c r="B5160" s="6" t="s">
        <v>102</v>
      </c>
      <c r="C5160" s="7" t="s">
        <v>687</v>
      </c>
      <c r="D5160" s="7" t="s">
        <v>661</v>
      </c>
      <c r="E5160" s="7" t="s">
        <v>661</v>
      </c>
      <c r="F5160" s="7" t="s">
        <v>661</v>
      </c>
      <c r="G5160" s="7" t="s">
        <v>661</v>
      </c>
      <c r="H5160" s="7" t="s">
        <v>661</v>
      </c>
      <c r="I5160" s="7" t="s">
        <v>661</v>
      </c>
      <c r="J5160" s="7" t="s">
        <v>661</v>
      </c>
      <c r="K5160" s="7" t="s">
        <v>661</v>
      </c>
      <c r="L5160" s="7" t="s">
        <v>661</v>
      </c>
      <c r="M5160" s="7" t="s">
        <v>684</v>
      </c>
      <c r="N5160" s="7" t="s">
        <v>734</v>
      </c>
      <c r="O5160" s="7" t="s">
        <v>686</v>
      </c>
    </row>
    <row r="5161" spans="2:15" ht="15">
      <c r="B5161" s="6" t="s">
        <v>102</v>
      </c>
      <c r="C5161" s="7" t="s">
        <v>688</v>
      </c>
      <c r="D5161" s="7" t="s">
        <v>661</v>
      </c>
      <c r="E5161" s="7" t="s">
        <v>661</v>
      </c>
      <c r="F5161" s="7" t="s">
        <v>661</v>
      </c>
      <c r="G5161" s="7" t="s">
        <v>661</v>
      </c>
      <c r="H5161" s="7" t="s">
        <v>661</v>
      </c>
      <c r="I5161" s="7" t="s">
        <v>661</v>
      </c>
      <c r="J5161" s="7" t="s">
        <v>661</v>
      </c>
      <c r="K5161" s="7" t="s">
        <v>661</v>
      </c>
      <c r="L5161" s="7" t="s">
        <v>661</v>
      </c>
      <c r="M5161" s="7" t="s">
        <v>684</v>
      </c>
      <c r="N5161" s="7" t="s">
        <v>734</v>
      </c>
      <c r="O5161" s="7" t="s">
        <v>686</v>
      </c>
    </row>
    <row r="5162" spans="2:15" ht="15">
      <c r="B5162" s="6" t="s">
        <v>102</v>
      </c>
      <c r="C5162" s="7" t="s">
        <v>689</v>
      </c>
      <c r="D5162" s="7" t="s">
        <v>661</v>
      </c>
      <c r="E5162" s="7" t="s">
        <v>661</v>
      </c>
      <c r="F5162" s="7" t="s">
        <v>661</v>
      </c>
      <c r="G5162" s="7" t="s">
        <v>661</v>
      </c>
      <c r="H5162" s="7" t="s">
        <v>661</v>
      </c>
      <c r="I5162" s="7" t="s">
        <v>661</v>
      </c>
      <c r="J5162" s="7" t="s">
        <v>661</v>
      </c>
      <c r="K5162" s="7" t="s">
        <v>661</v>
      </c>
      <c r="L5162" s="7" t="s">
        <v>661</v>
      </c>
      <c r="M5162" s="7" t="s">
        <v>684</v>
      </c>
      <c r="N5162" s="7" t="s">
        <v>734</v>
      </c>
      <c r="O5162" s="7" t="s">
        <v>686</v>
      </c>
    </row>
    <row r="5163" spans="2:15" ht="15">
      <c r="B5163" s="6" t="s">
        <v>102</v>
      </c>
      <c r="C5163" s="7" t="s">
        <v>690</v>
      </c>
      <c r="D5163" s="7" t="s">
        <v>661</v>
      </c>
      <c r="E5163" s="7" t="s">
        <v>661</v>
      </c>
      <c r="F5163" s="7" t="s">
        <v>661</v>
      </c>
      <c r="G5163" s="7" t="s">
        <v>661</v>
      </c>
      <c r="H5163" s="7" t="s">
        <v>661</v>
      </c>
      <c r="I5163" s="7" t="s">
        <v>661</v>
      </c>
      <c r="J5163" s="7" t="s">
        <v>661</v>
      </c>
      <c r="K5163" s="7" t="s">
        <v>661</v>
      </c>
      <c r="L5163" s="7" t="s">
        <v>661</v>
      </c>
      <c r="M5163" s="7" t="s">
        <v>684</v>
      </c>
      <c r="N5163" s="7" t="s">
        <v>734</v>
      </c>
      <c r="O5163" s="7" t="s">
        <v>686</v>
      </c>
    </row>
    <row r="5164" spans="2:15" ht="15">
      <c r="B5164" s="6" t="s">
        <v>102</v>
      </c>
      <c r="C5164" s="7" t="s">
        <v>691</v>
      </c>
      <c r="D5164" s="7" t="s">
        <v>661</v>
      </c>
      <c r="E5164" s="7" t="s">
        <v>661</v>
      </c>
      <c r="F5164" s="7" t="s">
        <v>661</v>
      </c>
      <c r="G5164" s="7" t="s">
        <v>661</v>
      </c>
      <c r="H5164" s="7" t="s">
        <v>661</v>
      </c>
      <c r="I5164" s="7" t="s">
        <v>661</v>
      </c>
      <c r="J5164" s="7" t="s">
        <v>661</v>
      </c>
      <c r="K5164" s="7" t="s">
        <v>661</v>
      </c>
      <c r="L5164" s="7" t="s">
        <v>661</v>
      </c>
      <c r="M5164" s="7" t="s">
        <v>684</v>
      </c>
      <c r="N5164" s="7" t="s">
        <v>734</v>
      </c>
      <c r="O5164" s="7" t="s">
        <v>686</v>
      </c>
    </row>
    <row r="5165" spans="2:15" ht="15">
      <c r="B5165" s="6" t="s">
        <v>102</v>
      </c>
      <c r="C5165" s="7" t="s">
        <v>692</v>
      </c>
      <c r="D5165" s="7" t="s">
        <v>661</v>
      </c>
      <c r="E5165" s="7">
        <v>7.2756000000000016</v>
      </c>
      <c r="F5165" s="7">
        <v>3.5237339059582808</v>
      </c>
      <c r="G5165" s="7">
        <v>8.0840000000000014</v>
      </c>
      <c r="H5165" s="7">
        <v>0.9</v>
      </c>
      <c r="I5165" s="7">
        <v>7.2756000000000016</v>
      </c>
      <c r="J5165" s="7">
        <v>3.5237339059582808</v>
      </c>
      <c r="K5165" s="7">
        <v>8.0840000000000014</v>
      </c>
      <c r="L5165" s="7">
        <v>0.9</v>
      </c>
      <c r="M5165" s="7" t="s">
        <v>684</v>
      </c>
      <c r="N5165" s="7" t="s">
        <v>734</v>
      </c>
      <c r="O5165" s="7" t="s">
        <v>686</v>
      </c>
    </row>
    <row r="5166" spans="2:15" ht="15">
      <c r="B5166" s="6" t="s">
        <v>102</v>
      </c>
      <c r="C5166" s="7" t="s">
        <v>693</v>
      </c>
      <c r="D5166" s="7" t="s">
        <v>661</v>
      </c>
      <c r="E5166" s="7">
        <v>12.984119994635584</v>
      </c>
      <c r="F5166" s="7">
        <v>6.2884963252691515</v>
      </c>
      <c r="G5166" s="7">
        <v>14.426799994039538</v>
      </c>
      <c r="H5166" s="7">
        <v>0.9</v>
      </c>
      <c r="I5166" s="7">
        <v>12.984119994635584</v>
      </c>
      <c r="J5166" s="7">
        <v>6.2884963252691515</v>
      </c>
      <c r="K5166" s="7">
        <v>14.426799994039538</v>
      </c>
      <c r="L5166" s="7">
        <v>0.9</v>
      </c>
      <c r="M5166" s="7" t="s">
        <v>684</v>
      </c>
      <c r="N5166" s="7" t="s">
        <v>734</v>
      </c>
      <c r="O5166" s="7" t="s">
        <v>686</v>
      </c>
    </row>
    <row r="5167" spans="2:15" ht="15">
      <c r="B5167" s="6" t="s">
        <v>102</v>
      </c>
      <c r="C5167" s="7" t="s">
        <v>694</v>
      </c>
      <c r="D5167" s="7" t="s">
        <v>661</v>
      </c>
      <c r="E5167" s="7">
        <v>15.977519978542331</v>
      </c>
      <c r="F5167" s="7">
        <v>7.7382661060964608</v>
      </c>
      <c r="G5167" s="7">
        <v>17.752799976158144</v>
      </c>
      <c r="H5167" s="7">
        <v>0.9</v>
      </c>
      <c r="I5167" s="7">
        <v>15.977519978542331</v>
      </c>
      <c r="J5167" s="7">
        <v>7.7382661060964608</v>
      </c>
      <c r="K5167" s="7">
        <v>17.752799976158144</v>
      </c>
      <c r="L5167" s="7">
        <v>0.9</v>
      </c>
      <c r="M5167" s="7" t="s">
        <v>684</v>
      </c>
      <c r="N5167" s="7" t="s">
        <v>734</v>
      </c>
      <c r="O5167" s="7" t="s">
        <v>686</v>
      </c>
    </row>
    <row r="5168" spans="2:15" ht="15">
      <c r="B5168" s="6" t="s">
        <v>102</v>
      </c>
      <c r="C5168" s="7" t="s">
        <v>695</v>
      </c>
      <c r="D5168" s="7" t="s">
        <v>661</v>
      </c>
      <c r="E5168" s="7">
        <v>19.442519871253971</v>
      </c>
      <c r="F5168" s="7">
        <v>9.4164421473974986</v>
      </c>
      <c r="G5168" s="7">
        <v>21.602799856948856</v>
      </c>
      <c r="H5168" s="7">
        <v>0.9</v>
      </c>
      <c r="I5168" s="7">
        <v>19.442519871253971</v>
      </c>
      <c r="J5168" s="7">
        <v>9.4164421473974986</v>
      </c>
      <c r="K5168" s="7">
        <v>21.602799856948856</v>
      </c>
      <c r="L5168" s="7">
        <v>0.9</v>
      </c>
      <c r="M5168" s="7" t="s">
        <v>684</v>
      </c>
      <c r="N5168" s="7" t="s">
        <v>734</v>
      </c>
      <c r="O5168" s="7" t="s">
        <v>686</v>
      </c>
    </row>
    <row r="5169" spans="2:15" ht="15">
      <c r="B5169" s="6" t="s">
        <v>102</v>
      </c>
      <c r="C5169" s="7" t="s">
        <v>696</v>
      </c>
      <c r="D5169" s="7" t="s">
        <v>661</v>
      </c>
      <c r="E5169" s="7">
        <v>23.537519914169316</v>
      </c>
      <c r="F5169" s="7">
        <v>11.399741187493351</v>
      </c>
      <c r="G5169" s="7">
        <v>26.152799904632573</v>
      </c>
      <c r="H5169" s="7">
        <v>0.9</v>
      </c>
      <c r="I5169" s="7">
        <v>23.537519914169316</v>
      </c>
      <c r="J5169" s="7">
        <v>11.399741187493351</v>
      </c>
      <c r="K5169" s="7">
        <v>26.152799904632573</v>
      </c>
      <c r="L5169" s="7">
        <v>0.9</v>
      </c>
      <c r="M5169" s="7" t="s">
        <v>684</v>
      </c>
      <c r="N5169" s="7" t="s">
        <v>734</v>
      </c>
      <c r="O5169" s="7" t="s">
        <v>686</v>
      </c>
    </row>
    <row r="5170" spans="2:15" ht="15">
      <c r="B5170" s="6" t="s">
        <v>102</v>
      </c>
      <c r="C5170" s="7" t="s">
        <v>697</v>
      </c>
      <c r="D5170" s="7" t="s">
        <v>661</v>
      </c>
      <c r="E5170" s="7">
        <v>27.632520171661383</v>
      </c>
      <c r="F5170" s="7">
        <v>13.38304033151346</v>
      </c>
      <c r="G5170" s="7">
        <v>30.70280019073487</v>
      </c>
      <c r="H5170" s="7">
        <v>0.9</v>
      </c>
      <c r="I5170" s="7">
        <v>27.632520171661383</v>
      </c>
      <c r="J5170" s="7">
        <v>13.38304033151346</v>
      </c>
      <c r="K5170" s="7">
        <v>30.70280019073487</v>
      </c>
      <c r="L5170" s="7">
        <v>0.9</v>
      </c>
      <c r="M5170" s="7" t="s">
        <v>684</v>
      </c>
      <c r="N5170" s="7" t="s">
        <v>734</v>
      </c>
      <c r="O5170" s="7" t="s">
        <v>686</v>
      </c>
    </row>
    <row r="5171" spans="2:15" ht="15">
      <c r="B5171" s="6" t="s">
        <v>102</v>
      </c>
      <c r="C5171" s="7" t="s">
        <v>698</v>
      </c>
      <c r="D5171" s="7" t="s">
        <v>661</v>
      </c>
      <c r="E5171" s="7">
        <v>30.845520171661384</v>
      </c>
      <c r="F5171" s="7">
        <v>14.93916725435748</v>
      </c>
      <c r="G5171" s="7">
        <v>34.27280019073487</v>
      </c>
      <c r="H5171" s="7">
        <v>0.9</v>
      </c>
      <c r="I5171" s="7">
        <v>30.845520171661384</v>
      </c>
      <c r="J5171" s="7">
        <v>14.93916725435748</v>
      </c>
      <c r="K5171" s="7">
        <v>34.27280019073487</v>
      </c>
      <c r="L5171" s="7">
        <v>0.9</v>
      </c>
      <c r="M5171" s="7" t="s">
        <v>684</v>
      </c>
      <c r="N5171" s="7" t="s">
        <v>734</v>
      </c>
      <c r="O5171" s="7" t="s">
        <v>686</v>
      </c>
    </row>
    <row r="5172" spans="2:15" ht="15">
      <c r="B5172" s="6" t="s">
        <v>102</v>
      </c>
      <c r="C5172" s="7" t="s">
        <v>699</v>
      </c>
      <c r="D5172" s="7" t="s">
        <v>661</v>
      </c>
      <c r="E5172" s="7">
        <v>33.302519485015878</v>
      </c>
      <c r="F5172" s="7">
        <v>16.12914633338648</v>
      </c>
      <c r="G5172" s="7">
        <v>37.002799427795416</v>
      </c>
      <c r="H5172" s="7">
        <v>0.90000000000000013</v>
      </c>
      <c r="I5172" s="7">
        <v>33.302519485015878</v>
      </c>
      <c r="J5172" s="7">
        <v>16.12914633338648</v>
      </c>
      <c r="K5172" s="7">
        <v>37.002799427795416</v>
      </c>
      <c r="L5172" s="7">
        <v>0.90000000000000013</v>
      </c>
      <c r="M5172" s="7" t="s">
        <v>684</v>
      </c>
      <c r="N5172" s="7" t="s">
        <v>734</v>
      </c>
      <c r="O5172" s="7" t="s">
        <v>686</v>
      </c>
    </row>
    <row r="5173" spans="2:15" ht="15">
      <c r="B5173" s="6" t="s">
        <v>102</v>
      </c>
      <c r="C5173" s="7" t="s">
        <v>700</v>
      </c>
      <c r="D5173" s="7" t="s">
        <v>661</v>
      </c>
      <c r="E5173" s="7">
        <v>35.381519828338632</v>
      </c>
      <c r="F5173" s="7">
        <v>17.13605215562318</v>
      </c>
      <c r="G5173" s="7">
        <v>39.312799809265144</v>
      </c>
      <c r="H5173" s="7">
        <v>0.9</v>
      </c>
      <c r="I5173" s="7">
        <v>35.381519828338632</v>
      </c>
      <c r="J5173" s="7">
        <v>17.13605215562318</v>
      </c>
      <c r="K5173" s="7">
        <v>39.312799809265144</v>
      </c>
      <c r="L5173" s="7">
        <v>0.9</v>
      </c>
      <c r="M5173" s="7" t="s">
        <v>684</v>
      </c>
      <c r="N5173" s="7" t="s">
        <v>734</v>
      </c>
      <c r="O5173" s="7" t="s">
        <v>686</v>
      </c>
    </row>
    <row r="5174" spans="2:15" ht="15">
      <c r="B5174" s="6" t="s">
        <v>102</v>
      </c>
      <c r="C5174" s="7" t="s">
        <v>701</v>
      </c>
      <c r="D5174" s="7" t="s">
        <v>661</v>
      </c>
      <c r="E5174" s="7">
        <v>35.381519828338632</v>
      </c>
      <c r="F5174" s="7">
        <v>17.13605215562318</v>
      </c>
      <c r="G5174" s="7">
        <v>39.312799809265144</v>
      </c>
      <c r="H5174" s="7">
        <v>0.9</v>
      </c>
      <c r="I5174" s="7">
        <v>35.381519828338632</v>
      </c>
      <c r="J5174" s="7">
        <v>17.13605215562318</v>
      </c>
      <c r="K5174" s="7">
        <v>39.312799809265144</v>
      </c>
      <c r="L5174" s="7">
        <v>0.9</v>
      </c>
      <c r="M5174" s="7" t="s">
        <v>684</v>
      </c>
      <c r="N5174" s="7" t="s">
        <v>734</v>
      </c>
      <c r="O5174" s="7" t="s">
        <v>686</v>
      </c>
    </row>
    <row r="5175" spans="2:15" ht="15">
      <c r="B5175" s="6" t="s">
        <v>109</v>
      </c>
      <c r="C5175" s="7" t="s">
        <v>683</v>
      </c>
      <c r="D5175" s="7">
        <v>29.608646</v>
      </c>
      <c r="E5175" s="7">
        <v>43.716999999999999</v>
      </c>
      <c r="F5175" s="7">
        <v>14.369083026104379</v>
      </c>
      <c r="G5175" s="7">
        <v>46.017894736842109</v>
      </c>
      <c r="H5175" s="7">
        <v>0.95</v>
      </c>
      <c r="I5175" s="7">
        <v>38.533099999999997</v>
      </c>
      <c r="J5175" s="7">
        <v>12.665217493267662</v>
      </c>
      <c r="K5175" s="7">
        <v>40.561157894736844</v>
      </c>
      <c r="L5175" s="7">
        <v>0.95</v>
      </c>
      <c r="M5175" s="7" t="s">
        <v>684</v>
      </c>
      <c r="N5175" s="7" t="s">
        <v>734</v>
      </c>
      <c r="O5175" s="7" t="s">
        <v>686</v>
      </c>
    </row>
    <row r="5176" spans="2:15" ht="15">
      <c r="B5176" s="6" t="s">
        <v>109</v>
      </c>
      <c r="C5176" s="7" t="s">
        <v>687</v>
      </c>
      <c r="D5176" s="7">
        <v>44.580317999999998</v>
      </c>
      <c r="E5176" s="7">
        <v>44.796999999999997</v>
      </c>
      <c r="F5176" s="7">
        <v>14.724061859697546</v>
      </c>
      <c r="G5176" s="7">
        <v>47.154736842105265</v>
      </c>
      <c r="H5176" s="7">
        <v>0.95</v>
      </c>
      <c r="I5176" s="7">
        <v>39.6126</v>
      </c>
      <c r="J5176" s="7">
        <v>13.020031984808238</v>
      </c>
      <c r="K5176" s="7">
        <v>41.697473684210529</v>
      </c>
      <c r="L5176" s="7">
        <v>0.95</v>
      </c>
      <c r="M5176" s="7" t="s">
        <v>684</v>
      </c>
      <c r="N5176" s="7" t="s">
        <v>734</v>
      </c>
      <c r="O5176" s="7" t="s">
        <v>686</v>
      </c>
    </row>
    <row r="5177" spans="2:15" ht="15">
      <c r="B5177" s="6" t="s">
        <v>109</v>
      </c>
      <c r="C5177" s="7" t="s">
        <v>688</v>
      </c>
      <c r="D5177" s="7">
        <v>38.408664999999999</v>
      </c>
      <c r="E5177" s="7">
        <v>45.314</v>
      </c>
      <c r="F5177" s="7">
        <v>14.893991542074998</v>
      </c>
      <c r="G5177" s="7">
        <v>47.698947368421052</v>
      </c>
      <c r="H5177" s="7">
        <v>0.95</v>
      </c>
      <c r="I5177" s="7">
        <v>40.1295</v>
      </c>
      <c r="J5177" s="7">
        <v>13.189928798775197</v>
      </c>
      <c r="K5177" s="7">
        <v>42.241578947368424</v>
      </c>
      <c r="L5177" s="7">
        <v>0.95</v>
      </c>
      <c r="M5177" s="7" t="s">
        <v>684</v>
      </c>
      <c r="N5177" s="7" t="s">
        <v>734</v>
      </c>
      <c r="O5177" s="7" t="s">
        <v>686</v>
      </c>
    </row>
    <row r="5178" spans="2:15" ht="15">
      <c r="B5178" s="6" t="s">
        <v>109</v>
      </c>
      <c r="C5178" s="7" t="s">
        <v>689</v>
      </c>
      <c r="D5178" s="7">
        <v>41.576999999999998</v>
      </c>
      <c r="E5178" s="7">
        <v>47.152000000000001</v>
      </c>
      <c r="F5178" s="7">
        <v>15.498112927393771</v>
      </c>
      <c r="G5178" s="7">
        <v>49.633684210526319</v>
      </c>
      <c r="H5178" s="7">
        <v>0.95</v>
      </c>
      <c r="I5178" s="7">
        <v>41.9681</v>
      </c>
      <c r="J5178" s="7">
        <v>13.794247394557051</v>
      </c>
      <c r="K5178" s="7">
        <v>44.176947368421054</v>
      </c>
      <c r="L5178" s="7">
        <v>0.95</v>
      </c>
      <c r="M5178" s="7" t="s">
        <v>684</v>
      </c>
      <c r="N5178" s="7" t="s">
        <v>734</v>
      </c>
      <c r="O5178" s="7" t="s">
        <v>686</v>
      </c>
    </row>
    <row r="5179" spans="2:15" ht="15">
      <c r="B5179" s="6" t="s">
        <v>109</v>
      </c>
      <c r="C5179" s="7" t="s">
        <v>690</v>
      </c>
      <c r="D5179" s="7">
        <v>53.225999999999999</v>
      </c>
      <c r="E5179" s="7">
        <v>51.587000000000003</v>
      </c>
      <c r="F5179" s="7">
        <v>16.955826933862021</v>
      </c>
      <c r="G5179" s="7">
        <v>54.302105263157898</v>
      </c>
      <c r="H5179" s="7">
        <v>0.95</v>
      </c>
      <c r="I5179" s="7">
        <v>46.215000000000003</v>
      </c>
      <c r="J5179" s="7">
        <v>15.190135920841177</v>
      </c>
      <c r="K5179" s="7">
        <v>48.64736842105264</v>
      </c>
      <c r="L5179" s="7">
        <v>0.95</v>
      </c>
      <c r="M5179" s="7" t="s">
        <v>684</v>
      </c>
      <c r="N5179" s="7" t="s">
        <v>734</v>
      </c>
      <c r="O5179" s="7" t="s">
        <v>686</v>
      </c>
    </row>
    <row r="5180" spans="2:15" ht="15">
      <c r="B5180" s="6" t="s">
        <v>109</v>
      </c>
      <c r="C5180" s="7" t="s">
        <v>691</v>
      </c>
      <c r="D5180" s="7">
        <v>58.456000000000003</v>
      </c>
      <c r="E5180" s="7">
        <v>54.024000000000001</v>
      </c>
      <c r="F5180" s="7">
        <v>17.756830098182903</v>
      </c>
      <c r="G5180" s="7">
        <v>56.867368421052632</v>
      </c>
      <c r="H5180" s="7">
        <v>0.95</v>
      </c>
      <c r="I5180" s="7">
        <v>48.167000000000002</v>
      </c>
      <c r="J5180" s="7">
        <v>15.831727294150305</v>
      </c>
      <c r="K5180" s="7">
        <v>50.702105263157897</v>
      </c>
      <c r="L5180" s="7">
        <v>0.95</v>
      </c>
      <c r="M5180" s="7" t="s">
        <v>684</v>
      </c>
      <c r="N5180" s="7" t="s">
        <v>734</v>
      </c>
      <c r="O5180" s="7" t="s">
        <v>686</v>
      </c>
    </row>
    <row r="5181" spans="2:15" ht="15">
      <c r="B5181" s="6" t="s">
        <v>109</v>
      </c>
      <c r="C5181" s="7" t="s">
        <v>692</v>
      </c>
      <c r="D5181" s="7" t="s">
        <v>661</v>
      </c>
      <c r="E5181" s="7">
        <v>66.897331424549336</v>
      </c>
      <c r="F5181" s="7">
        <v>21.988089518131865</v>
      </c>
      <c r="G5181" s="7">
        <v>70.418243604788785</v>
      </c>
      <c r="H5181" s="7">
        <v>0.94999999999999984</v>
      </c>
      <c r="I5181" s="7">
        <v>61.040331424549343</v>
      </c>
      <c r="J5181" s="7">
        <v>20.062986714099271</v>
      </c>
      <c r="K5181" s="7">
        <v>64.252980446894057</v>
      </c>
      <c r="L5181" s="7">
        <v>0.94999999999999984</v>
      </c>
      <c r="M5181" s="7" t="s">
        <v>684</v>
      </c>
      <c r="N5181" s="7" t="s">
        <v>734</v>
      </c>
      <c r="O5181" s="7" t="s">
        <v>686</v>
      </c>
    </row>
    <row r="5182" spans="2:15" ht="15">
      <c r="B5182" s="6" t="s">
        <v>109</v>
      </c>
      <c r="C5182" s="7" t="s">
        <v>693</v>
      </c>
      <c r="D5182" s="7" t="s">
        <v>661</v>
      </c>
      <c r="E5182" s="7">
        <v>71.80737607735702</v>
      </c>
      <c r="F5182" s="7">
        <v>23.601943151228234</v>
      </c>
      <c r="G5182" s="7">
        <v>75.586711660375826</v>
      </c>
      <c r="H5182" s="7">
        <v>0.94999999999999984</v>
      </c>
      <c r="I5182" s="7">
        <v>65.950376077357021</v>
      </c>
      <c r="J5182" s="7">
        <v>21.676840347195615</v>
      </c>
      <c r="K5182" s="7">
        <v>69.421448502481084</v>
      </c>
      <c r="L5182" s="7">
        <v>0.94999999999999984</v>
      </c>
      <c r="M5182" s="7" t="s">
        <v>684</v>
      </c>
      <c r="N5182" s="7" t="s">
        <v>734</v>
      </c>
      <c r="O5182" s="7" t="s">
        <v>686</v>
      </c>
    </row>
    <row r="5183" spans="2:15" ht="15">
      <c r="B5183" s="6" t="s">
        <v>109</v>
      </c>
      <c r="C5183" s="7" t="s">
        <v>694</v>
      </c>
      <c r="D5183" s="7" t="s">
        <v>661</v>
      </c>
      <c r="E5183" s="7">
        <v>77.535439098712985</v>
      </c>
      <c r="F5183" s="7">
        <v>25.484666419810754</v>
      </c>
      <c r="G5183" s="7">
        <v>81.61625168285579</v>
      </c>
      <c r="H5183" s="7">
        <v>0.94999999999999984</v>
      </c>
      <c r="I5183" s="7">
        <v>71.678439098713</v>
      </c>
      <c r="J5183" s="7">
        <v>23.559563615778135</v>
      </c>
      <c r="K5183" s="7">
        <v>75.450988524961062</v>
      </c>
      <c r="L5183" s="7">
        <v>0.94999999999999984</v>
      </c>
      <c r="M5183" s="7" t="s">
        <v>684</v>
      </c>
      <c r="N5183" s="7" t="s">
        <v>734</v>
      </c>
      <c r="O5183" s="7" t="s">
        <v>686</v>
      </c>
    </row>
    <row r="5184" spans="2:15" ht="15">
      <c r="B5184" s="6" t="s">
        <v>109</v>
      </c>
      <c r="C5184" s="7" t="s">
        <v>695</v>
      </c>
      <c r="D5184" s="7" t="s">
        <v>661</v>
      </c>
      <c r="E5184" s="7">
        <v>84.07934097685191</v>
      </c>
      <c r="F5184" s="7">
        <v>27.635542953005139</v>
      </c>
      <c r="G5184" s="7">
        <v>88.504569449317813</v>
      </c>
      <c r="H5184" s="7">
        <v>0.94999999999999984</v>
      </c>
      <c r="I5184" s="7">
        <v>78.22234097685191</v>
      </c>
      <c r="J5184" s="7">
        <v>25.710440148972516</v>
      </c>
      <c r="K5184" s="7">
        <v>82.339306291423071</v>
      </c>
      <c r="L5184" s="7">
        <v>0.94999999999999984</v>
      </c>
      <c r="M5184" s="7" t="s">
        <v>684</v>
      </c>
      <c r="N5184" s="7" t="s">
        <v>734</v>
      </c>
      <c r="O5184" s="7" t="s">
        <v>686</v>
      </c>
    </row>
    <row r="5185" spans="2:15" ht="15">
      <c r="B5185" s="6" t="s">
        <v>109</v>
      </c>
      <c r="C5185" s="7" t="s">
        <v>696</v>
      </c>
      <c r="D5185" s="7" t="s">
        <v>661</v>
      </c>
      <c r="E5185" s="7">
        <v>77.96882914652808</v>
      </c>
      <c r="F5185" s="7">
        <v>25.627114839870273</v>
      </c>
      <c r="G5185" s="7">
        <v>82.072451733187464</v>
      </c>
      <c r="H5185" s="7">
        <v>0.94999999999999984</v>
      </c>
      <c r="I5185" s="7">
        <v>72.111829146528081</v>
      </c>
      <c r="J5185" s="7">
        <v>23.70201203583769</v>
      </c>
      <c r="K5185" s="7">
        <v>75.907188575292736</v>
      </c>
      <c r="L5185" s="7">
        <v>0.94999999999999984</v>
      </c>
      <c r="M5185" s="7" t="s">
        <v>684</v>
      </c>
      <c r="N5185" s="7" t="s">
        <v>734</v>
      </c>
      <c r="O5185" s="7" t="s">
        <v>686</v>
      </c>
    </row>
    <row r="5186" spans="2:15" ht="15">
      <c r="B5186" s="6" t="s">
        <v>109</v>
      </c>
      <c r="C5186" s="7" t="s">
        <v>697</v>
      </c>
      <c r="D5186" s="7" t="s">
        <v>661</v>
      </c>
      <c r="E5186" s="7">
        <v>81.698356850296022</v>
      </c>
      <c r="F5186" s="7">
        <v>26.852951315923008</v>
      </c>
      <c r="G5186" s="7">
        <v>85.998270368732662</v>
      </c>
      <c r="H5186" s="7">
        <v>0.94999999999999984</v>
      </c>
      <c r="I5186" s="7">
        <v>75.841356850296023</v>
      </c>
      <c r="J5186" s="7">
        <v>24.927848511890446</v>
      </c>
      <c r="K5186" s="7">
        <v>79.833007210837934</v>
      </c>
      <c r="L5186" s="7">
        <v>0.94999999999999984</v>
      </c>
      <c r="M5186" s="7" t="s">
        <v>684</v>
      </c>
      <c r="N5186" s="7" t="s">
        <v>734</v>
      </c>
      <c r="O5186" s="7" t="s">
        <v>686</v>
      </c>
    </row>
    <row r="5187" spans="2:15" ht="15">
      <c r="B5187" s="6" t="s">
        <v>109</v>
      </c>
      <c r="C5187" s="7" t="s">
        <v>698</v>
      </c>
      <c r="D5187" s="7" t="s">
        <v>661</v>
      </c>
      <c r="E5187" s="7">
        <v>85.30638763319368</v>
      </c>
      <c r="F5187" s="7">
        <v>28.038853685257553</v>
      </c>
      <c r="G5187" s="7">
        <v>89.796197508624942</v>
      </c>
      <c r="H5187" s="7">
        <v>0.94999999999999984</v>
      </c>
      <c r="I5187" s="7">
        <v>79.44938763319368</v>
      </c>
      <c r="J5187" s="7">
        <v>26.113750881224934</v>
      </c>
      <c r="K5187" s="7">
        <v>83.6309343507302</v>
      </c>
      <c r="L5187" s="7">
        <v>0.94999999999999984</v>
      </c>
      <c r="M5187" s="7" t="s">
        <v>684</v>
      </c>
      <c r="N5187" s="7" t="s">
        <v>734</v>
      </c>
      <c r="O5187" s="7" t="s">
        <v>686</v>
      </c>
    </row>
    <row r="5188" spans="2:15" ht="15">
      <c r="B5188" s="6" t="s">
        <v>109</v>
      </c>
      <c r="C5188" s="7" t="s">
        <v>699</v>
      </c>
      <c r="D5188" s="7" t="s">
        <v>661</v>
      </c>
      <c r="E5188" s="7">
        <v>88.668429121404884</v>
      </c>
      <c r="F5188" s="7">
        <v>29.143903283384432</v>
      </c>
      <c r="G5188" s="7">
        <v>93.335188548847256</v>
      </c>
      <c r="H5188" s="7">
        <v>0.94999999999999984</v>
      </c>
      <c r="I5188" s="7">
        <v>82.811429121404885</v>
      </c>
      <c r="J5188" s="7">
        <v>27.218800479351874</v>
      </c>
      <c r="K5188" s="7">
        <v>87.169925390952528</v>
      </c>
      <c r="L5188" s="7">
        <v>0.94999999999999984</v>
      </c>
      <c r="M5188" s="7" t="s">
        <v>684</v>
      </c>
      <c r="N5188" s="7" t="s">
        <v>734</v>
      </c>
      <c r="O5188" s="7" t="s">
        <v>686</v>
      </c>
    </row>
    <row r="5189" spans="2:15" ht="15">
      <c r="B5189" s="6" t="s">
        <v>109</v>
      </c>
      <c r="C5189" s="7" t="s">
        <v>700</v>
      </c>
      <c r="D5189" s="7" t="s">
        <v>661</v>
      </c>
      <c r="E5189" s="7">
        <v>91.922142279753174</v>
      </c>
      <c r="F5189" s="7">
        <v>30.213347081344867</v>
      </c>
      <c r="G5189" s="7">
        <v>96.760149768161256</v>
      </c>
      <c r="H5189" s="7">
        <v>0.94999999999999984</v>
      </c>
      <c r="I5189" s="7">
        <v>86.065142279753175</v>
      </c>
      <c r="J5189" s="7">
        <v>28.288244277312256</v>
      </c>
      <c r="K5189" s="7">
        <v>90.594886610266514</v>
      </c>
      <c r="L5189" s="7">
        <v>0.94999999999999984</v>
      </c>
      <c r="M5189" s="7" t="s">
        <v>684</v>
      </c>
      <c r="N5189" s="7" t="s">
        <v>734</v>
      </c>
      <c r="O5189" s="7" t="s">
        <v>686</v>
      </c>
    </row>
    <row r="5190" spans="2:15" ht="15">
      <c r="B5190" s="6" t="s">
        <v>109</v>
      </c>
      <c r="C5190" s="7" t="s">
        <v>701</v>
      </c>
      <c r="D5190" s="7" t="s">
        <v>661</v>
      </c>
      <c r="E5190" s="7">
        <v>94.85744322954433</v>
      </c>
      <c r="F5190" s="7">
        <v>31.178133847457648</v>
      </c>
      <c r="G5190" s="7">
        <v>99.849940241625632</v>
      </c>
      <c r="H5190" s="7">
        <v>0.94999999999999984</v>
      </c>
      <c r="I5190" s="7">
        <v>89.000443229544331</v>
      </c>
      <c r="J5190" s="7">
        <v>29.253031043425036</v>
      </c>
      <c r="K5190" s="7">
        <v>93.68467708373089</v>
      </c>
      <c r="L5190" s="7">
        <v>0.94999999999999984</v>
      </c>
      <c r="M5190" s="7" t="s">
        <v>684</v>
      </c>
      <c r="N5190" s="7" t="s">
        <v>734</v>
      </c>
      <c r="O5190" s="7" t="s">
        <v>686</v>
      </c>
    </row>
    <row r="5191" spans="2:15" ht="15">
      <c r="B5191" s="6" t="s">
        <v>604</v>
      </c>
      <c r="C5191" s="7" t="s">
        <v>683</v>
      </c>
      <c r="D5191" s="7" t="s">
        <v>661</v>
      </c>
      <c r="E5191" s="7" t="s">
        <v>661</v>
      </c>
      <c r="F5191" s="7" t="s">
        <v>661</v>
      </c>
      <c r="G5191" s="7" t="s">
        <v>661</v>
      </c>
      <c r="H5191" s="7" t="s">
        <v>661</v>
      </c>
      <c r="I5191" s="7" t="s">
        <v>661</v>
      </c>
      <c r="J5191" s="7" t="s">
        <v>661</v>
      </c>
      <c r="K5191" s="7" t="s">
        <v>661</v>
      </c>
      <c r="L5191" s="7" t="s">
        <v>661</v>
      </c>
      <c r="M5191" s="7" t="s">
        <v>703</v>
      </c>
      <c r="N5191" s="7" t="s">
        <v>734</v>
      </c>
      <c r="O5191" s="7" t="s">
        <v>686</v>
      </c>
    </row>
    <row r="5192" spans="2:15" ht="15">
      <c r="B5192" s="6" t="s">
        <v>604</v>
      </c>
      <c r="C5192" s="7" t="s">
        <v>687</v>
      </c>
      <c r="D5192" s="7" t="s">
        <v>661</v>
      </c>
      <c r="E5192" s="7" t="s">
        <v>661</v>
      </c>
      <c r="F5192" s="7" t="s">
        <v>661</v>
      </c>
      <c r="G5192" s="7" t="s">
        <v>661</v>
      </c>
      <c r="H5192" s="7" t="s">
        <v>661</v>
      </c>
      <c r="I5192" s="7" t="s">
        <v>661</v>
      </c>
      <c r="J5192" s="7" t="s">
        <v>661</v>
      </c>
      <c r="K5192" s="7" t="s">
        <v>661</v>
      </c>
      <c r="L5192" s="7" t="s">
        <v>661</v>
      </c>
      <c r="M5192" s="7" t="s">
        <v>703</v>
      </c>
      <c r="N5192" s="7" t="s">
        <v>734</v>
      </c>
      <c r="O5192" s="7" t="s">
        <v>686</v>
      </c>
    </row>
    <row r="5193" spans="2:15" ht="15">
      <c r="B5193" s="6" t="s">
        <v>604</v>
      </c>
      <c r="C5193" s="7" t="s">
        <v>688</v>
      </c>
      <c r="D5193" s="7" t="s">
        <v>661</v>
      </c>
      <c r="E5193" s="7" t="s">
        <v>661</v>
      </c>
      <c r="F5193" s="7" t="s">
        <v>661</v>
      </c>
      <c r="G5193" s="7" t="s">
        <v>661</v>
      </c>
      <c r="H5193" s="7" t="s">
        <v>661</v>
      </c>
      <c r="I5193" s="7" t="s">
        <v>661</v>
      </c>
      <c r="J5193" s="7" t="s">
        <v>661</v>
      </c>
      <c r="K5193" s="7" t="s">
        <v>661</v>
      </c>
      <c r="L5193" s="7" t="s">
        <v>661</v>
      </c>
      <c r="M5193" s="7" t="s">
        <v>703</v>
      </c>
      <c r="N5193" s="7" t="s">
        <v>734</v>
      </c>
      <c r="O5193" s="7" t="s">
        <v>686</v>
      </c>
    </row>
    <row r="5194" spans="2:15" ht="15">
      <c r="B5194" s="6" t="s">
        <v>604</v>
      </c>
      <c r="C5194" s="7" t="s">
        <v>689</v>
      </c>
      <c r="D5194" s="7" t="s">
        <v>661</v>
      </c>
      <c r="E5194" s="7" t="s">
        <v>661</v>
      </c>
      <c r="F5194" s="7" t="s">
        <v>661</v>
      </c>
      <c r="G5194" s="7" t="s">
        <v>661</v>
      </c>
      <c r="H5194" s="7" t="s">
        <v>661</v>
      </c>
      <c r="I5194" s="7" t="s">
        <v>661</v>
      </c>
      <c r="J5194" s="7" t="s">
        <v>661</v>
      </c>
      <c r="K5194" s="7" t="s">
        <v>661</v>
      </c>
      <c r="L5194" s="7" t="s">
        <v>661</v>
      </c>
      <c r="M5194" s="7" t="s">
        <v>703</v>
      </c>
      <c r="N5194" s="7" t="s">
        <v>734</v>
      </c>
      <c r="O5194" s="7" t="s">
        <v>686</v>
      </c>
    </row>
    <row r="5195" spans="2:15" ht="15">
      <c r="B5195" s="6" t="s">
        <v>604</v>
      </c>
      <c r="C5195" s="7" t="s">
        <v>690</v>
      </c>
      <c r="D5195" s="7" t="s">
        <v>661</v>
      </c>
      <c r="E5195" s="7" t="s">
        <v>661</v>
      </c>
      <c r="F5195" s="7" t="s">
        <v>661</v>
      </c>
      <c r="G5195" s="7" t="s">
        <v>661</v>
      </c>
      <c r="H5195" s="7" t="s">
        <v>661</v>
      </c>
      <c r="I5195" s="7" t="s">
        <v>661</v>
      </c>
      <c r="J5195" s="7" t="s">
        <v>661</v>
      </c>
      <c r="K5195" s="7" t="s">
        <v>661</v>
      </c>
      <c r="L5195" s="7" t="s">
        <v>661</v>
      </c>
      <c r="M5195" s="7" t="s">
        <v>703</v>
      </c>
      <c r="N5195" s="7" t="s">
        <v>734</v>
      </c>
      <c r="O5195" s="7" t="s">
        <v>686</v>
      </c>
    </row>
    <row r="5196" spans="2:15" ht="15">
      <c r="B5196" s="6" t="s">
        <v>604</v>
      </c>
      <c r="C5196" s="7" t="s">
        <v>691</v>
      </c>
      <c r="D5196" s="7" t="s">
        <v>661</v>
      </c>
      <c r="E5196" s="7" t="s">
        <v>661</v>
      </c>
      <c r="F5196" s="7" t="s">
        <v>661</v>
      </c>
      <c r="G5196" s="7" t="s">
        <v>661</v>
      </c>
      <c r="H5196" s="7" t="s">
        <v>661</v>
      </c>
      <c r="I5196" s="7" t="s">
        <v>661</v>
      </c>
      <c r="J5196" s="7" t="s">
        <v>661</v>
      </c>
      <c r="K5196" s="7" t="s">
        <v>661</v>
      </c>
      <c r="L5196" s="7" t="s">
        <v>661</v>
      </c>
      <c r="M5196" s="7" t="s">
        <v>703</v>
      </c>
      <c r="N5196" s="7" t="s">
        <v>734</v>
      </c>
      <c r="O5196" s="7" t="s">
        <v>686</v>
      </c>
    </row>
    <row r="5197" spans="2:15" ht="15">
      <c r="B5197" s="6" t="s">
        <v>604</v>
      </c>
      <c r="C5197" s="7" t="s">
        <v>692</v>
      </c>
      <c r="D5197" s="7" t="s">
        <v>661</v>
      </c>
      <c r="E5197" s="7" t="s">
        <v>661</v>
      </c>
      <c r="F5197" s="7" t="s">
        <v>661</v>
      </c>
      <c r="G5197" s="7" t="s">
        <v>661</v>
      </c>
      <c r="H5197" s="7" t="s">
        <v>661</v>
      </c>
      <c r="I5197" s="7" t="s">
        <v>661</v>
      </c>
      <c r="J5197" s="7" t="s">
        <v>661</v>
      </c>
      <c r="K5197" s="7" t="s">
        <v>661</v>
      </c>
      <c r="L5197" s="7" t="s">
        <v>661</v>
      </c>
      <c r="M5197" s="7" t="s">
        <v>703</v>
      </c>
      <c r="N5197" s="7" t="s">
        <v>734</v>
      </c>
      <c r="O5197" s="7" t="s">
        <v>686</v>
      </c>
    </row>
    <row r="5198" spans="2:15" ht="15">
      <c r="B5198" s="6" t="s">
        <v>604</v>
      </c>
      <c r="C5198" s="7" t="s">
        <v>693</v>
      </c>
      <c r="D5198" s="7" t="s">
        <v>661</v>
      </c>
      <c r="E5198" s="7">
        <v>22.799999999999997</v>
      </c>
      <c r="F5198" s="7">
        <v>7.4939975980780833</v>
      </c>
      <c r="G5198" s="7">
        <v>24</v>
      </c>
      <c r="H5198" s="7">
        <v>0.94999999999999984</v>
      </c>
      <c r="I5198" s="7">
        <v>22.799999999999997</v>
      </c>
      <c r="J5198" s="7">
        <v>7.4939975980780833</v>
      </c>
      <c r="K5198" s="7">
        <v>24</v>
      </c>
      <c r="L5198" s="7">
        <v>0.94999999999999984</v>
      </c>
      <c r="M5198" s="7" t="s">
        <v>703</v>
      </c>
      <c r="N5198" s="7" t="s">
        <v>734</v>
      </c>
      <c r="O5198" s="7" t="s">
        <v>686</v>
      </c>
    </row>
    <row r="5199" spans="2:15" ht="15">
      <c r="B5199" s="6" t="s">
        <v>604</v>
      </c>
      <c r="C5199" s="7" t="s">
        <v>694</v>
      </c>
      <c r="D5199" s="7" t="s">
        <v>661</v>
      </c>
      <c r="E5199" s="7">
        <v>22.799999999999997</v>
      </c>
      <c r="F5199" s="7">
        <v>7.4939975980780833</v>
      </c>
      <c r="G5199" s="7">
        <v>24</v>
      </c>
      <c r="H5199" s="7">
        <v>0.94999999999999984</v>
      </c>
      <c r="I5199" s="7">
        <v>22.799999999999997</v>
      </c>
      <c r="J5199" s="7">
        <v>7.4939975980780833</v>
      </c>
      <c r="K5199" s="7">
        <v>24</v>
      </c>
      <c r="L5199" s="7">
        <v>0.94999999999999984</v>
      </c>
      <c r="M5199" s="7" t="s">
        <v>703</v>
      </c>
      <c r="N5199" s="7" t="s">
        <v>734</v>
      </c>
      <c r="O5199" s="7" t="s">
        <v>686</v>
      </c>
    </row>
    <row r="5200" spans="2:15" ht="15">
      <c r="B5200" s="6" t="s">
        <v>604</v>
      </c>
      <c r="C5200" s="7" t="s">
        <v>695</v>
      </c>
      <c r="D5200" s="7" t="s">
        <v>661</v>
      </c>
      <c r="E5200" s="7">
        <v>22.799999999999997</v>
      </c>
      <c r="F5200" s="7">
        <v>7.4939975980780833</v>
      </c>
      <c r="G5200" s="7">
        <v>24</v>
      </c>
      <c r="H5200" s="7">
        <v>0.94999999999999984</v>
      </c>
      <c r="I5200" s="7">
        <v>22.799999999999997</v>
      </c>
      <c r="J5200" s="7">
        <v>7.4939975980780833</v>
      </c>
      <c r="K5200" s="7">
        <v>24</v>
      </c>
      <c r="L5200" s="7">
        <v>0.94999999999999984</v>
      </c>
      <c r="M5200" s="7" t="s">
        <v>703</v>
      </c>
      <c r="N5200" s="7" t="s">
        <v>734</v>
      </c>
      <c r="O5200" s="7" t="s">
        <v>686</v>
      </c>
    </row>
    <row r="5201" spans="2:15" ht="15">
      <c r="B5201" s="6" t="s">
        <v>604</v>
      </c>
      <c r="C5201" s="7" t="s">
        <v>696</v>
      </c>
      <c r="D5201" s="7" t="s">
        <v>661</v>
      </c>
      <c r="E5201" s="7">
        <v>22.799999999999997</v>
      </c>
      <c r="F5201" s="7">
        <v>7.4939975980780833</v>
      </c>
      <c r="G5201" s="7">
        <v>24</v>
      </c>
      <c r="H5201" s="7">
        <v>0.94999999999999984</v>
      </c>
      <c r="I5201" s="7">
        <v>22.799999999999997</v>
      </c>
      <c r="J5201" s="7">
        <v>7.4939975980780833</v>
      </c>
      <c r="K5201" s="7">
        <v>24</v>
      </c>
      <c r="L5201" s="7">
        <v>0.94999999999999984</v>
      </c>
      <c r="M5201" s="7" t="s">
        <v>703</v>
      </c>
      <c r="N5201" s="7" t="s">
        <v>734</v>
      </c>
      <c r="O5201" s="7" t="s">
        <v>686</v>
      </c>
    </row>
    <row r="5202" spans="2:15" ht="15">
      <c r="B5202" s="6" t="s">
        <v>604</v>
      </c>
      <c r="C5202" s="7" t="s">
        <v>697</v>
      </c>
      <c r="D5202" s="7" t="s">
        <v>661</v>
      </c>
      <c r="E5202" s="7">
        <v>22.799999999999997</v>
      </c>
      <c r="F5202" s="7">
        <v>7.4939975980780833</v>
      </c>
      <c r="G5202" s="7">
        <v>24</v>
      </c>
      <c r="H5202" s="7">
        <v>0.94999999999999984</v>
      </c>
      <c r="I5202" s="7">
        <v>22.799999999999997</v>
      </c>
      <c r="J5202" s="7">
        <v>7.4939975980780833</v>
      </c>
      <c r="K5202" s="7">
        <v>24</v>
      </c>
      <c r="L5202" s="7">
        <v>0.94999999999999984</v>
      </c>
      <c r="M5202" s="7" t="s">
        <v>703</v>
      </c>
      <c r="N5202" s="7" t="s">
        <v>734</v>
      </c>
      <c r="O5202" s="7" t="s">
        <v>686</v>
      </c>
    </row>
    <row r="5203" spans="2:15" ht="15">
      <c r="B5203" s="6" t="s">
        <v>604</v>
      </c>
      <c r="C5203" s="7" t="s">
        <v>698</v>
      </c>
      <c r="D5203" s="7" t="s">
        <v>661</v>
      </c>
      <c r="E5203" s="7">
        <v>22.799999999999997</v>
      </c>
      <c r="F5203" s="7">
        <v>7.4939975980780833</v>
      </c>
      <c r="G5203" s="7">
        <v>24</v>
      </c>
      <c r="H5203" s="7">
        <v>0.94999999999999984</v>
      </c>
      <c r="I5203" s="7">
        <v>22.799999999999997</v>
      </c>
      <c r="J5203" s="7">
        <v>7.4939975980780833</v>
      </c>
      <c r="K5203" s="7">
        <v>24</v>
      </c>
      <c r="L5203" s="7">
        <v>0.94999999999999984</v>
      </c>
      <c r="M5203" s="7" t="s">
        <v>703</v>
      </c>
      <c r="N5203" s="7" t="s">
        <v>734</v>
      </c>
      <c r="O5203" s="7" t="s">
        <v>686</v>
      </c>
    </row>
    <row r="5204" spans="2:15" ht="15">
      <c r="B5204" s="6" t="s">
        <v>604</v>
      </c>
      <c r="C5204" s="7" t="s">
        <v>699</v>
      </c>
      <c r="D5204" s="7" t="s">
        <v>661</v>
      </c>
      <c r="E5204" s="7">
        <v>22.799999999999997</v>
      </c>
      <c r="F5204" s="7">
        <v>7.4939975980780833</v>
      </c>
      <c r="G5204" s="7">
        <v>24</v>
      </c>
      <c r="H5204" s="7">
        <v>0.94999999999999984</v>
      </c>
      <c r="I5204" s="7">
        <v>22.799999999999997</v>
      </c>
      <c r="J5204" s="7">
        <v>7.4939975980780833</v>
      </c>
      <c r="K5204" s="7">
        <v>24</v>
      </c>
      <c r="L5204" s="7">
        <v>0.94999999999999984</v>
      </c>
      <c r="M5204" s="7" t="s">
        <v>703</v>
      </c>
      <c r="N5204" s="7" t="s">
        <v>734</v>
      </c>
      <c r="O5204" s="7" t="s">
        <v>686</v>
      </c>
    </row>
    <row r="5205" spans="2:15" ht="15">
      <c r="B5205" s="6" t="s">
        <v>604</v>
      </c>
      <c r="C5205" s="7" t="s">
        <v>700</v>
      </c>
      <c r="D5205" s="7" t="s">
        <v>661</v>
      </c>
      <c r="E5205" s="7">
        <v>22.799999999999997</v>
      </c>
      <c r="F5205" s="7">
        <v>7.4939975980780833</v>
      </c>
      <c r="G5205" s="7">
        <v>24</v>
      </c>
      <c r="H5205" s="7">
        <v>0.94999999999999984</v>
      </c>
      <c r="I5205" s="7">
        <v>22.799999999999997</v>
      </c>
      <c r="J5205" s="7">
        <v>7.4939975980780833</v>
      </c>
      <c r="K5205" s="7">
        <v>24</v>
      </c>
      <c r="L5205" s="7">
        <v>0.94999999999999984</v>
      </c>
      <c r="M5205" s="7" t="s">
        <v>703</v>
      </c>
      <c r="N5205" s="7" t="s">
        <v>734</v>
      </c>
      <c r="O5205" s="7" t="s">
        <v>686</v>
      </c>
    </row>
    <row r="5206" spans="2:15" ht="15">
      <c r="B5206" s="6" t="s">
        <v>604</v>
      </c>
      <c r="C5206" s="7" t="s">
        <v>701</v>
      </c>
      <c r="D5206" s="7" t="s">
        <v>661</v>
      </c>
      <c r="E5206" s="7">
        <v>22.799999999999997</v>
      </c>
      <c r="F5206" s="7">
        <v>7.4939975980780833</v>
      </c>
      <c r="G5206" s="7">
        <v>24</v>
      </c>
      <c r="H5206" s="7">
        <v>0.94999999999999984</v>
      </c>
      <c r="I5206" s="7">
        <v>22.799999999999997</v>
      </c>
      <c r="J5206" s="7">
        <v>7.4939975980780833</v>
      </c>
      <c r="K5206" s="7">
        <v>24</v>
      </c>
      <c r="L5206" s="7">
        <v>0.94999999999999984</v>
      </c>
      <c r="M5206" s="7" t="s">
        <v>703</v>
      </c>
      <c r="N5206" s="7" t="s">
        <v>734</v>
      </c>
      <c r="O5206" s="7" t="s">
        <v>686</v>
      </c>
    </row>
    <row r="5207" spans="2:15" ht="15">
      <c r="B5207" s="6" t="s">
        <v>141</v>
      </c>
      <c r="C5207" s="7" t="s">
        <v>683</v>
      </c>
      <c r="D5207" s="7" t="s">
        <v>661</v>
      </c>
      <c r="E5207" s="7" t="s">
        <v>661</v>
      </c>
      <c r="F5207" s="7" t="s">
        <v>661</v>
      </c>
      <c r="G5207" s="7" t="s">
        <v>661</v>
      </c>
      <c r="H5207" s="7" t="s">
        <v>661</v>
      </c>
      <c r="I5207" s="7" t="s">
        <v>661</v>
      </c>
      <c r="J5207" s="7" t="s">
        <v>661</v>
      </c>
      <c r="K5207" s="7" t="s">
        <v>661</v>
      </c>
      <c r="L5207" s="7" t="s">
        <v>661</v>
      </c>
      <c r="M5207" s="7" t="s">
        <v>684</v>
      </c>
      <c r="N5207" s="7" t="s">
        <v>734</v>
      </c>
      <c r="O5207" s="7" t="s">
        <v>686</v>
      </c>
    </row>
    <row r="5208" spans="2:15" ht="15">
      <c r="B5208" s="6" t="s">
        <v>141</v>
      </c>
      <c r="C5208" s="7" t="s">
        <v>687</v>
      </c>
      <c r="D5208" s="7">
        <v>17.589099999999998</v>
      </c>
      <c r="E5208" s="7">
        <v>17.515000000000001</v>
      </c>
      <c r="F5208" s="7">
        <v>8.482901666234989</v>
      </c>
      <c r="G5208" s="7">
        <v>19.461111111111112</v>
      </c>
      <c r="H5208" s="7">
        <v>0.9</v>
      </c>
      <c r="I5208" s="7">
        <v>15.681500000000002</v>
      </c>
      <c r="J5208" s="7">
        <v>7.5948970870147852</v>
      </c>
      <c r="K5208" s="7">
        <v>17.423888888888889</v>
      </c>
      <c r="L5208" s="7">
        <v>0.9</v>
      </c>
      <c r="M5208" s="7" t="s">
        <v>684</v>
      </c>
      <c r="N5208" s="7" t="s">
        <v>734</v>
      </c>
      <c r="O5208" s="7" t="s">
        <v>686</v>
      </c>
    </row>
    <row r="5209" spans="2:15" ht="15">
      <c r="B5209" s="6" t="s">
        <v>141</v>
      </c>
      <c r="C5209" s="7" t="s">
        <v>688</v>
      </c>
      <c r="D5209" s="7">
        <v>15.4499</v>
      </c>
      <c r="E5209" s="7">
        <v>16.899999999999999</v>
      </c>
      <c r="F5209" s="7">
        <v>8.1850435717597065</v>
      </c>
      <c r="G5209" s="7">
        <v>18.777777777777775</v>
      </c>
      <c r="H5209" s="7">
        <v>0.9</v>
      </c>
      <c r="I5209" s="7">
        <v>15.0662</v>
      </c>
      <c r="J5209" s="7">
        <v>7.2968936959080519</v>
      </c>
      <c r="K5209" s="7">
        <v>16.740222222222222</v>
      </c>
      <c r="L5209" s="7">
        <v>0.9</v>
      </c>
      <c r="M5209" s="7" t="s">
        <v>684</v>
      </c>
      <c r="N5209" s="7" t="s">
        <v>734</v>
      </c>
      <c r="O5209" s="7" t="s">
        <v>686</v>
      </c>
    </row>
    <row r="5210" spans="2:15" ht="15">
      <c r="B5210" s="6" t="s">
        <v>141</v>
      </c>
      <c r="C5210" s="7" t="s">
        <v>689</v>
      </c>
      <c r="D5210" s="7">
        <v>15.305999999999999</v>
      </c>
      <c r="E5210" s="7">
        <v>17.968</v>
      </c>
      <c r="F5210" s="7">
        <v>8.7022995797265317</v>
      </c>
      <c r="G5210" s="7">
        <v>19.964444444444442</v>
      </c>
      <c r="H5210" s="7">
        <v>0.9</v>
      </c>
      <c r="I5210" s="7">
        <v>16.134399999999999</v>
      </c>
      <c r="J5210" s="7">
        <v>7.8142465682958466</v>
      </c>
      <c r="K5210" s="7">
        <v>17.92711111111111</v>
      </c>
      <c r="L5210" s="7">
        <v>0.9</v>
      </c>
      <c r="M5210" s="7" t="s">
        <v>684</v>
      </c>
      <c r="N5210" s="7" t="s">
        <v>734</v>
      </c>
      <c r="O5210" s="7" t="s">
        <v>686</v>
      </c>
    </row>
    <row r="5211" spans="2:15" ht="15">
      <c r="B5211" s="6" t="s">
        <v>141</v>
      </c>
      <c r="C5211" s="7" t="s">
        <v>690</v>
      </c>
      <c r="D5211" s="7">
        <v>22.411999999999999</v>
      </c>
      <c r="E5211" s="7">
        <v>21.591999999999999</v>
      </c>
      <c r="F5211" s="7">
        <v>10.457482887658909</v>
      </c>
      <c r="G5211" s="7">
        <v>23.99111111111111</v>
      </c>
      <c r="H5211" s="7">
        <v>0.9</v>
      </c>
      <c r="I5211" s="7">
        <v>19.655000000000001</v>
      </c>
      <c r="J5211" s="7">
        <v>9.5193509705879897</v>
      </c>
      <c r="K5211" s="7">
        <v>21.838888888888889</v>
      </c>
      <c r="L5211" s="7">
        <v>0.9</v>
      </c>
      <c r="M5211" s="7" t="s">
        <v>684</v>
      </c>
      <c r="N5211" s="7" t="s">
        <v>734</v>
      </c>
      <c r="O5211" s="7" t="s">
        <v>686</v>
      </c>
    </row>
    <row r="5212" spans="2:15" ht="15">
      <c r="B5212" s="6" t="s">
        <v>141</v>
      </c>
      <c r="C5212" s="7" t="s">
        <v>691</v>
      </c>
      <c r="D5212" s="7">
        <v>19.558</v>
      </c>
      <c r="E5212" s="7">
        <v>18.108000000000001</v>
      </c>
      <c r="F5212" s="7">
        <v>8.7701046744038358</v>
      </c>
      <c r="G5212" s="7">
        <v>20.12</v>
      </c>
      <c r="H5212" s="7">
        <v>0.9</v>
      </c>
      <c r="I5212" s="7">
        <v>16.402999999999999</v>
      </c>
      <c r="J5212" s="7">
        <v>7.9443354856552952</v>
      </c>
      <c r="K5212" s="7">
        <v>18.225555555555555</v>
      </c>
      <c r="L5212" s="7">
        <v>0.9</v>
      </c>
      <c r="M5212" s="7" t="s">
        <v>684</v>
      </c>
      <c r="N5212" s="7" t="s">
        <v>734</v>
      </c>
      <c r="O5212" s="7" t="s">
        <v>686</v>
      </c>
    </row>
    <row r="5213" spans="2:15" ht="15">
      <c r="B5213" s="6" t="s">
        <v>141</v>
      </c>
      <c r="C5213" s="7" t="s">
        <v>692</v>
      </c>
      <c r="D5213" s="7" t="s">
        <v>661</v>
      </c>
      <c r="E5213" s="7">
        <v>27.685407363389775</v>
      </c>
      <c r="F5213" s="7">
        <v>13.408654767530319</v>
      </c>
      <c r="G5213" s="7">
        <v>30.761563737099749</v>
      </c>
      <c r="H5213" s="7">
        <v>0.9</v>
      </c>
      <c r="I5213" s="7">
        <v>25.980407363389769</v>
      </c>
      <c r="J5213" s="7">
        <v>12.582885578781781</v>
      </c>
      <c r="K5213" s="7">
        <v>28.8671192926553</v>
      </c>
      <c r="L5213" s="7">
        <v>0.9</v>
      </c>
      <c r="M5213" s="7" t="s">
        <v>684</v>
      </c>
      <c r="N5213" s="7" t="s">
        <v>734</v>
      </c>
      <c r="O5213" s="7" t="s">
        <v>686</v>
      </c>
    </row>
    <row r="5214" spans="2:15" ht="15">
      <c r="B5214" s="6" t="s">
        <v>141</v>
      </c>
      <c r="C5214" s="7" t="s">
        <v>693</v>
      </c>
      <c r="D5214" s="7" t="s">
        <v>661</v>
      </c>
      <c r="E5214" s="7">
        <v>31.67501785750526</v>
      </c>
      <c r="F5214" s="7">
        <v>15.340911319523512</v>
      </c>
      <c r="G5214" s="7">
        <v>35.194464286116954</v>
      </c>
      <c r="H5214" s="7">
        <v>0.9</v>
      </c>
      <c r="I5214" s="7">
        <v>29.970017857505251</v>
      </c>
      <c r="J5214" s="7">
        <v>14.51514213077497</v>
      </c>
      <c r="K5214" s="7">
        <v>33.300019841672501</v>
      </c>
      <c r="L5214" s="7">
        <v>0.9</v>
      </c>
      <c r="M5214" s="7" t="s">
        <v>684</v>
      </c>
      <c r="N5214" s="7" t="s">
        <v>734</v>
      </c>
      <c r="O5214" s="7" t="s">
        <v>686</v>
      </c>
    </row>
    <row r="5215" spans="2:15" ht="15">
      <c r="B5215" s="6" t="s">
        <v>141</v>
      </c>
      <c r="C5215" s="7" t="s">
        <v>694</v>
      </c>
      <c r="D5215" s="7" t="s">
        <v>661</v>
      </c>
      <c r="E5215" s="7">
        <v>38.410679519036357</v>
      </c>
      <c r="F5215" s="7">
        <v>18.603141152911881</v>
      </c>
      <c r="G5215" s="7">
        <v>42.678532798929282</v>
      </c>
      <c r="H5215" s="7">
        <v>0.9</v>
      </c>
      <c r="I5215" s="7">
        <v>36.705679519036352</v>
      </c>
      <c r="J5215" s="7">
        <v>17.777371964163343</v>
      </c>
      <c r="K5215" s="7">
        <v>40.784088354484837</v>
      </c>
      <c r="L5215" s="7">
        <v>0.9</v>
      </c>
      <c r="M5215" s="7" t="s">
        <v>684</v>
      </c>
      <c r="N5215" s="7" t="s">
        <v>734</v>
      </c>
      <c r="O5215" s="7" t="s">
        <v>686</v>
      </c>
    </row>
    <row r="5216" spans="2:15" ht="15">
      <c r="B5216" s="6" t="s">
        <v>141</v>
      </c>
      <c r="C5216" s="7" t="s">
        <v>695</v>
      </c>
      <c r="D5216" s="7" t="s">
        <v>661</v>
      </c>
      <c r="E5216" s="7">
        <v>44.713102841607217</v>
      </c>
      <c r="F5216" s="7">
        <v>21.655544082078574</v>
      </c>
      <c r="G5216" s="7">
        <v>49.681225379563571</v>
      </c>
      <c r="H5216" s="7">
        <v>0.9</v>
      </c>
      <c r="I5216" s="7">
        <v>43.008102841607212</v>
      </c>
      <c r="J5216" s="7">
        <v>20.829774893330036</v>
      </c>
      <c r="K5216" s="7">
        <v>47.786780935119126</v>
      </c>
      <c r="L5216" s="7">
        <v>0.9</v>
      </c>
      <c r="M5216" s="7" t="s">
        <v>684</v>
      </c>
      <c r="N5216" s="7" t="s">
        <v>734</v>
      </c>
      <c r="O5216" s="7" t="s">
        <v>686</v>
      </c>
    </row>
    <row r="5217" spans="2:15" ht="15">
      <c r="B5217" s="6" t="s">
        <v>141</v>
      </c>
      <c r="C5217" s="7" t="s">
        <v>696</v>
      </c>
      <c r="D5217" s="7" t="s">
        <v>661</v>
      </c>
      <c r="E5217" s="7">
        <v>50.718242672817965</v>
      </c>
      <c r="F5217" s="7">
        <v>24.563966044976205</v>
      </c>
      <c r="G5217" s="7">
        <v>56.353602969797741</v>
      </c>
      <c r="H5217" s="7">
        <v>0.9</v>
      </c>
      <c r="I5217" s="7">
        <v>49.01324267281796</v>
      </c>
      <c r="J5217" s="7">
        <v>23.738196856227649</v>
      </c>
      <c r="K5217" s="7">
        <v>54.459158525353288</v>
      </c>
      <c r="L5217" s="7">
        <v>0.9</v>
      </c>
      <c r="M5217" s="7" t="s">
        <v>684</v>
      </c>
      <c r="N5217" s="7" t="s">
        <v>734</v>
      </c>
      <c r="O5217" s="7" t="s">
        <v>686</v>
      </c>
    </row>
    <row r="5218" spans="2:15" ht="15">
      <c r="B5218" s="6" t="s">
        <v>141</v>
      </c>
      <c r="C5218" s="7" t="s">
        <v>697</v>
      </c>
      <c r="D5218" s="7" t="s">
        <v>661</v>
      </c>
      <c r="E5218" s="7">
        <v>55.690464376280268</v>
      </c>
      <c r="F5218" s="7">
        <v>26.972122926117507</v>
      </c>
      <c r="G5218" s="7">
        <v>61.878293751422518</v>
      </c>
      <c r="H5218" s="7">
        <v>0.9</v>
      </c>
      <c r="I5218" s="7">
        <v>53.98546437628027</v>
      </c>
      <c r="J5218" s="7">
        <v>26.146353737368958</v>
      </c>
      <c r="K5218" s="7">
        <v>59.983849306978072</v>
      </c>
      <c r="L5218" s="7">
        <v>0.9</v>
      </c>
      <c r="M5218" s="7" t="s">
        <v>684</v>
      </c>
      <c r="N5218" s="7" t="s">
        <v>734</v>
      </c>
      <c r="O5218" s="7" t="s">
        <v>686</v>
      </c>
    </row>
    <row r="5219" spans="2:15" ht="15">
      <c r="B5219" s="6" t="s">
        <v>141</v>
      </c>
      <c r="C5219" s="7" t="s">
        <v>698</v>
      </c>
      <c r="D5219" s="7" t="s">
        <v>661</v>
      </c>
      <c r="E5219" s="7">
        <v>60.43727785069656</v>
      </c>
      <c r="F5219" s="7">
        <v>29.2711096193195</v>
      </c>
      <c r="G5219" s="7">
        <v>67.152530945218402</v>
      </c>
      <c r="H5219" s="7">
        <v>0.9</v>
      </c>
      <c r="I5219" s="7">
        <v>58.732277850696562</v>
      </c>
      <c r="J5219" s="7">
        <v>28.445340430570941</v>
      </c>
      <c r="K5219" s="7">
        <v>65.258086500773956</v>
      </c>
      <c r="L5219" s="7">
        <v>0.9</v>
      </c>
      <c r="M5219" s="7" t="s">
        <v>684</v>
      </c>
      <c r="N5219" s="7" t="s">
        <v>734</v>
      </c>
      <c r="O5219" s="7" t="s">
        <v>686</v>
      </c>
    </row>
    <row r="5220" spans="2:15" ht="15">
      <c r="B5220" s="6" t="s">
        <v>141</v>
      </c>
      <c r="C5220" s="7" t="s">
        <v>699</v>
      </c>
      <c r="D5220" s="7" t="s">
        <v>661</v>
      </c>
      <c r="E5220" s="7">
        <v>65.265466286773687</v>
      </c>
      <c r="F5220" s="7">
        <v>31.609508005234137</v>
      </c>
      <c r="G5220" s="7">
        <v>72.517184763081872</v>
      </c>
      <c r="H5220" s="7">
        <v>0.9</v>
      </c>
      <c r="I5220" s="7">
        <v>63.560466286773682</v>
      </c>
      <c r="J5220" s="7">
        <v>30.783738816485602</v>
      </c>
      <c r="K5220" s="7">
        <v>70.622740318637426</v>
      </c>
      <c r="L5220" s="7">
        <v>0.9</v>
      </c>
      <c r="M5220" s="7" t="s">
        <v>684</v>
      </c>
      <c r="N5220" s="7" t="s">
        <v>734</v>
      </c>
      <c r="O5220" s="7" t="s">
        <v>686</v>
      </c>
    </row>
    <row r="5221" spans="2:15" ht="15">
      <c r="B5221" s="6" t="s">
        <v>141</v>
      </c>
      <c r="C5221" s="7" t="s">
        <v>700</v>
      </c>
      <c r="D5221" s="7" t="s">
        <v>661</v>
      </c>
      <c r="E5221" s="7">
        <v>69.958219944581785</v>
      </c>
      <c r="F5221" s="7">
        <v>33.882312334269294</v>
      </c>
      <c r="G5221" s="7">
        <v>77.731355493979763</v>
      </c>
      <c r="H5221" s="7">
        <v>0.9</v>
      </c>
      <c r="I5221" s="7">
        <v>68.253219944581787</v>
      </c>
      <c r="J5221" s="7">
        <v>33.056543145520749</v>
      </c>
      <c r="K5221" s="7">
        <v>75.836911049535317</v>
      </c>
      <c r="L5221" s="7">
        <v>0.9</v>
      </c>
      <c r="M5221" s="7" t="s">
        <v>684</v>
      </c>
      <c r="N5221" s="7" t="s">
        <v>734</v>
      </c>
      <c r="O5221" s="7" t="s">
        <v>686</v>
      </c>
    </row>
    <row r="5222" spans="2:15" ht="15">
      <c r="B5222" s="6" t="s">
        <v>141</v>
      </c>
      <c r="C5222" s="7" t="s">
        <v>701</v>
      </c>
      <c r="D5222" s="7" t="s">
        <v>661</v>
      </c>
      <c r="E5222" s="7">
        <v>70.798973602389893</v>
      </c>
      <c r="F5222" s="7">
        <v>34.289507915469031</v>
      </c>
      <c r="G5222" s="7">
        <v>78.665526224877652</v>
      </c>
      <c r="H5222" s="7">
        <v>0.9</v>
      </c>
      <c r="I5222" s="7">
        <v>69.093973602389894</v>
      </c>
      <c r="J5222" s="7">
        <v>33.463738726720486</v>
      </c>
      <c r="K5222" s="7">
        <v>76.771081780433207</v>
      </c>
      <c r="L5222" s="7">
        <v>0.9</v>
      </c>
      <c r="M5222" s="7" t="s">
        <v>684</v>
      </c>
      <c r="N5222" s="7" t="s">
        <v>734</v>
      </c>
      <c r="O5222" s="7" t="s">
        <v>686</v>
      </c>
    </row>
    <row r="5223" spans="2:15" ht="15">
      <c r="B5223" s="6" t="s">
        <v>149</v>
      </c>
      <c r="C5223" s="7" t="s">
        <v>683</v>
      </c>
      <c r="D5223" s="7" t="s">
        <v>661</v>
      </c>
      <c r="E5223" s="7" t="s">
        <v>661</v>
      </c>
      <c r="F5223" s="7" t="s">
        <v>661</v>
      </c>
      <c r="G5223" s="7" t="s">
        <v>661</v>
      </c>
      <c r="H5223" s="7" t="s">
        <v>661</v>
      </c>
      <c r="I5223" s="7" t="s">
        <v>661</v>
      </c>
      <c r="J5223" s="7" t="s">
        <v>661</v>
      </c>
      <c r="K5223" s="7" t="s">
        <v>661</v>
      </c>
      <c r="L5223" s="7" t="s">
        <v>661</v>
      </c>
      <c r="M5223" s="7" t="s">
        <v>684</v>
      </c>
      <c r="N5223" s="7" t="s">
        <v>734</v>
      </c>
      <c r="O5223" s="7" t="s">
        <v>686</v>
      </c>
    </row>
    <row r="5224" spans="2:15" ht="15">
      <c r="B5224" s="6" t="s">
        <v>149</v>
      </c>
      <c r="C5224" s="7" t="s">
        <v>687</v>
      </c>
      <c r="D5224" s="7" t="s">
        <v>661</v>
      </c>
      <c r="E5224" s="7" t="s">
        <v>661</v>
      </c>
      <c r="F5224" s="7" t="s">
        <v>661</v>
      </c>
      <c r="G5224" s="7" t="s">
        <v>661</v>
      </c>
      <c r="H5224" s="7" t="s">
        <v>661</v>
      </c>
      <c r="I5224" s="7" t="s">
        <v>661</v>
      </c>
      <c r="J5224" s="7" t="s">
        <v>661</v>
      </c>
      <c r="K5224" s="7" t="s">
        <v>661</v>
      </c>
      <c r="L5224" s="7" t="s">
        <v>661</v>
      </c>
      <c r="M5224" s="7" t="s">
        <v>684</v>
      </c>
      <c r="N5224" s="7" t="s">
        <v>734</v>
      </c>
      <c r="O5224" s="7" t="s">
        <v>686</v>
      </c>
    </row>
    <row r="5225" spans="2:15" ht="15">
      <c r="B5225" s="6" t="s">
        <v>149</v>
      </c>
      <c r="C5225" s="7" t="s">
        <v>688</v>
      </c>
      <c r="D5225" s="7" t="s">
        <v>661</v>
      </c>
      <c r="E5225" s="7" t="s">
        <v>661</v>
      </c>
      <c r="F5225" s="7" t="s">
        <v>661</v>
      </c>
      <c r="G5225" s="7" t="s">
        <v>661</v>
      </c>
      <c r="H5225" s="7" t="s">
        <v>661</v>
      </c>
      <c r="I5225" s="7" t="s">
        <v>661</v>
      </c>
      <c r="J5225" s="7" t="s">
        <v>661</v>
      </c>
      <c r="K5225" s="7" t="s">
        <v>661</v>
      </c>
      <c r="L5225" s="7" t="s">
        <v>661</v>
      </c>
      <c r="M5225" s="7" t="s">
        <v>684</v>
      </c>
      <c r="N5225" s="7" t="s">
        <v>734</v>
      </c>
      <c r="O5225" s="7" t="s">
        <v>686</v>
      </c>
    </row>
    <row r="5226" spans="2:15" ht="15">
      <c r="B5226" s="6" t="s">
        <v>149</v>
      </c>
      <c r="C5226" s="7" t="s">
        <v>689</v>
      </c>
      <c r="D5226" s="7" t="s">
        <v>661</v>
      </c>
      <c r="E5226" s="7" t="s">
        <v>661</v>
      </c>
      <c r="F5226" s="7" t="s">
        <v>661</v>
      </c>
      <c r="G5226" s="7" t="s">
        <v>661</v>
      </c>
      <c r="H5226" s="7" t="s">
        <v>661</v>
      </c>
      <c r="I5226" s="7" t="s">
        <v>661</v>
      </c>
      <c r="J5226" s="7" t="s">
        <v>661</v>
      </c>
      <c r="K5226" s="7" t="s">
        <v>661</v>
      </c>
      <c r="L5226" s="7" t="s">
        <v>661</v>
      </c>
      <c r="M5226" s="7" t="s">
        <v>684</v>
      </c>
      <c r="N5226" s="7" t="s">
        <v>734</v>
      </c>
      <c r="O5226" s="7" t="s">
        <v>686</v>
      </c>
    </row>
    <row r="5227" spans="2:15" ht="15">
      <c r="B5227" s="6" t="s">
        <v>149</v>
      </c>
      <c r="C5227" s="7" t="s">
        <v>690</v>
      </c>
      <c r="D5227" s="7" t="s">
        <v>661</v>
      </c>
      <c r="E5227" s="7" t="s">
        <v>661</v>
      </c>
      <c r="F5227" s="7" t="s">
        <v>661</v>
      </c>
      <c r="G5227" s="7" t="s">
        <v>661</v>
      </c>
      <c r="H5227" s="7" t="s">
        <v>661</v>
      </c>
      <c r="I5227" s="7" t="s">
        <v>661</v>
      </c>
      <c r="J5227" s="7" t="s">
        <v>661</v>
      </c>
      <c r="K5227" s="7" t="s">
        <v>661</v>
      </c>
      <c r="L5227" s="7" t="s">
        <v>661</v>
      </c>
      <c r="M5227" s="7" t="s">
        <v>684</v>
      </c>
      <c r="N5227" s="7" t="s">
        <v>734</v>
      </c>
      <c r="O5227" s="7" t="s">
        <v>686</v>
      </c>
    </row>
    <row r="5228" spans="2:15" ht="15">
      <c r="B5228" s="6" t="s">
        <v>149</v>
      </c>
      <c r="C5228" s="7" t="s">
        <v>691</v>
      </c>
      <c r="D5228" s="7">
        <v>4.7249999999999996</v>
      </c>
      <c r="E5228" s="7">
        <v>4.57</v>
      </c>
      <c r="F5228" s="7">
        <v>1.2003020453202575</v>
      </c>
      <c r="G5228" s="7">
        <v>4.7249999999999996</v>
      </c>
      <c r="H5228" s="7">
        <v>0.96719576719576728</v>
      </c>
      <c r="I5228" s="7">
        <v>4.57</v>
      </c>
      <c r="J5228" s="7">
        <v>1.2003020453202575</v>
      </c>
      <c r="K5228" s="7">
        <v>4.7249999999999996</v>
      </c>
      <c r="L5228" s="7">
        <v>0.96719576719576728</v>
      </c>
      <c r="M5228" s="7" t="s">
        <v>684</v>
      </c>
      <c r="N5228" s="7" t="s">
        <v>734</v>
      </c>
      <c r="O5228" s="7" t="s">
        <v>686</v>
      </c>
    </row>
    <row r="5229" spans="2:15" ht="15">
      <c r="B5229" s="6" t="s">
        <v>149</v>
      </c>
      <c r="C5229" s="7" t="s">
        <v>692</v>
      </c>
      <c r="D5229" s="7" t="s">
        <v>661</v>
      </c>
      <c r="E5229" s="7">
        <v>12.655971551786152</v>
      </c>
      <c r="F5229" s="7">
        <v>3.324067514031495</v>
      </c>
      <c r="G5229" s="7">
        <v>13.085222228050233</v>
      </c>
      <c r="H5229" s="7">
        <v>0.96719576719576728</v>
      </c>
      <c r="I5229" s="7">
        <v>12.655971551786152</v>
      </c>
      <c r="J5229" s="7">
        <v>3.324067514031495</v>
      </c>
      <c r="K5229" s="7">
        <v>13.085222228050233</v>
      </c>
      <c r="L5229" s="7">
        <v>0.96719576719576728</v>
      </c>
      <c r="M5229" s="7" t="s">
        <v>684</v>
      </c>
      <c r="N5229" s="7" t="s">
        <v>734</v>
      </c>
      <c r="O5229" s="7" t="s">
        <v>686</v>
      </c>
    </row>
    <row r="5230" spans="2:15" ht="15">
      <c r="B5230" s="6" t="s">
        <v>149</v>
      </c>
      <c r="C5230" s="7" t="s">
        <v>693</v>
      </c>
      <c r="D5230" s="7" t="s">
        <v>661</v>
      </c>
      <c r="E5230" s="7">
        <v>14.354582215503918</v>
      </c>
      <c r="F5230" s="7">
        <v>3.7702044623604296</v>
      </c>
      <c r="G5230" s="7">
        <v>14.841444413185121</v>
      </c>
      <c r="H5230" s="7">
        <v>0.96719576719576728</v>
      </c>
      <c r="I5230" s="7">
        <v>14.354582215503918</v>
      </c>
      <c r="J5230" s="7">
        <v>3.7702044623604296</v>
      </c>
      <c r="K5230" s="7">
        <v>14.841444413185121</v>
      </c>
      <c r="L5230" s="7">
        <v>0.96719576719576728</v>
      </c>
      <c r="M5230" s="7" t="s">
        <v>684</v>
      </c>
      <c r="N5230" s="7" t="s">
        <v>734</v>
      </c>
      <c r="O5230" s="7" t="s">
        <v>686</v>
      </c>
    </row>
    <row r="5231" spans="2:15" ht="15">
      <c r="B5231" s="6" t="s">
        <v>149</v>
      </c>
      <c r="C5231" s="7" t="s">
        <v>694</v>
      </c>
      <c r="D5231" s="7" t="s">
        <v>661</v>
      </c>
      <c r="E5231" s="7">
        <v>16.335828962824586</v>
      </c>
      <c r="F5231" s="7">
        <v>4.290575255159796</v>
      </c>
      <c r="G5231" s="7">
        <v>16.889888807296753</v>
      </c>
      <c r="H5231" s="7">
        <v>0.96719576719576728</v>
      </c>
      <c r="I5231" s="7">
        <v>16.335828962824586</v>
      </c>
      <c r="J5231" s="7">
        <v>4.290575255159796</v>
      </c>
      <c r="K5231" s="7">
        <v>16.889888807296753</v>
      </c>
      <c r="L5231" s="7">
        <v>0.96719576719576728</v>
      </c>
      <c r="M5231" s="7" t="s">
        <v>684</v>
      </c>
      <c r="N5231" s="7" t="s">
        <v>734</v>
      </c>
      <c r="O5231" s="7" t="s">
        <v>686</v>
      </c>
    </row>
    <row r="5232" spans="2:15" ht="15">
      <c r="B5232" s="6" t="s">
        <v>149</v>
      </c>
      <c r="C5232" s="7" t="s">
        <v>695</v>
      </c>
      <c r="D5232" s="7" t="s">
        <v>661</v>
      </c>
      <c r="E5232" s="7">
        <v>17.496463883459505</v>
      </c>
      <c r="F5232" s="7">
        <v>4.5954138698443128</v>
      </c>
      <c r="G5232" s="7">
        <v>18.089888807296752</v>
      </c>
      <c r="H5232" s="7">
        <v>0.96719576719576728</v>
      </c>
      <c r="I5232" s="7">
        <v>17.496463883459505</v>
      </c>
      <c r="J5232" s="7">
        <v>4.5954138698443128</v>
      </c>
      <c r="K5232" s="7">
        <v>18.089888807296752</v>
      </c>
      <c r="L5232" s="7">
        <v>0.96719576719576728</v>
      </c>
      <c r="M5232" s="7" t="s">
        <v>684</v>
      </c>
      <c r="N5232" s="7" t="s">
        <v>734</v>
      </c>
      <c r="O5232" s="7" t="s">
        <v>686</v>
      </c>
    </row>
    <row r="5233" spans="2:15" ht="15">
      <c r="B5233" s="6" t="s">
        <v>149</v>
      </c>
      <c r="C5233" s="7" t="s">
        <v>696</v>
      </c>
      <c r="D5233" s="7" t="s">
        <v>661</v>
      </c>
      <c r="E5233" s="7">
        <v>19.35347975647538</v>
      </c>
      <c r="F5233" s="7">
        <v>5.0831556533395252</v>
      </c>
      <c r="G5233" s="7">
        <v>20.009888807296754</v>
      </c>
      <c r="H5233" s="7">
        <v>0.96719576719576728</v>
      </c>
      <c r="I5233" s="7">
        <v>19.35347975647538</v>
      </c>
      <c r="J5233" s="7">
        <v>5.0831556533395252</v>
      </c>
      <c r="K5233" s="7">
        <v>20.009888807296754</v>
      </c>
      <c r="L5233" s="7">
        <v>0.96719576719576728</v>
      </c>
      <c r="M5233" s="7" t="s">
        <v>684</v>
      </c>
      <c r="N5233" s="7" t="s">
        <v>734</v>
      </c>
      <c r="O5233" s="7" t="s">
        <v>686</v>
      </c>
    </row>
    <row r="5234" spans="2:15" ht="15">
      <c r="B5234" s="6" t="s">
        <v>149</v>
      </c>
      <c r="C5234" s="7" t="s">
        <v>697</v>
      </c>
      <c r="D5234" s="7" t="s">
        <v>661</v>
      </c>
      <c r="E5234" s="7">
        <v>21.287871290866914</v>
      </c>
      <c r="F5234" s="7">
        <v>5.591220011147044</v>
      </c>
      <c r="G5234" s="7">
        <v>22.009888807296754</v>
      </c>
      <c r="H5234" s="7">
        <v>0.96719576719576716</v>
      </c>
      <c r="I5234" s="7">
        <v>21.287871290866914</v>
      </c>
      <c r="J5234" s="7">
        <v>5.591220011147044</v>
      </c>
      <c r="K5234" s="7">
        <v>22.009888807296754</v>
      </c>
      <c r="L5234" s="7">
        <v>0.96719576719576716</v>
      </c>
      <c r="M5234" s="7" t="s">
        <v>684</v>
      </c>
      <c r="N5234" s="7" t="s">
        <v>734</v>
      </c>
      <c r="O5234" s="7" t="s">
        <v>686</v>
      </c>
    </row>
    <row r="5235" spans="2:15" ht="15">
      <c r="B5235" s="6" t="s">
        <v>149</v>
      </c>
      <c r="C5235" s="7" t="s">
        <v>698</v>
      </c>
      <c r="D5235" s="7" t="s">
        <v>661</v>
      </c>
      <c r="E5235" s="7">
        <v>24.615024730020352</v>
      </c>
      <c r="F5235" s="7">
        <v>6.4650907065759711</v>
      </c>
      <c r="G5235" s="7">
        <v>25.449888807296752</v>
      </c>
      <c r="H5235" s="7">
        <v>0.96719576719576728</v>
      </c>
      <c r="I5235" s="7">
        <v>24.615024730020352</v>
      </c>
      <c r="J5235" s="7">
        <v>6.4650907065759711</v>
      </c>
      <c r="K5235" s="7">
        <v>25.449888807296752</v>
      </c>
      <c r="L5235" s="7">
        <v>0.96719576719576728</v>
      </c>
      <c r="M5235" s="7" t="s">
        <v>684</v>
      </c>
      <c r="N5235" s="7" t="s">
        <v>734</v>
      </c>
      <c r="O5235" s="7" t="s">
        <v>686</v>
      </c>
    </row>
    <row r="5236" spans="2:15" ht="15">
      <c r="B5236" s="6" t="s">
        <v>149</v>
      </c>
      <c r="C5236" s="7" t="s">
        <v>699</v>
      </c>
      <c r="D5236" s="7" t="s">
        <v>661</v>
      </c>
      <c r="E5236" s="7">
        <v>27.168421555417179</v>
      </c>
      <c r="F5236" s="7">
        <v>7.135735658881889</v>
      </c>
      <c r="G5236" s="7">
        <v>28.089888807296752</v>
      </c>
      <c r="H5236" s="7">
        <v>0.96719576719576728</v>
      </c>
      <c r="I5236" s="7">
        <v>27.168421555417179</v>
      </c>
      <c r="J5236" s="7">
        <v>7.135735658881889</v>
      </c>
      <c r="K5236" s="7">
        <v>28.089888807296752</v>
      </c>
      <c r="L5236" s="7">
        <v>0.96719576719576728</v>
      </c>
      <c r="M5236" s="7" t="s">
        <v>684</v>
      </c>
      <c r="N5236" s="7" t="s">
        <v>734</v>
      </c>
      <c r="O5236" s="7" t="s">
        <v>686</v>
      </c>
    </row>
    <row r="5237" spans="2:15" ht="15">
      <c r="B5237" s="6" t="s">
        <v>149</v>
      </c>
      <c r="C5237" s="7" t="s">
        <v>700</v>
      </c>
      <c r="D5237" s="7" t="s">
        <v>661</v>
      </c>
      <c r="E5237" s="7">
        <v>29.528379227374849</v>
      </c>
      <c r="F5237" s="7">
        <v>7.7555741754070535</v>
      </c>
      <c r="G5237" s="7">
        <v>30.52988880729675</v>
      </c>
      <c r="H5237" s="7">
        <v>0.96719576719576728</v>
      </c>
      <c r="I5237" s="7">
        <v>29.528379227374849</v>
      </c>
      <c r="J5237" s="7">
        <v>7.7555741754070535</v>
      </c>
      <c r="K5237" s="7">
        <v>30.52988880729675</v>
      </c>
      <c r="L5237" s="7">
        <v>0.96719576719576728</v>
      </c>
      <c r="M5237" s="7" t="s">
        <v>684</v>
      </c>
      <c r="N5237" s="7" t="s">
        <v>734</v>
      </c>
      <c r="O5237" s="7" t="s">
        <v>686</v>
      </c>
    </row>
    <row r="5238" spans="2:15" ht="15">
      <c r="B5238" s="6" t="s">
        <v>149</v>
      </c>
      <c r="C5238" s="7" t="s">
        <v>701</v>
      </c>
      <c r="D5238" s="7" t="s">
        <v>661</v>
      </c>
      <c r="E5238" s="7">
        <v>29.528379227374849</v>
      </c>
      <c r="F5238" s="7">
        <v>7.7555741754070535</v>
      </c>
      <c r="G5238" s="7">
        <v>30.52988880729675</v>
      </c>
      <c r="H5238" s="7">
        <v>0.96719576719576728</v>
      </c>
      <c r="I5238" s="7">
        <v>29.528379227374849</v>
      </c>
      <c r="J5238" s="7">
        <v>7.7555741754070535</v>
      </c>
      <c r="K5238" s="7">
        <v>30.52988880729675</v>
      </c>
      <c r="L5238" s="7">
        <v>0.96719576719576728</v>
      </c>
      <c r="M5238" s="7" t="s">
        <v>684</v>
      </c>
      <c r="N5238" s="7" t="s">
        <v>734</v>
      </c>
      <c r="O5238" s="7" t="s">
        <v>686</v>
      </c>
    </row>
    <row r="5239" spans="2:15" ht="15">
      <c r="B5239" s="6" t="s">
        <v>124</v>
      </c>
      <c r="C5239" s="7" t="s">
        <v>683</v>
      </c>
      <c r="D5239" s="7">
        <v>62.404071999999999</v>
      </c>
      <c r="E5239" s="7">
        <v>88.108999999999995</v>
      </c>
      <c r="F5239" s="7">
        <v>20.039929336215359</v>
      </c>
      <c r="G5239" s="7">
        <v>90.359253254995991</v>
      </c>
      <c r="H5239" s="7">
        <v>0.97509659305565832</v>
      </c>
      <c r="I5239" s="7">
        <v>79.704700000000003</v>
      </c>
      <c r="J5239" s="7">
        <v>18.128415437290695</v>
      </c>
      <c r="K5239" s="7">
        <v>81.740312259967538</v>
      </c>
      <c r="L5239" s="7">
        <v>0.97509659305565832</v>
      </c>
      <c r="M5239" s="7" t="s">
        <v>684</v>
      </c>
      <c r="N5239" s="7" t="s">
        <v>734</v>
      </c>
      <c r="O5239" s="7" t="s">
        <v>686</v>
      </c>
    </row>
    <row r="5240" spans="2:15" ht="15">
      <c r="B5240" s="6" t="s">
        <v>124</v>
      </c>
      <c r="C5240" s="7" t="s">
        <v>687</v>
      </c>
      <c r="D5240" s="7">
        <v>88.165999999999997</v>
      </c>
      <c r="E5240" s="7">
        <v>86.653000000000006</v>
      </c>
      <c r="F5240" s="7">
        <v>26.980123472402756</v>
      </c>
      <c r="G5240" s="7">
        <v>90.756098812069368</v>
      </c>
      <c r="H5240" s="7">
        <v>0.95478982827847481</v>
      </c>
      <c r="I5240" s="7">
        <v>78.248699999999999</v>
      </c>
      <c r="J5240" s="7">
        <v>24.363375619482305</v>
      </c>
      <c r="K5240" s="7">
        <v>81.953847519600842</v>
      </c>
      <c r="L5240" s="7">
        <v>0.95478982827847481</v>
      </c>
      <c r="M5240" s="7" t="s">
        <v>684</v>
      </c>
      <c r="N5240" s="7" t="s">
        <v>734</v>
      </c>
      <c r="O5240" s="7" t="s">
        <v>686</v>
      </c>
    </row>
    <row r="5241" spans="2:15" ht="15">
      <c r="B5241" s="6" t="s">
        <v>124</v>
      </c>
      <c r="C5241" s="7" t="s">
        <v>688</v>
      </c>
      <c r="D5241" s="7">
        <v>70.666600000000003</v>
      </c>
      <c r="E5241" s="7">
        <v>87.033000000000001</v>
      </c>
      <c r="F5241" s="7">
        <v>19.659071129221726</v>
      </c>
      <c r="G5241" s="7">
        <v>89.225681093863329</v>
      </c>
      <c r="H5241" s="7">
        <v>0.97542544851457413</v>
      </c>
      <c r="I5241" s="7">
        <v>78.628500000000003</v>
      </c>
      <c r="J5241" s="7">
        <v>17.760657156297192</v>
      </c>
      <c r="K5241" s="7">
        <v>80.60944085449006</v>
      </c>
      <c r="L5241" s="7">
        <v>0.97542544851457413</v>
      </c>
      <c r="M5241" s="7" t="s">
        <v>684</v>
      </c>
      <c r="N5241" s="7" t="s">
        <v>734</v>
      </c>
      <c r="O5241" s="7" t="s">
        <v>686</v>
      </c>
    </row>
    <row r="5242" spans="2:15" ht="15">
      <c r="B5242" s="6" t="s">
        <v>124</v>
      </c>
      <c r="C5242" s="7" t="s">
        <v>689</v>
      </c>
      <c r="D5242" s="7">
        <v>76.08</v>
      </c>
      <c r="E5242" s="7">
        <v>88.052999999999997</v>
      </c>
      <c r="F5242" s="7">
        <v>20.811918122426579</v>
      </c>
      <c r="G5242" s="7">
        <v>90.479095623987021</v>
      </c>
      <c r="H5242" s="7">
        <v>0.97318611987381709</v>
      </c>
      <c r="I5242" s="7">
        <v>79.648700000000005</v>
      </c>
      <c r="J5242" s="7">
        <v>18.825505354249358</v>
      </c>
      <c r="K5242" s="7">
        <v>81.84323468395462</v>
      </c>
      <c r="L5242" s="7">
        <v>0.97318611987381709</v>
      </c>
      <c r="M5242" s="7" t="s">
        <v>684</v>
      </c>
      <c r="N5242" s="7" t="s">
        <v>734</v>
      </c>
      <c r="O5242" s="7" t="s">
        <v>686</v>
      </c>
    </row>
    <row r="5243" spans="2:15" ht="15">
      <c r="B5243" s="6" t="s">
        <v>124</v>
      </c>
      <c r="C5243" s="7" t="s">
        <v>690</v>
      </c>
      <c r="D5243" s="7">
        <v>94.617999999999995</v>
      </c>
      <c r="E5243" s="7">
        <v>91.831999999999994</v>
      </c>
      <c r="F5243" s="7">
        <v>29.793087949964381</v>
      </c>
      <c r="G5243" s="7">
        <v>96.544001955555544</v>
      </c>
      <c r="H5243" s="7">
        <v>0.9511932190492296</v>
      </c>
      <c r="I5243" s="7">
        <v>83.207999999999998</v>
      </c>
      <c r="J5243" s="7">
        <v>26.995200606984909</v>
      </c>
      <c r="K5243" s="7">
        <v>87.477494933333332</v>
      </c>
      <c r="L5243" s="7">
        <v>0.9511932190492296</v>
      </c>
      <c r="M5243" s="7" t="s">
        <v>684</v>
      </c>
      <c r="N5243" s="7" t="s">
        <v>734</v>
      </c>
      <c r="O5243" s="7" t="s">
        <v>686</v>
      </c>
    </row>
    <row r="5244" spans="2:15" ht="15">
      <c r="B5244" s="6" t="s">
        <v>124</v>
      </c>
      <c r="C5244" s="7" t="s">
        <v>691</v>
      </c>
      <c r="D5244" s="7">
        <v>106.75</v>
      </c>
      <c r="E5244" s="7">
        <v>94.518000000000001</v>
      </c>
      <c r="F5244" s="7">
        <v>28.180194164085215</v>
      </c>
      <c r="G5244" s="7">
        <v>98.629486803519072</v>
      </c>
      <c r="H5244" s="7">
        <v>0.9583138173302107</v>
      </c>
      <c r="I5244" s="7">
        <v>83.043000000000006</v>
      </c>
      <c r="J5244" s="7">
        <v>24.758965106838165</v>
      </c>
      <c r="K5244" s="7">
        <v>86.655329912023475</v>
      </c>
      <c r="L5244" s="7">
        <v>0.9583138173302107</v>
      </c>
      <c r="M5244" s="7" t="s">
        <v>684</v>
      </c>
      <c r="N5244" s="7" t="s">
        <v>734</v>
      </c>
      <c r="O5244" s="7" t="s">
        <v>686</v>
      </c>
    </row>
    <row r="5245" spans="2:15" ht="15">
      <c r="B5245" s="6" t="s">
        <v>124</v>
      </c>
      <c r="C5245" s="7" t="s">
        <v>692</v>
      </c>
      <c r="D5245" s="7" t="s">
        <v>661</v>
      </c>
      <c r="E5245" s="7">
        <v>95.198169485313016</v>
      </c>
      <c r="F5245" s="7">
        <v>28.382984195196762</v>
      </c>
      <c r="G5245" s="7">
        <v>99.339243329004532</v>
      </c>
      <c r="H5245" s="7">
        <v>0.95831381733021082</v>
      </c>
      <c r="I5245" s="7">
        <v>83.723169485313022</v>
      </c>
      <c r="J5245" s="7">
        <v>24.961755137949758</v>
      </c>
      <c r="K5245" s="7">
        <v>87.36508643750895</v>
      </c>
      <c r="L5245" s="7">
        <v>0.9583138173302107</v>
      </c>
      <c r="M5245" s="7" t="s">
        <v>684</v>
      </c>
      <c r="N5245" s="7" t="s">
        <v>734</v>
      </c>
      <c r="O5245" s="7" t="s">
        <v>686</v>
      </c>
    </row>
    <row r="5246" spans="2:15" ht="15">
      <c r="B5246" s="6" t="s">
        <v>124</v>
      </c>
      <c r="C5246" s="7" t="s">
        <v>693</v>
      </c>
      <c r="D5246" s="7" t="s">
        <v>661</v>
      </c>
      <c r="E5246" s="7">
        <v>97.67865353382598</v>
      </c>
      <c r="F5246" s="7">
        <v>29.122531393698825</v>
      </c>
      <c r="G5246" s="7">
        <v>101.92762722127003</v>
      </c>
      <c r="H5246" s="7">
        <v>0.9583138173302107</v>
      </c>
      <c r="I5246" s="7">
        <v>86.203653533825985</v>
      </c>
      <c r="J5246" s="7">
        <v>25.701302336451754</v>
      </c>
      <c r="K5246" s="7">
        <v>89.953470329774433</v>
      </c>
      <c r="L5246" s="7">
        <v>0.9583138173302107</v>
      </c>
      <c r="M5246" s="7" t="s">
        <v>684</v>
      </c>
      <c r="N5246" s="7" t="s">
        <v>734</v>
      </c>
      <c r="O5246" s="7" t="s">
        <v>686</v>
      </c>
    </row>
    <row r="5247" spans="2:15" ht="15">
      <c r="B5247" s="6" t="s">
        <v>124</v>
      </c>
      <c r="C5247" s="7" t="s">
        <v>694</v>
      </c>
      <c r="D5247" s="7" t="s">
        <v>661</v>
      </c>
      <c r="E5247" s="7">
        <v>99.875867321286464</v>
      </c>
      <c r="F5247" s="7">
        <v>29.777622605432487</v>
      </c>
      <c r="G5247" s="7">
        <v>104.22041873457802</v>
      </c>
      <c r="H5247" s="7">
        <v>0.9583138173302107</v>
      </c>
      <c r="I5247" s="7">
        <v>88.400867321286469</v>
      </c>
      <c r="J5247" s="7">
        <v>26.35639354818543</v>
      </c>
      <c r="K5247" s="7">
        <v>92.246261843082422</v>
      </c>
      <c r="L5247" s="7">
        <v>0.9583138173302107</v>
      </c>
      <c r="M5247" s="7" t="s">
        <v>684</v>
      </c>
      <c r="N5247" s="7" t="s">
        <v>734</v>
      </c>
      <c r="O5247" s="7" t="s">
        <v>686</v>
      </c>
    </row>
    <row r="5248" spans="2:15" ht="15">
      <c r="B5248" s="6" t="s">
        <v>124</v>
      </c>
      <c r="C5248" s="7" t="s">
        <v>695</v>
      </c>
      <c r="D5248" s="7" t="s">
        <v>661</v>
      </c>
      <c r="E5248" s="7">
        <v>103.01969129256925</v>
      </c>
      <c r="F5248" s="7">
        <v>30.714942162854879</v>
      </c>
      <c r="G5248" s="7">
        <v>107.50099751204074</v>
      </c>
      <c r="H5248" s="7">
        <v>0.9583138173302107</v>
      </c>
      <c r="I5248" s="7">
        <v>91.544691292569254</v>
      </c>
      <c r="J5248" s="7">
        <v>27.293713105607786</v>
      </c>
      <c r="K5248" s="7">
        <v>95.52684062054513</v>
      </c>
      <c r="L5248" s="7">
        <v>0.95831381733021093</v>
      </c>
      <c r="M5248" s="7" t="s">
        <v>684</v>
      </c>
      <c r="N5248" s="7" t="s">
        <v>734</v>
      </c>
      <c r="O5248" s="7" t="s">
        <v>686</v>
      </c>
    </row>
    <row r="5249" spans="2:15" ht="15">
      <c r="B5249" s="6" t="s">
        <v>124</v>
      </c>
      <c r="C5249" s="7" t="s">
        <v>696</v>
      </c>
      <c r="D5249" s="7" t="s">
        <v>661</v>
      </c>
      <c r="E5249" s="7">
        <v>107.07016267952658</v>
      </c>
      <c r="F5249" s="7">
        <v>31.92257531358311</v>
      </c>
      <c r="G5249" s="7">
        <v>111.72766242462818</v>
      </c>
      <c r="H5249" s="7">
        <v>0.9583138173302107</v>
      </c>
      <c r="I5249" s="7">
        <v>95.595162679526581</v>
      </c>
      <c r="J5249" s="7">
        <v>28.501346256336042</v>
      </c>
      <c r="K5249" s="7">
        <v>99.753505533132582</v>
      </c>
      <c r="L5249" s="7">
        <v>0.9583138173302107</v>
      </c>
      <c r="M5249" s="7" t="s">
        <v>684</v>
      </c>
      <c r="N5249" s="7" t="s">
        <v>734</v>
      </c>
      <c r="O5249" s="7" t="s">
        <v>686</v>
      </c>
    </row>
    <row r="5250" spans="2:15" ht="15">
      <c r="B5250" s="6" t="s">
        <v>124</v>
      </c>
      <c r="C5250" s="7" t="s">
        <v>697</v>
      </c>
      <c r="D5250" s="7" t="s">
        <v>661</v>
      </c>
      <c r="E5250" s="7">
        <v>112.029083455885</v>
      </c>
      <c r="F5250" s="7">
        <v>33.401059309457921</v>
      </c>
      <c r="G5250" s="7">
        <v>116.90229383104325</v>
      </c>
      <c r="H5250" s="7">
        <v>0.9583138173302107</v>
      </c>
      <c r="I5250" s="7">
        <v>100.55408345588501</v>
      </c>
      <c r="J5250" s="7">
        <v>29.979830252210899</v>
      </c>
      <c r="K5250" s="7">
        <v>104.92813693954766</v>
      </c>
      <c r="L5250" s="7">
        <v>0.9583138173302107</v>
      </c>
      <c r="M5250" s="7" t="s">
        <v>684</v>
      </c>
      <c r="N5250" s="7" t="s">
        <v>734</v>
      </c>
      <c r="O5250" s="7" t="s">
        <v>686</v>
      </c>
    </row>
    <row r="5251" spans="2:15" ht="15">
      <c r="B5251" s="6" t="s">
        <v>124</v>
      </c>
      <c r="C5251" s="7" t="s">
        <v>698</v>
      </c>
      <c r="D5251" s="7" t="s">
        <v>661</v>
      </c>
      <c r="E5251" s="7">
        <v>117.00554072526445</v>
      </c>
      <c r="F5251" s="7">
        <v>34.884771746246479</v>
      </c>
      <c r="G5251" s="7">
        <v>122.09522455935463</v>
      </c>
      <c r="H5251" s="7">
        <v>0.95831381733021093</v>
      </c>
      <c r="I5251" s="7">
        <v>105.53054072526444</v>
      </c>
      <c r="J5251" s="7">
        <v>31.463542688999503</v>
      </c>
      <c r="K5251" s="7">
        <v>110.12106766785905</v>
      </c>
      <c r="L5251" s="7">
        <v>0.95831381733021059</v>
      </c>
      <c r="M5251" s="7" t="s">
        <v>684</v>
      </c>
      <c r="N5251" s="7" t="s">
        <v>734</v>
      </c>
      <c r="O5251" s="7" t="s">
        <v>686</v>
      </c>
    </row>
    <row r="5252" spans="2:15" ht="15">
      <c r="B5252" s="6" t="s">
        <v>124</v>
      </c>
      <c r="C5252" s="7" t="s">
        <v>699</v>
      </c>
      <c r="D5252" s="7" t="s">
        <v>661</v>
      </c>
      <c r="E5252" s="7">
        <v>121.19247691355005</v>
      </c>
      <c r="F5252" s="7">
        <v>36.133091375719495</v>
      </c>
      <c r="G5252" s="7">
        <v>126.46429042542981</v>
      </c>
      <c r="H5252" s="7">
        <v>0.9583138173302107</v>
      </c>
      <c r="I5252" s="7">
        <v>109.71747691355006</v>
      </c>
      <c r="J5252" s="7">
        <v>32.711862318472434</v>
      </c>
      <c r="K5252" s="7">
        <v>114.49013353393421</v>
      </c>
      <c r="L5252" s="7">
        <v>0.9583138173302107</v>
      </c>
      <c r="M5252" s="7" t="s">
        <v>684</v>
      </c>
      <c r="N5252" s="7" t="s">
        <v>734</v>
      </c>
      <c r="O5252" s="7" t="s">
        <v>686</v>
      </c>
    </row>
    <row r="5253" spans="2:15" ht="15">
      <c r="B5253" s="6" t="s">
        <v>124</v>
      </c>
      <c r="C5253" s="7" t="s">
        <v>700</v>
      </c>
      <c r="D5253" s="7" t="s">
        <v>661</v>
      </c>
      <c r="E5253" s="7">
        <v>124.8293547032269</v>
      </c>
      <c r="F5253" s="7">
        <v>37.217413116172573</v>
      </c>
      <c r="G5253" s="7">
        <v>130.25937062140247</v>
      </c>
      <c r="H5253" s="7">
        <v>0.9583138173302107</v>
      </c>
      <c r="I5253" s="7">
        <v>113.35435470322689</v>
      </c>
      <c r="J5253" s="7">
        <v>33.796184058925498</v>
      </c>
      <c r="K5253" s="7">
        <v>118.28521372990686</v>
      </c>
      <c r="L5253" s="7">
        <v>0.9583138173302107</v>
      </c>
      <c r="M5253" s="7" t="s">
        <v>684</v>
      </c>
      <c r="N5253" s="7" t="s">
        <v>734</v>
      </c>
      <c r="O5253" s="7" t="s">
        <v>686</v>
      </c>
    </row>
    <row r="5254" spans="2:15" ht="15">
      <c r="B5254" s="6" t="s">
        <v>124</v>
      </c>
      <c r="C5254" s="7" t="s">
        <v>701</v>
      </c>
      <c r="D5254" s="7" t="s">
        <v>661</v>
      </c>
      <c r="E5254" s="7">
        <v>127.58406368777909</v>
      </c>
      <c r="F5254" s="7">
        <v>38.038719471049191</v>
      </c>
      <c r="G5254" s="7">
        <v>133.1339081003951</v>
      </c>
      <c r="H5254" s="7">
        <v>0.9583138173302107</v>
      </c>
      <c r="I5254" s="7">
        <v>116.10906368777911</v>
      </c>
      <c r="J5254" s="7">
        <v>34.617490413802123</v>
      </c>
      <c r="K5254" s="7">
        <v>121.15975120889952</v>
      </c>
      <c r="L5254" s="7">
        <v>0.9583138173302107</v>
      </c>
      <c r="M5254" s="7" t="s">
        <v>684</v>
      </c>
      <c r="N5254" s="7" t="s">
        <v>734</v>
      </c>
      <c r="O5254" s="7" t="s">
        <v>686</v>
      </c>
    </row>
    <row r="5255" spans="2:15" ht="15">
      <c r="B5255" s="6" t="s">
        <v>168</v>
      </c>
      <c r="C5255" s="7" t="s">
        <v>683</v>
      </c>
      <c r="D5255" s="7">
        <v>43.830601000000001</v>
      </c>
      <c r="E5255" s="7">
        <v>50.32</v>
      </c>
      <c r="F5255" s="7">
        <v>21.277241068728646</v>
      </c>
      <c r="G5255" s="7">
        <v>54.633537204695003</v>
      </c>
      <c r="H5255" s="7">
        <v>0.92104598337586108</v>
      </c>
      <c r="I5255" s="7">
        <v>45.865200000000002</v>
      </c>
      <c r="J5255" s="7">
        <v>19.39357943293826</v>
      </c>
      <c r="K5255" s="7">
        <v>49.796862293338179</v>
      </c>
      <c r="L5255" s="7">
        <v>0.92104598337586108</v>
      </c>
      <c r="M5255" s="7" t="s">
        <v>684</v>
      </c>
      <c r="N5255" s="7" t="s">
        <v>734</v>
      </c>
      <c r="O5255" s="7" t="s">
        <v>686</v>
      </c>
    </row>
    <row r="5256" spans="2:15" ht="15">
      <c r="B5256" s="6" t="s">
        <v>168</v>
      </c>
      <c r="C5256" s="7" t="s">
        <v>687</v>
      </c>
      <c r="D5256" s="7">
        <v>38.894100000000002</v>
      </c>
      <c r="E5256" s="7">
        <v>42.12</v>
      </c>
      <c r="F5256" s="7">
        <v>16.990608043682968</v>
      </c>
      <c r="G5256" s="7">
        <v>45.417784640975874</v>
      </c>
      <c r="H5256" s="7">
        <v>0.92739001545221511</v>
      </c>
      <c r="I5256" s="7">
        <v>37.665999999999997</v>
      </c>
      <c r="J5256" s="7">
        <v>15.193927886357148</v>
      </c>
      <c r="K5256" s="7">
        <v>40.615058791239257</v>
      </c>
      <c r="L5256" s="7">
        <v>0.92739001545221511</v>
      </c>
      <c r="M5256" s="7" t="s">
        <v>684</v>
      </c>
      <c r="N5256" s="7" t="s">
        <v>734</v>
      </c>
      <c r="O5256" s="7" t="s">
        <v>686</v>
      </c>
    </row>
    <row r="5257" spans="2:15" ht="15">
      <c r="B5257" s="6" t="s">
        <v>168</v>
      </c>
      <c r="C5257" s="7" t="s">
        <v>688</v>
      </c>
      <c r="D5257" s="7">
        <v>36.646999999999998</v>
      </c>
      <c r="E5257" s="7">
        <v>42.19</v>
      </c>
      <c r="F5257" s="7">
        <v>16.861200435756771</v>
      </c>
      <c r="G5257" s="7">
        <v>45.434526300323242</v>
      </c>
      <c r="H5257" s="7">
        <v>0.92858897044778566</v>
      </c>
      <c r="I5257" s="7">
        <v>37.735500000000002</v>
      </c>
      <c r="J5257" s="7">
        <v>15.080963001742118</v>
      </c>
      <c r="K5257" s="7">
        <v>40.637463076697031</v>
      </c>
      <c r="L5257" s="7">
        <v>0.92858897044778566</v>
      </c>
      <c r="M5257" s="7" t="s">
        <v>684</v>
      </c>
      <c r="N5257" s="7" t="s">
        <v>734</v>
      </c>
      <c r="O5257" s="7" t="s">
        <v>686</v>
      </c>
    </row>
    <row r="5258" spans="2:15" ht="15">
      <c r="B5258" s="6" t="s">
        <v>168</v>
      </c>
      <c r="C5258" s="7" t="s">
        <v>689</v>
      </c>
      <c r="D5258" s="7">
        <v>34.460887452248016</v>
      </c>
      <c r="E5258" s="7">
        <v>41.713999999999999</v>
      </c>
      <c r="F5258" s="7">
        <v>16.670967408797299</v>
      </c>
      <c r="G5258" s="7">
        <v>44.921920599471051</v>
      </c>
      <c r="H5258" s="7">
        <v>0.92858897044778566</v>
      </c>
      <c r="I5258" s="7">
        <v>37.260100000000001</v>
      </c>
      <c r="J5258" s="7">
        <v>14.890969764312427</v>
      </c>
      <c r="K5258" s="7">
        <v>40.125503517484574</v>
      </c>
      <c r="L5258" s="7">
        <v>0.92858897044778566</v>
      </c>
      <c r="M5258" s="7" t="s">
        <v>684</v>
      </c>
      <c r="N5258" s="7" t="s">
        <v>734</v>
      </c>
      <c r="O5258" s="7" t="s">
        <v>686</v>
      </c>
    </row>
    <row r="5259" spans="2:15" ht="15">
      <c r="B5259" s="6" t="s">
        <v>168</v>
      </c>
      <c r="C5259" s="7" t="s">
        <v>690</v>
      </c>
      <c r="D5259" s="7">
        <v>44.09351004704078</v>
      </c>
      <c r="E5259" s="7">
        <v>42.972000000000001</v>
      </c>
      <c r="F5259" s="7">
        <v>16.510496190840318</v>
      </c>
      <c r="G5259" s="7">
        <v>46.034652909169985</v>
      </c>
      <c r="H5259" s="7">
        <v>0.93347070705164559</v>
      </c>
      <c r="I5259" s="7">
        <v>39.353999999999999</v>
      </c>
      <c r="J5259" s="7">
        <v>15.120405545339514</v>
      </c>
      <c r="K5259" s="7">
        <v>42.15879481028287</v>
      </c>
      <c r="L5259" s="7">
        <v>0.93347070705164559</v>
      </c>
      <c r="M5259" s="7" t="s">
        <v>684</v>
      </c>
      <c r="N5259" s="7" t="s">
        <v>734</v>
      </c>
      <c r="O5259" s="7" t="s">
        <v>686</v>
      </c>
    </row>
    <row r="5260" spans="2:15" ht="15">
      <c r="B5260" s="6" t="s">
        <v>168</v>
      </c>
      <c r="C5260" s="7" t="s">
        <v>691</v>
      </c>
      <c r="D5260" s="7">
        <v>47.473285514652616</v>
      </c>
      <c r="E5260" s="7">
        <v>43.341999999999999</v>
      </c>
      <c r="F5260" s="7">
        <v>11.096306337142284</v>
      </c>
      <c r="G5260" s="7">
        <v>44.739881295413646</v>
      </c>
      <c r="H5260" s="7">
        <v>0.96875536423122011</v>
      </c>
      <c r="I5260" s="7">
        <v>39.234000000000002</v>
      </c>
      <c r="J5260" s="7">
        <v>10.044586840280566</v>
      </c>
      <c r="K5260" s="7">
        <v>40.49938864713809</v>
      </c>
      <c r="L5260" s="7">
        <v>0.96875536423122011</v>
      </c>
      <c r="M5260" s="7" t="s">
        <v>684</v>
      </c>
      <c r="N5260" s="7" t="s">
        <v>734</v>
      </c>
      <c r="O5260" s="7" t="s">
        <v>686</v>
      </c>
    </row>
    <row r="5261" spans="2:15" ht="15">
      <c r="B5261" s="6" t="s">
        <v>168</v>
      </c>
      <c r="C5261" s="7" t="s">
        <v>692</v>
      </c>
      <c r="D5261" s="7" t="s">
        <v>661</v>
      </c>
      <c r="E5261" s="7">
        <v>44.480276737210232</v>
      </c>
      <c r="F5261" s="7">
        <v>16.923072435229884</v>
      </c>
      <c r="G5261" s="7">
        <v>47.590812130776285</v>
      </c>
      <c r="H5261" s="7">
        <v>0.93464000183441887</v>
      </c>
      <c r="I5261" s="7">
        <v>40.372276737210235</v>
      </c>
      <c r="J5261" s="7">
        <v>15.36013293342217</v>
      </c>
      <c r="K5261" s="7">
        <v>43.195536953234964</v>
      </c>
      <c r="L5261" s="7">
        <v>0.93464000183441887</v>
      </c>
      <c r="M5261" s="7" t="s">
        <v>684</v>
      </c>
      <c r="N5261" s="7" t="s">
        <v>734</v>
      </c>
      <c r="O5261" s="7" t="s">
        <v>686</v>
      </c>
    </row>
    <row r="5262" spans="2:15" ht="15">
      <c r="B5262" s="6" t="s">
        <v>168</v>
      </c>
      <c r="C5262" s="7" t="s">
        <v>693</v>
      </c>
      <c r="D5262" s="7" t="s">
        <v>661</v>
      </c>
      <c r="E5262" s="7">
        <v>45.527898786245004</v>
      </c>
      <c r="F5262" s="7">
        <v>17.321653224762798</v>
      </c>
      <c r="G5262" s="7">
        <v>48.711695087827778</v>
      </c>
      <c r="H5262" s="7">
        <v>0.93464000183441887</v>
      </c>
      <c r="I5262" s="7">
        <v>41.419898786245007</v>
      </c>
      <c r="J5262" s="7">
        <v>15.7587137229551</v>
      </c>
      <c r="K5262" s="7">
        <v>44.316419910286456</v>
      </c>
      <c r="L5262" s="7">
        <v>0.93464000183441887</v>
      </c>
      <c r="M5262" s="7" t="s">
        <v>684</v>
      </c>
      <c r="N5262" s="7" t="s">
        <v>734</v>
      </c>
      <c r="O5262" s="7" t="s">
        <v>686</v>
      </c>
    </row>
    <row r="5263" spans="2:15" ht="15">
      <c r="B5263" s="6" t="s">
        <v>168</v>
      </c>
      <c r="C5263" s="7" t="s">
        <v>694</v>
      </c>
      <c r="D5263" s="7" t="s">
        <v>661</v>
      </c>
      <c r="E5263" s="7">
        <v>46.735652054425664</v>
      </c>
      <c r="F5263" s="7">
        <v>17.781157920789294</v>
      </c>
      <c r="G5263" s="7">
        <v>50.003907346890301</v>
      </c>
      <c r="H5263" s="7">
        <v>0.93464000183441887</v>
      </c>
      <c r="I5263" s="7">
        <v>42.627652054425667</v>
      </c>
      <c r="J5263" s="7">
        <v>16.218218418981586</v>
      </c>
      <c r="K5263" s="7">
        <v>45.608632169348979</v>
      </c>
      <c r="L5263" s="7">
        <v>0.93464000183441887</v>
      </c>
      <c r="M5263" s="7" t="s">
        <v>684</v>
      </c>
      <c r="N5263" s="7" t="s">
        <v>734</v>
      </c>
      <c r="O5263" s="7" t="s">
        <v>686</v>
      </c>
    </row>
    <row r="5264" spans="2:15" ht="15">
      <c r="B5264" s="6" t="s">
        <v>168</v>
      </c>
      <c r="C5264" s="7" t="s">
        <v>695</v>
      </c>
      <c r="D5264" s="7" t="s">
        <v>661</v>
      </c>
      <c r="E5264" s="7">
        <v>48.122819727679705</v>
      </c>
      <c r="F5264" s="7">
        <v>18.308923050331511</v>
      </c>
      <c r="G5264" s="7">
        <v>51.488080579933445</v>
      </c>
      <c r="H5264" s="7">
        <v>0.93464000183441887</v>
      </c>
      <c r="I5264" s="7">
        <v>44.014819727679708</v>
      </c>
      <c r="J5264" s="7">
        <v>16.745983548523807</v>
      </c>
      <c r="K5264" s="7">
        <v>47.092805402392123</v>
      </c>
      <c r="L5264" s="7">
        <v>0.93464000183441887</v>
      </c>
      <c r="M5264" s="7" t="s">
        <v>684</v>
      </c>
      <c r="N5264" s="7" t="s">
        <v>734</v>
      </c>
      <c r="O5264" s="7" t="s">
        <v>686</v>
      </c>
    </row>
    <row r="5265" spans="2:15" ht="15">
      <c r="B5265" s="6" t="s">
        <v>168</v>
      </c>
      <c r="C5265" s="7" t="s">
        <v>696</v>
      </c>
      <c r="D5265" s="7" t="s">
        <v>661</v>
      </c>
      <c r="E5265" s="7">
        <v>49.680196519796674</v>
      </c>
      <c r="F5265" s="7">
        <v>18.901446348188919</v>
      </c>
      <c r="G5265" s="7">
        <v>53.154365768947727</v>
      </c>
      <c r="H5265" s="7">
        <v>0.93464000183441887</v>
      </c>
      <c r="I5265" s="7">
        <v>45.57219651979667</v>
      </c>
      <c r="J5265" s="7">
        <v>17.338506846381218</v>
      </c>
      <c r="K5265" s="7">
        <v>48.759090591406398</v>
      </c>
      <c r="L5265" s="7">
        <v>0.93464000183441887</v>
      </c>
      <c r="M5265" s="7" t="s">
        <v>684</v>
      </c>
      <c r="N5265" s="7" t="s">
        <v>734</v>
      </c>
      <c r="O5265" s="7" t="s">
        <v>686</v>
      </c>
    </row>
    <row r="5266" spans="2:15" ht="15">
      <c r="B5266" s="6" t="s">
        <v>168</v>
      </c>
      <c r="C5266" s="7" t="s">
        <v>697</v>
      </c>
      <c r="D5266" s="7" t="s">
        <v>661</v>
      </c>
      <c r="E5266" s="7">
        <v>51.406035014658912</v>
      </c>
      <c r="F5266" s="7">
        <v>19.558062988247489</v>
      </c>
      <c r="G5266" s="7">
        <v>55.000893299841906</v>
      </c>
      <c r="H5266" s="7">
        <v>0.93464000183441887</v>
      </c>
      <c r="I5266" s="7">
        <v>47.298035014658915</v>
      </c>
      <c r="J5266" s="7">
        <v>17.995123486439784</v>
      </c>
      <c r="K5266" s="7">
        <v>50.605618122300584</v>
      </c>
      <c r="L5266" s="7">
        <v>0.93464000183441887</v>
      </c>
      <c r="M5266" s="7" t="s">
        <v>684</v>
      </c>
      <c r="N5266" s="7" t="s">
        <v>734</v>
      </c>
      <c r="O5266" s="7" t="s">
        <v>686</v>
      </c>
    </row>
    <row r="5267" spans="2:15" ht="15">
      <c r="B5267" s="6" t="s">
        <v>168</v>
      </c>
      <c r="C5267" s="7" t="s">
        <v>698</v>
      </c>
      <c r="D5267" s="7" t="s">
        <v>661</v>
      </c>
      <c r="E5267" s="7">
        <v>53.136972512159005</v>
      </c>
      <c r="F5267" s="7">
        <v>20.216619607040837</v>
      </c>
      <c r="G5267" s="7">
        <v>56.85287641002634</v>
      </c>
      <c r="H5267" s="7">
        <v>0.93464000183441887</v>
      </c>
      <c r="I5267" s="7">
        <v>49.028972512159008</v>
      </c>
      <c r="J5267" s="7">
        <v>18.653680105233118</v>
      </c>
      <c r="K5267" s="7">
        <v>52.457601232485018</v>
      </c>
      <c r="L5267" s="7">
        <v>0.93464000183441887</v>
      </c>
      <c r="M5267" s="7" t="s">
        <v>684</v>
      </c>
      <c r="N5267" s="7" t="s">
        <v>734</v>
      </c>
      <c r="O5267" s="7" t="s">
        <v>686</v>
      </c>
    </row>
    <row r="5268" spans="2:15" ht="15">
      <c r="B5268" s="6" t="s">
        <v>168</v>
      </c>
      <c r="C5268" s="7" t="s">
        <v>699</v>
      </c>
      <c r="D5268" s="7" t="s">
        <v>661</v>
      </c>
      <c r="E5268" s="7">
        <v>54.74639190228995</v>
      </c>
      <c r="F5268" s="7">
        <v>20.828943156167156</v>
      </c>
      <c r="G5268" s="7">
        <v>58.574843570614519</v>
      </c>
      <c r="H5268" s="7">
        <v>0.93464000183441887</v>
      </c>
      <c r="I5268" s="7">
        <v>50.638391902289953</v>
      </c>
      <c r="J5268" s="7">
        <v>19.266003654359452</v>
      </c>
      <c r="K5268" s="7">
        <v>54.179568393073197</v>
      </c>
      <c r="L5268" s="7">
        <v>0.93464000183441887</v>
      </c>
      <c r="M5268" s="7" t="s">
        <v>684</v>
      </c>
      <c r="N5268" s="7" t="s">
        <v>734</v>
      </c>
      <c r="O5268" s="7" t="s">
        <v>686</v>
      </c>
    </row>
    <row r="5269" spans="2:15" ht="15">
      <c r="B5269" s="6" t="s">
        <v>168</v>
      </c>
      <c r="C5269" s="7" t="s">
        <v>700</v>
      </c>
      <c r="D5269" s="7" t="s">
        <v>661</v>
      </c>
      <c r="E5269" s="7">
        <v>56.340671441351191</v>
      </c>
      <c r="F5269" s="7">
        <v>21.435506561357649</v>
      </c>
      <c r="G5269" s="7">
        <v>60.280612140258597</v>
      </c>
      <c r="H5269" s="7">
        <v>0.93464000183441887</v>
      </c>
      <c r="I5269" s="7">
        <v>52.232671441351194</v>
      </c>
      <c r="J5269" s="7">
        <v>19.87256705954993</v>
      </c>
      <c r="K5269" s="7">
        <v>55.885336962717275</v>
      </c>
      <c r="L5269" s="7">
        <v>0.93464000183441887</v>
      </c>
      <c r="M5269" s="7" t="s">
        <v>684</v>
      </c>
      <c r="N5269" s="7" t="s">
        <v>734</v>
      </c>
      <c r="O5269" s="7" t="s">
        <v>686</v>
      </c>
    </row>
    <row r="5270" spans="2:15" ht="15">
      <c r="B5270" s="6" t="s">
        <v>168</v>
      </c>
      <c r="C5270" s="7" t="s">
        <v>701</v>
      </c>
      <c r="D5270" s="7" t="s">
        <v>661</v>
      </c>
      <c r="E5270" s="7">
        <v>57.776489953032318</v>
      </c>
      <c r="F5270" s="7">
        <v>21.981781505207024</v>
      </c>
      <c r="G5270" s="7">
        <v>61.816838397280605</v>
      </c>
      <c r="H5270" s="7">
        <v>0.93464000183441887</v>
      </c>
      <c r="I5270" s="7">
        <v>53.668489953032321</v>
      </c>
      <c r="J5270" s="7">
        <v>20.418842003399309</v>
      </c>
      <c r="K5270" s="7">
        <v>57.421563219739284</v>
      </c>
      <c r="L5270" s="7">
        <v>0.93464000183441887</v>
      </c>
      <c r="M5270" s="7" t="s">
        <v>684</v>
      </c>
      <c r="N5270" s="7" t="s">
        <v>734</v>
      </c>
      <c r="O5270" s="7" t="s">
        <v>686</v>
      </c>
    </row>
    <row r="5271" spans="2:15" ht="15">
      <c r="B5271" s="6" t="s">
        <v>631</v>
      </c>
      <c r="C5271" s="7" t="s">
        <v>683</v>
      </c>
      <c r="D5271" s="7">
        <v>179.53202100000001</v>
      </c>
      <c r="E5271" s="7">
        <v>236.06</v>
      </c>
      <c r="F5271" s="7">
        <v>65.728449363003293</v>
      </c>
      <c r="G5271" s="7">
        <v>245.85195701927418</v>
      </c>
      <c r="H5271" s="7">
        <v>0.96017132774539393</v>
      </c>
      <c r="I5271" s="7">
        <v>213.1123</v>
      </c>
      <c r="J5271" s="7">
        <v>59.315843017648731</v>
      </c>
      <c r="K5271" s="7">
        <v>221.95054788637518</v>
      </c>
      <c r="L5271" s="7">
        <v>0.96017920221174757</v>
      </c>
      <c r="M5271" s="7" t="s">
        <v>684</v>
      </c>
      <c r="N5271" s="7" t="s">
        <v>734</v>
      </c>
      <c r="O5271" s="7" t="s">
        <v>686</v>
      </c>
    </row>
    <row r="5272" spans="2:15" ht="15">
      <c r="B5272" s="6" t="s">
        <v>631</v>
      </c>
      <c r="C5272" s="7" t="s">
        <v>687</v>
      </c>
      <c r="D5272" s="7">
        <v>275.33418500000005</v>
      </c>
      <c r="E5272" s="7">
        <v>271.53100000000001</v>
      </c>
      <c r="F5272" s="7">
        <v>85.555660156553827</v>
      </c>
      <c r="G5272" s="7">
        <v>285.42012104153571</v>
      </c>
      <c r="H5272" s="7">
        <v>0.95133797508440376</v>
      </c>
      <c r="I5272" s="7">
        <v>243.4357</v>
      </c>
      <c r="J5272" s="7">
        <v>76.729860982539492</v>
      </c>
      <c r="K5272" s="7">
        <v>255.89016294510367</v>
      </c>
      <c r="L5272" s="7">
        <v>0.95132887172464098</v>
      </c>
      <c r="M5272" s="7" t="s">
        <v>684</v>
      </c>
      <c r="N5272" s="7" t="s">
        <v>734</v>
      </c>
      <c r="O5272" s="7" t="s">
        <v>686</v>
      </c>
    </row>
    <row r="5273" spans="2:15" ht="15">
      <c r="B5273" s="6" t="s">
        <v>631</v>
      </c>
      <c r="C5273" s="7" t="s">
        <v>688</v>
      </c>
      <c r="D5273" s="7">
        <v>223.07996500000002</v>
      </c>
      <c r="E5273" s="7">
        <v>264.721</v>
      </c>
      <c r="F5273" s="7">
        <v>68.003090091921052</v>
      </c>
      <c r="G5273" s="7">
        <v>274.91366970135675</v>
      </c>
      <c r="H5273" s="7">
        <v>0.962924107366399</v>
      </c>
      <c r="I5273" s="7">
        <v>236.62530000000001</v>
      </c>
      <c r="J5273" s="7">
        <v>60.799348929541914</v>
      </c>
      <c r="K5273" s="7">
        <v>245.73282772367054</v>
      </c>
      <c r="L5273" s="7">
        <v>0.96293727700919129</v>
      </c>
      <c r="M5273" s="7" t="s">
        <v>684</v>
      </c>
      <c r="N5273" s="7" t="s">
        <v>734</v>
      </c>
      <c r="O5273" s="7" t="s">
        <v>686</v>
      </c>
    </row>
    <row r="5274" spans="2:15" ht="15">
      <c r="B5274" s="6" t="s">
        <v>631</v>
      </c>
      <c r="C5274" s="7" t="s">
        <v>689</v>
      </c>
      <c r="D5274" s="7">
        <v>234.70888745224801</v>
      </c>
      <c r="E5274" s="7">
        <v>269.30699999999996</v>
      </c>
      <c r="F5274" s="7">
        <v>78.375731424569011</v>
      </c>
      <c r="G5274" s="7">
        <v>281.29149823475359</v>
      </c>
      <c r="H5274" s="7">
        <v>0.9573947370967042</v>
      </c>
      <c r="I5274" s="7">
        <v>241.21199999999999</v>
      </c>
      <c r="J5274" s="7">
        <v>70.190926830619091</v>
      </c>
      <c r="K5274" s="7">
        <v>251.94268715158097</v>
      </c>
      <c r="L5274" s="7">
        <v>0.95740822139788928</v>
      </c>
      <c r="M5274" s="7" t="s">
        <v>684</v>
      </c>
      <c r="N5274" s="7" t="s">
        <v>734</v>
      </c>
      <c r="O5274" s="7" t="s">
        <v>686</v>
      </c>
    </row>
    <row r="5275" spans="2:15" ht="15">
      <c r="B5275" s="6" t="s">
        <v>631</v>
      </c>
      <c r="C5275" s="7" t="s">
        <v>690</v>
      </c>
      <c r="D5275" s="7">
        <v>284.10251004704077</v>
      </c>
      <c r="E5275" s="7">
        <v>283.43</v>
      </c>
      <c r="F5275" s="7">
        <v>90.573693453883493</v>
      </c>
      <c r="G5275" s="7">
        <v>298.29563120715216</v>
      </c>
      <c r="H5275" s="7">
        <v>0.95016477061030546</v>
      </c>
      <c r="I5275" s="7">
        <v>255.56200000000001</v>
      </c>
      <c r="J5275" s="7">
        <v>81.862620215794024</v>
      </c>
      <c r="K5275" s="7">
        <v>269.01942976150633</v>
      </c>
      <c r="L5275" s="7">
        <v>0.9499759932825792</v>
      </c>
      <c r="M5275" s="7" t="s">
        <v>684</v>
      </c>
      <c r="N5275" s="7" t="s">
        <v>734</v>
      </c>
      <c r="O5275" s="7" t="s">
        <v>686</v>
      </c>
    </row>
    <row r="5276" spans="2:15" ht="15">
      <c r="B5276" s="6" t="s">
        <v>631</v>
      </c>
      <c r="C5276" s="7" t="s">
        <v>691</v>
      </c>
      <c r="D5276" s="7">
        <v>323.48028551465262</v>
      </c>
      <c r="E5276" s="7">
        <v>292.68560000000002</v>
      </c>
      <c r="F5276" s="7">
        <v>87.44914961168864</v>
      </c>
      <c r="G5276" s="7">
        <v>305.83643924051069</v>
      </c>
      <c r="H5276" s="7">
        <v>0.95700041736959673</v>
      </c>
      <c r="I5276" s="7">
        <v>261.82030000000003</v>
      </c>
      <c r="J5276" s="7">
        <v>78.205883768025245</v>
      </c>
      <c r="K5276" s="7">
        <v>273.58202598530443</v>
      </c>
      <c r="L5276" s="7">
        <v>0.95700841112297275</v>
      </c>
      <c r="M5276" s="7" t="s">
        <v>684</v>
      </c>
      <c r="N5276" s="7" t="s">
        <v>734</v>
      </c>
      <c r="O5276" s="7" t="s">
        <v>686</v>
      </c>
    </row>
    <row r="5277" spans="2:15" ht="15">
      <c r="B5277" s="6" t="s">
        <v>631</v>
      </c>
      <c r="C5277" s="7" t="s">
        <v>692</v>
      </c>
      <c r="D5277" s="7" t="s">
        <v>661</v>
      </c>
      <c r="E5277" s="7">
        <v>338.23271101867925</v>
      </c>
      <c r="F5277" s="7">
        <v>109.54248190427066</v>
      </c>
      <c r="G5277" s="7">
        <v>356.14892256158151</v>
      </c>
      <c r="H5277" s="7">
        <v>0.94969460692442675</v>
      </c>
      <c r="I5277" s="7">
        <v>307.36741101867921</v>
      </c>
      <c r="J5277" s="7">
        <v>99.787996055661296</v>
      </c>
      <c r="K5277" s="7">
        <v>323.73972677710952</v>
      </c>
      <c r="L5277" s="7">
        <v>0.94942753575095695</v>
      </c>
      <c r="M5277" s="7" t="s">
        <v>684</v>
      </c>
      <c r="N5277" s="7" t="s">
        <v>734</v>
      </c>
      <c r="O5277" s="7" t="s">
        <v>686</v>
      </c>
    </row>
    <row r="5278" spans="2:15" ht="15">
      <c r="B5278" s="6" t="s">
        <v>631</v>
      </c>
      <c r="C5278" s="7" t="s">
        <v>693</v>
      </c>
      <c r="D5278" s="7" t="s">
        <v>661</v>
      </c>
      <c r="E5278" s="7">
        <v>382.56518785323391</v>
      </c>
      <c r="F5278" s="7">
        <v>125.37624629777918</v>
      </c>
      <c r="G5278" s="7">
        <v>403.31342893349222</v>
      </c>
      <c r="H5278" s="7">
        <v>0.94855554119503482</v>
      </c>
      <c r="I5278" s="7">
        <v>351.69988785323386</v>
      </c>
      <c r="J5278" s="7">
        <v>115.62176044916976</v>
      </c>
      <c r="K5278" s="7">
        <v>370.90423314902023</v>
      </c>
      <c r="L5278" s="7">
        <v>0.94822290073979676</v>
      </c>
      <c r="M5278" s="7" t="s">
        <v>684</v>
      </c>
      <c r="N5278" s="7" t="s">
        <v>734</v>
      </c>
      <c r="O5278" s="7" t="s">
        <v>686</v>
      </c>
    </row>
    <row r="5279" spans="2:15" ht="15">
      <c r="B5279" s="6" t="s">
        <v>631</v>
      </c>
      <c r="C5279" s="7" t="s">
        <v>694</v>
      </c>
      <c r="D5279" s="7" t="s">
        <v>661</v>
      </c>
      <c r="E5279" s="7">
        <v>407.25788953482811</v>
      </c>
      <c r="F5279" s="7">
        <v>134.60648349737275</v>
      </c>
      <c r="G5279" s="7">
        <v>429.76375737634282</v>
      </c>
      <c r="H5279" s="7">
        <v>0.94763200140721404</v>
      </c>
      <c r="I5279" s="7">
        <v>376.39258953482806</v>
      </c>
      <c r="J5279" s="7">
        <v>124.85199764876327</v>
      </c>
      <c r="K5279" s="7">
        <v>397.35456159187083</v>
      </c>
      <c r="L5279" s="7">
        <v>0.94724617738609695</v>
      </c>
      <c r="M5279" s="7" t="s">
        <v>684</v>
      </c>
      <c r="N5279" s="7" t="s">
        <v>734</v>
      </c>
      <c r="O5279" s="7" t="s">
        <v>686</v>
      </c>
    </row>
    <row r="5280" spans="2:15" ht="15">
      <c r="B5280" s="6" t="s">
        <v>631</v>
      </c>
      <c r="C5280" s="7" t="s">
        <v>695</v>
      </c>
      <c r="D5280" s="7" t="s">
        <v>661</v>
      </c>
      <c r="E5280" s="7">
        <v>431.30628392507822</v>
      </c>
      <c r="F5280" s="7">
        <v>143.79334905649725</v>
      </c>
      <c r="G5280" s="7">
        <v>455.58389630465632</v>
      </c>
      <c r="H5280" s="7">
        <v>0.94671099532599967</v>
      </c>
      <c r="I5280" s="7">
        <v>400.44098392507823</v>
      </c>
      <c r="J5280" s="7">
        <v>134.03886320788777</v>
      </c>
      <c r="K5280" s="7">
        <v>423.17470052018433</v>
      </c>
      <c r="L5280" s="7">
        <v>0.94627817644306034</v>
      </c>
      <c r="M5280" s="7" t="s">
        <v>684</v>
      </c>
      <c r="N5280" s="7" t="s">
        <v>734</v>
      </c>
      <c r="O5280" s="7" t="s">
        <v>686</v>
      </c>
    </row>
    <row r="5281" spans="2:15" ht="15">
      <c r="B5281" s="6" t="s">
        <v>631</v>
      </c>
      <c r="C5281" s="7" t="s">
        <v>696</v>
      </c>
      <c r="D5281" s="7" t="s">
        <v>661</v>
      </c>
      <c r="E5281" s="7">
        <v>459.73402863291523</v>
      </c>
      <c r="F5281" s="7">
        <v>154.38843963772536</v>
      </c>
      <c r="G5281" s="7">
        <v>486.00983911878501</v>
      </c>
      <c r="H5281" s="7">
        <v>0.94593564086374859</v>
      </c>
      <c r="I5281" s="7">
        <v>428.86872863291518</v>
      </c>
      <c r="J5281" s="7">
        <v>144.63395378911594</v>
      </c>
      <c r="K5281" s="7">
        <v>453.60064333431302</v>
      </c>
      <c r="L5281" s="7">
        <v>0.94547645585420848</v>
      </c>
      <c r="M5281" s="7" t="s">
        <v>684</v>
      </c>
      <c r="N5281" s="7" t="s">
        <v>734</v>
      </c>
      <c r="O5281" s="7" t="s">
        <v>686</v>
      </c>
    </row>
    <row r="5282" spans="2:15" ht="15">
      <c r="B5282" s="6" t="s">
        <v>631</v>
      </c>
      <c r="C5282" s="7" t="s">
        <v>697</v>
      </c>
      <c r="D5282" s="7" t="s">
        <v>661</v>
      </c>
      <c r="E5282" s="7">
        <v>487.38103936603102</v>
      </c>
      <c r="F5282" s="7">
        <v>164.52520941014532</v>
      </c>
      <c r="G5282" s="7">
        <v>515.54196383882618</v>
      </c>
      <c r="H5282" s="7">
        <v>0.94537607712260041</v>
      </c>
      <c r="I5282" s="7">
        <v>456.51573936603103</v>
      </c>
      <c r="J5282" s="7">
        <v>154.77072356153599</v>
      </c>
      <c r="K5282" s="7">
        <v>483.13276805435424</v>
      </c>
      <c r="L5282" s="7">
        <v>0.94490742411135997</v>
      </c>
      <c r="M5282" s="7" t="s">
        <v>684</v>
      </c>
      <c r="N5282" s="7" t="s">
        <v>734</v>
      </c>
      <c r="O5282" s="7" t="s">
        <v>686</v>
      </c>
    </row>
    <row r="5283" spans="2:15" ht="15">
      <c r="B5283" s="6" t="s">
        <v>631</v>
      </c>
      <c r="C5283" s="7" t="s">
        <v>698</v>
      </c>
      <c r="D5283" s="7" t="s">
        <v>661</v>
      </c>
      <c r="E5283" s="7">
        <v>521.03741400870979</v>
      </c>
      <c r="F5283" s="7">
        <v>175.98953682870442</v>
      </c>
      <c r="G5283" s="7">
        <v>551.20074203623528</v>
      </c>
      <c r="H5283" s="7">
        <v>0.94527705475123869</v>
      </c>
      <c r="I5283" s="7">
        <v>490.17211400870968</v>
      </c>
      <c r="J5283" s="7">
        <v>166.23505098009502</v>
      </c>
      <c r="K5283" s="7">
        <v>518.79154625176318</v>
      </c>
      <c r="L5283" s="7">
        <v>0.94483442829817266</v>
      </c>
      <c r="M5283" s="7" t="s">
        <v>684</v>
      </c>
      <c r="N5283" s="7" t="s">
        <v>734</v>
      </c>
      <c r="O5283" s="7" t="s">
        <v>686</v>
      </c>
    </row>
    <row r="5284" spans="2:15" ht="15">
      <c r="B5284" s="6" t="s">
        <v>631</v>
      </c>
      <c r="C5284" s="7" t="s">
        <v>699</v>
      </c>
      <c r="D5284" s="7" t="s">
        <v>661</v>
      </c>
      <c r="E5284" s="7">
        <v>546.22084792528619</v>
      </c>
      <c r="F5284" s="7">
        <v>185.02529356221916</v>
      </c>
      <c r="G5284" s="7">
        <v>578.0315296577478</v>
      </c>
      <c r="H5284" s="7">
        <v>0.94496722047100667</v>
      </c>
      <c r="I5284" s="7">
        <v>515.35554792528626</v>
      </c>
      <c r="J5284" s="7">
        <v>175.27080771360974</v>
      </c>
      <c r="K5284" s="7">
        <v>545.62233387327569</v>
      </c>
      <c r="L5284" s="7">
        <v>0.94452795630059549</v>
      </c>
      <c r="M5284" s="7" t="s">
        <v>684</v>
      </c>
      <c r="N5284" s="7" t="s">
        <v>734</v>
      </c>
      <c r="O5284" s="7" t="s">
        <v>686</v>
      </c>
    </row>
    <row r="5285" spans="2:15" ht="15">
      <c r="B5285" s="6" t="s">
        <v>631</v>
      </c>
      <c r="C5285" s="7" t="s">
        <v>700</v>
      </c>
      <c r="D5285" s="7" t="s">
        <v>661</v>
      </c>
      <c r="E5285" s="7">
        <v>569.66361323603769</v>
      </c>
      <c r="F5285" s="7">
        <v>193.43507504175184</v>
      </c>
      <c r="G5285" s="7">
        <v>603.00762160745592</v>
      </c>
      <c r="H5285" s="7">
        <v>0.94470383594400997</v>
      </c>
      <c r="I5285" s="7">
        <v>538.79831323603764</v>
      </c>
      <c r="J5285" s="7">
        <v>183.6805891931424</v>
      </c>
      <c r="K5285" s="7">
        <v>570.59842582298404</v>
      </c>
      <c r="L5285" s="7">
        <v>0.94426883926102578</v>
      </c>
      <c r="M5285" s="7" t="s">
        <v>684</v>
      </c>
      <c r="N5285" s="7" t="s">
        <v>734</v>
      </c>
      <c r="O5285" s="7" t="s">
        <v>686</v>
      </c>
    </row>
    <row r="5286" spans="2:15" ht="15">
      <c r="B5286" s="6" t="s">
        <v>631</v>
      </c>
      <c r="C5286" s="7" t="s">
        <v>701</v>
      </c>
      <c r="D5286" s="7" t="s">
        <v>661</v>
      </c>
      <c r="E5286" s="7">
        <v>582.82443039132352</v>
      </c>
      <c r="F5286" s="7">
        <v>197.73234870054421</v>
      </c>
      <c r="G5286" s="7">
        <v>616.867640079686</v>
      </c>
      <c r="H5286" s="7">
        <v>0.94481278077098541</v>
      </c>
      <c r="I5286" s="7">
        <v>551.9591303913237</v>
      </c>
      <c r="J5286" s="7">
        <v>187.97786285193473</v>
      </c>
      <c r="K5286" s="7">
        <v>584.45844429521401</v>
      </c>
      <c r="L5286" s="7">
        <v>0.94439414089896412</v>
      </c>
      <c r="M5286" s="7" t="s">
        <v>684</v>
      </c>
      <c r="N5286" s="7" t="s">
        <v>734</v>
      </c>
      <c r="O5286" s="7" t="s">
        <v>686</v>
      </c>
    </row>
    <row r="5287" spans="2:15" ht="15">
      <c r="B5287" s="6" t="s">
        <v>95</v>
      </c>
      <c r="C5287" s="7" t="s">
        <v>683</v>
      </c>
      <c r="D5287" s="7">
        <v>15.910823000000001</v>
      </c>
      <c r="E5287" s="7">
        <v>15.552</v>
      </c>
      <c r="F5287" s="7">
        <v>3.359997699006509</v>
      </c>
      <c r="G5287" s="7">
        <v>15.910823000000001</v>
      </c>
      <c r="H5287" s="7">
        <v>0.97744786677596751</v>
      </c>
      <c r="I5287" s="7">
        <v>15.552</v>
      </c>
      <c r="J5287" s="7">
        <v>3.359997699006509</v>
      </c>
      <c r="K5287" s="7">
        <v>15.910823000000001</v>
      </c>
      <c r="L5287" s="7">
        <v>0.97744786677596751</v>
      </c>
      <c r="M5287" s="7" t="s">
        <v>684</v>
      </c>
      <c r="N5287" s="7" t="s">
        <v>735</v>
      </c>
      <c r="O5287" s="7" t="s">
        <v>686</v>
      </c>
    </row>
    <row r="5288" spans="2:15" ht="15">
      <c r="B5288" s="6" t="s">
        <v>95</v>
      </c>
      <c r="C5288" s="7" t="s">
        <v>687</v>
      </c>
      <c r="D5288" s="7">
        <v>15.879573000000001</v>
      </c>
      <c r="E5288" s="7">
        <v>15.708</v>
      </c>
      <c r="F5288" s="7">
        <v>2.327997994485608</v>
      </c>
      <c r="G5288" s="7">
        <v>15.879573000000001</v>
      </c>
      <c r="H5288" s="7">
        <v>0.98919536438416822</v>
      </c>
      <c r="I5288" s="7">
        <v>15.708</v>
      </c>
      <c r="J5288" s="7">
        <v>2.327997994485608</v>
      </c>
      <c r="K5288" s="7">
        <v>15.879573000000001</v>
      </c>
      <c r="L5288" s="7">
        <v>0.98919536438416822</v>
      </c>
      <c r="M5288" s="7" t="s">
        <v>684</v>
      </c>
      <c r="N5288" s="7" t="s">
        <v>735</v>
      </c>
      <c r="O5288" s="7" t="s">
        <v>686</v>
      </c>
    </row>
    <row r="5289" spans="2:15" ht="15">
      <c r="B5289" s="6" t="s">
        <v>95</v>
      </c>
      <c r="C5289" s="7" t="s">
        <v>688</v>
      </c>
      <c r="D5289" s="7">
        <v>12.547594</v>
      </c>
      <c r="E5289" s="7">
        <v>12.096</v>
      </c>
      <c r="F5289" s="7">
        <v>3.3360004779430095</v>
      </c>
      <c r="G5289" s="7">
        <v>12.547594</v>
      </c>
      <c r="H5289" s="7">
        <v>0.96400951449337613</v>
      </c>
      <c r="I5289" s="7">
        <v>12.096</v>
      </c>
      <c r="J5289" s="7">
        <v>3.3360004779430095</v>
      </c>
      <c r="K5289" s="7">
        <v>12.547594</v>
      </c>
      <c r="L5289" s="7">
        <v>0.96400951449337613</v>
      </c>
      <c r="M5289" s="7" t="s">
        <v>684</v>
      </c>
      <c r="N5289" s="7" t="s">
        <v>735</v>
      </c>
      <c r="O5289" s="7" t="s">
        <v>686</v>
      </c>
    </row>
    <row r="5290" spans="2:15" ht="15">
      <c r="B5290" s="6" t="s">
        <v>95</v>
      </c>
      <c r="C5290" s="7" t="s">
        <v>689</v>
      </c>
      <c r="D5290" s="7">
        <v>11.994999999999999</v>
      </c>
      <c r="E5290" s="7">
        <v>11.28</v>
      </c>
      <c r="F5290" s="7">
        <v>4.0794147864614114</v>
      </c>
      <c r="G5290" s="7">
        <v>11.994999999999999</v>
      </c>
      <c r="H5290" s="7">
        <v>0.94039182992913717</v>
      </c>
      <c r="I5290" s="7">
        <v>11.28</v>
      </c>
      <c r="J5290" s="7">
        <v>4.0794147864614114</v>
      </c>
      <c r="K5290" s="7">
        <v>11.994999999999999</v>
      </c>
      <c r="L5290" s="7">
        <v>0.94039182992913717</v>
      </c>
      <c r="M5290" s="7" t="s">
        <v>684</v>
      </c>
      <c r="N5290" s="7" t="s">
        <v>735</v>
      </c>
      <c r="O5290" s="7" t="s">
        <v>686</v>
      </c>
    </row>
    <row r="5291" spans="2:15" ht="15">
      <c r="B5291" s="6" t="s">
        <v>95</v>
      </c>
      <c r="C5291" s="7" t="s">
        <v>690</v>
      </c>
      <c r="D5291" s="7">
        <v>13.260999999999999</v>
      </c>
      <c r="E5291" s="7">
        <v>12.504</v>
      </c>
      <c r="F5291" s="7">
        <v>4.4163452084274404</v>
      </c>
      <c r="G5291" s="7">
        <v>13.260999999999999</v>
      </c>
      <c r="H5291" s="7">
        <v>0.94291531558705977</v>
      </c>
      <c r="I5291" s="7">
        <v>12.504</v>
      </c>
      <c r="J5291" s="7">
        <v>4.4163452084274404</v>
      </c>
      <c r="K5291" s="7">
        <v>13.260999999999999</v>
      </c>
      <c r="L5291" s="7">
        <v>0.94291531558705977</v>
      </c>
      <c r="M5291" s="7" t="s">
        <v>684</v>
      </c>
      <c r="N5291" s="7" t="s">
        <v>735</v>
      </c>
      <c r="O5291" s="7" t="s">
        <v>686</v>
      </c>
    </row>
    <row r="5292" spans="2:15" ht="15">
      <c r="B5292" s="6" t="s">
        <v>95</v>
      </c>
      <c r="C5292" s="7" t="s">
        <v>691</v>
      </c>
      <c r="D5292" s="7">
        <v>14.135</v>
      </c>
      <c r="E5292" s="7">
        <v>13.656000000000001</v>
      </c>
      <c r="F5292" s="7">
        <v>3.6485461488105067</v>
      </c>
      <c r="G5292" s="7">
        <v>14.135</v>
      </c>
      <c r="H5292" s="7">
        <v>0.9661124867350549</v>
      </c>
      <c r="I5292" s="7">
        <v>13.656000000000001</v>
      </c>
      <c r="J5292" s="7">
        <v>3.6485461488105067</v>
      </c>
      <c r="K5292" s="7">
        <v>14.135</v>
      </c>
      <c r="L5292" s="7">
        <v>0.9661124867350549</v>
      </c>
      <c r="M5292" s="7" t="s">
        <v>684</v>
      </c>
      <c r="N5292" s="7" t="s">
        <v>735</v>
      </c>
      <c r="O5292" s="7" t="s">
        <v>686</v>
      </c>
    </row>
    <row r="5293" spans="2:15" ht="15">
      <c r="B5293" s="6" t="s">
        <v>95</v>
      </c>
      <c r="C5293" s="7" t="s">
        <v>692</v>
      </c>
      <c r="D5293" s="7" t="s">
        <v>661</v>
      </c>
      <c r="E5293" s="7">
        <v>14.136113881275051</v>
      </c>
      <c r="F5293" s="7">
        <v>2.1142068604914863</v>
      </c>
      <c r="G5293" s="7">
        <v>14.293340628185087</v>
      </c>
      <c r="H5293" s="7">
        <v>0.98899999999999999</v>
      </c>
      <c r="I5293" s="7">
        <v>14.136113881275051</v>
      </c>
      <c r="J5293" s="7">
        <v>2.1142068604914863</v>
      </c>
      <c r="K5293" s="7">
        <v>14.293340628185087</v>
      </c>
      <c r="L5293" s="7">
        <v>0.98899999999999999</v>
      </c>
      <c r="M5293" s="7" t="s">
        <v>684</v>
      </c>
      <c r="N5293" s="7" t="s">
        <v>735</v>
      </c>
      <c r="O5293" s="7" t="s">
        <v>686</v>
      </c>
    </row>
    <row r="5294" spans="2:15" ht="15">
      <c r="B5294" s="6" t="s">
        <v>95</v>
      </c>
      <c r="C5294" s="7" t="s">
        <v>693</v>
      </c>
      <c r="D5294" s="7" t="s">
        <v>661</v>
      </c>
      <c r="E5294" s="7">
        <v>14.186430407393818</v>
      </c>
      <c r="F5294" s="7">
        <v>2.1217322345518363</v>
      </c>
      <c r="G5294" s="7">
        <v>14.344216792106995</v>
      </c>
      <c r="H5294" s="7">
        <v>0.98899999999999999</v>
      </c>
      <c r="I5294" s="7">
        <v>14.186430407393818</v>
      </c>
      <c r="J5294" s="7">
        <v>2.1217322345518363</v>
      </c>
      <c r="K5294" s="7">
        <v>14.344216792106995</v>
      </c>
      <c r="L5294" s="7">
        <v>0.98899999999999999</v>
      </c>
      <c r="M5294" s="7" t="s">
        <v>684</v>
      </c>
      <c r="N5294" s="7" t="s">
        <v>735</v>
      </c>
      <c r="O5294" s="7" t="s">
        <v>686</v>
      </c>
    </row>
    <row r="5295" spans="2:15" ht="15">
      <c r="B5295" s="6" t="s">
        <v>95</v>
      </c>
      <c r="C5295" s="7" t="s">
        <v>694</v>
      </c>
      <c r="D5295" s="7" t="s">
        <v>661</v>
      </c>
      <c r="E5295" s="7">
        <v>14.12293315320022</v>
      </c>
      <c r="F5295" s="7">
        <v>2.1122355417856471</v>
      </c>
      <c r="G5295" s="7">
        <v>14.280013299494662</v>
      </c>
      <c r="H5295" s="7">
        <v>0.98899999999999999</v>
      </c>
      <c r="I5295" s="7">
        <v>14.12293315320022</v>
      </c>
      <c r="J5295" s="7">
        <v>2.1122355417856471</v>
      </c>
      <c r="K5295" s="7">
        <v>14.280013299494662</v>
      </c>
      <c r="L5295" s="7">
        <v>0.98899999999999999</v>
      </c>
      <c r="M5295" s="7" t="s">
        <v>684</v>
      </c>
      <c r="N5295" s="7" t="s">
        <v>735</v>
      </c>
      <c r="O5295" s="7" t="s">
        <v>686</v>
      </c>
    </row>
    <row r="5296" spans="2:15" ht="15">
      <c r="B5296" s="6" t="s">
        <v>95</v>
      </c>
      <c r="C5296" s="7" t="s">
        <v>695</v>
      </c>
      <c r="D5296" s="7" t="s">
        <v>661</v>
      </c>
      <c r="E5296" s="7">
        <v>14.06704624806912</v>
      </c>
      <c r="F5296" s="7">
        <v>2.1038770580303434</v>
      </c>
      <c r="G5296" s="7">
        <v>14.223504800878787</v>
      </c>
      <c r="H5296" s="7">
        <v>0.98899999999999999</v>
      </c>
      <c r="I5296" s="7">
        <v>14.06704624806912</v>
      </c>
      <c r="J5296" s="7">
        <v>2.1038770580303434</v>
      </c>
      <c r="K5296" s="7">
        <v>14.223504800878787</v>
      </c>
      <c r="L5296" s="7">
        <v>0.98899999999999999</v>
      </c>
      <c r="M5296" s="7" t="s">
        <v>684</v>
      </c>
      <c r="N5296" s="7" t="s">
        <v>735</v>
      </c>
      <c r="O5296" s="7" t="s">
        <v>686</v>
      </c>
    </row>
    <row r="5297" spans="2:15" ht="15">
      <c r="B5297" s="6" t="s">
        <v>95</v>
      </c>
      <c r="C5297" s="7" t="s">
        <v>696</v>
      </c>
      <c r="D5297" s="7" t="s">
        <v>661</v>
      </c>
      <c r="E5297" s="7">
        <v>14.013279986270161</v>
      </c>
      <c r="F5297" s="7">
        <v>2.0958357391422067</v>
      </c>
      <c r="G5297" s="7">
        <v>14.169140532123521</v>
      </c>
      <c r="H5297" s="7">
        <v>0.98899999999999999</v>
      </c>
      <c r="I5297" s="7">
        <v>14.013279986270161</v>
      </c>
      <c r="J5297" s="7">
        <v>2.0958357391422067</v>
      </c>
      <c r="K5297" s="7">
        <v>14.169140532123521</v>
      </c>
      <c r="L5297" s="7">
        <v>0.98899999999999999</v>
      </c>
      <c r="M5297" s="7" t="s">
        <v>684</v>
      </c>
      <c r="N5297" s="7" t="s">
        <v>735</v>
      </c>
      <c r="O5297" s="7" t="s">
        <v>686</v>
      </c>
    </row>
    <row r="5298" spans="2:15" ht="15">
      <c r="B5298" s="6" t="s">
        <v>95</v>
      </c>
      <c r="C5298" s="7" t="s">
        <v>697</v>
      </c>
      <c r="D5298" s="7" t="s">
        <v>661</v>
      </c>
      <c r="E5298" s="7">
        <v>13.962714701459074</v>
      </c>
      <c r="F5298" s="7">
        <v>2.0882731605616796</v>
      </c>
      <c r="G5298" s="7">
        <v>14.118012842729094</v>
      </c>
      <c r="H5298" s="7">
        <v>0.98899999999999999</v>
      </c>
      <c r="I5298" s="7">
        <v>13.962714701459074</v>
      </c>
      <c r="J5298" s="7">
        <v>2.0882731605616796</v>
      </c>
      <c r="K5298" s="7">
        <v>14.118012842729094</v>
      </c>
      <c r="L5298" s="7">
        <v>0.98899999999999999</v>
      </c>
      <c r="M5298" s="7" t="s">
        <v>684</v>
      </c>
      <c r="N5298" s="7" t="s">
        <v>735</v>
      </c>
      <c r="O5298" s="7" t="s">
        <v>686</v>
      </c>
    </row>
    <row r="5299" spans="2:15" ht="15">
      <c r="B5299" s="6" t="s">
        <v>95</v>
      </c>
      <c r="C5299" s="7" t="s">
        <v>698</v>
      </c>
      <c r="D5299" s="7" t="s">
        <v>661</v>
      </c>
      <c r="E5299" s="7">
        <v>13.914817987735283</v>
      </c>
      <c r="F5299" s="7">
        <v>2.0811096952981551</v>
      </c>
      <c r="G5299" s="7">
        <v>14.0695834051924</v>
      </c>
      <c r="H5299" s="7">
        <v>0.98899999999999999</v>
      </c>
      <c r="I5299" s="7">
        <v>13.914817987735283</v>
      </c>
      <c r="J5299" s="7">
        <v>2.0811096952981551</v>
      </c>
      <c r="K5299" s="7">
        <v>14.0695834051924</v>
      </c>
      <c r="L5299" s="7">
        <v>0.98899999999999999</v>
      </c>
      <c r="M5299" s="7" t="s">
        <v>684</v>
      </c>
      <c r="N5299" s="7" t="s">
        <v>735</v>
      </c>
      <c r="O5299" s="7" t="s">
        <v>686</v>
      </c>
    </row>
    <row r="5300" spans="2:15" ht="15">
      <c r="B5300" s="6" t="s">
        <v>95</v>
      </c>
      <c r="C5300" s="7" t="s">
        <v>699</v>
      </c>
      <c r="D5300" s="7" t="s">
        <v>661</v>
      </c>
      <c r="E5300" s="7">
        <v>13.877286480069765</v>
      </c>
      <c r="F5300" s="7">
        <v>2.0754964573419903</v>
      </c>
      <c r="G5300" s="7">
        <v>14.031634459120086</v>
      </c>
      <c r="H5300" s="7">
        <v>0.98899999999999999</v>
      </c>
      <c r="I5300" s="7">
        <v>13.877286480069765</v>
      </c>
      <c r="J5300" s="7">
        <v>2.0754964573419903</v>
      </c>
      <c r="K5300" s="7">
        <v>14.031634459120086</v>
      </c>
      <c r="L5300" s="7">
        <v>0.98899999999999999</v>
      </c>
      <c r="M5300" s="7" t="s">
        <v>684</v>
      </c>
      <c r="N5300" s="7" t="s">
        <v>735</v>
      </c>
      <c r="O5300" s="7" t="s">
        <v>686</v>
      </c>
    </row>
    <row r="5301" spans="2:15" ht="15">
      <c r="B5301" s="6" t="s">
        <v>95</v>
      </c>
      <c r="C5301" s="7" t="s">
        <v>700</v>
      </c>
      <c r="D5301" s="7" t="s">
        <v>661</v>
      </c>
      <c r="E5301" s="7">
        <v>13.878763107104341</v>
      </c>
      <c r="F5301" s="7">
        <v>2.0757173026912246</v>
      </c>
      <c r="G5301" s="7">
        <v>14.033127509711164</v>
      </c>
      <c r="H5301" s="7">
        <v>0.98899999999999999</v>
      </c>
      <c r="I5301" s="7">
        <v>13.878763107104341</v>
      </c>
      <c r="J5301" s="7">
        <v>2.0757173026912246</v>
      </c>
      <c r="K5301" s="7">
        <v>14.033127509711164</v>
      </c>
      <c r="L5301" s="7">
        <v>0.98899999999999999</v>
      </c>
      <c r="M5301" s="7" t="s">
        <v>684</v>
      </c>
      <c r="N5301" s="7" t="s">
        <v>735</v>
      </c>
      <c r="O5301" s="7" t="s">
        <v>686</v>
      </c>
    </row>
    <row r="5302" spans="2:15" ht="15">
      <c r="B5302" s="6" t="s">
        <v>95</v>
      </c>
      <c r="C5302" s="7" t="s">
        <v>701</v>
      </c>
      <c r="D5302" s="7" t="s">
        <v>661</v>
      </c>
      <c r="E5302" s="7">
        <v>13.880239734138922</v>
      </c>
      <c r="F5302" s="7">
        <v>2.0759381480404491</v>
      </c>
      <c r="G5302" s="7">
        <v>14.034620560302246</v>
      </c>
      <c r="H5302" s="7">
        <v>0.98899999999999999</v>
      </c>
      <c r="I5302" s="7">
        <v>13.880239734138922</v>
      </c>
      <c r="J5302" s="7">
        <v>2.0759381480404491</v>
      </c>
      <c r="K5302" s="7">
        <v>14.034620560302246</v>
      </c>
      <c r="L5302" s="7">
        <v>0.98899999999999999</v>
      </c>
      <c r="M5302" s="7" t="s">
        <v>684</v>
      </c>
      <c r="N5302" s="7" t="s">
        <v>735</v>
      </c>
      <c r="O5302" s="7" t="s">
        <v>686</v>
      </c>
    </row>
    <row r="5303" spans="2:15" ht="15">
      <c r="B5303" s="6" t="s">
        <v>103</v>
      </c>
      <c r="C5303" s="7" t="s">
        <v>683</v>
      </c>
      <c r="D5303" s="7">
        <v>1.2186513000000001</v>
      </c>
      <c r="E5303" s="7">
        <v>1.2109000999999999</v>
      </c>
      <c r="F5303" s="7">
        <v>0.13722951144590015</v>
      </c>
      <c r="G5303" s="7">
        <v>1.2186513000000001</v>
      </c>
      <c r="H5303" s="7">
        <v>0.9936395259250943</v>
      </c>
      <c r="I5303" s="7">
        <v>1.2109000999999999</v>
      </c>
      <c r="J5303" s="7">
        <v>0.13722951144590015</v>
      </c>
      <c r="K5303" s="7">
        <v>1.2186513000000001</v>
      </c>
      <c r="L5303" s="7">
        <v>0.9936395259250943</v>
      </c>
      <c r="M5303" s="7" t="s">
        <v>684</v>
      </c>
      <c r="N5303" s="7" t="s">
        <v>735</v>
      </c>
      <c r="O5303" s="7" t="s">
        <v>686</v>
      </c>
    </row>
    <row r="5304" spans="2:15" ht="15">
      <c r="B5304" s="6" t="s">
        <v>103</v>
      </c>
      <c r="C5304" s="7" t="s">
        <v>687</v>
      </c>
      <c r="D5304" s="7">
        <v>0.71111535999999997</v>
      </c>
      <c r="E5304" s="7">
        <v>0.70721995999999998</v>
      </c>
      <c r="F5304" s="7">
        <v>7.4330232110010899E-2</v>
      </c>
      <c r="G5304" s="7">
        <v>0.71111535999999997</v>
      </c>
      <c r="H5304" s="7">
        <v>0.99452212648029426</v>
      </c>
      <c r="I5304" s="7">
        <v>0.70721995999999998</v>
      </c>
      <c r="J5304" s="7">
        <v>7.4330232110010899E-2</v>
      </c>
      <c r="K5304" s="7">
        <v>0.71111535999999997</v>
      </c>
      <c r="L5304" s="7">
        <v>0.99452212648029426</v>
      </c>
      <c r="M5304" s="7" t="s">
        <v>684</v>
      </c>
      <c r="N5304" s="7" t="s">
        <v>735</v>
      </c>
      <c r="O5304" s="7" t="s">
        <v>686</v>
      </c>
    </row>
    <row r="5305" spans="2:15" ht="15">
      <c r="B5305" s="6" t="s">
        <v>103</v>
      </c>
      <c r="C5305" s="7" t="s">
        <v>688</v>
      </c>
      <c r="D5305" s="7">
        <v>0.71580737999999999</v>
      </c>
      <c r="E5305" s="7">
        <v>0.71490001999999997</v>
      </c>
      <c r="F5305" s="7">
        <v>3.6030080023004327E-2</v>
      </c>
      <c r="G5305" s="7">
        <v>0.71580737999999999</v>
      </c>
      <c r="H5305" s="7">
        <v>0.99873239641647726</v>
      </c>
      <c r="I5305" s="7">
        <v>0.71490001999999997</v>
      </c>
      <c r="J5305" s="7">
        <v>3.6030080023004327E-2</v>
      </c>
      <c r="K5305" s="7">
        <v>0.71580737999999999</v>
      </c>
      <c r="L5305" s="7">
        <v>0.99873239641647726</v>
      </c>
      <c r="M5305" s="7" t="s">
        <v>684</v>
      </c>
      <c r="N5305" s="7" t="s">
        <v>735</v>
      </c>
      <c r="O5305" s="7" t="s">
        <v>686</v>
      </c>
    </row>
    <row r="5306" spans="2:15" ht="15">
      <c r="B5306" s="6" t="s">
        <v>103</v>
      </c>
      <c r="C5306" s="7" t="s">
        <v>689</v>
      </c>
      <c r="D5306" s="7">
        <v>0.66</v>
      </c>
      <c r="E5306" s="7">
        <v>0.65900000000000003</v>
      </c>
      <c r="F5306" s="7">
        <v>3.6318039594669956E-2</v>
      </c>
      <c r="G5306" s="7">
        <v>0.66</v>
      </c>
      <c r="H5306" s="7">
        <v>0.99848484848484853</v>
      </c>
      <c r="I5306" s="7">
        <v>0.65900000000000003</v>
      </c>
      <c r="J5306" s="7">
        <v>3.6318039594669956E-2</v>
      </c>
      <c r="K5306" s="7">
        <v>0.66</v>
      </c>
      <c r="L5306" s="7">
        <v>0.99848484848484853</v>
      </c>
      <c r="M5306" s="7" t="s">
        <v>684</v>
      </c>
      <c r="N5306" s="7" t="s">
        <v>735</v>
      </c>
      <c r="O5306" s="7" t="s">
        <v>686</v>
      </c>
    </row>
    <row r="5307" spans="2:15" ht="15">
      <c r="B5307" s="6" t="s">
        <v>103</v>
      </c>
      <c r="C5307" s="7" t="s">
        <v>690</v>
      </c>
      <c r="D5307" s="7">
        <v>0.82099999999999995</v>
      </c>
      <c r="E5307" s="7">
        <v>0.81799999999999995</v>
      </c>
      <c r="F5307" s="7">
        <v>7.012132343303247E-2</v>
      </c>
      <c r="G5307" s="7">
        <v>0.82099999999999995</v>
      </c>
      <c r="H5307" s="7">
        <v>0.99634591961023145</v>
      </c>
      <c r="I5307" s="7">
        <v>0.81799999999999995</v>
      </c>
      <c r="J5307" s="7">
        <v>7.012132343303247E-2</v>
      </c>
      <c r="K5307" s="7">
        <v>0.82099999999999995</v>
      </c>
      <c r="L5307" s="7">
        <v>0.99634591961023145</v>
      </c>
      <c r="M5307" s="7" t="s">
        <v>684</v>
      </c>
      <c r="N5307" s="7" t="s">
        <v>735</v>
      </c>
      <c r="O5307" s="7" t="s">
        <v>686</v>
      </c>
    </row>
    <row r="5308" spans="2:15" ht="15">
      <c r="B5308" s="6" t="s">
        <v>103</v>
      </c>
      <c r="C5308" s="7" t="s">
        <v>691</v>
      </c>
      <c r="D5308" s="7">
        <v>0.90900000000000003</v>
      </c>
      <c r="E5308" s="7">
        <v>0.90900000000000003</v>
      </c>
      <c r="F5308" s="7" t="s">
        <v>661</v>
      </c>
      <c r="G5308" s="7">
        <v>0.90900000000000003</v>
      </c>
      <c r="H5308" s="7">
        <v>1</v>
      </c>
      <c r="I5308" s="7">
        <v>0.90900000000000003</v>
      </c>
      <c r="J5308" s="7" t="s">
        <v>661</v>
      </c>
      <c r="K5308" s="7">
        <v>0.90900000000000003</v>
      </c>
      <c r="L5308" s="7">
        <v>1</v>
      </c>
      <c r="M5308" s="7" t="s">
        <v>684</v>
      </c>
      <c r="N5308" s="7" t="s">
        <v>735</v>
      </c>
      <c r="O5308" s="7" t="s">
        <v>686</v>
      </c>
    </row>
    <row r="5309" spans="2:15" ht="15">
      <c r="B5309" s="6" t="s">
        <v>103</v>
      </c>
      <c r="C5309" s="7" t="s">
        <v>692</v>
      </c>
      <c r="D5309" s="7" t="s">
        <v>661</v>
      </c>
      <c r="E5309" s="7">
        <v>0.90438456063211492</v>
      </c>
      <c r="F5309" s="7" t="s">
        <v>661</v>
      </c>
      <c r="G5309" s="7">
        <v>0.90438456063211492</v>
      </c>
      <c r="H5309" s="7">
        <v>1</v>
      </c>
      <c r="I5309" s="7">
        <v>0.90438456063211492</v>
      </c>
      <c r="J5309" s="7" t="s">
        <v>661</v>
      </c>
      <c r="K5309" s="7">
        <v>0.90438456063211492</v>
      </c>
      <c r="L5309" s="7">
        <v>1</v>
      </c>
      <c r="M5309" s="7" t="s">
        <v>684</v>
      </c>
      <c r="N5309" s="7" t="s">
        <v>735</v>
      </c>
      <c r="O5309" s="7" t="s">
        <v>686</v>
      </c>
    </row>
    <row r="5310" spans="2:15" ht="15">
      <c r="B5310" s="6" t="s">
        <v>103</v>
      </c>
      <c r="C5310" s="7" t="s">
        <v>693</v>
      </c>
      <c r="D5310" s="7" t="s">
        <v>661</v>
      </c>
      <c r="E5310" s="7">
        <v>0.8995254389819467</v>
      </c>
      <c r="F5310" s="7" t="s">
        <v>661</v>
      </c>
      <c r="G5310" s="7">
        <v>0.8995254389819467</v>
      </c>
      <c r="H5310" s="7">
        <v>1</v>
      </c>
      <c r="I5310" s="7">
        <v>0.8995254389819467</v>
      </c>
      <c r="J5310" s="7" t="s">
        <v>661</v>
      </c>
      <c r="K5310" s="7">
        <v>0.8995254389819467</v>
      </c>
      <c r="L5310" s="7">
        <v>1</v>
      </c>
      <c r="M5310" s="7" t="s">
        <v>684</v>
      </c>
      <c r="N5310" s="7" t="s">
        <v>735</v>
      </c>
      <c r="O5310" s="7" t="s">
        <v>686</v>
      </c>
    </row>
    <row r="5311" spans="2:15" ht="15">
      <c r="B5311" s="6" t="s">
        <v>103</v>
      </c>
      <c r="C5311" s="7" t="s">
        <v>694</v>
      </c>
      <c r="D5311" s="7" t="s">
        <v>661</v>
      </c>
      <c r="E5311" s="7">
        <v>0.89425046986747236</v>
      </c>
      <c r="F5311" s="7" t="s">
        <v>661</v>
      </c>
      <c r="G5311" s="7">
        <v>0.89425046986747236</v>
      </c>
      <c r="H5311" s="7">
        <v>1</v>
      </c>
      <c r="I5311" s="7">
        <v>0.89425046986747236</v>
      </c>
      <c r="J5311" s="7" t="s">
        <v>661</v>
      </c>
      <c r="K5311" s="7">
        <v>0.89425046986747236</v>
      </c>
      <c r="L5311" s="7">
        <v>1</v>
      </c>
      <c r="M5311" s="7" t="s">
        <v>684</v>
      </c>
      <c r="N5311" s="7" t="s">
        <v>735</v>
      </c>
      <c r="O5311" s="7" t="s">
        <v>686</v>
      </c>
    </row>
    <row r="5312" spans="2:15" ht="15">
      <c r="B5312" s="6" t="s">
        <v>103</v>
      </c>
      <c r="C5312" s="7" t="s">
        <v>695</v>
      </c>
      <c r="D5312" s="7" t="s">
        <v>661</v>
      </c>
      <c r="E5312" s="7">
        <v>0.88939495258789114</v>
      </c>
      <c r="F5312" s="7" t="s">
        <v>661</v>
      </c>
      <c r="G5312" s="7">
        <v>0.88939495258789114</v>
      </c>
      <c r="H5312" s="7">
        <v>1</v>
      </c>
      <c r="I5312" s="7">
        <v>0.88939495258789114</v>
      </c>
      <c r="J5312" s="7" t="s">
        <v>661</v>
      </c>
      <c r="K5312" s="7">
        <v>0.88939495258789114</v>
      </c>
      <c r="L5312" s="7">
        <v>1</v>
      </c>
      <c r="M5312" s="7" t="s">
        <v>684</v>
      </c>
      <c r="N5312" s="7" t="s">
        <v>735</v>
      </c>
      <c r="O5312" s="7" t="s">
        <v>686</v>
      </c>
    </row>
    <row r="5313" spans="2:15" ht="15">
      <c r="B5313" s="6" t="s">
        <v>103</v>
      </c>
      <c r="C5313" s="7" t="s">
        <v>696</v>
      </c>
      <c r="D5313" s="7" t="s">
        <v>661</v>
      </c>
      <c r="E5313" s="7">
        <v>0.88449693346477565</v>
      </c>
      <c r="F5313" s="7" t="s">
        <v>661</v>
      </c>
      <c r="G5313" s="7">
        <v>0.88449693346477565</v>
      </c>
      <c r="H5313" s="7">
        <v>1</v>
      </c>
      <c r="I5313" s="7">
        <v>0.88449693346477565</v>
      </c>
      <c r="J5313" s="7" t="s">
        <v>661</v>
      </c>
      <c r="K5313" s="7">
        <v>0.88449693346477565</v>
      </c>
      <c r="L5313" s="7">
        <v>1</v>
      </c>
      <c r="M5313" s="7" t="s">
        <v>684</v>
      </c>
      <c r="N5313" s="7" t="s">
        <v>735</v>
      </c>
      <c r="O5313" s="7" t="s">
        <v>686</v>
      </c>
    </row>
    <row r="5314" spans="2:15" ht="15">
      <c r="B5314" s="6" t="s">
        <v>103</v>
      </c>
      <c r="C5314" s="7" t="s">
        <v>697</v>
      </c>
      <c r="D5314" s="7" t="s">
        <v>661</v>
      </c>
      <c r="E5314" s="7">
        <v>0.87980769161083738</v>
      </c>
      <c r="F5314" s="7" t="s">
        <v>661</v>
      </c>
      <c r="G5314" s="7">
        <v>0.87980769161083738</v>
      </c>
      <c r="H5314" s="7">
        <v>1</v>
      </c>
      <c r="I5314" s="7">
        <v>0.87980769161083738</v>
      </c>
      <c r="J5314" s="7" t="s">
        <v>661</v>
      </c>
      <c r="K5314" s="7">
        <v>0.87980769161083738</v>
      </c>
      <c r="L5314" s="7">
        <v>1</v>
      </c>
      <c r="M5314" s="7" t="s">
        <v>684</v>
      </c>
      <c r="N5314" s="7" t="s">
        <v>735</v>
      </c>
      <c r="O5314" s="7" t="s">
        <v>686</v>
      </c>
    </row>
    <row r="5315" spans="2:15" ht="15">
      <c r="B5315" s="6" t="s">
        <v>103</v>
      </c>
      <c r="C5315" s="7" t="s">
        <v>698</v>
      </c>
      <c r="D5315" s="7" t="s">
        <v>661</v>
      </c>
      <c r="E5315" s="7">
        <v>0.87540389385455786</v>
      </c>
      <c r="F5315" s="7" t="s">
        <v>661</v>
      </c>
      <c r="G5315" s="7">
        <v>0.87540389385455786</v>
      </c>
      <c r="H5315" s="7">
        <v>1</v>
      </c>
      <c r="I5315" s="7">
        <v>0.87540389385455786</v>
      </c>
      <c r="J5315" s="7" t="s">
        <v>661</v>
      </c>
      <c r="K5315" s="7">
        <v>0.87540389385455786</v>
      </c>
      <c r="L5315" s="7">
        <v>1</v>
      </c>
      <c r="M5315" s="7" t="s">
        <v>684</v>
      </c>
      <c r="N5315" s="7" t="s">
        <v>735</v>
      </c>
      <c r="O5315" s="7" t="s">
        <v>686</v>
      </c>
    </row>
    <row r="5316" spans="2:15" ht="15">
      <c r="B5316" s="6" t="s">
        <v>103</v>
      </c>
      <c r="C5316" s="7" t="s">
        <v>699</v>
      </c>
      <c r="D5316" s="7" t="s">
        <v>661</v>
      </c>
      <c r="E5316" s="7">
        <v>0.87147720192546307</v>
      </c>
      <c r="F5316" s="7" t="s">
        <v>661</v>
      </c>
      <c r="G5316" s="7">
        <v>0.87147720192546307</v>
      </c>
      <c r="H5316" s="7">
        <v>1</v>
      </c>
      <c r="I5316" s="7">
        <v>0.87147720192546307</v>
      </c>
      <c r="J5316" s="7" t="s">
        <v>661</v>
      </c>
      <c r="K5316" s="7">
        <v>0.87147720192546307</v>
      </c>
      <c r="L5316" s="7">
        <v>1</v>
      </c>
      <c r="M5316" s="7" t="s">
        <v>684</v>
      </c>
      <c r="N5316" s="7" t="s">
        <v>735</v>
      </c>
      <c r="O5316" s="7" t="s">
        <v>686</v>
      </c>
    </row>
    <row r="5317" spans="2:15" ht="15">
      <c r="B5317" s="6" t="s">
        <v>103</v>
      </c>
      <c r="C5317" s="7" t="s">
        <v>700</v>
      </c>
      <c r="D5317" s="7" t="s">
        <v>661</v>
      </c>
      <c r="E5317" s="7">
        <v>0.86987221477781429</v>
      </c>
      <c r="F5317" s="7" t="s">
        <v>661</v>
      </c>
      <c r="G5317" s="7">
        <v>0.86987221477781429</v>
      </c>
      <c r="H5317" s="7">
        <v>1</v>
      </c>
      <c r="I5317" s="7">
        <v>0.86987221477781429</v>
      </c>
      <c r="J5317" s="7" t="s">
        <v>661</v>
      </c>
      <c r="K5317" s="7">
        <v>0.86987221477781429</v>
      </c>
      <c r="L5317" s="7">
        <v>1</v>
      </c>
      <c r="M5317" s="7" t="s">
        <v>684</v>
      </c>
      <c r="N5317" s="7" t="s">
        <v>735</v>
      </c>
      <c r="O5317" s="7" t="s">
        <v>686</v>
      </c>
    </row>
    <row r="5318" spans="2:15" ht="15">
      <c r="B5318" s="6" t="s">
        <v>103</v>
      </c>
      <c r="C5318" s="7" t="s">
        <v>701</v>
      </c>
      <c r="D5318" s="7" t="s">
        <v>661</v>
      </c>
      <c r="E5318" s="7">
        <v>0.86826722763016551</v>
      </c>
      <c r="F5318" s="7" t="s">
        <v>661</v>
      </c>
      <c r="G5318" s="7">
        <v>0.86826722763016551</v>
      </c>
      <c r="H5318" s="7">
        <v>1</v>
      </c>
      <c r="I5318" s="7">
        <v>0.86826722763016551</v>
      </c>
      <c r="J5318" s="7" t="s">
        <v>661</v>
      </c>
      <c r="K5318" s="7">
        <v>0.86826722763016551</v>
      </c>
      <c r="L5318" s="7">
        <v>1</v>
      </c>
      <c r="M5318" s="7" t="s">
        <v>684</v>
      </c>
      <c r="N5318" s="7" t="s">
        <v>735</v>
      </c>
      <c r="O5318" s="7" t="s">
        <v>686</v>
      </c>
    </row>
    <row r="5319" spans="2:15" ht="15">
      <c r="B5319" s="6" t="s">
        <v>129</v>
      </c>
      <c r="C5319" s="7" t="s">
        <v>683</v>
      </c>
      <c r="D5319" s="7">
        <v>3.2976426999999999</v>
      </c>
      <c r="E5319" s="7">
        <v>3.2880001000000001</v>
      </c>
      <c r="F5319" s="7">
        <v>0.20826391138043321</v>
      </c>
      <c r="G5319" s="7">
        <v>3.2945892785571145</v>
      </c>
      <c r="H5319" s="7">
        <v>0.998</v>
      </c>
      <c r="I5319" s="7">
        <v>3.2880001000000001</v>
      </c>
      <c r="J5319" s="7">
        <v>0.20826391138043321</v>
      </c>
      <c r="K5319" s="7">
        <v>3.2945892785571145</v>
      </c>
      <c r="L5319" s="7">
        <v>0.998</v>
      </c>
      <c r="M5319" s="7" t="s">
        <v>684</v>
      </c>
      <c r="N5319" s="7" t="s">
        <v>735</v>
      </c>
      <c r="O5319" s="7" t="s">
        <v>686</v>
      </c>
    </row>
    <row r="5320" spans="2:15" ht="15">
      <c r="B5320" s="6" t="s">
        <v>129</v>
      </c>
      <c r="C5320" s="7" t="s">
        <v>687</v>
      </c>
      <c r="D5320" s="7">
        <v>2.7997057000000001</v>
      </c>
      <c r="E5320" s="7">
        <v>2.7959999999999998</v>
      </c>
      <c r="F5320" s="7">
        <v>0.14400002296003744</v>
      </c>
      <c r="G5320" s="7">
        <v>2.7997057000000001</v>
      </c>
      <c r="H5320" s="7">
        <v>0.99867639659411334</v>
      </c>
      <c r="I5320" s="7">
        <v>2.7959999999999998</v>
      </c>
      <c r="J5320" s="7">
        <v>0.14400002296003744</v>
      </c>
      <c r="K5320" s="7">
        <v>2.7997057000000001</v>
      </c>
      <c r="L5320" s="7">
        <v>0.99867639659411334</v>
      </c>
      <c r="M5320" s="7" t="s">
        <v>684</v>
      </c>
      <c r="N5320" s="7" t="s">
        <v>735</v>
      </c>
      <c r="O5320" s="7" t="s">
        <v>686</v>
      </c>
    </row>
    <row r="5321" spans="2:15" ht="15">
      <c r="B5321" s="6" t="s">
        <v>129</v>
      </c>
      <c r="C5321" s="7" t="s">
        <v>688</v>
      </c>
      <c r="D5321" s="7">
        <v>3.0603764</v>
      </c>
      <c r="E5321" s="7">
        <v>3.0599999000000002</v>
      </c>
      <c r="F5321" s="7">
        <v>4.8003350684600314E-2</v>
      </c>
      <c r="G5321" s="7">
        <v>3.0603764</v>
      </c>
      <c r="H5321" s="7">
        <v>0.99987697591708002</v>
      </c>
      <c r="I5321" s="7">
        <v>3.0599999000000002</v>
      </c>
      <c r="J5321" s="7">
        <v>4.8003350684600314E-2</v>
      </c>
      <c r="K5321" s="7">
        <v>3.0603764</v>
      </c>
      <c r="L5321" s="7">
        <v>0.99987697591708002</v>
      </c>
      <c r="M5321" s="7" t="s">
        <v>684</v>
      </c>
      <c r="N5321" s="7" t="s">
        <v>735</v>
      </c>
      <c r="O5321" s="7" t="s">
        <v>686</v>
      </c>
    </row>
    <row r="5322" spans="2:15" ht="15">
      <c r="B5322" s="6" t="s">
        <v>129</v>
      </c>
      <c r="C5322" s="7" t="s">
        <v>689</v>
      </c>
      <c r="D5322" s="7">
        <v>2.3159999999999998</v>
      </c>
      <c r="E5322" s="7">
        <v>2.3159999999999998</v>
      </c>
      <c r="F5322" s="7" t="s">
        <v>661</v>
      </c>
      <c r="G5322" s="7">
        <v>2.3159999999999998</v>
      </c>
      <c r="H5322" s="7">
        <v>1</v>
      </c>
      <c r="I5322" s="7">
        <v>2.3159999999999998</v>
      </c>
      <c r="J5322" s="7" t="s">
        <v>661</v>
      </c>
      <c r="K5322" s="7">
        <v>2.3159999999999998</v>
      </c>
      <c r="L5322" s="7">
        <v>1</v>
      </c>
      <c r="M5322" s="7" t="s">
        <v>684</v>
      </c>
      <c r="N5322" s="7" t="s">
        <v>735</v>
      </c>
      <c r="O5322" s="7" t="s">
        <v>686</v>
      </c>
    </row>
    <row r="5323" spans="2:15" ht="15">
      <c r="B5323" s="6" t="s">
        <v>129</v>
      </c>
      <c r="C5323" s="7" t="s">
        <v>690</v>
      </c>
      <c r="D5323" s="7">
        <v>2.4</v>
      </c>
      <c r="E5323" s="7">
        <v>2.4</v>
      </c>
      <c r="F5323" s="7" t="s">
        <v>661</v>
      </c>
      <c r="G5323" s="7">
        <v>2.4</v>
      </c>
      <c r="H5323" s="7">
        <v>1</v>
      </c>
      <c r="I5323" s="7">
        <v>2.4</v>
      </c>
      <c r="J5323" s="7" t="s">
        <v>661</v>
      </c>
      <c r="K5323" s="7">
        <v>2.4</v>
      </c>
      <c r="L5323" s="7">
        <v>1</v>
      </c>
      <c r="M5323" s="7" t="s">
        <v>684</v>
      </c>
      <c r="N5323" s="7" t="s">
        <v>735</v>
      </c>
      <c r="O5323" s="7" t="s">
        <v>686</v>
      </c>
    </row>
    <row r="5324" spans="2:15" ht="15">
      <c r="B5324" s="6" t="s">
        <v>129</v>
      </c>
      <c r="C5324" s="7" t="s">
        <v>691</v>
      </c>
      <c r="D5324" s="7">
        <v>2.7719999999999998</v>
      </c>
      <c r="E5324" s="7">
        <v>2.7719999999999998</v>
      </c>
      <c r="F5324" s="7" t="s">
        <v>661</v>
      </c>
      <c r="G5324" s="7">
        <v>2.7719999999999998</v>
      </c>
      <c r="H5324" s="7">
        <v>1</v>
      </c>
      <c r="I5324" s="7">
        <v>2.7719999999999998</v>
      </c>
      <c r="J5324" s="7" t="s">
        <v>661</v>
      </c>
      <c r="K5324" s="7">
        <v>2.7719999999999998</v>
      </c>
      <c r="L5324" s="7">
        <v>1</v>
      </c>
      <c r="M5324" s="7" t="s">
        <v>684</v>
      </c>
      <c r="N5324" s="7" t="s">
        <v>735</v>
      </c>
      <c r="O5324" s="7" t="s">
        <v>686</v>
      </c>
    </row>
    <row r="5325" spans="2:15" ht="15">
      <c r="B5325" s="6" t="s">
        <v>129</v>
      </c>
      <c r="C5325" s="7" t="s">
        <v>692</v>
      </c>
      <c r="D5325" s="7" t="s">
        <v>661</v>
      </c>
      <c r="E5325" s="7">
        <v>2.758916643290338</v>
      </c>
      <c r="F5325" s="7">
        <v>9.3553985703656029E-2</v>
      </c>
      <c r="G5325" s="7">
        <v>2.7605023805216082</v>
      </c>
      <c r="H5325" s="7">
        <v>0.99942556208519895</v>
      </c>
      <c r="I5325" s="7">
        <v>2.758916643290338</v>
      </c>
      <c r="J5325" s="7">
        <v>9.3553985703656029E-2</v>
      </c>
      <c r="K5325" s="7">
        <v>2.7605023805216082</v>
      </c>
      <c r="L5325" s="7">
        <v>0.99942556208519895</v>
      </c>
      <c r="M5325" s="7" t="s">
        <v>684</v>
      </c>
      <c r="N5325" s="7" t="s">
        <v>735</v>
      </c>
      <c r="O5325" s="7" t="s">
        <v>686</v>
      </c>
    </row>
    <row r="5326" spans="2:15" ht="15">
      <c r="B5326" s="6" t="s">
        <v>129</v>
      </c>
      <c r="C5326" s="7" t="s">
        <v>693</v>
      </c>
      <c r="D5326" s="7" t="s">
        <v>661</v>
      </c>
      <c r="E5326" s="7">
        <v>2.7452115115610169</v>
      </c>
      <c r="F5326" s="7">
        <v>9.3089249046603179E-2</v>
      </c>
      <c r="G5326" s="7">
        <v>2.7467893715199905</v>
      </c>
      <c r="H5326" s="7">
        <v>0.99942556208519895</v>
      </c>
      <c r="I5326" s="7">
        <v>2.7452115115610169</v>
      </c>
      <c r="J5326" s="7">
        <v>9.3089249046603179E-2</v>
      </c>
      <c r="K5326" s="7">
        <v>2.7467893715199905</v>
      </c>
      <c r="L5326" s="7">
        <v>0.99942556208519895</v>
      </c>
      <c r="M5326" s="7" t="s">
        <v>684</v>
      </c>
      <c r="N5326" s="7" t="s">
        <v>735</v>
      </c>
      <c r="O5326" s="7" t="s">
        <v>686</v>
      </c>
    </row>
    <row r="5327" spans="2:15" ht="15">
      <c r="B5327" s="6" t="s">
        <v>129</v>
      </c>
      <c r="C5327" s="7" t="s">
        <v>694</v>
      </c>
      <c r="D5327" s="7" t="s">
        <v>661</v>
      </c>
      <c r="E5327" s="7">
        <v>2.7304500990347482</v>
      </c>
      <c r="F5327" s="7">
        <v>9.2588694243757472E-2</v>
      </c>
      <c r="G5327" s="7">
        <v>2.732019474604936</v>
      </c>
      <c r="H5327" s="7">
        <v>0.99942556208519895</v>
      </c>
      <c r="I5327" s="7">
        <v>2.7304500990347482</v>
      </c>
      <c r="J5327" s="7">
        <v>9.2588694243757472E-2</v>
      </c>
      <c r="K5327" s="7">
        <v>2.732019474604936</v>
      </c>
      <c r="L5327" s="7">
        <v>0.99942556208519895</v>
      </c>
      <c r="M5327" s="7" t="s">
        <v>684</v>
      </c>
      <c r="N5327" s="7" t="s">
        <v>735</v>
      </c>
      <c r="O5327" s="7" t="s">
        <v>686</v>
      </c>
    </row>
    <row r="5328" spans="2:15" ht="15">
      <c r="B5328" s="6" t="s">
        <v>129</v>
      </c>
      <c r="C5328" s="7" t="s">
        <v>695</v>
      </c>
      <c r="D5328" s="7" t="s">
        <v>661</v>
      </c>
      <c r="E5328" s="7">
        <v>2.7169948164115882</v>
      </c>
      <c r="F5328" s="7">
        <v>9.2132429890422779E-2</v>
      </c>
      <c r="G5328" s="7">
        <v>2.7185564583147714</v>
      </c>
      <c r="H5328" s="7">
        <v>0.99942556208519895</v>
      </c>
      <c r="I5328" s="7">
        <v>2.7169948164115882</v>
      </c>
      <c r="J5328" s="7">
        <v>9.2132429890422779E-2</v>
      </c>
      <c r="K5328" s="7">
        <v>2.7185564583147714</v>
      </c>
      <c r="L5328" s="7">
        <v>0.99942556208519895</v>
      </c>
      <c r="M5328" s="7" t="s">
        <v>684</v>
      </c>
      <c r="N5328" s="7" t="s">
        <v>735</v>
      </c>
      <c r="O5328" s="7" t="s">
        <v>686</v>
      </c>
    </row>
    <row r="5329" spans="2:15" ht="15">
      <c r="B5329" s="6" t="s">
        <v>129</v>
      </c>
      <c r="C5329" s="7" t="s">
        <v>696</v>
      </c>
      <c r="D5329" s="7" t="s">
        <v>661</v>
      </c>
      <c r="E5329" s="7">
        <v>2.7035598887069048</v>
      </c>
      <c r="F5329" s="7">
        <v>9.1676855765895696E-2</v>
      </c>
      <c r="G5329" s="7">
        <v>2.7051138086424409</v>
      </c>
      <c r="H5329" s="7">
        <v>0.99942556208519895</v>
      </c>
      <c r="I5329" s="7">
        <v>2.7035598887069048</v>
      </c>
      <c r="J5329" s="7">
        <v>9.1676855765895696E-2</v>
      </c>
      <c r="K5329" s="7">
        <v>2.7051138086424409</v>
      </c>
      <c r="L5329" s="7">
        <v>0.99942556208519895</v>
      </c>
      <c r="M5329" s="7" t="s">
        <v>684</v>
      </c>
      <c r="N5329" s="7" t="s">
        <v>735</v>
      </c>
      <c r="O5329" s="7" t="s">
        <v>686</v>
      </c>
    </row>
    <row r="5330" spans="2:15" ht="15">
      <c r="B5330" s="6" t="s">
        <v>129</v>
      </c>
      <c r="C5330" s="7" t="s">
        <v>697</v>
      </c>
      <c r="D5330" s="7" t="s">
        <v>661</v>
      </c>
      <c r="E5330" s="7">
        <v>2.6907469666410297</v>
      </c>
      <c r="F5330" s="7">
        <v>9.1242373654700254E-2</v>
      </c>
      <c r="G5330" s="7">
        <v>2.6922935221179074</v>
      </c>
      <c r="H5330" s="7">
        <v>0.99942556208519895</v>
      </c>
      <c r="I5330" s="7">
        <v>2.6907469666410297</v>
      </c>
      <c r="J5330" s="7">
        <v>9.1242373654700254E-2</v>
      </c>
      <c r="K5330" s="7">
        <v>2.6922935221179074</v>
      </c>
      <c r="L5330" s="7">
        <v>0.99942556208519895</v>
      </c>
      <c r="M5330" s="7" t="s">
        <v>684</v>
      </c>
      <c r="N5330" s="7" t="s">
        <v>735</v>
      </c>
      <c r="O5330" s="7" t="s">
        <v>686</v>
      </c>
    </row>
    <row r="5331" spans="2:15" ht="15">
      <c r="B5331" s="6" t="s">
        <v>129</v>
      </c>
      <c r="C5331" s="7" t="s">
        <v>698</v>
      </c>
      <c r="D5331" s="7" t="s">
        <v>661</v>
      </c>
      <c r="E5331" s="7">
        <v>2.6786938148173829</v>
      </c>
      <c r="F5331" s="7">
        <v>9.0833655110734227E-2</v>
      </c>
      <c r="G5331" s="7">
        <v>2.6802334425272885</v>
      </c>
      <c r="H5331" s="7">
        <v>0.99942556208519895</v>
      </c>
      <c r="I5331" s="7">
        <v>2.6786938148173829</v>
      </c>
      <c r="J5331" s="7">
        <v>9.0833655110734227E-2</v>
      </c>
      <c r="K5331" s="7">
        <v>2.6802334425272885</v>
      </c>
      <c r="L5331" s="7">
        <v>0.99942556208519895</v>
      </c>
      <c r="M5331" s="7" t="s">
        <v>684</v>
      </c>
      <c r="N5331" s="7" t="s">
        <v>735</v>
      </c>
      <c r="O5331" s="7" t="s">
        <v>686</v>
      </c>
    </row>
    <row r="5332" spans="2:15" ht="15">
      <c r="B5332" s="6" t="s">
        <v>129</v>
      </c>
      <c r="C5332" s="7" t="s">
        <v>699</v>
      </c>
      <c r="D5332" s="7" t="s">
        <v>661</v>
      </c>
      <c r="E5332" s="7">
        <v>2.6682225098755548</v>
      </c>
      <c r="F5332" s="7">
        <v>9.0478576491304807E-2</v>
      </c>
      <c r="G5332" s="7">
        <v>2.6697561190135883</v>
      </c>
      <c r="H5332" s="7">
        <v>0.99942556208519895</v>
      </c>
      <c r="I5332" s="7">
        <v>2.6682225098755548</v>
      </c>
      <c r="J5332" s="7">
        <v>9.0478576491304807E-2</v>
      </c>
      <c r="K5332" s="7">
        <v>2.6697561190135883</v>
      </c>
      <c r="L5332" s="7">
        <v>0.99942556208519895</v>
      </c>
      <c r="M5332" s="7" t="s">
        <v>684</v>
      </c>
      <c r="N5332" s="7" t="s">
        <v>735</v>
      </c>
      <c r="O5332" s="7" t="s">
        <v>686</v>
      </c>
    </row>
    <row r="5333" spans="2:15" ht="15">
      <c r="B5333" s="6" t="s">
        <v>129</v>
      </c>
      <c r="C5333" s="7" t="s">
        <v>700</v>
      </c>
      <c r="D5333" s="7" t="s">
        <v>661</v>
      </c>
      <c r="E5333" s="7">
        <v>2.6648674512447816</v>
      </c>
      <c r="F5333" s="7">
        <v>9.0364807520449966E-2</v>
      </c>
      <c r="G5333" s="7">
        <v>2.6663991320021965</v>
      </c>
      <c r="H5333" s="7">
        <v>0.99942556208519895</v>
      </c>
      <c r="I5333" s="7">
        <v>2.6648674512447816</v>
      </c>
      <c r="J5333" s="7">
        <v>9.0364807520449966E-2</v>
      </c>
      <c r="K5333" s="7">
        <v>2.6663991320021965</v>
      </c>
      <c r="L5333" s="7">
        <v>0.99942556208519895</v>
      </c>
      <c r="M5333" s="7" t="s">
        <v>684</v>
      </c>
      <c r="N5333" s="7" t="s">
        <v>735</v>
      </c>
      <c r="O5333" s="7" t="s">
        <v>686</v>
      </c>
    </row>
    <row r="5334" spans="2:15" ht="15">
      <c r="B5334" s="6" t="s">
        <v>129</v>
      </c>
      <c r="C5334" s="7" t="s">
        <v>701</v>
      </c>
      <c r="D5334" s="7" t="s">
        <v>661</v>
      </c>
      <c r="E5334" s="7">
        <v>2.6615123926140081</v>
      </c>
      <c r="F5334" s="7">
        <v>9.0251038549591156E-2</v>
      </c>
      <c r="G5334" s="7">
        <v>2.6630421449908037</v>
      </c>
      <c r="H5334" s="7">
        <v>0.99942556208519895</v>
      </c>
      <c r="I5334" s="7">
        <v>2.6615123926140081</v>
      </c>
      <c r="J5334" s="7">
        <v>9.0251038549591156E-2</v>
      </c>
      <c r="K5334" s="7">
        <v>2.6630421449908037</v>
      </c>
      <c r="L5334" s="7">
        <v>0.99942556208519895</v>
      </c>
      <c r="M5334" s="7" t="s">
        <v>684</v>
      </c>
      <c r="N5334" s="7" t="s">
        <v>735</v>
      </c>
      <c r="O5334" s="7" t="s">
        <v>686</v>
      </c>
    </row>
    <row r="5335" spans="2:15" ht="15">
      <c r="B5335" s="6" t="s">
        <v>614</v>
      </c>
      <c r="C5335" s="7" t="s">
        <v>683</v>
      </c>
      <c r="D5335" s="7">
        <v>3.4515908</v>
      </c>
      <c r="E5335" s="7">
        <v>3.2148001000000002</v>
      </c>
      <c r="F5335" s="7">
        <v>1.2563993663181412</v>
      </c>
      <c r="G5335" s="7">
        <v>3.4515907999999995</v>
      </c>
      <c r="H5335" s="7">
        <v>0.93139664759797158</v>
      </c>
      <c r="I5335" s="7">
        <v>3.2148001000000002</v>
      </c>
      <c r="J5335" s="7">
        <v>1.2563993663181412</v>
      </c>
      <c r="K5335" s="7">
        <v>3.4515907999999995</v>
      </c>
      <c r="L5335" s="7">
        <v>0.93139664759797158</v>
      </c>
      <c r="M5335" s="7" t="s">
        <v>703</v>
      </c>
      <c r="N5335" s="7" t="s">
        <v>735</v>
      </c>
      <c r="O5335" s="7" t="s">
        <v>686</v>
      </c>
    </row>
    <row r="5336" spans="2:15" ht="15">
      <c r="B5336" s="6" t="s">
        <v>614</v>
      </c>
      <c r="C5336" s="7" t="s">
        <v>687</v>
      </c>
      <c r="D5336" s="7">
        <v>4.0765814999999996</v>
      </c>
      <c r="E5336" s="7">
        <v>3.3263997999999999</v>
      </c>
      <c r="F5336" s="7">
        <v>2.4023997387720546</v>
      </c>
      <c r="G5336" s="7">
        <v>4.1032255768227115</v>
      </c>
      <c r="H5336" s="7">
        <v>0.81067924190893781</v>
      </c>
      <c r="I5336" s="7">
        <v>3.3263997999999999</v>
      </c>
      <c r="J5336" s="7">
        <v>2.4023997387720546</v>
      </c>
      <c r="K5336" s="7">
        <v>4.1032255768227115</v>
      </c>
      <c r="L5336" s="7">
        <v>0.81067924190893781</v>
      </c>
      <c r="M5336" s="7" t="s">
        <v>703</v>
      </c>
      <c r="N5336" s="7" t="s">
        <v>735</v>
      </c>
      <c r="O5336" s="7" t="s">
        <v>686</v>
      </c>
    </row>
    <row r="5337" spans="2:15" ht="15">
      <c r="B5337" s="6" t="s">
        <v>614</v>
      </c>
      <c r="C5337" s="7" t="s">
        <v>688</v>
      </c>
      <c r="D5337" s="7">
        <v>4.5839324000000001</v>
      </c>
      <c r="E5337" s="7">
        <v>4.1927995999999998</v>
      </c>
      <c r="F5337" s="7">
        <v>1.8527999789533678</v>
      </c>
      <c r="G5337" s="7">
        <v>4.5839324000000001</v>
      </c>
      <c r="H5337" s="7">
        <v>0.91467308723837193</v>
      </c>
      <c r="I5337" s="7">
        <v>4.1927995999999998</v>
      </c>
      <c r="J5337" s="7">
        <v>1.8527999789533678</v>
      </c>
      <c r="K5337" s="7">
        <v>4.5839324000000001</v>
      </c>
      <c r="L5337" s="7">
        <v>0.91467308723837193</v>
      </c>
      <c r="M5337" s="7" t="s">
        <v>703</v>
      </c>
      <c r="N5337" s="7" t="s">
        <v>735</v>
      </c>
      <c r="O5337" s="7" t="s">
        <v>686</v>
      </c>
    </row>
    <row r="5338" spans="2:15" ht="15">
      <c r="B5338" s="6" t="s">
        <v>614</v>
      </c>
      <c r="C5338" s="7" t="s">
        <v>689</v>
      </c>
      <c r="D5338" s="7">
        <v>4.8689999999999998</v>
      </c>
      <c r="E5338" s="7">
        <v>4.3369999999999997</v>
      </c>
      <c r="F5338" s="7">
        <v>2.9313316198546708</v>
      </c>
      <c r="G5338" s="7">
        <v>5.2347181457610308</v>
      </c>
      <c r="H5338" s="7">
        <v>0.82850688026288766</v>
      </c>
      <c r="I5338" s="7">
        <v>4.3369999999999997</v>
      </c>
      <c r="J5338" s="7">
        <v>2.9313316198546708</v>
      </c>
      <c r="K5338" s="7">
        <v>5.2347181457610308</v>
      </c>
      <c r="L5338" s="7">
        <v>0.82850688026288766</v>
      </c>
      <c r="M5338" s="7" t="s">
        <v>703</v>
      </c>
      <c r="N5338" s="7" t="s">
        <v>735</v>
      </c>
      <c r="O5338" s="7" t="s">
        <v>686</v>
      </c>
    </row>
    <row r="5339" spans="2:15" ht="15">
      <c r="B5339" s="6" t="s">
        <v>614</v>
      </c>
      <c r="C5339" s="7" t="s">
        <v>690</v>
      </c>
      <c r="D5339" s="7">
        <v>5.61</v>
      </c>
      <c r="E5339" s="7">
        <v>4.694</v>
      </c>
      <c r="F5339" s="7">
        <v>3.0722083262695592</v>
      </c>
      <c r="G5339" s="7">
        <v>5.61</v>
      </c>
      <c r="H5339" s="7">
        <v>0.8367201426024955</v>
      </c>
      <c r="I5339" s="7">
        <v>4.694</v>
      </c>
      <c r="J5339" s="7">
        <v>3.0722083262695592</v>
      </c>
      <c r="K5339" s="7">
        <v>5.61</v>
      </c>
      <c r="L5339" s="7">
        <v>0.8367201426024955</v>
      </c>
      <c r="M5339" s="7" t="s">
        <v>703</v>
      </c>
      <c r="N5339" s="7" t="s">
        <v>735</v>
      </c>
      <c r="O5339" s="7" t="s">
        <v>686</v>
      </c>
    </row>
    <row r="5340" spans="2:15" ht="15">
      <c r="B5340" s="6" t="s">
        <v>614</v>
      </c>
      <c r="C5340" s="7" t="s">
        <v>691</v>
      </c>
      <c r="D5340" s="7">
        <v>5.5789999999999997</v>
      </c>
      <c r="E5340" s="7">
        <v>4.694</v>
      </c>
      <c r="F5340" s="7">
        <v>3.1928454821777428</v>
      </c>
      <c r="G5340" s="7">
        <v>5.6769620637329279</v>
      </c>
      <c r="H5340" s="7">
        <v>0.82685069008782952</v>
      </c>
      <c r="I5340" s="7">
        <v>4.694</v>
      </c>
      <c r="J5340" s="7">
        <v>3.1928454821777428</v>
      </c>
      <c r="K5340" s="7">
        <v>5.6769620637329279</v>
      </c>
      <c r="L5340" s="7">
        <v>0.82685069008782952</v>
      </c>
      <c r="M5340" s="7" t="s">
        <v>703</v>
      </c>
      <c r="N5340" s="7" t="s">
        <v>735</v>
      </c>
      <c r="O5340" s="7" t="s">
        <v>686</v>
      </c>
    </row>
    <row r="5341" spans="2:15" ht="15">
      <c r="B5341" s="6" t="s">
        <v>614</v>
      </c>
      <c r="C5341" s="7" t="s">
        <v>692</v>
      </c>
      <c r="D5341" s="7" t="s">
        <v>661</v>
      </c>
      <c r="E5341" s="7">
        <v>4.694</v>
      </c>
      <c r="F5341" s="7">
        <v>3.1325708671156671</v>
      </c>
      <c r="G5341" s="7">
        <v>5.6432823992337831</v>
      </c>
      <c r="H5341" s="7">
        <v>0.83178541634516256</v>
      </c>
      <c r="I5341" s="7">
        <v>4.694</v>
      </c>
      <c r="J5341" s="7">
        <v>3.1325708671156671</v>
      </c>
      <c r="K5341" s="7">
        <v>5.6432823992337831</v>
      </c>
      <c r="L5341" s="7">
        <v>0.83178541634516256</v>
      </c>
      <c r="M5341" s="7" t="s">
        <v>703</v>
      </c>
      <c r="N5341" s="7" t="s">
        <v>735</v>
      </c>
      <c r="O5341" s="7" t="s">
        <v>686</v>
      </c>
    </row>
    <row r="5342" spans="2:15" ht="15">
      <c r="B5342" s="6" t="s">
        <v>614</v>
      </c>
      <c r="C5342" s="7" t="s">
        <v>693</v>
      </c>
      <c r="D5342" s="7" t="s">
        <v>661</v>
      </c>
      <c r="E5342" s="7">
        <v>4.694</v>
      </c>
      <c r="F5342" s="7">
        <v>3.1325708671156671</v>
      </c>
      <c r="G5342" s="7">
        <v>5.6432823992337831</v>
      </c>
      <c r="H5342" s="7">
        <v>0.83178541634516256</v>
      </c>
      <c r="I5342" s="7">
        <v>4.694</v>
      </c>
      <c r="J5342" s="7">
        <v>3.1325708671156671</v>
      </c>
      <c r="K5342" s="7">
        <v>5.6432823992337831</v>
      </c>
      <c r="L5342" s="7">
        <v>0.83178541634516256</v>
      </c>
      <c r="M5342" s="7" t="s">
        <v>703</v>
      </c>
      <c r="N5342" s="7" t="s">
        <v>735</v>
      </c>
      <c r="O5342" s="7" t="s">
        <v>686</v>
      </c>
    </row>
    <row r="5343" spans="2:15" ht="15">
      <c r="B5343" s="6" t="s">
        <v>614</v>
      </c>
      <c r="C5343" s="7" t="s">
        <v>694</v>
      </c>
      <c r="D5343" s="7" t="s">
        <v>661</v>
      </c>
      <c r="E5343" s="7">
        <v>4.694</v>
      </c>
      <c r="F5343" s="7">
        <v>3.1325708671156671</v>
      </c>
      <c r="G5343" s="7">
        <v>5.6432823992337831</v>
      </c>
      <c r="H5343" s="7">
        <v>0.83178541634516256</v>
      </c>
      <c r="I5343" s="7">
        <v>4.694</v>
      </c>
      <c r="J5343" s="7">
        <v>3.1325708671156671</v>
      </c>
      <c r="K5343" s="7">
        <v>5.6432823992337831</v>
      </c>
      <c r="L5343" s="7">
        <v>0.83178541634516256</v>
      </c>
      <c r="M5343" s="7" t="s">
        <v>703</v>
      </c>
      <c r="N5343" s="7" t="s">
        <v>735</v>
      </c>
      <c r="O5343" s="7" t="s">
        <v>686</v>
      </c>
    </row>
    <row r="5344" spans="2:15" ht="15">
      <c r="B5344" s="6" t="s">
        <v>614</v>
      </c>
      <c r="C5344" s="7" t="s">
        <v>695</v>
      </c>
      <c r="D5344" s="7" t="s">
        <v>661</v>
      </c>
      <c r="E5344" s="7">
        <v>4.694</v>
      </c>
      <c r="F5344" s="7">
        <v>3.1325708671156671</v>
      </c>
      <c r="G5344" s="7">
        <v>5.6432823992337831</v>
      </c>
      <c r="H5344" s="7">
        <v>0.83178541634516256</v>
      </c>
      <c r="I5344" s="7">
        <v>4.694</v>
      </c>
      <c r="J5344" s="7">
        <v>3.1325708671156671</v>
      </c>
      <c r="K5344" s="7">
        <v>5.6432823992337831</v>
      </c>
      <c r="L5344" s="7">
        <v>0.83178541634516256</v>
      </c>
      <c r="M5344" s="7" t="s">
        <v>703</v>
      </c>
      <c r="N5344" s="7" t="s">
        <v>735</v>
      </c>
      <c r="O5344" s="7" t="s">
        <v>686</v>
      </c>
    </row>
    <row r="5345" spans="2:15" ht="15">
      <c r="B5345" s="6" t="s">
        <v>614</v>
      </c>
      <c r="C5345" s="7" t="s">
        <v>696</v>
      </c>
      <c r="D5345" s="7" t="s">
        <v>661</v>
      </c>
      <c r="E5345" s="7">
        <v>4.694</v>
      </c>
      <c r="F5345" s="7">
        <v>3.1325708671156671</v>
      </c>
      <c r="G5345" s="7">
        <v>5.6432823992337831</v>
      </c>
      <c r="H5345" s="7">
        <v>0.83178541634516256</v>
      </c>
      <c r="I5345" s="7">
        <v>4.694</v>
      </c>
      <c r="J5345" s="7">
        <v>3.1325708671156671</v>
      </c>
      <c r="K5345" s="7">
        <v>5.6432823992337831</v>
      </c>
      <c r="L5345" s="7">
        <v>0.83178541634516256</v>
      </c>
      <c r="M5345" s="7" t="s">
        <v>703</v>
      </c>
      <c r="N5345" s="7" t="s">
        <v>735</v>
      </c>
      <c r="O5345" s="7" t="s">
        <v>686</v>
      </c>
    </row>
    <row r="5346" spans="2:15" ht="15">
      <c r="B5346" s="6" t="s">
        <v>614</v>
      </c>
      <c r="C5346" s="7" t="s">
        <v>697</v>
      </c>
      <c r="D5346" s="7" t="s">
        <v>661</v>
      </c>
      <c r="E5346" s="7">
        <v>4.694</v>
      </c>
      <c r="F5346" s="7">
        <v>3.1325708671156671</v>
      </c>
      <c r="G5346" s="7">
        <v>5.6432823992337831</v>
      </c>
      <c r="H5346" s="7">
        <v>0.83178541634516256</v>
      </c>
      <c r="I5346" s="7">
        <v>4.694</v>
      </c>
      <c r="J5346" s="7">
        <v>3.1325708671156671</v>
      </c>
      <c r="K5346" s="7">
        <v>5.6432823992337831</v>
      </c>
      <c r="L5346" s="7">
        <v>0.83178541634516256</v>
      </c>
      <c r="M5346" s="7" t="s">
        <v>703</v>
      </c>
      <c r="N5346" s="7" t="s">
        <v>735</v>
      </c>
      <c r="O5346" s="7" t="s">
        <v>686</v>
      </c>
    </row>
    <row r="5347" spans="2:15" ht="15">
      <c r="B5347" s="6" t="s">
        <v>614</v>
      </c>
      <c r="C5347" s="7" t="s">
        <v>698</v>
      </c>
      <c r="D5347" s="7" t="s">
        <v>661</v>
      </c>
      <c r="E5347" s="7">
        <v>4.694</v>
      </c>
      <c r="F5347" s="7">
        <v>3.1325708671156671</v>
      </c>
      <c r="G5347" s="7">
        <v>5.6432823992337831</v>
      </c>
      <c r="H5347" s="7">
        <v>0.83178541634516256</v>
      </c>
      <c r="I5347" s="7">
        <v>4.694</v>
      </c>
      <c r="J5347" s="7">
        <v>3.1325708671156671</v>
      </c>
      <c r="K5347" s="7">
        <v>5.6432823992337831</v>
      </c>
      <c r="L5347" s="7">
        <v>0.83178541634516256</v>
      </c>
      <c r="M5347" s="7" t="s">
        <v>703</v>
      </c>
      <c r="N5347" s="7" t="s">
        <v>735</v>
      </c>
      <c r="O5347" s="7" t="s">
        <v>686</v>
      </c>
    </row>
    <row r="5348" spans="2:15" ht="15">
      <c r="B5348" s="6" t="s">
        <v>614</v>
      </c>
      <c r="C5348" s="7" t="s">
        <v>699</v>
      </c>
      <c r="D5348" s="7" t="s">
        <v>661</v>
      </c>
      <c r="E5348" s="7">
        <v>4.694</v>
      </c>
      <c r="F5348" s="7">
        <v>3.1325708671156671</v>
      </c>
      <c r="G5348" s="7">
        <v>5.6432823992337831</v>
      </c>
      <c r="H5348" s="7">
        <v>0.83178541634516256</v>
      </c>
      <c r="I5348" s="7">
        <v>4.694</v>
      </c>
      <c r="J5348" s="7">
        <v>3.1325708671156671</v>
      </c>
      <c r="K5348" s="7">
        <v>5.6432823992337831</v>
      </c>
      <c r="L5348" s="7">
        <v>0.83178541634516256</v>
      </c>
      <c r="M5348" s="7" t="s">
        <v>703</v>
      </c>
      <c r="N5348" s="7" t="s">
        <v>735</v>
      </c>
      <c r="O5348" s="7" t="s">
        <v>686</v>
      </c>
    </row>
    <row r="5349" spans="2:15" ht="15">
      <c r="B5349" s="6" t="s">
        <v>614</v>
      </c>
      <c r="C5349" s="7" t="s">
        <v>700</v>
      </c>
      <c r="D5349" s="7" t="s">
        <v>661</v>
      </c>
      <c r="E5349" s="7">
        <v>4.694</v>
      </c>
      <c r="F5349" s="7">
        <v>3.1325708671156671</v>
      </c>
      <c r="G5349" s="7">
        <v>5.6432823992337831</v>
      </c>
      <c r="H5349" s="7">
        <v>0.83178541634516256</v>
      </c>
      <c r="I5349" s="7">
        <v>4.694</v>
      </c>
      <c r="J5349" s="7">
        <v>3.1325708671156671</v>
      </c>
      <c r="K5349" s="7">
        <v>5.6432823992337831</v>
      </c>
      <c r="L5349" s="7">
        <v>0.83178541634516256</v>
      </c>
      <c r="M5349" s="7" t="s">
        <v>703</v>
      </c>
      <c r="N5349" s="7" t="s">
        <v>735</v>
      </c>
      <c r="O5349" s="7" t="s">
        <v>686</v>
      </c>
    </row>
    <row r="5350" spans="2:15" ht="15">
      <c r="B5350" s="6" t="s">
        <v>614</v>
      </c>
      <c r="C5350" s="7" t="s">
        <v>701</v>
      </c>
      <c r="D5350" s="7" t="s">
        <v>661</v>
      </c>
      <c r="E5350" s="7">
        <v>4.694</v>
      </c>
      <c r="F5350" s="7">
        <v>3.1325708671156671</v>
      </c>
      <c r="G5350" s="7">
        <v>5.6432823992337831</v>
      </c>
      <c r="H5350" s="7">
        <v>0.83178541634516256</v>
      </c>
      <c r="I5350" s="7">
        <v>4.694</v>
      </c>
      <c r="J5350" s="7">
        <v>3.1325708671156671</v>
      </c>
      <c r="K5350" s="7">
        <v>5.6432823992337831</v>
      </c>
      <c r="L5350" s="7">
        <v>0.83178541634516256</v>
      </c>
      <c r="M5350" s="7" t="s">
        <v>703</v>
      </c>
      <c r="N5350" s="7" t="s">
        <v>735</v>
      </c>
      <c r="O5350" s="7" t="s">
        <v>686</v>
      </c>
    </row>
    <row r="5351" spans="2:15" ht="15">
      <c r="B5351" s="6" t="s">
        <v>625</v>
      </c>
      <c r="C5351" s="7" t="s">
        <v>683</v>
      </c>
      <c r="D5351" s="7">
        <v>2.1208200000000001</v>
      </c>
      <c r="E5351" s="7">
        <v>2.1120000000000001</v>
      </c>
      <c r="F5351" s="7">
        <v>0.13377535506627758</v>
      </c>
      <c r="G5351" s="7">
        <v>2.1162324649298596</v>
      </c>
      <c r="H5351" s="7">
        <v>0.998</v>
      </c>
      <c r="I5351" s="7">
        <v>2.1120000000000001</v>
      </c>
      <c r="J5351" s="7">
        <v>0.13377535506627758</v>
      </c>
      <c r="K5351" s="7">
        <v>2.1162324649298596</v>
      </c>
      <c r="L5351" s="7">
        <v>0.998</v>
      </c>
      <c r="M5351" s="7" t="s">
        <v>703</v>
      </c>
      <c r="N5351" s="7" t="s">
        <v>735</v>
      </c>
      <c r="O5351" s="7" t="s">
        <v>686</v>
      </c>
    </row>
    <row r="5352" spans="2:15" ht="15">
      <c r="B5352" s="6" t="s">
        <v>625</v>
      </c>
      <c r="C5352" s="7" t="s">
        <v>687</v>
      </c>
      <c r="D5352" s="7">
        <v>2.1208200000000001</v>
      </c>
      <c r="E5352" s="7">
        <v>2.1120000000000001</v>
      </c>
      <c r="F5352" s="7">
        <v>0.193218716484714</v>
      </c>
      <c r="G5352" s="7">
        <v>2.1208200000000001</v>
      </c>
      <c r="H5352" s="7">
        <v>0.99584123122188584</v>
      </c>
      <c r="I5352" s="7">
        <v>2.1120000000000001</v>
      </c>
      <c r="J5352" s="7">
        <v>0.193218716484714</v>
      </c>
      <c r="K5352" s="7">
        <v>2.1208200000000001</v>
      </c>
      <c r="L5352" s="7">
        <v>0.99584123122188584</v>
      </c>
      <c r="M5352" s="7" t="s">
        <v>703</v>
      </c>
      <c r="N5352" s="7" t="s">
        <v>735</v>
      </c>
      <c r="O5352" s="7" t="s">
        <v>686</v>
      </c>
    </row>
    <row r="5353" spans="2:15" ht="15">
      <c r="B5353" s="6" t="s">
        <v>625</v>
      </c>
      <c r="C5353" s="7" t="s">
        <v>688</v>
      </c>
      <c r="D5353" s="7">
        <v>2.1208200000000001</v>
      </c>
      <c r="E5353" s="7">
        <v>2.1120000000000001</v>
      </c>
      <c r="F5353" s="7">
        <v>0.193218716484714</v>
      </c>
      <c r="G5353" s="7">
        <v>2.1208200000000001</v>
      </c>
      <c r="H5353" s="7">
        <v>0.99584123122188584</v>
      </c>
      <c r="I5353" s="7">
        <v>2.1120000000000001</v>
      </c>
      <c r="J5353" s="7">
        <v>0.193218716484714</v>
      </c>
      <c r="K5353" s="7">
        <v>2.1208200000000001</v>
      </c>
      <c r="L5353" s="7">
        <v>0.99584123122188584</v>
      </c>
      <c r="M5353" s="7" t="s">
        <v>703</v>
      </c>
      <c r="N5353" s="7" t="s">
        <v>735</v>
      </c>
      <c r="O5353" s="7" t="s">
        <v>686</v>
      </c>
    </row>
    <row r="5354" spans="2:15" ht="15">
      <c r="B5354" s="6" t="s">
        <v>625</v>
      </c>
      <c r="C5354" s="7" t="s">
        <v>689</v>
      </c>
      <c r="D5354" s="7">
        <v>2.1208200000000001</v>
      </c>
      <c r="E5354" s="7">
        <v>2.1120000000000001</v>
      </c>
      <c r="F5354" s="7">
        <v>0.193218716484714</v>
      </c>
      <c r="G5354" s="7">
        <v>2.1208200000000001</v>
      </c>
      <c r="H5354" s="7">
        <v>0.99584123122188584</v>
      </c>
      <c r="I5354" s="7">
        <v>2.1120000000000001</v>
      </c>
      <c r="J5354" s="7">
        <v>0.193218716484714</v>
      </c>
      <c r="K5354" s="7">
        <v>2.1208200000000001</v>
      </c>
      <c r="L5354" s="7">
        <v>0.99584123122188584</v>
      </c>
      <c r="M5354" s="7" t="s">
        <v>703</v>
      </c>
      <c r="N5354" s="7" t="s">
        <v>735</v>
      </c>
      <c r="O5354" s="7" t="s">
        <v>686</v>
      </c>
    </row>
    <row r="5355" spans="2:15" ht="15">
      <c r="B5355" s="6" t="s">
        <v>625</v>
      </c>
      <c r="C5355" s="7" t="s">
        <v>690</v>
      </c>
      <c r="D5355" s="7">
        <v>3.4359999999999999</v>
      </c>
      <c r="E5355" s="7">
        <v>3.4350000000000001</v>
      </c>
      <c r="F5355" s="7">
        <v>8.2891495341803872E-2</v>
      </c>
      <c r="G5355" s="7">
        <v>3.4359999999999999</v>
      </c>
      <c r="H5355" s="7">
        <v>0.99970896391152508</v>
      </c>
      <c r="I5355" s="7">
        <v>3.4350000000000001</v>
      </c>
      <c r="J5355" s="7">
        <v>8.2891495341803872E-2</v>
      </c>
      <c r="K5355" s="7">
        <v>3.4359999999999999</v>
      </c>
      <c r="L5355" s="7">
        <v>0.99970896391152508</v>
      </c>
      <c r="M5355" s="7" t="s">
        <v>703</v>
      </c>
      <c r="N5355" s="7" t="s">
        <v>735</v>
      </c>
      <c r="O5355" s="7" t="s">
        <v>686</v>
      </c>
    </row>
    <row r="5356" spans="2:15" ht="15">
      <c r="B5356" s="6" t="s">
        <v>625</v>
      </c>
      <c r="C5356" s="7" t="s">
        <v>691</v>
      </c>
      <c r="D5356" s="7">
        <v>2.931</v>
      </c>
      <c r="E5356" s="7">
        <v>2.931</v>
      </c>
      <c r="F5356" s="7" t="s">
        <v>661</v>
      </c>
      <c r="G5356" s="7">
        <v>2.931</v>
      </c>
      <c r="H5356" s="7">
        <v>1</v>
      </c>
      <c r="I5356" s="7">
        <v>2.931</v>
      </c>
      <c r="J5356" s="7" t="s">
        <v>661</v>
      </c>
      <c r="K5356" s="7">
        <v>2.931</v>
      </c>
      <c r="L5356" s="7">
        <v>1</v>
      </c>
      <c r="M5356" s="7" t="s">
        <v>703</v>
      </c>
      <c r="N5356" s="7" t="s">
        <v>735</v>
      </c>
      <c r="O5356" s="7" t="s">
        <v>686</v>
      </c>
    </row>
    <row r="5357" spans="2:15" ht="15">
      <c r="B5357" s="6" t="s">
        <v>625</v>
      </c>
      <c r="C5357" s="7" t="s">
        <v>692</v>
      </c>
      <c r="D5357" s="7" t="s">
        <v>661</v>
      </c>
      <c r="E5357" s="7">
        <v>2.931</v>
      </c>
      <c r="F5357" s="7">
        <v>0.20601990789107053</v>
      </c>
      <c r="G5357" s="7">
        <v>2.9382316454710384</v>
      </c>
      <c r="H5357" s="7">
        <v>0.99753877626286369</v>
      </c>
      <c r="I5357" s="7">
        <v>2.931</v>
      </c>
      <c r="J5357" s="7">
        <v>0.20601990789107053</v>
      </c>
      <c r="K5357" s="7">
        <v>2.9382316454710384</v>
      </c>
      <c r="L5357" s="7">
        <v>0.99753877626286369</v>
      </c>
      <c r="M5357" s="7" t="s">
        <v>703</v>
      </c>
      <c r="N5357" s="7" t="s">
        <v>735</v>
      </c>
      <c r="O5357" s="7" t="s">
        <v>686</v>
      </c>
    </row>
    <row r="5358" spans="2:15" ht="15">
      <c r="B5358" s="6" t="s">
        <v>625</v>
      </c>
      <c r="C5358" s="7" t="s">
        <v>693</v>
      </c>
      <c r="D5358" s="7" t="s">
        <v>661</v>
      </c>
      <c r="E5358" s="7">
        <v>2.931</v>
      </c>
      <c r="F5358" s="7">
        <v>0.20601990789107053</v>
      </c>
      <c r="G5358" s="7">
        <v>2.9382316454710384</v>
      </c>
      <c r="H5358" s="7">
        <v>0.99753877626286369</v>
      </c>
      <c r="I5358" s="7">
        <v>2.931</v>
      </c>
      <c r="J5358" s="7">
        <v>0.20601990789107053</v>
      </c>
      <c r="K5358" s="7">
        <v>2.9382316454710384</v>
      </c>
      <c r="L5358" s="7">
        <v>0.99753877626286369</v>
      </c>
      <c r="M5358" s="7" t="s">
        <v>703</v>
      </c>
      <c r="N5358" s="7" t="s">
        <v>735</v>
      </c>
      <c r="O5358" s="7" t="s">
        <v>686</v>
      </c>
    </row>
    <row r="5359" spans="2:15" ht="15">
      <c r="B5359" s="6" t="s">
        <v>625</v>
      </c>
      <c r="C5359" s="7" t="s">
        <v>694</v>
      </c>
      <c r="D5359" s="7" t="s">
        <v>661</v>
      </c>
      <c r="E5359" s="7">
        <v>2.931</v>
      </c>
      <c r="F5359" s="7">
        <v>0.20601990789107053</v>
      </c>
      <c r="G5359" s="7">
        <v>2.9382316454710384</v>
      </c>
      <c r="H5359" s="7">
        <v>0.99753877626286369</v>
      </c>
      <c r="I5359" s="7">
        <v>2.931</v>
      </c>
      <c r="J5359" s="7">
        <v>0.20601990789107053</v>
      </c>
      <c r="K5359" s="7">
        <v>2.9382316454710384</v>
      </c>
      <c r="L5359" s="7">
        <v>0.99753877626286369</v>
      </c>
      <c r="M5359" s="7" t="s">
        <v>703</v>
      </c>
      <c r="N5359" s="7" t="s">
        <v>735</v>
      </c>
      <c r="O5359" s="7" t="s">
        <v>686</v>
      </c>
    </row>
    <row r="5360" spans="2:15" ht="15">
      <c r="B5360" s="6" t="s">
        <v>625</v>
      </c>
      <c r="C5360" s="7" t="s">
        <v>695</v>
      </c>
      <c r="D5360" s="7" t="s">
        <v>661</v>
      </c>
      <c r="E5360" s="7">
        <v>2.931</v>
      </c>
      <c r="F5360" s="7">
        <v>0.20601990789107053</v>
      </c>
      <c r="G5360" s="7">
        <v>2.9382316454710384</v>
      </c>
      <c r="H5360" s="7">
        <v>0.99753877626286369</v>
      </c>
      <c r="I5360" s="7">
        <v>2.931</v>
      </c>
      <c r="J5360" s="7">
        <v>0.20601990789107053</v>
      </c>
      <c r="K5360" s="7">
        <v>2.9382316454710384</v>
      </c>
      <c r="L5360" s="7">
        <v>0.99753877626286369</v>
      </c>
      <c r="M5360" s="7" t="s">
        <v>703</v>
      </c>
      <c r="N5360" s="7" t="s">
        <v>735</v>
      </c>
      <c r="O5360" s="7" t="s">
        <v>686</v>
      </c>
    </row>
    <row r="5361" spans="2:15" ht="15">
      <c r="B5361" s="6" t="s">
        <v>625</v>
      </c>
      <c r="C5361" s="7" t="s">
        <v>696</v>
      </c>
      <c r="D5361" s="7" t="s">
        <v>661</v>
      </c>
      <c r="E5361" s="7">
        <v>2.931</v>
      </c>
      <c r="F5361" s="7">
        <v>0.20601990789107053</v>
      </c>
      <c r="G5361" s="7">
        <v>2.9382316454710384</v>
      </c>
      <c r="H5361" s="7">
        <v>0.99753877626286369</v>
      </c>
      <c r="I5361" s="7">
        <v>2.931</v>
      </c>
      <c r="J5361" s="7">
        <v>0.20601990789107053</v>
      </c>
      <c r="K5361" s="7">
        <v>2.9382316454710384</v>
      </c>
      <c r="L5361" s="7">
        <v>0.99753877626286369</v>
      </c>
      <c r="M5361" s="7" t="s">
        <v>703</v>
      </c>
      <c r="N5361" s="7" t="s">
        <v>735</v>
      </c>
      <c r="O5361" s="7" t="s">
        <v>686</v>
      </c>
    </row>
    <row r="5362" spans="2:15" ht="15">
      <c r="B5362" s="6" t="s">
        <v>625</v>
      </c>
      <c r="C5362" s="7" t="s">
        <v>697</v>
      </c>
      <c r="D5362" s="7" t="s">
        <v>661</v>
      </c>
      <c r="E5362" s="7">
        <v>2.931</v>
      </c>
      <c r="F5362" s="7">
        <v>0.20601990789107053</v>
      </c>
      <c r="G5362" s="7">
        <v>2.9382316454710384</v>
      </c>
      <c r="H5362" s="7">
        <v>0.99753877626286369</v>
      </c>
      <c r="I5362" s="7">
        <v>2.931</v>
      </c>
      <c r="J5362" s="7">
        <v>0.20601990789107053</v>
      </c>
      <c r="K5362" s="7">
        <v>2.9382316454710384</v>
      </c>
      <c r="L5362" s="7">
        <v>0.99753877626286369</v>
      </c>
      <c r="M5362" s="7" t="s">
        <v>703</v>
      </c>
      <c r="N5362" s="7" t="s">
        <v>735</v>
      </c>
      <c r="O5362" s="7" t="s">
        <v>686</v>
      </c>
    </row>
    <row r="5363" spans="2:15" ht="15">
      <c r="B5363" s="6" t="s">
        <v>625</v>
      </c>
      <c r="C5363" s="7" t="s">
        <v>698</v>
      </c>
      <c r="D5363" s="7" t="s">
        <v>661</v>
      </c>
      <c r="E5363" s="7">
        <v>2.931</v>
      </c>
      <c r="F5363" s="7">
        <v>0.20601990789107053</v>
      </c>
      <c r="G5363" s="7">
        <v>2.9382316454710384</v>
      </c>
      <c r="H5363" s="7">
        <v>0.99753877626286369</v>
      </c>
      <c r="I5363" s="7">
        <v>2.931</v>
      </c>
      <c r="J5363" s="7">
        <v>0.20601990789107053</v>
      </c>
      <c r="K5363" s="7">
        <v>2.9382316454710384</v>
      </c>
      <c r="L5363" s="7">
        <v>0.99753877626286369</v>
      </c>
      <c r="M5363" s="7" t="s">
        <v>703</v>
      </c>
      <c r="N5363" s="7" t="s">
        <v>735</v>
      </c>
      <c r="O5363" s="7" t="s">
        <v>686</v>
      </c>
    </row>
    <row r="5364" spans="2:15" ht="15">
      <c r="B5364" s="6" t="s">
        <v>625</v>
      </c>
      <c r="C5364" s="7" t="s">
        <v>699</v>
      </c>
      <c r="D5364" s="7" t="s">
        <v>661</v>
      </c>
      <c r="E5364" s="7">
        <v>2.931</v>
      </c>
      <c r="F5364" s="7">
        <v>0.20601990789107053</v>
      </c>
      <c r="G5364" s="7">
        <v>2.9382316454710384</v>
      </c>
      <c r="H5364" s="7">
        <v>0.99753877626286369</v>
      </c>
      <c r="I5364" s="7">
        <v>2.931</v>
      </c>
      <c r="J5364" s="7">
        <v>0.20601990789107053</v>
      </c>
      <c r="K5364" s="7">
        <v>2.9382316454710384</v>
      </c>
      <c r="L5364" s="7">
        <v>0.99753877626286369</v>
      </c>
      <c r="M5364" s="7" t="s">
        <v>703</v>
      </c>
      <c r="N5364" s="7" t="s">
        <v>735</v>
      </c>
      <c r="O5364" s="7" t="s">
        <v>686</v>
      </c>
    </row>
    <row r="5365" spans="2:15" ht="15">
      <c r="B5365" s="6" t="s">
        <v>625</v>
      </c>
      <c r="C5365" s="7" t="s">
        <v>700</v>
      </c>
      <c r="D5365" s="7" t="s">
        <v>661</v>
      </c>
      <c r="E5365" s="7">
        <v>2.931</v>
      </c>
      <c r="F5365" s="7">
        <v>0.20601990789107053</v>
      </c>
      <c r="G5365" s="7">
        <v>2.9382316454710384</v>
      </c>
      <c r="H5365" s="7">
        <v>0.99753877626286369</v>
      </c>
      <c r="I5365" s="7">
        <v>2.931</v>
      </c>
      <c r="J5365" s="7">
        <v>0.20601990789107053</v>
      </c>
      <c r="K5365" s="7">
        <v>2.9382316454710384</v>
      </c>
      <c r="L5365" s="7">
        <v>0.99753877626286369</v>
      </c>
      <c r="M5365" s="7" t="s">
        <v>703</v>
      </c>
      <c r="N5365" s="7" t="s">
        <v>735</v>
      </c>
      <c r="O5365" s="7" t="s">
        <v>686</v>
      </c>
    </row>
    <row r="5366" spans="2:15" ht="15">
      <c r="B5366" s="6" t="s">
        <v>625</v>
      </c>
      <c r="C5366" s="7" t="s">
        <v>701</v>
      </c>
      <c r="D5366" s="7" t="s">
        <v>661</v>
      </c>
      <c r="E5366" s="7">
        <v>2.931</v>
      </c>
      <c r="F5366" s="7">
        <v>0.20601990789107053</v>
      </c>
      <c r="G5366" s="7">
        <v>2.9382316454710384</v>
      </c>
      <c r="H5366" s="7">
        <v>0.99753877626286369</v>
      </c>
      <c r="I5366" s="7">
        <v>2.931</v>
      </c>
      <c r="J5366" s="7">
        <v>0.20601990789107053</v>
      </c>
      <c r="K5366" s="7">
        <v>2.9382316454710384</v>
      </c>
      <c r="L5366" s="7">
        <v>0.99753877626286369</v>
      </c>
      <c r="M5366" s="7" t="s">
        <v>703</v>
      </c>
      <c r="N5366" s="7" t="s">
        <v>735</v>
      </c>
      <c r="O5366" s="7" t="s">
        <v>686</v>
      </c>
    </row>
    <row r="5367" spans="2:15" ht="15">
      <c r="B5367" s="6" t="s">
        <v>631</v>
      </c>
      <c r="C5367" s="7" t="s">
        <v>683</v>
      </c>
      <c r="D5367" s="7">
        <v>25.999527800000003</v>
      </c>
      <c r="E5367" s="7">
        <v>25.377700300000004</v>
      </c>
      <c r="F5367" s="7">
        <v>5.0956658432172617</v>
      </c>
      <c r="G5367" s="7">
        <v>25.991886843486974</v>
      </c>
      <c r="H5367" s="7">
        <v>0.97637006704494511</v>
      </c>
      <c r="I5367" s="7">
        <v>25.377700300000004</v>
      </c>
      <c r="J5367" s="7">
        <v>5.0956658432172617</v>
      </c>
      <c r="K5367" s="7">
        <v>25.991886843486974</v>
      </c>
      <c r="L5367" s="7">
        <v>0.97637006704494511</v>
      </c>
      <c r="M5367" s="7" t="s">
        <v>684</v>
      </c>
      <c r="N5367" s="7" t="s">
        <v>735</v>
      </c>
      <c r="O5367" s="7" t="s">
        <v>686</v>
      </c>
    </row>
    <row r="5368" spans="2:15" ht="15">
      <c r="B5368" s="6" t="s">
        <v>631</v>
      </c>
      <c r="C5368" s="7" t="s">
        <v>687</v>
      </c>
      <c r="D5368" s="7">
        <v>25.58779556</v>
      </c>
      <c r="E5368" s="7">
        <v>24.649619760000004</v>
      </c>
      <c r="F5368" s="7">
        <v>5.1419467048124252</v>
      </c>
      <c r="G5368" s="7">
        <v>25.614439636822713</v>
      </c>
      <c r="H5368" s="7">
        <v>0.96233296958658787</v>
      </c>
      <c r="I5368" s="7">
        <v>24.649619760000004</v>
      </c>
      <c r="J5368" s="7">
        <v>5.1419467048124252</v>
      </c>
      <c r="K5368" s="7">
        <v>25.614439636822713</v>
      </c>
      <c r="L5368" s="7">
        <v>0.96233296958658787</v>
      </c>
      <c r="M5368" s="7" t="s">
        <v>684</v>
      </c>
      <c r="N5368" s="7" t="s">
        <v>735</v>
      </c>
      <c r="O5368" s="7" t="s">
        <v>686</v>
      </c>
    </row>
    <row r="5369" spans="2:15" ht="15">
      <c r="B5369" s="6" t="s">
        <v>631</v>
      </c>
      <c r="C5369" s="7" t="s">
        <v>688</v>
      </c>
      <c r="D5369" s="7">
        <v>23.028530180000004</v>
      </c>
      <c r="E5369" s="7">
        <v>22.175699520000002</v>
      </c>
      <c r="F5369" s="7">
        <v>5.4660526040886968</v>
      </c>
      <c r="G5369" s="7">
        <v>23.028530180000004</v>
      </c>
      <c r="H5369" s="7">
        <v>0.96296634421155214</v>
      </c>
      <c r="I5369" s="7">
        <v>22.175699520000002</v>
      </c>
      <c r="J5369" s="7">
        <v>5.4660526040886968</v>
      </c>
      <c r="K5369" s="7">
        <v>23.028530180000004</v>
      </c>
      <c r="L5369" s="7">
        <v>0.96296634421155214</v>
      </c>
      <c r="M5369" s="7" t="s">
        <v>684</v>
      </c>
      <c r="N5369" s="7" t="s">
        <v>735</v>
      </c>
      <c r="O5369" s="7" t="s">
        <v>686</v>
      </c>
    </row>
    <row r="5370" spans="2:15" ht="15">
      <c r="B5370" s="6" t="s">
        <v>631</v>
      </c>
      <c r="C5370" s="7" t="s">
        <v>689</v>
      </c>
      <c r="D5370" s="7">
        <v>21.960819999999998</v>
      </c>
      <c r="E5370" s="7">
        <v>20.703999999999997</v>
      </c>
      <c r="F5370" s="7">
        <v>7.2402831623954667</v>
      </c>
      <c r="G5370" s="7">
        <v>22.326538145761027</v>
      </c>
      <c r="H5370" s="7">
        <v>0.92732692658538785</v>
      </c>
      <c r="I5370" s="7">
        <v>20.703999999999997</v>
      </c>
      <c r="J5370" s="7">
        <v>7.2402831623954667</v>
      </c>
      <c r="K5370" s="7">
        <v>22.326538145761027</v>
      </c>
      <c r="L5370" s="7">
        <v>0.92732692658538785</v>
      </c>
      <c r="M5370" s="7" t="s">
        <v>684</v>
      </c>
      <c r="N5370" s="7" t="s">
        <v>735</v>
      </c>
      <c r="O5370" s="7" t="s">
        <v>686</v>
      </c>
    </row>
    <row r="5371" spans="2:15" ht="15">
      <c r="B5371" s="6" t="s">
        <v>631</v>
      </c>
      <c r="C5371" s="7" t="s">
        <v>690</v>
      </c>
      <c r="D5371" s="7">
        <v>25.527999999999999</v>
      </c>
      <c r="E5371" s="7">
        <v>23.850999999999999</v>
      </c>
      <c r="F5371" s="7">
        <v>7.6415663534718359</v>
      </c>
      <c r="G5371" s="7">
        <v>25.527999999999999</v>
      </c>
      <c r="H5371" s="7">
        <v>0.93430742713882797</v>
      </c>
      <c r="I5371" s="7">
        <v>23.850999999999999</v>
      </c>
      <c r="J5371" s="7">
        <v>7.6415663534718359</v>
      </c>
      <c r="K5371" s="7">
        <v>25.527999999999999</v>
      </c>
      <c r="L5371" s="7">
        <v>0.93430742713882797</v>
      </c>
      <c r="M5371" s="7" t="s">
        <v>684</v>
      </c>
      <c r="N5371" s="7" t="s">
        <v>735</v>
      </c>
      <c r="O5371" s="7" t="s">
        <v>686</v>
      </c>
    </row>
    <row r="5372" spans="2:15" ht="15">
      <c r="B5372" s="6" t="s">
        <v>631</v>
      </c>
      <c r="C5372" s="7" t="s">
        <v>691</v>
      </c>
      <c r="D5372" s="7">
        <v>26.326000000000001</v>
      </c>
      <c r="E5372" s="7">
        <v>24.962</v>
      </c>
      <c r="F5372" s="7">
        <v>6.8413916309882499</v>
      </c>
      <c r="G5372" s="7">
        <v>26.42396206373293</v>
      </c>
      <c r="H5372" s="7">
        <v>0.94467286699069697</v>
      </c>
      <c r="I5372" s="7">
        <v>24.962</v>
      </c>
      <c r="J5372" s="7">
        <v>6.8413916309882499</v>
      </c>
      <c r="K5372" s="7">
        <v>26.42396206373293</v>
      </c>
      <c r="L5372" s="7">
        <v>0.94467286699069697</v>
      </c>
      <c r="M5372" s="7" t="s">
        <v>684</v>
      </c>
      <c r="N5372" s="7" t="s">
        <v>735</v>
      </c>
      <c r="O5372" s="7" t="s">
        <v>686</v>
      </c>
    </row>
    <row r="5373" spans="2:15" ht="15">
      <c r="B5373" s="6" t="s">
        <v>631</v>
      </c>
      <c r="C5373" s="7" t="s">
        <v>692</v>
      </c>
      <c r="D5373" s="7" t="s">
        <v>661</v>
      </c>
      <c r="E5373" s="7">
        <v>25.424415085197506</v>
      </c>
      <c r="F5373" s="7">
        <v>5.5463516212018806</v>
      </c>
      <c r="G5373" s="7">
        <v>26.539741614043631</v>
      </c>
      <c r="H5373" s="7">
        <v>0.95797523031437715</v>
      </c>
      <c r="I5373" s="7">
        <v>25.424415085197506</v>
      </c>
      <c r="J5373" s="7">
        <v>5.5463516212018806</v>
      </c>
      <c r="K5373" s="7">
        <v>26.539741614043631</v>
      </c>
      <c r="L5373" s="7">
        <v>0.95797523031437715</v>
      </c>
      <c r="M5373" s="7" t="s">
        <v>684</v>
      </c>
      <c r="N5373" s="7" t="s">
        <v>735</v>
      </c>
      <c r="O5373" s="7" t="s">
        <v>686</v>
      </c>
    </row>
    <row r="5374" spans="2:15" ht="15">
      <c r="B5374" s="6" t="s">
        <v>631</v>
      </c>
      <c r="C5374" s="7" t="s">
        <v>693</v>
      </c>
      <c r="D5374" s="7" t="s">
        <v>661</v>
      </c>
      <c r="E5374" s="7">
        <v>25.456167357936781</v>
      </c>
      <c r="F5374" s="7">
        <v>5.553412258605178</v>
      </c>
      <c r="G5374" s="7">
        <v>26.572045647313754</v>
      </c>
      <c r="H5374" s="7">
        <v>0.95800555575630741</v>
      </c>
      <c r="I5374" s="7">
        <v>25.456167357936781</v>
      </c>
      <c r="J5374" s="7">
        <v>5.553412258605178</v>
      </c>
      <c r="K5374" s="7">
        <v>26.572045647313754</v>
      </c>
      <c r="L5374" s="7">
        <v>0.95800555575630741</v>
      </c>
      <c r="M5374" s="7" t="s">
        <v>684</v>
      </c>
      <c r="N5374" s="7" t="s">
        <v>735</v>
      </c>
      <c r="O5374" s="7" t="s">
        <v>686</v>
      </c>
    </row>
    <row r="5375" spans="2:15" ht="15">
      <c r="B5375" s="6" t="s">
        <v>631</v>
      </c>
      <c r="C5375" s="7" t="s">
        <v>694</v>
      </c>
      <c r="D5375" s="7" t="s">
        <v>661</v>
      </c>
      <c r="E5375" s="7">
        <v>25.372633722102442</v>
      </c>
      <c r="F5375" s="7">
        <v>5.5434150110361422</v>
      </c>
      <c r="G5375" s="7">
        <v>26.487797288671892</v>
      </c>
      <c r="H5375" s="7">
        <v>0.95789896930967622</v>
      </c>
      <c r="I5375" s="7">
        <v>25.372633722102442</v>
      </c>
      <c r="J5375" s="7">
        <v>5.5434150110361422</v>
      </c>
      <c r="K5375" s="7">
        <v>26.487797288671892</v>
      </c>
      <c r="L5375" s="7">
        <v>0.95789896930967622</v>
      </c>
      <c r="M5375" s="7" t="s">
        <v>684</v>
      </c>
      <c r="N5375" s="7" t="s">
        <v>735</v>
      </c>
      <c r="O5375" s="7" t="s">
        <v>686</v>
      </c>
    </row>
    <row r="5376" spans="2:15" ht="15">
      <c r="B5376" s="6" t="s">
        <v>631</v>
      </c>
      <c r="C5376" s="7" t="s">
        <v>695</v>
      </c>
      <c r="D5376" s="7" t="s">
        <v>661</v>
      </c>
      <c r="E5376" s="7">
        <v>25.2984360170686</v>
      </c>
      <c r="F5376" s="7">
        <v>5.534600262927504</v>
      </c>
      <c r="G5376" s="7">
        <v>26.412970256486272</v>
      </c>
      <c r="H5376" s="7">
        <v>0.95780352498810795</v>
      </c>
      <c r="I5376" s="7">
        <v>25.2984360170686</v>
      </c>
      <c r="J5376" s="7">
        <v>5.534600262927504</v>
      </c>
      <c r="K5376" s="7">
        <v>26.412970256486272</v>
      </c>
      <c r="L5376" s="7">
        <v>0.95780352498810795</v>
      </c>
      <c r="M5376" s="7" t="s">
        <v>684</v>
      </c>
      <c r="N5376" s="7" t="s">
        <v>735</v>
      </c>
      <c r="O5376" s="7" t="s">
        <v>686</v>
      </c>
    </row>
    <row r="5377" spans="2:15" ht="15">
      <c r="B5377" s="6" t="s">
        <v>631</v>
      </c>
      <c r="C5377" s="7" t="s">
        <v>696</v>
      </c>
      <c r="D5377" s="7" t="s">
        <v>661</v>
      </c>
      <c r="E5377" s="7">
        <v>25.226336808441843</v>
      </c>
      <c r="F5377" s="7">
        <v>5.5261033699148401</v>
      </c>
      <c r="G5377" s="7">
        <v>26.340265318935561</v>
      </c>
      <c r="H5377" s="7">
        <v>0.95771004972782359</v>
      </c>
      <c r="I5377" s="7">
        <v>25.226336808441843</v>
      </c>
      <c r="J5377" s="7">
        <v>5.5261033699148401</v>
      </c>
      <c r="K5377" s="7">
        <v>26.340265318935561</v>
      </c>
      <c r="L5377" s="7">
        <v>0.95771004972782359</v>
      </c>
      <c r="M5377" s="7" t="s">
        <v>684</v>
      </c>
      <c r="N5377" s="7" t="s">
        <v>735</v>
      </c>
      <c r="O5377" s="7" t="s">
        <v>686</v>
      </c>
    </row>
    <row r="5378" spans="2:15" ht="15">
      <c r="B5378" s="6" t="s">
        <v>631</v>
      </c>
      <c r="C5378" s="7" t="s">
        <v>697</v>
      </c>
      <c r="D5378" s="7" t="s">
        <v>661</v>
      </c>
      <c r="E5378" s="7">
        <v>25.158269359710943</v>
      </c>
      <c r="F5378" s="7">
        <v>5.5181063092231177</v>
      </c>
      <c r="G5378" s="7">
        <v>26.271628101162658</v>
      </c>
      <c r="H5378" s="7">
        <v>0.9576212506828824</v>
      </c>
      <c r="I5378" s="7">
        <v>25.158269359710943</v>
      </c>
      <c r="J5378" s="7">
        <v>5.5181063092231177</v>
      </c>
      <c r="K5378" s="7">
        <v>26.271628101162658</v>
      </c>
      <c r="L5378" s="7">
        <v>0.9576212506828824</v>
      </c>
      <c r="M5378" s="7" t="s">
        <v>684</v>
      </c>
      <c r="N5378" s="7" t="s">
        <v>735</v>
      </c>
      <c r="O5378" s="7" t="s">
        <v>686</v>
      </c>
    </row>
    <row r="5379" spans="2:15" ht="15">
      <c r="B5379" s="6" t="s">
        <v>631</v>
      </c>
      <c r="C5379" s="7" t="s">
        <v>698</v>
      </c>
      <c r="D5379" s="7" t="s">
        <v>661</v>
      </c>
      <c r="E5379" s="7">
        <v>25.093915696407223</v>
      </c>
      <c r="F5379" s="7">
        <v>5.510534125415627</v>
      </c>
      <c r="G5379" s="7">
        <v>26.206734786279068</v>
      </c>
      <c r="H5379" s="7">
        <v>0.95753690419859261</v>
      </c>
      <c r="I5379" s="7">
        <v>25.093915696407223</v>
      </c>
      <c r="J5379" s="7">
        <v>5.510534125415627</v>
      </c>
      <c r="K5379" s="7">
        <v>26.206734786279068</v>
      </c>
      <c r="L5379" s="7">
        <v>0.95753690419859261</v>
      </c>
      <c r="M5379" s="7" t="s">
        <v>684</v>
      </c>
      <c r="N5379" s="7" t="s">
        <v>735</v>
      </c>
      <c r="O5379" s="7" t="s">
        <v>686</v>
      </c>
    </row>
    <row r="5380" spans="2:15" ht="15">
      <c r="B5380" s="6" t="s">
        <v>631</v>
      </c>
      <c r="C5380" s="7" t="s">
        <v>699</v>
      </c>
      <c r="D5380" s="7" t="s">
        <v>661</v>
      </c>
      <c r="E5380" s="7">
        <v>25.041986191870784</v>
      </c>
      <c r="F5380" s="7">
        <v>5.5045658088400327</v>
      </c>
      <c r="G5380" s="7">
        <v>26.154381824763959</v>
      </c>
      <c r="H5380" s="7">
        <v>0.95746809691980883</v>
      </c>
      <c r="I5380" s="7">
        <v>25.041986191870784</v>
      </c>
      <c r="J5380" s="7">
        <v>5.5045658088400327</v>
      </c>
      <c r="K5380" s="7">
        <v>26.154381824763959</v>
      </c>
      <c r="L5380" s="7">
        <v>0.95746809691980883</v>
      </c>
      <c r="M5380" s="7" t="s">
        <v>684</v>
      </c>
      <c r="N5380" s="7" t="s">
        <v>735</v>
      </c>
      <c r="O5380" s="7" t="s">
        <v>686</v>
      </c>
    </row>
    <row r="5381" spans="2:15" ht="15">
      <c r="B5381" s="6" t="s">
        <v>631</v>
      </c>
      <c r="C5381" s="7" t="s">
        <v>700</v>
      </c>
      <c r="D5381" s="7" t="s">
        <v>661</v>
      </c>
      <c r="E5381" s="7">
        <v>25.038502773126936</v>
      </c>
      <c r="F5381" s="7">
        <v>5.5046728852184126</v>
      </c>
      <c r="G5381" s="7">
        <v>26.150912901195998</v>
      </c>
      <c r="H5381" s="7">
        <v>0.95746190076530036</v>
      </c>
      <c r="I5381" s="7">
        <v>25.038502773126936</v>
      </c>
      <c r="J5381" s="7">
        <v>5.5046728852184126</v>
      </c>
      <c r="K5381" s="7">
        <v>26.150912901195998</v>
      </c>
      <c r="L5381" s="7">
        <v>0.95746190076530036</v>
      </c>
      <c r="M5381" s="7" t="s">
        <v>684</v>
      </c>
      <c r="N5381" s="7" t="s">
        <v>735</v>
      </c>
      <c r="O5381" s="7" t="s">
        <v>686</v>
      </c>
    </row>
    <row r="5382" spans="2:15" ht="15">
      <c r="B5382" s="6" t="s">
        <v>631</v>
      </c>
      <c r="C5382" s="7" t="s">
        <v>701</v>
      </c>
      <c r="D5382" s="7" t="s">
        <v>661</v>
      </c>
      <c r="E5382" s="7">
        <v>25.035019354383095</v>
      </c>
      <c r="F5382" s="7">
        <v>5.5047799615967783</v>
      </c>
      <c r="G5382" s="7">
        <v>26.147443977628036</v>
      </c>
      <c r="H5382" s="7">
        <v>0.95745570296673199</v>
      </c>
      <c r="I5382" s="7">
        <v>25.035019354383095</v>
      </c>
      <c r="J5382" s="7">
        <v>5.5047799615967783</v>
      </c>
      <c r="K5382" s="7">
        <v>26.147443977628036</v>
      </c>
      <c r="L5382" s="7">
        <v>0.95745570296673199</v>
      </c>
      <c r="M5382" s="7" t="s">
        <v>684</v>
      </c>
      <c r="N5382" s="7" t="s">
        <v>735</v>
      </c>
      <c r="O5382" s="7" t="s">
        <v>686</v>
      </c>
    </row>
    <row r="5383" spans="2:15" ht="15">
      <c r="B5383" s="6" t="s">
        <v>584</v>
      </c>
      <c r="C5383" s="7" t="s">
        <v>683</v>
      </c>
      <c r="D5383" s="7">
        <v>20.964704812834224</v>
      </c>
      <c r="E5383" s="7">
        <v>19.601998999999999</v>
      </c>
      <c r="F5383" s="7">
        <v>7.4350846056567184</v>
      </c>
      <c r="G5383" s="7">
        <v>20.964704812834224</v>
      </c>
      <c r="H5383" s="7">
        <v>0.93499999999999994</v>
      </c>
      <c r="I5383" s="7">
        <v>19.601998999999999</v>
      </c>
      <c r="J5383" s="7">
        <v>7.4350846056567184</v>
      </c>
      <c r="K5383" s="7">
        <v>20.964704812834224</v>
      </c>
      <c r="L5383" s="7">
        <v>0.93499999999999994</v>
      </c>
      <c r="M5383" s="7" t="s">
        <v>684</v>
      </c>
      <c r="N5383" s="7" t="s">
        <v>735</v>
      </c>
      <c r="O5383" s="7" t="s">
        <v>686</v>
      </c>
    </row>
    <row r="5384" spans="2:15" ht="15">
      <c r="B5384" s="6" t="s">
        <v>584</v>
      </c>
      <c r="C5384" s="7" t="s">
        <v>687</v>
      </c>
      <c r="D5384" s="7">
        <v>19.597859893048128</v>
      </c>
      <c r="E5384" s="7">
        <v>18.323999000000001</v>
      </c>
      <c r="F5384" s="7">
        <v>6.9503361814766427</v>
      </c>
      <c r="G5384" s="7">
        <v>19.597859893048128</v>
      </c>
      <c r="H5384" s="7">
        <v>0.93500000000000005</v>
      </c>
      <c r="I5384" s="7">
        <v>18.323999000000001</v>
      </c>
      <c r="J5384" s="7">
        <v>6.9503361814766427</v>
      </c>
      <c r="K5384" s="7">
        <v>19.597859893048128</v>
      </c>
      <c r="L5384" s="7">
        <v>0.93500000000000005</v>
      </c>
      <c r="M5384" s="7" t="s">
        <v>684</v>
      </c>
      <c r="N5384" s="7" t="s">
        <v>735</v>
      </c>
      <c r="O5384" s="7" t="s">
        <v>686</v>
      </c>
    </row>
    <row r="5385" spans="2:15" ht="15">
      <c r="B5385" s="6" t="s">
        <v>584</v>
      </c>
      <c r="C5385" s="7" t="s">
        <v>688</v>
      </c>
      <c r="D5385" s="7">
        <v>18.455090909090909</v>
      </c>
      <c r="E5385" s="7">
        <v>17.255510000000001</v>
      </c>
      <c r="F5385" s="7">
        <v>6.5450557753704386</v>
      </c>
      <c r="G5385" s="7">
        <v>18.455090909090909</v>
      </c>
      <c r="H5385" s="7">
        <v>0.93500000000000005</v>
      </c>
      <c r="I5385" s="7">
        <v>17.255510000000001</v>
      </c>
      <c r="J5385" s="7">
        <v>6.5450557753704386</v>
      </c>
      <c r="K5385" s="7">
        <v>18.455090909090909</v>
      </c>
      <c r="L5385" s="7">
        <v>0.93500000000000005</v>
      </c>
      <c r="M5385" s="7" t="s">
        <v>684</v>
      </c>
      <c r="N5385" s="7" t="s">
        <v>735</v>
      </c>
      <c r="O5385" s="7" t="s">
        <v>686</v>
      </c>
    </row>
    <row r="5386" spans="2:15" ht="15">
      <c r="B5386" s="6" t="s">
        <v>584</v>
      </c>
      <c r="C5386" s="7" t="s">
        <v>689</v>
      </c>
      <c r="D5386" s="7">
        <v>20.554010695187166</v>
      </c>
      <c r="E5386" s="7">
        <v>19.218</v>
      </c>
      <c r="F5386" s="7">
        <v>7.2894328762852627</v>
      </c>
      <c r="G5386" s="7">
        <v>20.554010695187166</v>
      </c>
      <c r="H5386" s="7">
        <v>0.93499999999999994</v>
      </c>
      <c r="I5386" s="7">
        <v>19.218</v>
      </c>
      <c r="J5386" s="7">
        <v>7.2894328762852627</v>
      </c>
      <c r="K5386" s="7">
        <v>20.554010695187166</v>
      </c>
      <c r="L5386" s="7">
        <v>0.93499999999999994</v>
      </c>
      <c r="M5386" s="7" t="s">
        <v>684</v>
      </c>
      <c r="N5386" s="7" t="s">
        <v>735</v>
      </c>
      <c r="O5386" s="7" t="s">
        <v>686</v>
      </c>
    </row>
    <row r="5387" spans="2:15" ht="15">
      <c r="B5387" s="6" t="s">
        <v>584</v>
      </c>
      <c r="C5387" s="7" t="s">
        <v>690</v>
      </c>
      <c r="D5387" s="7">
        <v>18.976470588235294</v>
      </c>
      <c r="E5387" s="7">
        <v>17.742999999999999</v>
      </c>
      <c r="F5387" s="7">
        <v>6.7299618859365919</v>
      </c>
      <c r="G5387" s="7">
        <v>18.976470588235294</v>
      </c>
      <c r="H5387" s="7">
        <v>0.93499999999999994</v>
      </c>
      <c r="I5387" s="7">
        <v>17.742999999999999</v>
      </c>
      <c r="J5387" s="7">
        <v>6.7299618859365919</v>
      </c>
      <c r="K5387" s="7">
        <v>18.976470588235294</v>
      </c>
      <c r="L5387" s="7">
        <v>0.93499999999999994</v>
      </c>
      <c r="M5387" s="7" t="s">
        <v>684</v>
      </c>
      <c r="N5387" s="7" t="s">
        <v>735</v>
      </c>
      <c r="O5387" s="7" t="s">
        <v>686</v>
      </c>
    </row>
    <row r="5388" spans="2:15" ht="15">
      <c r="B5388" s="6" t="s">
        <v>584</v>
      </c>
      <c r="C5388" s="7" t="s">
        <v>691</v>
      </c>
      <c r="D5388" s="7">
        <v>36.288770053475936</v>
      </c>
      <c r="E5388" s="7">
        <v>39.015000000000001</v>
      </c>
      <c r="F5388" s="7">
        <v>14.798481822680282</v>
      </c>
      <c r="G5388" s="7">
        <v>41.727272727272734</v>
      </c>
      <c r="H5388" s="7">
        <v>0.93499999999999994</v>
      </c>
      <c r="I5388" s="7">
        <v>39.015000000000001</v>
      </c>
      <c r="J5388" s="7">
        <v>14.798481822680282</v>
      </c>
      <c r="K5388" s="7">
        <v>41.727272727272734</v>
      </c>
      <c r="L5388" s="7">
        <v>0.93499999999999994</v>
      </c>
      <c r="M5388" s="7" t="s">
        <v>684</v>
      </c>
      <c r="N5388" s="7" t="s">
        <v>735</v>
      </c>
      <c r="O5388" s="7" t="s">
        <v>686</v>
      </c>
    </row>
    <row r="5389" spans="2:15" ht="15">
      <c r="B5389" s="6" t="s">
        <v>584</v>
      </c>
      <c r="C5389" s="7" t="s">
        <v>692</v>
      </c>
      <c r="D5389" s="7" t="s">
        <v>661</v>
      </c>
      <c r="E5389" s="7">
        <v>22.645836171068048</v>
      </c>
      <c r="F5389" s="7">
        <v>8.5896192473906456</v>
      </c>
      <c r="G5389" s="7">
        <v>24.220145637505937</v>
      </c>
      <c r="H5389" s="7">
        <v>0.93499999999999983</v>
      </c>
      <c r="I5389" s="7">
        <v>22.645836171068048</v>
      </c>
      <c r="J5389" s="7">
        <v>8.5896192473906456</v>
      </c>
      <c r="K5389" s="7">
        <v>24.220145637505937</v>
      </c>
      <c r="L5389" s="7">
        <v>0.93499999999999983</v>
      </c>
      <c r="M5389" s="7" t="s">
        <v>684</v>
      </c>
      <c r="N5389" s="7" t="s">
        <v>735</v>
      </c>
      <c r="O5389" s="7" t="s">
        <v>686</v>
      </c>
    </row>
    <row r="5390" spans="2:15" ht="15">
      <c r="B5390" s="6" t="s">
        <v>584</v>
      </c>
      <c r="C5390" s="7" t="s">
        <v>693</v>
      </c>
      <c r="D5390" s="7" t="s">
        <v>661</v>
      </c>
      <c r="E5390" s="7">
        <v>22.674118307121255</v>
      </c>
      <c r="F5390" s="7">
        <v>8.6003467285207247</v>
      </c>
      <c r="G5390" s="7">
        <v>24.250393911359634</v>
      </c>
      <c r="H5390" s="7">
        <v>0.93499999999999983</v>
      </c>
      <c r="I5390" s="7">
        <v>22.674118307121255</v>
      </c>
      <c r="J5390" s="7">
        <v>8.6003467285207247</v>
      </c>
      <c r="K5390" s="7">
        <v>24.250393911359634</v>
      </c>
      <c r="L5390" s="7">
        <v>0.93499999999999983</v>
      </c>
      <c r="M5390" s="7" t="s">
        <v>684</v>
      </c>
      <c r="N5390" s="7" t="s">
        <v>735</v>
      </c>
      <c r="O5390" s="7" t="s">
        <v>686</v>
      </c>
    </row>
    <row r="5391" spans="2:15" ht="15">
      <c r="B5391" s="6" t="s">
        <v>584</v>
      </c>
      <c r="C5391" s="7" t="s">
        <v>694</v>
      </c>
      <c r="D5391" s="7" t="s">
        <v>661</v>
      </c>
      <c r="E5391" s="7">
        <v>22.5997138802922</v>
      </c>
      <c r="F5391" s="7">
        <v>8.572124953358438</v>
      </c>
      <c r="G5391" s="7">
        <v>24.170816984269734</v>
      </c>
      <c r="H5391" s="7">
        <v>0.93499999999999994</v>
      </c>
      <c r="I5391" s="7">
        <v>22.5997138802922</v>
      </c>
      <c r="J5391" s="7">
        <v>8.572124953358438</v>
      </c>
      <c r="K5391" s="7">
        <v>24.170816984269734</v>
      </c>
      <c r="L5391" s="7">
        <v>0.93499999999999994</v>
      </c>
      <c r="M5391" s="7" t="s">
        <v>684</v>
      </c>
      <c r="N5391" s="7" t="s">
        <v>735</v>
      </c>
      <c r="O5391" s="7" t="s">
        <v>686</v>
      </c>
    </row>
    <row r="5392" spans="2:15" ht="15">
      <c r="B5392" s="6" t="s">
        <v>584</v>
      </c>
      <c r="C5392" s="7" t="s">
        <v>695</v>
      </c>
      <c r="D5392" s="7" t="s">
        <v>661</v>
      </c>
      <c r="E5392" s="7">
        <v>22.533625080733387</v>
      </c>
      <c r="F5392" s="7">
        <v>8.5470573152973284</v>
      </c>
      <c r="G5392" s="7">
        <v>24.100133776185441</v>
      </c>
      <c r="H5392" s="7">
        <v>0.93499999999999994</v>
      </c>
      <c r="I5392" s="7">
        <v>22.533625080733387</v>
      </c>
      <c r="J5392" s="7">
        <v>8.5470573152973284</v>
      </c>
      <c r="K5392" s="7">
        <v>24.100133776185441</v>
      </c>
      <c r="L5392" s="7">
        <v>0.93499999999999994</v>
      </c>
      <c r="M5392" s="7" t="s">
        <v>684</v>
      </c>
      <c r="N5392" s="7" t="s">
        <v>735</v>
      </c>
      <c r="O5392" s="7" t="s">
        <v>686</v>
      </c>
    </row>
    <row r="5393" spans="2:15" ht="15">
      <c r="B5393" s="6" t="s">
        <v>584</v>
      </c>
      <c r="C5393" s="7" t="s">
        <v>696</v>
      </c>
      <c r="D5393" s="7" t="s">
        <v>661</v>
      </c>
      <c r="E5393" s="7">
        <v>22.469405437482841</v>
      </c>
      <c r="F5393" s="7">
        <v>8.5226986526470103</v>
      </c>
      <c r="G5393" s="7">
        <v>24.031449665757052</v>
      </c>
      <c r="H5393" s="7">
        <v>0.93499999999999994</v>
      </c>
      <c r="I5393" s="7">
        <v>22.469405437482841</v>
      </c>
      <c r="J5393" s="7">
        <v>8.5226986526470103</v>
      </c>
      <c r="K5393" s="7">
        <v>24.031449665757052</v>
      </c>
      <c r="L5393" s="7">
        <v>0.93499999999999994</v>
      </c>
      <c r="M5393" s="7" t="s">
        <v>684</v>
      </c>
      <c r="N5393" s="7" t="s">
        <v>735</v>
      </c>
      <c r="O5393" s="7" t="s">
        <v>686</v>
      </c>
    </row>
    <row r="5394" spans="2:15" ht="15">
      <c r="B5394" s="6" t="s">
        <v>584</v>
      </c>
      <c r="C5394" s="7" t="s">
        <v>697</v>
      </c>
      <c r="D5394" s="7" t="s">
        <v>661</v>
      </c>
      <c r="E5394" s="7">
        <v>22.408776931876041</v>
      </c>
      <c r="F5394" s="7">
        <v>8.499702117002812</v>
      </c>
      <c r="G5394" s="7">
        <v>23.966606344252451</v>
      </c>
      <c r="H5394" s="7">
        <v>0.93499999999999994</v>
      </c>
      <c r="I5394" s="7">
        <v>22.408776931876041</v>
      </c>
      <c r="J5394" s="7">
        <v>8.499702117002812</v>
      </c>
      <c r="K5394" s="7">
        <v>23.966606344252451</v>
      </c>
      <c r="L5394" s="7">
        <v>0.93499999999999994</v>
      </c>
      <c r="M5394" s="7" t="s">
        <v>684</v>
      </c>
      <c r="N5394" s="7" t="s">
        <v>735</v>
      </c>
      <c r="O5394" s="7" t="s">
        <v>686</v>
      </c>
    </row>
    <row r="5395" spans="2:15" ht="15">
      <c r="B5395" s="6" t="s">
        <v>584</v>
      </c>
      <c r="C5395" s="7" t="s">
        <v>698</v>
      </c>
      <c r="D5395" s="7" t="s">
        <v>661</v>
      </c>
      <c r="E5395" s="7">
        <v>22.351456340180988</v>
      </c>
      <c r="F5395" s="7">
        <v>8.4779602809329742</v>
      </c>
      <c r="G5395" s="7">
        <v>23.905300898589292</v>
      </c>
      <c r="H5395" s="7">
        <v>0.93499999999999994</v>
      </c>
      <c r="I5395" s="7">
        <v>22.351456340180988</v>
      </c>
      <c r="J5395" s="7">
        <v>8.4779602809329742</v>
      </c>
      <c r="K5395" s="7">
        <v>23.905300898589292</v>
      </c>
      <c r="L5395" s="7">
        <v>0.93499999999999994</v>
      </c>
      <c r="M5395" s="7" t="s">
        <v>684</v>
      </c>
      <c r="N5395" s="7" t="s">
        <v>735</v>
      </c>
      <c r="O5395" s="7" t="s">
        <v>686</v>
      </c>
    </row>
    <row r="5396" spans="2:15" ht="15">
      <c r="B5396" s="6" t="s">
        <v>584</v>
      </c>
      <c r="C5396" s="7" t="s">
        <v>699</v>
      </c>
      <c r="D5396" s="7" t="s">
        <v>661</v>
      </c>
      <c r="E5396" s="7">
        <v>22.305202098019027</v>
      </c>
      <c r="F5396" s="7">
        <v>8.4604159374277739</v>
      </c>
      <c r="G5396" s="7">
        <v>23.855831120875965</v>
      </c>
      <c r="H5396" s="7">
        <v>0.93499999999999994</v>
      </c>
      <c r="I5396" s="7">
        <v>22.305202098019027</v>
      </c>
      <c r="J5396" s="7">
        <v>8.4604159374277739</v>
      </c>
      <c r="K5396" s="7">
        <v>23.855831120875965</v>
      </c>
      <c r="L5396" s="7">
        <v>0.93499999999999994</v>
      </c>
      <c r="M5396" s="7" t="s">
        <v>684</v>
      </c>
      <c r="N5396" s="7" t="s">
        <v>735</v>
      </c>
      <c r="O5396" s="7" t="s">
        <v>686</v>
      </c>
    </row>
    <row r="5397" spans="2:15" ht="15">
      <c r="B5397" s="6" t="s">
        <v>584</v>
      </c>
      <c r="C5397" s="7" t="s">
        <v>700</v>
      </c>
      <c r="D5397" s="7" t="s">
        <v>661</v>
      </c>
      <c r="E5397" s="7">
        <v>22.302099374517855</v>
      </c>
      <c r="F5397" s="7">
        <v>8.4592390670616862</v>
      </c>
      <c r="G5397" s="7">
        <v>23.852512700019098</v>
      </c>
      <c r="H5397" s="7">
        <v>0.93499999999999994</v>
      </c>
      <c r="I5397" s="7">
        <v>22.302099374517855</v>
      </c>
      <c r="J5397" s="7">
        <v>8.4592390670616862</v>
      </c>
      <c r="K5397" s="7">
        <v>23.852512700019098</v>
      </c>
      <c r="L5397" s="7">
        <v>0.93499999999999994</v>
      </c>
      <c r="M5397" s="7" t="s">
        <v>684</v>
      </c>
      <c r="N5397" s="7" t="s">
        <v>735</v>
      </c>
      <c r="O5397" s="7" t="s">
        <v>686</v>
      </c>
    </row>
    <row r="5398" spans="2:15" ht="15">
      <c r="B5398" s="6" t="s">
        <v>584</v>
      </c>
      <c r="C5398" s="7" t="s">
        <v>701</v>
      </c>
      <c r="D5398" s="7" t="s">
        <v>661</v>
      </c>
      <c r="E5398" s="7">
        <v>22.29899665101669</v>
      </c>
      <c r="F5398" s="7">
        <v>8.4580621966956002</v>
      </c>
      <c r="G5398" s="7">
        <v>23.849194279162237</v>
      </c>
      <c r="H5398" s="7">
        <v>0.93499999999999994</v>
      </c>
      <c r="I5398" s="7">
        <v>22.29899665101669</v>
      </c>
      <c r="J5398" s="7">
        <v>8.4580621966956002</v>
      </c>
      <c r="K5398" s="7">
        <v>23.849194279162237</v>
      </c>
      <c r="L5398" s="7">
        <v>0.93499999999999994</v>
      </c>
      <c r="M5398" s="7" t="s">
        <v>684</v>
      </c>
      <c r="N5398" s="7" t="s">
        <v>735</v>
      </c>
      <c r="O5398" s="7" t="s">
        <v>686</v>
      </c>
    </row>
    <row r="5399" spans="2:15" ht="15">
      <c r="B5399" s="6" t="s">
        <v>23</v>
      </c>
      <c r="C5399" s="7" t="s">
        <v>683</v>
      </c>
      <c r="D5399" s="7">
        <v>20.207031000000001</v>
      </c>
      <c r="E5399" s="7">
        <v>23.905999999999999</v>
      </c>
      <c r="F5399" s="7">
        <v>2.8595809297157344</v>
      </c>
      <c r="G5399" s="7">
        <v>24.076420811524162</v>
      </c>
      <c r="H5399" s="7">
        <v>0.99292167166962819</v>
      </c>
      <c r="I5399" s="7">
        <v>21.333600000000001</v>
      </c>
      <c r="J5399" s="7">
        <v>2.5518763374125237</v>
      </c>
      <c r="K5399" s="7">
        <v>21.485682716670791</v>
      </c>
      <c r="L5399" s="7">
        <v>0.99292167166962819</v>
      </c>
      <c r="M5399" s="7" t="s">
        <v>684</v>
      </c>
      <c r="N5399" s="7" t="s">
        <v>736</v>
      </c>
      <c r="O5399" s="7" t="s">
        <v>686</v>
      </c>
    </row>
    <row r="5400" spans="2:15" ht="15">
      <c r="B5400" s="6" t="s">
        <v>23</v>
      </c>
      <c r="C5400" s="7" t="s">
        <v>687</v>
      </c>
      <c r="D5400" s="7">
        <v>25.749931</v>
      </c>
      <c r="E5400" s="7">
        <v>23.088999999999999</v>
      </c>
      <c r="F5400" s="7">
        <v>8.2754635036424702</v>
      </c>
      <c r="G5400" s="7">
        <v>24.527234193853136</v>
      </c>
      <c r="H5400" s="7">
        <v>0.94136174578487208</v>
      </c>
      <c r="I5400" s="7">
        <v>20.517199999999999</v>
      </c>
      <c r="J5400" s="7">
        <v>7.3536896269623346</v>
      </c>
      <c r="K5400" s="7">
        <v>21.795234501369638</v>
      </c>
      <c r="L5400" s="7">
        <v>0.94136174578487208</v>
      </c>
      <c r="M5400" s="7" t="s">
        <v>684</v>
      </c>
      <c r="N5400" s="7" t="s">
        <v>736</v>
      </c>
      <c r="O5400" s="7" t="s">
        <v>686</v>
      </c>
    </row>
    <row r="5401" spans="2:15" ht="15">
      <c r="B5401" s="6" t="s">
        <v>23</v>
      </c>
      <c r="C5401" s="7" t="s">
        <v>688</v>
      </c>
      <c r="D5401" s="7">
        <v>22.845427999999998</v>
      </c>
      <c r="E5401" s="7">
        <v>23.111000000000001</v>
      </c>
      <c r="F5401" s="7">
        <v>7.9604541536273024</v>
      </c>
      <c r="G5401" s="7">
        <v>24.443550301296295</v>
      </c>
      <c r="H5401" s="7">
        <v>0.94548458448666417</v>
      </c>
      <c r="I5401" s="7">
        <v>20.539100000000001</v>
      </c>
      <c r="J5401" s="7">
        <v>7.0745776429737459</v>
      </c>
      <c r="K5401" s="7">
        <v>21.723357881240737</v>
      </c>
      <c r="L5401" s="7">
        <v>0.94548458448666417</v>
      </c>
      <c r="M5401" s="7" t="s">
        <v>684</v>
      </c>
      <c r="N5401" s="7" t="s">
        <v>736</v>
      </c>
      <c r="O5401" s="7" t="s">
        <v>686</v>
      </c>
    </row>
    <row r="5402" spans="2:15" ht="15">
      <c r="B5402" s="6" t="s">
        <v>23</v>
      </c>
      <c r="C5402" s="7" t="s">
        <v>689</v>
      </c>
      <c r="D5402" s="7">
        <v>23.963000000000001</v>
      </c>
      <c r="E5402" s="7">
        <v>22.556999999999999</v>
      </c>
      <c r="F5402" s="7">
        <v>6.7970134065910894</v>
      </c>
      <c r="G5402" s="7">
        <v>23.558812369246862</v>
      </c>
      <c r="H5402" s="7">
        <v>0.95747610900137703</v>
      </c>
      <c r="I5402" s="7">
        <v>19.985099999999999</v>
      </c>
      <c r="J5402" s="7">
        <v>6.0220327451373672</v>
      </c>
      <c r="K5402" s="7">
        <v>20.872687905334729</v>
      </c>
      <c r="L5402" s="7">
        <v>0.95747610900137703</v>
      </c>
      <c r="M5402" s="7" t="s">
        <v>684</v>
      </c>
      <c r="N5402" s="7" t="s">
        <v>736</v>
      </c>
      <c r="O5402" s="7" t="s">
        <v>686</v>
      </c>
    </row>
    <row r="5403" spans="2:15" ht="15">
      <c r="B5403" s="6" t="s">
        <v>23</v>
      </c>
      <c r="C5403" s="7" t="s">
        <v>690</v>
      </c>
      <c r="D5403" s="7">
        <v>25.286999999999999</v>
      </c>
      <c r="E5403" s="7">
        <v>23.173999999999999</v>
      </c>
      <c r="F5403" s="7">
        <v>6.8843467880013192</v>
      </c>
      <c r="G5403" s="7">
        <v>24.174956188118813</v>
      </c>
      <c r="H5403" s="7">
        <v>0.95859532566140704</v>
      </c>
      <c r="I5403" s="7">
        <v>20.460999999999999</v>
      </c>
      <c r="J5403" s="7">
        <v>6.0783904215627338</v>
      </c>
      <c r="K5403" s="7">
        <v>21.344773391089106</v>
      </c>
      <c r="L5403" s="7">
        <v>0.95859532566140704</v>
      </c>
      <c r="M5403" s="7" t="s">
        <v>684</v>
      </c>
      <c r="N5403" s="7" t="s">
        <v>736</v>
      </c>
      <c r="O5403" s="7" t="s">
        <v>686</v>
      </c>
    </row>
    <row r="5404" spans="2:15" ht="15">
      <c r="B5404" s="6" t="s">
        <v>23</v>
      </c>
      <c r="C5404" s="7" t="s">
        <v>691</v>
      </c>
      <c r="D5404" s="7">
        <v>29.67</v>
      </c>
      <c r="E5404" s="7">
        <v>22.884</v>
      </c>
      <c r="F5404" s="7">
        <v>6.587988910120111</v>
      </c>
      <c r="G5404" s="7">
        <v>23.813421717171718</v>
      </c>
      <c r="H5404" s="7">
        <v>0.96097067745197162</v>
      </c>
      <c r="I5404" s="7">
        <v>20.225000000000001</v>
      </c>
      <c r="J5404" s="7">
        <v>5.8224993754229715</v>
      </c>
      <c r="K5404" s="7">
        <v>21.046427819865322</v>
      </c>
      <c r="L5404" s="7">
        <v>0.96097067745197162</v>
      </c>
      <c r="M5404" s="7" t="s">
        <v>684</v>
      </c>
      <c r="N5404" s="7" t="s">
        <v>736</v>
      </c>
      <c r="O5404" s="7" t="s">
        <v>686</v>
      </c>
    </row>
    <row r="5405" spans="2:15" ht="15">
      <c r="B5405" s="6" t="s">
        <v>23</v>
      </c>
      <c r="C5405" s="7" t="s">
        <v>692</v>
      </c>
      <c r="D5405" s="7" t="s">
        <v>661</v>
      </c>
      <c r="E5405" s="7">
        <v>22.739854394294618</v>
      </c>
      <c r="F5405" s="7">
        <v>6.5464913724593163</v>
      </c>
      <c r="G5405" s="7">
        <v>23.663421712918115</v>
      </c>
      <c r="H5405" s="7">
        <v>0.96097067745197173</v>
      </c>
      <c r="I5405" s="7">
        <v>20.080854394294619</v>
      </c>
      <c r="J5405" s="7">
        <v>5.7810018377621795</v>
      </c>
      <c r="K5405" s="7">
        <v>20.89642781561172</v>
      </c>
      <c r="L5405" s="7">
        <v>0.96097067745197162</v>
      </c>
      <c r="M5405" s="7" t="s">
        <v>684</v>
      </c>
      <c r="N5405" s="7" t="s">
        <v>736</v>
      </c>
      <c r="O5405" s="7" t="s">
        <v>686</v>
      </c>
    </row>
    <row r="5406" spans="2:15" ht="15">
      <c r="B5406" s="6" t="s">
        <v>23</v>
      </c>
      <c r="C5406" s="7" t="s">
        <v>693</v>
      </c>
      <c r="D5406" s="7" t="s">
        <v>661</v>
      </c>
      <c r="E5406" s="7">
        <v>22.589016605113965</v>
      </c>
      <c r="F5406" s="7">
        <v>6.5030672472037239</v>
      </c>
      <c r="G5406" s="7">
        <v>23.506457725649952</v>
      </c>
      <c r="H5406" s="7">
        <v>0.96097067745197162</v>
      </c>
      <c r="I5406" s="7">
        <v>19.930016605113966</v>
      </c>
      <c r="J5406" s="7">
        <v>5.7375777125065746</v>
      </c>
      <c r="K5406" s="7">
        <v>20.739463828343553</v>
      </c>
      <c r="L5406" s="7">
        <v>0.96097067745197173</v>
      </c>
      <c r="M5406" s="7" t="s">
        <v>684</v>
      </c>
      <c r="N5406" s="7" t="s">
        <v>736</v>
      </c>
      <c r="O5406" s="7" t="s">
        <v>686</v>
      </c>
    </row>
    <row r="5407" spans="2:15" ht="15">
      <c r="B5407" s="6" t="s">
        <v>23</v>
      </c>
      <c r="C5407" s="7" t="s">
        <v>694</v>
      </c>
      <c r="D5407" s="7" t="s">
        <v>661</v>
      </c>
      <c r="E5407" s="7">
        <v>22.427221776997371</v>
      </c>
      <c r="F5407" s="7">
        <v>6.4564887411144509</v>
      </c>
      <c r="G5407" s="7">
        <v>23.338091685027781</v>
      </c>
      <c r="H5407" s="7">
        <v>0.96097067745197151</v>
      </c>
      <c r="I5407" s="7">
        <v>19.768221776997372</v>
      </c>
      <c r="J5407" s="7">
        <v>5.6909992064173025</v>
      </c>
      <c r="K5407" s="7">
        <v>20.571097787721381</v>
      </c>
      <c r="L5407" s="7">
        <v>0.96097067745197173</v>
      </c>
      <c r="M5407" s="7" t="s">
        <v>684</v>
      </c>
      <c r="N5407" s="7" t="s">
        <v>736</v>
      </c>
      <c r="O5407" s="7" t="s">
        <v>686</v>
      </c>
    </row>
    <row r="5408" spans="2:15" ht="15">
      <c r="B5408" s="6" t="s">
        <v>23</v>
      </c>
      <c r="C5408" s="7" t="s">
        <v>695</v>
      </c>
      <c r="D5408" s="7" t="s">
        <v>661</v>
      </c>
      <c r="E5408" s="7">
        <v>22.280084553419922</v>
      </c>
      <c r="F5408" s="7">
        <v>6.4141299578075976</v>
      </c>
      <c r="G5408" s="7">
        <v>23.18497855990352</v>
      </c>
      <c r="H5408" s="7">
        <v>0.96097067745197162</v>
      </c>
      <c r="I5408" s="7">
        <v>19.621084553419923</v>
      </c>
      <c r="J5408" s="7">
        <v>5.6486404231104448</v>
      </c>
      <c r="K5408" s="7">
        <v>20.417984662597121</v>
      </c>
      <c r="L5408" s="7">
        <v>0.96097067745197173</v>
      </c>
      <c r="M5408" s="7" t="s">
        <v>684</v>
      </c>
      <c r="N5408" s="7" t="s">
        <v>736</v>
      </c>
      <c r="O5408" s="7" t="s">
        <v>686</v>
      </c>
    </row>
    <row r="5409" spans="2:15" ht="15">
      <c r="B5409" s="6" t="s">
        <v>23</v>
      </c>
      <c r="C5409" s="7" t="s">
        <v>696</v>
      </c>
      <c r="D5409" s="7" t="s">
        <v>661</v>
      </c>
      <c r="E5409" s="7">
        <v>22.133713045368545</v>
      </c>
      <c r="F5409" s="7">
        <v>6.3719916134709376</v>
      </c>
      <c r="G5409" s="7">
        <v>23.032662249441806</v>
      </c>
      <c r="H5409" s="7">
        <v>0.96097067745197162</v>
      </c>
      <c r="I5409" s="7">
        <v>19.474713045368546</v>
      </c>
      <c r="J5409" s="7">
        <v>5.6065020787738007</v>
      </c>
      <c r="K5409" s="7">
        <v>20.26566835213541</v>
      </c>
      <c r="L5409" s="7">
        <v>0.96097067745197162</v>
      </c>
      <c r="M5409" s="7" t="s">
        <v>684</v>
      </c>
      <c r="N5409" s="7" t="s">
        <v>736</v>
      </c>
      <c r="O5409" s="7" t="s">
        <v>686</v>
      </c>
    </row>
    <row r="5410" spans="2:15" ht="15">
      <c r="B5410" s="6" t="s">
        <v>23</v>
      </c>
      <c r="C5410" s="7" t="s">
        <v>697</v>
      </c>
      <c r="D5410" s="7" t="s">
        <v>661</v>
      </c>
      <c r="E5410" s="7">
        <v>21.994380815569755</v>
      </c>
      <c r="F5410" s="7">
        <v>6.3318797805423994</v>
      </c>
      <c r="G5410" s="7">
        <v>22.887671113845212</v>
      </c>
      <c r="H5410" s="7">
        <v>0.96097067745197162</v>
      </c>
      <c r="I5410" s="7">
        <v>19.335380815569756</v>
      </c>
      <c r="J5410" s="7">
        <v>5.5663902458452554</v>
      </c>
      <c r="K5410" s="7">
        <v>20.120677216538816</v>
      </c>
      <c r="L5410" s="7">
        <v>0.96097067745197162</v>
      </c>
      <c r="M5410" s="7" t="s">
        <v>684</v>
      </c>
      <c r="N5410" s="7" t="s">
        <v>736</v>
      </c>
      <c r="O5410" s="7" t="s">
        <v>686</v>
      </c>
    </row>
    <row r="5411" spans="2:15" ht="15">
      <c r="B5411" s="6" t="s">
        <v>23</v>
      </c>
      <c r="C5411" s="7" t="s">
        <v>698</v>
      </c>
      <c r="D5411" s="7" t="s">
        <v>661</v>
      </c>
      <c r="E5411" s="7">
        <v>21.863311317529643</v>
      </c>
      <c r="F5411" s="7">
        <v>6.2941466744620307</v>
      </c>
      <c r="G5411" s="7">
        <v>22.751278296545475</v>
      </c>
      <c r="H5411" s="7">
        <v>0.96097067745197151</v>
      </c>
      <c r="I5411" s="7">
        <v>19.204311317529644</v>
      </c>
      <c r="J5411" s="7">
        <v>5.5286571397648787</v>
      </c>
      <c r="K5411" s="7">
        <v>19.984284399239076</v>
      </c>
      <c r="L5411" s="7">
        <v>0.96097067745197173</v>
      </c>
      <c r="M5411" s="7" t="s">
        <v>684</v>
      </c>
      <c r="N5411" s="7" t="s">
        <v>736</v>
      </c>
      <c r="O5411" s="7" t="s">
        <v>686</v>
      </c>
    </row>
    <row r="5412" spans="2:15" ht="15">
      <c r="B5412" s="6" t="s">
        <v>23</v>
      </c>
      <c r="C5412" s="7" t="s">
        <v>699</v>
      </c>
      <c r="D5412" s="7" t="s">
        <v>661</v>
      </c>
      <c r="E5412" s="7">
        <v>21.750657292810054</v>
      </c>
      <c r="F5412" s="7">
        <v>6.2617151299098017</v>
      </c>
      <c r="G5412" s="7">
        <v>22.634048887404404</v>
      </c>
      <c r="H5412" s="7">
        <v>0.96097067745197162</v>
      </c>
      <c r="I5412" s="7">
        <v>19.091657292810055</v>
      </c>
      <c r="J5412" s="7">
        <v>5.4962255952126666</v>
      </c>
      <c r="K5412" s="7">
        <v>19.867054990098008</v>
      </c>
      <c r="L5412" s="7">
        <v>0.96097067745197151</v>
      </c>
      <c r="M5412" s="7" t="s">
        <v>684</v>
      </c>
      <c r="N5412" s="7" t="s">
        <v>736</v>
      </c>
      <c r="O5412" s="7" t="s">
        <v>686</v>
      </c>
    </row>
    <row r="5413" spans="2:15" ht="15">
      <c r="B5413" s="6" t="s">
        <v>23</v>
      </c>
      <c r="C5413" s="7" t="s">
        <v>700</v>
      </c>
      <c r="D5413" s="7" t="s">
        <v>661</v>
      </c>
      <c r="E5413" s="7">
        <v>21.720263023437688</v>
      </c>
      <c r="F5413" s="7">
        <v>6.2529650377250237</v>
      </c>
      <c r="G5413" s="7">
        <v>22.602420170643807</v>
      </c>
      <c r="H5413" s="7">
        <v>0.96097067745197162</v>
      </c>
      <c r="I5413" s="7">
        <v>19.061263023437689</v>
      </c>
      <c r="J5413" s="7">
        <v>5.487475503027885</v>
      </c>
      <c r="K5413" s="7">
        <v>19.835426273337411</v>
      </c>
      <c r="L5413" s="7">
        <v>0.96097067745197162</v>
      </c>
      <c r="M5413" s="7" t="s">
        <v>684</v>
      </c>
      <c r="N5413" s="7" t="s">
        <v>736</v>
      </c>
      <c r="O5413" s="7" t="s">
        <v>686</v>
      </c>
    </row>
    <row r="5414" spans="2:15" ht="15">
      <c r="B5414" s="6" t="s">
        <v>23</v>
      </c>
      <c r="C5414" s="7" t="s">
        <v>701</v>
      </c>
      <c r="D5414" s="7" t="s">
        <v>661</v>
      </c>
      <c r="E5414" s="7">
        <v>21.689868754065326</v>
      </c>
      <c r="F5414" s="7">
        <v>6.2442149455402554</v>
      </c>
      <c r="G5414" s="7">
        <v>22.570791453883217</v>
      </c>
      <c r="H5414" s="7">
        <v>0.96097067745197162</v>
      </c>
      <c r="I5414" s="7">
        <v>19.030868754065327</v>
      </c>
      <c r="J5414" s="7">
        <v>5.4787254108431203</v>
      </c>
      <c r="K5414" s="7">
        <v>19.803797556576821</v>
      </c>
      <c r="L5414" s="7">
        <v>0.96097067745197162</v>
      </c>
      <c r="M5414" s="7" t="s">
        <v>684</v>
      </c>
      <c r="N5414" s="7" t="s">
        <v>736</v>
      </c>
      <c r="O5414" s="7" t="s">
        <v>686</v>
      </c>
    </row>
    <row r="5415" spans="2:15" ht="15">
      <c r="B5415" s="6" t="s">
        <v>154</v>
      </c>
      <c r="C5415" s="7" t="s">
        <v>683</v>
      </c>
      <c r="D5415" s="7">
        <v>18.115231000000001</v>
      </c>
      <c r="E5415" s="7">
        <v>24.132000000000001</v>
      </c>
      <c r="F5415" s="7">
        <v>6.9899578203844213</v>
      </c>
      <c r="G5415" s="7">
        <v>25.123951407586215</v>
      </c>
      <c r="H5415" s="7">
        <v>0.96051769916707086</v>
      </c>
      <c r="I5415" s="7">
        <v>21.0594</v>
      </c>
      <c r="J5415" s="7">
        <v>6.0999634395244327</v>
      </c>
      <c r="K5415" s="7">
        <v>21.925051478241386</v>
      </c>
      <c r="L5415" s="7">
        <v>0.96051769916707086</v>
      </c>
      <c r="M5415" s="7" t="s">
        <v>684</v>
      </c>
      <c r="N5415" s="7" t="s">
        <v>736</v>
      </c>
      <c r="O5415" s="7" t="s">
        <v>686</v>
      </c>
    </row>
    <row r="5416" spans="2:15" ht="15">
      <c r="B5416" s="6" t="s">
        <v>154</v>
      </c>
      <c r="C5416" s="7" t="s">
        <v>687</v>
      </c>
      <c r="D5416" s="7">
        <v>26.374078999999998</v>
      </c>
      <c r="E5416" s="7">
        <v>23.655000000000001</v>
      </c>
      <c r="F5416" s="7">
        <v>7.6963661271400277</v>
      </c>
      <c r="G5416" s="7">
        <v>24.875551784090909</v>
      </c>
      <c r="H5416" s="7">
        <v>0.95093367999693945</v>
      </c>
      <c r="I5416" s="7">
        <v>20.5822</v>
      </c>
      <c r="J5416" s="7">
        <v>6.6966031241607062</v>
      </c>
      <c r="K5416" s="7">
        <v>21.644201307567783</v>
      </c>
      <c r="L5416" s="7">
        <v>0.95093367999693945</v>
      </c>
      <c r="M5416" s="7" t="s">
        <v>684</v>
      </c>
      <c r="N5416" s="7" t="s">
        <v>736</v>
      </c>
      <c r="O5416" s="7" t="s">
        <v>686</v>
      </c>
    </row>
    <row r="5417" spans="2:15" ht="15">
      <c r="B5417" s="6" t="s">
        <v>154</v>
      </c>
      <c r="C5417" s="7" t="s">
        <v>688</v>
      </c>
      <c r="D5417" s="7">
        <v>22.571200000000001</v>
      </c>
      <c r="E5417" s="7">
        <v>24.190999999999999</v>
      </c>
      <c r="F5417" s="7">
        <v>6.8386209359855856</v>
      </c>
      <c r="G5417" s="7">
        <v>25.139037716390426</v>
      </c>
      <c r="H5417" s="7">
        <v>0.96228822570355133</v>
      </c>
      <c r="I5417" s="7">
        <v>21.117599999999999</v>
      </c>
      <c r="J5417" s="7">
        <v>5.9697929592728389</v>
      </c>
      <c r="K5417" s="7">
        <v>21.945192132596688</v>
      </c>
      <c r="L5417" s="7">
        <v>0.96228822570355133</v>
      </c>
      <c r="M5417" s="7" t="s">
        <v>684</v>
      </c>
      <c r="N5417" s="7" t="s">
        <v>736</v>
      </c>
      <c r="O5417" s="7" t="s">
        <v>686</v>
      </c>
    </row>
    <row r="5418" spans="2:15" ht="15">
      <c r="B5418" s="6" t="s">
        <v>154</v>
      </c>
      <c r="C5418" s="7" t="s">
        <v>689</v>
      </c>
      <c r="D5418" s="7">
        <v>24.830285074787476</v>
      </c>
      <c r="E5418" s="7">
        <v>24.007000000000001</v>
      </c>
      <c r="F5418" s="7">
        <v>5.8688707634437849</v>
      </c>
      <c r="G5418" s="7">
        <v>24.713957453997637</v>
      </c>
      <c r="H5418" s="7">
        <v>0.97139440515289555</v>
      </c>
      <c r="I5418" s="7">
        <v>20.9343</v>
      </c>
      <c r="J5418" s="7">
        <v>5.1177032208589548</v>
      </c>
      <c r="K5418" s="7">
        <v>21.550772671688367</v>
      </c>
      <c r="L5418" s="7">
        <v>0.97139440515289555</v>
      </c>
      <c r="M5418" s="7" t="s">
        <v>684</v>
      </c>
      <c r="N5418" s="7" t="s">
        <v>736</v>
      </c>
      <c r="O5418" s="7" t="s">
        <v>686</v>
      </c>
    </row>
    <row r="5419" spans="2:15" ht="15">
      <c r="B5419" s="6" t="s">
        <v>154</v>
      </c>
      <c r="C5419" s="7" t="s">
        <v>690</v>
      </c>
      <c r="D5419" s="7">
        <v>26.26487294673969</v>
      </c>
      <c r="E5419" s="7">
        <v>24.472000000000001</v>
      </c>
      <c r="F5419" s="7">
        <v>5.8293510443251337</v>
      </c>
      <c r="G5419" s="7">
        <v>25.156711184055332</v>
      </c>
      <c r="H5419" s="7">
        <v>0.97278216619629876</v>
      </c>
      <c r="I5419" s="7">
        <v>21.234000000000002</v>
      </c>
      <c r="J5419" s="7">
        <v>5.0580434813337698</v>
      </c>
      <c r="K5419" s="7">
        <v>21.828113978515486</v>
      </c>
      <c r="L5419" s="7">
        <v>0.97278216619629876</v>
      </c>
      <c r="M5419" s="7" t="s">
        <v>684</v>
      </c>
      <c r="N5419" s="7" t="s">
        <v>736</v>
      </c>
      <c r="O5419" s="7" t="s">
        <v>686</v>
      </c>
    </row>
    <row r="5420" spans="2:15" ht="15">
      <c r="B5420" s="6" t="s">
        <v>154</v>
      </c>
      <c r="C5420" s="7" t="s">
        <v>691</v>
      </c>
      <c r="D5420" s="7">
        <v>33.271758441837946</v>
      </c>
      <c r="E5420" s="7">
        <v>24.989000000000001</v>
      </c>
      <c r="F5420" s="7">
        <v>6.1089353733368066</v>
      </c>
      <c r="G5420" s="7">
        <v>25.724875362100509</v>
      </c>
      <c r="H5420" s="7">
        <v>0.97139440515289543</v>
      </c>
      <c r="I5420" s="7">
        <v>22.074999999999999</v>
      </c>
      <c r="J5420" s="7">
        <v>5.3965644230025349</v>
      </c>
      <c r="K5420" s="7">
        <v>22.725063972882818</v>
      </c>
      <c r="L5420" s="7">
        <v>0.97139440515289543</v>
      </c>
      <c r="M5420" s="7" t="s">
        <v>684</v>
      </c>
      <c r="N5420" s="7" t="s">
        <v>736</v>
      </c>
      <c r="O5420" s="7" t="s">
        <v>686</v>
      </c>
    </row>
    <row r="5421" spans="2:15" ht="15">
      <c r="B5421" s="6" t="s">
        <v>154</v>
      </c>
      <c r="C5421" s="7" t="s">
        <v>692</v>
      </c>
      <c r="D5421" s="7" t="s">
        <v>661</v>
      </c>
      <c r="E5421" s="7">
        <v>24.83938236975375</v>
      </c>
      <c r="F5421" s="7">
        <v>6.0208996996075772</v>
      </c>
      <c r="G5421" s="7">
        <v>25.558680515698928</v>
      </c>
      <c r="H5421" s="7">
        <v>0.97185699216736321</v>
      </c>
      <c r="I5421" s="7">
        <v>21.925382369753748</v>
      </c>
      <c r="J5421" s="7">
        <v>5.3145656425248813</v>
      </c>
      <c r="K5421" s="7">
        <v>22.560296984495004</v>
      </c>
      <c r="L5421" s="7">
        <v>0.97185699216736321</v>
      </c>
      <c r="M5421" s="7" t="s">
        <v>684</v>
      </c>
      <c r="N5421" s="7" t="s">
        <v>736</v>
      </c>
      <c r="O5421" s="7" t="s">
        <v>686</v>
      </c>
    </row>
    <row r="5422" spans="2:15" ht="15">
      <c r="B5422" s="6" t="s">
        <v>154</v>
      </c>
      <c r="C5422" s="7" t="s">
        <v>693</v>
      </c>
      <c r="D5422" s="7" t="s">
        <v>661</v>
      </c>
      <c r="E5422" s="7">
        <v>24.683745418610197</v>
      </c>
      <c r="F5422" s="7">
        <v>5.9831743464390037</v>
      </c>
      <c r="G5422" s="7">
        <v>25.398536634039484</v>
      </c>
      <c r="H5422" s="7">
        <v>0.97185699216736321</v>
      </c>
      <c r="I5422" s="7">
        <v>21.769745418610196</v>
      </c>
      <c r="J5422" s="7">
        <v>5.2768402893563024</v>
      </c>
      <c r="K5422" s="7">
        <v>22.40015310283556</v>
      </c>
      <c r="L5422" s="7">
        <v>0.97185699216736321</v>
      </c>
      <c r="M5422" s="7" t="s">
        <v>684</v>
      </c>
      <c r="N5422" s="7" t="s">
        <v>736</v>
      </c>
      <c r="O5422" s="7" t="s">
        <v>686</v>
      </c>
    </row>
    <row r="5423" spans="2:15" ht="15">
      <c r="B5423" s="6" t="s">
        <v>154</v>
      </c>
      <c r="C5423" s="7" t="s">
        <v>694</v>
      </c>
      <c r="D5423" s="7" t="s">
        <v>661</v>
      </c>
      <c r="E5423" s="7">
        <v>24.518022337456824</v>
      </c>
      <c r="F5423" s="7">
        <v>5.9430041829992861</v>
      </c>
      <c r="G5423" s="7">
        <v>25.22801454849705</v>
      </c>
      <c r="H5423" s="7">
        <v>0.97185699216736321</v>
      </c>
      <c r="I5423" s="7">
        <v>21.604022337456822</v>
      </c>
      <c r="J5423" s="7">
        <v>5.2366701259166097</v>
      </c>
      <c r="K5423" s="7">
        <v>22.22963101729313</v>
      </c>
      <c r="L5423" s="7">
        <v>0.97185699216736321</v>
      </c>
      <c r="M5423" s="7" t="s">
        <v>684</v>
      </c>
      <c r="N5423" s="7" t="s">
        <v>736</v>
      </c>
      <c r="O5423" s="7" t="s">
        <v>686</v>
      </c>
    </row>
    <row r="5424" spans="2:15" ht="15">
      <c r="B5424" s="6" t="s">
        <v>154</v>
      </c>
      <c r="C5424" s="7" t="s">
        <v>695</v>
      </c>
      <c r="D5424" s="7" t="s">
        <v>661</v>
      </c>
      <c r="E5424" s="7">
        <v>24.369087851745952</v>
      </c>
      <c r="F5424" s="7">
        <v>5.9069034625011172</v>
      </c>
      <c r="G5424" s="7">
        <v>25.074767222078449</v>
      </c>
      <c r="H5424" s="7">
        <v>0.97185699216736321</v>
      </c>
      <c r="I5424" s="7">
        <v>21.455087851745951</v>
      </c>
      <c r="J5424" s="7">
        <v>5.2005694054184293</v>
      </c>
      <c r="K5424" s="7">
        <v>22.076383690874529</v>
      </c>
      <c r="L5424" s="7">
        <v>0.97185699216736321</v>
      </c>
      <c r="M5424" s="7" t="s">
        <v>684</v>
      </c>
      <c r="N5424" s="7" t="s">
        <v>736</v>
      </c>
      <c r="O5424" s="7" t="s">
        <v>686</v>
      </c>
    </row>
    <row r="5425" spans="2:15" ht="15">
      <c r="B5425" s="6" t="s">
        <v>154</v>
      </c>
      <c r="C5425" s="7" t="s">
        <v>696</v>
      </c>
      <c r="D5425" s="7" t="s">
        <v>661</v>
      </c>
      <c r="E5425" s="7">
        <v>24.222643879802405</v>
      </c>
      <c r="F5425" s="7">
        <v>5.8714064258373675</v>
      </c>
      <c r="G5425" s="7">
        <v>24.924082529655795</v>
      </c>
      <c r="H5425" s="7">
        <v>0.97185699216736321</v>
      </c>
      <c r="I5425" s="7">
        <v>21.308643879802403</v>
      </c>
      <c r="J5425" s="7">
        <v>5.165072368754668</v>
      </c>
      <c r="K5425" s="7">
        <v>21.925698998451871</v>
      </c>
      <c r="L5425" s="7">
        <v>0.97185699216736321</v>
      </c>
      <c r="M5425" s="7" t="s">
        <v>684</v>
      </c>
      <c r="N5425" s="7" t="s">
        <v>736</v>
      </c>
      <c r="O5425" s="7" t="s">
        <v>686</v>
      </c>
    </row>
    <row r="5426" spans="2:15" ht="15">
      <c r="B5426" s="6" t="s">
        <v>154</v>
      </c>
      <c r="C5426" s="7" t="s">
        <v>697</v>
      </c>
      <c r="D5426" s="7" t="s">
        <v>661</v>
      </c>
      <c r="E5426" s="7">
        <v>24.083806665476846</v>
      </c>
      <c r="F5426" s="7">
        <v>5.8377532162050167</v>
      </c>
      <c r="G5426" s="7">
        <v>24.781224871127314</v>
      </c>
      <c r="H5426" s="7">
        <v>0.97185699216736321</v>
      </c>
      <c r="I5426" s="7">
        <v>21.169806665476845</v>
      </c>
      <c r="J5426" s="7">
        <v>5.1314191591223333</v>
      </c>
      <c r="K5426" s="7">
        <v>21.782841339923394</v>
      </c>
      <c r="L5426" s="7">
        <v>0.97185699216736321</v>
      </c>
      <c r="M5426" s="7" t="s">
        <v>684</v>
      </c>
      <c r="N5426" s="7" t="s">
        <v>736</v>
      </c>
      <c r="O5426" s="7" t="s">
        <v>686</v>
      </c>
    </row>
    <row r="5427" spans="2:15" ht="15">
      <c r="B5427" s="6" t="s">
        <v>154</v>
      </c>
      <c r="C5427" s="7" t="s">
        <v>698</v>
      </c>
      <c r="D5427" s="7" t="s">
        <v>661</v>
      </c>
      <c r="E5427" s="7">
        <v>23.95287776984269</v>
      </c>
      <c r="F5427" s="7">
        <v>5.8060169299858675</v>
      </c>
      <c r="G5427" s="7">
        <v>24.646504540163633</v>
      </c>
      <c r="H5427" s="7">
        <v>0.97185699216736321</v>
      </c>
      <c r="I5427" s="7">
        <v>21.038877769842689</v>
      </c>
      <c r="J5427" s="7">
        <v>5.0996828729031636</v>
      </c>
      <c r="K5427" s="7">
        <v>21.648121008959709</v>
      </c>
      <c r="L5427" s="7">
        <v>0.97185699216736321</v>
      </c>
      <c r="M5427" s="7" t="s">
        <v>684</v>
      </c>
      <c r="N5427" s="7" t="s">
        <v>736</v>
      </c>
      <c r="O5427" s="7" t="s">
        <v>686</v>
      </c>
    </row>
    <row r="5428" spans="2:15" ht="15">
      <c r="B5428" s="6" t="s">
        <v>154</v>
      </c>
      <c r="C5428" s="7" t="s">
        <v>699</v>
      </c>
      <c r="D5428" s="7" t="s">
        <v>661</v>
      </c>
      <c r="E5428" s="7">
        <v>23.843730601962378</v>
      </c>
      <c r="F5428" s="7">
        <v>5.7795603884937661</v>
      </c>
      <c r="G5428" s="7">
        <v>24.534196691622153</v>
      </c>
      <c r="H5428" s="7">
        <v>0.97185699216736321</v>
      </c>
      <c r="I5428" s="7">
        <v>20.929730601962376</v>
      </c>
      <c r="J5428" s="7">
        <v>5.0732263314110702</v>
      </c>
      <c r="K5428" s="7">
        <v>21.535813160418229</v>
      </c>
      <c r="L5428" s="7">
        <v>0.97185699216736321</v>
      </c>
      <c r="M5428" s="7" t="s">
        <v>684</v>
      </c>
      <c r="N5428" s="7" t="s">
        <v>736</v>
      </c>
      <c r="O5428" s="7" t="s">
        <v>686</v>
      </c>
    </row>
    <row r="5429" spans="2:15" ht="15">
      <c r="B5429" s="6" t="s">
        <v>154</v>
      </c>
      <c r="C5429" s="7" t="s">
        <v>700</v>
      </c>
      <c r="D5429" s="7" t="s">
        <v>661</v>
      </c>
      <c r="E5429" s="7">
        <v>23.824788176624949</v>
      </c>
      <c r="F5429" s="7">
        <v>5.7749688716304997</v>
      </c>
      <c r="G5429" s="7">
        <v>24.514705732057017</v>
      </c>
      <c r="H5429" s="7">
        <v>0.97185699216736321</v>
      </c>
      <c r="I5429" s="7">
        <v>20.910788176624948</v>
      </c>
      <c r="J5429" s="7">
        <v>5.0686348145477931</v>
      </c>
      <c r="K5429" s="7">
        <v>21.516322200853093</v>
      </c>
      <c r="L5429" s="7">
        <v>0.97185699216736321</v>
      </c>
      <c r="M5429" s="7" t="s">
        <v>684</v>
      </c>
      <c r="N5429" s="7" t="s">
        <v>736</v>
      </c>
      <c r="O5429" s="7" t="s">
        <v>686</v>
      </c>
    </row>
    <row r="5430" spans="2:15" ht="15">
      <c r="B5430" s="6" t="s">
        <v>154</v>
      </c>
      <c r="C5430" s="7" t="s">
        <v>701</v>
      </c>
      <c r="D5430" s="7" t="s">
        <v>661</v>
      </c>
      <c r="E5430" s="7">
        <v>23.805845751287521</v>
      </c>
      <c r="F5430" s="7">
        <v>5.7703773547672226</v>
      </c>
      <c r="G5430" s="7">
        <v>24.495214772491881</v>
      </c>
      <c r="H5430" s="7">
        <v>0.97185699216736321</v>
      </c>
      <c r="I5430" s="7">
        <v>20.891845751287519</v>
      </c>
      <c r="J5430" s="7">
        <v>5.0640432976845275</v>
      </c>
      <c r="K5430" s="7">
        <v>21.496831241287957</v>
      </c>
      <c r="L5430" s="7">
        <v>0.97185699216736321</v>
      </c>
      <c r="M5430" s="7" t="s">
        <v>684</v>
      </c>
      <c r="N5430" s="7" t="s">
        <v>736</v>
      </c>
      <c r="O5430" s="7" t="s">
        <v>686</v>
      </c>
    </row>
    <row r="5431" spans="2:15" ht="15">
      <c r="B5431" s="6" t="s">
        <v>631</v>
      </c>
      <c r="C5431" s="7" t="s">
        <v>683</v>
      </c>
      <c r="D5431" s="7">
        <v>38.322262000000002</v>
      </c>
      <c r="E5431" s="7">
        <v>48.037999999999997</v>
      </c>
      <c r="F5431" s="7">
        <v>9.8495387501001552</v>
      </c>
      <c r="G5431" s="7">
        <v>49.200372219110378</v>
      </c>
      <c r="H5431" s="7">
        <v>0.97637472712739171</v>
      </c>
      <c r="I5431" s="7">
        <v>42.393000000000001</v>
      </c>
      <c r="J5431" s="7">
        <v>8.6518397769369564</v>
      </c>
      <c r="K5431" s="7">
        <v>43.41073419491218</v>
      </c>
      <c r="L5431" s="7">
        <v>0.97655570186068263</v>
      </c>
      <c r="M5431" s="7" t="s">
        <v>684</v>
      </c>
      <c r="N5431" s="7" t="s">
        <v>736</v>
      </c>
      <c r="O5431" s="7" t="s">
        <v>686</v>
      </c>
    </row>
    <row r="5432" spans="2:15" ht="15">
      <c r="B5432" s="6" t="s">
        <v>631</v>
      </c>
      <c r="C5432" s="7" t="s">
        <v>687</v>
      </c>
      <c r="D5432" s="7">
        <v>52.124009999999998</v>
      </c>
      <c r="E5432" s="7">
        <v>46.744</v>
      </c>
      <c r="F5432" s="7">
        <v>15.971829630782498</v>
      </c>
      <c r="G5432" s="7">
        <v>49.402785977944049</v>
      </c>
      <c r="H5432" s="7">
        <v>0.94618145666661246</v>
      </c>
      <c r="I5432" s="7">
        <v>41.099400000000003</v>
      </c>
      <c r="J5432" s="7">
        <v>14.050292751123042</v>
      </c>
      <c r="K5432" s="7">
        <v>43.439435808937418</v>
      </c>
      <c r="L5432" s="7">
        <v>0.94613107271397923</v>
      </c>
      <c r="M5432" s="7" t="s">
        <v>684</v>
      </c>
      <c r="N5432" s="7" t="s">
        <v>736</v>
      </c>
      <c r="O5432" s="7" t="s">
        <v>686</v>
      </c>
    </row>
    <row r="5433" spans="2:15" ht="15">
      <c r="B5433" s="6" t="s">
        <v>631</v>
      </c>
      <c r="C5433" s="7" t="s">
        <v>688</v>
      </c>
      <c r="D5433" s="7">
        <v>45.416628000000003</v>
      </c>
      <c r="E5433" s="7">
        <v>47.302</v>
      </c>
      <c r="F5433" s="7">
        <v>14.799075089612888</v>
      </c>
      <c r="G5433" s="7">
        <v>49.582588017686717</v>
      </c>
      <c r="H5433" s="7">
        <v>0.95400425615393036</v>
      </c>
      <c r="I5433" s="7">
        <v>41.656700000000001</v>
      </c>
      <c r="J5433" s="7">
        <v>13.044370602246584</v>
      </c>
      <c r="K5433" s="7">
        <v>43.668550013837425</v>
      </c>
      <c r="L5433" s="7">
        <v>0.95392908596232484</v>
      </c>
      <c r="M5433" s="7" t="s">
        <v>684</v>
      </c>
      <c r="N5433" s="7" t="s">
        <v>736</v>
      </c>
      <c r="O5433" s="7" t="s">
        <v>686</v>
      </c>
    </row>
    <row r="5434" spans="2:15" ht="15">
      <c r="B5434" s="6" t="s">
        <v>631</v>
      </c>
      <c r="C5434" s="7" t="s">
        <v>689</v>
      </c>
      <c r="D5434" s="7">
        <v>48.793285074787477</v>
      </c>
      <c r="E5434" s="7">
        <v>46.564</v>
      </c>
      <c r="F5434" s="7">
        <v>12.665884170034875</v>
      </c>
      <c r="G5434" s="7">
        <v>48.272769823244502</v>
      </c>
      <c r="H5434" s="7">
        <v>0.9646017862761691</v>
      </c>
      <c r="I5434" s="7">
        <v>40.919399999999996</v>
      </c>
      <c r="J5434" s="7">
        <v>11.139735965996323</v>
      </c>
      <c r="K5434" s="7">
        <v>42.423460577023093</v>
      </c>
      <c r="L5434" s="7">
        <v>0.96454649015979355</v>
      </c>
      <c r="M5434" s="7" t="s">
        <v>684</v>
      </c>
      <c r="N5434" s="7" t="s">
        <v>736</v>
      </c>
      <c r="O5434" s="7" t="s">
        <v>686</v>
      </c>
    </row>
    <row r="5435" spans="2:15" ht="15">
      <c r="B5435" s="6" t="s">
        <v>631</v>
      </c>
      <c r="C5435" s="7" t="s">
        <v>690</v>
      </c>
      <c r="D5435" s="7">
        <v>51.551872946739692</v>
      </c>
      <c r="E5435" s="7">
        <v>47.646000000000001</v>
      </c>
      <c r="F5435" s="7">
        <v>12.713697832326453</v>
      </c>
      <c r="G5435" s="7">
        <v>49.331667372174145</v>
      </c>
      <c r="H5435" s="7">
        <v>0.96582991287407904</v>
      </c>
      <c r="I5435" s="7">
        <v>41.695</v>
      </c>
      <c r="J5435" s="7">
        <v>11.136433902896503</v>
      </c>
      <c r="K5435" s="7">
        <v>43.172887369604595</v>
      </c>
      <c r="L5435" s="7">
        <v>0.96576816007341948</v>
      </c>
      <c r="M5435" s="7" t="s">
        <v>684</v>
      </c>
      <c r="N5435" s="7" t="s">
        <v>736</v>
      </c>
      <c r="O5435" s="7" t="s">
        <v>686</v>
      </c>
    </row>
    <row r="5436" spans="2:15" ht="15">
      <c r="B5436" s="6" t="s">
        <v>631</v>
      </c>
      <c r="C5436" s="7" t="s">
        <v>691</v>
      </c>
      <c r="D5436" s="7">
        <v>62.941758441837948</v>
      </c>
      <c r="E5436" s="7">
        <v>47.873000000000005</v>
      </c>
      <c r="F5436" s="7">
        <v>12.696924283456918</v>
      </c>
      <c r="G5436" s="7">
        <v>49.538297079272226</v>
      </c>
      <c r="H5436" s="7">
        <v>0.96638364301042934</v>
      </c>
      <c r="I5436" s="7">
        <v>42.3</v>
      </c>
      <c r="J5436" s="7">
        <v>11.219063798425505</v>
      </c>
      <c r="K5436" s="7">
        <v>43.771491792748137</v>
      </c>
      <c r="L5436" s="7">
        <v>0.96638241621474896</v>
      </c>
      <c r="M5436" s="7" t="s">
        <v>684</v>
      </c>
      <c r="N5436" s="7" t="s">
        <v>736</v>
      </c>
      <c r="O5436" s="7" t="s">
        <v>686</v>
      </c>
    </row>
    <row r="5437" spans="2:15" ht="15">
      <c r="B5437" s="6" t="s">
        <v>631</v>
      </c>
      <c r="C5437" s="7" t="s">
        <v>692</v>
      </c>
      <c r="D5437" s="7" t="s">
        <v>661</v>
      </c>
      <c r="E5437" s="7">
        <v>47.579236764048368</v>
      </c>
      <c r="F5437" s="7">
        <v>12.567391072066894</v>
      </c>
      <c r="G5437" s="7">
        <v>49.222102228617047</v>
      </c>
      <c r="H5437" s="7">
        <v>0.96662341935461793</v>
      </c>
      <c r="I5437" s="7">
        <v>42.006236764048367</v>
      </c>
      <c r="J5437" s="7">
        <v>11.095567480287061</v>
      </c>
      <c r="K5437" s="7">
        <v>43.456724800106727</v>
      </c>
      <c r="L5437" s="7">
        <v>0.96662224217930948</v>
      </c>
      <c r="M5437" s="7" t="s">
        <v>684</v>
      </c>
      <c r="N5437" s="7" t="s">
        <v>736</v>
      </c>
      <c r="O5437" s="7" t="s">
        <v>686</v>
      </c>
    </row>
    <row r="5438" spans="2:15" ht="15">
      <c r="B5438" s="6" t="s">
        <v>631</v>
      </c>
      <c r="C5438" s="7" t="s">
        <v>693</v>
      </c>
      <c r="D5438" s="7" t="s">
        <v>661</v>
      </c>
      <c r="E5438" s="7">
        <v>47.272762023724162</v>
      </c>
      <c r="F5438" s="7">
        <v>12.486241593642728</v>
      </c>
      <c r="G5438" s="7">
        <v>48.904994359689439</v>
      </c>
      <c r="H5438" s="7">
        <v>0.96662442441030794</v>
      </c>
      <c r="I5438" s="7">
        <v>41.699762023724162</v>
      </c>
      <c r="J5438" s="7">
        <v>11.014418001862877</v>
      </c>
      <c r="K5438" s="7">
        <v>43.139616931179113</v>
      </c>
      <c r="L5438" s="7">
        <v>0.9666233729021757</v>
      </c>
      <c r="M5438" s="7" t="s">
        <v>684</v>
      </c>
      <c r="N5438" s="7" t="s">
        <v>736</v>
      </c>
      <c r="O5438" s="7" t="s">
        <v>686</v>
      </c>
    </row>
    <row r="5439" spans="2:15" ht="15">
      <c r="B5439" s="6" t="s">
        <v>631</v>
      </c>
      <c r="C5439" s="7" t="s">
        <v>694</v>
      </c>
      <c r="D5439" s="7" t="s">
        <v>661</v>
      </c>
      <c r="E5439" s="7">
        <v>46.945244114454198</v>
      </c>
      <c r="F5439" s="7">
        <v>12.399492924113737</v>
      </c>
      <c r="G5439" s="7">
        <v>48.566106233524835</v>
      </c>
      <c r="H5439" s="7">
        <v>0.96662565223415486</v>
      </c>
      <c r="I5439" s="7">
        <v>41.37224411445419</v>
      </c>
      <c r="J5439" s="7">
        <v>10.927669332333913</v>
      </c>
      <c r="K5439" s="7">
        <v>42.800728805014515</v>
      </c>
      <c r="L5439" s="7">
        <v>0.9666247577916719</v>
      </c>
      <c r="M5439" s="7" t="s">
        <v>684</v>
      </c>
      <c r="N5439" s="7" t="s">
        <v>736</v>
      </c>
      <c r="O5439" s="7" t="s">
        <v>686</v>
      </c>
    </row>
    <row r="5440" spans="2:15" ht="15">
      <c r="B5440" s="6" t="s">
        <v>631</v>
      </c>
      <c r="C5440" s="7" t="s">
        <v>695</v>
      </c>
      <c r="D5440" s="7" t="s">
        <v>661</v>
      </c>
      <c r="E5440" s="7">
        <v>46.649172405165871</v>
      </c>
      <c r="F5440" s="7">
        <v>12.321033420308716</v>
      </c>
      <c r="G5440" s="7">
        <v>48.25974578198197</v>
      </c>
      <c r="H5440" s="7">
        <v>0.96662698174805939</v>
      </c>
      <c r="I5440" s="7">
        <v>41.076172405165877</v>
      </c>
      <c r="J5440" s="7">
        <v>10.849209828528874</v>
      </c>
      <c r="K5440" s="7">
        <v>42.49436835347165</v>
      </c>
      <c r="L5440" s="7">
        <v>0.96662626123751028</v>
      </c>
      <c r="M5440" s="7" t="s">
        <v>684</v>
      </c>
      <c r="N5440" s="7" t="s">
        <v>736</v>
      </c>
      <c r="O5440" s="7" t="s">
        <v>686</v>
      </c>
    </row>
    <row r="5441" spans="2:15" ht="15">
      <c r="B5441" s="6" t="s">
        <v>631</v>
      </c>
      <c r="C5441" s="7" t="s">
        <v>696</v>
      </c>
      <c r="D5441" s="7" t="s">
        <v>661</v>
      </c>
      <c r="E5441" s="7">
        <v>46.35635692517095</v>
      </c>
      <c r="F5441" s="7">
        <v>12.243398039308305</v>
      </c>
      <c r="G5441" s="7">
        <v>47.956744779097605</v>
      </c>
      <c r="H5441" s="7">
        <v>0.96662851364706892</v>
      </c>
      <c r="I5441" s="7">
        <v>40.783356925170949</v>
      </c>
      <c r="J5441" s="7">
        <v>10.771574447528469</v>
      </c>
      <c r="K5441" s="7">
        <v>42.191367350587285</v>
      </c>
      <c r="L5441" s="7">
        <v>0.96662799729346205</v>
      </c>
      <c r="M5441" s="7" t="s">
        <v>684</v>
      </c>
      <c r="N5441" s="7" t="s">
        <v>736</v>
      </c>
      <c r="O5441" s="7" t="s">
        <v>686</v>
      </c>
    </row>
    <row r="5442" spans="2:15" ht="15">
      <c r="B5442" s="6" t="s">
        <v>631</v>
      </c>
      <c r="C5442" s="7" t="s">
        <v>697</v>
      </c>
      <c r="D5442" s="7" t="s">
        <v>661</v>
      </c>
      <c r="E5442" s="7">
        <v>46.078187481046598</v>
      </c>
      <c r="F5442" s="7">
        <v>12.169632996747417</v>
      </c>
      <c r="G5442" s="7">
        <v>47.668895984972522</v>
      </c>
      <c r="H5442" s="7">
        <v>0.96663005360083454</v>
      </c>
      <c r="I5442" s="7">
        <v>40.505187481046605</v>
      </c>
      <c r="J5442" s="7">
        <v>10.69780940496759</v>
      </c>
      <c r="K5442" s="7">
        <v>41.90351855646221</v>
      </c>
      <c r="L5442" s="7">
        <v>0.96662974557777415</v>
      </c>
      <c r="M5442" s="7" t="s">
        <v>684</v>
      </c>
      <c r="N5442" s="7" t="s">
        <v>736</v>
      </c>
      <c r="O5442" s="7" t="s">
        <v>686</v>
      </c>
    </row>
    <row r="5443" spans="2:15" ht="15">
      <c r="B5443" s="6" t="s">
        <v>631</v>
      </c>
      <c r="C5443" s="7" t="s">
        <v>698</v>
      </c>
      <c r="D5443" s="7" t="s">
        <v>661</v>
      </c>
      <c r="E5443" s="7">
        <v>45.816189087372337</v>
      </c>
      <c r="F5443" s="7">
        <v>12.100163604447898</v>
      </c>
      <c r="G5443" s="7">
        <v>47.397782836709112</v>
      </c>
      <c r="H5443" s="7">
        <v>0.96663148243061181</v>
      </c>
      <c r="I5443" s="7">
        <v>40.243189087372329</v>
      </c>
      <c r="J5443" s="7">
        <v>10.628340012668042</v>
      </c>
      <c r="K5443" s="7">
        <v>41.632405408198785</v>
      </c>
      <c r="L5443" s="7">
        <v>0.96663137027021562</v>
      </c>
      <c r="M5443" s="7" t="s">
        <v>684</v>
      </c>
      <c r="N5443" s="7" t="s">
        <v>736</v>
      </c>
      <c r="O5443" s="7" t="s">
        <v>686</v>
      </c>
    </row>
    <row r="5444" spans="2:15" ht="15">
      <c r="B5444" s="6" t="s">
        <v>631</v>
      </c>
      <c r="C5444" s="7" t="s">
        <v>699</v>
      </c>
      <c r="D5444" s="7" t="s">
        <v>661</v>
      </c>
      <c r="E5444" s="7">
        <v>45.594387894772431</v>
      </c>
      <c r="F5444" s="7">
        <v>12.041275518403568</v>
      </c>
      <c r="G5444" s="7">
        <v>47.168245579026561</v>
      </c>
      <c r="H5444" s="7">
        <v>0.96663310952243797</v>
      </c>
      <c r="I5444" s="7">
        <v>40.021387894772431</v>
      </c>
      <c r="J5444" s="7">
        <v>10.569451926623737</v>
      </c>
      <c r="K5444" s="7">
        <v>41.402868150516241</v>
      </c>
      <c r="L5444" s="7">
        <v>0.96663322331386392</v>
      </c>
      <c r="M5444" s="7" t="s">
        <v>684</v>
      </c>
      <c r="N5444" s="7" t="s">
        <v>736</v>
      </c>
      <c r="O5444" s="7" t="s">
        <v>686</v>
      </c>
    </row>
    <row r="5445" spans="2:15" ht="15">
      <c r="B5445" s="6" t="s">
        <v>631</v>
      </c>
      <c r="C5445" s="7" t="s">
        <v>700</v>
      </c>
      <c r="D5445" s="7" t="s">
        <v>661</v>
      </c>
      <c r="E5445" s="7">
        <v>45.545051200062638</v>
      </c>
      <c r="F5445" s="7">
        <v>12.027933909355523</v>
      </c>
      <c r="G5445" s="7">
        <v>47.11712590270082</v>
      </c>
      <c r="H5445" s="7">
        <v>0.9666347496261849</v>
      </c>
      <c r="I5445" s="7">
        <v>39.972051200062637</v>
      </c>
      <c r="J5445" s="7">
        <v>10.556110317575678</v>
      </c>
      <c r="K5445" s="7">
        <v>41.351748474190501</v>
      </c>
      <c r="L5445" s="7">
        <v>0.96663509222617283</v>
      </c>
      <c r="M5445" s="7" t="s">
        <v>684</v>
      </c>
      <c r="N5445" s="7" t="s">
        <v>736</v>
      </c>
      <c r="O5445" s="7" t="s">
        <v>686</v>
      </c>
    </row>
    <row r="5446" spans="2:15" ht="15">
      <c r="B5446" s="6" t="s">
        <v>631</v>
      </c>
      <c r="C5446" s="7" t="s">
        <v>701</v>
      </c>
      <c r="D5446" s="7" t="s">
        <v>661</v>
      </c>
      <c r="E5446" s="7">
        <v>45.495714505352851</v>
      </c>
      <c r="F5446" s="7">
        <v>12.014592300307477</v>
      </c>
      <c r="G5446" s="7">
        <v>47.066006226375094</v>
      </c>
      <c r="H5446" s="7">
        <v>0.96663639329265472</v>
      </c>
      <c r="I5446" s="7">
        <v>39.922714505352843</v>
      </c>
      <c r="J5446" s="7">
        <v>10.542768708527648</v>
      </c>
      <c r="K5446" s="7">
        <v>41.300628797864775</v>
      </c>
      <c r="L5446" s="7">
        <v>0.96663696576495783</v>
      </c>
      <c r="M5446" s="7" t="s">
        <v>684</v>
      </c>
      <c r="N5446" s="7" t="s">
        <v>736</v>
      </c>
      <c r="O5446" s="7" t="s">
        <v>686</v>
      </c>
    </row>
    <row r="5447" spans="2:15" ht="15">
      <c r="B5447" s="6" t="s">
        <v>584</v>
      </c>
      <c r="C5447" s="7" t="s">
        <v>683</v>
      </c>
      <c r="D5447" s="7">
        <v>42.630322912781232</v>
      </c>
      <c r="E5447" s="7">
        <v>55.695999999999998</v>
      </c>
      <c r="F5447" s="7">
        <v>19.763097266106541</v>
      </c>
      <c r="G5447" s="7">
        <v>59.098430009176958</v>
      </c>
      <c r="H5447" s="7">
        <v>0.94242774285799769</v>
      </c>
      <c r="I5447" s="7">
        <v>49.886000000000003</v>
      </c>
      <c r="J5447" s="7">
        <v>17.701484311566205</v>
      </c>
      <c r="K5447" s="7">
        <v>52.933501139001045</v>
      </c>
      <c r="L5447" s="7">
        <v>0.94242774285799769</v>
      </c>
      <c r="M5447" s="7" t="s">
        <v>684</v>
      </c>
      <c r="N5447" s="7" t="s">
        <v>736</v>
      </c>
      <c r="O5447" s="7" t="s">
        <v>686</v>
      </c>
    </row>
    <row r="5448" spans="2:15" ht="15">
      <c r="B5448" s="6" t="s">
        <v>584</v>
      </c>
      <c r="C5448" s="7" t="s">
        <v>687</v>
      </c>
      <c r="D5448" s="7">
        <v>53.833856410255429</v>
      </c>
      <c r="E5448" s="7">
        <v>47.823999999999998</v>
      </c>
      <c r="F5448" s="7">
        <v>19.961321739130423</v>
      </c>
      <c r="G5448" s="7">
        <v>51.822672080596931</v>
      </c>
      <c r="H5448" s="7">
        <v>0.92283933035374899</v>
      </c>
      <c r="I5448" s="7">
        <v>42.014000000000003</v>
      </c>
      <c r="J5448" s="7">
        <v>17.536278260869565</v>
      </c>
      <c r="K5448" s="7">
        <v>45.526884927948309</v>
      </c>
      <c r="L5448" s="7">
        <v>0.92283933035374899</v>
      </c>
      <c r="M5448" s="7" t="s">
        <v>684</v>
      </c>
      <c r="N5448" s="7" t="s">
        <v>736</v>
      </c>
      <c r="O5448" s="7" t="s">
        <v>686</v>
      </c>
    </row>
    <row r="5449" spans="2:15" ht="15">
      <c r="B5449" s="6" t="s">
        <v>584</v>
      </c>
      <c r="C5449" s="7" t="s">
        <v>688</v>
      </c>
      <c r="D5449" s="7">
        <v>46.929200489247641</v>
      </c>
      <c r="E5449" s="7">
        <v>46.526000000000003</v>
      </c>
      <c r="F5449" s="7">
        <v>18.426139680188854</v>
      </c>
      <c r="G5449" s="7">
        <v>50.041895442856983</v>
      </c>
      <c r="H5449" s="7">
        <v>0.92974096181325117</v>
      </c>
      <c r="I5449" s="7">
        <v>40.716000000000001</v>
      </c>
      <c r="J5449" s="7">
        <v>16.125149448019801</v>
      </c>
      <c r="K5449" s="7">
        <v>43.792843030807823</v>
      </c>
      <c r="L5449" s="7">
        <v>0.92974096181325117</v>
      </c>
      <c r="M5449" s="7" t="s">
        <v>684</v>
      </c>
      <c r="N5449" s="7" t="s">
        <v>736</v>
      </c>
      <c r="O5449" s="7" t="s">
        <v>686</v>
      </c>
    </row>
    <row r="5450" spans="2:15" ht="15">
      <c r="B5450" s="6" t="s">
        <v>584</v>
      </c>
      <c r="C5450" s="7" t="s">
        <v>689</v>
      </c>
      <c r="D5450" s="7">
        <v>50.688460225183412</v>
      </c>
      <c r="E5450" s="7">
        <v>48.021999999999998</v>
      </c>
      <c r="F5450" s="7">
        <v>17.826348484848499</v>
      </c>
      <c r="G5450" s="7">
        <v>51.223931753656515</v>
      </c>
      <c r="H5450" s="7">
        <v>0.93749148798153403</v>
      </c>
      <c r="I5450" s="7">
        <v>42.212000000000003</v>
      </c>
      <c r="J5450" s="7">
        <v>15.669606060606077</v>
      </c>
      <c r="K5450" s="7">
        <v>45.026542151208801</v>
      </c>
      <c r="L5450" s="7">
        <v>0.93749148798153403</v>
      </c>
      <c r="M5450" s="7" t="s">
        <v>684</v>
      </c>
      <c r="N5450" s="7" t="s">
        <v>736</v>
      </c>
      <c r="O5450" s="7" t="s">
        <v>686</v>
      </c>
    </row>
    <row r="5451" spans="2:15" ht="15">
      <c r="B5451" s="6" t="s">
        <v>584</v>
      </c>
      <c r="C5451" s="7" t="s">
        <v>690</v>
      </c>
      <c r="D5451" s="7">
        <v>53.301887396226412</v>
      </c>
      <c r="E5451" s="7">
        <v>47.97</v>
      </c>
      <c r="F5451" s="7">
        <v>17.600503597122309</v>
      </c>
      <c r="G5451" s="7">
        <v>51.096953205375321</v>
      </c>
      <c r="H5451" s="7">
        <v>0.93880352918877419</v>
      </c>
      <c r="I5451" s="7">
        <v>42.1</v>
      </c>
      <c r="J5451" s="7">
        <v>15.446762589928076</v>
      </c>
      <c r="K5451" s="7">
        <v>44.844313736633339</v>
      </c>
      <c r="L5451" s="7">
        <v>0.93880352918877419</v>
      </c>
      <c r="M5451" s="7" t="s">
        <v>684</v>
      </c>
      <c r="N5451" s="7" t="s">
        <v>736</v>
      </c>
      <c r="O5451" s="7" t="s">
        <v>686</v>
      </c>
    </row>
    <row r="5452" spans="2:15" ht="15">
      <c r="B5452" s="6" t="s">
        <v>584</v>
      </c>
      <c r="C5452" s="7" t="s">
        <v>691</v>
      </c>
      <c r="D5452" s="7">
        <v>61.133257724417078</v>
      </c>
      <c r="E5452" s="7">
        <v>48.698</v>
      </c>
      <c r="F5452" s="7">
        <v>16.333490683229826</v>
      </c>
      <c r="G5452" s="7">
        <v>51.364171578048015</v>
      </c>
      <c r="H5452" s="7">
        <v>0.94809277564232186</v>
      </c>
      <c r="I5452" s="7">
        <v>42.735999999999997</v>
      </c>
      <c r="J5452" s="7">
        <v>14.333813664596262</v>
      </c>
      <c r="K5452" s="7">
        <v>45.075757455325878</v>
      </c>
      <c r="L5452" s="7">
        <v>0.94809277564232186</v>
      </c>
      <c r="M5452" s="7" t="s">
        <v>684</v>
      </c>
      <c r="N5452" s="7" t="s">
        <v>736</v>
      </c>
      <c r="O5452" s="7" t="s">
        <v>686</v>
      </c>
    </row>
    <row r="5453" spans="2:15" ht="15">
      <c r="B5453" s="6" t="s">
        <v>584</v>
      </c>
      <c r="C5453" s="7" t="s">
        <v>692</v>
      </c>
      <c r="D5453" s="7" t="s">
        <v>661</v>
      </c>
      <c r="E5453" s="7">
        <v>47.400162777455016</v>
      </c>
      <c r="F5453" s="7">
        <v>17.73857604343991</v>
      </c>
      <c r="G5453" s="7">
        <v>50.610596828906615</v>
      </c>
      <c r="H5453" s="7">
        <v>0.93656597130627128</v>
      </c>
      <c r="I5453" s="7">
        <v>41.848137879099326</v>
      </c>
      <c r="J5453" s="7">
        <v>15.660840228123313</v>
      </c>
      <c r="K5453" s="7">
        <v>44.682530821327852</v>
      </c>
      <c r="L5453" s="7">
        <v>0.93656597130627139</v>
      </c>
      <c r="M5453" s="7" t="s">
        <v>684</v>
      </c>
      <c r="N5453" s="7" t="s">
        <v>736</v>
      </c>
      <c r="O5453" s="7" t="s">
        <v>686</v>
      </c>
    </row>
    <row r="5454" spans="2:15" ht="15">
      <c r="B5454" s="6" t="s">
        <v>584</v>
      </c>
      <c r="C5454" s="7" t="s">
        <v>693</v>
      </c>
      <c r="D5454" s="7" t="s">
        <v>661</v>
      </c>
      <c r="E5454" s="7">
        <v>47.094841516195892</v>
      </c>
      <c r="F5454" s="7">
        <v>17.624315583281749</v>
      </c>
      <c r="G5454" s="7">
        <v>50.284596023183042</v>
      </c>
      <c r="H5454" s="7">
        <v>0.93656597130627128</v>
      </c>
      <c r="I5454" s="7">
        <v>41.542816617840209</v>
      </c>
      <c r="J5454" s="7">
        <v>15.546579767965166</v>
      </c>
      <c r="K5454" s="7">
        <v>44.356530015604292</v>
      </c>
      <c r="L5454" s="7">
        <v>0.93656597130627128</v>
      </c>
      <c r="M5454" s="7" t="s">
        <v>684</v>
      </c>
      <c r="N5454" s="7" t="s">
        <v>736</v>
      </c>
      <c r="O5454" s="7" t="s">
        <v>686</v>
      </c>
    </row>
    <row r="5455" spans="2:15" ht="15">
      <c r="B5455" s="6" t="s">
        <v>584</v>
      </c>
      <c r="C5455" s="7" t="s">
        <v>694</v>
      </c>
      <c r="D5455" s="7" t="s">
        <v>661</v>
      </c>
      <c r="E5455" s="7">
        <v>46.768556286171808</v>
      </c>
      <c r="F5455" s="7">
        <v>17.50220977128679</v>
      </c>
      <c r="G5455" s="7">
        <v>49.936211349790518</v>
      </c>
      <c r="H5455" s="7">
        <v>0.93656597130627139</v>
      </c>
      <c r="I5455" s="7">
        <v>41.216531387816111</v>
      </c>
      <c r="J5455" s="7">
        <v>15.424473955970216</v>
      </c>
      <c r="K5455" s="7">
        <v>44.008145342211755</v>
      </c>
      <c r="L5455" s="7">
        <v>0.93656597130627128</v>
      </c>
      <c r="M5455" s="7" t="s">
        <v>684</v>
      </c>
      <c r="N5455" s="7" t="s">
        <v>736</v>
      </c>
      <c r="O5455" s="7" t="s">
        <v>686</v>
      </c>
    </row>
    <row r="5456" spans="2:15" ht="15">
      <c r="B5456" s="6" t="s">
        <v>584</v>
      </c>
      <c r="C5456" s="7" t="s">
        <v>695</v>
      </c>
      <c r="D5456" s="7" t="s">
        <v>661</v>
      </c>
      <c r="E5456" s="7">
        <v>46.473598902057773</v>
      </c>
      <c r="F5456" s="7">
        <v>17.391827787742866</v>
      </c>
      <c r="G5456" s="7">
        <v>49.621276371208452</v>
      </c>
      <c r="H5456" s="7">
        <v>0.93656597130627128</v>
      </c>
      <c r="I5456" s="7">
        <v>40.921574003702091</v>
      </c>
      <c r="J5456" s="7">
        <v>15.314091972426287</v>
      </c>
      <c r="K5456" s="7">
        <v>43.693210363629703</v>
      </c>
      <c r="L5456" s="7">
        <v>0.93656597130627128</v>
      </c>
      <c r="M5456" s="7" t="s">
        <v>684</v>
      </c>
      <c r="N5456" s="7" t="s">
        <v>736</v>
      </c>
      <c r="O5456" s="7" t="s">
        <v>686</v>
      </c>
    </row>
    <row r="5457" spans="2:15" ht="15">
      <c r="B5457" s="6" t="s">
        <v>584</v>
      </c>
      <c r="C5457" s="7" t="s">
        <v>696</v>
      </c>
      <c r="D5457" s="7" t="s">
        <v>661</v>
      </c>
      <c r="E5457" s="7">
        <v>46.181885491766046</v>
      </c>
      <c r="F5457" s="7">
        <v>17.282659797420845</v>
      </c>
      <c r="G5457" s="7">
        <v>49.309805082234689</v>
      </c>
      <c r="H5457" s="7">
        <v>0.93656597130627128</v>
      </c>
      <c r="I5457" s="7">
        <v>40.629860593410356</v>
      </c>
      <c r="J5457" s="7">
        <v>15.204923982104269</v>
      </c>
      <c r="K5457" s="7">
        <v>43.381739074655933</v>
      </c>
      <c r="L5457" s="7">
        <v>0.93656597130627128</v>
      </c>
      <c r="M5457" s="7" t="s">
        <v>684</v>
      </c>
      <c r="N5457" s="7" t="s">
        <v>736</v>
      </c>
      <c r="O5457" s="7" t="s">
        <v>686</v>
      </c>
    </row>
    <row r="5458" spans="2:15" ht="15">
      <c r="B5458" s="6" t="s">
        <v>584</v>
      </c>
      <c r="C5458" s="7" t="s">
        <v>697</v>
      </c>
      <c r="D5458" s="7" t="s">
        <v>661</v>
      </c>
      <c r="E5458" s="7">
        <v>45.904762994055631</v>
      </c>
      <c r="F5458" s="7">
        <v>17.178952168355032</v>
      </c>
      <c r="G5458" s="7">
        <v>49.013912954823851</v>
      </c>
      <c r="H5458" s="7">
        <v>0.93656597130627117</v>
      </c>
      <c r="I5458" s="7">
        <v>40.352738095699948</v>
      </c>
      <c r="J5458" s="7">
        <v>15.101216353038444</v>
      </c>
      <c r="K5458" s="7">
        <v>43.085846947245095</v>
      </c>
      <c r="L5458" s="7">
        <v>0.93656597130627128</v>
      </c>
      <c r="M5458" s="7" t="s">
        <v>684</v>
      </c>
      <c r="N5458" s="7" t="s">
        <v>736</v>
      </c>
      <c r="O5458" s="7" t="s">
        <v>686</v>
      </c>
    </row>
    <row r="5459" spans="2:15" ht="15">
      <c r="B5459" s="6" t="s">
        <v>584</v>
      </c>
      <c r="C5459" s="7" t="s">
        <v>698</v>
      </c>
      <c r="D5459" s="7" t="s">
        <v>661</v>
      </c>
      <c r="E5459" s="7">
        <v>45.643750683808243</v>
      </c>
      <c r="F5459" s="7">
        <v>17.081273459205114</v>
      </c>
      <c r="G5459" s="7">
        <v>48.735222165019323</v>
      </c>
      <c r="H5459" s="7">
        <v>0.93656597130627128</v>
      </c>
      <c r="I5459" s="7">
        <v>40.091725785452546</v>
      </c>
      <c r="J5459" s="7">
        <v>15.003537643888542</v>
      </c>
      <c r="K5459" s="7">
        <v>42.807156157440559</v>
      </c>
      <c r="L5459" s="7">
        <v>0.93656597130627117</v>
      </c>
      <c r="M5459" s="7" t="s">
        <v>684</v>
      </c>
      <c r="N5459" s="7" t="s">
        <v>736</v>
      </c>
      <c r="O5459" s="7" t="s">
        <v>686</v>
      </c>
    </row>
    <row r="5460" spans="2:15" ht="15">
      <c r="B5460" s="6" t="s">
        <v>584</v>
      </c>
      <c r="C5460" s="7" t="s">
        <v>699</v>
      </c>
      <c r="D5460" s="7" t="s">
        <v>661</v>
      </c>
      <c r="E5460" s="7">
        <v>45.422784284418384</v>
      </c>
      <c r="F5460" s="7">
        <v>16.998581142365925</v>
      </c>
      <c r="G5460" s="7">
        <v>48.49928961337892</v>
      </c>
      <c r="H5460" s="7">
        <v>0.93656597130627128</v>
      </c>
      <c r="I5460" s="7">
        <v>39.870759386062701</v>
      </c>
      <c r="J5460" s="7">
        <v>14.920845327049356</v>
      </c>
      <c r="K5460" s="7">
        <v>42.571223605800171</v>
      </c>
      <c r="L5460" s="7">
        <v>0.93656597130627128</v>
      </c>
      <c r="M5460" s="7" t="s">
        <v>684</v>
      </c>
      <c r="N5460" s="7" t="s">
        <v>736</v>
      </c>
      <c r="O5460" s="7" t="s">
        <v>686</v>
      </c>
    </row>
    <row r="5461" spans="2:15" ht="15">
      <c r="B5461" s="6" t="s">
        <v>584</v>
      </c>
      <c r="C5461" s="7" t="s">
        <v>700</v>
      </c>
      <c r="D5461" s="7" t="s">
        <v>661</v>
      </c>
      <c r="E5461" s="7">
        <v>45.373633278240142</v>
      </c>
      <c r="F5461" s="7">
        <v>16.98018734771172</v>
      </c>
      <c r="G5461" s="7">
        <v>48.446809587749023</v>
      </c>
      <c r="H5461" s="7">
        <v>0.93656597130627128</v>
      </c>
      <c r="I5461" s="7">
        <v>39.821608379884452</v>
      </c>
      <c r="J5461" s="7">
        <v>14.902451532395148</v>
      </c>
      <c r="K5461" s="7">
        <v>42.518743580170266</v>
      </c>
      <c r="L5461" s="7">
        <v>0.93656597130627128</v>
      </c>
      <c r="M5461" s="7" t="s">
        <v>684</v>
      </c>
      <c r="N5461" s="7" t="s">
        <v>736</v>
      </c>
      <c r="O5461" s="7" t="s">
        <v>686</v>
      </c>
    </row>
    <row r="5462" spans="2:15" ht="15">
      <c r="B5462" s="6" t="s">
        <v>584</v>
      </c>
      <c r="C5462" s="7" t="s">
        <v>701</v>
      </c>
      <c r="D5462" s="7" t="s">
        <v>661</v>
      </c>
      <c r="E5462" s="7">
        <v>45.324482272061907</v>
      </c>
      <c r="F5462" s="7">
        <v>16.961793553057547</v>
      </c>
      <c r="G5462" s="7">
        <v>48.39432956211914</v>
      </c>
      <c r="H5462" s="7">
        <v>0.93656597130627117</v>
      </c>
      <c r="I5462" s="7">
        <v>39.77245737370621</v>
      </c>
      <c r="J5462" s="7">
        <v>14.884057737740953</v>
      </c>
      <c r="K5462" s="7">
        <v>42.466263554540369</v>
      </c>
      <c r="L5462" s="7">
        <v>0.93656597130627128</v>
      </c>
      <c r="M5462" s="7" t="s">
        <v>684</v>
      </c>
      <c r="N5462" s="7" t="s">
        <v>736</v>
      </c>
      <c r="O5462" s="7" t="s">
        <v>686</v>
      </c>
    </row>
    <row r="5463" spans="2:15" ht="15">
      <c r="B5463" s="6" t="s">
        <v>586</v>
      </c>
      <c r="C5463" s="7" t="s">
        <v>683</v>
      </c>
      <c r="D5463" s="7">
        <v>45.975999999999999</v>
      </c>
      <c r="E5463" s="7">
        <v>55.628391060549632</v>
      </c>
      <c r="F5463" s="7">
        <v>19.739106996672177</v>
      </c>
      <c r="G5463" s="7">
        <v>59.026690886509222</v>
      </c>
      <c r="H5463" s="7">
        <v>0.94242774285799769</v>
      </c>
      <c r="I5463" s="7">
        <v>49.082337980405903</v>
      </c>
      <c r="J5463" s="7">
        <v>17.416313910418648</v>
      </c>
      <c r="K5463" s="7">
        <v>52.080743964051031</v>
      </c>
      <c r="L5463" s="7">
        <v>0.94242774285799769</v>
      </c>
      <c r="M5463" s="7" t="s">
        <v>684</v>
      </c>
      <c r="N5463" s="7" t="s">
        <v>736</v>
      </c>
      <c r="O5463" s="7" t="s">
        <v>686</v>
      </c>
    </row>
    <row r="5464" spans="2:15" ht="15">
      <c r="B5464" s="6" t="s">
        <v>586</v>
      </c>
      <c r="C5464" s="7" t="s">
        <v>687</v>
      </c>
      <c r="D5464" s="7">
        <v>43.476370000000003</v>
      </c>
      <c r="E5464" s="7">
        <v>38.027081272666834</v>
      </c>
      <c r="F5464" s="7">
        <v>15.872173052939207</v>
      </c>
      <c r="G5464" s="7">
        <v>41.206610968878017</v>
      </c>
      <c r="H5464" s="7">
        <v>0.92283933035374899</v>
      </c>
      <c r="I5464" s="7">
        <v>33.436878573664643</v>
      </c>
      <c r="J5464" s="7">
        <v>13.956262361181757</v>
      </c>
      <c r="K5464" s="7">
        <v>36.232611109939789</v>
      </c>
      <c r="L5464" s="7">
        <v>0.92283933035374899</v>
      </c>
      <c r="M5464" s="7" t="s">
        <v>684</v>
      </c>
      <c r="N5464" s="7" t="s">
        <v>736</v>
      </c>
      <c r="O5464" s="7" t="s">
        <v>686</v>
      </c>
    </row>
    <row r="5465" spans="2:15" ht="15">
      <c r="B5465" s="6" t="s">
        <v>586</v>
      </c>
      <c r="C5465" s="7" t="s">
        <v>688</v>
      </c>
      <c r="D5465" s="7">
        <v>41.868432999999996</v>
      </c>
      <c r="E5465" s="7">
        <v>42.497460330632308</v>
      </c>
      <c r="F5465" s="7">
        <v>16.830678332663791</v>
      </c>
      <c r="G5465" s="7">
        <v>45.708925470757514</v>
      </c>
      <c r="H5465" s="7">
        <v>0.92974096181325117</v>
      </c>
      <c r="I5465" s="7">
        <v>37.428511622816082</v>
      </c>
      <c r="J5465" s="7">
        <v>14.823173777749668</v>
      </c>
      <c r="K5465" s="7">
        <v>40.256924412387043</v>
      </c>
      <c r="L5465" s="7">
        <v>0.92974096181325117</v>
      </c>
      <c r="M5465" s="7" t="s">
        <v>684</v>
      </c>
      <c r="N5465" s="7" t="s">
        <v>736</v>
      </c>
      <c r="O5465" s="7" t="s">
        <v>686</v>
      </c>
    </row>
    <row r="5466" spans="2:15" ht="15">
      <c r="B5466" s="6" t="s">
        <v>586</v>
      </c>
      <c r="C5466" s="7" t="s">
        <v>689</v>
      </c>
      <c r="D5466" s="7">
        <v>39.223678424528302</v>
      </c>
      <c r="E5466" s="7">
        <v>36.379591075199627</v>
      </c>
      <c r="F5466" s="7">
        <v>13.504545171854426</v>
      </c>
      <c r="G5466" s="7">
        <v>38.805249478613085</v>
      </c>
      <c r="H5466" s="7">
        <v>0.93749148798153403</v>
      </c>
      <c r="I5466" s="7">
        <v>31.971402375253657</v>
      </c>
      <c r="J5466" s="7">
        <v>11.868172093844182</v>
      </c>
      <c r="K5466" s="7">
        <v>34.103138839254619</v>
      </c>
      <c r="L5466" s="7">
        <v>0.93749148798153403</v>
      </c>
      <c r="M5466" s="7" t="s">
        <v>684</v>
      </c>
      <c r="N5466" s="7" t="s">
        <v>736</v>
      </c>
      <c r="O5466" s="7" t="s">
        <v>686</v>
      </c>
    </row>
    <row r="5467" spans="2:15" ht="15">
      <c r="B5467" s="6" t="s">
        <v>586</v>
      </c>
      <c r="C5467" s="7" t="s">
        <v>690</v>
      </c>
      <c r="D5467" s="7">
        <v>42.805887533156493</v>
      </c>
      <c r="E5467" s="7">
        <v>38.455597697770514</v>
      </c>
      <c r="F5467" s="7">
        <v>14.109607788390637</v>
      </c>
      <c r="G5467" s="7">
        <v>40.962348885714384</v>
      </c>
      <c r="H5467" s="7">
        <v>0.93880352918877419</v>
      </c>
      <c r="I5467" s="7">
        <v>33.654633556398728</v>
      </c>
      <c r="J5467" s="7">
        <v>12.348102959541993</v>
      </c>
      <c r="K5467" s="7">
        <v>35.848431018873463</v>
      </c>
      <c r="L5467" s="7">
        <v>0.93880352918877419</v>
      </c>
      <c r="M5467" s="7" t="s">
        <v>684</v>
      </c>
      <c r="N5467" s="7" t="s">
        <v>736</v>
      </c>
      <c r="O5467" s="7" t="s">
        <v>686</v>
      </c>
    </row>
    <row r="5468" spans="2:15" ht="15">
      <c r="B5468" s="6" t="s">
        <v>586</v>
      </c>
      <c r="C5468" s="7" t="s">
        <v>691</v>
      </c>
      <c r="D5468" s="7">
        <v>41.694414038461538</v>
      </c>
      <c r="E5468" s="7">
        <v>31.112213719392908</v>
      </c>
      <c r="F5468" s="7">
        <v>10.435152427622475</v>
      </c>
      <c r="G5468" s="7">
        <v>32.815579359640985</v>
      </c>
      <c r="H5468" s="7">
        <v>0.94809277564232186</v>
      </c>
      <c r="I5468" s="7">
        <v>27.490408184468002</v>
      </c>
      <c r="J5468" s="7">
        <v>9.2203853537967273</v>
      </c>
      <c r="K5468" s="7">
        <v>28.995483238276517</v>
      </c>
      <c r="L5468" s="7">
        <v>0.94809277564232186</v>
      </c>
      <c r="M5468" s="7" t="s">
        <v>684</v>
      </c>
      <c r="N5468" s="7" t="s">
        <v>736</v>
      </c>
      <c r="O5468" s="7" t="s">
        <v>686</v>
      </c>
    </row>
    <row r="5469" spans="2:15" ht="15">
      <c r="B5469" s="6" t="s">
        <v>586</v>
      </c>
      <c r="C5469" s="7" t="s">
        <v>692</v>
      </c>
      <c r="D5469" s="7" t="s">
        <v>661</v>
      </c>
      <c r="E5469" s="7">
        <v>40.355247143656975</v>
      </c>
      <c r="F5469" s="7">
        <v>15.102155314750256</v>
      </c>
      <c r="G5469" s="7">
        <v>43.088525934133251</v>
      </c>
      <c r="H5469" s="7">
        <v>0.93656597130627139</v>
      </c>
      <c r="I5469" s="7">
        <v>35.628443117218453</v>
      </c>
      <c r="J5469" s="7">
        <v>13.33324213487195</v>
      </c>
      <c r="K5469" s="7">
        <v>38.041573374191501</v>
      </c>
      <c r="L5469" s="7">
        <v>0.93656597130627139</v>
      </c>
      <c r="M5469" s="7" t="s">
        <v>684</v>
      </c>
      <c r="N5469" s="7" t="s">
        <v>736</v>
      </c>
      <c r="O5469" s="7" t="s">
        <v>686</v>
      </c>
    </row>
    <row r="5470" spans="2:15" ht="15">
      <c r="B5470" s="6" t="s">
        <v>586</v>
      </c>
      <c r="C5470" s="7" t="s">
        <v>693</v>
      </c>
      <c r="D5470" s="7" t="s">
        <v>661</v>
      </c>
      <c r="E5470" s="7">
        <v>40.095262993399928</v>
      </c>
      <c r="F5470" s="7">
        <v>15.004861374198304</v>
      </c>
      <c r="G5470" s="7">
        <v>42.810932942051309</v>
      </c>
      <c r="H5470" s="7">
        <v>0.93656597130627128</v>
      </c>
      <c r="I5470" s="7">
        <v>35.368458966961406</v>
      </c>
      <c r="J5470" s="7">
        <v>13.235948194319977</v>
      </c>
      <c r="K5470" s="7">
        <v>37.763980382109551</v>
      </c>
      <c r="L5470" s="7">
        <v>0.93656597130627128</v>
      </c>
      <c r="M5470" s="7" t="s">
        <v>684</v>
      </c>
      <c r="N5470" s="7" t="s">
        <v>736</v>
      </c>
      <c r="O5470" s="7" t="s">
        <v>686</v>
      </c>
    </row>
    <row r="5471" spans="2:15" ht="15">
      <c r="B5471" s="6" t="s">
        <v>586</v>
      </c>
      <c r="C5471" s="7" t="s">
        <v>694</v>
      </c>
      <c r="D5471" s="7" t="s">
        <v>661</v>
      </c>
      <c r="E5471" s="7">
        <v>39.817422075068073</v>
      </c>
      <c r="F5471" s="7">
        <v>14.900884890384349</v>
      </c>
      <c r="G5471" s="7">
        <v>42.514273735071647</v>
      </c>
      <c r="H5471" s="7">
        <v>0.93656597130627128</v>
      </c>
      <c r="I5471" s="7">
        <v>35.090618048629558</v>
      </c>
      <c r="J5471" s="7">
        <v>13.131971710506024</v>
      </c>
      <c r="K5471" s="7">
        <v>37.467321175129896</v>
      </c>
      <c r="L5471" s="7">
        <v>0.93656597130627128</v>
      </c>
      <c r="M5471" s="7" t="s">
        <v>684</v>
      </c>
      <c r="N5471" s="7" t="s">
        <v>736</v>
      </c>
      <c r="O5471" s="7" t="s">
        <v>686</v>
      </c>
    </row>
    <row r="5472" spans="2:15" ht="15">
      <c r="B5472" s="6" t="s">
        <v>586</v>
      </c>
      <c r="C5472" s="7" t="s">
        <v>695</v>
      </c>
      <c r="D5472" s="7" t="s">
        <v>661</v>
      </c>
      <c r="E5472" s="7">
        <v>39.566249305574559</v>
      </c>
      <c r="F5472" s="7">
        <v>14.806888435295772</v>
      </c>
      <c r="G5472" s="7">
        <v>42.246088922481036</v>
      </c>
      <c r="H5472" s="7">
        <v>0.93656597130627128</v>
      </c>
      <c r="I5472" s="7">
        <v>34.839445279136044</v>
      </c>
      <c r="J5472" s="7">
        <v>13.037975255417448</v>
      </c>
      <c r="K5472" s="7">
        <v>37.199136362539285</v>
      </c>
      <c r="L5472" s="7">
        <v>0.93656597130627128</v>
      </c>
      <c r="M5472" s="7" t="s">
        <v>684</v>
      </c>
      <c r="N5472" s="7" t="s">
        <v>736</v>
      </c>
      <c r="O5472" s="7" t="s">
        <v>686</v>
      </c>
    </row>
    <row r="5473" spans="2:15" ht="15">
      <c r="B5473" s="6" t="s">
        <v>586</v>
      </c>
      <c r="C5473" s="7" t="s">
        <v>696</v>
      </c>
      <c r="D5473" s="7" t="s">
        <v>661</v>
      </c>
      <c r="E5473" s="7">
        <v>39.317830814641731</v>
      </c>
      <c r="F5473" s="7">
        <v>14.713922714635757</v>
      </c>
      <c r="G5473" s="7">
        <v>41.980844936959819</v>
      </c>
      <c r="H5473" s="7">
        <v>0.93656597130627128</v>
      </c>
      <c r="I5473" s="7">
        <v>34.591026788203216</v>
      </c>
      <c r="J5473" s="7">
        <v>12.945009534757435</v>
      </c>
      <c r="K5473" s="7">
        <v>36.933892377018068</v>
      </c>
      <c r="L5473" s="7">
        <v>0.93656597130627128</v>
      </c>
      <c r="M5473" s="7" t="s">
        <v>684</v>
      </c>
      <c r="N5473" s="7" t="s">
        <v>736</v>
      </c>
      <c r="O5473" s="7" t="s">
        <v>686</v>
      </c>
    </row>
    <row r="5474" spans="2:15" ht="15">
      <c r="B5474" s="6" t="s">
        <v>586</v>
      </c>
      <c r="C5474" s="7" t="s">
        <v>697</v>
      </c>
      <c r="D5474" s="7" t="s">
        <v>661</v>
      </c>
      <c r="E5474" s="7">
        <v>39.081835018018324</v>
      </c>
      <c r="F5474" s="7">
        <v>14.625605942307532</v>
      </c>
      <c r="G5474" s="7">
        <v>41.728865040344253</v>
      </c>
      <c r="H5474" s="7">
        <v>0.93656597130627128</v>
      </c>
      <c r="I5474" s="7">
        <v>34.35503099157981</v>
      </c>
      <c r="J5474" s="7">
        <v>12.856692762429232</v>
      </c>
      <c r="K5474" s="7">
        <v>36.681912480402509</v>
      </c>
      <c r="L5474" s="7">
        <v>0.93656597130627128</v>
      </c>
      <c r="M5474" s="7" t="s">
        <v>684</v>
      </c>
      <c r="N5474" s="7" t="s">
        <v>736</v>
      </c>
      <c r="O5474" s="7" t="s">
        <v>686</v>
      </c>
    </row>
    <row r="5475" spans="2:15" ht="15">
      <c r="B5475" s="6" t="s">
        <v>586</v>
      </c>
      <c r="C5475" s="7" t="s">
        <v>698</v>
      </c>
      <c r="D5475" s="7" t="s">
        <v>661</v>
      </c>
      <c r="E5475" s="7">
        <v>38.859560112910664</v>
      </c>
      <c r="F5475" s="7">
        <v>14.542423943011224</v>
      </c>
      <c r="G5475" s="7">
        <v>41.491535357313346</v>
      </c>
      <c r="H5475" s="7">
        <v>0.93656597130627117</v>
      </c>
      <c r="I5475" s="7">
        <v>34.132756086472149</v>
      </c>
      <c r="J5475" s="7">
        <v>12.773510763132899</v>
      </c>
      <c r="K5475" s="7">
        <v>36.444582797371595</v>
      </c>
      <c r="L5475" s="7">
        <v>0.93656597130627117</v>
      </c>
      <c r="M5475" s="7" t="s">
        <v>684</v>
      </c>
      <c r="N5475" s="7" t="s">
        <v>736</v>
      </c>
      <c r="O5475" s="7" t="s">
        <v>686</v>
      </c>
    </row>
    <row r="5476" spans="2:15" ht="15">
      <c r="B5476" s="6" t="s">
        <v>586</v>
      </c>
      <c r="C5476" s="7" t="s">
        <v>699</v>
      </c>
      <c r="D5476" s="7" t="s">
        <v>661</v>
      </c>
      <c r="E5476" s="7">
        <v>38.671371629626606</v>
      </c>
      <c r="F5476" s="7">
        <v>14.471998114793969</v>
      </c>
      <c r="G5476" s="7">
        <v>41.290600784576746</v>
      </c>
      <c r="H5476" s="7">
        <v>0.93656597130627128</v>
      </c>
      <c r="I5476" s="7">
        <v>33.944567603188091</v>
      </c>
      <c r="J5476" s="7">
        <v>12.703084934915648</v>
      </c>
      <c r="K5476" s="7">
        <v>36.243648224634995</v>
      </c>
      <c r="L5476" s="7">
        <v>0.93656597130627128</v>
      </c>
      <c r="M5476" s="7" t="s">
        <v>684</v>
      </c>
      <c r="N5476" s="7" t="s">
        <v>736</v>
      </c>
      <c r="O5476" s="7" t="s">
        <v>686</v>
      </c>
    </row>
    <row r="5477" spans="2:15" ht="15">
      <c r="B5477" s="6" t="s">
        <v>586</v>
      </c>
      <c r="C5477" s="7" t="s">
        <v>700</v>
      </c>
      <c r="D5477" s="7" t="s">
        <v>661</v>
      </c>
      <c r="E5477" s="7">
        <v>38.629460636828142</v>
      </c>
      <c r="F5477" s="7">
        <v>14.456313752351958</v>
      </c>
      <c r="G5477" s="7">
        <v>41.245851141644479</v>
      </c>
      <c r="H5477" s="7">
        <v>0.93656597130627128</v>
      </c>
      <c r="I5477" s="7">
        <v>33.90265661038962</v>
      </c>
      <c r="J5477" s="7">
        <v>12.687400572473649</v>
      </c>
      <c r="K5477" s="7">
        <v>36.198898581702728</v>
      </c>
      <c r="L5477" s="7">
        <v>0.93656597130627128</v>
      </c>
      <c r="M5477" s="7" t="s">
        <v>684</v>
      </c>
      <c r="N5477" s="7" t="s">
        <v>736</v>
      </c>
      <c r="O5477" s="7" t="s">
        <v>686</v>
      </c>
    </row>
    <row r="5478" spans="2:15" ht="15">
      <c r="B5478" s="6" t="s">
        <v>586</v>
      </c>
      <c r="C5478" s="7" t="s">
        <v>701</v>
      </c>
      <c r="D5478" s="7" t="s">
        <v>661</v>
      </c>
      <c r="E5478" s="7">
        <v>38.587549644029686</v>
      </c>
      <c r="F5478" s="7">
        <v>14.440629389909962</v>
      </c>
      <c r="G5478" s="7">
        <v>41.201101498712227</v>
      </c>
      <c r="H5478" s="7">
        <v>0.93656597130627128</v>
      </c>
      <c r="I5478" s="7">
        <v>33.860745617591171</v>
      </c>
      <c r="J5478" s="7">
        <v>12.67171621003164</v>
      </c>
      <c r="K5478" s="7">
        <v>36.154148938770476</v>
      </c>
      <c r="L5478" s="7">
        <v>0.93656597130627128</v>
      </c>
      <c r="M5478" s="7" t="s">
        <v>684</v>
      </c>
      <c r="N5478" s="7" t="s">
        <v>736</v>
      </c>
      <c r="O5478" s="7" t="s">
        <v>686</v>
      </c>
    </row>
    <row r="5479" spans="2:15" ht="15">
      <c r="B5479" s="6" t="s">
        <v>13</v>
      </c>
      <c r="C5479" s="7" t="s">
        <v>683</v>
      </c>
      <c r="D5479" s="7">
        <v>24.703973999999999</v>
      </c>
      <c r="E5479" s="7">
        <v>28.206</v>
      </c>
      <c r="F5479" s="7">
        <v>9.5466409329979545</v>
      </c>
      <c r="G5479" s="7">
        <v>29.777790198461538</v>
      </c>
      <c r="H5479" s="7">
        <v>0.94721602281479089</v>
      </c>
      <c r="I5479" s="7">
        <v>25.449200000000001</v>
      </c>
      <c r="J5479" s="7">
        <v>8.6135706740428066</v>
      </c>
      <c r="K5479" s="7">
        <v>26.867366458153846</v>
      </c>
      <c r="L5479" s="7">
        <v>0.94721602281479089</v>
      </c>
      <c r="M5479" s="7" t="s">
        <v>684</v>
      </c>
      <c r="N5479" s="7" t="s">
        <v>737</v>
      </c>
      <c r="O5479" s="7" t="s">
        <v>686</v>
      </c>
    </row>
    <row r="5480" spans="2:15" ht="15">
      <c r="B5480" s="6" t="s">
        <v>13</v>
      </c>
      <c r="C5480" s="7" t="s">
        <v>687</v>
      </c>
      <c r="D5480" s="7">
        <v>29.138300000000001</v>
      </c>
      <c r="E5480" s="7">
        <v>27.917999999999999</v>
      </c>
      <c r="F5480" s="7">
        <v>7.9280706329680921</v>
      </c>
      <c r="G5480" s="7">
        <v>29.021871544773454</v>
      </c>
      <c r="H5480" s="7">
        <v>0.96196415027644033</v>
      </c>
      <c r="I5480" s="7">
        <v>25.161899999999999</v>
      </c>
      <c r="J5480" s="7">
        <v>7.1454015495264747</v>
      </c>
      <c r="K5480" s="7">
        <v>26.15679596039957</v>
      </c>
      <c r="L5480" s="7">
        <v>0.96196415027644033</v>
      </c>
      <c r="M5480" s="7" t="s">
        <v>684</v>
      </c>
      <c r="N5480" s="7" t="s">
        <v>737</v>
      </c>
      <c r="O5480" s="7" t="s">
        <v>686</v>
      </c>
    </row>
    <row r="5481" spans="2:15" ht="15">
      <c r="B5481" s="6" t="s">
        <v>13</v>
      </c>
      <c r="C5481" s="7" t="s">
        <v>688</v>
      </c>
      <c r="D5481" s="7" t="s">
        <v>661</v>
      </c>
      <c r="E5481" s="7" t="s">
        <v>661</v>
      </c>
      <c r="F5481" s="7" t="s">
        <v>661</v>
      </c>
      <c r="G5481" s="7" t="s">
        <v>661</v>
      </c>
      <c r="H5481" s="7" t="s">
        <v>661</v>
      </c>
      <c r="I5481" s="7" t="s">
        <v>661</v>
      </c>
      <c r="J5481" s="7" t="s">
        <v>661</v>
      </c>
      <c r="K5481" s="7" t="s">
        <v>661</v>
      </c>
      <c r="L5481" s="7" t="s">
        <v>661</v>
      </c>
      <c r="M5481" s="7" t="s">
        <v>684</v>
      </c>
      <c r="N5481" s="7" t="s">
        <v>737</v>
      </c>
      <c r="O5481" s="7" t="s">
        <v>686</v>
      </c>
    </row>
    <row r="5482" spans="2:15" ht="15">
      <c r="B5482" s="6" t="s">
        <v>13</v>
      </c>
      <c r="C5482" s="7" t="s">
        <v>689</v>
      </c>
      <c r="D5482" s="7" t="s">
        <v>661</v>
      </c>
      <c r="E5482" s="7" t="s">
        <v>661</v>
      </c>
      <c r="F5482" s="7" t="s">
        <v>661</v>
      </c>
      <c r="G5482" s="7" t="s">
        <v>661</v>
      </c>
      <c r="H5482" s="7" t="s">
        <v>661</v>
      </c>
      <c r="I5482" s="7" t="s">
        <v>661</v>
      </c>
      <c r="J5482" s="7" t="s">
        <v>661</v>
      </c>
      <c r="K5482" s="7" t="s">
        <v>661</v>
      </c>
      <c r="L5482" s="7" t="s">
        <v>661</v>
      </c>
      <c r="M5482" s="7" t="s">
        <v>684</v>
      </c>
      <c r="N5482" s="7" t="s">
        <v>737</v>
      </c>
      <c r="O5482" s="7" t="s">
        <v>686</v>
      </c>
    </row>
    <row r="5483" spans="2:15" ht="15">
      <c r="B5483" s="6" t="s">
        <v>13</v>
      </c>
      <c r="C5483" s="7" t="s">
        <v>690</v>
      </c>
      <c r="D5483" s="7" t="s">
        <v>661</v>
      </c>
      <c r="E5483" s="7" t="s">
        <v>661</v>
      </c>
      <c r="F5483" s="7" t="s">
        <v>661</v>
      </c>
      <c r="G5483" s="7" t="s">
        <v>661</v>
      </c>
      <c r="H5483" s="7" t="s">
        <v>661</v>
      </c>
      <c r="I5483" s="7" t="s">
        <v>661</v>
      </c>
      <c r="J5483" s="7" t="s">
        <v>661</v>
      </c>
      <c r="K5483" s="7" t="s">
        <v>661</v>
      </c>
      <c r="L5483" s="7" t="s">
        <v>661</v>
      </c>
      <c r="M5483" s="7" t="s">
        <v>684</v>
      </c>
      <c r="N5483" s="7" t="s">
        <v>737</v>
      </c>
      <c r="O5483" s="7" t="s">
        <v>686</v>
      </c>
    </row>
    <row r="5484" spans="2:15" ht="15">
      <c r="B5484" s="6" t="s">
        <v>13</v>
      </c>
      <c r="C5484" s="7" t="s">
        <v>691</v>
      </c>
      <c r="D5484" s="7" t="s">
        <v>661</v>
      </c>
      <c r="E5484" s="7" t="s">
        <v>661</v>
      </c>
      <c r="F5484" s="7" t="s">
        <v>661</v>
      </c>
      <c r="G5484" s="7" t="s">
        <v>661</v>
      </c>
      <c r="H5484" s="7" t="s">
        <v>661</v>
      </c>
      <c r="I5484" s="7" t="s">
        <v>661</v>
      </c>
      <c r="J5484" s="7" t="s">
        <v>661</v>
      </c>
      <c r="K5484" s="7" t="s">
        <v>661</v>
      </c>
      <c r="L5484" s="7" t="s">
        <v>661</v>
      </c>
      <c r="M5484" s="7" t="s">
        <v>684</v>
      </c>
      <c r="N5484" s="7" t="s">
        <v>737</v>
      </c>
      <c r="O5484" s="7" t="s">
        <v>686</v>
      </c>
    </row>
    <row r="5485" spans="2:15" ht="15">
      <c r="B5485" s="6" t="s">
        <v>13</v>
      </c>
      <c r="C5485" s="7" t="s">
        <v>692</v>
      </c>
      <c r="D5485" s="7" t="s">
        <v>661</v>
      </c>
      <c r="E5485" s="7" t="s">
        <v>661</v>
      </c>
      <c r="F5485" s="7" t="s">
        <v>661</v>
      </c>
      <c r="G5485" s="7" t="s">
        <v>661</v>
      </c>
      <c r="H5485" s="7" t="s">
        <v>661</v>
      </c>
      <c r="I5485" s="7" t="s">
        <v>661</v>
      </c>
      <c r="J5485" s="7" t="s">
        <v>661</v>
      </c>
      <c r="K5485" s="7" t="s">
        <v>661</v>
      </c>
      <c r="L5485" s="7" t="s">
        <v>661</v>
      </c>
      <c r="M5485" s="7" t="s">
        <v>684</v>
      </c>
      <c r="N5485" s="7" t="s">
        <v>737</v>
      </c>
      <c r="O5485" s="7" t="s">
        <v>686</v>
      </c>
    </row>
    <row r="5486" spans="2:15" ht="15">
      <c r="B5486" s="6" t="s">
        <v>13</v>
      </c>
      <c r="C5486" s="7" t="s">
        <v>693</v>
      </c>
      <c r="D5486" s="7" t="s">
        <v>661</v>
      </c>
      <c r="E5486" s="7" t="s">
        <v>661</v>
      </c>
      <c r="F5486" s="7" t="s">
        <v>661</v>
      </c>
      <c r="G5486" s="7" t="s">
        <v>661</v>
      </c>
      <c r="H5486" s="7" t="s">
        <v>661</v>
      </c>
      <c r="I5486" s="7" t="s">
        <v>661</v>
      </c>
      <c r="J5486" s="7" t="s">
        <v>661</v>
      </c>
      <c r="K5486" s="7" t="s">
        <v>661</v>
      </c>
      <c r="L5486" s="7" t="s">
        <v>661</v>
      </c>
      <c r="M5486" s="7" t="s">
        <v>684</v>
      </c>
      <c r="N5486" s="7" t="s">
        <v>737</v>
      </c>
      <c r="O5486" s="7" t="s">
        <v>686</v>
      </c>
    </row>
    <row r="5487" spans="2:15" ht="15">
      <c r="B5487" s="6" t="s">
        <v>13</v>
      </c>
      <c r="C5487" s="7" t="s">
        <v>694</v>
      </c>
      <c r="D5487" s="7" t="s">
        <v>661</v>
      </c>
      <c r="E5487" s="7" t="s">
        <v>661</v>
      </c>
      <c r="F5487" s="7" t="s">
        <v>661</v>
      </c>
      <c r="G5487" s="7" t="s">
        <v>661</v>
      </c>
      <c r="H5487" s="7" t="s">
        <v>661</v>
      </c>
      <c r="I5487" s="7" t="s">
        <v>661</v>
      </c>
      <c r="J5487" s="7" t="s">
        <v>661</v>
      </c>
      <c r="K5487" s="7" t="s">
        <v>661</v>
      </c>
      <c r="L5487" s="7" t="s">
        <v>661</v>
      </c>
      <c r="M5487" s="7" t="s">
        <v>684</v>
      </c>
      <c r="N5487" s="7" t="s">
        <v>737</v>
      </c>
      <c r="O5487" s="7" t="s">
        <v>686</v>
      </c>
    </row>
    <row r="5488" spans="2:15" ht="15">
      <c r="B5488" s="6" t="s">
        <v>13</v>
      </c>
      <c r="C5488" s="7" t="s">
        <v>695</v>
      </c>
      <c r="D5488" s="7" t="s">
        <v>661</v>
      </c>
      <c r="E5488" s="7" t="s">
        <v>661</v>
      </c>
      <c r="F5488" s="7" t="s">
        <v>661</v>
      </c>
      <c r="G5488" s="7" t="s">
        <v>661</v>
      </c>
      <c r="H5488" s="7" t="s">
        <v>661</v>
      </c>
      <c r="I5488" s="7" t="s">
        <v>661</v>
      </c>
      <c r="J5488" s="7" t="s">
        <v>661</v>
      </c>
      <c r="K5488" s="7" t="s">
        <v>661</v>
      </c>
      <c r="L5488" s="7" t="s">
        <v>661</v>
      </c>
      <c r="M5488" s="7" t="s">
        <v>684</v>
      </c>
      <c r="N5488" s="7" t="s">
        <v>737</v>
      </c>
      <c r="O5488" s="7" t="s">
        <v>686</v>
      </c>
    </row>
    <row r="5489" spans="2:15" ht="15">
      <c r="B5489" s="6" t="s">
        <v>13</v>
      </c>
      <c r="C5489" s="7" t="s">
        <v>696</v>
      </c>
      <c r="D5489" s="7" t="s">
        <v>661</v>
      </c>
      <c r="E5489" s="7" t="s">
        <v>661</v>
      </c>
      <c r="F5489" s="7" t="s">
        <v>661</v>
      </c>
      <c r="G5489" s="7" t="s">
        <v>661</v>
      </c>
      <c r="H5489" s="7" t="s">
        <v>661</v>
      </c>
      <c r="I5489" s="7" t="s">
        <v>661</v>
      </c>
      <c r="J5489" s="7" t="s">
        <v>661</v>
      </c>
      <c r="K5489" s="7" t="s">
        <v>661</v>
      </c>
      <c r="L5489" s="7" t="s">
        <v>661</v>
      </c>
      <c r="M5489" s="7" t="s">
        <v>684</v>
      </c>
      <c r="N5489" s="7" t="s">
        <v>737</v>
      </c>
      <c r="O5489" s="7" t="s">
        <v>686</v>
      </c>
    </row>
    <row r="5490" spans="2:15" ht="15">
      <c r="B5490" s="6" t="s">
        <v>13</v>
      </c>
      <c r="C5490" s="7" t="s">
        <v>697</v>
      </c>
      <c r="D5490" s="7" t="s">
        <v>661</v>
      </c>
      <c r="E5490" s="7" t="s">
        <v>661</v>
      </c>
      <c r="F5490" s="7" t="s">
        <v>661</v>
      </c>
      <c r="G5490" s="7" t="s">
        <v>661</v>
      </c>
      <c r="H5490" s="7" t="s">
        <v>661</v>
      </c>
      <c r="I5490" s="7" t="s">
        <v>661</v>
      </c>
      <c r="J5490" s="7" t="s">
        <v>661</v>
      </c>
      <c r="K5490" s="7" t="s">
        <v>661</v>
      </c>
      <c r="L5490" s="7" t="s">
        <v>661</v>
      </c>
      <c r="M5490" s="7" t="s">
        <v>684</v>
      </c>
      <c r="N5490" s="7" t="s">
        <v>737</v>
      </c>
      <c r="O5490" s="7" t="s">
        <v>686</v>
      </c>
    </row>
    <row r="5491" spans="2:15" ht="15">
      <c r="B5491" s="6" t="s">
        <v>13</v>
      </c>
      <c r="C5491" s="7" t="s">
        <v>698</v>
      </c>
      <c r="D5491" s="7" t="s">
        <v>661</v>
      </c>
      <c r="E5491" s="7" t="s">
        <v>661</v>
      </c>
      <c r="F5491" s="7" t="s">
        <v>661</v>
      </c>
      <c r="G5491" s="7" t="s">
        <v>661</v>
      </c>
      <c r="H5491" s="7" t="s">
        <v>661</v>
      </c>
      <c r="I5491" s="7" t="s">
        <v>661</v>
      </c>
      <c r="J5491" s="7" t="s">
        <v>661</v>
      </c>
      <c r="K5491" s="7" t="s">
        <v>661</v>
      </c>
      <c r="L5491" s="7" t="s">
        <v>661</v>
      </c>
      <c r="M5491" s="7" t="s">
        <v>684</v>
      </c>
      <c r="N5491" s="7" t="s">
        <v>737</v>
      </c>
      <c r="O5491" s="7" t="s">
        <v>686</v>
      </c>
    </row>
    <row r="5492" spans="2:15" ht="15">
      <c r="B5492" s="6" t="s">
        <v>13</v>
      </c>
      <c r="C5492" s="7" t="s">
        <v>699</v>
      </c>
      <c r="D5492" s="7" t="s">
        <v>661</v>
      </c>
      <c r="E5492" s="7" t="s">
        <v>661</v>
      </c>
      <c r="F5492" s="7" t="s">
        <v>661</v>
      </c>
      <c r="G5492" s="7" t="s">
        <v>661</v>
      </c>
      <c r="H5492" s="7" t="s">
        <v>661</v>
      </c>
      <c r="I5492" s="7" t="s">
        <v>661</v>
      </c>
      <c r="J5492" s="7" t="s">
        <v>661</v>
      </c>
      <c r="K5492" s="7" t="s">
        <v>661</v>
      </c>
      <c r="L5492" s="7" t="s">
        <v>661</v>
      </c>
      <c r="M5492" s="7" t="s">
        <v>684</v>
      </c>
      <c r="N5492" s="7" t="s">
        <v>737</v>
      </c>
      <c r="O5492" s="7" t="s">
        <v>686</v>
      </c>
    </row>
    <row r="5493" spans="2:15" ht="15">
      <c r="B5493" s="6" t="s">
        <v>13</v>
      </c>
      <c r="C5493" s="7" t="s">
        <v>700</v>
      </c>
      <c r="D5493" s="7" t="s">
        <v>661</v>
      </c>
      <c r="E5493" s="7" t="s">
        <v>661</v>
      </c>
      <c r="F5493" s="7" t="s">
        <v>661</v>
      </c>
      <c r="G5493" s="7" t="s">
        <v>661</v>
      </c>
      <c r="H5493" s="7" t="s">
        <v>661</v>
      </c>
      <c r="I5493" s="7" t="s">
        <v>661</v>
      </c>
      <c r="J5493" s="7" t="s">
        <v>661</v>
      </c>
      <c r="K5493" s="7" t="s">
        <v>661</v>
      </c>
      <c r="L5493" s="7" t="s">
        <v>661</v>
      </c>
      <c r="M5493" s="7" t="s">
        <v>684</v>
      </c>
      <c r="N5493" s="7" t="s">
        <v>737</v>
      </c>
      <c r="O5493" s="7" t="s">
        <v>686</v>
      </c>
    </row>
    <row r="5494" spans="2:15" ht="15">
      <c r="B5494" s="6" t="s">
        <v>13</v>
      </c>
      <c r="C5494" s="7" t="s">
        <v>701</v>
      </c>
      <c r="D5494" s="7" t="s">
        <v>661</v>
      </c>
      <c r="E5494" s="7" t="s">
        <v>661</v>
      </c>
      <c r="F5494" s="7" t="s">
        <v>661</v>
      </c>
      <c r="G5494" s="7" t="s">
        <v>661</v>
      </c>
      <c r="H5494" s="7" t="s">
        <v>661</v>
      </c>
      <c r="I5494" s="7" t="s">
        <v>661</v>
      </c>
      <c r="J5494" s="7" t="s">
        <v>661</v>
      </c>
      <c r="K5494" s="7" t="s">
        <v>661</v>
      </c>
      <c r="L5494" s="7" t="s">
        <v>661</v>
      </c>
      <c r="M5494" s="7" t="s">
        <v>684</v>
      </c>
      <c r="N5494" s="7" t="s">
        <v>737</v>
      </c>
      <c r="O5494" s="7" t="s">
        <v>686</v>
      </c>
    </row>
    <row r="5495" spans="2:15" ht="15">
      <c r="B5495" s="6" t="s">
        <v>26</v>
      </c>
      <c r="C5495" s="7" t="s">
        <v>683</v>
      </c>
      <c r="D5495" s="7">
        <v>48.541297999999998</v>
      </c>
      <c r="E5495" s="7">
        <v>59.01</v>
      </c>
      <c r="F5495" s="7">
        <v>6.6055761908278186</v>
      </c>
      <c r="G5495" s="7">
        <v>59.378562939943492</v>
      </c>
      <c r="H5495" s="7">
        <v>0.99379299663556586</v>
      </c>
      <c r="I5495" s="7">
        <v>52.094499999999996</v>
      </c>
      <c r="J5495" s="7">
        <v>5.8314554969171182</v>
      </c>
      <c r="K5495" s="7">
        <v>52.419870311385971</v>
      </c>
      <c r="L5495" s="7">
        <v>0.99379299663556586</v>
      </c>
      <c r="M5495" s="7" t="s">
        <v>684</v>
      </c>
      <c r="N5495" s="7" t="s">
        <v>737</v>
      </c>
      <c r="O5495" s="7" t="s">
        <v>686</v>
      </c>
    </row>
    <row r="5496" spans="2:15" ht="15">
      <c r="B5496" s="6" t="s">
        <v>26</v>
      </c>
      <c r="C5496" s="7" t="s">
        <v>687</v>
      </c>
      <c r="D5496" s="7">
        <v>50.998165</v>
      </c>
      <c r="E5496" s="7">
        <v>47.487000000000002</v>
      </c>
      <c r="F5496" s="7">
        <v>11.011479645171189</v>
      </c>
      <c r="G5496" s="7">
        <v>48.746977885567631</v>
      </c>
      <c r="H5496" s="7">
        <v>0.97415269745489863</v>
      </c>
      <c r="I5496" s="7">
        <v>42.1402</v>
      </c>
      <c r="J5496" s="7">
        <v>9.7716418081462955</v>
      </c>
      <c r="K5496" s="7">
        <v>43.25831064277375</v>
      </c>
      <c r="L5496" s="7">
        <v>0.97415269745489863</v>
      </c>
      <c r="M5496" s="7" t="s">
        <v>684</v>
      </c>
      <c r="N5496" s="7" t="s">
        <v>737</v>
      </c>
      <c r="O5496" s="7" t="s">
        <v>686</v>
      </c>
    </row>
    <row r="5497" spans="2:15" ht="15">
      <c r="B5497" s="6" t="s">
        <v>26</v>
      </c>
      <c r="C5497" s="7" t="s">
        <v>688</v>
      </c>
      <c r="D5497" s="7">
        <v>46.102497</v>
      </c>
      <c r="E5497" s="7">
        <v>42.116</v>
      </c>
      <c r="F5497" s="7">
        <v>10.868658463921145</v>
      </c>
      <c r="G5497" s="7">
        <v>43.495806611734018</v>
      </c>
      <c r="H5497" s="7">
        <v>0.96827724971165885</v>
      </c>
      <c r="I5497" s="7">
        <v>38.209099999999999</v>
      </c>
      <c r="J5497" s="7">
        <v>9.8604249718351475</v>
      </c>
      <c r="K5497" s="7">
        <v>39.460908548019901</v>
      </c>
      <c r="L5497" s="7">
        <v>0.96827724971165885</v>
      </c>
      <c r="M5497" s="7" t="s">
        <v>684</v>
      </c>
      <c r="N5497" s="7" t="s">
        <v>737</v>
      </c>
      <c r="O5497" s="7" t="s">
        <v>686</v>
      </c>
    </row>
    <row r="5498" spans="2:15" ht="15">
      <c r="B5498" s="6" t="s">
        <v>26</v>
      </c>
      <c r="C5498" s="7" t="s">
        <v>689</v>
      </c>
      <c r="D5498" s="7">
        <v>29.66</v>
      </c>
      <c r="E5498" s="7">
        <v>37.579000000000001</v>
      </c>
      <c r="F5498" s="7">
        <v>3.6642100722574056</v>
      </c>
      <c r="G5498" s="7">
        <v>37.757220189701897</v>
      </c>
      <c r="H5498" s="7">
        <v>0.99527983816587995</v>
      </c>
      <c r="I5498" s="7">
        <v>32.927999999999997</v>
      </c>
      <c r="J5498" s="7">
        <v>3.210705693586577</v>
      </c>
      <c r="K5498" s="7">
        <v>33.084162601626012</v>
      </c>
      <c r="L5498" s="7">
        <v>0.99527983816587995</v>
      </c>
      <c r="M5498" s="7" t="s">
        <v>684</v>
      </c>
      <c r="N5498" s="7" t="s">
        <v>737</v>
      </c>
      <c r="O5498" s="7" t="s">
        <v>686</v>
      </c>
    </row>
    <row r="5499" spans="2:15" ht="15">
      <c r="B5499" s="6" t="s">
        <v>26</v>
      </c>
      <c r="C5499" s="7" t="s">
        <v>690</v>
      </c>
      <c r="D5499" s="7">
        <v>30.344999999999999</v>
      </c>
      <c r="E5499" s="7">
        <v>35.213999999999999</v>
      </c>
      <c r="F5499" s="7">
        <v>2.9370462043836616</v>
      </c>
      <c r="G5499" s="7">
        <v>35.336270833333337</v>
      </c>
      <c r="H5499" s="7">
        <v>0.9965397923875432</v>
      </c>
      <c r="I5499" s="7">
        <v>31.026</v>
      </c>
      <c r="J5499" s="7">
        <v>2.5877433843700364</v>
      </c>
      <c r="K5499" s="7">
        <v>31.133729166666669</v>
      </c>
      <c r="L5499" s="7">
        <v>0.9965397923875432</v>
      </c>
      <c r="M5499" s="7" t="s">
        <v>684</v>
      </c>
      <c r="N5499" s="7" t="s">
        <v>737</v>
      </c>
      <c r="O5499" s="7" t="s">
        <v>686</v>
      </c>
    </row>
    <row r="5500" spans="2:15" ht="15">
      <c r="B5500" s="6" t="s">
        <v>26</v>
      </c>
      <c r="C5500" s="7" t="s">
        <v>691</v>
      </c>
      <c r="D5500" s="7">
        <v>38.243000000000002</v>
      </c>
      <c r="E5500" s="7">
        <v>35.033999999999999</v>
      </c>
      <c r="F5500" s="7">
        <v>8.8430822007852576</v>
      </c>
      <c r="G5500" s="7">
        <v>36.132827993527506</v>
      </c>
      <c r="H5500" s="7">
        <v>0.96958920586774044</v>
      </c>
      <c r="I5500" s="7">
        <v>30.399000000000001</v>
      </c>
      <c r="J5500" s="7">
        <v>7.6731419712756583</v>
      </c>
      <c r="K5500" s="7">
        <v>31.35245299352751</v>
      </c>
      <c r="L5500" s="7">
        <v>0.96958920586774044</v>
      </c>
      <c r="M5500" s="7" t="s">
        <v>684</v>
      </c>
      <c r="N5500" s="7" t="s">
        <v>737</v>
      </c>
      <c r="O5500" s="7" t="s">
        <v>686</v>
      </c>
    </row>
    <row r="5501" spans="2:15" ht="15">
      <c r="B5501" s="6" t="s">
        <v>26</v>
      </c>
      <c r="C5501" s="7" t="s">
        <v>692</v>
      </c>
      <c r="D5501" s="7" t="s">
        <v>661</v>
      </c>
      <c r="E5501" s="7">
        <v>37.108117098585915</v>
      </c>
      <c r="F5501" s="7">
        <v>9.3666189935251598</v>
      </c>
      <c r="G5501" s="7">
        <v>38.271998980615457</v>
      </c>
      <c r="H5501" s="7">
        <v>0.96958920586774044</v>
      </c>
      <c r="I5501" s="7">
        <v>32.473117098585924</v>
      </c>
      <c r="J5501" s="7">
        <v>8.1966787640155498</v>
      </c>
      <c r="K5501" s="7">
        <v>33.491623980615465</v>
      </c>
      <c r="L5501" s="7">
        <v>0.96958920586774044</v>
      </c>
      <c r="M5501" s="7" t="s">
        <v>684</v>
      </c>
      <c r="N5501" s="7" t="s">
        <v>737</v>
      </c>
      <c r="O5501" s="7" t="s">
        <v>686</v>
      </c>
    </row>
    <row r="5502" spans="2:15" ht="15">
      <c r="B5502" s="6" t="s">
        <v>26</v>
      </c>
      <c r="C5502" s="7" t="s">
        <v>693</v>
      </c>
      <c r="D5502" s="7" t="s">
        <v>661</v>
      </c>
      <c r="E5502" s="7">
        <v>38.735381839219293</v>
      </c>
      <c r="F5502" s="7">
        <v>9.7773638660450253</v>
      </c>
      <c r="G5502" s="7">
        <v>39.95030225666838</v>
      </c>
      <c r="H5502" s="7">
        <v>0.96958920586774044</v>
      </c>
      <c r="I5502" s="7">
        <v>34.100381839219303</v>
      </c>
      <c r="J5502" s="7">
        <v>8.6074236365354082</v>
      </c>
      <c r="K5502" s="7">
        <v>35.169927256668387</v>
      </c>
      <c r="L5502" s="7">
        <v>0.96958920586774044</v>
      </c>
      <c r="M5502" s="7" t="s">
        <v>684</v>
      </c>
      <c r="N5502" s="7" t="s">
        <v>737</v>
      </c>
      <c r="O5502" s="7" t="s">
        <v>686</v>
      </c>
    </row>
    <row r="5503" spans="2:15" ht="15">
      <c r="B5503" s="6" t="s">
        <v>26</v>
      </c>
      <c r="C5503" s="7" t="s">
        <v>694</v>
      </c>
      <c r="D5503" s="7" t="s">
        <v>661</v>
      </c>
      <c r="E5503" s="7">
        <v>38.542612826433938</v>
      </c>
      <c r="F5503" s="7">
        <v>9.7287062127418089</v>
      </c>
      <c r="G5503" s="7">
        <v>39.751487117619021</v>
      </c>
      <c r="H5503" s="7">
        <v>0.96958920586774044</v>
      </c>
      <c r="I5503" s="7">
        <v>33.90761282643394</v>
      </c>
      <c r="J5503" s="7">
        <v>8.5587659832321954</v>
      </c>
      <c r="K5503" s="7">
        <v>34.971112117619022</v>
      </c>
      <c r="L5503" s="7">
        <v>0.96958920586774044</v>
      </c>
      <c r="M5503" s="7" t="s">
        <v>684</v>
      </c>
      <c r="N5503" s="7" t="s">
        <v>737</v>
      </c>
      <c r="O5503" s="7" t="s">
        <v>686</v>
      </c>
    </row>
    <row r="5504" spans="2:15" ht="15">
      <c r="B5504" s="6" t="s">
        <v>26</v>
      </c>
      <c r="C5504" s="7" t="s">
        <v>695</v>
      </c>
      <c r="D5504" s="7" t="s">
        <v>661</v>
      </c>
      <c r="E5504" s="7">
        <v>38.374183409500944</v>
      </c>
      <c r="F5504" s="7">
        <v>9.6861922212201534</v>
      </c>
      <c r="G5504" s="7">
        <v>39.577774976524935</v>
      </c>
      <c r="H5504" s="7">
        <v>0.96958920586774044</v>
      </c>
      <c r="I5504" s="7">
        <v>33.739183409500953</v>
      </c>
      <c r="J5504" s="7">
        <v>8.5162519917105399</v>
      </c>
      <c r="K5504" s="7">
        <v>34.797399976524943</v>
      </c>
      <c r="L5504" s="7">
        <v>0.96958920586774044</v>
      </c>
      <c r="M5504" s="7" t="s">
        <v>684</v>
      </c>
      <c r="N5504" s="7" t="s">
        <v>737</v>
      </c>
      <c r="O5504" s="7" t="s">
        <v>686</v>
      </c>
    </row>
    <row r="5505" spans="2:15" ht="15">
      <c r="B5505" s="6" t="s">
        <v>26</v>
      </c>
      <c r="C5505" s="7" t="s">
        <v>696</v>
      </c>
      <c r="D5505" s="7" t="s">
        <v>661</v>
      </c>
      <c r="E5505" s="7">
        <v>38.21317374945459</v>
      </c>
      <c r="F5505" s="7">
        <v>9.645551082357624</v>
      </c>
      <c r="G5505" s="7">
        <v>39.411715310150811</v>
      </c>
      <c r="H5505" s="7">
        <v>0.96958920586774044</v>
      </c>
      <c r="I5505" s="7">
        <v>33.578173749454585</v>
      </c>
      <c r="J5505" s="7">
        <v>8.4756108528480159</v>
      </c>
      <c r="K5505" s="7">
        <v>34.631340310150804</v>
      </c>
      <c r="L5505" s="7">
        <v>0.96958920586774044</v>
      </c>
      <c r="M5505" s="7" t="s">
        <v>684</v>
      </c>
      <c r="N5505" s="7" t="s">
        <v>737</v>
      </c>
      <c r="O5505" s="7" t="s">
        <v>686</v>
      </c>
    </row>
    <row r="5506" spans="2:15" ht="15">
      <c r="B5506" s="6" t="s">
        <v>26</v>
      </c>
      <c r="C5506" s="7" t="s">
        <v>697</v>
      </c>
      <c r="D5506" s="7" t="s">
        <v>661</v>
      </c>
      <c r="E5506" s="7">
        <v>38.062018206770212</v>
      </c>
      <c r="F5506" s="7">
        <v>9.6073972635227172</v>
      </c>
      <c r="G5506" s="7">
        <v>39.255818831756024</v>
      </c>
      <c r="H5506" s="7">
        <v>0.96958920586774044</v>
      </c>
      <c r="I5506" s="7">
        <v>33.427018206770214</v>
      </c>
      <c r="J5506" s="7">
        <v>8.4374570340131001</v>
      </c>
      <c r="K5506" s="7">
        <v>34.475443831756024</v>
      </c>
      <c r="L5506" s="7">
        <v>0.96958920586774044</v>
      </c>
      <c r="M5506" s="7" t="s">
        <v>684</v>
      </c>
      <c r="N5506" s="7" t="s">
        <v>737</v>
      </c>
      <c r="O5506" s="7" t="s">
        <v>686</v>
      </c>
    </row>
    <row r="5507" spans="2:15" ht="15">
      <c r="B5507" s="6" t="s">
        <v>26</v>
      </c>
      <c r="C5507" s="7" t="s">
        <v>698</v>
      </c>
      <c r="D5507" s="7" t="s">
        <v>661</v>
      </c>
      <c r="E5507" s="7">
        <v>37.918537450983472</v>
      </c>
      <c r="F5507" s="7">
        <v>9.5711806705657825</v>
      </c>
      <c r="G5507" s="7">
        <v>39.107837857010814</v>
      </c>
      <c r="H5507" s="7">
        <v>0.96958920586774044</v>
      </c>
      <c r="I5507" s="7">
        <v>33.283537450983481</v>
      </c>
      <c r="J5507" s="7">
        <v>8.4012404410561619</v>
      </c>
      <c r="K5507" s="7">
        <v>34.327462857010822</v>
      </c>
      <c r="L5507" s="7">
        <v>0.96958920586774044</v>
      </c>
      <c r="M5507" s="7" t="s">
        <v>684</v>
      </c>
      <c r="N5507" s="7" t="s">
        <v>737</v>
      </c>
      <c r="O5507" s="7" t="s">
        <v>686</v>
      </c>
    </row>
    <row r="5508" spans="2:15" ht="15">
      <c r="B5508" s="6" t="s">
        <v>26</v>
      </c>
      <c r="C5508" s="7" t="s">
        <v>699</v>
      </c>
      <c r="D5508" s="7" t="s">
        <v>661</v>
      </c>
      <c r="E5508" s="7">
        <v>37.808060591323645</v>
      </c>
      <c r="F5508" s="7">
        <v>9.5432947325839326</v>
      </c>
      <c r="G5508" s="7">
        <v>38.99389593295551</v>
      </c>
      <c r="H5508" s="7">
        <v>0.96958920586774044</v>
      </c>
      <c r="I5508" s="7">
        <v>33.17306059132364</v>
      </c>
      <c r="J5508" s="7">
        <v>8.3733545030743191</v>
      </c>
      <c r="K5508" s="7">
        <v>34.213520932955504</v>
      </c>
      <c r="L5508" s="7">
        <v>0.96958920586774044</v>
      </c>
      <c r="M5508" s="7" t="s">
        <v>684</v>
      </c>
      <c r="N5508" s="7" t="s">
        <v>737</v>
      </c>
      <c r="O5508" s="7" t="s">
        <v>686</v>
      </c>
    </row>
    <row r="5509" spans="2:15" ht="15">
      <c r="B5509" s="6" t="s">
        <v>26</v>
      </c>
      <c r="C5509" s="7" t="s">
        <v>700</v>
      </c>
      <c r="D5509" s="7" t="s">
        <v>661</v>
      </c>
      <c r="E5509" s="7">
        <v>37.817153363976672</v>
      </c>
      <c r="F5509" s="7">
        <v>9.5455898783281814</v>
      </c>
      <c r="G5509" s="7">
        <v>39.003273896940669</v>
      </c>
      <c r="H5509" s="7">
        <v>0.96958920586774044</v>
      </c>
      <c r="I5509" s="7">
        <v>33.182153363976681</v>
      </c>
      <c r="J5509" s="7">
        <v>8.3756496488185483</v>
      </c>
      <c r="K5509" s="7">
        <v>34.222898896940677</v>
      </c>
      <c r="L5509" s="7">
        <v>0.96958920586774044</v>
      </c>
      <c r="M5509" s="7" t="s">
        <v>684</v>
      </c>
      <c r="N5509" s="7" t="s">
        <v>737</v>
      </c>
      <c r="O5509" s="7" t="s">
        <v>686</v>
      </c>
    </row>
    <row r="5510" spans="2:15" ht="15">
      <c r="B5510" s="6" t="s">
        <v>26</v>
      </c>
      <c r="C5510" s="7" t="s">
        <v>701</v>
      </c>
      <c r="D5510" s="7" t="s">
        <v>661</v>
      </c>
      <c r="E5510" s="7">
        <v>37.826246136629706</v>
      </c>
      <c r="F5510" s="7">
        <v>9.5478850240724142</v>
      </c>
      <c r="G5510" s="7">
        <v>39.012651860925835</v>
      </c>
      <c r="H5510" s="7">
        <v>0.96958920586774044</v>
      </c>
      <c r="I5510" s="7">
        <v>33.191246136629708</v>
      </c>
      <c r="J5510" s="7">
        <v>8.3779447945628025</v>
      </c>
      <c r="K5510" s="7">
        <v>34.232276860925836</v>
      </c>
      <c r="L5510" s="7">
        <v>0.96958920586774044</v>
      </c>
      <c r="M5510" s="7" t="s">
        <v>684</v>
      </c>
      <c r="N5510" s="7" t="s">
        <v>737</v>
      </c>
      <c r="O5510" s="7" t="s">
        <v>686</v>
      </c>
    </row>
    <row r="5511" spans="2:15" ht="15">
      <c r="B5511" s="6" t="s">
        <v>38</v>
      </c>
      <c r="C5511" s="7" t="s">
        <v>683</v>
      </c>
      <c r="D5511" s="7">
        <v>22.036617</v>
      </c>
      <c r="E5511" s="7">
        <v>27.306000000000001</v>
      </c>
      <c r="F5511" s="7">
        <v>2.2829731956780828</v>
      </c>
      <c r="G5511" s="7">
        <v>27.401270091223594</v>
      </c>
      <c r="H5511" s="7">
        <v>0.99652315053621887</v>
      </c>
      <c r="I5511" s="7">
        <v>25.358899999999998</v>
      </c>
      <c r="J5511" s="7">
        <v>2.1201819736278078</v>
      </c>
      <c r="K5511" s="7">
        <v>25.447376698027171</v>
      </c>
      <c r="L5511" s="7">
        <v>0.99652315053621887</v>
      </c>
      <c r="M5511" s="7" t="s">
        <v>684</v>
      </c>
      <c r="N5511" s="7" t="s">
        <v>737</v>
      </c>
      <c r="O5511" s="7" t="s">
        <v>686</v>
      </c>
    </row>
    <row r="5512" spans="2:15" ht="15">
      <c r="B5512" s="6" t="s">
        <v>38</v>
      </c>
      <c r="C5512" s="7" t="s">
        <v>687</v>
      </c>
      <c r="D5512" s="7">
        <v>25.769814</v>
      </c>
      <c r="E5512" s="7">
        <v>22.292000000000002</v>
      </c>
      <c r="F5512" s="7">
        <v>2.6022866593832368</v>
      </c>
      <c r="G5512" s="7">
        <v>22.443376748109987</v>
      </c>
      <c r="H5512" s="7">
        <v>0.99325517056506507</v>
      </c>
      <c r="I5512" s="7">
        <v>20.345300000000002</v>
      </c>
      <c r="J5512" s="7">
        <v>2.3750360116252356</v>
      </c>
      <c r="K5512" s="7">
        <v>20.483457426580035</v>
      </c>
      <c r="L5512" s="7">
        <v>0.99325517056506507</v>
      </c>
      <c r="M5512" s="7" t="s">
        <v>684</v>
      </c>
      <c r="N5512" s="7" t="s">
        <v>737</v>
      </c>
      <c r="O5512" s="7" t="s">
        <v>686</v>
      </c>
    </row>
    <row r="5513" spans="2:15" ht="15">
      <c r="B5513" s="6" t="s">
        <v>38</v>
      </c>
      <c r="C5513" s="7" t="s">
        <v>688</v>
      </c>
      <c r="D5513" s="7">
        <v>26.433</v>
      </c>
      <c r="E5513" s="7">
        <v>26.937000000000001</v>
      </c>
      <c r="F5513" s="7">
        <v>7.4770391615658207</v>
      </c>
      <c r="G5513" s="7">
        <v>27.955466077738517</v>
      </c>
      <c r="H5513" s="7">
        <v>0.9635682669390534</v>
      </c>
      <c r="I5513" s="7">
        <v>24.989799999999999</v>
      </c>
      <c r="J5513" s="7">
        <v>6.9365450213348785</v>
      </c>
      <c r="K5513" s="7">
        <v>25.934644028268551</v>
      </c>
      <c r="L5513" s="7">
        <v>0.9635682669390534</v>
      </c>
      <c r="M5513" s="7" t="s">
        <v>684</v>
      </c>
      <c r="N5513" s="7" t="s">
        <v>737</v>
      </c>
      <c r="O5513" s="7" t="s">
        <v>686</v>
      </c>
    </row>
    <row r="5514" spans="2:15" ht="15">
      <c r="B5514" s="6" t="s">
        <v>38</v>
      </c>
      <c r="C5514" s="7" t="s">
        <v>689</v>
      </c>
      <c r="D5514" s="7" t="s">
        <v>661</v>
      </c>
      <c r="E5514" s="7" t="s">
        <v>661</v>
      </c>
      <c r="F5514" s="7" t="s">
        <v>661</v>
      </c>
      <c r="G5514" s="7" t="s">
        <v>661</v>
      </c>
      <c r="H5514" s="7" t="s">
        <v>661</v>
      </c>
      <c r="I5514" s="7" t="s">
        <v>661</v>
      </c>
      <c r="J5514" s="7" t="s">
        <v>661</v>
      </c>
      <c r="K5514" s="7" t="s">
        <v>661</v>
      </c>
      <c r="L5514" s="7" t="s">
        <v>661</v>
      </c>
      <c r="M5514" s="7" t="s">
        <v>684</v>
      </c>
      <c r="N5514" s="7" t="s">
        <v>737</v>
      </c>
      <c r="O5514" s="7" t="s">
        <v>686</v>
      </c>
    </row>
    <row r="5515" spans="2:15" ht="15">
      <c r="B5515" s="6" t="s">
        <v>38</v>
      </c>
      <c r="C5515" s="7" t="s">
        <v>690</v>
      </c>
      <c r="D5515" s="7" t="s">
        <v>661</v>
      </c>
      <c r="E5515" s="7" t="s">
        <v>661</v>
      </c>
      <c r="F5515" s="7" t="s">
        <v>661</v>
      </c>
      <c r="G5515" s="7" t="s">
        <v>661</v>
      </c>
      <c r="H5515" s="7" t="s">
        <v>661</v>
      </c>
      <c r="I5515" s="7" t="s">
        <v>661</v>
      </c>
      <c r="J5515" s="7" t="s">
        <v>661</v>
      </c>
      <c r="K5515" s="7" t="s">
        <v>661</v>
      </c>
      <c r="L5515" s="7" t="s">
        <v>661</v>
      </c>
      <c r="M5515" s="7" t="s">
        <v>684</v>
      </c>
      <c r="N5515" s="7" t="s">
        <v>737</v>
      </c>
      <c r="O5515" s="7" t="s">
        <v>686</v>
      </c>
    </row>
    <row r="5516" spans="2:15" ht="15">
      <c r="B5516" s="6" t="s">
        <v>38</v>
      </c>
      <c r="C5516" s="7" t="s">
        <v>691</v>
      </c>
      <c r="D5516" s="7" t="s">
        <v>661</v>
      </c>
      <c r="E5516" s="7" t="s">
        <v>661</v>
      </c>
      <c r="F5516" s="7" t="s">
        <v>661</v>
      </c>
      <c r="G5516" s="7" t="s">
        <v>661</v>
      </c>
      <c r="H5516" s="7" t="s">
        <v>661</v>
      </c>
      <c r="I5516" s="7" t="s">
        <v>661</v>
      </c>
      <c r="J5516" s="7" t="s">
        <v>661</v>
      </c>
      <c r="K5516" s="7" t="s">
        <v>661</v>
      </c>
      <c r="L5516" s="7" t="s">
        <v>661</v>
      </c>
      <c r="M5516" s="7" t="s">
        <v>684</v>
      </c>
      <c r="N5516" s="7" t="s">
        <v>737</v>
      </c>
      <c r="O5516" s="7" t="s">
        <v>686</v>
      </c>
    </row>
    <row r="5517" spans="2:15" ht="15">
      <c r="B5517" s="6" t="s">
        <v>38</v>
      </c>
      <c r="C5517" s="7" t="s">
        <v>692</v>
      </c>
      <c r="D5517" s="7" t="s">
        <v>661</v>
      </c>
      <c r="E5517" s="7" t="s">
        <v>661</v>
      </c>
      <c r="F5517" s="7" t="s">
        <v>661</v>
      </c>
      <c r="G5517" s="7" t="s">
        <v>661</v>
      </c>
      <c r="H5517" s="7" t="s">
        <v>661</v>
      </c>
      <c r="I5517" s="7" t="s">
        <v>661</v>
      </c>
      <c r="J5517" s="7" t="s">
        <v>661</v>
      </c>
      <c r="K5517" s="7" t="s">
        <v>661</v>
      </c>
      <c r="L5517" s="7" t="s">
        <v>661</v>
      </c>
      <c r="M5517" s="7" t="s">
        <v>684</v>
      </c>
      <c r="N5517" s="7" t="s">
        <v>737</v>
      </c>
      <c r="O5517" s="7" t="s">
        <v>686</v>
      </c>
    </row>
    <row r="5518" spans="2:15" ht="15">
      <c r="B5518" s="6" t="s">
        <v>38</v>
      </c>
      <c r="C5518" s="7" t="s">
        <v>693</v>
      </c>
      <c r="D5518" s="7" t="s">
        <v>661</v>
      </c>
      <c r="E5518" s="7" t="s">
        <v>661</v>
      </c>
      <c r="F5518" s="7" t="s">
        <v>661</v>
      </c>
      <c r="G5518" s="7" t="s">
        <v>661</v>
      </c>
      <c r="H5518" s="7" t="s">
        <v>661</v>
      </c>
      <c r="I5518" s="7" t="s">
        <v>661</v>
      </c>
      <c r="J5518" s="7" t="s">
        <v>661</v>
      </c>
      <c r="K5518" s="7" t="s">
        <v>661</v>
      </c>
      <c r="L5518" s="7" t="s">
        <v>661</v>
      </c>
      <c r="M5518" s="7" t="s">
        <v>684</v>
      </c>
      <c r="N5518" s="7" t="s">
        <v>737</v>
      </c>
      <c r="O5518" s="7" t="s">
        <v>686</v>
      </c>
    </row>
    <row r="5519" spans="2:15" ht="15">
      <c r="B5519" s="6" t="s">
        <v>38</v>
      </c>
      <c r="C5519" s="7" t="s">
        <v>694</v>
      </c>
      <c r="D5519" s="7" t="s">
        <v>661</v>
      </c>
      <c r="E5519" s="7" t="s">
        <v>661</v>
      </c>
      <c r="F5519" s="7" t="s">
        <v>661</v>
      </c>
      <c r="G5519" s="7" t="s">
        <v>661</v>
      </c>
      <c r="H5519" s="7" t="s">
        <v>661</v>
      </c>
      <c r="I5519" s="7" t="s">
        <v>661</v>
      </c>
      <c r="J5519" s="7" t="s">
        <v>661</v>
      </c>
      <c r="K5519" s="7" t="s">
        <v>661</v>
      </c>
      <c r="L5519" s="7" t="s">
        <v>661</v>
      </c>
      <c r="M5519" s="7" t="s">
        <v>684</v>
      </c>
      <c r="N5519" s="7" t="s">
        <v>737</v>
      </c>
      <c r="O5519" s="7" t="s">
        <v>686</v>
      </c>
    </row>
    <row r="5520" spans="2:15" ht="15">
      <c r="B5520" s="6" t="s">
        <v>38</v>
      </c>
      <c r="C5520" s="7" t="s">
        <v>695</v>
      </c>
      <c r="D5520" s="7" t="s">
        <v>661</v>
      </c>
      <c r="E5520" s="7" t="s">
        <v>661</v>
      </c>
      <c r="F5520" s="7" t="s">
        <v>661</v>
      </c>
      <c r="G5520" s="7" t="s">
        <v>661</v>
      </c>
      <c r="H5520" s="7" t="s">
        <v>661</v>
      </c>
      <c r="I5520" s="7" t="s">
        <v>661</v>
      </c>
      <c r="J5520" s="7" t="s">
        <v>661</v>
      </c>
      <c r="K5520" s="7" t="s">
        <v>661</v>
      </c>
      <c r="L5520" s="7" t="s">
        <v>661</v>
      </c>
      <c r="M5520" s="7" t="s">
        <v>684</v>
      </c>
      <c r="N5520" s="7" t="s">
        <v>737</v>
      </c>
      <c r="O5520" s="7" t="s">
        <v>686</v>
      </c>
    </row>
    <row r="5521" spans="2:15" ht="15">
      <c r="B5521" s="6" t="s">
        <v>38</v>
      </c>
      <c r="C5521" s="7" t="s">
        <v>696</v>
      </c>
      <c r="D5521" s="7" t="s">
        <v>661</v>
      </c>
      <c r="E5521" s="7" t="s">
        <v>661</v>
      </c>
      <c r="F5521" s="7" t="s">
        <v>661</v>
      </c>
      <c r="G5521" s="7" t="s">
        <v>661</v>
      </c>
      <c r="H5521" s="7" t="s">
        <v>661</v>
      </c>
      <c r="I5521" s="7" t="s">
        <v>661</v>
      </c>
      <c r="J5521" s="7" t="s">
        <v>661</v>
      </c>
      <c r="K5521" s="7" t="s">
        <v>661</v>
      </c>
      <c r="L5521" s="7" t="s">
        <v>661</v>
      </c>
      <c r="M5521" s="7" t="s">
        <v>684</v>
      </c>
      <c r="N5521" s="7" t="s">
        <v>737</v>
      </c>
      <c r="O5521" s="7" t="s">
        <v>686</v>
      </c>
    </row>
    <row r="5522" spans="2:15" ht="15">
      <c r="B5522" s="6" t="s">
        <v>38</v>
      </c>
      <c r="C5522" s="7" t="s">
        <v>697</v>
      </c>
      <c r="D5522" s="7" t="s">
        <v>661</v>
      </c>
      <c r="E5522" s="7" t="s">
        <v>661</v>
      </c>
      <c r="F5522" s="7" t="s">
        <v>661</v>
      </c>
      <c r="G5522" s="7" t="s">
        <v>661</v>
      </c>
      <c r="H5522" s="7" t="s">
        <v>661</v>
      </c>
      <c r="I5522" s="7" t="s">
        <v>661</v>
      </c>
      <c r="J5522" s="7" t="s">
        <v>661</v>
      </c>
      <c r="K5522" s="7" t="s">
        <v>661</v>
      </c>
      <c r="L5522" s="7" t="s">
        <v>661</v>
      </c>
      <c r="M5522" s="7" t="s">
        <v>684</v>
      </c>
      <c r="N5522" s="7" t="s">
        <v>737</v>
      </c>
      <c r="O5522" s="7" t="s">
        <v>686</v>
      </c>
    </row>
    <row r="5523" spans="2:15" ht="15">
      <c r="B5523" s="6" t="s">
        <v>38</v>
      </c>
      <c r="C5523" s="7" t="s">
        <v>698</v>
      </c>
      <c r="D5523" s="7" t="s">
        <v>661</v>
      </c>
      <c r="E5523" s="7" t="s">
        <v>661</v>
      </c>
      <c r="F5523" s="7" t="s">
        <v>661</v>
      </c>
      <c r="G5523" s="7" t="s">
        <v>661</v>
      </c>
      <c r="H5523" s="7" t="s">
        <v>661</v>
      </c>
      <c r="I5523" s="7" t="s">
        <v>661</v>
      </c>
      <c r="J5523" s="7" t="s">
        <v>661</v>
      </c>
      <c r="K5523" s="7" t="s">
        <v>661</v>
      </c>
      <c r="L5523" s="7" t="s">
        <v>661</v>
      </c>
      <c r="M5523" s="7" t="s">
        <v>684</v>
      </c>
      <c r="N5523" s="7" t="s">
        <v>737</v>
      </c>
      <c r="O5523" s="7" t="s">
        <v>686</v>
      </c>
    </row>
    <row r="5524" spans="2:15" ht="15">
      <c r="B5524" s="6" t="s">
        <v>38</v>
      </c>
      <c r="C5524" s="7" t="s">
        <v>699</v>
      </c>
      <c r="D5524" s="7" t="s">
        <v>661</v>
      </c>
      <c r="E5524" s="7" t="s">
        <v>661</v>
      </c>
      <c r="F5524" s="7" t="s">
        <v>661</v>
      </c>
      <c r="G5524" s="7" t="s">
        <v>661</v>
      </c>
      <c r="H5524" s="7" t="s">
        <v>661</v>
      </c>
      <c r="I5524" s="7" t="s">
        <v>661</v>
      </c>
      <c r="J5524" s="7" t="s">
        <v>661</v>
      </c>
      <c r="K5524" s="7" t="s">
        <v>661</v>
      </c>
      <c r="L5524" s="7" t="s">
        <v>661</v>
      </c>
      <c r="M5524" s="7" t="s">
        <v>684</v>
      </c>
      <c r="N5524" s="7" t="s">
        <v>737</v>
      </c>
      <c r="O5524" s="7" t="s">
        <v>686</v>
      </c>
    </row>
    <row r="5525" spans="2:15" ht="15">
      <c r="B5525" s="6" t="s">
        <v>38</v>
      </c>
      <c r="C5525" s="7" t="s">
        <v>700</v>
      </c>
      <c r="D5525" s="7" t="s">
        <v>661</v>
      </c>
      <c r="E5525" s="7" t="s">
        <v>661</v>
      </c>
      <c r="F5525" s="7" t="s">
        <v>661</v>
      </c>
      <c r="G5525" s="7" t="s">
        <v>661</v>
      </c>
      <c r="H5525" s="7" t="s">
        <v>661</v>
      </c>
      <c r="I5525" s="7" t="s">
        <v>661</v>
      </c>
      <c r="J5525" s="7" t="s">
        <v>661</v>
      </c>
      <c r="K5525" s="7" t="s">
        <v>661</v>
      </c>
      <c r="L5525" s="7" t="s">
        <v>661</v>
      </c>
      <c r="M5525" s="7" t="s">
        <v>684</v>
      </c>
      <c r="N5525" s="7" t="s">
        <v>737</v>
      </c>
      <c r="O5525" s="7" t="s">
        <v>686</v>
      </c>
    </row>
    <row r="5526" spans="2:15" ht="15">
      <c r="B5526" s="6" t="s">
        <v>38</v>
      </c>
      <c r="C5526" s="7" t="s">
        <v>701</v>
      </c>
      <c r="D5526" s="7" t="s">
        <v>661</v>
      </c>
      <c r="E5526" s="7" t="s">
        <v>661</v>
      </c>
      <c r="F5526" s="7" t="s">
        <v>661</v>
      </c>
      <c r="G5526" s="7" t="s">
        <v>661</v>
      </c>
      <c r="H5526" s="7" t="s">
        <v>661</v>
      </c>
      <c r="I5526" s="7" t="s">
        <v>661</v>
      </c>
      <c r="J5526" s="7" t="s">
        <v>661</v>
      </c>
      <c r="K5526" s="7" t="s">
        <v>661</v>
      </c>
      <c r="L5526" s="7" t="s">
        <v>661</v>
      </c>
      <c r="M5526" s="7" t="s">
        <v>684</v>
      </c>
      <c r="N5526" s="7" t="s">
        <v>737</v>
      </c>
      <c r="O5526" s="7" t="s">
        <v>686</v>
      </c>
    </row>
    <row r="5527" spans="2:15" ht="15">
      <c r="B5527" s="6" t="s">
        <v>56</v>
      </c>
      <c r="C5527" s="7" t="s">
        <v>683</v>
      </c>
      <c r="D5527" s="7" t="s">
        <v>661</v>
      </c>
      <c r="E5527" s="7" t="s">
        <v>661</v>
      </c>
      <c r="F5527" s="7" t="s">
        <v>661</v>
      </c>
      <c r="G5527" s="7" t="s">
        <v>661</v>
      </c>
      <c r="H5527" s="7" t="s">
        <v>661</v>
      </c>
      <c r="I5527" s="7" t="s">
        <v>661</v>
      </c>
      <c r="J5527" s="7" t="s">
        <v>661</v>
      </c>
      <c r="K5527" s="7" t="s">
        <v>661</v>
      </c>
      <c r="L5527" s="7" t="s">
        <v>661</v>
      </c>
      <c r="M5527" s="7" t="s">
        <v>684</v>
      </c>
      <c r="N5527" s="7" t="s">
        <v>737</v>
      </c>
      <c r="O5527" s="7" t="s">
        <v>686</v>
      </c>
    </row>
    <row r="5528" spans="2:15" ht="15">
      <c r="B5528" s="6" t="s">
        <v>56</v>
      </c>
      <c r="C5528" s="7" t="s">
        <v>687</v>
      </c>
      <c r="D5528" s="7" t="s">
        <v>661</v>
      </c>
      <c r="E5528" s="7" t="s">
        <v>661</v>
      </c>
      <c r="F5528" s="7" t="s">
        <v>661</v>
      </c>
      <c r="G5528" s="7" t="s">
        <v>661</v>
      </c>
      <c r="H5528" s="7" t="s">
        <v>661</v>
      </c>
      <c r="I5528" s="7" t="s">
        <v>661</v>
      </c>
      <c r="J5528" s="7" t="s">
        <v>661</v>
      </c>
      <c r="K5528" s="7" t="s">
        <v>661</v>
      </c>
      <c r="L5528" s="7" t="s">
        <v>661</v>
      </c>
      <c r="M5528" s="7" t="s">
        <v>684</v>
      </c>
      <c r="N5528" s="7" t="s">
        <v>737</v>
      </c>
      <c r="O5528" s="7" t="s">
        <v>686</v>
      </c>
    </row>
    <row r="5529" spans="2:15" ht="15">
      <c r="B5529" s="6" t="s">
        <v>56</v>
      </c>
      <c r="C5529" s="7" t="s">
        <v>688</v>
      </c>
      <c r="D5529" s="7" t="s">
        <v>661</v>
      </c>
      <c r="E5529" s="7" t="s">
        <v>661</v>
      </c>
      <c r="F5529" s="7" t="s">
        <v>661</v>
      </c>
      <c r="G5529" s="7" t="s">
        <v>661</v>
      </c>
      <c r="H5529" s="7" t="s">
        <v>661</v>
      </c>
      <c r="I5529" s="7" t="s">
        <v>661</v>
      </c>
      <c r="J5529" s="7" t="s">
        <v>661</v>
      </c>
      <c r="K5529" s="7" t="s">
        <v>661</v>
      </c>
      <c r="L5529" s="7" t="s">
        <v>661</v>
      </c>
      <c r="M5529" s="7" t="s">
        <v>684</v>
      </c>
      <c r="N5529" s="7" t="s">
        <v>737</v>
      </c>
      <c r="O5529" s="7" t="s">
        <v>686</v>
      </c>
    </row>
    <row r="5530" spans="2:15" ht="15">
      <c r="B5530" s="6" t="s">
        <v>56</v>
      </c>
      <c r="C5530" s="7" t="s">
        <v>689</v>
      </c>
      <c r="D5530" s="7" t="s">
        <v>661</v>
      </c>
      <c r="E5530" s="7" t="s">
        <v>661</v>
      </c>
      <c r="F5530" s="7" t="s">
        <v>661</v>
      </c>
      <c r="G5530" s="7" t="s">
        <v>661</v>
      </c>
      <c r="H5530" s="7" t="s">
        <v>661</v>
      </c>
      <c r="I5530" s="7" t="s">
        <v>661</v>
      </c>
      <c r="J5530" s="7" t="s">
        <v>661</v>
      </c>
      <c r="K5530" s="7" t="s">
        <v>661</v>
      </c>
      <c r="L5530" s="7" t="s">
        <v>661</v>
      </c>
      <c r="M5530" s="7" t="s">
        <v>684</v>
      </c>
      <c r="N5530" s="7" t="s">
        <v>737</v>
      </c>
      <c r="O5530" s="7" t="s">
        <v>686</v>
      </c>
    </row>
    <row r="5531" spans="2:15" ht="15">
      <c r="B5531" s="6" t="s">
        <v>56</v>
      </c>
      <c r="C5531" s="7" t="s">
        <v>690</v>
      </c>
      <c r="D5531" s="7" t="s">
        <v>661</v>
      </c>
      <c r="E5531" s="7" t="s">
        <v>661</v>
      </c>
      <c r="F5531" s="7" t="s">
        <v>661</v>
      </c>
      <c r="G5531" s="7" t="s">
        <v>661</v>
      </c>
      <c r="H5531" s="7" t="s">
        <v>661</v>
      </c>
      <c r="I5531" s="7" t="s">
        <v>661</v>
      </c>
      <c r="J5531" s="7" t="s">
        <v>661</v>
      </c>
      <c r="K5531" s="7" t="s">
        <v>661</v>
      </c>
      <c r="L5531" s="7" t="s">
        <v>661</v>
      </c>
      <c r="M5531" s="7" t="s">
        <v>684</v>
      </c>
      <c r="N5531" s="7" t="s">
        <v>737</v>
      </c>
      <c r="O5531" s="7" t="s">
        <v>686</v>
      </c>
    </row>
    <row r="5532" spans="2:15" ht="15">
      <c r="B5532" s="6" t="s">
        <v>56</v>
      </c>
      <c r="C5532" s="7" t="s">
        <v>691</v>
      </c>
      <c r="D5532" s="7" t="s">
        <v>661</v>
      </c>
      <c r="E5532" s="7" t="s">
        <v>661</v>
      </c>
      <c r="F5532" s="7" t="s">
        <v>661</v>
      </c>
      <c r="G5532" s="7" t="s">
        <v>661</v>
      </c>
      <c r="H5532" s="7" t="s">
        <v>661</v>
      </c>
      <c r="I5532" s="7" t="s">
        <v>661</v>
      </c>
      <c r="J5532" s="7" t="s">
        <v>661</v>
      </c>
      <c r="K5532" s="7" t="s">
        <v>661</v>
      </c>
      <c r="L5532" s="7" t="s">
        <v>661</v>
      </c>
      <c r="M5532" s="7" t="s">
        <v>684</v>
      </c>
      <c r="N5532" s="7" t="s">
        <v>737</v>
      </c>
      <c r="O5532" s="7" t="s">
        <v>686</v>
      </c>
    </row>
    <row r="5533" spans="2:15" ht="15">
      <c r="B5533" s="6" t="s">
        <v>56</v>
      </c>
      <c r="C5533" s="7" t="s">
        <v>692</v>
      </c>
      <c r="D5533" s="7" t="s">
        <v>661</v>
      </c>
      <c r="E5533" s="7" t="s">
        <v>661</v>
      </c>
      <c r="F5533" s="7" t="s">
        <v>661</v>
      </c>
      <c r="G5533" s="7" t="s">
        <v>661</v>
      </c>
      <c r="H5533" s="7" t="s">
        <v>661</v>
      </c>
      <c r="I5533" s="7" t="s">
        <v>661</v>
      </c>
      <c r="J5533" s="7" t="s">
        <v>661</v>
      </c>
      <c r="K5533" s="7" t="s">
        <v>661</v>
      </c>
      <c r="L5533" s="7" t="s">
        <v>661</v>
      </c>
      <c r="M5533" s="7" t="s">
        <v>684</v>
      </c>
      <c r="N5533" s="7" t="s">
        <v>737</v>
      </c>
      <c r="O5533" s="7" t="s">
        <v>686</v>
      </c>
    </row>
    <row r="5534" spans="2:15" ht="15">
      <c r="B5534" s="6" t="s">
        <v>56</v>
      </c>
      <c r="C5534" s="7" t="s">
        <v>693</v>
      </c>
      <c r="D5534" s="7" t="s">
        <v>661</v>
      </c>
      <c r="E5534" s="7">
        <v>8.3227998781204242</v>
      </c>
      <c r="F5534" s="7">
        <v>4.0309159551155034</v>
      </c>
      <c r="G5534" s="7">
        <v>9.2475554201338035</v>
      </c>
      <c r="H5534" s="7">
        <v>0.9</v>
      </c>
      <c r="I5534" s="7">
        <v>8.3227998781204242</v>
      </c>
      <c r="J5534" s="7">
        <v>4.0309159551155034</v>
      </c>
      <c r="K5534" s="7">
        <v>9.2475554201338035</v>
      </c>
      <c r="L5534" s="7">
        <v>0.9</v>
      </c>
      <c r="M5534" s="7" t="s">
        <v>684</v>
      </c>
      <c r="N5534" s="7" t="s">
        <v>737</v>
      </c>
      <c r="O5534" s="7" t="s">
        <v>686</v>
      </c>
    </row>
    <row r="5535" spans="2:15" ht="15">
      <c r="B5535" s="6" t="s">
        <v>56</v>
      </c>
      <c r="C5535" s="7" t="s">
        <v>694</v>
      </c>
      <c r="D5535" s="7" t="s">
        <v>661</v>
      </c>
      <c r="E5535" s="7">
        <v>12.547759943008424</v>
      </c>
      <c r="F5535" s="7">
        <v>6.0771575065979313</v>
      </c>
      <c r="G5535" s="7">
        <v>13.941955492231582</v>
      </c>
      <c r="H5535" s="7">
        <v>0.9</v>
      </c>
      <c r="I5535" s="7">
        <v>12.547759943008424</v>
      </c>
      <c r="J5535" s="7">
        <v>6.0771575065979313</v>
      </c>
      <c r="K5535" s="7">
        <v>13.941955492231582</v>
      </c>
      <c r="L5535" s="7">
        <v>0.9</v>
      </c>
      <c r="M5535" s="7" t="s">
        <v>684</v>
      </c>
      <c r="N5535" s="7" t="s">
        <v>737</v>
      </c>
      <c r="O5535" s="7" t="s">
        <v>686</v>
      </c>
    </row>
    <row r="5536" spans="2:15" ht="15">
      <c r="B5536" s="6" t="s">
        <v>56</v>
      </c>
      <c r="C5536" s="7" t="s">
        <v>695</v>
      </c>
      <c r="D5536" s="7" t="s">
        <v>661</v>
      </c>
      <c r="E5536" s="7">
        <v>15.917360334396363</v>
      </c>
      <c r="F5536" s="7">
        <v>7.7091294606173904</v>
      </c>
      <c r="G5536" s="7">
        <v>17.68595592710707</v>
      </c>
      <c r="H5536" s="7">
        <v>0.9</v>
      </c>
      <c r="I5536" s="7">
        <v>15.917360334396363</v>
      </c>
      <c r="J5536" s="7">
        <v>7.7091294606173904</v>
      </c>
      <c r="K5536" s="7">
        <v>17.68595592710707</v>
      </c>
      <c r="L5536" s="7">
        <v>0.9</v>
      </c>
      <c r="M5536" s="7" t="s">
        <v>684</v>
      </c>
      <c r="N5536" s="7" t="s">
        <v>737</v>
      </c>
      <c r="O5536" s="7" t="s">
        <v>686</v>
      </c>
    </row>
    <row r="5537" spans="2:15" ht="15">
      <c r="B5537" s="6" t="s">
        <v>56</v>
      </c>
      <c r="C5537" s="7" t="s">
        <v>696</v>
      </c>
      <c r="D5537" s="7" t="s">
        <v>661</v>
      </c>
      <c r="E5537" s="7">
        <v>17.777840070724487</v>
      </c>
      <c r="F5537" s="7">
        <v>8.6102009225240046</v>
      </c>
      <c r="G5537" s="7">
        <v>19.75315563413832</v>
      </c>
      <c r="H5537" s="7">
        <v>0.9</v>
      </c>
      <c r="I5537" s="7">
        <v>17.777840070724487</v>
      </c>
      <c r="J5537" s="7">
        <v>8.6102009225240046</v>
      </c>
      <c r="K5537" s="7">
        <v>19.75315563413832</v>
      </c>
      <c r="L5537" s="7">
        <v>0.9</v>
      </c>
      <c r="M5537" s="7" t="s">
        <v>684</v>
      </c>
      <c r="N5537" s="7" t="s">
        <v>737</v>
      </c>
      <c r="O5537" s="7" t="s">
        <v>686</v>
      </c>
    </row>
    <row r="5538" spans="2:15" ht="15">
      <c r="B5538" s="6" t="s">
        <v>56</v>
      </c>
      <c r="C5538" s="7" t="s">
        <v>697</v>
      </c>
      <c r="D5538" s="7" t="s">
        <v>661</v>
      </c>
      <c r="E5538" s="7">
        <v>19.38343978404999</v>
      </c>
      <c r="F5538" s="7">
        <v>9.3878283552088586</v>
      </c>
      <c r="G5538" s="7">
        <v>21.537155315611098</v>
      </c>
      <c r="H5538" s="7">
        <v>0.9</v>
      </c>
      <c r="I5538" s="7">
        <v>19.38343978404999</v>
      </c>
      <c r="J5538" s="7">
        <v>9.3878283552088586</v>
      </c>
      <c r="K5538" s="7">
        <v>21.537155315611098</v>
      </c>
      <c r="L5538" s="7">
        <v>0.9</v>
      </c>
      <c r="M5538" s="7" t="s">
        <v>684</v>
      </c>
      <c r="N5538" s="7" t="s">
        <v>737</v>
      </c>
      <c r="O5538" s="7" t="s">
        <v>686</v>
      </c>
    </row>
    <row r="5539" spans="2:15" ht="15">
      <c r="B5539" s="6" t="s">
        <v>56</v>
      </c>
      <c r="C5539" s="7" t="s">
        <v>698</v>
      </c>
      <c r="D5539" s="7" t="s">
        <v>661</v>
      </c>
      <c r="E5539" s="7">
        <v>20.620400552749636</v>
      </c>
      <c r="F5539" s="7">
        <v>9.9869157983073205</v>
      </c>
      <c r="G5539" s="7">
        <v>22.911556169721816</v>
      </c>
      <c r="H5539" s="7">
        <v>0.9</v>
      </c>
      <c r="I5539" s="7">
        <v>20.620400552749636</v>
      </c>
      <c r="J5539" s="7">
        <v>9.9869157983073205</v>
      </c>
      <c r="K5539" s="7">
        <v>22.911556169721816</v>
      </c>
      <c r="L5539" s="7">
        <v>0.9</v>
      </c>
      <c r="M5539" s="7" t="s">
        <v>684</v>
      </c>
      <c r="N5539" s="7" t="s">
        <v>737</v>
      </c>
      <c r="O5539" s="7" t="s">
        <v>686</v>
      </c>
    </row>
    <row r="5540" spans="2:15" ht="15">
      <c r="B5540" s="6" t="s">
        <v>56</v>
      </c>
      <c r="C5540" s="7" t="s">
        <v>699</v>
      </c>
      <c r="D5540" s="7" t="s">
        <v>661</v>
      </c>
      <c r="E5540" s="7">
        <v>20.804720239639284</v>
      </c>
      <c r="F5540" s="7">
        <v>10.07618589702477</v>
      </c>
      <c r="G5540" s="7">
        <v>23.116355821821426</v>
      </c>
      <c r="H5540" s="7">
        <v>0.9</v>
      </c>
      <c r="I5540" s="7">
        <v>20.804720239639284</v>
      </c>
      <c r="J5540" s="7">
        <v>10.07618589702477</v>
      </c>
      <c r="K5540" s="7">
        <v>23.116355821821426</v>
      </c>
      <c r="L5540" s="7">
        <v>0.9</v>
      </c>
      <c r="M5540" s="7" t="s">
        <v>684</v>
      </c>
      <c r="N5540" s="7" t="s">
        <v>737</v>
      </c>
      <c r="O5540" s="7" t="s">
        <v>686</v>
      </c>
    </row>
    <row r="5541" spans="2:15" ht="15">
      <c r="B5541" s="6" t="s">
        <v>56</v>
      </c>
      <c r="C5541" s="7" t="s">
        <v>700</v>
      </c>
      <c r="D5541" s="7" t="s">
        <v>661</v>
      </c>
      <c r="E5541" s="7">
        <v>20.804720239639284</v>
      </c>
      <c r="F5541" s="7">
        <v>10.07618589702477</v>
      </c>
      <c r="G5541" s="7">
        <v>23.116355821821426</v>
      </c>
      <c r="H5541" s="7">
        <v>0.9</v>
      </c>
      <c r="I5541" s="7">
        <v>20.804720239639284</v>
      </c>
      <c r="J5541" s="7">
        <v>10.07618589702477</v>
      </c>
      <c r="K5541" s="7">
        <v>23.116355821821426</v>
      </c>
      <c r="L5541" s="7">
        <v>0.9</v>
      </c>
      <c r="M5541" s="7" t="s">
        <v>684</v>
      </c>
      <c r="N5541" s="7" t="s">
        <v>737</v>
      </c>
      <c r="O5541" s="7" t="s">
        <v>686</v>
      </c>
    </row>
    <row r="5542" spans="2:15" ht="15">
      <c r="B5542" s="6" t="s">
        <v>56</v>
      </c>
      <c r="C5542" s="7" t="s">
        <v>701</v>
      </c>
      <c r="D5542" s="7" t="s">
        <v>661</v>
      </c>
      <c r="E5542" s="7">
        <v>20.804720239639284</v>
      </c>
      <c r="F5542" s="7">
        <v>10.07618589702477</v>
      </c>
      <c r="G5542" s="7">
        <v>23.116355821821426</v>
      </c>
      <c r="H5542" s="7">
        <v>0.9</v>
      </c>
      <c r="I5542" s="7">
        <v>20.804720239639284</v>
      </c>
      <c r="J5542" s="7">
        <v>10.07618589702477</v>
      </c>
      <c r="K5542" s="7">
        <v>23.116355821821426</v>
      </c>
      <c r="L5542" s="7">
        <v>0.9</v>
      </c>
      <c r="M5542" s="7" t="s">
        <v>684</v>
      </c>
      <c r="N5542" s="7" t="s">
        <v>737</v>
      </c>
      <c r="O5542" s="7" t="s">
        <v>686</v>
      </c>
    </row>
    <row r="5543" spans="2:15" ht="15">
      <c r="B5543" s="6" t="s">
        <v>69</v>
      </c>
      <c r="C5543" s="7" t="s">
        <v>683</v>
      </c>
      <c r="D5543" s="7">
        <v>32.154128999999998</v>
      </c>
      <c r="E5543" s="7">
        <v>44.991</v>
      </c>
      <c r="F5543" s="7">
        <v>12.634466276737513</v>
      </c>
      <c r="G5543" s="7">
        <v>46.73135798474101</v>
      </c>
      <c r="H5543" s="7">
        <v>0.96275824072330018</v>
      </c>
      <c r="I5543" s="7">
        <v>39.424199999999999</v>
      </c>
      <c r="J5543" s="7">
        <v>11.071185912457024</v>
      </c>
      <c r="K5543" s="7">
        <v>40.949221032251479</v>
      </c>
      <c r="L5543" s="7">
        <v>0.96275824072330018</v>
      </c>
      <c r="M5543" s="7" t="s">
        <v>684</v>
      </c>
      <c r="N5543" s="7" t="s">
        <v>737</v>
      </c>
      <c r="O5543" s="7" t="s">
        <v>686</v>
      </c>
    </row>
    <row r="5544" spans="2:15" ht="15">
      <c r="B5544" s="6" t="s">
        <v>69</v>
      </c>
      <c r="C5544" s="7" t="s">
        <v>687</v>
      </c>
      <c r="D5544" s="7">
        <v>40.708995999999999</v>
      </c>
      <c r="E5544" s="7">
        <v>40.091999999999999</v>
      </c>
      <c r="F5544" s="7">
        <v>11.258718898601044</v>
      </c>
      <c r="G5544" s="7">
        <v>41.642853111160818</v>
      </c>
      <c r="H5544" s="7">
        <v>0.96275824072330018</v>
      </c>
      <c r="I5544" s="7">
        <v>34.460299999999997</v>
      </c>
      <c r="J5544" s="7">
        <v>9.6772131812197415</v>
      </c>
      <c r="K5544" s="7">
        <v>35.793305673614064</v>
      </c>
      <c r="L5544" s="7">
        <v>0.96275824072330018</v>
      </c>
      <c r="M5544" s="7" t="s">
        <v>684</v>
      </c>
      <c r="N5544" s="7" t="s">
        <v>737</v>
      </c>
      <c r="O5544" s="7" t="s">
        <v>686</v>
      </c>
    </row>
    <row r="5545" spans="2:15" ht="15">
      <c r="B5545" s="6" t="s">
        <v>69</v>
      </c>
      <c r="C5545" s="7" t="s">
        <v>688</v>
      </c>
      <c r="D5545" s="7">
        <v>38.360649000000002</v>
      </c>
      <c r="E5545" s="7">
        <v>38.161999999999999</v>
      </c>
      <c r="F5545" s="7">
        <v>10.716732280964122</v>
      </c>
      <c r="G5545" s="7">
        <v>39.638196159536051</v>
      </c>
      <c r="H5545" s="7">
        <v>0.96275824072330018</v>
      </c>
      <c r="I5545" s="7">
        <v>34.934699999999999</v>
      </c>
      <c r="J5545" s="7">
        <v>9.8104351767673901</v>
      </c>
      <c r="K5545" s="7">
        <v>36.286056584417587</v>
      </c>
      <c r="L5545" s="7">
        <v>0.96275824072330018</v>
      </c>
      <c r="M5545" s="7" t="s">
        <v>684</v>
      </c>
      <c r="N5545" s="7" t="s">
        <v>737</v>
      </c>
      <c r="O5545" s="7" t="s">
        <v>686</v>
      </c>
    </row>
    <row r="5546" spans="2:15" ht="15">
      <c r="B5546" s="6" t="s">
        <v>69</v>
      </c>
      <c r="C5546" s="7" t="s">
        <v>689</v>
      </c>
      <c r="D5546" s="7">
        <v>33.770000000000003</v>
      </c>
      <c r="E5546" s="7">
        <v>45.176000000000002</v>
      </c>
      <c r="F5546" s="7">
        <v>12.68641836184778</v>
      </c>
      <c r="G5546" s="7">
        <v>46.923514221036648</v>
      </c>
      <c r="H5546" s="7">
        <v>0.96275824072330018</v>
      </c>
      <c r="I5546" s="7">
        <v>39.537700000000001</v>
      </c>
      <c r="J5546" s="7">
        <v>11.103059218727404</v>
      </c>
      <c r="K5546" s="7">
        <v>41.067111479924755</v>
      </c>
      <c r="L5546" s="7">
        <v>0.96275824072330018</v>
      </c>
      <c r="M5546" s="7" t="s">
        <v>684</v>
      </c>
      <c r="N5546" s="7" t="s">
        <v>737</v>
      </c>
      <c r="O5546" s="7" t="s">
        <v>686</v>
      </c>
    </row>
    <row r="5547" spans="2:15" ht="15">
      <c r="B5547" s="6" t="s">
        <v>69</v>
      </c>
      <c r="C5547" s="7" t="s">
        <v>690</v>
      </c>
      <c r="D5547" s="7">
        <v>42.472000000000001</v>
      </c>
      <c r="E5547" s="7">
        <v>46.302999999999997</v>
      </c>
      <c r="F5547" s="7">
        <v>13.047514471573045</v>
      </c>
      <c r="G5547" s="7">
        <v>48.106189236790598</v>
      </c>
      <c r="H5547" s="7">
        <v>0.96251648144660018</v>
      </c>
      <c r="I5547" s="7">
        <v>41.2</v>
      </c>
      <c r="J5547" s="7">
        <v>11.609563013817883</v>
      </c>
      <c r="K5547" s="7">
        <v>42.804461839530333</v>
      </c>
      <c r="L5547" s="7">
        <v>0.96251648144660018</v>
      </c>
      <c r="M5547" s="7" t="s">
        <v>684</v>
      </c>
      <c r="N5547" s="7" t="s">
        <v>737</v>
      </c>
      <c r="O5547" s="7" t="s">
        <v>686</v>
      </c>
    </row>
    <row r="5548" spans="2:15" ht="15">
      <c r="B5548" s="6" t="s">
        <v>69</v>
      </c>
      <c r="C5548" s="7" t="s">
        <v>691</v>
      </c>
      <c r="D5548" s="7">
        <v>50.207684319833852</v>
      </c>
      <c r="E5548" s="7">
        <v>50.73</v>
      </c>
      <c r="F5548" s="7">
        <v>14.197098223127256</v>
      </c>
      <c r="G5548" s="7">
        <v>52.679127725856688</v>
      </c>
      <c r="H5548" s="7">
        <v>0.96300000000000008</v>
      </c>
      <c r="I5548" s="7">
        <v>44.48</v>
      </c>
      <c r="J5548" s="7">
        <v>12.447997811249765</v>
      </c>
      <c r="K5548" s="7">
        <v>46.188992731048799</v>
      </c>
      <c r="L5548" s="7">
        <v>0.96300000000000008</v>
      </c>
      <c r="M5548" s="7" t="s">
        <v>684</v>
      </c>
      <c r="N5548" s="7" t="s">
        <v>737</v>
      </c>
      <c r="O5548" s="7" t="s">
        <v>686</v>
      </c>
    </row>
    <row r="5549" spans="2:15" ht="15">
      <c r="B5549" s="6" t="s">
        <v>69</v>
      </c>
      <c r="C5549" s="7" t="s">
        <v>692</v>
      </c>
      <c r="D5549" s="7" t="s">
        <v>661</v>
      </c>
      <c r="E5549" s="7">
        <v>53.034560217762738</v>
      </c>
      <c r="F5549" s="7">
        <v>14.893275601185332</v>
      </c>
      <c r="G5549" s="7">
        <v>55.086062081295701</v>
      </c>
      <c r="H5549" s="7">
        <v>0.96275824072330007</v>
      </c>
      <c r="I5549" s="7">
        <v>46.784560217762746</v>
      </c>
      <c r="J5549" s="7">
        <v>13.138137590702996</v>
      </c>
      <c r="K5549" s="7">
        <v>48.594297341578176</v>
      </c>
      <c r="L5549" s="7">
        <v>0.96275824072330007</v>
      </c>
      <c r="M5549" s="7" t="s">
        <v>684</v>
      </c>
      <c r="N5549" s="7" t="s">
        <v>737</v>
      </c>
      <c r="O5549" s="7" t="s">
        <v>686</v>
      </c>
    </row>
    <row r="5550" spans="2:15" ht="15">
      <c r="B5550" s="6" t="s">
        <v>69</v>
      </c>
      <c r="C5550" s="7" t="s">
        <v>693</v>
      </c>
      <c r="D5550" s="7" t="s">
        <v>661</v>
      </c>
      <c r="E5550" s="7">
        <v>52.778567481337639</v>
      </c>
      <c r="F5550" s="7">
        <v>14.821387188048208</v>
      </c>
      <c r="G5550" s="7">
        <v>54.820166942103981</v>
      </c>
      <c r="H5550" s="7">
        <v>0.96275824072330007</v>
      </c>
      <c r="I5550" s="7">
        <v>46.528567481337646</v>
      </c>
      <c r="J5550" s="7">
        <v>13.066249177565869</v>
      </c>
      <c r="K5550" s="7">
        <v>48.328402202386457</v>
      </c>
      <c r="L5550" s="7">
        <v>0.96275824072330007</v>
      </c>
      <c r="M5550" s="7" t="s">
        <v>684</v>
      </c>
      <c r="N5550" s="7" t="s">
        <v>737</v>
      </c>
      <c r="O5550" s="7" t="s">
        <v>686</v>
      </c>
    </row>
    <row r="5551" spans="2:15" ht="15">
      <c r="B5551" s="6" t="s">
        <v>69</v>
      </c>
      <c r="C5551" s="7" t="s">
        <v>694</v>
      </c>
      <c r="D5551" s="7" t="s">
        <v>661</v>
      </c>
      <c r="E5551" s="7">
        <v>53.266423002858048</v>
      </c>
      <c r="F5551" s="7">
        <v>14.958387791159248</v>
      </c>
      <c r="G5551" s="7">
        <v>55.326893865733211</v>
      </c>
      <c r="H5551" s="7">
        <v>0.96275824072330007</v>
      </c>
      <c r="I5551" s="7">
        <v>47.016423002858048</v>
      </c>
      <c r="J5551" s="7">
        <v>13.203249780676934</v>
      </c>
      <c r="K5551" s="7">
        <v>48.83512912601568</v>
      </c>
      <c r="L5551" s="7">
        <v>0.96275824072330007</v>
      </c>
      <c r="M5551" s="7" t="s">
        <v>684</v>
      </c>
      <c r="N5551" s="7" t="s">
        <v>737</v>
      </c>
      <c r="O5551" s="7" t="s">
        <v>686</v>
      </c>
    </row>
    <row r="5552" spans="2:15" ht="15">
      <c r="B5552" s="6" t="s">
        <v>69</v>
      </c>
      <c r="C5552" s="7" t="s">
        <v>695</v>
      </c>
      <c r="D5552" s="7" t="s">
        <v>661</v>
      </c>
      <c r="E5552" s="7">
        <v>53.678091691197771</v>
      </c>
      <c r="F5552" s="7">
        <v>15.073993449180097</v>
      </c>
      <c r="G5552" s="7">
        <v>55.75448686979874</v>
      </c>
      <c r="H5552" s="7">
        <v>0.96275824072330007</v>
      </c>
      <c r="I5552" s="7">
        <v>47.428091691197764</v>
      </c>
      <c r="J5552" s="7">
        <v>13.318855438697819</v>
      </c>
      <c r="K5552" s="7">
        <v>49.262722130081208</v>
      </c>
      <c r="L5552" s="7">
        <v>0.96275824072330007</v>
      </c>
      <c r="M5552" s="7" t="s">
        <v>684</v>
      </c>
      <c r="N5552" s="7" t="s">
        <v>737</v>
      </c>
      <c r="O5552" s="7" t="s">
        <v>686</v>
      </c>
    </row>
    <row r="5553" spans="2:15" ht="15">
      <c r="B5553" s="6" t="s">
        <v>69</v>
      </c>
      <c r="C5553" s="7" t="s">
        <v>696</v>
      </c>
      <c r="D5553" s="7" t="s">
        <v>661</v>
      </c>
      <c r="E5553" s="7">
        <v>54.097473691513414</v>
      </c>
      <c r="F5553" s="7">
        <v>15.19176517552669</v>
      </c>
      <c r="G5553" s="7">
        <v>56.190091554938149</v>
      </c>
      <c r="H5553" s="7">
        <v>0.96275824072330007</v>
      </c>
      <c r="I5553" s="7">
        <v>47.847473691513414</v>
      </c>
      <c r="J5553" s="7">
        <v>13.436627165044406</v>
      </c>
      <c r="K5553" s="7">
        <v>49.698326815220625</v>
      </c>
      <c r="L5553" s="7">
        <v>0.96275824072330007</v>
      </c>
      <c r="M5553" s="7" t="s">
        <v>684</v>
      </c>
      <c r="N5553" s="7" t="s">
        <v>737</v>
      </c>
      <c r="O5553" s="7" t="s">
        <v>686</v>
      </c>
    </row>
    <row r="5554" spans="2:15" ht="15">
      <c r="B5554" s="6" t="s">
        <v>69</v>
      </c>
      <c r="C5554" s="7" t="s">
        <v>697</v>
      </c>
      <c r="D5554" s="7" t="s">
        <v>661</v>
      </c>
      <c r="E5554" s="7">
        <v>54.52858047377233</v>
      </c>
      <c r="F5554" s="7">
        <v>15.312829479545789</v>
      </c>
      <c r="G5554" s="7">
        <v>56.637874564237592</v>
      </c>
      <c r="H5554" s="7">
        <v>0.96275824072330007</v>
      </c>
      <c r="I5554" s="7">
        <v>48.27858047377233</v>
      </c>
      <c r="J5554" s="7">
        <v>13.557691469063466</v>
      </c>
      <c r="K5554" s="7">
        <v>50.14610982452006</v>
      </c>
      <c r="L5554" s="7">
        <v>0.96275824072330007</v>
      </c>
      <c r="M5554" s="7" t="s">
        <v>684</v>
      </c>
      <c r="N5554" s="7" t="s">
        <v>737</v>
      </c>
      <c r="O5554" s="7" t="s">
        <v>686</v>
      </c>
    </row>
    <row r="5555" spans="2:15" ht="15">
      <c r="B5555" s="6" t="s">
        <v>69</v>
      </c>
      <c r="C5555" s="7" t="s">
        <v>698</v>
      </c>
      <c r="D5555" s="7" t="s">
        <v>661</v>
      </c>
      <c r="E5555" s="7">
        <v>54.969493223766001</v>
      </c>
      <c r="F5555" s="7">
        <v>15.436647515837018</v>
      </c>
      <c r="G5555" s="7">
        <v>57.09584285922972</v>
      </c>
      <c r="H5555" s="7">
        <v>0.96275824072330007</v>
      </c>
      <c r="I5555" s="7">
        <v>48.719493223765994</v>
      </c>
      <c r="J5555" s="7">
        <v>13.681509505354708</v>
      </c>
      <c r="K5555" s="7">
        <v>50.604078119512188</v>
      </c>
      <c r="L5555" s="7">
        <v>0.96275824072330007</v>
      </c>
      <c r="M5555" s="7" t="s">
        <v>684</v>
      </c>
      <c r="N5555" s="7" t="s">
        <v>737</v>
      </c>
      <c r="O5555" s="7" t="s">
        <v>686</v>
      </c>
    </row>
    <row r="5556" spans="2:15" ht="15">
      <c r="B5556" s="6" t="s">
        <v>69</v>
      </c>
      <c r="C5556" s="7" t="s">
        <v>699</v>
      </c>
      <c r="D5556" s="7" t="s">
        <v>661</v>
      </c>
      <c r="E5556" s="7">
        <v>55.448284780283544</v>
      </c>
      <c r="F5556" s="7">
        <v>15.571102757427729</v>
      </c>
      <c r="G5556" s="7">
        <v>57.593155202313731</v>
      </c>
      <c r="H5556" s="7">
        <v>0.96275824072330007</v>
      </c>
      <c r="I5556" s="7">
        <v>49.198284780283544</v>
      </c>
      <c r="J5556" s="7">
        <v>13.815964746945408</v>
      </c>
      <c r="K5556" s="7">
        <v>51.1013904625962</v>
      </c>
      <c r="L5556" s="7">
        <v>0.96275824072330007</v>
      </c>
      <c r="M5556" s="7" t="s">
        <v>684</v>
      </c>
      <c r="N5556" s="7" t="s">
        <v>737</v>
      </c>
      <c r="O5556" s="7" t="s">
        <v>686</v>
      </c>
    </row>
    <row r="5557" spans="2:15" ht="15">
      <c r="B5557" s="6" t="s">
        <v>69</v>
      </c>
      <c r="C5557" s="7" t="s">
        <v>700</v>
      </c>
      <c r="D5557" s="7" t="s">
        <v>661</v>
      </c>
      <c r="E5557" s="7">
        <v>56.070285292838932</v>
      </c>
      <c r="F5557" s="7">
        <v>15.745774236167792</v>
      </c>
      <c r="G5557" s="7">
        <v>58.239216161592658</v>
      </c>
      <c r="H5557" s="7">
        <v>0.96275824072330007</v>
      </c>
      <c r="I5557" s="7">
        <v>49.820285292838932</v>
      </c>
      <c r="J5557" s="7">
        <v>13.990636225685478</v>
      </c>
      <c r="K5557" s="7">
        <v>51.747451421875127</v>
      </c>
      <c r="L5557" s="7">
        <v>0.96275824072330007</v>
      </c>
      <c r="M5557" s="7" t="s">
        <v>684</v>
      </c>
      <c r="N5557" s="7" t="s">
        <v>737</v>
      </c>
      <c r="O5557" s="7" t="s">
        <v>686</v>
      </c>
    </row>
    <row r="5558" spans="2:15" ht="15">
      <c r="B5558" s="6" t="s">
        <v>69</v>
      </c>
      <c r="C5558" s="7" t="s">
        <v>701</v>
      </c>
      <c r="D5558" s="7" t="s">
        <v>661</v>
      </c>
      <c r="E5558" s="7">
        <v>56.076120531331398</v>
      </c>
      <c r="F5558" s="7">
        <v>15.747412899988349</v>
      </c>
      <c r="G5558" s="7">
        <v>58.245277120871577</v>
      </c>
      <c r="H5558" s="7">
        <v>0.96275824072330007</v>
      </c>
      <c r="I5558" s="7">
        <v>49.826120531331405</v>
      </c>
      <c r="J5558" s="7">
        <v>13.992274889506019</v>
      </c>
      <c r="K5558" s="7">
        <v>51.753512381154053</v>
      </c>
      <c r="L5558" s="7">
        <v>0.96275824072330007</v>
      </c>
      <c r="M5558" s="7" t="s">
        <v>684</v>
      </c>
      <c r="N5558" s="7" t="s">
        <v>737</v>
      </c>
      <c r="O5558" s="7" t="s">
        <v>686</v>
      </c>
    </row>
    <row r="5559" spans="2:15" ht="15">
      <c r="B5559" s="6" t="s">
        <v>71</v>
      </c>
      <c r="C5559" s="7" t="s">
        <v>683</v>
      </c>
      <c r="D5559" s="7">
        <v>28.072209999999998</v>
      </c>
      <c r="E5559" s="7">
        <v>27.559750000000001</v>
      </c>
      <c r="F5559" s="7">
        <v>5.3393964285862712</v>
      </c>
      <c r="G5559" s="7">
        <v>28.072209999999998</v>
      </c>
      <c r="H5559" s="7">
        <v>0.98174493564988308</v>
      </c>
      <c r="I5559" s="7">
        <v>27.559750000000001</v>
      </c>
      <c r="J5559" s="7">
        <v>5.3393964285862712</v>
      </c>
      <c r="K5559" s="7">
        <v>28.072209999999998</v>
      </c>
      <c r="L5559" s="7">
        <v>0.98174493564988308</v>
      </c>
      <c r="M5559" s="7" t="s">
        <v>684</v>
      </c>
      <c r="N5559" s="7" t="s">
        <v>737</v>
      </c>
      <c r="O5559" s="7" t="s">
        <v>686</v>
      </c>
    </row>
    <row r="5560" spans="2:15" ht="15">
      <c r="B5560" s="6" t="s">
        <v>71</v>
      </c>
      <c r="C5560" s="7" t="s">
        <v>687</v>
      </c>
      <c r="D5560" s="7">
        <v>32.905543999999999</v>
      </c>
      <c r="E5560" s="7">
        <v>32.201160000000002</v>
      </c>
      <c r="F5560" s="7">
        <v>6.7720100849257294</v>
      </c>
      <c r="G5560" s="7">
        <v>32.905543999999999</v>
      </c>
      <c r="H5560" s="7">
        <v>0.97859375915499236</v>
      </c>
      <c r="I5560" s="7">
        <v>32.201160000000002</v>
      </c>
      <c r="J5560" s="7">
        <v>6.7720100849257294</v>
      </c>
      <c r="K5560" s="7">
        <v>32.905543999999999</v>
      </c>
      <c r="L5560" s="7">
        <v>0.97859375915499236</v>
      </c>
      <c r="M5560" s="7" t="s">
        <v>684</v>
      </c>
      <c r="N5560" s="7" t="s">
        <v>737</v>
      </c>
      <c r="O5560" s="7" t="s">
        <v>686</v>
      </c>
    </row>
    <row r="5561" spans="2:15" ht="15">
      <c r="B5561" s="6" t="s">
        <v>71</v>
      </c>
      <c r="C5561" s="7" t="s">
        <v>688</v>
      </c>
      <c r="D5561" s="7">
        <v>33.421658000000001</v>
      </c>
      <c r="E5561" s="7">
        <v>33.407210999999997</v>
      </c>
      <c r="F5561" s="7">
        <v>0.98258672413339421</v>
      </c>
      <c r="G5561" s="7">
        <v>33.421658000000001</v>
      </c>
      <c r="H5561" s="7">
        <v>0.9995677353888307</v>
      </c>
      <c r="I5561" s="7">
        <v>33.407210999999997</v>
      </c>
      <c r="J5561" s="7">
        <v>0.98258672413339421</v>
      </c>
      <c r="K5561" s="7">
        <v>33.421658000000001</v>
      </c>
      <c r="L5561" s="7">
        <v>0.9995677353888307</v>
      </c>
      <c r="M5561" s="7" t="s">
        <v>684</v>
      </c>
      <c r="N5561" s="7" t="s">
        <v>737</v>
      </c>
      <c r="O5561" s="7" t="s">
        <v>686</v>
      </c>
    </row>
    <row r="5562" spans="2:15" ht="15">
      <c r="B5562" s="6" t="s">
        <v>71</v>
      </c>
      <c r="C5562" s="7" t="s">
        <v>689</v>
      </c>
      <c r="D5562" s="7">
        <v>35.893000000000001</v>
      </c>
      <c r="E5562" s="7">
        <v>35.549999999999997</v>
      </c>
      <c r="F5562" s="7">
        <v>4.9502473675565293</v>
      </c>
      <c r="G5562" s="7">
        <v>35.893000000000001</v>
      </c>
      <c r="H5562" s="7">
        <v>0.99044381912907797</v>
      </c>
      <c r="I5562" s="7">
        <v>35.549999999999997</v>
      </c>
      <c r="J5562" s="7">
        <v>4.9502473675565293</v>
      </c>
      <c r="K5562" s="7">
        <v>35.893000000000001</v>
      </c>
      <c r="L5562" s="7">
        <v>0.99044381912907797</v>
      </c>
      <c r="M5562" s="7" t="s">
        <v>684</v>
      </c>
      <c r="N5562" s="7" t="s">
        <v>737</v>
      </c>
      <c r="O5562" s="7" t="s">
        <v>686</v>
      </c>
    </row>
    <row r="5563" spans="2:15" ht="15">
      <c r="B5563" s="6" t="s">
        <v>71</v>
      </c>
      <c r="C5563" s="7" t="s">
        <v>690</v>
      </c>
      <c r="D5563" s="7">
        <v>34.494</v>
      </c>
      <c r="E5563" s="7">
        <v>34.223999999999997</v>
      </c>
      <c r="F5563" s="7">
        <v>4.3074191809017393</v>
      </c>
      <c r="G5563" s="7">
        <v>34.494</v>
      </c>
      <c r="H5563" s="7">
        <v>0.99217255174813002</v>
      </c>
      <c r="I5563" s="7">
        <v>34.223999999999997</v>
      </c>
      <c r="J5563" s="7">
        <v>4.3074191809017393</v>
      </c>
      <c r="K5563" s="7">
        <v>34.494</v>
      </c>
      <c r="L5563" s="7">
        <v>0.99217255174813002</v>
      </c>
      <c r="M5563" s="7" t="s">
        <v>684</v>
      </c>
      <c r="N5563" s="7" t="s">
        <v>737</v>
      </c>
      <c r="O5563" s="7" t="s">
        <v>686</v>
      </c>
    </row>
    <row r="5564" spans="2:15" ht="15">
      <c r="B5564" s="6" t="s">
        <v>71</v>
      </c>
      <c r="C5564" s="7" t="s">
        <v>691</v>
      </c>
      <c r="D5564" s="7">
        <v>36.621000000000002</v>
      </c>
      <c r="E5564" s="7">
        <v>36.252000000000002</v>
      </c>
      <c r="F5564" s="7">
        <v>5.1855700747362263</v>
      </c>
      <c r="G5564" s="7">
        <v>36.621000000000002</v>
      </c>
      <c r="H5564" s="7">
        <v>0.98992381420496434</v>
      </c>
      <c r="I5564" s="7">
        <v>36.252000000000002</v>
      </c>
      <c r="J5564" s="7">
        <v>5.1855700747362263</v>
      </c>
      <c r="K5564" s="7">
        <v>36.621000000000002</v>
      </c>
      <c r="L5564" s="7">
        <v>0.98992381420496434</v>
      </c>
      <c r="M5564" s="7" t="s">
        <v>684</v>
      </c>
      <c r="N5564" s="7" t="s">
        <v>737</v>
      </c>
      <c r="O5564" s="7" t="s">
        <v>686</v>
      </c>
    </row>
    <row r="5565" spans="2:15" ht="15">
      <c r="B5565" s="6" t="s">
        <v>71</v>
      </c>
      <c r="C5565" s="7" t="s">
        <v>692</v>
      </c>
      <c r="D5565" s="7" t="s">
        <v>661</v>
      </c>
      <c r="E5565" s="7">
        <v>37.565033778405123</v>
      </c>
      <c r="F5565" s="7">
        <v>5.6851018805100519</v>
      </c>
      <c r="G5565" s="7">
        <v>37.992790713035241</v>
      </c>
      <c r="H5565" s="7">
        <v>0.98874110254597969</v>
      </c>
      <c r="I5565" s="7">
        <v>37.565033778405123</v>
      </c>
      <c r="J5565" s="7">
        <v>5.6851018805100519</v>
      </c>
      <c r="K5565" s="7">
        <v>37.992790713035241</v>
      </c>
      <c r="L5565" s="7">
        <v>0.98874110254597969</v>
      </c>
      <c r="M5565" s="7" t="s">
        <v>684</v>
      </c>
      <c r="N5565" s="7" t="s">
        <v>737</v>
      </c>
      <c r="O5565" s="7" t="s">
        <v>686</v>
      </c>
    </row>
    <row r="5566" spans="2:15" ht="15">
      <c r="B5566" s="6" t="s">
        <v>71</v>
      </c>
      <c r="C5566" s="7" t="s">
        <v>693</v>
      </c>
      <c r="D5566" s="7" t="s">
        <v>661</v>
      </c>
      <c r="E5566" s="7">
        <v>38.350345604421591</v>
      </c>
      <c r="F5566" s="7">
        <v>5.8039511743828864</v>
      </c>
      <c r="G5566" s="7">
        <v>38.78704496624097</v>
      </c>
      <c r="H5566" s="7">
        <v>0.98874110254597969</v>
      </c>
      <c r="I5566" s="7">
        <v>38.350345604421591</v>
      </c>
      <c r="J5566" s="7">
        <v>5.8039511743828864</v>
      </c>
      <c r="K5566" s="7">
        <v>38.78704496624097</v>
      </c>
      <c r="L5566" s="7">
        <v>0.98874110254597969</v>
      </c>
      <c r="M5566" s="7" t="s">
        <v>684</v>
      </c>
      <c r="N5566" s="7" t="s">
        <v>737</v>
      </c>
      <c r="O5566" s="7" t="s">
        <v>686</v>
      </c>
    </row>
    <row r="5567" spans="2:15" ht="15">
      <c r="B5567" s="6" t="s">
        <v>71</v>
      </c>
      <c r="C5567" s="7" t="s">
        <v>694</v>
      </c>
      <c r="D5567" s="7" t="s">
        <v>661</v>
      </c>
      <c r="E5567" s="7">
        <v>39.245742831820934</v>
      </c>
      <c r="F5567" s="7">
        <v>5.939460821234813</v>
      </c>
      <c r="G5567" s="7">
        <v>39.692638174709522</v>
      </c>
      <c r="H5567" s="7">
        <v>0.98874110254597969</v>
      </c>
      <c r="I5567" s="7">
        <v>39.245742831820934</v>
      </c>
      <c r="J5567" s="7">
        <v>5.939460821234813</v>
      </c>
      <c r="K5567" s="7">
        <v>39.692638174709522</v>
      </c>
      <c r="L5567" s="7">
        <v>0.98874110254597969</v>
      </c>
      <c r="M5567" s="7" t="s">
        <v>684</v>
      </c>
      <c r="N5567" s="7" t="s">
        <v>737</v>
      </c>
      <c r="O5567" s="7" t="s">
        <v>686</v>
      </c>
    </row>
    <row r="5568" spans="2:15" ht="15">
      <c r="B5568" s="6" t="s">
        <v>71</v>
      </c>
      <c r="C5568" s="7" t="s">
        <v>695</v>
      </c>
      <c r="D5568" s="7" t="s">
        <v>661</v>
      </c>
      <c r="E5568" s="7">
        <v>40.262886027700937</v>
      </c>
      <c r="F5568" s="7">
        <v>6.0933955342915436</v>
      </c>
      <c r="G5568" s="7">
        <v>40.721363685625256</v>
      </c>
      <c r="H5568" s="7">
        <v>0.98874110254597969</v>
      </c>
      <c r="I5568" s="7">
        <v>40.262886027700937</v>
      </c>
      <c r="J5568" s="7">
        <v>6.0933955342915436</v>
      </c>
      <c r="K5568" s="7">
        <v>40.721363685625256</v>
      </c>
      <c r="L5568" s="7">
        <v>0.98874110254597969</v>
      </c>
      <c r="M5568" s="7" t="s">
        <v>684</v>
      </c>
      <c r="N5568" s="7" t="s">
        <v>737</v>
      </c>
      <c r="O5568" s="7" t="s">
        <v>686</v>
      </c>
    </row>
    <row r="5569" spans="2:15" ht="15">
      <c r="B5569" s="6" t="s">
        <v>71</v>
      </c>
      <c r="C5569" s="7" t="s">
        <v>696</v>
      </c>
      <c r="D5569" s="7" t="s">
        <v>661</v>
      </c>
      <c r="E5569" s="7">
        <v>41.397798713028017</v>
      </c>
      <c r="F5569" s="7">
        <v>6.2651535121926969</v>
      </c>
      <c r="G5569" s="7">
        <v>41.869199739375539</v>
      </c>
      <c r="H5569" s="7">
        <v>0.98874110254597969</v>
      </c>
      <c r="I5569" s="7">
        <v>41.397798713028017</v>
      </c>
      <c r="J5569" s="7">
        <v>6.2651535121926969</v>
      </c>
      <c r="K5569" s="7">
        <v>41.869199739375539</v>
      </c>
      <c r="L5569" s="7">
        <v>0.98874110254597969</v>
      </c>
      <c r="M5569" s="7" t="s">
        <v>684</v>
      </c>
      <c r="N5569" s="7" t="s">
        <v>737</v>
      </c>
      <c r="O5569" s="7" t="s">
        <v>686</v>
      </c>
    </row>
    <row r="5570" spans="2:15" ht="15">
      <c r="B5570" s="6" t="s">
        <v>71</v>
      </c>
      <c r="C5570" s="7" t="s">
        <v>697</v>
      </c>
      <c r="D5570" s="7" t="s">
        <v>661</v>
      </c>
      <c r="E5570" s="7">
        <v>42.641018208894053</v>
      </c>
      <c r="F5570" s="7">
        <v>6.4533026706768375</v>
      </c>
      <c r="G5570" s="7">
        <v>43.126575904546364</v>
      </c>
      <c r="H5570" s="7">
        <v>0.98874110254597969</v>
      </c>
      <c r="I5570" s="7">
        <v>42.641018208894053</v>
      </c>
      <c r="J5570" s="7">
        <v>6.4533026706768375</v>
      </c>
      <c r="K5570" s="7">
        <v>43.126575904546364</v>
      </c>
      <c r="L5570" s="7">
        <v>0.98874110254597969</v>
      </c>
      <c r="M5570" s="7" t="s">
        <v>684</v>
      </c>
      <c r="N5570" s="7" t="s">
        <v>737</v>
      </c>
      <c r="O5570" s="7" t="s">
        <v>686</v>
      </c>
    </row>
    <row r="5571" spans="2:15" ht="15">
      <c r="B5571" s="6" t="s">
        <v>71</v>
      </c>
      <c r="C5571" s="7" t="s">
        <v>698</v>
      </c>
      <c r="D5571" s="7" t="s">
        <v>661</v>
      </c>
      <c r="E5571" s="7">
        <v>43.983885201375664</v>
      </c>
      <c r="F5571" s="7">
        <v>6.6565325069460384</v>
      </c>
      <c r="G5571" s="7">
        <v>44.484734262708848</v>
      </c>
      <c r="H5571" s="7">
        <v>0.98874110254597969</v>
      </c>
      <c r="I5571" s="7">
        <v>43.983885201375664</v>
      </c>
      <c r="J5571" s="7">
        <v>6.6565325069460384</v>
      </c>
      <c r="K5571" s="7">
        <v>44.484734262708848</v>
      </c>
      <c r="L5571" s="7">
        <v>0.98874110254597969</v>
      </c>
      <c r="M5571" s="7" t="s">
        <v>684</v>
      </c>
      <c r="N5571" s="7" t="s">
        <v>737</v>
      </c>
      <c r="O5571" s="7" t="s">
        <v>686</v>
      </c>
    </row>
    <row r="5572" spans="2:15" ht="15">
      <c r="B5572" s="6" t="s">
        <v>71</v>
      </c>
      <c r="C5572" s="7" t="s">
        <v>699</v>
      </c>
      <c r="D5572" s="7" t="s">
        <v>661</v>
      </c>
      <c r="E5572" s="7">
        <v>45.464553669937985</v>
      </c>
      <c r="F5572" s="7">
        <v>6.8806172540726021</v>
      </c>
      <c r="G5572" s="7">
        <v>45.982263256648352</v>
      </c>
      <c r="H5572" s="7">
        <v>0.98874110254597969</v>
      </c>
      <c r="I5572" s="7">
        <v>45.464553669937985</v>
      </c>
      <c r="J5572" s="7">
        <v>6.8806172540726021</v>
      </c>
      <c r="K5572" s="7">
        <v>45.982263256648352</v>
      </c>
      <c r="L5572" s="7">
        <v>0.98874110254597969</v>
      </c>
      <c r="M5572" s="7" t="s">
        <v>684</v>
      </c>
      <c r="N5572" s="7" t="s">
        <v>737</v>
      </c>
      <c r="O5572" s="7" t="s">
        <v>686</v>
      </c>
    </row>
    <row r="5573" spans="2:15" ht="15">
      <c r="B5573" s="6" t="s">
        <v>71</v>
      </c>
      <c r="C5573" s="7" t="s">
        <v>700</v>
      </c>
      <c r="D5573" s="7" t="s">
        <v>661</v>
      </c>
      <c r="E5573" s="7">
        <v>47.157791031887022</v>
      </c>
      <c r="F5573" s="7">
        <v>7.1368722322353433</v>
      </c>
      <c r="G5573" s="7">
        <v>47.694781688004149</v>
      </c>
      <c r="H5573" s="7">
        <v>0.98874110254597969</v>
      </c>
      <c r="I5573" s="7">
        <v>47.157791031887022</v>
      </c>
      <c r="J5573" s="7">
        <v>7.1368722322353433</v>
      </c>
      <c r="K5573" s="7">
        <v>47.694781688004149</v>
      </c>
      <c r="L5573" s="7">
        <v>0.98874110254597969</v>
      </c>
      <c r="M5573" s="7" t="s">
        <v>684</v>
      </c>
      <c r="N5573" s="7" t="s">
        <v>737</v>
      </c>
      <c r="O5573" s="7" t="s">
        <v>686</v>
      </c>
    </row>
    <row r="5574" spans="2:15" ht="15">
      <c r="B5574" s="6" t="s">
        <v>71</v>
      </c>
      <c r="C5574" s="7" t="s">
        <v>701</v>
      </c>
      <c r="D5574" s="7" t="s">
        <v>661</v>
      </c>
      <c r="E5574" s="7">
        <v>48.951866076089203</v>
      </c>
      <c r="F5574" s="7">
        <v>7.4083880111838463</v>
      </c>
      <c r="G5574" s="7">
        <v>49.50928605075643</v>
      </c>
      <c r="H5574" s="7">
        <v>0.98874110254597969</v>
      </c>
      <c r="I5574" s="7">
        <v>48.951866076089203</v>
      </c>
      <c r="J5574" s="7">
        <v>7.4083880111838463</v>
      </c>
      <c r="K5574" s="7">
        <v>49.50928605075643</v>
      </c>
      <c r="L5574" s="7">
        <v>0.98874110254597969</v>
      </c>
      <c r="M5574" s="7" t="s">
        <v>684</v>
      </c>
      <c r="N5574" s="7" t="s">
        <v>737</v>
      </c>
      <c r="O5574" s="7" t="s">
        <v>686</v>
      </c>
    </row>
    <row r="5575" spans="2:15" ht="15">
      <c r="B5575" s="6" t="s">
        <v>73</v>
      </c>
      <c r="C5575" s="7" t="s">
        <v>683</v>
      </c>
      <c r="D5575" s="7">
        <v>29.591059000000001</v>
      </c>
      <c r="E5575" s="7">
        <v>34.872</v>
      </c>
      <c r="F5575" s="7">
        <v>8.9808573005816683</v>
      </c>
      <c r="G5575" s="7">
        <v>36.009890056113903</v>
      </c>
      <c r="H5575" s="7">
        <v>0.96840062398577886</v>
      </c>
      <c r="I5575" s="7">
        <v>32.350999999999999</v>
      </c>
      <c r="J5575" s="7">
        <v>8.3316045690272151</v>
      </c>
      <c r="K5575" s="7">
        <v>33.406628619102456</v>
      </c>
      <c r="L5575" s="7">
        <v>0.96840062398577886</v>
      </c>
      <c r="M5575" s="7" t="s">
        <v>684</v>
      </c>
      <c r="N5575" s="7" t="s">
        <v>737</v>
      </c>
      <c r="O5575" s="7" t="s">
        <v>686</v>
      </c>
    </row>
    <row r="5576" spans="2:15" ht="15">
      <c r="B5576" s="6" t="s">
        <v>73</v>
      </c>
      <c r="C5576" s="7" t="s">
        <v>687</v>
      </c>
      <c r="D5576" s="7" t="s">
        <v>661</v>
      </c>
      <c r="E5576" s="7" t="s">
        <v>661</v>
      </c>
      <c r="F5576" s="7" t="s">
        <v>661</v>
      </c>
      <c r="G5576" s="7" t="s">
        <v>661</v>
      </c>
      <c r="H5576" s="7" t="s">
        <v>661</v>
      </c>
      <c r="I5576" s="7" t="s">
        <v>661</v>
      </c>
      <c r="J5576" s="7" t="s">
        <v>661</v>
      </c>
      <c r="K5576" s="7" t="s">
        <v>661</v>
      </c>
      <c r="L5576" s="7" t="s">
        <v>661</v>
      </c>
      <c r="M5576" s="7" t="s">
        <v>684</v>
      </c>
      <c r="N5576" s="7" t="s">
        <v>737</v>
      </c>
      <c r="O5576" s="7" t="s">
        <v>686</v>
      </c>
    </row>
    <row r="5577" spans="2:15" ht="15">
      <c r="B5577" s="6" t="s">
        <v>73</v>
      </c>
      <c r="C5577" s="7" t="s">
        <v>688</v>
      </c>
      <c r="D5577" s="7" t="s">
        <v>661</v>
      </c>
      <c r="E5577" s="7" t="s">
        <v>661</v>
      </c>
      <c r="F5577" s="7" t="s">
        <v>661</v>
      </c>
      <c r="G5577" s="7" t="s">
        <v>661</v>
      </c>
      <c r="H5577" s="7" t="s">
        <v>661</v>
      </c>
      <c r="I5577" s="7" t="s">
        <v>661</v>
      </c>
      <c r="J5577" s="7" t="s">
        <v>661</v>
      </c>
      <c r="K5577" s="7" t="s">
        <v>661</v>
      </c>
      <c r="L5577" s="7" t="s">
        <v>661</v>
      </c>
      <c r="M5577" s="7" t="s">
        <v>684</v>
      </c>
      <c r="N5577" s="7" t="s">
        <v>737</v>
      </c>
      <c r="O5577" s="7" t="s">
        <v>686</v>
      </c>
    </row>
    <row r="5578" spans="2:15" ht="15">
      <c r="B5578" s="6" t="s">
        <v>73</v>
      </c>
      <c r="C5578" s="7" t="s">
        <v>689</v>
      </c>
      <c r="D5578" s="7" t="s">
        <v>661</v>
      </c>
      <c r="E5578" s="7" t="s">
        <v>661</v>
      </c>
      <c r="F5578" s="7" t="s">
        <v>661</v>
      </c>
      <c r="G5578" s="7" t="s">
        <v>661</v>
      </c>
      <c r="H5578" s="7" t="s">
        <v>661</v>
      </c>
      <c r="I5578" s="7" t="s">
        <v>661</v>
      </c>
      <c r="J5578" s="7" t="s">
        <v>661</v>
      </c>
      <c r="K5578" s="7" t="s">
        <v>661</v>
      </c>
      <c r="L5578" s="7" t="s">
        <v>661</v>
      </c>
      <c r="M5578" s="7" t="s">
        <v>684</v>
      </c>
      <c r="N5578" s="7" t="s">
        <v>737</v>
      </c>
      <c r="O5578" s="7" t="s">
        <v>686</v>
      </c>
    </row>
    <row r="5579" spans="2:15" ht="15">
      <c r="B5579" s="6" t="s">
        <v>73</v>
      </c>
      <c r="C5579" s="7" t="s">
        <v>690</v>
      </c>
      <c r="D5579" s="7" t="s">
        <v>661</v>
      </c>
      <c r="E5579" s="7" t="s">
        <v>661</v>
      </c>
      <c r="F5579" s="7" t="s">
        <v>661</v>
      </c>
      <c r="G5579" s="7" t="s">
        <v>661</v>
      </c>
      <c r="H5579" s="7" t="s">
        <v>661</v>
      </c>
      <c r="I5579" s="7" t="s">
        <v>661</v>
      </c>
      <c r="J5579" s="7" t="s">
        <v>661</v>
      </c>
      <c r="K5579" s="7" t="s">
        <v>661</v>
      </c>
      <c r="L5579" s="7" t="s">
        <v>661</v>
      </c>
      <c r="M5579" s="7" t="s">
        <v>684</v>
      </c>
      <c r="N5579" s="7" t="s">
        <v>737</v>
      </c>
      <c r="O5579" s="7" t="s">
        <v>686</v>
      </c>
    </row>
    <row r="5580" spans="2:15" ht="15">
      <c r="B5580" s="6" t="s">
        <v>73</v>
      </c>
      <c r="C5580" s="7" t="s">
        <v>691</v>
      </c>
      <c r="D5580" s="7" t="s">
        <v>661</v>
      </c>
      <c r="E5580" s="7" t="s">
        <v>661</v>
      </c>
      <c r="F5580" s="7" t="s">
        <v>661</v>
      </c>
      <c r="G5580" s="7" t="s">
        <v>661</v>
      </c>
      <c r="H5580" s="7" t="s">
        <v>661</v>
      </c>
      <c r="I5580" s="7" t="s">
        <v>661</v>
      </c>
      <c r="J5580" s="7" t="s">
        <v>661</v>
      </c>
      <c r="K5580" s="7" t="s">
        <v>661</v>
      </c>
      <c r="L5580" s="7" t="s">
        <v>661</v>
      </c>
      <c r="M5580" s="7" t="s">
        <v>684</v>
      </c>
      <c r="N5580" s="7" t="s">
        <v>737</v>
      </c>
      <c r="O5580" s="7" t="s">
        <v>686</v>
      </c>
    </row>
    <row r="5581" spans="2:15" ht="15">
      <c r="B5581" s="6" t="s">
        <v>73</v>
      </c>
      <c r="C5581" s="7" t="s">
        <v>692</v>
      </c>
      <c r="D5581" s="7" t="s">
        <v>661</v>
      </c>
      <c r="E5581" s="7" t="s">
        <v>661</v>
      </c>
      <c r="F5581" s="7" t="s">
        <v>661</v>
      </c>
      <c r="G5581" s="7" t="s">
        <v>661</v>
      </c>
      <c r="H5581" s="7" t="s">
        <v>661</v>
      </c>
      <c r="I5581" s="7" t="s">
        <v>661</v>
      </c>
      <c r="J5581" s="7" t="s">
        <v>661</v>
      </c>
      <c r="K5581" s="7" t="s">
        <v>661</v>
      </c>
      <c r="L5581" s="7" t="s">
        <v>661</v>
      </c>
      <c r="M5581" s="7" t="s">
        <v>684</v>
      </c>
      <c r="N5581" s="7" t="s">
        <v>737</v>
      </c>
      <c r="O5581" s="7" t="s">
        <v>686</v>
      </c>
    </row>
    <row r="5582" spans="2:15" ht="15">
      <c r="B5582" s="6" t="s">
        <v>73</v>
      </c>
      <c r="C5582" s="7" t="s">
        <v>693</v>
      </c>
      <c r="D5582" s="7" t="s">
        <v>661</v>
      </c>
      <c r="E5582" s="7" t="s">
        <v>661</v>
      </c>
      <c r="F5582" s="7" t="s">
        <v>661</v>
      </c>
      <c r="G5582" s="7" t="s">
        <v>661</v>
      </c>
      <c r="H5582" s="7" t="s">
        <v>661</v>
      </c>
      <c r="I5582" s="7" t="s">
        <v>661</v>
      </c>
      <c r="J5582" s="7" t="s">
        <v>661</v>
      </c>
      <c r="K5582" s="7" t="s">
        <v>661</v>
      </c>
      <c r="L5582" s="7" t="s">
        <v>661</v>
      </c>
      <c r="M5582" s="7" t="s">
        <v>684</v>
      </c>
      <c r="N5582" s="7" t="s">
        <v>737</v>
      </c>
      <c r="O5582" s="7" t="s">
        <v>686</v>
      </c>
    </row>
    <row r="5583" spans="2:15" ht="15">
      <c r="B5583" s="6" t="s">
        <v>73</v>
      </c>
      <c r="C5583" s="7" t="s">
        <v>694</v>
      </c>
      <c r="D5583" s="7" t="s">
        <v>661</v>
      </c>
      <c r="E5583" s="7" t="s">
        <v>661</v>
      </c>
      <c r="F5583" s="7" t="s">
        <v>661</v>
      </c>
      <c r="G5583" s="7" t="s">
        <v>661</v>
      </c>
      <c r="H5583" s="7" t="s">
        <v>661</v>
      </c>
      <c r="I5583" s="7" t="s">
        <v>661</v>
      </c>
      <c r="J5583" s="7" t="s">
        <v>661</v>
      </c>
      <c r="K5583" s="7" t="s">
        <v>661</v>
      </c>
      <c r="L5583" s="7" t="s">
        <v>661</v>
      </c>
      <c r="M5583" s="7" t="s">
        <v>684</v>
      </c>
      <c r="N5583" s="7" t="s">
        <v>737</v>
      </c>
      <c r="O5583" s="7" t="s">
        <v>686</v>
      </c>
    </row>
    <row r="5584" spans="2:15" ht="15">
      <c r="B5584" s="6" t="s">
        <v>73</v>
      </c>
      <c r="C5584" s="7" t="s">
        <v>695</v>
      </c>
      <c r="D5584" s="7" t="s">
        <v>661</v>
      </c>
      <c r="E5584" s="7" t="s">
        <v>661</v>
      </c>
      <c r="F5584" s="7" t="s">
        <v>661</v>
      </c>
      <c r="G5584" s="7" t="s">
        <v>661</v>
      </c>
      <c r="H5584" s="7" t="s">
        <v>661</v>
      </c>
      <c r="I5584" s="7" t="s">
        <v>661</v>
      </c>
      <c r="J5584" s="7" t="s">
        <v>661</v>
      </c>
      <c r="K5584" s="7" t="s">
        <v>661</v>
      </c>
      <c r="L5584" s="7" t="s">
        <v>661</v>
      </c>
      <c r="M5584" s="7" t="s">
        <v>684</v>
      </c>
      <c r="N5584" s="7" t="s">
        <v>737</v>
      </c>
      <c r="O5584" s="7" t="s">
        <v>686</v>
      </c>
    </row>
    <row r="5585" spans="2:15" ht="15">
      <c r="B5585" s="6" t="s">
        <v>73</v>
      </c>
      <c r="C5585" s="7" t="s">
        <v>696</v>
      </c>
      <c r="D5585" s="7" t="s">
        <v>661</v>
      </c>
      <c r="E5585" s="7" t="s">
        <v>661</v>
      </c>
      <c r="F5585" s="7" t="s">
        <v>661</v>
      </c>
      <c r="G5585" s="7" t="s">
        <v>661</v>
      </c>
      <c r="H5585" s="7" t="s">
        <v>661</v>
      </c>
      <c r="I5585" s="7" t="s">
        <v>661</v>
      </c>
      <c r="J5585" s="7" t="s">
        <v>661</v>
      </c>
      <c r="K5585" s="7" t="s">
        <v>661</v>
      </c>
      <c r="L5585" s="7" t="s">
        <v>661</v>
      </c>
      <c r="M5585" s="7" t="s">
        <v>684</v>
      </c>
      <c r="N5585" s="7" t="s">
        <v>737</v>
      </c>
      <c r="O5585" s="7" t="s">
        <v>686</v>
      </c>
    </row>
    <row r="5586" spans="2:15" ht="15">
      <c r="B5586" s="6" t="s">
        <v>73</v>
      </c>
      <c r="C5586" s="7" t="s">
        <v>697</v>
      </c>
      <c r="D5586" s="7" t="s">
        <v>661</v>
      </c>
      <c r="E5586" s="7" t="s">
        <v>661</v>
      </c>
      <c r="F5586" s="7" t="s">
        <v>661</v>
      </c>
      <c r="G5586" s="7" t="s">
        <v>661</v>
      </c>
      <c r="H5586" s="7" t="s">
        <v>661</v>
      </c>
      <c r="I5586" s="7" t="s">
        <v>661</v>
      </c>
      <c r="J5586" s="7" t="s">
        <v>661</v>
      </c>
      <c r="K5586" s="7" t="s">
        <v>661</v>
      </c>
      <c r="L5586" s="7" t="s">
        <v>661</v>
      </c>
      <c r="M5586" s="7" t="s">
        <v>684</v>
      </c>
      <c r="N5586" s="7" t="s">
        <v>737</v>
      </c>
      <c r="O5586" s="7" t="s">
        <v>686</v>
      </c>
    </row>
    <row r="5587" spans="2:15" ht="15">
      <c r="B5587" s="6" t="s">
        <v>73</v>
      </c>
      <c r="C5587" s="7" t="s">
        <v>698</v>
      </c>
      <c r="D5587" s="7" t="s">
        <v>661</v>
      </c>
      <c r="E5587" s="7" t="s">
        <v>661</v>
      </c>
      <c r="F5587" s="7" t="s">
        <v>661</v>
      </c>
      <c r="G5587" s="7" t="s">
        <v>661</v>
      </c>
      <c r="H5587" s="7" t="s">
        <v>661</v>
      </c>
      <c r="I5587" s="7" t="s">
        <v>661</v>
      </c>
      <c r="J5587" s="7" t="s">
        <v>661</v>
      </c>
      <c r="K5587" s="7" t="s">
        <v>661</v>
      </c>
      <c r="L5587" s="7" t="s">
        <v>661</v>
      </c>
      <c r="M5587" s="7" t="s">
        <v>684</v>
      </c>
      <c r="N5587" s="7" t="s">
        <v>737</v>
      </c>
      <c r="O5587" s="7" t="s">
        <v>686</v>
      </c>
    </row>
    <row r="5588" spans="2:15" ht="15">
      <c r="B5588" s="6" t="s">
        <v>73</v>
      </c>
      <c r="C5588" s="7" t="s">
        <v>699</v>
      </c>
      <c r="D5588" s="7" t="s">
        <v>661</v>
      </c>
      <c r="E5588" s="7" t="s">
        <v>661</v>
      </c>
      <c r="F5588" s="7" t="s">
        <v>661</v>
      </c>
      <c r="G5588" s="7" t="s">
        <v>661</v>
      </c>
      <c r="H5588" s="7" t="s">
        <v>661</v>
      </c>
      <c r="I5588" s="7" t="s">
        <v>661</v>
      </c>
      <c r="J5588" s="7" t="s">
        <v>661</v>
      </c>
      <c r="K5588" s="7" t="s">
        <v>661</v>
      </c>
      <c r="L5588" s="7" t="s">
        <v>661</v>
      </c>
      <c r="M5588" s="7" t="s">
        <v>684</v>
      </c>
      <c r="N5588" s="7" t="s">
        <v>737</v>
      </c>
      <c r="O5588" s="7" t="s">
        <v>686</v>
      </c>
    </row>
    <row r="5589" spans="2:15" ht="15">
      <c r="B5589" s="6" t="s">
        <v>73</v>
      </c>
      <c r="C5589" s="7" t="s">
        <v>700</v>
      </c>
      <c r="D5589" s="7" t="s">
        <v>661</v>
      </c>
      <c r="E5589" s="7" t="s">
        <v>661</v>
      </c>
      <c r="F5589" s="7" t="s">
        <v>661</v>
      </c>
      <c r="G5589" s="7" t="s">
        <v>661</v>
      </c>
      <c r="H5589" s="7" t="s">
        <v>661</v>
      </c>
      <c r="I5589" s="7" t="s">
        <v>661</v>
      </c>
      <c r="J5589" s="7" t="s">
        <v>661</v>
      </c>
      <c r="K5589" s="7" t="s">
        <v>661</v>
      </c>
      <c r="L5589" s="7" t="s">
        <v>661</v>
      </c>
      <c r="M5589" s="7" t="s">
        <v>684</v>
      </c>
      <c r="N5589" s="7" t="s">
        <v>737</v>
      </c>
      <c r="O5589" s="7" t="s">
        <v>686</v>
      </c>
    </row>
    <row r="5590" spans="2:15" ht="15">
      <c r="B5590" s="6" t="s">
        <v>73</v>
      </c>
      <c r="C5590" s="7" t="s">
        <v>701</v>
      </c>
      <c r="D5590" s="7" t="s">
        <v>661</v>
      </c>
      <c r="E5590" s="7" t="s">
        <v>661</v>
      </c>
      <c r="F5590" s="7" t="s">
        <v>661</v>
      </c>
      <c r="G5590" s="7" t="s">
        <v>661</v>
      </c>
      <c r="H5590" s="7" t="s">
        <v>661</v>
      </c>
      <c r="I5590" s="7" t="s">
        <v>661</v>
      </c>
      <c r="J5590" s="7" t="s">
        <v>661</v>
      </c>
      <c r="K5590" s="7" t="s">
        <v>661</v>
      </c>
      <c r="L5590" s="7" t="s">
        <v>661</v>
      </c>
      <c r="M5590" s="7" t="s">
        <v>684</v>
      </c>
      <c r="N5590" s="7" t="s">
        <v>737</v>
      </c>
      <c r="O5590" s="7" t="s">
        <v>686</v>
      </c>
    </row>
    <row r="5591" spans="2:15" ht="15">
      <c r="B5591" s="6" t="s">
        <v>86</v>
      </c>
      <c r="C5591" s="7" t="s">
        <v>683</v>
      </c>
      <c r="D5591" s="7">
        <v>10.417576</v>
      </c>
      <c r="E5591" s="7">
        <v>11.943</v>
      </c>
      <c r="F5591" s="7">
        <v>2.181625826811064</v>
      </c>
      <c r="G5591" s="7">
        <v>12.140623552693208</v>
      </c>
      <c r="H5591" s="7">
        <v>0.98372212499337652</v>
      </c>
      <c r="I5591" s="7">
        <v>11.3734</v>
      </c>
      <c r="J5591" s="7">
        <v>2.0775770893957191</v>
      </c>
      <c r="K5591" s="7">
        <v>11.561598251209993</v>
      </c>
      <c r="L5591" s="7">
        <v>0.98372212499337652</v>
      </c>
      <c r="M5591" s="7" t="s">
        <v>684</v>
      </c>
      <c r="N5591" s="7" t="s">
        <v>737</v>
      </c>
      <c r="O5591" s="7" t="s">
        <v>686</v>
      </c>
    </row>
    <row r="5592" spans="2:15" ht="15">
      <c r="B5592" s="6" t="s">
        <v>86</v>
      </c>
      <c r="C5592" s="7" t="s">
        <v>687</v>
      </c>
      <c r="D5592" s="7">
        <v>13.777631</v>
      </c>
      <c r="E5592" s="7">
        <v>11.456</v>
      </c>
      <c r="F5592" s="7">
        <v>0.69976160837620049</v>
      </c>
      <c r="G5592" s="7">
        <v>11.47735171146015</v>
      </c>
      <c r="H5592" s="7">
        <v>0.99813966566530932</v>
      </c>
      <c r="I5592" s="7">
        <v>10.8858</v>
      </c>
      <c r="J5592" s="7">
        <v>0.66493234256821077</v>
      </c>
      <c r="K5592" s="7">
        <v>10.906088971771377</v>
      </c>
      <c r="L5592" s="7">
        <v>0.99813966566530932</v>
      </c>
      <c r="M5592" s="7" t="s">
        <v>684</v>
      </c>
      <c r="N5592" s="7" t="s">
        <v>737</v>
      </c>
      <c r="O5592" s="7" t="s">
        <v>686</v>
      </c>
    </row>
    <row r="5593" spans="2:15" ht="15">
      <c r="B5593" s="6" t="s">
        <v>86</v>
      </c>
      <c r="C5593" s="7" t="s">
        <v>688</v>
      </c>
      <c r="D5593" s="7">
        <v>12.016655</v>
      </c>
      <c r="E5593" s="7">
        <v>11.436999999999999</v>
      </c>
      <c r="F5593" s="7">
        <v>3.8123329886689468</v>
      </c>
      <c r="G5593" s="7">
        <v>12.055656424122807</v>
      </c>
      <c r="H5593" s="7">
        <v>0.94868330662734346</v>
      </c>
      <c r="I5593" s="7">
        <v>10.8668</v>
      </c>
      <c r="J5593" s="7">
        <v>3.6222663391857748</v>
      </c>
      <c r="K5593" s="7">
        <v>11.454612855614034</v>
      </c>
      <c r="L5593" s="7">
        <v>0.94868330662734346</v>
      </c>
      <c r="M5593" s="7" t="s">
        <v>684</v>
      </c>
      <c r="N5593" s="7" t="s">
        <v>737</v>
      </c>
      <c r="O5593" s="7" t="s">
        <v>686</v>
      </c>
    </row>
    <row r="5594" spans="2:15" ht="15">
      <c r="B5594" s="6" t="s">
        <v>86</v>
      </c>
      <c r="C5594" s="7" t="s">
        <v>689</v>
      </c>
      <c r="D5594" s="7">
        <v>11.606</v>
      </c>
      <c r="E5594" s="7">
        <v>11.766999999999999</v>
      </c>
      <c r="F5594" s="7">
        <v>3.9593258192611245</v>
      </c>
      <c r="G5594" s="7">
        <v>12.415254727272726</v>
      </c>
      <c r="H5594" s="7">
        <v>0.94778562812338452</v>
      </c>
      <c r="I5594" s="7">
        <v>11.197100000000001</v>
      </c>
      <c r="J5594" s="7">
        <v>3.7675675304537037</v>
      </c>
      <c r="K5594" s="7">
        <v>11.813958418181818</v>
      </c>
      <c r="L5594" s="7">
        <v>0.94778562812338452</v>
      </c>
      <c r="M5594" s="7" t="s">
        <v>684</v>
      </c>
      <c r="N5594" s="7" t="s">
        <v>737</v>
      </c>
      <c r="O5594" s="7" t="s">
        <v>686</v>
      </c>
    </row>
    <row r="5595" spans="2:15" ht="15">
      <c r="B5595" s="6" t="s">
        <v>86</v>
      </c>
      <c r="C5595" s="7" t="s">
        <v>690</v>
      </c>
      <c r="D5595" s="7">
        <v>12.776999999999999</v>
      </c>
      <c r="E5595" s="7">
        <v>12.289</v>
      </c>
      <c r="F5595" s="7">
        <v>1.3552902980088006</v>
      </c>
      <c r="G5595" s="7">
        <v>12.36350811023622</v>
      </c>
      <c r="H5595" s="7">
        <v>0.99397354621585665</v>
      </c>
      <c r="I5595" s="7">
        <v>11.737</v>
      </c>
      <c r="J5595" s="7">
        <v>1.2944130708543669</v>
      </c>
      <c r="K5595" s="7">
        <v>11.808161338582677</v>
      </c>
      <c r="L5595" s="7">
        <v>0.99397354621585665</v>
      </c>
      <c r="M5595" s="7" t="s">
        <v>684</v>
      </c>
      <c r="N5595" s="7" t="s">
        <v>737</v>
      </c>
      <c r="O5595" s="7" t="s">
        <v>686</v>
      </c>
    </row>
    <row r="5596" spans="2:15" ht="15">
      <c r="B5596" s="6" t="s">
        <v>86</v>
      </c>
      <c r="C5596" s="7" t="s">
        <v>691</v>
      </c>
      <c r="D5596" s="7">
        <v>14.241</v>
      </c>
      <c r="E5596" s="7">
        <v>13.096</v>
      </c>
      <c r="F5596" s="7">
        <v>1.8566784432421246</v>
      </c>
      <c r="G5596" s="7">
        <v>13.22696</v>
      </c>
      <c r="H5596" s="7">
        <v>0.99009900990099009</v>
      </c>
      <c r="I5596" s="7">
        <v>11.456</v>
      </c>
      <c r="J5596" s="7">
        <v>1.6241683144304981</v>
      </c>
      <c r="K5596" s="7">
        <v>11.57056</v>
      </c>
      <c r="L5596" s="7">
        <v>0.99009900990099009</v>
      </c>
      <c r="M5596" s="7" t="s">
        <v>684</v>
      </c>
      <c r="N5596" s="7" t="s">
        <v>737</v>
      </c>
      <c r="O5596" s="7" t="s">
        <v>686</v>
      </c>
    </row>
    <row r="5597" spans="2:15" ht="15">
      <c r="B5597" s="6" t="s">
        <v>86</v>
      </c>
      <c r="C5597" s="7" t="s">
        <v>692</v>
      </c>
      <c r="D5597" s="7" t="s">
        <v>661</v>
      </c>
      <c r="E5597" s="7">
        <v>13.848313647844424</v>
      </c>
      <c r="F5597" s="7">
        <v>3.0179468083686145</v>
      </c>
      <c r="G5597" s="7">
        <v>14.173348010516657</v>
      </c>
      <c r="H5597" s="7">
        <v>0.97706721358771009</v>
      </c>
      <c r="I5597" s="7">
        <v>12.208313647844424</v>
      </c>
      <c r="J5597" s="7">
        <v>2.6605435250818545</v>
      </c>
      <c r="K5597" s="7">
        <v>12.494855500284883</v>
      </c>
      <c r="L5597" s="7">
        <v>0.97706721358771009</v>
      </c>
      <c r="M5597" s="7" t="s">
        <v>684</v>
      </c>
      <c r="N5597" s="7" t="s">
        <v>737</v>
      </c>
      <c r="O5597" s="7" t="s">
        <v>686</v>
      </c>
    </row>
    <row r="5598" spans="2:15" ht="15">
      <c r="B5598" s="6" t="s">
        <v>86</v>
      </c>
      <c r="C5598" s="7" t="s">
        <v>693</v>
      </c>
      <c r="D5598" s="7" t="s">
        <v>661</v>
      </c>
      <c r="E5598" s="7">
        <v>12.144723404135027</v>
      </c>
      <c r="F5598" s="7">
        <v>2.6466853775899333</v>
      </c>
      <c r="G5598" s="7">
        <v>12.429772727242177</v>
      </c>
      <c r="H5598" s="7">
        <v>0.97706721358771009</v>
      </c>
      <c r="I5598" s="7">
        <v>10.504723404135024</v>
      </c>
      <c r="J5598" s="7">
        <v>2.2892820943031698</v>
      </c>
      <c r="K5598" s="7">
        <v>10.751280217010402</v>
      </c>
      <c r="L5598" s="7">
        <v>0.97706721358771009</v>
      </c>
      <c r="M5598" s="7" t="s">
        <v>684</v>
      </c>
      <c r="N5598" s="7" t="s">
        <v>737</v>
      </c>
      <c r="O5598" s="7" t="s">
        <v>686</v>
      </c>
    </row>
    <row r="5599" spans="2:15" ht="15">
      <c r="B5599" s="6" t="s">
        <v>86</v>
      </c>
      <c r="C5599" s="7" t="s">
        <v>694</v>
      </c>
      <c r="D5599" s="7" t="s">
        <v>661</v>
      </c>
      <c r="E5599" s="7">
        <v>13.46593881919611</v>
      </c>
      <c r="F5599" s="7">
        <v>2.9346163088533017</v>
      </c>
      <c r="G5599" s="7">
        <v>13.781998445890222</v>
      </c>
      <c r="H5599" s="7">
        <v>0.97706721358771009</v>
      </c>
      <c r="I5599" s="7">
        <v>11.825938819196109</v>
      </c>
      <c r="J5599" s="7">
        <v>2.5772130255665306</v>
      </c>
      <c r="K5599" s="7">
        <v>12.103505935658447</v>
      </c>
      <c r="L5599" s="7">
        <v>0.97706721358771009</v>
      </c>
      <c r="M5599" s="7" t="s">
        <v>684</v>
      </c>
      <c r="N5599" s="7" t="s">
        <v>737</v>
      </c>
      <c r="O5599" s="7" t="s">
        <v>686</v>
      </c>
    </row>
    <row r="5600" spans="2:15" ht="15">
      <c r="B5600" s="6" t="s">
        <v>86</v>
      </c>
      <c r="C5600" s="7" t="s">
        <v>695</v>
      </c>
      <c r="D5600" s="7" t="s">
        <v>661</v>
      </c>
      <c r="E5600" s="7">
        <v>17.138746903393756</v>
      </c>
      <c r="F5600" s="7">
        <v>3.7350270821303826</v>
      </c>
      <c r="G5600" s="7">
        <v>17.541011165917329</v>
      </c>
      <c r="H5600" s="7">
        <v>0.97706721358771009</v>
      </c>
      <c r="I5600" s="7">
        <v>15.498746903393751</v>
      </c>
      <c r="J5600" s="7">
        <v>3.3776237988436129</v>
      </c>
      <c r="K5600" s="7">
        <v>15.862518655685552</v>
      </c>
      <c r="L5600" s="7">
        <v>0.97706721358771009</v>
      </c>
      <c r="M5600" s="7" t="s">
        <v>684</v>
      </c>
      <c r="N5600" s="7" t="s">
        <v>737</v>
      </c>
      <c r="O5600" s="7" t="s">
        <v>686</v>
      </c>
    </row>
    <row r="5601" spans="2:15" ht="15">
      <c r="B5601" s="6" t="s">
        <v>86</v>
      </c>
      <c r="C5601" s="7" t="s">
        <v>696</v>
      </c>
      <c r="D5601" s="7" t="s">
        <v>661</v>
      </c>
      <c r="E5601" s="7">
        <v>22.571125512686883</v>
      </c>
      <c r="F5601" s="7">
        <v>4.9188990034829212</v>
      </c>
      <c r="G5601" s="7">
        <v>23.100893366186728</v>
      </c>
      <c r="H5601" s="7">
        <v>0.97706721358771009</v>
      </c>
      <c r="I5601" s="7">
        <v>20.931125512686883</v>
      </c>
      <c r="J5601" s="7">
        <v>4.5614957201961568</v>
      </c>
      <c r="K5601" s="7">
        <v>21.422400855954955</v>
      </c>
      <c r="L5601" s="7">
        <v>0.97706721358771009</v>
      </c>
      <c r="M5601" s="7" t="s">
        <v>684</v>
      </c>
      <c r="N5601" s="7" t="s">
        <v>737</v>
      </c>
      <c r="O5601" s="7" t="s">
        <v>686</v>
      </c>
    </row>
    <row r="5602" spans="2:15" ht="15">
      <c r="B5602" s="6" t="s">
        <v>86</v>
      </c>
      <c r="C5602" s="7" t="s">
        <v>697</v>
      </c>
      <c r="D5602" s="7" t="s">
        <v>661</v>
      </c>
      <c r="E5602" s="7">
        <v>26.24806617011388</v>
      </c>
      <c r="F5602" s="7">
        <v>5.7202103836140337</v>
      </c>
      <c r="G5602" s="7">
        <v>26.864135655246429</v>
      </c>
      <c r="H5602" s="7">
        <v>0.97706721358771009</v>
      </c>
      <c r="I5602" s="7">
        <v>24.608066170113879</v>
      </c>
      <c r="J5602" s="7">
        <v>5.3628071003272613</v>
      </c>
      <c r="K5602" s="7">
        <v>25.185643145014655</v>
      </c>
      <c r="L5602" s="7">
        <v>0.97706721358771009</v>
      </c>
      <c r="M5602" s="7" t="s">
        <v>684</v>
      </c>
      <c r="N5602" s="7" t="s">
        <v>737</v>
      </c>
      <c r="O5602" s="7" t="s">
        <v>686</v>
      </c>
    </row>
    <row r="5603" spans="2:15" ht="15">
      <c r="B5603" s="6" t="s">
        <v>86</v>
      </c>
      <c r="C5603" s="7" t="s">
        <v>698</v>
      </c>
      <c r="D5603" s="7" t="s">
        <v>661</v>
      </c>
      <c r="E5603" s="7">
        <v>27.583588222601225</v>
      </c>
      <c r="F5603" s="7">
        <v>6.0112591436511247</v>
      </c>
      <c r="G5603" s="7">
        <v>28.231003803020435</v>
      </c>
      <c r="H5603" s="7">
        <v>0.97706721358771009</v>
      </c>
      <c r="I5603" s="7">
        <v>25.943588222601225</v>
      </c>
      <c r="J5603" s="7">
        <v>5.6538558603643647</v>
      </c>
      <c r="K5603" s="7">
        <v>26.552511292788662</v>
      </c>
      <c r="L5603" s="7">
        <v>0.97706721358771009</v>
      </c>
      <c r="M5603" s="7" t="s">
        <v>684</v>
      </c>
      <c r="N5603" s="7" t="s">
        <v>737</v>
      </c>
      <c r="O5603" s="7" t="s">
        <v>686</v>
      </c>
    </row>
    <row r="5604" spans="2:15" ht="15">
      <c r="B5604" s="6" t="s">
        <v>86</v>
      </c>
      <c r="C5604" s="7" t="s">
        <v>699</v>
      </c>
      <c r="D5604" s="7" t="s">
        <v>661</v>
      </c>
      <c r="E5604" s="7">
        <v>27.755670656825561</v>
      </c>
      <c r="F5604" s="7">
        <v>6.0487608674241446</v>
      </c>
      <c r="G5604" s="7">
        <v>28.407125191427752</v>
      </c>
      <c r="H5604" s="7">
        <v>0.97706721358771009</v>
      </c>
      <c r="I5604" s="7">
        <v>26.115670656825557</v>
      </c>
      <c r="J5604" s="7">
        <v>5.6913575841373847</v>
      </c>
      <c r="K5604" s="7">
        <v>26.728632681195975</v>
      </c>
      <c r="L5604" s="7">
        <v>0.97706721358771009</v>
      </c>
      <c r="M5604" s="7" t="s">
        <v>684</v>
      </c>
      <c r="N5604" s="7" t="s">
        <v>737</v>
      </c>
      <c r="O5604" s="7" t="s">
        <v>686</v>
      </c>
    </row>
    <row r="5605" spans="2:15" ht="15">
      <c r="B5605" s="6" t="s">
        <v>86</v>
      </c>
      <c r="C5605" s="7" t="s">
        <v>700</v>
      </c>
      <c r="D5605" s="7" t="s">
        <v>661</v>
      </c>
      <c r="E5605" s="7">
        <v>27.967973359693019</v>
      </c>
      <c r="F5605" s="7">
        <v>6.0950277473360472</v>
      </c>
      <c r="G5605" s="7">
        <v>28.62441086012592</v>
      </c>
      <c r="H5605" s="7">
        <v>0.97706721358771009</v>
      </c>
      <c r="I5605" s="7">
        <v>26.327973359693022</v>
      </c>
      <c r="J5605" s="7">
        <v>5.7376244640492668</v>
      </c>
      <c r="K5605" s="7">
        <v>26.945918349894146</v>
      </c>
      <c r="L5605" s="7">
        <v>0.97706721358771009</v>
      </c>
      <c r="M5605" s="7" t="s">
        <v>684</v>
      </c>
      <c r="N5605" s="7" t="s">
        <v>737</v>
      </c>
      <c r="O5605" s="7" t="s">
        <v>686</v>
      </c>
    </row>
    <row r="5606" spans="2:15" ht="15">
      <c r="B5606" s="6" t="s">
        <v>86</v>
      </c>
      <c r="C5606" s="7" t="s">
        <v>701</v>
      </c>
      <c r="D5606" s="7" t="s">
        <v>661</v>
      </c>
      <c r="E5606" s="7">
        <v>27.961413006716839</v>
      </c>
      <c r="F5606" s="7">
        <v>6.093598057279201</v>
      </c>
      <c r="G5606" s="7">
        <v>28.617696528824091</v>
      </c>
      <c r="H5606" s="7">
        <v>0.97706721358771009</v>
      </c>
      <c r="I5606" s="7">
        <v>26.321413006716835</v>
      </c>
      <c r="J5606" s="7">
        <v>5.7361947739924313</v>
      </c>
      <c r="K5606" s="7">
        <v>26.939204018592314</v>
      </c>
      <c r="L5606" s="7">
        <v>0.97706721358771009</v>
      </c>
      <c r="M5606" s="7" t="s">
        <v>684</v>
      </c>
      <c r="N5606" s="7" t="s">
        <v>737</v>
      </c>
      <c r="O5606" s="7" t="s">
        <v>686</v>
      </c>
    </row>
    <row r="5607" spans="2:15" ht="15">
      <c r="B5607" s="6" t="s">
        <v>96</v>
      </c>
      <c r="C5607" s="7" t="s">
        <v>683</v>
      </c>
      <c r="D5607" s="7" t="s">
        <v>661</v>
      </c>
      <c r="E5607" s="7" t="s">
        <v>661</v>
      </c>
      <c r="F5607" s="7" t="s">
        <v>661</v>
      </c>
      <c r="G5607" s="7" t="s">
        <v>661</v>
      </c>
      <c r="H5607" s="7" t="s">
        <v>661</v>
      </c>
      <c r="I5607" s="7" t="s">
        <v>661</v>
      </c>
      <c r="J5607" s="7" t="s">
        <v>661</v>
      </c>
      <c r="K5607" s="7" t="s">
        <v>661</v>
      </c>
      <c r="L5607" s="7" t="s">
        <v>661</v>
      </c>
      <c r="M5607" s="7" t="s">
        <v>684</v>
      </c>
      <c r="N5607" s="7" t="s">
        <v>737</v>
      </c>
      <c r="O5607" s="7" t="s">
        <v>686</v>
      </c>
    </row>
    <row r="5608" spans="2:15" ht="15">
      <c r="B5608" s="6" t="s">
        <v>96</v>
      </c>
      <c r="C5608" s="7" t="s">
        <v>687</v>
      </c>
      <c r="D5608" s="7" t="s">
        <v>661</v>
      </c>
      <c r="E5608" s="7" t="s">
        <v>661</v>
      </c>
      <c r="F5608" s="7" t="s">
        <v>661</v>
      </c>
      <c r="G5608" s="7" t="s">
        <v>661</v>
      </c>
      <c r="H5608" s="7" t="s">
        <v>661</v>
      </c>
      <c r="I5608" s="7" t="s">
        <v>661</v>
      </c>
      <c r="J5608" s="7" t="s">
        <v>661</v>
      </c>
      <c r="K5608" s="7" t="s">
        <v>661</v>
      </c>
      <c r="L5608" s="7" t="s">
        <v>661</v>
      </c>
      <c r="M5608" s="7" t="s">
        <v>684</v>
      </c>
      <c r="N5608" s="7" t="s">
        <v>737</v>
      </c>
      <c r="O5608" s="7" t="s">
        <v>686</v>
      </c>
    </row>
    <row r="5609" spans="2:15" ht="15">
      <c r="B5609" s="6" t="s">
        <v>96</v>
      </c>
      <c r="C5609" s="7" t="s">
        <v>688</v>
      </c>
      <c r="D5609" s="7" t="s">
        <v>661</v>
      </c>
      <c r="E5609" s="7" t="s">
        <v>661</v>
      </c>
      <c r="F5609" s="7" t="s">
        <v>661</v>
      </c>
      <c r="G5609" s="7" t="s">
        <v>661</v>
      </c>
      <c r="H5609" s="7" t="s">
        <v>661</v>
      </c>
      <c r="I5609" s="7" t="s">
        <v>661</v>
      </c>
      <c r="J5609" s="7" t="s">
        <v>661</v>
      </c>
      <c r="K5609" s="7" t="s">
        <v>661</v>
      </c>
      <c r="L5609" s="7" t="s">
        <v>661</v>
      </c>
      <c r="M5609" s="7" t="s">
        <v>684</v>
      </c>
      <c r="N5609" s="7" t="s">
        <v>737</v>
      </c>
      <c r="O5609" s="7" t="s">
        <v>686</v>
      </c>
    </row>
    <row r="5610" spans="2:15" ht="15">
      <c r="B5610" s="6" t="s">
        <v>96</v>
      </c>
      <c r="C5610" s="7" t="s">
        <v>689</v>
      </c>
      <c r="D5610" s="7" t="s">
        <v>661</v>
      </c>
      <c r="E5610" s="7" t="s">
        <v>661</v>
      </c>
      <c r="F5610" s="7" t="s">
        <v>661</v>
      </c>
      <c r="G5610" s="7" t="s">
        <v>661</v>
      </c>
      <c r="H5610" s="7" t="s">
        <v>661</v>
      </c>
      <c r="I5610" s="7" t="s">
        <v>661</v>
      </c>
      <c r="J5610" s="7" t="s">
        <v>661</v>
      </c>
      <c r="K5610" s="7" t="s">
        <v>661</v>
      </c>
      <c r="L5610" s="7" t="s">
        <v>661</v>
      </c>
      <c r="M5610" s="7" t="s">
        <v>684</v>
      </c>
      <c r="N5610" s="7" t="s">
        <v>737</v>
      </c>
      <c r="O5610" s="7" t="s">
        <v>686</v>
      </c>
    </row>
    <row r="5611" spans="2:15" ht="15">
      <c r="B5611" s="6" t="s">
        <v>96</v>
      </c>
      <c r="C5611" s="7" t="s">
        <v>690</v>
      </c>
      <c r="D5611" s="7" t="s">
        <v>661</v>
      </c>
      <c r="E5611" s="7" t="s">
        <v>661</v>
      </c>
      <c r="F5611" s="7" t="s">
        <v>661</v>
      </c>
      <c r="G5611" s="7" t="s">
        <v>661</v>
      </c>
      <c r="H5611" s="7" t="s">
        <v>661</v>
      </c>
      <c r="I5611" s="7" t="s">
        <v>661</v>
      </c>
      <c r="J5611" s="7" t="s">
        <v>661</v>
      </c>
      <c r="K5611" s="7" t="s">
        <v>661</v>
      </c>
      <c r="L5611" s="7" t="s">
        <v>661</v>
      </c>
      <c r="M5611" s="7" t="s">
        <v>684</v>
      </c>
      <c r="N5611" s="7" t="s">
        <v>737</v>
      </c>
      <c r="O5611" s="7" t="s">
        <v>686</v>
      </c>
    </row>
    <row r="5612" spans="2:15" ht="15">
      <c r="B5612" s="6" t="s">
        <v>96</v>
      </c>
      <c r="C5612" s="7" t="s">
        <v>691</v>
      </c>
      <c r="D5612" s="7" t="s">
        <v>661</v>
      </c>
      <c r="E5612" s="7" t="s">
        <v>661</v>
      </c>
      <c r="F5612" s="7" t="s">
        <v>661</v>
      </c>
      <c r="G5612" s="7" t="s">
        <v>661</v>
      </c>
      <c r="H5612" s="7" t="s">
        <v>661</v>
      </c>
      <c r="I5612" s="7" t="s">
        <v>661</v>
      </c>
      <c r="J5612" s="7" t="s">
        <v>661</v>
      </c>
      <c r="K5612" s="7" t="s">
        <v>661</v>
      </c>
      <c r="L5612" s="7" t="s">
        <v>661</v>
      </c>
      <c r="M5612" s="7" t="s">
        <v>684</v>
      </c>
      <c r="N5612" s="7" t="s">
        <v>737</v>
      </c>
      <c r="O5612" s="7" t="s">
        <v>686</v>
      </c>
    </row>
    <row r="5613" spans="2:15" ht="15">
      <c r="B5613" s="6" t="s">
        <v>96</v>
      </c>
      <c r="C5613" s="7" t="s">
        <v>692</v>
      </c>
      <c r="D5613" s="7" t="s">
        <v>661</v>
      </c>
      <c r="E5613" s="7" t="s">
        <v>661</v>
      </c>
      <c r="F5613" s="7" t="s">
        <v>661</v>
      </c>
      <c r="G5613" s="7" t="s">
        <v>661</v>
      </c>
      <c r="H5613" s="7" t="s">
        <v>661</v>
      </c>
      <c r="I5613" s="7" t="s">
        <v>661</v>
      </c>
      <c r="J5613" s="7" t="s">
        <v>661</v>
      </c>
      <c r="K5613" s="7" t="s">
        <v>661</v>
      </c>
      <c r="L5613" s="7" t="s">
        <v>661</v>
      </c>
      <c r="M5613" s="7" t="s">
        <v>684</v>
      </c>
      <c r="N5613" s="7" t="s">
        <v>737</v>
      </c>
      <c r="O5613" s="7" t="s">
        <v>686</v>
      </c>
    </row>
    <row r="5614" spans="2:15" ht="15">
      <c r="B5614" s="6" t="s">
        <v>96</v>
      </c>
      <c r="C5614" s="7" t="s">
        <v>693</v>
      </c>
      <c r="D5614" s="7" t="s">
        <v>661</v>
      </c>
      <c r="E5614" s="7" t="s">
        <v>661</v>
      </c>
      <c r="F5614" s="7" t="s">
        <v>661</v>
      </c>
      <c r="G5614" s="7" t="s">
        <v>661</v>
      </c>
      <c r="H5614" s="7" t="s">
        <v>661</v>
      </c>
      <c r="I5614" s="7" t="s">
        <v>661</v>
      </c>
      <c r="J5614" s="7" t="s">
        <v>661</v>
      </c>
      <c r="K5614" s="7" t="s">
        <v>661</v>
      </c>
      <c r="L5614" s="7" t="s">
        <v>661</v>
      </c>
      <c r="M5614" s="7" t="s">
        <v>684</v>
      </c>
      <c r="N5614" s="7" t="s">
        <v>737</v>
      </c>
      <c r="O5614" s="7" t="s">
        <v>686</v>
      </c>
    </row>
    <row r="5615" spans="2:15" ht="15">
      <c r="B5615" s="6" t="s">
        <v>96</v>
      </c>
      <c r="C5615" s="7" t="s">
        <v>694</v>
      </c>
      <c r="D5615" s="7" t="s">
        <v>661</v>
      </c>
      <c r="E5615" s="7" t="s">
        <v>661</v>
      </c>
      <c r="F5615" s="7" t="s">
        <v>661</v>
      </c>
      <c r="G5615" s="7" t="s">
        <v>661</v>
      </c>
      <c r="H5615" s="7" t="s">
        <v>661</v>
      </c>
      <c r="I5615" s="7" t="s">
        <v>661</v>
      </c>
      <c r="J5615" s="7" t="s">
        <v>661</v>
      </c>
      <c r="K5615" s="7" t="s">
        <v>661</v>
      </c>
      <c r="L5615" s="7" t="s">
        <v>661</v>
      </c>
      <c r="M5615" s="7" t="s">
        <v>684</v>
      </c>
      <c r="N5615" s="7" t="s">
        <v>737</v>
      </c>
      <c r="O5615" s="7" t="s">
        <v>686</v>
      </c>
    </row>
    <row r="5616" spans="2:15" ht="15">
      <c r="B5616" s="6" t="s">
        <v>96</v>
      </c>
      <c r="C5616" s="7" t="s">
        <v>695</v>
      </c>
      <c r="D5616" s="7" t="s">
        <v>661</v>
      </c>
      <c r="E5616" s="7" t="s">
        <v>661</v>
      </c>
      <c r="F5616" s="7" t="s">
        <v>661</v>
      </c>
      <c r="G5616" s="7" t="s">
        <v>661</v>
      </c>
      <c r="H5616" s="7" t="s">
        <v>661</v>
      </c>
      <c r="I5616" s="7" t="s">
        <v>661</v>
      </c>
      <c r="J5616" s="7" t="s">
        <v>661</v>
      </c>
      <c r="K5616" s="7" t="s">
        <v>661</v>
      </c>
      <c r="L5616" s="7" t="s">
        <v>661</v>
      </c>
      <c r="M5616" s="7" t="s">
        <v>684</v>
      </c>
      <c r="N5616" s="7" t="s">
        <v>737</v>
      </c>
      <c r="O5616" s="7" t="s">
        <v>686</v>
      </c>
    </row>
    <row r="5617" spans="2:15" ht="15">
      <c r="B5617" s="6" t="s">
        <v>96</v>
      </c>
      <c r="C5617" s="7" t="s">
        <v>696</v>
      </c>
      <c r="D5617" s="7" t="s">
        <v>661</v>
      </c>
      <c r="E5617" s="7" t="s">
        <v>661</v>
      </c>
      <c r="F5617" s="7" t="s">
        <v>661</v>
      </c>
      <c r="G5617" s="7" t="s">
        <v>661</v>
      </c>
      <c r="H5617" s="7" t="s">
        <v>661</v>
      </c>
      <c r="I5617" s="7" t="s">
        <v>661</v>
      </c>
      <c r="J5617" s="7" t="s">
        <v>661</v>
      </c>
      <c r="K5617" s="7" t="s">
        <v>661</v>
      </c>
      <c r="L5617" s="7" t="s">
        <v>661</v>
      </c>
      <c r="M5617" s="7" t="s">
        <v>684</v>
      </c>
      <c r="N5617" s="7" t="s">
        <v>737</v>
      </c>
      <c r="O5617" s="7" t="s">
        <v>686</v>
      </c>
    </row>
    <row r="5618" spans="2:15" ht="15">
      <c r="B5618" s="6" t="s">
        <v>96</v>
      </c>
      <c r="C5618" s="7" t="s">
        <v>697</v>
      </c>
      <c r="D5618" s="7" t="s">
        <v>661</v>
      </c>
      <c r="E5618" s="7" t="s">
        <v>661</v>
      </c>
      <c r="F5618" s="7" t="s">
        <v>661</v>
      </c>
      <c r="G5618" s="7" t="s">
        <v>661</v>
      </c>
      <c r="H5618" s="7" t="s">
        <v>661</v>
      </c>
      <c r="I5618" s="7" t="s">
        <v>661</v>
      </c>
      <c r="J5618" s="7" t="s">
        <v>661</v>
      </c>
      <c r="K5618" s="7" t="s">
        <v>661</v>
      </c>
      <c r="L5618" s="7" t="s">
        <v>661</v>
      </c>
      <c r="M5618" s="7" t="s">
        <v>684</v>
      </c>
      <c r="N5618" s="7" t="s">
        <v>737</v>
      </c>
      <c r="O5618" s="7" t="s">
        <v>686</v>
      </c>
    </row>
    <row r="5619" spans="2:15" ht="15">
      <c r="B5619" s="6" t="s">
        <v>96</v>
      </c>
      <c r="C5619" s="7" t="s">
        <v>698</v>
      </c>
      <c r="D5619" s="7" t="s">
        <v>661</v>
      </c>
      <c r="E5619" s="7" t="s">
        <v>661</v>
      </c>
      <c r="F5619" s="7" t="s">
        <v>661</v>
      </c>
      <c r="G5619" s="7" t="s">
        <v>661</v>
      </c>
      <c r="H5619" s="7" t="s">
        <v>661</v>
      </c>
      <c r="I5619" s="7" t="s">
        <v>661</v>
      </c>
      <c r="J5619" s="7" t="s">
        <v>661</v>
      </c>
      <c r="K5619" s="7" t="s">
        <v>661</v>
      </c>
      <c r="L5619" s="7" t="s">
        <v>661</v>
      </c>
      <c r="M5619" s="7" t="s">
        <v>684</v>
      </c>
      <c r="N5619" s="7" t="s">
        <v>737</v>
      </c>
      <c r="O5619" s="7" t="s">
        <v>686</v>
      </c>
    </row>
    <row r="5620" spans="2:15" ht="15">
      <c r="B5620" s="6" t="s">
        <v>96</v>
      </c>
      <c r="C5620" s="7" t="s">
        <v>699</v>
      </c>
      <c r="D5620" s="7" t="s">
        <v>661</v>
      </c>
      <c r="E5620" s="7" t="s">
        <v>661</v>
      </c>
      <c r="F5620" s="7" t="s">
        <v>661</v>
      </c>
      <c r="G5620" s="7" t="s">
        <v>661</v>
      </c>
      <c r="H5620" s="7" t="s">
        <v>661</v>
      </c>
      <c r="I5620" s="7" t="s">
        <v>661</v>
      </c>
      <c r="J5620" s="7" t="s">
        <v>661</v>
      </c>
      <c r="K5620" s="7" t="s">
        <v>661</v>
      </c>
      <c r="L5620" s="7" t="s">
        <v>661</v>
      </c>
      <c r="M5620" s="7" t="s">
        <v>684</v>
      </c>
      <c r="N5620" s="7" t="s">
        <v>737</v>
      </c>
      <c r="O5620" s="7" t="s">
        <v>686</v>
      </c>
    </row>
    <row r="5621" spans="2:15" ht="15">
      <c r="B5621" s="6" t="s">
        <v>96</v>
      </c>
      <c r="C5621" s="7" t="s">
        <v>700</v>
      </c>
      <c r="D5621" s="7" t="s">
        <v>661</v>
      </c>
      <c r="E5621" s="7" t="s">
        <v>661</v>
      </c>
      <c r="F5621" s="7" t="s">
        <v>661</v>
      </c>
      <c r="G5621" s="7" t="s">
        <v>661</v>
      </c>
      <c r="H5621" s="7" t="s">
        <v>661</v>
      </c>
      <c r="I5621" s="7" t="s">
        <v>661</v>
      </c>
      <c r="J5621" s="7" t="s">
        <v>661</v>
      </c>
      <c r="K5621" s="7" t="s">
        <v>661</v>
      </c>
      <c r="L5621" s="7" t="s">
        <v>661</v>
      </c>
      <c r="M5621" s="7" t="s">
        <v>684</v>
      </c>
      <c r="N5621" s="7" t="s">
        <v>737</v>
      </c>
      <c r="O5621" s="7" t="s">
        <v>686</v>
      </c>
    </row>
    <row r="5622" spans="2:15" ht="15">
      <c r="B5622" s="6" t="s">
        <v>96</v>
      </c>
      <c r="C5622" s="7" t="s">
        <v>701</v>
      </c>
      <c r="D5622" s="7" t="s">
        <v>661</v>
      </c>
      <c r="E5622" s="7" t="s">
        <v>661</v>
      </c>
      <c r="F5622" s="7" t="s">
        <v>661</v>
      </c>
      <c r="G5622" s="7" t="s">
        <v>661</v>
      </c>
      <c r="H5622" s="7" t="s">
        <v>661</v>
      </c>
      <c r="I5622" s="7" t="s">
        <v>661</v>
      </c>
      <c r="J5622" s="7" t="s">
        <v>661</v>
      </c>
      <c r="K5622" s="7" t="s">
        <v>661</v>
      </c>
      <c r="L5622" s="7" t="s">
        <v>661</v>
      </c>
      <c r="M5622" s="7" t="s">
        <v>684</v>
      </c>
      <c r="N5622" s="7" t="s">
        <v>737</v>
      </c>
      <c r="O5622" s="7" t="s">
        <v>686</v>
      </c>
    </row>
    <row r="5623" spans="2:15" ht="15">
      <c r="B5623" s="6" t="s">
        <v>106</v>
      </c>
      <c r="C5623" s="7" t="s">
        <v>683</v>
      </c>
      <c r="D5623" s="7" t="s">
        <v>661</v>
      </c>
      <c r="E5623" s="7" t="s">
        <v>661</v>
      </c>
      <c r="F5623" s="7" t="s">
        <v>661</v>
      </c>
      <c r="G5623" s="7" t="s">
        <v>661</v>
      </c>
      <c r="H5623" s="7" t="s">
        <v>661</v>
      </c>
      <c r="I5623" s="7" t="s">
        <v>661</v>
      </c>
      <c r="J5623" s="7" t="s">
        <v>661</v>
      </c>
      <c r="K5623" s="7" t="s">
        <v>661</v>
      </c>
      <c r="L5623" s="7" t="s">
        <v>661</v>
      </c>
      <c r="M5623" s="7" t="s">
        <v>684</v>
      </c>
      <c r="N5623" s="7" t="s">
        <v>737</v>
      </c>
      <c r="O5623" s="7" t="s">
        <v>686</v>
      </c>
    </row>
    <row r="5624" spans="2:15" ht="15">
      <c r="B5624" s="6" t="s">
        <v>106</v>
      </c>
      <c r="C5624" s="7" t="s">
        <v>687</v>
      </c>
      <c r="D5624" s="7" t="s">
        <v>661</v>
      </c>
      <c r="E5624" s="7" t="s">
        <v>661</v>
      </c>
      <c r="F5624" s="7" t="s">
        <v>661</v>
      </c>
      <c r="G5624" s="7" t="s">
        <v>661</v>
      </c>
      <c r="H5624" s="7" t="s">
        <v>661</v>
      </c>
      <c r="I5624" s="7" t="s">
        <v>661</v>
      </c>
      <c r="J5624" s="7" t="s">
        <v>661</v>
      </c>
      <c r="K5624" s="7" t="s">
        <v>661</v>
      </c>
      <c r="L5624" s="7" t="s">
        <v>661</v>
      </c>
      <c r="M5624" s="7" t="s">
        <v>684</v>
      </c>
      <c r="N5624" s="7" t="s">
        <v>737</v>
      </c>
      <c r="O5624" s="7" t="s">
        <v>686</v>
      </c>
    </row>
    <row r="5625" spans="2:15" ht="15">
      <c r="B5625" s="6" t="s">
        <v>106</v>
      </c>
      <c r="C5625" s="7" t="s">
        <v>688</v>
      </c>
      <c r="D5625" s="7" t="s">
        <v>661</v>
      </c>
      <c r="E5625" s="7" t="s">
        <v>661</v>
      </c>
      <c r="F5625" s="7" t="s">
        <v>661</v>
      </c>
      <c r="G5625" s="7" t="s">
        <v>661</v>
      </c>
      <c r="H5625" s="7" t="s">
        <v>661</v>
      </c>
      <c r="I5625" s="7" t="s">
        <v>661</v>
      </c>
      <c r="J5625" s="7" t="s">
        <v>661</v>
      </c>
      <c r="K5625" s="7" t="s">
        <v>661</v>
      </c>
      <c r="L5625" s="7" t="s">
        <v>661</v>
      </c>
      <c r="M5625" s="7" t="s">
        <v>684</v>
      </c>
      <c r="N5625" s="7" t="s">
        <v>737</v>
      </c>
      <c r="O5625" s="7" t="s">
        <v>686</v>
      </c>
    </row>
    <row r="5626" spans="2:15" ht="15">
      <c r="B5626" s="6" t="s">
        <v>106</v>
      </c>
      <c r="C5626" s="7" t="s">
        <v>689</v>
      </c>
      <c r="D5626" s="7" t="s">
        <v>661</v>
      </c>
      <c r="E5626" s="7" t="s">
        <v>661</v>
      </c>
      <c r="F5626" s="7" t="s">
        <v>661</v>
      </c>
      <c r="G5626" s="7" t="s">
        <v>661</v>
      </c>
      <c r="H5626" s="7" t="s">
        <v>661</v>
      </c>
      <c r="I5626" s="7" t="s">
        <v>661</v>
      </c>
      <c r="J5626" s="7" t="s">
        <v>661</v>
      </c>
      <c r="K5626" s="7" t="s">
        <v>661</v>
      </c>
      <c r="L5626" s="7" t="s">
        <v>661</v>
      </c>
      <c r="M5626" s="7" t="s">
        <v>684</v>
      </c>
      <c r="N5626" s="7" t="s">
        <v>737</v>
      </c>
      <c r="O5626" s="7" t="s">
        <v>686</v>
      </c>
    </row>
    <row r="5627" spans="2:15" ht="15">
      <c r="B5627" s="6" t="s">
        <v>106</v>
      </c>
      <c r="C5627" s="7" t="s">
        <v>690</v>
      </c>
      <c r="D5627" s="7" t="s">
        <v>661</v>
      </c>
      <c r="E5627" s="7" t="s">
        <v>661</v>
      </c>
      <c r="F5627" s="7" t="s">
        <v>661</v>
      </c>
      <c r="G5627" s="7" t="s">
        <v>661</v>
      </c>
      <c r="H5627" s="7" t="s">
        <v>661</v>
      </c>
      <c r="I5627" s="7" t="s">
        <v>661</v>
      </c>
      <c r="J5627" s="7" t="s">
        <v>661</v>
      </c>
      <c r="K5627" s="7" t="s">
        <v>661</v>
      </c>
      <c r="L5627" s="7" t="s">
        <v>661</v>
      </c>
      <c r="M5627" s="7" t="s">
        <v>684</v>
      </c>
      <c r="N5627" s="7" t="s">
        <v>737</v>
      </c>
      <c r="O5627" s="7" t="s">
        <v>686</v>
      </c>
    </row>
    <row r="5628" spans="2:15" ht="15">
      <c r="B5628" s="6" t="s">
        <v>106</v>
      </c>
      <c r="C5628" s="7" t="s">
        <v>691</v>
      </c>
      <c r="D5628" s="7" t="s">
        <v>661</v>
      </c>
      <c r="E5628" s="7" t="s">
        <v>661</v>
      </c>
      <c r="F5628" s="7" t="s">
        <v>661</v>
      </c>
      <c r="G5628" s="7" t="s">
        <v>661</v>
      </c>
      <c r="H5628" s="7" t="s">
        <v>661</v>
      </c>
      <c r="I5628" s="7" t="s">
        <v>661</v>
      </c>
      <c r="J5628" s="7" t="s">
        <v>661</v>
      </c>
      <c r="K5628" s="7" t="s">
        <v>661</v>
      </c>
      <c r="L5628" s="7" t="s">
        <v>661</v>
      </c>
      <c r="M5628" s="7" t="s">
        <v>684</v>
      </c>
      <c r="N5628" s="7" t="s">
        <v>737</v>
      </c>
      <c r="O5628" s="7" t="s">
        <v>686</v>
      </c>
    </row>
    <row r="5629" spans="2:15" ht="15">
      <c r="B5629" s="6" t="s">
        <v>106</v>
      </c>
      <c r="C5629" s="7" t="s">
        <v>692</v>
      </c>
      <c r="D5629" s="7" t="s">
        <v>661</v>
      </c>
      <c r="E5629" s="7" t="s">
        <v>661</v>
      </c>
      <c r="F5629" s="7" t="s">
        <v>661</v>
      </c>
      <c r="G5629" s="7" t="s">
        <v>661</v>
      </c>
      <c r="H5629" s="7" t="s">
        <v>661</v>
      </c>
      <c r="I5629" s="7" t="s">
        <v>661</v>
      </c>
      <c r="J5629" s="7" t="s">
        <v>661</v>
      </c>
      <c r="K5629" s="7" t="s">
        <v>661</v>
      </c>
      <c r="L5629" s="7" t="s">
        <v>661</v>
      </c>
      <c r="M5629" s="7" t="s">
        <v>684</v>
      </c>
      <c r="N5629" s="7" t="s">
        <v>737</v>
      </c>
      <c r="O5629" s="7" t="s">
        <v>686</v>
      </c>
    </row>
    <row r="5630" spans="2:15" ht="15">
      <c r="B5630" s="6" t="s">
        <v>106</v>
      </c>
      <c r="C5630" s="7" t="s">
        <v>693</v>
      </c>
      <c r="D5630" s="7" t="s">
        <v>661</v>
      </c>
      <c r="E5630" s="7" t="s">
        <v>661</v>
      </c>
      <c r="F5630" s="7" t="s">
        <v>661</v>
      </c>
      <c r="G5630" s="7" t="s">
        <v>661</v>
      </c>
      <c r="H5630" s="7" t="s">
        <v>661</v>
      </c>
      <c r="I5630" s="7" t="s">
        <v>661</v>
      </c>
      <c r="J5630" s="7" t="s">
        <v>661</v>
      </c>
      <c r="K5630" s="7" t="s">
        <v>661</v>
      </c>
      <c r="L5630" s="7" t="s">
        <v>661</v>
      </c>
      <c r="M5630" s="7" t="s">
        <v>684</v>
      </c>
      <c r="N5630" s="7" t="s">
        <v>737</v>
      </c>
      <c r="O5630" s="7" t="s">
        <v>686</v>
      </c>
    </row>
    <row r="5631" spans="2:15" ht="15">
      <c r="B5631" s="6" t="s">
        <v>106</v>
      </c>
      <c r="C5631" s="7" t="s">
        <v>694</v>
      </c>
      <c r="D5631" s="7" t="s">
        <v>661</v>
      </c>
      <c r="E5631" s="7" t="s">
        <v>661</v>
      </c>
      <c r="F5631" s="7" t="s">
        <v>661</v>
      </c>
      <c r="G5631" s="7" t="s">
        <v>661</v>
      </c>
      <c r="H5631" s="7" t="s">
        <v>661</v>
      </c>
      <c r="I5631" s="7" t="s">
        <v>661</v>
      </c>
      <c r="J5631" s="7" t="s">
        <v>661</v>
      </c>
      <c r="K5631" s="7" t="s">
        <v>661</v>
      </c>
      <c r="L5631" s="7" t="s">
        <v>661</v>
      </c>
      <c r="M5631" s="7" t="s">
        <v>684</v>
      </c>
      <c r="N5631" s="7" t="s">
        <v>737</v>
      </c>
      <c r="O5631" s="7" t="s">
        <v>686</v>
      </c>
    </row>
    <row r="5632" spans="2:15" ht="15">
      <c r="B5632" s="6" t="s">
        <v>106</v>
      </c>
      <c r="C5632" s="7" t="s">
        <v>695</v>
      </c>
      <c r="D5632" s="7" t="s">
        <v>661</v>
      </c>
      <c r="E5632" s="7" t="s">
        <v>661</v>
      </c>
      <c r="F5632" s="7" t="s">
        <v>661</v>
      </c>
      <c r="G5632" s="7" t="s">
        <v>661</v>
      </c>
      <c r="H5632" s="7" t="s">
        <v>661</v>
      </c>
      <c r="I5632" s="7" t="s">
        <v>661</v>
      </c>
      <c r="J5632" s="7" t="s">
        <v>661</v>
      </c>
      <c r="K5632" s="7" t="s">
        <v>661</v>
      </c>
      <c r="L5632" s="7" t="s">
        <v>661</v>
      </c>
      <c r="M5632" s="7" t="s">
        <v>684</v>
      </c>
      <c r="N5632" s="7" t="s">
        <v>737</v>
      </c>
      <c r="O5632" s="7" t="s">
        <v>686</v>
      </c>
    </row>
    <row r="5633" spans="2:15" ht="15">
      <c r="B5633" s="6" t="s">
        <v>106</v>
      </c>
      <c r="C5633" s="7" t="s">
        <v>696</v>
      </c>
      <c r="D5633" s="7" t="s">
        <v>661</v>
      </c>
      <c r="E5633" s="7" t="s">
        <v>661</v>
      </c>
      <c r="F5633" s="7" t="s">
        <v>661</v>
      </c>
      <c r="G5633" s="7" t="s">
        <v>661</v>
      </c>
      <c r="H5633" s="7" t="s">
        <v>661</v>
      </c>
      <c r="I5633" s="7" t="s">
        <v>661</v>
      </c>
      <c r="J5633" s="7" t="s">
        <v>661</v>
      </c>
      <c r="K5633" s="7" t="s">
        <v>661</v>
      </c>
      <c r="L5633" s="7" t="s">
        <v>661</v>
      </c>
      <c r="M5633" s="7" t="s">
        <v>684</v>
      </c>
      <c r="N5633" s="7" t="s">
        <v>737</v>
      </c>
      <c r="O5633" s="7" t="s">
        <v>686</v>
      </c>
    </row>
    <row r="5634" spans="2:15" ht="15">
      <c r="B5634" s="6" t="s">
        <v>106</v>
      </c>
      <c r="C5634" s="7" t="s">
        <v>697</v>
      </c>
      <c r="D5634" s="7" t="s">
        <v>661</v>
      </c>
      <c r="E5634" s="7" t="s">
        <v>661</v>
      </c>
      <c r="F5634" s="7" t="s">
        <v>661</v>
      </c>
      <c r="G5634" s="7" t="s">
        <v>661</v>
      </c>
      <c r="H5634" s="7" t="s">
        <v>661</v>
      </c>
      <c r="I5634" s="7" t="s">
        <v>661</v>
      </c>
      <c r="J5634" s="7" t="s">
        <v>661</v>
      </c>
      <c r="K5634" s="7" t="s">
        <v>661</v>
      </c>
      <c r="L5634" s="7" t="s">
        <v>661</v>
      </c>
      <c r="M5634" s="7" t="s">
        <v>684</v>
      </c>
      <c r="N5634" s="7" t="s">
        <v>737</v>
      </c>
      <c r="O5634" s="7" t="s">
        <v>686</v>
      </c>
    </row>
    <row r="5635" spans="2:15" ht="15">
      <c r="B5635" s="6" t="s">
        <v>106</v>
      </c>
      <c r="C5635" s="7" t="s">
        <v>698</v>
      </c>
      <c r="D5635" s="7" t="s">
        <v>661</v>
      </c>
      <c r="E5635" s="7" t="s">
        <v>661</v>
      </c>
      <c r="F5635" s="7" t="s">
        <v>661</v>
      </c>
      <c r="G5635" s="7" t="s">
        <v>661</v>
      </c>
      <c r="H5635" s="7" t="s">
        <v>661</v>
      </c>
      <c r="I5635" s="7" t="s">
        <v>661</v>
      </c>
      <c r="J5635" s="7" t="s">
        <v>661</v>
      </c>
      <c r="K5635" s="7" t="s">
        <v>661</v>
      </c>
      <c r="L5635" s="7" t="s">
        <v>661</v>
      </c>
      <c r="M5635" s="7" t="s">
        <v>684</v>
      </c>
      <c r="N5635" s="7" t="s">
        <v>737</v>
      </c>
      <c r="O5635" s="7" t="s">
        <v>686</v>
      </c>
    </row>
    <row r="5636" spans="2:15" ht="15">
      <c r="B5636" s="6" t="s">
        <v>106</v>
      </c>
      <c r="C5636" s="7" t="s">
        <v>699</v>
      </c>
      <c r="D5636" s="7" t="s">
        <v>661</v>
      </c>
      <c r="E5636" s="7" t="s">
        <v>661</v>
      </c>
      <c r="F5636" s="7" t="s">
        <v>661</v>
      </c>
      <c r="G5636" s="7" t="s">
        <v>661</v>
      </c>
      <c r="H5636" s="7" t="s">
        <v>661</v>
      </c>
      <c r="I5636" s="7" t="s">
        <v>661</v>
      </c>
      <c r="J5636" s="7" t="s">
        <v>661</v>
      </c>
      <c r="K5636" s="7" t="s">
        <v>661</v>
      </c>
      <c r="L5636" s="7" t="s">
        <v>661</v>
      </c>
      <c r="M5636" s="7" t="s">
        <v>684</v>
      </c>
      <c r="N5636" s="7" t="s">
        <v>737</v>
      </c>
      <c r="O5636" s="7" t="s">
        <v>686</v>
      </c>
    </row>
    <row r="5637" spans="2:15" ht="15">
      <c r="B5637" s="6" t="s">
        <v>106</v>
      </c>
      <c r="C5637" s="7" t="s">
        <v>700</v>
      </c>
      <c r="D5637" s="7" t="s">
        <v>661</v>
      </c>
      <c r="E5637" s="7" t="s">
        <v>661</v>
      </c>
      <c r="F5637" s="7" t="s">
        <v>661</v>
      </c>
      <c r="G5637" s="7" t="s">
        <v>661</v>
      </c>
      <c r="H5637" s="7" t="s">
        <v>661</v>
      </c>
      <c r="I5637" s="7" t="s">
        <v>661</v>
      </c>
      <c r="J5637" s="7" t="s">
        <v>661</v>
      </c>
      <c r="K5637" s="7" t="s">
        <v>661</v>
      </c>
      <c r="L5637" s="7" t="s">
        <v>661</v>
      </c>
      <c r="M5637" s="7" t="s">
        <v>684</v>
      </c>
      <c r="N5637" s="7" t="s">
        <v>737</v>
      </c>
      <c r="O5637" s="7" t="s">
        <v>686</v>
      </c>
    </row>
    <row r="5638" spans="2:15" ht="15">
      <c r="B5638" s="6" t="s">
        <v>106</v>
      </c>
      <c r="C5638" s="7" t="s">
        <v>701</v>
      </c>
      <c r="D5638" s="7" t="s">
        <v>661</v>
      </c>
      <c r="E5638" s="7" t="s">
        <v>661</v>
      </c>
      <c r="F5638" s="7" t="s">
        <v>661</v>
      </c>
      <c r="G5638" s="7" t="s">
        <v>661</v>
      </c>
      <c r="H5638" s="7" t="s">
        <v>661</v>
      </c>
      <c r="I5638" s="7" t="s">
        <v>661</v>
      </c>
      <c r="J5638" s="7" t="s">
        <v>661</v>
      </c>
      <c r="K5638" s="7" t="s">
        <v>661</v>
      </c>
      <c r="L5638" s="7" t="s">
        <v>661</v>
      </c>
      <c r="M5638" s="7" t="s">
        <v>684</v>
      </c>
      <c r="N5638" s="7" t="s">
        <v>737</v>
      </c>
      <c r="O5638" s="7" t="s">
        <v>686</v>
      </c>
    </row>
    <row r="5639" spans="2:15" ht="15">
      <c r="B5639" s="6" t="s">
        <v>130</v>
      </c>
      <c r="C5639" s="7" t="s">
        <v>683</v>
      </c>
      <c r="D5639" s="7">
        <v>26.071777000000001</v>
      </c>
      <c r="E5639" s="7">
        <v>37.487000000000002</v>
      </c>
      <c r="F5639" s="7">
        <v>14.846333084599868</v>
      </c>
      <c r="G5639" s="7">
        <v>40.319831039562715</v>
      </c>
      <c r="H5639" s="7">
        <v>0.92974099924220732</v>
      </c>
      <c r="I5639" s="7">
        <v>32.356999999999999</v>
      </c>
      <c r="J5639" s="7">
        <v>12.814650401963272</v>
      </c>
      <c r="K5639" s="7">
        <v>34.802165362582507</v>
      </c>
      <c r="L5639" s="7">
        <v>0.92974099924220732</v>
      </c>
      <c r="M5639" s="7" t="s">
        <v>684</v>
      </c>
      <c r="N5639" s="7" t="s">
        <v>737</v>
      </c>
      <c r="O5639" s="7" t="s">
        <v>686</v>
      </c>
    </row>
    <row r="5640" spans="2:15" ht="15">
      <c r="B5640" s="6" t="s">
        <v>130</v>
      </c>
      <c r="C5640" s="7" t="s">
        <v>687</v>
      </c>
      <c r="D5640" s="7">
        <v>34.387065999999997</v>
      </c>
      <c r="E5640" s="7">
        <v>31.84</v>
      </c>
      <c r="F5640" s="7">
        <v>11.32087874201614</v>
      </c>
      <c r="G5640" s="7">
        <v>33.792719563412369</v>
      </c>
      <c r="H5640" s="7">
        <v>0.94221478505901035</v>
      </c>
      <c r="I5640" s="7">
        <v>27.441500000000001</v>
      </c>
      <c r="J5640" s="7">
        <v>9.7569690326330427</v>
      </c>
      <c r="K5640" s="7">
        <v>29.124463376236829</v>
      </c>
      <c r="L5640" s="7">
        <v>0.94221478505901035</v>
      </c>
      <c r="M5640" s="7" t="s">
        <v>684</v>
      </c>
      <c r="N5640" s="7" t="s">
        <v>737</v>
      </c>
      <c r="O5640" s="7" t="s">
        <v>686</v>
      </c>
    </row>
    <row r="5641" spans="2:15" ht="15">
      <c r="B5641" s="6" t="s">
        <v>130</v>
      </c>
      <c r="C5641" s="7" t="s">
        <v>688</v>
      </c>
      <c r="D5641" s="7">
        <v>23.683513999999999</v>
      </c>
      <c r="E5641" s="7">
        <v>22.134</v>
      </c>
      <c r="F5641" s="7">
        <v>7.8540022154854352</v>
      </c>
      <c r="G5641" s="7">
        <v>23.486151383333333</v>
      </c>
      <c r="H5641" s="7">
        <v>0.94242771575197837</v>
      </c>
      <c r="I5641" s="7">
        <v>19.890899999999998</v>
      </c>
      <c r="J5641" s="7">
        <v>7.0580632812866808</v>
      </c>
      <c r="K5641" s="7">
        <v>21.106021891693548</v>
      </c>
      <c r="L5641" s="7">
        <v>0.94242771575197837</v>
      </c>
      <c r="M5641" s="7" t="s">
        <v>684</v>
      </c>
      <c r="N5641" s="7" t="s">
        <v>737</v>
      </c>
      <c r="O5641" s="7" t="s">
        <v>686</v>
      </c>
    </row>
    <row r="5642" spans="2:15" ht="15">
      <c r="B5642" s="6" t="s">
        <v>130</v>
      </c>
      <c r="C5642" s="7" t="s">
        <v>689</v>
      </c>
      <c r="D5642" s="7">
        <v>20.196999999999999</v>
      </c>
      <c r="E5642" s="7">
        <v>24.791</v>
      </c>
      <c r="F5642" s="7">
        <v>9.1000812033653631</v>
      </c>
      <c r="G5642" s="7">
        <v>26.408429694092824</v>
      </c>
      <c r="H5642" s="7">
        <v>0.93875328019012738</v>
      </c>
      <c r="I5642" s="7">
        <v>21.751300000000001</v>
      </c>
      <c r="J5642" s="7">
        <v>7.984292536757728</v>
      </c>
      <c r="K5642" s="7">
        <v>23.170411714135017</v>
      </c>
      <c r="L5642" s="7">
        <v>0.93875328019012738</v>
      </c>
      <c r="M5642" s="7" t="s">
        <v>684</v>
      </c>
      <c r="N5642" s="7" t="s">
        <v>737</v>
      </c>
      <c r="O5642" s="7" t="s">
        <v>686</v>
      </c>
    </row>
    <row r="5643" spans="2:15" ht="15">
      <c r="B5643" s="6" t="s">
        <v>130</v>
      </c>
      <c r="C5643" s="7" t="s">
        <v>690</v>
      </c>
      <c r="D5643" s="7">
        <v>28.006</v>
      </c>
      <c r="E5643" s="7">
        <v>30.492000000000001</v>
      </c>
      <c r="F5643" s="7">
        <v>9.8890877176866496</v>
      </c>
      <c r="G5643" s="7">
        <v>32.055516216216219</v>
      </c>
      <c r="H5643" s="7">
        <v>0.95122473755623793</v>
      </c>
      <c r="I5643" s="7">
        <v>26.175000000000001</v>
      </c>
      <c r="J5643" s="7">
        <v>8.4890092814655649</v>
      </c>
      <c r="K5643" s="7">
        <v>27.517156531531533</v>
      </c>
      <c r="L5643" s="7">
        <v>0.95122473755623793</v>
      </c>
      <c r="M5643" s="7" t="s">
        <v>684</v>
      </c>
      <c r="N5643" s="7" t="s">
        <v>737</v>
      </c>
      <c r="O5643" s="7" t="s">
        <v>686</v>
      </c>
    </row>
    <row r="5644" spans="2:15" ht="15">
      <c r="B5644" s="6" t="s">
        <v>130</v>
      </c>
      <c r="C5644" s="7" t="s">
        <v>691</v>
      </c>
      <c r="D5644" s="7">
        <v>30.827000000000002</v>
      </c>
      <c r="E5644" s="7">
        <v>27.501000000000001</v>
      </c>
      <c r="F5644" s="7">
        <v>8.2736618927020213</v>
      </c>
      <c r="G5644" s="7">
        <v>28.718608638211386</v>
      </c>
      <c r="H5644" s="7">
        <v>0.95760210205339469</v>
      </c>
      <c r="I5644" s="7">
        <v>23.193000000000001</v>
      </c>
      <c r="J5644" s="7">
        <v>6.9776022790966916</v>
      </c>
      <c r="K5644" s="7">
        <v>24.219871646341467</v>
      </c>
      <c r="L5644" s="7">
        <v>0.95760210205339469</v>
      </c>
      <c r="M5644" s="7" t="s">
        <v>684</v>
      </c>
      <c r="N5644" s="7" t="s">
        <v>737</v>
      </c>
      <c r="O5644" s="7" t="s">
        <v>686</v>
      </c>
    </row>
    <row r="5645" spans="2:15" ht="15">
      <c r="B5645" s="6" t="s">
        <v>130</v>
      </c>
      <c r="C5645" s="7" t="s">
        <v>692</v>
      </c>
      <c r="D5645" s="7" t="s">
        <v>661</v>
      </c>
      <c r="E5645" s="7">
        <v>33.153157454335698</v>
      </c>
      <c r="F5645" s="7">
        <v>11.625867902894873</v>
      </c>
      <c r="G5645" s="7">
        <v>35.132501386715063</v>
      </c>
      <c r="H5645" s="7">
        <v>0.94366060330882595</v>
      </c>
      <c r="I5645" s="7">
        <v>28.845157454335695</v>
      </c>
      <c r="J5645" s="7">
        <v>10.115175022596633</v>
      </c>
      <c r="K5645" s="7">
        <v>30.567300736296311</v>
      </c>
      <c r="L5645" s="7">
        <v>0.94366060330882595</v>
      </c>
      <c r="M5645" s="7" t="s">
        <v>684</v>
      </c>
      <c r="N5645" s="7" t="s">
        <v>737</v>
      </c>
      <c r="O5645" s="7" t="s">
        <v>686</v>
      </c>
    </row>
    <row r="5646" spans="2:15" ht="15">
      <c r="B5646" s="6" t="s">
        <v>130</v>
      </c>
      <c r="C5646" s="7" t="s">
        <v>693</v>
      </c>
      <c r="D5646" s="7" t="s">
        <v>661</v>
      </c>
      <c r="E5646" s="7">
        <v>33.535004617373048</v>
      </c>
      <c r="F5646" s="7">
        <v>11.759770825495281</v>
      </c>
      <c r="G5646" s="7">
        <v>35.537145982132579</v>
      </c>
      <c r="H5646" s="7">
        <v>0.94366060330882595</v>
      </c>
      <c r="I5646" s="7">
        <v>29.227004617373051</v>
      </c>
      <c r="J5646" s="7">
        <v>10.249077945197055</v>
      </c>
      <c r="K5646" s="7">
        <v>30.971945331713833</v>
      </c>
      <c r="L5646" s="7">
        <v>0.94366060330882595</v>
      </c>
      <c r="M5646" s="7" t="s">
        <v>684</v>
      </c>
      <c r="N5646" s="7" t="s">
        <v>737</v>
      </c>
      <c r="O5646" s="7" t="s">
        <v>686</v>
      </c>
    </row>
    <row r="5647" spans="2:15" ht="15">
      <c r="B5647" s="6" t="s">
        <v>130</v>
      </c>
      <c r="C5647" s="7" t="s">
        <v>694</v>
      </c>
      <c r="D5647" s="7" t="s">
        <v>661</v>
      </c>
      <c r="E5647" s="7">
        <v>33.521426253310949</v>
      </c>
      <c r="F5647" s="7">
        <v>11.755009280018326</v>
      </c>
      <c r="G5647" s="7">
        <v>35.522756948602421</v>
      </c>
      <c r="H5647" s="7">
        <v>0.94366060330882595</v>
      </c>
      <c r="I5647" s="7">
        <v>29.213426253310946</v>
      </c>
      <c r="J5647" s="7">
        <v>10.244316399720095</v>
      </c>
      <c r="K5647" s="7">
        <v>30.957556298183668</v>
      </c>
      <c r="L5647" s="7">
        <v>0.94366060330882595</v>
      </c>
      <c r="M5647" s="7" t="s">
        <v>684</v>
      </c>
      <c r="N5647" s="7" t="s">
        <v>737</v>
      </c>
      <c r="O5647" s="7" t="s">
        <v>686</v>
      </c>
    </row>
    <row r="5648" spans="2:15" ht="15">
      <c r="B5648" s="6" t="s">
        <v>130</v>
      </c>
      <c r="C5648" s="7" t="s">
        <v>695</v>
      </c>
      <c r="D5648" s="7" t="s">
        <v>661</v>
      </c>
      <c r="E5648" s="7">
        <v>33.360030230954067</v>
      </c>
      <c r="F5648" s="7">
        <v>11.698412292580306</v>
      </c>
      <c r="G5648" s="7">
        <v>35.35172509478658</v>
      </c>
      <c r="H5648" s="7">
        <v>0.94366060330882595</v>
      </c>
      <c r="I5648" s="7">
        <v>29.052030230954067</v>
      </c>
      <c r="J5648" s="7">
        <v>10.187719412282073</v>
      </c>
      <c r="K5648" s="7">
        <v>30.786524444367831</v>
      </c>
      <c r="L5648" s="7">
        <v>0.94366060330882595</v>
      </c>
      <c r="M5648" s="7" t="s">
        <v>684</v>
      </c>
      <c r="N5648" s="7" t="s">
        <v>737</v>
      </c>
      <c r="O5648" s="7" t="s">
        <v>686</v>
      </c>
    </row>
    <row r="5649" spans="2:15" ht="15">
      <c r="B5649" s="6" t="s">
        <v>130</v>
      </c>
      <c r="C5649" s="7" t="s">
        <v>696</v>
      </c>
      <c r="D5649" s="7" t="s">
        <v>661</v>
      </c>
      <c r="E5649" s="7">
        <v>33.198620887493966</v>
      </c>
      <c r="F5649" s="7">
        <v>11.641810633810856</v>
      </c>
      <c r="G5649" s="7">
        <v>35.180679124557308</v>
      </c>
      <c r="H5649" s="7">
        <v>0.94366060330882595</v>
      </c>
      <c r="I5649" s="7">
        <v>28.89062088749397</v>
      </c>
      <c r="J5649" s="7">
        <v>10.131117753512628</v>
      </c>
      <c r="K5649" s="7">
        <v>30.615478474138563</v>
      </c>
      <c r="L5649" s="7">
        <v>0.94366060330882595</v>
      </c>
      <c r="M5649" s="7" t="s">
        <v>684</v>
      </c>
      <c r="N5649" s="7" t="s">
        <v>737</v>
      </c>
      <c r="O5649" s="7" t="s">
        <v>686</v>
      </c>
    </row>
    <row r="5650" spans="2:15" ht="15">
      <c r="B5650" s="6" t="s">
        <v>130</v>
      </c>
      <c r="C5650" s="7" t="s">
        <v>697</v>
      </c>
      <c r="D5650" s="7" t="s">
        <v>661</v>
      </c>
      <c r="E5650" s="7">
        <v>33.044644722156768</v>
      </c>
      <c r="F5650" s="7">
        <v>11.587815578864133</v>
      </c>
      <c r="G5650" s="7">
        <v>35.017510115702535</v>
      </c>
      <c r="H5650" s="7">
        <v>0.94366060330882595</v>
      </c>
      <c r="I5650" s="7">
        <v>28.736644722156775</v>
      </c>
      <c r="J5650" s="7">
        <v>10.077122698565898</v>
      </c>
      <c r="K5650" s="7">
        <v>30.452309465283793</v>
      </c>
      <c r="L5650" s="7">
        <v>0.94366060330882595</v>
      </c>
      <c r="M5650" s="7" t="s">
        <v>684</v>
      </c>
      <c r="N5650" s="7" t="s">
        <v>737</v>
      </c>
      <c r="O5650" s="7" t="s">
        <v>686</v>
      </c>
    </row>
    <row r="5651" spans="2:15" ht="15">
      <c r="B5651" s="6" t="s">
        <v>130</v>
      </c>
      <c r="C5651" s="7" t="s">
        <v>698</v>
      </c>
      <c r="D5651" s="7" t="s">
        <v>661</v>
      </c>
      <c r="E5651" s="7">
        <v>32.899901936415176</v>
      </c>
      <c r="F5651" s="7">
        <v>11.537058407115197</v>
      </c>
      <c r="G5651" s="7">
        <v>34.864125747176317</v>
      </c>
      <c r="H5651" s="7">
        <v>0.94366060330882595</v>
      </c>
      <c r="I5651" s="7">
        <v>28.591901936415173</v>
      </c>
      <c r="J5651" s="7">
        <v>10.026365526816972</v>
      </c>
      <c r="K5651" s="7">
        <v>30.298925096757568</v>
      </c>
      <c r="L5651" s="7">
        <v>0.94366060330882595</v>
      </c>
      <c r="M5651" s="7" t="s">
        <v>684</v>
      </c>
      <c r="N5651" s="7" t="s">
        <v>737</v>
      </c>
      <c r="O5651" s="7" t="s">
        <v>686</v>
      </c>
    </row>
    <row r="5652" spans="2:15" ht="15">
      <c r="B5652" s="6" t="s">
        <v>130</v>
      </c>
      <c r="C5652" s="7" t="s">
        <v>699</v>
      </c>
      <c r="D5652" s="7" t="s">
        <v>661</v>
      </c>
      <c r="E5652" s="7">
        <v>32.773726248352865</v>
      </c>
      <c r="F5652" s="7">
        <v>11.492812187611383</v>
      </c>
      <c r="G5652" s="7">
        <v>34.730416988306985</v>
      </c>
      <c r="H5652" s="7">
        <v>0.94366060330882595</v>
      </c>
      <c r="I5652" s="7">
        <v>28.465726248352873</v>
      </c>
      <c r="J5652" s="7">
        <v>9.9821193073131518</v>
      </c>
      <c r="K5652" s="7">
        <v>30.165216337888243</v>
      </c>
      <c r="L5652" s="7">
        <v>0.94366060330882595</v>
      </c>
      <c r="M5652" s="7" t="s">
        <v>684</v>
      </c>
      <c r="N5652" s="7" t="s">
        <v>737</v>
      </c>
      <c r="O5652" s="7" t="s">
        <v>686</v>
      </c>
    </row>
    <row r="5653" spans="2:15" ht="15">
      <c r="B5653" s="6" t="s">
        <v>130</v>
      </c>
      <c r="C5653" s="7" t="s">
        <v>700</v>
      </c>
      <c r="D5653" s="7" t="s">
        <v>661</v>
      </c>
      <c r="E5653" s="7">
        <v>32.73304261981523</v>
      </c>
      <c r="F5653" s="7">
        <v>11.47854559801609</v>
      </c>
      <c r="G5653" s="7">
        <v>34.687304423900898</v>
      </c>
      <c r="H5653" s="7">
        <v>0.94366060330882595</v>
      </c>
      <c r="I5653" s="7">
        <v>28.42504261981523</v>
      </c>
      <c r="J5653" s="7">
        <v>9.9678527177178697</v>
      </c>
      <c r="K5653" s="7">
        <v>30.122103773482152</v>
      </c>
      <c r="L5653" s="7">
        <v>0.94366060330882595</v>
      </c>
      <c r="M5653" s="7" t="s">
        <v>684</v>
      </c>
      <c r="N5653" s="7" t="s">
        <v>737</v>
      </c>
      <c r="O5653" s="7" t="s">
        <v>686</v>
      </c>
    </row>
    <row r="5654" spans="2:15" ht="15">
      <c r="B5654" s="6" t="s">
        <v>130</v>
      </c>
      <c r="C5654" s="7" t="s">
        <v>701</v>
      </c>
      <c r="D5654" s="7" t="s">
        <v>661</v>
      </c>
      <c r="E5654" s="7">
        <v>32.692358991277587</v>
      </c>
      <c r="F5654" s="7">
        <v>11.464279008420812</v>
      </c>
      <c r="G5654" s="7">
        <v>34.644191859494811</v>
      </c>
      <c r="H5654" s="7">
        <v>0.94366060330882595</v>
      </c>
      <c r="I5654" s="7">
        <v>28.384358991277587</v>
      </c>
      <c r="J5654" s="7">
        <v>9.9535861281225824</v>
      </c>
      <c r="K5654" s="7">
        <v>30.078991209076062</v>
      </c>
      <c r="L5654" s="7">
        <v>0.94366060330882595</v>
      </c>
      <c r="M5654" s="7" t="s">
        <v>684</v>
      </c>
      <c r="N5654" s="7" t="s">
        <v>737</v>
      </c>
      <c r="O5654" s="7" t="s">
        <v>686</v>
      </c>
    </row>
    <row r="5655" spans="2:15" ht="15">
      <c r="B5655" s="6" t="s">
        <v>170</v>
      </c>
      <c r="C5655" s="7" t="s">
        <v>683</v>
      </c>
      <c r="D5655" s="7" t="s">
        <v>661</v>
      </c>
      <c r="E5655" s="7" t="s">
        <v>661</v>
      </c>
      <c r="F5655" s="7" t="s">
        <v>661</v>
      </c>
      <c r="G5655" s="7" t="s">
        <v>661</v>
      </c>
      <c r="H5655" s="7" t="s">
        <v>661</v>
      </c>
      <c r="I5655" s="7" t="s">
        <v>661</v>
      </c>
      <c r="J5655" s="7" t="s">
        <v>661</v>
      </c>
      <c r="K5655" s="7" t="s">
        <v>661</v>
      </c>
      <c r="L5655" s="7" t="s">
        <v>661</v>
      </c>
      <c r="M5655" s="7" t="s">
        <v>684</v>
      </c>
      <c r="N5655" s="7" t="s">
        <v>737</v>
      </c>
      <c r="O5655" s="7" t="s">
        <v>686</v>
      </c>
    </row>
    <row r="5656" spans="2:15" ht="15">
      <c r="B5656" s="6" t="s">
        <v>170</v>
      </c>
      <c r="C5656" s="7" t="s">
        <v>687</v>
      </c>
      <c r="D5656" s="7">
        <v>33.244843000000003</v>
      </c>
      <c r="E5656" s="7">
        <v>34.656999999999996</v>
      </c>
      <c r="F5656" s="7">
        <v>10.168949663214098</v>
      </c>
      <c r="G5656" s="7">
        <v>36.11807284799373</v>
      </c>
      <c r="H5656" s="7">
        <v>0.95954731986552011</v>
      </c>
      <c r="I5656" s="7">
        <v>32.136299999999999</v>
      </c>
      <c r="J5656" s="7">
        <v>9.4293336717530956</v>
      </c>
      <c r="K5656" s="7">
        <v>33.491104956141065</v>
      </c>
      <c r="L5656" s="7">
        <v>0.95954731986552011</v>
      </c>
      <c r="M5656" s="7" t="s">
        <v>684</v>
      </c>
      <c r="N5656" s="7" t="s">
        <v>737</v>
      </c>
      <c r="O5656" s="7" t="s">
        <v>686</v>
      </c>
    </row>
    <row r="5657" spans="2:15" ht="15">
      <c r="B5657" s="6" t="s">
        <v>170</v>
      </c>
      <c r="C5657" s="7" t="s">
        <v>688</v>
      </c>
      <c r="D5657" s="7">
        <v>31.520311</v>
      </c>
      <c r="E5657" s="7">
        <v>34.729999999999997</v>
      </c>
      <c r="F5657" s="7">
        <v>7.5549084921815792</v>
      </c>
      <c r="G5657" s="7">
        <v>35.542221966630578</v>
      </c>
      <c r="H5657" s="7">
        <v>0.97714768740701829</v>
      </c>
      <c r="I5657" s="7">
        <v>32.209499999999998</v>
      </c>
      <c r="J5657" s="7">
        <v>7.0066174799574608</v>
      </c>
      <c r="K5657" s="7">
        <v>32.962775653158296</v>
      </c>
      <c r="L5657" s="7">
        <v>0.97714768740701829</v>
      </c>
      <c r="M5657" s="7" t="s">
        <v>684</v>
      </c>
      <c r="N5657" s="7" t="s">
        <v>737</v>
      </c>
      <c r="O5657" s="7" t="s">
        <v>686</v>
      </c>
    </row>
    <row r="5658" spans="2:15" ht="15">
      <c r="B5658" s="6" t="s">
        <v>170</v>
      </c>
      <c r="C5658" s="7" t="s">
        <v>689</v>
      </c>
      <c r="D5658" s="7">
        <v>33.476999999999997</v>
      </c>
      <c r="E5658" s="7">
        <v>35.326000000000001</v>
      </c>
      <c r="F5658" s="7">
        <v>9.6231488771048319</v>
      </c>
      <c r="G5658" s="7">
        <v>36.613266315789474</v>
      </c>
      <c r="H5658" s="7">
        <v>0.96484153299280107</v>
      </c>
      <c r="I5658" s="7">
        <v>32.805500000000002</v>
      </c>
      <c r="J5658" s="7">
        <v>8.936539956062461</v>
      </c>
      <c r="K5658" s="7">
        <v>34.000920232198141</v>
      </c>
      <c r="L5658" s="7">
        <v>0.96484153299280107</v>
      </c>
      <c r="M5658" s="7" t="s">
        <v>684</v>
      </c>
      <c r="N5658" s="7" t="s">
        <v>737</v>
      </c>
      <c r="O5658" s="7" t="s">
        <v>686</v>
      </c>
    </row>
    <row r="5659" spans="2:15" ht="15">
      <c r="B5659" s="6" t="s">
        <v>170</v>
      </c>
      <c r="C5659" s="7" t="s">
        <v>690</v>
      </c>
      <c r="D5659" s="7">
        <v>37.4</v>
      </c>
      <c r="E5659" s="7">
        <v>36.811</v>
      </c>
      <c r="F5659" s="7">
        <v>7.2238658989483779</v>
      </c>
      <c r="G5659" s="7">
        <v>37.513117166212531</v>
      </c>
      <c r="H5659" s="7">
        <v>0.9812834224598932</v>
      </c>
      <c r="I5659" s="7">
        <v>34.363</v>
      </c>
      <c r="J5659" s="7">
        <v>6.7434653740882222</v>
      </c>
      <c r="K5659" s="7">
        <v>35.018425068119882</v>
      </c>
      <c r="L5659" s="7">
        <v>0.9812834224598932</v>
      </c>
      <c r="M5659" s="7" t="s">
        <v>684</v>
      </c>
      <c r="N5659" s="7" t="s">
        <v>737</v>
      </c>
      <c r="O5659" s="7" t="s">
        <v>686</v>
      </c>
    </row>
    <row r="5660" spans="2:15" ht="15">
      <c r="B5660" s="6" t="s">
        <v>170</v>
      </c>
      <c r="C5660" s="7" t="s">
        <v>691</v>
      </c>
      <c r="D5660" s="7">
        <v>37.86</v>
      </c>
      <c r="E5660" s="7">
        <v>35.783999999999999</v>
      </c>
      <c r="F5660" s="7">
        <v>9.0678591403466626</v>
      </c>
      <c r="G5660" s="7">
        <v>36.915047411444135</v>
      </c>
      <c r="H5660" s="7">
        <v>0.96936080295826743</v>
      </c>
      <c r="I5660" s="7">
        <v>33.813000000000002</v>
      </c>
      <c r="J5660" s="7">
        <v>8.5683970800509179</v>
      </c>
      <c r="K5660" s="7">
        <v>34.881748773841963</v>
      </c>
      <c r="L5660" s="7">
        <v>0.96936080295826743</v>
      </c>
      <c r="M5660" s="7" t="s">
        <v>684</v>
      </c>
      <c r="N5660" s="7" t="s">
        <v>737</v>
      </c>
      <c r="O5660" s="7" t="s">
        <v>686</v>
      </c>
    </row>
    <row r="5661" spans="2:15" ht="15">
      <c r="B5661" s="6" t="s">
        <v>170</v>
      </c>
      <c r="C5661" s="7" t="s">
        <v>692</v>
      </c>
      <c r="D5661" s="7" t="s">
        <v>661</v>
      </c>
      <c r="E5661" s="7">
        <v>41.694821935956824</v>
      </c>
      <c r="F5661" s="7">
        <v>10.432032230448499</v>
      </c>
      <c r="G5661" s="7">
        <v>42.980059012619591</v>
      </c>
      <c r="H5661" s="7">
        <v>0.9700968982782131</v>
      </c>
      <c r="I5661" s="7">
        <v>39.723821935956828</v>
      </c>
      <c r="J5661" s="7">
        <v>9.9388886080150947</v>
      </c>
      <c r="K5661" s="7">
        <v>40.948303212247232</v>
      </c>
      <c r="L5661" s="7">
        <v>0.9700968982782131</v>
      </c>
      <c r="M5661" s="7" t="s">
        <v>684</v>
      </c>
      <c r="N5661" s="7" t="s">
        <v>737</v>
      </c>
      <c r="O5661" s="7" t="s">
        <v>686</v>
      </c>
    </row>
    <row r="5662" spans="2:15" ht="15">
      <c r="B5662" s="6" t="s">
        <v>170</v>
      </c>
      <c r="C5662" s="7" t="s">
        <v>693</v>
      </c>
      <c r="D5662" s="7" t="s">
        <v>661</v>
      </c>
      <c r="E5662" s="7">
        <v>42.537263918455466</v>
      </c>
      <c r="F5662" s="7">
        <v>10.642810967606989</v>
      </c>
      <c r="G5662" s="7">
        <v>43.848469151847809</v>
      </c>
      <c r="H5662" s="7">
        <v>0.9700968982782131</v>
      </c>
      <c r="I5662" s="7">
        <v>40.566263918455476</v>
      </c>
      <c r="J5662" s="7">
        <v>10.149667345173558</v>
      </c>
      <c r="K5662" s="7">
        <v>41.81671335147545</v>
      </c>
      <c r="L5662" s="7">
        <v>0.9700968982782131</v>
      </c>
      <c r="M5662" s="7" t="s">
        <v>684</v>
      </c>
      <c r="N5662" s="7" t="s">
        <v>737</v>
      </c>
      <c r="O5662" s="7" t="s">
        <v>686</v>
      </c>
    </row>
    <row r="5663" spans="2:15" ht="15">
      <c r="B5663" s="6" t="s">
        <v>170</v>
      </c>
      <c r="C5663" s="7" t="s">
        <v>694</v>
      </c>
      <c r="D5663" s="7" t="s">
        <v>661</v>
      </c>
      <c r="E5663" s="7">
        <v>43.169324505987298</v>
      </c>
      <c r="F5663" s="7">
        <v>10.800952341393298</v>
      </c>
      <c r="G5663" s="7">
        <v>44.500012918922671</v>
      </c>
      <c r="H5663" s="7">
        <v>0.9700968982782131</v>
      </c>
      <c r="I5663" s="7">
        <v>41.198324505987294</v>
      </c>
      <c r="J5663" s="7">
        <v>10.307808718959885</v>
      </c>
      <c r="K5663" s="7">
        <v>42.468257118550305</v>
      </c>
      <c r="L5663" s="7">
        <v>0.9700968982782131</v>
      </c>
      <c r="M5663" s="7" t="s">
        <v>684</v>
      </c>
      <c r="N5663" s="7" t="s">
        <v>737</v>
      </c>
      <c r="O5663" s="7" t="s">
        <v>686</v>
      </c>
    </row>
    <row r="5664" spans="2:15" ht="15">
      <c r="B5664" s="6" t="s">
        <v>170</v>
      </c>
      <c r="C5664" s="7" t="s">
        <v>695</v>
      </c>
      <c r="D5664" s="7" t="s">
        <v>661</v>
      </c>
      <c r="E5664" s="7">
        <v>43.604187527842562</v>
      </c>
      <c r="F5664" s="7">
        <v>10.909754942032613</v>
      </c>
      <c r="G5664" s="7">
        <v>44.948280532835355</v>
      </c>
      <c r="H5664" s="7">
        <v>0.9700968982782131</v>
      </c>
      <c r="I5664" s="7">
        <v>41.633187527842566</v>
      </c>
      <c r="J5664" s="7">
        <v>10.416611319599166</v>
      </c>
      <c r="K5664" s="7">
        <v>42.916524732462989</v>
      </c>
      <c r="L5664" s="7">
        <v>0.9700968982782131</v>
      </c>
      <c r="M5664" s="7" t="s">
        <v>684</v>
      </c>
      <c r="N5664" s="7" t="s">
        <v>737</v>
      </c>
      <c r="O5664" s="7" t="s">
        <v>686</v>
      </c>
    </row>
    <row r="5665" spans="2:15" ht="15">
      <c r="B5665" s="6" t="s">
        <v>170</v>
      </c>
      <c r="C5665" s="7" t="s">
        <v>696</v>
      </c>
      <c r="D5665" s="7" t="s">
        <v>661</v>
      </c>
      <c r="E5665" s="7">
        <v>43.835315570257038</v>
      </c>
      <c r="F5665" s="7">
        <v>10.967583110516728</v>
      </c>
      <c r="G5665" s="7">
        <v>45.186533064953224</v>
      </c>
      <c r="H5665" s="7">
        <v>0.9700968982782131</v>
      </c>
      <c r="I5665" s="7">
        <v>41.864315570257055</v>
      </c>
      <c r="J5665" s="7">
        <v>10.474439488083313</v>
      </c>
      <c r="K5665" s="7">
        <v>43.154777264580872</v>
      </c>
      <c r="L5665" s="7">
        <v>0.9700968982782131</v>
      </c>
      <c r="M5665" s="7" t="s">
        <v>684</v>
      </c>
      <c r="N5665" s="7" t="s">
        <v>737</v>
      </c>
      <c r="O5665" s="7" t="s">
        <v>686</v>
      </c>
    </row>
    <row r="5666" spans="2:15" ht="15">
      <c r="B5666" s="6" t="s">
        <v>170</v>
      </c>
      <c r="C5666" s="7" t="s">
        <v>697</v>
      </c>
      <c r="D5666" s="7" t="s">
        <v>661</v>
      </c>
      <c r="E5666" s="7">
        <v>43.862834787453039</v>
      </c>
      <c r="F5666" s="7">
        <v>10.974468410595149</v>
      </c>
      <c r="G5666" s="7">
        <v>45.214900558184922</v>
      </c>
      <c r="H5666" s="7">
        <v>0.9700968982782131</v>
      </c>
      <c r="I5666" s="7">
        <v>41.891834787453035</v>
      </c>
      <c r="J5666" s="7">
        <v>10.48132478816173</v>
      </c>
      <c r="K5666" s="7">
        <v>43.183144757812556</v>
      </c>
      <c r="L5666" s="7">
        <v>0.9700968982782131</v>
      </c>
      <c r="M5666" s="7" t="s">
        <v>684</v>
      </c>
      <c r="N5666" s="7" t="s">
        <v>737</v>
      </c>
      <c r="O5666" s="7" t="s">
        <v>686</v>
      </c>
    </row>
    <row r="5667" spans="2:15" ht="15">
      <c r="B5667" s="6" t="s">
        <v>170</v>
      </c>
      <c r="C5667" s="7" t="s">
        <v>698</v>
      </c>
      <c r="D5667" s="7" t="s">
        <v>661</v>
      </c>
      <c r="E5667" s="7">
        <v>43.789485864054051</v>
      </c>
      <c r="F5667" s="7">
        <v>10.956116531454327</v>
      </c>
      <c r="G5667" s="7">
        <v>45.139290664442171</v>
      </c>
      <c r="H5667" s="7">
        <v>0.9700968982782131</v>
      </c>
      <c r="I5667" s="7">
        <v>41.818485864054061</v>
      </c>
      <c r="J5667" s="7">
        <v>10.462972909020923</v>
      </c>
      <c r="K5667" s="7">
        <v>43.107534864069819</v>
      </c>
      <c r="L5667" s="7">
        <v>0.9700968982782131</v>
      </c>
      <c r="M5667" s="7" t="s">
        <v>684</v>
      </c>
      <c r="N5667" s="7" t="s">
        <v>737</v>
      </c>
      <c r="O5667" s="7" t="s">
        <v>686</v>
      </c>
    </row>
    <row r="5668" spans="2:15" ht="15">
      <c r="B5668" s="6" t="s">
        <v>170</v>
      </c>
      <c r="C5668" s="7" t="s">
        <v>699</v>
      </c>
      <c r="D5668" s="7" t="s">
        <v>661</v>
      </c>
      <c r="E5668" s="7">
        <v>43.741956662163531</v>
      </c>
      <c r="F5668" s="7">
        <v>10.944224739068902</v>
      </c>
      <c r="G5668" s="7">
        <v>45.090296381525818</v>
      </c>
      <c r="H5668" s="7">
        <v>0.9700968982782131</v>
      </c>
      <c r="I5668" s="7">
        <v>41.770956662163528</v>
      </c>
      <c r="J5668" s="7">
        <v>10.451081116635493</v>
      </c>
      <c r="K5668" s="7">
        <v>43.058540581153451</v>
      </c>
      <c r="L5668" s="7">
        <v>0.9700968982782131</v>
      </c>
      <c r="M5668" s="7" t="s">
        <v>684</v>
      </c>
      <c r="N5668" s="7" t="s">
        <v>737</v>
      </c>
      <c r="O5668" s="7" t="s">
        <v>686</v>
      </c>
    </row>
    <row r="5669" spans="2:15" ht="15">
      <c r="B5669" s="6" t="s">
        <v>170</v>
      </c>
      <c r="C5669" s="7" t="s">
        <v>700</v>
      </c>
      <c r="D5669" s="7" t="s">
        <v>661</v>
      </c>
      <c r="E5669" s="7">
        <v>43.803484848819586</v>
      </c>
      <c r="F5669" s="7">
        <v>10.959619073340489</v>
      </c>
      <c r="G5669" s="7">
        <v>45.153721165962565</v>
      </c>
      <c r="H5669" s="7">
        <v>0.9700968982782131</v>
      </c>
      <c r="I5669" s="7">
        <v>41.832484848819583</v>
      </c>
      <c r="J5669" s="7">
        <v>10.466475450907083</v>
      </c>
      <c r="K5669" s="7">
        <v>43.121965365590199</v>
      </c>
      <c r="L5669" s="7">
        <v>0.9700968982782131</v>
      </c>
      <c r="M5669" s="7" t="s">
        <v>684</v>
      </c>
      <c r="N5669" s="7" t="s">
        <v>737</v>
      </c>
      <c r="O5669" s="7" t="s">
        <v>686</v>
      </c>
    </row>
    <row r="5670" spans="2:15" ht="15">
      <c r="B5670" s="6" t="s">
        <v>170</v>
      </c>
      <c r="C5670" s="7" t="s">
        <v>701</v>
      </c>
      <c r="D5670" s="7" t="s">
        <v>661</v>
      </c>
      <c r="E5670" s="7">
        <v>43.865013035475641</v>
      </c>
      <c r="F5670" s="7">
        <v>10.975013407612085</v>
      </c>
      <c r="G5670" s="7">
        <v>45.217145950399313</v>
      </c>
      <c r="H5670" s="7">
        <v>0.9700968982782131</v>
      </c>
      <c r="I5670" s="7">
        <v>41.894013035475652</v>
      </c>
      <c r="J5670" s="7">
        <v>10.481869785178683</v>
      </c>
      <c r="K5670" s="7">
        <v>43.185390150026961</v>
      </c>
      <c r="L5670" s="7">
        <v>0.9700968982782131</v>
      </c>
      <c r="M5670" s="7" t="s">
        <v>684</v>
      </c>
      <c r="N5670" s="7" t="s">
        <v>737</v>
      </c>
      <c r="O5670" s="7" t="s">
        <v>686</v>
      </c>
    </row>
    <row r="5671" spans="2:15" ht="15">
      <c r="B5671" s="6" t="s">
        <v>631</v>
      </c>
      <c r="C5671" s="7" t="s">
        <v>683</v>
      </c>
      <c r="D5671" s="7">
        <v>221.58864</v>
      </c>
      <c r="E5671" s="7">
        <v>271.37475000000001</v>
      </c>
      <c r="F5671" s="7">
        <v>62.417869236820238</v>
      </c>
      <c r="G5671" s="7">
        <v>279.83153586273943</v>
      </c>
      <c r="H5671" s="7">
        <v>0.96977901065844285</v>
      </c>
      <c r="I5671" s="7">
        <v>245.96795000000003</v>
      </c>
      <c r="J5671" s="7">
        <v>56.199622546017231</v>
      </c>
      <c r="K5671" s="7">
        <v>253.52643673271342</v>
      </c>
      <c r="L5671" s="7">
        <v>0.97018659343726699</v>
      </c>
      <c r="M5671" s="7" t="s">
        <v>684</v>
      </c>
      <c r="N5671" s="7" t="s">
        <v>737</v>
      </c>
      <c r="O5671" s="7" t="s">
        <v>686</v>
      </c>
    </row>
    <row r="5672" spans="2:15" ht="15">
      <c r="B5672" s="6" t="s">
        <v>631</v>
      </c>
      <c r="C5672" s="7" t="s">
        <v>687</v>
      </c>
      <c r="D5672" s="7">
        <v>260.93035900000001</v>
      </c>
      <c r="E5672" s="7">
        <v>247.94315999999998</v>
      </c>
      <c r="F5672" s="7">
        <v>61.762155934655731</v>
      </c>
      <c r="G5672" s="7">
        <v>256.14876741247815</v>
      </c>
      <c r="H5672" s="7">
        <v>0.96796546204235823</v>
      </c>
      <c r="I5672" s="7">
        <v>224.77246</v>
      </c>
      <c r="J5672" s="7">
        <v>55.592537682397833</v>
      </c>
      <c r="K5672" s="7">
        <v>232.11907100751668</v>
      </c>
      <c r="L5672" s="7">
        <v>0.9683498172914935</v>
      </c>
      <c r="M5672" s="7" t="s">
        <v>684</v>
      </c>
      <c r="N5672" s="7" t="s">
        <v>737</v>
      </c>
      <c r="O5672" s="7" t="s">
        <v>686</v>
      </c>
    </row>
    <row r="5673" spans="2:15" ht="15">
      <c r="B5673" s="6" t="s">
        <v>631</v>
      </c>
      <c r="C5673" s="7" t="s">
        <v>688</v>
      </c>
      <c r="D5673" s="7">
        <v>211.53828399999998</v>
      </c>
      <c r="E5673" s="7">
        <v>208.92321100000001</v>
      </c>
      <c r="F5673" s="7">
        <v>49.266260326920445</v>
      </c>
      <c r="G5673" s="7">
        <v>215.59515662309531</v>
      </c>
      <c r="H5673" s="7">
        <v>0.96905336034631229</v>
      </c>
      <c r="I5673" s="7">
        <v>194.50801099999998</v>
      </c>
      <c r="J5673" s="7">
        <v>45.276938994500725</v>
      </c>
      <c r="K5673" s="7">
        <v>200.62667756117196</v>
      </c>
      <c r="L5673" s="7">
        <v>0.96950222853934087</v>
      </c>
      <c r="M5673" s="7" t="s">
        <v>684</v>
      </c>
      <c r="N5673" s="7" t="s">
        <v>737</v>
      </c>
      <c r="O5673" s="7" t="s">
        <v>686</v>
      </c>
    </row>
    <row r="5674" spans="2:15" ht="15">
      <c r="B5674" s="6" t="s">
        <v>631</v>
      </c>
      <c r="C5674" s="7" t="s">
        <v>689</v>
      </c>
      <c r="D5674" s="7">
        <v>164.60300000000001</v>
      </c>
      <c r="E5674" s="7">
        <v>190.18899999999999</v>
      </c>
      <c r="F5674" s="7">
        <v>43.983431701393037</v>
      </c>
      <c r="G5674" s="7">
        <v>196.01068514789358</v>
      </c>
      <c r="H5674" s="7">
        <v>0.97029914392931682</v>
      </c>
      <c r="I5674" s="7">
        <v>173.7696</v>
      </c>
      <c r="J5674" s="7">
        <v>39.952412303144399</v>
      </c>
      <c r="K5674" s="7">
        <v>179.02956444606576</v>
      </c>
      <c r="L5674" s="7">
        <v>0.9706195763680675</v>
      </c>
      <c r="M5674" s="7" t="s">
        <v>684</v>
      </c>
      <c r="N5674" s="7" t="s">
        <v>737</v>
      </c>
      <c r="O5674" s="7" t="s">
        <v>686</v>
      </c>
    </row>
    <row r="5675" spans="2:15" ht="15">
      <c r="B5675" s="6" t="s">
        <v>631</v>
      </c>
      <c r="C5675" s="7" t="s">
        <v>690</v>
      </c>
      <c r="D5675" s="7">
        <v>185.494</v>
      </c>
      <c r="E5675" s="7">
        <v>195.33299999999997</v>
      </c>
      <c r="F5675" s="7">
        <v>38.760223771502275</v>
      </c>
      <c r="G5675" s="7">
        <v>199.86860156278888</v>
      </c>
      <c r="H5675" s="7">
        <v>0.97730708311698444</v>
      </c>
      <c r="I5675" s="7">
        <v>178.72499999999999</v>
      </c>
      <c r="J5675" s="7">
        <v>35.031613305497814</v>
      </c>
      <c r="K5675" s="7">
        <v>182.7759339444311</v>
      </c>
      <c r="L5675" s="7">
        <v>0.97783661198162608</v>
      </c>
      <c r="M5675" s="7" t="s">
        <v>684</v>
      </c>
      <c r="N5675" s="7" t="s">
        <v>737</v>
      </c>
      <c r="O5675" s="7" t="s">
        <v>686</v>
      </c>
    </row>
    <row r="5676" spans="2:15" ht="15">
      <c r="B5676" s="6" t="s">
        <v>631</v>
      </c>
      <c r="C5676" s="7" t="s">
        <v>691</v>
      </c>
      <c r="D5676" s="7">
        <v>207.99968431983388</v>
      </c>
      <c r="E5676" s="7">
        <v>198.39699999999999</v>
      </c>
      <c r="F5676" s="7">
        <v>47.423949974939546</v>
      </c>
      <c r="G5676" s="7">
        <v>204.29357176903972</v>
      </c>
      <c r="H5676" s="7">
        <v>0.9711367728412621</v>
      </c>
      <c r="I5676" s="7">
        <v>179.59300000000002</v>
      </c>
      <c r="J5676" s="7">
        <v>42.476877530839758</v>
      </c>
      <c r="K5676" s="7">
        <v>184.83462614475974</v>
      </c>
      <c r="L5676" s="7">
        <v>0.97164153571174183</v>
      </c>
      <c r="M5676" s="7" t="s">
        <v>684</v>
      </c>
      <c r="N5676" s="7" t="s">
        <v>737</v>
      </c>
      <c r="O5676" s="7" t="s">
        <v>686</v>
      </c>
    </row>
    <row r="5677" spans="2:15" ht="15">
      <c r="B5677" s="6" t="s">
        <v>631</v>
      </c>
      <c r="C5677" s="7" t="s">
        <v>692</v>
      </c>
      <c r="D5677" s="7" t="s">
        <v>661</v>
      </c>
      <c r="E5677" s="7">
        <v>216.40400413289075</v>
      </c>
      <c r="F5677" s="7">
        <v>55.020843416932529</v>
      </c>
      <c r="G5677" s="7">
        <v>223.63676018479771</v>
      </c>
      <c r="H5677" s="7">
        <v>0.96765846524547072</v>
      </c>
      <c r="I5677" s="7">
        <v>197.60000413289075</v>
      </c>
      <c r="J5677" s="7">
        <v>49.734525390922187</v>
      </c>
      <c r="K5677" s="7">
        <v>204.08917148405729</v>
      </c>
      <c r="L5677" s="7">
        <v>0.96820425452276648</v>
      </c>
      <c r="M5677" s="7" t="s">
        <v>684</v>
      </c>
      <c r="N5677" s="7" t="s">
        <v>737</v>
      </c>
      <c r="O5677" s="7" t="s">
        <v>686</v>
      </c>
    </row>
    <row r="5678" spans="2:15" ht="15">
      <c r="B5678" s="6" t="s">
        <v>631</v>
      </c>
      <c r="C5678" s="7" t="s">
        <v>693</v>
      </c>
      <c r="D5678" s="7" t="s">
        <v>661</v>
      </c>
      <c r="E5678" s="7">
        <v>226.40408674306252</v>
      </c>
      <c r="F5678" s="7">
        <v>59.48288535428383</v>
      </c>
      <c r="G5678" s="7">
        <v>234.62045744636973</v>
      </c>
      <c r="H5678" s="7">
        <v>0.96498016075522597</v>
      </c>
      <c r="I5678" s="7">
        <v>207.60008674306252</v>
      </c>
      <c r="J5678" s="7">
        <v>54.196567328273446</v>
      </c>
      <c r="K5678" s="7">
        <v>215.07286874562931</v>
      </c>
      <c r="L5678" s="7">
        <v>0.96525465045335412</v>
      </c>
      <c r="M5678" s="7" t="s">
        <v>684</v>
      </c>
      <c r="N5678" s="7" t="s">
        <v>737</v>
      </c>
      <c r="O5678" s="7" t="s">
        <v>686</v>
      </c>
    </row>
    <row r="5679" spans="2:15" ht="15">
      <c r="B5679" s="6" t="s">
        <v>631</v>
      </c>
      <c r="C5679" s="7" t="s">
        <v>694</v>
      </c>
      <c r="D5679" s="7" t="s">
        <v>661</v>
      </c>
      <c r="E5679" s="7">
        <v>233.75922818261571</v>
      </c>
      <c r="F5679" s="7">
        <v>62.194290261998731</v>
      </c>
      <c r="G5679" s="7">
        <v>242.51774296370866</v>
      </c>
      <c r="H5679" s="7">
        <v>0.96388505569094129</v>
      </c>
      <c r="I5679" s="7">
        <v>214.95522818261571</v>
      </c>
      <c r="J5679" s="7">
        <v>56.907972235988382</v>
      </c>
      <c r="K5679" s="7">
        <v>222.97015426296821</v>
      </c>
      <c r="L5679" s="7">
        <v>0.96405381649913646</v>
      </c>
      <c r="M5679" s="7" t="s">
        <v>684</v>
      </c>
      <c r="N5679" s="7" t="s">
        <v>737</v>
      </c>
      <c r="O5679" s="7" t="s">
        <v>686</v>
      </c>
    </row>
    <row r="5680" spans="2:15" ht="15">
      <c r="B5680" s="6" t="s">
        <v>631</v>
      </c>
      <c r="C5680" s="7" t="s">
        <v>695</v>
      </c>
      <c r="D5680" s="7" t="s">
        <v>661</v>
      </c>
      <c r="E5680" s="7">
        <v>242.3354861249864</v>
      </c>
      <c r="F5680" s="7">
        <v>64.905904982052476</v>
      </c>
      <c r="G5680" s="7">
        <v>251.58059825259528</v>
      </c>
      <c r="H5680" s="7">
        <v>0.96325188749918433</v>
      </c>
      <c r="I5680" s="7">
        <v>223.5314861249864</v>
      </c>
      <c r="J5680" s="7">
        <v>59.619586956042141</v>
      </c>
      <c r="K5680" s="7">
        <v>232.03300955185486</v>
      </c>
      <c r="L5680" s="7">
        <v>0.96336071560124925</v>
      </c>
      <c r="M5680" s="7" t="s">
        <v>684</v>
      </c>
      <c r="N5680" s="7" t="s">
        <v>737</v>
      </c>
      <c r="O5680" s="7" t="s">
        <v>686</v>
      </c>
    </row>
    <row r="5681" spans="2:15" ht="15">
      <c r="B5681" s="6" t="s">
        <v>631</v>
      </c>
      <c r="C5681" s="7" t="s">
        <v>696</v>
      </c>
      <c r="D5681" s="7" t="s">
        <v>661</v>
      </c>
      <c r="E5681" s="7">
        <v>251.09134819515839</v>
      </c>
      <c r="F5681" s="7">
        <v>67.24096344041152</v>
      </c>
      <c r="G5681" s="7">
        <v>260.69226779430005</v>
      </c>
      <c r="H5681" s="7">
        <v>0.96317144470614946</v>
      </c>
      <c r="I5681" s="7">
        <v>232.28734819515842</v>
      </c>
      <c r="J5681" s="7">
        <v>61.954645414401213</v>
      </c>
      <c r="K5681" s="7">
        <v>241.14467909355969</v>
      </c>
      <c r="L5681" s="7">
        <v>0.96326963990374925</v>
      </c>
      <c r="M5681" s="7" t="s">
        <v>684</v>
      </c>
      <c r="N5681" s="7" t="s">
        <v>737</v>
      </c>
      <c r="O5681" s="7" t="s">
        <v>686</v>
      </c>
    </row>
    <row r="5682" spans="2:15" ht="15">
      <c r="B5682" s="6" t="s">
        <v>631</v>
      </c>
      <c r="C5682" s="7" t="s">
        <v>697</v>
      </c>
      <c r="D5682" s="7" t="s">
        <v>661</v>
      </c>
      <c r="E5682" s="7">
        <v>257.77060235321028</v>
      </c>
      <c r="F5682" s="7">
        <v>69.043852142027518</v>
      </c>
      <c r="G5682" s="7">
        <v>267.65397094528493</v>
      </c>
      <c r="H5682" s="7">
        <v>0.96307408196796362</v>
      </c>
      <c r="I5682" s="7">
        <v>238.96660235321028</v>
      </c>
      <c r="J5682" s="7">
        <v>63.757534116017148</v>
      </c>
      <c r="K5682" s="7">
        <v>248.10638224454459</v>
      </c>
      <c r="L5682" s="7">
        <v>0.96316185094212636</v>
      </c>
      <c r="M5682" s="7" t="s">
        <v>684</v>
      </c>
      <c r="N5682" s="7" t="s">
        <v>737</v>
      </c>
      <c r="O5682" s="7" t="s">
        <v>686</v>
      </c>
    </row>
    <row r="5683" spans="2:15" ht="15">
      <c r="B5683" s="6" t="s">
        <v>631</v>
      </c>
      <c r="C5683" s="7" t="s">
        <v>698</v>
      </c>
      <c r="D5683" s="7" t="s">
        <v>661</v>
      </c>
      <c r="E5683" s="7">
        <v>261.76529245194524</v>
      </c>
      <c r="F5683" s="7">
        <v>70.155710573876803</v>
      </c>
      <c r="G5683" s="7">
        <v>271.83439136331009</v>
      </c>
      <c r="H5683" s="7">
        <v>0.96295870121191773</v>
      </c>
      <c r="I5683" s="7">
        <v>242.96129245194524</v>
      </c>
      <c r="J5683" s="7">
        <v>64.869392547866497</v>
      </c>
      <c r="K5683" s="7">
        <v>252.28680266256973</v>
      </c>
      <c r="L5683" s="7">
        <v>0.96303607595718266</v>
      </c>
      <c r="M5683" s="7" t="s">
        <v>684</v>
      </c>
      <c r="N5683" s="7" t="s">
        <v>737</v>
      </c>
      <c r="O5683" s="7" t="s">
        <v>686</v>
      </c>
    </row>
    <row r="5684" spans="2:15" ht="15">
      <c r="B5684" s="6" t="s">
        <v>631</v>
      </c>
      <c r="C5684" s="7" t="s">
        <v>699</v>
      </c>
      <c r="D5684" s="7" t="s">
        <v>661</v>
      </c>
      <c r="E5684" s="7">
        <v>263.79697284852642</v>
      </c>
      <c r="F5684" s="7">
        <v>70.556998435213458</v>
      </c>
      <c r="G5684" s="7">
        <v>273.91350877499957</v>
      </c>
      <c r="H5684" s="7">
        <v>0.9630666776103286</v>
      </c>
      <c r="I5684" s="7">
        <v>244.99297284852642</v>
      </c>
      <c r="J5684" s="7">
        <v>65.270680409203138</v>
      </c>
      <c r="K5684" s="7">
        <v>254.36592007425915</v>
      </c>
      <c r="L5684" s="7">
        <v>0.96315171771833108</v>
      </c>
      <c r="M5684" s="7" t="s">
        <v>684</v>
      </c>
      <c r="N5684" s="7" t="s">
        <v>737</v>
      </c>
      <c r="O5684" s="7" t="s">
        <v>686</v>
      </c>
    </row>
    <row r="5685" spans="2:15" ht="15">
      <c r="B5685" s="6" t="s">
        <v>631</v>
      </c>
      <c r="C5685" s="7" t="s">
        <v>700</v>
      </c>
      <c r="D5685" s="7" t="s">
        <v>661</v>
      </c>
      <c r="E5685" s="7">
        <v>266.35445075666973</v>
      </c>
      <c r="F5685" s="7">
        <v>71.037614662448718</v>
      </c>
      <c r="G5685" s="7">
        <v>276.51906401834827</v>
      </c>
      <c r="H5685" s="7">
        <v>0.96324082284249279</v>
      </c>
      <c r="I5685" s="7">
        <v>247.55045075666976</v>
      </c>
      <c r="J5685" s="7">
        <v>65.751296636438354</v>
      </c>
      <c r="K5685" s="7">
        <v>256.97147531760788</v>
      </c>
      <c r="L5685" s="7">
        <v>0.96333824775962362</v>
      </c>
      <c r="M5685" s="7" t="s">
        <v>684</v>
      </c>
      <c r="N5685" s="7" t="s">
        <v>737</v>
      </c>
      <c r="O5685" s="7" t="s">
        <v>686</v>
      </c>
    </row>
    <row r="5686" spans="2:15" ht="15">
      <c r="B5686" s="6" t="s">
        <v>631</v>
      </c>
      <c r="C5686" s="7" t="s">
        <v>701</v>
      </c>
      <c r="D5686" s="7" t="s">
        <v>661</v>
      </c>
      <c r="E5686" s="7">
        <v>268.17773801715964</v>
      </c>
      <c r="F5686" s="7">
        <v>71.312762305581472</v>
      </c>
      <c r="G5686" s="7">
        <v>278.36260519309349</v>
      </c>
      <c r="H5686" s="7">
        <v>0.96341151079230325</v>
      </c>
      <c r="I5686" s="7">
        <v>249.3737380171597</v>
      </c>
      <c r="J5686" s="7">
        <v>66.026444279571123</v>
      </c>
      <c r="K5686" s="7">
        <v>258.81501649235304</v>
      </c>
      <c r="L5686" s="7">
        <v>0.96352113334400635</v>
      </c>
      <c r="M5686" s="7" t="s">
        <v>684</v>
      </c>
      <c r="N5686" s="7" t="s">
        <v>737</v>
      </c>
      <c r="O5686" s="7" t="s">
        <v>686</v>
      </c>
    </row>
    <row r="5687" spans="2:15" ht="15">
      <c r="B5687" s="6" t="s">
        <v>584</v>
      </c>
      <c r="C5687" s="7" t="s">
        <v>683</v>
      </c>
      <c r="D5687" s="7">
        <v>264.09418692251165</v>
      </c>
      <c r="E5687" s="7">
        <v>343.19799999999998</v>
      </c>
      <c r="F5687" s="7">
        <v>9.7347852642273907</v>
      </c>
      <c r="G5687" s="7">
        <v>343.33603546400514</v>
      </c>
      <c r="H5687" s="7">
        <v>0.99959795812339192</v>
      </c>
      <c r="I5687" s="7">
        <v>308.89299999999997</v>
      </c>
      <c r="J5687" s="7">
        <v>8.761726538682522</v>
      </c>
      <c r="K5687" s="7">
        <v>309.01723787021757</v>
      </c>
      <c r="L5687" s="7">
        <v>0.99959795812339192</v>
      </c>
      <c r="M5687" s="7" t="s">
        <v>684</v>
      </c>
      <c r="N5687" s="7" t="s">
        <v>737</v>
      </c>
      <c r="O5687" s="7" t="s">
        <v>686</v>
      </c>
    </row>
    <row r="5688" spans="2:15" ht="15">
      <c r="B5688" s="6" t="s">
        <v>584</v>
      </c>
      <c r="C5688" s="7" t="s">
        <v>687</v>
      </c>
      <c r="D5688" s="7">
        <v>251.45072280667637</v>
      </c>
      <c r="E5688" s="7">
        <v>260.63200000000001</v>
      </c>
      <c r="F5688" s="7">
        <v>23.717661874640878</v>
      </c>
      <c r="G5688" s="7">
        <v>261.70893547756407</v>
      </c>
      <c r="H5688" s="7">
        <v>0.99588498774182521</v>
      </c>
      <c r="I5688" s="7">
        <v>232.995</v>
      </c>
      <c r="J5688" s="7">
        <v>21.202678982173758</v>
      </c>
      <c r="K5688" s="7">
        <v>233.95773896373061</v>
      </c>
      <c r="L5688" s="7">
        <v>0.99588498774182521</v>
      </c>
      <c r="M5688" s="7" t="s">
        <v>684</v>
      </c>
      <c r="N5688" s="7" t="s">
        <v>737</v>
      </c>
      <c r="O5688" s="7" t="s">
        <v>686</v>
      </c>
    </row>
    <row r="5689" spans="2:15" ht="15">
      <c r="B5689" s="6" t="s">
        <v>584</v>
      </c>
      <c r="C5689" s="7" t="s">
        <v>688</v>
      </c>
      <c r="D5689" s="7">
        <v>198.91988849687203</v>
      </c>
      <c r="E5689" s="7">
        <v>211.767</v>
      </c>
      <c r="F5689" s="7">
        <v>21.612021305727627</v>
      </c>
      <c r="G5689" s="7">
        <v>212.86695787256232</v>
      </c>
      <c r="H5689" s="7">
        <v>0.99483265094989126</v>
      </c>
      <c r="I5689" s="7">
        <v>197.619</v>
      </c>
      <c r="J5689" s="7">
        <v>20.168137804363187</v>
      </c>
      <c r="K5689" s="7">
        <v>198.64547048320981</v>
      </c>
      <c r="L5689" s="7">
        <v>0.99483265094989126</v>
      </c>
      <c r="M5689" s="7" t="s">
        <v>684</v>
      </c>
      <c r="N5689" s="7" t="s">
        <v>737</v>
      </c>
      <c r="O5689" s="7" t="s">
        <v>686</v>
      </c>
    </row>
    <row r="5690" spans="2:15" ht="15">
      <c r="B5690" s="6" t="s">
        <v>584</v>
      </c>
      <c r="C5690" s="7" t="s">
        <v>689</v>
      </c>
      <c r="D5690" s="7">
        <v>169.52051387369022</v>
      </c>
      <c r="E5690" s="7">
        <v>221.774</v>
      </c>
      <c r="F5690" s="7">
        <v>68.35567511111114</v>
      </c>
      <c r="G5690" s="7">
        <v>232.06939780138134</v>
      </c>
      <c r="H5690" s="7">
        <v>0.95563655570738915</v>
      </c>
      <c r="I5690" s="7">
        <v>199.232</v>
      </c>
      <c r="J5690" s="7">
        <v>61.407729777777767</v>
      </c>
      <c r="K5690" s="7">
        <v>208.48093222273488</v>
      </c>
      <c r="L5690" s="7">
        <v>0.95563655570738915</v>
      </c>
      <c r="M5690" s="7" t="s">
        <v>684</v>
      </c>
      <c r="N5690" s="7" t="s">
        <v>737</v>
      </c>
      <c r="O5690" s="7" t="s">
        <v>686</v>
      </c>
    </row>
    <row r="5691" spans="2:15" ht="15">
      <c r="B5691" s="6" t="s">
        <v>584</v>
      </c>
      <c r="C5691" s="7" t="s">
        <v>690</v>
      </c>
      <c r="D5691" s="7">
        <v>192.4409859463415</v>
      </c>
      <c r="E5691" s="7">
        <v>203.28</v>
      </c>
      <c r="F5691" s="7">
        <v>55.629961210240523</v>
      </c>
      <c r="G5691" s="7">
        <v>210.75448034206264</v>
      </c>
      <c r="H5691" s="7">
        <v>0.96453465506436087</v>
      </c>
      <c r="I5691" s="7">
        <v>188.66</v>
      </c>
      <c r="J5691" s="7">
        <v>51.629026377036439</v>
      </c>
      <c r="K5691" s="7">
        <v>195.59691195067657</v>
      </c>
      <c r="L5691" s="7">
        <v>0.96453465506436087</v>
      </c>
      <c r="M5691" s="7" t="s">
        <v>684</v>
      </c>
      <c r="N5691" s="7" t="s">
        <v>737</v>
      </c>
      <c r="O5691" s="7" t="s">
        <v>686</v>
      </c>
    </row>
    <row r="5692" spans="2:15" ht="15">
      <c r="B5692" s="6" t="s">
        <v>584</v>
      </c>
      <c r="C5692" s="7" t="s">
        <v>691</v>
      </c>
      <c r="D5692" s="7">
        <v>194.00579888240455</v>
      </c>
      <c r="E5692" s="7">
        <v>196.25</v>
      </c>
      <c r="F5692" s="7">
        <v>1.5173969072190776</v>
      </c>
      <c r="G5692" s="7">
        <v>196.25586613748399</v>
      </c>
      <c r="H5692" s="7">
        <v>0.9999701097470387</v>
      </c>
      <c r="I5692" s="7">
        <v>175.38900000000001</v>
      </c>
      <c r="J5692" s="7">
        <v>1.3561005154660004</v>
      </c>
      <c r="K5692" s="7">
        <v>175.39424257827864</v>
      </c>
      <c r="L5692" s="7">
        <v>0.9999701097470387</v>
      </c>
      <c r="M5692" s="7" t="s">
        <v>684</v>
      </c>
      <c r="N5692" s="7" t="s">
        <v>737</v>
      </c>
      <c r="O5692" s="7" t="s">
        <v>686</v>
      </c>
    </row>
    <row r="5693" spans="2:15" ht="15">
      <c r="B5693" s="6" t="s">
        <v>584</v>
      </c>
      <c r="C5693" s="7" t="s">
        <v>692</v>
      </c>
      <c r="D5693" s="7" t="s">
        <v>661</v>
      </c>
      <c r="E5693" s="7">
        <v>215.55972249480291</v>
      </c>
      <c r="F5693" s="7">
        <v>37.664030415134206</v>
      </c>
      <c r="G5693" s="7">
        <v>218.82543990393026</v>
      </c>
      <c r="H5693" s="7">
        <v>0.98507615288898276</v>
      </c>
      <c r="I5693" s="7">
        <v>196.82908468597961</v>
      </c>
      <c r="J5693" s="7">
        <v>34.391288624777594</v>
      </c>
      <c r="K5693" s="7">
        <v>199.81103400861849</v>
      </c>
      <c r="L5693" s="7">
        <v>0.98507615288898276</v>
      </c>
      <c r="M5693" s="7" t="s">
        <v>684</v>
      </c>
      <c r="N5693" s="7" t="s">
        <v>737</v>
      </c>
      <c r="O5693" s="7" t="s">
        <v>686</v>
      </c>
    </row>
    <row r="5694" spans="2:15" ht="15">
      <c r="B5694" s="6" t="s">
        <v>584</v>
      </c>
      <c r="C5694" s="7" t="s">
        <v>693</v>
      </c>
      <c r="D5694" s="7" t="s">
        <v>661</v>
      </c>
      <c r="E5694" s="7">
        <v>225.52079064144402</v>
      </c>
      <c r="F5694" s="7">
        <v>39.404494585806681</v>
      </c>
      <c r="G5694" s="7">
        <v>228.93741766060194</v>
      </c>
      <c r="H5694" s="7">
        <v>0.98507615288898276</v>
      </c>
      <c r="I5694" s="7">
        <v>206.79015283262075</v>
      </c>
      <c r="J5694" s="7">
        <v>36.131752795450254</v>
      </c>
      <c r="K5694" s="7">
        <v>209.92301176529023</v>
      </c>
      <c r="L5694" s="7">
        <v>0.98507615288898265</v>
      </c>
      <c r="M5694" s="7" t="s">
        <v>684</v>
      </c>
      <c r="N5694" s="7" t="s">
        <v>737</v>
      </c>
      <c r="O5694" s="7" t="s">
        <v>686</v>
      </c>
    </row>
    <row r="5695" spans="2:15" ht="15">
      <c r="B5695" s="6" t="s">
        <v>584</v>
      </c>
      <c r="C5695" s="7" t="s">
        <v>694</v>
      </c>
      <c r="D5695" s="7" t="s">
        <v>661</v>
      </c>
      <c r="E5695" s="7">
        <v>232.84723662830521</v>
      </c>
      <c r="F5695" s="7">
        <v>40.684620025245493</v>
      </c>
      <c r="G5695" s="7">
        <v>236.37485888316584</v>
      </c>
      <c r="H5695" s="7">
        <v>0.98507615288898276</v>
      </c>
      <c r="I5695" s="7">
        <v>214.11659881948194</v>
      </c>
      <c r="J5695" s="7">
        <v>37.411878234889116</v>
      </c>
      <c r="K5695" s="7">
        <v>217.36045298785413</v>
      </c>
      <c r="L5695" s="7">
        <v>0.98507615288898276</v>
      </c>
      <c r="M5695" s="7" t="s">
        <v>684</v>
      </c>
      <c r="N5695" s="7" t="s">
        <v>737</v>
      </c>
      <c r="O5695" s="7" t="s">
        <v>686</v>
      </c>
    </row>
    <row r="5696" spans="2:15" ht="15">
      <c r="B5696" s="6" t="s">
        <v>584</v>
      </c>
      <c r="C5696" s="7" t="s">
        <v>695</v>
      </c>
      <c r="D5696" s="7" t="s">
        <v>661</v>
      </c>
      <c r="E5696" s="7">
        <v>241.39003503681349</v>
      </c>
      <c r="F5696" s="7">
        <v>42.177274661114076</v>
      </c>
      <c r="G5696" s="7">
        <v>245.04708019666975</v>
      </c>
      <c r="H5696" s="7">
        <v>0.98507615288898276</v>
      </c>
      <c r="I5696" s="7">
        <v>222.65939722799021</v>
      </c>
      <c r="J5696" s="7">
        <v>38.904532870757706</v>
      </c>
      <c r="K5696" s="7">
        <v>226.03267430135804</v>
      </c>
      <c r="L5696" s="7">
        <v>0.98507615288898276</v>
      </c>
      <c r="M5696" s="7" t="s">
        <v>684</v>
      </c>
      <c r="N5696" s="7" t="s">
        <v>737</v>
      </c>
      <c r="O5696" s="7" t="s">
        <v>686</v>
      </c>
    </row>
    <row r="5697" spans="2:15" ht="15">
      <c r="B5697" s="6" t="s">
        <v>584</v>
      </c>
      <c r="C5697" s="7" t="s">
        <v>696</v>
      </c>
      <c r="D5697" s="7" t="s">
        <v>661</v>
      </c>
      <c r="E5697" s="7">
        <v>250.11173686304221</v>
      </c>
      <c r="F5697" s="7">
        <v>43.70118849368427</v>
      </c>
      <c r="G5697" s="7">
        <v>253.9009153043923</v>
      </c>
      <c r="H5697" s="7">
        <v>0.98507615288898276</v>
      </c>
      <c r="I5697" s="7">
        <v>231.38109905421896</v>
      </c>
      <c r="J5697" s="7">
        <v>40.428446703327815</v>
      </c>
      <c r="K5697" s="7">
        <v>234.88650940908059</v>
      </c>
      <c r="L5697" s="7">
        <v>0.98507615288898276</v>
      </c>
      <c r="M5697" s="7" t="s">
        <v>684</v>
      </c>
      <c r="N5697" s="7" t="s">
        <v>737</v>
      </c>
      <c r="O5697" s="7" t="s">
        <v>686</v>
      </c>
    </row>
    <row r="5698" spans="2:15" ht="15">
      <c r="B5698" s="6" t="s">
        <v>584</v>
      </c>
      <c r="C5698" s="7" t="s">
        <v>697</v>
      </c>
      <c r="D5698" s="7" t="s">
        <v>661</v>
      </c>
      <c r="E5698" s="7">
        <v>256.76493248458803</v>
      </c>
      <c r="F5698" s="7">
        <v>44.863679145219507</v>
      </c>
      <c r="G5698" s="7">
        <v>260.65490645729318</v>
      </c>
      <c r="H5698" s="7">
        <v>0.98507615288898276</v>
      </c>
      <c r="I5698" s="7">
        <v>238.03429467576473</v>
      </c>
      <c r="J5698" s="7">
        <v>41.590937354863108</v>
      </c>
      <c r="K5698" s="7">
        <v>241.64050056198141</v>
      </c>
      <c r="L5698" s="7">
        <v>0.98507615288898276</v>
      </c>
      <c r="M5698" s="7" t="s">
        <v>684</v>
      </c>
      <c r="N5698" s="7" t="s">
        <v>737</v>
      </c>
      <c r="O5698" s="7" t="s">
        <v>686</v>
      </c>
    </row>
    <row r="5699" spans="2:15" ht="15">
      <c r="B5699" s="6" t="s">
        <v>584</v>
      </c>
      <c r="C5699" s="7" t="s">
        <v>698</v>
      </c>
      <c r="D5699" s="7" t="s">
        <v>661</v>
      </c>
      <c r="E5699" s="7">
        <v>260.74403764295312</v>
      </c>
      <c r="F5699" s="7">
        <v>45.558934900678594</v>
      </c>
      <c r="G5699" s="7">
        <v>264.69429483015688</v>
      </c>
      <c r="H5699" s="7">
        <v>0.98507615288898287</v>
      </c>
      <c r="I5699" s="7">
        <v>242.01339983412981</v>
      </c>
      <c r="J5699" s="7">
        <v>42.286193110322124</v>
      </c>
      <c r="K5699" s="7">
        <v>245.67988893484514</v>
      </c>
      <c r="L5699" s="7">
        <v>0.98507615288898276</v>
      </c>
      <c r="M5699" s="7" t="s">
        <v>684</v>
      </c>
      <c r="N5699" s="7" t="s">
        <v>737</v>
      </c>
      <c r="O5699" s="7" t="s">
        <v>686</v>
      </c>
    </row>
    <row r="5700" spans="2:15" ht="15">
      <c r="B5700" s="6" t="s">
        <v>584</v>
      </c>
      <c r="C5700" s="7" t="s">
        <v>699</v>
      </c>
      <c r="D5700" s="7" t="s">
        <v>661</v>
      </c>
      <c r="E5700" s="7">
        <v>262.76779161294075</v>
      </c>
      <c r="F5700" s="7">
        <v>45.912538673202597</v>
      </c>
      <c r="G5700" s="7">
        <v>266.74870855649925</v>
      </c>
      <c r="H5700" s="7">
        <v>0.98507615288898276</v>
      </c>
      <c r="I5700" s="7">
        <v>244.03715380411751</v>
      </c>
      <c r="J5700" s="7">
        <v>42.639796882846007</v>
      </c>
      <c r="K5700" s="7">
        <v>247.73430266118754</v>
      </c>
      <c r="L5700" s="7">
        <v>0.98507615288898276</v>
      </c>
      <c r="M5700" s="7" t="s">
        <v>684</v>
      </c>
      <c r="N5700" s="7" t="s">
        <v>737</v>
      </c>
      <c r="O5700" s="7" t="s">
        <v>686</v>
      </c>
    </row>
    <row r="5701" spans="2:15" ht="15">
      <c r="B5701" s="6" t="s">
        <v>584</v>
      </c>
      <c r="C5701" s="7" t="s">
        <v>700</v>
      </c>
      <c r="D5701" s="7" t="s">
        <v>661</v>
      </c>
      <c r="E5701" s="7">
        <v>265.31529174065292</v>
      </c>
      <c r="F5701" s="7">
        <v>46.357654862730939</v>
      </c>
      <c r="G5701" s="7">
        <v>269.33480316475971</v>
      </c>
      <c r="H5701" s="7">
        <v>0.98507615288898287</v>
      </c>
      <c r="I5701" s="7">
        <v>246.58465393182968</v>
      </c>
      <c r="J5701" s="7">
        <v>43.084913072374569</v>
      </c>
      <c r="K5701" s="7">
        <v>250.32039726944802</v>
      </c>
      <c r="L5701" s="7">
        <v>0.98507615288898276</v>
      </c>
      <c r="M5701" s="7" t="s">
        <v>684</v>
      </c>
      <c r="N5701" s="7" t="s">
        <v>737</v>
      </c>
      <c r="O5701" s="7" t="s">
        <v>686</v>
      </c>
    </row>
    <row r="5702" spans="2:15" ht="15">
      <c r="B5702" s="6" t="s">
        <v>584</v>
      </c>
      <c r="C5702" s="7" t="s">
        <v>701</v>
      </c>
      <c r="D5702" s="7" t="s">
        <v>661</v>
      </c>
      <c r="E5702" s="7">
        <v>267.13146560247372</v>
      </c>
      <c r="F5702" s="7">
        <v>46.674988856202248</v>
      </c>
      <c r="G5702" s="7">
        <v>271.17849195622466</v>
      </c>
      <c r="H5702" s="7">
        <v>0.98507615288898265</v>
      </c>
      <c r="I5702" s="7">
        <v>248.40082779365051</v>
      </c>
      <c r="J5702" s="7">
        <v>43.402247065845728</v>
      </c>
      <c r="K5702" s="7">
        <v>252.16408606091298</v>
      </c>
      <c r="L5702" s="7">
        <v>0.98507615288898276</v>
      </c>
      <c r="M5702" s="7" t="s">
        <v>684</v>
      </c>
      <c r="N5702" s="7" t="s">
        <v>737</v>
      </c>
      <c r="O5702" s="7" t="s">
        <v>686</v>
      </c>
    </row>
    <row r="5703" spans="2:15" ht="15">
      <c r="B5703" s="6" t="s">
        <v>586</v>
      </c>
      <c r="C5703" s="7" t="s">
        <v>683</v>
      </c>
      <c r="D5703" s="7">
        <v>265.42363263454314</v>
      </c>
      <c r="E5703" s="7">
        <v>335.05346463220002</v>
      </c>
      <c r="F5703" s="7">
        <v>9.5037661356696788</v>
      </c>
      <c r="G5703" s="7">
        <v>335.18822433492858</v>
      </c>
      <c r="H5703" s="7">
        <v>0.99959795812339192</v>
      </c>
      <c r="I5703" s="7">
        <v>303.5573197326064</v>
      </c>
      <c r="J5703" s="7">
        <v>8.6103803722067784</v>
      </c>
      <c r="K5703" s="7">
        <v>303.67941157312248</v>
      </c>
      <c r="L5703" s="7">
        <v>0.99959795812339192</v>
      </c>
      <c r="M5703" s="7" t="s">
        <v>684</v>
      </c>
      <c r="N5703" s="7" t="s">
        <v>737</v>
      </c>
      <c r="O5703" s="7" t="s">
        <v>686</v>
      </c>
    </row>
    <row r="5704" spans="2:15" ht="15">
      <c r="B5704" s="6" t="s">
        <v>586</v>
      </c>
      <c r="C5704" s="7" t="s">
        <v>687</v>
      </c>
      <c r="D5704" s="7">
        <v>184.94914864446415</v>
      </c>
      <c r="E5704" s="7">
        <v>180.81280387006231</v>
      </c>
      <c r="F5704" s="7">
        <v>16.454069127336137</v>
      </c>
      <c r="G5704" s="7">
        <v>181.55992518780343</v>
      </c>
      <c r="H5704" s="7">
        <v>0.99588498774182521</v>
      </c>
      <c r="I5704" s="7">
        <v>163.85048612394232</v>
      </c>
      <c r="J5704" s="7">
        <v>14.910488458374799</v>
      </c>
      <c r="K5704" s="7">
        <v>164.52751888094448</v>
      </c>
      <c r="L5704" s="7">
        <v>0.99588498774182521</v>
      </c>
      <c r="M5704" s="7" t="s">
        <v>684</v>
      </c>
      <c r="N5704" s="7" t="s">
        <v>737</v>
      </c>
      <c r="O5704" s="7" t="s">
        <v>686</v>
      </c>
    </row>
    <row r="5705" spans="2:15" ht="15">
      <c r="B5705" s="6" t="s">
        <v>586</v>
      </c>
      <c r="C5705" s="7" t="s">
        <v>688</v>
      </c>
      <c r="D5705" s="7">
        <v>158.39442515900001</v>
      </c>
      <c r="E5705" s="7">
        <v>160.59793096979354</v>
      </c>
      <c r="F5705" s="7">
        <v>16.389928108604973</v>
      </c>
      <c r="G5705" s="7">
        <v>161.43210701463266</v>
      </c>
      <c r="H5705" s="7">
        <v>0.99483265094989126</v>
      </c>
      <c r="I5705" s="7">
        <v>149.44783462828767</v>
      </c>
      <c r="J5705" s="7">
        <v>15.251997648743226</v>
      </c>
      <c r="K5705" s="7">
        <v>150.2240949626966</v>
      </c>
      <c r="L5705" s="7">
        <v>0.99483265094989126</v>
      </c>
      <c r="M5705" s="7" t="s">
        <v>684</v>
      </c>
      <c r="N5705" s="7" t="s">
        <v>737</v>
      </c>
      <c r="O5705" s="7" t="s">
        <v>686</v>
      </c>
    </row>
    <row r="5706" spans="2:15" ht="15">
      <c r="B5706" s="6" t="s">
        <v>586</v>
      </c>
      <c r="C5706" s="7" t="s">
        <v>689</v>
      </c>
      <c r="D5706" s="7">
        <v>127.02716504384841</v>
      </c>
      <c r="E5706" s="7">
        <v>144.55441502392404</v>
      </c>
      <c r="F5706" s="7">
        <v>44.554883030707238</v>
      </c>
      <c r="G5706" s="7">
        <v>151.26505381213758</v>
      </c>
      <c r="H5706" s="7">
        <v>0.95563655570738915</v>
      </c>
      <c r="I5706" s="7">
        <v>132.0311387155368</v>
      </c>
      <c r="J5706" s="7">
        <v>40.694930977433216</v>
      </c>
      <c r="K5706" s="7">
        <v>138.16041038510045</v>
      </c>
      <c r="L5706" s="7">
        <v>0.95563655570738915</v>
      </c>
      <c r="M5706" s="7" t="s">
        <v>684</v>
      </c>
      <c r="N5706" s="7" t="s">
        <v>737</v>
      </c>
      <c r="O5706" s="7" t="s">
        <v>686</v>
      </c>
    </row>
    <row r="5707" spans="2:15" ht="15">
      <c r="B5707" s="6" t="s">
        <v>586</v>
      </c>
      <c r="C5707" s="7" t="s">
        <v>690</v>
      </c>
      <c r="D5707" s="7">
        <v>125.82848976006709</v>
      </c>
      <c r="E5707" s="7">
        <v>130.77102493281777</v>
      </c>
      <c r="F5707" s="7">
        <v>35.787027963577586</v>
      </c>
      <c r="G5707" s="7">
        <v>135.57939494054961</v>
      </c>
      <c r="H5707" s="7">
        <v>0.96453465506436087</v>
      </c>
      <c r="I5707" s="7">
        <v>119.58754916017905</v>
      </c>
      <c r="J5707" s="7">
        <v>32.726538375681223</v>
      </c>
      <c r="K5707" s="7">
        <v>123.98470965483276</v>
      </c>
      <c r="L5707" s="7">
        <v>0.96453465506436087</v>
      </c>
      <c r="M5707" s="7" t="s">
        <v>684</v>
      </c>
      <c r="N5707" s="7" t="s">
        <v>737</v>
      </c>
      <c r="O5707" s="7" t="s">
        <v>686</v>
      </c>
    </row>
    <row r="5708" spans="2:15" ht="15">
      <c r="B5708" s="6" t="s">
        <v>586</v>
      </c>
      <c r="C5708" s="7" t="s">
        <v>691</v>
      </c>
      <c r="D5708" s="7">
        <v>133.53056769130831</v>
      </c>
      <c r="E5708" s="7">
        <v>131.14741646818314</v>
      </c>
      <c r="F5708" s="7">
        <v>1.0140264159919672</v>
      </c>
      <c r="G5708" s="7">
        <v>131.15133661481076</v>
      </c>
      <c r="H5708" s="7">
        <v>0.9999701097470387</v>
      </c>
      <c r="I5708" s="7">
        <v>118.65563601850614</v>
      </c>
      <c r="J5708" s="7">
        <v>0.91744048468095629</v>
      </c>
      <c r="K5708" s="7">
        <v>118.65918277149537</v>
      </c>
      <c r="L5708" s="7">
        <v>0.9999701097470387</v>
      </c>
      <c r="M5708" s="7" t="s">
        <v>684</v>
      </c>
      <c r="N5708" s="7" t="s">
        <v>737</v>
      </c>
      <c r="O5708" s="7" t="s">
        <v>686</v>
      </c>
    </row>
    <row r="5709" spans="2:15" ht="15">
      <c r="B5709" s="6" t="s">
        <v>586</v>
      </c>
      <c r="C5709" s="7" t="s">
        <v>692</v>
      </c>
      <c r="D5709" s="7" t="s">
        <v>661</v>
      </c>
      <c r="E5709" s="7">
        <v>174.30950458139924</v>
      </c>
      <c r="F5709" s="7">
        <v>30.45651760086621</v>
      </c>
      <c r="G5709" s="7">
        <v>176.95028355949225</v>
      </c>
      <c r="H5709" s="7">
        <v>0.98507615288898276</v>
      </c>
      <c r="I5709" s="7">
        <v>159.07350089680176</v>
      </c>
      <c r="J5709" s="7">
        <v>27.794381560142597</v>
      </c>
      <c r="K5709" s="7">
        <v>161.4834552945768</v>
      </c>
      <c r="L5709" s="7">
        <v>0.98507615288898276</v>
      </c>
      <c r="M5709" s="7" t="s">
        <v>684</v>
      </c>
      <c r="N5709" s="7" t="s">
        <v>737</v>
      </c>
      <c r="O5709" s="7" t="s">
        <v>686</v>
      </c>
    </row>
    <row r="5710" spans="2:15" ht="15">
      <c r="B5710" s="6" t="s">
        <v>586</v>
      </c>
      <c r="C5710" s="7" t="s">
        <v>693</v>
      </c>
      <c r="D5710" s="7" t="s">
        <v>661</v>
      </c>
      <c r="E5710" s="7">
        <v>182.87054269764911</v>
      </c>
      <c r="F5710" s="7">
        <v>31.95235919995406</v>
      </c>
      <c r="G5710" s="7">
        <v>185.64102091126196</v>
      </c>
      <c r="H5710" s="7">
        <v>0.98507615288898265</v>
      </c>
      <c r="I5710" s="7">
        <v>167.63453901305164</v>
      </c>
      <c r="J5710" s="7">
        <v>29.290223159230575</v>
      </c>
      <c r="K5710" s="7">
        <v>170.17419264634651</v>
      </c>
      <c r="L5710" s="7">
        <v>0.98507615288898265</v>
      </c>
      <c r="M5710" s="7" t="s">
        <v>684</v>
      </c>
      <c r="N5710" s="7" t="s">
        <v>737</v>
      </c>
      <c r="O5710" s="7" t="s">
        <v>686</v>
      </c>
    </row>
    <row r="5711" spans="2:15" ht="15">
      <c r="B5711" s="6" t="s">
        <v>586</v>
      </c>
      <c r="C5711" s="7" t="s">
        <v>694</v>
      </c>
      <c r="D5711" s="7" t="s">
        <v>661</v>
      </c>
      <c r="E5711" s="7">
        <v>189.02593470443597</v>
      </c>
      <c r="F5711" s="7">
        <v>33.027870288377692</v>
      </c>
      <c r="G5711" s="7">
        <v>191.88966675324545</v>
      </c>
      <c r="H5711" s="7">
        <v>0.98507615288898276</v>
      </c>
      <c r="I5711" s="7">
        <v>173.78993101983846</v>
      </c>
      <c r="J5711" s="7">
        <v>30.365734247654274</v>
      </c>
      <c r="K5711" s="7">
        <v>176.42283848833</v>
      </c>
      <c r="L5711" s="7">
        <v>0.98507615288898276</v>
      </c>
      <c r="M5711" s="7" t="s">
        <v>684</v>
      </c>
      <c r="N5711" s="7" t="s">
        <v>737</v>
      </c>
      <c r="O5711" s="7" t="s">
        <v>686</v>
      </c>
    </row>
    <row r="5712" spans="2:15" ht="15">
      <c r="B5712" s="6" t="s">
        <v>586</v>
      </c>
      <c r="C5712" s="7" t="s">
        <v>695</v>
      </c>
      <c r="D5712" s="7" t="s">
        <v>661</v>
      </c>
      <c r="E5712" s="7">
        <v>196.08980834575215</v>
      </c>
      <c r="F5712" s="7">
        <v>34.262117338782048</v>
      </c>
      <c r="G5712" s="7">
        <v>199.06055767431749</v>
      </c>
      <c r="H5712" s="7">
        <v>0.98507615288898276</v>
      </c>
      <c r="I5712" s="7">
        <v>180.85380466115467</v>
      </c>
      <c r="J5712" s="7">
        <v>31.599981298058559</v>
      </c>
      <c r="K5712" s="7">
        <v>183.59372940940204</v>
      </c>
      <c r="L5712" s="7">
        <v>0.98507615288898276</v>
      </c>
      <c r="M5712" s="7" t="s">
        <v>684</v>
      </c>
      <c r="N5712" s="7" t="s">
        <v>737</v>
      </c>
      <c r="O5712" s="7" t="s">
        <v>686</v>
      </c>
    </row>
    <row r="5713" spans="2:15" ht="15">
      <c r="B5713" s="6" t="s">
        <v>586</v>
      </c>
      <c r="C5713" s="7" t="s">
        <v>696</v>
      </c>
      <c r="D5713" s="7" t="s">
        <v>661</v>
      </c>
      <c r="E5713" s="7">
        <v>203.1917293466268</v>
      </c>
      <c r="F5713" s="7">
        <v>35.503012277256879</v>
      </c>
      <c r="G5713" s="7">
        <v>206.27007237025902</v>
      </c>
      <c r="H5713" s="7">
        <v>0.98507615288898276</v>
      </c>
      <c r="I5713" s="7">
        <v>187.95572566202938</v>
      </c>
      <c r="J5713" s="7">
        <v>32.840876236533276</v>
      </c>
      <c r="K5713" s="7">
        <v>190.80324410534362</v>
      </c>
      <c r="L5713" s="7">
        <v>0.98507615288898276</v>
      </c>
      <c r="M5713" s="7" t="s">
        <v>684</v>
      </c>
      <c r="N5713" s="7" t="s">
        <v>737</v>
      </c>
      <c r="O5713" s="7" t="s">
        <v>686</v>
      </c>
    </row>
    <row r="5714" spans="2:15" ht="15">
      <c r="B5714" s="6" t="s">
        <v>586</v>
      </c>
      <c r="C5714" s="7" t="s">
        <v>697</v>
      </c>
      <c r="D5714" s="7" t="s">
        <v>661</v>
      </c>
      <c r="E5714" s="7">
        <v>208.61789911535442</v>
      </c>
      <c r="F5714" s="7">
        <v>36.451108799379433</v>
      </c>
      <c r="G5714" s="7">
        <v>211.77844829917984</v>
      </c>
      <c r="H5714" s="7">
        <v>0.98507615288898276</v>
      </c>
      <c r="I5714" s="7">
        <v>193.381895430757</v>
      </c>
      <c r="J5714" s="7">
        <v>33.788972758655959</v>
      </c>
      <c r="K5714" s="7">
        <v>196.31162003426448</v>
      </c>
      <c r="L5714" s="7">
        <v>0.98507615288898276</v>
      </c>
      <c r="M5714" s="7" t="s">
        <v>684</v>
      </c>
      <c r="N5714" s="7" t="s">
        <v>737</v>
      </c>
      <c r="O5714" s="7" t="s">
        <v>686</v>
      </c>
    </row>
    <row r="5715" spans="2:15" ht="15">
      <c r="B5715" s="6" t="s">
        <v>586</v>
      </c>
      <c r="C5715" s="7" t="s">
        <v>698</v>
      </c>
      <c r="D5715" s="7" t="s">
        <v>661</v>
      </c>
      <c r="E5715" s="7">
        <v>211.87624989545782</v>
      </c>
      <c r="F5715" s="7">
        <v>37.020429549400198</v>
      </c>
      <c r="G5715" s="7">
        <v>215.0861629063678</v>
      </c>
      <c r="H5715" s="7">
        <v>0.98507615288898276</v>
      </c>
      <c r="I5715" s="7">
        <v>196.6402462108604</v>
      </c>
      <c r="J5715" s="7">
        <v>34.35829350867661</v>
      </c>
      <c r="K5715" s="7">
        <v>199.61933464145241</v>
      </c>
      <c r="L5715" s="7">
        <v>0.98507615288898276</v>
      </c>
      <c r="M5715" s="7" t="s">
        <v>684</v>
      </c>
      <c r="N5715" s="7" t="s">
        <v>737</v>
      </c>
      <c r="O5715" s="7" t="s">
        <v>686</v>
      </c>
    </row>
    <row r="5716" spans="2:15" ht="15">
      <c r="B5716" s="6" t="s">
        <v>586</v>
      </c>
      <c r="C5716" s="7" t="s">
        <v>699</v>
      </c>
      <c r="D5716" s="7" t="s">
        <v>661</v>
      </c>
      <c r="E5716" s="7">
        <v>213.49677921138371</v>
      </c>
      <c r="F5716" s="7">
        <v>37.303579224753491</v>
      </c>
      <c r="G5716" s="7">
        <v>216.7312431483098</v>
      </c>
      <c r="H5716" s="7">
        <v>0.98507615288898276</v>
      </c>
      <c r="I5716" s="7">
        <v>198.26077552678626</v>
      </c>
      <c r="J5716" s="7">
        <v>34.641443184029868</v>
      </c>
      <c r="K5716" s="7">
        <v>201.26441488339438</v>
      </c>
      <c r="L5716" s="7">
        <v>0.98507615288898276</v>
      </c>
      <c r="M5716" s="7" t="s">
        <v>684</v>
      </c>
      <c r="N5716" s="7" t="s">
        <v>737</v>
      </c>
      <c r="O5716" s="7" t="s">
        <v>686</v>
      </c>
    </row>
    <row r="5717" spans="2:15" ht="15">
      <c r="B5717" s="6" t="s">
        <v>586</v>
      </c>
      <c r="C5717" s="7" t="s">
        <v>700</v>
      </c>
      <c r="D5717" s="7" t="s">
        <v>661</v>
      </c>
      <c r="E5717" s="7">
        <v>215.52763068344174</v>
      </c>
      <c r="F5717" s="7">
        <v>37.65842312011074</v>
      </c>
      <c r="G5717" s="7">
        <v>218.79286190347105</v>
      </c>
      <c r="H5717" s="7">
        <v>0.98507615288898276</v>
      </c>
      <c r="I5717" s="7">
        <v>200.29162699884427</v>
      </c>
      <c r="J5717" s="7">
        <v>34.996287079387329</v>
      </c>
      <c r="K5717" s="7">
        <v>203.32603363855563</v>
      </c>
      <c r="L5717" s="7">
        <v>0.98507615288898276</v>
      </c>
      <c r="M5717" s="7" t="s">
        <v>684</v>
      </c>
      <c r="N5717" s="7" t="s">
        <v>737</v>
      </c>
      <c r="O5717" s="7" t="s">
        <v>686</v>
      </c>
    </row>
    <row r="5718" spans="2:15" ht="15">
      <c r="B5718" s="6" t="s">
        <v>586</v>
      </c>
      <c r="C5718" s="7" t="s">
        <v>701</v>
      </c>
      <c r="D5718" s="7" t="s">
        <v>661</v>
      </c>
      <c r="E5718" s="7">
        <v>216.96454449215418</v>
      </c>
      <c r="F5718" s="7">
        <v>37.909490271102172</v>
      </c>
      <c r="G5718" s="7">
        <v>220.25154487381636</v>
      </c>
      <c r="H5718" s="7">
        <v>0.98507615288898276</v>
      </c>
      <c r="I5718" s="7">
        <v>201.72854080755667</v>
      </c>
      <c r="J5718" s="7">
        <v>35.247354230378754</v>
      </c>
      <c r="K5718" s="7">
        <v>204.78471660890091</v>
      </c>
      <c r="L5718" s="7">
        <v>0.98507615288898276</v>
      </c>
      <c r="M5718" s="7" t="s">
        <v>684</v>
      </c>
      <c r="N5718" s="7" t="s">
        <v>737</v>
      </c>
      <c r="O5718" s="7" t="s">
        <v>686</v>
      </c>
    </row>
    <row r="5719" spans="2:15" ht="15">
      <c r="B5719" s="6" t="s">
        <v>572</v>
      </c>
      <c r="C5719" s="7" t="s">
        <v>683</v>
      </c>
      <c r="D5719" s="7" t="s">
        <v>661</v>
      </c>
      <c r="E5719" s="7" t="s">
        <v>661</v>
      </c>
      <c r="F5719" s="7" t="s">
        <v>661</v>
      </c>
      <c r="G5719" s="7" t="s">
        <v>661</v>
      </c>
      <c r="H5719" s="7" t="s">
        <v>661</v>
      </c>
      <c r="I5719" s="7" t="s">
        <v>661</v>
      </c>
      <c r="J5719" s="7" t="s">
        <v>661</v>
      </c>
      <c r="K5719" s="7" t="s">
        <v>661</v>
      </c>
      <c r="L5719" s="7" t="s">
        <v>661</v>
      </c>
      <c r="M5719" s="7" t="s">
        <v>703</v>
      </c>
      <c r="N5719" s="7" t="s">
        <v>738</v>
      </c>
      <c r="O5719" s="7" t="s">
        <v>686</v>
      </c>
    </row>
    <row r="5720" spans="2:15" ht="15">
      <c r="B5720" s="6" t="s">
        <v>572</v>
      </c>
      <c r="C5720" s="7" t="s">
        <v>687</v>
      </c>
      <c r="D5720" s="7" t="s">
        <v>661</v>
      </c>
      <c r="E5720" s="7" t="s">
        <v>661</v>
      </c>
      <c r="F5720" s="7" t="s">
        <v>661</v>
      </c>
      <c r="G5720" s="7" t="s">
        <v>661</v>
      </c>
      <c r="H5720" s="7" t="s">
        <v>661</v>
      </c>
      <c r="I5720" s="7" t="s">
        <v>661</v>
      </c>
      <c r="J5720" s="7" t="s">
        <v>661</v>
      </c>
      <c r="K5720" s="7" t="s">
        <v>661</v>
      </c>
      <c r="L5720" s="7" t="s">
        <v>661</v>
      </c>
      <c r="M5720" s="7" t="s">
        <v>703</v>
      </c>
      <c r="N5720" s="7" t="s">
        <v>738</v>
      </c>
      <c r="O5720" s="7" t="s">
        <v>686</v>
      </c>
    </row>
    <row r="5721" spans="2:15" ht="15">
      <c r="B5721" s="6" t="s">
        <v>572</v>
      </c>
      <c r="C5721" s="7" t="s">
        <v>688</v>
      </c>
      <c r="D5721" s="7" t="s">
        <v>661</v>
      </c>
      <c r="E5721" s="7" t="s">
        <v>661</v>
      </c>
      <c r="F5721" s="7" t="s">
        <v>661</v>
      </c>
      <c r="G5721" s="7" t="s">
        <v>661</v>
      </c>
      <c r="H5721" s="7" t="s">
        <v>661</v>
      </c>
      <c r="I5721" s="7" t="s">
        <v>661</v>
      </c>
      <c r="J5721" s="7" t="s">
        <v>661</v>
      </c>
      <c r="K5721" s="7" t="s">
        <v>661</v>
      </c>
      <c r="L5721" s="7" t="s">
        <v>661</v>
      </c>
      <c r="M5721" s="7" t="s">
        <v>703</v>
      </c>
      <c r="N5721" s="7" t="s">
        <v>738</v>
      </c>
      <c r="O5721" s="7" t="s">
        <v>686</v>
      </c>
    </row>
    <row r="5722" spans="2:15" ht="15">
      <c r="B5722" s="6" t="s">
        <v>572</v>
      </c>
      <c r="C5722" s="7" t="s">
        <v>689</v>
      </c>
      <c r="D5722" s="7">
        <v>0.38</v>
      </c>
      <c r="E5722" s="7">
        <v>0.313</v>
      </c>
      <c r="F5722" s="7">
        <v>0.21547853721426644</v>
      </c>
      <c r="G5722" s="7">
        <v>0.38</v>
      </c>
      <c r="H5722" s="7">
        <v>0.8236842105263158</v>
      </c>
      <c r="I5722" s="7">
        <v>0.313</v>
      </c>
      <c r="J5722" s="7">
        <v>0.21547853721426644</v>
      </c>
      <c r="K5722" s="7">
        <v>0.38</v>
      </c>
      <c r="L5722" s="7">
        <v>0.8236842105263158</v>
      </c>
      <c r="M5722" s="7" t="s">
        <v>703</v>
      </c>
      <c r="N5722" s="7" t="s">
        <v>738</v>
      </c>
      <c r="O5722" s="7" t="s">
        <v>686</v>
      </c>
    </row>
    <row r="5723" spans="2:15" ht="15">
      <c r="B5723" s="6" t="s">
        <v>572</v>
      </c>
      <c r="C5723" s="7" t="s">
        <v>690</v>
      </c>
      <c r="D5723" s="7">
        <v>0.378</v>
      </c>
      <c r="E5723" s="7">
        <v>0.313</v>
      </c>
      <c r="F5723" s="7">
        <v>0.21193159273690182</v>
      </c>
      <c r="G5723" s="7">
        <v>0.378</v>
      </c>
      <c r="H5723" s="7">
        <v>0.82804232804232802</v>
      </c>
      <c r="I5723" s="7">
        <v>0.313</v>
      </c>
      <c r="J5723" s="7">
        <v>0.21193159273690182</v>
      </c>
      <c r="K5723" s="7">
        <v>0.378</v>
      </c>
      <c r="L5723" s="7">
        <v>0.82804232804232802</v>
      </c>
      <c r="M5723" s="7" t="s">
        <v>703</v>
      </c>
      <c r="N5723" s="7" t="s">
        <v>738</v>
      </c>
      <c r="O5723" s="7" t="s">
        <v>686</v>
      </c>
    </row>
    <row r="5724" spans="2:15" ht="15">
      <c r="B5724" s="6" t="s">
        <v>572</v>
      </c>
      <c r="C5724" s="7" t="s">
        <v>691</v>
      </c>
      <c r="D5724" s="7">
        <v>0.373</v>
      </c>
      <c r="E5724" s="7">
        <v>0.31</v>
      </c>
      <c r="F5724" s="7">
        <v>0.20743432695675032</v>
      </c>
      <c r="G5724" s="7">
        <v>0.373</v>
      </c>
      <c r="H5724" s="7">
        <v>0.83109919571045576</v>
      </c>
      <c r="I5724" s="7">
        <v>0.31</v>
      </c>
      <c r="J5724" s="7">
        <v>0.20743432695675032</v>
      </c>
      <c r="K5724" s="7">
        <v>0.373</v>
      </c>
      <c r="L5724" s="7">
        <v>0.83109919571045576</v>
      </c>
      <c r="M5724" s="7" t="s">
        <v>703</v>
      </c>
      <c r="N5724" s="7" t="s">
        <v>738</v>
      </c>
      <c r="O5724" s="7" t="s">
        <v>686</v>
      </c>
    </row>
    <row r="5725" spans="2:15" ht="15">
      <c r="B5725" s="6" t="s">
        <v>572</v>
      </c>
      <c r="C5725" s="7" t="s">
        <v>692</v>
      </c>
      <c r="D5725" s="7" t="s">
        <v>661</v>
      </c>
      <c r="E5725" s="7">
        <v>0.31</v>
      </c>
      <c r="F5725" s="7">
        <v>0.20735305682682631</v>
      </c>
      <c r="G5725" s="7">
        <v>0.37295480983013085</v>
      </c>
      <c r="H5725" s="7">
        <v>0.83119989829651264</v>
      </c>
      <c r="I5725" s="7">
        <v>0.31</v>
      </c>
      <c r="J5725" s="7">
        <v>0.20735305682682631</v>
      </c>
      <c r="K5725" s="7">
        <v>0.37295480983013085</v>
      </c>
      <c r="L5725" s="7">
        <v>0.83119989829651264</v>
      </c>
      <c r="M5725" s="7" t="s">
        <v>703</v>
      </c>
      <c r="N5725" s="7" t="s">
        <v>738</v>
      </c>
      <c r="O5725" s="7" t="s">
        <v>686</v>
      </c>
    </row>
    <row r="5726" spans="2:15" ht="15">
      <c r="B5726" s="6" t="s">
        <v>572</v>
      </c>
      <c r="C5726" s="7" t="s">
        <v>693</v>
      </c>
      <c r="D5726" s="7" t="s">
        <v>661</v>
      </c>
      <c r="E5726" s="7">
        <v>0.31</v>
      </c>
      <c r="F5726" s="7">
        <v>0.20735305682682631</v>
      </c>
      <c r="G5726" s="7">
        <v>0.37295480983013085</v>
      </c>
      <c r="H5726" s="7">
        <v>0.83119989829651264</v>
      </c>
      <c r="I5726" s="7">
        <v>0.31</v>
      </c>
      <c r="J5726" s="7">
        <v>0.20735305682682631</v>
      </c>
      <c r="K5726" s="7">
        <v>0.37295480983013085</v>
      </c>
      <c r="L5726" s="7">
        <v>0.83119989829651264</v>
      </c>
      <c r="M5726" s="7" t="s">
        <v>703</v>
      </c>
      <c r="N5726" s="7" t="s">
        <v>738</v>
      </c>
      <c r="O5726" s="7" t="s">
        <v>686</v>
      </c>
    </row>
    <row r="5727" spans="2:15" ht="15">
      <c r="B5727" s="6" t="s">
        <v>572</v>
      </c>
      <c r="C5727" s="7" t="s">
        <v>694</v>
      </c>
      <c r="D5727" s="7" t="s">
        <v>661</v>
      </c>
      <c r="E5727" s="7">
        <v>0.31</v>
      </c>
      <c r="F5727" s="7">
        <v>0.20735305682682631</v>
      </c>
      <c r="G5727" s="7">
        <v>0.37295480983013085</v>
      </c>
      <c r="H5727" s="7">
        <v>0.83119989829651264</v>
      </c>
      <c r="I5727" s="7">
        <v>0.31</v>
      </c>
      <c r="J5727" s="7">
        <v>0.20735305682682631</v>
      </c>
      <c r="K5727" s="7">
        <v>0.37295480983013085</v>
      </c>
      <c r="L5727" s="7">
        <v>0.83119989829651264</v>
      </c>
      <c r="M5727" s="7" t="s">
        <v>703</v>
      </c>
      <c r="N5727" s="7" t="s">
        <v>738</v>
      </c>
      <c r="O5727" s="7" t="s">
        <v>686</v>
      </c>
    </row>
    <row r="5728" spans="2:15" ht="15">
      <c r="B5728" s="6" t="s">
        <v>572</v>
      </c>
      <c r="C5728" s="7" t="s">
        <v>695</v>
      </c>
      <c r="D5728" s="7" t="s">
        <v>661</v>
      </c>
      <c r="E5728" s="7">
        <v>0.31</v>
      </c>
      <c r="F5728" s="7">
        <v>0.20735305682682631</v>
      </c>
      <c r="G5728" s="7">
        <v>0.37295480983013085</v>
      </c>
      <c r="H5728" s="7">
        <v>0.83119989829651264</v>
      </c>
      <c r="I5728" s="7">
        <v>0.31</v>
      </c>
      <c r="J5728" s="7">
        <v>0.20735305682682631</v>
      </c>
      <c r="K5728" s="7">
        <v>0.37295480983013085</v>
      </c>
      <c r="L5728" s="7">
        <v>0.83119989829651264</v>
      </c>
      <c r="M5728" s="7" t="s">
        <v>703</v>
      </c>
      <c r="N5728" s="7" t="s">
        <v>738</v>
      </c>
      <c r="O5728" s="7" t="s">
        <v>686</v>
      </c>
    </row>
    <row r="5729" spans="2:15" ht="15">
      <c r="B5729" s="6" t="s">
        <v>572</v>
      </c>
      <c r="C5729" s="7" t="s">
        <v>696</v>
      </c>
      <c r="D5729" s="7" t="s">
        <v>661</v>
      </c>
      <c r="E5729" s="7">
        <v>0.31</v>
      </c>
      <c r="F5729" s="7">
        <v>0.20735305682682631</v>
      </c>
      <c r="G5729" s="7">
        <v>0.37295480983013085</v>
      </c>
      <c r="H5729" s="7">
        <v>0.83119989829651264</v>
      </c>
      <c r="I5729" s="7">
        <v>0.31</v>
      </c>
      <c r="J5729" s="7">
        <v>0.20735305682682631</v>
      </c>
      <c r="K5729" s="7">
        <v>0.37295480983013085</v>
      </c>
      <c r="L5729" s="7">
        <v>0.83119989829651264</v>
      </c>
      <c r="M5729" s="7" t="s">
        <v>703</v>
      </c>
      <c r="N5729" s="7" t="s">
        <v>738</v>
      </c>
      <c r="O5729" s="7" t="s">
        <v>686</v>
      </c>
    </row>
    <row r="5730" spans="2:15" ht="15">
      <c r="B5730" s="6" t="s">
        <v>572</v>
      </c>
      <c r="C5730" s="7" t="s">
        <v>697</v>
      </c>
      <c r="D5730" s="7" t="s">
        <v>661</v>
      </c>
      <c r="E5730" s="7">
        <v>0.31</v>
      </c>
      <c r="F5730" s="7">
        <v>0.20735305682682631</v>
      </c>
      <c r="G5730" s="7">
        <v>0.37295480983013085</v>
      </c>
      <c r="H5730" s="7">
        <v>0.83119989829651264</v>
      </c>
      <c r="I5730" s="7">
        <v>0.31</v>
      </c>
      <c r="J5730" s="7">
        <v>0.20735305682682631</v>
      </c>
      <c r="K5730" s="7">
        <v>0.37295480983013085</v>
      </c>
      <c r="L5730" s="7">
        <v>0.83119989829651264</v>
      </c>
      <c r="M5730" s="7" t="s">
        <v>703</v>
      </c>
      <c r="N5730" s="7" t="s">
        <v>738</v>
      </c>
      <c r="O5730" s="7" t="s">
        <v>686</v>
      </c>
    </row>
    <row r="5731" spans="2:15" ht="15">
      <c r="B5731" s="6" t="s">
        <v>572</v>
      </c>
      <c r="C5731" s="7" t="s">
        <v>698</v>
      </c>
      <c r="D5731" s="7" t="s">
        <v>661</v>
      </c>
      <c r="E5731" s="7">
        <v>0.31</v>
      </c>
      <c r="F5731" s="7">
        <v>0.20735305682682631</v>
      </c>
      <c r="G5731" s="7">
        <v>0.37295480983013085</v>
      </c>
      <c r="H5731" s="7">
        <v>0.83119989829651264</v>
      </c>
      <c r="I5731" s="7">
        <v>0.31</v>
      </c>
      <c r="J5731" s="7">
        <v>0.20735305682682631</v>
      </c>
      <c r="K5731" s="7">
        <v>0.37295480983013085</v>
      </c>
      <c r="L5731" s="7">
        <v>0.83119989829651264</v>
      </c>
      <c r="M5731" s="7" t="s">
        <v>703</v>
      </c>
      <c r="N5731" s="7" t="s">
        <v>738</v>
      </c>
      <c r="O5731" s="7" t="s">
        <v>686</v>
      </c>
    </row>
    <row r="5732" spans="2:15" ht="15">
      <c r="B5732" s="6" t="s">
        <v>572</v>
      </c>
      <c r="C5732" s="7" t="s">
        <v>699</v>
      </c>
      <c r="D5732" s="7" t="s">
        <v>661</v>
      </c>
      <c r="E5732" s="7">
        <v>0.31</v>
      </c>
      <c r="F5732" s="7">
        <v>0.20735305682682631</v>
      </c>
      <c r="G5732" s="7">
        <v>0.37295480983013085</v>
      </c>
      <c r="H5732" s="7">
        <v>0.83119989829651264</v>
      </c>
      <c r="I5732" s="7">
        <v>0.31</v>
      </c>
      <c r="J5732" s="7">
        <v>0.20735305682682631</v>
      </c>
      <c r="K5732" s="7">
        <v>0.37295480983013085</v>
      </c>
      <c r="L5732" s="7">
        <v>0.83119989829651264</v>
      </c>
      <c r="M5732" s="7" t="s">
        <v>703</v>
      </c>
      <c r="N5732" s="7" t="s">
        <v>738</v>
      </c>
      <c r="O5732" s="7" t="s">
        <v>686</v>
      </c>
    </row>
    <row r="5733" spans="2:15" ht="15">
      <c r="B5733" s="6" t="s">
        <v>572</v>
      </c>
      <c r="C5733" s="7" t="s">
        <v>700</v>
      </c>
      <c r="D5733" s="7" t="s">
        <v>661</v>
      </c>
      <c r="E5733" s="7">
        <v>0.31</v>
      </c>
      <c r="F5733" s="7">
        <v>0.20735305682682631</v>
      </c>
      <c r="G5733" s="7">
        <v>0.37295480983013085</v>
      </c>
      <c r="H5733" s="7">
        <v>0.83119989829651264</v>
      </c>
      <c r="I5733" s="7">
        <v>0.31</v>
      </c>
      <c r="J5733" s="7">
        <v>0.20735305682682631</v>
      </c>
      <c r="K5733" s="7">
        <v>0.37295480983013085</v>
      </c>
      <c r="L5733" s="7">
        <v>0.83119989829651264</v>
      </c>
      <c r="M5733" s="7" t="s">
        <v>703</v>
      </c>
      <c r="N5733" s="7" t="s">
        <v>738</v>
      </c>
      <c r="O5733" s="7" t="s">
        <v>686</v>
      </c>
    </row>
    <row r="5734" spans="2:15" ht="15">
      <c r="B5734" s="6" t="s">
        <v>572</v>
      </c>
      <c r="C5734" s="7" t="s">
        <v>701</v>
      </c>
      <c r="D5734" s="7" t="s">
        <v>661</v>
      </c>
      <c r="E5734" s="7">
        <v>0.31</v>
      </c>
      <c r="F5734" s="7">
        <v>0.20735305682682631</v>
      </c>
      <c r="G5734" s="7">
        <v>0.37295480983013085</v>
      </c>
      <c r="H5734" s="7">
        <v>0.83119989829651264</v>
      </c>
      <c r="I5734" s="7">
        <v>0.31</v>
      </c>
      <c r="J5734" s="7">
        <v>0.20735305682682631</v>
      </c>
      <c r="K5734" s="7">
        <v>0.37295480983013085</v>
      </c>
      <c r="L5734" s="7">
        <v>0.83119989829651264</v>
      </c>
      <c r="M5734" s="7" t="s">
        <v>703</v>
      </c>
      <c r="N5734" s="7" t="s">
        <v>738</v>
      </c>
      <c r="O5734" s="7" t="s">
        <v>686</v>
      </c>
    </row>
    <row r="5735" spans="2:15" ht="15">
      <c r="B5735" s="6" t="s">
        <v>49</v>
      </c>
      <c r="C5735" s="7" t="s">
        <v>683</v>
      </c>
      <c r="D5735" s="7" t="s">
        <v>661</v>
      </c>
      <c r="E5735" s="7" t="s">
        <v>661</v>
      </c>
      <c r="F5735" s="7" t="s">
        <v>661</v>
      </c>
      <c r="G5735" s="7" t="s">
        <v>661</v>
      </c>
      <c r="H5735" s="7" t="s">
        <v>661</v>
      </c>
      <c r="I5735" s="7" t="s">
        <v>661</v>
      </c>
      <c r="J5735" s="7" t="s">
        <v>661</v>
      </c>
      <c r="K5735" s="7" t="s">
        <v>661</v>
      </c>
      <c r="L5735" s="7" t="s">
        <v>661</v>
      </c>
      <c r="M5735" s="7" t="s">
        <v>684</v>
      </c>
      <c r="N5735" s="7" t="s">
        <v>738</v>
      </c>
      <c r="O5735" s="7" t="s">
        <v>686</v>
      </c>
    </row>
    <row r="5736" spans="2:15" ht="15">
      <c r="B5736" s="6" t="s">
        <v>49</v>
      </c>
      <c r="C5736" s="7" t="s">
        <v>687</v>
      </c>
      <c r="D5736" s="7" t="s">
        <v>661</v>
      </c>
      <c r="E5736" s="7" t="s">
        <v>661</v>
      </c>
      <c r="F5736" s="7" t="s">
        <v>661</v>
      </c>
      <c r="G5736" s="7" t="s">
        <v>661</v>
      </c>
      <c r="H5736" s="7" t="s">
        <v>661</v>
      </c>
      <c r="I5736" s="7" t="s">
        <v>661</v>
      </c>
      <c r="J5736" s="7" t="s">
        <v>661</v>
      </c>
      <c r="K5736" s="7" t="s">
        <v>661</v>
      </c>
      <c r="L5736" s="7" t="s">
        <v>661</v>
      </c>
      <c r="M5736" s="7" t="s">
        <v>684</v>
      </c>
      <c r="N5736" s="7" t="s">
        <v>738</v>
      </c>
      <c r="O5736" s="7" t="s">
        <v>686</v>
      </c>
    </row>
    <row r="5737" spans="2:15" ht="15">
      <c r="B5737" s="6" t="s">
        <v>49</v>
      </c>
      <c r="C5737" s="7" t="s">
        <v>688</v>
      </c>
      <c r="D5737" s="7" t="s">
        <v>661</v>
      </c>
      <c r="E5737" s="7" t="s">
        <v>661</v>
      </c>
      <c r="F5737" s="7" t="s">
        <v>661</v>
      </c>
      <c r="G5737" s="7" t="s">
        <v>661</v>
      </c>
      <c r="H5737" s="7" t="s">
        <v>661</v>
      </c>
      <c r="I5737" s="7" t="s">
        <v>661</v>
      </c>
      <c r="J5737" s="7" t="s">
        <v>661</v>
      </c>
      <c r="K5737" s="7" t="s">
        <v>661</v>
      </c>
      <c r="L5737" s="7" t="s">
        <v>661</v>
      </c>
      <c r="M5737" s="7" t="s">
        <v>684</v>
      </c>
      <c r="N5737" s="7" t="s">
        <v>738</v>
      </c>
      <c r="O5737" s="7" t="s">
        <v>686</v>
      </c>
    </row>
    <row r="5738" spans="2:15" ht="15">
      <c r="B5738" s="6" t="s">
        <v>49</v>
      </c>
      <c r="C5738" s="7" t="s">
        <v>689</v>
      </c>
      <c r="D5738" s="7">
        <v>9.2650000000000006</v>
      </c>
      <c r="E5738" s="7">
        <v>8.9280000000000008</v>
      </c>
      <c r="F5738" s="7">
        <v>2.4760938996734314</v>
      </c>
      <c r="G5738" s="7">
        <v>9.2650000000000006</v>
      </c>
      <c r="H5738" s="7">
        <v>0.96362655153804644</v>
      </c>
      <c r="I5738" s="7">
        <v>8.9280000000000008</v>
      </c>
      <c r="J5738" s="7">
        <v>2.4760938996734314</v>
      </c>
      <c r="K5738" s="7">
        <v>9.2650000000000006</v>
      </c>
      <c r="L5738" s="7">
        <v>0.96362655153804644</v>
      </c>
      <c r="M5738" s="7" t="s">
        <v>684</v>
      </c>
      <c r="N5738" s="7" t="s">
        <v>738</v>
      </c>
      <c r="O5738" s="7" t="s">
        <v>686</v>
      </c>
    </row>
    <row r="5739" spans="2:15" ht="15">
      <c r="B5739" s="6" t="s">
        <v>49</v>
      </c>
      <c r="C5739" s="7" t="s">
        <v>690</v>
      </c>
      <c r="D5739" s="7">
        <v>8.7390000000000008</v>
      </c>
      <c r="E5739" s="7">
        <v>8.4960000000000004</v>
      </c>
      <c r="F5739" s="7">
        <v>2.0464860126568194</v>
      </c>
      <c r="G5739" s="7">
        <v>8.7390000000000008</v>
      </c>
      <c r="H5739" s="7">
        <v>0.97219361483007205</v>
      </c>
      <c r="I5739" s="7">
        <v>8.4960000000000004</v>
      </c>
      <c r="J5739" s="7">
        <v>2.0464860126568194</v>
      </c>
      <c r="K5739" s="7">
        <v>8.7390000000000008</v>
      </c>
      <c r="L5739" s="7">
        <v>0.97219361483007205</v>
      </c>
      <c r="M5739" s="7" t="s">
        <v>684</v>
      </c>
      <c r="N5739" s="7" t="s">
        <v>738</v>
      </c>
      <c r="O5739" s="7" t="s">
        <v>686</v>
      </c>
    </row>
    <row r="5740" spans="2:15" ht="15">
      <c r="B5740" s="6" t="s">
        <v>49</v>
      </c>
      <c r="C5740" s="7" t="s">
        <v>691</v>
      </c>
      <c r="D5740" s="7">
        <v>11.500999999999999</v>
      </c>
      <c r="E5740" s="7">
        <v>11.087999999999999</v>
      </c>
      <c r="F5740" s="7">
        <v>3.0543832437989855</v>
      </c>
      <c r="G5740" s="7">
        <v>11.500999999999999</v>
      </c>
      <c r="H5740" s="7">
        <v>0.96409007912355449</v>
      </c>
      <c r="I5740" s="7">
        <v>11.087999999999999</v>
      </c>
      <c r="J5740" s="7">
        <v>3.0543832437989855</v>
      </c>
      <c r="K5740" s="7">
        <v>11.500999999999999</v>
      </c>
      <c r="L5740" s="7">
        <v>0.96409007912355449</v>
      </c>
      <c r="M5740" s="7" t="s">
        <v>684</v>
      </c>
      <c r="N5740" s="7" t="s">
        <v>738</v>
      </c>
      <c r="O5740" s="7" t="s">
        <v>686</v>
      </c>
    </row>
    <row r="5741" spans="2:15" ht="15">
      <c r="B5741" s="6" t="s">
        <v>49</v>
      </c>
      <c r="C5741" s="7" t="s">
        <v>692</v>
      </c>
      <c r="D5741" s="7" t="s">
        <v>661</v>
      </c>
      <c r="E5741" s="7">
        <v>11.035285126859794</v>
      </c>
      <c r="F5741" s="7">
        <v>3.1734689725557872</v>
      </c>
      <c r="G5741" s="7">
        <v>11.482526862623368</v>
      </c>
      <c r="H5741" s="7">
        <v>0.96105023388019362</v>
      </c>
      <c r="I5741" s="7">
        <v>11.035285126859794</v>
      </c>
      <c r="J5741" s="7">
        <v>3.1734689725557872</v>
      </c>
      <c r="K5741" s="7">
        <v>11.482526862623368</v>
      </c>
      <c r="L5741" s="7">
        <v>0.96105023388019362</v>
      </c>
      <c r="M5741" s="7" t="s">
        <v>684</v>
      </c>
      <c r="N5741" s="7" t="s">
        <v>738</v>
      </c>
      <c r="O5741" s="7" t="s">
        <v>686</v>
      </c>
    </row>
    <row r="5742" spans="2:15" ht="15">
      <c r="B5742" s="6" t="s">
        <v>49</v>
      </c>
      <c r="C5742" s="7" t="s">
        <v>693</v>
      </c>
      <c r="D5742" s="7" t="s">
        <v>661</v>
      </c>
      <c r="E5742" s="7">
        <v>10.980278466336642</v>
      </c>
      <c r="F5742" s="7">
        <v>3.1576504478464176</v>
      </c>
      <c r="G5742" s="7">
        <v>11.425290873718746</v>
      </c>
      <c r="H5742" s="7">
        <v>0.96105023388019362</v>
      </c>
      <c r="I5742" s="7">
        <v>10.980278466336642</v>
      </c>
      <c r="J5742" s="7">
        <v>3.1576504478464176</v>
      </c>
      <c r="K5742" s="7">
        <v>11.425290873718746</v>
      </c>
      <c r="L5742" s="7">
        <v>0.96105023388019362</v>
      </c>
      <c r="M5742" s="7" t="s">
        <v>684</v>
      </c>
      <c r="N5742" s="7" t="s">
        <v>738</v>
      </c>
      <c r="O5742" s="7" t="s">
        <v>686</v>
      </c>
    </row>
    <row r="5743" spans="2:15" ht="15">
      <c r="B5743" s="6" t="s">
        <v>49</v>
      </c>
      <c r="C5743" s="7" t="s">
        <v>694</v>
      </c>
      <c r="D5743" s="7" t="s">
        <v>661</v>
      </c>
      <c r="E5743" s="7">
        <v>10.921256129143643</v>
      </c>
      <c r="F5743" s="7">
        <v>3.1406771160641926</v>
      </c>
      <c r="G5743" s="7">
        <v>11.36387645945374</v>
      </c>
      <c r="H5743" s="7">
        <v>0.96105023388019362</v>
      </c>
      <c r="I5743" s="7">
        <v>10.921256129143643</v>
      </c>
      <c r="J5743" s="7">
        <v>3.1406771160641926</v>
      </c>
      <c r="K5743" s="7">
        <v>11.36387645945374</v>
      </c>
      <c r="L5743" s="7">
        <v>0.96105023388019362</v>
      </c>
      <c r="M5743" s="7" t="s">
        <v>684</v>
      </c>
      <c r="N5743" s="7" t="s">
        <v>738</v>
      </c>
      <c r="O5743" s="7" t="s">
        <v>686</v>
      </c>
    </row>
    <row r="5744" spans="2:15" ht="15">
      <c r="B5744" s="6" t="s">
        <v>49</v>
      </c>
      <c r="C5744" s="7" t="s">
        <v>695</v>
      </c>
      <c r="D5744" s="7" t="s">
        <v>661</v>
      </c>
      <c r="E5744" s="7">
        <v>10.867859139486093</v>
      </c>
      <c r="F5744" s="7">
        <v>3.1253214919948378</v>
      </c>
      <c r="G5744" s="7">
        <v>11.308315378695283</v>
      </c>
      <c r="H5744" s="7">
        <v>0.96105023388019362</v>
      </c>
      <c r="I5744" s="7">
        <v>10.867859139486093</v>
      </c>
      <c r="J5744" s="7">
        <v>3.1253214919948378</v>
      </c>
      <c r="K5744" s="7">
        <v>11.308315378695283</v>
      </c>
      <c r="L5744" s="7">
        <v>0.96105023388019362</v>
      </c>
      <c r="M5744" s="7" t="s">
        <v>684</v>
      </c>
      <c r="N5744" s="7" t="s">
        <v>738</v>
      </c>
      <c r="O5744" s="7" t="s">
        <v>686</v>
      </c>
    </row>
    <row r="5745" spans="2:15" ht="15">
      <c r="B5745" s="6" t="s">
        <v>49</v>
      </c>
      <c r="C5745" s="7" t="s">
        <v>696</v>
      </c>
      <c r="D5745" s="7" t="s">
        <v>661</v>
      </c>
      <c r="E5745" s="7">
        <v>10.814903971853086</v>
      </c>
      <c r="F5745" s="7">
        <v>3.1100929247681739</v>
      </c>
      <c r="G5745" s="7">
        <v>11.253214026272525</v>
      </c>
      <c r="H5745" s="7">
        <v>0.96105023388019362</v>
      </c>
      <c r="I5745" s="7">
        <v>10.814903971853086</v>
      </c>
      <c r="J5745" s="7">
        <v>3.1100929247681739</v>
      </c>
      <c r="K5745" s="7">
        <v>11.253214026272525</v>
      </c>
      <c r="L5745" s="7">
        <v>0.96105023388019362</v>
      </c>
      <c r="M5745" s="7" t="s">
        <v>684</v>
      </c>
      <c r="N5745" s="7" t="s">
        <v>738</v>
      </c>
      <c r="O5745" s="7" t="s">
        <v>686</v>
      </c>
    </row>
    <row r="5746" spans="2:15" ht="15">
      <c r="B5746" s="6" t="s">
        <v>49</v>
      </c>
      <c r="C5746" s="7" t="s">
        <v>697</v>
      </c>
      <c r="D5746" s="7" t="s">
        <v>661</v>
      </c>
      <c r="E5746" s="7">
        <v>10.76450766160885</v>
      </c>
      <c r="F5746" s="7">
        <v>3.0956002202251693</v>
      </c>
      <c r="G5746" s="7">
        <v>11.200775237468777</v>
      </c>
      <c r="H5746" s="7">
        <v>0.96105023388019362</v>
      </c>
      <c r="I5746" s="7">
        <v>10.76450766160885</v>
      </c>
      <c r="J5746" s="7">
        <v>3.0956002202251693</v>
      </c>
      <c r="K5746" s="7">
        <v>11.200775237468777</v>
      </c>
      <c r="L5746" s="7">
        <v>0.96105023388019362</v>
      </c>
      <c r="M5746" s="7" t="s">
        <v>684</v>
      </c>
      <c r="N5746" s="7" t="s">
        <v>738</v>
      </c>
      <c r="O5746" s="7" t="s">
        <v>686</v>
      </c>
    </row>
    <row r="5747" spans="2:15" ht="15">
      <c r="B5747" s="6" t="s">
        <v>49</v>
      </c>
      <c r="C5747" s="7" t="s">
        <v>698</v>
      </c>
      <c r="D5747" s="7" t="s">
        <v>661</v>
      </c>
      <c r="E5747" s="7">
        <v>10.717018012232547</v>
      </c>
      <c r="F5747" s="7">
        <v>3.0819433978521409</v>
      </c>
      <c r="G5747" s="7">
        <v>11.151360911659225</v>
      </c>
      <c r="H5747" s="7">
        <v>0.96105023388019362</v>
      </c>
      <c r="I5747" s="7">
        <v>10.717018012232547</v>
      </c>
      <c r="J5747" s="7">
        <v>3.0819433978521409</v>
      </c>
      <c r="K5747" s="7">
        <v>11.151360911659225</v>
      </c>
      <c r="L5747" s="7">
        <v>0.96105023388019362</v>
      </c>
      <c r="M5747" s="7" t="s">
        <v>684</v>
      </c>
      <c r="N5747" s="7" t="s">
        <v>738</v>
      </c>
      <c r="O5747" s="7" t="s">
        <v>686</v>
      </c>
    </row>
    <row r="5748" spans="2:15" ht="15">
      <c r="B5748" s="6" t="s">
        <v>49</v>
      </c>
      <c r="C5748" s="7" t="s">
        <v>699</v>
      </c>
      <c r="D5748" s="7" t="s">
        <v>661</v>
      </c>
      <c r="E5748" s="7">
        <v>10.676451269332306</v>
      </c>
      <c r="F5748" s="7">
        <v>3.0702774283342174</v>
      </c>
      <c r="G5748" s="7">
        <v>11.109150066200653</v>
      </c>
      <c r="H5748" s="7">
        <v>0.96105023388019362</v>
      </c>
      <c r="I5748" s="7">
        <v>10.676451269332306</v>
      </c>
      <c r="J5748" s="7">
        <v>3.0702774283342174</v>
      </c>
      <c r="K5748" s="7">
        <v>11.109150066200653</v>
      </c>
      <c r="L5748" s="7">
        <v>0.96105023388019362</v>
      </c>
      <c r="M5748" s="7" t="s">
        <v>684</v>
      </c>
      <c r="N5748" s="7" t="s">
        <v>738</v>
      </c>
      <c r="O5748" s="7" t="s">
        <v>686</v>
      </c>
    </row>
    <row r="5749" spans="2:15" ht="15">
      <c r="B5749" s="6" t="s">
        <v>49</v>
      </c>
      <c r="C5749" s="7" t="s">
        <v>700</v>
      </c>
      <c r="D5749" s="7" t="s">
        <v>661</v>
      </c>
      <c r="E5749" s="7">
        <v>10.665298251033573</v>
      </c>
      <c r="F5749" s="7">
        <v>3.0670701022783415</v>
      </c>
      <c r="G5749" s="7">
        <v>11.09754503463669</v>
      </c>
      <c r="H5749" s="7">
        <v>0.96105023388019362</v>
      </c>
      <c r="I5749" s="7">
        <v>10.665298251033573</v>
      </c>
      <c r="J5749" s="7">
        <v>3.0670701022783415</v>
      </c>
      <c r="K5749" s="7">
        <v>11.09754503463669</v>
      </c>
      <c r="L5749" s="7">
        <v>0.96105023388019362</v>
      </c>
      <c r="M5749" s="7" t="s">
        <v>684</v>
      </c>
      <c r="N5749" s="7" t="s">
        <v>738</v>
      </c>
      <c r="O5749" s="7" t="s">
        <v>686</v>
      </c>
    </row>
    <row r="5750" spans="2:15" ht="15">
      <c r="B5750" s="6" t="s">
        <v>49</v>
      </c>
      <c r="C5750" s="7" t="s">
        <v>701</v>
      </c>
      <c r="D5750" s="7" t="s">
        <v>661</v>
      </c>
      <c r="E5750" s="7">
        <v>10.654145232734837</v>
      </c>
      <c r="F5750" s="7">
        <v>3.0638627762224666</v>
      </c>
      <c r="G5750" s="7">
        <v>11.085940003072725</v>
      </c>
      <c r="H5750" s="7">
        <v>0.96105023388019362</v>
      </c>
      <c r="I5750" s="7">
        <v>10.654145232734837</v>
      </c>
      <c r="J5750" s="7">
        <v>3.0638627762224666</v>
      </c>
      <c r="K5750" s="7">
        <v>11.085940003072725</v>
      </c>
      <c r="L5750" s="7">
        <v>0.96105023388019362</v>
      </c>
      <c r="M5750" s="7" t="s">
        <v>684</v>
      </c>
      <c r="N5750" s="7" t="s">
        <v>738</v>
      </c>
      <c r="O5750" s="7" t="s">
        <v>686</v>
      </c>
    </row>
    <row r="5751" spans="2:15" ht="15">
      <c r="B5751" s="6" t="s">
        <v>75</v>
      </c>
      <c r="C5751" s="7" t="s">
        <v>683</v>
      </c>
      <c r="D5751" s="7" t="s">
        <v>661</v>
      </c>
      <c r="E5751" s="7" t="s">
        <v>661</v>
      </c>
      <c r="F5751" s="7" t="s">
        <v>661</v>
      </c>
      <c r="G5751" s="7" t="s">
        <v>661</v>
      </c>
      <c r="H5751" s="7" t="s">
        <v>661</v>
      </c>
      <c r="I5751" s="7" t="s">
        <v>661</v>
      </c>
      <c r="J5751" s="7" t="s">
        <v>661</v>
      </c>
      <c r="K5751" s="7" t="s">
        <v>661</v>
      </c>
      <c r="L5751" s="7" t="s">
        <v>661</v>
      </c>
      <c r="M5751" s="7" t="s">
        <v>684</v>
      </c>
      <c r="N5751" s="7" t="s">
        <v>738</v>
      </c>
      <c r="O5751" s="7" t="s">
        <v>686</v>
      </c>
    </row>
    <row r="5752" spans="2:15" ht="15">
      <c r="B5752" s="6" t="s">
        <v>75</v>
      </c>
      <c r="C5752" s="7" t="s">
        <v>687</v>
      </c>
      <c r="D5752" s="7" t="s">
        <v>661</v>
      </c>
      <c r="E5752" s="7" t="s">
        <v>661</v>
      </c>
      <c r="F5752" s="7" t="s">
        <v>661</v>
      </c>
      <c r="G5752" s="7" t="s">
        <v>661</v>
      </c>
      <c r="H5752" s="7" t="s">
        <v>661</v>
      </c>
      <c r="I5752" s="7" t="s">
        <v>661</v>
      </c>
      <c r="J5752" s="7" t="s">
        <v>661</v>
      </c>
      <c r="K5752" s="7" t="s">
        <v>661</v>
      </c>
      <c r="L5752" s="7" t="s">
        <v>661</v>
      </c>
      <c r="M5752" s="7" t="s">
        <v>684</v>
      </c>
      <c r="N5752" s="7" t="s">
        <v>738</v>
      </c>
      <c r="O5752" s="7" t="s">
        <v>686</v>
      </c>
    </row>
    <row r="5753" spans="2:15" ht="15">
      <c r="B5753" s="6" t="s">
        <v>75</v>
      </c>
      <c r="C5753" s="7" t="s">
        <v>688</v>
      </c>
      <c r="D5753" s="7" t="s">
        <v>661</v>
      </c>
      <c r="E5753" s="7" t="s">
        <v>661</v>
      </c>
      <c r="F5753" s="7" t="s">
        <v>661</v>
      </c>
      <c r="G5753" s="7" t="s">
        <v>661</v>
      </c>
      <c r="H5753" s="7" t="s">
        <v>661</v>
      </c>
      <c r="I5753" s="7" t="s">
        <v>661</v>
      </c>
      <c r="J5753" s="7" t="s">
        <v>661</v>
      </c>
      <c r="K5753" s="7" t="s">
        <v>661</v>
      </c>
      <c r="L5753" s="7" t="s">
        <v>661</v>
      </c>
      <c r="M5753" s="7" t="s">
        <v>684</v>
      </c>
      <c r="N5753" s="7" t="s">
        <v>738</v>
      </c>
      <c r="O5753" s="7" t="s">
        <v>686</v>
      </c>
    </row>
    <row r="5754" spans="2:15" ht="15">
      <c r="B5754" s="6" t="s">
        <v>75</v>
      </c>
      <c r="C5754" s="7" t="s">
        <v>689</v>
      </c>
      <c r="D5754" s="7">
        <v>13.423999999999999</v>
      </c>
      <c r="E5754" s="7">
        <v>13.313000000000001</v>
      </c>
      <c r="F5754" s="7">
        <v>1.722732422635612</v>
      </c>
      <c r="G5754" s="7">
        <v>13.423999999999999</v>
      </c>
      <c r="H5754" s="7">
        <v>0.99173122765196675</v>
      </c>
      <c r="I5754" s="7">
        <v>13.313000000000001</v>
      </c>
      <c r="J5754" s="7">
        <v>1.722732422635612</v>
      </c>
      <c r="K5754" s="7">
        <v>13.423999999999999</v>
      </c>
      <c r="L5754" s="7">
        <v>0.99173122765196675</v>
      </c>
      <c r="M5754" s="7" t="s">
        <v>684</v>
      </c>
      <c r="N5754" s="7" t="s">
        <v>738</v>
      </c>
      <c r="O5754" s="7" t="s">
        <v>686</v>
      </c>
    </row>
    <row r="5755" spans="2:15" ht="15">
      <c r="B5755" s="6" t="s">
        <v>75</v>
      </c>
      <c r="C5755" s="7" t="s">
        <v>690</v>
      </c>
      <c r="D5755" s="7">
        <v>14.989000000000001</v>
      </c>
      <c r="E5755" s="7">
        <v>14.773999999999999</v>
      </c>
      <c r="F5755" s="7">
        <v>2.5296333726451463</v>
      </c>
      <c r="G5755" s="7">
        <v>14.989000000000001</v>
      </c>
      <c r="H5755" s="7">
        <v>0.98565614784175049</v>
      </c>
      <c r="I5755" s="7">
        <v>14.773999999999999</v>
      </c>
      <c r="J5755" s="7">
        <v>2.5296333726451463</v>
      </c>
      <c r="K5755" s="7">
        <v>14.989000000000001</v>
      </c>
      <c r="L5755" s="7">
        <v>0.98565614784175049</v>
      </c>
      <c r="M5755" s="7" t="s">
        <v>684</v>
      </c>
      <c r="N5755" s="7" t="s">
        <v>738</v>
      </c>
      <c r="O5755" s="7" t="s">
        <v>686</v>
      </c>
    </row>
    <row r="5756" spans="2:15" ht="15">
      <c r="B5756" s="6" t="s">
        <v>75</v>
      </c>
      <c r="C5756" s="7" t="s">
        <v>691</v>
      </c>
      <c r="D5756" s="7">
        <v>15.498381471876957</v>
      </c>
      <c r="E5756" s="7">
        <v>15.3</v>
      </c>
      <c r="F5756" s="7">
        <v>2.4718066768699649</v>
      </c>
      <c r="G5756" s="7">
        <v>15.498381471876957</v>
      </c>
      <c r="H5756" s="7">
        <v>0.98719985875706207</v>
      </c>
      <c r="I5756" s="7">
        <v>15.3</v>
      </c>
      <c r="J5756" s="7">
        <v>2.4718066768699649</v>
      </c>
      <c r="K5756" s="7">
        <v>15.498381471876957</v>
      </c>
      <c r="L5756" s="7">
        <v>0.98719985875706207</v>
      </c>
      <c r="M5756" s="7" t="s">
        <v>684</v>
      </c>
      <c r="N5756" s="7" t="s">
        <v>738</v>
      </c>
      <c r="O5756" s="7" t="s">
        <v>686</v>
      </c>
    </row>
    <row r="5757" spans="2:15" ht="15">
      <c r="B5757" s="6" t="s">
        <v>75</v>
      </c>
      <c r="C5757" s="7" t="s">
        <v>692</v>
      </c>
      <c r="D5757" s="7" t="s">
        <v>661</v>
      </c>
      <c r="E5757" s="7">
        <v>15.244003298890584</v>
      </c>
      <c r="F5757" s="7">
        <v>4.1602205595799546</v>
      </c>
      <c r="G5757" s="7">
        <v>15.80148953994334</v>
      </c>
      <c r="H5757" s="7">
        <v>0.96471938676138536</v>
      </c>
      <c r="I5757" s="7">
        <v>15.244003298890584</v>
      </c>
      <c r="J5757" s="7">
        <v>4.1602205595799546</v>
      </c>
      <c r="K5757" s="7">
        <v>15.80148953994334</v>
      </c>
      <c r="L5757" s="7">
        <v>0.96471938676138536</v>
      </c>
      <c r="M5757" s="7" t="s">
        <v>684</v>
      </c>
      <c r="N5757" s="7" t="s">
        <v>738</v>
      </c>
      <c r="O5757" s="7" t="s">
        <v>686</v>
      </c>
    </row>
    <row r="5758" spans="2:15" ht="15">
      <c r="B5758" s="6" t="s">
        <v>75</v>
      </c>
      <c r="C5758" s="7" t="s">
        <v>693</v>
      </c>
      <c r="D5758" s="7" t="s">
        <v>661</v>
      </c>
      <c r="E5758" s="7">
        <v>15.225904116522726</v>
      </c>
      <c r="F5758" s="7">
        <v>4.155281135917944</v>
      </c>
      <c r="G5758" s="7">
        <v>15.782728454993427</v>
      </c>
      <c r="H5758" s="7">
        <v>0.96471938676138536</v>
      </c>
      <c r="I5758" s="7">
        <v>15.225904116522726</v>
      </c>
      <c r="J5758" s="7">
        <v>4.155281135917944</v>
      </c>
      <c r="K5758" s="7">
        <v>15.782728454993427</v>
      </c>
      <c r="L5758" s="7">
        <v>0.96471938676138536</v>
      </c>
      <c r="M5758" s="7" t="s">
        <v>684</v>
      </c>
      <c r="N5758" s="7" t="s">
        <v>738</v>
      </c>
      <c r="O5758" s="7" t="s">
        <v>686</v>
      </c>
    </row>
    <row r="5759" spans="2:15" ht="15">
      <c r="B5759" s="6" t="s">
        <v>75</v>
      </c>
      <c r="C5759" s="7" t="s">
        <v>694</v>
      </c>
      <c r="D5759" s="7" t="s">
        <v>661</v>
      </c>
      <c r="E5759" s="7">
        <v>15.253936937864362</v>
      </c>
      <c r="F5759" s="7">
        <v>4.1629315357113521</v>
      </c>
      <c r="G5759" s="7">
        <v>15.811786460592074</v>
      </c>
      <c r="H5759" s="7">
        <v>0.96471938676138536</v>
      </c>
      <c r="I5759" s="7">
        <v>15.253936937864362</v>
      </c>
      <c r="J5759" s="7">
        <v>4.1629315357113521</v>
      </c>
      <c r="K5759" s="7">
        <v>15.811786460592074</v>
      </c>
      <c r="L5759" s="7">
        <v>0.96471938676138536</v>
      </c>
      <c r="M5759" s="7" t="s">
        <v>684</v>
      </c>
      <c r="N5759" s="7" t="s">
        <v>738</v>
      </c>
      <c r="O5759" s="7" t="s">
        <v>686</v>
      </c>
    </row>
    <row r="5760" spans="2:15" ht="15">
      <c r="B5760" s="6" t="s">
        <v>75</v>
      </c>
      <c r="C5760" s="7" t="s">
        <v>695</v>
      </c>
      <c r="D5760" s="7" t="s">
        <v>661</v>
      </c>
      <c r="E5760" s="7">
        <v>15.231474632549473</v>
      </c>
      <c r="F5760" s="7">
        <v>4.1568013779992112</v>
      </c>
      <c r="G5760" s="7">
        <v>15.788502689556545</v>
      </c>
      <c r="H5760" s="7">
        <v>0.96471938676138536</v>
      </c>
      <c r="I5760" s="7">
        <v>15.231474632549473</v>
      </c>
      <c r="J5760" s="7">
        <v>4.1568013779992112</v>
      </c>
      <c r="K5760" s="7">
        <v>15.788502689556545</v>
      </c>
      <c r="L5760" s="7">
        <v>0.96471938676138536</v>
      </c>
      <c r="M5760" s="7" t="s">
        <v>684</v>
      </c>
      <c r="N5760" s="7" t="s">
        <v>738</v>
      </c>
      <c r="O5760" s="7" t="s">
        <v>686</v>
      </c>
    </row>
    <row r="5761" spans="2:15" ht="15">
      <c r="B5761" s="6" t="s">
        <v>75</v>
      </c>
      <c r="C5761" s="7" t="s">
        <v>696</v>
      </c>
      <c r="D5761" s="7" t="s">
        <v>661</v>
      </c>
      <c r="E5761" s="7">
        <v>15.168637925193357</v>
      </c>
      <c r="F5761" s="7">
        <v>4.1396526962052205</v>
      </c>
      <c r="G5761" s="7">
        <v>15.723367990059044</v>
      </c>
      <c r="H5761" s="7">
        <v>0.96471938676138536</v>
      </c>
      <c r="I5761" s="7">
        <v>15.168637925193357</v>
      </c>
      <c r="J5761" s="7">
        <v>4.1396526962052205</v>
      </c>
      <c r="K5761" s="7">
        <v>15.723367990059044</v>
      </c>
      <c r="L5761" s="7">
        <v>0.96471938676138536</v>
      </c>
      <c r="M5761" s="7" t="s">
        <v>684</v>
      </c>
      <c r="N5761" s="7" t="s">
        <v>738</v>
      </c>
      <c r="O5761" s="7" t="s">
        <v>686</v>
      </c>
    </row>
    <row r="5762" spans="2:15" ht="15">
      <c r="B5762" s="6" t="s">
        <v>75</v>
      </c>
      <c r="C5762" s="7" t="s">
        <v>697</v>
      </c>
      <c r="D5762" s="7" t="s">
        <v>661</v>
      </c>
      <c r="E5762" s="7">
        <v>15.102623995734648</v>
      </c>
      <c r="F5762" s="7">
        <v>4.1216369229750516</v>
      </c>
      <c r="G5762" s="7">
        <v>15.654939874728719</v>
      </c>
      <c r="H5762" s="7">
        <v>0.96471938676138536</v>
      </c>
      <c r="I5762" s="7">
        <v>15.102623995734648</v>
      </c>
      <c r="J5762" s="7">
        <v>4.1216369229750516</v>
      </c>
      <c r="K5762" s="7">
        <v>15.654939874728719</v>
      </c>
      <c r="L5762" s="7">
        <v>0.96471938676138536</v>
      </c>
      <c r="M5762" s="7" t="s">
        <v>684</v>
      </c>
      <c r="N5762" s="7" t="s">
        <v>738</v>
      </c>
      <c r="O5762" s="7" t="s">
        <v>686</v>
      </c>
    </row>
    <row r="5763" spans="2:15" ht="15">
      <c r="B5763" s="6" t="s">
        <v>75</v>
      </c>
      <c r="C5763" s="7" t="s">
        <v>698</v>
      </c>
      <c r="D5763" s="7" t="s">
        <v>661</v>
      </c>
      <c r="E5763" s="7">
        <v>16.843212608267347</v>
      </c>
      <c r="F5763" s="7">
        <v>4.5966586341128526</v>
      </c>
      <c r="G5763" s="7">
        <v>17.459183301800241</v>
      </c>
      <c r="H5763" s="7">
        <v>0.96471938676138536</v>
      </c>
      <c r="I5763" s="7">
        <v>16.843212608267347</v>
      </c>
      <c r="J5763" s="7">
        <v>4.5966586341128526</v>
      </c>
      <c r="K5763" s="7">
        <v>17.459183301800241</v>
      </c>
      <c r="L5763" s="7">
        <v>0.96471938676138536</v>
      </c>
      <c r="M5763" s="7" t="s">
        <v>684</v>
      </c>
      <c r="N5763" s="7" t="s">
        <v>738</v>
      </c>
      <c r="O5763" s="7" t="s">
        <v>686</v>
      </c>
    </row>
    <row r="5764" spans="2:15" ht="15">
      <c r="B5764" s="6" t="s">
        <v>75</v>
      </c>
      <c r="C5764" s="7" t="s">
        <v>699</v>
      </c>
      <c r="D5764" s="7" t="s">
        <v>661</v>
      </c>
      <c r="E5764" s="7">
        <v>16.787677925460589</v>
      </c>
      <c r="F5764" s="7">
        <v>4.5815027380760611</v>
      </c>
      <c r="G5764" s="7">
        <v>17.40161766813635</v>
      </c>
      <c r="H5764" s="7">
        <v>0.96471938676138536</v>
      </c>
      <c r="I5764" s="7">
        <v>16.787677925460589</v>
      </c>
      <c r="J5764" s="7">
        <v>4.5815027380760611</v>
      </c>
      <c r="K5764" s="7">
        <v>17.40161766813635</v>
      </c>
      <c r="L5764" s="7">
        <v>0.96471938676138536</v>
      </c>
      <c r="M5764" s="7" t="s">
        <v>684</v>
      </c>
      <c r="N5764" s="7" t="s">
        <v>738</v>
      </c>
      <c r="O5764" s="7" t="s">
        <v>686</v>
      </c>
    </row>
    <row r="5765" spans="2:15" ht="15">
      <c r="B5765" s="6" t="s">
        <v>75</v>
      </c>
      <c r="C5765" s="7" t="s">
        <v>700</v>
      </c>
      <c r="D5765" s="7" t="s">
        <v>661</v>
      </c>
      <c r="E5765" s="7">
        <v>16.774526883533923</v>
      </c>
      <c r="F5765" s="7">
        <v>4.5779137048063614</v>
      </c>
      <c r="G5765" s="7">
        <v>17.38798568135643</v>
      </c>
      <c r="H5765" s="7">
        <v>0.96471938676138536</v>
      </c>
      <c r="I5765" s="7">
        <v>16.774526883533923</v>
      </c>
      <c r="J5765" s="7">
        <v>4.5779137048063614</v>
      </c>
      <c r="K5765" s="7">
        <v>17.38798568135643</v>
      </c>
      <c r="L5765" s="7">
        <v>0.96471938676138536</v>
      </c>
      <c r="M5765" s="7" t="s">
        <v>684</v>
      </c>
      <c r="N5765" s="7" t="s">
        <v>738</v>
      </c>
      <c r="O5765" s="7" t="s">
        <v>686</v>
      </c>
    </row>
    <row r="5766" spans="2:15" ht="15">
      <c r="B5766" s="6" t="s">
        <v>75</v>
      </c>
      <c r="C5766" s="7" t="s">
        <v>701</v>
      </c>
      <c r="D5766" s="7" t="s">
        <v>661</v>
      </c>
      <c r="E5766" s="7">
        <v>16.761375841607261</v>
      </c>
      <c r="F5766" s="7">
        <v>4.574324671536651</v>
      </c>
      <c r="G5766" s="7">
        <v>17.374353694576509</v>
      </c>
      <c r="H5766" s="7">
        <v>0.96471938676138536</v>
      </c>
      <c r="I5766" s="7">
        <v>16.761375841607261</v>
      </c>
      <c r="J5766" s="7">
        <v>4.574324671536651</v>
      </c>
      <c r="K5766" s="7">
        <v>17.374353694576509</v>
      </c>
      <c r="L5766" s="7">
        <v>0.96471938676138536</v>
      </c>
      <c r="M5766" s="7" t="s">
        <v>684</v>
      </c>
      <c r="N5766" s="7" t="s">
        <v>738</v>
      </c>
      <c r="O5766" s="7" t="s">
        <v>686</v>
      </c>
    </row>
    <row r="5767" spans="2:15" ht="15">
      <c r="B5767" s="6" t="s">
        <v>150</v>
      </c>
      <c r="C5767" s="7" t="s">
        <v>683</v>
      </c>
      <c r="D5767" s="7" t="s">
        <v>661</v>
      </c>
      <c r="E5767" s="7" t="s">
        <v>661</v>
      </c>
      <c r="F5767" s="7" t="s">
        <v>661</v>
      </c>
      <c r="G5767" s="7" t="s">
        <v>661</v>
      </c>
      <c r="H5767" s="7" t="s">
        <v>661</v>
      </c>
      <c r="I5767" s="7" t="s">
        <v>661</v>
      </c>
      <c r="J5767" s="7" t="s">
        <v>661</v>
      </c>
      <c r="K5767" s="7" t="s">
        <v>661</v>
      </c>
      <c r="L5767" s="7" t="s">
        <v>661</v>
      </c>
      <c r="M5767" s="7" t="s">
        <v>684</v>
      </c>
      <c r="N5767" s="7" t="s">
        <v>738</v>
      </c>
      <c r="O5767" s="7" t="s">
        <v>686</v>
      </c>
    </row>
    <row r="5768" spans="2:15" ht="15">
      <c r="B5768" s="6" t="s">
        <v>150</v>
      </c>
      <c r="C5768" s="7" t="s">
        <v>687</v>
      </c>
      <c r="D5768" s="7" t="s">
        <v>661</v>
      </c>
      <c r="E5768" s="7" t="s">
        <v>661</v>
      </c>
      <c r="F5768" s="7" t="s">
        <v>661</v>
      </c>
      <c r="G5768" s="7" t="s">
        <v>661</v>
      </c>
      <c r="H5768" s="7" t="s">
        <v>661</v>
      </c>
      <c r="I5768" s="7" t="s">
        <v>661</v>
      </c>
      <c r="J5768" s="7" t="s">
        <v>661</v>
      </c>
      <c r="K5768" s="7" t="s">
        <v>661</v>
      </c>
      <c r="L5768" s="7" t="s">
        <v>661</v>
      </c>
      <c r="M5768" s="7" t="s">
        <v>684</v>
      </c>
      <c r="N5768" s="7" t="s">
        <v>738</v>
      </c>
      <c r="O5768" s="7" t="s">
        <v>686</v>
      </c>
    </row>
    <row r="5769" spans="2:15" ht="15">
      <c r="B5769" s="6" t="s">
        <v>150</v>
      </c>
      <c r="C5769" s="7" t="s">
        <v>688</v>
      </c>
      <c r="D5769" s="7" t="s">
        <v>661</v>
      </c>
      <c r="E5769" s="7" t="s">
        <v>661</v>
      </c>
      <c r="F5769" s="7" t="s">
        <v>661</v>
      </c>
      <c r="G5769" s="7" t="s">
        <v>661</v>
      </c>
      <c r="H5769" s="7" t="s">
        <v>661</v>
      </c>
      <c r="I5769" s="7" t="s">
        <v>661</v>
      </c>
      <c r="J5769" s="7" t="s">
        <v>661</v>
      </c>
      <c r="K5769" s="7" t="s">
        <v>661</v>
      </c>
      <c r="L5769" s="7" t="s">
        <v>661</v>
      </c>
      <c r="M5769" s="7" t="s">
        <v>684</v>
      </c>
      <c r="N5769" s="7" t="s">
        <v>738</v>
      </c>
      <c r="O5769" s="7" t="s">
        <v>686</v>
      </c>
    </row>
    <row r="5770" spans="2:15" ht="15">
      <c r="B5770" s="6" t="s">
        <v>150</v>
      </c>
      <c r="C5770" s="7" t="s">
        <v>689</v>
      </c>
      <c r="D5770" s="7">
        <v>10.196999999999999</v>
      </c>
      <c r="E5770" s="7">
        <v>9.7029999999999994</v>
      </c>
      <c r="F5770" s="7">
        <v>4.9058340281065451</v>
      </c>
      <c r="G5770" s="7">
        <v>10.872691318681317</v>
      </c>
      <c r="H5770" s="7">
        <v>0.89241933902128079</v>
      </c>
      <c r="I5770" s="7">
        <v>8.9178999999999995</v>
      </c>
      <c r="J5770" s="7">
        <v>4.5088876923890924</v>
      </c>
      <c r="K5770" s="7">
        <v>9.9929479450549437</v>
      </c>
      <c r="L5770" s="7">
        <v>0.89241933902128079</v>
      </c>
      <c r="M5770" s="7" t="s">
        <v>684</v>
      </c>
      <c r="N5770" s="7" t="s">
        <v>738</v>
      </c>
      <c r="O5770" s="7" t="s">
        <v>686</v>
      </c>
    </row>
    <row r="5771" spans="2:15" ht="15">
      <c r="B5771" s="6" t="s">
        <v>150</v>
      </c>
      <c r="C5771" s="7" t="s">
        <v>690</v>
      </c>
      <c r="D5771" s="7">
        <v>11.069000000000001</v>
      </c>
      <c r="E5771" s="7">
        <v>9.8260000000000005</v>
      </c>
      <c r="F5771" s="7">
        <v>4.1415223737185309</v>
      </c>
      <c r="G5771" s="7">
        <v>10.66313666666667</v>
      </c>
      <c r="H5771" s="7">
        <v>0.92149245640979294</v>
      </c>
      <c r="I5771" s="7">
        <v>9.1140000000000008</v>
      </c>
      <c r="J5771" s="7">
        <v>3.8414242737706772</v>
      </c>
      <c r="K5771" s="7">
        <v>9.8904770588235316</v>
      </c>
      <c r="L5771" s="7">
        <v>0.92149245640979294</v>
      </c>
      <c r="M5771" s="7" t="s">
        <v>684</v>
      </c>
      <c r="N5771" s="7" t="s">
        <v>738</v>
      </c>
      <c r="O5771" s="7" t="s">
        <v>686</v>
      </c>
    </row>
    <row r="5772" spans="2:15" ht="15">
      <c r="B5772" s="6" t="s">
        <v>150</v>
      </c>
      <c r="C5772" s="7" t="s">
        <v>691</v>
      </c>
      <c r="D5772" s="7">
        <v>10.53</v>
      </c>
      <c r="E5772" s="7">
        <v>9.7759999999999998</v>
      </c>
      <c r="F5772" s="7">
        <v>3.2247318152652604</v>
      </c>
      <c r="G5772" s="7">
        <v>10.294127999999999</v>
      </c>
      <c r="H5772" s="7">
        <v>0.94966761633428309</v>
      </c>
      <c r="I5772" s="7">
        <v>8.7479999999999993</v>
      </c>
      <c r="J5772" s="7">
        <v>2.885633584281964</v>
      </c>
      <c r="K5772" s="7">
        <v>9.2116439999999979</v>
      </c>
      <c r="L5772" s="7">
        <v>0.94966761633428309</v>
      </c>
      <c r="M5772" s="7" t="s">
        <v>684</v>
      </c>
      <c r="N5772" s="7" t="s">
        <v>738</v>
      </c>
      <c r="O5772" s="7" t="s">
        <v>686</v>
      </c>
    </row>
    <row r="5773" spans="2:15" ht="15">
      <c r="B5773" s="6" t="s">
        <v>150</v>
      </c>
      <c r="C5773" s="7" t="s">
        <v>692</v>
      </c>
      <c r="D5773" s="7" t="s">
        <v>661</v>
      </c>
      <c r="E5773" s="7">
        <v>11.443566274833058</v>
      </c>
      <c r="F5773" s="7">
        <v>5.173020519035048</v>
      </c>
      <c r="G5773" s="7">
        <v>12.558477231609499</v>
      </c>
      <c r="H5773" s="7">
        <v>0.91122244072949965</v>
      </c>
      <c r="I5773" s="7">
        <v>10.415566274833058</v>
      </c>
      <c r="J5773" s="7">
        <v>4.7083170371088601</v>
      </c>
      <c r="K5773" s="7">
        <v>11.430322399100094</v>
      </c>
      <c r="L5773" s="7">
        <v>0.91122244072949965</v>
      </c>
      <c r="M5773" s="7" t="s">
        <v>684</v>
      </c>
      <c r="N5773" s="7" t="s">
        <v>738</v>
      </c>
      <c r="O5773" s="7" t="s">
        <v>686</v>
      </c>
    </row>
    <row r="5774" spans="2:15" ht="15">
      <c r="B5774" s="6" t="s">
        <v>150</v>
      </c>
      <c r="C5774" s="7" t="s">
        <v>693</v>
      </c>
      <c r="D5774" s="7" t="s">
        <v>661</v>
      </c>
      <c r="E5774" s="7">
        <v>11.484273195118835</v>
      </c>
      <c r="F5774" s="7">
        <v>5.1914219272016764</v>
      </c>
      <c r="G5774" s="7">
        <v>12.603150100127957</v>
      </c>
      <c r="H5774" s="7">
        <v>0.91122244072949965</v>
      </c>
      <c r="I5774" s="7">
        <v>10.456273195118834</v>
      </c>
      <c r="J5774" s="7">
        <v>4.7267184452754858</v>
      </c>
      <c r="K5774" s="7">
        <v>11.474995267618551</v>
      </c>
      <c r="L5774" s="7">
        <v>0.91122244072949965</v>
      </c>
      <c r="M5774" s="7" t="s">
        <v>684</v>
      </c>
      <c r="N5774" s="7" t="s">
        <v>738</v>
      </c>
      <c r="O5774" s="7" t="s">
        <v>686</v>
      </c>
    </row>
    <row r="5775" spans="2:15" ht="15">
      <c r="B5775" s="6" t="s">
        <v>150</v>
      </c>
      <c r="C5775" s="7" t="s">
        <v>694</v>
      </c>
      <c r="D5775" s="7" t="s">
        <v>661</v>
      </c>
      <c r="E5775" s="7">
        <v>11.975823711313556</v>
      </c>
      <c r="F5775" s="7">
        <v>5.4136254645735642</v>
      </c>
      <c r="G5775" s="7">
        <v>13.142590849415473</v>
      </c>
      <c r="H5775" s="7">
        <v>0.91122244072949965</v>
      </c>
      <c r="I5775" s="7">
        <v>10.947823711313555</v>
      </c>
      <c r="J5775" s="7">
        <v>4.9489219826473745</v>
      </c>
      <c r="K5775" s="7">
        <v>12.014436016906068</v>
      </c>
      <c r="L5775" s="7">
        <v>0.91122244072949965</v>
      </c>
      <c r="M5775" s="7" t="s">
        <v>684</v>
      </c>
      <c r="N5775" s="7" t="s">
        <v>738</v>
      </c>
      <c r="O5775" s="7" t="s">
        <v>686</v>
      </c>
    </row>
    <row r="5776" spans="2:15" ht="15">
      <c r="B5776" s="6" t="s">
        <v>150</v>
      </c>
      <c r="C5776" s="7" t="s">
        <v>695</v>
      </c>
      <c r="D5776" s="7" t="s">
        <v>661</v>
      </c>
      <c r="E5776" s="7">
        <v>11.968505812619487</v>
      </c>
      <c r="F5776" s="7">
        <v>5.4103174363600282</v>
      </c>
      <c r="G5776" s="7">
        <v>13.134559990684416</v>
      </c>
      <c r="H5776" s="7">
        <v>0.91122244072949965</v>
      </c>
      <c r="I5776" s="7">
        <v>10.940505812619486</v>
      </c>
      <c r="J5776" s="7">
        <v>4.9456139544338384</v>
      </c>
      <c r="K5776" s="7">
        <v>12.00640515817501</v>
      </c>
      <c r="L5776" s="7">
        <v>0.91122244072949965</v>
      </c>
      <c r="M5776" s="7" t="s">
        <v>684</v>
      </c>
      <c r="N5776" s="7" t="s">
        <v>738</v>
      </c>
      <c r="O5776" s="7" t="s">
        <v>686</v>
      </c>
    </row>
    <row r="5777" spans="2:15" ht="15">
      <c r="B5777" s="6" t="s">
        <v>150</v>
      </c>
      <c r="C5777" s="7" t="s">
        <v>696</v>
      </c>
      <c r="D5777" s="7" t="s">
        <v>661</v>
      </c>
      <c r="E5777" s="7">
        <v>11.956108809422398</v>
      </c>
      <c r="F5777" s="7">
        <v>5.4047134183141736</v>
      </c>
      <c r="G5777" s="7">
        <v>13.120955186146059</v>
      </c>
      <c r="H5777" s="7">
        <v>0.91122244072949965</v>
      </c>
      <c r="I5777" s="7">
        <v>10.928108809422397</v>
      </c>
      <c r="J5777" s="7">
        <v>4.9400099363879866</v>
      </c>
      <c r="K5777" s="7">
        <v>11.992800353636653</v>
      </c>
      <c r="L5777" s="7">
        <v>0.91122244072949965</v>
      </c>
      <c r="M5777" s="7" t="s">
        <v>684</v>
      </c>
      <c r="N5777" s="7" t="s">
        <v>738</v>
      </c>
      <c r="O5777" s="7" t="s">
        <v>686</v>
      </c>
    </row>
    <row r="5778" spans="2:15" ht="15">
      <c r="B5778" s="6" t="s">
        <v>150</v>
      </c>
      <c r="C5778" s="7" t="s">
        <v>697</v>
      </c>
      <c r="D5778" s="7" t="s">
        <v>661</v>
      </c>
      <c r="E5778" s="7">
        <v>11.945340010554508</v>
      </c>
      <c r="F5778" s="7">
        <v>5.3998454238296691</v>
      </c>
      <c r="G5778" s="7">
        <v>13.109137216804491</v>
      </c>
      <c r="H5778" s="7">
        <v>0.91122244072949965</v>
      </c>
      <c r="I5778" s="7">
        <v>10.917340010554508</v>
      </c>
      <c r="J5778" s="7">
        <v>4.9351419419034812</v>
      </c>
      <c r="K5778" s="7">
        <v>11.980982384295086</v>
      </c>
      <c r="L5778" s="7">
        <v>0.91122244072949965</v>
      </c>
      <c r="M5778" s="7" t="s">
        <v>684</v>
      </c>
      <c r="N5778" s="7" t="s">
        <v>738</v>
      </c>
      <c r="O5778" s="7" t="s">
        <v>686</v>
      </c>
    </row>
    <row r="5779" spans="2:15" ht="15">
      <c r="B5779" s="6" t="s">
        <v>150</v>
      </c>
      <c r="C5779" s="7" t="s">
        <v>698</v>
      </c>
      <c r="D5779" s="7" t="s">
        <v>661</v>
      </c>
      <c r="E5779" s="7">
        <v>11.935135516589151</v>
      </c>
      <c r="F5779" s="7">
        <v>5.3952325212255881</v>
      </c>
      <c r="G5779" s="7">
        <v>13.097938530831406</v>
      </c>
      <c r="H5779" s="7">
        <v>0.91122244072949965</v>
      </c>
      <c r="I5779" s="7">
        <v>10.90713551658915</v>
      </c>
      <c r="J5779" s="7">
        <v>4.9305290392993975</v>
      </c>
      <c r="K5779" s="7">
        <v>11.969783698322001</v>
      </c>
      <c r="L5779" s="7">
        <v>0.91122244072949965</v>
      </c>
      <c r="M5779" s="7" t="s">
        <v>684</v>
      </c>
      <c r="N5779" s="7" t="s">
        <v>738</v>
      </c>
      <c r="O5779" s="7" t="s">
        <v>686</v>
      </c>
    </row>
    <row r="5780" spans="2:15" ht="15">
      <c r="B5780" s="6" t="s">
        <v>150</v>
      </c>
      <c r="C5780" s="7" t="s">
        <v>699</v>
      </c>
      <c r="D5780" s="7" t="s">
        <v>661</v>
      </c>
      <c r="E5780" s="7">
        <v>11.93132724337617</v>
      </c>
      <c r="F5780" s="7">
        <v>5.393511005834343</v>
      </c>
      <c r="G5780" s="7">
        <v>13.093759229441581</v>
      </c>
      <c r="H5780" s="7">
        <v>0.91122244072949965</v>
      </c>
      <c r="I5780" s="7">
        <v>10.90332724337617</v>
      </c>
      <c r="J5780" s="7">
        <v>4.9288075239081506</v>
      </c>
      <c r="K5780" s="7">
        <v>11.965604396932175</v>
      </c>
      <c r="L5780" s="7">
        <v>0.91122244072949965</v>
      </c>
      <c r="M5780" s="7" t="s">
        <v>684</v>
      </c>
      <c r="N5780" s="7" t="s">
        <v>738</v>
      </c>
      <c r="O5780" s="7" t="s">
        <v>686</v>
      </c>
    </row>
    <row r="5781" spans="2:15" ht="15">
      <c r="B5781" s="6" t="s">
        <v>150</v>
      </c>
      <c r="C5781" s="7" t="s">
        <v>700</v>
      </c>
      <c r="D5781" s="7" t="s">
        <v>661</v>
      </c>
      <c r="E5781" s="7">
        <v>11.952538582153762</v>
      </c>
      <c r="F5781" s="7">
        <v>5.4030995106847932</v>
      </c>
      <c r="G5781" s="7">
        <v>13.117037122774203</v>
      </c>
      <c r="H5781" s="7">
        <v>0.91122244072949965</v>
      </c>
      <c r="I5781" s="7">
        <v>10.924538582153762</v>
      </c>
      <c r="J5781" s="7">
        <v>4.9383960287586053</v>
      </c>
      <c r="K5781" s="7">
        <v>11.988882290264797</v>
      </c>
      <c r="L5781" s="7">
        <v>0.91122244072949965</v>
      </c>
      <c r="M5781" s="7" t="s">
        <v>684</v>
      </c>
      <c r="N5781" s="7" t="s">
        <v>738</v>
      </c>
      <c r="O5781" s="7" t="s">
        <v>686</v>
      </c>
    </row>
    <row r="5782" spans="2:15" ht="15">
      <c r="B5782" s="6" t="s">
        <v>150</v>
      </c>
      <c r="C5782" s="7" t="s">
        <v>701</v>
      </c>
      <c r="D5782" s="7" t="s">
        <v>661</v>
      </c>
      <c r="E5782" s="7">
        <v>11.973749920931356</v>
      </c>
      <c r="F5782" s="7">
        <v>5.4126880155352453</v>
      </c>
      <c r="G5782" s="7">
        <v>13.140315016106825</v>
      </c>
      <c r="H5782" s="7">
        <v>0.91122244072949965</v>
      </c>
      <c r="I5782" s="7">
        <v>10.945749920931355</v>
      </c>
      <c r="J5782" s="7">
        <v>4.9479845336090547</v>
      </c>
      <c r="K5782" s="7">
        <v>12.01216018359742</v>
      </c>
      <c r="L5782" s="7">
        <v>0.91122244072949965</v>
      </c>
      <c r="M5782" s="7" t="s">
        <v>684</v>
      </c>
      <c r="N5782" s="7" t="s">
        <v>738</v>
      </c>
      <c r="O5782" s="7" t="s">
        <v>686</v>
      </c>
    </row>
    <row r="5783" spans="2:15" ht="15">
      <c r="B5783" s="6" t="s">
        <v>156</v>
      </c>
      <c r="C5783" s="7" t="s">
        <v>683</v>
      </c>
      <c r="D5783" s="7" t="s">
        <v>661</v>
      </c>
      <c r="E5783" s="7" t="s">
        <v>661</v>
      </c>
      <c r="F5783" s="7" t="s">
        <v>661</v>
      </c>
      <c r="G5783" s="7" t="s">
        <v>661</v>
      </c>
      <c r="H5783" s="7" t="s">
        <v>661</v>
      </c>
      <c r="I5783" s="7" t="s">
        <v>661</v>
      </c>
      <c r="J5783" s="7" t="s">
        <v>661</v>
      </c>
      <c r="K5783" s="7" t="s">
        <v>661</v>
      </c>
      <c r="L5783" s="7" t="s">
        <v>661</v>
      </c>
      <c r="M5783" s="7" t="s">
        <v>684</v>
      </c>
      <c r="N5783" s="7" t="s">
        <v>738</v>
      </c>
      <c r="O5783" s="7" t="s">
        <v>686</v>
      </c>
    </row>
    <row r="5784" spans="2:15" ht="15">
      <c r="B5784" s="6" t="s">
        <v>156</v>
      </c>
      <c r="C5784" s="7" t="s">
        <v>687</v>
      </c>
      <c r="D5784" s="7" t="s">
        <v>661</v>
      </c>
      <c r="E5784" s="7" t="s">
        <v>661</v>
      </c>
      <c r="F5784" s="7" t="s">
        <v>661</v>
      </c>
      <c r="G5784" s="7" t="s">
        <v>661</v>
      </c>
      <c r="H5784" s="7" t="s">
        <v>661</v>
      </c>
      <c r="I5784" s="7" t="s">
        <v>661</v>
      </c>
      <c r="J5784" s="7" t="s">
        <v>661</v>
      </c>
      <c r="K5784" s="7" t="s">
        <v>661</v>
      </c>
      <c r="L5784" s="7" t="s">
        <v>661</v>
      </c>
      <c r="M5784" s="7" t="s">
        <v>684</v>
      </c>
      <c r="N5784" s="7" t="s">
        <v>738</v>
      </c>
      <c r="O5784" s="7" t="s">
        <v>686</v>
      </c>
    </row>
    <row r="5785" spans="2:15" ht="15">
      <c r="B5785" s="6" t="s">
        <v>156</v>
      </c>
      <c r="C5785" s="7" t="s">
        <v>688</v>
      </c>
      <c r="D5785" s="7" t="s">
        <v>661</v>
      </c>
      <c r="E5785" s="7" t="s">
        <v>661</v>
      </c>
      <c r="F5785" s="7" t="s">
        <v>661</v>
      </c>
      <c r="G5785" s="7" t="s">
        <v>661</v>
      </c>
      <c r="H5785" s="7" t="s">
        <v>661</v>
      </c>
      <c r="I5785" s="7" t="s">
        <v>661</v>
      </c>
      <c r="J5785" s="7" t="s">
        <v>661</v>
      </c>
      <c r="K5785" s="7" t="s">
        <v>661</v>
      </c>
      <c r="L5785" s="7" t="s">
        <v>661</v>
      </c>
      <c r="M5785" s="7" t="s">
        <v>684</v>
      </c>
      <c r="N5785" s="7" t="s">
        <v>738</v>
      </c>
      <c r="O5785" s="7" t="s">
        <v>686</v>
      </c>
    </row>
    <row r="5786" spans="2:15" ht="15">
      <c r="B5786" s="6" t="s">
        <v>156</v>
      </c>
      <c r="C5786" s="7" t="s">
        <v>689</v>
      </c>
      <c r="D5786" s="7">
        <v>4.944</v>
      </c>
      <c r="E5786" s="7">
        <v>4.6950000000000003</v>
      </c>
      <c r="F5786" s="7">
        <v>1.5492291631646997</v>
      </c>
      <c r="G5786" s="7">
        <v>4.944</v>
      </c>
      <c r="H5786" s="7">
        <v>0.94963592233009719</v>
      </c>
      <c r="I5786" s="7">
        <v>4.6950000000000003</v>
      </c>
      <c r="J5786" s="7">
        <v>1.5492291631646997</v>
      </c>
      <c r="K5786" s="7">
        <v>4.944</v>
      </c>
      <c r="L5786" s="7">
        <v>0.94963592233009719</v>
      </c>
      <c r="M5786" s="7" t="s">
        <v>684</v>
      </c>
      <c r="N5786" s="7" t="s">
        <v>738</v>
      </c>
      <c r="O5786" s="7" t="s">
        <v>686</v>
      </c>
    </row>
    <row r="5787" spans="2:15" ht="15">
      <c r="B5787" s="6" t="s">
        <v>156</v>
      </c>
      <c r="C5787" s="7" t="s">
        <v>690</v>
      </c>
      <c r="D5787" s="7">
        <v>5.1580000000000004</v>
      </c>
      <c r="E5787" s="7">
        <v>4.9489999999999998</v>
      </c>
      <c r="F5787" s="7">
        <v>1.4533970551779736</v>
      </c>
      <c r="G5787" s="7">
        <v>5.1580000000000004</v>
      </c>
      <c r="H5787" s="7">
        <v>0.95948041876696388</v>
      </c>
      <c r="I5787" s="7">
        <v>4.9489999999999998</v>
      </c>
      <c r="J5787" s="7">
        <v>1.4533970551779736</v>
      </c>
      <c r="K5787" s="7">
        <v>5.1580000000000004</v>
      </c>
      <c r="L5787" s="7">
        <v>0.95948041876696388</v>
      </c>
      <c r="M5787" s="7" t="s">
        <v>684</v>
      </c>
      <c r="N5787" s="7" t="s">
        <v>738</v>
      </c>
      <c r="O5787" s="7" t="s">
        <v>686</v>
      </c>
    </row>
    <row r="5788" spans="2:15" ht="15">
      <c r="B5788" s="6" t="s">
        <v>156</v>
      </c>
      <c r="C5788" s="7" t="s">
        <v>691</v>
      </c>
      <c r="D5788" s="7">
        <v>7.4640000000000004</v>
      </c>
      <c r="E5788" s="7">
        <v>7.27</v>
      </c>
      <c r="F5788" s="7">
        <v>1.6906791534764996</v>
      </c>
      <c r="G5788" s="7">
        <v>7.4640000000000004</v>
      </c>
      <c r="H5788" s="7">
        <v>0.97400857449088951</v>
      </c>
      <c r="I5788" s="7">
        <v>7.27</v>
      </c>
      <c r="J5788" s="7">
        <v>1.6906791534764996</v>
      </c>
      <c r="K5788" s="7">
        <v>7.4640000000000004</v>
      </c>
      <c r="L5788" s="7">
        <v>0.97400857449088951</v>
      </c>
      <c r="M5788" s="7" t="s">
        <v>684</v>
      </c>
      <c r="N5788" s="7" t="s">
        <v>738</v>
      </c>
      <c r="O5788" s="7" t="s">
        <v>686</v>
      </c>
    </row>
    <row r="5789" spans="2:15" ht="15">
      <c r="B5789" s="6" t="s">
        <v>156</v>
      </c>
      <c r="C5789" s="7" t="s">
        <v>692</v>
      </c>
      <c r="D5789" s="7" t="s">
        <v>661</v>
      </c>
      <c r="E5789" s="7">
        <v>7.6341084270258657</v>
      </c>
      <c r="F5789" s="7">
        <v>2.3283148353472645</v>
      </c>
      <c r="G5789" s="7">
        <v>7.9812694133255206</v>
      </c>
      <c r="H5789" s="7">
        <v>0.95650303625635846</v>
      </c>
      <c r="I5789" s="7">
        <v>7.6341084270258657</v>
      </c>
      <c r="J5789" s="7">
        <v>2.3283148353472645</v>
      </c>
      <c r="K5789" s="7">
        <v>7.9812694133255206</v>
      </c>
      <c r="L5789" s="7">
        <v>0.95650303625635846</v>
      </c>
      <c r="M5789" s="7" t="s">
        <v>684</v>
      </c>
      <c r="N5789" s="7" t="s">
        <v>738</v>
      </c>
      <c r="O5789" s="7" t="s">
        <v>686</v>
      </c>
    </row>
    <row r="5790" spans="2:15" ht="15">
      <c r="B5790" s="6" t="s">
        <v>156</v>
      </c>
      <c r="C5790" s="7" t="s">
        <v>693</v>
      </c>
      <c r="D5790" s="7" t="s">
        <v>661</v>
      </c>
      <c r="E5790" s="7">
        <v>7.6419465587022142</v>
      </c>
      <c r="F5790" s="7">
        <v>2.3307053749155613</v>
      </c>
      <c r="G5790" s="7">
        <v>7.9894639839429091</v>
      </c>
      <c r="H5790" s="7">
        <v>0.95650303625635846</v>
      </c>
      <c r="I5790" s="7">
        <v>7.6419465587022142</v>
      </c>
      <c r="J5790" s="7">
        <v>2.3307053749155613</v>
      </c>
      <c r="K5790" s="7">
        <v>7.9894639839429091</v>
      </c>
      <c r="L5790" s="7">
        <v>0.95650303625635846</v>
      </c>
      <c r="M5790" s="7" t="s">
        <v>684</v>
      </c>
      <c r="N5790" s="7" t="s">
        <v>738</v>
      </c>
      <c r="O5790" s="7" t="s">
        <v>686</v>
      </c>
    </row>
    <row r="5791" spans="2:15" ht="15">
      <c r="B5791" s="6" t="s">
        <v>156</v>
      </c>
      <c r="C5791" s="7" t="s">
        <v>694</v>
      </c>
      <c r="D5791" s="7" t="s">
        <v>661</v>
      </c>
      <c r="E5791" s="7">
        <v>7.6384355032405411</v>
      </c>
      <c r="F5791" s="7">
        <v>2.3296345435804695</v>
      </c>
      <c r="G5791" s="7">
        <v>7.9857932632775412</v>
      </c>
      <c r="H5791" s="7">
        <v>0.95650303625635846</v>
      </c>
      <c r="I5791" s="7">
        <v>7.6384355032405411</v>
      </c>
      <c r="J5791" s="7">
        <v>2.3296345435804695</v>
      </c>
      <c r="K5791" s="7">
        <v>7.9857932632775412</v>
      </c>
      <c r="L5791" s="7">
        <v>0.95650303625635846</v>
      </c>
      <c r="M5791" s="7" t="s">
        <v>684</v>
      </c>
      <c r="N5791" s="7" t="s">
        <v>738</v>
      </c>
      <c r="O5791" s="7" t="s">
        <v>686</v>
      </c>
    </row>
    <row r="5792" spans="2:15" ht="15">
      <c r="B5792" s="6" t="s">
        <v>156</v>
      </c>
      <c r="C5792" s="7" t="s">
        <v>695</v>
      </c>
      <c r="D5792" s="7" t="s">
        <v>661</v>
      </c>
      <c r="E5792" s="7">
        <v>7.629493441389573</v>
      </c>
      <c r="F5792" s="7">
        <v>2.3269073180681201</v>
      </c>
      <c r="G5792" s="7">
        <v>7.9764445612744961</v>
      </c>
      <c r="H5792" s="7">
        <v>0.95650303625635846</v>
      </c>
      <c r="I5792" s="7">
        <v>7.629493441389573</v>
      </c>
      <c r="J5792" s="7">
        <v>2.3269073180681201</v>
      </c>
      <c r="K5792" s="7">
        <v>7.9764445612744961</v>
      </c>
      <c r="L5792" s="7">
        <v>0.95650303625635846</v>
      </c>
      <c r="M5792" s="7" t="s">
        <v>684</v>
      </c>
      <c r="N5792" s="7" t="s">
        <v>738</v>
      </c>
      <c r="O5792" s="7" t="s">
        <v>686</v>
      </c>
    </row>
    <row r="5793" spans="2:15" ht="15">
      <c r="B5793" s="6" t="s">
        <v>156</v>
      </c>
      <c r="C5793" s="7" t="s">
        <v>696</v>
      </c>
      <c r="D5793" s="7" t="s">
        <v>661</v>
      </c>
      <c r="E5793" s="7">
        <v>7.6119973164204628</v>
      </c>
      <c r="F5793" s="7">
        <v>2.3215712021724602</v>
      </c>
      <c r="G5793" s="7">
        <v>7.9581528002388096</v>
      </c>
      <c r="H5793" s="7">
        <v>0.95650303625635846</v>
      </c>
      <c r="I5793" s="7">
        <v>7.6119973164204628</v>
      </c>
      <c r="J5793" s="7">
        <v>2.3215712021724602</v>
      </c>
      <c r="K5793" s="7">
        <v>7.9581528002388096</v>
      </c>
      <c r="L5793" s="7">
        <v>0.95650303625635846</v>
      </c>
      <c r="M5793" s="7" t="s">
        <v>684</v>
      </c>
      <c r="N5793" s="7" t="s">
        <v>738</v>
      </c>
      <c r="O5793" s="7" t="s">
        <v>686</v>
      </c>
    </row>
    <row r="5794" spans="2:15" ht="15">
      <c r="B5794" s="6" t="s">
        <v>156</v>
      </c>
      <c r="C5794" s="7" t="s">
        <v>697</v>
      </c>
      <c r="D5794" s="7" t="s">
        <v>661</v>
      </c>
      <c r="E5794" s="7">
        <v>7.5869370857856735</v>
      </c>
      <c r="F5794" s="7">
        <v>2.3139281214745679</v>
      </c>
      <c r="G5794" s="7">
        <v>7.9319529559258504</v>
      </c>
      <c r="H5794" s="7">
        <v>0.95650303625635846</v>
      </c>
      <c r="I5794" s="7">
        <v>7.5869370857856735</v>
      </c>
      <c r="J5794" s="7">
        <v>2.3139281214745679</v>
      </c>
      <c r="K5794" s="7">
        <v>7.9319529559258504</v>
      </c>
      <c r="L5794" s="7">
        <v>0.95650303625635846</v>
      </c>
      <c r="M5794" s="7" t="s">
        <v>684</v>
      </c>
      <c r="N5794" s="7" t="s">
        <v>738</v>
      </c>
      <c r="O5794" s="7" t="s">
        <v>686</v>
      </c>
    </row>
    <row r="5795" spans="2:15" ht="15">
      <c r="B5795" s="6" t="s">
        <v>156</v>
      </c>
      <c r="C5795" s="7" t="s">
        <v>698</v>
      </c>
      <c r="D5795" s="7" t="s">
        <v>661</v>
      </c>
      <c r="E5795" s="7">
        <v>7.5589141568649101</v>
      </c>
      <c r="F5795" s="7">
        <v>2.3053814520422717</v>
      </c>
      <c r="G5795" s="7">
        <v>7.9026556846590053</v>
      </c>
      <c r="H5795" s="7">
        <v>0.95650303625635846</v>
      </c>
      <c r="I5795" s="7">
        <v>7.5589141568649101</v>
      </c>
      <c r="J5795" s="7">
        <v>2.3053814520422717</v>
      </c>
      <c r="K5795" s="7">
        <v>7.9026556846590053</v>
      </c>
      <c r="L5795" s="7">
        <v>0.95650303625635846</v>
      </c>
      <c r="M5795" s="7" t="s">
        <v>684</v>
      </c>
      <c r="N5795" s="7" t="s">
        <v>738</v>
      </c>
      <c r="O5795" s="7" t="s">
        <v>686</v>
      </c>
    </row>
    <row r="5796" spans="2:15" ht="15">
      <c r="B5796" s="6" t="s">
        <v>156</v>
      </c>
      <c r="C5796" s="7" t="s">
        <v>699</v>
      </c>
      <c r="D5796" s="7" t="s">
        <v>661</v>
      </c>
      <c r="E5796" s="7">
        <v>7.5358079254874895</v>
      </c>
      <c r="F5796" s="7">
        <v>2.298334318533592</v>
      </c>
      <c r="G5796" s="7">
        <v>7.8784986976954769</v>
      </c>
      <c r="H5796" s="7">
        <v>0.95650303625635846</v>
      </c>
      <c r="I5796" s="7">
        <v>7.5358079254874895</v>
      </c>
      <c r="J5796" s="7">
        <v>2.298334318533592</v>
      </c>
      <c r="K5796" s="7">
        <v>7.8784986976954769</v>
      </c>
      <c r="L5796" s="7">
        <v>0.95650303625635846</v>
      </c>
      <c r="M5796" s="7" t="s">
        <v>684</v>
      </c>
      <c r="N5796" s="7" t="s">
        <v>738</v>
      </c>
      <c r="O5796" s="7" t="s">
        <v>686</v>
      </c>
    </row>
    <row r="5797" spans="2:15" ht="15">
      <c r="B5797" s="6" t="s">
        <v>156</v>
      </c>
      <c r="C5797" s="7" t="s">
        <v>700</v>
      </c>
      <c r="D5797" s="7" t="s">
        <v>661</v>
      </c>
      <c r="E5797" s="7">
        <v>7.5323550900699923</v>
      </c>
      <c r="F5797" s="7">
        <v>2.2972812436390657</v>
      </c>
      <c r="G5797" s="7">
        <v>7.8748888446300738</v>
      </c>
      <c r="H5797" s="7">
        <v>0.95650303625635846</v>
      </c>
      <c r="I5797" s="7">
        <v>7.5323550900699923</v>
      </c>
      <c r="J5797" s="7">
        <v>2.2972812436390657</v>
      </c>
      <c r="K5797" s="7">
        <v>7.8748888446300738</v>
      </c>
      <c r="L5797" s="7">
        <v>0.95650303625635846</v>
      </c>
      <c r="M5797" s="7" t="s">
        <v>684</v>
      </c>
      <c r="N5797" s="7" t="s">
        <v>738</v>
      </c>
      <c r="O5797" s="7" t="s">
        <v>686</v>
      </c>
    </row>
    <row r="5798" spans="2:15" ht="15">
      <c r="B5798" s="6" t="s">
        <v>156</v>
      </c>
      <c r="C5798" s="7" t="s">
        <v>701</v>
      </c>
      <c r="D5798" s="7" t="s">
        <v>661</v>
      </c>
      <c r="E5798" s="7">
        <v>7.5289022546524951</v>
      </c>
      <c r="F5798" s="7">
        <v>2.2962281687445429</v>
      </c>
      <c r="G5798" s="7">
        <v>7.8712789915646706</v>
      </c>
      <c r="H5798" s="7">
        <v>0.95650303625635846</v>
      </c>
      <c r="I5798" s="7">
        <v>7.5289022546524951</v>
      </c>
      <c r="J5798" s="7">
        <v>2.2962281687445429</v>
      </c>
      <c r="K5798" s="7">
        <v>7.8712789915646706</v>
      </c>
      <c r="L5798" s="7">
        <v>0.95650303625635846</v>
      </c>
      <c r="M5798" s="7" t="s">
        <v>684</v>
      </c>
      <c r="N5798" s="7" t="s">
        <v>738</v>
      </c>
      <c r="O5798" s="7" t="s">
        <v>686</v>
      </c>
    </row>
    <row r="5799" spans="2:15" ht="15">
      <c r="B5799" s="6" t="s">
        <v>162</v>
      </c>
      <c r="C5799" s="7" t="s">
        <v>683</v>
      </c>
      <c r="D5799" s="7" t="s">
        <v>661</v>
      </c>
      <c r="E5799" s="7" t="s">
        <v>661</v>
      </c>
      <c r="F5799" s="7" t="s">
        <v>661</v>
      </c>
      <c r="G5799" s="7" t="s">
        <v>661</v>
      </c>
      <c r="H5799" s="7" t="s">
        <v>661</v>
      </c>
      <c r="I5799" s="7" t="s">
        <v>661</v>
      </c>
      <c r="J5799" s="7" t="s">
        <v>661</v>
      </c>
      <c r="K5799" s="7" t="s">
        <v>661</v>
      </c>
      <c r="L5799" s="7" t="s">
        <v>661</v>
      </c>
      <c r="M5799" s="7" t="s">
        <v>684</v>
      </c>
      <c r="N5799" s="7" t="s">
        <v>738</v>
      </c>
      <c r="O5799" s="7" t="s">
        <v>686</v>
      </c>
    </row>
    <row r="5800" spans="2:15" ht="15">
      <c r="B5800" s="6" t="s">
        <v>162</v>
      </c>
      <c r="C5800" s="7" t="s">
        <v>687</v>
      </c>
      <c r="D5800" s="7" t="s">
        <v>661</v>
      </c>
      <c r="E5800" s="7" t="s">
        <v>661</v>
      </c>
      <c r="F5800" s="7" t="s">
        <v>661</v>
      </c>
      <c r="G5800" s="7" t="s">
        <v>661</v>
      </c>
      <c r="H5800" s="7" t="s">
        <v>661</v>
      </c>
      <c r="I5800" s="7" t="s">
        <v>661</v>
      </c>
      <c r="J5800" s="7" t="s">
        <v>661</v>
      </c>
      <c r="K5800" s="7" t="s">
        <v>661</v>
      </c>
      <c r="L5800" s="7" t="s">
        <v>661</v>
      </c>
      <c r="M5800" s="7" t="s">
        <v>684</v>
      </c>
      <c r="N5800" s="7" t="s">
        <v>738</v>
      </c>
      <c r="O5800" s="7" t="s">
        <v>686</v>
      </c>
    </row>
    <row r="5801" spans="2:15" ht="15">
      <c r="B5801" s="6" t="s">
        <v>162</v>
      </c>
      <c r="C5801" s="7" t="s">
        <v>688</v>
      </c>
      <c r="D5801" s="7" t="s">
        <v>661</v>
      </c>
      <c r="E5801" s="7" t="s">
        <v>661</v>
      </c>
      <c r="F5801" s="7" t="s">
        <v>661</v>
      </c>
      <c r="G5801" s="7" t="s">
        <v>661</v>
      </c>
      <c r="H5801" s="7" t="s">
        <v>661</v>
      </c>
      <c r="I5801" s="7" t="s">
        <v>661</v>
      </c>
      <c r="J5801" s="7" t="s">
        <v>661</v>
      </c>
      <c r="K5801" s="7" t="s">
        <v>661</v>
      </c>
      <c r="L5801" s="7" t="s">
        <v>661</v>
      </c>
      <c r="M5801" s="7" t="s">
        <v>684</v>
      </c>
      <c r="N5801" s="7" t="s">
        <v>738</v>
      </c>
      <c r="O5801" s="7" t="s">
        <v>686</v>
      </c>
    </row>
    <row r="5802" spans="2:15" ht="15">
      <c r="B5802" s="6" t="s">
        <v>162</v>
      </c>
      <c r="C5802" s="7" t="s">
        <v>689</v>
      </c>
      <c r="D5802" s="7">
        <v>6.3710000000000004</v>
      </c>
      <c r="E5802" s="7">
        <v>6.29</v>
      </c>
      <c r="F5802" s="7">
        <v>1.0126899821761861</v>
      </c>
      <c r="G5802" s="7">
        <v>6.3710000000000004</v>
      </c>
      <c r="H5802" s="7">
        <v>0.98728614032334006</v>
      </c>
      <c r="I5802" s="7">
        <v>6.29</v>
      </c>
      <c r="J5802" s="7">
        <v>1.0126899821761861</v>
      </c>
      <c r="K5802" s="7">
        <v>6.3710000000000004</v>
      </c>
      <c r="L5802" s="7">
        <v>0.98728614032334006</v>
      </c>
      <c r="M5802" s="7" t="s">
        <v>684</v>
      </c>
      <c r="N5802" s="7" t="s">
        <v>738</v>
      </c>
      <c r="O5802" s="7" t="s">
        <v>686</v>
      </c>
    </row>
    <row r="5803" spans="2:15" ht="15">
      <c r="B5803" s="6" t="s">
        <v>162</v>
      </c>
      <c r="C5803" s="7" t="s">
        <v>690</v>
      </c>
      <c r="D5803" s="7">
        <v>8.5380000000000003</v>
      </c>
      <c r="E5803" s="7">
        <v>8.25</v>
      </c>
      <c r="F5803" s="7">
        <v>2.1988506088409023</v>
      </c>
      <c r="G5803" s="7">
        <v>8.5380000000000003</v>
      </c>
      <c r="H5803" s="7">
        <v>0.96626844694307801</v>
      </c>
      <c r="I5803" s="7">
        <v>8.25</v>
      </c>
      <c r="J5803" s="7">
        <v>2.1988506088409023</v>
      </c>
      <c r="K5803" s="7">
        <v>8.5380000000000003</v>
      </c>
      <c r="L5803" s="7">
        <v>0.96626844694307801</v>
      </c>
      <c r="M5803" s="7" t="s">
        <v>684</v>
      </c>
      <c r="N5803" s="7" t="s">
        <v>738</v>
      </c>
      <c r="O5803" s="7" t="s">
        <v>686</v>
      </c>
    </row>
    <row r="5804" spans="2:15" ht="15">
      <c r="B5804" s="6" t="s">
        <v>162</v>
      </c>
      <c r="C5804" s="7" t="s">
        <v>691</v>
      </c>
      <c r="D5804" s="7">
        <v>10.994999999999999</v>
      </c>
      <c r="E5804" s="7">
        <v>10.63</v>
      </c>
      <c r="F5804" s="7">
        <v>2.8094705906985338</v>
      </c>
      <c r="G5804" s="7">
        <v>10.994999999999999</v>
      </c>
      <c r="H5804" s="7">
        <v>0.96680309231468864</v>
      </c>
      <c r="I5804" s="7">
        <v>10.63</v>
      </c>
      <c r="J5804" s="7">
        <v>2.8094705906985338</v>
      </c>
      <c r="K5804" s="7">
        <v>10.994999999999999</v>
      </c>
      <c r="L5804" s="7">
        <v>0.96680309231468864</v>
      </c>
      <c r="M5804" s="7" t="s">
        <v>684</v>
      </c>
      <c r="N5804" s="7" t="s">
        <v>738</v>
      </c>
      <c r="O5804" s="7" t="s">
        <v>686</v>
      </c>
    </row>
    <row r="5805" spans="2:15" ht="15">
      <c r="B5805" s="6" t="s">
        <v>162</v>
      </c>
      <c r="C5805" s="7" t="s">
        <v>692</v>
      </c>
      <c r="D5805" s="7" t="s">
        <v>661</v>
      </c>
      <c r="E5805" s="7">
        <v>10.63228315170203</v>
      </c>
      <c r="F5805" s="7">
        <v>2.8100740194436833</v>
      </c>
      <c r="G5805" s="7">
        <v>10.99736154778587</v>
      </c>
      <c r="H5805" s="7">
        <v>0.96680309231468864</v>
      </c>
      <c r="I5805" s="7">
        <v>10.63228315170203</v>
      </c>
      <c r="J5805" s="7">
        <v>2.8100740194436833</v>
      </c>
      <c r="K5805" s="7">
        <v>10.99736154778587</v>
      </c>
      <c r="L5805" s="7">
        <v>0.96680309231468864</v>
      </c>
      <c r="M5805" s="7" t="s">
        <v>684</v>
      </c>
      <c r="N5805" s="7" t="s">
        <v>738</v>
      </c>
      <c r="O5805" s="7" t="s">
        <v>686</v>
      </c>
    </row>
    <row r="5806" spans="2:15" ht="15">
      <c r="B5806" s="6" t="s">
        <v>162</v>
      </c>
      <c r="C5806" s="7" t="s">
        <v>693</v>
      </c>
      <c r="D5806" s="7" t="s">
        <v>661</v>
      </c>
      <c r="E5806" s="7">
        <v>10.637303364748327</v>
      </c>
      <c r="F5806" s="7">
        <v>2.811400843612319</v>
      </c>
      <c r="G5806" s="7">
        <v>11.002554138796597</v>
      </c>
      <c r="H5806" s="7">
        <v>0.96680309231468864</v>
      </c>
      <c r="I5806" s="7">
        <v>10.637303364748327</v>
      </c>
      <c r="J5806" s="7">
        <v>2.811400843612319</v>
      </c>
      <c r="K5806" s="7">
        <v>11.002554138796597</v>
      </c>
      <c r="L5806" s="7">
        <v>0.96680309231468864</v>
      </c>
      <c r="M5806" s="7" t="s">
        <v>684</v>
      </c>
      <c r="N5806" s="7" t="s">
        <v>738</v>
      </c>
      <c r="O5806" s="7" t="s">
        <v>686</v>
      </c>
    </row>
    <row r="5807" spans="2:15" ht="15">
      <c r="B5807" s="6" t="s">
        <v>162</v>
      </c>
      <c r="C5807" s="7" t="s">
        <v>694</v>
      </c>
      <c r="D5807" s="7" t="s">
        <v>661</v>
      </c>
      <c r="E5807" s="7">
        <v>10.594404010404824</v>
      </c>
      <c r="F5807" s="7">
        <v>2.8000626992672557</v>
      </c>
      <c r="G5807" s="7">
        <v>10.95818175864544</v>
      </c>
      <c r="H5807" s="7">
        <v>0.96680309231468864</v>
      </c>
      <c r="I5807" s="7">
        <v>10.594404010404824</v>
      </c>
      <c r="J5807" s="7">
        <v>2.8000626992672557</v>
      </c>
      <c r="K5807" s="7">
        <v>10.95818175864544</v>
      </c>
      <c r="L5807" s="7">
        <v>0.96680309231468864</v>
      </c>
      <c r="M5807" s="7" t="s">
        <v>684</v>
      </c>
      <c r="N5807" s="7" t="s">
        <v>738</v>
      </c>
      <c r="O5807" s="7" t="s">
        <v>686</v>
      </c>
    </row>
    <row r="5808" spans="2:15" ht="15">
      <c r="B5808" s="6" t="s">
        <v>162</v>
      </c>
      <c r="C5808" s="7" t="s">
        <v>695</v>
      </c>
      <c r="D5808" s="7" t="s">
        <v>661</v>
      </c>
      <c r="E5808" s="7">
        <v>10.567149226287638</v>
      </c>
      <c r="F5808" s="7">
        <v>2.7928593583045935</v>
      </c>
      <c r="G5808" s="7">
        <v>10.929991132928745</v>
      </c>
      <c r="H5808" s="7">
        <v>0.96680309231468864</v>
      </c>
      <c r="I5808" s="7">
        <v>10.567149226287638</v>
      </c>
      <c r="J5808" s="7">
        <v>2.7928593583045935</v>
      </c>
      <c r="K5808" s="7">
        <v>10.929991132928745</v>
      </c>
      <c r="L5808" s="7">
        <v>0.96680309231468864</v>
      </c>
      <c r="M5808" s="7" t="s">
        <v>684</v>
      </c>
      <c r="N5808" s="7" t="s">
        <v>738</v>
      </c>
      <c r="O5808" s="7" t="s">
        <v>686</v>
      </c>
    </row>
    <row r="5809" spans="2:15" ht="15">
      <c r="B5809" s="6" t="s">
        <v>162</v>
      </c>
      <c r="C5809" s="7" t="s">
        <v>696</v>
      </c>
      <c r="D5809" s="7" t="s">
        <v>661</v>
      </c>
      <c r="E5809" s="7">
        <v>10.550346144181985</v>
      </c>
      <c r="F5809" s="7">
        <v>2.788418364418523</v>
      </c>
      <c r="G5809" s="7">
        <v>10.912611087044299</v>
      </c>
      <c r="H5809" s="7">
        <v>0.96680309231468864</v>
      </c>
      <c r="I5809" s="7">
        <v>10.550346144181985</v>
      </c>
      <c r="J5809" s="7">
        <v>2.788418364418523</v>
      </c>
      <c r="K5809" s="7">
        <v>10.912611087044299</v>
      </c>
      <c r="L5809" s="7">
        <v>0.96680309231468864</v>
      </c>
      <c r="M5809" s="7" t="s">
        <v>684</v>
      </c>
      <c r="N5809" s="7" t="s">
        <v>738</v>
      </c>
      <c r="O5809" s="7" t="s">
        <v>686</v>
      </c>
    </row>
    <row r="5810" spans="2:15" ht="15">
      <c r="B5810" s="6" t="s">
        <v>162</v>
      </c>
      <c r="C5810" s="7" t="s">
        <v>697</v>
      </c>
      <c r="D5810" s="7" t="s">
        <v>661</v>
      </c>
      <c r="E5810" s="7">
        <v>10.53590298028517</v>
      </c>
      <c r="F5810" s="7">
        <v>2.7846010883879808</v>
      </c>
      <c r="G5810" s="7">
        <v>10.897671991367398</v>
      </c>
      <c r="H5810" s="7">
        <v>0.96680309231468864</v>
      </c>
      <c r="I5810" s="7">
        <v>10.53590298028517</v>
      </c>
      <c r="J5810" s="7">
        <v>2.7846010883879808</v>
      </c>
      <c r="K5810" s="7">
        <v>10.897671991367398</v>
      </c>
      <c r="L5810" s="7">
        <v>0.96680309231468864</v>
      </c>
      <c r="M5810" s="7" t="s">
        <v>684</v>
      </c>
      <c r="N5810" s="7" t="s">
        <v>738</v>
      </c>
      <c r="O5810" s="7" t="s">
        <v>686</v>
      </c>
    </row>
    <row r="5811" spans="2:15" ht="15">
      <c r="B5811" s="6" t="s">
        <v>162</v>
      </c>
      <c r="C5811" s="7" t="s">
        <v>698</v>
      </c>
      <c r="D5811" s="7" t="s">
        <v>661</v>
      </c>
      <c r="E5811" s="7">
        <v>10.513794661497993</v>
      </c>
      <c r="F5811" s="7">
        <v>2.7787579396163573</v>
      </c>
      <c r="G5811" s="7">
        <v>10.874804544042373</v>
      </c>
      <c r="H5811" s="7">
        <v>0.96680309231468864</v>
      </c>
      <c r="I5811" s="7">
        <v>10.513794661497993</v>
      </c>
      <c r="J5811" s="7">
        <v>2.7787579396163573</v>
      </c>
      <c r="K5811" s="7">
        <v>10.874804544042373</v>
      </c>
      <c r="L5811" s="7">
        <v>0.96680309231468864</v>
      </c>
      <c r="M5811" s="7" t="s">
        <v>684</v>
      </c>
      <c r="N5811" s="7" t="s">
        <v>738</v>
      </c>
      <c r="O5811" s="7" t="s">
        <v>686</v>
      </c>
    </row>
    <row r="5812" spans="2:15" ht="15">
      <c r="B5812" s="6" t="s">
        <v>162</v>
      </c>
      <c r="C5812" s="7" t="s">
        <v>699</v>
      </c>
      <c r="D5812" s="7" t="s">
        <v>661</v>
      </c>
      <c r="E5812" s="7">
        <v>10.486372080655576</v>
      </c>
      <c r="F5812" s="7">
        <v>2.7715102505855143</v>
      </c>
      <c r="G5812" s="7">
        <v>10.846440360000756</v>
      </c>
      <c r="H5812" s="7">
        <v>0.96680309231468864</v>
      </c>
      <c r="I5812" s="7">
        <v>10.486372080655576</v>
      </c>
      <c r="J5812" s="7">
        <v>2.7715102505855143</v>
      </c>
      <c r="K5812" s="7">
        <v>10.846440360000756</v>
      </c>
      <c r="L5812" s="7">
        <v>0.96680309231468864</v>
      </c>
      <c r="M5812" s="7" t="s">
        <v>684</v>
      </c>
      <c r="N5812" s="7" t="s">
        <v>738</v>
      </c>
      <c r="O5812" s="7" t="s">
        <v>686</v>
      </c>
    </row>
    <row r="5813" spans="2:15" ht="15">
      <c r="B5813" s="6" t="s">
        <v>162</v>
      </c>
      <c r="C5813" s="7" t="s">
        <v>700</v>
      </c>
      <c r="D5813" s="7" t="s">
        <v>661</v>
      </c>
      <c r="E5813" s="7">
        <v>10.47439917401795</v>
      </c>
      <c r="F5813" s="7">
        <v>2.7683458546228104</v>
      </c>
      <c r="G5813" s="7">
        <v>10.834056342269742</v>
      </c>
      <c r="H5813" s="7">
        <v>0.96680309231468864</v>
      </c>
      <c r="I5813" s="7">
        <v>10.47439917401795</v>
      </c>
      <c r="J5813" s="7">
        <v>2.7683458546228104</v>
      </c>
      <c r="K5813" s="7">
        <v>10.834056342269742</v>
      </c>
      <c r="L5813" s="7">
        <v>0.96680309231468864</v>
      </c>
      <c r="M5813" s="7" t="s">
        <v>684</v>
      </c>
      <c r="N5813" s="7" t="s">
        <v>738</v>
      </c>
      <c r="O5813" s="7" t="s">
        <v>686</v>
      </c>
    </row>
    <row r="5814" spans="2:15" ht="15">
      <c r="B5814" s="6" t="s">
        <v>162</v>
      </c>
      <c r="C5814" s="7" t="s">
        <v>701</v>
      </c>
      <c r="D5814" s="7" t="s">
        <v>661</v>
      </c>
      <c r="E5814" s="7">
        <v>10.457012164853976</v>
      </c>
      <c r="F5814" s="7">
        <v>2.763750530925122</v>
      </c>
      <c r="G5814" s="7">
        <v>10.816072319150466</v>
      </c>
      <c r="H5814" s="7">
        <v>0.96680309231468864</v>
      </c>
      <c r="I5814" s="7">
        <v>10.457012164853976</v>
      </c>
      <c r="J5814" s="7">
        <v>2.763750530925122</v>
      </c>
      <c r="K5814" s="7">
        <v>10.816072319150466</v>
      </c>
      <c r="L5814" s="7">
        <v>0.96680309231468864</v>
      </c>
      <c r="M5814" s="7" t="s">
        <v>684</v>
      </c>
      <c r="N5814" s="7" t="s">
        <v>738</v>
      </c>
      <c r="O5814" s="7" t="s">
        <v>686</v>
      </c>
    </row>
    <row r="5815" spans="2:15" ht="15">
      <c r="B5815" s="6" t="s">
        <v>184</v>
      </c>
      <c r="C5815" s="7" t="s">
        <v>683</v>
      </c>
      <c r="D5815" s="7" t="s">
        <v>661</v>
      </c>
      <c r="E5815" s="7" t="s">
        <v>661</v>
      </c>
      <c r="F5815" s="7" t="s">
        <v>661</v>
      </c>
      <c r="G5815" s="7" t="s">
        <v>661</v>
      </c>
      <c r="H5815" s="7" t="s">
        <v>661</v>
      </c>
      <c r="I5815" s="7" t="s">
        <v>661</v>
      </c>
      <c r="J5815" s="7" t="s">
        <v>661</v>
      </c>
      <c r="K5815" s="7" t="s">
        <v>661</v>
      </c>
      <c r="L5815" s="7" t="s">
        <v>661</v>
      </c>
      <c r="M5815" s="7" t="s">
        <v>684</v>
      </c>
      <c r="N5815" s="7" t="s">
        <v>738</v>
      </c>
      <c r="O5815" s="7" t="s">
        <v>686</v>
      </c>
    </row>
    <row r="5816" spans="2:15" ht="15">
      <c r="B5816" s="6" t="s">
        <v>184</v>
      </c>
      <c r="C5816" s="7" t="s">
        <v>687</v>
      </c>
      <c r="D5816" s="7" t="s">
        <v>661</v>
      </c>
      <c r="E5816" s="7" t="s">
        <v>661</v>
      </c>
      <c r="F5816" s="7" t="s">
        <v>661</v>
      </c>
      <c r="G5816" s="7" t="s">
        <v>661</v>
      </c>
      <c r="H5816" s="7" t="s">
        <v>661</v>
      </c>
      <c r="I5816" s="7" t="s">
        <v>661</v>
      </c>
      <c r="J5816" s="7" t="s">
        <v>661</v>
      </c>
      <c r="K5816" s="7" t="s">
        <v>661</v>
      </c>
      <c r="L5816" s="7" t="s">
        <v>661</v>
      </c>
      <c r="M5816" s="7" t="s">
        <v>684</v>
      </c>
      <c r="N5816" s="7" t="s">
        <v>738</v>
      </c>
      <c r="O5816" s="7" t="s">
        <v>686</v>
      </c>
    </row>
    <row r="5817" spans="2:15" ht="15">
      <c r="B5817" s="6" t="s">
        <v>184</v>
      </c>
      <c r="C5817" s="7" t="s">
        <v>688</v>
      </c>
      <c r="D5817" s="7" t="s">
        <v>661</v>
      </c>
      <c r="E5817" s="7" t="s">
        <v>661</v>
      </c>
      <c r="F5817" s="7" t="s">
        <v>661</v>
      </c>
      <c r="G5817" s="7" t="s">
        <v>661</v>
      </c>
      <c r="H5817" s="7" t="s">
        <v>661</v>
      </c>
      <c r="I5817" s="7" t="s">
        <v>661</v>
      </c>
      <c r="J5817" s="7" t="s">
        <v>661</v>
      </c>
      <c r="K5817" s="7" t="s">
        <v>661</v>
      </c>
      <c r="L5817" s="7" t="s">
        <v>661</v>
      </c>
      <c r="M5817" s="7" t="s">
        <v>684</v>
      </c>
      <c r="N5817" s="7" t="s">
        <v>738</v>
      </c>
      <c r="O5817" s="7" t="s">
        <v>686</v>
      </c>
    </row>
    <row r="5818" spans="2:15" ht="15">
      <c r="B5818" s="6" t="s">
        <v>184</v>
      </c>
      <c r="C5818" s="7" t="s">
        <v>689</v>
      </c>
      <c r="D5818" s="7" t="s">
        <v>661</v>
      </c>
      <c r="E5818" s="7" t="s">
        <v>661</v>
      </c>
      <c r="F5818" s="7" t="s">
        <v>661</v>
      </c>
      <c r="G5818" s="7" t="s">
        <v>661</v>
      </c>
      <c r="H5818" s="7" t="s">
        <v>661</v>
      </c>
      <c r="I5818" s="7" t="s">
        <v>661</v>
      </c>
      <c r="J5818" s="7" t="s">
        <v>661</v>
      </c>
      <c r="K5818" s="7" t="s">
        <v>661</v>
      </c>
      <c r="L5818" s="7" t="s">
        <v>661</v>
      </c>
      <c r="M5818" s="7" t="s">
        <v>684</v>
      </c>
      <c r="N5818" s="7" t="s">
        <v>738</v>
      </c>
      <c r="O5818" s="7" t="s">
        <v>686</v>
      </c>
    </row>
    <row r="5819" spans="2:15" ht="15">
      <c r="B5819" s="6" t="s">
        <v>184</v>
      </c>
      <c r="C5819" s="7" t="s">
        <v>690</v>
      </c>
      <c r="D5819" s="7" t="s">
        <v>661</v>
      </c>
      <c r="E5819" s="7" t="s">
        <v>661</v>
      </c>
      <c r="F5819" s="7" t="s">
        <v>661</v>
      </c>
      <c r="G5819" s="7" t="s">
        <v>661</v>
      </c>
      <c r="H5819" s="7" t="s">
        <v>661</v>
      </c>
      <c r="I5819" s="7" t="s">
        <v>661</v>
      </c>
      <c r="J5819" s="7" t="s">
        <v>661</v>
      </c>
      <c r="K5819" s="7" t="s">
        <v>661</v>
      </c>
      <c r="L5819" s="7" t="s">
        <v>661</v>
      </c>
      <c r="M5819" s="7" t="s">
        <v>684</v>
      </c>
      <c r="N5819" s="7" t="s">
        <v>738</v>
      </c>
      <c r="O5819" s="7" t="s">
        <v>686</v>
      </c>
    </row>
    <row r="5820" spans="2:15" ht="15">
      <c r="B5820" s="6" t="s">
        <v>184</v>
      </c>
      <c r="C5820" s="7" t="s">
        <v>691</v>
      </c>
      <c r="D5820" s="7">
        <v>5.0519999999999996</v>
      </c>
      <c r="E5820" s="7">
        <v>4.8070000000000004</v>
      </c>
      <c r="F5820" s="7">
        <v>1.5541734137476404</v>
      </c>
      <c r="G5820" s="7">
        <v>5.0519999999999996</v>
      </c>
      <c r="H5820" s="7">
        <v>0.9515043547110057</v>
      </c>
      <c r="I5820" s="7">
        <v>4.8070000000000004</v>
      </c>
      <c r="J5820" s="7">
        <v>1.5541734137476404</v>
      </c>
      <c r="K5820" s="7">
        <v>5.0519999999999996</v>
      </c>
      <c r="L5820" s="7">
        <v>0.9515043547110057</v>
      </c>
      <c r="M5820" s="7" t="s">
        <v>684</v>
      </c>
      <c r="N5820" s="7" t="s">
        <v>738</v>
      </c>
      <c r="O5820" s="7" t="s">
        <v>686</v>
      </c>
    </row>
    <row r="5821" spans="2:15" ht="15">
      <c r="B5821" s="6" t="s">
        <v>184</v>
      </c>
      <c r="C5821" s="7" t="s">
        <v>692</v>
      </c>
      <c r="D5821" s="7" t="s">
        <v>661</v>
      </c>
      <c r="E5821" s="7">
        <v>4.7868226994026681</v>
      </c>
      <c r="F5821" s="7">
        <v>1.5476497973237651</v>
      </c>
      <c r="G5821" s="7">
        <v>5.0307943160770288</v>
      </c>
      <c r="H5821" s="7">
        <v>0.9515043547110057</v>
      </c>
      <c r="I5821" s="7">
        <v>4.7868226994026681</v>
      </c>
      <c r="J5821" s="7">
        <v>1.5476497973237651</v>
      </c>
      <c r="K5821" s="7">
        <v>5.0307943160770288</v>
      </c>
      <c r="L5821" s="7">
        <v>0.9515043547110057</v>
      </c>
      <c r="M5821" s="7" t="s">
        <v>684</v>
      </c>
      <c r="N5821" s="7" t="s">
        <v>738</v>
      </c>
      <c r="O5821" s="7" t="s">
        <v>686</v>
      </c>
    </row>
    <row r="5822" spans="2:15" ht="15">
      <c r="B5822" s="6" t="s">
        <v>184</v>
      </c>
      <c r="C5822" s="7" t="s">
        <v>693</v>
      </c>
      <c r="D5822" s="7" t="s">
        <v>661</v>
      </c>
      <c r="E5822" s="7">
        <v>4.7658762233757574</v>
      </c>
      <c r="F5822" s="7">
        <v>1.540877495232496</v>
      </c>
      <c r="G5822" s="7">
        <v>5.0087802538993804</v>
      </c>
      <c r="H5822" s="7">
        <v>0.9515043547110057</v>
      </c>
      <c r="I5822" s="7">
        <v>4.7658762233757574</v>
      </c>
      <c r="J5822" s="7">
        <v>1.540877495232496</v>
      </c>
      <c r="K5822" s="7">
        <v>5.0087802538993804</v>
      </c>
      <c r="L5822" s="7">
        <v>0.9515043547110057</v>
      </c>
      <c r="M5822" s="7" t="s">
        <v>684</v>
      </c>
      <c r="N5822" s="7" t="s">
        <v>738</v>
      </c>
      <c r="O5822" s="7" t="s">
        <v>686</v>
      </c>
    </row>
    <row r="5823" spans="2:15" ht="15">
      <c r="B5823" s="6" t="s">
        <v>184</v>
      </c>
      <c r="C5823" s="7" t="s">
        <v>694</v>
      </c>
      <c r="D5823" s="7" t="s">
        <v>661</v>
      </c>
      <c r="E5823" s="7">
        <v>4.7438471166191976</v>
      </c>
      <c r="F5823" s="7">
        <v>1.5337551627902974</v>
      </c>
      <c r="G5823" s="7">
        <v>4.9856283821843528</v>
      </c>
      <c r="H5823" s="7">
        <v>0.9515043547110057</v>
      </c>
      <c r="I5823" s="7">
        <v>4.7438471166191976</v>
      </c>
      <c r="J5823" s="7">
        <v>1.5337551627902974</v>
      </c>
      <c r="K5823" s="7">
        <v>4.9856283821843528</v>
      </c>
      <c r="L5823" s="7">
        <v>0.9515043547110057</v>
      </c>
      <c r="M5823" s="7" t="s">
        <v>684</v>
      </c>
      <c r="N5823" s="7" t="s">
        <v>738</v>
      </c>
      <c r="O5823" s="7" t="s">
        <v>686</v>
      </c>
    </row>
    <row r="5824" spans="2:15" ht="15">
      <c r="B5824" s="6" t="s">
        <v>184</v>
      </c>
      <c r="C5824" s="7" t="s">
        <v>695</v>
      </c>
      <c r="D5824" s="7" t="s">
        <v>661</v>
      </c>
      <c r="E5824" s="7">
        <v>4.7241537771979587</v>
      </c>
      <c r="F5824" s="7">
        <v>1.5273880180937305</v>
      </c>
      <c r="G5824" s="7">
        <v>4.9649313256509435</v>
      </c>
      <c r="H5824" s="7">
        <v>0.9515043547110057</v>
      </c>
      <c r="I5824" s="7">
        <v>4.7241537771979587</v>
      </c>
      <c r="J5824" s="7">
        <v>1.5273880180937305</v>
      </c>
      <c r="K5824" s="7">
        <v>4.9649313256509435</v>
      </c>
      <c r="L5824" s="7">
        <v>0.9515043547110057</v>
      </c>
      <c r="M5824" s="7" t="s">
        <v>684</v>
      </c>
      <c r="N5824" s="7" t="s">
        <v>738</v>
      </c>
      <c r="O5824" s="7" t="s">
        <v>686</v>
      </c>
    </row>
    <row r="5825" spans="2:15" ht="15">
      <c r="B5825" s="6" t="s">
        <v>184</v>
      </c>
      <c r="C5825" s="7" t="s">
        <v>696</v>
      </c>
      <c r="D5825" s="7" t="s">
        <v>661</v>
      </c>
      <c r="E5825" s="7">
        <v>4.7049936723989676</v>
      </c>
      <c r="F5825" s="7">
        <v>1.5211932759503524</v>
      </c>
      <c r="G5825" s="7">
        <v>4.9447946812896983</v>
      </c>
      <c r="H5825" s="7">
        <v>0.9515043547110057</v>
      </c>
      <c r="I5825" s="7">
        <v>4.7049936723989676</v>
      </c>
      <c r="J5825" s="7">
        <v>1.5211932759503524</v>
      </c>
      <c r="K5825" s="7">
        <v>4.9447946812896983</v>
      </c>
      <c r="L5825" s="7">
        <v>0.9515043547110057</v>
      </c>
      <c r="M5825" s="7" t="s">
        <v>684</v>
      </c>
      <c r="N5825" s="7" t="s">
        <v>738</v>
      </c>
      <c r="O5825" s="7" t="s">
        <v>686</v>
      </c>
    </row>
    <row r="5826" spans="2:15" ht="15">
      <c r="B5826" s="6" t="s">
        <v>184</v>
      </c>
      <c r="C5826" s="7" t="s">
        <v>697</v>
      </c>
      <c r="D5826" s="7" t="s">
        <v>661</v>
      </c>
      <c r="E5826" s="7">
        <v>4.6869372389966637</v>
      </c>
      <c r="F5826" s="7">
        <v>1.5153553669133308</v>
      </c>
      <c r="G5826" s="7">
        <v>4.925817959519688</v>
      </c>
      <c r="H5826" s="7">
        <v>0.9515043547110057</v>
      </c>
      <c r="I5826" s="7">
        <v>4.6869372389966637</v>
      </c>
      <c r="J5826" s="7">
        <v>1.5153553669133308</v>
      </c>
      <c r="K5826" s="7">
        <v>4.925817959519688</v>
      </c>
      <c r="L5826" s="7">
        <v>0.9515043547110057</v>
      </c>
      <c r="M5826" s="7" t="s">
        <v>684</v>
      </c>
      <c r="N5826" s="7" t="s">
        <v>738</v>
      </c>
      <c r="O5826" s="7" t="s">
        <v>686</v>
      </c>
    </row>
    <row r="5827" spans="2:15" ht="15">
      <c r="B5827" s="6" t="s">
        <v>184</v>
      </c>
      <c r="C5827" s="7" t="s">
        <v>698</v>
      </c>
      <c r="D5827" s="7" t="s">
        <v>661</v>
      </c>
      <c r="E5827" s="7">
        <v>4.6699194700022257</v>
      </c>
      <c r="F5827" s="7">
        <v>1.5098532732722971</v>
      </c>
      <c r="G5827" s="7">
        <v>4.9079328401188356</v>
      </c>
      <c r="H5827" s="7">
        <v>0.9515043547110057</v>
      </c>
      <c r="I5827" s="7">
        <v>4.6699194700022257</v>
      </c>
      <c r="J5827" s="7">
        <v>1.5098532732722971</v>
      </c>
      <c r="K5827" s="7">
        <v>4.9079328401188356</v>
      </c>
      <c r="L5827" s="7">
        <v>0.9515043547110057</v>
      </c>
      <c r="M5827" s="7" t="s">
        <v>684</v>
      </c>
      <c r="N5827" s="7" t="s">
        <v>738</v>
      </c>
      <c r="O5827" s="7" t="s">
        <v>686</v>
      </c>
    </row>
    <row r="5828" spans="2:15" ht="15">
      <c r="B5828" s="6" t="s">
        <v>184</v>
      </c>
      <c r="C5828" s="7" t="s">
        <v>699</v>
      </c>
      <c r="D5828" s="7" t="s">
        <v>661</v>
      </c>
      <c r="E5828" s="7">
        <v>4.6562139997735761</v>
      </c>
      <c r="F5828" s="7">
        <v>1.5054220942724459</v>
      </c>
      <c r="G5828" s="7">
        <v>4.8935288385388187</v>
      </c>
      <c r="H5828" s="7">
        <v>0.9515043547110057</v>
      </c>
      <c r="I5828" s="7">
        <v>4.6562139997735761</v>
      </c>
      <c r="J5828" s="7">
        <v>1.5054220942724459</v>
      </c>
      <c r="K5828" s="7">
        <v>4.8935288385388187</v>
      </c>
      <c r="L5828" s="7">
        <v>0.9515043547110057</v>
      </c>
      <c r="M5828" s="7" t="s">
        <v>684</v>
      </c>
      <c r="N5828" s="7" t="s">
        <v>738</v>
      </c>
      <c r="O5828" s="7" t="s">
        <v>686</v>
      </c>
    </row>
    <row r="5829" spans="2:15" ht="15">
      <c r="B5829" s="6" t="s">
        <v>184</v>
      </c>
      <c r="C5829" s="7" t="s">
        <v>700</v>
      </c>
      <c r="D5829" s="7" t="s">
        <v>661</v>
      </c>
      <c r="E5829" s="7">
        <v>4.6563329492199408</v>
      </c>
      <c r="F5829" s="7">
        <v>1.5054605523683751</v>
      </c>
      <c r="G5829" s="7">
        <v>4.893653850521976</v>
      </c>
      <c r="H5829" s="7">
        <v>0.9515043547110057</v>
      </c>
      <c r="I5829" s="7">
        <v>4.6563329492199408</v>
      </c>
      <c r="J5829" s="7">
        <v>1.5054605523683751</v>
      </c>
      <c r="K5829" s="7">
        <v>4.893653850521976</v>
      </c>
      <c r="L5829" s="7">
        <v>0.9515043547110057</v>
      </c>
      <c r="M5829" s="7" t="s">
        <v>684</v>
      </c>
      <c r="N5829" s="7" t="s">
        <v>738</v>
      </c>
      <c r="O5829" s="7" t="s">
        <v>686</v>
      </c>
    </row>
    <row r="5830" spans="2:15" ht="15">
      <c r="B5830" s="6" t="s">
        <v>184</v>
      </c>
      <c r="C5830" s="7" t="s">
        <v>701</v>
      </c>
      <c r="D5830" s="7" t="s">
        <v>661</v>
      </c>
      <c r="E5830" s="7">
        <v>4.6564518986663064</v>
      </c>
      <c r="F5830" s="7">
        <v>1.5054990104643005</v>
      </c>
      <c r="G5830" s="7">
        <v>4.8937788625051333</v>
      </c>
      <c r="H5830" s="7">
        <v>0.9515043547110057</v>
      </c>
      <c r="I5830" s="7">
        <v>4.6564518986663064</v>
      </c>
      <c r="J5830" s="7">
        <v>1.5054990104643005</v>
      </c>
      <c r="K5830" s="7">
        <v>4.8937788625051333</v>
      </c>
      <c r="L5830" s="7">
        <v>0.9515043547110057</v>
      </c>
      <c r="M5830" s="7" t="s">
        <v>684</v>
      </c>
      <c r="N5830" s="7" t="s">
        <v>738</v>
      </c>
      <c r="O5830" s="7" t="s">
        <v>686</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9FFCC"/>
  </sheetPr>
  <dimension ref="A1:AZ211"/>
  <sheetViews>
    <sheetView showGridLines="0" zoomScale="70" zoomScaleNormal="70" workbookViewId="0"/>
  </sheetViews>
  <sheetFormatPr defaultColWidth="8.88671875" defaultRowHeight="15"/>
  <cols>
    <col min="1" max="1" width="18.5546875" style="1" customWidth="1"/>
    <col min="2" max="2" width="6.5546875" style="1" customWidth="1"/>
    <col min="3" max="3" width="6.77734375" style="1" bestFit="1" customWidth="1"/>
    <col min="4" max="4" width="69" style="1" bestFit="1" customWidth="1"/>
    <col min="5" max="5" width="13.44140625" style="1" bestFit="1" customWidth="1"/>
    <col min="6" max="6" width="11.77734375" style="1" bestFit="1" customWidth="1"/>
    <col min="7" max="8" width="12.44140625" style="1" bestFit="1" customWidth="1"/>
    <col min="9" max="10" width="11.77734375" style="1" bestFit="1" customWidth="1"/>
    <col min="11" max="11" width="11.44140625" style="1" customWidth="1"/>
    <col min="12" max="12" width="12.33203125" style="1" bestFit="1" customWidth="1"/>
    <col min="13" max="14" width="11.77734375" style="1" bestFit="1" customWidth="1"/>
    <col min="15" max="15" width="7.5546875" bestFit="1" customWidth="1"/>
    <col min="16" max="17" width="16.88671875" bestFit="1" customWidth="1"/>
    <col min="18" max="18" width="12.44140625" bestFit="1" customWidth="1"/>
    <col min="19" max="19" width="13.88671875" bestFit="1" customWidth="1"/>
    <col min="20" max="20" width="24.5546875" bestFit="1" customWidth="1"/>
    <col min="21" max="21" width="23.109375" customWidth="1"/>
    <col min="22" max="22" width="147.21875" customWidth="1"/>
    <col min="23" max="23" width="23.88671875" customWidth="1"/>
    <col min="44" max="16384" width="8.88671875" style="1"/>
  </cols>
  <sheetData>
    <row r="1" spans="1:52" ht="18">
      <c r="A1" s="5" t="str">
        <f ca="1">MID(CELL("filename",A2),FIND("]",CELL("filename",A2))+1,256)</f>
        <v>Capex forecast</v>
      </c>
      <c r="D1" s="36"/>
    </row>
    <row r="2" spans="1:52">
      <c r="A2" s="9" t="s">
        <v>0</v>
      </c>
    </row>
    <row r="4" spans="1:52" ht="21">
      <c r="B4" s="23" t="s">
        <v>539</v>
      </c>
      <c r="C4" s="23"/>
      <c r="D4" s="23"/>
      <c r="E4" s="23"/>
      <c r="F4" s="23"/>
      <c r="G4" s="23"/>
      <c r="H4" s="23"/>
      <c r="I4" s="23"/>
      <c r="J4" s="23"/>
      <c r="K4" s="23"/>
      <c r="L4" s="23"/>
      <c r="M4" s="23"/>
      <c r="N4" s="23"/>
      <c r="O4" s="23"/>
      <c r="P4" s="23"/>
      <c r="Q4" s="23"/>
      <c r="R4" s="23"/>
      <c r="S4" s="23"/>
      <c r="T4" s="23"/>
      <c r="U4" s="23"/>
      <c r="V4" s="23"/>
      <c r="W4" s="23"/>
    </row>
    <row r="6" spans="1:52" ht="15.75">
      <c r="B6" s="21" t="s">
        <v>187</v>
      </c>
      <c r="C6" s="21" t="s">
        <v>188</v>
      </c>
      <c r="D6" s="21" t="s">
        <v>3</v>
      </c>
      <c r="E6" s="21" t="s">
        <v>649</v>
      </c>
      <c r="F6" s="21" t="s">
        <v>650</v>
      </c>
      <c r="G6" s="21" t="s">
        <v>651</v>
      </c>
      <c r="H6" s="21" t="s">
        <v>652</v>
      </c>
      <c r="I6" s="21" t="s">
        <v>653</v>
      </c>
      <c r="J6" s="21" t="s">
        <v>654</v>
      </c>
      <c r="K6" s="21" t="s">
        <v>655</v>
      </c>
      <c r="L6" s="21" t="s">
        <v>656</v>
      </c>
      <c r="M6" s="21" t="s">
        <v>657</v>
      </c>
      <c r="N6" s="21" t="s">
        <v>658</v>
      </c>
      <c r="O6" s="21" t="s">
        <v>189</v>
      </c>
      <c r="P6" s="21" t="s">
        <v>190</v>
      </c>
      <c r="Q6" s="21" t="s">
        <v>822</v>
      </c>
      <c r="R6" s="21" t="s">
        <v>545</v>
      </c>
      <c r="S6" s="21" t="s">
        <v>546</v>
      </c>
      <c r="T6" s="21" t="s">
        <v>659</v>
      </c>
      <c r="U6" s="21" t="s">
        <v>827</v>
      </c>
      <c r="V6" s="21" t="s">
        <v>663</v>
      </c>
      <c r="W6" s="52"/>
      <c r="AR6"/>
      <c r="AS6"/>
      <c r="AT6"/>
      <c r="AU6"/>
      <c r="AV6"/>
      <c r="AW6"/>
      <c r="AX6"/>
      <c r="AY6"/>
      <c r="AZ6"/>
    </row>
    <row r="7" spans="1:52">
      <c r="B7" s="51"/>
      <c r="C7" s="51" t="s">
        <v>862</v>
      </c>
      <c r="D7" s="50" t="s">
        <v>870</v>
      </c>
      <c r="E7" s="53">
        <v>300000</v>
      </c>
      <c r="F7" s="53">
        <v>300000</v>
      </c>
      <c r="G7" s="53">
        <v>300000</v>
      </c>
      <c r="H7" s="53">
        <v>300000</v>
      </c>
      <c r="I7" s="53">
        <v>300000</v>
      </c>
      <c r="J7" s="53">
        <v>300000</v>
      </c>
      <c r="K7" s="53">
        <v>300000</v>
      </c>
      <c r="L7" s="53">
        <v>300000</v>
      </c>
      <c r="M7" s="53">
        <v>300000</v>
      </c>
      <c r="N7" s="53">
        <v>300000</v>
      </c>
      <c r="O7" s="50" t="s">
        <v>193</v>
      </c>
      <c r="P7" s="60" t="s">
        <v>266</v>
      </c>
      <c r="Q7" s="50" t="s">
        <v>811</v>
      </c>
      <c r="R7" s="50" t="s">
        <v>812</v>
      </c>
      <c r="S7" s="50" t="s">
        <v>547</v>
      </c>
      <c r="T7" s="53" t="s">
        <v>661</v>
      </c>
      <c r="U7" s="53" t="str">
        <f t="shared" ref="U7:U70" si="0">IF(R7="Site Specific", IF(NOT(T7=""),"Site Specific", "Program"),R7)</f>
        <v>Program</v>
      </c>
      <c r="V7" s="51"/>
      <c r="W7" s="51"/>
      <c r="AR7"/>
      <c r="AS7"/>
      <c r="AT7"/>
      <c r="AU7"/>
      <c r="AV7"/>
      <c r="AW7"/>
      <c r="AX7"/>
      <c r="AY7"/>
      <c r="AZ7"/>
    </row>
    <row r="8" spans="1:52">
      <c r="B8" s="51"/>
      <c r="C8" s="51" t="s">
        <v>191</v>
      </c>
      <c r="D8" s="50" t="s">
        <v>192</v>
      </c>
      <c r="E8" s="53">
        <v>1674562.9105396892</v>
      </c>
      <c r="F8" s="53">
        <v>1817759</v>
      </c>
      <c r="G8" s="53">
        <v>1809464</v>
      </c>
      <c r="H8" s="53">
        <v>1815980</v>
      </c>
      <c r="I8" s="53">
        <v>1824516</v>
      </c>
      <c r="J8" s="53">
        <v>1838449</v>
      </c>
      <c r="K8" s="53">
        <v>1846369</v>
      </c>
      <c r="L8" s="53">
        <v>1854271</v>
      </c>
      <c r="M8" s="53">
        <v>1862211</v>
      </c>
      <c r="N8" s="53">
        <v>1878172</v>
      </c>
      <c r="O8" s="50" t="s">
        <v>193</v>
      </c>
      <c r="P8" s="50" t="s">
        <v>255</v>
      </c>
      <c r="Q8" s="50" t="s">
        <v>808</v>
      </c>
      <c r="R8" s="50" t="s">
        <v>812</v>
      </c>
      <c r="S8" s="50" t="s">
        <v>263</v>
      </c>
      <c r="T8" s="53" t="s">
        <v>661</v>
      </c>
      <c r="U8" s="53" t="str">
        <f t="shared" si="0"/>
        <v>Program</v>
      </c>
      <c r="V8" s="51"/>
      <c r="W8" s="51"/>
      <c r="AR8"/>
      <c r="AS8"/>
      <c r="AT8"/>
      <c r="AU8"/>
      <c r="AV8"/>
      <c r="AW8"/>
      <c r="AX8"/>
      <c r="AY8"/>
      <c r="AZ8"/>
    </row>
    <row r="9" spans="1:52">
      <c r="B9" s="51"/>
      <c r="C9" s="51" t="s">
        <v>195</v>
      </c>
      <c r="D9" s="50" t="s">
        <v>196</v>
      </c>
      <c r="E9" s="53">
        <v>1044144</v>
      </c>
      <c r="F9" s="53">
        <v>1840000</v>
      </c>
      <c r="G9" s="53">
        <v>1840000</v>
      </c>
      <c r="H9" s="53">
        <v>1840000</v>
      </c>
      <c r="I9" s="53">
        <v>1840000</v>
      </c>
      <c r="J9" s="53">
        <v>1840000</v>
      </c>
      <c r="K9" s="53">
        <v>1840000</v>
      </c>
      <c r="L9" s="53">
        <v>1840000</v>
      </c>
      <c r="M9" s="53">
        <v>1840000</v>
      </c>
      <c r="N9" s="53">
        <v>1840000</v>
      </c>
      <c r="O9" s="50" t="s">
        <v>193</v>
      </c>
      <c r="P9" s="50" t="s">
        <v>194</v>
      </c>
      <c r="Q9" s="50" t="s">
        <v>809</v>
      </c>
      <c r="R9" s="50" t="s">
        <v>812</v>
      </c>
      <c r="S9" s="50" t="s">
        <v>547</v>
      </c>
      <c r="T9" s="53" t="s">
        <v>661</v>
      </c>
      <c r="U9" s="53" t="str">
        <f t="shared" si="0"/>
        <v>Program</v>
      </c>
      <c r="V9" s="51"/>
      <c r="W9" s="51"/>
      <c r="AR9"/>
      <c r="AS9"/>
      <c r="AT9"/>
      <c r="AU9"/>
      <c r="AV9"/>
      <c r="AW9"/>
      <c r="AX9"/>
      <c r="AY9"/>
      <c r="AZ9"/>
    </row>
    <row r="10" spans="1:52">
      <c r="B10" s="51"/>
      <c r="C10" s="51" t="s">
        <v>197</v>
      </c>
      <c r="D10" s="50" t="s">
        <v>198</v>
      </c>
      <c r="E10" s="53">
        <v>1000000</v>
      </c>
      <c r="F10" s="53">
        <v>2000000</v>
      </c>
      <c r="G10" s="53">
        <v>2000000</v>
      </c>
      <c r="H10" s="53">
        <v>1000000</v>
      </c>
      <c r="I10" s="53">
        <v>1000000</v>
      </c>
      <c r="J10" s="53">
        <v>2000000</v>
      </c>
      <c r="K10" s="53">
        <v>2000000</v>
      </c>
      <c r="L10" s="53">
        <v>2000000</v>
      </c>
      <c r="M10" s="53">
        <v>2000000</v>
      </c>
      <c r="N10" s="53">
        <v>2000000</v>
      </c>
      <c r="O10" s="50" t="s">
        <v>193</v>
      </c>
      <c r="P10" s="50" t="s">
        <v>194</v>
      </c>
      <c r="Q10" s="50" t="s">
        <v>809</v>
      </c>
      <c r="R10" s="50" t="s">
        <v>812</v>
      </c>
      <c r="S10" s="50" t="s">
        <v>547</v>
      </c>
      <c r="T10" s="53" t="s">
        <v>661</v>
      </c>
      <c r="U10" s="53" t="str">
        <f t="shared" si="0"/>
        <v>Program</v>
      </c>
      <c r="V10" s="51"/>
      <c r="W10" s="51"/>
      <c r="AR10"/>
      <c r="AS10"/>
      <c r="AT10"/>
      <c r="AU10"/>
      <c r="AV10"/>
      <c r="AW10"/>
      <c r="AX10"/>
      <c r="AY10"/>
      <c r="AZ10"/>
    </row>
    <row r="11" spans="1:52">
      <c r="B11" s="51"/>
      <c r="C11" s="51" t="s">
        <v>199</v>
      </c>
      <c r="D11" s="50" t="s">
        <v>200</v>
      </c>
      <c r="E11" s="53">
        <v>750000</v>
      </c>
      <c r="F11" s="53">
        <v>500000</v>
      </c>
      <c r="G11" s="53">
        <v>500000</v>
      </c>
      <c r="H11" s="53">
        <v>500000</v>
      </c>
      <c r="I11" s="53">
        <v>500000</v>
      </c>
      <c r="J11" s="53">
        <v>500000</v>
      </c>
      <c r="K11" s="53">
        <v>500000</v>
      </c>
      <c r="L11" s="53">
        <v>500000</v>
      </c>
      <c r="M11" s="53">
        <v>500000</v>
      </c>
      <c r="N11" s="53">
        <v>500000</v>
      </c>
      <c r="O11" s="50" t="s">
        <v>193</v>
      </c>
      <c r="P11" s="50" t="s">
        <v>194</v>
      </c>
      <c r="Q11" s="50" t="s">
        <v>809</v>
      </c>
      <c r="R11" s="50" t="s">
        <v>812</v>
      </c>
      <c r="S11" s="50" t="s">
        <v>547</v>
      </c>
      <c r="T11" s="53" t="s">
        <v>661</v>
      </c>
      <c r="U11" s="53" t="str">
        <f t="shared" si="0"/>
        <v>Program</v>
      </c>
      <c r="V11" s="51"/>
      <c r="W11" s="51"/>
      <c r="AR11"/>
      <c r="AS11"/>
      <c r="AT11"/>
      <c r="AU11"/>
      <c r="AV11"/>
      <c r="AW11"/>
      <c r="AX11"/>
      <c r="AY11"/>
      <c r="AZ11"/>
    </row>
    <row r="12" spans="1:52" customFormat="1">
      <c r="B12" s="51"/>
      <c r="C12" s="51" t="s">
        <v>201</v>
      </c>
      <c r="D12" s="50" t="s">
        <v>202</v>
      </c>
      <c r="E12" s="53">
        <v>870000</v>
      </c>
      <c r="F12" s="53">
        <v>696000</v>
      </c>
      <c r="G12" s="53">
        <v>696000</v>
      </c>
      <c r="H12" s="53">
        <v>696000</v>
      </c>
      <c r="I12" s="53">
        <v>696000</v>
      </c>
      <c r="J12" s="53">
        <v>696000</v>
      </c>
      <c r="K12" s="53">
        <v>696000</v>
      </c>
      <c r="L12" s="53">
        <v>696000</v>
      </c>
      <c r="M12" s="53">
        <v>696000</v>
      </c>
      <c r="N12" s="53">
        <v>696000</v>
      </c>
      <c r="O12" s="50" t="s">
        <v>193</v>
      </c>
      <c r="P12" s="50" t="s">
        <v>194</v>
      </c>
      <c r="Q12" s="50" t="s">
        <v>809</v>
      </c>
      <c r="R12" s="50" t="s">
        <v>812</v>
      </c>
      <c r="S12" s="50" t="s">
        <v>547</v>
      </c>
      <c r="T12" s="53" t="s">
        <v>661</v>
      </c>
      <c r="U12" s="53" t="str">
        <f t="shared" si="0"/>
        <v>Program</v>
      </c>
      <c r="V12" s="51"/>
      <c r="W12" s="51"/>
    </row>
    <row r="13" spans="1:52" customFormat="1">
      <c r="B13" s="51"/>
      <c r="C13" s="51" t="s">
        <v>203</v>
      </c>
      <c r="D13" s="50" t="s">
        <v>204</v>
      </c>
      <c r="E13" s="53">
        <v>550000</v>
      </c>
      <c r="F13" s="53">
        <v>450000</v>
      </c>
      <c r="G13" s="53">
        <v>450000</v>
      </c>
      <c r="H13" s="53">
        <v>450000</v>
      </c>
      <c r="I13" s="53">
        <v>450000</v>
      </c>
      <c r="J13" s="53">
        <v>450000</v>
      </c>
      <c r="K13" s="53">
        <v>650000</v>
      </c>
      <c r="L13" s="53">
        <v>650000</v>
      </c>
      <c r="M13" s="53">
        <v>650000</v>
      </c>
      <c r="N13" s="53">
        <v>650000</v>
      </c>
      <c r="O13" s="50" t="s">
        <v>193</v>
      </c>
      <c r="P13" s="50" t="s">
        <v>194</v>
      </c>
      <c r="Q13" s="50" t="s">
        <v>809</v>
      </c>
      <c r="R13" s="50" t="s">
        <v>812</v>
      </c>
      <c r="S13" s="50" t="s">
        <v>547</v>
      </c>
      <c r="T13" s="53" t="s">
        <v>661</v>
      </c>
      <c r="U13" s="53" t="str">
        <f t="shared" si="0"/>
        <v>Program</v>
      </c>
      <c r="V13" s="51"/>
      <c r="W13" s="51"/>
    </row>
    <row r="14" spans="1:52" customFormat="1">
      <c r="B14" s="51"/>
      <c r="C14" s="51" t="s">
        <v>205</v>
      </c>
      <c r="D14" s="50" t="s">
        <v>206</v>
      </c>
      <c r="E14" s="53">
        <v>735000</v>
      </c>
      <c r="F14" s="53">
        <v>735000</v>
      </c>
      <c r="G14" s="53">
        <v>735000</v>
      </c>
      <c r="H14" s="53">
        <v>735000</v>
      </c>
      <c r="I14" s="53">
        <v>787500</v>
      </c>
      <c r="J14" s="53">
        <v>840000</v>
      </c>
      <c r="K14" s="53">
        <v>892500</v>
      </c>
      <c r="L14" s="53">
        <v>945000</v>
      </c>
      <c r="M14" s="53">
        <v>945000</v>
      </c>
      <c r="N14" s="53">
        <v>945000</v>
      </c>
      <c r="O14" s="50" t="s">
        <v>193</v>
      </c>
      <c r="P14" s="50" t="s">
        <v>194</v>
      </c>
      <c r="Q14" s="50" t="s">
        <v>809</v>
      </c>
      <c r="R14" s="50" t="s">
        <v>812</v>
      </c>
      <c r="S14" s="50" t="s">
        <v>263</v>
      </c>
      <c r="T14" s="53" t="s">
        <v>661</v>
      </c>
      <c r="U14" s="53" t="str">
        <f t="shared" si="0"/>
        <v>Program</v>
      </c>
      <c r="V14" s="51"/>
      <c r="W14" s="51"/>
    </row>
    <row r="15" spans="1:52" customFormat="1">
      <c r="B15" s="51"/>
      <c r="C15" s="51" t="s">
        <v>207</v>
      </c>
      <c r="D15" s="50" t="s">
        <v>208</v>
      </c>
      <c r="E15" s="53">
        <v>10800000</v>
      </c>
      <c r="F15" s="53">
        <v>11330000</v>
      </c>
      <c r="G15" s="53">
        <v>12100000</v>
      </c>
      <c r="H15" s="53">
        <v>12870000</v>
      </c>
      <c r="I15" s="53">
        <v>13640000</v>
      </c>
      <c r="J15" s="53">
        <v>14410000</v>
      </c>
      <c r="K15" s="53">
        <v>15180000</v>
      </c>
      <c r="L15" s="53">
        <v>16720000</v>
      </c>
      <c r="M15" s="53">
        <v>17490000</v>
      </c>
      <c r="N15" s="53">
        <v>17490000</v>
      </c>
      <c r="O15" s="50" t="s">
        <v>193</v>
      </c>
      <c r="P15" s="50" t="s">
        <v>194</v>
      </c>
      <c r="Q15" s="50" t="s">
        <v>809</v>
      </c>
      <c r="R15" s="50" t="s">
        <v>812</v>
      </c>
      <c r="S15" s="50" t="s">
        <v>263</v>
      </c>
      <c r="T15" s="53" t="s">
        <v>661</v>
      </c>
      <c r="U15" s="53" t="str">
        <f t="shared" si="0"/>
        <v>Program</v>
      </c>
      <c r="V15" s="51"/>
      <c r="W15" s="51"/>
    </row>
    <row r="16" spans="1:52" customFormat="1">
      <c r="B16" s="51"/>
      <c r="C16" s="51" t="s">
        <v>209</v>
      </c>
      <c r="D16" s="50" t="s">
        <v>210</v>
      </c>
      <c r="E16" s="53">
        <v>6000000</v>
      </c>
      <c r="F16" s="53">
        <v>6950000</v>
      </c>
      <c r="G16" s="53">
        <v>8700000</v>
      </c>
      <c r="H16" s="53">
        <v>9750000</v>
      </c>
      <c r="I16" s="53">
        <v>10550000</v>
      </c>
      <c r="J16" s="53">
        <v>10550000</v>
      </c>
      <c r="K16" s="53">
        <v>10550000</v>
      </c>
      <c r="L16" s="53">
        <v>10550000</v>
      </c>
      <c r="M16" s="53">
        <v>10550000</v>
      </c>
      <c r="N16" s="53">
        <v>10550000</v>
      </c>
      <c r="O16" s="50" t="s">
        <v>193</v>
      </c>
      <c r="P16" s="50" t="s">
        <v>194</v>
      </c>
      <c r="Q16" s="50" t="s">
        <v>809</v>
      </c>
      <c r="R16" s="50" t="s">
        <v>812</v>
      </c>
      <c r="S16" s="50" t="s">
        <v>269</v>
      </c>
      <c r="T16" s="53" t="s">
        <v>661</v>
      </c>
      <c r="U16" s="53" t="str">
        <f t="shared" si="0"/>
        <v>Program</v>
      </c>
      <c r="V16" s="51"/>
      <c r="W16" s="51"/>
    </row>
    <row r="17" spans="2:52" customFormat="1">
      <c r="B17" s="51"/>
      <c r="C17" s="51" t="s">
        <v>211</v>
      </c>
      <c r="D17" s="50" t="s">
        <v>212</v>
      </c>
      <c r="E17" s="53">
        <v>9167401</v>
      </c>
      <c r="F17" s="53">
        <v>9200000</v>
      </c>
      <c r="G17" s="53">
        <v>9300000</v>
      </c>
      <c r="H17" s="53">
        <v>9300000</v>
      </c>
      <c r="I17" s="53">
        <v>9450000</v>
      </c>
      <c r="J17" s="53">
        <v>9800000</v>
      </c>
      <c r="K17" s="53">
        <v>10300000</v>
      </c>
      <c r="L17" s="53">
        <v>11300000</v>
      </c>
      <c r="M17" s="53">
        <v>12300000</v>
      </c>
      <c r="N17" s="53">
        <v>12900000</v>
      </c>
      <c r="O17" s="50" t="s">
        <v>193</v>
      </c>
      <c r="P17" s="50" t="s">
        <v>194</v>
      </c>
      <c r="Q17" s="50" t="s">
        <v>809</v>
      </c>
      <c r="R17" s="50" t="s">
        <v>812</v>
      </c>
      <c r="S17" s="50" t="s">
        <v>269</v>
      </c>
      <c r="T17" s="53" t="s">
        <v>661</v>
      </c>
      <c r="U17" s="53" t="str">
        <f t="shared" si="0"/>
        <v>Program</v>
      </c>
      <c r="V17" s="51"/>
      <c r="W17" s="51"/>
    </row>
    <row r="18" spans="2:52" customFormat="1">
      <c r="B18" s="51"/>
      <c r="C18" s="51" t="s">
        <v>213</v>
      </c>
      <c r="D18" s="50" t="s">
        <v>214</v>
      </c>
      <c r="E18" s="53">
        <v>1700000</v>
      </c>
      <c r="F18" s="53">
        <v>1000000</v>
      </c>
      <c r="G18" s="53">
        <v>1000000</v>
      </c>
      <c r="H18" s="53">
        <v>1000000</v>
      </c>
      <c r="I18" s="53">
        <v>1000000</v>
      </c>
      <c r="J18" s="53">
        <v>1000000</v>
      </c>
      <c r="K18" s="53">
        <v>1000000</v>
      </c>
      <c r="L18" s="53">
        <v>1000000</v>
      </c>
      <c r="M18" s="53">
        <v>1000000</v>
      </c>
      <c r="N18" s="53">
        <v>1000000</v>
      </c>
      <c r="O18" s="50" t="s">
        <v>193</v>
      </c>
      <c r="P18" s="50" t="s">
        <v>194</v>
      </c>
      <c r="Q18" s="50" t="s">
        <v>809</v>
      </c>
      <c r="R18" s="50" t="s">
        <v>812</v>
      </c>
      <c r="S18" s="50" t="s">
        <v>263</v>
      </c>
      <c r="T18" s="53" t="s">
        <v>661</v>
      </c>
      <c r="U18" s="53" t="str">
        <f t="shared" si="0"/>
        <v>Program</v>
      </c>
      <c r="V18" s="51"/>
      <c r="W18" s="51"/>
    </row>
    <row r="19" spans="2:52" customFormat="1">
      <c r="B19" s="51"/>
      <c r="C19" s="51" t="s">
        <v>215</v>
      </c>
      <c r="D19" s="50" t="s">
        <v>216</v>
      </c>
      <c r="E19" s="53">
        <v>4800000</v>
      </c>
      <c r="F19" s="53">
        <v>4800000</v>
      </c>
      <c r="G19" s="53">
        <v>4800000</v>
      </c>
      <c r="H19" s="53">
        <v>4800000</v>
      </c>
      <c r="I19" s="53">
        <v>5600000</v>
      </c>
      <c r="J19" s="53">
        <v>5600000</v>
      </c>
      <c r="K19" s="53">
        <v>6400000</v>
      </c>
      <c r="L19" s="53">
        <v>6400000</v>
      </c>
      <c r="M19" s="53">
        <v>6400000</v>
      </c>
      <c r="N19" s="53">
        <v>6400000</v>
      </c>
      <c r="O19" s="50" t="s">
        <v>193</v>
      </c>
      <c r="P19" s="50" t="s">
        <v>194</v>
      </c>
      <c r="Q19" s="50" t="s">
        <v>809</v>
      </c>
      <c r="R19" s="50" t="s">
        <v>812</v>
      </c>
      <c r="S19" s="50" t="s">
        <v>263</v>
      </c>
      <c r="T19" s="53" t="s">
        <v>661</v>
      </c>
      <c r="U19" s="53" t="str">
        <f t="shared" si="0"/>
        <v>Program</v>
      </c>
      <c r="V19" s="51"/>
      <c r="W19" s="51"/>
    </row>
    <row r="20" spans="2:52">
      <c r="B20" s="51"/>
      <c r="C20" s="51" t="s">
        <v>217</v>
      </c>
      <c r="D20" s="50" t="s">
        <v>218</v>
      </c>
      <c r="E20" s="53">
        <v>0</v>
      </c>
      <c r="F20" s="53">
        <v>650000</v>
      </c>
      <c r="G20" s="53">
        <v>1950000</v>
      </c>
      <c r="H20" s="53">
        <v>2340000</v>
      </c>
      <c r="I20" s="53">
        <v>2340000</v>
      </c>
      <c r="J20" s="53">
        <v>1300000</v>
      </c>
      <c r="K20" s="53">
        <v>1300000</v>
      </c>
      <c r="L20" s="53">
        <v>1300000</v>
      </c>
      <c r="M20" s="53">
        <v>1300000</v>
      </c>
      <c r="N20" s="53">
        <v>1300000</v>
      </c>
      <c r="O20" s="50" t="s">
        <v>193</v>
      </c>
      <c r="P20" s="50" t="s">
        <v>194</v>
      </c>
      <c r="Q20" s="50" t="s">
        <v>809</v>
      </c>
      <c r="R20" s="50" t="s">
        <v>812</v>
      </c>
      <c r="S20" s="50" t="s">
        <v>269</v>
      </c>
      <c r="T20" s="53" t="s">
        <v>661</v>
      </c>
      <c r="U20" s="53" t="str">
        <f t="shared" si="0"/>
        <v>Program</v>
      </c>
      <c r="V20" s="51"/>
      <c r="W20" s="51"/>
      <c r="AR20"/>
      <c r="AS20"/>
      <c r="AT20"/>
      <c r="AU20"/>
      <c r="AV20"/>
      <c r="AW20"/>
      <c r="AX20"/>
      <c r="AY20"/>
      <c r="AZ20"/>
    </row>
    <row r="21" spans="2:52">
      <c r="B21" s="51"/>
      <c r="C21" s="51" t="s">
        <v>219</v>
      </c>
      <c r="D21" s="50" t="s">
        <v>220</v>
      </c>
      <c r="E21" s="53">
        <v>510000</v>
      </c>
      <c r="F21" s="53">
        <v>510000</v>
      </c>
      <c r="G21" s="53">
        <v>510000</v>
      </c>
      <c r="H21" s="53">
        <v>850000</v>
      </c>
      <c r="I21" s="53">
        <v>850000</v>
      </c>
      <c r="J21" s="53">
        <v>1020000</v>
      </c>
      <c r="K21" s="53">
        <v>1275000</v>
      </c>
      <c r="L21" s="53">
        <v>1275000</v>
      </c>
      <c r="M21" s="53">
        <v>1275000</v>
      </c>
      <c r="N21" s="53">
        <v>1275000</v>
      </c>
      <c r="O21" s="50" t="s">
        <v>193</v>
      </c>
      <c r="P21" s="50" t="s">
        <v>194</v>
      </c>
      <c r="Q21" s="50" t="s">
        <v>809</v>
      </c>
      <c r="R21" s="50" t="s">
        <v>812</v>
      </c>
      <c r="S21" s="50" t="s">
        <v>263</v>
      </c>
      <c r="T21" s="53" t="s">
        <v>661</v>
      </c>
      <c r="U21" s="53" t="str">
        <f t="shared" si="0"/>
        <v>Program</v>
      </c>
      <c r="V21" s="51"/>
      <c r="W21" s="51"/>
      <c r="AR21"/>
      <c r="AS21"/>
      <c r="AT21"/>
      <c r="AU21"/>
      <c r="AV21"/>
      <c r="AW21"/>
      <c r="AX21"/>
      <c r="AY21"/>
      <c r="AZ21"/>
    </row>
    <row r="22" spans="2:52" customFormat="1">
      <c r="B22" s="51"/>
      <c r="C22" s="51" t="s">
        <v>221</v>
      </c>
      <c r="D22" s="50" t="s">
        <v>222</v>
      </c>
      <c r="E22" s="53">
        <v>1170000</v>
      </c>
      <c r="F22" s="53">
        <v>1170000</v>
      </c>
      <c r="G22" s="53">
        <v>1170000</v>
      </c>
      <c r="H22" s="53">
        <v>1170000</v>
      </c>
      <c r="I22" s="53">
        <v>1462500</v>
      </c>
      <c r="J22" s="53">
        <v>1462500</v>
      </c>
      <c r="K22" s="53">
        <v>1755000</v>
      </c>
      <c r="L22" s="53">
        <v>1755000</v>
      </c>
      <c r="M22" s="53">
        <v>1755000</v>
      </c>
      <c r="N22" s="53">
        <v>1755000</v>
      </c>
      <c r="O22" s="50" t="s">
        <v>193</v>
      </c>
      <c r="P22" s="50" t="s">
        <v>194</v>
      </c>
      <c r="Q22" s="50" t="s">
        <v>809</v>
      </c>
      <c r="R22" s="50" t="s">
        <v>812</v>
      </c>
      <c r="S22" s="50" t="s">
        <v>263</v>
      </c>
      <c r="T22" s="53" t="s">
        <v>661</v>
      </c>
      <c r="U22" s="53" t="str">
        <f t="shared" si="0"/>
        <v>Program</v>
      </c>
      <c r="V22" s="51"/>
      <c r="W22" s="51"/>
    </row>
    <row r="23" spans="2:52" customFormat="1">
      <c r="B23" s="51"/>
      <c r="C23" s="51" t="s">
        <v>223</v>
      </c>
      <c r="D23" s="50" t="s">
        <v>224</v>
      </c>
      <c r="E23" s="53">
        <v>508400</v>
      </c>
      <c r="F23" s="53">
        <v>500000</v>
      </c>
      <c r="G23" s="53">
        <v>500000</v>
      </c>
      <c r="H23" s="53">
        <v>500000</v>
      </c>
      <c r="I23" s="53">
        <v>500000</v>
      </c>
      <c r="J23" s="53">
        <v>500000</v>
      </c>
      <c r="K23" s="53">
        <v>500000</v>
      </c>
      <c r="L23" s="53">
        <v>500000</v>
      </c>
      <c r="M23" s="53">
        <v>500000</v>
      </c>
      <c r="N23" s="53">
        <v>500000</v>
      </c>
      <c r="O23" s="50" t="s">
        <v>193</v>
      </c>
      <c r="P23" s="50" t="s">
        <v>194</v>
      </c>
      <c r="Q23" s="50" t="s">
        <v>809</v>
      </c>
      <c r="R23" s="50" t="s">
        <v>812</v>
      </c>
      <c r="S23" s="50" t="s">
        <v>269</v>
      </c>
      <c r="T23" s="53" t="s">
        <v>661</v>
      </c>
      <c r="U23" s="53" t="str">
        <f t="shared" si="0"/>
        <v>Program</v>
      </c>
      <c r="V23" s="51"/>
      <c r="W23" s="51"/>
    </row>
    <row r="24" spans="2:52" customFormat="1">
      <c r="B24" s="51"/>
      <c r="C24" s="51" t="s">
        <v>225</v>
      </c>
      <c r="D24" s="50" t="s">
        <v>226</v>
      </c>
      <c r="E24" s="53">
        <v>4035224.6687746001</v>
      </c>
      <c r="F24" s="53">
        <v>5950000</v>
      </c>
      <c r="G24" s="53">
        <v>6300000</v>
      </c>
      <c r="H24" s="53">
        <v>7875000</v>
      </c>
      <c r="I24" s="53">
        <v>7875000</v>
      </c>
      <c r="J24" s="53">
        <v>7875000</v>
      </c>
      <c r="K24" s="53">
        <v>7875000</v>
      </c>
      <c r="L24" s="53">
        <v>7875000</v>
      </c>
      <c r="M24" s="53">
        <v>7875000</v>
      </c>
      <c r="N24" s="53">
        <v>7875000</v>
      </c>
      <c r="O24" s="50" t="s">
        <v>193</v>
      </c>
      <c r="P24" s="50" t="s">
        <v>194</v>
      </c>
      <c r="Q24" s="50" t="s">
        <v>809</v>
      </c>
      <c r="R24" s="50" t="s">
        <v>812</v>
      </c>
      <c r="S24" s="50" t="s">
        <v>263</v>
      </c>
      <c r="T24" s="53" t="s">
        <v>661</v>
      </c>
      <c r="U24" s="53" t="str">
        <f t="shared" si="0"/>
        <v>Program</v>
      </c>
      <c r="V24" s="51"/>
      <c r="W24" s="51"/>
    </row>
    <row r="25" spans="2:52" customFormat="1">
      <c r="B25" s="51"/>
      <c r="C25" s="51" t="s">
        <v>227</v>
      </c>
      <c r="D25" s="50" t="s">
        <v>228</v>
      </c>
      <c r="E25" s="53">
        <v>598000</v>
      </c>
      <c r="F25" s="53">
        <v>0</v>
      </c>
      <c r="G25" s="53">
        <v>0</v>
      </c>
      <c r="H25" s="53">
        <v>0</v>
      </c>
      <c r="I25" s="53">
        <v>0</v>
      </c>
      <c r="J25" s="53">
        <v>0</v>
      </c>
      <c r="K25" s="53">
        <v>0</v>
      </c>
      <c r="L25" s="53">
        <v>0</v>
      </c>
      <c r="M25" s="53">
        <v>0</v>
      </c>
      <c r="N25" s="53">
        <v>0</v>
      </c>
      <c r="O25" s="50" t="s">
        <v>193</v>
      </c>
      <c r="P25" s="50" t="s">
        <v>194</v>
      </c>
      <c r="Q25" s="50" t="s">
        <v>809</v>
      </c>
      <c r="R25" s="50" t="s">
        <v>812</v>
      </c>
      <c r="S25" s="50" t="s">
        <v>263</v>
      </c>
      <c r="T25" s="53" t="s">
        <v>661</v>
      </c>
      <c r="U25" s="53" t="str">
        <f t="shared" si="0"/>
        <v>Program</v>
      </c>
      <c r="V25" s="51"/>
      <c r="W25" s="51"/>
    </row>
    <row r="26" spans="2:52" customFormat="1">
      <c r="B26" s="51"/>
      <c r="C26" s="51" t="s">
        <v>229</v>
      </c>
      <c r="D26" s="50" t="s">
        <v>230</v>
      </c>
      <c r="E26" s="53">
        <v>750000</v>
      </c>
      <c r="F26" s="53">
        <v>3500000</v>
      </c>
      <c r="G26" s="53">
        <v>3500000</v>
      </c>
      <c r="H26" s="53">
        <v>3500000</v>
      </c>
      <c r="I26" s="53">
        <v>3500000</v>
      </c>
      <c r="J26" s="53">
        <v>3500000</v>
      </c>
      <c r="K26" s="53">
        <v>4000000</v>
      </c>
      <c r="L26" s="53">
        <v>4000000</v>
      </c>
      <c r="M26" s="53">
        <v>4000000</v>
      </c>
      <c r="N26" s="53">
        <v>4000000</v>
      </c>
      <c r="O26" s="50" t="s">
        <v>193</v>
      </c>
      <c r="P26" s="50" t="s">
        <v>194</v>
      </c>
      <c r="Q26" s="50" t="s">
        <v>809</v>
      </c>
      <c r="R26" s="50" t="s">
        <v>812</v>
      </c>
      <c r="S26" s="50" t="s">
        <v>263</v>
      </c>
      <c r="T26" s="53" t="s">
        <v>661</v>
      </c>
      <c r="U26" s="53" t="str">
        <f t="shared" si="0"/>
        <v>Program</v>
      </c>
      <c r="V26" s="51"/>
      <c r="W26" s="51"/>
    </row>
    <row r="27" spans="2:52" customFormat="1">
      <c r="B27" s="51"/>
      <c r="C27" s="51" t="s">
        <v>231</v>
      </c>
      <c r="D27" s="50" t="s">
        <v>232</v>
      </c>
      <c r="E27" s="53">
        <v>354000</v>
      </c>
      <c r="F27" s="53">
        <v>708000</v>
      </c>
      <c r="G27" s="53">
        <v>708000</v>
      </c>
      <c r="H27" s="53">
        <v>708000</v>
      </c>
      <c r="I27" s="53">
        <v>708000</v>
      </c>
      <c r="J27" s="53">
        <v>708000</v>
      </c>
      <c r="K27" s="53">
        <v>708000</v>
      </c>
      <c r="L27" s="53">
        <v>708000</v>
      </c>
      <c r="M27" s="53">
        <v>708000</v>
      </c>
      <c r="N27" s="53">
        <v>708000</v>
      </c>
      <c r="O27" s="50" t="s">
        <v>193</v>
      </c>
      <c r="P27" s="50" t="s">
        <v>194</v>
      </c>
      <c r="Q27" s="50" t="s">
        <v>809</v>
      </c>
      <c r="R27" s="50" t="s">
        <v>812</v>
      </c>
      <c r="S27" s="50" t="s">
        <v>269</v>
      </c>
      <c r="T27" s="53" t="s">
        <v>661</v>
      </c>
      <c r="U27" s="53" t="str">
        <f t="shared" si="0"/>
        <v>Program</v>
      </c>
      <c r="V27" s="51"/>
      <c r="W27" s="51"/>
    </row>
    <row r="28" spans="2:52" customFormat="1">
      <c r="B28" s="51"/>
      <c r="C28" s="51" t="s">
        <v>233</v>
      </c>
      <c r="D28" s="50" t="s">
        <v>234</v>
      </c>
      <c r="E28" s="53">
        <v>0</v>
      </c>
      <c r="F28" s="53">
        <v>0</v>
      </c>
      <c r="G28" s="53">
        <v>0</v>
      </c>
      <c r="H28" s="53">
        <v>0</v>
      </c>
      <c r="I28" s="53">
        <v>0</v>
      </c>
      <c r="J28" s="53">
        <v>0</v>
      </c>
      <c r="K28" s="53">
        <v>9200000</v>
      </c>
      <c r="L28" s="53">
        <v>13700000.000000002</v>
      </c>
      <c r="M28" s="53">
        <v>18400000</v>
      </c>
      <c r="N28" s="53">
        <v>20200000</v>
      </c>
      <c r="O28" s="50" t="s">
        <v>193</v>
      </c>
      <c r="P28" s="50" t="s">
        <v>194</v>
      </c>
      <c r="Q28" s="50" t="s">
        <v>809</v>
      </c>
      <c r="R28" s="50" t="s">
        <v>812</v>
      </c>
      <c r="S28" s="50" t="s">
        <v>263</v>
      </c>
      <c r="T28" s="53" t="s">
        <v>661</v>
      </c>
      <c r="U28" s="53" t="str">
        <f t="shared" si="0"/>
        <v>Program</v>
      </c>
      <c r="V28" s="51"/>
      <c r="W28" s="51"/>
    </row>
    <row r="29" spans="2:52" customFormat="1">
      <c r="B29" s="51"/>
      <c r="C29" s="51" t="s">
        <v>235</v>
      </c>
      <c r="D29" s="50" t="s">
        <v>236</v>
      </c>
      <c r="E29" s="53">
        <v>676000</v>
      </c>
      <c r="F29" s="53">
        <v>270000</v>
      </c>
      <c r="G29" s="53">
        <v>270000</v>
      </c>
      <c r="H29" s="53">
        <v>270000</v>
      </c>
      <c r="I29" s="53">
        <v>270000</v>
      </c>
      <c r="J29" s="53">
        <v>270000</v>
      </c>
      <c r="K29" s="53">
        <v>270000</v>
      </c>
      <c r="L29" s="53">
        <v>270000</v>
      </c>
      <c r="M29" s="53">
        <v>270000</v>
      </c>
      <c r="N29" s="53">
        <v>270000</v>
      </c>
      <c r="O29" s="50" t="s">
        <v>193</v>
      </c>
      <c r="P29" s="50" t="s">
        <v>194</v>
      </c>
      <c r="Q29" s="50" t="s">
        <v>809</v>
      </c>
      <c r="R29" s="50" t="s">
        <v>812</v>
      </c>
      <c r="S29" s="50" t="s">
        <v>263</v>
      </c>
      <c r="T29" s="53" t="s">
        <v>661</v>
      </c>
      <c r="U29" s="53" t="str">
        <f t="shared" si="0"/>
        <v>Program</v>
      </c>
      <c r="V29" s="51"/>
      <c r="W29" s="51"/>
    </row>
    <row r="30" spans="2:52" customFormat="1">
      <c r="B30" s="51"/>
      <c r="C30" s="51" t="s">
        <v>237</v>
      </c>
      <c r="D30" s="50" t="s">
        <v>238</v>
      </c>
      <c r="E30" s="53">
        <v>6146400.548651576</v>
      </c>
      <c r="F30" s="53">
        <v>3690000</v>
      </c>
      <c r="G30" s="53">
        <v>3690000</v>
      </c>
      <c r="H30" s="53">
        <v>3690000</v>
      </c>
      <c r="I30" s="53">
        <v>3690000</v>
      </c>
      <c r="J30" s="53">
        <v>3690000</v>
      </c>
      <c r="K30" s="53">
        <v>3690000</v>
      </c>
      <c r="L30" s="53">
        <v>3690000</v>
      </c>
      <c r="M30" s="53">
        <v>3690000</v>
      </c>
      <c r="N30" s="53">
        <v>3690000</v>
      </c>
      <c r="O30" s="50" t="s">
        <v>193</v>
      </c>
      <c r="P30" s="50" t="s">
        <v>194</v>
      </c>
      <c r="Q30" s="50" t="s">
        <v>809</v>
      </c>
      <c r="R30" s="50" t="s">
        <v>812</v>
      </c>
      <c r="S30" s="50" t="s">
        <v>263</v>
      </c>
      <c r="T30" s="53" t="s">
        <v>661</v>
      </c>
      <c r="U30" s="53" t="str">
        <f t="shared" si="0"/>
        <v>Program</v>
      </c>
      <c r="V30" s="51"/>
      <c r="W30" s="51"/>
    </row>
    <row r="31" spans="2:52" customFormat="1">
      <c r="B31" s="51"/>
      <c r="C31" s="51" t="s">
        <v>239</v>
      </c>
      <c r="D31" s="50" t="s">
        <v>240</v>
      </c>
      <c r="E31" s="53">
        <v>750000</v>
      </c>
      <c r="F31" s="53">
        <v>1100000</v>
      </c>
      <c r="G31" s="53">
        <v>1150000</v>
      </c>
      <c r="H31" s="53">
        <v>1150000</v>
      </c>
      <c r="I31" s="53">
        <v>1200000</v>
      </c>
      <c r="J31" s="53">
        <v>1200000</v>
      </c>
      <c r="K31" s="53">
        <v>1400000</v>
      </c>
      <c r="L31" s="53">
        <v>1400000</v>
      </c>
      <c r="M31" s="53">
        <v>1400000</v>
      </c>
      <c r="N31" s="53">
        <v>1400000</v>
      </c>
      <c r="O31" s="50" t="s">
        <v>193</v>
      </c>
      <c r="P31" s="50" t="s">
        <v>194</v>
      </c>
      <c r="Q31" s="50" t="s">
        <v>809</v>
      </c>
      <c r="R31" s="50" t="s">
        <v>812</v>
      </c>
      <c r="S31" s="50" t="s">
        <v>263</v>
      </c>
      <c r="T31" s="53" t="s">
        <v>661</v>
      </c>
      <c r="U31" s="53" t="str">
        <f t="shared" si="0"/>
        <v>Program</v>
      </c>
      <c r="V31" s="51"/>
      <c r="W31" s="51"/>
    </row>
    <row r="32" spans="2:52" customFormat="1">
      <c r="B32" s="51"/>
      <c r="C32" s="51" t="s">
        <v>241</v>
      </c>
      <c r="D32" s="50" t="s">
        <v>242</v>
      </c>
      <c r="E32" s="53">
        <v>1800000</v>
      </c>
      <c r="F32" s="53">
        <v>1625000</v>
      </c>
      <c r="G32" s="53">
        <v>1625000</v>
      </c>
      <c r="H32" s="53">
        <v>1625000</v>
      </c>
      <c r="I32" s="53">
        <v>1625000</v>
      </c>
      <c r="J32" s="53">
        <v>1625000</v>
      </c>
      <c r="K32" s="53">
        <v>975000</v>
      </c>
      <c r="L32" s="53">
        <v>975000</v>
      </c>
      <c r="M32" s="53">
        <v>975000</v>
      </c>
      <c r="N32" s="53">
        <v>975000</v>
      </c>
      <c r="O32" s="50" t="s">
        <v>193</v>
      </c>
      <c r="P32" s="50" t="s">
        <v>194</v>
      </c>
      <c r="Q32" s="50" t="s">
        <v>809</v>
      </c>
      <c r="R32" s="50" t="s">
        <v>812</v>
      </c>
      <c r="S32" s="50" t="s">
        <v>269</v>
      </c>
      <c r="T32" s="53" t="s">
        <v>661</v>
      </c>
      <c r="U32" s="53" t="str">
        <f t="shared" si="0"/>
        <v>Program</v>
      </c>
      <c r="V32" s="51"/>
      <c r="W32" s="51"/>
    </row>
    <row r="33" spans="2:52" customFormat="1">
      <c r="B33" s="51"/>
      <c r="C33" s="51" t="s">
        <v>243</v>
      </c>
      <c r="D33" s="50" t="s">
        <v>244</v>
      </c>
      <c r="E33" s="53">
        <v>5600000</v>
      </c>
      <c r="F33" s="53">
        <v>1440000</v>
      </c>
      <c r="G33" s="53">
        <v>2400000</v>
      </c>
      <c r="H33" s="53">
        <v>2400000</v>
      </c>
      <c r="I33" s="53">
        <v>2400000</v>
      </c>
      <c r="J33" s="53">
        <v>2400000</v>
      </c>
      <c r="K33" s="53">
        <v>2400000</v>
      </c>
      <c r="L33" s="53">
        <v>2400000</v>
      </c>
      <c r="M33" s="53">
        <v>2400000</v>
      </c>
      <c r="N33" s="53">
        <v>2400000</v>
      </c>
      <c r="O33" s="50" t="s">
        <v>193</v>
      </c>
      <c r="P33" s="50" t="s">
        <v>194</v>
      </c>
      <c r="Q33" s="50" t="s">
        <v>809</v>
      </c>
      <c r="R33" s="50" t="s">
        <v>812</v>
      </c>
      <c r="S33" s="50" t="s">
        <v>263</v>
      </c>
      <c r="T33" s="53" t="s">
        <v>661</v>
      </c>
      <c r="U33" s="53" t="str">
        <f t="shared" si="0"/>
        <v>Program</v>
      </c>
      <c r="V33" s="51"/>
      <c r="W33" s="51"/>
    </row>
    <row r="34" spans="2:52">
      <c r="B34" s="51"/>
      <c r="C34" s="51" t="s">
        <v>245</v>
      </c>
      <c r="D34" s="50" t="s">
        <v>246</v>
      </c>
      <c r="E34" s="53">
        <v>550000</v>
      </c>
      <c r="F34" s="53">
        <v>880000</v>
      </c>
      <c r="G34" s="53">
        <v>1100000</v>
      </c>
      <c r="H34" s="53">
        <v>1210000.0000000002</v>
      </c>
      <c r="I34" s="53">
        <v>1210000.0000000002</v>
      </c>
      <c r="J34" s="53">
        <v>1100000</v>
      </c>
      <c r="K34" s="53">
        <v>1100000</v>
      </c>
      <c r="L34" s="53">
        <v>1100000</v>
      </c>
      <c r="M34" s="53">
        <v>1100000</v>
      </c>
      <c r="N34" s="53">
        <v>1100000</v>
      </c>
      <c r="O34" s="50" t="s">
        <v>193</v>
      </c>
      <c r="P34" s="50" t="s">
        <v>194</v>
      </c>
      <c r="Q34" s="50" t="s">
        <v>809</v>
      </c>
      <c r="R34" s="50" t="s">
        <v>812</v>
      </c>
      <c r="S34" s="50" t="s">
        <v>269</v>
      </c>
      <c r="T34" s="53" t="s">
        <v>661</v>
      </c>
      <c r="U34" s="53" t="str">
        <f t="shared" si="0"/>
        <v>Program</v>
      </c>
      <c r="V34" s="51"/>
      <c r="W34" s="51"/>
      <c r="AR34"/>
      <c r="AS34"/>
      <c r="AT34"/>
      <c r="AU34"/>
      <c r="AV34"/>
      <c r="AW34"/>
      <c r="AX34"/>
      <c r="AY34"/>
      <c r="AZ34"/>
    </row>
    <row r="35" spans="2:52">
      <c r="B35" s="51"/>
      <c r="C35" s="51" t="s">
        <v>247</v>
      </c>
      <c r="D35" s="50" t="s">
        <v>248</v>
      </c>
      <c r="E35" s="53">
        <v>261000</v>
      </c>
      <c r="F35" s="53">
        <v>261000</v>
      </c>
      <c r="G35" s="53">
        <v>0</v>
      </c>
      <c r="H35" s="53">
        <v>0</v>
      </c>
      <c r="I35" s="53">
        <v>0</v>
      </c>
      <c r="J35" s="53">
        <v>0</v>
      </c>
      <c r="K35" s="53">
        <v>0</v>
      </c>
      <c r="L35" s="53">
        <v>0</v>
      </c>
      <c r="M35" s="53">
        <v>0</v>
      </c>
      <c r="N35" s="53">
        <v>0</v>
      </c>
      <c r="O35" s="50" t="s">
        <v>193</v>
      </c>
      <c r="P35" s="50" t="s">
        <v>194</v>
      </c>
      <c r="Q35" s="50" t="s">
        <v>809</v>
      </c>
      <c r="R35" s="50" t="s">
        <v>812</v>
      </c>
      <c r="S35" s="50" t="s">
        <v>269</v>
      </c>
      <c r="T35" s="53" t="s">
        <v>661</v>
      </c>
      <c r="U35" s="53" t="str">
        <f t="shared" si="0"/>
        <v>Program</v>
      </c>
      <c r="V35" s="51"/>
      <c r="W35" s="51"/>
      <c r="AR35"/>
      <c r="AS35"/>
      <c r="AT35"/>
      <c r="AU35"/>
      <c r="AV35"/>
      <c r="AW35"/>
      <c r="AX35"/>
      <c r="AY35"/>
      <c r="AZ35"/>
    </row>
    <row r="36" spans="2:52">
      <c r="B36" s="51"/>
      <c r="C36" s="51" t="s">
        <v>249</v>
      </c>
      <c r="D36" s="50" t="s">
        <v>250</v>
      </c>
      <c r="E36" s="53">
        <v>500000</v>
      </c>
      <c r="F36" s="53">
        <v>440000</v>
      </c>
      <c r="G36" s="53">
        <v>1408000</v>
      </c>
      <c r="H36" s="53">
        <v>1892000</v>
      </c>
      <c r="I36" s="53">
        <v>1892000</v>
      </c>
      <c r="J36" s="53">
        <v>0</v>
      </c>
      <c r="K36" s="53">
        <v>0</v>
      </c>
      <c r="L36" s="53">
        <v>0</v>
      </c>
      <c r="M36" s="53">
        <v>0</v>
      </c>
      <c r="N36" s="53">
        <v>0</v>
      </c>
      <c r="O36" s="50" t="s">
        <v>193</v>
      </c>
      <c r="P36" s="50" t="s">
        <v>194</v>
      </c>
      <c r="Q36" s="50" t="s">
        <v>809</v>
      </c>
      <c r="R36" s="50" t="s">
        <v>812</v>
      </c>
      <c r="S36" s="50" t="s">
        <v>263</v>
      </c>
      <c r="T36" s="53" t="s">
        <v>661</v>
      </c>
      <c r="U36" s="53" t="str">
        <f t="shared" si="0"/>
        <v>Program</v>
      </c>
      <c r="V36" s="51"/>
      <c r="W36" s="51"/>
      <c r="AR36"/>
      <c r="AS36"/>
      <c r="AT36"/>
      <c r="AU36"/>
      <c r="AV36"/>
      <c r="AW36"/>
      <c r="AX36"/>
      <c r="AY36"/>
      <c r="AZ36"/>
    </row>
    <row r="37" spans="2:52">
      <c r="B37" s="51"/>
      <c r="C37" s="51" t="s">
        <v>251</v>
      </c>
      <c r="D37" s="50" t="s">
        <v>252</v>
      </c>
      <c r="E37" s="53">
        <v>5000000</v>
      </c>
      <c r="F37" s="53">
        <v>10000000</v>
      </c>
      <c r="G37" s="53">
        <v>9000000</v>
      </c>
      <c r="H37" s="53">
        <v>9000000</v>
      </c>
      <c r="I37" s="53">
        <v>8000000</v>
      </c>
      <c r="J37" s="53">
        <v>8000000</v>
      </c>
      <c r="K37" s="53">
        <v>8000000</v>
      </c>
      <c r="L37" s="53">
        <v>8000000</v>
      </c>
      <c r="M37" s="53">
        <v>8000000</v>
      </c>
      <c r="N37" s="53">
        <v>8000000</v>
      </c>
      <c r="O37" s="50" t="s">
        <v>193</v>
      </c>
      <c r="P37" s="50" t="s">
        <v>194</v>
      </c>
      <c r="Q37" s="50" t="s">
        <v>809</v>
      </c>
      <c r="R37" s="50" t="s">
        <v>812</v>
      </c>
      <c r="S37" s="50" t="s">
        <v>269</v>
      </c>
      <c r="T37" s="53" t="s">
        <v>661</v>
      </c>
      <c r="U37" s="53" t="str">
        <f t="shared" si="0"/>
        <v>Program</v>
      </c>
      <c r="V37" s="51"/>
      <c r="W37" s="51"/>
      <c r="AR37"/>
      <c r="AS37"/>
      <c r="AT37"/>
      <c r="AU37"/>
      <c r="AV37"/>
      <c r="AW37"/>
      <c r="AX37"/>
      <c r="AY37"/>
      <c r="AZ37"/>
    </row>
    <row r="38" spans="2:52">
      <c r="B38" s="51"/>
      <c r="C38" s="51" t="s">
        <v>760</v>
      </c>
      <c r="D38" s="50" t="s">
        <v>761</v>
      </c>
      <c r="E38" s="53">
        <v>0</v>
      </c>
      <c r="F38" s="53">
        <v>0</v>
      </c>
      <c r="G38" s="53">
        <v>0</v>
      </c>
      <c r="H38" s="53">
        <v>0</v>
      </c>
      <c r="I38" s="53">
        <v>0</v>
      </c>
      <c r="J38" s="53">
        <v>0</v>
      </c>
      <c r="K38" s="53">
        <v>9200000</v>
      </c>
      <c r="L38" s="53">
        <v>13700000.000000002</v>
      </c>
      <c r="M38" s="53">
        <v>18400000</v>
      </c>
      <c r="N38" s="53">
        <v>20200000</v>
      </c>
      <c r="O38" s="50" t="s">
        <v>193</v>
      </c>
      <c r="P38" s="50" t="s">
        <v>194</v>
      </c>
      <c r="Q38" s="50" t="s">
        <v>809</v>
      </c>
      <c r="R38" s="50" t="s">
        <v>812</v>
      </c>
      <c r="S38" s="50" t="s">
        <v>263</v>
      </c>
      <c r="T38" s="53" t="s">
        <v>661</v>
      </c>
      <c r="U38" s="53" t="str">
        <f t="shared" si="0"/>
        <v>Program</v>
      </c>
      <c r="V38" s="51"/>
      <c r="W38" s="51"/>
      <c r="AR38"/>
      <c r="AS38"/>
      <c r="AT38"/>
      <c r="AU38"/>
      <c r="AV38"/>
      <c r="AW38"/>
      <c r="AX38"/>
      <c r="AY38"/>
      <c r="AZ38"/>
    </row>
    <row r="39" spans="2:52">
      <c r="B39" s="51"/>
      <c r="C39" s="51" t="s">
        <v>253</v>
      </c>
      <c r="D39" s="50" t="s">
        <v>254</v>
      </c>
      <c r="E39" s="53">
        <v>1955226.0176457285</v>
      </c>
      <c r="F39" s="53">
        <v>2152731</v>
      </c>
      <c r="G39" s="53">
        <v>2206549</v>
      </c>
      <c r="H39" s="53">
        <v>2261713</v>
      </c>
      <c r="I39" s="53">
        <v>2318255</v>
      </c>
      <c r="J39" s="53">
        <v>2376212</v>
      </c>
      <c r="K39" s="53">
        <v>2435617</v>
      </c>
      <c r="L39" s="53">
        <v>2496508</v>
      </c>
      <c r="M39" s="53">
        <v>2558920</v>
      </c>
      <c r="N39" s="53">
        <v>2558920</v>
      </c>
      <c r="O39" s="50" t="s">
        <v>193</v>
      </c>
      <c r="P39" s="50" t="s">
        <v>255</v>
      </c>
      <c r="Q39" s="50" t="s">
        <v>808</v>
      </c>
      <c r="R39" s="50" t="s">
        <v>812</v>
      </c>
      <c r="S39" s="50" t="s">
        <v>263</v>
      </c>
      <c r="T39" s="53" t="s">
        <v>661</v>
      </c>
      <c r="U39" s="53" t="str">
        <f t="shared" si="0"/>
        <v>Program</v>
      </c>
      <c r="V39" s="51"/>
      <c r="W39" s="51"/>
      <c r="AR39"/>
      <c r="AS39"/>
      <c r="AT39"/>
      <c r="AU39"/>
      <c r="AV39"/>
      <c r="AW39"/>
      <c r="AX39"/>
      <c r="AY39"/>
      <c r="AZ39"/>
    </row>
    <row r="40" spans="2:52">
      <c r="B40" s="51"/>
      <c r="C40" s="51" t="s">
        <v>256</v>
      </c>
      <c r="D40" s="50" t="s">
        <v>257</v>
      </c>
      <c r="E40" s="53">
        <v>12000000</v>
      </c>
      <c r="F40" s="53">
        <v>8585365.8536585364</v>
      </c>
      <c r="G40" s="53">
        <v>3616894.7055324214</v>
      </c>
      <c r="H40" s="53">
        <v>92859.941091974877</v>
      </c>
      <c r="I40" s="53">
        <v>0</v>
      </c>
      <c r="J40" s="53">
        <v>0</v>
      </c>
      <c r="K40" s="53">
        <v>0</v>
      </c>
      <c r="L40" s="53">
        <v>0</v>
      </c>
      <c r="M40" s="53">
        <v>0</v>
      </c>
      <c r="N40" s="53">
        <v>0</v>
      </c>
      <c r="O40" s="50" t="s">
        <v>193</v>
      </c>
      <c r="P40" s="50" t="s">
        <v>258</v>
      </c>
      <c r="Q40" s="50" t="s">
        <v>810</v>
      </c>
      <c r="R40" s="50" t="s">
        <v>810</v>
      </c>
      <c r="S40" s="50" t="s">
        <v>810</v>
      </c>
      <c r="T40" s="53" t="s">
        <v>661</v>
      </c>
      <c r="U40" s="53" t="str">
        <f t="shared" si="0"/>
        <v>Other</v>
      </c>
      <c r="V40" s="51"/>
      <c r="W40" s="51"/>
      <c r="AR40"/>
      <c r="AS40"/>
      <c r="AT40"/>
      <c r="AU40"/>
      <c r="AV40"/>
      <c r="AW40"/>
      <c r="AX40"/>
      <c r="AY40"/>
      <c r="AZ40"/>
    </row>
    <row r="41" spans="2:52">
      <c r="B41" s="51"/>
      <c r="C41" s="51" t="s">
        <v>259</v>
      </c>
      <c r="D41" s="50" t="s">
        <v>260</v>
      </c>
      <c r="E41" s="53">
        <v>552599</v>
      </c>
      <c r="F41" s="53">
        <v>500000</v>
      </c>
      <c r="G41" s="53">
        <v>500000</v>
      </c>
      <c r="H41" s="53">
        <v>2000000</v>
      </c>
      <c r="I41" s="53">
        <v>2000000</v>
      </c>
      <c r="J41" s="53">
        <v>2000000</v>
      </c>
      <c r="K41" s="53">
        <v>2000000</v>
      </c>
      <c r="L41" s="53">
        <v>2000000</v>
      </c>
      <c r="M41" s="53">
        <v>2000000</v>
      </c>
      <c r="N41" s="53">
        <v>2000000</v>
      </c>
      <c r="O41" s="50" t="s">
        <v>193</v>
      </c>
      <c r="P41" s="50" t="s">
        <v>258</v>
      </c>
      <c r="Q41" s="50" t="s">
        <v>810</v>
      </c>
      <c r="R41" s="50" t="s">
        <v>810</v>
      </c>
      <c r="S41" s="50" t="s">
        <v>810</v>
      </c>
      <c r="T41" s="53" t="s">
        <v>661</v>
      </c>
      <c r="U41" s="53" t="str">
        <f t="shared" si="0"/>
        <v>Other</v>
      </c>
      <c r="V41" s="51"/>
      <c r="W41" s="51"/>
      <c r="AR41"/>
      <c r="AS41"/>
      <c r="AT41"/>
      <c r="AU41"/>
      <c r="AV41"/>
      <c r="AW41"/>
      <c r="AX41"/>
      <c r="AY41"/>
      <c r="AZ41"/>
    </row>
    <row r="42" spans="2:52">
      <c r="B42" s="51"/>
      <c r="C42" s="51" t="s">
        <v>261</v>
      </c>
      <c r="D42" s="50" t="s">
        <v>262</v>
      </c>
      <c r="E42" s="53">
        <v>1692215</v>
      </c>
      <c r="F42" s="53">
        <v>0</v>
      </c>
      <c r="G42" s="53">
        <v>0</v>
      </c>
      <c r="H42" s="53">
        <v>0</v>
      </c>
      <c r="I42" s="53">
        <v>0</v>
      </c>
      <c r="J42" s="53">
        <v>0</v>
      </c>
      <c r="K42" s="53">
        <v>0</v>
      </c>
      <c r="L42" s="53">
        <v>0</v>
      </c>
      <c r="M42" s="53">
        <v>0</v>
      </c>
      <c r="N42" s="53">
        <v>0</v>
      </c>
      <c r="O42" s="50" t="s">
        <v>193</v>
      </c>
      <c r="P42" s="50" t="s">
        <v>258</v>
      </c>
      <c r="Q42" s="50" t="s">
        <v>810</v>
      </c>
      <c r="R42" s="50" t="s">
        <v>810</v>
      </c>
      <c r="S42" s="50" t="s">
        <v>810</v>
      </c>
      <c r="T42" s="53" t="s">
        <v>661</v>
      </c>
      <c r="U42" s="53" t="str">
        <f t="shared" si="0"/>
        <v>Other</v>
      </c>
      <c r="V42" s="51"/>
      <c r="W42" s="51"/>
      <c r="AR42"/>
      <c r="AS42"/>
      <c r="AT42"/>
      <c r="AU42"/>
      <c r="AV42"/>
      <c r="AW42"/>
      <c r="AX42"/>
      <c r="AY42"/>
      <c r="AZ42"/>
    </row>
    <row r="43" spans="2:52">
      <c r="B43" s="51"/>
      <c r="C43" s="51" t="s">
        <v>264</v>
      </c>
      <c r="D43" s="50" t="s">
        <v>265</v>
      </c>
      <c r="E43" s="53">
        <v>7057544</v>
      </c>
      <c r="F43" s="53">
        <v>6800844</v>
      </c>
      <c r="G43" s="53">
        <v>7103063</v>
      </c>
      <c r="H43" s="53">
        <v>6647368</v>
      </c>
      <c r="I43" s="53">
        <v>6275047</v>
      </c>
      <c r="J43" s="53">
        <v>5947097</v>
      </c>
      <c r="K43" s="53">
        <v>6000000</v>
      </c>
      <c r="L43" s="53">
        <v>6000000</v>
      </c>
      <c r="M43" s="53">
        <v>6000000</v>
      </c>
      <c r="N43" s="53">
        <v>6000000</v>
      </c>
      <c r="O43" s="50" t="s">
        <v>193</v>
      </c>
      <c r="P43" s="50" t="s">
        <v>266</v>
      </c>
      <c r="Q43" s="50" t="s">
        <v>811</v>
      </c>
      <c r="R43" s="50" t="s">
        <v>812</v>
      </c>
      <c r="S43" s="50" t="s">
        <v>263</v>
      </c>
      <c r="T43" s="53" t="s">
        <v>661</v>
      </c>
      <c r="U43" s="53" t="str">
        <f t="shared" si="0"/>
        <v>Program</v>
      </c>
      <c r="V43" s="51"/>
      <c r="W43" s="51"/>
      <c r="AR43"/>
      <c r="AS43"/>
      <c r="AT43"/>
      <c r="AU43"/>
      <c r="AV43"/>
      <c r="AW43"/>
      <c r="AX43"/>
      <c r="AY43"/>
      <c r="AZ43"/>
    </row>
    <row r="44" spans="2:52">
      <c r="B44" s="51"/>
      <c r="C44" s="51" t="s">
        <v>267</v>
      </c>
      <c r="D44" s="50" t="s">
        <v>268</v>
      </c>
      <c r="E44" s="53">
        <v>10000000</v>
      </c>
      <c r="F44" s="53">
        <v>13836506</v>
      </c>
      <c r="G44" s="53">
        <v>13286183</v>
      </c>
      <c r="H44" s="53">
        <v>13262397</v>
      </c>
      <c r="I44" s="53">
        <v>13309313</v>
      </c>
      <c r="J44" s="53">
        <v>13547284</v>
      </c>
      <c r="K44" s="53">
        <v>13569703</v>
      </c>
      <c r="L44" s="53">
        <v>13590130</v>
      </c>
      <c r="M44" s="53">
        <v>13610660</v>
      </c>
      <c r="N44" s="53">
        <v>13651924</v>
      </c>
      <c r="O44" s="50" t="s">
        <v>193</v>
      </c>
      <c r="P44" s="50" t="s">
        <v>255</v>
      </c>
      <c r="Q44" s="50" t="s">
        <v>808</v>
      </c>
      <c r="R44" s="50" t="s">
        <v>812</v>
      </c>
      <c r="S44" s="50" t="s">
        <v>263</v>
      </c>
      <c r="T44" s="53" t="s">
        <v>661</v>
      </c>
      <c r="U44" s="53" t="str">
        <f t="shared" si="0"/>
        <v>Program</v>
      </c>
      <c r="V44" s="51"/>
      <c r="W44" s="51"/>
      <c r="AR44"/>
      <c r="AS44"/>
      <c r="AT44"/>
      <c r="AU44"/>
      <c r="AV44"/>
      <c r="AW44"/>
      <c r="AX44"/>
      <c r="AY44"/>
      <c r="AZ44"/>
    </row>
    <row r="45" spans="2:52">
      <c r="B45" s="51"/>
      <c r="C45" s="51" t="s">
        <v>270</v>
      </c>
      <c r="D45" s="50" t="s">
        <v>271</v>
      </c>
      <c r="E45" s="53">
        <v>120000</v>
      </c>
      <c r="F45" s="53">
        <v>120000</v>
      </c>
      <c r="G45" s="53">
        <v>120000</v>
      </c>
      <c r="H45" s="53">
        <v>120000</v>
      </c>
      <c r="I45" s="53">
        <v>120000</v>
      </c>
      <c r="J45" s="53">
        <v>120000</v>
      </c>
      <c r="K45" s="53">
        <v>120000</v>
      </c>
      <c r="L45" s="53">
        <v>120000</v>
      </c>
      <c r="M45" s="53">
        <v>120000</v>
      </c>
      <c r="N45" s="53">
        <v>120000</v>
      </c>
      <c r="O45" s="50" t="s">
        <v>193</v>
      </c>
      <c r="P45" s="50" t="s">
        <v>266</v>
      </c>
      <c r="Q45" s="50" t="s">
        <v>811</v>
      </c>
      <c r="R45" s="50" t="s">
        <v>812</v>
      </c>
      <c r="S45" s="50" t="s">
        <v>269</v>
      </c>
      <c r="T45" s="53" t="s">
        <v>661</v>
      </c>
      <c r="U45" s="53" t="str">
        <f t="shared" si="0"/>
        <v>Program</v>
      </c>
      <c r="V45" s="51"/>
      <c r="W45" s="51"/>
      <c r="AR45"/>
      <c r="AS45"/>
      <c r="AT45"/>
      <c r="AU45"/>
      <c r="AV45"/>
      <c r="AW45"/>
      <c r="AX45"/>
      <c r="AY45"/>
      <c r="AZ45"/>
    </row>
    <row r="46" spans="2:52">
      <c r="B46" s="51"/>
      <c r="C46" s="51" t="s">
        <v>272</v>
      </c>
      <c r="D46" s="50" t="s">
        <v>273</v>
      </c>
      <c r="E46" s="53">
        <v>500000</v>
      </c>
      <c r="F46" s="53">
        <v>500000</v>
      </c>
      <c r="G46" s="53">
        <v>500000</v>
      </c>
      <c r="H46" s="53">
        <v>500000</v>
      </c>
      <c r="I46" s="53">
        <v>500000</v>
      </c>
      <c r="J46" s="53">
        <v>500000</v>
      </c>
      <c r="K46" s="53">
        <v>500000</v>
      </c>
      <c r="L46" s="53">
        <v>500000</v>
      </c>
      <c r="M46" s="53">
        <v>500000</v>
      </c>
      <c r="N46" s="53">
        <v>500000</v>
      </c>
      <c r="O46" s="50" t="s">
        <v>193</v>
      </c>
      <c r="P46" s="50" t="s">
        <v>266</v>
      </c>
      <c r="Q46" s="50" t="s">
        <v>810</v>
      </c>
      <c r="R46" s="50" t="s">
        <v>810</v>
      </c>
      <c r="S46" s="50" t="s">
        <v>810</v>
      </c>
      <c r="T46" s="53" t="s">
        <v>661</v>
      </c>
      <c r="U46" s="53" t="str">
        <f t="shared" si="0"/>
        <v>Other</v>
      </c>
      <c r="V46" s="51"/>
      <c r="W46" s="51"/>
      <c r="AR46"/>
      <c r="AS46"/>
      <c r="AT46"/>
      <c r="AU46"/>
      <c r="AV46"/>
      <c r="AW46"/>
      <c r="AX46"/>
      <c r="AY46"/>
      <c r="AZ46"/>
    </row>
    <row r="47" spans="2:52">
      <c r="B47" s="51"/>
      <c r="C47" s="51" t="s">
        <v>274</v>
      </c>
      <c r="D47" s="50" t="s">
        <v>275</v>
      </c>
      <c r="E47" s="53">
        <v>1000000</v>
      </c>
      <c r="F47" s="53">
        <v>1000000</v>
      </c>
      <c r="G47" s="53">
        <v>1000000</v>
      </c>
      <c r="H47" s="53">
        <v>1000000</v>
      </c>
      <c r="I47" s="53">
        <v>1000000</v>
      </c>
      <c r="J47" s="53">
        <v>1000000</v>
      </c>
      <c r="K47" s="53">
        <v>1000000</v>
      </c>
      <c r="L47" s="53">
        <v>1000000</v>
      </c>
      <c r="M47" s="53">
        <v>1000000</v>
      </c>
      <c r="N47" s="53">
        <v>1000000</v>
      </c>
      <c r="O47" s="50" t="s">
        <v>193</v>
      </c>
      <c r="P47" s="50" t="s">
        <v>266</v>
      </c>
      <c r="Q47" s="50" t="s">
        <v>810</v>
      </c>
      <c r="R47" s="50" t="s">
        <v>810</v>
      </c>
      <c r="S47" s="50" t="s">
        <v>810</v>
      </c>
      <c r="T47" s="53" t="s">
        <v>661</v>
      </c>
      <c r="U47" s="53" t="str">
        <f t="shared" si="0"/>
        <v>Other</v>
      </c>
      <c r="V47" s="51"/>
      <c r="W47" s="51"/>
      <c r="AR47"/>
      <c r="AS47"/>
      <c r="AT47"/>
      <c r="AU47"/>
      <c r="AV47"/>
      <c r="AW47"/>
      <c r="AX47"/>
      <c r="AY47"/>
      <c r="AZ47"/>
    </row>
    <row r="48" spans="2:52">
      <c r="B48" s="51"/>
      <c r="C48" s="51" t="s">
        <v>276</v>
      </c>
      <c r="D48" s="50" t="s">
        <v>277</v>
      </c>
      <c r="E48" s="53">
        <v>250000</v>
      </c>
      <c r="F48" s="53">
        <v>250000</v>
      </c>
      <c r="G48" s="53">
        <v>250000</v>
      </c>
      <c r="H48" s="53">
        <v>250000</v>
      </c>
      <c r="I48" s="53">
        <v>250000</v>
      </c>
      <c r="J48" s="53">
        <v>250000</v>
      </c>
      <c r="K48" s="53">
        <v>250000</v>
      </c>
      <c r="L48" s="53">
        <v>250000</v>
      </c>
      <c r="M48" s="53">
        <v>250000</v>
      </c>
      <c r="N48" s="53">
        <v>250000</v>
      </c>
      <c r="O48" s="50" t="s">
        <v>193</v>
      </c>
      <c r="P48" s="50" t="s">
        <v>266</v>
      </c>
      <c r="Q48" s="50" t="s">
        <v>810</v>
      </c>
      <c r="R48" s="50" t="s">
        <v>810</v>
      </c>
      <c r="S48" s="50" t="s">
        <v>810</v>
      </c>
      <c r="T48" s="53" t="s">
        <v>661</v>
      </c>
      <c r="U48" s="53" t="str">
        <f t="shared" si="0"/>
        <v>Other</v>
      </c>
      <c r="V48" s="51"/>
      <c r="W48" s="51"/>
      <c r="AR48"/>
      <c r="AS48"/>
      <c r="AT48"/>
      <c r="AU48"/>
      <c r="AV48"/>
      <c r="AW48"/>
      <c r="AX48"/>
      <c r="AY48"/>
      <c r="AZ48"/>
    </row>
    <row r="49" spans="2:52">
      <c r="B49" s="51"/>
      <c r="C49" s="51" t="s">
        <v>278</v>
      </c>
      <c r="D49" s="50" t="s">
        <v>279</v>
      </c>
      <c r="E49" s="53">
        <v>25000</v>
      </c>
      <c r="F49" s="53">
        <v>25000</v>
      </c>
      <c r="G49" s="53">
        <v>0</v>
      </c>
      <c r="H49" s="53">
        <v>0</v>
      </c>
      <c r="I49" s="53">
        <v>0</v>
      </c>
      <c r="J49" s="53">
        <v>0</v>
      </c>
      <c r="K49" s="53">
        <v>0</v>
      </c>
      <c r="L49" s="53">
        <v>0</v>
      </c>
      <c r="M49" s="53">
        <v>0</v>
      </c>
      <c r="N49" s="53">
        <v>0</v>
      </c>
      <c r="O49" s="50" t="s">
        <v>884</v>
      </c>
      <c r="P49" s="50" t="s">
        <v>194</v>
      </c>
      <c r="Q49" s="50" t="s">
        <v>662</v>
      </c>
      <c r="R49" s="50" t="s">
        <v>662</v>
      </c>
      <c r="S49" s="50" t="s">
        <v>269</v>
      </c>
      <c r="T49" s="53" t="s">
        <v>661</v>
      </c>
      <c r="U49" s="53" t="str">
        <f t="shared" si="0"/>
        <v>Exclude</v>
      </c>
      <c r="V49" s="51"/>
      <c r="W49" s="51"/>
      <c r="AR49"/>
      <c r="AS49"/>
      <c r="AT49"/>
      <c r="AU49"/>
      <c r="AV49"/>
      <c r="AW49"/>
      <c r="AX49"/>
      <c r="AY49"/>
      <c r="AZ49"/>
    </row>
    <row r="50" spans="2:52">
      <c r="B50" s="51"/>
      <c r="C50" s="51" t="s">
        <v>280</v>
      </c>
      <c r="D50" s="50" t="s">
        <v>281</v>
      </c>
      <c r="E50" s="53">
        <v>300000</v>
      </c>
      <c r="F50" s="53">
        <v>957584</v>
      </c>
      <c r="G50" s="53">
        <v>907185</v>
      </c>
      <c r="H50" s="53">
        <v>856786</v>
      </c>
      <c r="I50" s="53">
        <v>806386</v>
      </c>
      <c r="J50" s="53">
        <v>755987</v>
      </c>
      <c r="K50" s="53">
        <v>705588</v>
      </c>
      <c r="L50" s="53">
        <v>655189</v>
      </c>
      <c r="M50" s="53">
        <v>604790</v>
      </c>
      <c r="N50" s="53">
        <v>554391</v>
      </c>
      <c r="O50" s="50" t="s">
        <v>193</v>
      </c>
      <c r="P50" s="50" t="s">
        <v>194</v>
      </c>
      <c r="Q50" s="50" t="s">
        <v>810</v>
      </c>
      <c r="R50" s="50" t="s">
        <v>810</v>
      </c>
      <c r="S50" s="50" t="s">
        <v>810</v>
      </c>
      <c r="T50" s="53" t="s">
        <v>661</v>
      </c>
      <c r="U50" s="53" t="str">
        <f t="shared" si="0"/>
        <v>Other</v>
      </c>
      <c r="V50" s="51"/>
      <c r="W50" s="51"/>
      <c r="AR50"/>
      <c r="AS50"/>
      <c r="AT50"/>
      <c r="AU50"/>
      <c r="AV50"/>
      <c r="AW50"/>
      <c r="AX50"/>
      <c r="AY50"/>
      <c r="AZ50"/>
    </row>
    <row r="51" spans="2:52">
      <c r="B51" s="51"/>
      <c r="C51" s="51" t="s">
        <v>282</v>
      </c>
      <c r="D51" s="50" t="s">
        <v>283</v>
      </c>
      <c r="E51" s="53">
        <v>80000</v>
      </c>
      <c r="F51" s="53">
        <v>80000</v>
      </c>
      <c r="G51" s="53">
        <v>80000</v>
      </c>
      <c r="H51" s="53">
        <v>80000</v>
      </c>
      <c r="I51" s="53">
        <v>80000</v>
      </c>
      <c r="J51" s="53">
        <v>85000</v>
      </c>
      <c r="K51" s="53">
        <v>85000</v>
      </c>
      <c r="L51" s="53">
        <v>85000</v>
      </c>
      <c r="M51" s="53">
        <v>85000</v>
      </c>
      <c r="N51" s="53">
        <v>85000</v>
      </c>
      <c r="O51" s="50" t="s">
        <v>884</v>
      </c>
      <c r="P51" s="50" t="s">
        <v>258</v>
      </c>
      <c r="Q51" s="50" t="s">
        <v>662</v>
      </c>
      <c r="R51" s="50" t="s">
        <v>662</v>
      </c>
      <c r="S51" s="50" t="s">
        <v>269</v>
      </c>
      <c r="T51" s="53" t="s">
        <v>661</v>
      </c>
      <c r="U51" s="53" t="str">
        <f t="shared" si="0"/>
        <v>Exclude</v>
      </c>
      <c r="V51" s="51"/>
      <c r="W51" s="51"/>
      <c r="AR51"/>
      <c r="AS51"/>
      <c r="AT51"/>
      <c r="AU51"/>
      <c r="AV51"/>
      <c r="AW51"/>
      <c r="AX51"/>
      <c r="AY51"/>
      <c r="AZ51"/>
    </row>
    <row r="52" spans="2:52">
      <c r="B52" s="51"/>
      <c r="C52" s="51" t="s">
        <v>284</v>
      </c>
      <c r="D52" s="50" t="s">
        <v>285</v>
      </c>
      <c r="E52" s="53">
        <v>500000</v>
      </c>
      <c r="F52" s="53">
        <v>1400000</v>
      </c>
      <c r="G52" s="53">
        <v>750000</v>
      </c>
      <c r="H52" s="53">
        <v>750000</v>
      </c>
      <c r="I52" s="53">
        <v>750000</v>
      </c>
      <c r="J52" s="53">
        <v>750000</v>
      </c>
      <c r="K52" s="53">
        <v>750000</v>
      </c>
      <c r="L52" s="53">
        <v>750000</v>
      </c>
      <c r="M52" s="53">
        <v>750000</v>
      </c>
      <c r="N52" s="53">
        <v>750000</v>
      </c>
      <c r="O52" s="50" t="s">
        <v>193</v>
      </c>
      <c r="P52" s="50" t="s">
        <v>258</v>
      </c>
      <c r="Q52" s="50" t="s">
        <v>810</v>
      </c>
      <c r="R52" s="50" t="s">
        <v>810</v>
      </c>
      <c r="S52" s="50" t="s">
        <v>810</v>
      </c>
      <c r="T52" s="53" t="s">
        <v>661</v>
      </c>
      <c r="U52" s="53" t="str">
        <f t="shared" si="0"/>
        <v>Other</v>
      </c>
      <c r="V52" s="51"/>
      <c r="W52" s="51"/>
      <c r="AR52"/>
      <c r="AS52"/>
      <c r="AT52"/>
      <c r="AU52"/>
      <c r="AV52"/>
      <c r="AW52"/>
      <c r="AX52"/>
      <c r="AY52"/>
      <c r="AZ52"/>
    </row>
    <row r="53" spans="2:52">
      <c r="B53" s="51"/>
      <c r="C53" s="51" t="s">
        <v>286</v>
      </c>
      <c r="D53" s="50" t="s">
        <v>287</v>
      </c>
      <c r="E53" s="53">
        <v>850000</v>
      </c>
      <c r="F53" s="53">
        <v>1731521</v>
      </c>
      <c r="G53" s="53">
        <v>1666575</v>
      </c>
      <c r="H53" s="53">
        <v>1664189</v>
      </c>
      <c r="I53" s="53">
        <v>1670205</v>
      </c>
      <c r="J53" s="53">
        <v>1698923</v>
      </c>
      <c r="K53" s="53">
        <v>1702034</v>
      </c>
      <c r="L53" s="53">
        <v>1704910</v>
      </c>
      <c r="M53" s="53">
        <v>1707800</v>
      </c>
      <c r="N53" s="53">
        <v>1713610</v>
      </c>
      <c r="O53" s="50" t="s">
        <v>193</v>
      </c>
      <c r="P53" s="50" t="s">
        <v>255</v>
      </c>
      <c r="Q53" s="50" t="s">
        <v>808</v>
      </c>
      <c r="R53" s="50" t="s">
        <v>812</v>
      </c>
      <c r="S53" s="50" t="s">
        <v>263</v>
      </c>
      <c r="T53" s="53" t="s">
        <v>661</v>
      </c>
      <c r="U53" s="53" t="str">
        <f t="shared" si="0"/>
        <v>Program</v>
      </c>
      <c r="V53" s="51"/>
      <c r="W53" s="51"/>
      <c r="AR53"/>
      <c r="AS53"/>
      <c r="AT53"/>
      <c r="AU53"/>
      <c r="AV53"/>
      <c r="AW53"/>
      <c r="AX53"/>
      <c r="AY53"/>
      <c r="AZ53"/>
    </row>
    <row r="54" spans="2:52">
      <c r="B54" s="51"/>
      <c r="C54" s="51" t="s">
        <v>288</v>
      </c>
      <c r="D54" s="50" t="s">
        <v>289</v>
      </c>
      <c r="E54" s="53">
        <v>615000</v>
      </c>
      <c r="F54" s="53">
        <v>100000</v>
      </c>
      <c r="G54" s="53">
        <v>100000</v>
      </c>
      <c r="H54" s="53">
        <v>100000</v>
      </c>
      <c r="I54" s="53">
        <v>100000</v>
      </c>
      <c r="J54" s="53">
        <v>100000</v>
      </c>
      <c r="K54" s="53">
        <v>100000</v>
      </c>
      <c r="L54" s="53">
        <v>100000</v>
      </c>
      <c r="M54" s="53">
        <v>100000</v>
      </c>
      <c r="N54" s="53">
        <v>100000</v>
      </c>
      <c r="O54" s="50" t="s">
        <v>193</v>
      </c>
      <c r="P54" s="50" t="s">
        <v>258</v>
      </c>
      <c r="Q54" s="50" t="s">
        <v>810</v>
      </c>
      <c r="R54" s="50" t="s">
        <v>810</v>
      </c>
      <c r="S54" s="50" t="s">
        <v>810</v>
      </c>
      <c r="T54" s="53" t="s">
        <v>661</v>
      </c>
      <c r="U54" s="53" t="str">
        <f t="shared" si="0"/>
        <v>Other</v>
      </c>
      <c r="V54" s="51"/>
      <c r="W54" s="51"/>
      <c r="AR54"/>
      <c r="AS54"/>
      <c r="AT54"/>
      <c r="AU54"/>
      <c r="AV54"/>
      <c r="AW54"/>
      <c r="AX54"/>
      <c r="AY54"/>
      <c r="AZ54"/>
    </row>
    <row r="55" spans="2:52">
      <c r="B55" s="51"/>
      <c r="C55" s="51" t="s">
        <v>290</v>
      </c>
      <c r="D55" s="50" t="s">
        <v>291</v>
      </c>
      <c r="E55" s="53">
        <v>400000</v>
      </c>
      <c r="F55" s="53">
        <v>342400</v>
      </c>
      <c r="G55" s="53">
        <v>617700</v>
      </c>
      <c r="H55" s="53">
        <v>873300</v>
      </c>
      <c r="I55" s="53">
        <v>947600</v>
      </c>
      <c r="J55" s="53">
        <v>1364538</v>
      </c>
      <c r="K55" s="53">
        <v>1299560</v>
      </c>
      <c r="L55" s="53">
        <v>1429516</v>
      </c>
      <c r="M55" s="53">
        <v>1429516</v>
      </c>
      <c r="N55" s="53">
        <v>1169604</v>
      </c>
      <c r="O55" s="50" t="s">
        <v>193</v>
      </c>
      <c r="P55" s="50" t="s">
        <v>258</v>
      </c>
      <c r="Q55" s="50" t="s">
        <v>810</v>
      </c>
      <c r="R55" s="50" t="s">
        <v>810</v>
      </c>
      <c r="S55" s="50" t="s">
        <v>810</v>
      </c>
      <c r="T55" s="53" t="s">
        <v>661</v>
      </c>
      <c r="U55" s="53" t="str">
        <f t="shared" si="0"/>
        <v>Other</v>
      </c>
      <c r="V55" s="51"/>
      <c r="W55" s="51"/>
      <c r="AR55"/>
      <c r="AS55"/>
      <c r="AT55"/>
      <c r="AU55"/>
      <c r="AV55"/>
      <c r="AW55"/>
      <c r="AX55"/>
      <c r="AY55"/>
      <c r="AZ55"/>
    </row>
    <row r="56" spans="2:52">
      <c r="B56" s="51"/>
      <c r="C56" s="51" t="s">
        <v>762</v>
      </c>
      <c r="D56" s="50" t="s">
        <v>763</v>
      </c>
      <c r="E56" s="53">
        <v>0</v>
      </c>
      <c r="F56" s="53">
        <v>0</v>
      </c>
      <c r="G56" s="53">
        <v>0</v>
      </c>
      <c r="H56" s="53">
        <v>0</v>
      </c>
      <c r="I56" s="53">
        <v>0</v>
      </c>
      <c r="J56" s="53">
        <v>0</v>
      </c>
      <c r="K56" s="53">
        <v>0</v>
      </c>
      <c r="L56" s="53">
        <v>5575999.9999999991</v>
      </c>
      <c r="M56" s="53">
        <v>11151999.999999996</v>
      </c>
      <c r="N56" s="53">
        <v>11151999.999999998</v>
      </c>
      <c r="O56" s="50" t="s">
        <v>193</v>
      </c>
      <c r="P56" s="50" t="s">
        <v>255</v>
      </c>
      <c r="Q56" s="50" t="s">
        <v>811</v>
      </c>
      <c r="R56" s="50" t="s">
        <v>813</v>
      </c>
      <c r="S56" s="50" t="s">
        <v>547</v>
      </c>
      <c r="T56" s="61"/>
      <c r="U56" s="59" t="s">
        <v>662</v>
      </c>
      <c r="V56" s="57" t="s">
        <v>814</v>
      </c>
      <c r="W56" s="51"/>
      <c r="AR56"/>
      <c r="AS56"/>
      <c r="AT56"/>
      <c r="AU56"/>
      <c r="AV56"/>
      <c r="AW56"/>
      <c r="AX56"/>
      <c r="AY56"/>
      <c r="AZ56"/>
    </row>
    <row r="57" spans="2:52">
      <c r="B57" s="51"/>
      <c r="C57" s="51" t="s">
        <v>292</v>
      </c>
      <c r="D57" s="50" t="s">
        <v>293</v>
      </c>
      <c r="E57" s="53">
        <v>2187000</v>
      </c>
      <c r="F57" s="53">
        <v>1887804.8780487806</v>
      </c>
      <c r="G57" s="53">
        <v>5710.8863771564547</v>
      </c>
      <c r="H57" s="53">
        <v>0</v>
      </c>
      <c r="I57" s="53">
        <v>0</v>
      </c>
      <c r="J57" s="53">
        <v>0</v>
      </c>
      <c r="K57" s="53">
        <v>0</v>
      </c>
      <c r="L57" s="53">
        <v>0</v>
      </c>
      <c r="M57" s="53">
        <v>0</v>
      </c>
      <c r="N57" s="53">
        <v>0</v>
      </c>
      <c r="O57" s="50" t="s">
        <v>193</v>
      </c>
      <c r="P57" s="50" t="s">
        <v>255</v>
      </c>
      <c r="Q57" s="50" t="s">
        <v>811</v>
      </c>
      <c r="R57" s="50" t="s">
        <v>813</v>
      </c>
      <c r="S57" s="50" t="s">
        <v>547</v>
      </c>
      <c r="T57" s="53" t="s">
        <v>56</v>
      </c>
      <c r="U57" s="53" t="str">
        <f t="shared" ref="U57" si="1">IF(R57="Site Specific", IF(NOT(T57=""),"Site Specific", "Program"),R57)</f>
        <v>Site Specific</v>
      </c>
      <c r="V57" s="51"/>
      <c r="W57" s="51"/>
      <c r="AR57"/>
      <c r="AS57"/>
      <c r="AT57"/>
      <c r="AU57"/>
      <c r="AV57"/>
      <c r="AW57"/>
      <c r="AX57"/>
      <c r="AY57"/>
      <c r="AZ57"/>
    </row>
    <row r="58" spans="2:52">
      <c r="B58" s="51"/>
      <c r="C58" s="51" t="s">
        <v>294</v>
      </c>
      <c r="D58" s="50" t="s">
        <v>295</v>
      </c>
      <c r="E58" s="53">
        <v>518000</v>
      </c>
      <c r="F58" s="53">
        <v>6072000</v>
      </c>
      <c r="G58" s="53">
        <v>0</v>
      </c>
      <c r="H58" s="53">
        <v>0</v>
      </c>
      <c r="I58" s="53">
        <v>0</v>
      </c>
      <c r="J58" s="53">
        <v>0</v>
      </c>
      <c r="K58" s="53">
        <v>0</v>
      </c>
      <c r="L58" s="53">
        <v>0</v>
      </c>
      <c r="M58" s="53">
        <v>0</v>
      </c>
      <c r="N58" s="53">
        <v>0</v>
      </c>
      <c r="O58" s="50" t="s">
        <v>193</v>
      </c>
      <c r="P58" s="50" t="s">
        <v>266</v>
      </c>
      <c r="Q58" s="50" t="s">
        <v>811</v>
      </c>
      <c r="R58" s="50" t="s">
        <v>813</v>
      </c>
      <c r="S58" s="50" t="s">
        <v>547</v>
      </c>
      <c r="T58" s="61"/>
      <c r="U58" s="59" t="s">
        <v>662</v>
      </c>
      <c r="V58" s="57" t="s">
        <v>664</v>
      </c>
      <c r="W58" s="51"/>
      <c r="AR58"/>
      <c r="AS58"/>
      <c r="AT58"/>
      <c r="AU58"/>
      <c r="AV58"/>
      <c r="AW58"/>
      <c r="AX58"/>
      <c r="AY58"/>
      <c r="AZ58"/>
    </row>
    <row r="59" spans="2:52">
      <c r="B59" s="51"/>
      <c r="C59" s="51" t="s">
        <v>296</v>
      </c>
      <c r="D59" s="50" t="s">
        <v>297</v>
      </c>
      <c r="E59" s="53">
        <v>0</v>
      </c>
      <c r="F59" s="53">
        <v>0</v>
      </c>
      <c r="G59" s="53">
        <v>0</v>
      </c>
      <c r="H59" s="53">
        <v>0</v>
      </c>
      <c r="I59" s="53">
        <v>0</v>
      </c>
      <c r="J59" s="53">
        <v>0</v>
      </c>
      <c r="K59" s="53">
        <v>0</v>
      </c>
      <c r="L59" s="53">
        <v>4081999.9999999991</v>
      </c>
      <c r="M59" s="53">
        <v>8163999.9999999981</v>
      </c>
      <c r="N59" s="53">
        <v>8163999.9999999981</v>
      </c>
      <c r="O59" s="50" t="s">
        <v>193</v>
      </c>
      <c r="P59" s="50" t="s">
        <v>255</v>
      </c>
      <c r="Q59" s="50" t="s">
        <v>811</v>
      </c>
      <c r="R59" s="50" t="s">
        <v>813</v>
      </c>
      <c r="S59" s="50" t="s">
        <v>263</v>
      </c>
      <c r="T59" s="61"/>
      <c r="U59" s="59" t="s">
        <v>662</v>
      </c>
      <c r="V59" s="57" t="s">
        <v>887</v>
      </c>
      <c r="W59" s="51"/>
      <c r="AR59"/>
      <c r="AS59"/>
      <c r="AT59"/>
      <c r="AU59"/>
      <c r="AV59"/>
      <c r="AW59"/>
      <c r="AX59"/>
      <c r="AY59"/>
      <c r="AZ59"/>
    </row>
    <row r="60" spans="2:52">
      <c r="B60" s="51"/>
      <c r="C60" s="51" t="s">
        <v>298</v>
      </c>
      <c r="D60" s="50" t="s">
        <v>299</v>
      </c>
      <c r="E60" s="53">
        <v>0</v>
      </c>
      <c r="F60" s="53">
        <v>0</v>
      </c>
      <c r="G60" s="53">
        <v>0</v>
      </c>
      <c r="H60" s="53">
        <v>0</v>
      </c>
      <c r="I60" s="53">
        <v>0</v>
      </c>
      <c r="J60" s="53">
        <v>0</v>
      </c>
      <c r="K60" s="53">
        <v>0</v>
      </c>
      <c r="L60" s="53">
        <v>4207999.9999999991</v>
      </c>
      <c r="M60" s="53">
        <v>8415999.9999999981</v>
      </c>
      <c r="N60" s="53">
        <v>8415999.9999999981</v>
      </c>
      <c r="O60" s="50" t="s">
        <v>193</v>
      </c>
      <c r="P60" s="50" t="s">
        <v>255</v>
      </c>
      <c r="Q60" s="50" t="s">
        <v>811</v>
      </c>
      <c r="R60" s="50" t="s">
        <v>813</v>
      </c>
      <c r="S60" s="50" t="s">
        <v>547</v>
      </c>
      <c r="T60" s="61"/>
      <c r="U60" s="59" t="s">
        <v>662</v>
      </c>
      <c r="V60" s="57" t="s">
        <v>888</v>
      </c>
      <c r="W60" s="51"/>
      <c r="AR60"/>
      <c r="AS60"/>
      <c r="AT60"/>
      <c r="AU60"/>
      <c r="AV60"/>
      <c r="AW60"/>
      <c r="AX60"/>
      <c r="AY60"/>
      <c r="AZ60"/>
    </row>
    <row r="61" spans="2:52">
      <c r="B61" s="51"/>
      <c r="C61" s="51" t="s">
        <v>300</v>
      </c>
      <c r="D61" s="50" t="s">
        <v>301</v>
      </c>
      <c r="E61" s="53">
        <v>0</v>
      </c>
      <c r="F61" s="53">
        <v>0</v>
      </c>
      <c r="G61" s="53">
        <v>0</v>
      </c>
      <c r="H61" s="53">
        <v>0</v>
      </c>
      <c r="I61" s="53">
        <v>999999.99999999977</v>
      </c>
      <c r="J61" s="53">
        <v>0</v>
      </c>
      <c r="K61" s="53">
        <v>0</v>
      </c>
      <c r="L61" s="53">
        <v>0</v>
      </c>
      <c r="M61" s="53">
        <v>0</v>
      </c>
      <c r="N61" s="53">
        <v>0</v>
      </c>
      <c r="O61" s="50" t="s">
        <v>193</v>
      </c>
      <c r="P61" s="50" t="s">
        <v>255</v>
      </c>
      <c r="Q61" s="50" t="s">
        <v>811</v>
      </c>
      <c r="R61" s="50" t="s">
        <v>813</v>
      </c>
      <c r="S61" s="50" t="s">
        <v>547</v>
      </c>
      <c r="T61" s="53" t="s">
        <v>48</v>
      </c>
      <c r="U61" s="53" t="str">
        <f t="shared" si="0"/>
        <v>Site Specific</v>
      </c>
      <c r="V61" s="51"/>
      <c r="W61" s="51"/>
      <c r="AR61"/>
      <c r="AS61"/>
      <c r="AT61"/>
      <c r="AU61"/>
      <c r="AV61"/>
      <c r="AW61"/>
      <c r="AX61"/>
      <c r="AY61"/>
      <c r="AZ61"/>
    </row>
    <row r="62" spans="2:52">
      <c r="B62" s="51"/>
      <c r="C62" s="51" t="s">
        <v>302</v>
      </c>
      <c r="D62" s="50" t="s">
        <v>303</v>
      </c>
      <c r="E62" s="53">
        <v>0</v>
      </c>
      <c r="F62" s="53">
        <v>0</v>
      </c>
      <c r="G62" s="53">
        <v>0</v>
      </c>
      <c r="H62" s="53">
        <v>0</v>
      </c>
      <c r="I62" s="53">
        <v>0</v>
      </c>
      <c r="J62" s="53">
        <v>3609999.9999999995</v>
      </c>
      <c r="K62" s="53">
        <v>14439999.999999998</v>
      </c>
      <c r="L62" s="53">
        <v>0</v>
      </c>
      <c r="M62" s="53">
        <v>0</v>
      </c>
      <c r="N62" s="53">
        <v>0</v>
      </c>
      <c r="O62" s="50" t="s">
        <v>193</v>
      </c>
      <c r="P62" s="50" t="s">
        <v>255</v>
      </c>
      <c r="Q62" s="50" t="s">
        <v>811</v>
      </c>
      <c r="R62" s="50" t="s">
        <v>813</v>
      </c>
      <c r="S62" s="50" t="s">
        <v>547</v>
      </c>
      <c r="T62" s="53" t="s">
        <v>48</v>
      </c>
      <c r="U62" s="53" t="str">
        <f t="shared" si="0"/>
        <v>Site Specific</v>
      </c>
      <c r="V62" s="51"/>
      <c r="W62" s="51"/>
      <c r="AR62"/>
      <c r="AS62"/>
      <c r="AT62"/>
      <c r="AU62"/>
      <c r="AV62"/>
      <c r="AW62"/>
      <c r="AX62"/>
      <c r="AY62"/>
      <c r="AZ62"/>
    </row>
    <row r="63" spans="2:52">
      <c r="B63" s="51"/>
      <c r="C63" s="51" t="s">
        <v>304</v>
      </c>
      <c r="D63" s="50" t="s">
        <v>305</v>
      </c>
      <c r="E63" s="53">
        <v>3800000</v>
      </c>
      <c r="F63" s="53">
        <v>3500000</v>
      </c>
      <c r="G63" s="53">
        <v>0</v>
      </c>
      <c r="H63" s="53">
        <v>0</v>
      </c>
      <c r="I63" s="53">
        <v>0</v>
      </c>
      <c r="J63" s="53">
        <v>0</v>
      </c>
      <c r="K63" s="53">
        <v>0</v>
      </c>
      <c r="L63" s="53">
        <v>0</v>
      </c>
      <c r="M63" s="53">
        <v>0</v>
      </c>
      <c r="N63" s="53">
        <v>0</v>
      </c>
      <c r="O63" s="50" t="s">
        <v>193</v>
      </c>
      <c r="P63" s="50" t="s">
        <v>255</v>
      </c>
      <c r="Q63" s="50" t="s">
        <v>811</v>
      </c>
      <c r="R63" s="50" t="s">
        <v>813</v>
      </c>
      <c r="S63" s="50" t="s">
        <v>547</v>
      </c>
      <c r="T63" s="61"/>
      <c r="U63" s="59" t="s">
        <v>662</v>
      </c>
      <c r="V63" s="57" t="s">
        <v>665</v>
      </c>
      <c r="W63" s="51"/>
      <c r="AR63"/>
      <c r="AS63"/>
      <c r="AT63"/>
      <c r="AU63"/>
      <c r="AV63"/>
      <c r="AW63"/>
      <c r="AX63"/>
      <c r="AY63"/>
      <c r="AZ63"/>
    </row>
    <row r="64" spans="2:52">
      <c r="B64" s="51"/>
      <c r="C64" s="51" t="s">
        <v>764</v>
      </c>
      <c r="D64" s="50" t="s">
        <v>765</v>
      </c>
      <c r="E64" s="53">
        <v>0</v>
      </c>
      <c r="F64" s="53">
        <v>0</v>
      </c>
      <c r="G64" s="53">
        <v>0</v>
      </c>
      <c r="H64" s="53">
        <v>0</v>
      </c>
      <c r="I64" s="53">
        <v>0</v>
      </c>
      <c r="J64" s="53">
        <v>0</v>
      </c>
      <c r="K64" s="53">
        <v>0</v>
      </c>
      <c r="L64" s="53">
        <v>6471999.9999999991</v>
      </c>
      <c r="M64" s="53">
        <v>12943999.999999994</v>
      </c>
      <c r="N64" s="53">
        <v>12943999.999999996</v>
      </c>
      <c r="O64" s="50" t="s">
        <v>193</v>
      </c>
      <c r="P64" s="50" t="s">
        <v>255</v>
      </c>
      <c r="Q64" s="50" t="s">
        <v>811</v>
      </c>
      <c r="R64" s="50" t="s">
        <v>813</v>
      </c>
      <c r="S64" s="50" t="s">
        <v>547</v>
      </c>
      <c r="T64" s="61"/>
      <c r="U64" s="59" t="s">
        <v>662</v>
      </c>
      <c r="V64" s="57" t="s">
        <v>815</v>
      </c>
      <c r="W64" s="51"/>
      <c r="AR64"/>
      <c r="AS64"/>
      <c r="AT64"/>
      <c r="AU64"/>
      <c r="AV64"/>
      <c r="AW64"/>
      <c r="AX64"/>
      <c r="AY64"/>
      <c r="AZ64"/>
    </row>
    <row r="65" spans="2:52">
      <c r="B65" s="51"/>
      <c r="C65" s="51" t="s">
        <v>306</v>
      </c>
      <c r="D65" s="50" t="s">
        <v>307</v>
      </c>
      <c r="E65" s="53">
        <v>0</v>
      </c>
      <c r="F65" s="53">
        <v>0</v>
      </c>
      <c r="G65" s="53">
        <v>0</v>
      </c>
      <c r="H65" s="53">
        <v>0</v>
      </c>
      <c r="I65" s="53">
        <v>0</v>
      </c>
      <c r="J65" s="53">
        <v>0</v>
      </c>
      <c r="K65" s="53">
        <v>0</v>
      </c>
      <c r="L65" s="53">
        <v>0</v>
      </c>
      <c r="M65" s="53">
        <v>2139999.9999999991</v>
      </c>
      <c r="N65" s="53">
        <v>2139999.9999999995</v>
      </c>
      <c r="O65" s="50" t="s">
        <v>193</v>
      </c>
      <c r="P65" s="50" t="s">
        <v>255</v>
      </c>
      <c r="Q65" s="50" t="s">
        <v>811</v>
      </c>
      <c r="R65" s="50" t="s">
        <v>813</v>
      </c>
      <c r="S65" s="50" t="s">
        <v>547</v>
      </c>
      <c r="T65" s="53" t="s">
        <v>86</v>
      </c>
      <c r="U65" s="53" t="str">
        <f t="shared" si="0"/>
        <v>Site Specific</v>
      </c>
      <c r="V65" s="51"/>
      <c r="W65" s="51"/>
      <c r="AR65"/>
      <c r="AS65"/>
      <c r="AT65"/>
      <c r="AU65"/>
      <c r="AV65"/>
      <c r="AW65"/>
      <c r="AX65"/>
      <c r="AY65"/>
      <c r="AZ65"/>
    </row>
    <row r="66" spans="2:52">
      <c r="B66" s="51"/>
      <c r="C66" s="51" t="s">
        <v>308</v>
      </c>
      <c r="D66" s="50" t="s">
        <v>309</v>
      </c>
      <c r="E66" s="53">
        <v>14500000</v>
      </c>
      <c r="F66" s="53">
        <v>9560975.6097560991</v>
      </c>
      <c r="G66" s="53">
        <v>0</v>
      </c>
      <c r="H66" s="53">
        <v>0</v>
      </c>
      <c r="I66" s="53">
        <v>0</v>
      </c>
      <c r="J66" s="53">
        <v>0</v>
      </c>
      <c r="K66" s="53">
        <v>0</v>
      </c>
      <c r="L66" s="53">
        <v>0</v>
      </c>
      <c r="M66" s="53">
        <v>0</v>
      </c>
      <c r="N66" s="53">
        <v>0</v>
      </c>
      <c r="O66" s="50" t="s">
        <v>193</v>
      </c>
      <c r="P66" s="50" t="s">
        <v>255</v>
      </c>
      <c r="Q66" s="50" t="s">
        <v>811</v>
      </c>
      <c r="R66" s="50" t="s">
        <v>813</v>
      </c>
      <c r="S66" s="50" t="s">
        <v>547</v>
      </c>
      <c r="T66" s="53" t="s">
        <v>149</v>
      </c>
      <c r="U66" s="53" t="str">
        <f t="shared" si="0"/>
        <v>Site Specific</v>
      </c>
      <c r="V66" s="51"/>
      <c r="W66" s="51"/>
      <c r="AR66"/>
      <c r="AS66"/>
      <c r="AT66"/>
      <c r="AU66"/>
      <c r="AV66"/>
      <c r="AW66"/>
      <c r="AX66"/>
      <c r="AY66"/>
      <c r="AZ66"/>
    </row>
    <row r="67" spans="2:52">
      <c r="B67" s="51"/>
      <c r="C67" s="51" t="s">
        <v>310</v>
      </c>
      <c r="D67" s="50" t="s">
        <v>871</v>
      </c>
      <c r="E67" s="53">
        <v>0</v>
      </c>
      <c r="F67" s="53">
        <v>0</v>
      </c>
      <c r="G67" s="53">
        <v>4166800.0000000005</v>
      </c>
      <c r="H67" s="53">
        <v>8333599.9999999981</v>
      </c>
      <c r="I67" s="53">
        <v>8333599.9999999981</v>
      </c>
      <c r="J67" s="53">
        <v>0</v>
      </c>
      <c r="K67" s="53">
        <v>0</v>
      </c>
      <c r="L67" s="53">
        <v>0</v>
      </c>
      <c r="M67" s="53">
        <v>0</v>
      </c>
      <c r="N67" s="53">
        <v>0</v>
      </c>
      <c r="O67" s="50" t="s">
        <v>193</v>
      </c>
      <c r="P67" s="50" t="s">
        <v>255</v>
      </c>
      <c r="Q67" s="50" t="s">
        <v>811</v>
      </c>
      <c r="R67" s="50" t="s">
        <v>813</v>
      </c>
      <c r="S67" s="50" t="s">
        <v>547</v>
      </c>
      <c r="T67" s="53"/>
      <c r="U67" s="53" t="str">
        <f t="shared" si="0"/>
        <v>Program</v>
      </c>
      <c r="V67" s="27" t="s">
        <v>666</v>
      </c>
      <c r="W67" s="51"/>
      <c r="AR67"/>
      <c r="AS67"/>
      <c r="AT67"/>
      <c r="AU67"/>
      <c r="AV67"/>
      <c r="AW67"/>
      <c r="AX67"/>
      <c r="AY67"/>
      <c r="AZ67"/>
    </row>
    <row r="68" spans="2:52">
      <c r="B68" s="51"/>
      <c r="C68" s="51" t="s">
        <v>311</v>
      </c>
      <c r="D68" s="50" t="s">
        <v>312</v>
      </c>
      <c r="E68" s="53">
        <v>0</v>
      </c>
      <c r="F68" s="53">
        <v>0</v>
      </c>
      <c r="G68" s="53">
        <v>2379535.9904818563</v>
      </c>
      <c r="H68" s="53">
        <v>0</v>
      </c>
      <c r="I68" s="53">
        <v>0</v>
      </c>
      <c r="J68" s="53">
        <v>0</v>
      </c>
      <c r="K68" s="53">
        <v>0</v>
      </c>
      <c r="L68" s="53">
        <v>0</v>
      </c>
      <c r="M68" s="53">
        <v>0</v>
      </c>
      <c r="N68" s="53">
        <v>0</v>
      </c>
      <c r="O68" s="50" t="s">
        <v>193</v>
      </c>
      <c r="P68" s="50" t="s">
        <v>255</v>
      </c>
      <c r="Q68" s="50" t="s">
        <v>811</v>
      </c>
      <c r="R68" s="50" t="s">
        <v>813</v>
      </c>
      <c r="S68" s="50" t="s">
        <v>547</v>
      </c>
      <c r="T68" s="33" t="s">
        <v>69</v>
      </c>
      <c r="U68" s="53" t="str">
        <f t="shared" si="0"/>
        <v>Site Specific</v>
      </c>
      <c r="V68" s="51"/>
      <c r="W68" s="51"/>
      <c r="AR68"/>
      <c r="AS68"/>
      <c r="AT68"/>
      <c r="AU68"/>
      <c r="AV68"/>
      <c r="AW68"/>
      <c r="AX68"/>
      <c r="AY68"/>
      <c r="AZ68"/>
    </row>
    <row r="69" spans="2:52">
      <c r="B69" s="51"/>
      <c r="C69" s="51" t="s">
        <v>313</v>
      </c>
      <c r="D69" s="50" t="s">
        <v>314</v>
      </c>
      <c r="E69" s="53">
        <v>10000000</v>
      </c>
      <c r="F69" s="53">
        <v>2911434.1463414636</v>
      </c>
      <c r="G69" s="53">
        <v>284587.74538964906</v>
      </c>
      <c r="H69" s="53">
        <v>0</v>
      </c>
      <c r="I69" s="53">
        <v>0</v>
      </c>
      <c r="J69" s="53">
        <v>0</v>
      </c>
      <c r="K69" s="53">
        <v>0</v>
      </c>
      <c r="L69" s="53">
        <v>0</v>
      </c>
      <c r="M69" s="53">
        <v>0</v>
      </c>
      <c r="N69" s="53">
        <v>0</v>
      </c>
      <c r="O69" s="50" t="s">
        <v>193</v>
      </c>
      <c r="P69" s="50" t="s">
        <v>255</v>
      </c>
      <c r="Q69" s="50" t="s">
        <v>811</v>
      </c>
      <c r="R69" s="50" t="s">
        <v>813</v>
      </c>
      <c r="S69" s="50" t="s">
        <v>547</v>
      </c>
      <c r="T69" s="53" t="s">
        <v>114</v>
      </c>
      <c r="U69" s="53" t="str">
        <f t="shared" si="0"/>
        <v>Site Specific</v>
      </c>
      <c r="V69" s="51"/>
      <c r="W69" s="51"/>
      <c r="AR69"/>
      <c r="AS69"/>
      <c r="AT69"/>
      <c r="AU69"/>
      <c r="AV69"/>
      <c r="AW69"/>
      <c r="AX69"/>
      <c r="AY69"/>
      <c r="AZ69"/>
    </row>
    <row r="70" spans="2:52">
      <c r="B70" s="51"/>
      <c r="C70" s="51" t="s">
        <v>315</v>
      </c>
      <c r="D70" s="50" t="s">
        <v>316</v>
      </c>
      <c r="E70" s="53">
        <v>0</v>
      </c>
      <c r="F70" s="53">
        <v>0</v>
      </c>
      <c r="G70" s="53">
        <v>0</v>
      </c>
      <c r="H70" s="53">
        <v>0</v>
      </c>
      <c r="I70" s="53">
        <v>2999999.9999999995</v>
      </c>
      <c r="J70" s="53">
        <v>0</v>
      </c>
      <c r="K70" s="53">
        <v>0</v>
      </c>
      <c r="L70" s="53">
        <v>0</v>
      </c>
      <c r="M70" s="53">
        <v>0</v>
      </c>
      <c r="N70" s="53">
        <v>0</v>
      </c>
      <c r="O70" s="50" t="s">
        <v>193</v>
      </c>
      <c r="P70" s="50" t="s">
        <v>255</v>
      </c>
      <c r="Q70" s="50" t="s">
        <v>811</v>
      </c>
      <c r="R70" s="50" t="s">
        <v>813</v>
      </c>
      <c r="S70" s="50" t="s">
        <v>547</v>
      </c>
      <c r="T70" s="53" t="s">
        <v>661</v>
      </c>
      <c r="U70" s="53" t="str">
        <f t="shared" si="0"/>
        <v>Program</v>
      </c>
      <c r="V70" s="51"/>
      <c r="W70" s="51"/>
      <c r="AR70"/>
      <c r="AS70"/>
      <c r="AT70"/>
      <c r="AU70"/>
      <c r="AV70"/>
      <c r="AW70"/>
      <c r="AX70"/>
      <c r="AY70"/>
      <c r="AZ70"/>
    </row>
    <row r="71" spans="2:52">
      <c r="B71" s="51"/>
      <c r="C71" s="51" t="s">
        <v>317</v>
      </c>
      <c r="D71" s="50" t="s">
        <v>318</v>
      </c>
      <c r="E71" s="53">
        <v>0</v>
      </c>
      <c r="F71" s="53">
        <v>0</v>
      </c>
      <c r="G71" s="53">
        <v>0</v>
      </c>
      <c r="H71" s="53">
        <v>0</v>
      </c>
      <c r="I71" s="53">
        <v>0</v>
      </c>
      <c r="J71" s="53">
        <v>2999999.9999999991</v>
      </c>
      <c r="K71" s="53">
        <v>0</v>
      </c>
      <c r="L71" s="53">
        <v>0</v>
      </c>
      <c r="M71" s="53">
        <v>0</v>
      </c>
      <c r="N71" s="53">
        <v>0</v>
      </c>
      <c r="O71" s="50" t="s">
        <v>193</v>
      </c>
      <c r="P71" s="50" t="s">
        <v>255</v>
      </c>
      <c r="Q71" s="50" t="s">
        <v>811</v>
      </c>
      <c r="R71" s="50" t="s">
        <v>813</v>
      </c>
      <c r="S71" s="50" t="s">
        <v>547</v>
      </c>
      <c r="T71" s="53" t="s">
        <v>661</v>
      </c>
      <c r="U71" s="53" t="str">
        <f t="shared" ref="U71:U134" si="2">IF(R71="Site Specific", IF(NOT(T71=""),"Site Specific", "Program"),R71)</f>
        <v>Program</v>
      </c>
      <c r="V71" s="51"/>
      <c r="W71" s="51"/>
      <c r="AR71"/>
      <c r="AS71"/>
      <c r="AT71"/>
      <c r="AU71"/>
      <c r="AV71"/>
      <c r="AW71"/>
      <c r="AX71"/>
      <c r="AY71"/>
      <c r="AZ71"/>
    </row>
    <row r="72" spans="2:52">
      <c r="B72" s="51"/>
      <c r="C72" s="51" t="s">
        <v>766</v>
      </c>
      <c r="D72" s="50" t="s">
        <v>767</v>
      </c>
      <c r="E72" s="53">
        <v>0</v>
      </c>
      <c r="F72" s="53">
        <v>0</v>
      </c>
      <c r="G72" s="53">
        <v>0</v>
      </c>
      <c r="H72" s="53">
        <v>0</v>
      </c>
      <c r="I72" s="53">
        <v>0</v>
      </c>
      <c r="J72" s="53">
        <v>0</v>
      </c>
      <c r="K72" s="53">
        <v>0</v>
      </c>
      <c r="L72" s="53">
        <v>0</v>
      </c>
      <c r="M72" s="53">
        <v>0</v>
      </c>
      <c r="N72" s="53">
        <v>9999999.9999999981</v>
      </c>
      <c r="O72" s="50" t="s">
        <v>193</v>
      </c>
      <c r="P72" s="50" t="s">
        <v>255</v>
      </c>
      <c r="Q72" s="50" t="s">
        <v>811</v>
      </c>
      <c r="R72" s="50" t="s">
        <v>813</v>
      </c>
      <c r="S72" s="50" t="s">
        <v>547</v>
      </c>
      <c r="T72" s="61"/>
      <c r="U72" s="59" t="s">
        <v>662</v>
      </c>
      <c r="V72" s="57" t="s">
        <v>816</v>
      </c>
      <c r="W72" s="51"/>
      <c r="AR72"/>
      <c r="AS72"/>
      <c r="AT72"/>
      <c r="AU72"/>
      <c r="AV72"/>
      <c r="AW72"/>
      <c r="AX72"/>
      <c r="AY72"/>
      <c r="AZ72"/>
    </row>
    <row r="73" spans="2:52">
      <c r="B73" s="51"/>
      <c r="C73" s="51" t="s">
        <v>319</v>
      </c>
      <c r="D73" s="50" t="s">
        <v>320</v>
      </c>
      <c r="E73" s="53">
        <v>0</v>
      </c>
      <c r="F73" s="53">
        <v>0</v>
      </c>
      <c r="G73" s="53">
        <v>0</v>
      </c>
      <c r="H73" s="53">
        <v>0</v>
      </c>
      <c r="I73" s="53">
        <v>0</v>
      </c>
      <c r="J73" s="53">
        <v>0</v>
      </c>
      <c r="K73" s="53">
        <v>5651999.9999999991</v>
      </c>
      <c r="L73" s="53">
        <v>11303999.999999998</v>
      </c>
      <c r="M73" s="53">
        <v>11303999.999999996</v>
      </c>
      <c r="N73" s="53">
        <v>0</v>
      </c>
      <c r="O73" s="50" t="s">
        <v>193</v>
      </c>
      <c r="P73" s="50" t="s">
        <v>255</v>
      </c>
      <c r="Q73" s="50" t="s">
        <v>811</v>
      </c>
      <c r="R73" s="50" t="s">
        <v>813</v>
      </c>
      <c r="S73" s="50" t="s">
        <v>547</v>
      </c>
      <c r="T73" s="61"/>
      <c r="U73" s="59" t="s">
        <v>662</v>
      </c>
      <c r="V73" s="57" t="s">
        <v>819</v>
      </c>
      <c r="W73" s="51"/>
      <c r="AR73"/>
      <c r="AS73"/>
      <c r="AT73"/>
      <c r="AU73"/>
      <c r="AV73"/>
      <c r="AW73"/>
      <c r="AX73"/>
      <c r="AY73"/>
      <c r="AZ73"/>
    </row>
    <row r="74" spans="2:52">
      <c r="B74" s="51"/>
      <c r="C74" s="51" t="s">
        <v>321</v>
      </c>
      <c r="D74" s="50" t="s">
        <v>322</v>
      </c>
      <c r="E74" s="53">
        <v>530000</v>
      </c>
      <c r="F74" s="53">
        <v>0</v>
      </c>
      <c r="G74" s="53">
        <v>0</v>
      </c>
      <c r="H74" s="53">
        <v>0</v>
      </c>
      <c r="I74" s="53">
        <v>0</v>
      </c>
      <c r="J74" s="53">
        <v>0</v>
      </c>
      <c r="K74" s="53">
        <v>0</v>
      </c>
      <c r="L74" s="53">
        <v>0</v>
      </c>
      <c r="M74" s="53">
        <v>0</v>
      </c>
      <c r="N74" s="53">
        <v>0</v>
      </c>
      <c r="O74" s="50" t="s">
        <v>193</v>
      </c>
      <c r="P74" s="50" t="s">
        <v>255</v>
      </c>
      <c r="Q74" s="50" t="s">
        <v>811</v>
      </c>
      <c r="R74" s="50" t="s">
        <v>813</v>
      </c>
      <c r="S74" s="50" t="s">
        <v>263</v>
      </c>
      <c r="T74" s="61"/>
      <c r="U74" s="59" t="s">
        <v>662</v>
      </c>
      <c r="V74" s="57" t="s">
        <v>819</v>
      </c>
      <c r="W74" s="51"/>
      <c r="AR74"/>
      <c r="AS74"/>
      <c r="AT74"/>
      <c r="AU74"/>
      <c r="AV74"/>
      <c r="AW74"/>
      <c r="AX74"/>
      <c r="AY74"/>
      <c r="AZ74"/>
    </row>
    <row r="75" spans="2:52">
      <c r="B75" s="51"/>
      <c r="C75" s="51" t="s">
        <v>323</v>
      </c>
      <c r="D75" s="50" t="s">
        <v>324</v>
      </c>
      <c r="E75" s="53">
        <v>0</v>
      </c>
      <c r="F75" s="53">
        <v>0</v>
      </c>
      <c r="G75" s="53">
        <v>0</v>
      </c>
      <c r="H75" s="53">
        <v>0</v>
      </c>
      <c r="I75" s="53">
        <v>0</v>
      </c>
      <c r="J75" s="53">
        <v>3499999.9999999995</v>
      </c>
      <c r="K75" s="53">
        <v>0</v>
      </c>
      <c r="L75" s="53">
        <v>0</v>
      </c>
      <c r="M75" s="53">
        <v>0</v>
      </c>
      <c r="N75" s="53">
        <v>0</v>
      </c>
      <c r="O75" s="50" t="s">
        <v>193</v>
      </c>
      <c r="P75" s="50" t="s">
        <v>255</v>
      </c>
      <c r="Q75" s="50" t="s">
        <v>811</v>
      </c>
      <c r="R75" s="50" t="s">
        <v>813</v>
      </c>
      <c r="S75" s="50" t="s">
        <v>547</v>
      </c>
      <c r="T75" s="53" t="s">
        <v>661</v>
      </c>
      <c r="U75" s="53" t="str">
        <f t="shared" si="2"/>
        <v>Program</v>
      </c>
      <c r="V75" s="51"/>
      <c r="W75" s="51"/>
      <c r="AR75"/>
      <c r="AS75"/>
      <c r="AT75"/>
      <c r="AU75"/>
      <c r="AV75"/>
      <c r="AW75"/>
      <c r="AX75"/>
      <c r="AY75"/>
      <c r="AZ75"/>
    </row>
    <row r="76" spans="2:52">
      <c r="B76" s="51"/>
      <c r="C76" s="51" t="s">
        <v>768</v>
      </c>
      <c r="D76" s="50" t="s">
        <v>769</v>
      </c>
      <c r="E76" s="53">
        <v>0</v>
      </c>
      <c r="F76" s="53">
        <v>0</v>
      </c>
      <c r="G76" s="53">
        <v>0</v>
      </c>
      <c r="H76" s="53">
        <v>0</v>
      </c>
      <c r="I76" s="53">
        <v>0</v>
      </c>
      <c r="J76" s="53">
        <v>0</v>
      </c>
      <c r="K76" s="53">
        <v>0</v>
      </c>
      <c r="L76" s="53">
        <v>4419999.9999999991</v>
      </c>
      <c r="M76" s="53">
        <v>8839999.9999999981</v>
      </c>
      <c r="N76" s="53">
        <v>8839999.9999999981</v>
      </c>
      <c r="O76" s="50" t="s">
        <v>193</v>
      </c>
      <c r="P76" s="50" t="s">
        <v>255</v>
      </c>
      <c r="Q76" s="50" t="s">
        <v>811</v>
      </c>
      <c r="R76" s="50" t="s">
        <v>813</v>
      </c>
      <c r="S76" s="50" t="s">
        <v>547</v>
      </c>
      <c r="T76" s="61"/>
      <c r="U76" s="59" t="s">
        <v>662</v>
      </c>
      <c r="V76" s="57" t="s">
        <v>817</v>
      </c>
      <c r="W76" s="51"/>
      <c r="AR76"/>
      <c r="AS76"/>
      <c r="AT76"/>
      <c r="AU76"/>
      <c r="AV76"/>
      <c r="AW76"/>
      <c r="AX76"/>
      <c r="AY76"/>
      <c r="AZ76"/>
    </row>
    <row r="77" spans="2:52">
      <c r="B77" s="51"/>
      <c r="C77" s="51" t="s">
        <v>325</v>
      </c>
      <c r="D77" s="50" t="s">
        <v>326</v>
      </c>
      <c r="E77" s="53">
        <v>0</v>
      </c>
      <c r="F77" s="53">
        <v>0</v>
      </c>
      <c r="G77" s="53">
        <v>0</v>
      </c>
      <c r="H77" s="53">
        <v>0</v>
      </c>
      <c r="I77" s="53">
        <v>0</v>
      </c>
      <c r="J77" s="53">
        <v>0</v>
      </c>
      <c r="K77" s="53">
        <v>0</v>
      </c>
      <c r="L77" s="53">
        <v>0</v>
      </c>
      <c r="M77" s="53">
        <v>3664999.9999999986</v>
      </c>
      <c r="N77" s="53">
        <v>3664999.9999999995</v>
      </c>
      <c r="O77" s="50" t="s">
        <v>193</v>
      </c>
      <c r="P77" s="50" t="s">
        <v>255</v>
      </c>
      <c r="Q77" s="50" t="s">
        <v>811</v>
      </c>
      <c r="R77" s="50" t="s">
        <v>813</v>
      </c>
      <c r="S77" s="50" t="s">
        <v>547</v>
      </c>
      <c r="T77" s="53" t="s">
        <v>49</v>
      </c>
      <c r="U77" s="53" t="str">
        <f t="shared" si="2"/>
        <v>Site Specific</v>
      </c>
      <c r="V77" s="51"/>
      <c r="W77" s="51"/>
      <c r="AR77"/>
      <c r="AS77"/>
      <c r="AT77"/>
      <c r="AU77"/>
      <c r="AV77"/>
      <c r="AW77"/>
      <c r="AX77"/>
      <c r="AY77"/>
      <c r="AZ77"/>
    </row>
    <row r="78" spans="2:52">
      <c r="B78" s="51"/>
      <c r="C78" s="51" t="s">
        <v>327</v>
      </c>
      <c r="D78" s="50" t="s">
        <v>328</v>
      </c>
      <c r="E78" s="53">
        <v>0</v>
      </c>
      <c r="F78" s="53">
        <v>5452000</v>
      </c>
      <c r="G78" s="53">
        <v>12904000</v>
      </c>
      <c r="H78" s="53">
        <v>8904000</v>
      </c>
      <c r="I78" s="53">
        <v>0</v>
      </c>
      <c r="J78" s="53">
        <v>0</v>
      </c>
      <c r="K78" s="53">
        <v>0</v>
      </c>
      <c r="L78" s="53">
        <v>0</v>
      </c>
      <c r="M78" s="53">
        <v>0</v>
      </c>
      <c r="N78" s="53">
        <v>0</v>
      </c>
      <c r="O78" s="50" t="s">
        <v>193</v>
      </c>
      <c r="P78" s="50" t="s">
        <v>255</v>
      </c>
      <c r="Q78" s="50" t="s">
        <v>811</v>
      </c>
      <c r="R78" s="50" t="s">
        <v>813</v>
      </c>
      <c r="S78" s="50" t="s">
        <v>547</v>
      </c>
      <c r="T78" s="53" t="s">
        <v>153</v>
      </c>
      <c r="U78" s="53" t="str">
        <f t="shared" si="2"/>
        <v>Site Specific</v>
      </c>
      <c r="V78" s="51"/>
      <c r="W78" s="51"/>
      <c r="AR78"/>
      <c r="AS78"/>
      <c r="AT78"/>
      <c r="AU78"/>
      <c r="AV78"/>
      <c r="AW78"/>
      <c r="AX78"/>
      <c r="AY78"/>
      <c r="AZ78"/>
    </row>
    <row r="79" spans="2:52">
      <c r="B79" s="51"/>
      <c r="C79" s="51" t="s">
        <v>329</v>
      </c>
      <c r="D79" s="50" t="s">
        <v>330</v>
      </c>
      <c r="E79" s="53">
        <v>3720000</v>
      </c>
      <c r="F79" s="53">
        <v>0</v>
      </c>
      <c r="G79" s="53">
        <v>0</v>
      </c>
      <c r="H79" s="53">
        <v>0</v>
      </c>
      <c r="I79" s="53">
        <v>0</v>
      </c>
      <c r="J79" s="53">
        <v>0</v>
      </c>
      <c r="K79" s="53">
        <v>0</v>
      </c>
      <c r="L79" s="53">
        <v>0</v>
      </c>
      <c r="M79" s="53">
        <v>0</v>
      </c>
      <c r="N79" s="53">
        <v>0</v>
      </c>
      <c r="O79" s="50" t="s">
        <v>193</v>
      </c>
      <c r="P79" s="50" t="s">
        <v>266</v>
      </c>
      <c r="Q79" s="50" t="s">
        <v>811</v>
      </c>
      <c r="R79" s="50" t="s">
        <v>813</v>
      </c>
      <c r="S79" s="50" t="s">
        <v>547</v>
      </c>
      <c r="T79" s="61"/>
      <c r="U79" s="59" t="s">
        <v>662</v>
      </c>
      <c r="V79" s="57" t="s">
        <v>889</v>
      </c>
      <c r="W79" s="51"/>
      <c r="AR79"/>
      <c r="AS79"/>
      <c r="AT79"/>
      <c r="AU79"/>
      <c r="AV79"/>
      <c r="AW79"/>
      <c r="AX79"/>
      <c r="AY79"/>
      <c r="AZ79"/>
    </row>
    <row r="80" spans="2:52">
      <c r="B80" s="51"/>
      <c r="C80" s="51" t="s">
        <v>331</v>
      </c>
      <c r="D80" s="50" t="s">
        <v>332</v>
      </c>
      <c r="E80" s="53">
        <v>0</v>
      </c>
      <c r="F80" s="53">
        <v>0</v>
      </c>
      <c r="G80" s="53">
        <v>0</v>
      </c>
      <c r="H80" s="53">
        <v>0</v>
      </c>
      <c r="I80" s="53">
        <v>0</v>
      </c>
      <c r="J80" s="53">
        <v>0</v>
      </c>
      <c r="K80" s="53">
        <v>0</v>
      </c>
      <c r="L80" s="53">
        <v>4999999.9999999991</v>
      </c>
      <c r="M80" s="53">
        <v>0</v>
      </c>
      <c r="N80" s="53">
        <v>0</v>
      </c>
      <c r="O80" s="50" t="s">
        <v>193</v>
      </c>
      <c r="P80" s="50" t="s">
        <v>255</v>
      </c>
      <c r="Q80" s="50" t="s">
        <v>811</v>
      </c>
      <c r="R80" s="50" t="s">
        <v>813</v>
      </c>
      <c r="S80" s="50" t="s">
        <v>547</v>
      </c>
      <c r="T80" s="61"/>
      <c r="U80" s="59" t="s">
        <v>662</v>
      </c>
      <c r="V80" s="57" t="s">
        <v>890</v>
      </c>
      <c r="W80" s="51"/>
      <c r="AR80"/>
      <c r="AS80"/>
      <c r="AT80"/>
      <c r="AU80"/>
      <c r="AV80"/>
      <c r="AW80"/>
      <c r="AX80"/>
      <c r="AY80"/>
      <c r="AZ80"/>
    </row>
    <row r="81" spans="2:52">
      <c r="B81" s="51"/>
      <c r="C81" s="51" t="s">
        <v>333</v>
      </c>
      <c r="D81" s="50" t="s">
        <v>334</v>
      </c>
      <c r="E81" s="53">
        <v>0</v>
      </c>
      <c r="F81" s="53">
        <v>0</v>
      </c>
      <c r="G81" s="53">
        <v>0</v>
      </c>
      <c r="H81" s="53">
        <v>0</v>
      </c>
      <c r="I81" s="53">
        <v>0</v>
      </c>
      <c r="J81" s="53">
        <v>0</v>
      </c>
      <c r="K81" s="53">
        <v>2999999.9999999995</v>
      </c>
      <c r="L81" s="53">
        <v>0</v>
      </c>
      <c r="M81" s="53">
        <v>0</v>
      </c>
      <c r="N81" s="53">
        <v>0</v>
      </c>
      <c r="O81" s="50" t="s">
        <v>193</v>
      </c>
      <c r="P81" s="50" t="s">
        <v>255</v>
      </c>
      <c r="Q81" s="50" t="s">
        <v>811</v>
      </c>
      <c r="R81" s="50" t="s">
        <v>813</v>
      </c>
      <c r="S81" s="50" t="s">
        <v>547</v>
      </c>
      <c r="T81" s="61"/>
      <c r="U81" s="59" t="s">
        <v>662</v>
      </c>
      <c r="V81" s="57" t="s">
        <v>888</v>
      </c>
      <c r="W81" s="51"/>
      <c r="AR81"/>
      <c r="AS81"/>
      <c r="AT81"/>
      <c r="AU81"/>
      <c r="AV81"/>
      <c r="AW81"/>
      <c r="AX81"/>
      <c r="AY81"/>
      <c r="AZ81"/>
    </row>
    <row r="82" spans="2:52">
      <c r="B82" s="51"/>
      <c r="C82" s="51" t="s">
        <v>335</v>
      </c>
      <c r="D82" s="50" t="s">
        <v>336</v>
      </c>
      <c r="E82" s="53">
        <v>0</v>
      </c>
      <c r="F82" s="53">
        <v>0</v>
      </c>
      <c r="G82" s="53">
        <v>0</v>
      </c>
      <c r="H82" s="53">
        <v>2467000</v>
      </c>
      <c r="I82" s="53">
        <v>4934000</v>
      </c>
      <c r="J82" s="53">
        <v>4934000</v>
      </c>
      <c r="K82" s="53">
        <v>0</v>
      </c>
      <c r="L82" s="53">
        <v>0</v>
      </c>
      <c r="M82" s="53">
        <v>0</v>
      </c>
      <c r="N82" s="53">
        <v>0</v>
      </c>
      <c r="O82" s="50" t="s">
        <v>193</v>
      </c>
      <c r="P82" s="50" t="s">
        <v>255</v>
      </c>
      <c r="Q82" s="50" t="s">
        <v>811</v>
      </c>
      <c r="R82" s="50" t="s">
        <v>813</v>
      </c>
      <c r="S82" s="50" t="s">
        <v>547</v>
      </c>
      <c r="T82" s="53" t="s">
        <v>169</v>
      </c>
      <c r="U82" s="53" t="str">
        <f t="shared" si="2"/>
        <v>Site Specific</v>
      </c>
      <c r="V82" s="51"/>
      <c r="W82" s="51"/>
      <c r="AR82"/>
      <c r="AS82"/>
      <c r="AT82"/>
      <c r="AU82"/>
      <c r="AV82"/>
      <c r="AW82"/>
      <c r="AX82"/>
      <c r="AY82"/>
      <c r="AZ82"/>
    </row>
    <row r="83" spans="2:52">
      <c r="B83" s="51"/>
      <c r="C83" s="51" t="s">
        <v>770</v>
      </c>
      <c r="D83" s="50" t="s">
        <v>771</v>
      </c>
      <c r="E83" s="53">
        <v>0</v>
      </c>
      <c r="F83" s="53">
        <v>0</v>
      </c>
      <c r="G83" s="53">
        <v>0</v>
      </c>
      <c r="H83" s="53">
        <v>0</v>
      </c>
      <c r="I83" s="53">
        <v>0</v>
      </c>
      <c r="J83" s="53">
        <v>0</v>
      </c>
      <c r="K83" s="53">
        <v>0</v>
      </c>
      <c r="L83" s="53">
        <v>4999999.9999999991</v>
      </c>
      <c r="M83" s="53">
        <v>4999999.9999999981</v>
      </c>
      <c r="N83" s="53">
        <v>4999999.9999999991</v>
      </c>
      <c r="O83" s="50" t="s">
        <v>193</v>
      </c>
      <c r="P83" s="50" t="s">
        <v>255</v>
      </c>
      <c r="Q83" s="50" t="s">
        <v>811</v>
      </c>
      <c r="R83" s="50" t="s">
        <v>813</v>
      </c>
      <c r="S83" s="50" t="s">
        <v>547</v>
      </c>
      <c r="T83" s="61"/>
      <c r="U83" s="59" t="s">
        <v>662</v>
      </c>
      <c r="V83" s="57" t="s">
        <v>818</v>
      </c>
      <c r="W83" s="51"/>
      <c r="AR83"/>
      <c r="AS83"/>
      <c r="AT83"/>
      <c r="AU83"/>
      <c r="AV83"/>
      <c r="AW83"/>
      <c r="AX83"/>
      <c r="AY83"/>
      <c r="AZ83"/>
    </row>
    <row r="84" spans="2:52">
      <c r="B84" s="51"/>
      <c r="C84" s="51" t="s">
        <v>337</v>
      </c>
      <c r="D84" s="50" t="s">
        <v>338</v>
      </c>
      <c r="E84" s="53">
        <v>10900000</v>
      </c>
      <c r="F84" s="53">
        <v>12195121.951219514</v>
      </c>
      <c r="G84" s="53">
        <v>1903628.792385485</v>
      </c>
      <c r="H84" s="53">
        <v>0</v>
      </c>
      <c r="I84" s="53">
        <v>0</v>
      </c>
      <c r="J84" s="53">
        <v>0</v>
      </c>
      <c r="K84" s="53">
        <v>0</v>
      </c>
      <c r="L84" s="53">
        <v>0</v>
      </c>
      <c r="M84" s="53">
        <v>0</v>
      </c>
      <c r="N84" s="53">
        <v>0</v>
      </c>
      <c r="O84" s="50" t="s">
        <v>193</v>
      </c>
      <c r="P84" s="50" t="s">
        <v>255</v>
      </c>
      <c r="Q84" s="50" t="s">
        <v>811</v>
      </c>
      <c r="R84" s="50" t="s">
        <v>813</v>
      </c>
      <c r="S84" s="50" t="s">
        <v>547</v>
      </c>
      <c r="T84" s="53" t="s">
        <v>148</v>
      </c>
      <c r="U84" s="53" t="str">
        <f t="shared" si="2"/>
        <v>Site Specific</v>
      </c>
      <c r="V84" s="51"/>
      <c r="W84" s="51"/>
      <c r="AR84"/>
      <c r="AS84"/>
      <c r="AT84"/>
      <c r="AU84"/>
      <c r="AV84"/>
      <c r="AW84"/>
      <c r="AX84"/>
      <c r="AY84"/>
      <c r="AZ84"/>
    </row>
    <row r="85" spans="2:52">
      <c r="B85" s="51"/>
      <c r="C85" s="51" t="s">
        <v>339</v>
      </c>
      <c r="D85" s="50" t="s">
        <v>340</v>
      </c>
      <c r="E85" s="53">
        <v>200000</v>
      </c>
      <c r="F85" s="53">
        <v>7851000</v>
      </c>
      <c r="G85" s="53">
        <v>7851000</v>
      </c>
      <c r="H85" s="53">
        <v>0</v>
      </c>
      <c r="I85" s="53">
        <v>0</v>
      </c>
      <c r="J85" s="53">
        <v>0</v>
      </c>
      <c r="K85" s="53">
        <v>0</v>
      </c>
      <c r="L85" s="53">
        <v>0</v>
      </c>
      <c r="M85" s="53">
        <v>0</v>
      </c>
      <c r="N85" s="53">
        <v>0</v>
      </c>
      <c r="O85" s="50" t="s">
        <v>193</v>
      </c>
      <c r="P85" s="50" t="s">
        <v>255</v>
      </c>
      <c r="Q85" s="50" t="s">
        <v>811</v>
      </c>
      <c r="R85" s="50" t="s">
        <v>813</v>
      </c>
      <c r="S85" s="50" t="s">
        <v>547</v>
      </c>
      <c r="T85" s="53" t="s">
        <v>35</v>
      </c>
      <c r="U85" s="53" t="str">
        <f t="shared" si="2"/>
        <v>Site Specific</v>
      </c>
      <c r="V85" s="51"/>
      <c r="W85" s="51"/>
      <c r="AR85"/>
      <c r="AS85"/>
      <c r="AT85"/>
      <c r="AU85"/>
      <c r="AV85"/>
      <c r="AW85"/>
      <c r="AX85"/>
      <c r="AY85"/>
      <c r="AZ85"/>
    </row>
    <row r="86" spans="2:52">
      <c r="B86" s="51"/>
      <c r="C86" s="51" t="s">
        <v>341</v>
      </c>
      <c r="D86" s="50" t="s">
        <v>342</v>
      </c>
      <c r="E86" s="53">
        <v>0</v>
      </c>
      <c r="F86" s="53">
        <v>0</v>
      </c>
      <c r="G86" s="53">
        <v>0</v>
      </c>
      <c r="H86" s="53">
        <v>0</v>
      </c>
      <c r="I86" s="53">
        <v>0</v>
      </c>
      <c r="J86" s="53">
        <v>0</v>
      </c>
      <c r="K86" s="53">
        <v>2500000</v>
      </c>
      <c r="L86" s="53">
        <v>0</v>
      </c>
      <c r="M86" s="53">
        <v>0</v>
      </c>
      <c r="N86" s="53">
        <v>0</v>
      </c>
      <c r="O86" s="50" t="s">
        <v>193</v>
      </c>
      <c r="P86" s="50" t="s">
        <v>255</v>
      </c>
      <c r="Q86" s="50" t="s">
        <v>811</v>
      </c>
      <c r="R86" s="50" t="s">
        <v>813</v>
      </c>
      <c r="S86" s="50" t="s">
        <v>547</v>
      </c>
      <c r="T86" s="61"/>
      <c r="U86" s="59" t="s">
        <v>662</v>
      </c>
      <c r="V86" s="57" t="s">
        <v>818</v>
      </c>
      <c r="W86" s="51"/>
      <c r="AR86"/>
      <c r="AS86"/>
      <c r="AT86"/>
      <c r="AU86"/>
      <c r="AV86"/>
      <c r="AW86"/>
      <c r="AX86"/>
      <c r="AY86"/>
      <c r="AZ86"/>
    </row>
    <row r="87" spans="2:52">
      <c r="B87" s="51"/>
      <c r="C87" s="51" t="s">
        <v>343</v>
      </c>
      <c r="D87" s="50" t="s">
        <v>344</v>
      </c>
      <c r="E87" s="53">
        <v>950000</v>
      </c>
      <c r="F87" s="53">
        <v>0</v>
      </c>
      <c r="G87" s="53">
        <v>0</v>
      </c>
      <c r="H87" s="53">
        <v>0</v>
      </c>
      <c r="I87" s="53">
        <v>0</v>
      </c>
      <c r="J87" s="53">
        <v>0</v>
      </c>
      <c r="K87" s="53">
        <v>0</v>
      </c>
      <c r="L87" s="53">
        <v>0</v>
      </c>
      <c r="M87" s="53">
        <v>0</v>
      </c>
      <c r="N87" s="53">
        <v>0</v>
      </c>
      <c r="O87" s="50" t="s">
        <v>193</v>
      </c>
      <c r="P87" s="50" t="s">
        <v>266</v>
      </c>
      <c r="Q87" s="50" t="s">
        <v>811</v>
      </c>
      <c r="R87" s="50" t="s">
        <v>813</v>
      </c>
      <c r="S87" s="50" t="s">
        <v>263</v>
      </c>
      <c r="T87" s="53" t="s">
        <v>96</v>
      </c>
      <c r="U87" s="53" t="str">
        <f t="shared" si="2"/>
        <v>Site Specific</v>
      </c>
      <c r="V87" s="51"/>
      <c r="W87" s="51"/>
      <c r="AR87"/>
      <c r="AS87"/>
      <c r="AT87"/>
      <c r="AU87"/>
      <c r="AV87"/>
      <c r="AW87"/>
      <c r="AX87"/>
      <c r="AY87"/>
      <c r="AZ87"/>
    </row>
    <row r="88" spans="2:52">
      <c r="B88" s="51"/>
      <c r="C88" s="51" t="s">
        <v>345</v>
      </c>
      <c r="D88" s="50" t="s">
        <v>346</v>
      </c>
      <c r="E88" s="53">
        <v>0</v>
      </c>
      <c r="F88" s="53">
        <v>4615000</v>
      </c>
      <c r="G88" s="53">
        <v>13230000</v>
      </c>
      <c r="H88" s="53">
        <v>10230000</v>
      </c>
      <c r="I88" s="53">
        <v>0</v>
      </c>
      <c r="J88" s="53">
        <v>0</v>
      </c>
      <c r="K88" s="53">
        <v>0</v>
      </c>
      <c r="L88" s="53">
        <v>0</v>
      </c>
      <c r="M88" s="53">
        <v>0</v>
      </c>
      <c r="N88" s="53">
        <v>0</v>
      </c>
      <c r="O88" s="50" t="s">
        <v>193</v>
      </c>
      <c r="P88" s="50" t="s">
        <v>255</v>
      </c>
      <c r="Q88" s="50" t="s">
        <v>811</v>
      </c>
      <c r="R88" s="50" t="s">
        <v>813</v>
      </c>
      <c r="S88" s="50" t="s">
        <v>547</v>
      </c>
      <c r="T88" s="53" t="s">
        <v>660</v>
      </c>
      <c r="U88" s="53" t="str">
        <f t="shared" si="2"/>
        <v>Site Specific</v>
      </c>
      <c r="V88" s="51"/>
      <c r="W88" s="51"/>
      <c r="AR88"/>
      <c r="AS88"/>
      <c r="AT88"/>
      <c r="AU88"/>
      <c r="AV88"/>
      <c r="AW88"/>
      <c r="AX88"/>
      <c r="AY88"/>
      <c r="AZ88"/>
    </row>
    <row r="89" spans="2:52">
      <c r="B89" s="51"/>
      <c r="C89" s="51" t="s">
        <v>347</v>
      </c>
      <c r="D89" s="50" t="s">
        <v>348</v>
      </c>
      <c r="E89" s="53">
        <v>0</v>
      </c>
      <c r="F89" s="53">
        <v>3462500</v>
      </c>
      <c r="G89" s="53">
        <v>5462500</v>
      </c>
      <c r="H89" s="53">
        <v>0</v>
      </c>
      <c r="I89" s="53">
        <v>0</v>
      </c>
      <c r="J89" s="53">
        <v>0</v>
      </c>
      <c r="K89" s="53">
        <v>0</v>
      </c>
      <c r="L89" s="53">
        <v>0</v>
      </c>
      <c r="M89" s="53">
        <v>0</v>
      </c>
      <c r="N89" s="53">
        <v>0</v>
      </c>
      <c r="O89" s="50" t="s">
        <v>193</v>
      </c>
      <c r="P89" s="50" t="s">
        <v>255</v>
      </c>
      <c r="Q89" s="50" t="s">
        <v>811</v>
      </c>
      <c r="R89" s="50" t="s">
        <v>813</v>
      </c>
      <c r="S89" s="50" t="s">
        <v>547</v>
      </c>
      <c r="T89" s="53" t="s">
        <v>102</v>
      </c>
      <c r="U89" s="53" t="str">
        <f t="shared" si="2"/>
        <v>Site Specific</v>
      </c>
      <c r="V89" s="51"/>
      <c r="W89" s="51"/>
      <c r="AR89"/>
      <c r="AS89"/>
      <c r="AT89"/>
      <c r="AU89"/>
      <c r="AV89"/>
      <c r="AW89"/>
      <c r="AX89"/>
      <c r="AY89"/>
      <c r="AZ89"/>
    </row>
    <row r="90" spans="2:52">
      <c r="B90" s="51"/>
      <c r="C90" s="51" t="s">
        <v>349</v>
      </c>
      <c r="D90" s="50" t="s">
        <v>872</v>
      </c>
      <c r="E90" s="53">
        <v>0</v>
      </c>
      <c r="F90" s="53">
        <v>0</v>
      </c>
      <c r="G90" s="53">
        <v>0</v>
      </c>
      <c r="H90" s="53">
        <v>4128999.9999999986</v>
      </c>
      <c r="I90" s="53">
        <v>8257999.9999999991</v>
      </c>
      <c r="J90" s="53">
        <v>8257999.9999999991</v>
      </c>
      <c r="K90" s="53">
        <v>0</v>
      </c>
      <c r="L90" s="53">
        <v>0</v>
      </c>
      <c r="M90" s="53">
        <v>0</v>
      </c>
      <c r="N90" s="53">
        <v>0</v>
      </c>
      <c r="O90" s="50" t="s">
        <v>193</v>
      </c>
      <c r="P90" s="50" t="s">
        <v>255</v>
      </c>
      <c r="Q90" s="50" t="s">
        <v>811</v>
      </c>
      <c r="R90" s="50" t="s">
        <v>813</v>
      </c>
      <c r="S90" s="50" t="s">
        <v>547</v>
      </c>
      <c r="T90" s="53" t="s">
        <v>135</v>
      </c>
      <c r="U90" s="53" t="str">
        <f t="shared" si="2"/>
        <v>Site Specific</v>
      </c>
      <c r="V90" s="51"/>
      <c r="W90" s="51"/>
      <c r="AR90"/>
      <c r="AS90"/>
      <c r="AT90"/>
      <c r="AU90"/>
      <c r="AV90"/>
      <c r="AW90"/>
      <c r="AX90"/>
      <c r="AY90"/>
      <c r="AZ90"/>
    </row>
    <row r="91" spans="2:52">
      <c r="B91" s="51"/>
      <c r="C91" s="51" t="s">
        <v>350</v>
      </c>
      <c r="D91" s="50" t="s">
        <v>351</v>
      </c>
      <c r="E91" s="53">
        <v>50400</v>
      </c>
      <c r="F91" s="53">
        <v>0</v>
      </c>
      <c r="G91" s="53">
        <v>0</v>
      </c>
      <c r="H91" s="53">
        <v>0</v>
      </c>
      <c r="I91" s="53">
        <v>0</v>
      </c>
      <c r="J91" s="53">
        <v>0</v>
      </c>
      <c r="K91" s="53">
        <v>0</v>
      </c>
      <c r="L91" s="53">
        <v>0</v>
      </c>
      <c r="M91" s="53">
        <v>0</v>
      </c>
      <c r="N91" s="53">
        <v>0</v>
      </c>
      <c r="O91" s="50" t="s">
        <v>193</v>
      </c>
      <c r="P91" s="50" t="s">
        <v>266</v>
      </c>
      <c r="Q91" s="50" t="s">
        <v>811</v>
      </c>
      <c r="R91" s="50" t="s">
        <v>813</v>
      </c>
      <c r="S91" s="50" t="s">
        <v>263</v>
      </c>
      <c r="T91" s="53" t="s">
        <v>660</v>
      </c>
      <c r="U91" s="53" t="str">
        <f t="shared" si="2"/>
        <v>Site Specific</v>
      </c>
      <c r="V91" s="51"/>
      <c r="W91" s="51"/>
      <c r="AR91"/>
      <c r="AS91"/>
      <c r="AT91"/>
      <c r="AU91"/>
      <c r="AV91"/>
      <c r="AW91"/>
      <c r="AX91"/>
      <c r="AY91"/>
      <c r="AZ91"/>
    </row>
    <row r="92" spans="2:52">
      <c r="B92" s="51"/>
      <c r="C92" s="51" t="s">
        <v>352</v>
      </c>
      <c r="D92" s="50" t="s">
        <v>353</v>
      </c>
      <c r="E92" s="53">
        <v>0</v>
      </c>
      <c r="F92" s="53">
        <v>6000000</v>
      </c>
      <c r="G92" s="53">
        <v>0</v>
      </c>
      <c r="H92" s="53">
        <v>0</v>
      </c>
      <c r="I92" s="53">
        <v>0</v>
      </c>
      <c r="J92" s="53">
        <v>0</v>
      </c>
      <c r="K92" s="53">
        <v>0</v>
      </c>
      <c r="L92" s="53">
        <v>0</v>
      </c>
      <c r="M92" s="53">
        <v>0</v>
      </c>
      <c r="N92" s="53">
        <v>0</v>
      </c>
      <c r="O92" s="50" t="s">
        <v>193</v>
      </c>
      <c r="P92" s="50" t="s">
        <v>255</v>
      </c>
      <c r="Q92" s="50" t="s">
        <v>811</v>
      </c>
      <c r="R92" s="50" t="s">
        <v>813</v>
      </c>
      <c r="S92" s="50" t="s">
        <v>547</v>
      </c>
      <c r="T92" s="53" t="s">
        <v>135</v>
      </c>
      <c r="U92" s="53" t="str">
        <f t="shared" si="2"/>
        <v>Site Specific</v>
      </c>
      <c r="V92" s="51"/>
      <c r="W92" s="51"/>
      <c r="AR92"/>
      <c r="AS92"/>
      <c r="AT92"/>
      <c r="AU92"/>
      <c r="AV92"/>
      <c r="AW92"/>
      <c r="AX92"/>
      <c r="AY92"/>
      <c r="AZ92"/>
    </row>
    <row r="93" spans="2:52">
      <c r="B93" s="51"/>
      <c r="C93" s="51" t="s">
        <v>354</v>
      </c>
      <c r="D93" s="50" t="s">
        <v>355</v>
      </c>
      <c r="E93" s="53">
        <v>300000</v>
      </c>
      <c r="F93" s="53">
        <v>0</v>
      </c>
      <c r="G93" s="53">
        <v>0</v>
      </c>
      <c r="H93" s="53">
        <v>0</v>
      </c>
      <c r="I93" s="53">
        <v>0</v>
      </c>
      <c r="J93" s="53">
        <v>0</v>
      </c>
      <c r="K93" s="53">
        <v>0</v>
      </c>
      <c r="L93" s="53">
        <v>0</v>
      </c>
      <c r="M93" s="53">
        <v>0</v>
      </c>
      <c r="N93" s="53">
        <v>0</v>
      </c>
      <c r="O93" s="50" t="s">
        <v>193</v>
      </c>
      <c r="P93" s="50" t="s">
        <v>255</v>
      </c>
      <c r="Q93" s="50" t="s">
        <v>811</v>
      </c>
      <c r="R93" s="50" t="s">
        <v>813</v>
      </c>
      <c r="S93" s="50" t="s">
        <v>547</v>
      </c>
      <c r="T93" s="53" t="s">
        <v>122</v>
      </c>
      <c r="U93" s="53" t="str">
        <f t="shared" si="2"/>
        <v>Site Specific</v>
      </c>
      <c r="V93" s="51"/>
      <c r="W93" s="51"/>
      <c r="AR93"/>
      <c r="AS93"/>
      <c r="AT93"/>
      <c r="AU93"/>
      <c r="AV93"/>
      <c r="AW93"/>
      <c r="AX93"/>
      <c r="AY93"/>
      <c r="AZ93"/>
    </row>
    <row r="94" spans="2:52">
      <c r="B94" s="51"/>
      <c r="C94" s="51" t="s">
        <v>356</v>
      </c>
      <c r="D94" s="50" t="s">
        <v>357</v>
      </c>
      <c r="E94" s="53">
        <v>22000</v>
      </c>
      <c r="F94" s="53">
        <v>0</v>
      </c>
      <c r="G94" s="53">
        <v>0</v>
      </c>
      <c r="H94" s="53">
        <v>0</v>
      </c>
      <c r="I94" s="53">
        <v>0</v>
      </c>
      <c r="J94" s="53">
        <v>0</v>
      </c>
      <c r="K94" s="53">
        <v>0</v>
      </c>
      <c r="L94" s="53">
        <v>0</v>
      </c>
      <c r="M94" s="53">
        <v>0</v>
      </c>
      <c r="N94" s="53">
        <v>0</v>
      </c>
      <c r="O94" s="50" t="s">
        <v>193</v>
      </c>
      <c r="P94" s="50" t="s">
        <v>266</v>
      </c>
      <c r="Q94" s="50" t="s">
        <v>811</v>
      </c>
      <c r="R94" s="50" t="s">
        <v>812</v>
      </c>
      <c r="S94" s="50" t="s">
        <v>547</v>
      </c>
      <c r="T94" s="53" t="s">
        <v>661</v>
      </c>
      <c r="U94" s="53" t="str">
        <f t="shared" si="2"/>
        <v>Program</v>
      </c>
      <c r="V94" s="51"/>
      <c r="W94" s="51"/>
      <c r="AR94"/>
      <c r="AS94"/>
      <c r="AT94"/>
      <c r="AU94"/>
      <c r="AV94"/>
      <c r="AW94"/>
      <c r="AX94"/>
      <c r="AY94"/>
      <c r="AZ94"/>
    </row>
    <row r="95" spans="2:52">
      <c r="B95" s="51"/>
      <c r="C95" s="51" t="s">
        <v>358</v>
      </c>
      <c r="D95" s="50" t="s">
        <v>359</v>
      </c>
      <c r="E95" s="53">
        <v>0</v>
      </c>
      <c r="F95" s="53">
        <v>4964000</v>
      </c>
      <c r="G95" s="53">
        <v>15928000</v>
      </c>
      <c r="H95" s="53">
        <v>13927999.999999996</v>
      </c>
      <c r="I95" s="53">
        <v>0</v>
      </c>
      <c r="J95" s="53">
        <v>0</v>
      </c>
      <c r="K95" s="53">
        <v>0</v>
      </c>
      <c r="L95" s="53">
        <v>0</v>
      </c>
      <c r="M95" s="53">
        <v>0</v>
      </c>
      <c r="N95" s="53">
        <v>0</v>
      </c>
      <c r="O95" s="50" t="s">
        <v>193</v>
      </c>
      <c r="P95" s="50" t="s">
        <v>255</v>
      </c>
      <c r="Q95" s="50" t="s">
        <v>811</v>
      </c>
      <c r="R95" s="50" t="s">
        <v>813</v>
      </c>
      <c r="S95" s="50" t="s">
        <v>547</v>
      </c>
      <c r="T95" s="53" t="s">
        <v>30</v>
      </c>
      <c r="U95" s="53" t="str">
        <f t="shared" si="2"/>
        <v>Site Specific</v>
      </c>
      <c r="V95" s="51"/>
      <c r="W95" s="51"/>
      <c r="AR95"/>
      <c r="AS95"/>
      <c r="AT95"/>
      <c r="AU95"/>
      <c r="AV95"/>
      <c r="AW95"/>
      <c r="AX95"/>
      <c r="AY95"/>
      <c r="AZ95"/>
    </row>
    <row r="96" spans="2:52">
      <c r="B96" s="51"/>
      <c r="C96" s="51" t="s">
        <v>863</v>
      </c>
      <c r="D96" s="50" t="s">
        <v>873</v>
      </c>
      <c r="E96" s="53">
        <v>0</v>
      </c>
      <c r="F96" s="53">
        <v>0</v>
      </c>
      <c r="G96" s="53">
        <v>0</v>
      </c>
      <c r="H96" s="53">
        <v>0</v>
      </c>
      <c r="I96" s="53">
        <v>0</v>
      </c>
      <c r="J96" s="53">
        <v>0</v>
      </c>
      <c r="K96" s="53">
        <v>0</v>
      </c>
      <c r="L96" s="53">
        <v>0</v>
      </c>
      <c r="M96" s="53">
        <v>0</v>
      </c>
      <c r="N96" s="53">
        <v>0</v>
      </c>
      <c r="O96" s="50" t="s">
        <v>193</v>
      </c>
      <c r="P96" s="60" t="s">
        <v>266</v>
      </c>
      <c r="Q96" s="50" t="s">
        <v>811</v>
      </c>
      <c r="R96" s="50" t="s">
        <v>813</v>
      </c>
      <c r="S96" s="50" t="s">
        <v>547</v>
      </c>
      <c r="T96" s="53" t="s">
        <v>111</v>
      </c>
      <c r="U96" s="53" t="str">
        <f t="shared" si="2"/>
        <v>Site Specific</v>
      </c>
      <c r="V96" s="51"/>
      <c r="W96" s="51"/>
      <c r="AR96"/>
      <c r="AS96"/>
      <c r="AT96"/>
      <c r="AU96"/>
      <c r="AV96"/>
      <c r="AW96"/>
      <c r="AX96"/>
      <c r="AY96"/>
      <c r="AZ96"/>
    </row>
    <row r="97" spans="2:52">
      <c r="B97" s="51"/>
      <c r="C97" s="51" t="s">
        <v>360</v>
      </c>
      <c r="D97" s="50" t="s">
        <v>361</v>
      </c>
      <c r="E97" s="53">
        <v>0</v>
      </c>
      <c r="F97" s="53">
        <v>2000000</v>
      </c>
      <c r="G97" s="53">
        <v>0</v>
      </c>
      <c r="H97" s="53">
        <v>0</v>
      </c>
      <c r="I97" s="53">
        <v>0</v>
      </c>
      <c r="J97" s="53">
        <v>0</v>
      </c>
      <c r="K97" s="53">
        <v>0</v>
      </c>
      <c r="L97" s="53">
        <v>0</v>
      </c>
      <c r="M97" s="53">
        <v>0</v>
      </c>
      <c r="N97" s="53">
        <v>0</v>
      </c>
      <c r="O97" s="50" t="s">
        <v>193</v>
      </c>
      <c r="P97" s="50" t="s">
        <v>255</v>
      </c>
      <c r="Q97" s="50" t="s">
        <v>811</v>
      </c>
      <c r="R97" s="50" t="s">
        <v>813</v>
      </c>
      <c r="S97" s="50" t="s">
        <v>547</v>
      </c>
      <c r="T97" s="53" t="s">
        <v>169</v>
      </c>
      <c r="U97" s="53" t="str">
        <f t="shared" si="2"/>
        <v>Site Specific</v>
      </c>
      <c r="V97" s="51"/>
      <c r="W97" s="51"/>
      <c r="AR97"/>
      <c r="AS97"/>
      <c r="AT97"/>
      <c r="AU97"/>
      <c r="AV97"/>
      <c r="AW97"/>
      <c r="AX97"/>
      <c r="AY97"/>
      <c r="AZ97"/>
    </row>
    <row r="98" spans="2:52">
      <c r="B98" s="51"/>
      <c r="C98" s="51" t="s">
        <v>362</v>
      </c>
      <c r="D98" s="50" t="s">
        <v>363</v>
      </c>
      <c r="E98" s="53">
        <v>187082</v>
      </c>
      <c r="F98" s="53">
        <v>31070.243902439026</v>
      </c>
      <c r="G98" s="53">
        <v>95724.925639500303</v>
      </c>
      <c r="H98" s="53">
        <v>0</v>
      </c>
      <c r="I98" s="53">
        <v>0</v>
      </c>
      <c r="J98" s="53">
        <v>0</v>
      </c>
      <c r="K98" s="53">
        <v>0</v>
      </c>
      <c r="L98" s="53">
        <v>0</v>
      </c>
      <c r="M98" s="53">
        <v>0</v>
      </c>
      <c r="N98" s="53">
        <v>0</v>
      </c>
      <c r="O98" s="50" t="s">
        <v>193</v>
      </c>
      <c r="P98" s="50" t="s">
        <v>255</v>
      </c>
      <c r="Q98" s="50" t="s">
        <v>811</v>
      </c>
      <c r="R98" s="50" t="s">
        <v>813</v>
      </c>
      <c r="S98" s="50" t="s">
        <v>547</v>
      </c>
      <c r="T98" s="61"/>
      <c r="U98" s="59" t="s">
        <v>662</v>
      </c>
      <c r="V98" s="57" t="s">
        <v>826</v>
      </c>
      <c r="W98" s="51"/>
      <c r="AR98"/>
      <c r="AS98"/>
      <c r="AT98"/>
      <c r="AU98"/>
      <c r="AV98"/>
      <c r="AW98"/>
      <c r="AX98"/>
      <c r="AY98"/>
      <c r="AZ98"/>
    </row>
    <row r="99" spans="2:52">
      <c r="B99" s="51"/>
      <c r="C99" s="51" t="s">
        <v>364</v>
      </c>
      <c r="D99" s="50" t="s">
        <v>365</v>
      </c>
      <c r="E99" s="53">
        <v>0</v>
      </c>
      <c r="F99" s="53">
        <v>6104000</v>
      </c>
      <c r="G99" s="53">
        <v>18208000</v>
      </c>
      <c r="H99" s="53">
        <v>16207999.999999998</v>
      </c>
      <c r="I99" s="53">
        <v>0</v>
      </c>
      <c r="J99" s="53">
        <v>0</v>
      </c>
      <c r="K99" s="53">
        <v>0</v>
      </c>
      <c r="L99" s="53">
        <v>0</v>
      </c>
      <c r="M99" s="53">
        <v>0</v>
      </c>
      <c r="N99" s="53">
        <v>0</v>
      </c>
      <c r="O99" s="50" t="s">
        <v>193</v>
      </c>
      <c r="P99" s="50" t="s">
        <v>255</v>
      </c>
      <c r="Q99" s="50" t="s">
        <v>811</v>
      </c>
      <c r="R99" s="50" t="s">
        <v>813</v>
      </c>
      <c r="S99" s="50" t="s">
        <v>547</v>
      </c>
      <c r="T99" s="53" t="s">
        <v>142</v>
      </c>
      <c r="U99" s="53" t="str">
        <f t="shared" si="2"/>
        <v>Site Specific</v>
      </c>
      <c r="V99" s="51"/>
      <c r="W99" s="51"/>
      <c r="AR99"/>
      <c r="AS99"/>
      <c r="AT99"/>
      <c r="AU99"/>
      <c r="AV99"/>
      <c r="AW99"/>
      <c r="AX99"/>
      <c r="AY99"/>
      <c r="AZ99"/>
    </row>
    <row r="100" spans="2:52">
      <c r="B100" s="51"/>
      <c r="C100" s="51" t="s">
        <v>366</v>
      </c>
      <c r="D100" s="50" t="s">
        <v>367</v>
      </c>
      <c r="E100" s="53">
        <v>0</v>
      </c>
      <c r="F100" s="53">
        <v>0</v>
      </c>
      <c r="G100" s="53">
        <v>0</v>
      </c>
      <c r="H100" s="53">
        <v>3853999.9999999991</v>
      </c>
      <c r="I100" s="53">
        <v>7707999.9999999991</v>
      </c>
      <c r="J100" s="53">
        <v>7707999.9999999991</v>
      </c>
      <c r="K100" s="53">
        <v>0</v>
      </c>
      <c r="L100" s="53">
        <v>0</v>
      </c>
      <c r="M100" s="53">
        <v>0</v>
      </c>
      <c r="N100" s="53">
        <v>0</v>
      </c>
      <c r="O100" s="50" t="s">
        <v>193</v>
      </c>
      <c r="P100" s="50" t="s">
        <v>255</v>
      </c>
      <c r="Q100" s="50" t="s">
        <v>811</v>
      </c>
      <c r="R100" s="50" t="s">
        <v>813</v>
      </c>
      <c r="S100" s="50" t="s">
        <v>547</v>
      </c>
      <c r="T100" s="61"/>
      <c r="U100" s="59" t="s">
        <v>662</v>
      </c>
      <c r="V100" s="57" t="s">
        <v>667</v>
      </c>
      <c r="W100" s="51"/>
      <c r="AR100"/>
      <c r="AS100"/>
      <c r="AT100"/>
      <c r="AU100"/>
      <c r="AV100"/>
      <c r="AW100"/>
      <c r="AX100"/>
      <c r="AY100"/>
      <c r="AZ100"/>
    </row>
    <row r="101" spans="2:52">
      <c r="B101" s="51"/>
      <c r="C101" s="51" t="s">
        <v>368</v>
      </c>
      <c r="D101" s="50" t="s">
        <v>369</v>
      </c>
      <c r="E101" s="53">
        <v>0</v>
      </c>
      <c r="F101" s="53">
        <v>975609.7560975611</v>
      </c>
      <c r="G101" s="53">
        <v>0</v>
      </c>
      <c r="H101" s="53">
        <v>0</v>
      </c>
      <c r="I101" s="53">
        <v>0</v>
      </c>
      <c r="J101" s="53">
        <v>0</v>
      </c>
      <c r="K101" s="53">
        <v>0</v>
      </c>
      <c r="L101" s="53">
        <v>0</v>
      </c>
      <c r="M101" s="53">
        <v>0</v>
      </c>
      <c r="N101" s="53">
        <v>0</v>
      </c>
      <c r="O101" s="50" t="s">
        <v>193</v>
      </c>
      <c r="P101" s="50" t="s">
        <v>255</v>
      </c>
      <c r="Q101" s="50" t="s">
        <v>811</v>
      </c>
      <c r="R101" s="50" t="s">
        <v>813</v>
      </c>
      <c r="S101" s="50" t="s">
        <v>547</v>
      </c>
      <c r="T101" s="53" t="s">
        <v>661</v>
      </c>
      <c r="U101" s="53" t="str">
        <f t="shared" si="2"/>
        <v>Program</v>
      </c>
      <c r="V101" s="51"/>
      <c r="W101" s="51"/>
      <c r="AR101"/>
      <c r="AS101"/>
      <c r="AT101"/>
      <c r="AU101"/>
      <c r="AV101"/>
      <c r="AW101"/>
      <c r="AX101"/>
      <c r="AY101"/>
      <c r="AZ101"/>
    </row>
    <row r="102" spans="2:52">
      <c r="B102" s="51"/>
      <c r="C102" s="51" t="s">
        <v>370</v>
      </c>
      <c r="D102" s="50" t="s">
        <v>371</v>
      </c>
      <c r="E102" s="53">
        <v>0</v>
      </c>
      <c r="F102" s="53">
        <v>0</v>
      </c>
      <c r="G102" s="53">
        <v>0</v>
      </c>
      <c r="H102" s="53">
        <v>4695999.9999999991</v>
      </c>
      <c r="I102" s="53">
        <v>9391999.9999999981</v>
      </c>
      <c r="J102" s="53">
        <v>9391999.9999999981</v>
      </c>
      <c r="K102" s="53">
        <v>0</v>
      </c>
      <c r="L102" s="53">
        <v>0</v>
      </c>
      <c r="M102" s="53">
        <v>0</v>
      </c>
      <c r="N102" s="53">
        <v>0</v>
      </c>
      <c r="O102" s="50" t="s">
        <v>193</v>
      </c>
      <c r="P102" s="50" t="s">
        <v>255</v>
      </c>
      <c r="Q102" s="50" t="s">
        <v>811</v>
      </c>
      <c r="R102" s="50" t="s">
        <v>813</v>
      </c>
      <c r="S102" s="50" t="s">
        <v>547</v>
      </c>
      <c r="T102" s="53" t="s">
        <v>661</v>
      </c>
      <c r="U102" s="53" t="str">
        <f t="shared" si="2"/>
        <v>Program</v>
      </c>
      <c r="V102" s="51"/>
      <c r="W102" s="51"/>
      <c r="AR102"/>
      <c r="AS102"/>
      <c r="AT102"/>
      <c r="AU102"/>
      <c r="AV102"/>
      <c r="AW102"/>
      <c r="AX102"/>
      <c r="AY102"/>
      <c r="AZ102"/>
    </row>
    <row r="103" spans="2:52">
      <c r="B103" s="51"/>
      <c r="C103" s="51" t="s">
        <v>372</v>
      </c>
      <c r="D103" s="50" t="s">
        <v>373</v>
      </c>
      <c r="E103" s="53">
        <v>0</v>
      </c>
      <c r="F103" s="53">
        <v>0</v>
      </c>
      <c r="G103" s="53">
        <v>0</v>
      </c>
      <c r="H103" s="53">
        <v>0</v>
      </c>
      <c r="I103" s="53">
        <v>0</v>
      </c>
      <c r="J103" s="53">
        <v>0</v>
      </c>
      <c r="K103" s="53">
        <v>0</v>
      </c>
      <c r="L103" s="53">
        <v>7479999.9999999981</v>
      </c>
      <c r="M103" s="53">
        <v>0</v>
      </c>
      <c r="N103" s="53">
        <v>0</v>
      </c>
      <c r="O103" s="50" t="s">
        <v>193</v>
      </c>
      <c r="P103" s="50" t="s">
        <v>266</v>
      </c>
      <c r="Q103" s="50" t="s">
        <v>811</v>
      </c>
      <c r="R103" s="50" t="s">
        <v>813</v>
      </c>
      <c r="S103" s="50" t="s">
        <v>547</v>
      </c>
      <c r="T103" s="53" t="s">
        <v>44</v>
      </c>
      <c r="U103" s="53" t="str">
        <f t="shared" si="2"/>
        <v>Site Specific</v>
      </c>
      <c r="V103" s="51"/>
      <c r="W103" s="51"/>
      <c r="AR103"/>
      <c r="AS103"/>
      <c r="AT103"/>
      <c r="AU103"/>
      <c r="AV103"/>
      <c r="AW103"/>
      <c r="AX103"/>
      <c r="AY103"/>
      <c r="AZ103"/>
    </row>
    <row r="104" spans="2:52">
      <c r="B104" s="51"/>
      <c r="C104" s="51" t="s">
        <v>374</v>
      </c>
      <c r="D104" s="50" t="s">
        <v>375</v>
      </c>
      <c r="E104" s="53">
        <v>0</v>
      </c>
      <c r="F104" s="53">
        <v>4725000</v>
      </c>
      <c r="G104" s="53">
        <v>4725000</v>
      </c>
      <c r="H104" s="53">
        <v>0</v>
      </c>
      <c r="I104" s="53">
        <v>0</v>
      </c>
      <c r="J104" s="53">
        <v>0</v>
      </c>
      <c r="K104" s="53">
        <v>0</v>
      </c>
      <c r="L104" s="53">
        <v>0</v>
      </c>
      <c r="M104" s="53">
        <v>0</v>
      </c>
      <c r="N104" s="53">
        <v>0</v>
      </c>
      <c r="O104" s="50" t="s">
        <v>193</v>
      </c>
      <c r="P104" s="50" t="s">
        <v>266</v>
      </c>
      <c r="Q104" s="50" t="s">
        <v>811</v>
      </c>
      <c r="R104" s="50" t="s">
        <v>813</v>
      </c>
      <c r="S104" s="50" t="s">
        <v>547</v>
      </c>
      <c r="T104" s="53" t="s">
        <v>124</v>
      </c>
      <c r="U104" s="53" t="str">
        <f t="shared" si="2"/>
        <v>Site Specific</v>
      </c>
      <c r="V104" s="51"/>
      <c r="W104" s="51"/>
      <c r="AR104"/>
      <c r="AS104"/>
      <c r="AT104"/>
      <c r="AU104"/>
      <c r="AV104"/>
      <c r="AW104"/>
      <c r="AX104"/>
      <c r="AY104"/>
      <c r="AZ104"/>
    </row>
    <row r="105" spans="2:52">
      <c r="B105" s="51"/>
      <c r="C105" s="51" t="s">
        <v>376</v>
      </c>
      <c r="D105" s="50" t="s">
        <v>377</v>
      </c>
      <c r="E105" s="53">
        <v>0</v>
      </c>
      <c r="F105" s="53">
        <v>0</v>
      </c>
      <c r="G105" s="53">
        <v>0</v>
      </c>
      <c r="H105" s="53">
        <v>0</v>
      </c>
      <c r="I105" s="53">
        <v>0</v>
      </c>
      <c r="J105" s="53">
        <v>0</v>
      </c>
      <c r="K105" s="53">
        <v>0</v>
      </c>
      <c r="L105" s="53">
        <v>4133999.9999999995</v>
      </c>
      <c r="M105" s="53">
        <v>8267999.9999999972</v>
      </c>
      <c r="N105" s="53">
        <v>8267999.9999999991</v>
      </c>
      <c r="O105" s="50" t="s">
        <v>193</v>
      </c>
      <c r="P105" s="50" t="s">
        <v>255</v>
      </c>
      <c r="Q105" s="50" t="s">
        <v>811</v>
      </c>
      <c r="R105" s="50" t="s">
        <v>813</v>
      </c>
      <c r="S105" s="50" t="s">
        <v>547</v>
      </c>
      <c r="T105" s="53" t="s">
        <v>31</v>
      </c>
      <c r="U105" s="53" t="str">
        <f t="shared" si="2"/>
        <v>Site Specific</v>
      </c>
      <c r="V105" s="51"/>
      <c r="W105" s="51"/>
      <c r="AR105"/>
      <c r="AS105"/>
      <c r="AT105"/>
      <c r="AU105"/>
      <c r="AV105"/>
      <c r="AW105"/>
      <c r="AX105"/>
      <c r="AY105"/>
      <c r="AZ105"/>
    </row>
    <row r="106" spans="2:52">
      <c r="B106" s="51"/>
      <c r="C106" s="51" t="s">
        <v>864</v>
      </c>
      <c r="D106" s="50" t="s">
        <v>874</v>
      </c>
      <c r="E106" s="53">
        <v>0</v>
      </c>
      <c r="F106" s="53">
        <v>0</v>
      </c>
      <c r="G106" s="53">
        <v>0</v>
      </c>
      <c r="H106" s="53">
        <v>0</v>
      </c>
      <c r="I106" s="53">
        <v>0</v>
      </c>
      <c r="J106" s="53">
        <v>0</v>
      </c>
      <c r="K106" s="53">
        <v>0</v>
      </c>
      <c r="L106" s="53">
        <v>0</v>
      </c>
      <c r="M106" s="53">
        <v>0</v>
      </c>
      <c r="N106" s="53">
        <v>0</v>
      </c>
      <c r="O106" s="50" t="s">
        <v>193</v>
      </c>
      <c r="P106" s="60" t="s">
        <v>266</v>
      </c>
      <c r="Q106" s="50" t="s">
        <v>811</v>
      </c>
      <c r="R106" s="50" t="s">
        <v>813</v>
      </c>
      <c r="S106" s="50" t="s">
        <v>547</v>
      </c>
      <c r="T106" s="61"/>
      <c r="U106" s="59" t="s">
        <v>662</v>
      </c>
      <c r="V106" s="57" t="s">
        <v>891</v>
      </c>
      <c r="W106" s="51"/>
      <c r="AR106"/>
      <c r="AS106"/>
      <c r="AT106"/>
      <c r="AU106"/>
      <c r="AV106"/>
      <c r="AW106"/>
      <c r="AX106"/>
      <c r="AY106"/>
      <c r="AZ106"/>
    </row>
    <row r="107" spans="2:52">
      <c r="B107" s="51"/>
      <c r="C107" s="51" t="s">
        <v>378</v>
      </c>
      <c r="D107" s="50" t="s">
        <v>379</v>
      </c>
      <c r="E107" s="53">
        <v>0</v>
      </c>
      <c r="F107" s="53">
        <v>0</v>
      </c>
      <c r="G107" s="53">
        <v>0</v>
      </c>
      <c r="H107" s="53">
        <v>0</v>
      </c>
      <c r="I107" s="53">
        <v>0</v>
      </c>
      <c r="J107" s="53">
        <v>3853999.9999999995</v>
      </c>
      <c r="K107" s="53">
        <v>7707999.9999999981</v>
      </c>
      <c r="L107" s="53">
        <v>7707999.9999999991</v>
      </c>
      <c r="M107" s="53">
        <v>0</v>
      </c>
      <c r="N107" s="53">
        <v>0</v>
      </c>
      <c r="O107" s="50" t="s">
        <v>193</v>
      </c>
      <c r="P107" s="50" t="s">
        <v>255</v>
      </c>
      <c r="Q107" s="50" t="s">
        <v>811</v>
      </c>
      <c r="R107" s="50" t="s">
        <v>813</v>
      </c>
      <c r="S107" s="50" t="s">
        <v>547</v>
      </c>
      <c r="T107" s="53" t="s">
        <v>158</v>
      </c>
      <c r="U107" s="53" t="str">
        <f t="shared" si="2"/>
        <v>Site Specific</v>
      </c>
      <c r="V107" s="51"/>
      <c r="W107" s="51"/>
      <c r="AR107"/>
      <c r="AS107"/>
      <c r="AT107"/>
      <c r="AU107"/>
      <c r="AV107"/>
      <c r="AW107"/>
      <c r="AX107"/>
      <c r="AY107"/>
      <c r="AZ107"/>
    </row>
    <row r="108" spans="2:52">
      <c r="B108" s="51"/>
      <c r="C108" s="51" t="s">
        <v>380</v>
      </c>
      <c r="D108" s="50" t="s">
        <v>381</v>
      </c>
      <c r="E108" s="53">
        <v>1900000</v>
      </c>
      <c r="F108" s="53">
        <v>0</v>
      </c>
      <c r="G108" s="53">
        <v>0</v>
      </c>
      <c r="H108" s="53">
        <v>0</v>
      </c>
      <c r="I108" s="53">
        <v>0</v>
      </c>
      <c r="J108" s="53">
        <v>0</v>
      </c>
      <c r="K108" s="53">
        <v>0</v>
      </c>
      <c r="L108" s="53">
        <v>0</v>
      </c>
      <c r="M108" s="53">
        <v>0</v>
      </c>
      <c r="N108" s="53">
        <v>0</v>
      </c>
      <c r="O108" s="50" t="s">
        <v>193</v>
      </c>
      <c r="P108" s="50" t="s">
        <v>266</v>
      </c>
      <c r="Q108" s="50" t="s">
        <v>811</v>
      </c>
      <c r="R108" s="50" t="s">
        <v>812</v>
      </c>
      <c r="S108" s="50" t="s">
        <v>547</v>
      </c>
      <c r="T108" s="53" t="s">
        <v>661</v>
      </c>
      <c r="U108" s="53" t="str">
        <f t="shared" si="2"/>
        <v>Program</v>
      </c>
      <c r="V108" s="51"/>
      <c r="W108" s="51"/>
      <c r="AR108"/>
      <c r="AS108"/>
      <c r="AT108"/>
      <c r="AU108"/>
      <c r="AV108"/>
      <c r="AW108"/>
      <c r="AX108"/>
      <c r="AY108"/>
      <c r="AZ108"/>
    </row>
    <row r="109" spans="2:52">
      <c r="B109" s="51"/>
      <c r="C109" s="51" t="s">
        <v>382</v>
      </c>
      <c r="D109" s="50" t="s">
        <v>383</v>
      </c>
      <c r="E109" s="53">
        <v>0</v>
      </c>
      <c r="F109" s="53">
        <v>0</v>
      </c>
      <c r="G109" s="53">
        <v>0</v>
      </c>
      <c r="H109" s="53">
        <v>20411166.999999993</v>
      </c>
      <c r="I109" s="53">
        <v>20411166.999999996</v>
      </c>
      <c r="J109" s="53">
        <v>20411166.999999993</v>
      </c>
      <c r="K109" s="53">
        <v>0</v>
      </c>
      <c r="L109" s="53">
        <v>0</v>
      </c>
      <c r="M109" s="53">
        <v>0</v>
      </c>
      <c r="N109" s="53">
        <v>0</v>
      </c>
      <c r="O109" s="50" t="s">
        <v>885</v>
      </c>
      <c r="P109" s="50" t="s">
        <v>255</v>
      </c>
      <c r="Q109" s="50" t="s">
        <v>662</v>
      </c>
      <c r="R109" s="50" t="s">
        <v>662</v>
      </c>
      <c r="S109" s="50" t="s">
        <v>547</v>
      </c>
      <c r="T109" s="53" t="s">
        <v>661</v>
      </c>
      <c r="U109" s="53" t="str">
        <f t="shared" si="2"/>
        <v>Exclude</v>
      </c>
      <c r="V109" s="51"/>
      <c r="W109" s="51"/>
      <c r="AR109"/>
      <c r="AS109"/>
      <c r="AT109"/>
      <c r="AU109"/>
      <c r="AV109"/>
      <c r="AW109"/>
      <c r="AX109"/>
      <c r="AY109"/>
      <c r="AZ109"/>
    </row>
    <row r="110" spans="2:52">
      <c r="B110" s="51"/>
      <c r="C110" s="51" t="s">
        <v>384</v>
      </c>
      <c r="D110" s="50" t="s">
        <v>875</v>
      </c>
      <c r="E110" s="53">
        <v>0</v>
      </c>
      <c r="F110" s="53">
        <v>0</v>
      </c>
      <c r="G110" s="53">
        <v>0</v>
      </c>
      <c r="H110" s="53">
        <v>3691999.9999999991</v>
      </c>
      <c r="I110" s="53">
        <v>7383999.9999999981</v>
      </c>
      <c r="J110" s="53">
        <v>7383999.9999999981</v>
      </c>
      <c r="K110" s="53">
        <v>0</v>
      </c>
      <c r="L110" s="53">
        <v>0</v>
      </c>
      <c r="M110" s="53">
        <v>0</v>
      </c>
      <c r="N110" s="53">
        <v>0</v>
      </c>
      <c r="O110" s="50" t="s">
        <v>193</v>
      </c>
      <c r="P110" s="50" t="s">
        <v>255</v>
      </c>
      <c r="Q110" s="50" t="s">
        <v>811</v>
      </c>
      <c r="R110" s="50" t="s">
        <v>813</v>
      </c>
      <c r="S110" s="50" t="s">
        <v>547</v>
      </c>
      <c r="T110" s="53" t="s">
        <v>25</v>
      </c>
      <c r="U110" s="53" t="str">
        <f t="shared" si="2"/>
        <v>Site Specific</v>
      </c>
      <c r="V110" s="51"/>
      <c r="W110" s="51"/>
      <c r="AR110"/>
      <c r="AS110"/>
      <c r="AT110"/>
      <c r="AU110"/>
      <c r="AV110"/>
      <c r="AW110"/>
      <c r="AX110"/>
      <c r="AY110"/>
      <c r="AZ110"/>
    </row>
    <row r="111" spans="2:52">
      <c r="B111" s="51"/>
      <c r="C111" s="51" t="s">
        <v>385</v>
      </c>
      <c r="D111" s="50" t="s">
        <v>876</v>
      </c>
      <c r="E111" s="53">
        <v>0</v>
      </c>
      <c r="F111" s="53">
        <v>0</v>
      </c>
      <c r="G111" s="53">
        <v>0</v>
      </c>
      <c r="H111" s="53">
        <v>0</v>
      </c>
      <c r="I111" s="53">
        <v>3972499.9999999991</v>
      </c>
      <c r="J111" s="53">
        <v>3972499.9999999991</v>
      </c>
      <c r="K111" s="53">
        <v>0</v>
      </c>
      <c r="L111" s="53">
        <v>0</v>
      </c>
      <c r="M111" s="53">
        <v>0</v>
      </c>
      <c r="N111" s="53">
        <v>0</v>
      </c>
      <c r="O111" s="50" t="s">
        <v>193</v>
      </c>
      <c r="P111" s="50" t="s">
        <v>255</v>
      </c>
      <c r="Q111" s="50" t="s">
        <v>811</v>
      </c>
      <c r="R111" s="50" t="s">
        <v>813</v>
      </c>
      <c r="S111" s="50" t="s">
        <v>547</v>
      </c>
      <c r="T111" s="53" t="s">
        <v>163</v>
      </c>
      <c r="U111" s="53" t="str">
        <f t="shared" si="2"/>
        <v>Site Specific</v>
      </c>
      <c r="V111" s="51"/>
      <c r="W111" s="51"/>
      <c r="AR111"/>
      <c r="AS111"/>
      <c r="AT111"/>
      <c r="AU111"/>
      <c r="AV111"/>
      <c r="AW111"/>
      <c r="AX111"/>
      <c r="AY111"/>
      <c r="AZ111"/>
    </row>
    <row r="112" spans="2:52">
      <c r="B112" s="51"/>
      <c r="C112" s="51" t="s">
        <v>386</v>
      </c>
      <c r="D112" s="50" t="s">
        <v>877</v>
      </c>
      <c r="E112" s="53">
        <v>0</v>
      </c>
      <c r="F112" s="53">
        <v>0</v>
      </c>
      <c r="G112" s="53">
        <v>0</v>
      </c>
      <c r="H112" s="53">
        <v>0</v>
      </c>
      <c r="I112" s="53">
        <v>0</v>
      </c>
      <c r="J112" s="53">
        <v>0</v>
      </c>
      <c r="K112" s="53">
        <v>11294999.999999998</v>
      </c>
      <c r="L112" s="53">
        <v>11294999.999999998</v>
      </c>
      <c r="M112" s="53">
        <v>0</v>
      </c>
      <c r="N112" s="53">
        <v>0</v>
      </c>
      <c r="O112" s="50" t="s">
        <v>193</v>
      </c>
      <c r="P112" s="50" t="s">
        <v>255</v>
      </c>
      <c r="Q112" s="50" t="s">
        <v>811</v>
      </c>
      <c r="R112" s="50" t="s">
        <v>813</v>
      </c>
      <c r="S112" s="50" t="s">
        <v>547</v>
      </c>
      <c r="T112" s="61"/>
      <c r="U112" s="59" t="s">
        <v>662</v>
      </c>
      <c r="V112" s="57" t="s">
        <v>892</v>
      </c>
      <c r="W112" s="51"/>
      <c r="AR112"/>
      <c r="AS112"/>
      <c r="AT112"/>
      <c r="AU112"/>
      <c r="AV112"/>
      <c r="AW112"/>
      <c r="AX112"/>
      <c r="AY112"/>
      <c r="AZ112"/>
    </row>
    <row r="113" spans="2:52">
      <c r="B113" s="51"/>
      <c r="C113" s="51" t="s">
        <v>387</v>
      </c>
      <c r="D113" s="50" t="s">
        <v>878</v>
      </c>
      <c r="E113" s="53">
        <v>0</v>
      </c>
      <c r="F113" s="53">
        <v>0</v>
      </c>
      <c r="G113" s="53">
        <v>0</v>
      </c>
      <c r="H113" s="53">
        <v>0</v>
      </c>
      <c r="I113" s="53">
        <v>0</v>
      </c>
      <c r="J113" s="53">
        <v>0</v>
      </c>
      <c r="K113" s="53">
        <v>0</v>
      </c>
      <c r="L113" s="53">
        <v>0</v>
      </c>
      <c r="M113" s="53">
        <v>12239999.999999996</v>
      </c>
      <c r="N113" s="53">
        <v>12239999.999999998</v>
      </c>
      <c r="O113" s="50" t="s">
        <v>193</v>
      </c>
      <c r="P113" s="50" t="s">
        <v>255</v>
      </c>
      <c r="Q113" s="50" t="s">
        <v>811</v>
      </c>
      <c r="R113" s="50" t="s">
        <v>813</v>
      </c>
      <c r="S113" s="50" t="s">
        <v>547</v>
      </c>
      <c r="T113" s="61"/>
      <c r="U113" s="59" t="s">
        <v>662</v>
      </c>
      <c r="V113" s="57" t="s">
        <v>893</v>
      </c>
      <c r="W113" s="51"/>
      <c r="AR113"/>
      <c r="AS113"/>
      <c r="AT113"/>
      <c r="AU113"/>
      <c r="AV113"/>
      <c r="AW113"/>
      <c r="AX113"/>
      <c r="AY113"/>
      <c r="AZ113"/>
    </row>
    <row r="114" spans="2:52">
      <c r="B114" s="51"/>
      <c r="C114" s="51" t="s">
        <v>772</v>
      </c>
      <c r="D114" s="50" t="s">
        <v>773</v>
      </c>
      <c r="E114" s="53">
        <v>0</v>
      </c>
      <c r="F114" s="53">
        <v>0</v>
      </c>
      <c r="G114" s="53">
        <v>0</v>
      </c>
      <c r="H114" s="53">
        <v>1913000</v>
      </c>
      <c r="I114" s="53">
        <v>3827000</v>
      </c>
      <c r="J114" s="53">
        <v>3827000</v>
      </c>
      <c r="K114" s="53">
        <v>0</v>
      </c>
      <c r="L114" s="53">
        <v>0</v>
      </c>
      <c r="M114" s="53">
        <v>0</v>
      </c>
      <c r="N114" s="53">
        <v>0</v>
      </c>
      <c r="O114" s="50" t="s">
        <v>193</v>
      </c>
      <c r="P114" s="50" t="s">
        <v>255</v>
      </c>
      <c r="Q114" s="50" t="s">
        <v>811</v>
      </c>
      <c r="R114" s="50" t="s">
        <v>813</v>
      </c>
      <c r="S114" s="50" t="s">
        <v>547</v>
      </c>
      <c r="T114" s="61"/>
      <c r="U114" s="59" t="s">
        <v>662</v>
      </c>
      <c r="V114" s="57" t="s">
        <v>819</v>
      </c>
      <c r="W114" s="51"/>
      <c r="AR114"/>
      <c r="AS114"/>
      <c r="AT114"/>
      <c r="AU114"/>
      <c r="AV114"/>
      <c r="AW114"/>
      <c r="AX114"/>
      <c r="AY114"/>
      <c r="AZ114"/>
    </row>
    <row r="115" spans="2:52">
      <c r="B115" s="51"/>
      <c r="C115" s="51" t="s">
        <v>774</v>
      </c>
      <c r="D115" s="50" t="s">
        <v>775</v>
      </c>
      <c r="E115" s="53">
        <v>0</v>
      </c>
      <c r="F115" s="53">
        <v>0</v>
      </c>
      <c r="G115" s="53">
        <v>0</v>
      </c>
      <c r="H115" s="53">
        <v>0</v>
      </c>
      <c r="I115" s="53">
        <v>0</v>
      </c>
      <c r="J115" s="53">
        <v>0</v>
      </c>
      <c r="K115" s="53">
        <v>7102439.0243902467</v>
      </c>
      <c r="L115" s="53">
        <v>0</v>
      </c>
      <c r="M115" s="53">
        <v>0</v>
      </c>
      <c r="N115" s="53">
        <v>0</v>
      </c>
      <c r="O115" s="50" t="s">
        <v>193</v>
      </c>
      <c r="P115" s="50" t="s">
        <v>266</v>
      </c>
      <c r="Q115" s="50" t="s">
        <v>811</v>
      </c>
      <c r="R115" s="50" t="s">
        <v>813</v>
      </c>
      <c r="S115" s="50" t="s">
        <v>547</v>
      </c>
      <c r="T115" s="53" t="s">
        <v>111</v>
      </c>
      <c r="U115" s="53" t="str">
        <f t="shared" si="2"/>
        <v>Site Specific</v>
      </c>
      <c r="V115" s="51"/>
      <c r="W115" s="51"/>
      <c r="AR115"/>
      <c r="AS115"/>
      <c r="AT115"/>
      <c r="AU115"/>
      <c r="AV115"/>
      <c r="AW115"/>
      <c r="AX115"/>
      <c r="AY115"/>
      <c r="AZ115"/>
    </row>
    <row r="116" spans="2:52">
      <c r="B116" s="51"/>
      <c r="C116" s="51" t="s">
        <v>776</v>
      </c>
      <c r="D116" s="50" t="s">
        <v>777</v>
      </c>
      <c r="E116" s="53">
        <v>280000</v>
      </c>
      <c r="F116" s="53">
        <v>0</v>
      </c>
      <c r="G116" s="53">
        <v>0</v>
      </c>
      <c r="H116" s="53">
        <v>0</v>
      </c>
      <c r="I116" s="53">
        <v>0</v>
      </c>
      <c r="J116" s="53">
        <v>0</v>
      </c>
      <c r="K116" s="53">
        <v>0</v>
      </c>
      <c r="L116" s="53">
        <v>0</v>
      </c>
      <c r="M116" s="53">
        <v>0</v>
      </c>
      <c r="N116" s="53">
        <v>0</v>
      </c>
      <c r="O116" s="50" t="s">
        <v>193</v>
      </c>
      <c r="P116" s="50" t="s">
        <v>266</v>
      </c>
      <c r="Q116" s="50" t="s">
        <v>811</v>
      </c>
      <c r="R116" s="50" t="s">
        <v>812</v>
      </c>
      <c r="S116" s="50" t="s">
        <v>547</v>
      </c>
      <c r="T116" s="53" t="s">
        <v>661</v>
      </c>
      <c r="U116" s="53" t="str">
        <f t="shared" si="2"/>
        <v>Program</v>
      </c>
      <c r="V116" s="51"/>
      <c r="W116" s="51"/>
      <c r="AR116"/>
      <c r="AS116"/>
      <c r="AT116"/>
      <c r="AU116"/>
      <c r="AV116"/>
      <c r="AW116"/>
      <c r="AX116"/>
      <c r="AY116"/>
      <c r="AZ116"/>
    </row>
    <row r="117" spans="2:52">
      <c r="B117" s="51"/>
      <c r="C117" s="51" t="s">
        <v>778</v>
      </c>
      <c r="D117" s="50" t="s">
        <v>779</v>
      </c>
      <c r="E117" s="53">
        <v>0</v>
      </c>
      <c r="F117" s="53">
        <v>4000000</v>
      </c>
      <c r="G117" s="53">
        <v>0</v>
      </c>
      <c r="H117" s="53">
        <v>0</v>
      </c>
      <c r="I117" s="53">
        <v>0</v>
      </c>
      <c r="J117" s="53">
        <v>0</v>
      </c>
      <c r="K117" s="53">
        <v>0</v>
      </c>
      <c r="L117" s="53">
        <v>0</v>
      </c>
      <c r="M117" s="53">
        <v>0</v>
      </c>
      <c r="N117" s="53">
        <v>0</v>
      </c>
      <c r="O117" s="50" t="s">
        <v>193</v>
      </c>
      <c r="P117" s="50" t="s">
        <v>266</v>
      </c>
      <c r="Q117" s="50" t="s">
        <v>811</v>
      </c>
      <c r="R117" s="50" t="s">
        <v>813</v>
      </c>
      <c r="S117" s="50" t="s">
        <v>263</v>
      </c>
      <c r="T117" s="53"/>
      <c r="U117" s="53" t="str">
        <f t="shared" si="2"/>
        <v>Program</v>
      </c>
      <c r="V117" s="51" t="s">
        <v>894</v>
      </c>
      <c r="W117" s="51"/>
      <c r="AR117"/>
      <c r="AS117"/>
      <c r="AT117"/>
      <c r="AU117"/>
      <c r="AV117"/>
      <c r="AW117"/>
      <c r="AX117"/>
      <c r="AY117"/>
      <c r="AZ117"/>
    </row>
    <row r="118" spans="2:52">
      <c r="B118" s="51"/>
      <c r="C118" s="51" t="s">
        <v>780</v>
      </c>
      <c r="D118" s="50" t="s">
        <v>781</v>
      </c>
      <c r="E118" s="53">
        <v>0</v>
      </c>
      <c r="F118" s="53">
        <v>0</v>
      </c>
      <c r="G118" s="53">
        <v>0</v>
      </c>
      <c r="H118" s="53">
        <v>0</v>
      </c>
      <c r="I118" s="53">
        <v>0</v>
      </c>
      <c r="J118" s="53">
        <v>0</v>
      </c>
      <c r="K118" s="53">
        <v>20761999.999999996</v>
      </c>
      <c r="L118" s="53">
        <v>8897999.9999999981</v>
      </c>
      <c r="M118" s="53">
        <v>0</v>
      </c>
      <c r="N118" s="53">
        <v>0</v>
      </c>
      <c r="O118" s="50" t="s">
        <v>193</v>
      </c>
      <c r="P118" s="50" t="s">
        <v>255</v>
      </c>
      <c r="Q118" s="50" t="s">
        <v>811</v>
      </c>
      <c r="R118" s="50" t="s">
        <v>813</v>
      </c>
      <c r="S118" s="50" t="s">
        <v>547</v>
      </c>
      <c r="T118" s="53" t="s">
        <v>86</v>
      </c>
      <c r="U118" s="53" t="str">
        <f t="shared" si="2"/>
        <v>Site Specific</v>
      </c>
      <c r="V118" s="51"/>
      <c r="W118" s="51"/>
      <c r="AR118"/>
      <c r="AS118"/>
      <c r="AT118"/>
      <c r="AU118"/>
      <c r="AV118"/>
      <c r="AW118"/>
      <c r="AX118"/>
      <c r="AY118"/>
      <c r="AZ118"/>
    </row>
    <row r="119" spans="2:52">
      <c r="B119" s="51"/>
      <c r="C119" s="51" t="s">
        <v>782</v>
      </c>
      <c r="D119" s="50" t="s">
        <v>783</v>
      </c>
      <c r="E119" s="53">
        <v>0</v>
      </c>
      <c r="F119" s="53">
        <v>0</v>
      </c>
      <c r="G119" s="53">
        <v>0</v>
      </c>
      <c r="H119" s="53">
        <v>0</v>
      </c>
      <c r="I119" s="53">
        <v>6417499.9999999991</v>
      </c>
      <c r="J119" s="53">
        <v>6417499.9999999991</v>
      </c>
      <c r="K119" s="53">
        <v>6039999.9999999991</v>
      </c>
      <c r="L119" s="53">
        <v>0</v>
      </c>
      <c r="M119" s="53">
        <v>0</v>
      </c>
      <c r="N119" s="53">
        <v>0</v>
      </c>
      <c r="O119" s="50" t="s">
        <v>193</v>
      </c>
      <c r="P119" s="50" t="s">
        <v>255</v>
      </c>
      <c r="Q119" s="50" t="s">
        <v>811</v>
      </c>
      <c r="R119" s="50" t="s">
        <v>813</v>
      </c>
      <c r="S119" s="50" t="s">
        <v>547</v>
      </c>
      <c r="T119" s="53" t="s">
        <v>175</v>
      </c>
      <c r="U119" s="53" t="str">
        <f t="shared" si="2"/>
        <v>Site Specific</v>
      </c>
      <c r="V119" s="51"/>
      <c r="W119" s="51"/>
      <c r="AR119"/>
      <c r="AS119"/>
      <c r="AT119"/>
      <c r="AU119"/>
      <c r="AV119"/>
      <c r="AW119"/>
      <c r="AX119"/>
      <c r="AY119"/>
      <c r="AZ119"/>
    </row>
    <row r="120" spans="2:52">
      <c r="B120" s="51"/>
      <c r="C120" s="51" t="s">
        <v>784</v>
      </c>
      <c r="D120" s="50" t="s">
        <v>785</v>
      </c>
      <c r="E120" s="53">
        <v>0</v>
      </c>
      <c r="F120" s="53">
        <v>0</v>
      </c>
      <c r="G120" s="53">
        <v>0</v>
      </c>
      <c r="H120" s="53">
        <v>0</v>
      </c>
      <c r="I120" s="53">
        <v>0</v>
      </c>
      <c r="J120" s="53">
        <v>0</v>
      </c>
      <c r="K120" s="53">
        <v>7279999.9999999991</v>
      </c>
      <c r="L120" s="53">
        <v>0</v>
      </c>
      <c r="M120" s="53">
        <v>0</v>
      </c>
      <c r="N120" s="53">
        <v>0</v>
      </c>
      <c r="O120" s="50" t="s">
        <v>193</v>
      </c>
      <c r="P120" s="50" t="s">
        <v>266</v>
      </c>
      <c r="Q120" s="50" t="s">
        <v>811</v>
      </c>
      <c r="R120" s="50" t="s">
        <v>813</v>
      </c>
      <c r="S120" s="50" t="s">
        <v>547</v>
      </c>
      <c r="T120" s="53" t="s">
        <v>110</v>
      </c>
      <c r="U120" s="53" t="str">
        <f t="shared" si="2"/>
        <v>Site Specific</v>
      </c>
      <c r="V120" s="51"/>
      <c r="W120" s="51"/>
      <c r="AR120"/>
      <c r="AS120"/>
      <c r="AT120"/>
      <c r="AU120"/>
      <c r="AV120"/>
      <c r="AW120"/>
      <c r="AX120"/>
      <c r="AY120"/>
      <c r="AZ120"/>
    </row>
    <row r="121" spans="2:52">
      <c r="B121" s="51"/>
      <c r="C121" s="51" t="s">
        <v>786</v>
      </c>
      <c r="D121" s="50" t="s">
        <v>787</v>
      </c>
      <c r="E121" s="53">
        <v>0</v>
      </c>
      <c r="F121" s="53">
        <v>0</v>
      </c>
      <c r="G121" s="53">
        <v>0</v>
      </c>
      <c r="H121" s="53">
        <v>0</v>
      </c>
      <c r="I121" s="53">
        <v>0</v>
      </c>
      <c r="J121" s="53">
        <v>0</v>
      </c>
      <c r="K121" s="53">
        <v>11969999.999999998</v>
      </c>
      <c r="L121" s="53">
        <v>5129999.9999999991</v>
      </c>
      <c r="M121" s="53">
        <v>0</v>
      </c>
      <c r="N121" s="53">
        <v>0</v>
      </c>
      <c r="O121" s="50" t="s">
        <v>193</v>
      </c>
      <c r="P121" s="50" t="s">
        <v>255</v>
      </c>
      <c r="Q121" s="50" t="s">
        <v>811</v>
      </c>
      <c r="R121" s="50" t="s">
        <v>813</v>
      </c>
      <c r="S121" s="50" t="s">
        <v>547</v>
      </c>
      <c r="T121" s="53" t="s">
        <v>97</v>
      </c>
      <c r="U121" s="53" t="str">
        <f t="shared" si="2"/>
        <v>Site Specific</v>
      </c>
      <c r="V121" s="51"/>
      <c r="W121" s="51"/>
      <c r="AR121"/>
      <c r="AS121"/>
      <c r="AT121"/>
      <c r="AU121"/>
      <c r="AV121"/>
      <c r="AW121"/>
      <c r="AX121"/>
      <c r="AY121"/>
      <c r="AZ121"/>
    </row>
    <row r="122" spans="2:52">
      <c r="B122" s="51"/>
      <c r="C122" s="51" t="s">
        <v>388</v>
      </c>
      <c r="D122" s="50" t="s">
        <v>389</v>
      </c>
      <c r="E122" s="53">
        <v>3600000</v>
      </c>
      <c r="F122" s="53">
        <v>4218000</v>
      </c>
      <c r="G122" s="53">
        <v>4218000</v>
      </c>
      <c r="H122" s="53">
        <v>4218000</v>
      </c>
      <c r="I122" s="53">
        <v>4218000</v>
      </c>
      <c r="J122" s="53">
        <v>4218000</v>
      </c>
      <c r="K122" s="53">
        <v>4218000</v>
      </c>
      <c r="L122" s="53">
        <v>4218000</v>
      </c>
      <c r="M122" s="53">
        <v>4218000</v>
      </c>
      <c r="N122" s="53">
        <v>4218000</v>
      </c>
      <c r="O122" s="50" t="s">
        <v>193</v>
      </c>
      <c r="P122" s="50" t="s">
        <v>194</v>
      </c>
      <c r="Q122" s="50" t="s">
        <v>809</v>
      </c>
      <c r="R122" s="50" t="s">
        <v>812</v>
      </c>
      <c r="S122" s="50" t="s">
        <v>263</v>
      </c>
      <c r="T122" s="53" t="s">
        <v>661</v>
      </c>
      <c r="U122" s="53" t="str">
        <f t="shared" si="2"/>
        <v>Program</v>
      </c>
      <c r="V122" s="51"/>
      <c r="W122" s="51"/>
      <c r="AR122"/>
      <c r="AS122"/>
      <c r="AT122"/>
      <c r="AU122"/>
      <c r="AV122"/>
      <c r="AW122"/>
      <c r="AX122"/>
      <c r="AY122"/>
      <c r="AZ122"/>
    </row>
    <row r="123" spans="2:52">
      <c r="B123" s="51"/>
      <c r="C123" s="51" t="s">
        <v>390</v>
      </c>
      <c r="D123" s="50" t="s">
        <v>391</v>
      </c>
      <c r="E123" s="53">
        <v>895000</v>
      </c>
      <c r="F123" s="53">
        <v>700000</v>
      </c>
      <c r="G123" s="53">
        <v>700000</v>
      </c>
      <c r="H123" s="53">
        <v>700000</v>
      </c>
      <c r="I123" s="53">
        <v>700000</v>
      </c>
      <c r="J123" s="53">
        <v>700000</v>
      </c>
      <c r="K123" s="53">
        <v>700000</v>
      </c>
      <c r="L123" s="53">
        <v>700000</v>
      </c>
      <c r="M123" s="53">
        <v>700000</v>
      </c>
      <c r="N123" s="53">
        <v>700000</v>
      </c>
      <c r="O123" s="50" t="s">
        <v>193</v>
      </c>
      <c r="P123" s="50" t="s">
        <v>194</v>
      </c>
      <c r="Q123" s="50" t="s">
        <v>809</v>
      </c>
      <c r="R123" s="50" t="s">
        <v>812</v>
      </c>
      <c r="S123" s="50" t="s">
        <v>263</v>
      </c>
      <c r="T123" s="53" t="s">
        <v>661</v>
      </c>
      <c r="U123" s="53" t="str">
        <f t="shared" si="2"/>
        <v>Program</v>
      </c>
      <c r="V123" s="51"/>
      <c r="W123" s="51"/>
      <c r="AR123"/>
      <c r="AS123"/>
      <c r="AT123"/>
      <c r="AU123"/>
      <c r="AV123"/>
      <c r="AW123"/>
      <c r="AX123"/>
      <c r="AY123"/>
      <c r="AZ123"/>
    </row>
    <row r="124" spans="2:52">
      <c r="B124" s="51"/>
      <c r="C124" s="51" t="s">
        <v>392</v>
      </c>
      <c r="D124" s="50" t="s">
        <v>393</v>
      </c>
      <c r="E124" s="53">
        <v>4615800</v>
      </c>
      <c r="F124" s="53">
        <v>3100000</v>
      </c>
      <c r="G124" s="53">
        <v>0</v>
      </c>
      <c r="H124" s="53">
        <v>0</v>
      </c>
      <c r="I124" s="53">
        <v>0</v>
      </c>
      <c r="J124" s="53">
        <v>0</v>
      </c>
      <c r="K124" s="53">
        <v>0</v>
      </c>
      <c r="L124" s="53">
        <v>0</v>
      </c>
      <c r="M124" s="53">
        <v>0</v>
      </c>
      <c r="N124" s="53">
        <v>0</v>
      </c>
      <c r="O124" s="50" t="s">
        <v>193</v>
      </c>
      <c r="P124" s="50" t="s">
        <v>194</v>
      </c>
      <c r="Q124" s="50" t="s">
        <v>809</v>
      </c>
      <c r="R124" s="50" t="s">
        <v>812</v>
      </c>
      <c r="S124" s="50" t="s">
        <v>263</v>
      </c>
      <c r="T124" s="53" t="s">
        <v>661</v>
      </c>
      <c r="U124" s="53" t="str">
        <f t="shared" si="2"/>
        <v>Program</v>
      </c>
      <c r="V124" s="51"/>
      <c r="W124" s="51"/>
      <c r="AR124"/>
      <c r="AS124"/>
      <c r="AT124"/>
      <c r="AU124"/>
      <c r="AV124"/>
      <c r="AW124"/>
      <c r="AX124"/>
      <c r="AY124"/>
      <c r="AZ124"/>
    </row>
    <row r="125" spans="2:52">
      <c r="B125" s="51"/>
      <c r="C125" s="51" t="s">
        <v>394</v>
      </c>
      <c r="D125" s="50" t="s">
        <v>395</v>
      </c>
      <c r="E125" s="53">
        <v>330000</v>
      </c>
      <c r="F125" s="53">
        <v>330000</v>
      </c>
      <c r="G125" s="53">
        <v>330000</v>
      </c>
      <c r="H125" s="53">
        <v>330000</v>
      </c>
      <c r="I125" s="53">
        <v>330000</v>
      </c>
      <c r="J125" s="53">
        <v>330000</v>
      </c>
      <c r="K125" s="53">
        <v>330000</v>
      </c>
      <c r="L125" s="53">
        <v>330000</v>
      </c>
      <c r="M125" s="53">
        <v>330000</v>
      </c>
      <c r="N125" s="53">
        <v>330000</v>
      </c>
      <c r="O125" s="50" t="s">
        <v>193</v>
      </c>
      <c r="P125" s="50" t="s">
        <v>194</v>
      </c>
      <c r="Q125" s="50" t="s">
        <v>809</v>
      </c>
      <c r="R125" s="50" t="s">
        <v>812</v>
      </c>
      <c r="S125" s="50" t="s">
        <v>263</v>
      </c>
      <c r="T125" s="53" t="s">
        <v>661</v>
      </c>
      <c r="U125" s="53" t="str">
        <f t="shared" si="2"/>
        <v>Program</v>
      </c>
      <c r="V125" s="51"/>
      <c r="W125" s="51"/>
      <c r="AR125"/>
      <c r="AS125"/>
      <c r="AT125"/>
      <c r="AU125"/>
      <c r="AV125"/>
      <c r="AW125"/>
      <c r="AX125"/>
      <c r="AY125"/>
      <c r="AZ125"/>
    </row>
    <row r="126" spans="2:52">
      <c r="B126" s="51"/>
      <c r="C126" s="51" t="s">
        <v>396</v>
      </c>
      <c r="D126" s="50" t="s">
        <v>397</v>
      </c>
      <c r="E126" s="53">
        <v>500000</v>
      </c>
      <c r="F126" s="53">
        <v>550000</v>
      </c>
      <c r="G126" s="53">
        <v>550000</v>
      </c>
      <c r="H126" s="53">
        <v>0</v>
      </c>
      <c r="I126" s="53">
        <v>0</v>
      </c>
      <c r="J126" s="53">
        <v>0</v>
      </c>
      <c r="K126" s="53">
        <v>0</v>
      </c>
      <c r="L126" s="53">
        <v>0</v>
      </c>
      <c r="M126" s="53">
        <v>0</v>
      </c>
      <c r="N126" s="53">
        <v>0</v>
      </c>
      <c r="O126" s="50" t="s">
        <v>193</v>
      </c>
      <c r="P126" s="50" t="s">
        <v>194</v>
      </c>
      <c r="Q126" s="50" t="s">
        <v>809</v>
      </c>
      <c r="R126" s="50" t="s">
        <v>812</v>
      </c>
      <c r="S126" s="50" t="s">
        <v>263</v>
      </c>
      <c r="T126" s="53" t="s">
        <v>661</v>
      </c>
      <c r="U126" s="53" t="str">
        <f t="shared" si="2"/>
        <v>Program</v>
      </c>
      <c r="V126" s="51"/>
      <c r="W126" s="51"/>
      <c r="AR126"/>
      <c r="AS126"/>
      <c r="AT126"/>
      <c r="AU126"/>
      <c r="AV126"/>
      <c r="AW126"/>
      <c r="AX126"/>
      <c r="AY126"/>
      <c r="AZ126"/>
    </row>
    <row r="127" spans="2:52">
      <c r="B127" s="51"/>
      <c r="C127" s="51" t="s">
        <v>788</v>
      </c>
      <c r="D127" s="50" t="s">
        <v>789</v>
      </c>
      <c r="E127" s="53">
        <v>4000000</v>
      </c>
      <c r="F127" s="53">
        <v>4000000</v>
      </c>
      <c r="G127" s="53">
        <v>4000000</v>
      </c>
      <c r="H127" s="53">
        <v>4000000</v>
      </c>
      <c r="I127" s="53">
        <v>4000000</v>
      </c>
      <c r="J127" s="53">
        <v>4000000</v>
      </c>
      <c r="K127" s="53">
        <v>4000000</v>
      </c>
      <c r="L127" s="53">
        <v>4000000</v>
      </c>
      <c r="M127" s="53">
        <v>4000000</v>
      </c>
      <c r="N127" s="53">
        <v>4000000</v>
      </c>
      <c r="O127" s="50" t="s">
        <v>193</v>
      </c>
      <c r="P127" s="50" t="s">
        <v>398</v>
      </c>
      <c r="Q127" s="50" t="s">
        <v>810</v>
      </c>
      <c r="R127" s="50" t="s">
        <v>810</v>
      </c>
      <c r="S127" s="50" t="s">
        <v>810</v>
      </c>
      <c r="T127" s="53" t="s">
        <v>661</v>
      </c>
      <c r="U127" s="53" t="str">
        <f t="shared" si="2"/>
        <v>Other</v>
      </c>
      <c r="V127" s="51"/>
      <c r="W127" s="51"/>
      <c r="AR127"/>
      <c r="AS127"/>
      <c r="AT127"/>
      <c r="AU127"/>
      <c r="AV127"/>
      <c r="AW127"/>
      <c r="AX127"/>
      <c r="AY127"/>
      <c r="AZ127"/>
    </row>
    <row r="128" spans="2:52">
      <c r="B128" s="51"/>
      <c r="C128" s="51" t="s">
        <v>399</v>
      </c>
      <c r="D128" s="50" t="s">
        <v>400</v>
      </c>
      <c r="E128" s="53">
        <v>1400000</v>
      </c>
      <c r="F128" s="53">
        <v>1750000</v>
      </c>
      <c r="G128" s="53">
        <v>1750000</v>
      </c>
      <c r="H128" s="53">
        <v>1750000</v>
      </c>
      <c r="I128" s="53">
        <v>1750000</v>
      </c>
      <c r="J128" s="53">
        <v>1750000</v>
      </c>
      <c r="K128" s="53">
        <v>1750000</v>
      </c>
      <c r="L128" s="53">
        <v>1750000</v>
      </c>
      <c r="M128" s="53">
        <v>1750000</v>
      </c>
      <c r="N128" s="53">
        <v>1750000</v>
      </c>
      <c r="O128" s="50" t="s">
        <v>884</v>
      </c>
      <c r="P128" s="50" t="s">
        <v>266</v>
      </c>
      <c r="Q128" s="50" t="s">
        <v>662</v>
      </c>
      <c r="R128" s="50" t="s">
        <v>662</v>
      </c>
      <c r="S128" s="50" t="s">
        <v>269</v>
      </c>
      <c r="T128" s="53" t="s">
        <v>661</v>
      </c>
      <c r="U128" s="53" t="str">
        <f t="shared" si="2"/>
        <v>Exclude</v>
      </c>
      <c r="V128" s="51"/>
      <c r="W128" s="51"/>
      <c r="AR128"/>
      <c r="AS128"/>
      <c r="AT128"/>
      <c r="AU128"/>
      <c r="AV128"/>
      <c r="AW128"/>
      <c r="AX128"/>
      <c r="AY128"/>
      <c r="AZ128"/>
    </row>
    <row r="129" spans="2:52">
      <c r="B129" s="51"/>
      <c r="C129" s="51" t="s">
        <v>401</v>
      </c>
      <c r="D129" s="50" t="s">
        <v>402</v>
      </c>
      <c r="E129" s="53">
        <v>3000000</v>
      </c>
      <c r="F129" s="53">
        <v>3000000</v>
      </c>
      <c r="G129" s="53">
        <v>3000000</v>
      </c>
      <c r="H129" s="53">
        <v>3000000</v>
      </c>
      <c r="I129" s="53">
        <v>3000000</v>
      </c>
      <c r="J129" s="53">
        <v>3000000</v>
      </c>
      <c r="K129" s="53">
        <v>3000000</v>
      </c>
      <c r="L129" s="53">
        <v>3000000</v>
      </c>
      <c r="M129" s="53">
        <v>3000000</v>
      </c>
      <c r="N129" s="53">
        <v>3000000</v>
      </c>
      <c r="O129" s="50" t="s">
        <v>884</v>
      </c>
      <c r="P129" s="50" t="s">
        <v>194</v>
      </c>
      <c r="Q129" s="50" t="s">
        <v>662</v>
      </c>
      <c r="R129" s="50" t="s">
        <v>662</v>
      </c>
      <c r="S129" s="50" t="s">
        <v>269</v>
      </c>
      <c r="T129" s="53" t="s">
        <v>661</v>
      </c>
      <c r="U129" s="53" t="str">
        <f t="shared" si="2"/>
        <v>Exclude</v>
      </c>
      <c r="V129" s="51"/>
      <c r="W129" s="51"/>
      <c r="AR129"/>
      <c r="AS129"/>
      <c r="AT129"/>
      <c r="AU129"/>
      <c r="AV129"/>
      <c r="AW129"/>
      <c r="AX129"/>
      <c r="AY129"/>
      <c r="AZ129"/>
    </row>
    <row r="130" spans="2:52">
      <c r="B130" s="51"/>
      <c r="C130" s="51" t="s">
        <v>403</v>
      </c>
      <c r="D130" s="50" t="s">
        <v>404</v>
      </c>
      <c r="E130" s="53">
        <v>1239026</v>
      </c>
      <c r="F130" s="53">
        <v>1000000</v>
      </c>
      <c r="G130" s="53">
        <v>1000000</v>
      </c>
      <c r="H130" s="53">
        <v>1000000</v>
      </c>
      <c r="I130" s="53">
        <v>1000000</v>
      </c>
      <c r="J130" s="53">
        <v>1000000</v>
      </c>
      <c r="K130" s="53">
        <v>1000000</v>
      </c>
      <c r="L130" s="53">
        <v>1000000</v>
      </c>
      <c r="M130" s="53">
        <v>1000000</v>
      </c>
      <c r="N130" s="53">
        <v>1000000</v>
      </c>
      <c r="O130" s="50" t="s">
        <v>193</v>
      </c>
      <c r="P130" s="50" t="s">
        <v>194</v>
      </c>
      <c r="Q130" s="50" t="s">
        <v>809</v>
      </c>
      <c r="R130" s="50" t="s">
        <v>812</v>
      </c>
      <c r="S130" s="50" t="s">
        <v>547</v>
      </c>
      <c r="T130" s="53" t="s">
        <v>661</v>
      </c>
      <c r="U130" s="53" t="str">
        <f t="shared" si="2"/>
        <v>Program</v>
      </c>
      <c r="V130" s="51"/>
      <c r="W130" s="51"/>
      <c r="AR130"/>
      <c r="AS130"/>
      <c r="AT130"/>
      <c r="AU130"/>
      <c r="AV130"/>
      <c r="AW130"/>
      <c r="AX130"/>
      <c r="AY130"/>
      <c r="AZ130"/>
    </row>
    <row r="131" spans="2:52">
      <c r="B131" s="51"/>
      <c r="C131" s="51" t="s">
        <v>405</v>
      </c>
      <c r="D131" s="50" t="s">
        <v>406</v>
      </c>
      <c r="E131" s="53">
        <v>2500000</v>
      </c>
      <c r="F131" s="53">
        <v>3720000</v>
      </c>
      <c r="G131" s="53">
        <v>3720000</v>
      </c>
      <c r="H131" s="53">
        <v>3720000</v>
      </c>
      <c r="I131" s="53">
        <v>3720000</v>
      </c>
      <c r="J131" s="53">
        <v>4920000</v>
      </c>
      <c r="K131" s="53">
        <v>4920000</v>
      </c>
      <c r="L131" s="53">
        <v>4920000</v>
      </c>
      <c r="M131" s="53">
        <v>4920000</v>
      </c>
      <c r="N131" s="53">
        <v>4920000</v>
      </c>
      <c r="O131" s="50" t="s">
        <v>193</v>
      </c>
      <c r="P131" s="50" t="s">
        <v>194</v>
      </c>
      <c r="Q131" s="50" t="s">
        <v>809</v>
      </c>
      <c r="R131" s="50" t="s">
        <v>812</v>
      </c>
      <c r="S131" s="50" t="s">
        <v>547</v>
      </c>
      <c r="T131" s="53" t="s">
        <v>661</v>
      </c>
      <c r="U131" s="53" t="str">
        <f t="shared" si="2"/>
        <v>Program</v>
      </c>
      <c r="V131" s="51"/>
      <c r="W131" s="51"/>
      <c r="AR131"/>
      <c r="AS131"/>
      <c r="AT131"/>
      <c r="AU131"/>
      <c r="AV131"/>
      <c r="AW131"/>
      <c r="AX131"/>
      <c r="AY131"/>
      <c r="AZ131"/>
    </row>
    <row r="132" spans="2:52">
      <c r="B132" s="51"/>
      <c r="C132" s="51" t="s">
        <v>407</v>
      </c>
      <c r="D132" s="50" t="s">
        <v>408</v>
      </c>
      <c r="E132" s="53">
        <v>0</v>
      </c>
      <c r="F132" s="53">
        <v>0</v>
      </c>
      <c r="G132" s="53">
        <v>0</v>
      </c>
      <c r="H132" s="53">
        <v>0</v>
      </c>
      <c r="I132" s="53">
        <v>0</v>
      </c>
      <c r="J132" s="53">
        <v>720000</v>
      </c>
      <c r="K132" s="53">
        <v>765000</v>
      </c>
      <c r="L132" s="53">
        <v>1530000</v>
      </c>
      <c r="M132" s="53">
        <v>1485000</v>
      </c>
      <c r="N132" s="53">
        <v>1485000</v>
      </c>
      <c r="O132" s="50" t="s">
        <v>193</v>
      </c>
      <c r="P132" s="50" t="s">
        <v>194</v>
      </c>
      <c r="Q132" s="50" t="s">
        <v>809</v>
      </c>
      <c r="R132" s="50" t="s">
        <v>812</v>
      </c>
      <c r="S132" s="50" t="s">
        <v>547</v>
      </c>
      <c r="T132" s="53" t="s">
        <v>661</v>
      </c>
      <c r="U132" s="53" t="str">
        <f t="shared" si="2"/>
        <v>Program</v>
      </c>
      <c r="V132" s="51"/>
      <c r="W132" s="51"/>
      <c r="AR132"/>
      <c r="AS132"/>
      <c r="AT132"/>
      <c r="AU132"/>
      <c r="AV132"/>
      <c r="AW132"/>
      <c r="AX132"/>
      <c r="AY132"/>
      <c r="AZ132"/>
    </row>
    <row r="133" spans="2:52">
      <c r="B133" s="51"/>
      <c r="C133" s="51" t="s">
        <v>409</v>
      </c>
      <c r="D133" s="50" t="s">
        <v>410</v>
      </c>
      <c r="E133" s="53">
        <v>1600000</v>
      </c>
      <c r="F133" s="53">
        <v>1600000</v>
      </c>
      <c r="G133" s="53">
        <v>1600000</v>
      </c>
      <c r="H133" s="53">
        <v>4000000</v>
      </c>
      <c r="I133" s="53">
        <v>5600000</v>
      </c>
      <c r="J133" s="53">
        <v>5600000</v>
      </c>
      <c r="K133" s="53">
        <v>5600000</v>
      </c>
      <c r="L133" s="53">
        <v>5600000</v>
      </c>
      <c r="M133" s="53">
        <v>5600000</v>
      </c>
      <c r="N133" s="53">
        <v>5600000</v>
      </c>
      <c r="O133" s="50" t="s">
        <v>193</v>
      </c>
      <c r="P133" s="50" t="s">
        <v>194</v>
      </c>
      <c r="Q133" s="50" t="s">
        <v>809</v>
      </c>
      <c r="R133" s="50" t="s">
        <v>812</v>
      </c>
      <c r="S133" s="50" t="s">
        <v>547</v>
      </c>
      <c r="T133" s="53" t="s">
        <v>661</v>
      </c>
      <c r="U133" s="53" t="str">
        <f t="shared" si="2"/>
        <v>Program</v>
      </c>
      <c r="V133" s="51"/>
      <c r="W133" s="51"/>
      <c r="AR133"/>
      <c r="AS133"/>
      <c r="AT133"/>
      <c r="AU133"/>
      <c r="AV133"/>
      <c r="AW133"/>
      <c r="AX133"/>
      <c r="AY133"/>
      <c r="AZ133"/>
    </row>
    <row r="134" spans="2:52">
      <c r="B134" s="51"/>
      <c r="C134" s="51" t="s">
        <v>865</v>
      </c>
      <c r="D134" s="50" t="s">
        <v>879</v>
      </c>
      <c r="E134" s="53">
        <v>3013000</v>
      </c>
      <c r="F134" s="53">
        <v>0</v>
      </c>
      <c r="G134" s="53">
        <v>0</v>
      </c>
      <c r="H134" s="53">
        <v>0</v>
      </c>
      <c r="I134" s="53">
        <v>0</v>
      </c>
      <c r="J134" s="53">
        <v>0</v>
      </c>
      <c r="K134" s="53">
        <v>0</v>
      </c>
      <c r="L134" s="53">
        <v>0</v>
      </c>
      <c r="M134" s="53">
        <v>0</v>
      </c>
      <c r="N134" s="53">
        <v>0</v>
      </c>
      <c r="O134" s="50" t="s">
        <v>193</v>
      </c>
      <c r="P134" s="60" t="s">
        <v>194</v>
      </c>
      <c r="Q134" s="50" t="s">
        <v>809</v>
      </c>
      <c r="R134" s="50" t="s">
        <v>812</v>
      </c>
      <c r="S134" s="50" t="s">
        <v>547</v>
      </c>
      <c r="T134" s="53" t="s">
        <v>661</v>
      </c>
      <c r="U134" s="53" t="str">
        <f t="shared" si="2"/>
        <v>Program</v>
      </c>
      <c r="V134" s="51"/>
      <c r="W134" s="51"/>
      <c r="AR134"/>
      <c r="AS134"/>
      <c r="AT134"/>
      <c r="AU134"/>
      <c r="AV134"/>
      <c r="AW134"/>
      <c r="AX134"/>
      <c r="AY134"/>
      <c r="AZ134"/>
    </row>
    <row r="135" spans="2:52">
      <c r="B135" s="51"/>
      <c r="C135" s="51" t="s">
        <v>411</v>
      </c>
      <c r="D135" s="50" t="s">
        <v>790</v>
      </c>
      <c r="E135" s="53">
        <v>0</v>
      </c>
      <c r="F135" s="53">
        <v>0</v>
      </c>
      <c r="G135" s="53">
        <v>9900000</v>
      </c>
      <c r="H135" s="53">
        <v>9900000</v>
      </c>
      <c r="I135" s="53">
        <v>9900000</v>
      </c>
      <c r="J135" s="53">
        <v>9900000</v>
      </c>
      <c r="K135" s="53">
        <v>10200000</v>
      </c>
      <c r="L135" s="53">
        <v>9900000</v>
      </c>
      <c r="M135" s="53">
        <v>9900000</v>
      </c>
      <c r="N135" s="53">
        <v>10200000</v>
      </c>
      <c r="O135" s="50" t="s">
        <v>885</v>
      </c>
      <c r="P135" s="50" t="s">
        <v>194</v>
      </c>
      <c r="Q135" s="50" t="s">
        <v>662</v>
      </c>
      <c r="R135" s="50" t="s">
        <v>662</v>
      </c>
      <c r="S135" s="50" t="s">
        <v>547</v>
      </c>
      <c r="T135" s="53" t="s">
        <v>661</v>
      </c>
      <c r="U135" s="53" t="str">
        <f t="shared" ref="U135:U198" si="3">IF(R135="Site Specific", IF(NOT(T135=""),"Site Specific", "Program"),R135)</f>
        <v>Exclude</v>
      </c>
      <c r="V135" s="51"/>
      <c r="W135" s="51"/>
      <c r="AR135"/>
      <c r="AS135"/>
      <c r="AT135"/>
      <c r="AU135"/>
      <c r="AV135"/>
      <c r="AW135"/>
      <c r="AX135"/>
      <c r="AY135"/>
      <c r="AZ135"/>
    </row>
    <row r="136" spans="2:52">
      <c r="B136" s="51"/>
      <c r="C136" s="51" t="s">
        <v>412</v>
      </c>
      <c r="D136" s="50" t="s">
        <v>413</v>
      </c>
      <c r="E136" s="53">
        <v>500000</v>
      </c>
      <c r="F136" s="53">
        <v>1650000</v>
      </c>
      <c r="G136" s="53">
        <v>2200000</v>
      </c>
      <c r="H136" s="53">
        <v>2200000</v>
      </c>
      <c r="I136" s="53">
        <v>2200000</v>
      </c>
      <c r="J136" s="53">
        <v>2200000</v>
      </c>
      <c r="K136" s="53">
        <v>0</v>
      </c>
      <c r="L136" s="53">
        <v>0</v>
      </c>
      <c r="M136" s="53">
        <v>0</v>
      </c>
      <c r="N136" s="53">
        <v>0</v>
      </c>
      <c r="O136" s="50" t="s">
        <v>193</v>
      </c>
      <c r="P136" s="50" t="s">
        <v>194</v>
      </c>
      <c r="Q136" s="50" t="s">
        <v>809</v>
      </c>
      <c r="R136" s="50" t="s">
        <v>813</v>
      </c>
      <c r="S136" s="50" t="s">
        <v>547</v>
      </c>
      <c r="T136" s="53" t="s">
        <v>661</v>
      </c>
      <c r="U136" s="53" t="str">
        <f t="shared" si="3"/>
        <v>Program</v>
      </c>
      <c r="V136" s="51"/>
      <c r="W136" s="51"/>
      <c r="AR136"/>
      <c r="AS136"/>
      <c r="AT136"/>
      <c r="AU136"/>
      <c r="AV136"/>
      <c r="AW136"/>
      <c r="AX136"/>
      <c r="AY136"/>
      <c r="AZ136"/>
    </row>
    <row r="137" spans="2:52">
      <c r="B137" s="51"/>
      <c r="C137" s="51" t="s">
        <v>414</v>
      </c>
      <c r="D137" s="50" t="s">
        <v>415</v>
      </c>
      <c r="E137" s="53">
        <v>0</v>
      </c>
      <c r="F137" s="53">
        <v>950000</v>
      </c>
      <c r="G137" s="53">
        <v>950000</v>
      </c>
      <c r="H137" s="53">
        <v>950000</v>
      </c>
      <c r="I137" s="53">
        <v>950000</v>
      </c>
      <c r="J137" s="53">
        <v>950000</v>
      </c>
      <c r="K137" s="53">
        <v>950000</v>
      </c>
      <c r="L137" s="53">
        <v>950000</v>
      </c>
      <c r="M137" s="53">
        <v>950000</v>
      </c>
      <c r="N137" s="53">
        <v>950000</v>
      </c>
      <c r="O137" s="50" t="s">
        <v>193</v>
      </c>
      <c r="P137" s="50" t="s">
        <v>194</v>
      </c>
      <c r="Q137" s="50" t="s">
        <v>809</v>
      </c>
      <c r="R137" s="50" t="s">
        <v>812</v>
      </c>
      <c r="S137" s="50" t="s">
        <v>547</v>
      </c>
      <c r="T137" s="53" t="s">
        <v>661</v>
      </c>
      <c r="U137" s="53" t="str">
        <f t="shared" si="3"/>
        <v>Program</v>
      </c>
      <c r="V137" s="51"/>
      <c r="W137" s="51"/>
      <c r="AR137"/>
      <c r="AS137"/>
      <c r="AT137"/>
      <c r="AU137"/>
      <c r="AV137"/>
      <c r="AW137"/>
      <c r="AX137"/>
      <c r="AY137"/>
      <c r="AZ137"/>
    </row>
    <row r="138" spans="2:52">
      <c r="B138" s="51"/>
      <c r="C138" s="51" t="s">
        <v>416</v>
      </c>
      <c r="D138" s="50" t="s">
        <v>417</v>
      </c>
      <c r="E138" s="53">
        <v>0</v>
      </c>
      <c r="F138" s="53">
        <v>1615000</v>
      </c>
      <c r="G138" s="53">
        <v>1615000</v>
      </c>
      <c r="H138" s="53">
        <v>1615000</v>
      </c>
      <c r="I138" s="53">
        <v>1615000</v>
      </c>
      <c r="J138" s="53">
        <v>1615000</v>
      </c>
      <c r="K138" s="53">
        <v>1615000</v>
      </c>
      <c r="L138" s="53">
        <v>1615000</v>
      </c>
      <c r="M138" s="53">
        <v>1615000</v>
      </c>
      <c r="N138" s="53">
        <v>1615000</v>
      </c>
      <c r="O138" s="50" t="s">
        <v>193</v>
      </c>
      <c r="P138" s="50" t="s">
        <v>194</v>
      </c>
      <c r="Q138" s="50" t="s">
        <v>809</v>
      </c>
      <c r="R138" s="50" t="s">
        <v>812</v>
      </c>
      <c r="S138" s="50" t="s">
        <v>547</v>
      </c>
      <c r="T138" s="53" t="s">
        <v>661</v>
      </c>
      <c r="U138" s="53" t="str">
        <f t="shared" si="3"/>
        <v>Program</v>
      </c>
      <c r="V138" s="51"/>
      <c r="W138" s="51"/>
      <c r="AR138"/>
      <c r="AS138"/>
      <c r="AT138"/>
      <c r="AU138"/>
      <c r="AV138"/>
      <c r="AW138"/>
      <c r="AX138"/>
      <c r="AY138"/>
      <c r="AZ138"/>
    </row>
    <row r="139" spans="2:52">
      <c r="B139" s="51"/>
      <c r="C139" s="51" t="s">
        <v>418</v>
      </c>
      <c r="D139" s="50" t="s">
        <v>419</v>
      </c>
      <c r="E139" s="53">
        <v>0</v>
      </c>
      <c r="F139" s="53">
        <v>650000</v>
      </c>
      <c r="G139" s="53">
        <v>650000</v>
      </c>
      <c r="H139" s="53">
        <v>650000</v>
      </c>
      <c r="I139" s="53">
        <v>650000</v>
      </c>
      <c r="J139" s="53">
        <v>650000</v>
      </c>
      <c r="K139" s="53">
        <v>650000</v>
      </c>
      <c r="L139" s="53">
        <v>650000</v>
      </c>
      <c r="M139" s="53">
        <v>650000</v>
      </c>
      <c r="N139" s="53">
        <v>650000</v>
      </c>
      <c r="O139" s="50" t="s">
        <v>193</v>
      </c>
      <c r="P139" s="50" t="s">
        <v>194</v>
      </c>
      <c r="Q139" s="50" t="s">
        <v>809</v>
      </c>
      <c r="R139" s="50" t="s">
        <v>812</v>
      </c>
      <c r="S139" s="50" t="s">
        <v>547</v>
      </c>
      <c r="T139" s="53" t="s">
        <v>661</v>
      </c>
      <c r="U139" s="53" t="str">
        <f t="shared" si="3"/>
        <v>Program</v>
      </c>
      <c r="V139" s="51"/>
      <c r="W139" s="51"/>
      <c r="AR139"/>
      <c r="AS139"/>
      <c r="AT139"/>
      <c r="AU139"/>
      <c r="AV139"/>
      <c r="AW139"/>
      <c r="AX139"/>
      <c r="AY139"/>
      <c r="AZ139"/>
    </row>
    <row r="140" spans="2:52">
      <c r="B140" s="51"/>
      <c r="C140" s="51" t="s">
        <v>420</v>
      </c>
      <c r="D140" s="50" t="s">
        <v>421</v>
      </c>
      <c r="E140" s="53">
        <v>0</v>
      </c>
      <c r="F140" s="53">
        <v>1280000</v>
      </c>
      <c r="G140" s="53">
        <v>1280000</v>
      </c>
      <c r="H140" s="53">
        <v>1280000</v>
      </c>
      <c r="I140" s="53">
        <v>1280000</v>
      </c>
      <c r="J140" s="53">
        <v>1280000</v>
      </c>
      <c r="K140" s="53">
        <v>1280000</v>
      </c>
      <c r="L140" s="53">
        <v>1280000</v>
      </c>
      <c r="M140" s="53">
        <v>1280000</v>
      </c>
      <c r="N140" s="53">
        <v>1280000</v>
      </c>
      <c r="O140" s="50" t="s">
        <v>193</v>
      </c>
      <c r="P140" s="50" t="s">
        <v>194</v>
      </c>
      <c r="Q140" s="50" t="s">
        <v>809</v>
      </c>
      <c r="R140" s="50" t="s">
        <v>812</v>
      </c>
      <c r="S140" s="50" t="s">
        <v>547</v>
      </c>
      <c r="T140" s="53" t="s">
        <v>661</v>
      </c>
      <c r="U140" s="53" t="str">
        <f t="shared" si="3"/>
        <v>Program</v>
      </c>
      <c r="V140" s="51"/>
      <c r="W140" s="51"/>
      <c r="AR140"/>
      <c r="AS140"/>
      <c r="AT140"/>
      <c r="AU140"/>
      <c r="AV140"/>
      <c r="AW140"/>
      <c r="AX140"/>
      <c r="AY140"/>
      <c r="AZ140"/>
    </row>
    <row r="141" spans="2:52">
      <c r="B141" s="51"/>
      <c r="C141" s="51" t="s">
        <v>422</v>
      </c>
      <c r="D141" s="50" t="s">
        <v>423</v>
      </c>
      <c r="E141" s="53">
        <v>5000</v>
      </c>
      <c r="F141" s="53">
        <v>0</v>
      </c>
      <c r="G141" s="53">
        <v>0</v>
      </c>
      <c r="H141" s="53">
        <v>0</v>
      </c>
      <c r="I141" s="53">
        <v>0</v>
      </c>
      <c r="J141" s="53">
        <v>0</v>
      </c>
      <c r="K141" s="53">
        <v>0</v>
      </c>
      <c r="L141" s="53">
        <v>0</v>
      </c>
      <c r="M141" s="53">
        <v>0</v>
      </c>
      <c r="N141" s="53">
        <v>0</v>
      </c>
      <c r="O141" s="50" t="s">
        <v>193</v>
      </c>
      <c r="P141" s="50" t="s">
        <v>194</v>
      </c>
      <c r="Q141" s="50" t="s">
        <v>809</v>
      </c>
      <c r="R141" s="50" t="s">
        <v>812</v>
      </c>
      <c r="S141" s="50" t="s">
        <v>547</v>
      </c>
      <c r="T141" s="53" t="s">
        <v>661</v>
      </c>
      <c r="U141" s="53" t="str">
        <f t="shared" si="3"/>
        <v>Program</v>
      </c>
      <c r="V141" s="51"/>
      <c r="W141" s="51"/>
      <c r="AR141"/>
      <c r="AS141"/>
      <c r="AT141"/>
      <c r="AU141"/>
      <c r="AV141"/>
      <c r="AW141"/>
      <c r="AX141"/>
      <c r="AY141"/>
      <c r="AZ141"/>
    </row>
    <row r="142" spans="2:52">
      <c r="B142" s="51"/>
      <c r="C142" s="51" t="s">
        <v>424</v>
      </c>
      <c r="D142" s="50" t="s">
        <v>425</v>
      </c>
      <c r="E142" s="53">
        <v>2000000</v>
      </c>
      <c r="F142" s="53">
        <v>1340000</v>
      </c>
      <c r="G142" s="53">
        <v>1000000</v>
      </c>
      <c r="H142" s="53">
        <v>900000</v>
      </c>
      <c r="I142" s="53">
        <v>900000</v>
      </c>
      <c r="J142" s="53">
        <v>900000</v>
      </c>
      <c r="K142" s="53">
        <v>900000</v>
      </c>
      <c r="L142" s="53">
        <v>900000</v>
      </c>
      <c r="M142" s="53">
        <v>900000</v>
      </c>
      <c r="N142" s="53">
        <v>900000</v>
      </c>
      <c r="O142" s="50" t="s">
        <v>193</v>
      </c>
      <c r="P142" s="50" t="s">
        <v>194</v>
      </c>
      <c r="Q142" s="50" t="s">
        <v>809</v>
      </c>
      <c r="R142" s="50" t="s">
        <v>812</v>
      </c>
      <c r="S142" s="50" t="s">
        <v>547</v>
      </c>
      <c r="T142" s="53" t="s">
        <v>661</v>
      </c>
      <c r="U142" s="53" t="str">
        <f t="shared" si="3"/>
        <v>Program</v>
      </c>
      <c r="V142" s="51"/>
      <c r="W142" s="51"/>
      <c r="AR142"/>
      <c r="AS142"/>
      <c r="AT142"/>
      <c r="AU142"/>
      <c r="AV142"/>
      <c r="AW142"/>
      <c r="AX142"/>
      <c r="AY142"/>
      <c r="AZ142"/>
    </row>
    <row r="143" spans="2:52">
      <c r="B143" s="51"/>
      <c r="C143" s="51" t="s">
        <v>426</v>
      </c>
      <c r="D143" s="50" t="s">
        <v>427</v>
      </c>
      <c r="E143" s="53">
        <v>0</v>
      </c>
      <c r="F143" s="53">
        <v>1000000</v>
      </c>
      <c r="G143" s="53">
        <v>1000000</v>
      </c>
      <c r="H143" s="53">
        <v>1000000</v>
      </c>
      <c r="I143" s="53">
        <v>1000000</v>
      </c>
      <c r="J143" s="53">
        <v>1000000</v>
      </c>
      <c r="K143" s="53">
        <v>1000000</v>
      </c>
      <c r="L143" s="53">
        <v>1000000</v>
      </c>
      <c r="M143" s="53">
        <v>1000000</v>
      </c>
      <c r="N143" s="53">
        <v>1000000</v>
      </c>
      <c r="O143" s="50" t="s">
        <v>193</v>
      </c>
      <c r="P143" s="50" t="s">
        <v>194</v>
      </c>
      <c r="Q143" s="50" t="s">
        <v>809</v>
      </c>
      <c r="R143" s="50" t="s">
        <v>812</v>
      </c>
      <c r="S143" s="50" t="s">
        <v>547</v>
      </c>
      <c r="T143" s="53" t="s">
        <v>661</v>
      </c>
      <c r="U143" s="53" t="str">
        <f t="shared" si="3"/>
        <v>Program</v>
      </c>
      <c r="V143" s="51"/>
      <c r="W143" s="51"/>
      <c r="AR143"/>
      <c r="AS143"/>
      <c r="AT143"/>
      <c r="AU143"/>
      <c r="AV143"/>
      <c r="AW143"/>
      <c r="AX143"/>
      <c r="AY143"/>
      <c r="AZ143"/>
    </row>
    <row r="144" spans="2:52">
      <c r="B144" s="51"/>
      <c r="C144" s="51" t="s">
        <v>428</v>
      </c>
      <c r="D144" s="50" t="s">
        <v>429</v>
      </c>
      <c r="E144" s="53">
        <v>0</v>
      </c>
      <c r="F144" s="53">
        <v>1000000</v>
      </c>
      <c r="G144" s="53">
        <v>1000000</v>
      </c>
      <c r="H144" s="53">
        <v>1000000</v>
      </c>
      <c r="I144" s="53">
        <v>1000000</v>
      </c>
      <c r="J144" s="53">
        <v>1000000</v>
      </c>
      <c r="K144" s="53">
        <v>1000000</v>
      </c>
      <c r="L144" s="53">
        <v>1000000</v>
      </c>
      <c r="M144" s="53">
        <v>1000000</v>
      </c>
      <c r="N144" s="53">
        <v>1000000</v>
      </c>
      <c r="O144" s="50" t="s">
        <v>193</v>
      </c>
      <c r="P144" s="50" t="s">
        <v>194</v>
      </c>
      <c r="Q144" s="50" t="s">
        <v>809</v>
      </c>
      <c r="R144" s="50" t="s">
        <v>812</v>
      </c>
      <c r="S144" s="50" t="s">
        <v>547</v>
      </c>
      <c r="T144" s="53" t="s">
        <v>661</v>
      </c>
      <c r="U144" s="53" t="str">
        <f t="shared" si="3"/>
        <v>Program</v>
      </c>
      <c r="V144" s="51"/>
      <c r="W144" s="51"/>
      <c r="AR144"/>
      <c r="AS144"/>
      <c r="AT144"/>
      <c r="AU144"/>
      <c r="AV144"/>
      <c r="AW144"/>
      <c r="AX144"/>
      <c r="AY144"/>
      <c r="AZ144"/>
    </row>
    <row r="145" spans="2:52">
      <c r="B145" s="51"/>
      <c r="C145" s="51" t="s">
        <v>430</v>
      </c>
      <c r="D145" s="50" t="s">
        <v>431</v>
      </c>
      <c r="E145" s="53">
        <v>0</v>
      </c>
      <c r="F145" s="53">
        <v>0</v>
      </c>
      <c r="G145" s="53">
        <v>72000</v>
      </c>
      <c r="H145" s="53">
        <v>0</v>
      </c>
      <c r="I145" s="53">
        <v>0</v>
      </c>
      <c r="J145" s="53">
        <v>0</v>
      </c>
      <c r="K145" s="53">
        <v>0</v>
      </c>
      <c r="L145" s="53">
        <v>72000</v>
      </c>
      <c r="M145" s="53">
        <v>0</v>
      </c>
      <c r="N145" s="53">
        <v>0</v>
      </c>
      <c r="O145" s="50" t="s">
        <v>193</v>
      </c>
      <c r="P145" s="50" t="s">
        <v>194</v>
      </c>
      <c r="Q145" s="50" t="s">
        <v>809</v>
      </c>
      <c r="R145" s="50" t="s">
        <v>812</v>
      </c>
      <c r="S145" s="50" t="s">
        <v>547</v>
      </c>
      <c r="T145" s="53" t="s">
        <v>661</v>
      </c>
      <c r="U145" s="53" t="str">
        <f t="shared" si="3"/>
        <v>Program</v>
      </c>
      <c r="V145" s="51"/>
      <c r="W145" s="51"/>
      <c r="AR145"/>
      <c r="AS145"/>
      <c r="AT145"/>
      <c r="AU145"/>
      <c r="AV145"/>
      <c r="AW145"/>
      <c r="AX145"/>
      <c r="AY145"/>
      <c r="AZ145"/>
    </row>
    <row r="146" spans="2:52" ht="15.75" customHeight="1">
      <c r="B146" s="51"/>
      <c r="C146" s="51" t="s">
        <v>432</v>
      </c>
      <c r="D146" s="50" t="s">
        <v>433</v>
      </c>
      <c r="E146" s="53">
        <v>465136</v>
      </c>
      <c r="F146" s="53">
        <v>0</v>
      </c>
      <c r="G146" s="53">
        <v>90000</v>
      </c>
      <c r="H146" s="53">
        <v>0</v>
      </c>
      <c r="I146" s="53">
        <v>0</v>
      </c>
      <c r="J146" s="53">
        <v>0</v>
      </c>
      <c r="K146" s="53">
        <v>0</v>
      </c>
      <c r="L146" s="53">
        <v>90000</v>
      </c>
      <c r="M146" s="53">
        <v>0</v>
      </c>
      <c r="N146" s="53">
        <v>0</v>
      </c>
      <c r="O146" s="50" t="s">
        <v>193</v>
      </c>
      <c r="P146" s="50" t="s">
        <v>194</v>
      </c>
      <c r="Q146" s="50" t="s">
        <v>809</v>
      </c>
      <c r="R146" s="50" t="s">
        <v>813</v>
      </c>
      <c r="S146" s="50" t="s">
        <v>547</v>
      </c>
      <c r="T146" s="53" t="s">
        <v>661</v>
      </c>
      <c r="U146" s="53" t="str">
        <f t="shared" si="3"/>
        <v>Program</v>
      </c>
      <c r="V146" s="51"/>
      <c r="W146" s="51"/>
      <c r="AR146"/>
      <c r="AS146"/>
      <c r="AT146"/>
      <c r="AU146"/>
      <c r="AV146"/>
      <c r="AW146"/>
      <c r="AX146"/>
      <c r="AY146"/>
      <c r="AZ146"/>
    </row>
    <row r="147" spans="2:52">
      <c r="B147" s="51"/>
      <c r="C147" s="51" t="s">
        <v>434</v>
      </c>
      <c r="D147" s="50" t="s">
        <v>435</v>
      </c>
      <c r="E147" s="53">
        <v>998000</v>
      </c>
      <c r="F147" s="53">
        <v>1080000</v>
      </c>
      <c r="G147" s="53">
        <v>1080000</v>
      </c>
      <c r="H147" s="53">
        <v>1200000</v>
      </c>
      <c r="I147" s="53">
        <v>1200000</v>
      </c>
      <c r="J147" s="53">
        <v>1200000</v>
      </c>
      <c r="K147" s="53">
        <v>1200000</v>
      </c>
      <c r="L147" s="53">
        <v>1200000</v>
      </c>
      <c r="M147" s="53">
        <v>1200000</v>
      </c>
      <c r="N147" s="53">
        <v>1200000</v>
      </c>
      <c r="O147" s="50" t="s">
        <v>193</v>
      </c>
      <c r="P147" s="50" t="s">
        <v>194</v>
      </c>
      <c r="Q147" s="50" t="s">
        <v>809</v>
      </c>
      <c r="R147" s="50" t="s">
        <v>812</v>
      </c>
      <c r="S147" s="50" t="s">
        <v>547</v>
      </c>
      <c r="T147" s="53" t="s">
        <v>661</v>
      </c>
      <c r="U147" s="53" t="str">
        <f t="shared" si="3"/>
        <v>Program</v>
      </c>
      <c r="V147" s="51"/>
      <c r="W147" s="51"/>
      <c r="AR147"/>
      <c r="AS147"/>
      <c r="AT147"/>
      <c r="AU147"/>
      <c r="AV147"/>
      <c r="AW147"/>
      <c r="AX147"/>
      <c r="AY147"/>
      <c r="AZ147"/>
    </row>
    <row r="148" spans="2:52">
      <c r="B148" s="51"/>
      <c r="C148" s="51" t="s">
        <v>436</v>
      </c>
      <c r="D148" s="50" t="s">
        <v>791</v>
      </c>
      <c r="E148" s="53">
        <v>0</v>
      </c>
      <c r="F148" s="53">
        <v>0</v>
      </c>
      <c r="G148" s="53">
        <v>0</v>
      </c>
      <c r="H148" s="53">
        <v>0</v>
      </c>
      <c r="I148" s="53">
        <v>0</v>
      </c>
      <c r="J148" s="53">
        <v>0</v>
      </c>
      <c r="K148" s="53">
        <v>9200000</v>
      </c>
      <c r="L148" s="53">
        <v>13700000.000000002</v>
      </c>
      <c r="M148" s="53">
        <v>18400000</v>
      </c>
      <c r="N148" s="53">
        <v>20200000</v>
      </c>
      <c r="O148" s="50" t="s">
        <v>193</v>
      </c>
      <c r="P148" s="50" t="s">
        <v>194</v>
      </c>
      <c r="Q148" s="50" t="s">
        <v>809</v>
      </c>
      <c r="R148" s="50" t="s">
        <v>812</v>
      </c>
      <c r="S148" s="50" t="s">
        <v>547</v>
      </c>
      <c r="T148" s="53" t="s">
        <v>661</v>
      </c>
      <c r="U148" s="53" t="str">
        <f t="shared" si="3"/>
        <v>Program</v>
      </c>
      <c r="V148" s="51"/>
      <c r="W148" s="51"/>
      <c r="AR148"/>
      <c r="AS148"/>
      <c r="AT148"/>
      <c r="AU148"/>
      <c r="AV148"/>
      <c r="AW148"/>
      <c r="AX148"/>
      <c r="AY148"/>
      <c r="AZ148"/>
    </row>
    <row r="149" spans="2:52">
      <c r="B149" s="51"/>
      <c r="C149" s="51" t="s">
        <v>437</v>
      </c>
      <c r="D149" s="50" t="s">
        <v>438</v>
      </c>
      <c r="E149" s="53">
        <v>0</v>
      </c>
      <c r="F149" s="53">
        <v>0</v>
      </c>
      <c r="G149" s="53">
        <v>0</v>
      </c>
      <c r="H149" s="53">
        <v>0</v>
      </c>
      <c r="I149" s="53">
        <v>0</v>
      </c>
      <c r="J149" s="53">
        <v>0</v>
      </c>
      <c r="K149" s="53">
        <v>800000</v>
      </c>
      <c r="L149" s="53">
        <v>800000</v>
      </c>
      <c r="M149" s="53">
        <v>800000</v>
      </c>
      <c r="N149" s="53">
        <v>800000</v>
      </c>
      <c r="O149" s="50" t="s">
        <v>193</v>
      </c>
      <c r="P149" s="50" t="s">
        <v>194</v>
      </c>
      <c r="Q149" s="50" t="s">
        <v>809</v>
      </c>
      <c r="R149" s="50" t="s">
        <v>812</v>
      </c>
      <c r="S149" s="50" t="s">
        <v>547</v>
      </c>
      <c r="T149" s="53" t="s">
        <v>661</v>
      </c>
      <c r="U149" s="53" t="str">
        <f t="shared" si="3"/>
        <v>Program</v>
      </c>
      <c r="V149" s="51"/>
      <c r="W149" s="51"/>
      <c r="AR149"/>
      <c r="AS149"/>
      <c r="AT149"/>
      <c r="AU149"/>
      <c r="AV149"/>
      <c r="AW149"/>
      <c r="AX149"/>
      <c r="AY149"/>
      <c r="AZ149"/>
    </row>
    <row r="150" spans="2:52">
      <c r="B150" s="51"/>
      <c r="C150" s="51" t="s">
        <v>439</v>
      </c>
      <c r="D150" s="50" t="s">
        <v>440</v>
      </c>
      <c r="E150" s="53">
        <v>2599999.92</v>
      </c>
      <c r="F150" s="53">
        <v>2100000</v>
      </c>
      <c r="G150" s="53">
        <v>2100000</v>
      </c>
      <c r="H150" s="53">
        <v>2100000</v>
      </c>
      <c r="I150" s="53">
        <v>2100000</v>
      </c>
      <c r="J150" s="53">
        <v>2100000</v>
      </c>
      <c r="K150" s="53">
        <v>2100000</v>
      </c>
      <c r="L150" s="53">
        <v>2100000</v>
      </c>
      <c r="M150" s="53">
        <v>2100000</v>
      </c>
      <c r="N150" s="53">
        <v>2100000</v>
      </c>
      <c r="O150" s="50" t="s">
        <v>193</v>
      </c>
      <c r="P150" s="50" t="s">
        <v>194</v>
      </c>
      <c r="Q150" s="50" t="s">
        <v>809</v>
      </c>
      <c r="R150" s="50" t="s">
        <v>812</v>
      </c>
      <c r="S150" s="50" t="s">
        <v>547</v>
      </c>
      <c r="T150" s="53" t="s">
        <v>661</v>
      </c>
      <c r="U150" s="53" t="str">
        <f t="shared" si="3"/>
        <v>Program</v>
      </c>
      <c r="V150" s="51"/>
      <c r="W150" s="51"/>
      <c r="AR150"/>
      <c r="AS150"/>
      <c r="AT150"/>
      <c r="AU150"/>
      <c r="AV150"/>
      <c r="AW150"/>
      <c r="AX150"/>
      <c r="AY150"/>
      <c r="AZ150"/>
    </row>
    <row r="151" spans="2:52">
      <c r="B151" s="51"/>
      <c r="C151" s="51" t="s">
        <v>441</v>
      </c>
      <c r="D151" s="50" t="s">
        <v>442</v>
      </c>
      <c r="E151" s="53">
        <v>178388.89</v>
      </c>
      <c r="F151" s="53">
        <v>280000</v>
      </c>
      <c r="G151" s="53">
        <v>280000</v>
      </c>
      <c r="H151" s="53">
        <v>280000</v>
      </c>
      <c r="I151" s="53">
        <v>280000</v>
      </c>
      <c r="J151" s="53">
        <v>20000</v>
      </c>
      <c r="K151" s="53">
        <v>20000</v>
      </c>
      <c r="L151" s="53">
        <v>20000</v>
      </c>
      <c r="M151" s="53">
        <v>20000</v>
      </c>
      <c r="N151" s="53">
        <v>20000</v>
      </c>
      <c r="O151" s="50" t="s">
        <v>193</v>
      </c>
      <c r="P151" s="50" t="s">
        <v>194</v>
      </c>
      <c r="Q151" s="50" t="s">
        <v>809</v>
      </c>
      <c r="R151" s="50" t="s">
        <v>813</v>
      </c>
      <c r="S151" s="50" t="s">
        <v>547</v>
      </c>
      <c r="T151" s="53" t="s">
        <v>661</v>
      </c>
      <c r="U151" s="53" t="str">
        <f t="shared" si="3"/>
        <v>Program</v>
      </c>
      <c r="V151" s="51"/>
      <c r="W151" s="51"/>
      <c r="AR151"/>
      <c r="AS151"/>
      <c r="AT151"/>
      <c r="AU151"/>
      <c r="AV151"/>
      <c r="AW151"/>
      <c r="AX151"/>
      <c r="AY151"/>
      <c r="AZ151"/>
    </row>
    <row r="152" spans="2:52">
      <c r="B152" s="51"/>
      <c r="C152" s="51" t="s">
        <v>443</v>
      </c>
      <c r="D152" s="50" t="s">
        <v>444</v>
      </c>
      <c r="E152" s="53">
        <v>0</v>
      </c>
      <c r="F152" s="53">
        <v>0</v>
      </c>
      <c r="G152" s="53">
        <v>600000</v>
      </c>
      <c r="H152" s="53">
        <v>600000</v>
      </c>
      <c r="I152" s="53">
        <v>600000</v>
      </c>
      <c r="J152" s="53">
        <v>600000</v>
      </c>
      <c r="K152" s="53">
        <v>600000</v>
      </c>
      <c r="L152" s="53">
        <v>600000</v>
      </c>
      <c r="M152" s="53">
        <v>600000</v>
      </c>
      <c r="N152" s="53">
        <v>600000</v>
      </c>
      <c r="O152" s="50" t="s">
        <v>193</v>
      </c>
      <c r="P152" s="50" t="s">
        <v>194</v>
      </c>
      <c r="Q152" s="50" t="s">
        <v>809</v>
      </c>
      <c r="R152" s="50" t="s">
        <v>812</v>
      </c>
      <c r="S152" s="50" t="s">
        <v>547</v>
      </c>
      <c r="T152" s="53" t="s">
        <v>661</v>
      </c>
      <c r="U152" s="53" t="str">
        <f t="shared" si="3"/>
        <v>Program</v>
      </c>
      <c r="V152" s="51"/>
      <c r="W152" s="51"/>
      <c r="AR152"/>
      <c r="AS152"/>
      <c r="AT152"/>
      <c r="AU152"/>
      <c r="AV152"/>
      <c r="AW152"/>
      <c r="AX152"/>
      <c r="AY152"/>
      <c r="AZ152"/>
    </row>
    <row r="153" spans="2:52">
      <c r="B153" s="51"/>
      <c r="C153" s="51" t="s">
        <v>446</v>
      </c>
      <c r="D153" s="50" t="s">
        <v>447</v>
      </c>
      <c r="E153" s="53">
        <v>903000</v>
      </c>
      <c r="F153" s="53">
        <v>362000</v>
      </c>
      <c r="G153" s="53">
        <v>362000</v>
      </c>
      <c r="H153" s="53">
        <v>362000</v>
      </c>
      <c r="I153" s="53">
        <v>362000</v>
      </c>
      <c r="J153" s="53">
        <v>362000</v>
      </c>
      <c r="K153" s="53">
        <v>362000</v>
      </c>
      <c r="L153" s="53">
        <v>362000</v>
      </c>
      <c r="M153" s="53">
        <v>362000</v>
      </c>
      <c r="N153" s="53">
        <v>362000</v>
      </c>
      <c r="O153" s="50" t="s">
        <v>193</v>
      </c>
      <c r="P153" s="50" t="s">
        <v>194</v>
      </c>
      <c r="Q153" s="50" t="s">
        <v>809</v>
      </c>
      <c r="R153" s="50" t="s">
        <v>812</v>
      </c>
      <c r="S153" s="50" t="s">
        <v>547</v>
      </c>
      <c r="T153" s="53" t="s">
        <v>661</v>
      </c>
      <c r="U153" s="53" t="str">
        <f t="shared" si="3"/>
        <v>Program</v>
      </c>
      <c r="V153" s="51"/>
      <c r="W153" s="51"/>
      <c r="AR153"/>
      <c r="AS153"/>
      <c r="AT153"/>
      <c r="AU153"/>
      <c r="AV153"/>
      <c r="AW153"/>
      <c r="AX153"/>
      <c r="AY153"/>
      <c r="AZ153"/>
    </row>
    <row r="154" spans="2:52">
      <c r="B154" s="51"/>
      <c r="C154" s="51" t="s">
        <v>448</v>
      </c>
      <c r="D154" s="50" t="s">
        <v>449</v>
      </c>
      <c r="E154" s="53">
        <v>3410000</v>
      </c>
      <c r="F154" s="53">
        <v>851500</v>
      </c>
      <c r="G154" s="53">
        <v>851500</v>
      </c>
      <c r="H154" s="53">
        <v>851500</v>
      </c>
      <c r="I154" s="53">
        <v>851500</v>
      </c>
      <c r="J154" s="53">
        <v>851500</v>
      </c>
      <c r="K154" s="53">
        <v>851500</v>
      </c>
      <c r="L154" s="53">
        <v>851500</v>
      </c>
      <c r="M154" s="53">
        <v>851500</v>
      </c>
      <c r="N154" s="53">
        <v>851500</v>
      </c>
      <c r="O154" s="50" t="s">
        <v>193</v>
      </c>
      <c r="P154" s="50" t="s">
        <v>194</v>
      </c>
      <c r="Q154" s="50" t="s">
        <v>809</v>
      </c>
      <c r="R154" s="50" t="s">
        <v>812</v>
      </c>
      <c r="S154" s="50" t="s">
        <v>547</v>
      </c>
      <c r="T154" s="53" t="s">
        <v>661</v>
      </c>
      <c r="U154" s="53" t="str">
        <f t="shared" si="3"/>
        <v>Program</v>
      </c>
      <c r="V154" s="51"/>
      <c r="W154" s="51"/>
      <c r="AR154"/>
      <c r="AS154"/>
      <c r="AT154"/>
      <c r="AU154"/>
      <c r="AV154"/>
      <c r="AW154"/>
      <c r="AX154"/>
      <c r="AY154"/>
      <c r="AZ154"/>
    </row>
    <row r="155" spans="2:52">
      <c r="B155" s="51"/>
      <c r="C155" s="51" t="s">
        <v>450</v>
      </c>
      <c r="D155" s="50" t="s">
        <v>451</v>
      </c>
      <c r="E155" s="53">
        <v>0</v>
      </c>
      <c r="F155" s="53">
        <v>0</v>
      </c>
      <c r="G155" s="53">
        <v>350000</v>
      </c>
      <c r="H155" s="53">
        <v>350000</v>
      </c>
      <c r="I155" s="53">
        <v>0</v>
      </c>
      <c r="J155" s="53">
        <v>0</v>
      </c>
      <c r="K155" s="53">
        <v>0</v>
      </c>
      <c r="L155" s="53">
        <v>0</v>
      </c>
      <c r="M155" s="53">
        <v>0</v>
      </c>
      <c r="N155" s="53">
        <v>0</v>
      </c>
      <c r="O155" s="50" t="s">
        <v>193</v>
      </c>
      <c r="P155" s="50" t="s">
        <v>194</v>
      </c>
      <c r="Q155" s="50" t="s">
        <v>809</v>
      </c>
      <c r="R155" s="50" t="s">
        <v>812</v>
      </c>
      <c r="S155" s="50" t="s">
        <v>263</v>
      </c>
      <c r="T155" s="53" t="s">
        <v>661</v>
      </c>
      <c r="U155" s="53" t="str">
        <f t="shared" si="3"/>
        <v>Program</v>
      </c>
      <c r="V155" s="51"/>
      <c r="W155" s="51"/>
      <c r="AR155"/>
      <c r="AS155"/>
      <c r="AT155"/>
      <c r="AU155"/>
      <c r="AV155"/>
      <c r="AW155"/>
      <c r="AX155"/>
      <c r="AY155"/>
      <c r="AZ155"/>
    </row>
    <row r="156" spans="2:52">
      <c r="B156" s="51"/>
      <c r="C156" s="51" t="s">
        <v>452</v>
      </c>
      <c r="D156" s="50" t="s">
        <v>453</v>
      </c>
      <c r="E156" s="53">
        <v>1253792</v>
      </c>
      <c r="F156" s="53">
        <v>1200000</v>
      </c>
      <c r="G156" s="53">
        <v>1200000</v>
      </c>
      <c r="H156" s="53">
        <v>1200000</v>
      </c>
      <c r="I156" s="53">
        <v>1200000</v>
      </c>
      <c r="J156" s="53">
        <v>1200000</v>
      </c>
      <c r="K156" s="53">
        <v>1200000</v>
      </c>
      <c r="L156" s="53">
        <v>1200000</v>
      </c>
      <c r="M156" s="53">
        <v>1200000</v>
      </c>
      <c r="N156" s="53">
        <v>1200000</v>
      </c>
      <c r="O156" s="50" t="s">
        <v>193</v>
      </c>
      <c r="P156" s="50" t="s">
        <v>194</v>
      </c>
      <c r="Q156" s="50" t="s">
        <v>809</v>
      </c>
      <c r="R156" s="50" t="s">
        <v>812</v>
      </c>
      <c r="S156" s="50" t="s">
        <v>547</v>
      </c>
      <c r="T156" s="53" t="s">
        <v>661</v>
      </c>
      <c r="U156" s="53" t="str">
        <f t="shared" si="3"/>
        <v>Program</v>
      </c>
      <c r="V156" s="51"/>
      <c r="W156" s="51"/>
      <c r="AR156"/>
      <c r="AS156"/>
      <c r="AT156"/>
      <c r="AU156"/>
      <c r="AV156"/>
      <c r="AW156"/>
      <c r="AX156"/>
      <c r="AY156"/>
      <c r="AZ156"/>
    </row>
    <row r="157" spans="2:52">
      <c r="B157" s="51"/>
      <c r="C157" s="51" t="s">
        <v>454</v>
      </c>
      <c r="D157" s="50" t="s">
        <v>455</v>
      </c>
      <c r="E157" s="53">
        <v>817000</v>
      </c>
      <c r="F157" s="53">
        <v>1000000</v>
      </c>
      <c r="G157" s="53">
        <v>1000000</v>
      </c>
      <c r="H157" s="53">
        <v>1000000</v>
      </c>
      <c r="I157" s="53">
        <v>1000000</v>
      </c>
      <c r="J157" s="53">
        <v>1000000</v>
      </c>
      <c r="K157" s="53">
        <v>750000</v>
      </c>
      <c r="L157" s="53">
        <v>0</v>
      </c>
      <c r="M157" s="53">
        <v>0</v>
      </c>
      <c r="N157" s="53">
        <v>0</v>
      </c>
      <c r="O157" s="50" t="s">
        <v>193</v>
      </c>
      <c r="P157" s="50" t="s">
        <v>194</v>
      </c>
      <c r="Q157" s="50" t="s">
        <v>809</v>
      </c>
      <c r="R157" s="50" t="s">
        <v>812</v>
      </c>
      <c r="S157" s="50" t="s">
        <v>263</v>
      </c>
      <c r="T157" s="53" t="s">
        <v>661</v>
      </c>
      <c r="U157" s="53" t="str">
        <f t="shared" si="3"/>
        <v>Program</v>
      </c>
      <c r="V157" s="51"/>
      <c r="W157" s="51"/>
      <c r="AR157"/>
      <c r="AS157"/>
      <c r="AT157"/>
      <c r="AU157"/>
      <c r="AV157"/>
      <c r="AW157"/>
      <c r="AX157"/>
      <c r="AY157"/>
      <c r="AZ157"/>
    </row>
    <row r="158" spans="2:52">
      <c r="B158" s="51"/>
      <c r="C158" s="51" t="s">
        <v>456</v>
      </c>
      <c r="D158" s="50" t="s">
        <v>457</v>
      </c>
      <c r="E158" s="53">
        <v>132000</v>
      </c>
      <c r="F158" s="53">
        <v>110000</v>
      </c>
      <c r="G158" s="53">
        <v>110000</v>
      </c>
      <c r="H158" s="53">
        <v>110000</v>
      </c>
      <c r="I158" s="53">
        <v>110000</v>
      </c>
      <c r="J158" s="53">
        <v>44000</v>
      </c>
      <c r="K158" s="53">
        <v>44000</v>
      </c>
      <c r="L158" s="53">
        <v>44000</v>
      </c>
      <c r="M158" s="53">
        <v>44000</v>
      </c>
      <c r="N158" s="53">
        <v>44000</v>
      </c>
      <c r="O158" s="50" t="s">
        <v>193</v>
      </c>
      <c r="P158" s="50" t="s">
        <v>194</v>
      </c>
      <c r="Q158" s="50" t="s">
        <v>809</v>
      </c>
      <c r="R158" s="50" t="s">
        <v>812</v>
      </c>
      <c r="S158" s="50" t="s">
        <v>547</v>
      </c>
      <c r="T158" s="53" t="s">
        <v>661</v>
      </c>
      <c r="U158" s="53" t="str">
        <f t="shared" si="3"/>
        <v>Program</v>
      </c>
      <c r="V158" s="51"/>
      <c r="W158" s="51"/>
      <c r="AR158"/>
      <c r="AS158"/>
      <c r="AT158"/>
      <c r="AU158"/>
      <c r="AV158"/>
      <c r="AW158"/>
      <c r="AX158"/>
      <c r="AY158"/>
      <c r="AZ158"/>
    </row>
    <row r="159" spans="2:52">
      <c r="B159" s="51"/>
      <c r="C159" s="51" t="s">
        <v>458</v>
      </c>
      <c r="D159" s="50" t="s">
        <v>459</v>
      </c>
      <c r="E159" s="53">
        <v>1095000</v>
      </c>
      <c r="F159" s="53">
        <v>700000</v>
      </c>
      <c r="G159" s="53">
        <v>700000</v>
      </c>
      <c r="H159" s="53">
        <v>700000</v>
      </c>
      <c r="I159" s="53">
        <v>700000</v>
      </c>
      <c r="J159" s="53">
        <v>700000</v>
      </c>
      <c r="K159" s="53">
        <v>700000</v>
      </c>
      <c r="L159" s="53">
        <v>700000</v>
      </c>
      <c r="M159" s="53">
        <v>700000</v>
      </c>
      <c r="N159" s="53">
        <v>700000</v>
      </c>
      <c r="O159" s="50" t="s">
        <v>193</v>
      </c>
      <c r="P159" s="50" t="s">
        <v>194</v>
      </c>
      <c r="Q159" s="50" t="s">
        <v>809</v>
      </c>
      <c r="R159" s="50" t="s">
        <v>812</v>
      </c>
      <c r="S159" s="50" t="s">
        <v>547</v>
      </c>
      <c r="T159" s="53" t="s">
        <v>661</v>
      </c>
      <c r="U159" s="53" t="str">
        <f t="shared" si="3"/>
        <v>Program</v>
      </c>
      <c r="V159" s="51"/>
      <c r="W159" s="51"/>
      <c r="AR159"/>
      <c r="AS159"/>
      <c r="AT159"/>
      <c r="AU159"/>
      <c r="AV159"/>
      <c r="AW159"/>
      <c r="AX159"/>
      <c r="AY159"/>
      <c r="AZ159"/>
    </row>
    <row r="160" spans="2:52">
      <c r="B160" s="51"/>
      <c r="C160" s="51" t="s">
        <v>792</v>
      </c>
      <c r="D160" s="50" t="s">
        <v>793</v>
      </c>
      <c r="E160" s="53">
        <v>600000</v>
      </c>
      <c r="F160" s="53">
        <v>600000</v>
      </c>
      <c r="G160" s="53">
        <v>600000</v>
      </c>
      <c r="H160" s="53">
        <v>600000</v>
      </c>
      <c r="I160" s="53">
        <v>600000</v>
      </c>
      <c r="J160" s="53">
        <v>600000</v>
      </c>
      <c r="K160" s="53">
        <v>600000</v>
      </c>
      <c r="L160" s="53">
        <v>600000</v>
      </c>
      <c r="M160" s="53">
        <v>600000</v>
      </c>
      <c r="N160" s="53">
        <v>600000</v>
      </c>
      <c r="O160" s="50" t="s">
        <v>193</v>
      </c>
      <c r="P160" s="50" t="s">
        <v>194</v>
      </c>
      <c r="Q160" s="50" t="s">
        <v>809</v>
      </c>
      <c r="R160" s="50" t="s">
        <v>812</v>
      </c>
      <c r="S160" s="50" t="s">
        <v>547</v>
      </c>
      <c r="T160" s="53" t="s">
        <v>661</v>
      </c>
      <c r="U160" s="53" t="str">
        <f t="shared" si="3"/>
        <v>Program</v>
      </c>
      <c r="V160" s="51"/>
      <c r="W160" s="51"/>
      <c r="AR160"/>
      <c r="AS160"/>
      <c r="AT160"/>
      <c r="AU160"/>
      <c r="AV160"/>
      <c r="AW160"/>
      <c r="AX160"/>
      <c r="AY160"/>
      <c r="AZ160"/>
    </row>
    <row r="161" spans="2:52">
      <c r="B161" s="51"/>
      <c r="C161" s="51" t="s">
        <v>460</v>
      </c>
      <c r="D161" s="50" t="s">
        <v>461</v>
      </c>
      <c r="E161" s="53">
        <v>500000</v>
      </c>
      <c r="F161" s="53">
        <v>2000000</v>
      </c>
      <c r="G161" s="53">
        <v>2000000</v>
      </c>
      <c r="H161" s="53">
        <v>2000000</v>
      </c>
      <c r="I161" s="53">
        <v>2000000</v>
      </c>
      <c r="J161" s="53">
        <v>2000000</v>
      </c>
      <c r="K161" s="53">
        <v>2000000</v>
      </c>
      <c r="L161" s="53">
        <v>2000000</v>
      </c>
      <c r="M161" s="53">
        <v>2000000</v>
      </c>
      <c r="N161" s="53">
        <v>2000000</v>
      </c>
      <c r="O161" s="50" t="s">
        <v>193</v>
      </c>
      <c r="P161" s="50" t="s">
        <v>194</v>
      </c>
      <c r="Q161" s="50" t="s">
        <v>809</v>
      </c>
      <c r="R161" s="50" t="s">
        <v>812</v>
      </c>
      <c r="S161" s="50" t="s">
        <v>547</v>
      </c>
      <c r="T161" s="53" t="s">
        <v>661</v>
      </c>
      <c r="U161" s="53" t="str">
        <f t="shared" si="3"/>
        <v>Program</v>
      </c>
      <c r="V161" s="51"/>
      <c r="W161" s="51"/>
      <c r="AR161"/>
      <c r="AS161"/>
      <c r="AT161"/>
      <c r="AU161"/>
      <c r="AV161"/>
      <c r="AW161"/>
      <c r="AX161"/>
      <c r="AY161"/>
      <c r="AZ161"/>
    </row>
    <row r="162" spans="2:52">
      <c r="B162" s="51"/>
      <c r="C162" s="51" t="s">
        <v>462</v>
      </c>
      <c r="D162" s="50" t="s">
        <v>463</v>
      </c>
      <c r="E162" s="53">
        <v>650000</v>
      </c>
      <c r="F162" s="53">
        <v>520000</v>
      </c>
      <c r="G162" s="53">
        <v>520000</v>
      </c>
      <c r="H162" s="53">
        <v>520000</v>
      </c>
      <c r="I162" s="53">
        <v>520000</v>
      </c>
      <c r="J162" s="53">
        <v>520000</v>
      </c>
      <c r="K162" s="53">
        <v>520000</v>
      </c>
      <c r="L162" s="53">
        <v>520000</v>
      </c>
      <c r="M162" s="53">
        <v>520000</v>
      </c>
      <c r="N162" s="53">
        <v>520000</v>
      </c>
      <c r="O162" s="50" t="s">
        <v>193</v>
      </c>
      <c r="P162" s="50" t="s">
        <v>194</v>
      </c>
      <c r="Q162" s="50" t="s">
        <v>809</v>
      </c>
      <c r="R162" s="50" t="s">
        <v>812</v>
      </c>
      <c r="S162" s="50" t="s">
        <v>547</v>
      </c>
      <c r="T162" s="53" t="s">
        <v>661</v>
      </c>
      <c r="U162" s="53" t="str">
        <f t="shared" si="3"/>
        <v>Program</v>
      </c>
      <c r="V162" s="51"/>
      <c r="W162" s="51"/>
      <c r="AR162"/>
      <c r="AS162"/>
      <c r="AT162"/>
      <c r="AU162"/>
      <c r="AV162"/>
      <c r="AW162"/>
      <c r="AX162"/>
      <c r="AY162"/>
      <c r="AZ162"/>
    </row>
    <row r="163" spans="2:52">
      <c r="B163" s="51"/>
      <c r="C163" s="51" t="s">
        <v>464</v>
      </c>
      <c r="D163" s="50" t="s">
        <v>465</v>
      </c>
      <c r="E163" s="53">
        <v>0</v>
      </c>
      <c r="F163" s="53">
        <v>1000000</v>
      </c>
      <c r="G163" s="53">
        <v>1000000</v>
      </c>
      <c r="H163" s="53">
        <v>1000000</v>
      </c>
      <c r="I163" s="53">
        <v>1000000</v>
      </c>
      <c r="J163" s="53">
        <v>1000000</v>
      </c>
      <c r="K163" s="53">
        <v>1000000</v>
      </c>
      <c r="L163" s="53">
        <v>1000000</v>
      </c>
      <c r="M163" s="53">
        <v>1000000</v>
      </c>
      <c r="N163" s="53">
        <v>1000000</v>
      </c>
      <c r="O163" s="50" t="s">
        <v>193</v>
      </c>
      <c r="P163" s="50" t="s">
        <v>194</v>
      </c>
      <c r="Q163" s="50" t="s">
        <v>809</v>
      </c>
      <c r="R163" s="50" t="s">
        <v>812</v>
      </c>
      <c r="S163" s="50" t="s">
        <v>547</v>
      </c>
      <c r="T163" s="53" t="s">
        <v>661</v>
      </c>
      <c r="U163" s="53" t="str">
        <f t="shared" si="3"/>
        <v>Program</v>
      </c>
      <c r="V163" s="51"/>
      <c r="W163" s="51"/>
      <c r="AR163"/>
      <c r="AS163"/>
      <c r="AT163"/>
      <c r="AU163"/>
      <c r="AV163"/>
      <c r="AW163"/>
      <c r="AX163"/>
      <c r="AY163"/>
      <c r="AZ163"/>
    </row>
    <row r="164" spans="2:52">
      <c r="B164" s="51"/>
      <c r="C164" s="51" t="s">
        <v>466</v>
      </c>
      <c r="D164" s="50" t="s">
        <v>467</v>
      </c>
      <c r="E164" s="53">
        <v>0</v>
      </c>
      <c r="F164" s="53">
        <v>120000</v>
      </c>
      <c r="G164" s="53">
        <v>120000</v>
      </c>
      <c r="H164" s="53">
        <v>120000</v>
      </c>
      <c r="I164" s="53">
        <v>120000</v>
      </c>
      <c r="J164" s="53">
        <v>120000</v>
      </c>
      <c r="K164" s="53">
        <v>120000</v>
      </c>
      <c r="L164" s="53">
        <v>120000</v>
      </c>
      <c r="M164" s="53">
        <v>120000</v>
      </c>
      <c r="N164" s="53">
        <v>120000</v>
      </c>
      <c r="O164" s="50" t="s">
        <v>193</v>
      </c>
      <c r="P164" s="50" t="s">
        <v>194</v>
      </c>
      <c r="Q164" s="50" t="s">
        <v>809</v>
      </c>
      <c r="R164" s="50" t="s">
        <v>812</v>
      </c>
      <c r="S164" s="50" t="s">
        <v>547</v>
      </c>
      <c r="T164" s="53" t="s">
        <v>661</v>
      </c>
      <c r="U164" s="53" t="str">
        <f t="shared" si="3"/>
        <v>Program</v>
      </c>
      <c r="V164" s="51"/>
      <c r="W164" s="51"/>
      <c r="AR164"/>
      <c r="AS164"/>
      <c r="AT164"/>
      <c r="AU164"/>
      <c r="AV164"/>
      <c r="AW164"/>
      <c r="AX164"/>
      <c r="AY164"/>
      <c r="AZ164"/>
    </row>
    <row r="165" spans="2:52">
      <c r="B165" s="51"/>
      <c r="C165" s="51" t="s">
        <v>468</v>
      </c>
      <c r="D165" s="50" t="s">
        <v>469</v>
      </c>
      <c r="E165" s="53">
        <v>300000</v>
      </c>
      <c r="F165" s="53">
        <v>100000</v>
      </c>
      <c r="G165" s="53">
        <v>100000</v>
      </c>
      <c r="H165" s="53">
        <v>100000</v>
      </c>
      <c r="I165" s="53">
        <v>100000</v>
      </c>
      <c r="J165" s="53">
        <v>100000</v>
      </c>
      <c r="K165" s="53">
        <v>100000</v>
      </c>
      <c r="L165" s="53">
        <v>100000</v>
      </c>
      <c r="M165" s="53">
        <v>100000</v>
      </c>
      <c r="N165" s="53">
        <v>100000</v>
      </c>
      <c r="O165" s="50" t="s">
        <v>193</v>
      </c>
      <c r="P165" s="50" t="s">
        <v>194</v>
      </c>
      <c r="Q165" s="50" t="s">
        <v>809</v>
      </c>
      <c r="R165" s="50" t="s">
        <v>812</v>
      </c>
      <c r="S165" s="50" t="s">
        <v>547</v>
      </c>
      <c r="T165" s="53" t="s">
        <v>661</v>
      </c>
      <c r="U165" s="53" t="str">
        <f t="shared" si="3"/>
        <v>Program</v>
      </c>
      <c r="V165" s="51"/>
      <c r="W165" s="51"/>
      <c r="AR165"/>
      <c r="AS165"/>
      <c r="AT165"/>
      <c r="AU165"/>
      <c r="AV165"/>
      <c r="AW165"/>
      <c r="AX165"/>
      <c r="AY165"/>
      <c r="AZ165"/>
    </row>
    <row r="166" spans="2:52">
      <c r="B166" s="51"/>
      <c r="C166" s="51" t="s">
        <v>470</v>
      </c>
      <c r="D166" s="50" t="s">
        <v>471</v>
      </c>
      <c r="E166" s="53">
        <v>0</v>
      </c>
      <c r="F166" s="53">
        <v>150000</v>
      </c>
      <c r="G166" s="53">
        <v>150000</v>
      </c>
      <c r="H166" s="53">
        <v>150000</v>
      </c>
      <c r="I166" s="53">
        <v>0</v>
      </c>
      <c r="J166" s="53">
        <v>0</v>
      </c>
      <c r="K166" s="53">
        <v>0</v>
      </c>
      <c r="L166" s="53">
        <v>0</v>
      </c>
      <c r="M166" s="53">
        <v>0</v>
      </c>
      <c r="N166" s="53">
        <v>0</v>
      </c>
      <c r="O166" s="50" t="s">
        <v>193</v>
      </c>
      <c r="P166" s="50" t="s">
        <v>194</v>
      </c>
      <c r="Q166" s="50" t="s">
        <v>809</v>
      </c>
      <c r="R166" s="50" t="s">
        <v>812</v>
      </c>
      <c r="S166" s="50" t="s">
        <v>547</v>
      </c>
      <c r="T166" s="53" t="s">
        <v>661</v>
      </c>
      <c r="U166" s="53" t="str">
        <f t="shared" si="3"/>
        <v>Program</v>
      </c>
      <c r="V166" s="51"/>
      <c r="W166" s="51"/>
      <c r="AR166"/>
      <c r="AS166"/>
      <c r="AT166"/>
      <c r="AU166"/>
      <c r="AV166"/>
      <c r="AW166"/>
      <c r="AX166"/>
      <c r="AY166"/>
      <c r="AZ166"/>
    </row>
    <row r="167" spans="2:52">
      <c r="B167" s="51"/>
      <c r="C167" s="51" t="s">
        <v>472</v>
      </c>
      <c r="D167" s="50" t="s">
        <v>473</v>
      </c>
      <c r="E167" s="53">
        <v>200000</v>
      </c>
      <c r="F167" s="53">
        <v>200000</v>
      </c>
      <c r="G167" s="53">
        <v>200000</v>
      </c>
      <c r="H167" s="53">
        <v>200000</v>
      </c>
      <c r="I167" s="53">
        <v>200000</v>
      </c>
      <c r="J167" s="53">
        <v>200000</v>
      </c>
      <c r="K167" s="53">
        <v>200000</v>
      </c>
      <c r="L167" s="53">
        <v>200000</v>
      </c>
      <c r="M167" s="53">
        <v>200000</v>
      </c>
      <c r="N167" s="53">
        <v>200000</v>
      </c>
      <c r="O167" s="50" t="s">
        <v>193</v>
      </c>
      <c r="P167" s="50" t="s">
        <v>194</v>
      </c>
      <c r="Q167" s="50" t="s">
        <v>809</v>
      </c>
      <c r="R167" s="50" t="s">
        <v>812</v>
      </c>
      <c r="S167" s="50" t="s">
        <v>547</v>
      </c>
      <c r="T167" s="53" t="s">
        <v>661</v>
      </c>
      <c r="U167" s="53" t="str">
        <f t="shared" si="3"/>
        <v>Program</v>
      </c>
      <c r="V167" s="51"/>
      <c r="W167" s="51"/>
      <c r="AR167"/>
      <c r="AS167"/>
      <c r="AT167"/>
      <c r="AU167"/>
      <c r="AV167"/>
      <c r="AW167"/>
      <c r="AX167"/>
      <c r="AY167"/>
      <c r="AZ167"/>
    </row>
    <row r="168" spans="2:52">
      <c r="B168" s="51"/>
      <c r="C168" s="51" t="s">
        <v>474</v>
      </c>
      <c r="D168" s="50" t="s">
        <v>475</v>
      </c>
      <c r="E168" s="53">
        <v>160000</v>
      </c>
      <c r="F168" s="53">
        <v>160000</v>
      </c>
      <c r="G168" s="53">
        <v>160000</v>
      </c>
      <c r="H168" s="53">
        <v>160000</v>
      </c>
      <c r="I168" s="53">
        <v>160000</v>
      </c>
      <c r="J168" s="53">
        <v>160000</v>
      </c>
      <c r="K168" s="53">
        <v>160000</v>
      </c>
      <c r="L168" s="53">
        <v>160000</v>
      </c>
      <c r="M168" s="53">
        <v>160000</v>
      </c>
      <c r="N168" s="53">
        <v>160000</v>
      </c>
      <c r="O168" s="50" t="s">
        <v>193</v>
      </c>
      <c r="P168" s="50" t="s">
        <v>194</v>
      </c>
      <c r="Q168" s="50" t="s">
        <v>809</v>
      </c>
      <c r="R168" s="50" t="s">
        <v>812</v>
      </c>
      <c r="S168" s="50" t="s">
        <v>547</v>
      </c>
      <c r="T168" s="53" t="s">
        <v>661</v>
      </c>
      <c r="U168" s="53" t="str">
        <f t="shared" si="3"/>
        <v>Program</v>
      </c>
      <c r="V168" s="51"/>
      <c r="W168" s="51"/>
      <c r="AR168"/>
      <c r="AS168"/>
      <c r="AT168"/>
      <c r="AU168"/>
      <c r="AV168"/>
      <c r="AW168"/>
      <c r="AX168"/>
      <c r="AY168"/>
      <c r="AZ168"/>
    </row>
    <row r="169" spans="2:52">
      <c r="B169" s="51"/>
      <c r="C169" s="51" t="s">
        <v>476</v>
      </c>
      <c r="D169" s="50" t="s">
        <v>477</v>
      </c>
      <c r="E169" s="53">
        <v>210000</v>
      </c>
      <c r="F169" s="53">
        <v>70000</v>
      </c>
      <c r="G169" s="53">
        <v>70000</v>
      </c>
      <c r="H169" s="53">
        <v>70000</v>
      </c>
      <c r="I169" s="53">
        <v>70000</v>
      </c>
      <c r="J169" s="53">
        <v>70000</v>
      </c>
      <c r="K169" s="53">
        <v>70000</v>
      </c>
      <c r="L169" s="53">
        <v>70000</v>
      </c>
      <c r="M169" s="53">
        <v>70000</v>
      </c>
      <c r="N169" s="53">
        <v>70000</v>
      </c>
      <c r="O169" s="50" t="s">
        <v>193</v>
      </c>
      <c r="P169" s="50" t="s">
        <v>194</v>
      </c>
      <c r="Q169" s="50" t="s">
        <v>809</v>
      </c>
      <c r="R169" s="50" t="s">
        <v>812</v>
      </c>
      <c r="S169" s="50" t="s">
        <v>547</v>
      </c>
      <c r="T169" s="53" t="s">
        <v>661</v>
      </c>
      <c r="U169" s="53" t="str">
        <f t="shared" si="3"/>
        <v>Program</v>
      </c>
      <c r="V169" s="51"/>
      <c r="W169" s="51"/>
      <c r="AR169"/>
      <c r="AS169"/>
      <c r="AT169"/>
      <c r="AU169"/>
      <c r="AV169"/>
      <c r="AW169"/>
      <c r="AX169"/>
      <c r="AY169"/>
      <c r="AZ169"/>
    </row>
    <row r="170" spans="2:52">
      <c r="B170" s="51"/>
      <c r="C170" s="51" t="s">
        <v>478</v>
      </c>
      <c r="D170" s="50" t="s">
        <v>479</v>
      </c>
      <c r="E170" s="53">
        <v>998483</v>
      </c>
      <c r="F170" s="53">
        <v>1000000</v>
      </c>
      <c r="G170" s="53">
        <v>500000</v>
      </c>
      <c r="H170" s="53">
        <v>500000</v>
      </c>
      <c r="I170" s="53">
        <v>500000</v>
      </c>
      <c r="J170" s="53">
        <v>500000</v>
      </c>
      <c r="K170" s="53">
        <v>500000</v>
      </c>
      <c r="L170" s="53">
        <v>500000</v>
      </c>
      <c r="M170" s="53">
        <v>500000</v>
      </c>
      <c r="N170" s="53">
        <v>500000</v>
      </c>
      <c r="O170" s="50" t="s">
        <v>193</v>
      </c>
      <c r="P170" s="50" t="s">
        <v>194</v>
      </c>
      <c r="Q170" s="50" t="s">
        <v>809</v>
      </c>
      <c r="R170" s="50" t="s">
        <v>812</v>
      </c>
      <c r="S170" s="50" t="s">
        <v>547</v>
      </c>
      <c r="T170" s="53" t="s">
        <v>661</v>
      </c>
      <c r="U170" s="53" t="str">
        <f t="shared" si="3"/>
        <v>Program</v>
      </c>
      <c r="V170" s="51"/>
      <c r="W170" s="51"/>
      <c r="AR170"/>
      <c r="AS170"/>
      <c r="AT170"/>
      <c r="AU170"/>
      <c r="AV170"/>
      <c r="AW170"/>
      <c r="AX170"/>
      <c r="AY170"/>
      <c r="AZ170"/>
    </row>
    <row r="171" spans="2:52">
      <c r="B171" s="51"/>
      <c r="C171" s="51" t="s">
        <v>480</v>
      </c>
      <c r="D171" s="50" t="s">
        <v>481</v>
      </c>
      <c r="E171" s="53">
        <v>0</v>
      </c>
      <c r="F171" s="53">
        <v>45000</v>
      </c>
      <c r="G171" s="53">
        <v>45000</v>
      </c>
      <c r="H171" s="53">
        <v>45000</v>
      </c>
      <c r="I171" s="53">
        <v>45000</v>
      </c>
      <c r="J171" s="53">
        <v>45000</v>
      </c>
      <c r="K171" s="53">
        <v>45000</v>
      </c>
      <c r="L171" s="53">
        <v>45000</v>
      </c>
      <c r="M171" s="53">
        <v>45000</v>
      </c>
      <c r="N171" s="53">
        <v>45000</v>
      </c>
      <c r="O171" s="50" t="s">
        <v>193</v>
      </c>
      <c r="P171" s="50" t="s">
        <v>194</v>
      </c>
      <c r="Q171" s="50" t="s">
        <v>809</v>
      </c>
      <c r="R171" s="50" t="s">
        <v>812</v>
      </c>
      <c r="S171" s="50" t="s">
        <v>547</v>
      </c>
      <c r="T171" s="53" t="s">
        <v>661</v>
      </c>
      <c r="U171" s="53" t="str">
        <f t="shared" si="3"/>
        <v>Program</v>
      </c>
      <c r="V171" s="51"/>
      <c r="W171" s="51"/>
      <c r="AR171"/>
      <c r="AS171"/>
      <c r="AT171"/>
      <c r="AU171"/>
      <c r="AV171"/>
      <c r="AW171"/>
      <c r="AX171"/>
      <c r="AY171"/>
      <c r="AZ171"/>
    </row>
    <row r="172" spans="2:52">
      <c r="B172" s="51"/>
      <c r="C172" s="51" t="s">
        <v>482</v>
      </c>
      <c r="D172" s="50" t="s">
        <v>483</v>
      </c>
      <c r="E172" s="53">
        <v>0</v>
      </c>
      <c r="F172" s="53">
        <v>0</v>
      </c>
      <c r="G172" s="53">
        <v>0</v>
      </c>
      <c r="H172" s="53">
        <v>0</v>
      </c>
      <c r="I172" s="53">
        <v>600000</v>
      </c>
      <c r="J172" s="53">
        <v>0</v>
      </c>
      <c r="K172" s="53">
        <v>0</v>
      </c>
      <c r="L172" s="53">
        <v>0</v>
      </c>
      <c r="M172" s="53">
        <v>0</v>
      </c>
      <c r="N172" s="53">
        <v>0</v>
      </c>
      <c r="O172" s="50" t="s">
        <v>193</v>
      </c>
      <c r="P172" s="50" t="s">
        <v>194</v>
      </c>
      <c r="Q172" s="50" t="s">
        <v>809</v>
      </c>
      <c r="R172" s="50" t="s">
        <v>812</v>
      </c>
      <c r="S172" s="50" t="s">
        <v>547</v>
      </c>
      <c r="T172" s="53" t="s">
        <v>661</v>
      </c>
      <c r="U172" s="53" t="str">
        <f t="shared" si="3"/>
        <v>Program</v>
      </c>
      <c r="V172" s="51"/>
      <c r="W172" s="51"/>
      <c r="AR172"/>
      <c r="AS172"/>
      <c r="AT172"/>
      <c r="AU172"/>
      <c r="AV172"/>
      <c r="AW172"/>
      <c r="AX172"/>
      <c r="AY172"/>
      <c r="AZ172"/>
    </row>
    <row r="173" spans="2:52">
      <c r="B173" s="51"/>
      <c r="C173" s="51" t="s">
        <v>484</v>
      </c>
      <c r="D173" s="50" t="s">
        <v>485</v>
      </c>
      <c r="E173" s="53">
        <v>258000</v>
      </c>
      <c r="F173" s="53">
        <v>258000</v>
      </c>
      <c r="G173" s="53">
        <v>258000</v>
      </c>
      <c r="H173" s="53">
        <v>258000</v>
      </c>
      <c r="I173" s="53">
        <v>258000</v>
      </c>
      <c r="J173" s="53">
        <v>258000</v>
      </c>
      <c r="K173" s="53">
        <v>258000</v>
      </c>
      <c r="L173" s="53">
        <v>258000</v>
      </c>
      <c r="M173" s="53">
        <v>258000</v>
      </c>
      <c r="N173" s="53">
        <v>258000</v>
      </c>
      <c r="O173" s="50" t="s">
        <v>193</v>
      </c>
      <c r="P173" s="50" t="s">
        <v>194</v>
      </c>
      <c r="Q173" s="50" t="s">
        <v>809</v>
      </c>
      <c r="R173" s="50" t="s">
        <v>812</v>
      </c>
      <c r="S173" s="50" t="s">
        <v>547</v>
      </c>
      <c r="T173" s="53" t="s">
        <v>661</v>
      </c>
      <c r="U173" s="53" t="str">
        <f t="shared" si="3"/>
        <v>Program</v>
      </c>
      <c r="V173" s="51"/>
      <c r="W173" s="51"/>
      <c r="AR173"/>
      <c r="AS173"/>
      <c r="AT173"/>
      <c r="AU173"/>
      <c r="AV173"/>
      <c r="AW173"/>
      <c r="AX173"/>
      <c r="AY173"/>
      <c r="AZ173"/>
    </row>
    <row r="174" spans="2:52">
      <c r="B174" s="51"/>
      <c r="C174" s="51" t="s">
        <v>486</v>
      </c>
      <c r="D174" s="50" t="s">
        <v>487</v>
      </c>
      <c r="E174" s="53">
        <v>150000</v>
      </c>
      <c r="F174" s="53">
        <v>150000</v>
      </c>
      <c r="G174" s="53">
        <v>150000</v>
      </c>
      <c r="H174" s="53">
        <v>150000</v>
      </c>
      <c r="I174" s="53">
        <v>150000</v>
      </c>
      <c r="J174" s="53">
        <v>150000</v>
      </c>
      <c r="K174" s="53">
        <v>150000</v>
      </c>
      <c r="L174" s="53">
        <v>150000</v>
      </c>
      <c r="M174" s="53">
        <v>150000</v>
      </c>
      <c r="N174" s="53">
        <v>150000</v>
      </c>
      <c r="O174" s="50" t="s">
        <v>193</v>
      </c>
      <c r="P174" s="50" t="s">
        <v>194</v>
      </c>
      <c r="Q174" s="50" t="s">
        <v>809</v>
      </c>
      <c r="R174" s="50" t="s">
        <v>812</v>
      </c>
      <c r="S174" s="50" t="s">
        <v>547</v>
      </c>
      <c r="T174" s="53" t="s">
        <v>661</v>
      </c>
      <c r="U174" s="53" t="str">
        <f t="shared" si="3"/>
        <v>Program</v>
      </c>
      <c r="V174" s="51"/>
      <c r="W174" s="51"/>
      <c r="AR174"/>
      <c r="AS174"/>
      <c r="AT174"/>
      <c r="AU174"/>
      <c r="AV174"/>
      <c r="AW174"/>
      <c r="AX174"/>
      <c r="AY174"/>
      <c r="AZ174"/>
    </row>
    <row r="175" spans="2:52">
      <c r="B175" s="51"/>
      <c r="C175" s="51" t="s">
        <v>488</v>
      </c>
      <c r="D175" s="50" t="s">
        <v>489</v>
      </c>
      <c r="E175" s="53">
        <v>325000</v>
      </c>
      <c r="F175" s="53">
        <v>94500</v>
      </c>
      <c r="G175" s="53">
        <v>94500</v>
      </c>
      <c r="H175" s="53">
        <v>94500</v>
      </c>
      <c r="I175" s="53">
        <v>94500</v>
      </c>
      <c r="J175" s="53">
        <v>94500</v>
      </c>
      <c r="K175" s="53">
        <v>94500</v>
      </c>
      <c r="L175" s="53">
        <v>94500</v>
      </c>
      <c r="M175" s="53">
        <v>94500</v>
      </c>
      <c r="N175" s="53">
        <v>94500</v>
      </c>
      <c r="O175" s="50" t="s">
        <v>193</v>
      </c>
      <c r="P175" s="50" t="s">
        <v>194</v>
      </c>
      <c r="Q175" s="50" t="s">
        <v>809</v>
      </c>
      <c r="R175" s="50" t="s">
        <v>812</v>
      </c>
      <c r="S175" s="50" t="s">
        <v>547</v>
      </c>
      <c r="T175" s="53" t="s">
        <v>661</v>
      </c>
      <c r="U175" s="53" t="str">
        <f t="shared" si="3"/>
        <v>Program</v>
      </c>
      <c r="V175" s="51"/>
      <c r="W175" s="51"/>
      <c r="AR175"/>
      <c r="AS175"/>
      <c r="AT175"/>
      <c r="AU175"/>
      <c r="AV175"/>
      <c r="AW175"/>
      <c r="AX175"/>
      <c r="AY175"/>
      <c r="AZ175"/>
    </row>
    <row r="176" spans="2:52">
      <c r="B176" s="51"/>
      <c r="C176" s="51" t="s">
        <v>490</v>
      </c>
      <c r="D176" s="50" t="s">
        <v>491</v>
      </c>
      <c r="E176" s="53">
        <v>500000</v>
      </c>
      <c r="F176" s="53">
        <v>1500000</v>
      </c>
      <c r="G176" s="53">
        <v>1500000</v>
      </c>
      <c r="H176" s="53">
        <v>1500000</v>
      </c>
      <c r="I176" s="53">
        <v>1500000</v>
      </c>
      <c r="J176" s="53">
        <v>1500000</v>
      </c>
      <c r="K176" s="53">
        <v>1500000</v>
      </c>
      <c r="L176" s="53">
        <v>1500000</v>
      </c>
      <c r="M176" s="53">
        <v>1500000</v>
      </c>
      <c r="N176" s="53">
        <v>1500000</v>
      </c>
      <c r="O176" s="50" t="s">
        <v>193</v>
      </c>
      <c r="P176" s="50" t="s">
        <v>194</v>
      </c>
      <c r="Q176" s="50" t="s">
        <v>809</v>
      </c>
      <c r="R176" s="50" t="s">
        <v>812</v>
      </c>
      <c r="S176" s="50" t="s">
        <v>547</v>
      </c>
      <c r="T176" s="53" t="s">
        <v>661</v>
      </c>
      <c r="U176" s="53" t="str">
        <f t="shared" si="3"/>
        <v>Program</v>
      </c>
      <c r="V176" s="51"/>
      <c r="W176" s="51"/>
      <c r="AR176"/>
      <c r="AS176"/>
      <c r="AT176"/>
      <c r="AU176"/>
      <c r="AV176"/>
      <c r="AW176"/>
      <c r="AX176"/>
      <c r="AY176"/>
      <c r="AZ176"/>
    </row>
    <row r="177" spans="2:52">
      <c r="B177" s="51"/>
      <c r="C177" s="51" t="s">
        <v>492</v>
      </c>
      <c r="D177" s="50" t="s">
        <v>493</v>
      </c>
      <c r="E177" s="53">
        <v>75000</v>
      </c>
      <c r="F177" s="53">
        <v>0</v>
      </c>
      <c r="G177" s="53">
        <v>0</v>
      </c>
      <c r="H177" s="53">
        <v>0</v>
      </c>
      <c r="I177" s="53">
        <v>0</v>
      </c>
      <c r="J177" s="53">
        <v>0</v>
      </c>
      <c r="K177" s="53">
        <v>0</v>
      </c>
      <c r="L177" s="53">
        <v>0</v>
      </c>
      <c r="M177" s="53">
        <v>0</v>
      </c>
      <c r="N177" s="53">
        <v>0</v>
      </c>
      <c r="O177" s="50" t="s">
        <v>193</v>
      </c>
      <c r="P177" s="50" t="s">
        <v>194</v>
      </c>
      <c r="Q177" s="50" t="s">
        <v>809</v>
      </c>
      <c r="R177" s="50" t="s">
        <v>813</v>
      </c>
      <c r="S177" s="50" t="s">
        <v>547</v>
      </c>
      <c r="T177" s="53" t="s">
        <v>93</v>
      </c>
      <c r="U177" s="53" t="str">
        <f t="shared" si="3"/>
        <v>Site Specific</v>
      </c>
      <c r="V177" s="51"/>
      <c r="W177" s="51"/>
      <c r="AR177"/>
      <c r="AS177"/>
      <c r="AT177"/>
      <c r="AU177"/>
      <c r="AV177"/>
      <c r="AW177"/>
      <c r="AX177"/>
      <c r="AY177"/>
      <c r="AZ177"/>
    </row>
    <row r="178" spans="2:52">
      <c r="B178" s="51"/>
      <c r="C178" s="51" t="s">
        <v>494</v>
      </c>
      <c r="D178" s="50" t="s">
        <v>495</v>
      </c>
      <c r="E178" s="53">
        <v>163333</v>
      </c>
      <c r="F178" s="53">
        <v>0</v>
      </c>
      <c r="G178" s="53">
        <v>0</v>
      </c>
      <c r="H178" s="53">
        <v>0</v>
      </c>
      <c r="I178" s="53">
        <v>0</v>
      </c>
      <c r="J178" s="53">
        <v>0</v>
      </c>
      <c r="K178" s="53">
        <v>0</v>
      </c>
      <c r="L178" s="53">
        <v>0</v>
      </c>
      <c r="M178" s="53">
        <v>0</v>
      </c>
      <c r="N178" s="53">
        <v>0</v>
      </c>
      <c r="O178" s="50" t="s">
        <v>193</v>
      </c>
      <c r="P178" s="50" t="s">
        <v>194</v>
      </c>
      <c r="Q178" s="50" t="s">
        <v>809</v>
      </c>
      <c r="R178" s="50" t="s">
        <v>813</v>
      </c>
      <c r="S178" s="50" t="s">
        <v>547</v>
      </c>
      <c r="T178" s="53" t="s">
        <v>40</v>
      </c>
      <c r="U178" s="53" t="str">
        <f t="shared" si="3"/>
        <v>Site Specific</v>
      </c>
      <c r="V178" s="51"/>
      <c r="W178" s="51"/>
      <c r="AR178"/>
      <c r="AS178"/>
      <c r="AT178"/>
      <c r="AU178"/>
      <c r="AV178"/>
      <c r="AW178"/>
      <c r="AX178"/>
      <c r="AY178"/>
      <c r="AZ178"/>
    </row>
    <row r="179" spans="2:52">
      <c r="B179" s="51"/>
      <c r="C179" s="51" t="s">
        <v>496</v>
      </c>
      <c r="D179" s="50" t="s">
        <v>497</v>
      </c>
      <c r="E179" s="53">
        <v>1270000</v>
      </c>
      <c r="F179" s="53">
        <v>0</v>
      </c>
      <c r="G179" s="53">
        <v>0</v>
      </c>
      <c r="H179" s="53">
        <v>0</v>
      </c>
      <c r="I179" s="53">
        <v>0</v>
      </c>
      <c r="J179" s="53">
        <v>0</v>
      </c>
      <c r="K179" s="53">
        <v>0</v>
      </c>
      <c r="L179" s="53">
        <v>0</v>
      </c>
      <c r="M179" s="53">
        <v>0</v>
      </c>
      <c r="N179" s="53">
        <v>0</v>
      </c>
      <c r="O179" s="50" t="s">
        <v>193</v>
      </c>
      <c r="P179" s="50" t="s">
        <v>194</v>
      </c>
      <c r="Q179" s="50" t="s">
        <v>809</v>
      </c>
      <c r="R179" s="50" t="s">
        <v>812</v>
      </c>
      <c r="S179" s="50" t="s">
        <v>547</v>
      </c>
      <c r="T179" s="53" t="s">
        <v>661</v>
      </c>
      <c r="U179" s="53" t="str">
        <f t="shared" si="3"/>
        <v>Program</v>
      </c>
      <c r="V179" s="51"/>
      <c r="W179" s="51"/>
      <c r="AR179"/>
      <c r="AS179"/>
      <c r="AT179"/>
      <c r="AU179"/>
      <c r="AV179"/>
      <c r="AW179"/>
      <c r="AX179"/>
      <c r="AY179"/>
      <c r="AZ179"/>
    </row>
    <row r="180" spans="2:52">
      <c r="B180" s="51"/>
      <c r="C180" s="51" t="s">
        <v>498</v>
      </c>
      <c r="D180" s="50" t="s">
        <v>499</v>
      </c>
      <c r="E180" s="53">
        <v>198000</v>
      </c>
      <c r="F180" s="53">
        <v>66000</v>
      </c>
      <c r="G180" s="53">
        <v>66000</v>
      </c>
      <c r="H180" s="53">
        <v>66000</v>
      </c>
      <c r="I180" s="53">
        <v>66000</v>
      </c>
      <c r="J180" s="53">
        <v>66000</v>
      </c>
      <c r="K180" s="53">
        <v>66000</v>
      </c>
      <c r="L180" s="53">
        <v>66000</v>
      </c>
      <c r="M180" s="53">
        <v>66000</v>
      </c>
      <c r="N180" s="53">
        <v>66000</v>
      </c>
      <c r="O180" s="50" t="s">
        <v>193</v>
      </c>
      <c r="P180" s="50" t="s">
        <v>194</v>
      </c>
      <c r="Q180" s="50" t="s">
        <v>809</v>
      </c>
      <c r="R180" s="50" t="s">
        <v>812</v>
      </c>
      <c r="S180" s="50" t="s">
        <v>547</v>
      </c>
      <c r="T180" s="53" t="s">
        <v>661</v>
      </c>
      <c r="U180" s="53" t="str">
        <f t="shared" si="3"/>
        <v>Program</v>
      </c>
      <c r="V180" s="51"/>
      <c r="W180" s="51"/>
      <c r="AR180"/>
      <c r="AS180"/>
      <c r="AT180"/>
      <c r="AU180"/>
      <c r="AV180"/>
      <c r="AW180"/>
      <c r="AX180"/>
      <c r="AY180"/>
      <c r="AZ180"/>
    </row>
    <row r="181" spans="2:52">
      <c r="B181" s="51"/>
      <c r="C181" s="51" t="s">
        <v>500</v>
      </c>
      <c r="D181" s="50" t="s">
        <v>501</v>
      </c>
      <c r="E181" s="53">
        <v>13051000</v>
      </c>
      <c r="F181" s="53">
        <v>6698000.0000000009</v>
      </c>
      <c r="G181" s="53">
        <v>0</v>
      </c>
      <c r="H181" s="53">
        <v>0</v>
      </c>
      <c r="I181" s="53">
        <v>0</v>
      </c>
      <c r="J181" s="53">
        <v>0</v>
      </c>
      <c r="K181" s="53">
        <v>0</v>
      </c>
      <c r="L181" s="53">
        <v>0</v>
      </c>
      <c r="M181" s="53">
        <v>0</v>
      </c>
      <c r="N181" s="53">
        <v>0</v>
      </c>
      <c r="O181" s="50" t="s">
        <v>193</v>
      </c>
      <c r="P181" s="50" t="s">
        <v>194</v>
      </c>
      <c r="Q181" s="50" t="s">
        <v>809</v>
      </c>
      <c r="R181" s="50" t="s">
        <v>813</v>
      </c>
      <c r="S181" s="50" t="s">
        <v>547</v>
      </c>
      <c r="T181" s="53" t="s">
        <v>101</v>
      </c>
      <c r="U181" s="53" t="str">
        <f t="shared" si="3"/>
        <v>Site Specific</v>
      </c>
      <c r="V181" s="51"/>
      <c r="W181" s="51"/>
      <c r="AR181"/>
      <c r="AS181"/>
      <c r="AT181"/>
      <c r="AU181"/>
      <c r="AV181"/>
      <c r="AW181"/>
      <c r="AX181"/>
      <c r="AY181"/>
      <c r="AZ181"/>
    </row>
    <row r="182" spans="2:52">
      <c r="B182" s="51"/>
      <c r="C182" s="51" t="s">
        <v>502</v>
      </c>
      <c r="D182" s="50" t="s">
        <v>503</v>
      </c>
      <c r="E182" s="53">
        <v>2400000</v>
      </c>
      <c r="F182" s="53">
        <v>3663000</v>
      </c>
      <c r="G182" s="53">
        <v>3771428.5714285714</v>
      </c>
      <c r="H182" s="53">
        <v>0</v>
      </c>
      <c r="I182" s="53">
        <v>0</v>
      </c>
      <c r="J182" s="53">
        <v>0</v>
      </c>
      <c r="K182" s="53">
        <v>0</v>
      </c>
      <c r="L182" s="53">
        <v>0</v>
      </c>
      <c r="M182" s="53">
        <v>0</v>
      </c>
      <c r="N182" s="53">
        <v>0</v>
      </c>
      <c r="O182" s="50" t="s">
        <v>193</v>
      </c>
      <c r="P182" s="50" t="s">
        <v>194</v>
      </c>
      <c r="Q182" s="50" t="s">
        <v>809</v>
      </c>
      <c r="R182" s="50" t="s">
        <v>813</v>
      </c>
      <c r="S182" s="50" t="s">
        <v>547</v>
      </c>
      <c r="T182" s="53" t="s">
        <v>156</v>
      </c>
      <c r="U182" s="53" t="str">
        <f t="shared" si="3"/>
        <v>Site Specific</v>
      </c>
      <c r="V182" s="51"/>
      <c r="W182" s="51"/>
      <c r="AR182"/>
      <c r="AS182"/>
      <c r="AT182"/>
      <c r="AU182"/>
      <c r="AV182"/>
      <c r="AW182"/>
      <c r="AX182"/>
      <c r="AY182"/>
      <c r="AZ182"/>
    </row>
    <row r="183" spans="2:52">
      <c r="B183" s="51"/>
      <c r="C183" s="51" t="s">
        <v>504</v>
      </c>
      <c r="D183" s="50" t="s">
        <v>505</v>
      </c>
      <c r="E183" s="53">
        <v>0</v>
      </c>
      <c r="F183" s="53">
        <v>0</v>
      </c>
      <c r="G183" s="53">
        <v>0</v>
      </c>
      <c r="H183" s="53">
        <v>4000000</v>
      </c>
      <c r="I183" s="53">
        <v>5000000</v>
      </c>
      <c r="J183" s="53">
        <v>6000000</v>
      </c>
      <c r="K183" s="53">
        <v>0</v>
      </c>
      <c r="L183" s="53">
        <v>0</v>
      </c>
      <c r="M183" s="53">
        <v>0</v>
      </c>
      <c r="N183" s="53">
        <v>0</v>
      </c>
      <c r="O183" s="50" t="s">
        <v>193</v>
      </c>
      <c r="P183" s="50" t="s">
        <v>194</v>
      </c>
      <c r="Q183" s="50" t="s">
        <v>809</v>
      </c>
      <c r="R183" s="50" t="s">
        <v>813</v>
      </c>
      <c r="S183" s="50" t="s">
        <v>547</v>
      </c>
      <c r="T183" s="53" t="s">
        <v>164</v>
      </c>
      <c r="U183" s="53" t="str">
        <f t="shared" si="3"/>
        <v>Site Specific</v>
      </c>
      <c r="V183" s="51"/>
      <c r="W183" s="51"/>
      <c r="AR183"/>
      <c r="AS183"/>
      <c r="AT183"/>
      <c r="AU183"/>
      <c r="AV183"/>
      <c r="AW183"/>
      <c r="AX183"/>
      <c r="AY183"/>
      <c r="AZ183"/>
    </row>
    <row r="184" spans="2:52">
      <c r="B184" s="51"/>
      <c r="C184" s="51" t="s">
        <v>506</v>
      </c>
      <c r="D184" s="50" t="s">
        <v>507</v>
      </c>
      <c r="E184" s="53">
        <v>0</v>
      </c>
      <c r="F184" s="53">
        <v>0</v>
      </c>
      <c r="G184" s="53">
        <v>0</v>
      </c>
      <c r="H184" s="53">
        <v>0</v>
      </c>
      <c r="I184" s="53">
        <v>0</v>
      </c>
      <c r="J184" s="53">
        <v>6970000</v>
      </c>
      <c r="K184" s="53">
        <v>6970000</v>
      </c>
      <c r="L184" s="53">
        <v>7000000</v>
      </c>
      <c r="M184" s="53">
        <v>0</v>
      </c>
      <c r="N184" s="53">
        <v>0</v>
      </c>
      <c r="O184" s="50" t="s">
        <v>193</v>
      </c>
      <c r="P184" s="50" t="s">
        <v>194</v>
      </c>
      <c r="Q184" s="50" t="s">
        <v>809</v>
      </c>
      <c r="R184" s="50" t="s">
        <v>813</v>
      </c>
      <c r="S184" s="50" t="s">
        <v>547</v>
      </c>
      <c r="T184" s="53" t="s">
        <v>65</v>
      </c>
      <c r="U184" s="53" t="str">
        <f t="shared" si="3"/>
        <v>Site Specific</v>
      </c>
      <c r="V184" s="51"/>
      <c r="W184" s="51"/>
      <c r="AR184"/>
      <c r="AS184"/>
      <c r="AT184"/>
      <c r="AU184"/>
      <c r="AV184"/>
      <c r="AW184"/>
      <c r="AX184"/>
      <c r="AY184"/>
      <c r="AZ184"/>
    </row>
    <row r="185" spans="2:52">
      <c r="B185" s="51"/>
      <c r="C185" s="51" t="s">
        <v>866</v>
      </c>
      <c r="D185" s="50" t="s">
        <v>880</v>
      </c>
      <c r="E185" s="53">
        <v>0</v>
      </c>
      <c r="F185" s="53">
        <v>4500000</v>
      </c>
      <c r="G185" s="53">
        <v>4500000</v>
      </c>
      <c r="H185" s="53">
        <v>4500000</v>
      </c>
      <c r="I185" s="53">
        <v>0</v>
      </c>
      <c r="J185" s="53">
        <v>0</v>
      </c>
      <c r="K185" s="53">
        <v>0</v>
      </c>
      <c r="L185" s="53">
        <v>0</v>
      </c>
      <c r="M185" s="53">
        <v>0</v>
      </c>
      <c r="N185" s="53">
        <v>0</v>
      </c>
      <c r="O185" s="50" t="s">
        <v>193</v>
      </c>
      <c r="P185" s="60" t="s">
        <v>194</v>
      </c>
      <c r="Q185" s="50" t="s">
        <v>809</v>
      </c>
      <c r="R185" s="50" t="s">
        <v>813</v>
      </c>
      <c r="S185" s="50" t="s">
        <v>547</v>
      </c>
      <c r="T185" s="61"/>
      <c r="U185" s="59" t="s">
        <v>662</v>
      </c>
      <c r="V185" s="57" t="s">
        <v>895</v>
      </c>
      <c r="W185" s="51"/>
      <c r="AR185"/>
      <c r="AS185"/>
      <c r="AT185"/>
      <c r="AU185"/>
      <c r="AV185"/>
      <c r="AW185"/>
      <c r="AX185"/>
      <c r="AY185"/>
      <c r="AZ185"/>
    </row>
    <row r="186" spans="2:52">
      <c r="B186" s="51"/>
      <c r="C186" s="51" t="s">
        <v>508</v>
      </c>
      <c r="D186" s="50" t="s">
        <v>509</v>
      </c>
      <c r="E186" s="53">
        <v>2894255</v>
      </c>
      <c r="F186" s="53">
        <v>0</v>
      </c>
      <c r="G186" s="53">
        <v>0</v>
      </c>
      <c r="H186" s="53">
        <v>0</v>
      </c>
      <c r="I186" s="53">
        <v>0</v>
      </c>
      <c r="J186" s="53">
        <v>0</v>
      </c>
      <c r="K186" s="53">
        <v>0</v>
      </c>
      <c r="L186" s="53">
        <v>0</v>
      </c>
      <c r="M186" s="53">
        <v>0</v>
      </c>
      <c r="N186" s="53">
        <v>0</v>
      </c>
      <c r="O186" s="50" t="s">
        <v>193</v>
      </c>
      <c r="P186" s="50" t="s">
        <v>194</v>
      </c>
      <c r="Q186" s="50" t="s">
        <v>809</v>
      </c>
      <c r="R186" s="50" t="s">
        <v>812</v>
      </c>
      <c r="S186" s="50" t="s">
        <v>263</v>
      </c>
      <c r="T186" s="53" t="s">
        <v>661</v>
      </c>
      <c r="U186" s="53" t="str">
        <f t="shared" si="3"/>
        <v>Program</v>
      </c>
      <c r="V186" s="51"/>
      <c r="W186" s="51"/>
    </row>
    <row r="187" spans="2:52">
      <c r="B187" s="51"/>
      <c r="C187" s="51" t="s">
        <v>510</v>
      </c>
      <c r="D187" s="50" t="s">
        <v>511</v>
      </c>
      <c r="E187" s="53">
        <v>0</v>
      </c>
      <c r="F187" s="53">
        <v>0</v>
      </c>
      <c r="G187" s="53">
        <v>3000000</v>
      </c>
      <c r="H187" s="53">
        <v>4000000</v>
      </c>
      <c r="I187" s="53">
        <v>5500000</v>
      </c>
      <c r="J187" s="53">
        <v>0</v>
      </c>
      <c r="K187" s="53">
        <v>0</v>
      </c>
      <c r="L187" s="53">
        <v>0</v>
      </c>
      <c r="M187" s="53">
        <v>0</v>
      </c>
      <c r="N187" s="53">
        <v>0</v>
      </c>
      <c r="O187" s="50" t="s">
        <v>193</v>
      </c>
      <c r="P187" s="50" t="s">
        <v>194</v>
      </c>
      <c r="Q187" s="50" t="s">
        <v>809</v>
      </c>
      <c r="R187" s="50" t="s">
        <v>813</v>
      </c>
      <c r="S187" s="50" t="s">
        <v>263</v>
      </c>
      <c r="T187" s="53" t="s">
        <v>174</v>
      </c>
      <c r="U187" s="53" t="str">
        <f t="shared" si="3"/>
        <v>Site Specific</v>
      </c>
      <c r="V187" s="51"/>
      <c r="W187" s="51"/>
    </row>
    <row r="188" spans="2:52">
      <c r="B188" s="51"/>
      <c r="C188" s="51" t="s">
        <v>512</v>
      </c>
      <c r="D188" s="50" t="s">
        <v>513</v>
      </c>
      <c r="E188" s="53">
        <v>1582100</v>
      </c>
      <c r="F188" s="53">
        <v>1000000.0000000001</v>
      </c>
      <c r="G188" s="53">
        <v>1000000.0000000001</v>
      </c>
      <c r="H188" s="53">
        <v>1000000.0000000001</v>
      </c>
      <c r="I188" s="53">
        <v>1000000.0000000001</v>
      </c>
      <c r="J188" s="53">
        <v>1000000.0000000001</v>
      </c>
      <c r="K188" s="53">
        <v>1000000.0000000001</v>
      </c>
      <c r="L188" s="53">
        <v>1000000.0000000001</v>
      </c>
      <c r="M188" s="53">
        <v>1000000.0000000001</v>
      </c>
      <c r="N188" s="53">
        <v>600000</v>
      </c>
      <c r="O188" s="50" t="s">
        <v>193</v>
      </c>
      <c r="P188" s="50" t="s">
        <v>194</v>
      </c>
      <c r="Q188" s="50" t="s">
        <v>809</v>
      </c>
      <c r="R188" s="50" t="s">
        <v>812</v>
      </c>
      <c r="S188" s="50" t="s">
        <v>547</v>
      </c>
      <c r="T188" s="53" t="s">
        <v>661</v>
      </c>
      <c r="U188" s="53" t="str">
        <f t="shared" si="3"/>
        <v>Program</v>
      </c>
      <c r="V188" s="51"/>
      <c r="W188" s="51"/>
    </row>
    <row r="189" spans="2:52">
      <c r="B189" s="51"/>
      <c r="C189" s="51" t="s">
        <v>867</v>
      </c>
      <c r="D189" s="50" t="s">
        <v>881</v>
      </c>
      <c r="E189" s="53">
        <v>0</v>
      </c>
      <c r="F189" s="53">
        <v>0</v>
      </c>
      <c r="G189" s="53">
        <v>0</v>
      </c>
      <c r="H189" s="53">
        <v>0</v>
      </c>
      <c r="I189" s="53">
        <v>0</v>
      </c>
      <c r="J189" s="53">
        <v>0</v>
      </c>
      <c r="K189" s="53">
        <v>0</v>
      </c>
      <c r="L189" s="53">
        <v>0</v>
      </c>
      <c r="M189" s="53">
        <v>0</v>
      </c>
      <c r="N189" s="53">
        <v>0</v>
      </c>
      <c r="O189" s="50" t="s">
        <v>193</v>
      </c>
      <c r="P189" s="60" t="s">
        <v>194</v>
      </c>
      <c r="Q189" s="50" t="s">
        <v>809</v>
      </c>
      <c r="R189" s="50" t="s">
        <v>813</v>
      </c>
      <c r="S189" s="50" t="s">
        <v>547</v>
      </c>
      <c r="T189" s="61"/>
      <c r="U189" s="59" t="s">
        <v>662</v>
      </c>
      <c r="V189" s="57" t="s">
        <v>896</v>
      </c>
      <c r="W189" s="51"/>
    </row>
    <row r="190" spans="2:52">
      <c r="B190" s="51"/>
      <c r="C190" s="51" t="s">
        <v>514</v>
      </c>
      <c r="D190" s="50" t="s">
        <v>515</v>
      </c>
      <c r="E190" s="53">
        <v>38000</v>
      </c>
      <c r="F190" s="53">
        <v>120000</v>
      </c>
      <c r="G190" s="53">
        <v>120000</v>
      </c>
      <c r="H190" s="53">
        <v>180000</v>
      </c>
      <c r="I190" s="53">
        <v>180000</v>
      </c>
      <c r="J190" s="53">
        <v>180000</v>
      </c>
      <c r="K190" s="53">
        <v>180000</v>
      </c>
      <c r="L190" s="53">
        <v>180000</v>
      </c>
      <c r="M190" s="53">
        <v>180000</v>
      </c>
      <c r="N190" s="53">
        <v>180000</v>
      </c>
      <c r="O190" s="50" t="s">
        <v>193</v>
      </c>
      <c r="P190" s="50" t="s">
        <v>194</v>
      </c>
      <c r="Q190" s="50" t="s">
        <v>809</v>
      </c>
      <c r="R190" s="50" t="s">
        <v>812</v>
      </c>
      <c r="S190" s="50" t="s">
        <v>547</v>
      </c>
      <c r="T190" s="53" t="s">
        <v>661</v>
      </c>
      <c r="U190" s="53" t="str">
        <f t="shared" si="3"/>
        <v>Program</v>
      </c>
      <c r="V190" s="51"/>
      <c r="W190" s="51"/>
    </row>
    <row r="191" spans="2:52">
      <c r="B191" s="51"/>
      <c r="C191" s="51" t="s">
        <v>516</v>
      </c>
      <c r="D191" s="50" t="s">
        <v>517</v>
      </c>
      <c r="E191" s="53">
        <v>200000</v>
      </c>
      <c r="F191" s="53">
        <v>200000</v>
      </c>
      <c r="G191" s="53">
        <v>200000</v>
      </c>
      <c r="H191" s="53">
        <v>200000</v>
      </c>
      <c r="I191" s="53">
        <v>200000</v>
      </c>
      <c r="J191" s="53">
        <v>200000</v>
      </c>
      <c r="K191" s="53">
        <v>200000</v>
      </c>
      <c r="L191" s="53">
        <v>200000</v>
      </c>
      <c r="M191" s="53">
        <v>200000</v>
      </c>
      <c r="N191" s="53">
        <v>200000</v>
      </c>
      <c r="O191" s="50" t="s">
        <v>193</v>
      </c>
      <c r="P191" s="50" t="s">
        <v>194</v>
      </c>
      <c r="Q191" s="50" t="s">
        <v>809</v>
      </c>
      <c r="R191" s="50" t="s">
        <v>812</v>
      </c>
      <c r="S191" s="50" t="s">
        <v>547</v>
      </c>
      <c r="T191" s="53" t="s">
        <v>661</v>
      </c>
      <c r="U191" s="53" t="str">
        <f t="shared" si="3"/>
        <v>Program</v>
      </c>
      <c r="V191" s="51"/>
      <c r="W191" s="51"/>
    </row>
    <row r="192" spans="2:52">
      <c r="B192" s="51"/>
      <c r="C192" s="51" t="s">
        <v>518</v>
      </c>
      <c r="D192" s="50" t="s">
        <v>519</v>
      </c>
      <c r="E192" s="53">
        <v>887526</v>
      </c>
      <c r="F192" s="53">
        <v>0</v>
      </c>
      <c r="G192" s="53">
        <v>0</v>
      </c>
      <c r="H192" s="53">
        <v>0</v>
      </c>
      <c r="I192" s="53">
        <v>0</v>
      </c>
      <c r="J192" s="53">
        <v>0</v>
      </c>
      <c r="K192" s="53">
        <v>0</v>
      </c>
      <c r="L192" s="53">
        <v>0</v>
      </c>
      <c r="M192" s="53">
        <v>0</v>
      </c>
      <c r="N192" s="53">
        <v>0</v>
      </c>
      <c r="O192" s="50" t="s">
        <v>193</v>
      </c>
      <c r="P192" s="50" t="s">
        <v>194</v>
      </c>
      <c r="Q192" s="50" t="s">
        <v>809</v>
      </c>
      <c r="R192" s="50" t="s">
        <v>812</v>
      </c>
      <c r="S192" s="50" t="s">
        <v>263</v>
      </c>
      <c r="T192" s="53" t="s">
        <v>661</v>
      </c>
      <c r="U192" s="53" t="str">
        <f t="shared" si="3"/>
        <v>Program</v>
      </c>
      <c r="V192" s="51"/>
      <c r="W192" s="51"/>
    </row>
    <row r="193" spans="2:23">
      <c r="B193" s="51"/>
      <c r="C193" s="51" t="s">
        <v>520</v>
      </c>
      <c r="D193" s="50" t="s">
        <v>521</v>
      </c>
      <c r="E193" s="53">
        <v>691500</v>
      </c>
      <c r="F193" s="53">
        <v>0</v>
      </c>
      <c r="G193" s="53">
        <v>0</v>
      </c>
      <c r="H193" s="53">
        <v>0</v>
      </c>
      <c r="I193" s="53">
        <v>0</v>
      </c>
      <c r="J193" s="53">
        <v>0</v>
      </c>
      <c r="K193" s="53">
        <v>0</v>
      </c>
      <c r="L193" s="53">
        <v>0</v>
      </c>
      <c r="M193" s="53">
        <v>0</v>
      </c>
      <c r="N193" s="53">
        <v>0</v>
      </c>
      <c r="O193" s="50" t="s">
        <v>193</v>
      </c>
      <c r="P193" s="50" t="s">
        <v>194</v>
      </c>
      <c r="Q193" s="50" t="s">
        <v>809</v>
      </c>
      <c r="R193" s="50" t="s">
        <v>813</v>
      </c>
      <c r="S193" s="50" t="s">
        <v>547</v>
      </c>
      <c r="T193" s="53" t="s">
        <v>23</v>
      </c>
      <c r="U193" s="53" t="str">
        <f t="shared" si="3"/>
        <v>Site Specific</v>
      </c>
      <c r="V193" s="51"/>
      <c r="W193" s="51"/>
    </row>
    <row r="194" spans="2:23">
      <c r="B194" s="51"/>
      <c r="C194" s="51" t="s">
        <v>522</v>
      </c>
      <c r="D194" s="50" t="s">
        <v>523</v>
      </c>
      <c r="E194" s="53">
        <v>2101666.6300000004</v>
      </c>
      <c r="F194" s="53">
        <v>2000000</v>
      </c>
      <c r="G194" s="53">
        <v>0</v>
      </c>
      <c r="H194" s="53">
        <v>0</v>
      </c>
      <c r="I194" s="53">
        <v>0</v>
      </c>
      <c r="J194" s="53">
        <v>0</v>
      </c>
      <c r="K194" s="53">
        <v>0</v>
      </c>
      <c r="L194" s="53">
        <v>0</v>
      </c>
      <c r="M194" s="53">
        <v>0</v>
      </c>
      <c r="N194" s="53">
        <v>0</v>
      </c>
      <c r="O194" s="50" t="s">
        <v>193</v>
      </c>
      <c r="P194" s="50" t="s">
        <v>194</v>
      </c>
      <c r="Q194" s="50" t="s">
        <v>809</v>
      </c>
      <c r="R194" s="50" t="s">
        <v>813</v>
      </c>
      <c r="S194" s="50" t="s">
        <v>547</v>
      </c>
      <c r="T194" s="53" t="s">
        <v>661</v>
      </c>
      <c r="U194" s="53" t="str">
        <f t="shared" si="3"/>
        <v>Program</v>
      </c>
      <c r="V194" s="51"/>
      <c r="W194" s="51"/>
    </row>
    <row r="195" spans="2:23">
      <c r="B195" s="51"/>
      <c r="C195" s="51" t="s">
        <v>524</v>
      </c>
      <c r="D195" s="50" t="s">
        <v>794</v>
      </c>
      <c r="E195" s="53">
        <v>270000</v>
      </c>
      <c r="F195" s="53">
        <v>0</v>
      </c>
      <c r="G195" s="53">
        <v>0</v>
      </c>
      <c r="H195" s="53">
        <v>0</v>
      </c>
      <c r="I195" s="53">
        <v>0</v>
      </c>
      <c r="J195" s="53">
        <v>0</v>
      </c>
      <c r="K195" s="53">
        <v>0</v>
      </c>
      <c r="L195" s="53">
        <v>0</v>
      </c>
      <c r="M195" s="53">
        <v>0</v>
      </c>
      <c r="N195" s="53">
        <v>0</v>
      </c>
      <c r="O195" s="50" t="s">
        <v>193</v>
      </c>
      <c r="P195" s="50" t="s">
        <v>194</v>
      </c>
      <c r="Q195" s="50" t="s">
        <v>809</v>
      </c>
      <c r="R195" s="50" t="s">
        <v>812</v>
      </c>
      <c r="S195" s="50" t="s">
        <v>547</v>
      </c>
      <c r="T195" s="53" t="s">
        <v>661</v>
      </c>
      <c r="U195" s="53" t="str">
        <f t="shared" si="3"/>
        <v>Program</v>
      </c>
      <c r="V195" s="51"/>
      <c r="W195" s="51"/>
    </row>
    <row r="196" spans="2:23">
      <c r="B196" s="51"/>
      <c r="C196" s="51" t="s">
        <v>795</v>
      </c>
      <c r="D196" s="50" t="s">
        <v>796</v>
      </c>
      <c r="E196" s="53">
        <v>200000</v>
      </c>
      <c r="F196" s="53">
        <v>0</v>
      </c>
      <c r="G196" s="53">
        <v>0</v>
      </c>
      <c r="H196" s="53">
        <v>0</v>
      </c>
      <c r="I196" s="53">
        <v>0</v>
      </c>
      <c r="J196" s="53">
        <v>0</v>
      </c>
      <c r="K196" s="53">
        <v>0</v>
      </c>
      <c r="L196" s="53">
        <v>0</v>
      </c>
      <c r="M196" s="53">
        <v>0</v>
      </c>
      <c r="N196" s="53">
        <v>0</v>
      </c>
      <c r="O196" s="50" t="s">
        <v>193</v>
      </c>
      <c r="P196" s="50" t="s">
        <v>194</v>
      </c>
      <c r="Q196" s="50" t="s">
        <v>809</v>
      </c>
      <c r="R196" s="50" t="s">
        <v>813</v>
      </c>
      <c r="S196" s="50" t="s">
        <v>547</v>
      </c>
      <c r="T196" s="53" t="s">
        <v>27</v>
      </c>
      <c r="U196" s="53" t="str">
        <f t="shared" si="3"/>
        <v>Site Specific</v>
      </c>
      <c r="V196" s="51"/>
      <c r="W196" s="51"/>
    </row>
    <row r="197" spans="2:23">
      <c r="B197" s="51"/>
      <c r="C197" s="51" t="s">
        <v>525</v>
      </c>
      <c r="D197" s="50" t="s">
        <v>797</v>
      </c>
      <c r="E197" s="53">
        <v>0</v>
      </c>
      <c r="F197" s="53">
        <v>4000000</v>
      </c>
      <c r="G197" s="53">
        <v>6000000</v>
      </c>
      <c r="H197" s="53">
        <v>6000000</v>
      </c>
      <c r="I197" s="53">
        <v>6000000</v>
      </c>
      <c r="J197" s="53">
        <v>12000000</v>
      </c>
      <c r="K197" s="53">
        <v>12500000</v>
      </c>
      <c r="L197" s="53">
        <v>17000000</v>
      </c>
      <c r="M197" s="53">
        <v>20500000</v>
      </c>
      <c r="N197" s="53">
        <v>23500000</v>
      </c>
      <c r="O197" s="50" t="s">
        <v>193</v>
      </c>
      <c r="P197" s="50" t="s">
        <v>194</v>
      </c>
      <c r="Q197" s="50" t="s">
        <v>809</v>
      </c>
      <c r="R197" s="50" t="s">
        <v>812</v>
      </c>
      <c r="S197" s="50" t="s">
        <v>547</v>
      </c>
      <c r="T197" s="53" t="s">
        <v>661</v>
      </c>
      <c r="U197" s="53" t="str">
        <f t="shared" si="3"/>
        <v>Program</v>
      </c>
      <c r="V197" s="51"/>
      <c r="W197" s="51"/>
    </row>
    <row r="198" spans="2:23">
      <c r="B198" s="51"/>
      <c r="C198" s="51" t="s">
        <v>526</v>
      </c>
      <c r="D198" s="50" t="s">
        <v>527</v>
      </c>
      <c r="E198" s="53">
        <v>0</v>
      </c>
      <c r="F198" s="53">
        <v>10000000</v>
      </c>
      <c r="G198" s="53">
        <v>12000000</v>
      </c>
      <c r="H198" s="53">
        <v>12000000</v>
      </c>
      <c r="I198" s="53">
        <v>14000000</v>
      </c>
      <c r="J198" s="53">
        <v>14000000</v>
      </c>
      <c r="K198" s="53">
        <v>16000000</v>
      </c>
      <c r="L198" s="53">
        <v>16000000</v>
      </c>
      <c r="M198" s="53">
        <v>16000000</v>
      </c>
      <c r="N198" s="53">
        <v>16000000</v>
      </c>
      <c r="O198" s="50" t="s">
        <v>193</v>
      </c>
      <c r="P198" s="50" t="s">
        <v>194</v>
      </c>
      <c r="Q198" s="50" t="s">
        <v>809</v>
      </c>
      <c r="R198" s="50" t="s">
        <v>812</v>
      </c>
      <c r="S198" s="50" t="s">
        <v>547</v>
      </c>
      <c r="T198" s="53" t="s">
        <v>661</v>
      </c>
      <c r="U198" s="53" t="str">
        <f t="shared" si="3"/>
        <v>Program</v>
      </c>
      <c r="V198" s="51"/>
      <c r="W198" s="51"/>
    </row>
    <row r="199" spans="2:23">
      <c r="B199" s="51"/>
      <c r="C199" s="51" t="s">
        <v>528</v>
      </c>
      <c r="D199" s="50" t="s">
        <v>529</v>
      </c>
      <c r="E199" s="53">
        <v>6894.09</v>
      </c>
      <c r="F199" s="53">
        <v>0</v>
      </c>
      <c r="G199" s="53">
        <v>0</v>
      </c>
      <c r="H199" s="53">
        <v>0</v>
      </c>
      <c r="I199" s="53">
        <v>0</v>
      </c>
      <c r="J199" s="53">
        <v>0</v>
      </c>
      <c r="K199" s="53">
        <v>0</v>
      </c>
      <c r="L199" s="53">
        <v>0</v>
      </c>
      <c r="M199" s="53">
        <v>0</v>
      </c>
      <c r="N199" s="53">
        <v>0</v>
      </c>
      <c r="O199" s="50" t="s">
        <v>193</v>
      </c>
      <c r="P199" s="50" t="s">
        <v>194</v>
      </c>
      <c r="Q199" s="50" t="s">
        <v>809</v>
      </c>
      <c r="R199" s="50" t="s">
        <v>813</v>
      </c>
      <c r="S199" s="50" t="s">
        <v>547</v>
      </c>
      <c r="T199" s="53" t="s">
        <v>60</v>
      </c>
      <c r="U199" s="53" t="str">
        <f t="shared" ref="U199:U210" si="4">IF(R199="Site Specific", IF(NOT(T199=""),"Site Specific", "Program"),R199)</f>
        <v>Site Specific</v>
      </c>
      <c r="V199" s="51"/>
      <c r="W199" s="51"/>
    </row>
    <row r="200" spans="2:23">
      <c r="B200" s="51"/>
      <c r="C200" s="51" t="s">
        <v>530</v>
      </c>
      <c r="D200" s="50" t="s">
        <v>531</v>
      </c>
      <c r="E200" s="53">
        <v>2608611</v>
      </c>
      <c r="F200" s="53">
        <v>0</v>
      </c>
      <c r="G200" s="53">
        <v>0</v>
      </c>
      <c r="H200" s="53">
        <v>0</v>
      </c>
      <c r="I200" s="53">
        <v>0</v>
      </c>
      <c r="J200" s="53">
        <v>0</v>
      </c>
      <c r="K200" s="53">
        <v>0</v>
      </c>
      <c r="L200" s="53">
        <v>0</v>
      </c>
      <c r="M200" s="53">
        <v>0</v>
      </c>
      <c r="N200" s="53">
        <v>0</v>
      </c>
      <c r="O200" s="50" t="s">
        <v>193</v>
      </c>
      <c r="P200" s="50" t="s">
        <v>194</v>
      </c>
      <c r="Q200" s="50" t="s">
        <v>809</v>
      </c>
      <c r="R200" s="50" t="s">
        <v>813</v>
      </c>
      <c r="S200" s="50" t="s">
        <v>547</v>
      </c>
      <c r="T200" s="61"/>
      <c r="U200" s="59" t="s">
        <v>662</v>
      </c>
      <c r="V200" s="57" t="s">
        <v>897</v>
      </c>
      <c r="W200" s="51"/>
    </row>
    <row r="201" spans="2:23">
      <c r="B201" s="51"/>
      <c r="C201" s="51" t="s">
        <v>532</v>
      </c>
      <c r="D201" s="50" t="s">
        <v>533</v>
      </c>
      <c r="E201" s="53">
        <v>2449406</v>
      </c>
      <c r="F201" s="53">
        <v>0</v>
      </c>
      <c r="G201" s="53">
        <v>0</v>
      </c>
      <c r="H201" s="53">
        <v>0</v>
      </c>
      <c r="I201" s="53">
        <v>0</v>
      </c>
      <c r="J201" s="53">
        <v>0</v>
      </c>
      <c r="K201" s="53">
        <v>0</v>
      </c>
      <c r="L201" s="53">
        <v>0</v>
      </c>
      <c r="M201" s="53">
        <v>0</v>
      </c>
      <c r="N201" s="53">
        <v>0</v>
      </c>
      <c r="O201" s="50" t="s">
        <v>193</v>
      </c>
      <c r="P201" s="50" t="s">
        <v>194</v>
      </c>
      <c r="Q201" s="50" t="s">
        <v>809</v>
      </c>
      <c r="R201" s="50" t="s">
        <v>813</v>
      </c>
      <c r="S201" s="50" t="s">
        <v>547</v>
      </c>
      <c r="T201" s="53" t="s">
        <v>131</v>
      </c>
      <c r="U201" s="53" t="str">
        <f t="shared" si="4"/>
        <v>Site Specific</v>
      </c>
      <c r="V201" s="51"/>
      <c r="W201" s="51"/>
    </row>
    <row r="202" spans="2:23">
      <c r="B202" s="51"/>
      <c r="C202" s="51" t="s">
        <v>534</v>
      </c>
      <c r="D202" s="50" t="s">
        <v>535</v>
      </c>
      <c r="E202" s="53">
        <v>2457614</v>
      </c>
      <c r="F202" s="53">
        <v>0</v>
      </c>
      <c r="G202" s="53">
        <v>0</v>
      </c>
      <c r="H202" s="53">
        <v>0</v>
      </c>
      <c r="I202" s="53">
        <v>0</v>
      </c>
      <c r="J202" s="53">
        <v>0</v>
      </c>
      <c r="K202" s="53">
        <v>0</v>
      </c>
      <c r="L202" s="53">
        <v>0</v>
      </c>
      <c r="M202" s="53">
        <v>0</v>
      </c>
      <c r="N202" s="53">
        <v>0</v>
      </c>
      <c r="O202" s="50" t="s">
        <v>193</v>
      </c>
      <c r="P202" s="50" t="s">
        <v>194</v>
      </c>
      <c r="Q202" s="50" t="s">
        <v>809</v>
      </c>
      <c r="R202" s="50" t="s">
        <v>813</v>
      </c>
      <c r="S202" s="50" t="s">
        <v>547</v>
      </c>
      <c r="T202" s="53" t="s">
        <v>11</v>
      </c>
      <c r="U202" s="53" t="str">
        <f t="shared" si="4"/>
        <v>Site Specific</v>
      </c>
      <c r="V202" s="51"/>
      <c r="W202" s="51"/>
    </row>
    <row r="203" spans="2:23">
      <c r="B203" s="51"/>
      <c r="C203" s="51" t="s">
        <v>798</v>
      </c>
      <c r="D203" s="50" t="s">
        <v>799</v>
      </c>
      <c r="E203" s="53">
        <v>0</v>
      </c>
      <c r="F203" s="53">
        <v>6250000</v>
      </c>
      <c r="G203" s="53">
        <v>6875000</v>
      </c>
      <c r="H203" s="53">
        <v>6875000</v>
      </c>
      <c r="I203" s="53">
        <v>7500000</v>
      </c>
      <c r="J203" s="53">
        <v>7500000</v>
      </c>
      <c r="K203" s="53">
        <v>7500000</v>
      </c>
      <c r="L203" s="53">
        <v>7500000</v>
      </c>
      <c r="M203" s="53">
        <v>7500000</v>
      </c>
      <c r="N203" s="53">
        <v>7500000</v>
      </c>
      <c r="O203" s="50" t="s">
        <v>193</v>
      </c>
      <c r="P203" s="50" t="s">
        <v>194</v>
      </c>
      <c r="Q203" s="50" t="s">
        <v>809</v>
      </c>
      <c r="R203" s="50" t="s">
        <v>812</v>
      </c>
      <c r="S203" s="50" t="s">
        <v>263</v>
      </c>
      <c r="T203" s="53" t="s">
        <v>661</v>
      </c>
      <c r="U203" s="53" t="str">
        <f t="shared" si="4"/>
        <v>Program</v>
      </c>
      <c r="V203" s="51"/>
      <c r="W203" s="51"/>
    </row>
    <row r="204" spans="2:23">
      <c r="B204" s="51"/>
      <c r="C204" s="51" t="s">
        <v>800</v>
      </c>
      <c r="D204" s="50" t="s">
        <v>801</v>
      </c>
      <c r="E204" s="53">
        <v>2100000</v>
      </c>
      <c r="F204" s="53">
        <v>0</v>
      </c>
      <c r="G204" s="53">
        <v>0</v>
      </c>
      <c r="H204" s="53">
        <v>0</v>
      </c>
      <c r="I204" s="53">
        <v>0</v>
      </c>
      <c r="J204" s="53">
        <v>0</v>
      </c>
      <c r="K204" s="53">
        <v>0</v>
      </c>
      <c r="L204" s="53">
        <v>0</v>
      </c>
      <c r="M204" s="53">
        <v>0</v>
      </c>
      <c r="N204" s="53">
        <v>0</v>
      </c>
      <c r="O204" s="50" t="s">
        <v>193</v>
      </c>
      <c r="P204" s="50" t="s">
        <v>194</v>
      </c>
      <c r="Q204" s="50" t="s">
        <v>809</v>
      </c>
      <c r="R204" s="50" t="s">
        <v>813</v>
      </c>
      <c r="S204" s="50" t="s">
        <v>263</v>
      </c>
      <c r="T204" s="53" t="s">
        <v>117</v>
      </c>
      <c r="U204" s="53" t="str">
        <f t="shared" si="4"/>
        <v>Site Specific</v>
      </c>
      <c r="V204" s="51"/>
      <c r="W204" s="51"/>
    </row>
    <row r="205" spans="2:23">
      <c r="B205" s="51"/>
      <c r="C205" s="51" t="s">
        <v>802</v>
      </c>
      <c r="D205" s="50" t="s">
        <v>803</v>
      </c>
      <c r="E205" s="53">
        <v>1890000</v>
      </c>
      <c r="F205" s="53">
        <v>0</v>
      </c>
      <c r="G205" s="53">
        <v>0</v>
      </c>
      <c r="H205" s="53">
        <v>0</v>
      </c>
      <c r="I205" s="53">
        <v>0</v>
      </c>
      <c r="J205" s="53">
        <v>0</v>
      </c>
      <c r="K205" s="53">
        <v>0</v>
      </c>
      <c r="L205" s="53">
        <v>0</v>
      </c>
      <c r="M205" s="53">
        <v>0</v>
      </c>
      <c r="N205" s="53">
        <v>0</v>
      </c>
      <c r="O205" s="50" t="s">
        <v>193</v>
      </c>
      <c r="P205" s="50" t="s">
        <v>194</v>
      </c>
      <c r="Q205" s="50" t="s">
        <v>809</v>
      </c>
      <c r="R205" s="50" t="s">
        <v>813</v>
      </c>
      <c r="S205" s="50" t="s">
        <v>263</v>
      </c>
      <c r="T205" s="53" t="s">
        <v>84</v>
      </c>
      <c r="U205" s="53" t="str">
        <f t="shared" si="4"/>
        <v>Site Specific</v>
      </c>
      <c r="V205" s="51"/>
      <c r="W205" s="51"/>
    </row>
    <row r="206" spans="2:23">
      <c r="B206" s="51"/>
      <c r="C206" s="51" t="s">
        <v>804</v>
      </c>
      <c r="D206" s="50" t="s">
        <v>805</v>
      </c>
      <c r="E206" s="53">
        <v>2610000</v>
      </c>
      <c r="F206" s="53">
        <v>0</v>
      </c>
      <c r="G206" s="53">
        <v>0</v>
      </c>
      <c r="H206" s="53">
        <v>0</v>
      </c>
      <c r="I206" s="53">
        <v>0</v>
      </c>
      <c r="J206" s="53">
        <v>0</v>
      </c>
      <c r="K206" s="53">
        <v>0</v>
      </c>
      <c r="L206" s="53">
        <v>0</v>
      </c>
      <c r="M206" s="53">
        <v>0</v>
      </c>
      <c r="N206" s="53">
        <v>0</v>
      </c>
      <c r="O206" s="50" t="s">
        <v>193</v>
      </c>
      <c r="P206" s="50" t="s">
        <v>194</v>
      </c>
      <c r="Q206" s="50" t="s">
        <v>809</v>
      </c>
      <c r="R206" s="50" t="s">
        <v>813</v>
      </c>
      <c r="S206" s="50" t="s">
        <v>263</v>
      </c>
      <c r="T206" s="53" t="s">
        <v>72</v>
      </c>
      <c r="U206" s="53" t="str">
        <f t="shared" si="4"/>
        <v>Site Specific</v>
      </c>
      <c r="V206" s="51"/>
      <c r="W206" s="51"/>
    </row>
    <row r="207" spans="2:23">
      <c r="B207" s="51"/>
      <c r="C207" s="51" t="s">
        <v>806</v>
      </c>
      <c r="D207" s="50" t="s">
        <v>807</v>
      </c>
      <c r="E207" s="62">
        <v>1740000</v>
      </c>
      <c r="F207" s="62">
        <v>0</v>
      </c>
      <c r="G207" s="62">
        <v>0</v>
      </c>
      <c r="H207" s="62">
        <v>0</v>
      </c>
      <c r="I207" s="62">
        <v>0</v>
      </c>
      <c r="J207" s="62">
        <v>0</v>
      </c>
      <c r="K207" s="62">
        <v>0</v>
      </c>
      <c r="L207" s="62">
        <v>0</v>
      </c>
      <c r="M207" s="62">
        <v>0</v>
      </c>
      <c r="N207" s="62">
        <v>0</v>
      </c>
      <c r="O207" s="50" t="s">
        <v>193</v>
      </c>
      <c r="P207" s="50" t="s">
        <v>194</v>
      </c>
      <c r="Q207" s="50" t="s">
        <v>809</v>
      </c>
      <c r="R207" s="50" t="s">
        <v>813</v>
      </c>
      <c r="S207" s="50" t="s">
        <v>263</v>
      </c>
      <c r="T207" s="53" t="s">
        <v>127</v>
      </c>
      <c r="U207" s="53" t="str">
        <f t="shared" si="4"/>
        <v>Site Specific</v>
      </c>
      <c r="V207" s="51"/>
      <c r="W207" s="51"/>
    </row>
    <row r="208" spans="2:23">
      <c r="B208" s="51"/>
      <c r="C208" s="51" t="s">
        <v>536</v>
      </c>
      <c r="D208" s="50" t="s">
        <v>537</v>
      </c>
      <c r="E208" s="62">
        <v>33939845.574120402</v>
      </c>
      <c r="F208" s="62">
        <v>43969550</v>
      </c>
      <c r="G208" s="62">
        <v>42124113</v>
      </c>
      <c r="H208" s="62">
        <v>42033971</v>
      </c>
      <c r="I208" s="62">
        <v>42179479</v>
      </c>
      <c r="J208" s="62">
        <v>42961866</v>
      </c>
      <c r="K208" s="62">
        <v>43025596</v>
      </c>
      <c r="L208" s="62">
        <v>43082634</v>
      </c>
      <c r="M208" s="62">
        <v>43139956</v>
      </c>
      <c r="N208" s="62">
        <v>43255175</v>
      </c>
      <c r="O208" s="50" t="s">
        <v>193</v>
      </c>
      <c r="P208" s="50" t="s">
        <v>255</v>
      </c>
      <c r="Q208" s="50" t="s">
        <v>808</v>
      </c>
      <c r="R208" s="50" t="s">
        <v>812</v>
      </c>
      <c r="S208" s="50" t="s">
        <v>263</v>
      </c>
      <c r="T208" s="53" t="s">
        <v>661</v>
      </c>
      <c r="U208" s="53" t="str">
        <f t="shared" si="4"/>
        <v>Program</v>
      </c>
      <c r="V208" s="51"/>
      <c r="W208" s="51"/>
    </row>
    <row r="209" spans="1:23">
      <c r="B209" s="51"/>
      <c r="C209" s="51" t="s">
        <v>868</v>
      </c>
      <c r="D209" s="50" t="s">
        <v>882</v>
      </c>
      <c r="E209" s="62">
        <v>3277639.0026074401</v>
      </c>
      <c r="F209" s="62">
        <v>6283900.8864677213</v>
      </c>
      <c r="G209" s="62">
        <v>6382175.5445077857</v>
      </c>
      <c r="H209" s="62">
        <v>6686467.7531523397</v>
      </c>
      <c r="I209" s="62">
        <v>6495126.3572923364</v>
      </c>
      <c r="J209" s="62">
        <v>6714861.539615334</v>
      </c>
      <c r="K209" s="62">
        <v>7423719.2766590593</v>
      </c>
      <c r="L209" s="62">
        <v>7683873.5145178437</v>
      </c>
      <c r="M209" s="62">
        <v>7944102.7058396917</v>
      </c>
      <c r="N209" s="62">
        <v>8085985.7683156813</v>
      </c>
      <c r="O209" s="50" t="s">
        <v>193</v>
      </c>
      <c r="P209" s="60" t="s">
        <v>886</v>
      </c>
      <c r="Q209" s="50" t="s">
        <v>886</v>
      </c>
      <c r="R209" s="50" t="s">
        <v>812</v>
      </c>
      <c r="S209" s="50" t="s">
        <v>869</v>
      </c>
      <c r="T209" s="53" t="s">
        <v>661</v>
      </c>
      <c r="U209" s="53" t="str">
        <f t="shared" si="4"/>
        <v>Program</v>
      </c>
      <c r="V209" s="51"/>
      <c r="W209" s="51"/>
    </row>
    <row r="210" spans="1:23">
      <c r="B210" s="51"/>
      <c r="C210" s="51" t="s">
        <v>869</v>
      </c>
      <c r="D210" s="50" t="s">
        <v>883</v>
      </c>
      <c r="E210" s="62">
        <v>73255146</v>
      </c>
      <c r="F210" s="62">
        <v>73106139.081208169</v>
      </c>
      <c r="G210" s="62">
        <v>73273110.103678629</v>
      </c>
      <c r="H210" s="62">
        <v>73775204.556416273</v>
      </c>
      <c r="I210" s="62">
        <v>73462071.757048041</v>
      </c>
      <c r="J210" s="62">
        <v>73820942.420613334</v>
      </c>
      <c r="K210" s="62">
        <v>76860996.09989132</v>
      </c>
      <c r="L210" s="62">
        <v>77233408.487903684</v>
      </c>
      <c r="M210" s="62">
        <v>77593252.762439132</v>
      </c>
      <c r="N210" s="62">
        <v>77784338.942599252</v>
      </c>
      <c r="O210" s="50" t="s">
        <v>193</v>
      </c>
      <c r="P210" s="60" t="s">
        <v>886</v>
      </c>
      <c r="Q210" s="50" t="s">
        <v>886</v>
      </c>
      <c r="R210" s="50" t="s">
        <v>812</v>
      </c>
      <c r="S210" s="50" t="s">
        <v>869</v>
      </c>
      <c r="T210" s="53"/>
      <c r="U210" s="53" t="str">
        <f t="shared" si="4"/>
        <v>Program</v>
      </c>
      <c r="V210" s="51"/>
      <c r="W210" s="51"/>
    </row>
    <row r="211" spans="1:23">
      <c r="A211"/>
      <c r="B211"/>
      <c r="C211"/>
      <c r="D211"/>
      <c r="E211"/>
      <c r="F211"/>
      <c r="G211"/>
      <c r="H211"/>
      <c r="I211"/>
      <c r="J211"/>
      <c r="K211"/>
      <c r="L211"/>
      <c r="M211"/>
      <c r="N211"/>
    </row>
  </sheetData>
  <conditionalFormatting sqref="X7:X210">
    <cfRule type="cellIs" dxfId="0" priority="1" operator="equal">
      <formula>"BAD"</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9FFCC"/>
  </sheetPr>
  <dimension ref="A1:L207"/>
  <sheetViews>
    <sheetView showGridLines="0" zoomScale="70" zoomScaleNormal="70" workbookViewId="0"/>
  </sheetViews>
  <sheetFormatPr defaultColWidth="8.88671875" defaultRowHeight="14.25"/>
  <cols>
    <col min="1" max="1" width="18.5546875" style="1" customWidth="1"/>
    <col min="2" max="2" width="69" style="1" bestFit="1" customWidth="1"/>
    <col min="3" max="12" width="13.6640625" style="1" customWidth="1"/>
    <col min="13" max="16384" width="8.88671875" style="1"/>
  </cols>
  <sheetData>
    <row r="1" spans="1:12" ht="18">
      <c r="A1" s="5" t="str">
        <f ca="1">MID(CELL("filename",A2),FIND("]",CELL("filename",A2))+1,256)</f>
        <v>Capitalised OH forecast</v>
      </c>
      <c r="D1" s="36"/>
    </row>
    <row r="2" spans="1:12" ht="15">
      <c r="A2" s="9" t="s">
        <v>0</v>
      </c>
    </row>
    <row r="4" spans="1:12" ht="21">
      <c r="B4" s="23" t="s">
        <v>539</v>
      </c>
      <c r="C4" s="23"/>
      <c r="D4" s="23"/>
      <c r="E4" s="23"/>
      <c r="F4" s="23"/>
      <c r="G4" s="23"/>
      <c r="H4" s="23"/>
      <c r="I4" s="23"/>
      <c r="J4" s="23"/>
      <c r="K4" s="23"/>
      <c r="L4" s="23"/>
    </row>
    <row r="6" spans="1:12" ht="15.75">
      <c r="B6" s="52" t="s">
        <v>3</v>
      </c>
      <c r="C6" s="52">
        <v>2019</v>
      </c>
      <c r="D6" s="52">
        <v>2020</v>
      </c>
      <c r="E6" s="52">
        <v>2021</v>
      </c>
      <c r="F6" s="52">
        <v>2022</v>
      </c>
      <c r="G6" s="52">
        <v>2023</v>
      </c>
      <c r="H6" s="52">
        <v>2024</v>
      </c>
      <c r="I6" s="52">
        <v>2025</v>
      </c>
      <c r="J6" s="52">
        <v>2026</v>
      </c>
      <c r="K6" s="52">
        <v>2027</v>
      </c>
      <c r="L6" s="52">
        <v>2028</v>
      </c>
    </row>
    <row r="7" spans="1:12" ht="15">
      <c r="B7" s="54" t="s">
        <v>821</v>
      </c>
      <c r="C7" s="40">
        <v>0.27955795307405273</v>
      </c>
      <c r="D7" s="40">
        <v>0.24373873784809924</v>
      </c>
      <c r="E7" s="40">
        <v>0.2481375336205289</v>
      </c>
      <c r="F7" s="40">
        <v>0.25413563937315231</v>
      </c>
      <c r="G7" s="40">
        <v>0.2608348372644968</v>
      </c>
      <c r="H7" s="40">
        <v>0.25317933598467468</v>
      </c>
      <c r="I7" s="40">
        <v>0.22446031611319181</v>
      </c>
      <c r="J7" s="40">
        <v>0.21802443625444007</v>
      </c>
      <c r="K7" s="40">
        <v>0.21215945099700659</v>
      </c>
      <c r="L7" s="40">
        <v>0.20926689249952116</v>
      </c>
    </row>
    <row r="13" spans="1:12" customFormat="1" ht="15"/>
    <row r="14" spans="1:12" customFormat="1" ht="15"/>
    <row r="15" spans="1:12" customFormat="1" ht="15"/>
    <row r="16" spans="1:12" customFormat="1" ht="15"/>
    <row r="17" customFormat="1" ht="15"/>
    <row r="18" customFormat="1" ht="15"/>
    <row r="19" customFormat="1" ht="15"/>
    <row r="20" customFormat="1" ht="15"/>
    <row r="23" customFormat="1" ht="15"/>
    <row r="24" customFormat="1" ht="15"/>
    <row r="25" customFormat="1" ht="15"/>
    <row r="26" customFormat="1" ht="15"/>
    <row r="27" customFormat="1" ht="15"/>
    <row r="28" customFormat="1" ht="15"/>
    <row r="29" customFormat="1" ht="15"/>
    <row r="30" customFormat="1" ht="15"/>
    <row r="31" customFormat="1" ht="15"/>
    <row r="32" customFormat="1" ht="15"/>
    <row r="33" customFormat="1" ht="15"/>
    <row r="34" customFormat="1" ht="15"/>
    <row r="147" ht="15.75" customHeight="1"/>
    <row r="194" spans="1:12" customFormat="1" ht="15">
      <c r="A194" s="1"/>
      <c r="B194" s="1"/>
      <c r="C194" s="1"/>
      <c r="D194" s="1"/>
      <c r="E194" s="1"/>
      <c r="F194" s="1"/>
      <c r="G194" s="1"/>
      <c r="H194" s="1"/>
      <c r="I194" s="1"/>
      <c r="J194" s="1"/>
      <c r="K194" s="1"/>
      <c r="L194" s="1"/>
    </row>
    <row r="195" spans="1:12" customFormat="1" ht="15">
      <c r="A195" s="1"/>
      <c r="B195" s="1"/>
      <c r="C195" s="1"/>
      <c r="D195" s="1"/>
      <c r="E195" s="1"/>
      <c r="F195" s="1"/>
      <c r="G195" s="1"/>
      <c r="H195" s="1"/>
      <c r="I195" s="1"/>
      <c r="J195" s="1"/>
      <c r="K195" s="1"/>
      <c r="L195" s="1"/>
    </row>
    <row r="196" spans="1:12" customFormat="1" ht="15">
      <c r="A196" s="1"/>
      <c r="B196" s="1"/>
      <c r="C196" s="1"/>
      <c r="D196" s="1"/>
      <c r="E196" s="1"/>
      <c r="F196" s="1"/>
      <c r="G196" s="1"/>
      <c r="H196" s="1"/>
      <c r="I196" s="1"/>
      <c r="J196" s="1"/>
      <c r="K196" s="1"/>
      <c r="L196" s="1"/>
    </row>
    <row r="197" spans="1:12" customFormat="1" ht="15">
      <c r="A197" s="1"/>
      <c r="B197" s="1"/>
      <c r="C197" s="1"/>
      <c r="D197" s="1"/>
      <c r="E197" s="1"/>
      <c r="F197" s="1"/>
      <c r="G197" s="1"/>
      <c r="H197" s="1"/>
      <c r="I197" s="1"/>
      <c r="J197" s="1"/>
      <c r="K197" s="1"/>
      <c r="L197" s="1"/>
    </row>
    <row r="198" spans="1:12" customFormat="1" ht="15">
      <c r="A198" s="1"/>
      <c r="B198" s="1"/>
      <c r="C198" s="1"/>
      <c r="D198" s="1"/>
      <c r="E198" s="1"/>
      <c r="F198" s="1"/>
      <c r="G198" s="1"/>
      <c r="H198" s="1"/>
      <c r="I198" s="1"/>
      <c r="J198" s="1"/>
      <c r="K198" s="1"/>
      <c r="L198" s="1"/>
    </row>
    <row r="199" spans="1:12" customFormat="1" ht="15">
      <c r="A199" s="1"/>
      <c r="B199" s="1"/>
      <c r="C199" s="1"/>
      <c r="D199" s="1"/>
      <c r="E199" s="1"/>
      <c r="F199" s="1"/>
      <c r="G199" s="1"/>
      <c r="H199" s="1"/>
      <c r="I199" s="1"/>
      <c r="J199" s="1"/>
      <c r="K199" s="1"/>
      <c r="L199" s="1"/>
    </row>
    <row r="200" spans="1:12" customFormat="1" ht="15">
      <c r="A200" s="1"/>
      <c r="B200" s="1"/>
      <c r="C200" s="1"/>
      <c r="D200" s="1"/>
      <c r="E200" s="1"/>
      <c r="F200" s="1"/>
      <c r="G200" s="1"/>
      <c r="H200" s="1"/>
      <c r="I200" s="1"/>
      <c r="J200" s="1"/>
      <c r="K200" s="1"/>
      <c r="L200" s="1"/>
    </row>
    <row r="201" spans="1:12" customFormat="1" ht="15">
      <c r="A201" s="1"/>
      <c r="B201" s="1"/>
      <c r="C201" s="1"/>
      <c r="D201" s="1"/>
      <c r="E201" s="1"/>
      <c r="F201" s="1"/>
      <c r="G201" s="1"/>
      <c r="H201" s="1"/>
      <c r="I201" s="1"/>
      <c r="J201" s="1"/>
      <c r="K201" s="1"/>
      <c r="L201" s="1"/>
    </row>
    <row r="202" spans="1:12" customFormat="1" ht="15">
      <c r="A202" s="1"/>
      <c r="B202" s="1"/>
      <c r="C202" s="1"/>
      <c r="D202" s="1"/>
      <c r="E202" s="1"/>
      <c r="F202" s="1"/>
      <c r="G202" s="1"/>
      <c r="H202" s="1"/>
      <c r="I202" s="1"/>
      <c r="J202" s="1"/>
      <c r="K202" s="1"/>
      <c r="L202" s="1"/>
    </row>
    <row r="203" spans="1:12" customFormat="1" ht="15">
      <c r="A203" s="1"/>
      <c r="B203" s="1"/>
      <c r="C203" s="1"/>
      <c r="D203" s="1"/>
      <c r="E203" s="1"/>
      <c r="F203" s="1"/>
      <c r="G203" s="1"/>
      <c r="H203" s="1"/>
      <c r="I203" s="1"/>
      <c r="J203" s="1"/>
      <c r="K203" s="1"/>
      <c r="L203" s="1"/>
    </row>
    <row r="204" spans="1:12" customFormat="1" ht="15">
      <c r="A204" s="1"/>
      <c r="B204" s="1"/>
      <c r="C204" s="1"/>
      <c r="D204" s="1"/>
      <c r="E204" s="1"/>
      <c r="F204" s="1"/>
      <c r="G204" s="1"/>
      <c r="H204" s="1"/>
      <c r="I204" s="1"/>
      <c r="J204" s="1"/>
      <c r="K204" s="1"/>
      <c r="L204" s="1"/>
    </row>
    <row r="205" spans="1:12" customFormat="1" ht="15">
      <c r="A205" s="1"/>
      <c r="B205" s="1"/>
      <c r="C205" s="1"/>
      <c r="D205" s="1"/>
      <c r="E205" s="1"/>
      <c r="F205" s="1"/>
      <c r="G205" s="1"/>
      <c r="H205" s="1"/>
      <c r="I205" s="1"/>
      <c r="J205" s="1"/>
      <c r="K205" s="1"/>
      <c r="L205" s="1"/>
    </row>
    <row r="206" spans="1:12" customFormat="1" ht="15">
      <c r="A206" s="1"/>
      <c r="B206" s="1"/>
      <c r="C206" s="1"/>
      <c r="D206" s="1"/>
      <c r="E206" s="1"/>
      <c r="F206" s="1"/>
      <c r="G206" s="1"/>
      <c r="H206" s="1"/>
      <c r="I206" s="1"/>
      <c r="J206" s="1"/>
      <c r="K206" s="1"/>
      <c r="L206" s="1"/>
    </row>
    <row r="207" spans="1:12" customFormat="1" ht="15">
      <c r="A207" s="1"/>
      <c r="B207" s="1"/>
      <c r="C207" s="1"/>
      <c r="D207" s="1"/>
      <c r="E207" s="1"/>
      <c r="F207" s="1"/>
      <c r="G207" s="1"/>
      <c r="H207" s="1"/>
      <c r="I207" s="1"/>
      <c r="J207" s="1"/>
      <c r="K207" s="1"/>
      <c r="L207" s="1"/>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9FFCC"/>
  </sheetPr>
  <dimension ref="A1:E34"/>
  <sheetViews>
    <sheetView showGridLines="0" zoomScale="70" zoomScaleNormal="70" workbookViewId="0"/>
  </sheetViews>
  <sheetFormatPr defaultColWidth="8.88671875" defaultRowHeight="14.25"/>
  <cols>
    <col min="1" max="1" width="18.5546875" style="1" customWidth="1"/>
    <col min="2" max="4" width="27.6640625" style="1" customWidth="1"/>
    <col min="5" max="16384" width="8.88671875" style="1"/>
  </cols>
  <sheetData>
    <row r="1" spans="1:5" ht="18">
      <c r="A1" s="5" t="str">
        <f ca="1">MID(CELL("filename",A2),FIND("]",CELL("filename",A2))+1,256)</f>
        <v>Coincident demand</v>
      </c>
    </row>
    <row r="2" spans="1:5" ht="15">
      <c r="A2" s="9" t="s">
        <v>0</v>
      </c>
    </row>
    <row r="4" spans="1:5" ht="21">
      <c r="B4" s="23" t="s">
        <v>643</v>
      </c>
      <c r="C4" s="23"/>
    </row>
    <row r="6" spans="1:5" ht="15.75">
      <c r="B6" s="21" t="s">
        <v>642</v>
      </c>
      <c r="C6" s="21" t="s">
        <v>825</v>
      </c>
    </row>
    <row r="7" spans="1:5" ht="15">
      <c r="B7" s="6" t="s">
        <v>269</v>
      </c>
      <c r="C7" s="58">
        <v>0.77039565086076722</v>
      </c>
    </row>
    <row r="8" spans="1:5" ht="15">
      <c r="B8" s="6" t="s">
        <v>263</v>
      </c>
      <c r="C8" s="58">
        <v>7.5001510117789189E-2</v>
      </c>
    </row>
    <row r="9" spans="1:5" ht="15">
      <c r="B9" s="6" t="s">
        <v>547</v>
      </c>
      <c r="C9" s="58">
        <v>0.15460283902144367</v>
      </c>
    </row>
    <row r="12" spans="1:5" customFormat="1" ht="15">
      <c r="A12" s="1"/>
      <c r="B12" s="1"/>
      <c r="C12" s="1"/>
      <c r="D12" s="1"/>
      <c r="E12" s="1"/>
    </row>
    <row r="13" spans="1:5" customFormat="1" ht="15"/>
    <row r="14" spans="1:5" customFormat="1" ht="15"/>
    <row r="15" spans="1:5" customFormat="1" ht="15"/>
    <row r="16" spans="1:5" customFormat="1" ht="15"/>
    <row r="17" spans="1:5" customFormat="1" ht="15"/>
    <row r="18" spans="1:5" customFormat="1" ht="15"/>
    <row r="19" spans="1:5" customFormat="1" ht="15"/>
    <row r="20" spans="1:5" ht="15">
      <c r="A20"/>
      <c r="B20"/>
      <c r="C20"/>
      <c r="D20"/>
      <c r="E20"/>
    </row>
    <row r="22" spans="1:5" customFormat="1" ht="15">
      <c r="A22" s="1"/>
      <c r="B22" s="1"/>
      <c r="C22" s="1"/>
      <c r="D22" s="1"/>
      <c r="E22" s="1"/>
    </row>
    <row r="23" spans="1:5" customFormat="1" ht="15"/>
    <row r="24" spans="1:5" customFormat="1" ht="15"/>
    <row r="25" spans="1:5" customFormat="1" ht="15"/>
    <row r="26" spans="1:5" customFormat="1" ht="15"/>
    <row r="27" spans="1:5" customFormat="1" ht="15"/>
    <row r="28" spans="1:5" customFormat="1" ht="15"/>
    <row r="29" spans="1:5" customFormat="1" ht="15"/>
    <row r="30" spans="1:5" customFormat="1" ht="15"/>
    <row r="31" spans="1:5" customFormat="1" ht="15"/>
    <row r="32" spans="1:5" customFormat="1" ht="15"/>
    <row r="33" spans="1:5" customFormat="1" ht="15"/>
    <row r="34" spans="1:5" ht="15">
      <c r="A34"/>
      <c r="B34"/>
      <c r="C34"/>
      <c r="D34"/>
      <c r="E34"/>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G37"/>
  <sheetViews>
    <sheetView showGridLines="0" zoomScale="70" zoomScaleNormal="70" workbookViewId="0"/>
  </sheetViews>
  <sheetFormatPr defaultColWidth="8.88671875" defaultRowHeight="14.25"/>
  <cols>
    <col min="1" max="1" width="18.5546875" style="1" customWidth="1"/>
    <col min="2" max="2" width="46.6640625" style="1" bestFit="1" customWidth="1"/>
    <col min="3" max="4" width="27.6640625" style="1" customWidth="1"/>
    <col min="5" max="5" width="32.109375" style="1" customWidth="1"/>
    <col min="6" max="16384" width="8.88671875" style="1"/>
  </cols>
  <sheetData>
    <row r="1" spans="1:7" ht="18">
      <c r="A1" s="5" t="str">
        <f ca="1">MID(CELL("filename",A2),FIND("]",CELL("filename",A2))+1,256)</f>
        <v>Opex proportion</v>
      </c>
    </row>
    <row r="2" spans="1:7" ht="15">
      <c r="A2" s="9" t="s">
        <v>0</v>
      </c>
    </row>
    <row r="4" spans="1:7" ht="21">
      <c r="B4" s="23" t="s">
        <v>846</v>
      </c>
      <c r="C4" s="23"/>
      <c r="D4" s="23"/>
      <c r="E4" s="23"/>
      <c r="F4" s="23"/>
      <c r="G4" s="23"/>
    </row>
    <row r="6" spans="1:7" ht="15.75">
      <c r="B6" s="52"/>
      <c r="C6" s="52">
        <v>2015</v>
      </c>
      <c r="D6" s="52">
        <v>2016</v>
      </c>
      <c r="E6" s="52">
        <v>2017</v>
      </c>
      <c r="F6" s="52">
        <v>2018</v>
      </c>
      <c r="G6" s="52">
        <v>2019</v>
      </c>
    </row>
    <row r="7" spans="1:7" ht="15">
      <c r="B7" s="51" t="s">
        <v>840</v>
      </c>
      <c r="C7" s="53">
        <v>5944.3</v>
      </c>
      <c r="D7" s="53">
        <v>6223.7</v>
      </c>
      <c r="E7" s="53">
        <v>6444</v>
      </c>
      <c r="F7" s="53">
        <v>6658.5</v>
      </c>
      <c r="G7" s="53">
        <v>6859.9</v>
      </c>
    </row>
    <row r="8" spans="1:7" ht="15">
      <c r="B8" s="51" t="s">
        <v>839</v>
      </c>
      <c r="C8" s="53">
        <v>235.8</v>
      </c>
      <c r="D8" s="53">
        <v>239.5</v>
      </c>
      <c r="E8" s="53">
        <v>243.3</v>
      </c>
      <c r="F8" s="53">
        <v>247.5</v>
      </c>
      <c r="G8" s="53">
        <v>252.3</v>
      </c>
    </row>
    <row r="9" spans="1:7" ht="15">
      <c r="B9" s="51" t="s">
        <v>838</v>
      </c>
      <c r="C9" s="25">
        <f t="shared" ref="C9:G9" si="0">C8/C7</f>
        <v>3.9668253621116027E-2</v>
      </c>
      <c r="D9" s="25">
        <f t="shared" si="0"/>
        <v>3.8481931969728621E-2</v>
      </c>
      <c r="E9" s="25">
        <f t="shared" si="0"/>
        <v>3.7756052141527004E-2</v>
      </c>
      <c r="F9" s="25">
        <f t="shared" si="0"/>
        <v>3.7170533904032438E-2</v>
      </c>
      <c r="G9" s="25">
        <f t="shared" si="0"/>
        <v>3.6778961792445955E-2</v>
      </c>
    </row>
    <row r="11" spans="1:7" ht="15">
      <c r="B11" s="51" t="s">
        <v>841</v>
      </c>
      <c r="C11" s="64">
        <f>AVERAGE(C9:G9)</f>
        <v>3.7971146685770008E-2</v>
      </c>
    </row>
    <row r="13" spans="1:7" customFormat="1" ht="21">
      <c r="A13" s="1"/>
      <c r="B13" s="23" t="s">
        <v>842</v>
      </c>
      <c r="C13" s="23"/>
      <c r="D13" s="23"/>
      <c r="E13" s="23"/>
      <c r="F13" s="23"/>
      <c r="G13" s="23"/>
    </row>
    <row r="14" spans="1:7" customFormat="1" ht="15"/>
    <row r="15" spans="1:7" customFormat="1" ht="15.75">
      <c r="B15" s="52" t="s">
        <v>843</v>
      </c>
      <c r="C15" s="52" t="s">
        <v>859</v>
      </c>
      <c r="D15" s="52" t="s">
        <v>844</v>
      </c>
      <c r="E15" s="52" t="s">
        <v>850</v>
      </c>
    </row>
    <row r="16" spans="1:7" customFormat="1" ht="15">
      <c r="B16" s="51" t="s">
        <v>853</v>
      </c>
      <c r="C16" s="35">
        <v>50355048</v>
      </c>
      <c r="D16" s="25">
        <f t="shared" ref="D16:D21" si="1">C16/SUM($C$16:$C$21)</f>
        <v>0.1352848801466166</v>
      </c>
      <c r="E16" s="51" t="s">
        <v>852</v>
      </c>
    </row>
    <row r="17" spans="1:7" customFormat="1" ht="15">
      <c r="B17" s="51" t="s">
        <v>854</v>
      </c>
      <c r="C17" s="35">
        <v>57454880</v>
      </c>
      <c r="D17" s="25">
        <f t="shared" si="1"/>
        <v>0.15435943094798041</v>
      </c>
      <c r="E17" s="51" t="s">
        <v>852</v>
      </c>
    </row>
    <row r="18" spans="1:7" customFormat="1" ht="15">
      <c r="B18" s="51" t="s">
        <v>855</v>
      </c>
      <c r="C18" s="35">
        <v>25105750</v>
      </c>
      <c r="D18" s="25">
        <f t="shared" si="1"/>
        <v>6.7449610607876284E-2</v>
      </c>
      <c r="E18" s="51" t="s">
        <v>852</v>
      </c>
    </row>
    <row r="19" spans="1:7" customFormat="1" ht="15">
      <c r="B19" s="51" t="s">
        <v>856</v>
      </c>
      <c r="C19" s="35">
        <v>60393826</v>
      </c>
      <c r="D19" s="25">
        <f t="shared" si="1"/>
        <v>0.16225526211405095</v>
      </c>
      <c r="E19" s="51" t="s">
        <v>851</v>
      </c>
    </row>
    <row r="20" spans="1:7" customFormat="1" ht="15">
      <c r="B20" s="51" t="s">
        <v>857</v>
      </c>
      <c r="C20" s="35">
        <v>62808456</v>
      </c>
      <c r="D20" s="25">
        <f t="shared" si="1"/>
        <v>0.16874245541686389</v>
      </c>
      <c r="E20" s="51" t="s">
        <v>852</v>
      </c>
    </row>
    <row r="21" spans="1:7" ht="15">
      <c r="A21"/>
      <c r="B21" s="51" t="s">
        <v>858</v>
      </c>
      <c r="C21" s="35">
        <v>116096939</v>
      </c>
      <c r="D21" s="25">
        <f t="shared" si="1"/>
        <v>0.31190836076661188</v>
      </c>
      <c r="E21" s="51" t="s">
        <v>851</v>
      </c>
    </row>
    <row r="22" spans="1:7" ht="15">
      <c r="B22"/>
      <c r="C22"/>
      <c r="D22" s="43"/>
      <c r="E22"/>
    </row>
    <row r="23" spans="1:7" ht="15">
      <c r="B23" s="51" t="s">
        <v>861</v>
      </c>
      <c r="C23" s="25">
        <f>SUMIFS(D16:D21,E16:E21, "Avoidable")</f>
        <v>0.52583637711933717</v>
      </c>
      <c r="D23" s="43"/>
      <c r="E23"/>
    </row>
    <row r="24" spans="1:7" ht="15">
      <c r="B24"/>
      <c r="C24"/>
      <c r="D24" s="43"/>
      <c r="E24"/>
    </row>
    <row r="25" spans="1:7" customFormat="1" ht="15">
      <c r="A25" s="1"/>
      <c r="B25" s="51" t="s">
        <v>860</v>
      </c>
      <c r="C25" s="64">
        <f>C23*C11</f>
        <v>1.9966610208312228E-2</v>
      </c>
    </row>
    <row r="26" spans="1:7" customFormat="1" ht="15"/>
    <row r="27" spans="1:7" customFormat="1" ht="21">
      <c r="B27" s="23" t="s">
        <v>845</v>
      </c>
      <c r="C27" s="23"/>
      <c r="D27" s="23"/>
      <c r="E27" s="23"/>
      <c r="F27" s="23"/>
      <c r="G27" s="23"/>
    </row>
    <row r="28" spans="1:7" customFormat="1" ht="15">
      <c r="B28" s="1"/>
      <c r="C28" s="1"/>
      <c r="D28" s="1"/>
      <c r="E28" s="1"/>
      <c r="F28" s="1"/>
      <c r="G28" s="1"/>
    </row>
    <row r="29" spans="1:7" customFormat="1" ht="15.75">
      <c r="B29" s="52"/>
      <c r="C29" s="52">
        <v>2015</v>
      </c>
      <c r="D29" s="52">
        <v>2016</v>
      </c>
      <c r="E29" s="52">
        <v>2017</v>
      </c>
      <c r="F29" s="52">
        <v>2018</v>
      </c>
      <c r="G29" s="52">
        <v>2019</v>
      </c>
    </row>
    <row r="30" spans="1:7" customFormat="1" ht="15">
      <c r="B30" s="51" t="s">
        <v>848</v>
      </c>
      <c r="C30" s="53">
        <v>69.3</v>
      </c>
      <c r="D30" s="53">
        <v>78.900000000000006</v>
      </c>
      <c r="E30" s="53">
        <v>89.7</v>
      </c>
      <c r="F30" s="53">
        <v>93.8</v>
      </c>
      <c r="G30" s="53">
        <v>100</v>
      </c>
    </row>
    <row r="31" spans="1:7" customFormat="1" ht="15">
      <c r="B31" s="51" t="s">
        <v>847</v>
      </c>
      <c r="C31" s="25">
        <f>C30/C7</f>
        <v>1.1658227209259289E-2</v>
      </c>
      <c r="D31" s="25">
        <f>D30/D7</f>
        <v>1.267734627311728E-2</v>
      </c>
      <c r="E31" s="25">
        <f>E30/E7</f>
        <v>1.3919925512104284E-2</v>
      </c>
      <c r="F31" s="25">
        <f>F30/F7</f>
        <v>1.408725688968987E-2</v>
      </c>
      <c r="G31" s="25">
        <f>G30/G7</f>
        <v>1.457747197481013E-2</v>
      </c>
    </row>
    <row r="32" spans="1:7" customFormat="1" ht="15">
      <c r="B32" s="1"/>
      <c r="C32" s="1"/>
      <c r="D32" s="1"/>
      <c r="E32" s="1"/>
    </row>
    <row r="33" spans="1:7" customFormat="1" ht="15">
      <c r="B33" s="51" t="s">
        <v>849</v>
      </c>
      <c r="C33" s="64">
        <f>AVERAGE(C31:G31)</f>
        <v>1.3384045571796172E-2</v>
      </c>
      <c r="D33" s="1"/>
      <c r="E33" s="1"/>
    </row>
    <row r="34" spans="1:7" customFormat="1" ht="15">
      <c r="B34" s="1"/>
      <c r="C34" s="1"/>
      <c r="D34" s="1"/>
      <c r="E34" s="1"/>
    </row>
    <row r="35" spans="1:7" customFormat="1" ht="15">
      <c r="B35" s="1"/>
      <c r="C35" s="1"/>
      <c r="D35" s="1"/>
      <c r="E35" s="1"/>
    </row>
    <row r="36" spans="1:7" customFormat="1" ht="15">
      <c r="B36" s="1"/>
      <c r="C36" s="1"/>
      <c r="D36" s="1"/>
      <c r="E36" s="1"/>
      <c r="F36" s="1"/>
      <c r="G36" s="1"/>
    </row>
    <row r="37" spans="1:7" ht="15">
      <c r="A3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9FFCC"/>
  </sheetPr>
  <dimension ref="A1:P32"/>
  <sheetViews>
    <sheetView showGridLines="0" zoomScale="75" zoomScaleNormal="75" workbookViewId="0"/>
  </sheetViews>
  <sheetFormatPr defaultColWidth="8.88671875" defaultRowHeight="14.25"/>
  <cols>
    <col min="1" max="1" width="18.5546875" style="1" customWidth="1"/>
    <col min="2" max="2" width="22" style="1" bestFit="1" customWidth="1"/>
    <col min="3" max="3" width="36.77734375" style="1" customWidth="1"/>
    <col min="4" max="4" width="41.88671875" style="1" bestFit="1" customWidth="1"/>
    <col min="5" max="5" width="31.5546875" style="1" bestFit="1" customWidth="1"/>
    <col min="6" max="10" width="8.88671875" style="1"/>
    <col min="11" max="11" width="47.5546875" style="1" customWidth="1"/>
    <col min="12" max="16384" width="8.88671875" style="1"/>
  </cols>
  <sheetData>
    <row r="1" spans="1:16" ht="18">
      <c r="A1" s="5" t="str">
        <f ca="1">MID(CELL("filename",A2),FIND("]",CELL("filename",A2))+1,256)</f>
        <v>Control and results</v>
      </c>
    </row>
    <row r="2" spans="1:16" ht="15">
      <c r="A2" s="9" t="s">
        <v>0</v>
      </c>
    </row>
    <row r="4" spans="1:16" ht="21">
      <c r="B4" s="23" t="s">
        <v>541</v>
      </c>
      <c r="C4" s="23"/>
      <c r="D4" s="23"/>
      <c r="E4" s="23"/>
      <c r="F4" s="23"/>
      <c r="G4" s="23"/>
      <c r="H4" s="23"/>
      <c r="I4" s="23"/>
      <c r="J4" s="23"/>
      <c r="K4" s="23"/>
      <c r="L4" s="23"/>
      <c r="M4" s="23"/>
      <c r="N4" s="23"/>
      <c r="O4" s="23"/>
      <c r="P4" s="23"/>
    </row>
    <row r="6" spans="1:16" ht="15">
      <c r="B6" s="6" t="s">
        <v>542</v>
      </c>
      <c r="C6" s="26">
        <v>6.1800000000000001E-2</v>
      </c>
      <c r="E6" s="6" t="s">
        <v>640</v>
      </c>
      <c r="F6" s="26">
        <f>'Opex proportion'!C25</f>
        <v>1.9966610208312228E-2</v>
      </c>
      <c r="H6" s="6" t="s">
        <v>749</v>
      </c>
      <c r="I6" s="19">
        <v>43</v>
      </c>
      <c r="K6" s="27" t="s">
        <v>753</v>
      </c>
      <c r="L6" s="26">
        <v>1</v>
      </c>
    </row>
    <row r="8" spans="1:16" ht="21">
      <c r="B8" s="23" t="s">
        <v>833</v>
      </c>
      <c r="C8" s="23"/>
      <c r="D8" s="23"/>
      <c r="E8" s="23"/>
      <c r="F8" s="23"/>
      <c r="G8" s="23"/>
      <c r="H8" s="23"/>
      <c r="I8" s="23"/>
      <c r="J8" s="23"/>
      <c r="K8" s="23"/>
      <c r="L8" s="23"/>
      <c r="M8" s="23"/>
      <c r="N8" s="23"/>
      <c r="O8" s="23"/>
      <c r="P8" s="23"/>
    </row>
    <row r="10" spans="1:16" ht="15.75">
      <c r="B10" s="52"/>
      <c r="C10" s="52" t="s">
        <v>834</v>
      </c>
      <c r="D10" s="52" t="s">
        <v>835</v>
      </c>
    </row>
    <row r="11" spans="1:16" customFormat="1" ht="15">
      <c r="B11" s="27" t="s">
        <v>269</v>
      </c>
      <c r="C11" s="42">
        <f>'LRMC by ZS type'!D54</f>
        <v>133.24439160334433</v>
      </c>
      <c r="D11" s="42">
        <f>'LRMC by ZS type'!D104</f>
        <v>72.880817719588862</v>
      </c>
    </row>
    <row r="12" spans="1:16" customFormat="1" ht="15">
      <c r="B12" s="27" t="s">
        <v>263</v>
      </c>
      <c r="C12" s="42">
        <f>'LRMC by ZS type'!D55</f>
        <v>11.807857458080372</v>
      </c>
      <c r="D12" s="42">
        <f>'LRMC by ZS type'!D105</f>
        <v>5.0156016736217701</v>
      </c>
    </row>
    <row r="13" spans="1:16" customFormat="1" ht="15">
      <c r="B13" s="27" t="s">
        <v>547</v>
      </c>
      <c r="C13" s="42">
        <f>'LRMC by ZS type'!D56</f>
        <v>8.8591311110900204</v>
      </c>
      <c r="D13" s="42">
        <f>'LRMC by ZS type'!D106</f>
        <v>4.153177099202483</v>
      </c>
    </row>
    <row r="14" spans="1:16" customFormat="1" ht="15"/>
    <row r="15" spans="1:16" customFormat="1" ht="15"/>
    <row r="16" spans="1:16" customFormat="1" ht="15"/>
    <row r="17" customFormat="1" ht="15"/>
    <row r="18" customFormat="1" ht="15"/>
    <row r="21" customFormat="1" ht="15"/>
    <row r="22" customFormat="1" ht="15"/>
    <row r="23" customFormat="1" ht="15"/>
    <row r="24" customFormat="1" ht="15"/>
    <row r="25" customFormat="1" ht="15"/>
    <row r="26" customFormat="1" ht="15"/>
    <row r="27" customFormat="1" ht="15"/>
    <row r="28" customFormat="1" ht="15"/>
    <row r="29" customFormat="1" ht="15"/>
    <row r="30" customFormat="1" ht="15"/>
    <row r="31" customFormat="1" ht="15"/>
    <row r="32" customFormat="1" ht="15"/>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A33"/>
  <sheetViews>
    <sheetView showGridLines="0" zoomScale="70" zoomScaleNormal="70" workbookViewId="0"/>
  </sheetViews>
  <sheetFormatPr defaultColWidth="8.88671875" defaultRowHeight="14.25"/>
  <cols>
    <col min="1" max="1" width="18.5546875" style="1" customWidth="1"/>
    <col min="2" max="16384" width="8.88671875" style="1"/>
  </cols>
  <sheetData>
    <row r="1" spans="1:1" ht="18">
      <c r="A1" s="5" t="str">
        <f ca="1">MID(CELL("filename",A2),FIND("]",CELL("filename",A2))+1,256)</f>
        <v>LRMC calculation -&gt;</v>
      </c>
    </row>
    <row r="2" spans="1:1" ht="15">
      <c r="A2" s="9" t="s">
        <v>0</v>
      </c>
    </row>
    <row r="12" spans="1:1" customFormat="1" ht="15"/>
    <row r="13" spans="1:1" customFormat="1" ht="15"/>
    <row r="14" spans="1:1" customFormat="1" ht="15"/>
    <row r="15" spans="1:1" customFormat="1" ht="15"/>
    <row r="16" spans="1:1" customFormat="1" ht="15"/>
    <row r="17" customFormat="1" ht="15"/>
    <row r="18" customFormat="1" ht="15"/>
    <row r="19" customFormat="1" ht="15"/>
    <row r="22" customFormat="1" ht="15"/>
    <row r="23" customFormat="1" ht="15"/>
    <row r="24" customFormat="1" ht="15"/>
    <row r="25" customFormat="1" ht="15"/>
    <row r="26" customFormat="1" ht="15"/>
    <row r="27" customFormat="1" ht="15"/>
    <row r="28" customFormat="1" ht="15"/>
    <row r="29" customFormat="1" ht="15"/>
    <row r="30" customFormat="1" ht="15"/>
    <row r="31" customFormat="1" ht="15"/>
    <row r="32" customFormat="1" ht="15"/>
    <row r="33" customFormat="1" ht="15"/>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9FFCC"/>
  </sheetPr>
  <dimension ref="A1:W110"/>
  <sheetViews>
    <sheetView showGridLines="0" zoomScale="70" zoomScaleNormal="70" workbookViewId="0"/>
  </sheetViews>
  <sheetFormatPr defaultColWidth="8.88671875" defaultRowHeight="14.25"/>
  <cols>
    <col min="1" max="1" width="18.5546875" style="1" customWidth="1"/>
    <col min="2" max="2" width="53.6640625" style="1" customWidth="1"/>
    <col min="3" max="3" width="18.77734375" style="1" customWidth="1"/>
    <col min="4" max="4" width="24" style="1" bestFit="1" customWidth="1"/>
    <col min="5" max="5" width="17.6640625" style="1" bestFit="1" customWidth="1"/>
    <col min="6" max="9" width="16.44140625" style="1" bestFit="1" customWidth="1"/>
    <col min="10" max="13" width="17.5546875" style="1" bestFit="1" customWidth="1"/>
    <col min="14" max="15" width="12.21875" style="1" bestFit="1" customWidth="1"/>
    <col min="16" max="17" width="12.6640625" style="1" bestFit="1" customWidth="1"/>
    <col min="18" max="19" width="13.33203125" style="1" bestFit="1" customWidth="1"/>
    <col min="20" max="21" width="13" style="1" bestFit="1" customWidth="1"/>
    <col min="22" max="16384" width="8.88671875" style="1"/>
  </cols>
  <sheetData>
    <row r="1" spans="1:13" ht="18">
      <c r="A1" s="5" t="str">
        <f ca="1">MID(CELL("filename",A2),FIND("]",CELL("filename",A2))+1,256)</f>
        <v>LRMC by ZS type</v>
      </c>
    </row>
    <row r="2" spans="1:13" ht="15">
      <c r="A2" s="9" t="s">
        <v>0</v>
      </c>
    </row>
    <row r="4" spans="1:13" ht="21">
      <c r="B4" s="23" t="s">
        <v>648</v>
      </c>
      <c r="C4" s="23"/>
      <c r="D4" s="23"/>
      <c r="E4" s="23"/>
      <c r="F4" s="23"/>
      <c r="G4" s="23"/>
      <c r="H4" s="23"/>
      <c r="I4" s="23"/>
      <c r="J4" s="23"/>
      <c r="K4" s="23"/>
      <c r="L4" s="23"/>
      <c r="M4" s="23"/>
    </row>
    <row r="6" spans="1:13" ht="15">
      <c r="C6" s="6" t="s">
        <v>542</v>
      </c>
      <c r="D6" s="8">
        <f>1</f>
        <v>1</v>
      </c>
      <c r="E6" s="8">
        <f t="shared" ref="E6:M6" si="0">D6/(1+discount_rate)</f>
        <v>0.94179694857788654</v>
      </c>
      <c r="F6" s="8">
        <f t="shared" si="0"/>
        <v>0.88698149235061829</v>
      </c>
      <c r="G6" s="8">
        <f t="shared" si="0"/>
        <v>0.83535646294087229</v>
      </c>
      <c r="H6" s="8">
        <f t="shared" si="0"/>
        <v>0.78673616777252986</v>
      </c>
      <c r="I6" s="8">
        <f t="shared" si="0"/>
        <v>0.74094572214402887</v>
      </c>
      <c r="J6" s="8">
        <f t="shared" si="0"/>
        <v>0.69782042017708501</v>
      </c>
      <c r="K6" s="8">
        <f t="shared" si="0"/>
        <v>0.65720514237811734</v>
      </c>
      <c r="L6" s="8">
        <f t="shared" si="0"/>
        <v>0.61895379768140635</v>
      </c>
      <c r="M6" s="8">
        <f t="shared" si="0"/>
        <v>0.582928797967043</v>
      </c>
    </row>
    <row r="8" spans="1:13" ht="15.75">
      <c r="B8" s="20" t="s">
        <v>644</v>
      </c>
      <c r="C8" s="20"/>
      <c r="D8" s="20"/>
      <c r="E8" s="20"/>
      <c r="F8" s="20"/>
      <c r="G8" s="20"/>
      <c r="H8" s="20"/>
      <c r="I8" s="20"/>
      <c r="J8" s="20"/>
      <c r="K8" s="20"/>
      <c r="L8" s="20"/>
      <c r="M8" s="20"/>
    </row>
    <row r="9" spans="1:13" ht="15">
      <c r="A9"/>
    </row>
    <row r="10" spans="1:13" ht="15.75">
      <c r="A10"/>
      <c r="B10" s="47" t="s">
        <v>543</v>
      </c>
      <c r="C10" s="47"/>
      <c r="D10" s="47"/>
      <c r="E10" s="47"/>
      <c r="F10" s="47"/>
      <c r="G10" s="47"/>
      <c r="H10" s="47"/>
      <c r="I10" s="47"/>
      <c r="J10" s="47"/>
      <c r="K10" s="47"/>
      <c r="L10" s="47"/>
      <c r="M10" s="47"/>
    </row>
    <row r="11" spans="1:13" ht="15">
      <c r="A11"/>
    </row>
    <row r="12" spans="1:13" ht="15.75">
      <c r="A12"/>
      <c r="B12" s="21" t="s">
        <v>758</v>
      </c>
      <c r="C12" s="21"/>
      <c r="D12" s="21">
        <v>2019</v>
      </c>
      <c r="E12" s="21">
        <v>2020</v>
      </c>
      <c r="F12" s="21">
        <v>2021</v>
      </c>
      <c r="G12" s="21">
        <v>2022</v>
      </c>
      <c r="H12" s="21">
        <v>2023</v>
      </c>
      <c r="I12" s="21">
        <v>2024</v>
      </c>
      <c r="J12" s="21">
        <v>2025</v>
      </c>
      <c r="K12" s="21">
        <v>2026</v>
      </c>
      <c r="L12" s="21">
        <v>2027</v>
      </c>
      <c r="M12" s="21">
        <v>2028</v>
      </c>
    </row>
    <row r="13" spans="1:13" ht="15">
      <c r="A13"/>
      <c r="B13" s="27" t="s">
        <v>269</v>
      </c>
      <c r="C13" s="6"/>
      <c r="D13" s="35">
        <f>SUM('Allocation of site-spec costs'!C26,'Allocation of site-spec costs'!C31) + SUM('Summary of program costs'!C28,'Summary of program costs'!C33)</f>
        <v>82625500.144888222</v>
      </c>
      <c r="E13" s="35">
        <f>SUM('Allocation of site-spec costs'!D26,'Allocation of site-spec costs'!D31) + SUM('Summary of program costs'!D28,'Summary of program costs'!D33)</f>
        <v>124078719.24304253</v>
      </c>
      <c r="F13" s="35">
        <f>SUM('Allocation of site-spec costs'!E26,'Allocation of site-spec costs'!E31) + SUM('Summary of program costs'!E28,'Summary of program costs'!E33)</f>
        <v>129558881.52398321</v>
      </c>
      <c r="G13" s="35">
        <f>SUM('Allocation of site-spec costs'!F26,'Allocation of site-spec costs'!F31) + SUM('Summary of program costs'!F28,'Summary of program costs'!F33)</f>
        <v>117953010.2284672</v>
      </c>
      <c r="H13" s="35">
        <f>SUM('Allocation of site-spec costs'!G26,'Allocation of site-spec costs'!G31) + SUM('Summary of program costs'!G28,'Summary of program costs'!G33)</f>
        <v>102526068.08748366</v>
      </c>
      <c r="I13" s="35">
        <f>SUM('Allocation of site-spec costs'!H26,'Allocation of site-spec costs'!H31) + SUM('Summary of program costs'!H28,'Summary of program costs'!H33)</f>
        <v>104504782.77140318</v>
      </c>
      <c r="J13" s="35">
        <f>SUM('Allocation of site-spec costs'!I26,'Allocation of site-spec costs'!I31) + SUM('Summary of program costs'!I28,'Summary of program costs'!I33)</f>
        <v>120858924.50040321</v>
      </c>
      <c r="K13" s="35">
        <f>SUM('Allocation of site-spec costs'!J26,'Allocation of site-spec costs'!J31) + SUM('Summary of program costs'!J28,'Summary of program costs'!J33)</f>
        <v>85490035.518915117</v>
      </c>
      <c r="L13" s="35">
        <f>SUM('Allocation of site-spec costs'!K26,'Allocation of site-spec costs'!K31) + SUM('Summary of program costs'!K28,'Summary of program costs'!K33)</f>
        <v>64768492.196500085</v>
      </c>
      <c r="M13" s="35">
        <f>SUM('Allocation of site-spec costs'!L26,'Allocation of site-spec costs'!L31) + SUM('Summary of program costs'!L28,'Summary of program costs'!L33)</f>
        <v>64930931.949893132</v>
      </c>
    </row>
    <row r="14" spans="1:13" ht="15">
      <c r="A14"/>
      <c r="B14" s="27" t="s">
        <v>263</v>
      </c>
      <c r="C14" s="6"/>
      <c r="D14" s="35">
        <f>SUM('Allocation of site-spec costs'!C27,'Allocation of site-spec costs'!C32) + SUM('Summary of program costs'!C29,'Summary of program costs'!C34)</f>
        <v>8032284.5760826468</v>
      </c>
      <c r="E14" s="35">
        <f>SUM('Allocation of site-spec costs'!D27,'Allocation of site-spec costs'!D32) + SUM('Summary of program costs'!D29,'Summary of program costs'!D34)</f>
        <v>12067943.432842012</v>
      </c>
      <c r="F14" s="35">
        <f>SUM('Allocation of site-spec costs'!E27,'Allocation of site-spec costs'!E32) + SUM('Summary of program costs'!E29,'Summary of program costs'!E34)</f>
        <v>12601462.081736077</v>
      </c>
      <c r="G14" s="35">
        <f>SUM('Allocation of site-spec costs'!F27,'Allocation of site-spec costs'!F32) + SUM('Summary of program costs'!F29,'Summary of program costs'!F34)</f>
        <v>11471577.882073425</v>
      </c>
      <c r="H14" s="35">
        <f>SUM('Allocation of site-spec costs'!G27,'Allocation of site-spec costs'!G32) + SUM('Summary of program costs'!G29,'Summary of program costs'!G34)</f>
        <v>9969695.1082276069</v>
      </c>
      <c r="I14" s="35">
        <f>SUM('Allocation of site-spec costs'!H27,'Allocation of site-spec costs'!H32) + SUM('Summary of program costs'!H29,'Summary of program costs'!H34)</f>
        <v>10162331.955567531</v>
      </c>
      <c r="J14" s="35">
        <f>SUM('Allocation of site-spec costs'!I27,'Allocation of site-spec costs'!I32) + SUM('Summary of program costs'!I29,'Summary of program costs'!I34)</f>
        <v>11754481.813870709</v>
      </c>
      <c r="K14" s="35">
        <f>SUM('Allocation of site-spec costs'!J27,'Allocation of site-spec costs'!J32) + SUM('Summary of program costs'!J29,'Summary of program costs'!J34)</f>
        <v>8311160.0845279433</v>
      </c>
      <c r="L14" s="35">
        <f>SUM('Allocation of site-spec costs'!K27,'Allocation of site-spec costs'!K32) + SUM('Summary of program costs'!K29,'Summary of program costs'!K34)</f>
        <v>6293823.8762875916</v>
      </c>
      <c r="M14" s="35">
        <f>SUM('Allocation of site-spec costs'!L27,'Allocation of site-spec costs'!L32) + SUM('Summary of program costs'!L29,'Summary of program costs'!L34)</f>
        <v>6309638.1228945488</v>
      </c>
    </row>
    <row r="15" spans="1:13" ht="15">
      <c r="A15"/>
      <c r="B15" s="27" t="s">
        <v>547</v>
      </c>
      <c r="C15" s="6"/>
      <c r="D15" s="35">
        <f>SUM('Allocation of site-spec costs'!C28,'Allocation of site-spec costs'!C33) + SUM('Summary of program costs'!C30,'Summary of program costs'!C35)</f>
        <v>6228793.7813349441</v>
      </c>
      <c r="E15" s="35">
        <f>SUM('Allocation of site-spec costs'!D28,'Allocation of site-spec costs'!D33) + SUM('Summary of program costs'!D30,'Summary of program costs'!D35)</f>
        <v>11286694.665578892</v>
      </c>
      <c r="F15" s="35">
        <f>SUM('Allocation of site-spec costs'!E28,'Allocation of site-spec costs'!E33) + SUM('Summary of program costs'!E30,'Summary of program costs'!E35)</f>
        <v>13504366.808914851</v>
      </c>
      <c r="G15" s="35">
        <f>SUM('Allocation of site-spec costs'!F28,'Allocation of site-spec costs'!F33) + SUM('Summary of program costs'!F30,'Summary of program costs'!F35)</f>
        <v>11268629.889459377</v>
      </c>
      <c r="H15" s="35">
        <f>SUM('Allocation of site-spec costs'!G28,'Allocation of site-spec costs'!G33) + SUM('Summary of program costs'!G30,'Summary of program costs'!G35)</f>
        <v>8192651.8042887338</v>
      </c>
      <c r="I15" s="35">
        <f>SUM('Allocation of site-spec costs'!H28,'Allocation of site-spec costs'!H33) + SUM('Summary of program costs'!H30,'Summary of program costs'!H35)</f>
        <v>8444716.2730292957</v>
      </c>
      <c r="J15" s="35">
        <f>SUM('Allocation of site-spec costs'!I28,'Allocation of site-spec costs'!I33) + SUM('Summary of program costs'!I30,'Summary of program costs'!I35)</f>
        <v>11688351.710116314</v>
      </c>
      <c r="K15" s="35">
        <f>SUM('Allocation of site-spec costs'!J28,'Allocation of site-spec costs'!J33) + SUM('Summary of program costs'!J30,'Summary of program costs'!J35)</f>
        <v>4563257.3965569306</v>
      </c>
      <c r="L15" s="35">
        <f>SUM('Allocation of site-spec costs'!K28,'Allocation of site-spec costs'!K33) + SUM('Summary of program costs'!K30,'Summary of program costs'!K35)</f>
        <v>377230.92721232242</v>
      </c>
      <c r="M15" s="35">
        <f>SUM('Allocation of site-spec costs'!L28,'Allocation of site-spec costs'!L33) + SUM('Summary of program costs'!L30,'Summary of program costs'!L35)</f>
        <v>377230.92721232248</v>
      </c>
    </row>
    <row r="16" spans="1:13" ht="15">
      <c r="A16"/>
    </row>
    <row r="17" spans="1:23" ht="15.75">
      <c r="A17"/>
      <c r="B17" s="21" t="s">
        <v>750</v>
      </c>
      <c r="C17" s="21"/>
      <c r="D17" s="21">
        <v>2019</v>
      </c>
      <c r="E17" s="21">
        <v>2020</v>
      </c>
      <c r="F17" s="21">
        <v>2021</v>
      </c>
      <c r="G17" s="21">
        <v>2022</v>
      </c>
      <c r="H17" s="21">
        <v>2023</v>
      </c>
      <c r="I17" s="21">
        <v>2024</v>
      </c>
      <c r="J17" s="21">
        <v>2025</v>
      </c>
      <c r="K17" s="21">
        <v>2026</v>
      </c>
      <c r="L17" s="21">
        <v>2027</v>
      </c>
      <c r="M17" s="21">
        <v>2028</v>
      </c>
    </row>
    <row r="18" spans="1:23" ht="15">
      <c r="A18"/>
      <c r="B18" s="27" t="s">
        <v>269</v>
      </c>
      <c r="C18" s="6"/>
      <c r="D18" s="35">
        <f>-PMT(discount_rate, asset_life,D13)</f>
        <v>5525570.6527404813</v>
      </c>
      <c r="E18" s="35">
        <f t="shared" ref="E18:M18" si="1">-PMT(discount_rate, asset_life,E13)</f>
        <v>8297749.8287663655</v>
      </c>
      <c r="F18" s="35">
        <f t="shared" si="1"/>
        <v>8664235.0399750322</v>
      </c>
      <c r="G18" s="35">
        <f t="shared" si="1"/>
        <v>7888093.755292546</v>
      </c>
      <c r="H18" s="35">
        <f t="shared" si="1"/>
        <v>6856418.8049894739</v>
      </c>
      <c r="I18" s="35">
        <f t="shared" si="1"/>
        <v>6988745.1179127228</v>
      </c>
      <c r="J18" s="35">
        <f t="shared" si="1"/>
        <v>8082426.4321566243</v>
      </c>
      <c r="K18" s="35">
        <f t="shared" si="1"/>
        <v>5717136.1206493527</v>
      </c>
      <c r="L18" s="35">
        <f t="shared" si="1"/>
        <v>4331385.3359515527</v>
      </c>
      <c r="M18" s="35">
        <f t="shared" si="1"/>
        <v>4342248.4754498079</v>
      </c>
      <c r="N18" s="55"/>
      <c r="O18" s="55"/>
      <c r="P18" s="55"/>
      <c r="Q18" s="55"/>
      <c r="R18" s="55"/>
      <c r="S18" s="55"/>
      <c r="T18" s="55"/>
      <c r="U18" s="55"/>
      <c r="V18" s="55"/>
      <c r="W18" s="55"/>
    </row>
    <row r="19" spans="1:23" ht="15">
      <c r="A19"/>
      <c r="B19" s="27" t="s">
        <v>263</v>
      </c>
      <c r="C19" s="6"/>
      <c r="D19" s="35">
        <f t="shared" ref="D19:M19" si="2">-PMT(discount_rate, asset_life,D14)</f>
        <v>537158.09102800488</v>
      </c>
      <c r="E19" s="35">
        <f t="shared" si="2"/>
        <v>807042.30479105271</v>
      </c>
      <c r="F19" s="35">
        <f t="shared" si="2"/>
        <v>842721.30199953343</v>
      </c>
      <c r="G19" s="35">
        <f t="shared" si="2"/>
        <v>767160.42837452376</v>
      </c>
      <c r="H19" s="35">
        <f t="shared" si="2"/>
        <v>666722.19363504741</v>
      </c>
      <c r="I19" s="35">
        <f t="shared" si="2"/>
        <v>679604.7602571121</v>
      </c>
      <c r="J19" s="35">
        <f t="shared" si="2"/>
        <v>786079.59570595063</v>
      </c>
      <c r="K19" s="35">
        <f t="shared" si="2"/>
        <v>555807.85801920341</v>
      </c>
      <c r="L19" s="35">
        <f t="shared" si="2"/>
        <v>420898.735176777</v>
      </c>
      <c r="M19" s="35">
        <f t="shared" si="2"/>
        <v>421956.3110679168</v>
      </c>
      <c r="N19" s="55"/>
      <c r="O19" s="55"/>
      <c r="P19" s="55"/>
      <c r="Q19" s="55"/>
      <c r="R19" s="55"/>
      <c r="S19" s="55"/>
      <c r="T19" s="55"/>
      <c r="U19" s="55"/>
      <c r="V19" s="55"/>
      <c r="W19" s="55"/>
    </row>
    <row r="20" spans="1:23" ht="15">
      <c r="A20"/>
      <c r="B20" s="27" t="s">
        <v>547</v>
      </c>
      <c r="C20" s="6"/>
      <c r="D20" s="35">
        <f t="shared" ref="D20:M20" si="3">-PMT(discount_rate, asset_life,D15)</f>
        <v>416549.85518712277</v>
      </c>
      <c r="E20" s="35">
        <f t="shared" si="3"/>
        <v>754796.3849078574</v>
      </c>
      <c r="F20" s="35">
        <f t="shared" si="3"/>
        <v>903102.94996500539</v>
      </c>
      <c r="G20" s="35">
        <f t="shared" si="3"/>
        <v>753588.30511893891</v>
      </c>
      <c r="H20" s="35">
        <f t="shared" si="3"/>
        <v>547882.63064692426</v>
      </c>
      <c r="I20" s="35">
        <f t="shared" si="3"/>
        <v>564739.41249549552</v>
      </c>
      <c r="J20" s="35">
        <f t="shared" si="3"/>
        <v>781657.15275641065</v>
      </c>
      <c r="K20" s="35">
        <f t="shared" si="3"/>
        <v>305167.30436851532</v>
      </c>
      <c r="L20" s="35">
        <f t="shared" si="3"/>
        <v>25227.274110962771</v>
      </c>
      <c r="M20" s="35">
        <f t="shared" si="3"/>
        <v>25227.274110962779</v>
      </c>
      <c r="N20" s="55"/>
      <c r="O20" s="55"/>
      <c r="P20" s="55"/>
      <c r="Q20" s="55"/>
      <c r="R20" s="55"/>
      <c r="S20" s="55"/>
      <c r="T20" s="55"/>
      <c r="U20" s="55"/>
      <c r="V20" s="55"/>
      <c r="W20" s="55"/>
    </row>
    <row r="21" spans="1:23" ht="15">
      <c r="A21"/>
    </row>
    <row r="22" spans="1:23" ht="15.75">
      <c r="A22"/>
      <c r="B22" s="21" t="s">
        <v>751</v>
      </c>
      <c r="C22" s="21"/>
      <c r="D22" s="21">
        <v>2019</v>
      </c>
      <c r="E22" s="21">
        <v>2020</v>
      </c>
      <c r="F22" s="21">
        <v>2021</v>
      </c>
      <c r="G22" s="21">
        <v>2022</v>
      </c>
      <c r="H22" s="21">
        <v>2023</v>
      </c>
      <c r="I22" s="21">
        <v>2024</v>
      </c>
      <c r="J22" s="21">
        <v>2025</v>
      </c>
      <c r="K22" s="21">
        <v>2026</v>
      </c>
      <c r="L22" s="21">
        <v>2027</v>
      </c>
      <c r="M22" s="21">
        <v>2028</v>
      </c>
    </row>
    <row r="23" spans="1:23" ht="15">
      <c r="A23"/>
      <c r="B23" s="27" t="s">
        <v>269</v>
      </c>
      <c r="C23" s="6"/>
      <c r="D23" s="41">
        <f>-PMT(discount_rate, asset_life, 'Capitalised OH forecast'!C$7 * D13)</f>
        <v>1544717.2212461866</v>
      </c>
      <c r="E23" s="41">
        <f>-PMT(discount_rate, asset_life, 'Capitalised OH forecast'!D$7 * E13)</f>
        <v>2022483.0702427952</v>
      </c>
      <c r="F23" s="41">
        <f>-PMT(discount_rate, asset_life, 'Capitalised OH forecast'!E$7 * F13)</f>
        <v>2149921.9135279688</v>
      </c>
      <c r="G23" s="41">
        <f>-PMT(discount_rate, asset_life, 'Capitalised OH forecast'!F$7 * G13)</f>
        <v>2004645.7499366414</v>
      </c>
      <c r="H23" s="41">
        <f>-PMT(discount_rate, asset_life, 'Capitalised OH forecast'!G$7 * H13)</f>
        <v>1788392.8832166651</v>
      </c>
      <c r="I23" s="41">
        <f>-PMT(discount_rate, asset_life, 'Capitalised OH forecast'!H$7 * I13)</f>
        <v>1769405.84831928</v>
      </c>
      <c r="J23" s="41">
        <f>-PMT(discount_rate, asset_life, 'Capitalised OH forecast'!I$7 * J13)</f>
        <v>1814183.9919234929</v>
      </c>
      <c r="K23" s="41">
        <f>-PMT(discount_rate, asset_life, 'Capitalised OH forecast'!J$7 * K13)</f>
        <v>1246475.3796944714</v>
      </c>
      <c r="L23" s="41">
        <f>-PMT(discount_rate, asset_life, 'Capitalised OH forecast'!K$7 * L13)</f>
        <v>918944.33493196638</v>
      </c>
      <c r="M23" s="41">
        <f>-PMT(discount_rate, asset_life, 'Capitalised OH forecast'!L$7 * M13)</f>
        <v>908688.84491816454</v>
      </c>
      <c r="N23" s="55"/>
      <c r="O23" s="55"/>
      <c r="P23" s="55"/>
      <c r="Q23" s="55"/>
      <c r="R23" s="55"/>
      <c r="S23" s="55"/>
      <c r="T23" s="55"/>
    </row>
    <row r="24" spans="1:23" ht="15">
      <c r="A24"/>
      <c r="B24" s="27" t="s">
        <v>263</v>
      </c>
      <c r="C24" s="6"/>
      <c r="D24" s="41">
        <f>-PMT(discount_rate, asset_life, 'Capitalised OH forecast'!C$7 * D14)</f>
        <v>150166.8164049547</v>
      </c>
      <c r="E24" s="41">
        <f>-PMT(discount_rate, asset_life, 'Capitalised OH forecast'!D$7 * E14)</f>
        <v>196707.4727597922</v>
      </c>
      <c r="F24" s="41">
        <f>-PMT(discount_rate, asset_life, 'Capitalised OH forecast'!E$7 * F14)</f>
        <v>209110.78540764513</v>
      </c>
      <c r="G24" s="41">
        <f>-PMT(discount_rate, asset_life, 'Capitalised OH forecast'!F$7 * G14)</f>
        <v>194962.805966741</v>
      </c>
      <c r="H24" s="41">
        <f>-PMT(discount_rate, asset_life, 'Capitalised OH forecast'!G$7 * H14)</f>
        <v>173904.3748774259</v>
      </c>
      <c r="I24" s="41">
        <f>-PMT(discount_rate, asset_life, 'Capitalised OH forecast'!H$7 * I14)</f>
        <v>172061.88193391968</v>
      </c>
      <c r="J24" s="41">
        <f>-PMT(discount_rate, asset_life, 'Capitalised OH forecast'!I$7 * J14)</f>
        <v>176443.67454228768</v>
      </c>
      <c r="K24" s="41">
        <f>-PMT(discount_rate, asset_life, 'Capitalised OH forecast'!J$7 * K14)</f>
        <v>121179.69491042469</v>
      </c>
      <c r="L24" s="41">
        <f>-PMT(discount_rate, asset_life, 'Capitalised OH forecast'!K$7 * L14)</f>
        <v>89297.644580439461</v>
      </c>
      <c r="M24" s="41">
        <f>-PMT(discount_rate, asset_life, 'Capitalised OH forecast'!L$7 * M14)</f>
        <v>88301.48598774425</v>
      </c>
      <c r="N24" s="55"/>
      <c r="O24" s="55"/>
      <c r="P24" s="55"/>
      <c r="Q24" s="55"/>
      <c r="R24" s="55"/>
      <c r="S24" s="55"/>
      <c r="T24" s="55"/>
    </row>
    <row r="25" spans="1:23" ht="15">
      <c r="A25"/>
      <c r="B25" s="27" t="s">
        <v>547</v>
      </c>
      <c r="C25" s="6"/>
      <c r="D25" s="41">
        <f>-PMT(discount_rate, asset_life, 'Capitalised OH forecast'!C$7 * D15)</f>
        <v>116449.82486940513</v>
      </c>
      <c r="E25" s="41">
        <f>-PMT(discount_rate, asset_life, 'Capitalised OH forecast'!D$7 * E15)</f>
        <v>183973.11818974925</v>
      </c>
      <c r="F25" s="41">
        <f>-PMT(discount_rate, asset_life, 'Capitalised OH forecast'!E$7 * F15)</f>
        <v>224093.73860974037</v>
      </c>
      <c r="G25" s="41">
        <f>-PMT(discount_rate, asset_life, 'Capitalised OH forecast'!F$7 * G15)</f>
        <v>191513.64574553171</v>
      </c>
      <c r="H25" s="41">
        <f>-PMT(discount_rate, asset_life, 'Capitalised OH forecast'!G$7 * H15)</f>
        <v>142906.87680483493</v>
      </c>
      <c r="I25" s="41">
        <f>-PMT(discount_rate, asset_life, 'Capitalised OH forecast'!H$7 * I15)</f>
        <v>142980.34945998483</v>
      </c>
      <c r="J25" s="41">
        <f>-PMT(discount_rate, asset_life, 'Capitalised OH forecast'!I$7 * J15)</f>
        <v>175451.01159984138</v>
      </c>
      <c r="K25" s="41">
        <f>-PMT(discount_rate, asset_life, 'Capitalised OH forecast'!J$7 * K15)</f>
        <v>66533.929498232683</v>
      </c>
      <c r="L25" s="41">
        <f>-PMT(discount_rate, asset_life, 'Capitalised OH forecast'!K$7 * L15)</f>
        <v>5352.2046255328596</v>
      </c>
      <c r="M25" s="41">
        <f>-PMT(discount_rate, asset_life, 'Capitalised OH forecast'!L$7 * M15)</f>
        <v>5279.2332594348009</v>
      </c>
      <c r="N25" s="55"/>
      <c r="O25" s="55"/>
      <c r="P25" s="55"/>
      <c r="Q25" s="55"/>
      <c r="R25" s="55"/>
      <c r="S25" s="55"/>
      <c r="T25" s="55"/>
    </row>
    <row r="26" spans="1:23" ht="15">
      <c r="A26"/>
    </row>
    <row r="27" spans="1:23" ht="15.75">
      <c r="A27"/>
      <c r="B27" s="21" t="s">
        <v>754</v>
      </c>
      <c r="C27" s="21" t="s">
        <v>641</v>
      </c>
      <c r="D27" s="21">
        <v>2019</v>
      </c>
      <c r="E27" s="21">
        <v>2020</v>
      </c>
      <c r="F27" s="21">
        <v>2021</v>
      </c>
      <c r="G27" s="21">
        <v>2022</v>
      </c>
      <c r="H27" s="21">
        <v>2023</v>
      </c>
      <c r="I27" s="21">
        <v>2024</v>
      </c>
      <c r="J27" s="21">
        <v>2025</v>
      </c>
      <c r="K27" s="21">
        <v>2026</v>
      </c>
      <c r="L27" s="21">
        <v>2027</v>
      </c>
      <c r="M27" s="21">
        <v>2028</v>
      </c>
    </row>
    <row r="28" spans="1:23" ht="15">
      <c r="A28"/>
      <c r="B28" s="27" t="s">
        <v>269</v>
      </c>
      <c r="C28" s="31">
        <f>SUMPRODUCT($D$6:$M$6,D28:M28)</f>
        <v>347718414.45892799</v>
      </c>
      <c r="D28" s="41">
        <f>SUM($D18:D18,$D23:D23)</f>
        <v>7070287.873986668</v>
      </c>
      <c r="E28" s="41">
        <f>SUM($D18:E18,$D23:E23)</f>
        <v>17390520.77299583</v>
      </c>
      <c r="F28" s="41">
        <f>SUM($D18:F18,$D23:F23)</f>
        <v>28204677.726498831</v>
      </c>
      <c r="G28" s="41">
        <f>SUM($D18:G18,$D23:G23)</f>
        <v>38097417.23172801</v>
      </c>
      <c r="H28" s="41">
        <f>SUM($D18:H18,$D23:H23)</f>
        <v>46742228.919934154</v>
      </c>
      <c r="I28" s="41">
        <f>SUM($D18:I18,$D23:I23)</f>
        <v>55500379.886166155</v>
      </c>
      <c r="J28" s="41">
        <f>SUM($D18:J18,$D23:J23)</f>
        <v>65396990.310246274</v>
      </c>
      <c r="K28" s="41">
        <f>SUM($D18:K18,$D23:K23)</f>
        <v>72360601.810590103</v>
      </c>
      <c r="L28" s="41">
        <f>SUM($D18:L18,$D23:L23)</f>
        <v>77610931.481473625</v>
      </c>
      <c r="M28" s="41">
        <f>SUM($D18:M18,$D23:M23)</f>
        <v>82861868.801841587</v>
      </c>
      <c r="N28" s="38"/>
      <c r="O28" s="38"/>
      <c r="P28" s="38"/>
      <c r="Q28" s="38"/>
      <c r="R28" s="38"/>
      <c r="S28" s="38"/>
      <c r="T28" s="38"/>
    </row>
    <row r="29" spans="1:23" ht="15">
      <c r="A29"/>
      <c r="B29" s="27" t="s">
        <v>263</v>
      </c>
      <c r="C29" s="31">
        <f t="shared" ref="C29:C30" si="4">SUMPRODUCT($D$6:$M$6,D29:M29)</f>
        <v>33814020.913655482</v>
      </c>
      <c r="D29" s="41">
        <f>SUM($D19:D19,$D24:D24)</f>
        <v>687324.90743295965</v>
      </c>
      <c r="E29" s="41">
        <f>SUM($D19:E19,$D24:E24)</f>
        <v>1691074.6849838046</v>
      </c>
      <c r="F29" s="41">
        <f>SUM($D19:F19,$D24:F24)</f>
        <v>2742906.7723909831</v>
      </c>
      <c r="G29" s="41">
        <f>SUM($D19:G19,$D24:G24)</f>
        <v>3705030.0067322478</v>
      </c>
      <c r="H29" s="41">
        <f>SUM($D19:H19,$D24:H24)</f>
        <v>4545656.575244721</v>
      </c>
      <c r="I29" s="41">
        <f>SUM($D19:I19,$D24:I24)</f>
        <v>5397323.2174357539</v>
      </c>
      <c r="J29" s="41">
        <f>SUM($D19:J19,$D24:J24)</f>
        <v>6359846.4876839919</v>
      </c>
      <c r="K29" s="41">
        <f>SUM($D19:K19,$D24:K24)</f>
        <v>7036834.0406136205</v>
      </c>
      <c r="L29" s="41">
        <f>SUM($D19:L19,$D24:L24)</f>
        <v>7547030.4203708377</v>
      </c>
      <c r="M29" s="41">
        <f>SUM($D19:M19,$D24:M24)</f>
        <v>8057288.2174264984</v>
      </c>
      <c r="N29" s="38"/>
      <c r="O29" s="38"/>
      <c r="P29" s="38"/>
      <c r="Q29" s="38"/>
      <c r="R29" s="38"/>
      <c r="S29" s="38"/>
      <c r="T29" s="38"/>
    </row>
    <row r="30" spans="1:23" ht="15">
      <c r="A30"/>
      <c r="B30" s="27" t="s">
        <v>547</v>
      </c>
      <c r="C30" s="31">
        <f t="shared" si="4"/>
        <v>30009313.407381244</v>
      </c>
      <c r="D30" s="41">
        <f>SUM($D20:D20,$D25:D25)</f>
        <v>532999.68005652796</v>
      </c>
      <c r="E30" s="41">
        <f>SUM($D20:E20,$D25:E25)</f>
        <v>1471769.1831541345</v>
      </c>
      <c r="F30" s="41">
        <f>SUM($D20:F20,$D25:F25)</f>
        <v>2598965.8717288803</v>
      </c>
      <c r="G30" s="41">
        <f>SUM($D20:G20,$D25:G25)</f>
        <v>3544067.8225933509</v>
      </c>
      <c r="H30" s="41">
        <f>SUM($D20:H20,$D25:H25)</f>
        <v>4234857.3300451096</v>
      </c>
      <c r="I30" s="41">
        <f>SUM($D20:I20,$D25:I25)</f>
        <v>4942577.0920005906</v>
      </c>
      <c r="J30" s="41">
        <f>SUM($D20:J20,$D25:J25)</f>
        <v>5899685.2563568437</v>
      </c>
      <c r="K30" s="41">
        <f>SUM($D20:K20,$D25:K25)</f>
        <v>6271386.4902235921</v>
      </c>
      <c r="L30" s="41">
        <f>SUM($D20:L20,$D25:L25)</f>
        <v>6301965.9689600877</v>
      </c>
      <c r="M30" s="41">
        <f>SUM($D20:M20,$D25:M25)</f>
        <v>6332472.4763304852</v>
      </c>
      <c r="N30" s="38"/>
      <c r="O30" s="38"/>
      <c r="P30" s="38"/>
      <c r="Q30" s="38"/>
      <c r="R30" s="38"/>
      <c r="S30" s="38"/>
      <c r="T30" s="38"/>
    </row>
    <row r="31" spans="1:23" ht="15">
      <c r="A31"/>
    </row>
    <row r="32" spans="1:23" ht="15.75">
      <c r="A32"/>
      <c r="B32" s="47" t="s">
        <v>669</v>
      </c>
      <c r="C32" s="48"/>
      <c r="D32" s="48"/>
      <c r="E32" s="48"/>
      <c r="F32" s="48"/>
      <c r="G32" s="48"/>
      <c r="H32" s="48"/>
      <c r="I32" s="48"/>
      <c r="J32" s="48"/>
      <c r="K32" s="48"/>
      <c r="L32" s="48"/>
      <c r="M32" s="48"/>
    </row>
    <row r="33" spans="1:20" ht="15">
      <c r="A33"/>
    </row>
    <row r="34" spans="1:20" ht="15.75">
      <c r="A34"/>
      <c r="B34" s="21" t="s">
        <v>830</v>
      </c>
      <c r="C34" s="21"/>
      <c r="D34" s="21">
        <v>2019</v>
      </c>
      <c r="E34" s="21">
        <v>2020</v>
      </c>
      <c r="F34" s="21">
        <v>2021</v>
      </c>
      <c r="G34" s="21">
        <v>2022</v>
      </c>
      <c r="H34" s="21">
        <v>2023</v>
      </c>
      <c r="I34" s="21">
        <v>2024</v>
      </c>
      <c r="J34" s="21">
        <v>2025</v>
      </c>
      <c r="K34" s="21">
        <v>2026</v>
      </c>
      <c r="L34" s="21">
        <v>2027</v>
      </c>
      <c r="M34" s="21">
        <v>2028</v>
      </c>
    </row>
    <row r="35" spans="1:20" ht="15">
      <c r="A35"/>
      <c r="B35" s="27" t="s">
        <v>269</v>
      </c>
      <c r="C35" s="6"/>
      <c r="D35" s="41">
        <f>opex_proportion * ((1 +'Capitalised OH forecast'!C$7) * D13)</f>
        <v>2110952.2105380851</v>
      </c>
      <c r="E35" s="41">
        <f>opex_proportion * ((1 +'Capitalised OH forecast'!D$7) * E13)</f>
        <v>3081277.4302423457</v>
      </c>
      <c r="F35" s="41">
        <f>opex_proportion * ((1 +'Capitalised OH forecast'!E$7) * F13)</f>
        <v>3228746.6837232229</v>
      </c>
      <c r="G35" s="41">
        <f>opex_proportion * ((1 +'Capitalised OH forecast'!F$7) * G13)</f>
        <v>2953642.1570152855</v>
      </c>
      <c r="H35" s="41">
        <f>opex_proportion * ((1 +'Capitalised OH forecast'!G$7) * H13)</f>
        <v>2581052.5212199641</v>
      </c>
      <c r="I35" s="41">
        <f>opex_proportion * ((1 +'Capitalised OH forecast'!H$7) * I13)</f>
        <v>2614891.8505024048</v>
      </c>
      <c r="J35" s="41">
        <f>opex_proportion * ((1 +'Capitalised OH forecast'!I$7) * J13)</f>
        <v>2954797.8843139214</v>
      </c>
      <c r="K35" s="41">
        <f>opex_proportion * ((1 +'Capitalised OH forecast'!J$7) * K13)</f>
        <v>2079102.2023393991</v>
      </c>
      <c r="L35" s="41">
        <f>opex_proportion * ((1 +'Capitalised OH forecast'!K$7) * L13)</f>
        <v>1567573.3749941173</v>
      </c>
      <c r="M35" s="41">
        <f>opex_proportion * ((1 +'Capitalised OH forecast'!L$7) * M13)</f>
        <v>1567754.7988689723</v>
      </c>
    </row>
    <row r="36" spans="1:20" customFormat="1" ht="15">
      <c r="B36" s="27" t="s">
        <v>263</v>
      </c>
      <c r="C36" s="6"/>
      <c r="D36" s="41">
        <f>opex_proportion * ((1 +'Capitalised OH forecast'!C$7) * D14)</f>
        <v>205212.29949373723</v>
      </c>
      <c r="E36" s="41">
        <f>opex_proportion * ((1 +'Capitalised OH forecast'!D$7) * E14)</f>
        <v>299686.21497632429</v>
      </c>
      <c r="F36" s="41">
        <f>opex_proportion * ((1 +'Capitalised OH forecast'!E$7) * F14)</f>
        <v>314041.98946359038</v>
      </c>
      <c r="G36" s="41">
        <f>opex_proportion * ((1 +'Capitalised OH forecast'!F$7) * G14)</f>
        <v>287257.91715147567</v>
      </c>
      <c r="H36" s="41">
        <f>opex_proportion * ((1 +'Capitalised OH forecast'!G$7) * H14)</f>
        <v>250983.06386750625</v>
      </c>
      <c r="I36" s="41">
        <f>opex_proportion * ((1 +'Capitalised OH forecast'!H$7) * I14)</f>
        <v>254279.26175246097</v>
      </c>
      <c r="J36" s="41">
        <f>opex_proportion * ((1 +'Capitalised OH forecast'!I$7) * J14)</f>
        <v>287377.35453467286</v>
      </c>
      <c r="K36" s="41">
        <f>opex_proportion * ((1 +'Capitalised OH forecast'!J$7) * K14)</f>
        <v>202125.91012333968</v>
      </c>
      <c r="L36" s="41">
        <f>opex_proportion * ((1 +'Capitalised OH forecast'!K$7) * L14)</f>
        <v>152327.62722711387</v>
      </c>
      <c r="M36" s="41">
        <f>opex_proportion * ((1 +'Capitalised OH forecast'!L$7) * M14)</f>
        <v>152345.96438455748</v>
      </c>
      <c r="N36" s="1"/>
      <c r="O36" s="1"/>
      <c r="P36" s="1"/>
      <c r="Q36" s="1"/>
      <c r="R36" s="1"/>
      <c r="S36" s="1"/>
      <c r="T36" s="1"/>
    </row>
    <row r="37" spans="1:20" customFormat="1" ht="15">
      <c r="B37" s="27" t="s">
        <v>547</v>
      </c>
      <c r="C37" s="6"/>
      <c r="D37" s="41">
        <f>opex_proportion * ((1 +'Capitalised OH forecast'!C$7) * D15)</f>
        <v>159135.93235306238</v>
      </c>
      <c r="E37" s="41">
        <f>opex_proportion * ((1 +'Capitalised OH forecast'!D$7) * E15)</f>
        <v>280285.27169887756</v>
      </c>
      <c r="F37" s="41">
        <f>opex_proportion * ((1 +'Capitalised OH forecast'!E$7) * F15)</f>
        <v>336543.3464474174</v>
      </c>
      <c r="G37" s="41">
        <f>opex_proportion * ((1 +'Capitalised OH forecast'!F$7) * G15)</f>
        <v>282175.92945565167</v>
      </c>
      <c r="H37" s="41">
        <f>opex_proportion * ((1 +'Capitalised OH forecast'!G$7) * H15)</f>
        <v>206246.71353721968</v>
      </c>
      <c r="I37" s="41">
        <f>opex_proportion * ((1 +'Capitalised OH forecast'!H$7) * I15)</f>
        <v>211301.52301691496</v>
      </c>
      <c r="J37" s="41">
        <f>opex_proportion * ((1 +'Capitalised OH forecast'!I$7) * J15)</f>
        <v>285760.5844742849</v>
      </c>
      <c r="K37" s="41">
        <f>opex_proportion * ((1 +'Capitalised OH forecast'!J$7) * K15)</f>
        <v>110977.59458672715</v>
      </c>
      <c r="L37" s="41">
        <f>opex_proportion * ((1 +'Capitalised OH forecast'!K$7) * L15)</f>
        <v>9130.0127217464342</v>
      </c>
      <c r="M37" s="41">
        <f>opex_proportion * ((1 +'Capitalised OH forecast'!L$7) * M15)</f>
        <v>9108.2259049553631</v>
      </c>
      <c r="N37" s="1"/>
      <c r="O37" s="1"/>
      <c r="P37" s="1"/>
      <c r="Q37" s="1"/>
      <c r="R37" s="1"/>
      <c r="S37" s="1"/>
      <c r="T37" s="1"/>
    </row>
    <row r="38" spans="1:20" customFormat="1" ht="15">
      <c r="B38" s="1"/>
      <c r="C38" s="1"/>
      <c r="D38" s="1"/>
      <c r="E38" s="1"/>
      <c r="F38" s="1"/>
      <c r="G38" s="1"/>
      <c r="H38" s="1"/>
      <c r="I38" s="1"/>
      <c r="J38" s="1"/>
      <c r="K38" s="1"/>
      <c r="L38" s="1"/>
      <c r="M38" s="1"/>
    </row>
    <row r="39" spans="1:20" ht="15.75">
      <c r="A39"/>
      <c r="B39" s="21" t="s">
        <v>755</v>
      </c>
      <c r="C39" s="21" t="s">
        <v>641</v>
      </c>
      <c r="D39" s="21">
        <v>2019</v>
      </c>
      <c r="E39" s="21">
        <v>2020</v>
      </c>
      <c r="F39" s="21">
        <v>2021</v>
      </c>
      <c r="G39" s="21">
        <v>2022</v>
      </c>
      <c r="H39" s="21">
        <v>2023</v>
      </c>
      <c r="I39" s="21">
        <v>2024</v>
      </c>
      <c r="J39" s="21">
        <v>2025</v>
      </c>
      <c r="K39" s="21">
        <v>2026</v>
      </c>
      <c r="L39" s="21">
        <v>2027</v>
      </c>
      <c r="M39" s="21">
        <v>2028</v>
      </c>
    </row>
    <row r="40" spans="1:20" ht="15">
      <c r="A40"/>
      <c r="B40" s="27" t="s">
        <v>269</v>
      </c>
      <c r="C40" s="31">
        <f t="shared" ref="C40:C42" si="5">SUMPRODUCT($D$6:$M$6,D40:M40)</f>
        <v>103817124.38435522</v>
      </c>
      <c r="D40" s="41">
        <f>SUM($D35:D35)</f>
        <v>2110952.2105380851</v>
      </c>
      <c r="E40" s="41">
        <f>SUM($D35:E35)</f>
        <v>5192229.6407804303</v>
      </c>
      <c r="F40" s="41">
        <f>SUM($D35:F35)</f>
        <v>8420976.3245036528</v>
      </c>
      <c r="G40" s="41">
        <f>SUM($D35:G35)</f>
        <v>11374618.481518939</v>
      </c>
      <c r="H40" s="41">
        <f>SUM($D35:H35)</f>
        <v>13955671.002738904</v>
      </c>
      <c r="I40" s="41">
        <f>SUM($D35:I35)</f>
        <v>16570562.85324131</v>
      </c>
      <c r="J40" s="41">
        <f>SUM($D35:J35)</f>
        <v>19525360.737555232</v>
      </c>
      <c r="K40" s="41">
        <f>SUM($D35:K35)</f>
        <v>21604462.939894632</v>
      </c>
      <c r="L40" s="41">
        <f>SUM($D35:L35)</f>
        <v>23172036.314888749</v>
      </c>
      <c r="M40" s="41">
        <f>SUM($D35:M35)</f>
        <v>24739791.113757722</v>
      </c>
      <c r="N40" s="38"/>
      <c r="O40" s="38"/>
      <c r="P40" s="38"/>
      <c r="Q40" s="38"/>
      <c r="R40" s="38"/>
      <c r="S40" s="38"/>
    </row>
    <row r="41" spans="1:20" customFormat="1" ht="15">
      <c r="B41" s="27" t="s">
        <v>263</v>
      </c>
      <c r="C41" s="31">
        <f t="shared" si="5"/>
        <v>10095739.164664833</v>
      </c>
      <c r="D41" s="41">
        <f>SUM($D36:D36)</f>
        <v>205212.29949373723</v>
      </c>
      <c r="E41" s="41">
        <f>SUM($D36:E36)</f>
        <v>504898.51447006152</v>
      </c>
      <c r="F41" s="41">
        <f>SUM($D36:F36)</f>
        <v>818940.50393365184</v>
      </c>
      <c r="G41" s="41">
        <f>SUM($D36:G36)</f>
        <v>1106198.4210851276</v>
      </c>
      <c r="H41" s="41">
        <f>SUM($D36:H36)</f>
        <v>1357181.484952634</v>
      </c>
      <c r="I41" s="41">
        <f>SUM($D36:I36)</f>
        <v>1611460.7467050948</v>
      </c>
      <c r="J41" s="41">
        <f>SUM($D36:J36)</f>
        <v>1898838.1012397676</v>
      </c>
      <c r="K41" s="41">
        <f>SUM($D36:K36)</f>
        <v>2100964.0113631072</v>
      </c>
      <c r="L41" s="41">
        <f>SUM($D36:L36)</f>
        <v>2253291.6385902213</v>
      </c>
      <c r="M41" s="41">
        <f>SUM($D36:M36)</f>
        <v>2405637.602974779</v>
      </c>
      <c r="N41" s="38"/>
      <c r="O41" s="38"/>
      <c r="P41" s="38"/>
      <c r="Q41" s="38"/>
      <c r="R41" s="38"/>
      <c r="S41" s="38"/>
    </row>
    <row r="42" spans="1:20" customFormat="1" ht="15">
      <c r="B42" s="27" t="s">
        <v>547</v>
      </c>
      <c r="C42" s="31">
        <f t="shared" si="5"/>
        <v>8959780.3658200931</v>
      </c>
      <c r="D42" s="41">
        <f>SUM($D37:D37)</f>
        <v>159135.93235306238</v>
      </c>
      <c r="E42" s="41">
        <f>SUM($D37:E37)</f>
        <v>439421.20405193995</v>
      </c>
      <c r="F42" s="41">
        <f>SUM($D37:F37)</f>
        <v>775964.55049935728</v>
      </c>
      <c r="G42" s="41">
        <f>SUM($D37:G37)</f>
        <v>1058140.479955009</v>
      </c>
      <c r="H42" s="41">
        <f>SUM($D37:H37)</f>
        <v>1264387.1934922286</v>
      </c>
      <c r="I42" s="41">
        <f>SUM($D37:I37)</f>
        <v>1475688.7165091436</v>
      </c>
      <c r="J42" s="41">
        <f>SUM($D37:J37)</f>
        <v>1761449.3009834285</v>
      </c>
      <c r="K42" s="41">
        <f>SUM($D37:K37)</f>
        <v>1872426.8955701557</v>
      </c>
      <c r="L42" s="41">
        <f>SUM($D37:L37)</f>
        <v>1881556.9082919022</v>
      </c>
      <c r="M42" s="41">
        <f>SUM($D37:M37)</f>
        <v>1890665.1341968575</v>
      </c>
      <c r="N42" s="38"/>
      <c r="O42" s="38"/>
      <c r="P42" s="38"/>
      <c r="Q42" s="38"/>
      <c r="R42" s="38"/>
      <c r="S42" s="38"/>
    </row>
    <row r="43" spans="1:20" customFormat="1" ht="15">
      <c r="B43" s="1"/>
      <c r="C43" s="1"/>
      <c r="D43" s="1"/>
      <c r="E43" s="1"/>
      <c r="F43" s="1"/>
      <c r="G43" s="1"/>
      <c r="H43" s="1"/>
      <c r="I43" s="1"/>
      <c r="J43" s="1"/>
      <c r="K43" s="1"/>
      <c r="L43" s="1"/>
      <c r="M43" s="1"/>
    </row>
    <row r="44" spans="1:20" ht="15.75">
      <c r="A44"/>
      <c r="B44" s="47" t="s">
        <v>756</v>
      </c>
      <c r="C44" s="48"/>
      <c r="D44" s="48"/>
      <c r="E44" s="48"/>
      <c r="F44" s="48"/>
      <c r="G44" s="48"/>
      <c r="H44" s="48"/>
      <c r="I44" s="48"/>
      <c r="J44" s="48"/>
      <c r="K44" s="48"/>
      <c r="L44" s="48"/>
      <c r="M44" s="48"/>
    </row>
    <row r="45" spans="1:20" ht="15">
      <c r="A45"/>
    </row>
    <row r="46" spans="1:20" customFormat="1" ht="15.75">
      <c r="B46" s="21" t="s">
        <v>831</v>
      </c>
      <c r="C46" s="21" t="s">
        <v>647</v>
      </c>
      <c r="D46" s="21">
        <v>2019</v>
      </c>
      <c r="E46" s="21">
        <v>2020</v>
      </c>
      <c r="F46" s="21">
        <v>2021</v>
      </c>
      <c r="G46" s="21">
        <v>2022</v>
      </c>
      <c r="H46" s="21">
        <v>2023</v>
      </c>
      <c r="I46" s="21">
        <v>2024</v>
      </c>
      <c r="J46" s="21">
        <v>2025</v>
      </c>
      <c r="K46" s="21">
        <v>2026</v>
      </c>
      <c r="L46" s="21">
        <v>2027</v>
      </c>
      <c r="M46" s="21">
        <v>2028</v>
      </c>
    </row>
    <row r="47" spans="1:20" customFormat="1" ht="15">
      <c r="B47" s="27" t="s">
        <v>269</v>
      </c>
      <c r="C47" s="30">
        <f t="shared" ref="C47:C49" si="6">SUMPRODUCT($D$6:$M$6,D47:M47)</f>
        <v>3388.7770690376283</v>
      </c>
      <c r="D47" s="7">
        <f>((SUMIFS('Demand forecast and growth rate'!L$7:L$273,'Demand forecast and growth rate'!$C$7:$C$273,"No",'Demand forecast and growth rate'!$E$7:$E$273, "High growth") + SUMIFS('Demand forecast and growth rate'!L$7:L$273,'Demand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117.84611062994168</v>
      </c>
      <c r="E47" s="7">
        <f>((SUMIFS('Demand forecast and growth rate'!M$7:M$273,'Demand forecast and growth rate'!$C$7:$C$273,"No",'Demand forecast and growth rate'!$E$7:$E$273, "High growth") + SUMIFS('Demand forecast and growth rate'!M$7:M$273,'Demand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235.58764058666998</v>
      </c>
      <c r="F47" s="7">
        <f>((SUMIFS('Demand forecast and growth rate'!N$7:N$273,'Demand forecast and growth rate'!$C$7:$C$273,"No",'Demand forecast and growth rate'!$E$7:$E$273, "High growth") + SUMIFS('Demand forecast and growth rate'!N$7:N$273,'Demand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323.54397175952454</v>
      </c>
      <c r="G47" s="7">
        <f>((SUMIFS('Demand forecast and growth rate'!O$7:O$273,'Demand forecast and growth rate'!$C$7:$C$273,"No",'Demand forecast and growth rate'!$E$7:$E$273, "High growth") + SUMIFS('Demand forecast and growth rate'!O$7:O$273,'Demand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396.35776232691001</v>
      </c>
      <c r="H47" s="7">
        <f>((SUMIFS('Demand forecast and growth rate'!P$7:P$273,'Demand forecast and growth rate'!$C$7:$C$273,"No",'Demand forecast and growth rate'!$E$7:$E$273, "High growth") + SUMIFS('Demand forecast and growth rate'!P$7:P$273,'Demand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465.89690229590224</v>
      </c>
      <c r="I47" s="7">
        <f>((SUMIFS('Demand forecast and growth rate'!Q$7:Q$273,'Demand forecast and growth rate'!$C$7:$C$273,"No",'Demand forecast and growth rate'!$E$7:$E$273, "High growth") + SUMIFS('Demand forecast and growth rate'!Q$7:Q$273,'Demand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527.95716921778853</v>
      </c>
      <c r="J47" s="7">
        <f>((SUMIFS('Demand forecast and growth rate'!R$7:R$273,'Demand forecast and growth rate'!$C$7:$C$273,"No",'Demand forecast and growth rate'!$E$7:$E$273, "High growth") + SUMIFS('Demand forecast and growth rate'!R$7:R$273,'Demand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586.86895655154808</v>
      </c>
      <c r="K47" s="7">
        <f>((SUMIFS('Demand forecast and growth rate'!S$7:S$273,'Demand forecast and growth rate'!$C$7:$C$273,"No",'Demand forecast and growth rate'!$E$7:$E$273, "High growth") + SUMIFS('Demand forecast and growth rate'!S$7:S$273,'Demand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637.49085601627962</v>
      </c>
      <c r="L47" s="7">
        <f>((SUMIFS('Demand forecast and growth rate'!T$7:T$273,'Demand forecast and growth rate'!$C$7:$C$273,"No",'Demand forecast and growth rate'!$E$7:$E$273, "High growth") + SUMIFS('Demand forecast and growth rate'!T$7:T$273,'Demand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685.5410899427477</v>
      </c>
      <c r="M47" s="7">
        <f>((SUMIFS('Demand forecast and growth rate'!U$7:U$273,'Demand forecast and growth rate'!$C$7:$C$273,"No",'Demand forecast and growth rate'!$E$7:$E$273, "High growth") + SUMIFS('Demand forecast and growth rate'!U$7:U$273,'Demand forecast and growth rate'!$C$7:$C$273,"No",'Demand forecast and growth rate'!$E$7:$E$273, "Small growth")) * lv_coincident)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f>
        <v>721.25872715847458</v>
      </c>
    </row>
    <row r="48" spans="1:20" customFormat="1" ht="15">
      <c r="B48" s="27" t="s">
        <v>263</v>
      </c>
      <c r="C48" s="30">
        <f t="shared" si="6"/>
        <v>3718.6898837665012</v>
      </c>
      <c r="D48" s="7">
        <f>((SUMIFS('Demand forecast and growth rate'!L$7:L$273,'Demand forecast and growth rate'!$C$7:$C$273,"No",'Demand forecast and growth rate'!$E$7:$E$273, "High growth") + SUMIFS('Demand forecast and growth rate'!L$7:L$273,'Demand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129.31896389550479</v>
      </c>
      <c r="E48" s="7">
        <f>((SUMIFS('Demand forecast and growth rate'!M$7:M$273,'Demand forecast and growth rate'!$C$7:$C$273,"No",'Demand forecast and growth rate'!$E$7:$E$273, "High growth") + SUMIFS('Demand forecast and growth rate'!M$7:M$273,'Demand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258.52316571501819</v>
      </c>
      <c r="F48" s="7">
        <f>((SUMIFS('Demand forecast and growth rate'!N$7:N$273,'Demand forecast and growth rate'!$C$7:$C$273,"No",'Demand forecast and growth rate'!$E$7:$E$273, "High growth") + SUMIFS('Demand forecast and growth rate'!N$7:N$273,'Demand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355.04244458236417</v>
      </c>
      <c r="G48" s="7">
        <f>((SUMIFS('Demand forecast and growth rate'!O$7:O$273,'Demand forecast and growth rate'!$C$7:$C$273,"No",'Demand forecast and growth rate'!$E$7:$E$273, "High growth") + SUMIFS('Demand forecast and growth rate'!O$7:O$273,'Demand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434.94498784955067</v>
      </c>
      <c r="H48" s="7">
        <f>((SUMIFS('Demand forecast and growth rate'!P$7:P$273,'Demand forecast and growth rate'!$C$7:$C$273,"No",'Demand forecast and growth rate'!$E$7:$E$273, "High growth") + SUMIFS('Demand forecast and growth rate'!P$7:P$273,'Demand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511.25407843306084</v>
      </c>
      <c r="I48" s="7">
        <f>((SUMIFS('Demand forecast and growth rate'!Q$7:Q$273,'Demand forecast and growth rate'!$C$7:$C$273,"No",'Demand forecast and growth rate'!$E$7:$E$273, "High growth") + SUMIFS('Demand forecast and growth rate'!Q$7:Q$273,'Demand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579.35619376394834</v>
      </c>
      <c r="J48" s="7">
        <f>((SUMIFS('Demand forecast and growth rate'!R$7:R$273,'Demand forecast and growth rate'!$C$7:$C$273,"No",'Demand forecast and growth rate'!$E$7:$E$273, "High growth") + SUMIFS('Demand forecast and growth rate'!R$7:R$273,'Demand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644.0033107414215</v>
      </c>
      <c r="K48" s="7">
        <f>((SUMIFS('Demand forecast and growth rate'!S$7:S$273,'Demand forecast and growth rate'!$C$7:$C$273,"No",'Demand forecast and growth rate'!$E$7:$E$273, "High growth") + SUMIFS('Demand forecast and growth rate'!S$7:S$273,'Demand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699.5534816737345</v>
      </c>
      <c r="L48" s="7">
        <f>((SUMIFS('Demand forecast and growth rate'!T$7:T$273,'Demand forecast and growth rate'!$C$7:$C$273,"No",'Demand forecast and growth rate'!$E$7:$E$273, "High growth") + SUMIFS('Demand forecast and growth rate'!T$7:T$273,'Demand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752.28162376592445</v>
      </c>
      <c r="M48" s="7">
        <f>((SUMIFS('Demand forecast and growth rate'!U$7:U$273,'Demand forecast and growth rate'!$C$7:$C$273,"No",'Demand forecast and growth rate'!$E$7:$E$273, "High growth") + SUMIFS('Demand forecast and growth rate'!U$7:U$273,'Demand forecast and growth rate'!$C$7:$C$273,"No",'Demand forecast and growth rate'!$E$7:$E$273, "Small growth")) * (lv_coincident + hv_coincident)) - ((SUMIFS('Demand forecast and growth rate'!$K$7:$K$273,'Demand forecast and growth rate'!$C$7:$C$273,"No",'Demand forecast and growth rate'!$E$7:$E$273, "High growth") + SUMIFS('Demand forecast and growth rate'!$K$7:$K$273,'Demand forecast and growth rate'!$C$7:$C$273,"No",'Demand forecast and growth rate'!$E$7:$E$273, "Small growth")) * (lv_coincident + hv_coincident))</f>
        <v>791.47653493306279</v>
      </c>
    </row>
    <row r="49" spans="1:21" customFormat="1" ht="15">
      <c r="B49" s="27" t="s">
        <v>547</v>
      </c>
      <c r="C49" s="30">
        <f t="shared" si="6"/>
        <v>4398.7489613308826</v>
      </c>
      <c r="D49" s="7">
        <f>((SUMIFS('Demand forecast and growth rate'!L$7:L$273,'Demand forecast and growth rate'!$C$7:$C$273,"No",'Demand forecast and growth rate'!$E$7:$E$273, "High growth") + SUMIFS('Demand forecast and growth rate'!L$7:L$273,'Demand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152.96829687222612</v>
      </c>
      <c r="E49" s="7">
        <f>((SUMIFS('Demand forecast and growth rate'!M$7:M$273,'Demand forecast and growth rate'!$C$7:$C$273,"No",'Demand forecast and growth rate'!$E$7:$E$273, "High growth") + SUMIFS('Demand forecast and growth rate'!M$7:M$273,'Demand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305.80084444070621</v>
      </c>
      <c r="F49" s="7">
        <f>((SUMIFS('Demand forecast and growth rate'!N$7:N$273,'Demand forecast and growth rate'!$C$7:$C$273,"No",'Demand forecast and growth rate'!$E$7:$E$273, "High growth") + SUMIFS('Demand forecast and growth rate'!N$7:N$273,'Demand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419.97118155849807</v>
      </c>
      <c r="G49" s="7">
        <f>((SUMIFS('Demand forecast and growth rate'!O$7:O$273,'Demand forecast and growth rate'!$C$7:$C$273,"No",'Demand forecast and growth rate'!$E$7:$E$273, "High growth") + SUMIFS('Demand forecast and growth rate'!O$7:O$273,'Demand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514.4859811761105</v>
      </c>
      <c r="H49" s="7">
        <f>((SUMIFS('Demand forecast and growth rate'!P$7:P$273,'Demand forecast and growth rate'!$C$7:$C$273,"No",'Demand forecast and growth rate'!$E$7:$E$273, "High growth") + SUMIFS('Demand forecast and growth rate'!P$7:P$273,'Demand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604.75017190887979</v>
      </c>
      <c r="I49" s="7">
        <f>((SUMIFS('Demand forecast and growth rate'!Q$7:Q$273,'Demand forecast and growth rate'!$C$7:$C$273,"No",'Demand forecast and growth rate'!$E$7:$E$273, "High growth") + SUMIFS('Demand forecast and growth rate'!Q$7:Q$273,'Demand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685.30652870106292</v>
      </c>
      <c r="J49" s="7">
        <f>((SUMIFS('Demand forecast and growth rate'!R$7:R$273,'Demand forecast and growth rate'!$C$7:$C$273,"No",'Demand forecast and growth rate'!$E$7:$E$273, "High growth") + SUMIFS('Demand forecast and growth rate'!R$7:R$273,'Demand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761.77605091077044</v>
      </c>
      <c r="K49" s="7">
        <f>((SUMIFS('Demand forecast and growth rate'!S$7:S$273,'Demand forecast and growth rate'!$C$7:$C$273,"No",'Demand forecast and growth rate'!$E$7:$E$273, "High growth") + SUMIFS('Demand forecast and growth rate'!S$7:S$273,'Demand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827.48501410153017</v>
      </c>
      <c r="L49" s="7">
        <f>((SUMIFS('Demand forecast and growth rate'!T$7:T$273,'Demand forecast and growth rate'!$C$7:$C$273,"No",'Demand forecast and growth rate'!$E$7:$E$273, "High growth") + SUMIFS('Demand forecast and growth rate'!T$7:T$273,'Demand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889.85586714669148</v>
      </c>
      <c r="M49" s="7">
        <f>((SUMIFS('Demand forecast and growth rate'!U$7:U$273,'Demand forecast and growth rate'!$C$7:$C$273,"No",'Demand forecast and growth rate'!$E$7:$E$273, "High growth") + SUMIFS('Demand forecast and growth rate'!U$7:U$273,'Demand forecast and growth rate'!$C$7:$C$273,"No",'Demand forecast and growth rate'!$E$7:$E$273, "Small growth"))) - ((SUMIFS('Demand forecast and growth rate'!$K$7:$K$273,'Demand forecast and growth rate'!$C$7:$C$273,"No",'Demand forecast and growth rate'!$E$7:$E$273, "High growth") + SUMIFS('Demand forecast and growth rate'!$K$7:$K$273,'Demand forecast and growth rate'!$C$7:$C$273,"No",'Demand forecast and growth rate'!$E$7:$E$273, "Small growth")))</f>
        <v>936.21858632328508</v>
      </c>
      <c r="N49" s="56"/>
      <c r="O49" s="56"/>
      <c r="P49" s="56"/>
      <c r="Q49" s="56"/>
      <c r="R49" s="56"/>
      <c r="S49" s="56"/>
    </row>
    <row r="50" spans="1:21" customFormat="1" ht="15">
      <c r="B50" s="1"/>
      <c r="C50" s="1"/>
      <c r="D50" s="1"/>
      <c r="E50" s="1"/>
      <c r="F50" s="1"/>
      <c r="G50" s="1"/>
      <c r="H50" s="1"/>
      <c r="I50" s="1"/>
      <c r="J50" s="1"/>
      <c r="K50" s="1"/>
      <c r="L50" s="1"/>
      <c r="M50" s="1"/>
    </row>
    <row r="51" spans="1:21" ht="15.75">
      <c r="A51"/>
      <c r="B51" s="47" t="s">
        <v>757</v>
      </c>
      <c r="C51" s="48"/>
      <c r="D51" s="48"/>
      <c r="E51" s="48"/>
      <c r="F51" s="48"/>
      <c r="G51" s="48"/>
      <c r="H51" s="48"/>
      <c r="I51" s="48"/>
      <c r="J51" s="48"/>
      <c r="K51" s="48"/>
      <c r="L51" s="48"/>
      <c r="M51" s="48"/>
    </row>
    <row r="52" spans="1:21" ht="15">
      <c r="A52"/>
    </row>
    <row r="53" spans="1:21" ht="15.75">
      <c r="A53"/>
      <c r="B53" s="21" t="s">
        <v>645</v>
      </c>
      <c r="C53" s="21" t="s">
        <v>747</v>
      </c>
      <c r="D53" s="21" t="s">
        <v>748</v>
      </c>
    </row>
    <row r="54" spans="1:21" customFormat="1" ht="15">
      <c r="B54" s="27" t="s">
        <v>269</v>
      </c>
      <c r="C54" s="31">
        <f>(C28+C40)/C47</f>
        <v>133244.39160334432</v>
      </c>
      <c r="D54" s="39">
        <f>C54/1000</f>
        <v>133.24439160334433</v>
      </c>
      <c r="E54" s="1"/>
      <c r="F54" s="1"/>
      <c r="G54" s="1"/>
      <c r="H54" s="1"/>
      <c r="I54" s="1"/>
      <c r="J54" s="1"/>
      <c r="K54" s="1"/>
      <c r="L54" s="1"/>
    </row>
    <row r="55" spans="1:21" customFormat="1" ht="15">
      <c r="B55" s="27" t="s">
        <v>263</v>
      </c>
      <c r="C55" s="31">
        <f>(C29+C41)/C48</f>
        <v>11807.857458080372</v>
      </c>
      <c r="D55" s="39">
        <f>C55/1000</f>
        <v>11.807857458080372</v>
      </c>
      <c r="E55" s="1"/>
      <c r="F55" s="1"/>
      <c r="G55" s="1"/>
      <c r="H55" s="1"/>
      <c r="I55" s="1"/>
      <c r="J55" s="1"/>
      <c r="K55" s="1"/>
    </row>
    <row r="56" spans="1:21" customFormat="1" ht="15">
      <c r="B56" s="27" t="s">
        <v>547</v>
      </c>
      <c r="C56" s="31">
        <f>(C30+C42)/C49</f>
        <v>8859.1311110900206</v>
      </c>
      <c r="D56" s="39">
        <f>C56/1000</f>
        <v>8.8591311110900204</v>
      </c>
      <c r="E56" s="1"/>
      <c r="F56" s="1"/>
      <c r="G56" s="1"/>
      <c r="H56" s="1"/>
      <c r="I56" s="1"/>
      <c r="J56" s="1"/>
      <c r="K56" s="1"/>
    </row>
    <row r="57" spans="1:21" customFormat="1" ht="15">
      <c r="B57" s="1"/>
      <c r="C57" s="1"/>
      <c r="D57" s="1"/>
      <c r="E57" s="1"/>
      <c r="F57" s="1"/>
      <c r="G57" s="1"/>
      <c r="H57" s="1"/>
      <c r="I57" s="1"/>
      <c r="J57" s="1"/>
      <c r="K57" s="1"/>
      <c r="L57" s="1"/>
    </row>
    <row r="58" spans="1:21" ht="15.75">
      <c r="A58"/>
      <c r="B58" s="20" t="s">
        <v>646</v>
      </c>
      <c r="C58" s="20"/>
      <c r="D58" s="20"/>
      <c r="E58" s="20"/>
      <c r="F58" s="20"/>
      <c r="G58" s="20"/>
      <c r="H58" s="20"/>
      <c r="I58" s="20"/>
      <c r="J58" s="20"/>
      <c r="K58" s="20"/>
      <c r="L58" s="20"/>
      <c r="M58" s="20"/>
    </row>
    <row r="59" spans="1:21" ht="15">
      <c r="A59"/>
    </row>
    <row r="60" spans="1:21" ht="15.75">
      <c r="A60"/>
      <c r="B60" s="47" t="s">
        <v>543</v>
      </c>
      <c r="C60" s="47"/>
      <c r="D60" s="47"/>
      <c r="E60" s="47"/>
      <c r="F60" s="47"/>
      <c r="G60" s="47"/>
      <c r="H60" s="47"/>
      <c r="I60" s="47"/>
      <c r="J60" s="47"/>
      <c r="K60" s="47"/>
      <c r="L60" s="47"/>
      <c r="M60" s="47"/>
    </row>
    <row r="61" spans="1:21" ht="15">
      <c r="A61"/>
    </row>
    <row r="62" spans="1:21" ht="15.75">
      <c r="A62"/>
      <c r="B62" s="21" t="s">
        <v>758</v>
      </c>
      <c r="C62" s="21"/>
      <c r="D62" s="21">
        <v>2019</v>
      </c>
      <c r="E62" s="21">
        <v>2020</v>
      </c>
      <c r="F62" s="21">
        <v>2021</v>
      </c>
      <c r="G62" s="21">
        <v>2022</v>
      </c>
      <c r="H62" s="21">
        <v>2023</v>
      </c>
      <c r="I62" s="21">
        <v>2024</v>
      </c>
      <c r="J62" s="21">
        <v>2025</v>
      </c>
      <c r="K62" s="21">
        <v>2026</v>
      </c>
      <c r="L62" s="21">
        <v>2027</v>
      </c>
      <c r="M62" s="21">
        <v>2028</v>
      </c>
    </row>
    <row r="63" spans="1:21" ht="15">
      <c r="A63"/>
      <c r="B63" s="27" t="s">
        <v>269</v>
      </c>
      <c r="C63" s="6"/>
      <c r="D63" s="35">
        <f>'Allocation of site-spec costs'!C36 + (falling_renewal * 'Summary of program costs'!C38)</f>
        <v>121160714.03825028</v>
      </c>
      <c r="E63" s="35">
        <f>'Allocation of site-spec costs'!D36 + (falling_renewal * 'Summary of program costs'!D38)</f>
        <v>127302055.82596578</v>
      </c>
      <c r="F63" s="35">
        <f>'Allocation of site-spec costs'!E36 + (falling_renewal * 'Summary of program costs'!E38)</f>
        <v>129859422.1365836</v>
      </c>
      <c r="G63" s="35">
        <f>'Allocation of site-spec costs'!F36 + (falling_renewal * 'Summary of program costs'!F38)</f>
        <v>132817242.85651632</v>
      </c>
      <c r="H63" s="35">
        <f>'Allocation of site-spec costs'!G36 + (falling_renewal * 'Summary of program costs'!G38)</f>
        <v>139295541.84785199</v>
      </c>
      <c r="I63" s="35">
        <f>'Allocation of site-spec costs'!H36 + (falling_renewal * 'Summary of program costs'!H38)</f>
        <v>144191989.91387409</v>
      </c>
      <c r="J63" s="35">
        <f>'Allocation of site-spec costs'!I36 + (falling_renewal * 'Summary of program costs'!I38)</f>
        <v>171320970.51328316</v>
      </c>
      <c r="K63" s="35">
        <f>'Allocation of site-spec costs'!J36 + (falling_renewal * 'Summary of program costs'!J38)</f>
        <v>192145913.78147483</v>
      </c>
      <c r="L63" s="35">
        <f>'Allocation of site-spec costs'!K36 + (falling_renewal * 'Summary of program costs'!K38)</f>
        <v>209186975.51935205</v>
      </c>
      <c r="M63" s="35">
        <f>'Allocation of site-spec costs'!L36 + (falling_renewal * 'Summary of program costs'!L38)</f>
        <v>216457333.43641707</v>
      </c>
      <c r="N63" s="38"/>
      <c r="O63" s="38"/>
      <c r="P63" s="38"/>
      <c r="Q63" s="38"/>
      <c r="R63" s="38"/>
      <c r="S63" s="38"/>
      <c r="T63" s="38"/>
      <c r="U63" s="38"/>
    </row>
    <row r="64" spans="1:21" ht="15">
      <c r="A64"/>
      <c r="B64" s="27" t="s">
        <v>263</v>
      </c>
      <c r="C64" s="6"/>
      <c r="D64" s="35">
        <f>'Allocation of site-spec costs'!C37 + (falling_renewal * 'Summary of program costs'!C39)</f>
        <v>9494005.7569797039</v>
      </c>
      <c r="E64" s="35">
        <f>'Allocation of site-spec costs'!D37 + (falling_renewal * 'Summary of program costs'!D39)</f>
        <v>9397443.9595974889</v>
      </c>
      <c r="F64" s="35">
        <f>'Allocation of site-spec costs'!E37 + (falling_renewal * 'Summary of program costs'!E39)</f>
        <v>9441094.4531389643</v>
      </c>
      <c r="G64" s="35">
        <f>'Allocation of site-spec costs'!F37 + (falling_renewal * 'Summary of program costs'!F39)</f>
        <v>9578152.1842568517</v>
      </c>
      <c r="H64" s="35">
        <f>'Allocation of site-spec costs'!G37 + (falling_renewal * 'Summary of program costs'!G39)</f>
        <v>10213711.694884341</v>
      </c>
      <c r="I64" s="35">
        <f>'Allocation of site-spec costs'!H37 + (falling_renewal * 'Summary of program costs'!H39)</f>
        <v>10768286.745745361</v>
      </c>
      <c r="J64" s="35">
        <f>'Allocation of site-spec costs'!I37 + (falling_renewal * 'Summary of program costs'!I39)</f>
        <v>13424019.208855174</v>
      </c>
      <c r="K64" s="35">
        <f>'Allocation of site-spec costs'!J37 + (falling_renewal * 'Summary of program costs'!J39)</f>
        <v>15354067.336012369</v>
      </c>
      <c r="L64" s="35">
        <f>'Allocation of site-spec costs'!K37 + (falling_renewal * 'Summary of program costs'!K39)</f>
        <v>16915737.437458612</v>
      </c>
      <c r="M64" s="35">
        <f>'Allocation of site-spec costs'!L37 + (falling_renewal * 'Summary of program costs'!L39)</f>
        <v>17565127.028699238</v>
      </c>
      <c r="N64" s="38"/>
      <c r="O64" s="38"/>
      <c r="P64" s="38"/>
      <c r="Q64" s="38"/>
      <c r="R64" s="38"/>
      <c r="S64" s="38"/>
      <c r="T64" s="38"/>
      <c r="U64" s="38"/>
    </row>
    <row r="65" spans="1:21" ht="15">
      <c r="A65"/>
      <c r="B65" s="27" t="s">
        <v>547</v>
      </c>
      <c r="C65" s="6"/>
      <c r="D65" s="35">
        <f>'Allocation of site-spec costs'!C38 + (falling_renewal * 'Summary of program costs'!C40)</f>
        <v>8614137.8621961959</v>
      </c>
      <c r="E65" s="35">
        <f>'Allocation of site-spec costs'!D38 + (falling_renewal * 'Summary of program costs'!D40)</f>
        <v>9846500.2144367266</v>
      </c>
      <c r="F65" s="35">
        <f>'Allocation of site-spec costs'!E38 + (falling_renewal * 'Summary of program costs'!E40)</f>
        <v>9209911.9817060009</v>
      </c>
      <c r="G65" s="35">
        <f>'Allocation of site-spec costs'!F38 + (falling_renewal * 'Summary of program costs'!F40)</f>
        <v>8830604.9592268188</v>
      </c>
      <c r="H65" s="35">
        <f>'Allocation of site-spec costs'!G38 + (falling_renewal * 'Summary of program costs'!G40)</f>
        <v>9456746.4572636671</v>
      </c>
      <c r="I65" s="35">
        <f>'Allocation of site-spec costs'!H38 + (falling_renewal * 'Summary of program costs'!H40)</f>
        <v>11770223.340380551</v>
      </c>
      <c r="J65" s="35">
        <f>'Allocation of site-spec costs'!I38 + (falling_renewal * 'Summary of program costs'!I40)</f>
        <v>13400510.277861673</v>
      </c>
      <c r="K65" s="35">
        <f>'Allocation of site-spec costs'!J38 + (falling_renewal * 'Summary of program costs'!J40)</f>
        <v>15579018.882512836</v>
      </c>
      <c r="L65" s="35">
        <f>'Allocation of site-spec costs'!K38 + (falling_renewal * 'Summary of program costs'!K40)</f>
        <v>16938287.043189369</v>
      </c>
      <c r="M65" s="35">
        <f>'Allocation of site-spec costs'!L38 + (falling_renewal * 'Summary of program costs'!L40)</f>
        <v>17618539.534883723</v>
      </c>
      <c r="N65" s="38"/>
      <c r="O65" s="38"/>
      <c r="P65" s="38"/>
      <c r="Q65" s="38"/>
      <c r="R65" s="38"/>
      <c r="S65" s="38"/>
      <c r="T65" s="38"/>
      <c r="U65" s="38"/>
    </row>
    <row r="66" spans="1:21" ht="15">
      <c r="A66"/>
    </row>
    <row r="67" spans="1:21" ht="15.75">
      <c r="A67"/>
      <c r="B67" s="21" t="s">
        <v>750</v>
      </c>
      <c r="C67" s="21"/>
      <c r="D67" s="21">
        <v>2019</v>
      </c>
      <c r="E67" s="21">
        <v>2020</v>
      </c>
      <c r="F67" s="21">
        <v>2021</v>
      </c>
      <c r="G67" s="21">
        <v>2022</v>
      </c>
      <c r="H67" s="21">
        <v>2023</v>
      </c>
      <c r="I67" s="21">
        <v>2024</v>
      </c>
      <c r="J67" s="21">
        <v>2025</v>
      </c>
      <c r="K67" s="21">
        <v>2026</v>
      </c>
      <c r="L67" s="21">
        <v>2027</v>
      </c>
      <c r="M67" s="21">
        <v>2028</v>
      </c>
    </row>
    <row r="68" spans="1:21" ht="15">
      <c r="A68"/>
      <c r="B68" s="27" t="s">
        <v>269</v>
      </c>
      <c r="C68" s="51"/>
      <c r="D68" s="41">
        <f t="shared" ref="D68:M68" si="7">-PMT(discount_rate, asset_life,D63)</f>
        <v>8102608.572182497</v>
      </c>
      <c r="E68" s="41">
        <f t="shared" si="7"/>
        <v>8513310.0855306014</v>
      </c>
      <c r="F68" s="41">
        <f t="shared" si="7"/>
        <v>8684333.6582711898</v>
      </c>
      <c r="G68" s="41">
        <f t="shared" si="7"/>
        <v>8882137.5727705713</v>
      </c>
      <c r="H68" s="41">
        <f t="shared" si="7"/>
        <v>9315373.0596775431</v>
      </c>
      <c r="I68" s="41">
        <f t="shared" si="7"/>
        <v>9642822.4510740973</v>
      </c>
      <c r="J68" s="41">
        <f t="shared" si="7"/>
        <v>11457069.853825035</v>
      </c>
      <c r="K68" s="41">
        <f t="shared" si="7"/>
        <v>12849735.497796018</v>
      </c>
      <c r="L68" s="41">
        <f t="shared" si="7"/>
        <v>13989354.507245107</v>
      </c>
      <c r="M68" s="41">
        <f t="shared" si="7"/>
        <v>14475558.842117619</v>
      </c>
      <c r="N68" s="38"/>
      <c r="O68" s="38"/>
      <c r="P68" s="38"/>
      <c r="Q68" s="38"/>
      <c r="R68" s="38"/>
    </row>
    <row r="69" spans="1:21" ht="15">
      <c r="A69"/>
      <c r="B69" s="27" t="s">
        <v>263</v>
      </c>
      <c r="C69" s="51"/>
      <c r="D69" s="41">
        <f t="shared" ref="D69:M69" si="8">-PMT(discount_rate, asset_life,D64)</f>
        <v>634910.52393904026</v>
      </c>
      <c r="E69" s="41">
        <f t="shared" si="8"/>
        <v>628452.96503948257</v>
      </c>
      <c r="F69" s="41">
        <f t="shared" si="8"/>
        <v>631372.08668676415</v>
      </c>
      <c r="G69" s="41">
        <f t="shared" si="8"/>
        <v>640537.80641576042</v>
      </c>
      <c r="H69" s="41">
        <f t="shared" si="8"/>
        <v>683040.77431108546</v>
      </c>
      <c r="I69" s="41">
        <f t="shared" si="8"/>
        <v>720127.91593693011</v>
      </c>
      <c r="J69" s="41">
        <f t="shared" si="8"/>
        <v>897729.71361388662</v>
      </c>
      <c r="K69" s="41">
        <f t="shared" si="8"/>
        <v>1026801.4562489757</v>
      </c>
      <c r="L69" s="41">
        <f t="shared" si="8"/>
        <v>1131237.9615249739</v>
      </c>
      <c r="M69" s="41">
        <f t="shared" si="8"/>
        <v>1174665.8144428039</v>
      </c>
      <c r="N69" s="38"/>
      <c r="O69" s="38"/>
      <c r="P69" s="38"/>
      <c r="Q69" s="38"/>
      <c r="R69" s="38"/>
    </row>
    <row r="70" spans="1:21" ht="15">
      <c r="A70"/>
      <c r="B70" s="27" t="s">
        <v>547</v>
      </c>
      <c r="C70" s="51"/>
      <c r="D70" s="41">
        <f t="shared" ref="D70:M70" si="9">-PMT(discount_rate, asset_life,D65)</f>
        <v>576069.46144406078</v>
      </c>
      <c r="E70" s="41">
        <f t="shared" si="9"/>
        <v>658483.54952996259</v>
      </c>
      <c r="F70" s="41">
        <f t="shared" si="9"/>
        <v>615911.78596437234</v>
      </c>
      <c r="G70" s="41">
        <f t="shared" si="9"/>
        <v>590545.67322539841</v>
      </c>
      <c r="H70" s="41">
        <f t="shared" si="9"/>
        <v>632418.81263088994</v>
      </c>
      <c r="I70" s="41">
        <f t="shared" si="9"/>
        <v>787132.30844910606</v>
      </c>
      <c r="J70" s="41">
        <f t="shared" si="9"/>
        <v>896157.55660488573</v>
      </c>
      <c r="K70" s="41">
        <f t="shared" si="9"/>
        <v>1041845.0645956958</v>
      </c>
      <c r="L70" s="41">
        <f t="shared" si="9"/>
        <v>1132745.9637692962</v>
      </c>
      <c r="M70" s="41">
        <f t="shared" si="9"/>
        <v>1178237.7695431635</v>
      </c>
      <c r="N70" s="38"/>
      <c r="O70" s="38"/>
      <c r="P70" s="38"/>
      <c r="Q70" s="38"/>
      <c r="R70" s="38"/>
    </row>
    <row r="71" spans="1:21" ht="15">
      <c r="A71"/>
    </row>
    <row r="72" spans="1:21" ht="15.75">
      <c r="A72"/>
      <c r="B72" s="21" t="s">
        <v>751</v>
      </c>
      <c r="C72" s="21"/>
      <c r="D72" s="21">
        <v>2019</v>
      </c>
      <c r="E72" s="21">
        <v>2020</v>
      </c>
      <c r="F72" s="21">
        <v>2021</v>
      </c>
      <c r="G72" s="21">
        <v>2022</v>
      </c>
      <c r="H72" s="21">
        <v>2023</v>
      </c>
      <c r="I72" s="21">
        <v>2024</v>
      </c>
      <c r="J72" s="21">
        <v>2025</v>
      </c>
      <c r="K72" s="21">
        <v>2026</v>
      </c>
      <c r="L72" s="21">
        <v>2027</v>
      </c>
      <c r="M72" s="21">
        <v>2028</v>
      </c>
    </row>
    <row r="73" spans="1:21" ht="15">
      <c r="A73"/>
      <c r="B73" s="27" t="s">
        <v>269</v>
      </c>
      <c r="C73" s="51"/>
      <c r="D73" s="41">
        <f>-PMT(discount_rate, asset_life, 'Capitalised OH forecast'!C$7 * D63)</f>
        <v>2265148.6669996115</v>
      </c>
      <c r="E73" s="41">
        <f>-PMT(discount_rate, asset_life, 'Capitalised OH forecast'!D$7 * E63)</f>
        <v>2075023.4551567221</v>
      </c>
      <c r="F73" s="41">
        <f>-PMT(discount_rate, asset_life, 'Capitalised OH forecast'!E$7 * F63)</f>
        <v>2154909.1351011586</v>
      </c>
      <c r="G73" s="41">
        <f>-PMT(discount_rate, asset_life, 'Capitalised OH forecast'!F$7 * G63)</f>
        <v>2257267.7110563479</v>
      </c>
      <c r="H73" s="41">
        <f>-PMT(discount_rate, asset_life, 'Capitalised OH forecast'!G$7 * H63)</f>
        <v>2429773.8160790689</v>
      </c>
      <c r="I73" s="41">
        <f>-PMT(discount_rate, asset_life, 'Capitalised OH forecast'!H$7 * I63)</f>
        <v>2441363.3851810531</v>
      </c>
      <c r="J73" s="41">
        <f>-PMT(discount_rate, asset_life, 'Capitalised OH forecast'!I$7 * J63)</f>
        <v>2571657.5211204872</v>
      </c>
      <c r="K73" s="41">
        <f>-PMT(discount_rate, asset_life, 'Capitalised OH forecast'!J$7 * K63)</f>
        <v>2801556.3379256437</v>
      </c>
      <c r="L73" s="41">
        <f>-PMT(discount_rate, asset_life, 'Capitalised OH forecast'!K$7 * L63)</f>
        <v>2967973.7720596218</v>
      </c>
      <c r="M73" s="41">
        <f>-PMT(discount_rate, asset_life, 'Capitalised OH forecast'!L$7 * M63)</f>
        <v>3029255.2160839206</v>
      </c>
      <c r="N73" s="55"/>
      <c r="O73" s="55"/>
      <c r="P73" s="55"/>
      <c r="Q73" s="55"/>
      <c r="R73" s="55"/>
      <c r="S73" s="55"/>
    </row>
    <row r="74" spans="1:21" ht="15">
      <c r="A74"/>
      <c r="B74" s="27" t="s">
        <v>263</v>
      </c>
      <c r="C74" s="51"/>
      <c r="D74" s="41">
        <f>-PMT(discount_rate, asset_life, 'Capitalised OH forecast'!C$7 * D64)</f>
        <v>177494.28645757245</v>
      </c>
      <c r="E74" s="41">
        <f>-PMT(discount_rate, asset_life, 'Capitalised OH forecast'!D$7 * E64)</f>
        <v>153178.33249561911</v>
      </c>
      <c r="F74" s="41">
        <f>-PMT(discount_rate, asset_life, 'Capitalised OH forecast'!E$7 * F64)</f>
        <v>156667.11238730044</v>
      </c>
      <c r="G74" s="41">
        <f>-PMT(discount_rate, asset_life, 'Capitalised OH forecast'!F$7 * G64)</f>
        <v>162783.48497614573</v>
      </c>
      <c r="H74" s="41">
        <f>-PMT(discount_rate, asset_life, 'Capitalised OH forecast'!G$7 * H64)</f>
        <v>178160.82921244786</v>
      </c>
      <c r="I74" s="41">
        <f>-PMT(discount_rate, asset_life, 'Capitalised OH forecast'!H$7 * I64)</f>
        <v>182321.50758093959</v>
      </c>
      <c r="J74" s="41">
        <f>-PMT(discount_rate, asset_life, 'Capitalised OH forecast'!I$7 * J64)</f>
        <v>201504.69530197815</v>
      </c>
      <c r="K74" s="41">
        <f>-PMT(discount_rate, asset_life, 'Capitalised OH forecast'!J$7 * K64)</f>
        <v>223867.80864392102</v>
      </c>
      <c r="L74" s="41">
        <f>-PMT(discount_rate, asset_life, 'Capitalised OH forecast'!K$7 * L64)</f>
        <v>240002.82486411132</v>
      </c>
      <c r="M74" s="41">
        <f>-PMT(discount_rate, asset_life, 'Capitalised OH forecast'!L$7 * M64)</f>
        <v>245818.66471386468</v>
      </c>
      <c r="N74" s="55"/>
      <c r="O74" s="55"/>
      <c r="P74" s="55"/>
      <c r="Q74" s="55"/>
      <c r="R74" s="55"/>
      <c r="S74" s="55"/>
    </row>
    <row r="75" spans="1:21" ht="15">
      <c r="A75"/>
      <c r="B75" s="27" t="s">
        <v>547</v>
      </c>
      <c r="C75" s="51"/>
      <c r="D75" s="41">
        <f>-PMT(discount_rate, asset_life, 'Capitalised OH forecast'!C$7 * D65)</f>
        <v>161044.79946977357</v>
      </c>
      <c r="E75" s="41">
        <f>-PMT(discount_rate, asset_life, 'Capitalised OH forecast'!D$7 * E65)</f>
        <v>160497.94925616941</v>
      </c>
      <c r="F75" s="41">
        <f>-PMT(discount_rate, asset_life, 'Capitalised OH forecast'!E$7 * F65)</f>
        <v>152830.83149701444</v>
      </c>
      <c r="G75" s="41">
        <f>-PMT(discount_rate, asset_life, 'Capitalised OH forecast'!F$7 * G65)</f>
        <v>150078.70224418529</v>
      </c>
      <c r="H75" s="41">
        <f>-PMT(discount_rate, asset_life, 'Capitalised OH forecast'!G$7 * H65)</f>
        <v>164956.85807558449</v>
      </c>
      <c r="I75" s="41">
        <f>-PMT(discount_rate, asset_life, 'Capitalised OH forecast'!H$7 * I65)</f>
        <v>199285.63518522884</v>
      </c>
      <c r="J75" s="41">
        <f>-PMT(discount_rate, asset_life, 'Capitalised OH forecast'!I$7 * J65)</f>
        <v>201151.80844275822</v>
      </c>
      <c r="K75" s="41">
        <f>-PMT(discount_rate, asset_life, 'Capitalised OH forecast'!J$7 * K65)</f>
        <v>227147.68287294728</v>
      </c>
      <c r="L75" s="41">
        <f>-PMT(discount_rate, asset_life, 'Capitalised OH forecast'!K$7 * L65)</f>
        <v>240322.76179236898</v>
      </c>
      <c r="M75" s="41">
        <f>-PMT(discount_rate, asset_life, 'Capitalised OH forecast'!L$7 * M65)</f>
        <v>246566.15665786478</v>
      </c>
      <c r="N75" s="55"/>
      <c r="O75" s="55"/>
      <c r="P75" s="55"/>
      <c r="Q75" s="55"/>
      <c r="R75" s="55"/>
      <c r="S75" s="55"/>
    </row>
    <row r="76" spans="1:21" ht="15">
      <c r="A76"/>
    </row>
    <row r="77" spans="1:21" ht="15.75">
      <c r="A77"/>
      <c r="B77" s="52" t="s">
        <v>754</v>
      </c>
      <c r="C77" s="52" t="s">
        <v>641</v>
      </c>
      <c r="D77" s="52">
        <v>2019</v>
      </c>
      <c r="E77" s="52">
        <v>2020</v>
      </c>
      <c r="F77" s="52">
        <v>2021</v>
      </c>
      <c r="G77" s="52">
        <v>2022</v>
      </c>
      <c r="H77" s="52">
        <v>2023</v>
      </c>
      <c r="I77" s="52">
        <v>2024</v>
      </c>
      <c r="J77" s="52">
        <v>2025</v>
      </c>
      <c r="K77" s="52">
        <v>2026</v>
      </c>
      <c r="L77" s="52">
        <v>2027</v>
      </c>
      <c r="M77" s="52">
        <v>2028</v>
      </c>
    </row>
    <row r="78" spans="1:21" ht="15">
      <c r="A78"/>
      <c r="B78" s="27" t="s">
        <v>269</v>
      </c>
      <c r="C78" s="31">
        <f>SUMPRODUCT($D$6:$M$6,D78:M78)</f>
        <v>452920690.00433618</v>
      </c>
      <c r="D78" s="41">
        <f>SUM($D68:D68,$D73:D73)</f>
        <v>10367757.239182109</v>
      </c>
      <c r="E78" s="41">
        <f>SUM($D68:E68,$D73:E73)</f>
        <v>20956090.77986943</v>
      </c>
      <c r="F78" s="41">
        <f>SUM($D68:F68,$D73:F73)</f>
        <v>31795333.573241778</v>
      </c>
      <c r="G78" s="41">
        <f>SUM($D68:G68,$D73:G73)</f>
        <v>42934738.857068703</v>
      </c>
      <c r="H78" s="41">
        <f>SUM($D68:H68,$D73:H73)</f>
        <v>54679885.732825309</v>
      </c>
      <c r="I78" s="41">
        <f>SUM($D68:I68,$D73:I73)</f>
        <v>66764071.569080457</v>
      </c>
      <c r="J78" s="41">
        <f>SUM($D68:J68,$D73:J73)</f>
        <v>80792798.944025978</v>
      </c>
      <c r="K78" s="41">
        <f>SUM($D68:K68,$D73:K73)</f>
        <v>96444090.779747635</v>
      </c>
      <c r="L78" s="41">
        <f>SUM($D68:L68,$D73:L73)</f>
        <v>113401419.05905236</v>
      </c>
      <c r="M78" s="41">
        <f>SUM($D68:M68,$D73:M73)</f>
        <v>130906233.1172539</v>
      </c>
      <c r="N78" s="38"/>
      <c r="O78" s="38"/>
      <c r="P78" s="38"/>
      <c r="Q78" s="38"/>
      <c r="R78" s="38"/>
      <c r="S78" s="38"/>
      <c r="T78" s="38"/>
    </row>
    <row r="79" spans="1:21" ht="15">
      <c r="A79"/>
      <c r="B79" s="27" t="s">
        <v>263</v>
      </c>
      <c r="C79" s="31">
        <f t="shared" ref="C79:C80" si="10">SUMPRODUCT($D$6:$M$6,D79:M79)</f>
        <v>34204159.644639269</v>
      </c>
      <c r="D79" s="41">
        <f>SUM($D69:D69,$D74:D74)</f>
        <v>812404.81039661274</v>
      </c>
      <c r="E79" s="41">
        <f>SUM($D69:E69,$D74:E74)</f>
        <v>1594036.1079317143</v>
      </c>
      <c r="F79" s="41">
        <f>SUM($D69:F69,$D74:F74)</f>
        <v>2382075.3070057789</v>
      </c>
      <c r="G79" s="41">
        <f>SUM($D69:G69,$D74:G74)</f>
        <v>3185396.5983976857</v>
      </c>
      <c r="H79" s="41">
        <f>SUM($D69:H69,$D74:H74)</f>
        <v>4046598.201921219</v>
      </c>
      <c r="I79" s="41">
        <f>SUM($D69:I69,$D74:I74)</f>
        <v>4949047.6254390879</v>
      </c>
      <c r="J79" s="41">
        <f>SUM($D69:J69,$D74:J74)</f>
        <v>6048282.0343549522</v>
      </c>
      <c r="K79" s="41">
        <f>SUM($D69:K69,$D74:K74)</f>
        <v>7298951.2992478488</v>
      </c>
      <c r="L79" s="41">
        <f>SUM($D69:L69,$D74:L74)</f>
        <v>8670192.0856369343</v>
      </c>
      <c r="M79" s="41">
        <f>SUM($D69:M69,$D74:M74)</f>
        <v>10090676.564793602</v>
      </c>
      <c r="N79" s="38"/>
      <c r="O79" s="38"/>
      <c r="P79" s="38"/>
      <c r="Q79" s="38"/>
      <c r="R79" s="38"/>
      <c r="S79" s="38"/>
      <c r="T79" s="38"/>
    </row>
    <row r="80" spans="1:21" ht="15">
      <c r="A80"/>
      <c r="B80" s="27" t="s">
        <v>547</v>
      </c>
      <c r="C80" s="31">
        <f t="shared" si="10"/>
        <v>33502371.627125055</v>
      </c>
      <c r="D80" s="41">
        <f>SUM($D70:D70,$D75:D75)</f>
        <v>737114.26091383433</v>
      </c>
      <c r="E80" s="41">
        <f>SUM($D70:E70,$D75:E75)</f>
        <v>1556095.7596999665</v>
      </c>
      <c r="F80" s="41">
        <f>SUM($D70:F70,$D75:F75)</f>
        <v>2324838.3771613534</v>
      </c>
      <c r="G80" s="41">
        <f>SUM($D70:G70,$D75:G75)</f>
        <v>3065462.7526309374</v>
      </c>
      <c r="H80" s="41">
        <f>SUM($D70:H70,$D75:H75)</f>
        <v>3862838.4233374116</v>
      </c>
      <c r="I80" s="41">
        <f>SUM($D70:I70,$D75:I75)</f>
        <v>4849256.3669717461</v>
      </c>
      <c r="J80" s="41">
        <f>SUM($D70:J70,$D75:J75)</f>
        <v>5946565.73201939</v>
      </c>
      <c r="K80" s="41">
        <f>SUM($D70:K70,$D75:K75)</f>
        <v>7215558.4794880329</v>
      </c>
      <c r="L80" s="41">
        <f>SUM($D70:L70,$D75:L75)</f>
        <v>8588627.2050496973</v>
      </c>
      <c r="M80" s="41">
        <f>SUM($D70:M70,$D75:M75)</f>
        <v>10013431.131250726</v>
      </c>
      <c r="N80" s="38"/>
      <c r="O80" s="38"/>
      <c r="P80" s="38"/>
      <c r="Q80" s="38"/>
      <c r="R80" s="38"/>
      <c r="S80" s="38"/>
      <c r="T80" s="38"/>
    </row>
    <row r="81" spans="1:19" ht="15">
      <c r="A81"/>
    </row>
    <row r="82" spans="1:19" ht="15.75">
      <c r="A82"/>
      <c r="B82" s="47" t="s">
        <v>669</v>
      </c>
      <c r="C82" s="48"/>
      <c r="D82" s="48"/>
      <c r="E82" s="48"/>
      <c r="F82" s="48"/>
      <c r="G82" s="48"/>
      <c r="H82" s="48"/>
      <c r="I82" s="48"/>
      <c r="J82" s="48"/>
      <c r="K82" s="48"/>
      <c r="L82" s="48"/>
      <c r="M82" s="48"/>
    </row>
    <row r="83" spans="1:19" ht="15">
      <c r="A83"/>
    </row>
    <row r="84" spans="1:19" ht="15.75">
      <c r="A84"/>
      <c r="B84" s="21" t="s">
        <v>759</v>
      </c>
      <c r="C84" s="21"/>
      <c r="D84" s="21">
        <v>2019</v>
      </c>
      <c r="E84" s="21">
        <v>2020</v>
      </c>
      <c r="F84" s="21">
        <v>2021</v>
      </c>
      <c r="G84" s="21">
        <v>2022</v>
      </c>
      <c r="H84" s="21">
        <v>2023</v>
      </c>
      <c r="I84" s="21">
        <v>2024</v>
      </c>
      <c r="J84" s="21">
        <v>2025</v>
      </c>
      <c r="K84" s="21">
        <v>2026</v>
      </c>
      <c r="L84" s="21">
        <v>2027</v>
      </c>
      <c r="M84" s="21">
        <v>2028</v>
      </c>
    </row>
    <row r="85" spans="1:19" ht="15">
      <c r="A85"/>
      <c r="B85" s="27" t="s">
        <v>269</v>
      </c>
      <c r="C85" s="51"/>
      <c r="D85" s="41">
        <f>opex_proportion * ( (1+'Capitalised OH forecast'!C$7) * D63)</f>
        <v>3095466.6135868537</v>
      </c>
      <c r="E85" s="41">
        <f>opex_proportion * ( (1+'Capitalised OH forecast'!D$7) * E63)</f>
        <v>3161323.3424150958</v>
      </c>
      <c r="F85" s="41">
        <f>opex_proportion * ( (1+'Capitalised OH forecast'!E$7) * F63)</f>
        <v>3236236.4790567677</v>
      </c>
      <c r="G85" s="41">
        <f>opex_proportion * ( (1+'Capitalised OH forecast'!F$7) * G63)</f>
        <v>3325854.9902176731</v>
      </c>
      <c r="H85" s="41">
        <f>opex_proportion * ( (1+'Capitalised OH forecast'!G$7) * H63)</f>
        <v>3506709.2319810763</v>
      </c>
      <c r="I85" s="41">
        <f>opex_proportion * ( (1+'Capitalised OH forecast'!H$7) * I63)</f>
        <v>3607934.9608168341</v>
      </c>
      <c r="J85" s="41">
        <f>opex_proportion * ( (1+'Capitalised OH forecast'!I$7) * J63)</f>
        <v>4188510.226314052</v>
      </c>
      <c r="K85" s="41">
        <f>opex_proportion * ( (1+'Capitalised OH forecast'!J$7) * K63)</f>
        <v>4672953.8722111201</v>
      </c>
      <c r="L85" s="41">
        <f>opex_proportion * ( (1+'Capitalised OH forecast'!K$7) * L63)</f>
        <v>5062892.8063482409</v>
      </c>
      <c r="M85" s="41">
        <f>opex_proportion * ( (1+'Capitalised OH forecast'!L$7) * M63)</f>
        <v>5226353.8047967702</v>
      </c>
    </row>
    <row r="86" spans="1:19" ht="15">
      <c r="A86"/>
      <c r="B86" s="27" t="s">
        <v>263</v>
      </c>
      <c r="C86" s="51"/>
      <c r="D86" s="41">
        <f>opex_proportion * ( (1+'Capitalised OH forecast'!C$7) * D64)</f>
        <v>242556.98790826031</v>
      </c>
      <c r="E86" s="41">
        <f>opex_proportion * ( (1+'Capitalised OH forecast'!D$7) * E64)</f>
        <v>233369.04306657455</v>
      </c>
      <c r="F86" s="41">
        <f>opex_proportion * ( (1+'Capitalised OH forecast'!E$7) * F64)</f>
        <v>235282.22880379928</v>
      </c>
      <c r="G86" s="41">
        <f>opex_proportion * ( (1+'Capitalised OH forecast'!F$7) * G64)</f>
        <v>239844.9520104012</v>
      </c>
      <c r="H86" s="41">
        <f>opex_proportion * ( (1+'Capitalised OH forecast'!G$7) * H64)</f>
        <v>257126.08327670119</v>
      </c>
      <c r="I86" s="41">
        <f>opex_proportion * ( (1+'Capitalised OH forecast'!H$7) * I64)</f>
        <v>269441.30697746179</v>
      </c>
      <c r="J86" s="41">
        <f>opex_proportion * ( (1+'Capitalised OH forecast'!I$7) * J64)</f>
        <v>328194.7421034876</v>
      </c>
      <c r="K86" s="41">
        <f>opex_proportion * ( (1+'Capitalised OH forecast'!J$7) * K64)</f>
        <v>373408.14071960107</v>
      </c>
      <c r="L86" s="41">
        <f>opex_proportion * ( (1+'Capitalised OH forecast'!K$7) * L64)</f>
        <v>409406.77675346943</v>
      </c>
      <c r="M86" s="41">
        <f>opex_proportion * ( (1+'Capitalised OH forecast'!L$7) * M64)</f>
        <v>424109.30145338294</v>
      </c>
    </row>
    <row r="87" spans="1:19" ht="15">
      <c r="A87"/>
      <c r="B87" s="27" t="s">
        <v>547</v>
      </c>
      <c r="C87" s="51"/>
      <c r="D87" s="41">
        <f>opex_proportion * ( (1+'Capitalised OH forecast'!C$7) * D65)</f>
        <v>220077.74028836377</v>
      </c>
      <c r="E87" s="41">
        <f>opex_proportion * ( (1+'Capitalised OH forecast'!D$7) * E65)</f>
        <v>244520.56777110512</v>
      </c>
      <c r="F87" s="41">
        <f>opex_proportion * ( (1+'Capitalised OH forecast'!E$7) * F65)</f>
        <v>229520.91295116168</v>
      </c>
      <c r="G87" s="41">
        <f>opex_proportion * ( (1+'Capitalised OH forecast'!F$7) * G65)</f>
        <v>221125.7434549623</v>
      </c>
      <c r="H87" s="41">
        <f>opex_proportion * ( (1+'Capitalised OH forecast'!G$7) * H65)</f>
        <v>238069.78792194717</v>
      </c>
      <c r="I87" s="41">
        <f>opex_proportion * ( (1+'Capitalised OH forecast'!H$7) * I65)</f>
        <v>294511.50727406127</v>
      </c>
      <c r="J87" s="41">
        <f>opex_proportion * ( (1+'Capitalised OH forecast'!I$7) * J65)</f>
        <v>327619.98819227063</v>
      </c>
      <c r="K87" s="41">
        <f>opex_proportion * ( (1+'Capitalised OH forecast'!J$7) * K65)</f>
        <v>378878.92164640618</v>
      </c>
      <c r="L87" s="41">
        <f>opex_proportion * ( (1+'Capitalised OH forecast'!K$7) * L65)</f>
        <v>409952.53844038519</v>
      </c>
      <c r="M87" s="41">
        <f>opex_proportion * ( (1+'Capitalised OH forecast'!L$7) * M65)</f>
        <v>425398.94431504654</v>
      </c>
    </row>
    <row r="88" spans="1:19" ht="15">
      <c r="A88"/>
    </row>
    <row r="89" spans="1:19" ht="15.75">
      <c r="A89"/>
      <c r="B89" s="52" t="s">
        <v>755</v>
      </c>
      <c r="C89" s="52" t="s">
        <v>641</v>
      </c>
      <c r="D89" s="52">
        <v>2019</v>
      </c>
      <c r="E89" s="52">
        <v>2020</v>
      </c>
      <c r="F89" s="52">
        <v>2021</v>
      </c>
      <c r="G89" s="52">
        <v>2022</v>
      </c>
      <c r="H89" s="52">
        <v>2023</v>
      </c>
      <c r="I89" s="52">
        <v>2024</v>
      </c>
      <c r="J89" s="52">
        <v>2025</v>
      </c>
      <c r="K89" s="52">
        <v>2026</v>
      </c>
      <c r="L89" s="52">
        <v>2027</v>
      </c>
      <c r="M89" s="52">
        <v>2028</v>
      </c>
    </row>
    <row r="90" spans="1:19" ht="15">
      <c r="A90"/>
      <c r="B90" s="27" t="s">
        <v>269</v>
      </c>
      <c r="C90" s="31">
        <f t="shared" ref="C90:C92" si="11">SUMPRODUCT($D$6:$M$6,D90:M90)</f>
        <v>135227016.04283947</v>
      </c>
      <c r="D90" s="41">
        <f>SUM($D85:D85)</f>
        <v>3095466.6135868537</v>
      </c>
      <c r="E90" s="41">
        <f>SUM($D85:E85)</f>
        <v>6256789.9560019495</v>
      </c>
      <c r="F90" s="41">
        <f>SUM($D85:F85)</f>
        <v>9493026.4350587167</v>
      </c>
      <c r="G90" s="41">
        <f>SUM($D85:G85)</f>
        <v>12818881.425276389</v>
      </c>
      <c r="H90" s="41">
        <f>SUM($D85:H85)</f>
        <v>16325590.657257466</v>
      </c>
      <c r="I90" s="41">
        <f>SUM($D85:I85)</f>
        <v>19933525.618074298</v>
      </c>
      <c r="J90" s="41">
        <f>SUM($D85:J85)</f>
        <v>24122035.844388351</v>
      </c>
      <c r="K90" s="41">
        <f>SUM($D85:K85)</f>
        <v>28794989.716599472</v>
      </c>
      <c r="L90" s="41">
        <f>SUM($D85:L85)</f>
        <v>33857882.522947714</v>
      </c>
      <c r="M90" s="41">
        <f>SUM($D85:M85)</f>
        <v>39084236.327744484</v>
      </c>
      <c r="N90" s="38"/>
      <c r="O90" s="38"/>
      <c r="P90" s="38"/>
      <c r="Q90" s="38"/>
      <c r="R90" s="38"/>
      <c r="S90" s="38"/>
    </row>
    <row r="91" spans="1:19" customFormat="1" ht="15">
      <c r="B91" s="27" t="s">
        <v>263</v>
      </c>
      <c r="C91" s="31">
        <f t="shared" si="11"/>
        <v>10212221.581118749</v>
      </c>
      <c r="D91" s="41">
        <f>SUM($D86:D86)</f>
        <v>242556.98790826031</v>
      </c>
      <c r="E91" s="41">
        <f>SUM($D86:E86)</f>
        <v>475926.03097483487</v>
      </c>
      <c r="F91" s="41">
        <f>SUM($D86:F86)</f>
        <v>711208.25977863418</v>
      </c>
      <c r="G91" s="41">
        <f>SUM($D86:G86)</f>
        <v>951053.21178903535</v>
      </c>
      <c r="H91" s="41">
        <f>SUM($D86:H86)</f>
        <v>1208179.2950657366</v>
      </c>
      <c r="I91" s="41">
        <f>SUM($D86:I86)</f>
        <v>1477620.6020431984</v>
      </c>
      <c r="J91" s="41">
        <f>SUM($D86:J86)</f>
        <v>1805815.3441466861</v>
      </c>
      <c r="K91" s="41">
        <f>SUM($D86:K86)</f>
        <v>2179223.4848662871</v>
      </c>
      <c r="L91" s="41">
        <f>SUM($D86:L86)</f>
        <v>2588630.2616197565</v>
      </c>
      <c r="M91" s="41">
        <f>SUM($D86:M86)</f>
        <v>3012739.5630731396</v>
      </c>
      <c r="N91" s="38"/>
      <c r="O91" s="38"/>
      <c r="P91" s="38"/>
      <c r="Q91" s="38"/>
      <c r="R91" s="38"/>
      <c r="S91" s="38"/>
    </row>
    <row r="92" spans="1:19" customFormat="1" ht="15">
      <c r="B92" s="27" t="s">
        <v>547</v>
      </c>
      <c r="C92" s="31">
        <f t="shared" si="11"/>
        <v>10002691.079206461</v>
      </c>
      <c r="D92" s="41">
        <f>SUM($D87:D87)</f>
        <v>220077.74028836377</v>
      </c>
      <c r="E92" s="41">
        <f>SUM($D87:E87)</f>
        <v>464598.30805946887</v>
      </c>
      <c r="F92" s="41">
        <f>SUM($D87:F87)</f>
        <v>694119.22101063048</v>
      </c>
      <c r="G92" s="41">
        <f>SUM($D87:G87)</f>
        <v>915244.96446559276</v>
      </c>
      <c r="H92" s="41">
        <f>SUM($D87:H87)</f>
        <v>1153314.7523875399</v>
      </c>
      <c r="I92" s="41">
        <f>SUM($D87:I87)</f>
        <v>1447826.2596616012</v>
      </c>
      <c r="J92" s="41">
        <f>SUM($D87:J87)</f>
        <v>1775446.2478538719</v>
      </c>
      <c r="K92" s="41">
        <f>SUM($D87:K87)</f>
        <v>2154325.1695002783</v>
      </c>
      <c r="L92" s="41">
        <f>SUM($D87:L87)</f>
        <v>2564277.7079406637</v>
      </c>
      <c r="M92" s="41">
        <f>SUM($D87:M87)</f>
        <v>2989676.6522557102</v>
      </c>
      <c r="N92" s="38"/>
      <c r="O92" s="38"/>
      <c r="P92" s="38"/>
      <c r="Q92" s="38"/>
      <c r="R92" s="38"/>
      <c r="S92" s="38"/>
    </row>
    <row r="93" spans="1:19" customFormat="1" ht="15">
      <c r="B93" s="1"/>
      <c r="C93" s="1"/>
      <c r="D93" s="1"/>
      <c r="E93" s="1"/>
      <c r="F93" s="1"/>
      <c r="G93" s="1"/>
      <c r="H93" s="1"/>
      <c r="I93" s="1"/>
      <c r="J93" s="1"/>
      <c r="K93" s="1"/>
      <c r="L93" s="1"/>
      <c r="M93" s="1"/>
    </row>
    <row r="94" spans="1:19" ht="15.75">
      <c r="A94"/>
      <c r="B94" s="47" t="s">
        <v>756</v>
      </c>
      <c r="C94" s="48"/>
      <c r="D94" s="48"/>
      <c r="E94" s="48"/>
      <c r="F94" s="48"/>
      <c r="G94" s="48"/>
      <c r="H94" s="48"/>
      <c r="I94" s="48"/>
      <c r="J94" s="48"/>
      <c r="K94" s="48"/>
      <c r="L94" s="48"/>
      <c r="M94" s="48"/>
    </row>
    <row r="95" spans="1:19" ht="15">
      <c r="A95"/>
    </row>
    <row r="96" spans="1:19" ht="15.75">
      <c r="A96"/>
      <c r="B96" s="21" t="s">
        <v>832</v>
      </c>
      <c r="C96" s="21" t="s">
        <v>647</v>
      </c>
      <c r="D96" s="21">
        <v>2019</v>
      </c>
      <c r="E96" s="21">
        <v>2020</v>
      </c>
      <c r="F96" s="21">
        <v>2021</v>
      </c>
      <c r="G96" s="21">
        <v>2022</v>
      </c>
      <c r="H96" s="21">
        <v>2023</v>
      </c>
      <c r="I96" s="21">
        <v>2024</v>
      </c>
      <c r="J96" s="21">
        <v>2025</v>
      </c>
      <c r="K96" s="21">
        <v>2026</v>
      </c>
      <c r="L96" s="21">
        <v>2027</v>
      </c>
      <c r="M96" s="21">
        <v>2028</v>
      </c>
    </row>
    <row r="97" spans="1:13" ht="15">
      <c r="A97"/>
      <c r="B97" s="27" t="s">
        <v>269</v>
      </c>
      <c r="C97" s="30">
        <f t="shared" ref="C97:C99" si="12">SUMPRODUCT($D$6:$M$6,D97:M97)</f>
        <v>8069.9932362187774</v>
      </c>
      <c r="D97" s="35">
        <f>SUMIFS('Demand forecast and growth rate'!L$7:L$273,'Demand forecast and growth rate'!$E$7:$E$273, "Steady/falling",'Demand forecast and growth rate'!$C$7:$C$273, "No") * lv_coincident</f>
        <v>1053.5539319846882</v>
      </c>
      <c r="E97" s="35">
        <f>SUMIFS('Demand forecast and growth rate'!M$7:M$273,'Demand forecast and growth rate'!$E$7:$E$273, "Steady/falling",'Demand forecast and growth rate'!$C$7:$C$273, "No") * lv_coincident</f>
        <v>1053.7751294908828</v>
      </c>
      <c r="F97" s="35">
        <f>SUMIFS('Demand forecast and growth rate'!N$7:N$273,'Demand forecast and growth rate'!$E$7:$E$273, "Steady/falling",'Demand forecast and growth rate'!$C$7:$C$273, "No") * lv_coincident</f>
        <v>1050.3636608027525</v>
      </c>
      <c r="G97" s="35">
        <f>SUMIFS('Demand forecast and growth rate'!O$7:O$273,'Demand forecast and growth rate'!$E$7:$E$273, "Steady/falling",'Demand forecast and growth rate'!$C$7:$C$273, "No") * lv_coincident</f>
        <v>1043.457083929251</v>
      </c>
      <c r="H97" s="35">
        <f>SUMIFS('Demand forecast and growth rate'!P$7:P$273,'Demand forecast and growth rate'!$E$7:$E$273, "Steady/falling",'Demand forecast and growth rate'!$C$7:$C$273, "No") * lv_coincident</f>
        <v>1039.5407213552999</v>
      </c>
      <c r="I97" s="35">
        <f>SUMIFS('Demand forecast and growth rate'!Q$7:Q$273,'Demand forecast and growth rate'!$E$7:$E$273, "Steady/falling",'Demand forecast and growth rate'!$C$7:$C$273, "No") * lv_coincident</f>
        <v>1035.8464674529741</v>
      </c>
      <c r="J97" s="35">
        <f>SUMIFS('Demand forecast and growth rate'!R$7:R$273,'Demand forecast and growth rate'!$E$7:$E$273, "Steady/falling",'Demand forecast and growth rate'!$C$7:$C$273, "No") * lv_coincident</f>
        <v>1032.3241511565732</v>
      </c>
      <c r="K97" s="35">
        <f>SUMIFS('Demand forecast and growth rate'!S$7:S$273,'Demand forecast and growth rate'!$E$7:$E$273, "Steady/falling",'Demand forecast and growth rate'!$C$7:$C$273, "No") * lv_coincident</f>
        <v>1029.5887581133434</v>
      </c>
      <c r="L97" s="35">
        <f>SUMIFS('Demand forecast and growth rate'!T$7:T$273,'Demand forecast and growth rate'!$E$7:$E$273, "Steady/falling",'Demand forecast and growth rate'!$C$7:$C$273, "No") * lv_coincident</f>
        <v>1030.0775987602267</v>
      </c>
      <c r="M97" s="35">
        <f>SUMIFS('Demand forecast and growth rate'!U$7:U$273,'Demand forecast and growth rate'!$E$7:$E$273, "Steady/falling",'Demand forecast and growth rate'!$C$7:$C$273, "No") * lv_coincident</f>
        <v>1030.5490576054865</v>
      </c>
    </row>
    <row r="98" spans="1:13" ht="15">
      <c r="A98"/>
      <c r="B98" s="27" t="s">
        <v>263</v>
      </c>
      <c r="C98" s="30">
        <f t="shared" si="12"/>
        <v>8855.6436726931934</v>
      </c>
      <c r="D98" s="35">
        <f>SUMIFS('Demand forecast and growth rate'!L$7:L$273,'Demand forecast and growth rate'!$E$7:$E$273, "Steady/falling",'Demand forecast and growth rate'!$C$7:$C$273, "No") * (lv_coincident + hv_coincident)</f>
        <v>1156.1221848052992</v>
      </c>
      <c r="E98" s="35">
        <f>SUMIFS('Demand forecast and growth rate'!M$7:M$273,'Demand forecast and growth rate'!$E$7:$E$273, "Steady/falling",'Demand forecast and growth rate'!$C$7:$C$273, "No") * (lv_coincident + hv_coincident)</f>
        <v>1156.3649168917841</v>
      </c>
      <c r="F98" s="35">
        <f>SUMIFS('Demand forecast and growth rate'!N$7:N$273,'Demand forecast and growth rate'!$E$7:$E$273, "Steady/falling",'Demand forecast and growth rate'!$C$7:$C$273, "No") * (lv_coincident + hv_coincident)</f>
        <v>1152.6213262569067</v>
      </c>
      <c r="G98" s="35">
        <f>SUMIFS('Demand forecast and growth rate'!O$7:O$273,'Demand forecast and growth rate'!$E$7:$E$273, "Steady/falling",'Demand forecast and growth rate'!$C$7:$C$273, "No") * (lv_coincident + hv_coincident)</f>
        <v>1145.0423628055755</v>
      </c>
      <c r="H98" s="35">
        <f>SUMIFS('Demand forecast and growth rate'!P$7:P$273,'Demand forecast and growth rate'!$E$7:$E$273, "Steady/falling",'Demand forecast and growth rate'!$C$7:$C$273, "No") * (lv_coincident + hv_coincident)</f>
        <v>1140.7447245755548</v>
      </c>
      <c r="I98" s="35">
        <f>SUMIFS('Demand forecast and growth rate'!Q$7:Q$273,'Demand forecast and growth rate'!$E$7:$E$273, "Steady/falling",'Demand forecast and growth rate'!$C$7:$C$273, "No") * (lv_coincident + hv_coincident)</f>
        <v>1136.6908183035364</v>
      </c>
      <c r="J98" s="35">
        <f>SUMIFS('Demand forecast and growth rate'!R$7:R$273,'Demand forecast and growth rate'!$E$7:$E$273, "Steady/falling",'Demand forecast and growth rate'!$C$7:$C$273, "No") * (lv_coincident + hv_coincident)</f>
        <v>1132.8255885430635</v>
      </c>
      <c r="K98" s="35">
        <f>SUMIFS('Demand forecast and growth rate'!S$7:S$273,'Demand forecast and growth rate'!$E$7:$E$273, "Steady/falling",'Demand forecast and growth rate'!$C$7:$C$273, "No") * (lv_coincident + hv_coincident)</f>
        <v>1129.8238925829121</v>
      </c>
      <c r="L98" s="35">
        <f>SUMIFS('Demand forecast and growth rate'!T$7:T$273,'Demand forecast and growth rate'!$E$7:$E$273, "Steady/falling",'Demand forecast and growth rate'!$C$7:$C$273, "No") * (lv_coincident + hv_coincident)</f>
        <v>1130.3603240835109</v>
      </c>
      <c r="M98" s="35">
        <f>SUMIFS('Demand forecast and growth rate'!U$7:U$273,'Demand forecast and growth rate'!$E$7:$E$273, "Steady/falling",'Demand forecast and growth rate'!$C$7:$C$273, "No") * (lv_coincident + hv_coincident)</f>
        <v>1130.8776815852773</v>
      </c>
    </row>
    <row r="99" spans="1:13" ht="15">
      <c r="A99"/>
      <c r="B99" s="27" t="s">
        <v>547</v>
      </c>
      <c r="C99" s="30">
        <f t="shared" si="12"/>
        <v>10475.128237292265</v>
      </c>
      <c r="D99" s="35">
        <f>SUMIFS('Demand forecast and growth rate'!L$7:L$273,'Demand forecast and growth rate'!$E$7:$E$273, "Steady/falling",'Demand forecast and growth rate'!$C$7:$C$273, "No")</f>
        <v>1367.5491688037787</v>
      </c>
      <c r="E99" s="35">
        <f>SUMIFS('Demand forecast and growth rate'!M$7:M$273,'Demand forecast and growth rate'!$E$7:$E$273, "Steady/falling",'Demand forecast and growth rate'!$C$7:$C$273, "No")</f>
        <v>1367.8362907598118</v>
      </c>
      <c r="F99" s="35">
        <f>SUMIFS('Demand forecast and growth rate'!N$7:N$273,'Demand forecast and growth rate'!$E$7:$E$273, "Steady/falling",'Demand forecast and growth rate'!$C$7:$C$273, "No")</f>
        <v>1363.4080872979689</v>
      </c>
      <c r="G99" s="35">
        <f>SUMIFS('Demand forecast and growth rate'!O$7:O$273,'Demand forecast and growth rate'!$E$7:$E$273, "Steady/falling",'Demand forecast and growth rate'!$C$7:$C$273, "No")</f>
        <v>1354.4431134357922</v>
      </c>
      <c r="H99" s="35">
        <f>SUMIFS('Demand forecast and growth rate'!P$7:P$273,'Demand forecast and growth rate'!$E$7:$E$273, "Steady/falling",'Demand forecast and growth rate'!$C$7:$C$273, "No")</f>
        <v>1349.3595403787851</v>
      </c>
      <c r="I99" s="35">
        <f>SUMIFS('Demand forecast and growth rate'!Q$7:Q$273,'Demand forecast and growth rate'!$E$7:$E$273, "Steady/falling",'Demand forecast and growth rate'!$C$7:$C$273, "No")</f>
        <v>1344.5642720018179</v>
      </c>
      <c r="J99" s="35">
        <f>SUMIFS('Demand forecast and growth rate'!R$7:R$273,'Demand forecast and growth rate'!$E$7:$E$273, "Steady/falling",'Demand forecast and growth rate'!$C$7:$C$273, "No")</f>
        <v>1339.992184539401</v>
      </c>
      <c r="K99" s="35">
        <f>SUMIFS('Demand forecast and growth rate'!S$7:S$273,'Demand forecast and growth rate'!$E$7:$E$273, "Steady/falling",'Demand forecast and growth rate'!$C$7:$C$273, "No")</f>
        <v>1336.4415504721221</v>
      </c>
      <c r="L99" s="35">
        <f>SUMIFS('Demand forecast and growth rate'!T$7:T$273,'Demand forecast and growth rate'!$E$7:$E$273, "Steady/falling",'Demand forecast and growth rate'!$C$7:$C$273, "No")</f>
        <v>1337.0760824120896</v>
      </c>
      <c r="M99" s="35">
        <f>SUMIFS('Demand forecast and growth rate'!U$7:U$273,'Demand forecast and growth rate'!$E$7:$E$273, "Steady/falling",'Demand forecast and growth rate'!$C$7:$C$273, "No")</f>
        <v>1337.6880521768892</v>
      </c>
    </row>
    <row r="100" spans="1:13" ht="15">
      <c r="A100"/>
      <c r="F100"/>
    </row>
    <row r="101" spans="1:13" ht="15.75">
      <c r="A101"/>
      <c r="B101" s="47" t="s">
        <v>757</v>
      </c>
      <c r="C101" s="48"/>
      <c r="D101" s="48"/>
      <c r="E101" s="48"/>
      <c r="F101" s="48"/>
      <c r="G101" s="48"/>
      <c r="H101" s="48"/>
      <c r="I101" s="48"/>
      <c r="J101" s="48"/>
      <c r="K101" s="48"/>
      <c r="L101" s="48"/>
      <c r="M101" s="48"/>
    </row>
    <row r="102" spans="1:13" ht="15">
      <c r="A102"/>
    </row>
    <row r="103" spans="1:13" ht="15.75">
      <c r="A103"/>
      <c r="B103" s="21" t="s">
        <v>645</v>
      </c>
      <c r="C103" s="21" t="s">
        <v>747</v>
      </c>
      <c r="D103" s="21" t="s">
        <v>748</v>
      </c>
      <c r="F103"/>
    </row>
    <row r="104" spans="1:13" ht="15">
      <c r="B104" s="27" t="s">
        <v>269</v>
      </c>
      <c r="C104" s="31">
        <f>(C78+C90)/C97</f>
        <v>72880.817719588857</v>
      </c>
      <c r="D104" s="39">
        <f>C104/1000</f>
        <v>72.880817719588862</v>
      </c>
      <c r="F104"/>
      <c r="G104"/>
      <c r="H104"/>
      <c r="I104"/>
      <c r="J104"/>
      <c r="K104"/>
      <c r="L104"/>
      <c r="M104"/>
    </row>
    <row r="105" spans="1:13" ht="15">
      <c r="B105" s="27" t="s">
        <v>263</v>
      </c>
      <c r="C105" s="31">
        <f t="shared" ref="C105:C106" si="13">(C79+C91)/C98</f>
        <v>5015.6016736217698</v>
      </c>
      <c r="D105" s="39">
        <f t="shared" ref="D105:D106" si="14">C105/1000</f>
        <v>5.0156016736217701</v>
      </c>
      <c r="F105"/>
      <c r="G105"/>
      <c r="H105"/>
      <c r="I105"/>
      <c r="J105"/>
      <c r="K105"/>
      <c r="L105"/>
      <c r="M105"/>
    </row>
    <row r="106" spans="1:13" ht="15">
      <c r="B106" s="27" t="s">
        <v>547</v>
      </c>
      <c r="C106" s="31">
        <f t="shared" si="13"/>
        <v>4153.1770992024831</v>
      </c>
      <c r="D106" s="39">
        <f t="shared" si="14"/>
        <v>4.153177099202483</v>
      </c>
      <c r="F106" s="56"/>
      <c r="G106" s="56"/>
      <c r="H106" s="56"/>
      <c r="I106" s="56"/>
      <c r="J106" s="56"/>
      <c r="K106" s="56"/>
      <c r="L106" s="56"/>
      <c r="M106" s="56"/>
    </row>
    <row r="108" spans="1:13">
      <c r="D108" s="38"/>
      <c r="E108" s="38"/>
      <c r="F108" s="38"/>
      <c r="G108" s="38"/>
      <c r="H108" s="38"/>
      <c r="I108" s="38"/>
      <c r="J108" s="38"/>
      <c r="K108" s="38"/>
      <c r="L108" s="38"/>
      <c r="M108" s="38"/>
    </row>
    <row r="109" spans="1:13">
      <c r="D109" s="38"/>
      <c r="E109" s="38"/>
      <c r="F109" s="38"/>
      <c r="G109" s="38"/>
      <c r="H109" s="38"/>
      <c r="I109" s="38"/>
      <c r="J109" s="38"/>
      <c r="K109" s="38"/>
      <c r="L109" s="38"/>
      <c r="M109" s="38"/>
    </row>
    <row r="110" spans="1:13">
      <c r="D110" s="38"/>
      <c r="E110" s="38"/>
      <c r="F110" s="38"/>
      <c r="G110" s="38"/>
      <c r="H110" s="38"/>
      <c r="I110" s="38"/>
      <c r="J110" s="38"/>
      <c r="K110" s="38"/>
      <c r="L110" s="38"/>
      <c r="M110" s="38"/>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sheetPr>
  <dimension ref="A1:A33"/>
  <sheetViews>
    <sheetView showGridLines="0" zoomScale="70" zoomScaleNormal="70" workbookViewId="0"/>
  </sheetViews>
  <sheetFormatPr defaultColWidth="8.88671875" defaultRowHeight="14.25"/>
  <cols>
    <col min="1" max="1" width="18.5546875" style="1" customWidth="1"/>
    <col min="2" max="16384" width="8.88671875" style="1"/>
  </cols>
  <sheetData>
    <row r="1" spans="1:1" ht="18">
      <c r="A1" s="5" t="str">
        <f ca="1">MID(CELL("filename",A2),FIND("]",CELL("filename",A2))+1,256)</f>
        <v>Capex allocation -&gt;</v>
      </c>
    </row>
    <row r="2" spans="1:1" ht="15">
      <c r="A2" s="9" t="s">
        <v>0</v>
      </c>
    </row>
    <row r="12" spans="1:1" customFormat="1" ht="15"/>
    <row r="13" spans="1:1" customFormat="1" ht="15"/>
    <row r="14" spans="1:1" customFormat="1" ht="15"/>
    <row r="15" spans="1:1" customFormat="1" ht="15"/>
    <row r="16" spans="1:1" customFormat="1" ht="15"/>
    <row r="17" customFormat="1" ht="15"/>
    <row r="18" customFormat="1" ht="15"/>
    <row r="19" customFormat="1" ht="15"/>
    <row r="22" customFormat="1" ht="15"/>
    <row r="23" customFormat="1" ht="15"/>
    <row r="24" customFormat="1" ht="15"/>
    <row r="25" customFormat="1" ht="15"/>
    <row r="26" customFormat="1" ht="15"/>
    <row r="27" customFormat="1" ht="15"/>
    <row r="28" customFormat="1" ht="15"/>
    <row r="29" customFormat="1" ht="15"/>
    <row r="30" customFormat="1" ht="15"/>
    <row r="31" customFormat="1" ht="15"/>
    <row r="32" customFormat="1" ht="15"/>
    <row r="33" customFormat="1" ht="1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9FFCC"/>
  </sheetPr>
  <dimension ref="A1:AS5916"/>
  <sheetViews>
    <sheetView showGridLines="0" zoomScale="70" zoomScaleNormal="70" workbookViewId="0"/>
  </sheetViews>
  <sheetFormatPr defaultColWidth="8.88671875" defaultRowHeight="14.25"/>
  <cols>
    <col min="1" max="1" width="18.5546875" style="1" customWidth="1"/>
    <col min="2" max="2" width="32.109375" style="1" customWidth="1"/>
    <col min="3" max="3" width="15.21875" style="1" bestFit="1" customWidth="1"/>
    <col min="4" max="4" width="13.44140625" style="1" bestFit="1" customWidth="1"/>
    <col min="5" max="5" width="15.33203125" style="1" bestFit="1" customWidth="1"/>
    <col min="6" max="6" width="13.5546875" style="1" bestFit="1" customWidth="1"/>
    <col min="7" max="7" width="13.44140625" style="1" bestFit="1" customWidth="1"/>
    <col min="8" max="8" width="13.5546875" style="1" bestFit="1" customWidth="1"/>
    <col min="9" max="9" width="19.44140625" style="1" customWidth="1"/>
    <col min="10" max="11" width="13.44140625" style="1" bestFit="1" customWidth="1"/>
    <col min="12" max="13" width="13.5546875" style="1" bestFit="1" customWidth="1"/>
    <col min="14" max="14" width="14.5546875" style="1" bestFit="1" customWidth="1"/>
    <col min="15" max="24" width="13.33203125" style="1" customWidth="1"/>
    <col min="25" max="29" width="8.88671875" style="1"/>
    <col min="30" max="30" width="12.21875" style="1" customWidth="1"/>
    <col min="31" max="31" width="8.88671875" style="1"/>
    <col min="32" max="32" width="27.88671875" style="1" bestFit="1" customWidth="1"/>
    <col min="33" max="33" width="15.21875" style="1" bestFit="1" customWidth="1"/>
    <col min="34" max="34" width="13.33203125" style="1" bestFit="1" customWidth="1"/>
    <col min="35" max="35" width="15.33203125" style="1" bestFit="1" customWidth="1"/>
    <col min="36" max="41" width="10.44140625" style="1" bestFit="1" customWidth="1"/>
    <col min="42" max="45" width="9" style="1" bestFit="1" customWidth="1"/>
    <col min="46" max="54" width="8.88671875" style="1"/>
    <col min="55" max="55" width="12.21875" style="1" customWidth="1"/>
    <col min="56" max="16384" width="8.88671875" style="1"/>
  </cols>
  <sheetData>
    <row r="1" spans="1:12" ht="18">
      <c r="A1" s="5" t="str">
        <f ca="1">MID(CELL("filename",A2),FIND("]",CELL("filename",A2))+1,256)</f>
        <v>Allocation of site-spec costs</v>
      </c>
    </row>
    <row r="2" spans="1:12" ht="15">
      <c r="A2" s="9"/>
      <c r="D2"/>
    </row>
    <row r="3" spans="1:12" ht="15">
      <c r="A3" s="22"/>
    </row>
    <row r="4" spans="1:12" ht="21">
      <c r="B4" s="23" t="s">
        <v>746</v>
      </c>
      <c r="C4" s="23"/>
      <c r="D4" s="23"/>
      <c r="E4" s="23"/>
      <c r="F4" s="23"/>
      <c r="G4" s="23"/>
      <c r="H4" s="23"/>
      <c r="I4" s="23"/>
      <c r="J4" s="23"/>
      <c r="K4" s="23"/>
      <c r="L4" s="23"/>
    </row>
    <row r="6" spans="1:12" ht="15.75">
      <c r="B6" s="20" t="s">
        <v>823</v>
      </c>
      <c r="C6" s="20"/>
      <c r="D6" s="20"/>
      <c r="E6" s="20"/>
      <c r="F6" s="20"/>
      <c r="G6" s="20"/>
      <c r="H6" s="20"/>
      <c r="I6" s="20"/>
      <c r="J6" s="20"/>
      <c r="K6" s="20"/>
      <c r="L6" s="20"/>
    </row>
    <row r="8" spans="1:12" customFormat="1" ht="15.75">
      <c r="A8" s="1"/>
      <c r="B8" s="52" t="s">
        <v>744</v>
      </c>
      <c r="C8" s="52">
        <v>2019</v>
      </c>
      <c r="D8" s="52">
        <v>2020</v>
      </c>
      <c r="E8" s="52">
        <v>2021</v>
      </c>
      <c r="F8" s="52">
        <v>2022</v>
      </c>
      <c r="G8" s="52">
        <v>2023</v>
      </c>
      <c r="H8" s="52">
        <v>2024</v>
      </c>
      <c r="I8" s="52">
        <v>2025</v>
      </c>
      <c r="J8" s="52">
        <v>2026</v>
      </c>
      <c r="K8" s="52">
        <v>2027</v>
      </c>
      <c r="L8" s="52">
        <v>2028</v>
      </c>
    </row>
    <row r="9" spans="1:12" ht="15">
      <c r="B9" s="27" t="s">
        <v>269</v>
      </c>
      <c r="C9" s="34">
        <f t="shared" ref="C9:L11" si="0">SUMIFS(F$93:F$893,$E$93:$E$893,"High growth",$D$93:$D$893,$B9,$C$93:$C$893,"No") + SUMIFS(U$93:U$893,$E$93:$E$893,"High growth",$D$93:$D$893,$B9,$C$93:$C$893,"No")</f>
        <v>0</v>
      </c>
      <c r="D9" s="34">
        <f t="shared" si="0"/>
        <v>0</v>
      </c>
      <c r="E9" s="34">
        <f t="shared" si="0"/>
        <v>0</v>
      </c>
      <c r="F9" s="34">
        <f t="shared" si="0"/>
        <v>0</v>
      </c>
      <c r="G9" s="34">
        <f t="shared" si="0"/>
        <v>0</v>
      </c>
      <c r="H9" s="34">
        <f t="shared" si="0"/>
        <v>0</v>
      </c>
      <c r="I9" s="34">
        <f t="shared" si="0"/>
        <v>0</v>
      </c>
      <c r="J9" s="34">
        <f t="shared" si="0"/>
        <v>0</v>
      </c>
      <c r="K9" s="34">
        <f t="shared" si="0"/>
        <v>0</v>
      </c>
      <c r="L9" s="34">
        <f t="shared" si="0"/>
        <v>0</v>
      </c>
    </row>
    <row r="10" spans="1:12" customFormat="1" ht="15">
      <c r="B10" s="27" t="s">
        <v>263</v>
      </c>
      <c r="C10" s="34">
        <f t="shared" si="0"/>
        <v>1000400</v>
      </c>
      <c r="D10" s="34">
        <f t="shared" si="0"/>
        <v>0</v>
      </c>
      <c r="E10" s="34">
        <f t="shared" si="0"/>
        <v>0</v>
      </c>
      <c r="F10" s="34">
        <f t="shared" si="0"/>
        <v>0</v>
      </c>
      <c r="G10" s="34">
        <f t="shared" si="0"/>
        <v>0</v>
      </c>
      <c r="H10" s="34">
        <f t="shared" si="0"/>
        <v>0</v>
      </c>
      <c r="I10" s="65">
        <f t="shared" si="0"/>
        <v>0</v>
      </c>
      <c r="J10" s="34">
        <f t="shared" si="0"/>
        <v>0</v>
      </c>
      <c r="K10" s="34">
        <f t="shared" si="0"/>
        <v>0</v>
      </c>
      <c r="L10" s="34">
        <f t="shared" si="0"/>
        <v>0</v>
      </c>
    </row>
    <row r="11" spans="1:12" customFormat="1" ht="15">
      <c r="B11" s="27" t="s">
        <v>547</v>
      </c>
      <c r="C11" s="34">
        <f t="shared" si="0"/>
        <v>37787000</v>
      </c>
      <c r="D11" s="34">
        <f t="shared" si="0"/>
        <v>71728836.585365862</v>
      </c>
      <c r="E11" s="34">
        <f t="shared" si="0"/>
        <v>80502427.424152285</v>
      </c>
      <c r="F11" s="34">
        <f t="shared" si="0"/>
        <v>59558000</v>
      </c>
      <c r="G11" s="34">
        <f t="shared" si="0"/>
        <v>26993500</v>
      </c>
      <c r="H11" s="34">
        <f t="shared" si="0"/>
        <v>30847500</v>
      </c>
      <c r="I11" s="34">
        <f t="shared" si="0"/>
        <v>46479999.999999985</v>
      </c>
      <c r="J11" s="34">
        <f t="shared" si="0"/>
        <v>29215999.999999993</v>
      </c>
      <c r="K11" s="34">
        <f t="shared" si="0"/>
        <v>2139999.9999999991</v>
      </c>
      <c r="L11" s="34">
        <f t="shared" si="0"/>
        <v>2139999.9999999995</v>
      </c>
    </row>
    <row r="12" spans="1:12" customFormat="1" ht="15"/>
    <row r="13" spans="1:12" customFormat="1" ht="15.75">
      <c r="B13" s="52" t="s">
        <v>742</v>
      </c>
      <c r="C13" s="52">
        <v>2019</v>
      </c>
      <c r="D13" s="52">
        <v>2020</v>
      </c>
      <c r="E13" s="52">
        <v>2021</v>
      </c>
      <c r="F13" s="52">
        <v>2022</v>
      </c>
      <c r="G13" s="52">
        <v>2023</v>
      </c>
      <c r="H13" s="52">
        <v>2024</v>
      </c>
      <c r="I13" s="52">
        <v>2025</v>
      </c>
      <c r="J13" s="52">
        <v>2026</v>
      </c>
      <c r="K13" s="52">
        <v>2027</v>
      </c>
      <c r="L13" s="52">
        <v>2028</v>
      </c>
    </row>
    <row r="14" spans="1:12" customFormat="1" ht="15">
      <c r="B14" s="27" t="s">
        <v>269</v>
      </c>
      <c r="C14" s="34">
        <f t="shared" ref="C14:L16" si="1">SUMIFS(F$93:F$893,$E$93:$E$893,"Small growth",$D$93:$D$893,$B14,$C$93:$C$893,"No") + SUMIFS(U$93:U$893,$E$93:$E$893,"Small growth",$D$93:$D$893,$B14,$C$93:$C$893,"No")</f>
        <v>0</v>
      </c>
      <c r="D14" s="34">
        <f t="shared" si="1"/>
        <v>0</v>
      </c>
      <c r="E14" s="34">
        <f t="shared" si="1"/>
        <v>0</v>
      </c>
      <c r="F14" s="34">
        <f t="shared" si="1"/>
        <v>0</v>
      </c>
      <c r="G14" s="34">
        <f t="shared" si="1"/>
        <v>0</v>
      </c>
      <c r="H14" s="34">
        <f t="shared" si="1"/>
        <v>0</v>
      </c>
      <c r="I14" s="34">
        <f t="shared" si="1"/>
        <v>0</v>
      </c>
      <c r="J14" s="34">
        <f t="shared" si="1"/>
        <v>0</v>
      </c>
      <c r="K14" s="34">
        <f t="shared" si="1"/>
        <v>0</v>
      </c>
      <c r="L14" s="34">
        <f t="shared" si="1"/>
        <v>0</v>
      </c>
    </row>
    <row r="15" spans="1:12" customFormat="1" ht="15">
      <c r="B15" s="27" t="s">
        <v>263</v>
      </c>
      <c r="C15" s="34">
        <f t="shared" si="1"/>
        <v>0</v>
      </c>
      <c r="D15" s="34">
        <f t="shared" si="1"/>
        <v>0</v>
      </c>
      <c r="E15" s="34">
        <f t="shared" si="1"/>
        <v>0</v>
      </c>
      <c r="F15" s="34">
        <f t="shared" si="1"/>
        <v>0</v>
      </c>
      <c r="G15" s="34">
        <f t="shared" si="1"/>
        <v>0</v>
      </c>
      <c r="H15" s="34">
        <f t="shared" si="1"/>
        <v>0</v>
      </c>
      <c r="I15" s="34">
        <f t="shared" si="1"/>
        <v>0</v>
      </c>
      <c r="J15" s="34">
        <f t="shared" si="1"/>
        <v>0</v>
      </c>
      <c r="K15" s="34">
        <f t="shared" si="1"/>
        <v>0</v>
      </c>
      <c r="L15" s="34">
        <f t="shared" si="1"/>
        <v>0</v>
      </c>
    </row>
    <row r="16" spans="1:12" customFormat="1" ht="15">
      <c r="B16" s="27" t="s">
        <v>547</v>
      </c>
      <c r="C16" s="34">
        <f t="shared" si="1"/>
        <v>0</v>
      </c>
      <c r="D16" s="34">
        <f t="shared" si="1"/>
        <v>0</v>
      </c>
      <c r="E16" s="34">
        <f t="shared" si="1"/>
        <v>2379535.9904818563</v>
      </c>
      <c r="F16" s="34">
        <f t="shared" si="1"/>
        <v>0</v>
      </c>
      <c r="G16" s="34">
        <f t="shared" si="1"/>
        <v>4972499.9999999991</v>
      </c>
      <c r="H16" s="34">
        <f t="shared" si="1"/>
        <v>7582499.9999999981</v>
      </c>
      <c r="I16" s="34">
        <f t="shared" si="1"/>
        <v>28822439.024390243</v>
      </c>
      <c r="J16" s="34">
        <f t="shared" si="1"/>
        <v>0</v>
      </c>
      <c r="K16" s="34">
        <f t="shared" si="1"/>
        <v>0</v>
      </c>
      <c r="L16" s="34">
        <f t="shared" si="1"/>
        <v>0</v>
      </c>
    </row>
    <row r="17" spans="1:12" customFormat="1" ht="15"/>
    <row r="18" spans="1:12" customFormat="1" ht="15.75">
      <c r="B18" s="52" t="s">
        <v>743</v>
      </c>
      <c r="C18" s="52">
        <v>2019</v>
      </c>
      <c r="D18" s="52">
        <v>2020</v>
      </c>
      <c r="E18" s="52">
        <v>2021</v>
      </c>
      <c r="F18" s="52">
        <v>2022</v>
      </c>
      <c r="G18" s="52">
        <v>2023</v>
      </c>
      <c r="H18" s="52">
        <v>2024</v>
      </c>
      <c r="I18" s="52">
        <v>2025</v>
      </c>
      <c r="J18" s="52">
        <v>2026</v>
      </c>
      <c r="K18" s="52">
        <v>2027</v>
      </c>
      <c r="L18" s="52">
        <v>2028</v>
      </c>
    </row>
    <row r="19" spans="1:12" customFormat="1" ht="15">
      <c r="B19" s="27" t="s">
        <v>269</v>
      </c>
      <c r="C19" s="34">
        <f t="shared" ref="C19:L21" si="2">SUMIFS(F$93:F$893,$E$93:$E$893,"Steady/falling",$D$93:$D$893,$B19,$C$93:$C$893,"No") + SUMIFS(U$93:U$893,$E$93:$E$893,"Steady/falling",$D$93:$D$893,$B19,$C$93:$C$893,"No") + SUMIFS(AJ$93:AJ$893,$E$93:$E$893,"Steady/falling",$D$93:$D$893,$B19,$C$93:$C$893,"No")</f>
        <v>0</v>
      </c>
      <c r="D19" s="34">
        <f t="shared" si="2"/>
        <v>0</v>
      </c>
      <c r="E19" s="34">
        <f t="shared" si="2"/>
        <v>0</v>
      </c>
      <c r="F19" s="34">
        <f t="shared" si="2"/>
        <v>0</v>
      </c>
      <c r="G19" s="34">
        <f t="shared" si="2"/>
        <v>0</v>
      </c>
      <c r="H19" s="34">
        <f t="shared" si="2"/>
        <v>0</v>
      </c>
      <c r="I19" s="34">
        <f t="shared" si="2"/>
        <v>0</v>
      </c>
      <c r="J19" s="34">
        <f t="shared" si="2"/>
        <v>0</v>
      </c>
      <c r="K19" s="34">
        <f t="shared" si="2"/>
        <v>0</v>
      </c>
      <c r="L19" s="34">
        <f t="shared" si="2"/>
        <v>0</v>
      </c>
    </row>
    <row r="20" spans="1:12" customFormat="1" ht="15">
      <c r="B20" s="27" t="s">
        <v>263</v>
      </c>
      <c r="C20" s="34">
        <f t="shared" si="2"/>
        <v>6600000</v>
      </c>
      <c r="D20" s="34">
        <f t="shared" si="2"/>
        <v>0</v>
      </c>
      <c r="E20" s="34">
        <f t="shared" si="2"/>
        <v>3000000</v>
      </c>
      <c r="F20" s="34">
        <f t="shared" si="2"/>
        <v>4000000</v>
      </c>
      <c r="G20" s="34">
        <f t="shared" si="2"/>
        <v>5500000</v>
      </c>
      <c r="H20" s="34">
        <f t="shared" si="2"/>
        <v>0</v>
      </c>
      <c r="I20" s="34">
        <f t="shared" si="2"/>
        <v>0</v>
      </c>
      <c r="J20" s="34">
        <f t="shared" si="2"/>
        <v>0</v>
      </c>
      <c r="K20" s="34">
        <f t="shared" si="2"/>
        <v>0</v>
      </c>
      <c r="L20" s="34">
        <f t="shared" si="2"/>
        <v>0</v>
      </c>
    </row>
    <row r="21" spans="1:12" customFormat="1" ht="15">
      <c r="B21" s="27" t="s">
        <v>547</v>
      </c>
      <c r="C21" s="34">
        <f t="shared" si="2"/>
        <v>19100114</v>
      </c>
      <c r="D21" s="34">
        <f t="shared" si="2"/>
        <v>10361000</v>
      </c>
      <c r="E21" s="34">
        <f t="shared" si="2"/>
        <v>3771428.5714285714</v>
      </c>
      <c r="F21" s="34">
        <f t="shared" si="2"/>
        <v>0</v>
      </c>
      <c r="G21" s="34">
        <f t="shared" si="2"/>
        <v>0</v>
      </c>
      <c r="H21" s="34">
        <f t="shared" si="2"/>
        <v>6970000</v>
      </c>
      <c r="I21" s="34">
        <f t="shared" si="2"/>
        <v>6970000</v>
      </c>
      <c r="J21" s="34">
        <f t="shared" si="2"/>
        <v>11134000</v>
      </c>
      <c r="K21" s="34">
        <f t="shared" si="2"/>
        <v>11932999.999999996</v>
      </c>
      <c r="L21" s="34">
        <f t="shared" si="2"/>
        <v>11932999.999999998</v>
      </c>
    </row>
    <row r="22" spans="1:12" customFormat="1" ht="15"/>
    <row r="23" spans="1:12" ht="15.75">
      <c r="B23" s="20" t="s">
        <v>824</v>
      </c>
      <c r="C23" s="20"/>
      <c r="D23" s="20"/>
      <c r="E23" s="20"/>
      <c r="F23" s="20"/>
      <c r="G23" s="20"/>
      <c r="H23" s="20"/>
      <c r="I23" s="20"/>
      <c r="J23" s="20"/>
      <c r="K23" s="20"/>
      <c r="L23" s="20"/>
    </row>
    <row r="25" spans="1:12" customFormat="1" ht="15.75">
      <c r="A25" s="1"/>
      <c r="B25" s="21" t="s">
        <v>744</v>
      </c>
      <c r="C25" s="21">
        <v>2019</v>
      </c>
      <c r="D25" s="21">
        <v>2020</v>
      </c>
      <c r="E25" s="21">
        <v>2021</v>
      </c>
      <c r="F25" s="21">
        <v>2022</v>
      </c>
      <c r="G25" s="21">
        <v>2023</v>
      </c>
      <c r="H25" s="21">
        <v>2024</v>
      </c>
      <c r="I25" s="21">
        <v>2025</v>
      </c>
      <c r="J25" s="21">
        <v>2026</v>
      </c>
      <c r="K25" s="21">
        <v>2027</v>
      </c>
      <c r="L25" s="21">
        <v>2028</v>
      </c>
    </row>
    <row r="26" spans="1:12" ht="15">
      <c r="B26" s="27" t="s">
        <v>269</v>
      </c>
      <c r="C26" s="34">
        <f t="shared" ref="C26:L26" si="3">C9 + ((lv_coincident / (lv_coincident + hv_coincident)) * C10) + (lv_coincident *C11)</f>
        <v>30022587.486881077</v>
      </c>
      <c r="D26" s="34">
        <f t="shared" si="3"/>
        <v>55259583.746668547</v>
      </c>
      <c r="E26" s="34">
        <f t="shared" si="3"/>
        <v>62018719.971301474</v>
      </c>
      <c r="F26" s="34">
        <f t="shared" si="3"/>
        <v>45883224.173965573</v>
      </c>
      <c r="G26" s="34">
        <f t="shared" si="3"/>
        <v>20795675.001510121</v>
      </c>
      <c r="H26" s="34">
        <f t="shared" si="3"/>
        <v>23764779.839927517</v>
      </c>
      <c r="I26" s="34">
        <f t="shared" si="3"/>
        <v>35807989.852008447</v>
      </c>
      <c r="J26" s="34">
        <f t="shared" si="3"/>
        <v>22507879.33554817</v>
      </c>
      <c r="K26" s="34">
        <f t="shared" si="3"/>
        <v>1648646.6928420411</v>
      </c>
      <c r="L26" s="34">
        <f t="shared" si="3"/>
        <v>1648646.6928420416</v>
      </c>
    </row>
    <row r="27" spans="1:12" customFormat="1" ht="15">
      <c r="B27" s="27" t="s">
        <v>263</v>
      </c>
      <c r="C27" s="34">
        <f t="shared" ref="C27:L27" si="4">((hv_coincident/(hv_coincident +lv_coincident)) *C10) + (hv_coincident * C11)</f>
        <v>2922835.0350156333</v>
      </c>
      <c r="D27" s="34">
        <f t="shared" si="4"/>
        <v>5379771.0628945651</v>
      </c>
      <c r="E27" s="34">
        <f t="shared" si="4"/>
        <v>6037803.6249591475</v>
      </c>
      <c r="F27" s="34">
        <f t="shared" si="4"/>
        <v>4466939.9395952886</v>
      </c>
      <c r="G27" s="34">
        <f t="shared" si="4"/>
        <v>2024553.2633645425</v>
      </c>
      <c r="H27" s="34">
        <f t="shared" si="4"/>
        <v>2313609.083358502</v>
      </c>
      <c r="I27" s="34">
        <f t="shared" si="4"/>
        <v>3486070.1902748402</v>
      </c>
      <c r="J27" s="34">
        <f t="shared" si="4"/>
        <v>2191244.1196013284</v>
      </c>
      <c r="K27" s="34">
        <f t="shared" si="4"/>
        <v>160503.23165206879</v>
      </c>
      <c r="L27" s="34">
        <f t="shared" si="4"/>
        <v>160503.23165206882</v>
      </c>
    </row>
    <row r="28" spans="1:12" customFormat="1" ht="15">
      <c r="B28" s="27" t="s">
        <v>547</v>
      </c>
      <c r="C28" s="28">
        <f t="shared" ref="C28:L28" si="5">st_coincident * C11</f>
        <v>5841977.4781032922</v>
      </c>
      <c r="D28" s="28">
        <f t="shared" si="5"/>
        <v>11089481.775802758</v>
      </c>
      <c r="E28" s="28">
        <f t="shared" si="5"/>
        <v>12445903.827891668</v>
      </c>
      <c r="F28" s="28">
        <f t="shared" si="5"/>
        <v>9207835.8864391427</v>
      </c>
      <c r="G28" s="28">
        <f t="shared" si="5"/>
        <v>4173271.7351253396</v>
      </c>
      <c r="H28" s="28">
        <f t="shared" si="5"/>
        <v>4769111.0767139839</v>
      </c>
      <c r="I28" s="28">
        <f t="shared" si="5"/>
        <v>7185939.9577166997</v>
      </c>
      <c r="J28" s="28">
        <f t="shared" si="5"/>
        <v>4516876.5448504975</v>
      </c>
      <c r="K28" s="28">
        <f t="shared" si="5"/>
        <v>330850.07550588931</v>
      </c>
      <c r="L28" s="28">
        <f t="shared" si="5"/>
        <v>330850.07550588937</v>
      </c>
    </row>
    <row r="29" spans="1:12" customFormat="1" ht="15"/>
    <row r="30" spans="1:12" customFormat="1" ht="15.75">
      <c r="B30" s="21" t="s">
        <v>742</v>
      </c>
      <c r="C30" s="21">
        <v>2019</v>
      </c>
      <c r="D30" s="21">
        <v>2020</v>
      </c>
      <c r="E30" s="21">
        <v>2021</v>
      </c>
      <c r="F30" s="21">
        <v>2022</v>
      </c>
      <c r="G30" s="21">
        <v>2023</v>
      </c>
      <c r="H30" s="21">
        <v>2024</v>
      </c>
      <c r="I30" s="21">
        <v>2025</v>
      </c>
      <c r="J30" s="21">
        <v>2026</v>
      </c>
      <c r="K30" s="21">
        <v>2027</v>
      </c>
      <c r="L30" s="21">
        <v>2028</v>
      </c>
    </row>
    <row r="31" spans="1:12" customFormat="1" ht="15">
      <c r="B31" s="27" t="s">
        <v>269</v>
      </c>
      <c r="C31" s="34">
        <f t="shared" ref="C31:L31" si="6">C14 + ((lv_coincident / (lv_coincident + hv_coincident)) * C15) + (lv_coincident *C16)</f>
        <v>0</v>
      </c>
      <c r="D31" s="34">
        <f t="shared" si="6"/>
        <v>0</v>
      </c>
      <c r="E31" s="34">
        <f t="shared" si="6"/>
        <v>1833184.17813389</v>
      </c>
      <c r="F31" s="34">
        <f t="shared" si="6"/>
        <v>0</v>
      </c>
      <c r="G31" s="34">
        <f t="shared" si="6"/>
        <v>3830792.3739051642</v>
      </c>
      <c r="H31" s="34">
        <f t="shared" si="6"/>
        <v>5841525.0226517664</v>
      </c>
      <c r="I31" s="34">
        <f t="shared" si="6"/>
        <v>22204681.671589896</v>
      </c>
      <c r="J31" s="34">
        <f t="shared" si="6"/>
        <v>0</v>
      </c>
      <c r="K31" s="34">
        <f t="shared" si="6"/>
        <v>0</v>
      </c>
      <c r="L31" s="34">
        <f t="shared" si="6"/>
        <v>0</v>
      </c>
    </row>
    <row r="32" spans="1:12" customFormat="1" ht="15">
      <c r="B32" s="27" t="s">
        <v>263</v>
      </c>
      <c r="C32" s="34">
        <f t="shared" ref="C32:L32" si="7">((hv_coincident/(hv_coincident +lv_coincident)) *C15) + (hv_coincident * C16)</f>
        <v>0</v>
      </c>
      <c r="D32" s="34">
        <f t="shared" si="7"/>
        <v>0</v>
      </c>
      <c r="E32" s="34">
        <f t="shared" si="7"/>
        <v>178468.79266576847</v>
      </c>
      <c r="F32" s="34">
        <f t="shared" si="7"/>
        <v>0</v>
      </c>
      <c r="G32" s="34">
        <f t="shared" si="7"/>
        <v>372945.00906070665</v>
      </c>
      <c r="H32" s="34">
        <f t="shared" si="7"/>
        <v>568698.95046813635</v>
      </c>
      <c r="I32" s="34">
        <f t="shared" si="7"/>
        <v>2161726.4521071669</v>
      </c>
      <c r="J32" s="34">
        <f t="shared" si="7"/>
        <v>0</v>
      </c>
      <c r="K32" s="34">
        <f t="shared" si="7"/>
        <v>0</v>
      </c>
      <c r="L32" s="34">
        <f t="shared" si="7"/>
        <v>0</v>
      </c>
    </row>
    <row r="33" spans="1:12" customFormat="1" ht="15">
      <c r="B33" s="27" t="s">
        <v>547</v>
      </c>
      <c r="C33" s="28">
        <f t="shared" ref="C33:L33" si="8">st_coincident * C16</f>
        <v>0</v>
      </c>
      <c r="D33" s="28">
        <f t="shared" si="8"/>
        <v>0</v>
      </c>
      <c r="E33" s="28">
        <f t="shared" si="8"/>
        <v>367883.01968219795</v>
      </c>
      <c r="F33" s="28">
        <f t="shared" si="8"/>
        <v>0</v>
      </c>
      <c r="G33" s="28">
        <f t="shared" si="8"/>
        <v>768762.61703412852</v>
      </c>
      <c r="H33" s="28">
        <f t="shared" si="8"/>
        <v>1172276.0268800964</v>
      </c>
      <c r="I33" s="28">
        <f t="shared" si="8"/>
        <v>4456030.900693181</v>
      </c>
      <c r="J33" s="28">
        <f t="shared" si="8"/>
        <v>0</v>
      </c>
      <c r="K33" s="28">
        <f t="shared" si="8"/>
        <v>0</v>
      </c>
      <c r="L33" s="28">
        <f t="shared" si="8"/>
        <v>0</v>
      </c>
    </row>
    <row r="34" spans="1:12" customFormat="1" ht="15"/>
    <row r="35" spans="1:12" customFormat="1" ht="15.75">
      <c r="B35" s="21" t="s">
        <v>743</v>
      </c>
      <c r="C35" s="21">
        <v>2019</v>
      </c>
      <c r="D35" s="21">
        <v>2020</v>
      </c>
      <c r="E35" s="21">
        <v>2021</v>
      </c>
      <c r="F35" s="21">
        <v>2022</v>
      </c>
      <c r="G35" s="21">
        <v>2023</v>
      </c>
      <c r="H35" s="21">
        <v>2024</v>
      </c>
      <c r="I35" s="21">
        <v>2025</v>
      </c>
      <c r="J35" s="21">
        <v>2026</v>
      </c>
      <c r="K35" s="21">
        <v>2027</v>
      </c>
      <c r="L35" s="21">
        <v>2028</v>
      </c>
    </row>
    <row r="36" spans="1:12" customFormat="1" ht="15">
      <c r="B36" s="27" t="s">
        <v>269</v>
      </c>
      <c r="C36" s="34">
        <f t="shared" ref="C36:L36" si="9">C19 + ((lv_coincident / (lv_coincident + hv_coincident)) * C20) + (lv_coincident *C21)</f>
        <v>20729109.354220543</v>
      </c>
      <c r="D36" s="34">
        <f t="shared" si="9"/>
        <v>7982069.338568409</v>
      </c>
      <c r="E36" s="34">
        <f t="shared" si="9"/>
        <v>5639339.7133586481</v>
      </c>
      <c r="F36" s="34">
        <f t="shared" si="9"/>
        <v>3645130.0591973877</v>
      </c>
      <c r="G36" s="34">
        <f t="shared" si="9"/>
        <v>5012053.8313964084</v>
      </c>
      <c r="H36" s="34">
        <f t="shared" si="9"/>
        <v>5369657.6864995472</v>
      </c>
      <c r="I36" s="34">
        <f t="shared" si="9"/>
        <v>5369657.6864995472</v>
      </c>
      <c r="J36" s="34">
        <f t="shared" si="9"/>
        <v>8577585.1766837817</v>
      </c>
      <c r="K36" s="34">
        <f t="shared" si="9"/>
        <v>9193131.3017215319</v>
      </c>
      <c r="L36" s="34">
        <f t="shared" si="9"/>
        <v>9193131.3017215338</v>
      </c>
    </row>
    <row r="37" spans="1:12" customFormat="1" ht="15">
      <c r="B37" s="27" t="s">
        <v>263</v>
      </c>
      <c r="C37" s="34">
        <f t="shared" ref="C37:L37" si="10">((hv_coincident/(hv_coincident +lv_coincident)) *C20) + (hv_coincident * C21)</f>
        <v>2018072.795746237</v>
      </c>
      <c r="D37" s="34">
        <f t="shared" si="10"/>
        <v>777090.64633041376</v>
      </c>
      <c r="E37" s="34">
        <f t="shared" si="10"/>
        <v>549015.29376047838</v>
      </c>
      <c r="F37" s="34">
        <f t="shared" si="10"/>
        <v>354869.94080261217</v>
      </c>
      <c r="G37" s="34">
        <f t="shared" si="10"/>
        <v>487946.16860359174</v>
      </c>
      <c r="H37" s="34">
        <f t="shared" si="10"/>
        <v>522760.52552099066</v>
      </c>
      <c r="I37" s="34">
        <f t="shared" si="10"/>
        <v>522760.52552099066</v>
      </c>
      <c r="J37" s="34">
        <f t="shared" si="10"/>
        <v>835066.81365146488</v>
      </c>
      <c r="K37" s="34">
        <f t="shared" si="10"/>
        <v>894993.02023557806</v>
      </c>
      <c r="L37" s="34">
        <f t="shared" si="10"/>
        <v>894993.0202355783</v>
      </c>
    </row>
    <row r="38" spans="1:12" customFormat="1" ht="15">
      <c r="B38" s="27" t="s">
        <v>547</v>
      </c>
      <c r="C38" s="28">
        <f t="shared" ref="C38:L38" si="11">st_coincident * C21</f>
        <v>2952931.8500332227</v>
      </c>
      <c r="D38" s="28">
        <f t="shared" si="11"/>
        <v>1601840.0151011779</v>
      </c>
      <c r="E38" s="28">
        <f t="shared" si="11"/>
        <v>583073.56430944474</v>
      </c>
      <c r="F38" s="28">
        <f t="shared" si="11"/>
        <v>0</v>
      </c>
      <c r="G38" s="28">
        <f t="shared" si="11"/>
        <v>0</v>
      </c>
      <c r="H38" s="28">
        <f t="shared" si="11"/>
        <v>1077581.7879794624</v>
      </c>
      <c r="I38" s="28">
        <f t="shared" si="11"/>
        <v>1077581.7879794624</v>
      </c>
      <c r="J38" s="28">
        <f t="shared" si="11"/>
        <v>1721348.0096647539</v>
      </c>
      <c r="K38" s="28">
        <f t="shared" si="11"/>
        <v>1844875.6780428868</v>
      </c>
      <c r="L38" s="28">
        <f t="shared" si="11"/>
        <v>1844875.678042887</v>
      </c>
    </row>
    <row r="39" spans="1:12" customFormat="1" ht="15"/>
    <row r="40" spans="1:12" ht="15.75">
      <c r="B40" s="20" t="s">
        <v>828</v>
      </c>
      <c r="C40" s="20"/>
      <c r="D40" s="20"/>
      <c r="E40" s="20"/>
      <c r="F40" s="20"/>
      <c r="G40" s="20"/>
      <c r="H40" s="20"/>
      <c r="I40" s="20"/>
      <c r="J40" s="20"/>
      <c r="K40" s="20"/>
      <c r="L40" s="20"/>
    </row>
    <row r="42" spans="1:12" customFormat="1" ht="15.75">
      <c r="A42" s="1"/>
      <c r="B42" s="52" t="s">
        <v>744</v>
      </c>
      <c r="C42" s="52">
        <v>2019</v>
      </c>
      <c r="D42" s="52">
        <v>2020</v>
      </c>
      <c r="E42" s="52">
        <v>2021</v>
      </c>
      <c r="F42" s="52">
        <v>2022</v>
      </c>
      <c r="G42" s="52">
        <v>2023</v>
      </c>
      <c r="H42" s="52">
        <v>2024</v>
      </c>
      <c r="I42" s="52">
        <v>2025</v>
      </c>
      <c r="J42" s="52">
        <v>2026</v>
      </c>
      <c r="K42" s="52">
        <v>2027</v>
      </c>
      <c r="L42" s="52">
        <v>2028</v>
      </c>
    </row>
    <row r="43" spans="1:12" ht="15">
      <c r="B43" s="27" t="s">
        <v>269</v>
      </c>
      <c r="C43" s="63">
        <f>SUMIFS(AJ$93:AJ$893,$T$93:$T$893,"High growth",$R$93:$R$893,"No",$S$93:$S$893,$B43)</f>
        <v>0</v>
      </c>
      <c r="D43" s="63">
        <f t="shared" ref="D43:L43" si="12">SUMIFS(AK$93:AK$893,$T$93:$T$893,"High growth",$R$93:$R$893,"No",$S$93:$S$893,$B43)</f>
        <v>0</v>
      </c>
      <c r="E43" s="63">
        <f t="shared" si="12"/>
        <v>0</v>
      </c>
      <c r="F43" s="63">
        <f t="shared" si="12"/>
        <v>0</v>
      </c>
      <c r="G43" s="63">
        <f t="shared" si="12"/>
        <v>0</v>
      </c>
      <c r="H43" s="63">
        <f t="shared" si="12"/>
        <v>0</v>
      </c>
      <c r="I43" s="63">
        <f t="shared" si="12"/>
        <v>0</v>
      </c>
      <c r="J43" s="63">
        <f t="shared" si="12"/>
        <v>0</v>
      </c>
      <c r="K43" s="63">
        <f t="shared" si="12"/>
        <v>0</v>
      </c>
      <c r="L43" s="63">
        <f t="shared" si="12"/>
        <v>0</v>
      </c>
    </row>
    <row r="44" spans="1:12" customFormat="1" ht="15">
      <c r="B44" s="27" t="s">
        <v>263</v>
      </c>
      <c r="C44" s="63">
        <f>SUMIFS(AJ$93:AJ$893,$T$93:$T$893,"High growth",$R$93:$R$893,"No",$S$93:$S$893,$B44)</f>
        <v>0</v>
      </c>
      <c r="D44" s="63">
        <f t="shared" ref="D44:L45" si="13">SUMIFS(AK$93:AK$893,$T$93:$T$893,"High growth",$R$93:$R$893,"No",$S$93:$S$893,$B44)</f>
        <v>0</v>
      </c>
      <c r="E44" s="63">
        <f t="shared" si="13"/>
        <v>0</v>
      </c>
      <c r="F44" s="63">
        <f t="shared" si="13"/>
        <v>0</v>
      </c>
      <c r="G44" s="63">
        <f t="shared" si="13"/>
        <v>0</v>
      </c>
      <c r="H44" s="63">
        <f t="shared" si="13"/>
        <v>0</v>
      </c>
      <c r="I44" s="63">
        <f t="shared" si="13"/>
        <v>0</v>
      </c>
      <c r="J44" s="63">
        <f t="shared" si="13"/>
        <v>0</v>
      </c>
      <c r="K44" s="63">
        <f t="shared" si="13"/>
        <v>0</v>
      </c>
      <c r="L44" s="63">
        <f t="shared" si="13"/>
        <v>0</v>
      </c>
    </row>
    <row r="45" spans="1:12" customFormat="1" ht="15">
      <c r="B45" s="27" t="s">
        <v>547</v>
      </c>
      <c r="C45" s="63">
        <f>SUMIFS(AJ$93:AJ$893,$T$93:$T$893,"High growth",$R$93:$R$893,"No",$S$93:$S$893,$B45)</f>
        <v>163333</v>
      </c>
      <c r="D45" s="63">
        <f t="shared" si="13"/>
        <v>0</v>
      </c>
      <c r="E45" s="63">
        <f t="shared" si="13"/>
        <v>0</v>
      </c>
      <c r="F45" s="63">
        <f t="shared" si="13"/>
        <v>4000000</v>
      </c>
      <c r="G45" s="63">
        <f t="shared" si="13"/>
        <v>5000000</v>
      </c>
      <c r="H45" s="63">
        <f t="shared" si="13"/>
        <v>6000000</v>
      </c>
      <c r="I45" s="63">
        <f t="shared" si="13"/>
        <v>0</v>
      </c>
      <c r="J45" s="63">
        <f t="shared" si="13"/>
        <v>0</v>
      </c>
      <c r="K45" s="63">
        <f t="shared" si="13"/>
        <v>0</v>
      </c>
      <c r="L45" s="63">
        <f t="shared" si="13"/>
        <v>0</v>
      </c>
    </row>
    <row r="46" spans="1:12" customFormat="1" ht="15"/>
    <row r="47" spans="1:12" customFormat="1" ht="15.75">
      <c r="B47" s="52" t="s">
        <v>742</v>
      </c>
      <c r="C47" s="52">
        <v>2019</v>
      </c>
      <c r="D47" s="52">
        <v>2020</v>
      </c>
      <c r="E47" s="52">
        <v>2021</v>
      </c>
      <c r="F47" s="52">
        <v>2022</v>
      </c>
      <c r="G47" s="52">
        <v>2023</v>
      </c>
      <c r="H47" s="52">
        <v>2024</v>
      </c>
      <c r="I47" s="52">
        <v>2025</v>
      </c>
      <c r="J47" s="52">
        <v>2026</v>
      </c>
      <c r="K47" s="52">
        <v>2027</v>
      </c>
      <c r="L47" s="52">
        <v>2028</v>
      </c>
    </row>
    <row r="48" spans="1:12" customFormat="1" ht="15">
      <c r="B48" s="27" t="s">
        <v>269</v>
      </c>
      <c r="C48" s="63">
        <f t="shared" ref="C48:L50" si="14">SUMIFS(AJ$93:AJ$893,$R$93:$R$893,"No",$T$93:$T$893,"Small growth",$S$93:$S$893,$B48)</f>
        <v>0</v>
      </c>
      <c r="D48" s="63">
        <f t="shared" si="14"/>
        <v>0</v>
      </c>
      <c r="E48" s="63">
        <f t="shared" si="14"/>
        <v>0</v>
      </c>
      <c r="F48" s="63">
        <f t="shared" si="14"/>
        <v>0</v>
      </c>
      <c r="G48" s="63">
        <f t="shared" si="14"/>
        <v>0</v>
      </c>
      <c r="H48" s="63">
        <f t="shared" si="14"/>
        <v>0</v>
      </c>
      <c r="I48" s="63">
        <f t="shared" si="14"/>
        <v>0</v>
      </c>
      <c r="J48" s="63">
        <f t="shared" si="14"/>
        <v>0</v>
      </c>
      <c r="K48" s="63">
        <f t="shared" si="14"/>
        <v>0</v>
      </c>
      <c r="L48" s="63">
        <f t="shared" si="14"/>
        <v>0</v>
      </c>
    </row>
    <row r="49" spans="1:12" customFormat="1" ht="15">
      <c r="B49" s="27" t="s">
        <v>263</v>
      </c>
      <c r="C49" s="63">
        <f t="shared" si="14"/>
        <v>1740000</v>
      </c>
      <c r="D49" s="63">
        <f t="shared" si="14"/>
        <v>0</v>
      </c>
      <c r="E49" s="63">
        <f t="shared" si="14"/>
        <v>0</v>
      </c>
      <c r="F49" s="63">
        <f t="shared" si="14"/>
        <v>0</v>
      </c>
      <c r="G49" s="63">
        <f t="shared" si="14"/>
        <v>0</v>
      </c>
      <c r="H49" s="63">
        <f t="shared" si="14"/>
        <v>0</v>
      </c>
      <c r="I49" s="63">
        <f t="shared" si="14"/>
        <v>0</v>
      </c>
      <c r="J49" s="63">
        <f t="shared" si="14"/>
        <v>0</v>
      </c>
      <c r="K49" s="63">
        <f t="shared" si="14"/>
        <v>0</v>
      </c>
      <c r="L49" s="63">
        <f t="shared" si="14"/>
        <v>0</v>
      </c>
    </row>
    <row r="50" spans="1:12" customFormat="1" ht="15">
      <c r="B50" s="27" t="s">
        <v>547</v>
      </c>
      <c r="C50" s="63">
        <f t="shared" si="14"/>
        <v>2531300.09</v>
      </c>
      <c r="D50" s="63">
        <f t="shared" si="14"/>
        <v>0</v>
      </c>
      <c r="E50" s="63">
        <f t="shared" si="14"/>
        <v>0</v>
      </c>
      <c r="F50" s="63">
        <f t="shared" si="14"/>
        <v>0</v>
      </c>
      <c r="G50" s="63">
        <f t="shared" si="14"/>
        <v>0</v>
      </c>
      <c r="H50" s="63">
        <f t="shared" si="14"/>
        <v>0</v>
      </c>
      <c r="I50" s="63">
        <f t="shared" si="14"/>
        <v>0</v>
      </c>
      <c r="J50" s="63">
        <f t="shared" si="14"/>
        <v>0</v>
      </c>
      <c r="K50" s="63">
        <f t="shared" si="14"/>
        <v>0</v>
      </c>
      <c r="L50" s="63">
        <f t="shared" si="14"/>
        <v>0</v>
      </c>
    </row>
    <row r="51" spans="1:12" customFormat="1" ht="15"/>
    <row r="52" spans="1:12" ht="15.75">
      <c r="B52" s="20" t="s">
        <v>829</v>
      </c>
      <c r="C52" s="20"/>
      <c r="D52" s="20"/>
      <c r="E52" s="20"/>
      <c r="F52" s="20"/>
      <c r="G52" s="20"/>
      <c r="H52" s="20"/>
      <c r="I52" s="20"/>
      <c r="J52" s="20"/>
      <c r="K52" s="20"/>
      <c r="L52" s="20"/>
    </row>
    <row r="54" spans="1:12" customFormat="1" ht="15.75">
      <c r="A54" s="1"/>
      <c r="B54" s="52" t="s">
        <v>744</v>
      </c>
      <c r="C54" s="52">
        <v>2019</v>
      </c>
      <c r="D54" s="52">
        <v>2020</v>
      </c>
      <c r="E54" s="52">
        <v>2021</v>
      </c>
      <c r="F54" s="52">
        <v>2022</v>
      </c>
      <c r="G54" s="52">
        <v>2023</v>
      </c>
      <c r="H54" s="52">
        <v>2024</v>
      </c>
      <c r="I54" s="52">
        <v>2025</v>
      </c>
      <c r="J54" s="52">
        <v>2026</v>
      </c>
      <c r="K54" s="52">
        <v>2027</v>
      </c>
      <c r="L54" s="52">
        <v>2028</v>
      </c>
    </row>
    <row r="55" spans="1:12" ht="15">
      <c r="B55" s="27" t="s">
        <v>269</v>
      </c>
      <c r="C55" s="34">
        <f t="shared" ref="C55:L55" si="15">C43 + ((lv_coincident / (lv_coincident + hv_coincident)) * C44) + (lv_coincident *C45)</f>
        <v>125831.03284204169</v>
      </c>
      <c r="D55" s="34">
        <f t="shared" si="15"/>
        <v>0</v>
      </c>
      <c r="E55" s="34">
        <f t="shared" si="15"/>
        <v>0</v>
      </c>
      <c r="F55" s="34">
        <f t="shared" si="15"/>
        <v>3081582.6034430689</v>
      </c>
      <c r="G55" s="34">
        <f t="shared" si="15"/>
        <v>3851978.2543038363</v>
      </c>
      <c r="H55" s="34">
        <f t="shared" si="15"/>
        <v>4622373.9051646031</v>
      </c>
      <c r="I55" s="34">
        <f t="shared" si="15"/>
        <v>0</v>
      </c>
      <c r="J55" s="34">
        <f t="shared" si="15"/>
        <v>0</v>
      </c>
      <c r="K55" s="34">
        <f t="shared" si="15"/>
        <v>0</v>
      </c>
      <c r="L55" s="34">
        <f t="shared" si="15"/>
        <v>0</v>
      </c>
    </row>
    <row r="56" spans="1:12" customFormat="1" ht="15">
      <c r="B56" s="27" t="s">
        <v>263</v>
      </c>
      <c r="C56" s="34">
        <f t="shared" ref="C56:L56" si="16">((hv_coincident/(hv_coincident +lv_coincident)) *C44) + (hv_coincident * C45)</f>
        <v>12250.221652068862</v>
      </c>
      <c r="D56" s="34">
        <f t="shared" si="16"/>
        <v>0</v>
      </c>
      <c r="E56" s="34">
        <f t="shared" si="16"/>
        <v>0</v>
      </c>
      <c r="F56" s="34">
        <f t="shared" si="16"/>
        <v>300006.04047115677</v>
      </c>
      <c r="G56" s="34">
        <f t="shared" si="16"/>
        <v>375007.55058894592</v>
      </c>
      <c r="H56" s="34">
        <f t="shared" si="16"/>
        <v>450009.06070673512</v>
      </c>
      <c r="I56" s="34">
        <f t="shared" si="16"/>
        <v>0</v>
      </c>
      <c r="J56" s="34">
        <f t="shared" si="16"/>
        <v>0</v>
      </c>
      <c r="K56" s="34">
        <f t="shared" si="16"/>
        <v>0</v>
      </c>
      <c r="L56" s="34">
        <f t="shared" si="16"/>
        <v>0</v>
      </c>
    </row>
    <row r="57" spans="1:12" customFormat="1" ht="15">
      <c r="B57" s="27" t="s">
        <v>547</v>
      </c>
      <c r="C57" s="28">
        <f t="shared" ref="C57:L57" si="17">st_coincident * C45</f>
        <v>25251.745505889459</v>
      </c>
      <c r="D57" s="28">
        <f t="shared" si="17"/>
        <v>0</v>
      </c>
      <c r="E57" s="28">
        <f t="shared" si="17"/>
        <v>0</v>
      </c>
      <c r="F57" s="28">
        <f t="shared" si="17"/>
        <v>618411.35608577472</v>
      </c>
      <c r="G57" s="28">
        <f t="shared" si="17"/>
        <v>773014.19510721834</v>
      </c>
      <c r="H57" s="28">
        <f t="shared" si="17"/>
        <v>927617.03412866208</v>
      </c>
      <c r="I57" s="28">
        <f t="shared" si="17"/>
        <v>0</v>
      </c>
      <c r="J57" s="28">
        <f t="shared" si="17"/>
        <v>0</v>
      </c>
      <c r="K57" s="28">
        <f t="shared" si="17"/>
        <v>0</v>
      </c>
      <c r="L57" s="28">
        <f t="shared" si="17"/>
        <v>0</v>
      </c>
    </row>
    <row r="58" spans="1:12" customFormat="1" ht="15"/>
    <row r="59" spans="1:12" customFormat="1" ht="15.75">
      <c r="B59" s="52" t="s">
        <v>742</v>
      </c>
      <c r="C59" s="52">
        <v>2019</v>
      </c>
      <c r="D59" s="52">
        <v>2020</v>
      </c>
      <c r="E59" s="52">
        <v>2021</v>
      </c>
      <c r="F59" s="52">
        <v>2022</v>
      </c>
      <c r="G59" s="52">
        <v>2023</v>
      </c>
      <c r="H59" s="52">
        <v>2024</v>
      </c>
      <c r="I59" s="52">
        <v>2025</v>
      </c>
      <c r="J59" s="52">
        <v>2026</v>
      </c>
      <c r="K59" s="52">
        <v>2027</v>
      </c>
      <c r="L59" s="52">
        <v>2028</v>
      </c>
    </row>
    <row r="60" spans="1:12" customFormat="1" ht="15">
      <c r="B60" s="27" t="s">
        <v>269</v>
      </c>
      <c r="C60" s="34">
        <f t="shared" ref="C60:L60" si="18">C48 + ((lv_coincident / (lv_coincident + hv_coincident)) * C49) + (lv_coincident *C50)</f>
        <v>3535734.1561103323</v>
      </c>
      <c r="D60" s="34">
        <f t="shared" si="18"/>
        <v>0</v>
      </c>
      <c r="E60" s="34">
        <f t="shared" si="18"/>
        <v>0</v>
      </c>
      <c r="F60" s="34">
        <f t="shared" si="18"/>
        <v>0</v>
      </c>
      <c r="G60" s="34">
        <f t="shared" si="18"/>
        <v>0</v>
      </c>
      <c r="H60" s="34">
        <f t="shared" si="18"/>
        <v>0</v>
      </c>
      <c r="I60" s="34">
        <f t="shared" si="18"/>
        <v>0</v>
      </c>
      <c r="J60" s="34">
        <f t="shared" si="18"/>
        <v>0</v>
      </c>
      <c r="K60" s="34">
        <f t="shared" si="18"/>
        <v>0</v>
      </c>
      <c r="L60" s="34">
        <f t="shared" si="18"/>
        <v>0</v>
      </c>
    </row>
    <row r="61" spans="1:12" customFormat="1" ht="15">
      <c r="B61" s="27" t="s">
        <v>263</v>
      </c>
      <c r="C61" s="34">
        <f t="shared" ref="C61:L61" si="19">((hv_coincident/(hv_coincident +lv_coincident)) *C49) + (hv_coincident * C50)</f>
        <v>344219.753560432</v>
      </c>
      <c r="D61" s="34">
        <f t="shared" si="19"/>
        <v>0</v>
      </c>
      <c r="E61" s="34">
        <f t="shared" si="19"/>
        <v>0</v>
      </c>
      <c r="F61" s="34">
        <f t="shared" si="19"/>
        <v>0</v>
      </c>
      <c r="G61" s="34">
        <f t="shared" si="19"/>
        <v>0</v>
      </c>
      <c r="H61" s="34">
        <f t="shared" si="19"/>
        <v>0</v>
      </c>
      <c r="I61" s="34">
        <f t="shared" si="19"/>
        <v>0</v>
      </c>
      <c r="J61" s="34">
        <f t="shared" si="19"/>
        <v>0</v>
      </c>
      <c r="K61" s="34">
        <f t="shared" si="19"/>
        <v>0</v>
      </c>
      <c r="L61" s="34">
        <f t="shared" si="19"/>
        <v>0</v>
      </c>
    </row>
    <row r="62" spans="1:12" customFormat="1" ht="15">
      <c r="B62" s="27" t="s">
        <v>547</v>
      </c>
      <c r="C62" s="28">
        <f t="shared" ref="C62:L62" si="20">st_coincident * C50</f>
        <v>391346.18032923585</v>
      </c>
      <c r="D62" s="28">
        <f t="shared" si="20"/>
        <v>0</v>
      </c>
      <c r="E62" s="28">
        <f t="shared" si="20"/>
        <v>0</v>
      </c>
      <c r="F62" s="28">
        <f t="shared" si="20"/>
        <v>0</v>
      </c>
      <c r="G62" s="28">
        <f t="shared" si="20"/>
        <v>0</v>
      </c>
      <c r="H62" s="28">
        <f t="shared" si="20"/>
        <v>0</v>
      </c>
      <c r="I62" s="28">
        <f t="shared" si="20"/>
        <v>0</v>
      </c>
      <c r="J62" s="28">
        <f t="shared" si="20"/>
        <v>0</v>
      </c>
      <c r="K62" s="28">
        <f t="shared" si="20"/>
        <v>0</v>
      </c>
      <c r="L62" s="28">
        <f t="shared" si="20"/>
        <v>0</v>
      </c>
    </row>
    <row r="63" spans="1:12" customFormat="1" ht="15"/>
    <row r="64" spans="1:12" ht="15.75">
      <c r="B64" s="20" t="s">
        <v>836</v>
      </c>
      <c r="C64" s="20"/>
      <c r="D64" s="20"/>
      <c r="E64" s="20"/>
      <c r="F64" s="20"/>
      <c r="G64" s="20"/>
      <c r="H64" s="20"/>
      <c r="I64" s="20"/>
      <c r="J64" s="20"/>
      <c r="K64" s="20"/>
      <c r="L64" s="20"/>
    </row>
    <row r="66" spans="1:24" customFormat="1" ht="15.75">
      <c r="A66" s="1"/>
      <c r="B66" s="52" t="s">
        <v>811</v>
      </c>
      <c r="C66" s="52">
        <v>2019</v>
      </c>
      <c r="D66" s="52">
        <v>2020</v>
      </c>
      <c r="E66" s="52">
        <v>2021</v>
      </c>
      <c r="F66" s="52">
        <v>2022</v>
      </c>
      <c r="G66" s="52">
        <v>2023</v>
      </c>
      <c r="H66" s="52">
        <v>2024</v>
      </c>
      <c r="I66" s="52">
        <v>2025</v>
      </c>
      <c r="J66" s="52">
        <v>2026</v>
      </c>
      <c r="K66" s="52">
        <v>2027</v>
      </c>
      <c r="L66" s="52">
        <v>2028</v>
      </c>
    </row>
    <row r="67" spans="1:24" ht="15">
      <c r="B67" s="27" t="s">
        <v>269</v>
      </c>
      <c r="C67" s="63">
        <f>SUMIFS(U$93:U$893,$T$93:$T$893,"Steady/falling",$S$93:$S$893,$B67,$R$93:$R$893,"No")</f>
        <v>0</v>
      </c>
      <c r="D67" s="63">
        <f t="shared" ref="D67:D69" si="21">SUMIFS(V$93:V$893,$T$93:$T$893,"Steady/falling",$S$93:$S$893,$B67,$R$93:$R$893,"No")</f>
        <v>0</v>
      </c>
      <c r="E67" s="63">
        <f t="shared" ref="E67:E69" si="22">SUMIFS(W$93:W$893,$T$93:$T$893,"Steady/falling",$S$93:$S$893,$B67,$R$93:$R$893,"No")</f>
        <v>0</v>
      </c>
      <c r="F67" s="63">
        <f t="shared" ref="F67:F69" si="23">SUMIFS(X$93:X$893,$T$93:$T$893,"Steady/falling",$S$93:$S$893,$B67,$R$93:$R$893,"No")</f>
        <v>0</v>
      </c>
      <c r="G67" s="63">
        <f t="shared" ref="G67:G69" si="24">SUMIFS(Y$93:Y$893,$T$93:$T$893,"Steady/falling",$S$93:$S$893,$B67,$R$93:$R$893,"No")</f>
        <v>0</v>
      </c>
      <c r="H67" s="63">
        <f t="shared" ref="H67:H69" si="25">SUMIFS(Z$93:Z$893,$T$93:$T$893,"Steady/falling",$S$93:$S$893,$B67,$R$93:$R$893,"No")</f>
        <v>0</v>
      </c>
      <c r="I67" s="63">
        <f t="shared" ref="I67:I69" si="26">SUMIFS(AA$93:AA$893,$T$93:$T$893,"Steady/falling",$S$93:$S$893,$B67,$R$93:$R$893,"No")</f>
        <v>0</v>
      </c>
      <c r="J67" s="63">
        <f t="shared" ref="J67:J69" si="27">SUMIFS(AB$93:AB$893,$T$93:$T$893,"Steady/falling",$S$93:$S$893,$B67,$R$93:$R$893,"No")</f>
        <v>0</v>
      </c>
      <c r="K67" s="63">
        <f t="shared" ref="K67:K69" si="28">SUMIFS(AC$93:AC$893,$T$93:$T$893,"Steady/falling",$S$93:$S$893,$B67,$R$93:$R$893,"No")</f>
        <v>0</v>
      </c>
      <c r="L67" s="63">
        <f t="shared" ref="L67:L69" si="29">SUMIFS(AD$93:AD$893,$T$93:$T$893,"Steady/falling",$S$93:$S$893,$B67,$R$93:$R$893,"No")</f>
        <v>0</v>
      </c>
    </row>
    <row r="68" spans="1:24" customFormat="1" ht="15">
      <c r="B68" s="27" t="s">
        <v>263</v>
      </c>
      <c r="C68" s="63">
        <f t="shared" ref="C68:C69" si="30">SUMIFS(U$93:U$893,$T$93:$T$893,"Steady/falling",$S$93:$S$893,$B68,$R$93:$R$893,"No")</f>
        <v>0</v>
      </c>
      <c r="D68" s="63">
        <f t="shared" si="21"/>
        <v>0</v>
      </c>
      <c r="E68" s="63">
        <f t="shared" si="22"/>
        <v>0</v>
      </c>
      <c r="F68" s="63">
        <f t="shared" si="23"/>
        <v>0</v>
      </c>
      <c r="G68" s="63">
        <f t="shared" si="24"/>
        <v>0</v>
      </c>
      <c r="H68" s="63">
        <f t="shared" si="25"/>
        <v>0</v>
      </c>
      <c r="I68" s="63">
        <f t="shared" si="26"/>
        <v>0</v>
      </c>
      <c r="J68" s="63">
        <f t="shared" si="27"/>
        <v>0</v>
      </c>
      <c r="K68" s="63">
        <f t="shared" si="28"/>
        <v>0</v>
      </c>
      <c r="L68" s="63">
        <f t="shared" si="29"/>
        <v>0</v>
      </c>
    </row>
    <row r="69" spans="1:24" customFormat="1" ht="15">
      <c r="B69" s="27" t="s">
        <v>547</v>
      </c>
      <c r="C69" s="63">
        <f t="shared" si="30"/>
        <v>300000</v>
      </c>
      <c r="D69" s="63">
        <f t="shared" si="21"/>
        <v>0</v>
      </c>
      <c r="E69" s="63">
        <f t="shared" si="22"/>
        <v>0</v>
      </c>
      <c r="F69" s="63">
        <f t="shared" si="23"/>
        <v>0</v>
      </c>
      <c r="G69" s="63">
        <f t="shared" si="24"/>
        <v>0</v>
      </c>
      <c r="H69" s="63">
        <f t="shared" si="25"/>
        <v>0</v>
      </c>
      <c r="I69" s="63">
        <f t="shared" si="26"/>
        <v>0</v>
      </c>
      <c r="J69" s="63">
        <f t="shared" si="27"/>
        <v>4133999.9999999995</v>
      </c>
      <c r="K69" s="63">
        <f t="shared" si="28"/>
        <v>11932999.999999996</v>
      </c>
      <c r="L69" s="63">
        <f t="shared" si="29"/>
        <v>11932999.999999998</v>
      </c>
    </row>
    <row r="70" spans="1:24" customFormat="1" ht="15"/>
    <row r="71" spans="1:24" customFormat="1" ht="15.75">
      <c r="B71" s="52" t="s">
        <v>809</v>
      </c>
      <c r="C71" s="52">
        <v>2019</v>
      </c>
      <c r="D71" s="52">
        <v>2020</v>
      </c>
      <c r="E71" s="52">
        <v>2021</v>
      </c>
      <c r="F71" s="52">
        <v>2022</v>
      </c>
      <c r="G71" s="52">
        <v>2023</v>
      </c>
      <c r="H71" s="52">
        <v>2024</v>
      </c>
      <c r="I71" s="52">
        <v>2025</v>
      </c>
      <c r="J71" s="52">
        <v>2026</v>
      </c>
      <c r="K71" s="52">
        <v>2027</v>
      </c>
      <c r="L71" s="52">
        <v>2028</v>
      </c>
    </row>
    <row r="72" spans="1:24" customFormat="1" ht="15">
      <c r="B72" s="27" t="s">
        <v>269</v>
      </c>
      <c r="C72" s="63">
        <f>SUMIFS(AJ$93:AJ$893,$AI$93:$AI$893,"Steady/falling",$AH$93:$AH$893,$B72,$AG$93:$AG$893,"No")</f>
        <v>0</v>
      </c>
      <c r="D72" s="63">
        <f t="shared" ref="D72:D74" si="31">SUMIFS(AK$93:AK$893,$AI$93:$AI$893,"Steady/falling",$AH$93:$AH$893,$B72,$AG$93:$AG$893,"No")</f>
        <v>0</v>
      </c>
      <c r="E72" s="63">
        <f t="shared" ref="E72:E74" si="32">SUMIFS(AL$93:AL$893,$AI$93:$AI$893,"Steady/falling",$AH$93:$AH$893,$B72,$AG$93:$AG$893,"No")</f>
        <v>0</v>
      </c>
      <c r="F72" s="63">
        <f t="shared" ref="F72:F74" si="33">SUMIFS(AM$93:AM$893,$AI$93:$AI$893,"Steady/falling",$AH$93:$AH$893,$B72,$AG$93:$AG$893,"No")</f>
        <v>0</v>
      </c>
      <c r="G72" s="63">
        <f t="shared" ref="G72:G74" si="34">SUMIFS(AN$93:AN$893,$AI$93:$AI$893,"Steady/falling",$AH$93:$AH$893,$B72,$AG$93:$AG$893,"No")</f>
        <v>0</v>
      </c>
      <c r="H72" s="63">
        <f t="shared" ref="H72:H74" si="35">SUMIFS(AO$93:AO$893,$AI$93:$AI$893,"Steady/falling",$AH$93:$AH$893,$B72,$AG$93:$AG$893,"No")</f>
        <v>0</v>
      </c>
      <c r="I72" s="63">
        <f t="shared" ref="I72:I74" si="36">SUMIFS(AP$93:AP$893,$AI$93:$AI$893,"Steady/falling",$AH$93:$AH$893,$B72,$AG$93:$AG$893,"No")</f>
        <v>0</v>
      </c>
      <c r="J72" s="63">
        <f t="shared" ref="J72:J74" si="37">SUMIFS(AQ$93:AQ$893,$AI$93:$AI$893,"Steady/falling",$AH$93:$AH$893,$B72,$AG$93:$AG$893,"No")</f>
        <v>0</v>
      </c>
      <c r="K72" s="63">
        <f t="shared" ref="K72:K74" si="38">SUMIFS(AR$93:AR$893,$AI$93:$AI$893,"Steady/falling",$AH$93:$AH$893,$B72,$AG$93:$AG$893,"No")</f>
        <v>0</v>
      </c>
      <c r="L72" s="63">
        <f t="shared" ref="L72:L74" si="39">SUMIFS(AS$93:AS$893,$AI$93:$AI$893,"Steady/falling",$AH$93:$AH$893,$B72,$AG$93:$AG$893,"No")</f>
        <v>0</v>
      </c>
    </row>
    <row r="73" spans="1:24" customFormat="1" ht="15">
      <c r="B73" s="27" t="s">
        <v>263</v>
      </c>
      <c r="C73" s="63">
        <f t="shared" ref="C73:C74" si="40">SUMIFS(AJ$93:AJ$893,$AI$93:$AI$893,"Steady/falling",$AH$93:$AH$893,$B73,$AG$93:$AG$893,"No")</f>
        <v>6600000</v>
      </c>
      <c r="D73" s="63">
        <f t="shared" si="31"/>
        <v>0</v>
      </c>
      <c r="E73" s="63">
        <f t="shared" si="32"/>
        <v>3000000</v>
      </c>
      <c r="F73" s="63">
        <f t="shared" si="33"/>
        <v>4000000</v>
      </c>
      <c r="G73" s="63">
        <f t="shared" si="34"/>
        <v>5500000</v>
      </c>
      <c r="H73" s="63">
        <f t="shared" si="35"/>
        <v>0</v>
      </c>
      <c r="I73" s="63">
        <f t="shared" si="36"/>
        <v>0</v>
      </c>
      <c r="J73" s="63">
        <f t="shared" si="37"/>
        <v>0</v>
      </c>
      <c r="K73" s="63">
        <f t="shared" si="38"/>
        <v>0</v>
      </c>
      <c r="L73" s="63">
        <f t="shared" si="39"/>
        <v>0</v>
      </c>
    </row>
    <row r="74" spans="1:24" customFormat="1" ht="15">
      <c r="B74" s="27" t="s">
        <v>547</v>
      </c>
      <c r="C74" s="63">
        <f t="shared" si="40"/>
        <v>18800114</v>
      </c>
      <c r="D74" s="63">
        <f t="shared" si="31"/>
        <v>10361000</v>
      </c>
      <c r="E74" s="63">
        <f t="shared" si="32"/>
        <v>3771428.5714285714</v>
      </c>
      <c r="F74" s="63">
        <f t="shared" si="33"/>
        <v>0</v>
      </c>
      <c r="G74" s="63">
        <f t="shared" si="34"/>
        <v>0</v>
      </c>
      <c r="H74" s="63">
        <f t="shared" si="35"/>
        <v>6970000</v>
      </c>
      <c r="I74" s="63">
        <f t="shared" si="36"/>
        <v>6970000</v>
      </c>
      <c r="J74" s="63">
        <f t="shared" si="37"/>
        <v>7000000</v>
      </c>
      <c r="K74" s="63">
        <f t="shared" si="38"/>
        <v>0</v>
      </c>
      <c r="L74" s="63">
        <f t="shared" si="39"/>
        <v>0</v>
      </c>
    </row>
    <row r="75" spans="1:24" customFormat="1" ht="15"/>
    <row r="76" spans="1:24" ht="15.75">
      <c r="B76" s="20" t="s">
        <v>837</v>
      </c>
      <c r="C76" s="20"/>
      <c r="D76" s="20"/>
      <c r="E76" s="20"/>
      <c r="F76" s="20"/>
      <c r="G76" s="20"/>
      <c r="H76" s="20"/>
      <c r="I76" s="20"/>
      <c r="J76" s="20"/>
      <c r="K76" s="20"/>
      <c r="L76" s="20"/>
    </row>
    <row r="78" spans="1:24" customFormat="1" ht="15.75">
      <c r="A78" s="1"/>
      <c r="B78" s="52" t="s">
        <v>811</v>
      </c>
      <c r="C78" s="52">
        <v>2019</v>
      </c>
      <c r="D78" s="52">
        <v>2020</v>
      </c>
      <c r="E78" s="52">
        <v>2021</v>
      </c>
      <c r="F78" s="52">
        <v>2022</v>
      </c>
      <c r="G78" s="52">
        <v>2023</v>
      </c>
      <c r="H78" s="52">
        <v>2024</v>
      </c>
      <c r="I78" s="52">
        <v>2025</v>
      </c>
      <c r="J78" s="52">
        <v>2026</v>
      </c>
      <c r="K78" s="52">
        <v>2027</v>
      </c>
      <c r="L78" s="52">
        <v>2028</v>
      </c>
    </row>
    <row r="79" spans="1:24" ht="15">
      <c r="B79" s="27" t="s">
        <v>269</v>
      </c>
      <c r="C79" s="34">
        <f t="shared" ref="C79:L79" si="41">C67 + ((lv_coincident / (lv_coincident + hv_coincident)) * C68) + (lv_coincident *C69)</f>
        <v>231118.69525823017</v>
      </c>
      <c r="D79" s="34">
        <f t="shared" si="41"/>
        <v>0</v>
      </c>
      <c r="E79" s="34">
        <f t="shared" si="41"/>
        <v>0</v>
      </c>
      <c r="F79" s="34">
        <f t="shared" si="41"/>
        <v>0</v>
      </c>
      <c r="G79" s="34">
        <f t="shared" si="41"/>
        <v>0</v>
      </c>
      <c r="H79" s="34">
        <f t="shared" si="41"/>
        <v>0</v>
      </c>
      <c r="I79" s="34">
        <f t="shared" si="41"/>
        <v>0</v>
      </c>
      <c r="J79" s="34">
        <f t="shared" si="41"/>
        <v>3184815.6206584112</v>
      </c>
      <c r="K79" s="34">
        <f t="shared" si="41"/>
        <v>9193131.3017215319</v>
      </c>
      <c r="L79" s="34">
        <f t="shared" si="41"/>
        <v>9193131.3017215338</v>
      </c>
      <c r="N79" s="37"/>
      <c r="O79" s="37"/>
      <c r="P79" s="37"/>
      <c r="Q79" s="37"/>
      <c r="R79" s="37"/>
      <c r="S79" s="37"/>
      <c r="T79" s="37"/>
      <c r="U79" s="37"/>
      <c r="V79" s="37"/>
      <c r="W79" s="37"/>
      <c r="X79" s="37"/>
    </row>
    <row r="80" spans="1:24" customFormat="1" ht="15">
      <c r="B80" s="27" t="s">
        <v>263</v>
      </c>
      <c r="C80" s="34">
        <f t="shared" ref="C80:L80" si="42">((hv_coincident/(hv_coincident +lv_coincident)) *C68) + (hv_coincident * C69)</f>
        <v>22500.453035336755</v>
      </c>
      <c r="D80" s="34">
        <f t="shared" si="42"/>
        <v>0</v>
      </c>
      <c r="E80" s="34">
        <f t="shared" si="42"/>
        <v>0</v>
      </c>
      <c r="F80" s="34">
        <f t="shared" si="42"/>
        <v>0</v>
      </c>
      <c r="G80" s="34">
        <f t="shared" si="42"/>
        <v>0</v>
      </c>
      <c r="H80" s="34">
        <f t="shared" si="42"/>
        <v>0</v>
      </c>
      <c r="I80" s="34">
        <f t="shared" si="42"/>
        <v>0</v>
      </c>
      <c r="J80" s="34">
        <f t="shared" si="42"/>
        <v>310056.24282694049</v>
      </c>
      <c r="K80" s="34">
        <f t="shared" si="42"/>
        <v>894993.02023557806</v>
      </c>
      <c r="L80" s="34">
        <f t="shared" si="42"/>
        <v>894993.0202355783</v>
      </c>
      <c r="N80" s="37"/>
      <c r="O80" s="37"/>
      <c r="P80" s="37"/>
      <c r="Q80" s="37"/>
      <c r="R80" s="37"/>
      <c r="S80" s="37"/>
      <c r="T80" s="37"/>
      <c r="U80" s="37"/>
      <c r="V80" s="37"/>
      <c r="W80" s="37"/>
      <c r="X80" s="37"/>
    </row>
    <row r="81" spans="2:45" customFormat="1" ht="15">
      <c r="B81" s="27" t="s">
        <v>547</v>
      </c>
      <c r="C81" s="28">
        <f t="shared" ref="C81:L81" si="43">st_coincident * C69</f>
        <v>46380.851706433103</v>
      </c>
      <c r="D81" s="28">
        <f t="shared" si="43"/>
        <v>0</v>
      </c>
      <c r="E81" s="28">
        <f t="shared" si="43"/>
        <v>0</v>
      </c>
      <c r="F81" s="28">
        <f t="shared" si="43"/>
        <v>0</v>
      </c>
      <c r="G81" s="28">
        <f t="shared" si="43"/>
        <v>0</v>
      </c>
      <c r="H81" s="28">
        <f t="shared" si="43"/>
        <v>0</v>
      </c>
      <c r="I81" s="28">
        <f t="shared" si="43"/>
        <v>0</v>
      </c>
      <c r="J81" s="28">
        <f t="shared" si="43"/>
        <v>639128.1365146481</v>
      </c>
      <c r="K81" s="28">
        <f t="shared" si="43"/>
        <v>1844875.6780428868</v>
      </c>
      <c r="L81" s="28">
        <f t="shared" si="43"/>
        <v>1844875.678042887</v>
      </c>
      <c r="N81" s="37"/>
      <c r="O81" s="37"/>
      <c r="P81" s="37"/>
      <c r="Q81" s="37"/>
      <c r="R81" s="37"/>
      <c r="S81" s="37"/>
      <c r="T81" s="37"/>
      <c r="U81" s="37"/>
      <c r="V81" s="37"/>
      <c r="W81" s="37"/>
      <c r="X81" s="37"/>
    </row>
    <row r="82" spans="2:45" customFormat="1" ht="15"/>
    <row r="83" spans="2:45" customFormat="1" ht="15.75">
      <c r="B83" s="52" t="s">
        <v>809</v>
      </c>
      <c r="C83" s="52">
        <v>2019</v>
      </c>
      <c r="D83" s="52">
        <v>2020</v>
      </c>
      <c r="E83" s="52">
        <v>2021</v>
      </c>
      <c r="F83" s="52">
        <v>2022</v>
      </c>
      <c r="G83" s="52">
        <v>2023</v>
      </c>
      <c r="H83" s="52">
        <v>2024</v>
      </c>
      <c r="I83" s="52">
        <v>2025</v>
      </c>
      <c r="J83" s="52">
        <v>2026</v>
      </c>
      <c r="K83" s="52">
        <v>2027</v>
      </c>
      <c r="L83" s="52">
        <v>2028</v>
      </c>
    </row>
    <row r="84" spans="2:45" customFormat="1" ht="15">
      <c r="B84" s="27" t="s">
        <v>269</v>
      </c>
      <c r="C84" s="34">
        <f t="shared" ref="C84:L84" si="44">C72 + ((lv_coincident / (lv_coincident + hv_coincident)) * C73) + (lv_coincident *C74)</f>
        <v>20497990.658962313</v>
      </c>
      <c r="D84" s="34">
        <f t="shared" si="44"/>
        <v>7982069.338568409</v>
      </c>
      <c r="E84" s="34">
        <f t="shared" si="44"/>
        <v>5639339.7133586481</v>
      </c>
      <c r="F84" s="34">
        <f t="shared" si="44"/>
        <v>3645130.0591973877</v>
      </c>
      <c r="G84" s="34">
        <f t="shared" si="44"/>
        <v>5012053.8313964084</v>
      </c>
      <c r="H84" s="34">
        <f t="shared" si="44"/>
        <v>5369657.6864995472</v>
      </c>
      <c r="I84" s="34">
        <f t="shared" si="44"/>
        <v>5369657.6864995472</v>
      </c>
      <c r="J84" s="34">
        <f t="shared" si="44"/>
        <v>5392769.556025371</v>
      </c>
      <c r="K84" s="34">
        <f t="shared" si="44"/>
        <v>0</v>
      </c>
      <c r="L84" s="34">
        <f t="shared" si="44"/>
        <v>0</v>
      </c>
    </row>
    <row r="85" spans="2:45" customFormat="1" ht="15">
      <c r="B85" s="27" t="s">
        <v>263</v>
      </c>
      <c r="C85" s="34">
        <f t="shared" ref="C85:L85" si="45">((hv_coincident/(hv_coincident +lv_coincident)) *C73) + (hv_coincident * C74)</f>
        <v>1995572.3427109001</v>
      </c>
      <c r="D85" s="34">
        <f t="shared" si="45"/>
        <v>777090.64633041376</v>
      </c>
      <c r="E85" s="34">
        <f t="shared" si="45"/>
        <v>549015.29376047838</v>
      </c>
      <c r="F85" s="34">
        <f t="shared" si="45"/>
        <v>354869.94080261217</v>
      </c>
      <c r="G85" s="34">
        <f t="shared" si="45"/>
        <v>487946.16860359174</v>
      </c>
      <c r="H85" s="34">
        <f t="shared" si="45"/>
        <v>522760.52552099066</v>
      </c>
      <c r="I85" s="34">
        <f t="shared" si="45"/>
        <v>522760.52552099066</v>
      </c>
      <c r="J85" s="34">
        <f t="shared" si="45"/>
        <v>525010.57082452427</v>
      </c>
      <c r="K85" s="34">
        <f t="shared" si="45"/>
        <v>0</v>
      </c>
      <c r="L85" s="34">
        <f t="shared" si="45"/>
        <v>0</v>
      </c>
    </row>
    <row r="86" spans="2:45" customFormat="1" ht="15">
      <c r="B86" s="27" t="s">
        <v>547</v>
      </c>
      <c r="C86" s="28">
        <f t="shared" ref="C86:L86" si="46">st_coincident * C74</f>
        <v>2906550.9983267896</v>
      </c>
      <c r="D86" s="28">
        <f t="shared" si="46"/>
        <v>1601840.0151011779</v>
      </c>
      <c r="E86" s="28">
        <f t="shared" si="46"/>
        <v>583073.56430944474</v>
      </c>
      <c r="F86" s="28">
        <f t="shared" si="46"/>
        <v>0</v>
      </c>
      <c r="G86" s="28">
        <f t="shared" si="46"/>
        <v>0</v>
      </c>
      <c r="H86" s="28">
        <f t="shared" si="46"/>
        <v>1077581.7879794624</v>
      </c>
      <c r="I86" s="28">
        <f t="shared" si="46"/>
        <v>1077581.7879794624</v>
      </c>
      <c r="J86" s="28">
        <f t="shared" si="46"/>
        <v>1082219.8731501056</v>
      </c>
      <c r="K86" s="28">
        <f t="shared" si="46"/>
        <v>0</v>
      </c>
      <c r="L86" s="28">
        <f t="shared" si="46"/>
        <v>0</v>
      </c>
    </row>
    <row r="87" spans="2:45" customFormat="1" ht="15"/>
    <row r="88" spans="2:45" ht="21">
      <c r="B88" s="23" t="s">
        <v>741</v>
      </c>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row>
    <row r="90" spans="2:45" ht="15.75">
      <c r="B90" s="20" t="s">
        <v>820</v>
      </c>
      <c r="C90" s="20"/>
      <c r="D90" s="20"/>
      <c r="E90" s="20"/>
      <c r="F90" s="20"/>
      <c r="G90" s="20"/>
      <c r="H90" s="20"/>
      <c r="I90" s="20"/>
      <c r="J90" s="20"/>
      <c r="K90" s="20"/>
      <c r="L90" s="20"/>
      <c r="M90" s="20"/>
      <c r="N90" s="20"/>
      <c r="O90" s="20"/>
      <c r="Q90" s="20" t="s">
        <v>811</v>
      </c>
      <c r="R90" s="20"/>
      <c r="S90" s="20"/>
      <c r="T90" s="20"/>
      <c r="U90" s="20"/>
      <c r="V90" s="20"/>
      <c r="W90" s="20"/>
      <c r="X90" s="20"/>
      <c r="Y90" s="20"/>
      <c r="Z90" s="20"/>
      <c r="AA90" s="20"/>
      <c r="AB90" s="20"/>
      <c r="AC90" s="20"/>
      <c r="AD90" s="20"/>
      <c r="AF90" s="20" t="s">
        <v>809</v>
      </c>
      <c r="AG90" s="20"/>
      <c r="AH90" s="20"/>
      <c r="AI90" s="20"/>
      <c r="AJ90" s="20"/>
      <c r="AK90" s="20"/>
      <c r="AL90" s="20"/>
      <c r="AM90" s="20"/>
      <c r="AN90" s="20"/>
      <c r="AO90" s="20"/>
      <c r="AP90" s="20"/>
      <c r="AQ90" s="20"/>
      <c r="AR90" s="20"/>
      <c r="AS90" s="20"/>
    </row>
    <row r="92" spans="2:45" ht="15.75">
      <c r="B92" s="21" t="s">
        <v>9</v>
      </c>
      <c r="C92" s="21" t="s">
        <v>639</v>
      </c>
      <c r="D92" s="21" t="s">
        <v>745</v>
      </c>
      <c r="E92" s="21" t="s">
        <v>739</v>
      </c>
      <c r="F92" s="21">
        <v>2019</v>
      </c>
      <c r="G92" s="21">
        <v>2020</v>
      </c>
      <c r="H92" s="21">
        <v>2021</v>
      </c>
      <c r="I92" s="21">
        <v>2022</v>
      </c>
      <c r="J92" s="21">
        <v>2023</v>
      </c>
      <c r="K92" s="21">
        <v>2024</v>
      </c>
      <c r="L92" s="21">
        <v>2025</v>
      </c>
      <c r="M92" s="21">
        <v>2026</v>
      </c>
      <c r="N92" s="21">
        <v>2027</v>
      </c>
      <c r="O92" s="21">
        <v>2028</v>
      </c>
      <c r="Q92" s="21" t="s">
        <v>9</v>
      </c>
      <c r="R92" s="21" t="s">
        <v>639</v>
      </c>
      <c r="S92" s="21" t="s">
        <v>745</v>
      </c>
      <c r="T92" s="21" t="s">
        <v>739</v>
      </c>
      <c r="U92" s="21">
        <v>2019</v>
      </c>
      <c r="V92" s="21">
        <v>2020</v>
      </c>
      <c r="W92" s="21">
        <v>2021</v>
      </c>
      <c r="X92" s="21">
        <v>2022</v>
      </c>
      <c r="Y92" s="21">
        <v>2023</v>
      </c>
      <c r="Z92" s="21">
        <v>2024</v>
      </c>
      <c r="AA92" s="21">
        <v>2025</v>
      </c>
      <c r="AB92" s="21">
        <v>2026</v>
      </c>
      <c r="AC92" s="21">
        <v>2027</v>
      </c>
      <c r="AD92" s="21">
        <v>2028</v>
      </c>
      <c r="AF92" s="21" t="s">
        <v>9</v>
      </c>
      <c r="AG92" s="21" t="s">
        <v>639</v>
      </c>
      <c r="AH92" s="21" t="s">
        <v>745</v>
      </c>
      <c r="AI92" s="21" t="s">
        <v>739</v>
      </c>
      <c r="AJ92" s="21">
        <v>2019</v>
      </c>
      <c r="AK92" s="21">
        <v>2020</v>
      </c>
      <c r="AL92" s="21">
        <v>2021</v>
      </c>
      <c r="AM92" s="21">
        <v>2022</v>
      </c>
      <c r="AN92" s="21">
        <v>2023</v>
      </c>
      <c r="AO92" s="21">
        <v>2024</v>
      </c>
      <c r="AP92" s="21">
        <v>2025</v>
      </c>
      <c r="AQ92" s="21">
        <v>2026</v>
      </c>
      <c r="AR92" s="21">
        <v>2027</v>
      </c>
      <c r="AS92" s="21">
        <v>2028</v>
      </c>
    </row>
    <row r="93" spans="2:45" ht="15">
      <c r="B93" s="6" t="s">
        <v>79</v>
      </c>
      <c r="C93" s="6" t="str">
        <f>INDEX('Raw demand forecast'!$M$7:$M$5830,MATCH($B93,'Raw demand forecast'!$B$7:$B$5830,0))</f>
        <v>No</v>
      </c>
      <c r="D93" s="6" t="str">
        <f>IF(COUNTIF($B$93:B93,$B93) = 1, "LV", IF(COUNTIF($B$93:B93,$B93) = 2, "HV", "ST"))</f>
        <v>LV</v>
      </c>
      <c r="E93" s="6" t="str">
        <f>INDEX('Demand forecast and growth rate'!$E$7:$E$273,MATCH($B93,'Demand forecast and growth rate'!$B$7:$B$273,0))</f>
        <v>Small growth</v>
      </c>
      <c r="F93" s="32">
        <f>SUMIFS('Capex forecast'!E$7:E$210,'Capex forecast'!$T$7:$T$210,'Allocation of site-spec costs'!$B93,'Capex forecast'!$S$7:$S$210,'Allocation of site-spec costs'!$D93,'Capex forecast'!$Q$7:$Q$210,"Customer Connection")</f>
        <v>0</v>
      </c>
      <c r="G93" s="32">
        <f>SUMIFS('Capex forecast'!F$7:F$210,'Capex forecast'!$T$7:$T$210,'Allocation of site-spec costs'!$B93,'Capex forecast'!$S$7:$S$210,'Allocation of site-spec costs'!$D93,'Capex forecast'!$Q$7:$Q$210,"Customer Connection")</f>
        <v>0</v>
      </c>
      <c r="H93" s="32">
        <f>SUMIFS('Capex forecast'!G$7:G$210,'Capex forecast'!$T$7:$T$210,'Allocation of site-spec costs'!$B93,'Capex forecast'!$S$7:$S$210,'Allocation of site-spec costs'!$D93,'Capex forecast'!$Q$7:$Q$210,"Customer Connection")</f>
        <v>0</v>
      </c>
      <c r="I93" s="32">
        <f>SUMIFS('Capex forecast'!H$7:H$210,'Capex forecast'!$T$7:$T$210,'Allocation of site-spec costs'!$B93,'Capex forecast'!$S$7:$S$210,'Allocation of site-spec costs'!$D93,'Capex forecast'!$Q$7:$Q$210,"Customer Connection")</f>
        <v>0</v>
      </c>
      <c r="J93" s="32">
        <f>SUMIFS('Capex forecast'!I$7:I$210,'Capex forecast'!$T$7:$T$210,'Allocation of site-spec costs'!$B93,'Capex forecast'!$S$7:$S$210,'Allocation of site-spec costs'!$D93,'Capex forecast'!$Q$7:$Q$210,"Customer Connection")</f>
        <v>0</v>
      </c>
      <c r="K93" s="32">
        <f>SUMIFS('Capex forecast'!J$7:J$210,'Capex forecast'!$T$7:$T$210,'Allocation of site-spec costs'!$B93,'Capex forecast'!$S$7:$S$210,'Allocation of site-spec costs'!$D93,'Capex forecast'!$Q$7:$Q$210,"Customer Connection")</f>
        <v>0</v>
      </c>
      <c r="L93" s="32">
        <f>SUMIFS('Capex forecast'!K$7:K$210,'Capex forecast'!$T$7:$T$210,'Allocation of site-spec costs'!$B93,'Capex forecast'!$S$7:$S$210,'Allocation of site-spec costs'!$D93,'Capex forecast'!$Q$7:$Q$210,"Customer Connection")</f>
        <v>0</v>
      </c>
      <c r="M93" s="32">
        <f>SUMIFS('Capex forecast'!L$7:L$210,'Capex forecast'!$T$7:$T$210,'Allocation of site-spec costs'!$B93,'Capex forecast'!$S$7:$S$210,'Allocation of site-spec costs'!$D93,'Capex forecast'!$Q$7:$Q$210,"Customer Connection")</f>
        <v>0</v>
      </c>
      <c r="N93" s="32">
        <f>SUMIFS('Capex forecast'!M$7:M$210,'Capex forecast'!$T$7:$T$210,'Allocation of site-spec costs'!$B93,'Capex forecast'!$S$7:$S$210,'Allocation of site-spec costs'!$D93,'Capex forecast'!$Q$7:$Q$210,"Customer Connection")</f>
        <v>0</v>
      </c>
      <c r="O93" s="32">
        <f>SUMIFS('Capex forecast'!N$7:N$210,'Capex forecast'!$T$7:$T$210,'Allocation of site-spec costs'!$B93,'Capex forecast'!$S$7:$S$210,'Allocation of site-spec costs'!$D93,'Capex forecast'!$Q$7:$Q$210,"Customer Connection")</f>
        <v>0</v>
      </c>
      <c r="Q93" s="6" t="s">
        <v>79</v>
      </c>
      <c r="R93" s="6" t="str">
        <f>INDEX('Raw demand forecast'!$M$7:$M$5830,MATCH($Q93,'Raw demand forecast'!$B$7:$B$5830,0))</f>
        <v>No</v>
      </c>
      <c r="S93" s="6" t="str">
        <f>IF(COUNTIF($Q$93:Q93,$B93) = 1, "LV", IF(COUNTIF($Q$93:Q93,$B93) = 2, "HV", "ST"))</f>
        <v>LV</v>
      </c>
      <c r="T93" s="6" t="str">
        <f>INDEX('Demand forecast and growth rate'!$E$7:$E$273,MATCH($Q93,'Demand forecast and growth rate'!$B$7:$B$273,0))</f>
        <v>Small growth</v>
      </c>
      <c r="U93" s="32">
        <f>SUMIFS('Capex forecast'!E$7:E$210,'Capex forecast'!$T$7:$T$210,$Q93,'Capex forecast'!$S$7:$S$210,$S93,'Capex forecast'!$Q$7:$Q$210,"Augex")</f>
        <v>0</v>
      </c>
      <c r="V93" s="32">
        <f>SUMIFS('Capex forecast'!F$7:F$210,'Capex forecast'!$T$7:$T$210,$Q93,'Capex forecast'!$S$7:$S$210,$S93,'Capex forecast'!$Q$7:$Q$210,"Augex")</f>
        <v>0</v>
      </c>
      <c r="W93" s="32">
        <f>SUMIFS('Capex forecast'!G$7:G$210,'Capex forecast'!$T$7:$T$210,$Q93,'Capex forecast'!$S$7:$S$210,$S93,'Capex forecast'!$Q$7:$Q$210,"Augex")</f>
        <v>0</v>
      </c>
      <c r="X93" s="32">
        <f>SUMIFS('Capex forecast'!H$7:H$210,'Capex forecast'!$T$7:$T$210,$Q93,'Capex forecast'!$S$7:$S$210,$S93,'Capex forecast'!$Q$7:$Q$210,"Augex")</f>
        <v>0</v>
      </c>
      <c r="Y93" s="32">
        <f>SUMIFS('Capex forecast'!I$7:I$210,'Capex forecast'!$T$7:$T$210,$Q93,'Capex forecast'!$S$7:$S$210,$S93,'Capex forecast'!$Q$7:$Q$210,"Augex")</f>
        <v>0</v>
      </c>
      <c r="Z93" s="32">
        <f>SUMIFS('Capex forecast'!J$7:J$210,'Capex forecast'!$T$7:$T$210,$Q93,'Capex forecast'!$S$7:$S$210,$S93,'Capex forecast'!$Q$7:$Q$210,"Augex")</f>
        <v>0</v>
      </c>
      <c r="AA93" s="32">
        <f>SUMIFS('Capex forecast'!K$7:K$210,'Capex forecast'!$T$7:$T$210,$Q93,'Capex forecast'!$S$7:$S$210,$S93,'Capex forecast'!$Q$7:$Q$210,"Augex")</f>
        <v>0</v>
      </c>
      <c r="AB93" s="32">
        <f>SUMIFS('Capex forecast'!L$7:L$210,'Capex forecast'!$T$7:$T$210,$Q93,'Capex forecast'!$S$7:$S$210,$S93,'Capex forecast'!$Q$7:$Q$210,"Augex")</f>
        <v>0</v>
      </c>
      <c r="AC93" s="32">
        <f>SUMIFS('Capex forecast'!M$7:M$210,'Capex forecast'!$T$7:$T$210,$Q93,'Capex forecast'!$S$7:$S$210,$S93,'Capex forecast'!$Q$7:$Q$210,"Augex")</f>
        <v>0</v>
      </c>
      <c r="AD93" s="32">
        <f>SUMIFS('Capex forecast'!N$7:N$210,'Capex forecast'!$T$7:$T$210,$Q93,'Capex forecast'!$S$7:$S$210,$S93,'Capex forecast'!$Q$7:$Q$210,"Augex")</f>
        <v>0</v>
      </c>
      <c r="AF93" s="6" t="s">
        <v>79</v>
      </c>
      <c r="AG93" s="6" t="str">
        <f>INDEX('Raw demand forecast'!$M$7:$M$5830,MATCH($Q93,'Raw demand forecast'!$B$7:$B$5830,0))</f>
        <v>No</v>
      </c>
      <c r="AH93" s="6" t="str">
        <f>IF(COUNTIF($AF$93:AF93,$B93) = 1, "LV", IF(COUNTIF($AF$93:AF93,$B93) = 2, "HV", "ST"))</f>
        <v>LV</v>
      </c>
      <c r="AI93" s="6" t="str">
        <f>INDEX('Demand forecast and growth rate'!$E$7:$E$273,MATCH($Q93,'Demand forecast and growth rate'!$B$7:$B$273,0))</f>
        <v>Small growth</v>
      </c>
      <c r="AJ93" s="53">
        <f>SUMIFS('Capex forecast'!E$7:E$210,'Capex forecast'!$T$7:$T$210,$AF93,'Capex forecast'!$S$7:$S$210,$AH93,'Capex forecast'!$Q$7:$Q$210,"Repex")</f>
        <v>0</v>
      </c>
      <c r="AK93" s="53">
        <f>SUMIFS('Capex forecast'!F$7:F$210,'Capex forecast'!$T$7:$T$210,$AF93,'Capex forecast'!$S$7:$S$210,$AH93,'Capex forecast'!$Q$7:$Q$210,"Repex")</f>
        <v>0</v>
      </c>
      <c r="AL93" s="53">
        <f>SUMIFS('Capex forecast'!G$7:G$210,'Capex forecast'!$T$7:$T$210,$AF93,'Capex forecast'!$S$7:$S$210,$AH93,'Capex forecast'!$Q$7:$Q$210,"Repex")</f>
        <v>0</v>
      </c>
      <c r="AM93" s="53">
        <f>SUMIFS('Capex forecast'!H$7:H$210,'Capex forecast'!$T$7:$T$210,$AF93,'Capex forecast'!$S$7:$S$210,$AH93,'Capex forecast'!$Q$7:$Q$210,"Repex")</f>
        <v>0</v>
      </c>
      <c r="AN93" s="53">
        <f>SUMIFS('Capex forecast'!I$7:I$210,'Capex forecast'!$T$7:$T$210,$AF93,'Capex forecast'!$S$7:$S$210,$AH93,'Capex forecast'!$Q$7:$Q$210,"Repex")</f>
        <v>0</v>
      </c>
      <c r="AO93" s="53">
        <f>SUMIFS('Capex forecast'!J$7:J$210,'Capex forecast'!$T$7:$T$210,$AF93,'Capex forecast'!$S$7:$S$210,$AH93,'Capex forecast'!$Q$7:$Q$210,"Repex")</f>
        <v>0</v>
      </c>
      <c r="AP93" s="53">
        <f>SUMIFS('Capex forecast'!K$7:K$210,'Capex forecast'!$T$7:$T$210,$AF93,'Capex forecast'!$S$7:$S$210,$AH93,'Capex forecast'!$Q$7:$Q$210,"Repex")</f>
        <v>0</v>
      </c>
      <c r="AQ93" s="53">
        <f>SUMIFS('Capex forecast'!L$7:L$210,'Capex forecast'!$T$7:$T$210,$AF93,'Capex forecast'!$S$7:$S$210,$AH93,'Capex forecast'!$Q$7:$Q$210,"Repex")</f>
        <v>0</v>
      </c>
      <c r="AR93" s="53">
        <f>SUMIFS('Capex forecast'!M$7:M$210,'Capex forecast'!$T$7:$T$210,$AF93,'Capex forecast'!$S$7:$S$210,$AH93,'Capex forecast'!$Q$7:$Q$210,"Repex")</f>
        <v>0</v>
      </c>
      <c r="AS93" s="53">
        <f>SUMIFS('Capex forecast'!N$7:N$210,'Capex forecast'!$T$7:$T$210,$AF93,'Capex forecast'!$S$7:$S$210,$AH93,'Capex forecast'!$Q$7:$Q$210,"Repex")</f>
        <v>0</v>
      </c>
    </row>
    <row r="94" spans="2:45" ht="15">
      <c r="B94" s="6" t="s">
        <v>120</v>
      </c>
      <c r="C94" s="6" t="str">
        <f>INDEX('Raw demand forecast'!$M$7:$M$5830,MATCH($B94,'Raw demand forecast'!$B$7:$B$5830,0))</f>
        <v>No</v>
      </c>
      <c r="D94" s="6" t="str">
        <f>IF(COUNTIF($B$93:B94,$B94) = 1, "LV", IF(COUNTIF($B$93:B94,$B94) = 2, "HV", "ST"))</f>
        <v>LV</v>
      </c>
      <c r="E94" s="6" t="str">
        <f>INDEX('Demand forecast and growth rate'!$E$7:$E$273,MATCH($B94,'Demand forecast and growth rate'!$B$7:$B$273,0))</f>
        <v>Steady/falling</v>
      </c>
      <c r="F94" s="32">
        <f>SUMIFS('Capex forecast'!E$7:E$210,'Capex forecast'!$T$7:$T$210,'Allocation of site-spec costs'!$B94,'Capex forecast'!$S$7:$S$210,'Allocation of site-spec costs'!$D94,'Capex forecast'!$Q$7:$Q$210,"Customer Connection")</f>
        <v>0</v>
      </c>
      <c r="G94" s="32">
        <f>SUMIFS('Capex forecast'!F$7:F$210,'Capex forecast'!$T$7:$T$210,'Allocation of site-spec costs'!$B94,'Capex forecast'!$S$7:$S$210,'Allocation of site-spec costs'!$D94,'Capex forecast'!$Q$7:$Q$210,"Customer Connection")</f>
        <v>0</v>
      </c>
      <c r="H94" s="32">
        <f>SUMIFS('Capex forecast'!G$7:G$210,'Capex forecast'!$T$7:$T$210,'Allocation of site-spec costs'!$B94,'Capex forecast'!$S$7:$S$210,'Allocation of site-spec costs'!$D94,'Capex forecast'!$Q$7:$Q$210,"Customer Connection")</f>
        <v>0</v>
      </c>
      <c r="I94" s="32">
        <f>SUMIFS('Capex forecast'!H$7:H$210,'Capex forecast'!$T$7:$T$210,'Allocation of site-spec costs'!$B94,'Capex forecast'!$S$7:$S$210,'Allocation of site-spec costs'!$D94,'Capex forecast'!$Q$7:$Q$210,"Customer Connection")</f>
        <v>0</v>
      </c>
      <c r="J94" s="32">
        <f>SUMIFS('Capex forecast'!I$7:I$210,'Capex forecast'!$T$7:$T$210,'Allocation of site-spec costs'!$B94,'Capex forecast'!$S$7:$S$210,'Allocation of site-spec costs'!$D94,'Capex forecast'!$Q$7:$Q$210,"Customer Connection")</f>
        <v>0</v>
      </c>
      <c r="K94" s="32">
        <f>SUMIFS('Capex forecast'!J$7:J$210,'Capex forecast'!$T$7:$T$210,'Allocation of site-spec costs'!$B94,'Capex forecast'!$S$7:$S$210,'Allocation of site-spec costs'!$D94,'Capex forecast'!$Q$7:$Q$210,"Customer Connection")</f>
        <v>0</v>
      </c>
      <c r="L94" s="32">
        <f>SUMIFS('Capex forecast'!K$7:K$210,'Capex forecast'!$T$7:$T$210,'Allocation of site-spec costs'!$B94,'Capex forecast'!$S$7:$S$210,'Allocation of site-spec costs'!$D94,'Capex forecast'!$Q$7:$Q$210,"Customer Connection")</f>
        <v>0</v>
      </c>
      <c r="M94" s="32">
        <f>SUMIFS('Capex forecast'!L$7:L$210,'Capex forecast'!$T$7:$T$210,'Allocation of site-spec costs'!$B94,'Capex forecast'!$S$7:$S$210,'Allocation of site-spec costs'!$D94,'Capex forecast'!$Q$7:$Q$210,"Customer Connection")</f>
        <v>0</v>
      </c>
      <c r="N94" s="32">
        <f>SUMIFS('Capex forecast'!M$7:M$210,'Capex forecast'!$T$7:$T$210,'Allocation of site-spec costs'!$B94,'Capex forecast'!$S$7:$S$210,'Allocation of site-spec costs'!$D94,'Capex forecast'!$Q$7:$Q$210,"Customer Connection")</f>
        <v>0</v>
      </c>
      <c r="O94" s="32">
        <f>SUMIFS('Capex forecast'!N$7:N$210,'Capex forecast'!$T$7:$T$210,'Allocation of site-spec costs'!$B94,'Capex forecast'!$S$7:$S$210,'Allocation of site-spec costs'!$D94,'Capex forecast'!$Q$7:$Q$210,"Customer Connection")</f>
        <v>0</v>
      </c>
      <c r="Q94" s="6" t="s">
        <v>120</v>
      </c>
      <c r="R94" s="6" t="str">
        <f>INDEX('Raw demand forecast'!$M$7:$M$5830,MATCH($Q94,'Raw demand forecast'!$B$7:$B$5830,0))</f>
        <v>No</v>
      </c>
      <c r="S94" s="6" t="str">
        <f>IF(COUNTIF($Q$93:Q94,$B94) = 1, "LV", IF(COUNTIF($Q$93:Q94,$B94) = 2, "HV", "ST"))</f>
        <v>LV</v>
      </c>
      <c r="T94" s="6" t="str">
        <f>INDEX('Demand forecast and growth rate'!$E$7:$E$273,MATCH($Q94,'Demand forecast and growth rate'!$B$7:$B$273,0))</f>
        <v>Steady/falling</v>
      </c>
      <c r="U94" s="32">
        <f>SUMIFS('Capex forecast'!E$7:E$210,'Capex forecast'!$T$7:$T$210,$Q94,'Capex forecast'!$S$7:$S$210,$S94,'Capex forecast'!$Q$7:$Q$210,"Augex")</f>
        <v>0</v>
      </c>
      <c r="V94" s="32">
        <f>SUMIFS('Capex forecast'!F$7:F$210,'Capex forecast'!$T$7:$T$210,$Q94,'Capex forecast'!$S$7:$S$210,$S94,'Capex forecast'!$Q$7:$Q$210,"Augex")</f>
        <v>0</v>
      </c>
      <c r="W94" s="32">
        <f>SUMIFS('Capex forecast'!G$7:G$210,'Capex forecast'!$T$7:$T$210,$Q94,'Capex forecast'!$S$7:$S$210,$S94,'Capex forecast'!$Q$7:$Q$210,"Augex")</f>
        <v>0</v>
      </c>
      <c r="X94" s="32">
        <f>SUMIFS('Capex forecast'!H$7:H$210,'Capex forecast'!$T$7:$T$210,$Q94,'Capex forecast'!$S$7:$S$210,$S94,'Capex forecast'!$Q$7:$Q$210,"Augex")</f>
        <v>0</v>
      </c>
      <c r="Y94" s="32">
        <f>SUMIFS('Capex forecast'!I$7:I$210,'Capex forecast'!$T$7:$T$210,$Q94,'Capex forecast'!$S$7:$S$210,$S94,'Capex forecast'!$Q$7:$Q$210,"Augex")</f>
        <v>0</v>
      </c>
      <c r="Z94" s="32">
        <f>SUMIFS('Capex forecast'!J$7:J$210,'Capex forecast'!$T$7:$T$210,$Q94,'Capex forecast'!$S$7:$S$210,$S94,'Capex forecast'!$Q$7:$Q$210,"Augex")</f>
        <v>0</v>
      </c>
      <c r="AA94" s="32">
        <f>SUMIFS('Capex forecast'!K$7:K$210,'Capex forecast'!$T$7:$T$210,$Q94,'Capex forecast'!$S$7:$S$210,$S94,'Capex forecast'!$Q$7:$Q$210,"Augex")</f>
        <v>0</v>
      </c>
      <c r="AB94" s="32">
        <f>SUMIFS('Capex forecast'!L$7:L$210,'Capex forecast'!$T$7:$T$210,$Q94,'Capex forecast'!$S$7:$S$210,$S94,'Capex forecast'!$Q$7:$Q$210,"Augex")</f>
        <v>0</v>
      </c>
      <c r="AC94" s="32">
        <f>SUMIFS('Capex forecast'!M$7:M$210,'Capex forecast'!$T$7:$T$210,$Q94,'Capex forecast'!$S$7:$S$210,$S94,'Capex forecast'!$Q$7:$Q$210,"Augex")</f>
        <v>0</v>
      </c>
      <c r="AD94" s="32">
        <f>SUMIFS('Capex forecast'!N$7:N$210,'Capex forecast'!$T$7:$T$210,$Q94,'Capex forecast'!$S$7:$S$210,$S94,'Capex forecast'!$Q$7:$Q$210,"Augex")</f>
        <v>0</v>
      </c>
      <c r="AF94" s="6" t="s">
        <v>120</v>
      </c>
      <c r="AG94" s="6" t="str">
        <f>INDEX('Raw demand forecast'!$M$7:$M$5830,MATCH($Q94,'Raw demand forecast'!$B$7:$B$5830,0))</f>
        <v>No</v>
      </c>
      <c r="AH94" s="6" t="str">
        <f>IF(COUNTIF($AF$93:AF94,$B94) = 1, "LV", IF(COUNTIF($AF$93:AF94,$B94) = 2, "HV", "ST"))</f>
        <v>LV</v>
      </c>
      <c r="AI94" s="6" t="str">
        <f>INDEX('Demand forecast and growth rate'!$E$7:$E$273,MATCH($Q94,'Demand forecast and growth rate'!$B$7:$B$273,0))</f>
        <v>Steady/falling</v>
      </c>
      <c r="AJ94" s="53">
        <f>SUMIFS('Capex forecast'!E$7:E$210,'Capex forecast'!$T$7:$T$210,$AF94,'Capex forecast'!$S$7:$S$210,$AH94,'Capex forecast'!$Q$7:$Q$210,"Repex")</f>
        <v>0</v>
      </c>
      <c r="AK94" s="53">
        <f>SUMIFS('Capex forecast'!F$7:F$210,'Capex forecast'!$T$7:$T$210,$AF94,'Capex forecast'!$S$7:$S$210,$AH94,'Capex forecast'!$Q$7:$Q$210,"Repex")</f>
        <v>0</v>
      </c>
      <c r="AL94" s="53">
        <f>SUMIFS('Capex forecast'!G$7:G$210,'Capex forecast'!$T$7:$T$210,$AF94,'Capex forecast'!$S$7:$S$210,$AH94,'Capex forecast'!$Q$7:$Q$210,"Repex")</f>
        <v>0</v>
      </c>
      <c r="AM94" s="53">
        <f>SUMIFS('Capex forecast'!H$7:H$210,'Capex forecast'!$T$7:$T$210,$AF94,'Capex forecast'!$S$7:$S$210,$AH94,'Capex forecast'!$Q$7:$Q$210,"Repex")</f>
        <v>0</v>
      </c>
      <c r="AN94" s="53">
        <f>SUMIFS('Capex forecast'!I$7:I$210,'Capex forecast'!$T$7:$T$210,$AF94,'Capex forecast'!$S$7:$S$210,$AH94,'Capex forecast'!$Q$7:$Q$210,"Repex")</f>
        <v>0</v>
      </c>
      <c r="AO94" s="53">
        <f>SUMIFS('Capex forecast'!J$7:J$210,'Capex forecast'!$T$7:$T$210,$AF94,'Capex forecast'!$S$7:$S$210,$AH94,'Capex forecast'!$Q$7:$Q$210,"Repex")</f>
        <v>0</v>
      </c>
      <c r="AP94" s="53">
        <f>SUMIFS('Capex forecast'!K$7:K$210,'Capex forecast'!$T$7:$T$210,$AF94,'Capex forecast'!$S$7:$S$210,$AH94,'Capex forecast'!$Q$7:$Q$210,"Repex")</f>
        <v>0</v>
      </c>
      <c r="AQ94" s="53">
        <f>SUMIFS('Capex forecast'!L$7:L$210,'Capex forecast'!$T$7:$T$210,$AF94,'Capex forecast'!$S$7:$S$210,$AH94,'Capex forecast'!$Q$7:$Q$210,"Repex")</f>
        <v>0</v>
      </c>
      <c r="AR94" s="53">
        <f>SUMIFS('Capex forecast'!M$7:M$210,'Capex forecast'!$T$7:$T$210,$AF94,'Capex forecast'!$S$7:$S$210,$AH94,'Capex forecast'!$Q$7:$Q$210,"Repex")</f>
        <v>0</v>
      </c>
      <c r="AS94" s="53">
        <f>SUMIFS('Capex forecast'!N$7:N$210,'Capex forecast'!$T$7:$T$210,$AF94,'Capex forecast'!$S$7:$S$210,$AH94,'Capex forecast'!$Q$7:$Q$210,"Repex")</f>
        <v>0</v>
      </c>
    </row>
    <row r="95" spans="2:45" ht="15">
      <c r="B95" s="6" t="s">
        <v>117</v>
      </c>
      <c r="C95" s="6" t="str">
        <f>INDEX('Raw demand forecast'!$M$7:$M$5830,MATCH($B95,'Raw demand forecast'!$B$7:$B$5830,0))</f>
        <v>No</v>
      </c>
      <c r="D95" s="6" t="str">
        <f>IF(COUNTIF($B$93:B95,$B95) = 1, "LV", IF(COUNTIF($B$93:B95,$B95) = 2, "HV", "ST"))</f>
        <v>LV</v>
      </c>
      <c r="E95" s="6" t="str">
        <f>INDEX('Demand forecast and growth rate'!$E$7:$E$273,MATCH($B95,'Demand forecast and growth rate'!$B$7:$B$273,0))</f>
        <v>Steady/falling</v>
      </c>
      <c r="F95" s="32">
        <f>SUMIFS('Capex forecast'!E$7:E$210,'Capex forecast'!$T$7:$T$210,'Allocation of site-spec costs'!$B95,'Capex forecast'!$S$7:$S$210,'Allocation of site-spec costs'!$D95,'Capex forecast'!$Q$7:$Q$210,"Customer Connection")</f>
        <v>0</v>
      </c>
      <c r="G95" s="32">
        <f>SUMIFS('Capex forecast'!F$7:F$210,'Capex forecast'!$T$7:$T$210,'Allocation of site-spec costs'!$B95,'Capex forecast'!$S$7:$S$210,'Allocation of site-spec costs'!$D95,'Capex forecast'!$Q$7:$Q$210,"Customer Connection")</f>
        <v>0</v>
      </c>
      <c r="H95" s="32">
        <f>SUMIFS('Capex forecast'!G$7:G$210,'Capex forecast'!$T$7:$T$210,'Allocation of site-spec costs'!$B95,'Capex forecast'!$S$7:$S$210,'Allocation of site-spec costs'!$D95,'Capex forecast'!$Q$7:$Q$210,"Customer Connection")</f>
        <v>0</v>
      </c>
      <c r="I95" s="32">
        <f>SUMIFS('Capex forecast'!H$7:H$210,'Capex forecast'!$T$7:$T$210,'Allocation of site-spec costs'!$B95,'Capex forecast'!$S$7:$S$210,'Allocation of site-spec costs'!$D95,'Capex forecast'!$Q$7:$Q$210,"Customer Connection")</f>
        <v>0</v>
      </c>
      <c r="J95" s="32">
        <f>SUMIFS('Capex forecast'!I$7:I$210,'Capex forecast'!$T$7:$T$210,'Allocation of site-spec costs'!$B95,'Capex forecast'!$S$7:$S$210,'Allocation of site-spec costs'!$D95,'Capex forecast'!$Q$7:$Q$210,"Customer Connection")</f>
        <v>0</v>
      </c>
      <c r="K95" s="32">
        <f>SUMIFS('Capex forecast'!J$7:J$210,'Capex forecast'!$T$7:$T$210,'Allocation of site-spec costs'!$B95,'Capex forecast'!$S$7:$S$210,'Allocation of site-spec costs'!$D95,'Capex forecast'!$Q$7:$Q$210,"Customer Connection")</f>
        <v>0</v>
      </c>
      <c r="L95" s="32">
        <f>SUMIFS('Capex forecast'!K$7:K$210,'Capex forecast'!$T$7:$T$210,'Allocation of site-spec costs'!$B95,'Capex forecast'!$S$7:$S$210,'Allocation of site-spec costs'!$D95,'Capex forecast'!$Q$7:$Q$210,"Customer Connection")</f>
        <v>0</v>
      </c>
      <c r="M95" s="32">
        <f>SUMIFS('Capex forecast'!L$7:L$210,'Capex forecast'!$T$7:$T$210,'Allocation of site-spec costs'!$B95,'Capex forecast'!$S$7:$S$210,'Allocation of site-spec costs'!$D95,'Capex forecast'!$Q$7:$Q$210,"Customer Connection")</f>
        <v>0</v>
      </c>
      <c r="N95" s="32">
        <f>SUMIFS('Capex forecast'!M$7:M$210,'Capex forecast'!$T$7:$T$210,'Allocation of site-spec costs'!$B95,'Capex forecast'!$S$7:$S$210,'Allocation of site-spec costs'!$D95,'Capex forecast'!$Q$7:$Q$210,"Customer Connection")</f>
        <v>0</v>
      </c>
      <c r="O95" s="32">
        <f>SUMIFS('Capex forecast'!N$7:N$210,'Capex forecast'!$T$7:$T$210,'Allocation of site-spec costs'!$B95,'Capex forecast'!$S$7:$S$210,'Allocation of site-spec costs'!$D95,'Capex forecast'!$Q$7:$Q$210,"Customer Connection")</f>
        <v>0</v>
      </c>
      <c r="Q95" s="6" t="s">
        <v>117</v>
      </c>
      <c r="R95" s="6" t="str">
        <f>INDEX('Raw demand forecast'!$M$7:$M$5830,MATCH($Q95,'Raw demand forecast'!$B$7:$B$5830,0))</f>
        <v>No</v>
      </c>
      <c r="S95" s="6" t="str">
        <f>IF(COUNTIF($Q$93:Q95,$B95) = 1, "LV", IF(COUNTIF($Q$93:Q95,$B95) = 2, "HV", "ST"))</f>
        <v>LV</v>
      </c>
      <c r="T95" s="6" t="str">
        <f>INDEX('Demand forecast and growth rate'!$E$7:$E$273,MATCH($Q95,'Demand forecast and growth rate'!$B$7:$B$273,0))</f>
        <v>Steady/falling</v>
      </c>
      <c r="U95" s="32">
        <f>SUMIFS('Capex forecast'!E$7:E$210,'Capex forecast'!$T$7:$T$210,$Q95,'Capex forecast'!$S$7:$S$210,$S95,'Capex forecast'!$Q$7:$Q$210,"Augex")</f>
        <v>0</v>
      </c>
      <c r="V95" s="32">
        <f>SUMIFS('Capex forecast'!F$7:F$210,'Capex forecast'!$T$7:$T$210,$Q95,'Capex forecast'!$S$7:$S$210,$S95,'Capex forecast'!$Q$7:$Q$210,"Augex")</f>
        <v>0</v>
      </c>
      <c r="W95" s="32">
        <f>SUMIFS('Capex forecast'!G$7:G$210,'Capex forecast'!$T$7:$T$210,$Q95,'Capex forecast'!$S$7:$S$210,$S95,'Capex forecast'!$Q$7:$Q$210,"Augex")</f>
        <v>0</v>
      </c>
      <c r="X95" s="32">
        <f>SUMIFS('Capex forecast'!H$7:H$210,'Capex forecast'!$T$7:$T$210,$Q95,'Capex forecast'!$S$7:$S$210,$S95,'Capex forecast'!$Q$7:$Q$210,"Augex")</f>
        <v>0</v>
      </c>
      <c r="Y95" s="32">
        <f>SUMIFS('Capex forecast'!I$7:I$210,'Capex forecast'!$T$7:$T$210,$Q95,'Capex forecast'!$S$7:$S$210,$S95,'Capex forecast'!$Q$7:$Q$210,"Augex")</f>
        <v>0</v>
      </c>
      <c r="Z95" s="32">
        <f>SUMIFS('Capex forecast'!J$7:J$210,'Capex forecast'!$T$7:$T$210,$Q95,'Capex forecast'!$S$7:$S$210,$S95,'Capex forecast'!$Q$7:$Q$210,"Augex")</f>
        <v>0</v>
      </c>
      <c r="AA95" s="32">
        <f>SUMIFS('Capex forecast'!K$7:K$210,'Capex forecast'!$T$7:$T$210,$Q95,'Capex forecast'!$S$7:$S$210,$S95,'Capex forecast'!$Q$7:$Q$210,"Augex")</f>
        <v>0</v>
      </c>
      <c r="AB95" s="32">
        <f>SUMIFS('Capex forecast'!L$7:L$210,'Capex forecast'!$T$7:$T$210,$Q95,'Capex forecast'!$S$7:$S$210,$S95,'Capex forecast'!$Q$7:$Q$210,"Augex")</f>
        <v>0</v>
      </c>
      <c r="AC95" s="32">
        <f>SUMIFS('Capex forecast'!M$7:M$210,'Capex forecast'!$T$7:$T$210,$Q95,'Capex forecast'!$S$7:$S$210,$S95,'Capex forecast'!$Q$7:$Q$210,"Augex")</f>
        <v>0</v>
      </c>
      <c r="AD95" s="32">
        <f>SUMIFS('Capex forecast'!N$7:N$210,'Capex forecast'!$T$7:$T$210,$Q95,'Capex forecast'!$S$7:$S$210,$S95,'Capex forecast'!$Q$7:$Q$210,"Augex")</f>
        <v>0</v>
      </c>
      <c r="AF95" s="6" t="s">
        <v>117</v>
      </c>
      <c r="AG95" s="6" t="str">
        <f>INDEX('Raw demand forecast'!$M$7:$M$5830,MATCH($Q95,'Raw demand forecast'!$B$7:$B$5830,0))</f>
        <v>No</v>
      </c>
      <c r="AH95" s="6" t="str">
        <f>IF(COUNTIF($AF$93:AF95,$B95) = 1, "LV", IF(COUNTIF($AF$93:AF95,$B95) = 2, "HV", "ST"))</f>
        <v>LV</v>
      </c>
      <c r="AI95" s="6" t="str">
        <f>INDEX('Demand forecast and growth rate'!$E$7:$E$273,MATCH($Q95,'Demand forecast and growth rate'!$B$7:$B$273,0))</f>
        <v>Steady/falling</v>
      </c>
      <c r="AJ95" s="53">
        <f>SUMIFS('Capex forecast'!E$7:E$210,'Capex forecast'!$T$7:$T$210,$AF95,'Capex forecast'!$S$7:$S$210,$AH95,'Capex forecast'!$Q$7:$Q$210,"Repex")</f>
        <v>0</v>
      </c>
      <c r="AK95" s="53">
        <f>SUMIFS('Capex forecast'!F$7:F$210,'Capex forecast'!$T$7:$T$210,$AF95,'Capex forecast'!$S$7:$S$210,$AH95,'Capex forecast'!$Q$7:$Q$210,"Repex")</f>
        <v>0</v>
      </c>
      <c r="AL95" s="53">
        <f>SUMIFS('Capex forecast'!G$7:G$210,'Capex forecast'!$T$7:$T$210,$AF95,'Capex forecast'!$S$7:$S$210,$AH95,'Capex forecast'!$Q$7:$Q$210,"Repex")</f>
        <v>0</v>
      </c>
      <c r="AM95" s="53">
        <f>SUMIFS('Capex forecast'!H$7:H$210,'Capex forecast'!$T$7:$T$210,$AF95,'Capex forecast'!$S$7:$S$210,$AH95,'Capex forecast'!$Q$7:$Q$210,"Repex")</f>
        <v>0</v>
      </c>
      <c r="AN95" s="53">
        <f>SUMIFS('Capex forecast'!I$7:I$210,'Capex forecast'!$T$7:$T$210,$AF95,'Capex forecast'!$S$7:$S$210,$AH95,'Capex forecast'!$Q$7:$Q$210,"Repex")</f>
        <v>0</v>
      </c>
      <c r="AO95" s="53">
        <f>SUMIFS('Capex forecast'!J$7:J$210,'Capex forecast'!$T$7:$T$210,$AF95,'Capex forecast'!$S$7:$S$210,$AH95,'Capex forecast'!$Q$7:$Q$210,"Repex")</f>
        <v>0</v>
      </c>
      <c r="AP95" s="53">
        <f>SUMIFS('Capex forecast'!K$7:K$210,'Capex forecast'!$T$7:$T$210,$AF95,'Capex forecast'!$S$7:$S$210,$AH95,'Capex forecast'!$Q$7:$Q$210,"Repex")</f>
        <v>0</v>
      </c>
      <c r="AQ95" s="53">
        <f>SUMIFS('Capex forecast'!L$7:L$210,'Capex forecast'!$T$7:$T$210,$AF95,'Capex forecast'!$S$7:$S$210,$AH95,'Capex forecast'!$Q$7:$Q$210,"Repex")</f>
        <v>0</v>
      </c>
      <c r="AR95" s="53">
        <f>SUMIFS('Capex forecast'!M$7:M$210,'Capex forecast'!$T$7:$T$210,$AF95,'Capex forecast'!$S$7:$S$210,$AH95,'Capex forecast'!$Q$7:$Q$210,"Repex")</f>
        <v>0</v>
      </c>
      <c r="AS95" s="53">
        <f>SUMIFS('Capex forecast'!N$7:N$210,'Capex forecast'!$T$7:$T$210,$AF95,'Capex forecast'!$S$7:$S$210,$AH95,'Capex forecast'!$Q$7:$Q$210,"Repex")</f>
        <v>0</v>
      </c>
    </row>
    <row r="96" spans="2:45" ht="15">
      <c r="B96" s="6" t="s">
        <v>143</v>
      </c>
      <c r="C96" s="6" t="str">
        <f>INDEX('Raw demand forecast'!$M$7:$M$5830,MATCH($B96,'Raw demand forecast'!$B$7:$B$5830,0))</f>
        <v>No</v>
      </c>
      <c r="D96" s="6" t="str">
        <f>IF(COUNTIF($B$93:B96,$B96) = 1, "LV", IF(COUNTIF($B$93:B96,$B96) = 2, "HV", "ST"))</f>
        <v>LV</v>
      </c>
      <c r="E96" s="6" t="str">
        <f>INDEX('Demand forecast and growth rate'!$E$7:$E$273,MATCH($B96,'Demand forecast and growth rate'!$B$7:$B$273,0))</f>
        <v>Small growth</v>
      </c>
      <c r="F96" s="32">
        <f>SUMIFS('Capex forecast'!E$7:E$210,'Capex forecast'!$T$7:$T$210,'Allocation of site-spec costs'!$B96,'Capex forecast'!$S$7:$S$210,'Allocation of site-spec costs'!$D96,'Capex forecast'!$Q$7:$Q$210,"Customer Connection")</f>
        <v>0</v>
      </c>
      <c r="G96" s="32">
        <f>SUMIFS('Capex forecast'!F$7:F$210,'Capex forecast'!$T$7:$T$210,'Allocation of site-spec costs'!$B96,'Capex forecast'!$S$7:$S$210,'Allocation of site-spec costs'!$D96,'Capex forecast'!$Q$7:$Q$210,"Customer Connection")</f>
        <v>0</v>
      </c>
      <c r="H96" s="32">
        <f>SUMIFS('Capex forecast'!G$7:G$210,'Capex forecast'!$T$7:$T$210,'Allocation of site-spec costs'!$B96,'Capex forecast'!$S$7:$S$210,'Allocation of site-spec costs'!$D96,'Capex forecast'!$Q$7:$Q$210,"Customer Connection")</f>
        <v>0</v>
      </c>
      <c r="I96" s="32">
        <f>SUMIFS('Capex forecast'!H$7:H$210,'Capex forecast'!$T$7:$T$210,'Allocation of site-spec costs'!$B96,'Capex forecast'!$S$7:$S$210,'Allocation of site-spec costs'!$D96,'Capex forecast'!$Q$7:$Q$210,"Customer Connection")</f>
        <v>0</v>
      </c>
      <c r="J96" s="32">
        <f>SUMIFS('Capex forecast'!I$7:I$210,'Capex forecast'!$T$7:$T$210,'Allocation of site-spec costs'!$B96,'Capex forecast'!$S$7:$S$210,'Allocation of site-spec costs'!$D96,'Capex forecast'!$Q$7:$Q$210,"Customer Connection")</f>
        <v>0</v>
      </c>
      <c r="K96" s="32">
        <f>SUMIFS('Capex forecast'!J$7:J$210,'Capex forecast'!$T$7:$T$210,'Allocation of site-spec costs'!$B96,'Capex forecast'!$S$7:$S$210,'Allocation of site-spec costs'!$D96,'Capex forecast'!$Q$7:$Q$210,"Customer Connection")</f>
        <v>0</v>
      </c>
      <c r="L96" s="32">
        <f>SUMIFS('Capex forecast'!K$7:K$210,'Capex forecast'!$T$7:$T$210,'Allocation of site-spec costs'!$B96,'Capex forecast'!$S$7:$S$210,'Allocation of site-spec costs'!$D96,'Capex forecast'!$Q$7:$Q$210,"Customer Connection")</f>
        <v>0</v>
      </c>
      <c r="M96" s="32">
        <f>SUMIFS('Capex forecast'!L$7:L$210,'Capex forecast'!$T$7:$T$210,'Allocation of site-spec costs'!$B96,'Capex forecast'!$S$7:$S$210,'Allocation of site-spec costs'!$D96,'Capex forecast'!$Q$7:$Q$210,"Customer Connection")</f>
        <v>0</v>
      </c>
      <c r="N96" s="32">
        <f>SUMIFS('Capex forecast'!M$7:M$210,'Capex forecast'!$T$7:$T$210,'Allocation of site-spec costs'!$B96,'Capex forecast'!$S$7:$S$210,'Allocation of site-spec costs'!$D96,'Capex forecast'!$Q$7:$Q$210,"Customer Connection")</f>
        <v>0</v>
      </c>
      <c r="O96" s="32">
        <f>SUMIFS('Capex forecast'!N$7:N$210,'Capex forecast'!$T$7:$T$210,'Allocation of site-spec costs'!$B96,'Capex forecast'!$S$7:$S$210,'Allocation of site-spec costs'!$D96,'Capex forecast'!$Q$7:$Q$210,"Customer Connection")</f>
        <v>0</v>
      </c>
      <c r="Q96" s="6" t="s">
        <v>143</v>
      </c>
      <c r="R96" s="6" t="str">
        <f>INDEX('Raw demand forecast'!$M$7:$M$5830,MATCH($Q96,'Raw demand forecast'!$B$7:$B$5830,0))</f>
        <v>No</v>
      </c>
      <c r="S96" s="6" t="str">
        <f>IF(COUNTIF($Q$93:Q96,$B96) = 1, "LV", IF(COUNTIF($Q$93:Q96,$B96) = 2, "HV", "ST"))</f>
        <v>LV</v>
      </c>
      <c r="T96" s="6" t="str">
        <f>INDEX('Demand forecast and growth rate'!$E$7:$E$273,MATCH($Q96,'Demand forecast and growth rate'!$B$7:$B$273,0))</f>
        <v>Small growth</v>
      </c>
      <c r="U96" s="32">
        <f>SUMIFS('Capex forecast'!E$7:E$210,'Capex forecast'!$T$7:$T$210,$Q96,'Capex forecast'!$S$7:$S$210,$S96,'Capex forecast'!$Q$7:$Q$210,"Augex")</f>
        <v>0</v>
      </c>
      <c r="V96" s="32">
        <f>SUMIFS('Capex forecast'!F$7:F$210,'Capex forecast'!$T$7:$T$210,$Q96,'Capex forecast'!$S$7:$S$210,$S96,'Capex forecast'!$Q$7:$Q$210,"Augex")</f>
        <v>0</v>
      </c>
      <c r="W96" s="32">
        <f>SUMIFS('Capex forecast'!G$7:G$210,'Capex forecast'!$T$7:$T$210,$Q96,'Capex forecast'!$S$7:$S$210,$S96,'Capex forecast'!$Q$7:$Q$210,"Augex")</f>
        <v>0</v>
      </c>
      <c r="X96" s="32">
        <f>SUMIFS('Capex forecast'!H$7:H$210,'Capex forecast'!$T$7:$T$210,$Q96,'Capex forecast'!$S$7:$S$210,$S96,'Capex forecast'!$Q$7:$Q$210,"Augex")</f>
        <v>0</v>
      </c>
      <c r="Y96" s="32">
        <f>SUMIFS('Capex forecast'!I$7:I$210,'Capex forecast'!$T$7:$T$210,$Q96,'Capex forecast'!$S$7:$S$210,$S96,'Capex forecast'!$Q$7:$Q$210,"Augex")</f>
        <v>0</v>
      </c>
      <c r="Z96" s="32">
        <f>SUMIFS('Capex forecast'!J$7:J$210,'Capex forecast'!$T$7:$T$210,$Q96,'Capex forecast'!$S$7:$S$210,$S96,'Capex forecast'!$Q$7:$Q$210,"Augex")</f>
        <v>0</v>
      </c>
      <c r="AA96" s="32">
        <f>SUMIFS('Capex forecast'!K$7:K$210,'Capex forecast'!$T$7:$T$210,$Q96,'Capex forecast'!$S$7:$S$210,$S96,'Capex forecast'!$Q$7:$Q$210,"Augex")</f>
        <v>0</v>
      </c>
      <c r="AB96" s="32">
        <f>SUMIFS('Capex forecast'!L$7:L$210,'Capex forecast'!$T$7:$T$210,$Q96,'Capex forecast'!$S$7:$S$210,$S96,'Capex forecast'!$Q$7:$Q$210,"Augex")</f>
        <v>0</v>
      </c>
      <c r="AC96" s="32">
        <f>SUMIFS('Capex forecast'!M$7:M$210,'Capex forecast'!$T$7:$T$210,$Q96,'Capex forecast'!$S$7:$S$210,$S96,'Capex forecast'!$Q$7:$Q$210,"Augex")</f>
        <v>0</v>
      </c>
      <c r="AD96" s="32">
        <f>SUMIFS('Capex forecast'!N$7:N$210,'Capex forecast'!$T$7:$T$210,$Q96,'Capex forecast'!$S$7:$S$210,$S96,'Capex forecast'!$Q$7:$Q$210,"Augex")</f>
        <v>0</v>
      </c>
      <c r="AF96" s="6" t="s">
        <v>143</v>
      </c>
      <c r="AG96" s="6" t="str">
        <f>INDEX('Raw demand forecast'!$M$7:$M$5830,MATCH($Q96,'Raw demand forecast'!$B$7:$B$5830,0))</f>
        <v>No</v>
      </c>
      <c r="AH96" s="6" t="str">
        <f>IF(COUNTIF($AF$93:AF96,$B96) = 1, "LV", IF(COUNTIF($AF$93:AF96,$B96) = 2, "HV", "ST"))</f>
        <v>LV</v>
      </c>
      <c r="AI96" s="6" t="str">
        <f>INDEX('Demand forecast and growth rate'!$E$7:$E$273,MATCH($Q96,'Demand forecast and growth rate'!$B$7:$B$273,0))</f>
        <v>Small growth</v>
      </c>
      <c r="AJ96" s="53">
        <f>SUMIFS('Capex forecast'!E$7:E$210,'Capex forecast'!$T$7:$T$210,$AF96,'Capex forecast'!$S$7:$S$210,$AH96,'Capex forecast'!$Q$7:$Q$210,"Repex")</f>
        <v>0</v>
      </c>
      <c r="AK96" s="53">
        <f>SUMIFS('Capex forecast'!F$7:F$210,'Capex forecast'!$T$7:$T$210,$AF96,'Capex forecast'!$S$7:$S$210,$AH96,'Capex forecast'!$Q$7:$Q$210,"Repex")</f>
        <v>0</v>
      </c>
      <c r="AL96" s="53">
        <f>SUMIFS('Capex forecast'!G$7:G$210,'Capex forecast'!$T$7:$T$210,$AF96,'Capex forecast'!$S$7:$S$210,$AH96,'Capex forecast'!$Q$7:$Q$210,"Repex")</f>
        <v>0</v>
      </c>
      <c r="AM96" s="53">
        <f>SUMIFS('Capex forecast'!H$7:H$210,'Capex forecast'!$T$7:$T$210,$AF96,'Capex forecast'!$S$7:$S$210,$AH96,'Capex forecast'!$Q$7:$Q$210,"Repex")</f>
        <v>0</v>
      </c>
      <c r="AN96" s="53">
        <f>SUMIFS('Capex forecast'!I$7:I$210,'Capex forecast'!$T$7:$T$210,$AF96,'Capex forecast'!$S$7:$S$210,$AH96,'Capex forecast'!$Q$7:$Q$210,"Repex")</f>
        <v>0</v>
      </c>
      <c r="AO96" s="53">
        <f>SUMIFS('Capex forecast'!J$7:J$210,'Capex forecast'!$T$7:$T$210,$AF96,'Capex forecast'!$S$7:$S$210,$AH96,'Capex forecast'!$Q$7:$Q$210,"Repex")</f>
        <v>0</v>
      </c>
      <c r="AP96" s="53">
        <f>SUMIFS('Capex forecast'!K$7:K$210,'Capex forecast'!$T$7:$T$210,$AF96,'Capex forecast'!$S$7:$S$210,$AH96,'Capex forecast'!$Q$7:$Q$210,"Repex")</f>
        <v>0</v>
      </c>
      <c r="AQ96" s="53">
        <f>SUMIFS('Capex forecast'!L$7:L$210,'Capex forecast'!$T$7:$T$210,$AF96,'Capex forecast'!$S$7:$S$210,$AH96,'Capex forecast'!$Q$7:$Q$210,"Repex")</f>
        <v>0</v>
      </c>
      <c r="AR96" s="53">
        <f>SUMIFS('Capex forecast'!M$7:M$210,'Capex forecast'!$T$7:$T$210,$AF96,'Capex forecast'!$S$7:$S$210,$AH96,'Capex forecast'!$Q$7:$Q$210,"Repex")</f>
        <v>0</v>
      </c>
      <c r="AS96" s="53">
        <f>SUMIFS('Capex forecast'!N$7:N$210,'Capex forecast'!$T$7:$T$210,$AF96,'Capex forecast'!$S$7:$S$210,$AH96,'Capex forecast'!$Q$7:$Q$210,"Repex")</f>
        <v>0</v>
      </c>
    </row>
    <row r="97" spans="1:45" ht="15">
      <c r="B97" s="6" t="s">
        <v>175</v>
      </c>
      <c r="C97" s="6" t="str">
        <f>INDEX('Raw demand forecast'!$M$7:$M$5830,MATCH($B97,'Raw demand forecast'!$B$7:$B$5830,0))</f>
        <v>No</v>
      </c>
      <c r="D97" s="6" t="str">
        <f>IF(COUNTIF($B$93:B97,$B97) = 1, "LV", IF(COUNTIF($B$93:B97,$B97) = 2, "HV", "ST"))</f>
        <v>LV</v>
      </c>
      <c r="E97" s="6" t="str">
        <f>INDEX('Demand forecast and growth rate'!$E$7:$E$273,MATCH($B97,'Demand forecast and growth rate'!$B$7:$B$273,0))</f>
        <v>High growth</v>
      </c>
      <c r="F97" s="32">
        <f>SUMIFS('Capex forecast'!E$7:E$210,'Capex forecast'!$T$7:$T$210,'Allocation of site-spec costs'!$B97,'Capex forecast'!$S$7:$S$210,'Allocation of site-spec costs'!$D97,'Capex forecast'!$Q$7:$Q$210,"Customer Connection")</f>
        <v>0</v>
      </c>
      <c r="G97" s="32">
        <f>SUMIFS('Capex forecast'!F$7:F$210,'Capex forecast'!$T$7:$T$210,'Allocation of site-spec costs'!$B97,'Capex forecast'!$S$7:$S$210,'Allocation of site-spec costs'!$D97,'Capex forecast'!$Q$7:$Q$210,"Customer Connection")</f>
        <v>0</v>
      </c>
      <c r="H97" s="32">
        <f>SUMIFS('Capex forecast'!G$7:G$210,'Capex forecast'!$T$7:$T$210,'Allocation of site-spec costs'!$B97,'Capex forecast'!$S$7:$S$210,'Allocation of site-spec costs'!$D97,'Capex forecast'!$Q$7:$Q$210,"Customer Connection")</f>
        <v>0</v>
      </c>
      <c r="I97" s="32">
        <f>SUMIFS('Capex forecast'!H$7:H$210,'Capex forecast'!$T$7:$T$210,'Allocation of site-spec costs'!$B97,'Capex forecast'!$S$7:$S$210,'Allocation of site-spec costs'!$D97,'Capex forecast'!$Q$7:$Q$210,"Customer Connection")</f>
        <v>0</v>
      </c>
      <c r="J97" s="32">
        <f>SUMIFS('Capex forecast'!I$7:I$210,'Capex forecast'!$T$7:$T$210,'Allocation of site-spec costs'!$B97,'Capex forecast'!$S$7:$S$210,'Allocation of site-spec costs'!$D97,'Capex forecast'!$Q$7:$Q$210,"Customer Connection")</f>
        <v>0</v>
      </c>
      <c r="K97" s="32">
        <f>SUMIFS('Capex forecast'!J$7:J$210,'Capex forecast'!$T$7:$T$210,'Allocation of site-spec costs'!$B97,'Capex forecast'!$S$7:$S$210,'Allocation of site-spec costs'!$D97,'Capex forecast'!$Q$7:$Q$210,"Customer Connection")</f>
        <v>0</v>
      </c>
      <c r="L97" s="32">
        <f>SUMIFS('Capex forecast'!K$7:K$210,'Capex forecast'!$T$7:$T$210,'Allocation of site-spec costs'!$B97,'Capex forecast'!$S$7:$S$210,'Allocation of site-spec costs'!$D97,'Capex forecast'!$Q$7:$Q$210,"Customer Connection")</f>
        <v>0</v>
      </c>
      <c r="M97" s="32">
        <f>SUMIFS('Capex forecast'!L$7:L$210,'Capex forecast'!$T$7:$T$210,'Allocation of site-spec costs'!$B97,'Capex forecast'!$S$7:$S$210,'Allocation of site-spec costs'!$D97,'Capex forecast'!$Q$7:$Q$210,"Customer Connection")</f>
        <v>0</v>
      </c>
      <c r="N97" s="32">
        <f>SUMIFS('Capex forecast'!M$7:M$210,'Capex forecast'!$T$7:$T$210,'Allocation of site-spec costs'!$B97,'Capex forecast'!$S$7:$S$210,'Allocation of site-spec costs'!$D97,'Capex forecast'!$Q$7:$Q$210,"Customer Connection")</f>
        <v>0</v>
      </c>
      <c r="O97" s="32">
        <f>SUMIFS('Capex forecast'!N$7:N$210,'Capex forecast'!$T$7:$T$210,'Allocation of site-spec costs'!$B97,'Capex forecast'!$S$7:$S$210,'Allocation of site-spec costs'!$D97,'Capex forecast'!$Q$7:$Q$210,"Customer Connection")</f>
        <v>0</v>
      </c>
      <c r="Q97" s="6" t="s">
        <v>175</v>
      </c>
      <c r="R97" s="6" t="str">
        <f>INDEX('Raw demand forecast'!$M$7:$M$5830,MATCH($Q97,'Raw demand forecast'!$B$7:$B$5830,0))</f>
        <v>No</v>
      </c>
      <c r="S97" s="6" t="str">
        <f>IF(COUNTIF($Q$93:Q97,$B97) = 1, "LV", IF(COUNTIF($Q$93:Q97,$B97) = 2, "HV", "ST"))</f>
        <v>LV</v>
      </c>
      <c r="T97" s="6" t="str">
        <f>INDEX('Demand forecast and growth rate'!$E$7:$E$273,MATCH($Q97,'Demand forecast and growth rate'!$B$7:$B$273,0))</f>
        <v>High growth</v>
      </c>
      <c r="U97" s="32">
        <f>SUMIFS('Capex forecast'!E$7:E$210,'Capex forecast'!$T$7:$T$210,$Q97,'Capex forecast'!$S$7:$S$210,$S97,'Capex forecast'!$Q$7:$Q$210,"Augex")</f>
        <v>0</v>
      </c>
      <c r="V97" s="32">
        <f>SUMIFS('Capex forecast'!F$7:F$210,'Capex forecast'!$T$7:$T$210,$Q97,'Capex forecast'!$S$7:$S$210,$S97,'Capex forecast'!$Q$7:$Q$210,"Augex")</f>
        <v>0</v>
      </c>
      <c r="W97" s="32">
        <f>SUMIFS('Capex forecast'!G$7:G$210,'Capex forecast'!$T$7:$T$210,$Q97,'Capex forecast'!$S$7:$S$210,$S97,'Capex forecast'!$Q$7:$Q$210,"Augex")</f>
        <v>0</v>
      </c>
      <c r="X97" s="32">
        <f>SUMIFS('Capex forecast'!H$7:H$210,'Capex forecast'!$T$7:$T$210,$Q97,'Capex forecast'!$S$7:$S$210,$S97,'Capex forecast'!$Q$7:$Q$210,"Augex")</f>
        <v>0</v>
      </c>
      <c r="Y97" s="32">
        <f>SUMIFS('Capex forecast'!I$7:I$210,'Capex forecast'!$T$7:$T$210,$Q97,'Capex forecast'!$S$7:$S$210,$S97,'Capex forecast'!$Q$7:$Q$210,"Augex")</f>
        <v>0</v>
      </c>
      <c r="Z97" s="32">
        <f>SUMIFS('Capex forecast'!J$7:J$210,'Capex forecast'!$T$7:$T$210,$Q97,'Capex forecast'!$S$7:$S$210,$S97,'Capex forecast'!$Q$7:$Q$210,"Augex")</f>
        <v>0</v>
      </c>
      <c r="AA97" s="32">
        <f>SUMIFS('Capex forecast'!K$7:K$210,'Capex forecast'!$T$7:$T$210,$Q97,'Capex forecast'!$S$7:$S$210,$S97,'Capex forecast'!$Q$7:$Q$210,"Augex")</f>
        <v>0</v>
      </c>
      <c r="AB97" s="32">
        <f>SUMIFS('Capex forecast'!L$7:L$210,'Capex forecast'!$T$7:$T$210,$Q97,'Capex forecast'!$S$7:$S$210,$S97,'Capex forecast'!$Q$7:$Q$210,"Augex")</f>
        <v>0</v>
      </c>
      <c r="AC97" s="32">
        <f>SUMIFS('Capex forecast'!M$7:M$210,'Capex forecast'!$T$7:$T$210,$Q97,'Capex forecast'!$S$7:$S$210,$S97,'Capex forecast'!$Q$7:$Q$210,"Augex")</f>
        <v>0</v>
      </c>
      <c r="AD97" s="32">
        <f>SUMIFS('Capex forecast'!N$7:N$210,'Capex forecast'!$T$7:$T$210,$Q97,'Capex forecast'!$S$7:$S$210,$S97,'Capex forecast'!$Q$7:$Q$210,"Augex")</f>
        <v>0</v>
      </c>
      <c r="AF97" s="6" t="s">
        <v>175</v>
      </c>
      <c r="AG97" s="6" t="str">
        <f>INDEX('Raw demand forecast'!$M$7:$M$5830,MATCH($Q97,'Raw demand forecast'!$B$7:$B$5830,0))</f>
        <v>No</v>
      </c>
      <c r="AH97" s="6" t="str">
        <f>IF(COUNTIF($AF$93:AF97,$B97) = 1, "LV", IF(COUNTIF($AF$93:AF97,$B97) = 2, "HV", "ST"))</f>
        <v>LV</v>
      </c>
      <c r="AI97" s="6" t="str">
        <f>INDEX('Demand forecast and growth rate'!$E$7:$E$273,MATCH($Q97,'Demand forecast and growth rate'!$B$7:$B$273,0))</f>
        <v>High growth</v>
      </c>
      <c r="AJ97" s="53">
        <f>SUMIFS('Capex forecast'!E$7:E$210,'Capex forecast'!$T$7:$T$210,$AF97,'Capex forecast'!$S$7:$S$210,$AH97,'Capex forecast'!$Q$7:$Q$210,"Repex")</f>
        <v>0</v>
      </c>
      <c r="AK97" s="53">
        <f>SUMIFS('Capex forecast'!F$7:F$210,'Capex forecast'!$T$7:$T$210,$AF97,'Capex forecast'!$S$7:$S$210,$AH97,'Capex forecast'!$Q$7:$Q$210,"Repex")</f>
        <v>0</v>
      </c>
      <c r="AL97" s="53">
        <f>SUMIFS('Capex forecast'!G$7:G$210,'Capex forecast'!$T$7:$T$210,$AF97,'Capex forecast'!$S$7:$S$210,$AH97,'Capex forecast'!$Q$7:$Q$210,"Repex")</f>
        <v>0</v>
      </c>
      <c r="AM97" s="53">
        <f>SUMIFS('Capex forecast'!H$7:H$210,'Capex forecast'!$T$7:$T$210,$AF97,'Capex forecast'!$S$7:$S$210,$AH97,'Capex forecast'!$Q$7:$Q$210,"Repex")</f>
        <v>0</v>
      </c>
      <c r="AN97" s="53">
        <f>SUMIFS('Capex forecast'!I$7:I$210,'Capex forecast'!$T$7:$T$210,$AF97,'Capex forecast'!$S$7:$S$210,$AH97,'Capex forecast'!$Q$7:$Q$210,"Repex")</f>
        <v>0</v>
      </c>
      <c r="AO97" s="53">
        <f>SUMIFS('Capex forecast'!J$7:J$210,'Capex forecast'!$T$7:$T$210,$AF97,'Capex forecast'!$S$7:$S$210,$AH97,'Capex forecast'!$Q$7:$Q$210,"Repex")</f>
        <v>0</v>
      </c>
      <c r="AP97" s="53">
        <f>SUMIFS('Capex forecast'!K$7:K$210,'Capex forecast'!$T$7:$T$210,$AF97,'Capex forecast'!$S$7:$S$210,$AH97,'Capex forecast'!$Q$7:$Q$210,"Repex")</f>
        <v>0</v>
      </c>
      <c r="AQ97" s="53">
        <f>SUMIFS('Capex forecast'!L$7:L$210,'Capex forecast'!$T$7:$T$210,$AF97,'Capex forecast'!$S$7:$S$210,$AH97,'Capex forecast'!$Q$7:$Q$210,"Repex")</f>
        <v>0</v>
      </c>
      <c r="AR97" s="53">
        <f>SUMIFS('Capex forecast'!M$7:M$210,'Capex forecast'!$T$7:$T$210,$AF97,'Capex forecast'!$S$7:$S$210,$AH97,'Capex forecast'!$Q$7:$Q$210,"Repex")</f>
        <v>0</v>
      </c>
      <c r="AS97" s="53">
        <f>SUMIFS('Capex forecast'!N$7:N$210,'Capex forecast'!$T$7:$T$210,$AF97,'Capex forecast'!$S$7:$S$210,$AH97,'Capex forecast'!$Q$7:$Q$210,"Repex")</f>
        <v>0</v>
      </c>
    </row>
    <row r="98" spans="1:45" customFormat="1" ht="15">
      <c r="A98" s="1"/>
      <c r="B98" s="6" t="s">
        <v>631</v>
      </c>
      <c r="C98" s="6" t="str">
        <f>INDEX('Raw demand forecast'!$M$7:$M$5830,MATCH($B98,'Raw demand forecast'!$B$7:$B$5830,0))</f>
        <v>Exclude</v>
      </c>
      <c r="D98" s="6" t="str">
        <f>IF(COUNTIF($B$93:B98,$B98) = 1, "LV", IF(COUNTIF($B$93:B98,$B98) = 2, "HV", "ST"))</f>
        <v>LV</v>
      </c>
      <c r="E98" s="6" t="str">
        <f>INDEX('Demand forecast and growth rate'!$E$7:$E$273,MATCH($B98,'Demand forecast and growth rate'!$B$7:$B$273,0))</f>
        <v>High growth</v>
      </c>
      <c r="F98" s="32">
        <f>SUMIFS('Capex forecast'!E$7:E$210,'Capex forecast'!$T$7:$T$210,'Allocation of site-spec costs'!$B98,'Capex forecast'!$S$7:$S$210,'Allocation of site-spec costs'!$D98,'Capex forecast'!$Q$7:$Q$210,"Customer Connection")</f>
        <v>0</v>
      </c>
      <c r="G98" s="32">
        <f>SUMIFS('Capex forecast'!F$7:F$210,'Capex forecast'!$T$7:$T$210,'Allocation of site-spec costs'!$B98,'Capex forecast'!$S$7:$S$210,'Allocation of site-spec costs'!$D98,'Capex forecast'!$Q$7:$Q$210,"Customer Connection")</f>
        <v>0</v>
      </c>
      <c r="H98" s="32">
        <f>SUMIFS('Capex forecast'!G$7:G$210,'Capex forecast'!$T$7:$T$210,'Allocation of site-spec costs'!$B98,'Capex forecast'!$S$7:$S$210,'Allocation of site-spec costs'!$D98,'Capex forecast'!$Q$7:$Q$210,"Customer Connection")</f>
        <v>0</v>
      </c>
      <c r="I98" s="32">
        <f>SUMIFS('Capex forecast'!H$7:H$210,'Capex forecast'!$T$7:$T$210,'Allocation of site-spec costs'!$B98,'Capex forecast'!$S$7:$S$210,'Allocation of site-spec costs'!$D98,'Capex forecast'!$Q$7:$Q$210,"Customer Connection")</f>
        <v>0</v>
      </c>
      <c r="J98" s="32">
        <f>SUMIFS('Capex forecast'!I$7:I$210,'Capex forecast'!$T$7:$T$210,'Allocation of site-spec costs'!$B98,'Capex forecast'!$S$7:$S$210,'Allocation of site-spec costs'!$D98,'Capex forecast'!$Q$7:$Q$210,"Customer Connection")</f>
        <v>0</v>
      </c>
      <c r="K98" s="32">
        <f>SUMIFS('Capex forecast'!J$7:J$210,'Capex forecast'!$T$7:$T$210,'Allocation of site-spec costs'!$B98,'Capex forecast'!$S$7:$S$210,'Allocation of site-spec costs'!$D98,'Capex forecast'!$Q$7:$Q$210,"Customer Connection")</f>
        <v>0</v>
      </c>
      <c r="L98" s="32">
        <f>SUMIFS('Capex forecast'!K$7:K$210,'Capex forecast'!$T$7:$T$210,'Allocation of site-spec costs'!$B98,'Capex forecast'!$S$7:$S$210,'Allocation of site-spec costs'!$D98,'Capex forecast'!$Q$7:$Q$210,"Customer Connection")</f>
        <v>0</v>
      </c>
      <c r="M98" s="32">
        <f>SUMIFS('Capex forecast'!L$7:L$210,'Capex forecast'!$T$7:$T$210,'Allocation of site-spec costs'!$B98,'Capex forecast'!$S$7:$S$210,'Allocation of site-spec costs'!$D98,'Capex forecast'!$Q$7:$Q$210,"Customer Connection")</f>
        <v>0</v>
      </c>
      <c r="N98" s="32">
        <f>SUMIFS('Capex forecast'!M$7:M$210,'Capex forecast'!$T$7:$T$210,'Allocation of site-spec costs'!$B98,'Capex forecast'!$S$7:$S$210,'Allocation of site-spec costs'!$D98,'Capex forecast'!$Q$7:$Q$210,"Customer Connection")</f>
        <v>0</v>
      </c>
      <c r="O98" s="32">
        <f>SUMIFS('Capex forecast'!N$7:N$210,'Capex forecast'!$T$7:$T$210,'Allocation of site-spec costs'!$B98,'Capex forecast'!$S$7:$S$210,'Allocation of site-spec costs'!$D98,'Capex forecast'!$Q$7:$Q$210,"Customer Connection")</f>
        <v>0</v>
      </c>
      <c r="Q98" s="6" t="s">
        <v>631</v>
      </c>
      <c r="R98" s="6" t="str">
        <f>INDEX('Raw demand forecast'!$M$7:$M$5830,MATCH($Q98,'Raw demand forecast'!$B$7:$B$5830,0))</f>
        <v>Exclude</v>
      </c>
      <c r="S98" s="6" t="str">
        <f>IF(COUNTIF($Q$93:Q98,$B98) = 1, "LV", IF(COUNTIF($Q$93:Q98,$B98) = 2, "HV", "ST"))</f>
        <v>LV</v>
      </c>
      <c r="T98" s="6" t="str">
        <f>INDEX('Demand forecast and growth rate'!$E$7:$E$273,MATCH($Q98,'Demand forecast and growth rate'!$B$7:$B$273,0))</f>
        <v>High growth</v>
      </c>
      <c r="U98" s="32">
        <f>SUMIFS('Capex forecast'!E$7:E$210,'Capex forecast'!$T$7:$T$210,$Q98,'Capex forecast'!$S$7:$S$210,$S98,'Capex forecast'!$Q$7:$Q$210,"Augex")</f>
        <v>0</v>
      </c>
      <c r="V98" s="32">
        <f>SUMIFS('Capex forecast'!F$7:F$210,'Capex forecast'!$T$7:$T$210,$Q98,'Capex forecast'!$S$7:$S$210,$S98,'Capex forecast'!$Q$7:$Q$210,"Augex")</f>
        <v>0</v>
      </c>
      <c r="W98" s="32">
        <f>SUMIFS('Capex forecast'!G$7:G$210,'Capex forecast'!$T$7:$T$210,$Q98,'Capex forecast'!$S$7:$S$210,$S98,'Capex forecast'!$Q$7:$Q$210,"Augex")</f>
        <v>0</v>
      </c>
      <c r="X98" s="32">
        <f>SUMIFS('Capex forecast'!H$7:H$210,'Capex forecast'!$T$7:$T$210,$Q98,'Capex forecast'!$S$7:$S$210,$S98,'Capex forecast'!$Q$7:$Q$210,"Augex")</f>
        <v>0</v>
      </c>
      <c r="Y98" s="32">
        <f>SUMIFS('Capex forecast'!I$7:I$210,'Capex forecast'!$T$7:$T$210,$Q98,'Capex forecast'!$S$7:$S$210,$S98,'Capex forecast'!$Q$7:$Q$210,"Augex")</f>
        <v>0</v>
      </c>
      <c r="Z98" s="32">
        <f>SUMIFS('Capex forecast'!J$7:J$210,'Capex forecast'!$T$7:$T$210,$Q98,'Capex forecast'!$S$7:$S$210,$S98,'Capex forecast'!$Q$7:$Q$210,"Augex")</f>
        <v>0</v>
      </c>
      <c r="AA98" s="32">
        <f>SUMIFS('Capex forecast'!K$7:K$210,'Capex forecast'!$T$7:$T$210,$Q98,'Capex forecast'!$S$7:$S$210,$S98,'Capex forecast'!$Q$7:$Q$210,"Augex")</f>
        <v>0</v>
      </c>
      <c r="AB98" s="32">
        <f>SUMIFS('Capex forecast'!L$7:L$210,'Capex forecast'!$T$7:$T$210,$Q98,'Capex forecast'!$S$7:$S$210,$S98,'Capex forecast'!$Q$7:$Q$210,"Augex")</f>
        <v>0</v>
      </c>
      <c r="AC98" s="32">
        <f>SUMIFS('Capex forecast'!M$7:M$210,'Capex forecast'!$T$7:$T$210,$Q98,'Capex forecast'!$S$7:$S$210,$S98,'Capex forecast'!$Q$7:$Q$210,"Augex")</f>
        <v>0</v>
      </c>
      <c r="AD98" s="32">
        <f>SUMIFS('Capex forecast'!N$7:N$210,'Capex forecast'!$T$7:$T$210,$Q98,'Capex forecast'!$S$7:$S$210,$S98,'Capex forecast'!$Q$7:$Q$210,"Augex")</f>
        <v>0</v>
      </c>
      <c r="AF98" s="6" t="s">
        <v>631</v>
      </c>
      <c r="AG98" s="6" t="str">
        <f>INDEX('Raw demand forecast'!$M$7:$M$5830,MATCH($Q98,'Raw demand forecast'!$B$7:$B$5830,0))</f>
        <v>Exclude</v>
      </c>
      <c r="AH98" s="6" t="str">
        <f>IF(COUNTIF($AF$93:AF98,$B98) = 1, "LV", IF(COUNTIF($AF$93:AF98,$B98) = 2, "HV", "ST"))</f>
        <v>LV</v>
      </c>
      <c r="AI98" s="6" t="str">
        <f>INDEX('Demand forecast and growth rate'!$E$7:$E$273,MATCH($Q98,'Demand forecast and growth rate'!$B$7:$B$273,0))</f>
        <v>High growth</v>
      </c>
      <c r="AJ98" s="53">
        <f>SUMIFS('Capex forecast'!E$7:E$210,'Capex forecast'!$T$7:$T$210,$AF98,'Capex forecast'!$S$7:$S$210,$AH98,'Capex forecast'!$Q$7:$Q$210,"Repex")</f>
        <v>0</v>
      </c>
      <c r="AK98" s="53">
        <f>SUMIFS('Capex forecast'!F$7:F$210,'Capex forecast'!$T$7:$T$210,$AF98,'Capex forecast'!$S$7:$S$210,$AH98,'Capex forecast'!$Q$7:$Q$210,"Repex")</f>
        <v>0</v>
      </c>
      <c r="AL98" s="53">
        <f>SUMIFS('Capex forecast'!G$7:G$210,'Capex forecast'!$T$7:$T$210,$AF98,'Capex forecast'!$S$7:$S$210,$AH98,'Capex forecast'!$Q$7:$Q$210,"Repex")</f>
        <v>0</v>
      </c>
      <c r="AM98" s="53">
        <f>SUMIFS('Capex forecast'!H$7:H$210,'Capex forecast'!$T$7:$T$210,$AF98,'Capex forecast'!$S$7:$S$210,$AH98,'Capex forecast'!$Q$7:$Q$210,"Repex")</f>
        <v>0</v>
      </c>
      <c r="AN98" s="53">
        <f>SUMIFS('Capex forecast'!I$7:I$210,'Capex forecast'!$T$7:$T$210,$AF98,'Capex forecast'!$S$7:$S$210,$AH98,'Capex forecast'!$Q$7:$Q$210,"Repex")</f>
        <v>0</v>
      </c>
      <c r="AO98" s="53">
        <f>SUMIFS('Capex forecast'!J$7:J$210,'Capex forecast'!$T$7:$T$210,$AF98,'Capex forecast'!$S$7:$S$210,$AH98,'Capex forecast'!$Q$7:$Q$210,"Repex")</f>
        <v>0</v>
      </c>
      <c r="AP98" s="53">
        <f>SUMIFS('Capex forecast'!K$7:K$210,'Capex forecast'!$T$7:$T$210,$AF98,'Capex forecast'!$S$7:$S$210,$AH98,'Capex forecast'!$Q$7:$Q$210,"Repex")</f>
        <v>0</v>
      </c>
      <c r="AQ98" s="53">
        <f>SUMIFS('Capex forecast'!L$7:L$210,'Capex forecast'!$T$7:$T$210,$AF98,'Capex forecast'!$S$7:$S$210,$AH98,'Capex forecast'!$Q$7:$Q$210,"Repex")</f>
        <v>0</v>
      </c>
      <c r="AR98" s="53">
        <f>SUMIFS('Capex forecast'!M$7:M$210,'Capex forecast'!$T$7:$T$210,$AF98,'Capex forecast'!$S$7:$S$210,$AH98,'Capex forecast'!$Q$7:$Q$210,"Repex")</f>
        <v>0</v>
      </c>
      <c r="AS98" s="53">
        <f>SUMIFS('Capex forecast'!N$7:N$210,'Capex forecast'!$T$7:$T$210,$AF98,'Capex forecast'!$S$7:$S$210,$AH98,'Capex forecast'!$Q$7:$Q$210,"Repex")</f>
        <v>0</v>
      </c>
    </row>
    <row r="99" spans="1:45" customFormat="1" ht="15">
      <c r="A99" s="1"/>
      <c r="B99" s="6" t="s">
        <v>584</v>
      </c>
      <c r="C99" s="6" t="str">
        <f>INDEX('Raw demand forecast'!$M$7:$M$5830,MATCH($B99,'Raw demand forecast'!$B$7:$B$5830,0))</f>
        <v>Exclude</v>
      </c>
      <c r="D99" s="6" t="str">
        <f>IF(COUNTIF($B$93:B99,$B99) = 1, "LV", IF(COUNTIF($B$93:B99,$B99) = 2, "HV", "ST"))</f>
        <v>LV</v>
      </c>
      <c r="E99" s="6" t="str">
        <f>INDEX('Demand forecast and growth rate'!$E$7:$E$273,MATCH($B99,'Demand forecast and growth rate'!$B$7:$B$273,0))</f>
        <v>Small growth</v>
      </c>
      <c r="F99" s="32">
        <f>SUMIFS('Capex forecast'!E$7:E$210,'Capex forecast'!$T$7:$T$210,'Allocation of site-spec costs'!$B99,'Capex forecast'!$S$7:$S$210,'Allocation of site-spec costs'!$D99,'Capex forecast'!$Q$7:$Q$210,"Customer Connection")</f>
        <v>0</v>
      </c>
      <c r="G99" s="32">
        <f>SUMIFS('Capex forecast'!F$7:F$210,'Capex forecast'!$T$7:$T$210,'Allocation of site-spec costs'!$B99,'Capex forecast'!$S$7:$S$210,'Allocation of site-spec costs'!$D99,'Capex forecast'!$Q$7:$Q$210,"Customer Connection")</f>
        <v>0</v>
      </c>
      <c r="H99" s="32">
        <f>SUMIFS('Capex forecast'!G$7:G$210,'Capex forecast'!$T$7:$T$210,'Allocation of site-spec costs'!$B99,'Capex forecast'!$S$7:$S$210,'Allocation of site-spec costs'!$D99,'Capex forecast'!$Q$7:$Q$210,"Customer Connection")</f>
        <v>0</v>
      </c>
      <c r="I99" s="32">
        <f>SUMIFS('Capex forecast'!H$7:H$210,'Capex forecast'!$T$7:$T$210,'Allocation of site-spec costs'!$B99,'Capex forecast'!$S$7:$S$210,'Allocation of site-spec costs'!$D99,'Capex forecast'!$Q$7:$Q$210,"Customer Connection")</f>
        <v>0</v>
      </c>
      <c r="J99" s="32">
        <f>SUMIFS('Capex forecast'!I$7:I$210,'Capex forecast'!$T$7:$T$210,'Allocation of site-spec costs'!$B99,'Capex forecast'!$S$7:$S$210,'Allocation of site-spec costs'!$D99,'Capex forecast'!$Q$7:$Q$210,"Customer Connection")</f>
        <v>0</v>
      </c>
      <c r="K99" s="32">
        <f>SUMIFS('Capex forecast'!J$7:J$210,'Capex forecast'!$T$7:$T$210,'Allocation of site-spec costs'!$B99,'Capex forecast'!$S$7:$S$210,'Allocation of site-spec costs'!$D99,'Capex forecast'!$Q$7:$Q$210,"Customer Connection")</f>
        <v>0</v>
      </c>
      <c r="L99" s="32">
        <f>SUMIFS('Capex forecast'!K$7:K$210,'Capex forecast'!$T$7:$T$210,'Allocation of site-spec costs'!$B99,'Capex forecast'!$S$7:$S$210,'Allocation of site-spec costs'!$D99,'Capex forecast'!$Q$7:$Q$210,"Customer Connection")</f>
        <v>0</v>
      </c>
      <c r="M99" s="32">
        <f>SUMIFS('Capex forecast'!L$7:L$210,'Capex forecast'!$T$7:$T$210,'Allocation of site-spec costs'!$B99,'Capex forecast'!$S$7:$S$210,'Allocation of site-spec costs'!$D99,'Capex forecast'!$Q$7:$Q$210,"Customer Connection")</f>
        <v>0</v>
      </c>
      <c r="N99" s="32">
        <f>SUMIFS('Capex forecast'!M$7:M$210,'Capex forecast'!$T$7:$T$210,'Allocation of site-spec costs'!$B99,'Capex forecast'!$S$7:$S$210,'Allocation of site-spec costs'!$D99,'Capex forecast'!$Q$7:$Q$210,"Customer Connection")</f>
        <v>0</v>
      </c>
      <c r="O99" s="32">
        <f>SUMIFS('Capex forecast'!N$7:N$210,'Capex forecast'!$T$7:$T$210,'Allocation of site-spec costs'!$B99,'Capex forecast'!$S$7:$S$210,'Allocation of site-spec costs'!$D99,'Capex forecast'!$Q$7:$Q$210,"Customer Connection")</f>
        <v>0</v>
      </c>
      <c r="Q99" s="6" t="s">
        <v>584</v>
      </c>
      <c r="R99" s="6" t="str">
        <f>INDEX('Raw demand forecast'!$M$7:$M$5830,MATCH($Q99,'Raw demand forecast'!$B$7:$B$5830,0))</f>
        <v>Exclude</v>
      </c>
      <c r="S99" s="6" t="str">
        <f>IF(COUNTIF($Q$93:Q99,$B99) = 1, "LV", IF(COUNTIF($Q$93:Q99,$B99) = 2, "HV", "ST"))</f>
        <v>LV</v>
      </c>
      <c r="T99" s="6" t="str">
        <f>INDEX('Demand forecast and growth rate'!$E$7:$E$273,MATCH($Q99,'Demand forecast and growth rate'!$B$7:$B$273,0))</f>
        <v>Small growth</v>
      </c>
      <c r="U99" s="32">
        <f>SUMIFS('Capex forecast'!E$7:E$210,'Capex forecast'!$T$7:$T$210,$Q99,'Capex forecast'!$S$7:$S$210,$S99,'Capex forecast'!$Q$7:$Q$210,"Augex")</f>
        <v>0</v>
      </c>
      <c r="V99" s="32">
        <f>SUMIFS('Capex forecast'!F$7:F$210,'Capex forecast'!$T$7:$T$210,$Q99,'Capex forecast'!$S$7:$S$210,$S99,'Capex forecast'!$Q$7:$Q$210,"Augex")</f>
        <v>0</v>
      </c>
      <c r="W99" s="32">
        <f>SUMIFS('Capex forecast'!G$7:G$210,'Capex forecast'!$T$7:$T$210,$Q99,'Capex forecast'!$S$7:$S$210,$S99,'Capex forecast'!$Q$7:$Q$210,"Augex")</f>
        <v>0</v>
      </c>
      <c r="X99" s="32">
        <f>SUMIFS('Capex forecast'!H$7:H$210,'Capex forecast'!$T$7:$T$210,$Q99,'Capex forecast'!$S$7:$S$210,$S99,'Capex forecast'!$Q$7:$Q$210,"Augex")</f>
        <v>0</v>
      </c>
      <c r="Y99" s="32">
        <f>SUMIFS('Capex forecast'!I$7:I$210,'Capex forecast'!$T$7:$T$210,$Q99,'Capex forecast'!$S$7:$S$210,$S99,'Capex forecast'!$Q$7:$Q$210,"Augex")</f>
        <v>0</v>
      </c>
      <c r="Z99" s="32">
        <f>SUMIFS('Capex forecast'!J$7:J$210,'Capex forecast'!$T$7:$T$210,$Q99,'Capex forecast'!$S$7:$S$210,$S99,'Capex forecast'!$Q$7:$Q$210,"Augex")</f>
        <v>0</v>
      </c>
      <c r="AA99" s="32">
        <f>SUMIFS('Capex forecast'!K$7:K$210,'Capex forecast'!$T$7:$T$210,$Q99,'Capex forecast'!$S$7:$S$210,$S99,'Capex forecast'!$Q$7:$Q$210,"Augex")</f>
        <v>0</v>
      </c>
      <c r="AB99" s="32">
        <f>SUMIFS('Capex forecast'!L$7:L$210,'Capex forecast'!$T$7:$T$210,$Q99,'Capex forecast'!$S$7:$S$210,$S99,'Capex forecast'!$Q$7:$Q$210,"Augex")</f>
        <v>0</v>
      </c>
      <c r="AC99" s="32">
        <f>SUMIFS('Capex forecast'!M$7:M$210,'Capex forecast'!$T$7:$T$210,$Q99,'Capex forecast'!$S$7:$S$210,$S99,'Capex forecast'!$Q$7:$Q$210,"Augex")</f>
        <v>0</v>
      </c>
      <c r="AD99" s="32">
        <f>SUMIFS('Capex forecast'!N$7:N$210,'Capex forecast'!$T$7:$T$210,$Q99,'Capex forecast'!$S$7:$S$210,$S99,'Capex forecast'!$Q$7:$Q$210,"Augex")</f>
        <v>0</v>
      </c>
      <c r="AF99" s="6" t="s">
        <v>584</v>
      </c>
      <c r="AG99" s="6" t="str">
        <f>INDEX('Raw demand forecast'!$M$7:$M$5830,MATCH($Q99,'Raw demand forecast'!$B$7:$B$5830,0))</f>
        <v>Exclude</v>
      </c>
      <c r="AH99" s="6" t="str">
        <f>IF(COUNTIF($AF$93:AF99,$B99) = 1, "LV", IF(COUNTIF($AF$93:AF99,$B99) = 2, "HV", "ST"))</f>
        <v>LV</v>
      </c>
      <c r="AI99" s="6" t="str">
        <f>INDEX('Demand forecast and growth rate'!$E$7:$E$273,MATCH($Q99,'Demand forecast and growth rate'!$B$7:$B$273,0))</f>
        <v>Small growth</v>
      </c>
      <c r="AJ99" s="53">
        <f>SUMIFS('Capex forecast'!E$7:E$210,'Capex forecast'!$T$7:$T$210,$AF99,'Capex forecast'!$S$7:$S$210,$AH99,'Capex forecast'!$Q$7:$Q$210,"Repex")</f>
        <v>0</v>
      </c>
      <c r="AK99" s="53">
        <f>SUMIFS('Capex forecast'!F$7:F$210,'Capex forecast'!$T$7:$T$210,$AF99,'Capex forecast'!$S$7:$S$210,$AH99,'Capex forecast'!$Q$7:$Q$210,"Repex")</f>
        <v>0</v>
      </c>
      <c r="AL99" s="53">
        <f>SUMIFS('Capex forecast'!G$7:G$210,'Capex forecast'!$T$7:$T$210,$AF99,'Capex forecast'!$S$7:$S$210,$AH99,'Capex forecast'!$Q$7:$Q$210,"Repex")</f>
        <v>0</v>
      </c>
      <c r="AM99" s="53">
        <f>SUMIFS('Capex forecast'!H$7:H$210,'Capex forecast'!$T$7:$T$210,$AF99,'Capex forecast'!$S$7:$S$210,$AH99,'Capex forecast'!$Q$7:$Q$210,"Repex")</f>
        <v>0</v>
      </c>
      <c r="AN99" s="53">
        <f>SUMIFS('Capex forecast'!I$7:I$210,'Capex forecast'!$T$7:$T$210,$AF99,'Capex forecast'!$S$7:$S$210,$AH99,'Capex forecast'!$Q$7:$Q$210,"Repex")</f>
        <v>0</v>
      </c>
      <c r="AO99" s="53">
        <f>SUMIFS('Capex forecast'!J$7:J$210,'Capex forecast'!$T$7:$T$210,$AF99,'Capex forecast'!$S$7:$S$210,$AH99,'Capex forecast'!$Q$7:$Q$210,"Repex")</f>
        <v>0</v>
      </c>
      <c r="AP99" s="53">
        <f>SUMIFS('Capex forecast'!K$7:K$210,'Capex forecast'!$T$7:$T$210,$AF99,'Capex forecast'!$S$7:$S$210,$AH99,'Capex forecast'!$Q$7:$Q$210,"Repex")</f>
        <v>0</v>
      </c>
      <c r="AQ99" s="53">
        <f>SUMIFS('Capex forecast'!L$7:L$210,'Capex forecast'!$T$7:$T$210,$AF99,'Capex forecast'!$S$7:$S$210,$AH99,'Capex forecast'!$Q$7:$Q$210,"Repex")</f>
        <v>0</v>
      </c>
      <c r="AR99" s="53">
        <f>SUMIFS('Capex forecast'!M$7:M$210,'Capex forecast'!$T$7:$T$210,$AF99,'Capex forecast'!$S$7:$S$210,$AH99,'Capex forecast'!$Q$7:$Q$210,"Repex")</f>
        <v>0</v>
      </c>
      <c r="AS99" s="53">
        <f>SUMIFS('Capex forecast'!N$7:N$210,'Capex forecast'!$T$7:$T$210,$AF99,'Capex forecast'!$S$7:$S$210,$AH99,'Capex forecast'!$Q$7:$Q$210,"Repex")</f>
        <v>0</v>
      </c>
    </row>
    <row r="100" spans="1:45" customFormat="1" ht="15">
      <c r="A100" s="1"/>
      <c r="B100" s="6" t="s">
        <v>586</v>
      </c>
      <c r="C100" s="6" t="str">
        <f>INDEX('Raw demand forecast'!$M$7:$M$5830,MATCH($B100,'Raw demand forecast'!$B$7:$B$5830,0))</f>
        <v>Exclude</v>
      </c>
      <c r="D100" s="6" t="str">
        <f>IF(COUNTIF($B$93:B100,$B100) = 1, "LV", IF(COUNTIF($B$93:B100,$B100) = 2, "HV", "ST"))</f>
        <v>LV</v>
      </c>
      <c r="E100" s="6" t="str">
        <f>INDEX('Demand forecast and growth rate'!$E$7:$E$273,MATCH($B100,'Demand forecast and growth rate'!$B$7:$B$273,0))</f>
        <v>Small growth</v>
      </c>
      <c r="F100" s="32">
        <f>SUMIFS('Capex forecast'!E$7:E$210,'Capex forecast'!$T$7:$T$210,'Allocation of site-spec costs'!$B100,'Capex forecast'!$S$7:$S$210,'Allocation of site-spec costs'!$D100,'Capex forecast'!$Q$7:$Q$210,"Customer Connection")</f>
        <v>0</v>
      </c>
      <c r="G100" s="32">
        <f>SUMIFS('Capex forecast'!F$7:F$210,'Capex forecast'!$T$7:$T$210,'Allocation of site-spec costs'!$B100,'Capex forecast'!$S$7:$S$210,'Allocation of site-spec costs'!$D100,'Capex forecast'!$Q$7:$Q$210,"Customer Connection")</f>
        <v>0</v>
      </c>
      <c r="H100" s="32">
        <f>SUMIFS('Capex forecast'!G$7:G$210,'Capex forecast'!$T$7:$T$210,'Allocation of site-spec costs'!$B100,'Capex forecast'!$S$7:$S$210,'Allocation of site-spec costs'!$D100,'Capex forecast'!$Q$7:$Q$210,"Customer Connection")</f>
        <v>0</v>
      </c>
      <c r="I100" s="32">
        <f>SUMIFS('Capex forecast'!H$7:H$210,'Capex forecast'!$T$7:$T$210,'Allocation of site-spec costs'!$B100,'Capex forecast'!$S$7:$S$210,'Allocation of site-spec costs'!$D100,'Capex forecast'!$Q$7:$Q$210,"Customer Connection")</f>
        <v>0</v>
      </c>
      <c r="J100" s="32">
        <f>SUMIFS('Capex forecast'!I$7:I$210,'Capex forecast'!$T$7:$T$210,'Allocation of site-spec costs'!$B100,'Capex forecast'!$S$7:$S$210,'Allocation of site-spec costs'!$D100,'Capex forecast'!$Q$7:$Q$210,"Customer Connection")</f>
        <v>0</v>
      </c>
      <c r="K100" s="32">
        <f>SUMIFS('Capex forecast'!J$7:J$210,'Capex forecast'!$T$7:$T$210,'Allocation of site-spec costs'!$B100,'Capex forecast'!$S$7:$S$210,'Allocation of site-spec costs'!$D100,'Capex forecast'!$Q$7:$Q$210,"Customer Connection")</f>
        <v>0</v>
      </c>
      <c r="L100" s="32">
        <f>SUMIFS('Capex forecast'!K$7:K$210,'Capex forecast'!$T$7:$T$210,'Allocation of site-spec costs'!$B100,'Capex forecast'!$S$7:$S$210,'Allocation of site-spec costs'!$D100,'Capex forecast'!$Q$7:$Q$210,"Customer Connection")</f>
        <v>0</v>
      </c>
      <c r="M100" s="32">
        <f>SUMIFS('Capex forecast'!L$7:L$210,'Capex forecast'!$T$7:$T$210,'Allocation of site-spec costs'!$B100,'Capex forecast'!$S$7:$S$210,'Allocation of site-spec costs'!$D100,'Capex forecast'!$Q$7:$Q$210,"Customer Connection")</f>
        <v>0</v>
      </c>
      <c r="N100" s="32">
        <f>SUMIFS('Capex forecast'!M$7:M$210,'Capex forecast'!$T$7:$T$210,'Allocation of site-spec costs'!$B100,'Capex forecast'!$S$7:$S$210,'Allocation of site-spec costs'!$D100,'Capex forecast'!$Q$7:$Q$210,"Customer Connection")</f>
        <v>0</v>
      </c>
      <c r="O100" s="32">
        <f>SUMIFS('Capex forecast'!N$7:N$210,'Capex forecast'!$T$7:$T$210,'Allocation of site-spec costs'!$B100,'Capex forecast'!$S$7:$S$210,'Allocation of site-spec costs'!$D100,'Capex forecast'!$Q$7:$Q$210,"Customer Connection")</f>
        <v>0</v>
      </c>
      <c r="Q100" s="6" t="s">
        <v>586</v>
      </c>
      <c r="R100" s="6" t="str">
        <f>INDEX('Raw demand forecast'!$M$7:$M$5830,MATCH($Q100,'Raw demand forecast'!$B$7:$B$5830,0))</f>
        <v>Exclude</v>
      </c>
      <c r="S100" s="6" t="str">
        <f>IF(COUNTIF($Q$93:Q100,$B100) = 1, "LV", IF(COUNTIF($Q$93:Q100,$B100) = 2, "HV", "ST"))</f>
        <v>LV</v>
      </c>
      <c r="T100" s="6" t="str">
        <f>INDEX('Demand forecast and growth rate'!$E$7:$E$273,MATCH($Q100,'Demand forecast and growth rate'!$B$7:$B$273,0))</f>
        <v>Small growth</v>
      </c>
      <c r="U100" s="32">
        <f>SUMIFS('Capex forecast'!E$7:E$210,'Capex forecast'!$T$7:$T$210,$Q100,'Capex forecast'!$S$7:$S$210,$S100,'Capex forecast'!$Q$7:$Q$210,"Augex")</f>
        <v>0</v>
      </c>
      <c r="V100" s="32">
        <f>SUMIFS('Capex forecast'!F$7:F$210,'Capex forecast'!$T$7:$T$210,$Q100,'Capex forecast'!$S$7:$S$210,$S100,'Capex forecast'!$Q$7:$Q$210,"Augex")</f>
        <v>0</v>
      </c>
      <c r="W100" s="32">
        <f>SUMIFS('Capex forecast'!G$7:G$210,'Capex forecast'!$T$7:$T$210,$Q100,'Capex forecast'!$S$7:$S$210,$S100,'Capex forecast'!$Q$7:$Q$210,"Augex")</f>
        <v>0</v>
      </c>
      <c r="X100" s="32">
        <f>SUMIFS('Capex forecast'!H$7:H$210,'Capex forecast'!$T$7:$T$210,$Q100,'Capex forecast'!$S$7:$S$210,$S100,'Capex forecast'!$Q$7:$Q$210,"Augex")</f>
        <v>0</v>
      </c>
      <c r="Y100" s="32">
        <f>SUMIFS('Capex forecast'!I$7:I$210,'Capex forecast'!$T$7:$T$210,$Q100,'Capex forecast'!$S$7:$S$210,$S100,'Capex forecast'!$Q$7:$Q$210,"Augex")</f>
        <v>0</v>
      </c>
      <c r="Z100" s="32">
        <f>SUMIFS('Capex forecast'!J$7:J$210,'Capex forecast'!$T$7:$T$210,$Q100,'Capex forecast'!$S$7:$S$210,$S100,'Capex forecast'!$Q$7:$Q$210,"Augex")</f>
        <v>0</v>
      </c>
      <c r="AA100" s="32">
        <f>SUMIFS('Capex forecast'!K$7:K$210,'Capex forecast'!$T$7:$T$210,$Q100,'Capex forecast'!$S$7:$S$210,$S100,'Capex forecast'!$Q$7:$Q$210,"Augex")</f>
        <v>0</v>
      </c>
      <c r="AB100" s="32">
        <f>SUMIFS('Capex forecast'!L$7:L$210,'Capex forecast'!$T$7:$T$210,$Q100,'Capex forecast'!$S$7:$S$210,$S100,'Capex forecast'!$Q$7:$Q$210,"Augex")</f>
        <v>0</v>
      </c>
      <c r="AC100" s="32">
        <f>SUMIFS('Capex forecast'!M$7:M$210,'Capex forecast'!$T$7:$T$210,$Q100,'Capex forecast'!$S$7:$S$210,$S100,'Capex forecast'!$Q$7:$Q$210,"Augex")</f>
        <v>0</v>
      </c>
      <c r="AD100" s="32">
        <f>SUMIFS('Capex forecast'!N$7:N$210,'Capex forecast'!$T$7:$T$210,$Q100,'Capex forecast'!$S$7:$S$210,$S100,'Capex forecast'!$Q$7:$Q$210,"Augex")</f>
        <v>0</v>
      </c>
      <c r="AF100" s="6" t="s">
        <v>586</v>
      </c>
      <c r="AG100" s="6" t="str">
        <f>INDEX('Raw demand forecast'!$M$7:$M$5830,MATCH($Q100,'Raw demand forecast'!$B$7:$B$5830,0))</f>
        <v>Exclude</v>
      </c>
      <c r="AH100" s="6" t="str">
        <f>IF(COUNTIF($AF$93:AF100,$B100) = 1, "LV", IF(COUNTIF($AF$93:AF100,$B100) = 2, "HV", "ST"))</f>
        <v>LV</v>
      </c>
      <c r="AI100" s="6" t="str">
        <f>INDEX('Demand forecast and growth rate'!$E$7:$E$273,MATCH($Q100,'Demand forecast and growth rate'!$B$7:$B$273,0))</f>
        <v>Small growth</v>
      </c>
      <c r="AJ100" s="53">
        <f>SUMIFS('Capex forecast'!E$7:E$210,'Capex forecast'!$T$7:$T$210,$AF100,'Capex forecast'!$S$7:$S$210,$AH100,'Capex forecast'!$Q$7:$Q$210,"Repex")</f>
        <v>0</v>
      </c>
      <c r="AK100" s="53">
        <f>SUMIFS('Capex forecast'!F$7:F$210,'Capex forecast'!$T$7:$T$210,$AF100,'Capex forecast'!$S$7:$S$210,$AH100,'Capex forecast'!$Q$7:$Q$210,"Repex")</f>
        <v>0</v>
      </c>
      <c r="AL100" s="53">
        <f>SUMIFS('Capex forecast'!G$7:G$210,'Capex forecast'!$T$7:$T$210,$AF100,'Capex forecast'!$S$7:$S$210,$AH100,'Capex forecast'!$Q$7:$Q$210,"Repex")</f>
        <v>0</v>
      </c>
      <c r="AM100" s="53">
        <f>SUMIFS('Capex forecast'!H$7:H$210,'Capex forecast'!$T$7:$T$210,$AF100,'Capex forecast'!$S$7:$S$210,$AH100,'Capex forecast'!$Q$7:$Q$210,"Repex")</f>
        <v>0</v>
      </c>
      <c r="AN100" s="53">
        <f>SUMIFS('Capex forecast'!I$7:I$210,'Capex forecast'!$T$7:$T$210,$AF100,'Capex forecast'!$S$7:$S$210,$AH100,'Capex forecast'!$Q$7:$Q$210,"Repex")</f>
        <v>0</v>
      </c>
      <c r="AO100" s="53">
        <f>SUMIFS('Capex forecast'!J$7:J$210,'Capex forecast'!$T$7:$T$210,$AF100,'Capex forecast'!$S$7:$S$210,$AH100,'Capex forecast'!$Q$7:$Q$210,"Repex")</f>
        <v>0</v>
      </c>
      <c r="AP100" s="53">
        <f>SUMIFS('Capex forecast'!K$7:K$210,'Capex forecast'!$T$7:$T$210,$AF100,'Capex forecast'!$S$7:$S$210,$AH100,'Capex forecast'!$Q$7:$Q$210,"Repex")</f>
        <v>0</v>
      </c>
      <c r="AQ100" s="53">
        <f>SUMIFS('Capex forecast'!L$7:L$210,'Capex forecast'!$T$7:$T$210,$AF100,'Capex forecast'!$S$7:$S$210,$AH100,'Capex forecast'!$Q$7:$Q$210,"Repex")</f>
        <v>0</v>
      </c>
      <c r="AR100" s="53">
        <f>SUMIFS('Capex forecast'!M$7:M$210,'Capex forecast'!$T$7:$T$210,$AF100,'Capex forecast'!$S$7:$S$210,$AH100,'Capex forecast'!$Q$7:$Q$210,"Repex")</f>
        <v>0</v>
      </c>
      <c r="AS100" s="53">
        <f>SUMIFS('Capex forecast'!N$7:N$210,'Capex forecast'!$T$7:$T$210,$AF100,'Capex forecast'!$S$7:$S$210,$AH100,'Capex forecast'!$Q$7:$Q$210,"Repex")</f>
        <v>0</v>
      </c>
    </row>
    <row r="101" spans="1:45" customFormat="1" ht="15">
      <c r="A101" s="1"/>
      <c r="B101" s="6" t="s">
        <v>32</v>
      </c>
      <c r="C101" s="6" t="str">
        <f>INDEX('Raw demand forecast'!$M$7:$M$5830,MATCH($B101,'Raw demand forecast'!$B$7:$B$5830,0))</f>
        <v>No</v>
      </c>
      <c r="D101" s="6" t="str">
        <f>IF(COUNTIF($B$93:B101,$B101) = 1, "LV", IF(COUNTIF($B$93:B101,$B101) = 2, "HV", "ST"))</f>
        <v>LV</v>
      </c>
      <c r="E101" s="6" t="str">
        <f>INDEX('Demand forecast and growth rate'!$E$7:$E$273,MATCH($B101,'Demand forecast and growth rate'!$B$7:$B$273,0))</f>
        <v>Small growth</v>
      </c>
      <c r="F101" s="32">
        <f>SUMIFS('Capex forecast'!E$7:E$210,'Capex forecast'!$T$7:$T$210,'Allocation of site-spec costs'!$B101,'Capex forecast'!$S$7:$S$210,'Allocation of site-spec costs'!$D101,'Capex forecast'!$Q$7:$Q$210,"Customer Connection")</f>
        <v>0</v>
      </c>
      <c r="G101" s="32">
        <f>SUMIFS('Capex forecast'!F$7:F$210,'Capex forecast'!$T$7:$T$210,'Allocation of site-spec costs'!$B101,'Capex forecast'!$S$7:$S$210,'Allocation of site-spec costs'!$D101,'Capex forecast'!$Q$7:$Q$210,"Customer Connection")</f>
        <v>0</v>
      </c>
      <c r="H101" s="32">
        <f>SUMIFS('Capex forecast'!G$7:G$210,'Capex forecast'!$T$7:$T$210,'Allocation of site-spec costs'!$B101,'Capex forecast'!$S$7:$S$210,'Allocation of site-spec costs'!$D101,'Capex forecast'!$Q$7:$Q$210,"Customer Connection")</f>
        <v>0</v>
      </c>
      <c r="I101" s="32">
        <f>SUMIFS('Capex forecast'!H$7:H$210,'Capex forecast'!$T$7:$T$210,'Allocation of site-spec costs'!$B101,'Capex forecast'!$S$7:$S$210,'Allocation of site-spec costs'!$D101,'Capex forecast'!$Q$7:$Q$210,"Customer Connection")</f>
        <v>0</v>
      </c>
      <c r="J101" s="32">
        <f>SUMIFS('Capex forecast'!I$7:I$210,'Capex forecast'!$T$7:$T$210,'Allocation of site-spec costs'!$B101,'Capex forecast'!$S$7:$S$210,'Allocation of site-spec costs'!$D101,'Capex forecast'!$Q$7:$Q$210,"Customer Connection")</f>
        <v>0</v>
      </c>
      <c r="K101" s="32">
        <f>SUMIFS('Capex forecast'!J$7:J$210,'Capex forecast'!$T$7:$T$210,'Allocation of site-spec costs'!$B101,'Capex forecast'!$S$7:$S$210,'Allocation of site-spec costs'!$D101,'Capex forecast'!$Q$7:$Q$210,"Customer Connection")</f>
        <v>0</v>
      </c>
      <c r="L101" s="32">
        <f>SUMIFS('Capex forecast'!K$7:K$210,'Capex forecast'!$T$7:$T$210,'Allocation of site-spec costs'!$B101,'Capex forecast'!$S$7:$S$210,'Allocation of site-spec costs'!$D101,'Capex forecast'!$Q$7:$Q$210,"Customer Connection")</f>
        <v>0</v>
      </c>
      <c r="M101" s="32">
        <f>SUMIFS('Capex forecast'!L$7:L$210,'Capex forecast'!$T$7:$T$210,'Allocation of site-spec costs'!$B101,'Capex forecast'!$S$7:$S$210,'Allocation of site-spec costs'!$D101,'Capex forecast'!$Q$7:$Q$210,"Customer Connection")</f>
        <v>0</v>
      </c>
      <c r="N101" s="32">
        <f>SUMIFS('Capex forecast'!M$7:M$210,'Capex forecast'!$T$7:$T$210,'Allocation of site-spec costs'!$B101,'Capex forecast'!$S$7:$S$210,'Allocation of site-spec costs'!$D101,'Capex forecast'!$Q$7:$Q$210,"Customer Connection")</f>
        <v>0</v>
      </c>
      <c r="O101" s="32">
        <f>SUMIFS('Capex forecast'!N$7:N$210,'Capex forecast'!$T$7:$T$210,'Allocation of site-spec costs'!$B101,'Capex forecast'!$S$7:$S$210,'Allocation of site-spec costs'!$D101,'Capex forecast'!$Q$7:$Q$210,"Customer Connection")</f>
        <v>0</v>
      </c>
      <c r="Q101" s="6" t="s">
        <v>32</v>
      </c>
      <c r="R101" s="6" t="str">
        <f>INDEX('Raw demand forecast'!$M$7:$M$5830,MATCH($Q101,'Raw demand forecast'!$B$7:$B$5830,0))</f>
        <v>No</v>
      </c>
      <c r="S101" s="6" t="str">
        <f>IF(COUNTIF($Q$93:Q101,$B101) = 1, "LV", IF(COUNTIF($Q$93:Q101,$B101) = 2, "HV", "ST"))</f>
        <v>LV</v>
      </c>
      <c r="T101" s="6" t="str">
        <f>INDEX('Demand forecast and growth rate'!$E$7:$E$273,MATCH($Q101,'Demand forecast and growth rate'!$B$7:$B$273,0))</f>
        <v>Small growth</v>
      </c>
      <c r="U101" s="32">
        <f>SUMIFS('Capex forecast'!E$7:E$210,'Capex forecast'!$T$7:$T$210,$Q101,'Capex forecast'!$S$7:$S$210,$S101,'Capex forecast'!$Q$7:$Q$210,"Augex")</f>
        <v>0</v>
      </c>
      <c r="V101" s="32">
        <f>SUMIFS('Capex forecast'!F$7:F$210,'Capex forecast'!$T$7:$T$210,$Q101,'Capex forecast'!$S$7:$S$210,$S101,'Capex forecast'!$Q$7:$Q$210,"Augex")</f>
        <v>0</v>
      </c>
      <c r="W101" s="32">
        <f>SUMIFS('Capex forecast'!G$7:G$210,'Capex forecast'!$T$7:$T$210,$Q101,'Capex forecast'!$S$7:$S$210,$S101,'Capex forecast'!$Q$7:$Q$210,"Augex")</f>
        <v>0</v>
      </c>
      <c r="X101" s="32">
        <f>SUMIFS('Capex forecast'!H$7:H$210,'Capex forecast'!$T$7:$T$210,$Q101,'Capex forecast'!$S$7:$S$210,$S101,'Capex forecast'!$Q$7:$Q$210,"Augex")</f>
        <v>0</v>
      </c>
      <c r="Y101" s="32">
        <f>SUMIFS('Capex forecast'!I$7:I$210,'Capex forecast'!$T$7:$T$210,$Q101,'Capex forecast'!$S$7:$S$210,$S101,'Capex forecast'!$Q$7:$Q$210,"Augex")</f>
        <v>0</v>
      </c>
      <c r="Z101" s="32">
        <f>SUMIFS('Capex forecast'!J$7:J$210,'Capex forecast'!$T$7:$T$210,$Q101,'Capex forecast'!$S$7:$S$210,$S101,'Capex forecast'!$Q$7:$Q$210,"Augex")</f>
        <v>0</v>
      </c>
      <c r="AA101" s="32">
        <f>SUMIFS('Capex forecast'!K$7:K$210,'Capex forecast'!$T$7:$T$210,$Q101,'Capex forecast'!$S$7:$S$210,$S101,'Capex forecast'!$Q$7:$Q$210,"Augex")</f>
        <v>0</v>
      </c>
      <c r="AB101" s="32">
        <f>SUMIFS('Capex forecast'!L$7:L$210,'Capex forecast'!$T$7:$T$210,$Q101,'Capex forecast'!$S$7:$S$210,$S101,'Capex forecast'!$Q$7:$Q$210,"Augex")</f>
        <v>0</v>
      </c>
      <c r="AC101" s="32">
        <f>SUMIFS('Capex forecast'!M$7:M$210,'Capex forecast'!$T$7:$T$210,$Q101,'Capex forecast'!$S$7:$S$210,$S101,'Capex forecast'!$Q$7:$Q$210,"Augex")</f>
        <v>0</v>
      </c>
      <c r="AD101" s="32">
        <f>SUMIFS('Capex forecast'!N$7:N$210,'Capex forecast'!$T$7:$T$210,$Q101,'Capex forecast'!$S$7:$S$210,$S101,'Capex forecast'!$Q$7:$Q$210,"Augex")</f>
        <v>0</v>
      </c>
      <c r="AF101" s="6" t="s">
        <v>32</v>
      </c>
      <c r="AG101" s="6" t="str">
        <f>INDEX('Raw demand forecast'!$M$7:$M$5830,MATCH($Q101,'Raw demand forecast'!$B$7:$B$5830,0))</f>
        <v>No</v>
      </c>
      <c r="AH101" s="6" t="str">
        <f>IF(COUNTIF($AF$93:AF101,$B101) = 1, "LV", IF(COUNTIF($AF$93:AF101,$B101) = 2, "HV", "ST"))</f>
        <v>LV</v>
      </c>
      <c r="AI101" s="6" t="str">
        <f>INDEX('Demand forecast and growth rate'!$E$7:$E$273,MATCH($Q101,'Demand forecast and growth rate'!$B$7:$B$273,0))</f>
        <v>Small growth</v>
      </c>
      <c r="AJ101" s="53">
        <f>SUMIFS('Capex forecast'!E$7:E$210,'Capex forecast'!$T$7:$T$210,$AF101,'Capex forecast'!$S$7:$S$210,$AH101,'Capex forecast'!$Q$7:$Q$210,"Repex")</f>
        <v>0</v>
      </c>
      <c r="AK101" s="53">
        <f>SUMIFS('Capex forecast'!F$7:F$210,'Capex forecast'!$T$7:$T$210,$AF101,'Capex forecast'!$S$7:$S$210,$AH101,'Capex forecast'!$Q$7:$Q$210,"Repex")</f>
        <v>0</v>
      </c>
      <c r="AL101" s="53">
        <f>SUMIFS('Capex forecast'!G$7:G$210,'Capex forecast'!$T$7:$T$210,$AF101,'Capex forecast'!$S$7:$S$210,$AH101,'Capex forecast'!$Q$7:$Q$210,"Repex")</f>
        <v>0</v>
      </c>
      <c r="AM101" s="53">
        <f>SUMIFS('Capex forecast'!H$7:H$210,'Capex forecast'!$T$7:$T$210,$AF101,'Capex forecast'!$S$7:$S$210,$AH101,'Capex forecast'!$Q$7:$Q$210,"Repex")</f>
        <v>0</v>
      </c>
      <c r="AN101" s="53">
        <f>SUMIFS('Capex forecast'!I$7:I$210,'Capex forecast'!$T$7:$T$210,$AF101,'Capex forecast'!$S$7:$S$210,$AH101,'Capex forecast'!$Q$7:$Q$210,"Repex")</f>
        <v>0</v>
      </c>
      <c r="AO101" s="53">
        <f>SUMIFS('Capex forecast'!J$7:J$210,'Capex forecast'!$T$7:$T$210,$AF101,'Capex forecast'!$S$7:$S$210,$AH101,'Capex forecast'!$Q$7:$Q$210,"Repex")</f>
        <v>0</v>
      </c>
      <c r="AP101" s="53">
        <f>SUMIFS('Capex forecast'!K$7:K$210,'Capex forecast'!$T$7:$T$210,$AF101,'Capex forecast'!$S$7:$S$210,$AH101,'Capex forecast'!$Q$7:$Q$210,"Repex")</f>
        <v>0</v>
      </c>
      <c r="AQ101" s="53">
        <f>SUMIFS('Capex forecast'!L$7:L$210,'Capex forecast'!$T$7:$T$210,$AF101,'Capex forecast'!$S$7:$S$210,$AH101,'Capex forecast'!$Q$7:$Q$210,"Repex")</f>
        <v>0</v>
      </c>
      <c r="AR101" s="53">
        <f>SUMIFS('Capex forecast'!M$7:M$210,'Capex forecast'!$T$7:$T$210,$AF101,'Capex forecast'!$S$7:$S$210,$AH101,'Capex forecast'!$Q$7:$Q$210,"Repex")</f>
        <v>0</v>
      </c>
      <c r="AS101" s="53">
        <f>SUMIFS('Capex forecast'!N$7:N$210,'Capex forecast'!$T$7:$T$210,$AF101,'Capex forecast'!$S$7:$S$210,$AH101,'Capex forecast'!$Q$7:$Q$210,"Repex")</f>
        <v>0</v>
      </c>
    </row>
    <row r="102" spans="1:45" customFormat="1" ht="15">
      <c r="A102" s="1"/>
      <c r="B102" s="6" t="s">
        <v>47</v>
      </c>
      <c r="C102" s="6" t="str">
        <f>INDEX('Raw demand forecast'!$M$7:$M$5830,MATCH($B102,'Raw demand forecast'!$B$7:$B$5830,0))</f>
        <v>No</v>
      </c>
      <c r="D102" s="6" t="str">
        <f>IF(COUNTIF($B$93:B102,$B102) = 1, "LV", IF(COUNTIF($B$93:B102,$B102) = 2, "HV", "ST"))</f>
        <v>LV</v>
      </c>
      <c r="E102" s="6" t="str">
        <f>INDEX('Demand forecast and growth rate'!$E$7:$E$273,MATCH($B102,'Demand forecast and growth rate'!$B$7:$B$273,0))</f>
        <v>Steady/falling</v>
      </c>
      <c r="F102" s="32">
        <f>SUMIFS('Capex forecast'!E$7:E$210,'Capex forecast'!$T$7:$T$210,'Allocation of site-spec costs'!$B102,'Capex forecast'!$S$7:$S$210,'Allocation of site-spec costs'!$D102,'Capex forecast'!$Q$7:$Q$210,"Customer Connection")</f>
        <v>0</v>
      </c>
      <c r="G102" s="32">
        <f>SUMIFS('Capex forecast'!F$7:F$210,'Capex forecast'!$T$7:$T$210,'Allocation of site-spec costs'!$B102,'Capex forecast'!$S$7:$S$210,'Allocation of site-spec costs'!$D102,'Capex forecast'!$Q$7:$Q$210,"Customer Connection")</f>
        <v>0</v>
      </c>
      <c r="H102" s="32">
        <f>SUMIFS('Capex forecast'!G$7:G$210,'Capex forecast'!$T$7:$T$210,'Allocation of site-spec costs'!$B102,'Capex forecast'!$S$7:$S$210,'Allocation of site-spec costs'!$D102,'Capex forecast'!$Q$7:$Q$210,"Customer Connection")</f>
        <v>0</v>
      </c>
      <c r="I102" s="32">
        <f>SUMIFS('Capex forecast'!H$7:H$210,'Capex forecast'!$T$7:$T$210,'Allocation of site-spec costs'!$B102,'Capex forecast'!$S$7:$S$210,'Allocation of site-spec costs'!$D102,'Capex forecast'!$Q$7:$Q$210,"Customer Connection")</f>
        <v>0</v>
      </c>
      <c r="J102" s="32">
        <f>SUMIFS('Capex forecast'!I$7:I$210,'Capex forecast'!$T$7:$T$210,'Allocation of site-spec costs'!$B102,'Capex forecast'!$S$7:$S$210,'Allocation of site-spec costs'!$D102,'Capex forecast'!$Q$7:$Q$210,"Customer Connection")</f>
        <v>0</v>
      </c>
      <c r="K102" s="32">
        <f>SUMIFS('Capex forecast'!J$7:J$210,'Capex forecast'!$T$7:$T$210,'Allocation of site-spec costs'!$B102,'Capex forecast'!$S$7:$S$210,'Allocation of site-spec costs'!$D102,'Capex forecast'!$Q$7:$Q$210,"Customer Connection")</f>
        <v>0</v>
      </c>
      <c r="L102" s="32">
        <f>SUMIFS('Capex forecast'!K$7:K$210,'Capex forecast'!$T$7:$T$210,'Allocation of site-spec costs'!$B102,'Capex forecast'!$S$7:$S$210,'Allocation of site-spec costs'!$D102,'Capex forecast'!$Q$7:$Q$210,"Customer Connection")</f>
        <v>0</v>
      </c>
      <c r="M102" s="32">
        <f>SUMIFS('Capex forecast'!L$7:L$210,'Capex forecast'!$T$7:$T$210,'Allocation of site-spec costs'!$B102,'Capex forecast'!$S$7:$S$210,'Allocation of site-spec costs'!$D102,'Capex forecast'!$Q$7:$Q$210,"Customer Connection")</f>
        <v>0</v>
      </c>
      <c r="N102" s="32">
        <f>SUMIFS('Capex forecast'!M$7:M$210,'Capex forecast'!$T$7:$T$210,'Allocation of site-spec costs'!$B102,'Capex forecast'!$S$7:$S$210,'Allocation of site-spec costs'!$D102,'Capex forecast'!$Q$7:$Q$210,"Customer Connection")</f>
        <v>0</v>
      </c>
      <c r="O102" s="32">
        <f>SUMIFS('Capex forecast'!N$7:N$210,'Capex forecast'!$T$7:$T$210,'Allocation of site-spec costs'!$B102,'Capex forecast'!$S$7:$S$210,'Allocation of site-spec costs'!$D102,'Capex forecast'!$Q$7:$Q$210,"Customer Connection")</f>
        <v>0</v>
      </c>
      <c r="Q102" s="6" t="s">
        <v>47</v>
      </c>
      <c r="R102" s="6" t="str">
        <f>INDEX('Raw demand forecast'!$M$7:$M$5830,MATCH($Q102,'Raw demand forecast'!$B$7:$B$5830,0))</f>
        <v>No</v>
      </c>
      <c r="S102" s="6" t="str">
        <f>IF(COUNTIF($Q$93:Q102,$B102) = 1, "LV", IF(COUNTIF($Q$93:Q102,$B102) = 2, "HV", "ST"))</f>
        <v>LV</v>
      </c>
      <c r="T102" s="6" t="str">
        <f>INDEX('Demand forecast and growth rate'!$E$7:$E$273,MATCH($Q102,'Demand forecast and growth rate'!$B$7:$B$273,0))</f>
        <v>Steady/falling</v>
      </c>
      <c r="U102" s="32">
        <f>SUMIFS('Capex forecast'!E$7:E$210,'Capex forecast'!$T$7:$T$210,$Q102,'Capex forecast'!$S$7:$S$210,$S102,'Capex forecast'!$Q$7:$Q$210,"Augex")</f>
        <v>0</v>
      </c>
      <c r="V102" s="32">
        <f>SUMIFS('Capex forecast'!F$7:F$210,'Capex forecast'!$T$7:$T$210,$Q102,'Capex forecast'!$S$7:$S$210,$S102,'Capex forecast'!$Q$7:$Q$210,"Augex")</f>
        <v>0</v>
      </c>
      <c r="W102" s="32">
        <f>SUMIFS('Capex forecast'!G$7:G$210,'Capex forecast'!$T$7:$T$210,$Q102,'Capex forecast'!$S$7:$S$210,$S102,'Capex forecast'!$Q$7:$Q$210,"Augex")</f>
        <v>0</v>
      </c>
      <c r="X102" s="32">
        <f>SUMIFS('Capex forecast'!H$7:H$210,'Capex forecast'!$T$7:$T$210,$Q102,'Capex forecast'!$S$7:$S$210,$S102,'Capex forecast'!$Q$7:$Q$210,"Augex")</f>
        <v>0</v>
      </c>
      <c r="Y102" s="32">
        <f>SUMIFS('Capex forecast'!I$7:I$210,'Capex forecast'!$T$7:$T$210,$Q102,'Capex forecast'!$S$7:$S$210,$S102,'Capex forecast'!$Q$7:$Q$210,"Augex")</f>
        <v>0</v>
      </c>
      <c r="Z102" s="32">
        <f>SUMIFS('Capex forecast'!J$7:J$210,'Capex forecast'!$T$7:$T$210,$Q102,'Capex forecast'!$S$7:$S$210,$S102,'Capex forecast'!$Q$7:$Q$210,"Augex")</f>
        <v>0</v>
      </c>
      <c r="AA102" s="32">
        <f>SUMIFS('Capex forecast'!K$7:K$210,'Capex forecast'!$T$7:$T$210,$Q102,'Capex forecast'!$S$7:$S$210,$S102,'Capex forecast'!$Q$7:$Q$210,"Augex")</f>
        <v>0</v>
      </c>
      <c r="AB102" s="32">
        <f>SUMIFS('Capex forecast'!L$7:L$210,'Capex forecast'!$T$7:$T$210,$Q102,'Capex forecast'!$S$7:$S$210,$S102,'Capex forecast'!$Q$7:$Q$210,"Augex")</f>
        <v>0</v>
      </c>
      <c r="AC102" s="32">
        <f>SUMIFS('Capex forecast'!M$7:M$210,'Capex forecast'!$T$7:$T$210,$Q102,'Capex forecast'!$S$7:$S$210,$S102,'Capex forecast'!$Q$7:$Q$210,"Augex")</f>
        <v>0</v>
      </c>
      <c r="AD102" s="32">
        <f>SUMIFS('Capex forecast'!N$7:N$210,'Capex forecast'!$T$7:$T$210,$Q102,'Capex forecast'!$S$7:$S$210,$S102,'Capex forecast'!$Q$7:$Q$210,"Augex")</f>
        <v>0</v>
      </c>
      <c r="AF102" s="6" t="s">
        <v>47</v>
      </c>
      <c r="AG102" s="6" t="str">
        <f>INDEX('Raw demand forecast'!$M$7:$M$5830,MATCH($Q102,'Raw demand forecast'!$B$7:$B$5830,0))</f>
        <v>No</v>
      </c>
      <c r="AH102" s="6" t="str">
        <f>IF(COUNTIF($AF$93:AF102,$B102) = 1, "LV", IF(COUNTIF($AF$93:AF102,$B102) = 2, "HV", "ST"))</f>
        <v>LV</v>
      </c>
      <c r="AI102" s="6" t="str">
        <f>INDEX('Demand forecast and growth rate'!$E$7:$E$273,MATCH($Q102,'Demand forecast and growth rate'!$B$7:$B$273,0))</f>
        <v>Steady/falling</v>
      </c>
      <c r="AJ102" s="53">
        <f>SUMIFS('Capex forecast'!E$7:E$210,'Capex forecast'!$T$7:$T$210,$AF102,'Capex forecast'!$S$7:$S$210,$AH102,'Capex forecast'!$Q$7:$Q$210,"Repex")</f>
        <v>0</v>
      </c>
      <c r="AK102" s="53">
        <f>SUMIFS('Capex forecast'!F$7:F$210,'Capex forecast'!$T$7:$T$210,$AF102,'Capex forecast'!$S$7:$S$210,$AH102,'Capex forecast'!$Q$7:$Q$210,"Repex")</f>
        <v>0</v>
      </c>
      <c r="AL102" s="53">
        <f>SUMIFS('Capex forecast'!G$7:G$210,'Capex forecast'!$T$7:$T$210,$AF102,'Capex forecast'!$S$7:$S$210,$AH102,'Capex forecast'!$Q$7:$Q$210,"Repex")</f>
        <v>0</v>
      </c>
      <c r="AM102" s="53">
        <f>SUMIFS('Capex forecast'!H$7:H$210,'Capex forecast'!$T$7:$T$210,$AF102,'Capex forecast'!$S$7:$S$210,$AH102,'Capex forecast'!$Q$7:$Q$210,"Repex")</f>
        <v>0</v>
      </c>
      <c r="AN102" s="53">
        <f>SUMIFS('Capex forecast'!I$7:I$210,'Capex forecast'!$T$7:$T$210,$AF102,'Capex forecast'!$S$7:$S$210,$AH102,'Capex forecast'!$Q$7:$Q$210,"Repex")</f>
        <v>0</v>
      </c>
      <c r="AO102" s="53">
        <f>SUMIFS('Capex forecast'!J$7:J$210,'Capex forecast'!$T$7:$T$210,$AF102,'Capex forecast'!$S$7:$S$210,$AH102,'Capex forecast'!$Q$7:$Q$210,"Repex")</f>
        <v>0</v>
      </c>
      <c r="AP102" s="53">
        <f>SUMIFS('Capex forecast'!K$7:K$210,'Capex forecast'!$T$7:$T$210,$AF102,'Capex forecast'!$S$7:$S$210,$AH102,'Capex forecast'!$Q$7:$Q$210,"Repex")</f>
        <v>0</v>
      </c>
      <c r="AQ102" s="53">
        <f>SUMIFS('Capex forecast'!L$7:L$210,'Capex forecast'!$T$7:$T$210,$AF102,'Capex forecast'!$S$7:$S$210,$AH102,'Capex forecast'!$Q$7:$Q$210,"Repex")</f>
        <v>0</v>
      </c>
      <c r="AR102" s="53">
        <f>SUMIFS('Capex forecast'!M$7:M$210,'Capex forecast'!$T$7:$T$210,$AF102,'Capex forecast'!$S$7:$S$210,$AH102,'Capex forecast'!$Q$7:$Q$210,"Repex")</f>
        <v>0</v>
      </c>
      <c r="AS102" s="53">
        <f>SUMIFS('Capex forecast'!N$7:N$210,'Capex forecast'!$T$7:$T$210,$AF102,'Capex forecast'!$S$7:$S$210,$AH102,'Capex forecast'!$Q$7:$Q$210,"Repex")</f>
        <v>0</v>
      </c>
    </row>
    <row r="103" spans="1:45" customFormat="1" ht="15">
      <c r="A103" s="1"/>
      <c r="B103" s="6" t="s">
        <v>51</v>
      </c>
      <c r="C103" s="6" t="str">
        <f>INDEX('Raw demand forecast'!$M$7:$M$5830,MATCH($B103,'Raw demand forecast'!$B$7:$B$5830,0))</f>
        <v>No</v>
      </c>
      <c r="D103" s="6" t="str">
        <f>IF(COUNTIF($B$93:B103,$B103) = 1, "LV", IF(COUNTIF($B$93:B103,$B103) = 2, "HV", "ST"))</f>
        <v>LV</v>
      </c>
      <c r="E103" s="6" t="str">
        <f>INDEX('Demand forecast and growth rate'!$E$7:$E$273,MATCH($B103,'Demand forecast and growth rate'!$B$7:$B$273,0))</f>
        <v>Steady/falling</v>
      </c>
      <c r="F103" s="32">
        <f>SUMIFS('Capex forecast'!E$7:E$210,'Capex forecast'!$T$7:$T$210,'Allocation of site-spec costs'!$B103,'Capex forecast'!$S$7:$S$210,'Allocation of site-spec costs'!$D103,'Capex forecast'!$Q$7:$Q$210,"Customer Connection")</f>
        <v>0</v>
      </c>
      <c r="G103" s="32">
        <f>SUMIFS('Capex forecast'!F$7:F$210,'Capex forecast'!$T$7:$T$210,'Allocation of site-spec costs'!$B103,'Capex forecast'!$S$7:$S$210,'Allocation of site-spec costs'!$D103,'Capex forecast'!$Q$7:$Q$210,"Customer Connection")</f>
        <v>0</v>
      </c>
      <c r="H103" s="32">
        <f>SUMIFS('Capex forecast'!G$7:G$210,'Capex forecast'!$T$7:$T$210,'Allocation of site-spec costs'!$B103,'Capex forecast'!$S$7:$S$210,'Allocation of site-spec costs'!$D103,'Capex forecast'!$Q$7:$Q$210,"Customer Connection")</f>
        <v>0</v>
      </c>
      <c r="I103" s="32">
        <f>SUMIFS('Capex forecast'!H$7:H$210,'Capex forecast'!$T$7:$T$210,'Allocation of site-spec costs'!$B103,'Capex forecast'!$S$7:$S$210,'Allocation of site-spec costs'!$D103,'Capex forecast'!$Q$7:$Q$210,"Customer Connection")</f>
        <v>0</v>
      </c>
      <c r="J103" s="32">
        <f>SUMIFS('Capex forecast'!I$7:I$210,'Capex forecast'!$T$7:$T$210,'Allocation of site-spec costs'!$B103,'Capex forecast'!$S$7:$S$210,'Allocation of site-spec costs'!$D103,'Capex forecast'!$Q$7:$Q$210,"Customer Connection")</f>
        <v>0</v>
      </c>
      <c r="K103" s="32">
        <f>SUMIFS('Capex forecast'!J$7:J$210,'Capex forecast'!$T$7:$T$210,'Allocation of site-spec costs'!$B103,'Capex forecast'!$S$7:$S$210,'Allocation of site-spec costs'!$D103,'Capex forecast'!$Q$7:$Q$210,"Customer Connection")</f>
        <v>0</v>
      </c>
      <c r="L103" s="32">
        <f>SUMIFS('Capex forecast'!K$7:K$210,'Capex forecast'!$T$7:$T$210,'Allocation of site-spec costs'!$B103,'Capex forecast'!$S$7:$S$210,'Allocation of site-spec costs'!$D103,'Capex forecast'!$Q$7:$Q$210,"Customer Connection")</f>
        <v>0</v>
      </c>
      <c r="M103" s="32">
        <f>SUMIFS('Capex forecast'!L$7:L$210,'Capex forecast'!$T$7:$T$210,'Allocation of site-spec costs'!$B103,'Capex forecast'!$S$7:$S$210,'Allocation of site-spec costs'!$D103,'Capex forecast'!$Q$7:$Q$210,"Customer Connection")</f>
        <v>0</v>
      </c>
      <c r="N103" s="32">
        <f>SUMIFS('Capex forecast'!M$7:M$210,'Capex forecast'!$T$7:$T$210,'Allocation of site-spec costs'!$B103,'Capex forecast'!$S$7:$S$210,'Allocation of site-spec costs'!$D103,'Capex forecast'!$Q$7:$Q$210,"Customer Connection")</f>
        <v>0</v>
      </c>
      <c r="O103" s="32">
        <f>SUMIFS('Capex forecast'!N$7:N$210,'Capex forecast'!$T$7:$T$210,'Allocation of site-spec costs'!$B103,'Capex forecast'!$S$7:$S$210,'Allocation of site-spec costs'!$D103,'Capex forecast'!$Q$7:$Q$210,"Customer Connection")</f>
        <v>0</v>
      </c>
      <c r="Q103" s="6" t="s">
        <v>51</v>
      </c>
      <c r="R103" s="6" t="str">
        <f>INDEX('Raw demand forecast'!$M$7:$M$5830,MATCH($Q103,'Raw demand forecast'!$B$7:$B$5830,0))</f>
        <v>No</v>
      </c>
      <c r="S103" s="6" t="str">
        <f>IF(COUNTIF($Q$93:Q103,$B103) = 1, "LV", IF(COUNTIF($Q$93:Q103,$B103) = 2, "HV", "ST"))</f>
        <v>LV</v>
      </c>
      <c r="T103" s="6" t="str">
        <f>INDEX('Demand forecast and growth rate'!$E$7:$E$273,MATCH($Q103,'Demand forecast and growth rate'!$B$7:$B$273,0))</f>
        <v>Steady/falling</v>
      </c>
      <c r="U103" s="32">
        <f>SUMIFS('Capex forecast'!E$7:E$210,'Capex forecast'!$T$7:$T$210,$Q103,'Capex forecast'!$S$7:$S$210,$S103,'Capex forecast'!$Q$7:$Q$210,"Augex")</f>
        <v>0</v>
      </c>
      <c r="V103" s="32">
        <f>SUMIFS('Capex forecast'!F$7:F$210,'Capex forecast'!$T$7:$T$210,$Q103,'Capex forecast'!$S$7:$S$210,$S103,'Capex forecast'!$Q$7:$Q$210,"Augex")</f>
        <v>0</v>
      </c>
      <c r="W103" s="32">
        <f>SUMIFS('Capex forecast'!G$7:G$210,'Capex forecast'!$T$7:$T$210,$Q103,'Capex forecast'!$S$7:$S$210,$S103,'Capex forecast'!$Q$7:$Q$210,"Augex")</f>
        <v>0</v>
      </c>
      <c r="X103" s="32">
        <f>SUMIFS('Capex forecast'!H$7:H$210,'Capex forecast'!$T$7:$T$210,$Q103,'Capex forecast'!$S$7:$S$210,$S103,'Capex forecast'!$Q$7:$Q$210,"Augex")</f>
        <v>0</v>
      </c>
      <c r="Y103" s="32">
        <f>SUMIFS('Capex forecast'!I$7:I$210,'Capex forecast'!$T$7:$T$210,$Q103,'Capex forecast'!$S$7:$S$210,$S103,'Capex forecast'!$Q$7:$Q$210,"Augex")</f>
        <v>0</v>
      </c>
      <c r="Z103" s="32">
        <f>SUMIFS('Capex forecast'!J$7:J$210,'Capex forecast'!$T$7:$T$210,$Q103,'Capex forecast'!$S$7:$S$210,$S103,'Capex forecast'!$Q$7:$Q$210,"Augex")</f>
        <v>0</v>
      </c>
      <c r="AA103" s="32">
        <f>SUMIFS('Capex forecast'!K$7:K$210,'Capex forecast'!$T$7:$T$210,$Q103,'Capex forecast'!$S$7:$S$210,$S103,'Capex forecast'!$Q$7:$Q$210,"Augex")</f>
        <v>0</v>
      </c>
      <c r="AB103" s="32">
        <f>SUMIFS('Capex forecast'!L$7:L$210,'Capex forecast'!$T$7:$T$210,$Q103,'Capex forecast'!$S$7:$S$210,$S103,'Capex forecast'!$Q$7:$Q$210,"Augex")</f>
        <v>0</v>
      </c>
      <c r="AC103" s="32">
        <f>SUMIFS('Capex forecast'!M$7:M$210,'Capex forecast'!$T$7:$T$210,$Q103,'Capex forecast'!$S$7:$S$210,$S103,'Capex forecast'!$Q$7:$Q$210,"Augex")</f>
        <v>0</v>
      </c>
      <c r="AD103" s="32">
        <f>SUMIFS('Capex forecast'!N$7:N$210,'Capex forecast'!$T$7:$T$210,$Q103,'Capex forecast'!$S$7:$S$210,$S103,'Capex forecast'!$Q$7:$Q$210,"Augex")</f>
        <v>0</v>
      </c>
      <c r="AF103" s="6" t="s">
        <v>51</v>
      </c>
      <c r="AG103" s="6" t="str">
        <f>INDEX('Raw demand forecast'!$M$7:$M$5830,MATCH($Q103,'Raw demand forecast'!$B$7:$B$5830,0))</f>
        <v>No</v>
      </c>
      <c r="AH103" s="6" t="str">
        <f>IF(COUNTIF($AF$93:AF103,$B103) = 1, "LV", IF(COUNTIF($AF$93:AF103,$B103) = 2, "HV", "ST"))</f>
        <v>LV</v>
      </c>
      <c r="AI103" s="6" t="str">
        <f>INDEX('Demand forecast and growth rate'!$E$7:$E$273,MATCH($Q103,'Demand forecast and growth rate'!$B$7:$B$273,0))</f>
        <v>Steady/falling</v>
      </c>
      <c r="AJ103" s="53">
        <f>SUMIFS('Capex forecast'!E$7:E$210,'Capex forecast'!$T$7:$T$210,$AF103,'Capex forecast'!$S$7:$S$210,$AH103,'Capex forecast'!$Q$7:$Q$210,"Repex")</f>
        <v>0</v>
      </c>
      <c r="AK103" s="53">
        <f>SUMIFS('Capex forecast'!F$7:F$210,'Capex forecast'!$T$7:$T$210,$AF103,'Capex forecast'!$S$7:$S$210,$AH103,'Capex forecast'!$Q$7:$Q$210,"Repex")</f>
        <v>0</v>
      </c>
      <c r="AL103" s="53">
        <f>SUMIFS('Capex forecast'!G$7:G$210,'Capex forecast'!$T$7:$T$210,$AF103,'Capex forecast'!$S$7:$S$210,$AH103,'Capex forecast'!$Q$7:$Q$210,"Repex")</f>
        <v>0</v>
      </c>
      <c r="AM103" s="53">
        <f>SUMIFS('Capex forecast'!H$7:H$210,'Capex forecast'!$T$7:$T$210,$AF103,'Capex forecast'!$S$7:$S$210,$AH103,'Capex forecast'!$Q$7:$Q$210,"Repex")</f>
        <v>0</v>
      </c>
      <c r="AN103" s="53">
        <f>SUMIFS('Capex forecast'!I$7:I$210,'Capex forecast'!$T$7:$T$210,$AF103,'Capex forecast'!$S$7:$S$210,$AH103,'Capex forecast'!$Q$7:$Q$210,"Repex")</f>
        <v>0</v>
      </c>
      <c r="AO103" s="53">
        <f>SUMIFS('Capex forecast'!J$7:J$210,'Capex forecast'!$T$7:$T$210,$AF103,'Capex forecast'!$S$7:$S$210,$AH103,'Capex forecast'!$Q$7:$Q$210,"Repex")</f>
        <v>0</v>
      </c>
      <c r="AP103" s="53">
        <f>SUMIFS('Capex forecast'!K$7:K$210,'Capex forecast'!$T$7:$T$210,$AF103,'Capex forecast'!$S$7:$S$210,$AH103,'Capex forecast'!$Q$7:$Q$210,"Repex")</f>
        <v>0</v>
      </c>
      <c r="AQ103" s="53">
        <f>SUMIFS('Capex forecast'!L$7:L$210,'Capex forecast'!$T$7:$T$210,$AF103,'Capex forecast'!$S$7:$S$210,$AH103,'Capex forecast'!$Q$7:$Q$210,"Repex")</f>
        <v>0</v>
      </c>
      <c r="AR103" s="53">
        <f>SUMIFS('Capex forecast'!M$7:M$210,'Capex forecast'!$T$7:$T$210,$AF103,'Capex forecast'!$S$7:$S$210,$AH103,'Capex forecast'!$Q$7:$Q$210,"Repex")</f>
        <v>0</v>
      </c>
      <c r="AS103" s="53">
        <f>SUMIFS('Capex forecast'!N$7:N$210,'Capex forecast'!$T$7:$T$210,$AF103,'Capex forecast'!$S$7:$S$210,$AH103,'Capex forecast'!$Q$7:$Q$210,"Repex")</f>
        <v>0</v>
      </c>
    </row>
    <row r="104" spans="1:45" customFormat="1" ht="15">
      <c r="A104" s="1"/>
      <c r="B104" s="6" t="s">
        <v>68</v>
      </c>
      <c r="C104" s="6" t="str">
        <f>INDEX('Raw demand forecast'!$M$7:$M$5830,MATCH($B104,'Raw demand forecast'!$B$7:$B$5830,0))</f>
        <v>No</v>
      </c>
      <c r="D104" s="6" t="str">
        <f>IF(COUNTIF($B$93:B104,$B104) = 1, "LV", IF(COUNTIF($B$93:B104,$B104) = 2, "HV", "ST"))</f>
        <v>LV</v>
      </c>
      <c r="E104" s="6" t="str">
        <f>INDEX('Demand forecast and growth rate'!$E$7:$E$273,MATCH($B104,'Demand forecast and growth rate'!$B$7:$B$273,0))</f>
        <v>Steady/falling</v>
      </c>
      <c r="F104" s="32">
        <f>SUMIFS('Capex forecast'!E$7:E$210,'Capex forecast'!$T$7:$T$210,'Allocation of site-spec costs'!$B104,'Capex forecast'!$S$7:$S$210,'Allocation of site-spec costs'!$D104,'Capex forecast'!$Q$7:$Q$210,"Customer Connection")</f>
        <v>0</v>
      </c>
      <c r="G104" s="32">
        <f>SUMIFS('Capex forecast'!F$7:F$210,'Capex forecast'!$T$7:$T$210,'Allocation of site-spec costs'!$B104,'Capex forecast'!$S$7:$S$210,'Allocation of site-spec costs'!$D104,'Capex forecast'!$Q$7:$Q$210,"Customer Connection")</f>
        <v>0</v>
      </c>
      <c r="H104" s="32">
        <f>SUMIFS('Capex forecast'!G$7:G$210,'Capex forecast'!$T$7:$T$210,'Allocation of site-spec costs'!$B104,'Capex forecast'!$S$7:$S$210,'Allocation of site-spec costs'!$D104,'Capex forecast'!$Q$7:$Q$210,"Customer Connection")</f>
        <v>0</v>
      </c>
      <c r="I104" s="32">
        <f>SUMIFS('Capex forecast'!H$7:H$210,'Capex forecast'!$T$7:$T$210,'Allocation of site-spec costs'!$B104,'Capex forecast'!$S$7:$S$210,'Allocation of site-spec costs'!$D104,'Capex forecast'!$Q$7:$Q$210,"Customer Connection")</f>
        <v>0</v>
      </c>
      <c r="J104" s="32">
        <f>SUMIFS('Capex forecast'!I$7:I$210,'Capex forecast'!$T$7:$T$210,'Allocation of site-spec costs'!$B104,'Capex forecast'!$S$7:$S$210,'Allocation of site-spec costs'!$D104,'Capex forecast'!$Q$7:$Q$210,"Customer Connection")</f>
        <v>0</v>
      </c>
      <c r="K104" s="32">
        <f>SUMIFS('Capex forecast'!J$7:J$210,'Capex forecast'!$T$7:$T$210,'Allocation of site-spec costs'!$B104,'Capex forecast'!$S$7:$S$210,'Allocation of site-spec costs'!$D104,'Capex forecast'!$Q$7:$Q$210,"Customer Connection")</f>
        <v>0</v>
      </c>
      <c r="L104" s="32">
        <f>SUMIFS('Capex forecast'!K$7:K$210,'Capex forecast'!$T$7:$T$210,'Allocation of site-spec costs'!$B104,'Capex forecast'!$S$7:$S$210,'Allocation of site-spec costs'!$D104,'Capex forecast'!$Q$7:$Q$210,"Customer Connection")</f>
        <v>0</v>
      </c>
      <c r="M104" s="32">
        <f>SUMIFS('Capex forecast'!L$7:L$210,'Capex forecast'!$T$7:$T$210,'Allocation of site-spec costs'!$B104,'Capex forecast'!$S$7:$S$210,'Allocation of site-spec costs'!$D104,'Capex forecast'!$Q$7:$Q$210,"Customer Connection")</f>
        <v>0</v>
      </c>
      <c r="N104" s="32">
        <f>SUMIFS('Capex forecast'!M$7:M$210,'Capex forecast'!$T$7:$T$210,'Allocation of site-spec costs'!$B104,'Capex forecast'!$S$7:$S$210,'Allocation of site-spec costs'!$D104,'Capex forecast'!$Q$7:$Q$210,"Customer Connection")</f>
        <v>0</v>
      </c>
      <c r="O104" s="32">
        <f>SUMIFS('Capex forecast'!N$7:N$210,'Capex forecast'!$T$7:$T$210,'Allocation of site-spec costs'!$B104,'Capex forecast'!$S$7:$S$210,'Allocation of site-spec costs'!$D104,'Capex forecast'!$Q$7:$Q$210,"Customer Connection")</f>
        <v>0</v>
      </c>
      <c r="Q104" s="6" t="s">
        <v>68</v>
      </c>
      <c r="R104" s="6" t="str">
        <f>INDEX('Raw demand forecast'!$M$7:$M$5830,MATCH($Q104,'Raw demand forecast'!$B$7:$B$5830,0))</f>
        <v>No</v>
      </c>
      <c r="S104" s="6" t="str">
        <f>IF(COUNTIF($Q$93:Q104,$B104) = 1, "LV", IF(COUNTIF($Q$93:Q104,$B104) = 2, "HV", "ST"))</f>
        <v>LV</v>
      </c>
      <c r="T104" s="6" t="str">
        <f>INDEX('Demand forecast and growth rate'!$E$7:$E$273,MATCH($Q104,'Demand forecast and growth rate'!$B$7:$B$273,0))</f>
        <v>Steady/falling</v>
      </c>
      <c r="U104" s="32">
        <f>SUMIFS('Capex forecast'!E$7:E$210,'Capex forecast'!$T$7:$T$210,$Q104,'Capex forecast'!$S$7:$S$210,$S104,'Capex forecast'!$Q$7:$Q$210,"Augex")</f>
        <v>0</v>
      </c>
      <c r="V104" s="32">
        <f>SUMIFS('Capex forecast'!F$7:F$210,'Capex forecast'!$T$7:$T$210,$Q104,'Capex forecast'!$S$7:$S$210,$S104,'Capex forecast'!$Q$7:$Q$210,"Augex")</f>
        <v>0</v>
      </c>
      <c r="W104" s="32">
        <f>SUMIFS('Capex forecast'!G$7:G$210,'Capex forecast'!$T$7:$T$210,$Q104,'Capex forecast'!$S$7:$S$210,$S104,'Capex forecast'!$Q$7:$Q$210,"Augex")</f>
        <v>0</v>
      </c>
      <c r="X104" s="32">
        <f>SUMIFS('Capex forecast'!H$7:H$210,'Capex forecast'!$T$7:$T$210,$Q104,'Capex forecast'!$S$7:$S$210,$S104,'Capex forecast'!$Q$7:$Q$210,"Augex")</f>
        <v>0</v>
      </c>
      <c r="Y104" s="32">
        <f>SUMIFS('Capex forecast'!I$7:I$210,'Capex forecast'!$T$7:$T$210,$Q104,'Capex forecast'!$S$7:$S$210,$S104,'Capex forecast'!$Q$7:$Q$210,"Augex")</f>
        <v>0</v>
      </c>
      <c r="Z104" s="32">
        <f>SUMIFS('Capex forecast'!J$7:J$210,'Capex forecast'!$T$7:$T$210,$Q104,'Capex forecast'!$S$7:$S$210,$S104,'Capex forecast'!$Q$7:$Q$210,"Augex")</f>
        <v>0</v>
      </c>
      <c r="AA104" s="32">
        <f>SUMIFS('Capex forecast'!K$7:K$210,'Capex forecast'!$T$7:$T$210,$Q104,'Capex forecast'!$S$7:$S$210,$S104,'Capex forecast'!$Q$7:$Q$210,"Augex")</f>
        <v>0</v>
      </c>
      <c r="AB104" s="32">
        <f>SUMIFS('Capex forecast'!L$7:L$210,'Capex forecast'!$T$7:$T$210,$Q104,'Capex forecast'!$S$7:$S$210,$S104,'Capex forecast'!$Q$7:$Q$210,"Augex")</f>
        <v>0</v>
      </c>
      <c r="AC104" s="32">
        <f>SUMIFS('Capex forecast'!M$7:M$210,'Capex forecast'!$T$7:$T$210,$Q104,'Capex forecast'!$S$7:$S$210,$S104,'Capex forecast'!$Q$7:$Q$210,"Augex")</f>
        <v>0</v>
      </c>
      <c r="AD104" s="32">
        <f>SUMIFS('Capex forecast'!N$7:N$210,'Capex forecast'!$T$7:$T$210,$Q104,'Capex forecast'!$S$7:$S$210,$S104,'Capex forecast'!$Q$7:$Q$210,"Augex")</f>
        <v>0</v>
      </c>
      <c r="AF104" s="6" t="s">
        <v>68</v>
      </c>
      <c r="AG104" s="6" t="str">
        <f>INDEX('Raw demand forecast'!$M$7:$M$5830,MATCH($Q104,'Raw demand forecast'!$B$7:$B$5830,0))</f>
        <v>No</v>
      </c>
      <c r="AH104" s="6" t="str">
        <f>IF(COUNTIF($AF$93:AF104,$B104) = 1, "LV", IF(COUNTIF($AF$93:AF104,$B104) = 2, "HV", "ST"))</f>
        <v>LV</v>
      </c>
      <c r="AI104" s="6" t="str">
        <f>INDEX('Demand forecast and growth rate'!$E$7:$E$273,MATCH($Q104,'Demand forecast and growth rate'!$B$7:$B$273,0))</f>
        <v>Steady/falling</v>
      </c>
      <c r="AJ104" s="53">
        <f>SUMIFS('Capex forecast'!E$7:E$210,'Capex forecast'!$T$7:$T$210,$AF104,'Capex forecast'!$S$7:$S$210,$AH104,'Capex forecast'!$Q$7:$Q$210,"Repex")</f>
        <v>0</v>
      </c>
      <c r="AK104" s="53">
        <f>SUMIFS('Capex forecast'!F$7:F$210,'Capex forecast'!$T$7:$T$210,$AF104,'Capex forecast'!$S$7:$S$210,$AH104,'Capex forecast'!$Q$7:$Q$210,"Repex")</f>
        <v>0</v>
      </c>
      <c r="AL104" s="53">
        <f>SUMIFS('Capex forecast'!G$7:G$210,'Capex forecast'!$T$7:$T$210,$AF104,'Capex forecast'!$S$7:$S$210,$AH104,'Capex forecast'!$Q$7:$Q$210,"Repex")</f>
        <v>0</v>
      </c>
      <c r="AM104" s="53">
        <f>SUMIFS('Capex forecast'!H$7:H$210,'Capex forecast'!$T$7:$T$210,$AF104,'Capex forecast'!$S$7:$S$210,$AH104,'Capex forecast'!$Q$7:$Q$210,"Repex")</f>
        <v>0</v>
      </c>
      <c r="AN104" s="53">
        <f>SUMIFS('Capex forecast'!I$7:I$210,'Capex forecast'!$T$7:$T$210,$AF104,'Capex forecast'!$S$7:$S$210,$AH104,'Capex forecast'!$Q$7:$Q$210,"Repex")</f>
        <v>0</v>
      </c>
      <c r="AO104" s="53">
        <f>SUMIFS('Capex forecast'!J$7:J$210,'Capex forecast'!$T$7:$T$210,$AF104,'Capex forecast'!$S$7:$S$210,$AH104,'Capex forecast'!$Q$7:$Q$210,"Repex")</f>
        <v>0</v>
      </c>
      <c r="AP104" s="53">
        <f>SUMIFS('Capex forecast'!K$7:K$210,'Capex forecast'!$T$7:$T$210,$AF104,'Capex forecast'!$S$7:$S$210,$AH104,'Capex forecast'!$Q$7:$Q$210,"Repex")</f>
        <v>0</v>
      </c>
      <c r="AQ104" s="53">
        <f>SUMIFS('Capex forecast'!L$7:L$210,'Capex forecast'!$T$7:$T$210,$AF104,'Capex forecast'!$S$7:$S$210,$AH104,'Capex forecast'!$Q$7:$Q$210,"Repex")</f>
        <v>0</v>
      </c>
      <c r="AR104" s="53">
        <f>SUMIFS('Capex forecast'!M$7:M$210,'Capex forecast'!$T$7:$T$210,$AF104,'Capex forecast'!$S$7:$S$210,$AH104,'Capex forecast'!$Q$7:$Q$210,"Repex")</f>
        <v>0</v>
      </c>
      <c r="AS104" s="53">
        <f>SUMIFS('Capex forecast'!N$7:N$210,'Capex forecast'!$T$7:$T$210,$AF104,'Capex forecast'!$S$7:$S$210,$AH104,'Capex forecast'!$Q$7:$Q$210,"Repex")</f>
        <v>0</v>
      </c>
    </row>
    <row r="105" spans="1:45" customFormat="1" ht="15">
      <c r="A105" s="1"/>
      <c r="B105" s="6" t="s">
        <v>590</v>
      </c>
      <c r="C105" s="6" t="str">
        <f>INDEX('Raw demand forecast'!$M$7:$M$5830,MATCH($B105,'Raw demand forecast'!$B$7:$B$5830,0))</f>
        <v>Yes</v>
      </c>
      <c r="D105" s="6" t="str">
        <f>IF(COUNTIF($B$93:B105,$B105) = 1, "LV", IF(COUNTIF($B$93:B105,$B105) = 2, "HV", "ST"))</f>
        <v>LV</v>
      </c>
      <c r="E105" s="6" t="str">
        <f>INDEX('Demand forecast and growth rate'!$E$7:$E$273,MATCH($B105,'Demand forecast and growth rate'!$B$7:$B$273,0))</f>
        <v>Steady/falling</v>
      </c>
      <c r="F105" s="32">
        <f>SUMIFS('Capex forecast'!E$7:E$210,'Capex forecast'!$T$7:$T$210,'Allocation of site-spec costs'!$B105,'Capex forecast'!$S$7:$S$210,'Allocation of site-spec costs'!$D105,'Capex forecast'!$Q$7:$Q$210,"Customer Connection")</f>
        <v>0</v>
      </c>
      <c r="G105" s="32">
        <f>SUMIFS('Capex forecast'!F$7:F$210,'Capex forecast'!$T$7:$T$210,'Allocation of site-spec costs'!$B105,'Capex forecast'!$S$7:$S$210,'Allocation of site-spec costs'!$D105,'Capex forecast'!$Q$7:$Q$210,"Customer Connection")</f>
        <v>0</v>
      </c>
      <c r="H105" s="32">
        <f>SUMIFS('Capex forecast'!G$7:G$210,'Capex forecast'!$T$7:$T$210,'Allocation of site-spec costs'!$B105,'Capex forecast'!$S$7:$S$210,'Allocation of site-spec costs'!$D105,'Capex forecast'!$Q$7:$Q$210,"Customer Connection")</f>
        <v>0</v>
      </c>
      <c r="I105" s="32">
        <f>SUMIFS('Capex forecast'!H$7:H$210,'Capex forecast'!$T$7:$T$210,'Allocation of site-spec costs'!$B105,'Capex forecast'!$S$7:$S$210,'Allocation of site-spec costs'!$D105,'Capex forecast'!$Q$7:$Q$210,"Customer Connection")</f>
        <v>0</v>
      </c>
      <c r="J105" s="32">
        <f>SUMIFS('Capex forecast'!I$7:I$210,'Capex forecast'!$T$7:$T$210,'Allocation of site-spec costs'!$B105,'Capex forecast'!$S$7:$S$210,'Allocation of site-spec costs'!$D105,'Capex forecast'!$Q$7:$Q$210,"Customer Connection")</f>
        <v>0</v>
      </c>
      <c r="K105" s="32">
        <f>SUMIFS('Capex forecast'!J$7:J$210,'Capex forecast'!$T$7:$T$210,'Allocation of site-spec costs'!$B105,'Capex forecast'!$S$7:$S$210,'Allocation of site-spec costs'!$D105,'Capex forecast'!$Q$7:$Q$210,"Customer Connection")</f>
        <v>0</v>
      </c>
      <c r="L105" s="32">
        <f>SUMIFS('Capex forecast'!K$7:K$210,'Capex forecast'!$T$7:$T$210,'Allocation of site-spec costs'!$B105,'Capex forecast'!$S$7:$S$210,'Allocation of site-spec costs'!$D105,'Capex forecast'!$Q$7:$Q$210,"Customer Connection")</f>
        <v>0</v>
      </c>
      <c r="M105" s="32">
        <f>SUMIFS('Capex forecast'!L$7:L$210,'Capex forecast'!$T$7:$T$210,'Allocation of site-spec costs'!$B105,'Capex forecast'!$S$7:$S$210,'Allocation of site-spec costs'!$D105,'Capex forecast'!$Q$7:$Q$210,"Customer Connection")</f>
        <v>0</v>
      </c>
      <c r="N105" s="32">
        <f>SUMIFS('Capex forecast'!M$7:M$210,'Capex forecast'!$T$7:$T$210,'Allocation of site-spec costs'!$B105,'Capex forecast'!$S$7:$S$210,'Allocation of site-spec costs'!$D105,'Capex forecast'!$Q$7:$Q$210,"Customer Connection")</f>
        <v>0</v>
      </c>
      <c r="O105" s="32">
        <f>SUMIFS('Capex forecast'!N$7:N$210,'Capex forecast'!$T$7:$T$210,'Allocation of site-spec costs'!$B105,'Capex forecast'!$S$7:$S$210,'Allocation of site-spec costs'!$D105,'Capex forecast'!$Q$7:$Q$210,"Customer Connection")</f>
        <v>0</v>
      </c>
      <c r="Q105" s="6" t="s">
        <v>590</v>
      </c>
      <c r="R105" s="6" t="str">
        <f>INDEX('Raw demand forecast'!$M$7:$M$5830,MATCH($Q105,'Raw demand forecast'!$B$7:$B$5830,0))</f>
        <v>Yes</v>
      </c>
      <c r="S105" s="6" t="str">
        <f>IF(COUNTIF($Q$93:Q105,$B105) = 1, "LV", IF(COUNTIF($Q$93:Q105,$B105) = 2, "HV", "ST"))</f>
        <v>LV</v>
      </c>
      <c r="T105" s="6" t="str">
        <f>INDEX('Demand forecast and growth rate'!$E$7:$E$273,MATCH($Q105,'Demand forecast and growth rate'!$B$7:$B$273,0))</f>
        <v>Steady/falling</v>
      </c>
      <c r="U105" s="32">
        <f>SUMIFS('Capex forecast'!E$7:E$210,'Capex forecast'!$T$7:$T$210,$Q105,'Capex forecast'!$S$7:$S$210,$S105,'Capex forecast'!$Q$7:$Q$210,"Augex")</f>
        <v>0</v>
      </c>
      <c r="V105" s="32">
        <f>SUMIFS('Capex forecast'!F$7:F$210,'Capex forecast'!$T$7:$T$210,$Q105,'Capex forecast'!$S$7:$S$210,$S105,'Capex forecast'!$Q$7:$Q$210,"Augex")</f>
        <v>0</v>
      </c>
      <c r="W105" s="32">
        <f>SUMIFS('Capex forecast'!G$7:G$210,'Capex forecast'!$T$7:$T$210,$Q105,'Capex forecast'!$S$7:$S$210,$S105,'Capex forecast'!$Q$7:$Q$210,"Augex")</f>
        <v>0</v>
      </c>
      <c r="X105" s="32">
        <f>SUMIFS('Capex forecast'!H$7:H$210,'Capex forecast'!$T$7:$T$210,$Q105,'Capex forecast'!$S$7:$S$210,$S105,'Capex forecast'!$Q$7:$Q$210,"Augex")</f>
        <v>0</v>
      </c>
      <c r="Y105" s="32">
        <f>SUMIFS('Capex forecast'!I$7:I$210,'Capex forecast'!$T$7:$T$210,$Q105,'Capex forecast'!$S$7:$S$210,$S105,'Capex forecast'!$Q$7:$Q$210,"Augex")</f>
        <v>0</v>
      </c>
      <c r="Z105" s="32">
        <f>SUMIFS('Capex forecast'!J$7:J$210,'Capex forecast'!$T$7:$T$210,$Q105,'Capex forecast'!$S$7:$S$210,$S105,'Capex forecast'!$Q$7:$Q$210,"Augex")</f>
        <v>0</v>
      </c>
      <c r="AA105" s="32">
        <f>SUMIFS('Capex forecast'!K$7:K$210,'Capex forecast'!$T$7:$T$210,$Q105,'Capex forecast'!$S$7:$S$210,$S105,'Capex forecast'!$Q$7:$Q$210,"Augex")</f>
        <v>0</v>
      </c>
      <c r="AB105" s="32">
        <f>SUMIFS('Capex forecast'!L$7:L$210,'Capex forecast'!$T$7:$T$210,$Q105,'Capex forecast'!$S$7:$S$210,$S105,'Capex forecast'!$Q$7:$Q$210,"Augex")</f>
        <v>0</v>
      </c>
      <c r="AC105" s="32">
        <f>SUMIFS('Capex forecast'!M$7:M$210,'Capex forecast'!$T$7:$T$210,$Q105,'Capex forecast'!$S$7:$S$210,$S105,'Capex forecast'!$Q$7:$Q$210,"Augex")</f>
        <v>0</v>
      </c>
      <c r="AD105" s="32">
        <f>SUMIFS('Capex forecast'!N$7:N$210,'Capex forecast'!$T$7:$T$210,$Q105,'Capex forecast'!$S$7:$S$210,$S105,'Capex forecast'!$Q$7:$Q$210,"Augex")</f>
        <v>0</v>
      </c>
      <c r="AF105" s="6" t="s">
        <v>590</v>
      </c>
      <c r="AG105" s="6" t="str">
        <f>INDEX('Raw demand forecast'!$M$7:$M$5830,MATCH($Q105,'Raw demand forecast'!$B$7:$B$5830,0))</f>
        <v>Yes</v>
      </c>
      <c r="AH105" s="6" t="str">
        <f>IF(COUNTIF($AF$93:AF105,$B105) = 1, "LV", IF(COUNTIF($AF$93:AF105,$B105) = 2, "HV", "ST"))</f>
        <v>LV</v>
      </c>
      <c r="AI105" s="6" t="str">
        <f>INDEX('Demand forecast and growth rate'!$E$7:$E$273,MATCH($Q105,'Demand forecast and growth rate'!$B$7:$B$273,0))</f>
        <v>Steady/falling</v>
      </c>
      <c r="AJ105" s="53">
        <f>SUMIFS('Capex forecast'!E$7:E$210,'Capex forecast'!$T$7:$T$210,$AF105,'Capex forecast'!$S$7:$S$210,$AH105,'Capex forecast'!$Q$7:$Q$210,"Repex")</f>
        <v>0</v>
      </c>
      <c r="AK105" s="53">
        <f>SUMIFS('Capex forecast'!F$7:F$210,'Capex forecast'!$T$7:$T$210,$AF105,'Capex forecast'!$S$7:$S$210,$AH105,'Capex forecast'!$Q$7:$Q$210,"Repex")</f>
        <v>0</v>
      </c>
      <c r="AL105" s="53">
        <f>SUMIFS('Capex forecast'!G$7:G$210,'Capex forecast'!$T$7:$T$210,$AF105,'Capex forecast'!$S$7:$S$210,$AH105,'Capex forecast'!$Q$7:$Q$210,"Repex")</f>
        <v>0</v>
      </c>
      <c r="AM105" s="53">
        <f>SUMIFS('Capex forecast'!H$7:H$210,'Capex forecast'!$T$7:$T$210,$AF105,'Capex forecast'!$S$7:$S$210,$AH105,'Capex forecast'!$Q$7:$Q$210,"Repex")</f>
        <v>0</v>
      </c>
      <c r="AN105" s="53">
        <f>SUMIFS('Capex forecast'!I$7:I$210,'Capex forecast'!$T$7:$T$210,$AF105,'Capex forecast'!$S$7:$S$210,$AH105,'Capex forecast'!$Q$7:$Q$210,"Repex")</f>
        <v>0</v>
      </c>
      <c r="AO105" s="53">
        <f>SUMIFS('Capex forecast'!J$7:J$210,'Capex forecast'!$T$7:$T$210,$AF105,'Capex forecast'!$S$7:$S$210,$AH105,'Capex forecast'!$Q$7:$Q$210,"Repex")</f>
        <v>0</v>
      </c>
      <c r="AP105" s="53">
        <f>SUMIFS('Capex forecast'!K$7:K$210,'Capex forecast'!$T$7:$T$210,$AF105,'Capex forecast'!$S$7:$S$210,$AH105,'Capex forecast'!$Q$7:$Q$210,"Repex")</f>
        <v>0</v>
      </c>
      <c r="AQ105" s="53">
        <f>SUMIFS('Capex forecast'!L$7:L$210,'Capex forecast'!$T$7:$T$210,$AF105,'Capex forecast'!$S$7:$S$210,$AH105,'Capex forecast'!$Q$7:$Q$210,"Repex")</f>
        <v>0</v>
      </c>
      <c r="AR105" s="53">
        <f>SUMIFS('Capex forecast'!M$7:M$210,'Capex forecast'!$T$7:$T$210,$AF105,'Capex forecast'!$S$7:$S$210,$AH105,'Capex forecast'!$Q$7:$Q$210,"Repex")</f>
        <v>0</v>
      </c>
      <c r="AS105" s="53">
        <f>SUMIFS('Capex forecast'!N$7:N$210,'Capex forecast'!$T$7:$T$210,$AF105,'Capex forecast'!$S$7:$S$210,$AH105,'Capex forecast'!$Q$7:$Q$210,"Repex")</f>
        <v>0</v>
      </c>
    </row>
    <row r="106" spans="1:45" ht="15">
      <c r="B106" s="6" t="s">
        <v>108</v>
      </c>
      <c r="C106" s="6" t="str">
        <f>INDEX('Raw demand forecast'!$M$7:$M$5830,MATCH($B106,'Raw demand forecast'!$B$7:$B$5830,0))</f>
        <v>No</v>
      </c>
      <c r="D106" s="6" t="str">
        <f>IF(COUNTIF($B$93:B106,$B106) = 1, "LV", IF(COUNTIF($B$93:B106,$B106) = 2, "HV", "ST"))</f>
        <v>LV</v>
      </c>
      <c r="E106" s="6" t="str">
        <f>INDEX('Demand forecast and growth rate'!$E$7:$E$273,MATCH($B106,'Demand forecast and growth rate'!$B$7:$B$273,0))</f>
        <v>Steady/falling</v>
      </c>
      <c r="F106" s="32">
        <f>SUMIFS('Capex forecast'!E$7:E$210,'Capex forecast'!$T$7:$T$210,'Allocation of site-spec costs'!$B106,'Capex forecast'!$S$7:$S$210,'Allocation of site-spec costs'!$D106,'Capex forecast'!$Q$7:$Q$210,"Customer Connection")</f>
        <v>0</v>
      </c>
      <c r="G106" s="32">
        <f>SUMIFS('Capex forecast'!F$7:F$210,'Capex forecast'!$T$7:$T$210,'Allocation of site-spec costs'!$B106,'Capex forecast'!$S$7:$S$210,'Allocation of site-spec costs'!$D106,'Capex forecast'!$Q$7:$Q$210,"Customer Connection")</f>
        <v>0</v>
      </c>
      <c r="H106" s="32">
        <f>SUMIFS('Capex forecast'!G$7:G$210,'Capex forecast'!$T$7:$T$210,'Allocation of site-spec costs'!$B106,'Capex forecast'!$S$7:$S$210,'Allocation of site-spec costs'!$D106,'Capex forecast'!$Q$7:$Q$210,"Customer Connection")</f>
        <v>0</v>
      </c>
      <c r="I106" s="32">
        <f>SUMIFS('Capex forecast'!H$7:H$210,'Capex forecast'!$T$7:$T$210,'Allocation of site-spec costs'!$B106,'Capex forecast'!$S$7:$S$210,'Allocation of site-spec costs'!$D106,'Capex forecast'!$Q$7:$Q$210,"Customer Connection")</f>
        <v>0</v>
      </c>
      <c r="J106" s="32">
        <f>SUMIFS('Capex forecast'!I$7:I$210,'Capex forecast'!$T$7:$T$210,'Allocation of site-spec costs'!$B106,'Capex forecast'!$S$7:$S$210,'Allocation of site-spec costs'!$D106,'Capex forecast'!$Q$7:$Q$210,"Customer Connection")</f>
        <v>0</v>
      </c>
      <c r="K106" s="32">
        <f>SUMIFS('Capex forecast'!J$7:J$210,'Capex forecast'!$T$7:$T$210,'Allocation of site-spec costs'!$B106,'Capex forecast'!$S$7:$S$210,'Allocation of site-spec costs'!$D106,'Capex forecast'!$Q$7:$Q$210,"Customer Connection")</f>
        <v>0</v>
      </c>
      <c r="L106" s="32">
        <f>SUMIFS('Capex forecast'!K$7:K$210,'Capex forecast'!$T$7:$T$210,'Allocation of site-spec costs'!$B106,'Capex forecast'!$S$7:$S$210,'Allocation of site-spec costs'!$D106,'Capex forecast'!$Q$7:$Q$210,"Customer Connection")</f>
        <v>0</v>
      </c>
      <c r="M106" s="32">
        <f>SUMIFS('Capex forecast'!L$7:L$210,'Capex forecast'!$T$7:$T$210,'Allocation of site-spec costs'!$B106,'Capex forecast'!$S$7:$S$210,'Allocation of site-spec costs'!$D106,'Capex forecast'!$Q$7:$Q$210,"Customer Connection")</f>
        <v>0</v>
      </c>
      <c r="N106" s="32">
        <f>SUMIFS('Capex forecast'!M$7:M$210,'Capex forecast'!$T$7:$T$210,'Allocation of site-spec costs'!$B106,'Capex forecast'!$S$7:$S$210,'Allocation of site-spec costs'!$D106,'Capex forecast'!$Q$7:$Q$210,"Customer Connection")</f>
        <v>0</v>
      </c>
      <c r="O106" s="32">
        <f>SUMIFS('Capex forecast'!N$7:N$210,'Capex forecast'!$T$7:$T$210,'Allocation of site-spec costs'!$B106,'Capex forecast'!$S$7:$S$210,'Allocation of site-spec costs'!$D106,'Capex forecast'!$Q$7:$Q$210,"Customer Connection")</f>
        <v>0</v>
      </c>
      <c r="Q106" s="6" t="s">
        <v>108</v>
      </c>
      <c r="R106" s="6" t="str">
        <f>INDEX('Raw demand forecast'!$M$7:$M$5830,MATCH($Q106,'Raw demand forecast'!$B$7:$B$5830,0))</f>
        <v>No</v>
      </c>
      <c r="S106" s="6" t="str">
        <f>IF(COUNTIF($Q$93:Q106,$B106) = 1, "LV", IF(COUNTIF($Q$93:Q106,$B106) = 2, "HV", "ST"))</f>
        <v>LV</v>
      </c>
      <c r="T106" s="6" t="str">
        <f>INDEX('Demand forecast and growth rate'!$E$7:$E$273,MATCH($Q106,'Demand forecast and growth rate'!$B$7:$B$273,0))</f>
        <v>Steady/falling</v>
      </c>
      <c r="U106" s="32">
        <f>SUMIFS('Capex forecast'!E$7:E$210,'Capex forecast'!$T$7:$T$210,$Q106,'Capex forecast'!$S$7:$S$210,$S106,'Capex forecast'!$Q$7:$Q$210,"Augex")</f>
        <v>0</v>
      </c>
      <c r="V106" s="32">
        <f>SUMIFS('Capex forecast'!F$7:F$210,'Capex forecast'!$T$7:$T$210,$Q106,'Capex forecast'!$S$7:$S$210,$S106,'Capex forecast'!$Q$7:$Q$210,"Augex")</f>
        <v>0</v>
      </c>
      <c r="W106" s="32">
        <f>SUMIFS('Capex forecast'!G$7:G$210,'Capex forecast'!$T$7:$T$210,$Q106,'Capex forecast'!$S$7:$S$210,$S106,'Capex forecast'!$Q$7:$Q$210,"Augex")</f>
        <v>0</v>
      </c>
      <c r="X106" s="32">
        <f>SUMIFS('Capex forecast'!H$7:H$210,'Capex forecast'!$T$7:$T$210,$Q106,'Capex forecast'!$S$7:$S$210,$S106,'Capex forecast'!$Q$7:$Q$210,"Augex")</f>
        <v>0</v>
      </c>
      <c r="Y106" s="32">
        <f>SUMIFS('Capex forecast'!I$7:I$210,'Capex forecast'!$T$7:$T$210,$Q106,'Capex forecast'!$S$7:$S$210,$S106,'Capex forecast'!$Q$7:$Q$210,"Augex")</f>
        <v>0</v>
      </c>
      <c r="Z106" s="32">
        <f>SUMIFS('Capex forecast'!J$7:J$210,'Capex forecast'!$T$7:$T$210,$Q106,'Capex forecast'!$S$7:$S$210,$S106,'Capex forecast'!$Q$7:$Q$210,"Augex")</f>
        <v>0</v>
      </c>
      <c r="AA106" s="32">
        <f>SUMIFS('Capex forecast'!K$7:K$210,'Capex forecast'!$T$7:$T$210,$Q106,'Capex forecast'!$S$7:$S$210,$S106,'Capex forecast'!$Q$7:$Q$210,"Augex")</f>
        <v>0</v>
      </c>
      <c r="AB106" s="32">
        <f>SUMIFS('Capex forecast'!L$7:L$210,'Capex forecast'!$T$7:$T$210,$Q106,'Capex forecast'!$S$7:$S$210,$S106,'Capex forecast'!$Q$7:$Q$210,"Augex")</f>
        <v>0</v>
      </c>
      <c r="AC106" s="32">
        <f>SUMIFS('Capex forecast'!M$7:M$210,'Capex forecast'!$T$7:$T$210,$Q106,'Capex forecast'!$S$7:$S$210,$S106,'Capex forecast'!$Q$7:$Q$210,"Augex")</f>
        <v>0</v>
      </c>
      <c r="AD106" s="32">
        <f>SUMIFS('Capex forecast'!N$7:N$210,'Capex forecast'!$T$7:$T$210,$Q106,'Capex forecast'!$S$7:$S$210,$S106,'Capex forecast'!$Q$7:$Q$210,"Augex")</f>
        <v>0</v>
      </c>
      <c r="AF106" s="6" t="s">
        <v>108</v>
      </c>
      <c r="AG106" s="6" t="str">
        <f>INDEX('Raw demand forecast'!$M$7:$M$5830,MATCH($Q106,'Raw demand forecast'!$B$7:$B$5830,0))</f>
        <v>No</v>
      </c>
      <c r="AH106" s="6" t="str">
        <f>IF(COUNTIF($AF$93:AF106,$B106) = 1, "LV", IF(COUNTIF($AF$93:AF106,$B106) = 2, "HV", "ST"))</f>
        <v>LV</v>
      </c>
      <c r="AI106" s="6" t="str">
        <f>INDEX('Demand forecast and growth rate'!$E$7:$E$273,MATCH($Q106,'Demand forecast and growth rate'!$B$7:$B$273,0))</f>
        <v>Steady/falling</v>
      </c>
      <c r="AJ106" s="53">
        <f>SUMIFS('Capex forecast'!E$7:E$210,'Capex forecast'!$T$7:$T$210,$AF106,'Capex forecast'!$S$7:$S$210,$AH106,'Capex forecast'!$Q$7:$Q$210,"Repex")</f>
        <v>0</v>
      </c>
      <c r="AK106" s="53">
        <f>SUMIFS('Capex forecast'!F$7:F$210,'Capex forecast'!$T$7:$T$210,$AF106,'Capex forecast'!$S$7:$S$210,$AH106,'Capex forecast'!$Q$7:$Q$210,"Repex")</f>
        <v>0</v>
      </c>
      <c r="AL106" s="53">
        <f>SUMIFS('Capex forecast'!G$7:G$210,'Capex forecast'!$T$7:$T$210,$AF106,'Capex forecast'!$S$7:$S$210,$AH106,'Capex forecast'!$Q$7:$Q$210,"Repex")</f>
        <v>0</v>
      </c>
      <c r="AM106" s="53">
        <f>SUMIFS('Capex forecast'!H$7:H$210,'Capex forecast'!$T$7:$T$210,$AF106,'Capex forecast'!$S$7:$S$210,$AH106,'Capex forecast'!$Q$7:$Q$210,"Repex")</f>
        <v>0</v>
      </c>
      <c r="AN106" s="53">
        <f>SUMIFS('Capex forecast'!I$7:I$210,'Capex forecast'!$T$7:$T$210,$AF106,'Capex forecast'!$S$7:$S$210,$AH106,'Capex forecast'!$Q$7:$Q$210,"Repex")</f>
        <v>0</v>
      </c>
      <c r="AO106" s="53">
        <f>SUMIFS('Capex forecast'!J$7:J$210,'Capex forecast'!$T$7:$T$210,$AF106,'Capex forecast'!$S$7:$S$210,$AH106,'Capex forecast'!$Q$7:$Q$210,"Repex")</f>
        <v>0</v>
      </c>
      <c r="AP106" s="53">
        <f>SUMIFS('Capex forecast'!K$7:K$210,'Capex forecast'!$T$7:$T$210,$AF106,'Capex forecast'!$S$7:$S$210,$AH106,'Capex forecast'!$Q$7:$Q$210,"Repex")</f>
        <v>0</v>
      </c>
      <c r="AQ106" s="53">
        <f>SUMIFS('Capex forecast'!L$7:L$210,'Capex forecast'!$T$7:$T$210,$AF106,'Capex forecast'!$S$7:$S$210,$AH106,'Capex forecast'!$Q$7:$Q$210,"Repex")</f>
        <v>0</v>
      </c>
      <c r="AR106" s="53">
        <f>SUMIFS('Capex forecast'!M$7:M$210,'Capex forecast'!$T$7:$T$210,$AF106,'Capex forecast'!$S$7:$S$210,$AH106,'Capex forecast'!$Q$7:$Q$210,"Repex")</f>
        <v>0</v>
      </c>
      <c r="AS106" s="53">
        <f>SUMIFS('Capex forecast'!N$7:N$210,'Capex forecast'!$T$7:$T$210,$AF106,'Capex forecast'!$S$7:$S$210,$AH106,'Capex forecast'!$Q$7:$Q$210,"Repex")</f>
        <v>0</v>
      </c>
    </row>
    <row r="107" spans="1:45" ht="15">
      <c r="B107" s="6" t="s">
        <v>139</v>
      </c>
      <c r="C107" s="6" t="str">
        <f>INDEX('Raw demand forecast'!$M$7:$M$5830,MATCH($B107,'Raw demand forecast'!$B$7:$B$5830,0))</f>
        <v>No</v>
      </c>
      <c r="D107" s="6" t="str">
        <f>IF(COUNTIF($B$93:B107,$B107) = 1, "LV", IF(COUNTIF($B$93:B107,$B107) = 2, "HV", "ST"))</f>
        <v>LV</v>
      </c>
      <c r="E107" s="6" t="str">
        <f>INDEX('Demand forecast and growth rate'!$E$7:$E$273,MATCH($B107,'Demand forecast and growth rate'!$B$7:$B$273,0))</f>
        <v>Small growth</v>
      </c>
      <c r="F107" s="32">
        <f>SUMIFS('Capex forecast'!E$7:E$210,'Capex forecast'!$T$7:$T$210,'Allocation of site-spec costs'!$B107,'Capex forecast'!$S$7:$S$210,'Allocation of site-spec costs'!$D107,'Capex forecast'!$Q$7:$Q$210,"Customer Connection")</f>
        <v>0</v>
      </c>
      <c r="G107" s="32">
        <f>SUMIFS('Capex forecast'!F$7:F$210,'Capex forecast'!$T$7:$T$210,'Allocation of site-spec costs'!$B107,'Capex forecast'!$S$7:$S$210,'Allocation of site-spec costs'!$D107,'Capex forecast'!$Q$7:$Q$210,"Customer Connection")</f>
        <v>0</v>
      </c>
      <c r="H107" s="32">
        <f>SUMIFS('Capex forecast'!G$7:G$210,'Capex forecast'!$T$7:$T$210,'Allocation of site-spec costs'!$B107,'Capex forecast'!$S$7:$S$210,'Allocation of site-spec costs'!$D107,'Capex forecast'!$Q$7:$Q$210,"Customer Connection")</f>
        <v>0</v>
      </c>
      <c r="I107" s="32">
        <f>SUMIFS('Capex forecast'!H$7:H$210,'Capex forecast'!$T$7:$T$210,'Allocation of site-spec costs'!$B107,'Capex forecast'!$S$7:$S$210,'Allocation of site-spec costs'!$D107,'Capex forecast'!$Q$7:$Q$210,"Customer Connection")</f>
        <v>0</v>
      </c>
      <c r="J107" s="32">
        <f>SUMIFS('Capex forecast'!I$7:I$210,'Capex forecast'!$T$7:$T$210,'Allocation of site-spec costs'!$B107,'Capex forecast'!$S$7:$S$210,'Allocation of site-spec costs'!$D107,'Capex forecast'!$Q$7:$Q$210,"Customer Connection")</f>
        <v>0</v>
      </c>
      <c r="K107" s="32">
        <f>SUMIFS('Capex forecast'!J$7:J$210,'Capex forecast'!$T$7:$T$210,'Allocation of site-spec costs'!$B107,'Capex forecast'!$S$7:$S$210,'Allocation of site-spec costs'!$D107,'Capex forecast'!$Q$7:$Q$210,"Customer Connection")</f>
        <v>0</v>
      </c>
      <c r="L107" s="32">
        <f>SUMIFS('Capex forecast'!K$7:K$210,'Capex forecast'!$T$7:$T$210,'Allocation of site-spec costs'!$B107,'Capex forecast'!$S$7:$S$210,'Allocation of site-spec costs'!$D107,'Capex forecast'!$Q$7:$Q$210,"Customer Connection")</f>
        <v>0</v>
      </c>
      <c r="M107" s="32">
        <f>SUMIFS('Capex forecast'!L$7:L$210,'Capex forecast'!$T$7:$T$210,'Allocation of site-spec costs'!$B107,'Capex forecast'!$S$7:$S$210,'Allocation of site-spec costs'!$D107,'Capex forecast'!$Q$7:$Q$210,"Customer Connection")</f>
        <v>0</v>
      </c>
      <c r="N107" s="32">
        <f>SUMIFS('Capex forecast'!M$7:M$210,'Capex forecast'!$T$7:$T$210,'Allocation of site-spec costs'!$B107,'Capex forecast'!$S$7:$S$210,'Allocation of site-spec costs'!$D107,'Capex forecast'!$Q$7:$Q$210,"Customer Connection")</f>
        <v>0</v>
      </c>
      <c r="O107" s="32">
        <f>SUMIFS('Capex forecast'!N$7:N$210,'Capex forecast'!$T$7:$T$210,'Allocation of site-spec costs'!$B107,'Capex forecast'!$S$7:$S$210,'Allocation of site-spec costs'!$D107,'Capex forecast'!$Q$7:$Q$210,"Customer Connection")</f>
        <v>0</v>
      </c>
      <c r="Q107" s="6" t="s">
        <v>139</v>
      </c>
      <c r="R107" s="6" t="str">
        <f>INDEX('Raw demand forecast'!$M$7:$M$5830,MATCH($Q107,'Raw demand forecast'!$B$7:$B$5830,0))</f>
        <v>No</v>
      </c>
      <c r="S107" s="6" t="str">
        <f>IF(COUNTIF($Q$93:Q107,$B107) = 1, "LV", IF(COUNTIF($Q$93:Q107,$B107) = 2, "HV", "ST"))</f>
        <v>LV</v>
      </c>
      <c r="T107" s="6" t="str">
        <f>INDEX('Demand forecast and growth rate'!$E$7:$E$273,MATCH($Q107,'Demand forecast and growth rate'!$B$7:$B$273,0))</f>
        <v>Small growth</v>
      </c>
      <c r="U107" s="32">
        <f>SUMIFS('Capex forecast'!E$7:E$210,'Capex forecast'!$T$7:$T$210,$Q107,'Capex forecast'!$S$7:$S$210,$S107,'Capex forecast'!$Q$7:$Q$210,"Augex")</f>
        <v>0</v>
      </c>
      <c r="V107" s="32">
        <f>SUMIFS('Capex forecast'!F$7:F$210,'Capex forecast'!$T$7:$T$210,$Q107,'Capex forecast'!$S$7:$S$210,$S107,'Capex forecast'!$Q$7:$Q$210,"Augex")</f>
        <v>0</v>
      </c>
      <c r="W107" s="32">
        <f>SUMIFS('Capex forecast'!G$7:G$210,'Capex forecast'!$T$7:$T$210,$Q107,'Capex forecast'!$S$7:$S$210,$S107,'Capex forecast'!$Q$7:$Q$210,"Augex")</f>
        <v>0</v>
      </c>
      <c r="X107" s="32">
        <f>SUMIFS('Capex forecast'!H$7:H$210,'Capex forecast'!$T$7:$T$210,$Q107,'Capex forecast'!$S$7:$S$210,$S107,'Capex forecast'!$Q$7:$Q$210,"Augex")</f>
        <v>0</v>
      </c>
      <c r="Y107" s="32">
        <f>SUMIFS('Capex forecast'!I$7:I$210,'Capex forecast'!$T$7:$T$210,$Q107,'Capex forecast'!$S$7:$S$210,$S107,'Capex forecast'!$Q$7:$Q$210,"Augex")</f>
        <v>0</v>
      </c>
      <c r="Z107" s="32">
        <f>SUMIFS('Capex forecast'!J$7:J$210,'Capex forecast'!$T$7:$T$210,$Q107,'Capex forecast'!$S$7:$S$210,$S107,'Capex forecast'!$Q$7:$Q$210,"Augex")</f>
        <v>0</v>
      </c>
      <c r="AA107" s="32">
        <f>SUMIFS('Capex forecast'!K$7:K$210,'Capex forecast'!$T$7:$T$210,$Q107,'Capex forecast'!$S$7:$S$210,$S107,'Capex forecast'!$Q$7:$Q$210,"Augex")</f>
        <v>0</v>
      </c>
      <c r="AB107" s="32">
        <f>SUMIFS('Capex forecast'!L$7:L$210,'Capex forecast'!$T$7:$T$210,$Q107,'Capex forecast'!$S$7:$S$210,$S107,'Capex forecast'!$Q$7:$Q$210,"Augex")</f>
        <v>0</v>
      </c>
      <c r="AC107" s="32">
        <f>SUMIFS('Capex forecast'!M$7:M$210,'Capex forecast'!$T$7:$T$210,$Q107,'Capex forecast'!$S$7:$S$210,$S107,'Capex forecast'!$Q$7:$Q$210,"Augex")</f>
        <v>0</v>
      </c>
      <c r="AD107" s="32">
        <f>SUMIFS('Capex forecast'!N$7:N$210,'Capex forecast'!$T$7:$T$210,$Q107,'Capex forecast'!$S$7:$S$210,$S107,'Capex forecast'!$Q$7:$Q$210,"Augex")</f>
        <v>0</v>
      </c>
      <c r="AF107" s="6" t="s">
        <v>139</v>
      </c>
      <c r="AG107" s="6" t="str">
        <f>INDEX('Raw demand forecast'!$M$7:$M$5830,MATCH($Q107,'Raw demand forecast'!$B$7:$B$5830,0))</f>
        <v>No</v>
      </c>
      <c r="AH107" s="6" t="str">
        <f>IF(COUNTIF($AF$93:AF107,$B107) = 1, "LV", IF(COUNTIF($AF$93:AF107,$B107) = 2, "HV", "ST"))</f>
        <v>LV</v>
      </c>
      <c r="AI107" s="6" t="str">
        <f>INDEX('Demand forecast and growth rate'!$E$7:$E$273,MATCH($Q107,'Demand forecast and growth rate'!$B$7:$B$273,0))</f>
        <v>Small growth</v>
      </c>
      <c r="AJ107" s="53">
        <f>SUMIFS('Capex forecast'!E$7:E$210,'Capex forecast'!$T$7:$T$210,$AF107,'Capex forecast'!$S$7:$S$210,$AH107,'Capex forecast'!$Q$7:$Q$210,"Repex")</f>
        <v>0</v>
      </c>
      <c r="AK107" s="53">
        <f>SUMIFS('Capex forecast'!F$7:F$210,'Capex forecast'!$T$7:$T$210,$AF107,'Capex forecast'!$S$7:$S$210,$AH107,'Capex forecast'!$Q$7:$Q$210,"Repex")</f>
        <v>0</v>
      </c>
      <c r="AL107" s="53">
        <f>SUMIFS('Capex forecast'!G$7:G$210,'Capex forecast'!$T$7:$T$210,$AF107,'Capex forecast'!$S$7:$S$210,$AH107,'Capex forecast'!$Q$7:$Q$210,"Repex")</f>
        <v>0</v>
      </c>
      <c r="AM107" s="53">
        <f>SUMIFS('Capex forecast'!H$7:H$210,'Capex forecast'!$T$7:$T$210,$AF107,'Capex forecast'!$S$7:$S$210,$AH107,'Capex forecast'!$Q$7:$Q$210,"Repex")</f>
        <v>0</v>
      </c>
      <c r="AN107" s="53">
        <f>SUMIFS('Capex forecast'!I$7:I$210,'Capex forecast'!$T$7:$T$210,$AF107,'Capex forecast'!$S$7:$S$210,$AH107,'Capex forecast'!$Q$7:$Q$210,"Repex")</f>
        <v>0</v>
      </c>
      <c r="AO107" s="53">
        <f>SUMIFS('Capex forecast'!J$7:J$210,'Capex forecast'!$T$7:$T$210,$AF107,'Capex forecast'!$S$7:$S$210,$AH107,'Capex forecast'!$Q$7:$Q$210,"Repex")</f>
        <v>0</v>
      </c>
      <c r="AP107" s="53">
        <f>SUMIFS('Capex forecast'!K$7:K$210,'Capex forecast'!$T$7:$T$210,$AF107,'Capex forecast'!$S$7:$S$210,$AH107,'Capex forecast'!$Q$7:$Q$210,"Repex")</f>
        <v>0</v>
      </c>
      <c r="AQ107" s="53">
        <f>SUMIFS('Capex forecast'!L$7:L$210,'Capex forecast'!$T$7:$T$210,$AF107,'Capex forecast'!$S$7:$S$210,$AH107,'Capex forecast'!$Q$7:$Q$210,"Repex")</f>
        <v>0</v>
      </c>
      <c r="AR107" s="53">
        <f>SUMIFS('Capex forecast'!M$7:M$210,'Capex forecast'!$T$7:$T$210,$AF107,'Capex forecast'!$S$7:$S$210,$AH107,'Capex forecast'!$Q$7:$Q$210,"Repex")</f>
        <v>0</v>
      </c>
      <c r="AS107" s="53">
        <f>SUMIFS('Capex forecast'!N$7:N$210,'Capex forecast'!$T$7:$T$210,$AF107,'Capex forecast'!$S$7:$S$210,$AH107,'Capex forecast'!$Q$7:$Q$210,"Repex")</f>
        <v>0</v>
      </c>
    </row>
    <row r="108" spans="1:45" customFormat="1" ht="15">
      <c r="A108" s="1"/>
      <c r="B108" s="6" t="s">
        <v>612</v>
      </c>
      <c r="C108" s="6" t="str">
        <f>INDEX('Raw demand forecast'!$M$7:$M$5830,MATCH($B108,'Raw demand forecast'!$B$7:$B$5830,0))</f>
        <v>Yes</v>
      </c>
      <c r="D108" s="6" t="str">
        <f>IF(COUNTIF($B$93:B108,$B108) = 1, "LV", IF(COUNTIF($B$93:B108,$B108) = 2, "HV", "ST"))</f>
        <v>LV</v>
      </c>
      <c r="E108" s="6" t="str">
        <f>INDEX('Demand forecast and growth rate'!$E$7:$E$273,MATCH($B108,'Demand forecast and growth rate'!$B$7:$B$273,0))</f>
        <v>Steady/falling</v>
      </c>
      <c r="F108" s="32">
        <f>SUMIFS('Capex forecast'!E$7:E$210,'Capex forecast'!$T$7:$T$210,'Allocation of site-spec costs'!$B108,'Capex forecast'!$S$7:$S$210,'Allocation of site-spec costs'!$D108,'Capex forecast'!$Q$7:$Q$210,"Customer Connection")</f>
        <v>0</v>
      </c>
      <c r="G108" s="32">
        <f>SUMIFS('Capex forecast'!F$7:F$210,'Capex forecast'!$T$7:$T$210,'Allocation of site-spec costs'!$B108,'Capex forecast'!$S$7:$S$210,'Allocation of site-spec costs'!$D108,'Capex forecast'!$Q$7:$Q$210,"Customer Connection")</f>
        <v>0</v>
      </c>
      <c r="H108" s="32">
        <f>SUMIFS('Capex forecast'!G$7:G$210,'Capex forecast'!$T$7:$T$210,'Allocation of site-spec costs'!$B108,'Capex forecast'!$S$7:$S$210,'Allocation of site-spec costs'!$D108,'Capex forecast'!$Q$7:$Q$210,"Customer Connection")</f>
        <v>0</v>
      </c>
      <c r="I108" s="32">
        <f>SUMIFS('Capex forecast'!H$7:H$210,'Capex forecast'!$T$7:$T$210,'Allocation of site-spec costs'!$B108,'Capex forecast'!$S$7:$S$210,'Allocation of site-spec costs'!$D108,'Capex forecast'!$Q$7:$Q$210,"Customer Connection")</f>
        <v>0</v>
      </c>
      <c r="J108" s="32">
        <f>SUMIFS('Capex forecast'!I$7:I$210,'Capex forecast'!$T$7:$T$210,'Allocation of site-spec costs'!$B108,'Capex forecast'!$S$7:$S$210,'Allocation of site-spec costs'!$D108,'Capex forecast'!$Q$7:$Q$210,"Customer Connection")</f>
        <v>0</v>
      </c>
      <c r="K108" s="32">
        <f>SUMIFS('Capex forecast'!J$7:J$210,'Capex forecast'!$T$7:$T$210,'Allocation of site-spec costs'!$B108,'Capex forecast'!$S$7:$S$210,'Allocation of site-spec costs'!$D108,'Capex forecast'!$Q$7:$Q$210,"Customer Connection")</f>
        <v>0</v>
      </c>
      <c r="L108" s="32">
        <f>SUMIFS('Capex forecast'!K$7:K$210,'Capex forecast'!$T$7:$T$210,'Allocation of site-spec costs'!$B108,'Capex forecast'!$S$7:$S$210,'Allocation of site-spec costs'!$D108,'Capex forecast'!$Q$7:$Q$210,"Customer Connection")</f>
        <v>0</v>
      </c>
      <c r="M108" s="32">
        <f>SUMIFS('Capex forecast'!L$7:L$210,'Capex forecast'!$T$7:$T$210,'Allocation of site-spec costs'!$B108,'Capex forecast'!$S$7:$S$210,'Allocation of site-spec costs'!$D108,'Capex forecast'!$Q$7:$Q$210,"Customer Connection")</f>
        <v>0</v>
      </c>
      <c r="N108" s="32">
        <f>SUMIFS('Capex forecast'!M$7:M$210,'Capex forecast'!$T$7:$T$210,'Allocation of site-spec costs'!$B108,'Capex forecast'!$S$7:$S$210,'Allocation of site-spec costs'!$D108,'Capex forecast'!$Q$7:$Q$210,"Customer Connection")</f>
        <v>0</v>
      </c>
      <c r="O108" s="32">
        <f>SUMIFS('Capex forecast'!N$7:N$210,'Capex forecast'!$T$7:$T$210,'Allocation of site-spec costs'!$B108,'Capex forecast'!$S$7:$S$210,'Allocation of site-spec costs'!$D108,'Capex forecast'!$Q$7:$Q$210,"Customer Connection")</f>
        <v>0</v>
      </c>
      <c r="Q108" s="6" t="s">
        <v>612</v>
      </c>
      <c r="R108" s="6" t="str">
        <f>INDEX('Raw demand forecast'!$M$7:$M$5830,MATCH($Q108,'Raw demand forecast'!$B$7:$B$5830,0))</f>
        <v>Yes</v>
      </c>
      <c r="S108" s="6" t="str">
        <f>IF(COUNTIF($Q$93:Q108,$B108) = 1, "LV", IF(COUNTIF($Q$93:Q108,$B108) = 2, "HV", "ST"))</f>
        <v>LV</v>
      </c>
      <c r="T108" s="6" t="str">
        <f>INDEX('Demand forecast and growth rate'!$E$7:$E$273,MATCH($Q108,'Demand forecast and growth rate'!$B$7:$B$273,0))</f>
        <v>Steady/falling</v>
      </c>
      <c r="U108" s="32">
        <f>SUMIFS('Capex forecast'!E$7:E$210,'Capex forecast'!$T$7:$T$210,$Q108,'Capex forecast'!$S$7:$S$210,$S108,'Capex forecast'!$Q$7:$Q$210,"Augex")</f>
        <v>0</v>
      </c>
      <c r="V108" s="32">
        <f>SUMIFS('Capex forecast'!F$7:F$210,'Capex forecast'!$T$7:$T$210,$Q108,'Capex forecast'!$S$7:$S$210,$S108,'Capex forecast'!$Q$7:$Q$210,"Augex")</f>
        <v>0</v>
      </c>
      <c r="W108" s="32">
        <f>SUMIFS('Capex forecast'!G$7:G$210,'Capex forecast'!$T$7:$T$210,$Q108,'Capex forecast'!$S$7:$S$210,$S108,'Capex forecast'!$Q$7:$Q$210,"Augex")</f>
        <v>0</v>
      </c>
      <c r="X108" s="32">
        <f>SUMIFS('Capex forecast'!H$7:H$210,'Capex forecast'!$T$7:$T$210,$Q108,'Capex forecast'!$S$7:$S$210,$S108,'Capex forecast'!$Q$7:$Q$210,"Augex")</f>
        <v>0</v>
      </c>
      <c r="Y108" s="32">
        <f>SUMIFS('Capex forecast'!I$7:I$210,'Capex forecast'!$T$7:$T$210,$Q108,'Capex forecast'!$S$7:$S$210,$S108,'Capex forecast'!$Q$7:$Q$210,"Augex")</f>
        <v>0</v>
      </c>
      <c r="Z108" s="32">
        <f>SUMIFS('Capex forecast'!J$7:J$210,'Capex forecast'!$T$7:$T$210,$Q108,'Capex forecast'!$S$7:$S$210,$S108,'Capex forecast'!$Q$7:$Q$210,"Augex")</f>
        <v>0</v>
      </c>
      <c r="AA108" s="32">
        <f>SUMIFS('Capex forecast'!K$7:K$210,'Capex forecast'!$T$7:$T$210,$Q108,'Capex forecast'!$S$7:$S$210,$S108,'Capex forecast'!$Q$7:$Q$210,"Augex")</f>
        <v>0</v>
      </c>
      <c r="AB108" s="32">
        <f>SUMIFS('Capex forecast'!L$7:L$210,'Capex forecast'!$T$7:$T$210,$Q108,'Capex forecast'!$S$7:$S$210,$S108,'Capex forecast'!$Q$7:$Q$210,"Augex")</f>
        <v>0</v>
      </c>
      <c r="AC108" s="32">
        <f>SUMIFS('Capex forecast'!M$7:M$210,'Capex forecast'!$T$7:$T$210,$Q108,'Capex forecast'!$S$7:$S$210,$S108,'Capex forecast'!$Q$7:$Q$210,"Augex")</f>
        <v>0</v>
      </c>
      <c r="AD108" s="32">
        <f>SUMIFS('Capex forecast'!N$7:N$210,'Capex forecast'!$T$7:$T$210,$Q108,'Capex forecast'!$S$7:$S$210,$S108,'Capex forecast'!$Q$7:$Q$210,"Augex")</f>
        <v>0</v>
      </c>
      <c r="AF108" s="6" t="s">
        <v>612</v>
      </c>
      <c r="AG108" s="6" t="str">
        <f>INDEX('Raw demand forecast'!$M$7:$M$5830,MATCH($Q108,'Raw demand forecast'!$B$7:$B$5830,0))</f>
        <v>Yes</v>
      </c>
      <c r="AH108" s="6" t="str">
        <f>IF(COUNTIF($AF$93:AF108,$B108) = 1, "LV", IF(COUNTIF($AF$93:AF108,$B108) = 2, "HV", "ST"))</f>
        <v>LV</v>
      </c>
      <c r="AI108" s="6" t="str">
        <f>INDEX('Demand forecast and growth rate'!$E$7:$E$273,MATCH($Q108,'Demand forecast and growth rate'!$B$7:$B$273,0))</f>
        <v>Steady/falling</v>
      </c>
      <c r="AJ108" s="53">
        <f>SUMIFS('Capex forecast'!E$7:E$210,'Capex forecast'!$T$7:$T$210,$AF108,'Capex forecast'!$S$7:$S$210,$AH108,'Capex forecast'!$Q$7:$Q$210,"Repex")</f>
        <v>0</v>
      </c>
      <c r="AK108" s="53">
        <f>SUMIFS('Capex forecast'!F$7:F$210,'Capex forecast'!$T$7:$T$210,$AF108,'Capex forecast'!$S$7:$S$210,$AH108,'Capex forecast'!$Q$7:$Q$210,"Repex")</f>
        <v>0</v>
      </c>
      <c r="AL108" s="53">
        <f>SUMIFS('Capex forecast'!G$7:G$210,'Capex forecast'!$T$7:$T$210,$AF108,'Capex forecast'!$S$7:$S$210,$AH108,'Capex forecast'!$Q$7:$Q$210,"Repex")</f>
        <v>0</v>
      </c>
      <c r="AM108" s="53">
        <f>SUMIFS('Capex forecast'!H$7:H$210,'Capex forecast'!$T$7:$T$210,$AF108,'Capex forecast'!$S$7:$S$210,$AH108,'Capex forecast'!$Q$7:$Q$210,"Repex")</f>
        <v>0</v>
      </c>
      <c r="AN108" s="53">
        <f>SUMIFS('Capex forecast'!I$7:I$210,'Capex forecast'!$T$7:$T$210,$AF108,'Capex forecast'!$S$7:$S$210,$AH108,'Capex forecast'!$Q$7:$Q$210,"Repex")</f>
        <v>0</v>
      </c>
      <c r="AO108" s="53">
        <f>SUMIFS('Capex forecast'!J$7:J$210,'Capex forecast'!$T$7:$T$210,$AF108,'Capex forecast'!$S$7:$S$210,$AH108,'Capex forecast'!$Q$7:$Q$210,"Repex")</f>
        <v>0</v>
      </c>
      <c r="AP108" s="53">
        <f>SUMIFS('Capex forecast'!K$7:K$210,'Capex forecast'!$T$7:$T$210,$AF108,'Capex forecast'!$S$7:$S$210,$AH108,'Capex forecast'!$Q$7:$Q$210,"Repex")</f>
        <v>0</v>
      </c>
      <c r="AQ108" s="53">
        <f>SUMIFS('Capex forecast'!L$7:L$210,'Capex forecast'!$T$7:$T$210,$AF108,'Capex forecast'!$S$7:$S$210,$AH108,'Capex forecast'!$Q$7:$Q$210,"Repex")</f>
        <v>0</v>
      </c>
      <c r="AR108" s="53">
        <f>SUMIFS('Capex forecast'!M$7:M$210,'Capex forecast'!$T$7:$T$210,$AF108,'Capex forecast'!$S$7:$S$210,$AH108,'Capex forecast'!$Q$7:$Q$210,"Repex")</f>
        <v>0</v>
      </c>
      <c r="AS108" s="53">
        <f>SUMIFS('Capex forecast'!N$7:N$210,'Capex forecast'!$T$7:$T$210,$AF108,'Capex forecast'!$S$7:$S$210,$AH108,'Capex forecast'!$Q$7:$Q$210,"Repex")</f>
        <v>0</v>
      </c>
    </row>
    <row r="109" spans="1:45" customFormat="1" ht="15">
      <c r="A109" s="1"/>
      <c r="B109" s="6" t="s">
        <v>182</v>
      </c>
      <c r="C109" s="6" t="str">
        <f>INDEX('Raw demand forecast'!$M$7:$M$5830,MATCH($B109,'Raw demand forecast'!$B$7:$B$5830,0))</f>
        <v>No</v>
      </c>
      <c r="D109" s="6" t="str">
        <f>IF(COUNTIF($B$93:B109,$B109) = 1, "LV", IF(COUNTIF($B$93:B109,$B109) = 2, "HV", "ST"))</f>
        <v>LV</v>
      </c>
      <c r="E109" s="6" t="str">
        <f>INDEX('Demand forecast and growth rate'!$E$7:$E$273,MATCH($B109,'Demand forecast and growth rate'!$B$7:$B$273,0))</f>
        <v>Small growth</v>
      </c>
      <c r="F109" s="32">
        <f>SUMIFS('Capex forecast'!E$7:E$210,'Capex forecast'!$T$7:$T$210,'Allocation of site-spec costs'!$B109,'Capex forecast'!$S$7:$S$210,'Allocation of site-spec costs'!$D109,'Capex forecast'!$Q$7:$Q$210,"Customer Connection")</f>
        <v>0</v>
      </c>
      <c r="G109" s="32">
        <f>SUMIFS('Capex forecast'!F$7:F$210,'Capex forecast'!$T$7:$T$210,'Allocation of site-spec costs'!$B109,'Capex forecast'!$S$7:$S$210,'Allocation of site-spec costs'!$D109,'Capex forecast'!$Q$7:$Q$210,"Customer Connection")</f>
        <v>0</v>
      </c>
      <c r="H109" s="32">
        <f>SUMIFS('Capex forecast'!G$7:G$210,'Capex forecast'!$T$7:$T$210,'Allocation of site-spec costs'!$B109,'Capex forecast'!$S$7:$S$210,'Allocation of site-spec costs'!$D109,'Capex forecast'!$Q$7:$Q$210,"Customer Connection")</f>
        <v>0</v>
      </c>
      <c r="I109" s="32">
        <f>SUMIFS('Capex forecast'!H$7:H$210,'Capex forecast'!$T$7:$T$210,'Allocation of site-spec costs'!$B109,'Capex forecast'!$S$7:$S$210,'Allocation of site-spec costs'!$D109,'Capex forecast'!$Q$7:$Q$210,"Customer Connection")</f>
        <v>0</v>
      </c>
      <c r="J109" s="32">
        <f>SUMIFS('Capex forecast'!I$7:I$210,'Capex forecast'!$T$7:$T$210,'Allocation of site-spec costs'!$B109,'Capex forecast'!$S$7:$S$210,'Allocation of site-spec costs'!$D109,'Capex forecast'!$Q$7:$Q$210,"Customer Connection")</f>
        <v>0</v>
      </c>
      <c r="K109" s="32">
        <f>SUMIFS('Capex forecast'!J$7:J$210,'Capex forecast'!$T$7:$T$210,'Allocation of site-spec costs'!$B109,'Capex forecast'!$S$7:$S$210,'Allocation of site-spec costs'!$D109,'Capex forecast'!$Q$7:$Q$210,"Customer Connection")</f>
        <v>0</v>
      </c>
      <c r="L109" s="32">
        <f>SUMIFS('Capex forecast'!K$7:K$210,'Capex forecast'!$T$7:$T$210,'Allocation of site-spec costs'!$B109,'Capex forecast'!$S$7:$S$210,'Allocation of site-spec costs'!$D109,'Capex forecast'!$Q$7:$Q$210,"Customer Connection")</f>
        <v>0</v>
      </c>
      <c r="M109" s="32">
        <f>SUMIFS('Capex forecast'!L$7:L$210,'Capex forecast'!$T$7:$T$210,'Allocation of site-spec costs'!$B109,'Capex forecast'!$S$7:$S$210,'Allocation of site-spec costs'!$D109,'Capex forecast'!$Q$7:$Q$210,"Customer Connection")</f>
        <v>0</v>
      </c>
      <c r="N109" s="32">
        <f>SUMIFS('Capex forecast'!M$7:M$210,'Capex forecast'!$T$7:$T$210,'Allocation of site-spec costs'!$B109,'Capex forecast'!$S$7:$S$210,'Allocation of site-spec costs'!$D109,'Capex forecast'!$Q$7:$Q$210,"Customer Connection")</f>
        <v>0</v>
      </c>
      <c r="O109" s="32">
        <f>SUMIFS('Capex forecast'!N$7:N$210,'Capex forecast'!$T$7:$T$210,'Allocation of site-spec costs'!$B109,'Capex forecast'!$S$7:$S$210,'Allocation of site-spec costs'!$D109,'Capex forecast'!$Q$7:$Q$210,"Customer Connection")</f>
        <v>0</v>
      </c>
      <c r="Q109" s="6" t="s">
        <v>182</v>
      </c>
      <c r="R109" s="6" t="str">
        <f>INDEX('Raw demand forecast'!$M$7:$M$5830,MATCH($Q109,'Raw demand forecast'!$B$7:$B$5830,0))</f>
        <v>No</v>
      </c>
      <c r="S109" s="6" t="str">
        <f>IF(COUNTIF($Q$93:Q109,$B109) = 1, "LV", IF(COUNTIF($Q$93:Q109,$B109) = 2, "HV", "ST"))</f>
        <v>LV</v>
      </c>
      <c r="T109" s="6" t="str">
        <f>INDEX('Demand forecast and growth rate'!$E$7:$E$273,MATCH($Q109,'Demand forecast and growth rate'!$B$7:$B$273,0))</f>
        <v>Small growth</v>
      </c>
      <c r="U109" s="32">
        <f>SUMIFS('Capex forecast'!E$7:E$210,'Capex forecast'!$T$7:$T$210,$Q109,'Capex forecast'!$S$7:$S$210,$S109,'Capex forecast'!$Q$7:$Q$210,"Augex")</f>
        <v>0</v>
      </c>
      <c r="V109" s="32">
        <f>SUMIFS('Capex forecast'!F$7:F$210,'Capex forecast'!$T$7:$T$210,$Q109,'Capex forecast'!$S$7:$S$210,$S109,'Capex forecast'!$Q$7:$Q$210,"Augex")</f>
        <v>0</v>
      </c>
      <c r="W109" s="32">
        <f>SUMIFS('Capex forecast'!G$7:G$210,'Capex forecast'!$T$7:$T$210,$Q109,'Capex forecast'!$S$7:$S$210,$S109,'Capex forecast'!$Q$7:$Q$210,"Augex")</f>
        <v>0</v>
      </c>
      <c r="X109" s="32">
        <f>SUMIFS('Capex forecast'!H$7:H$210,'Capex forecast'!$T$7:$T$210,$Q109,'Capex forecast'!$S$7:$S$210,$S109,'Capex forecast'!$Q$7:$Q$210,"Augex")</f>
        <v>0</v>
      </c>
      <c r="Y109" s="32">
        <f>SUMIFS('Capex forecast'!I$7:I$210,'Capex forecast'!$T$7:$T$210,$Q109,'Capex forecast'!$S$7:$S$210,$S109,'Capex forecast'!$Q$7:$Q$210,"Augex")</f>
        <v>0</v>
      </c>
      <c r="Z109" s="32">
        <f>SUMIFS('Capex forecast'!J$7:J$210,'Capex forecast'!$T$7:$T$210,$Q109,'Capex forecast'!$S$7:$S$210,$S109,'Capex forecast'!$Q$7:$Q$210,"Augex")</f>
        <v>0</v>
      </c>
      <c r="AA109" s="32">
        <f>SUMIFS('Capex forecast'!K$7:K$210,'Capex forecast'!$T$7:$T$210,$Q109,'Capex forecast'!$S$7:$S$210,$S109,'Capex forecast'!$Q$7:$Q$210,"Augex")</f>
        <v>0</v>
      </c>
      <c r="AB109" s="32">
        <f>SUMIFS('Capex forecast'!L$7:L$210,'Capex forecast'!$T$7:$T$210,$Q109,'Capex forecast'!$S$7:$S$210,$S109,'Capex forecast'!$Q$7:$Q$210,"Augex")</f>
        <v>0</v>
      </c>
      <c r="AC109" s="32">
        <f>SUMIFS('Capex forecast'!M$7:M$210,'Capex forecast'!$T$7:$T$210,$Q109,'Capex forecast'!$S$7:$S$210,$S109,'Capex forecast'!$Q$7:$Q$210,"Augex")</f>
        <v>0</v>
      </c>
      <c r="AD109" s="32">
        <f>SUMIFS('Capex forecast'!N$7:N$210,'Capex forecast'!$T$7:$T$210,$Q109,'Capex forecast'!$S$7:$S$210,$S109,'Capex forecast'!$Q$7:$Q$210,"Augex")</f>
        <v>0</v>
      </c>
      <c r="AF109" s="6" t="s">
        <v>182</v>
      </c>
      <c r="AG109" s="6" t="str">
        <f>INDEX('Raw demand forecast'!$M$7:$M$5830,MATCH($Q109,'Raw demand forecast'!$B$7:$B$5830,0))</f>
        <v>No</v>
      </c>
      <c r="AH109" s="6" t="str">
        <f>IF(COUNTIF($AF$93:AF109,$B109) = 1, "LV", IF(COUNTIF($AF$93:AF109,$B109) = 2, "HV", "ST"))</f>
        <v>LV</v>
      </c>
      <c r="AI109" s="6" t="str">
        <f>INDEX('Demand forecast and growth rate'!$E$7:$E$273,MATCH($Q109,'Demand forecast and growth rate'!$B$7:$B$273,0))</f>
        <v>Small growth</v>
      </c>
      <c r="AJ109" s="53">
        <f>SUMIFS('Capex forecast'!E$7:E$210,'Capex forecast'!$T$7:$T$210,$AF109,'Capex forecast'!$S$7:$S$210,$AH109,'Capex forecast'!$Q$7:$Q$210,"Repex")</f>
        <v>0</v>
      </c>
      <c r="AK109" s="53">
        <f>SUMIFS('Capex forecast'!F$7:F$210,'Capex forecast'!$T$7:$T$210,$AF109,'Capex forecast'!$S$7:$S$210,$AH109,'Capex forecast'!$Q$7:$Q$210,"Repex")</f>
        <v>0</v>
      </c>
      <c r="AL109" s="53">
        <f>SUMIFS('Capex forecast'!G$7:G$210,'Capex forecast'!$T$7:$T$210,$AF109,'Capex forecast'!$S$7:$S$210,$AH109,'Capex forecast'!$Q$7:$Q$210,"Repex")</f>
        <v>0</v>
      </c>
      <c r="AM109" s="53">
        <f>SUMIFS('Capex forecast'!H$7:H$210,'Capex forecast'!$T$7:$T$210,$AF109,'Capex forecast'!$S$7:$S$210,$AH109,'Capex forecast'!$Q$7:$Q$210,"Repex")</f>
        <v>0</v>
      </c>
      <c r="AN109" s="53">
        <f>SUMIFS('Capex forecast'!I$7:I$210,'Capex forecast'!$T$7:$T$210,$AF109,'Capex forecast'!$S$7:$S$210,$AH109,'Capex forecast'!$Q$7:$Q$210,"Repex")</f>
        <v>0</v>
      </c>
      <c r="AO109" s="53">
        <f>SUMIFS('Capex forecast'!J$7:J$210,'Capex forecast'!$T$7:$T$210,$AF109,'Capex forecast'!$S$7:$S$210,$AH109,'Capex forecast'!$Q$7:$Q$210,"Repex")</f>
        <v>0</v>
      </c>
      <c r="AP109" s="53">
        <f>SUMIFS('Capex forecast'!K$7:K$210,'Capex forecast'!$T$7:$T$210,$AF109,'Capex forecast'!$S$7:$S$210,$AH109,'Capex forecast'!$Q$7:$Q$210,"Repex")</f>
        <v>0</v>
      </c>
      <c r="AQ109" s="53">
        <f>SUMIFS('Capex forecast'!L$7:L$210,'Capex forecast'!$T$7:$T$210,$AF109,'Capex forecast'!$S$7:$S$210,$AH109,'Capex forecast'!$Q$7:$Q$210,"Repex")</f>
        <v>0</v>
      </c>
      <c r="AR109" s="53">
        <f>SUMIFS('Capex forecast'!M$7:M$210,'Capex forecast'!$T$7:$T$210,$AF109,'Capex forecast'!$S$7:$S$210,$AH109,'Capex forecast'!$Q$7:$Q$210,"Repex")</f>
        <v>0</v>
      </c>
      <c r="AS109" s="53">
        <f>SUMIFS('Capex forecast'!N$7:N$210,'Capex forecast'!$T$7:$T$210,$AF109,'Capex forecast'!$S$7:$S$210,$AH109,'Capex forecast'!$Q$7:$Q$210,"Repex")</f>
        <v>0</v>
      </c>
    </row>
    <row r="110" spans="1:45" customFormat="1" ht="15">
      <c r="A110" s="1"/>
      <c r="B110" s="6" t="s">
        <v>548</v>
      </c>
      <c r="C110" s="6" t="str">
        <f>INDEX('Raw demand forecast'!$M$7:$M$5830,MATCH($B110,'Raw demand forecast'!$B$7:$B$5830,0))</f>
        <v>Yes</v>
      </c>
      <c r="D110" s="6" t="str">
        <f>IF(COUNTIF($B$93:B110,$B110) = 1, "LV", IF(COUNTIF($B$93:B110,$B110) = 2, "HV", "ST"))</f>
        <v>LV</v>
      </c>
      <c r="E110" s="6" t="str">
        <f>INDEX('Demand forecast and growth rate'!$E$7:$E$273,MATCH($B110,'Demand forecast and growth rate'!$B$7:$B$273,0))</f>
        <v>Steady/falling</v>
      </c>
      <c r="F110" s="32">
        <f>SUMIFS('Capex forecast'!E$7:E$210,'Capex forecast'!$T$7:$T$210,'Allocation of site-spec costs'!$B110,'Capex forecast'!$S$7:$S$210,'Allocation of site-spec costs'!$D110,'Capex forecast'!$Q$7:$Q$210,"Customer Connection")</f>
        <v>0</v>
      </c>
      <c r="G110" s="32">
        <f>SUMIFS('Capex forecast'!F$7:F$210,'Capex forecast'!$T$7:$T$210,'Allocation of site-spec costs'!$B110,'Capex forecast'!$S$7:$S$210,'Allocation of site-spec costs'!$D110,'Capex forecast'!$Q$7:$Q$210,"Customer Connection")</f>
        <v>0</v>
      </c>
      <c r="H110" s="32">
        <f>SUMIFS('Capex forecast'!G$7:G$210,'Capex forecast'!$T$7:$T$210,'Allocation of site-spec costs'!$B110,'Capex forecast'!$S$7:$S$210,'Allocation of site-spec costs'!$D110,'Capex forecast'!$Q$7:$Q$210,"Customer Connection")</f>
        <v>0</v>
      </c>
      <c r="I110" s="32">
        <f>SUMIFS('Capex forecast'!H$7:H$210,'Capex forecast'!$T$7:$T$210,'Allocation of site-spec costs'!$B110,'Capex forecast'!$S$7:$S$210,'Allocation of site-spec costs'!$D110,'Capex forecast'!$Q$7:$Q$210,"Customer Connection")</f>
        <v>0</v>
      </c>
      <c r="J110" s="32">
        <f>SUMIFS('Capex forecast'!I$7:I$210,'Capex forecast'!$T$7:$T$210,'Allocation of site-spec costs'!$B110,'Capex forecast'!$S$7:$S$210,'Allocation of site-spec costs'!$D110,'Capex forecast'!$Q$7:$Q$210,"Customer Connection")</f>
        <v>0</v>
      </c>
      <c r="K110" s="32">
        <f>SUMIFS('Capex forecast'!J$7:J$210,'Capex forecast'!$T$7:$T$210,'Allocation of site-spec costs'!$B110,'Capex forecast'!$S$7:$S$210,'Allocation of site-spec costs'!$D110,'Capex forecast'!$Q$7:$Q$210,"Customer Connection")</f>
        <v>0</v>
      </c>
      <c r="L110" s="32">
        <f>SUMIFS('Capex forecast'!K$7:K$210,'Capex forecast'!$T$7:$T$210,'Allocation of site-spec costs'!$B110,'Capex forecast'!$S$7:$S$210,'Allocation of site-spec costs'!$D110,'Capex forecast'!$Q$7:$Q$210,"Customer Connection")</f>
        <v>0</v>
      </c>
      <c r="M110" s="32">
        <f>SUMIFS('Capex forecast'!L$7:L$210,'Capex forecast'!$T$7:$T$210,'Allocation of site-spec costs'!$B110,'Capex forecast'!$S$7:$S$210,'Allocation of site-spec costs'!$D110,'Capex forecast'!$Q$7:$Q$210,"Customer Connection")</f>
        <v>0</v>
      </c>
      <c r="N110" s="32">
        <f>SUMIFS('Capex forecast'!M$7:M$210,'Capex forecast'!$T$7:$T$210,'Allocation of site-spec costs'!$B110,'Capex forecast'!$S$7:$S$210,'Allocation of site-spec costs'!$D110,'Capex forecast'!$Q$7:$Q$210,"Customer Connection")</f>
        <v>0</v>
      </c>
      <c r="O110" s="32">
        <f>SUMIFS('Capex forecast'!N$7:N$210,'Capex forecast'!$T$7:$T$210,'Allocation of site-spec costs'!$B110,'Capex forecast'!$S$7:$S$210,'Allocation of site-spec costs'!$D110,'Capex forecast'!$Q$7:$Q$210,"Customer Connection")</f>
        <v>0</v>
      </c>
      <c r="Q110" s="6" t="s">
        <v>548</v>
      </c>
      <c r="R110" s="6" t="str">
        <f>INDEX('Raw demand forecast'!$M$7:$M$5830,MATCH($Q110,'Raw demand forecast'!$B$7:$B$5830,0))</f>
        <v>Yes</v>
      </c>
      <c r="S110" s="6" t="str">
        <f>IF(COUNTIF($Q$93:Q110,$B110) = 1, "LV", IF(COUNTIF($Q$93:Q110,$B110) = 2, "HV", "ST"))</f>
        <v>LV</v>
      </c>
      <c r="T110" s="6" t="str">
        <f>INDEX('Demand forecast and growth rate'!$E$7:$E$273,MATCH($Q110,'Demand forecast and growth rate'!$B$7:$B$273,0))</f>
        <v>Steady/falling</v>
      </c>
      <c r="U110" s="32">
        <f>SUMIFS('Capex forecast'!E$7:E$210,'Capex forecast'!$T$7:$T$210,$Q110,'Capex forecast'!$S$7:$S$210,$S110,'Capex forecast'!$Q$7:$Q$210,"Augex")</f>
        <v>0</v>
      </c>
      <c r="V110" s="32">
        <f>SUMIFS('Capex forecast'!F$7:F$210,'Capex forecast'!$T$7:$T$210,$Q110,'Capex forecast'!$S$7:$S$210,$S110,'Capex forecast'!$Q$7:$Q$210,"Augex")</f>
        <v>0</v>
      </c>
      <c r="W110" s="32">
        <f>SUMIFS('Capex forecast'!G$7:G$210,'Capex forecast'!$T$7:$T$210,$Q110,'Capex forecast'!$S$7:$S$210,$S110,'Capex forecast'!$Q$7:$Q$210,"Augex")</f>
        <v>0</v>
      </c>
      <c r="X110" s="32">
        <f>SUMIFS('Capex forecast'!H$7:H$210,'Capex forecast'!$T$7:$T$210,$Q110,'Capex forecast'!$S$7:$S$210,$S110,'Capex forecast'!$Q$7:$Q$210,"Augex")</f>
        <v>0</v>
      </c>
      <c r="Y110" s="32">
        <f>SUMIFS('Capex forecast'!I$7:I$210,'Capex forecast'!$T$7:$T$210,$Q110,'Capex forecast'!$S$7:$S$210,$S110,'Capex forecast'!$Q$7:$Q$210,"Augex")</f>
        <v>0</v>
      </c>
      <c r="Z110" s="32">
        <f>SUMIFS('Capex forecast'!J$7:J$210,'Capex forecast'!$T$7:$T$210,$Q110,'Capex forecast'!$S$7:$S$210,$S110,'Capex forecast'!$Q$7:$Q$210,"Augex")</f>
        <v>0</v>
      </c>
      <c r="AA110" s="32">
        <f>SUMIFS('Capex forecast'!K$7:K$210,'Capex forecast'!$T$7:$T$210,$Q110,'Capex forecast'!$S$7:$S$210,$S110,'Capex forecast'!$Q$7:$Q$210,"Augex")</f>
        <v>0</v>
      </c>
      <c r="AB110" s="32">
        <f>SUMIFS('Capex forecast'!L$7:L$210,'Capex forecast'!$T$7:$T$210,$Q110,'Capex forecast'!$S$7:$S$210,$S110,'Capex forecast'!$Q$7:$Q$210,"Augex")</f>
        <v>0</v>
      </c>
      <c r="AC110" s="32">
        <f>SUMIFS('Capex forecast'!M$7:M$210,'Capex forecast'!$T$7:$T$210,$Q110,'Capex forecast'!$S$7:$S$210,$S110,'Capex forecast'!$Q$7:$Q$210,"Augex")</f>
        <v>0</v>
      </c>
      <c r="AD110" s="32">
        <f>SUMIFS('Capex forecast'!N$7:N$210,'Capex forecast'!$T$7:$T$210,$Q110,'Capex forecast'!$S$7:$S$210,$S110,'Capex forecast'!$Q$7:$Q$210,"Augex")</f>
        <v>0</v>
      </c>
      <c r="AF110" s="6" t="s">
        <v>548</v>
      </c>
      <c r="AG110" s="6" t="str">
        <f>INDEX('Raw demand forecast'!$M$7:$M$5830,MATCH($Q110,'Raw demand forecast'!$B$7:$B$5830,0))</f>
        <v>Yes</v>
      </c>
      <c r="AH110" s="6" t="str">
        <f>IF(COUNTIF($AF$93:AF110,$B110) = 1, "LV", IF(COUNTIF($AF$93:AF110,$B110) = 2, "HV", "ST"))</f>
        <v>LV</v>
      </c>
      <c r="AI110" s="6" t="str">
        <f>INDEX('Demand forecast and growth rate'!$E$7:$E$273,MATCH($Q110,'Demand forecast and growth rate'!$B$7:$B$273,0))</f>
        <v>Steady/falling</v>
      </c>
      <c r="AJ110" s="53">
        <f>SUMIFS('Capex forecast'!E$7:E$210,'Capex forecast'!$T$7:$T$210,$AF110,'Capex forecast'!$S$7:$S$210,$AH110,'Capex forecast'!$Q$7:$Q$210,"Repex")</f>
        <v>0</v>
      </c>
      <c r="AK110" s="53">
        <f>SUMIFS('Capex forecast'!F$7:F$210,'Capex forecast'!$T$7:$T$210,$AF110,'Capex forecast'!$S$7:$S$210,$AH110,'Capex forecast'!$Q$7:$Q$210,"Repex")</f>
        <v>0</v>
      </c>
      <c r="AL110" s="53">
        <f>SUMIFS('Capex forecast'!G$7:G$210,'Capex forecast'!$T$7:$T$210,$AF110,'Capex forecast'!$S$7:$S$210,$AH110,'Capex forecast'!$Q$7:$Q$210,"Repex")</f>
        <v>0</v>
      </c>
      <c r="AM110" s="53">
        <f>SUMIFS('Capex forecast'!H$7:H$210,'Capex forecast'!$T$7:$T$210,$AF110,'Capex forecast'!$S$7:$S$210,$AH110,'Capex forecast'!$Q$7:$Q$210,"Repex")</f>
        <v>0</v>
      </c>
      <c r="AN110" s="53">
        <f>SUMIFS('Capex forecast'!I$7:I$210,'Capex forecast'!$T$7:$T$210,$AF110,'Capex forecast'!$S$7:$S$210,$AH110,'Capex forecast'!$Q$7:$Q$210,"Repex")</f>
        <v>0</v>
      </c>
      <c r="AO110" s="53">
        <f>SUMIFS('Capex forecast'!J$7:J$210,'Capex forecast'!$T$7:$T$210,$AF110,'Capex forecast'!$S$7:$S$210,$AH110,'Capex forecast'!$Q$7:$Q$210,"Repex")</f>
        <v>0</v>
      </c>
      <c r="AP110" s="53">
        <f>SUMIFS('Capex forecast'!K$7:K$210,'Capex forecast'!$T$7:$T$210,$AF110,'Capex forecast'!$S$7:$S$210,$AH110,'Capex forecast'!$Q$7:$Q$210,"Repex")</f>
        <v>0</v>
      </c>
      <c r="AQ110" s="53">
        <f>SUMIFS('Capex forecast'!L$7:L$210,'Capex forecast'!$T$7:$T$210,$AF110,'Capex forecast'!$S$7:$S$210,$AH110,'Capex forecast'!$Q$7:$Q$210,"Repex")</f>
        <v>0</v>
      </c>
      <c r="AR110" s="53">
        <f>SUMIFS('Capex forecast'!M$7:M$210,'Capex forecast'!$T$7:$T$210,$AF110,'Capex forecast'!$S$7:$S$210,$AH110,'Capex forecast'!$Q$7:$Q$210,"Repex")</f>
        <v>0</v>
      </c>
      <c r="AS110" s="53">
        <f>SUMIFS('Capex forecast'!N$7:N$210,'Capex forecast'!$T$7:$T$210,$AF110,'Capex forecast'!$S$7:$S$210,$AH110,'Capex forecast'!$Q$7:$Q$210,"Repex")</f>
        <v>0</v>
      </c>
    </row>
    <row r="111" spans="1:45" customFormat="1" ht="15">
      <c r="A111" s="1"/>
      <c r="B111" s="6" t="s">
        <v>616</v>
      </c>
      <c r="C111" s="6" t="str">
        <f>INDEX('Raw demand forecast'!$M$7:$M$5830,MATCH($B111,'Raw demand forecast'!$B$7:$B$5830,0))</f>
        <v>Yes</v>
      </c>
      <c r="D111" s="6" t="str">
        <f>IF(COUNTIF($B$93:B111,$B111) = 1, "LV", IF(COUNTIF($B$93:B111,$B111) = 2, "HV", "ST"))</f>
        <v>LV</v>
      </c>
      <c r="E111" s="6" t="str">
        <f>INDEX('Demand forecast and growth rate'!$E$7:$E$273,MATCH($B111,'Demand forecast and growth rate'!$B$7:$B$273,0))</f>
        <v>Steady/falling</v>
      </c>
      <c r="F111" s="32">
        <f>SUMIFS('Capex forecast'!E$7:E$210,'Capex forecast'!$T$7:$T$210,'Allocation of site-spec costs'!$B111,'Capex forecast'!$S$7:$S$210,'Allocation of site-spec costs'!$D111,'Capex forecast'!$Q$7:$Q$210,"Customer Connection")</f>
        <v>0</v>
      </c>
      <c r="G111" s="32">
        <f>SUMIFS('Capex forecast'!F$7:F$210,'Capex forecast'!$T$7:$T$210,'Allocation of site-spec costs'!$B111,'Capex forecast'!$S$7:$S$210,'Allocation of site-spec costs'!$D111,'Capex forecast'!$Q$7:$Q$210,"Customer Connection")</f>
        <v>0</v>
      </c>
      <c r="H111" s="32">
        <f>SUMIFS('Capex forecast'!G$7:G$210,'Capex forecast'!$T$7:$T$210,'Allocation of site-spec costs'!$B111,'Capex forecast'!$S$7:$S$210,'Allocation of site-spec costs'!$D111,'Capex forecast'!$Q$7:$Q$210,"Customer Connection")</f>
        <v>0</v>
      </c>
      <c r="I111" s="32">
        <f>SUMIFS('Capex forecast'!H$7:H$210,'Capex forecast'!$T$7:$T$210,'Allocation of site-spec costs'!$B111,'Capex forecast'!$S$7:$S$210,'Allocation of site-spec costs'!$D111,'Capex forecast'!$Q$7:$Q$210,"Customer Connection")</f>
        <v>0</v>
      </c>
      <c r="J111" s="32">
        <f>SUMIFS('Capex forecast'!I$7:I$210,'Capex forecast'!$T$7:$T$210,'Allocation of site-spec costs'!$B111,'Capex forecast'!$S$7:$S$210,'Allocation of site-spec costs'!$D111,'Capex forecast'!$Q$7:$Q$210,"Customer Connection")</f>
        <v>0</v>
      </c>
      <c r="K111" s="32">
        <f>SUMIFS('Capex forecast'!J$7:J$210,'Capex forecast'!$T$7:$T$210,'Allocation of site-spec costs'!$B111,'Capex forecast'!$S$7:$S$210,'Allocation of site-spec costs'!$D111,'Capex forecast'!$Q$7:$Q$210,"Customer Connection")</f>
        <v>0</v>
      </c>
      <c r="L111" s="32">
        <f>SUMIFS('Capex forecast'!K$7:K$210,'Capex forecast'!$T$7:$T$210,'Allocation of site-spec costs'!$B111,'Capex forecast'!$S$7:$S$210,'Allocation of site-spec costs'!$D111,'Capex forecast'!$Q$7:$Q$210,"Customer Connection")</f>
        <v>0</v>
      </c>
      <c r="M111" s="32">
        <f>SUMIFS('Capex forecast'!L$7:L$210,'Capex forecast'!$T$7:$T$210,'Allocation of site-spec costs'!$B111,'Capex forecast'!$S$7:$S$210,'Allocation of site-spec costs'!$D111,'Capex forecast'!$Q$7:$Q$210,"Customer Connection")</f>
        <v>0</v>
      </c>
      <c r="N111" s="32">
        <f>SUMIFS('Capex forecast'!M$7:M$210,'Capex forecast'!$T$7:$T$210,'Allocation of site-spec costs'!$B111,'Capex forecast'!$S$7:$S$210,'Allocation of site-spec costs'!$D111,'Capex forecast'!$Q$7:$Q$210,"Customer Connection")</f>
        <v>0</v>
      </c>
      <c r="O111" s="32">
        <f>SUMIFS('Capex forecast'!N$7:N$210,'Capex forecast'!$T$7:$T$210,'Allocation of site-spec costs'!$B111,'Capex forecast'!$S$7:$S$210,'Allocation of site-spec costs'!$D111,'Capex forecast'!$Q$7:$Q$210,"Customer Connection")</f>
        <v>0</v>
      </c>
      <c r="Q111" s="6" t="s">
        <v>616</v>
      </c>
      <c r="R111" s="6" t="str">
        <f>INDEX('Raw demand forecast'!$M$7:$M$5830,MATCH($Q111,'Raw demand forecast'!$B$7:$B$5830,0))</f>
        <v>Yes</v>
      </c>
      <c r="S111" s="6" t="str">
        <f>IF(COUNTIF($Q$93:Q111,$B111) = 1, "LV", IF(COUNTIF($Q$93:Q111,$B111) = 2, "HV", "ST"))</f>
        <v>LV</v>
      </c>
      <c r="T111" s="6" t="str">
        <f>INDEX('Demand forecast and growth rate'!$E$7:$E$273,MATCH($Q111,'Demand forecast and growth rate'!$B$7:$B$273,0))</f>
        <v>Steady/falling</v>
      </c>
      <c r="U111" s="32">
        <f>SUMIFS('Capex forecast'!E$7:E$210,'Capex forecast'!$T$7:$T$210,$Q111,'Capex forecast'!$S$7:$S$210,$S111,'Capex forecast'!$Q$7:$Q$210,"Augex")</f>
        <v>0</v>
      </c>
      <c r="V111" s="32">
        <f>SUMIFS('Capex forecast'!F$7:F$210,'Capex forecast'!$T$7:$T$210,$Q111,'Capex forecast'!$S$7:$S$210,$S111,'Capex forecast'!$Q$7:$Q$210,"Augex")</f>
        <v>0</v>
      </c>
      <c r="W111" s="32">
        <f>SUMIFS('Capex forecast'!G$7:G$210,'Capex forecast'!$T$7:$T$210,$Q111,'Capex forecast'!$S$7:$S$210,$S111,'Capex forecast'!$Q$7:$Q$210,"Augex")</f>
        <v>0</v>
      </c>
      <c r="X111" s="32">
        <f>SUMIFS('Capex forecast'!H$7:H$210,'Capex forecast'!$T$7:$T$210,$Q111,'Capex forecast'!$S$7:$S$210,$S111,'Capex forecast'!$Q$7:$Q$210,"Augex")</f>
        <v>0</v>
      </c>
      <c r="Y111" s="32">
        <f>SUMIFS('Capex forecast'!I$7:I$210,'Capex forecast'!$T$7:$T$210,$Q111,'Capex forecast'!$S$7:$S$210,$S111,'Capex forecast'!$Q$7:$Q$210,"Augex")</f>
        <v>0</v>
      </c>
      <c r="Z111" s="32">
        <f>SUMIFS('Capex forecast'!J$7:J$210,'Capex forecast'!$T$7:$T$210,$Q111,'Capex forecast'!$S$7:$S$210,$S111,'Capex forecast'!$Q$7:$Q$210,"Augex")</f>
        <v>0</v>
      </c>
      <c r="AA111" s="32">
        <f>SUMIFS('Capex forecast'!K$7:K$210,'Capex forecast'!$T$7:$T$210,$Q111,'Capex forecast'!$S$7:$S$210,$S111,'Capex forecast'!$Q$7:$Q$210,"Augex")</f>
        <v>0</v>
      </c>
      <c r="AB111" s="32">
        <f>SUMIFS('Capex forecast'!L$7:L$210,'Capex forecast'!$T$7:$T$210,$Q111,'Capex forecast'!$S$7:$S$210,$S111,'Capex forecast'!$Q$7:$Q$210,"Augex")</f>
        <v>0</v>
      </c>
      <c r="AC111" s="32">
        <f>SUMIFS('Capex forecast'!M$7:M$210,'Capex forecast'!$T$7:$T$210,$Q111,'Capex forecast'!$S$7:$S$210,$S111,'Capex forecast'!$Q$7:$Q$210,"Augex")</f>
        <v>0</v>
      </c>
      <c r="AD111" s="32">
        <f>SUMIFS('Capex forecast'!N$7:N$210,'Capex forecast'!$T$7:$T$210,$Q111,'Capex forecast'!$S$7:$S$210,$S111,'Capex forecast'!$Q$7:$Q$210,"Augex")</f>
        <v>0</v>
      </c>
      <c r="AF111" s="6" t="s">
        <v>616</v>
      </c>
      <c r="AG111" s="6" t="str">
        <f>INDEX('Raw demand forecast'!$M$7:$M$5830,MATCH($Q111,'Raw demand forecast'!$B$7:$B$5830,0))</f>
        <v>Yes</v>
      </c>
      <c r="AH111" s="6" t="str">
        <f>IF(COUNTIF($AF$93:AF111,$B111) = 1, "LV", IF(COUNTIF($AF$93:AF111,$B111) = 2, "HV", "ST"))</f>
        <v>LV</v>
      </c>
      <c r="AI111" s="6" t="str">
        <f>INDEX('Demand forecast and growth rate'!$E$7:$E$273,MATCH($Q111,'Demand forecast and growth rate'!$B$7:$B$273,0))</f>
        <v>Steady/falling</v>
      </c>
      <c r="AJ111" s="53">
        <f>SUMIFS('Capex forecast'!E$7:E$210,'Capex forecast'!$T$7:$T$210,$AF111,'Capex forecast'!$S$7:$S$210,$AH111,'Capex forecast'!$Q$7:$Q$210,"Repex")</f>
        <v>0</v>
      </c>
      <c r="AK111" s="53">
        <f>SUMIFS('Capex forecast'!F$7:F$210,'Capex forecast'!$T$7:$T$210,$AF111,'Capex forecast'!$S$7:$S$210,$AH111,'Capex forecast'!$Q$7:$Q$210,"Repex")</f>
        <v>0</v>
      </c>
      <c r="AL111" s="53">
        <f>SUMIFS('Capex forecast'!G$7:G$210,'Capex forecast'!$T$7:$T$210,$AF111,'Capex forecast'!$S$7:$S$210,$AH111,'Capex forecast'!$Q$7:$Q$210,"Repex")</f>
        <v>0</v>
      </c>
      <c r="AM111" s="53">
        <f>SUMIFS('Capex forecast'!H$7:H$210,'Capex forecast'!$T$7:$T$210,$AF111,'Capex forecast'!$S$7:$S$210,$AH111,'Capex forecast'!$Q$7:$Q$210,"Repex")</f>
        <v>0</v>
      </c>
      <c r="AN111" s="53">
        <f>SUMIFS('Capex forecast'!I$7:I$210,'Capex forecast'!$T$7:$T$210,$AF111,'Capex forecast'!$S$7:$S$210,$AH111,'Capex forecast'!$Q$7:$Q$210,"Repex")</f>
        <v>0</v>
      </c>
      <c r="AO111" s="53">
        <f>SUMIFS('Capex forecast'!J$7:J$210,'Capex forecast'!$T$7:$T$210,$AF111,'Capex forecast'!$S$7:$S$210,$AH111,'Capex forecast'!$Q$7:$Q$210,"Repex")</f>
        <v>0</v>
      </c>
      <c r="AP111" s="53">
        <f>SUMIFS('Capex forecast'!K$7:K$210,'Capex forecast'!$T$7:$T$210,$AF111,'Capex forecast'!$S$7:$S$210,$AH111,'Capex forecast'!$Q$7:$Q$210,"Repex")</f>
        <v>0</v>
      </c>
      <c r="AQ111" s="53">
        <f>SUMIFS('Capex forecast'!L$7:L$210,'Capex forecast'!$T$7:$T$210,$AF111,'Capex forecast'!$S$7:$S$210,$AH111,'Capex forecast'!$Q$7:$Q$210,"Repex")</f>
        <v>0</v>
      </c>
      <c r="AR111" s="53">
        <f>SUMIFS('Capex forecast'!M$7:M$210,'Capex forecast'!$T$7:$T$210,$AF111,'Capex forecast'!$S$7:$S$210,$AH111,'Capex forecast'!$Q$7:$Q$210,"Repex")</f>
        <v>0</v>
      </c>
      <c r="AS111" s="53">
        <f>SUMIFS('Capex forecast'!N$7:N$210,'Capex forecast'!$T$7:$T$210,$AF111,'Capex forecast'!$S$7:$S$210,$AH111,'Capex forecast'!$Q$7:$Q$210,"Repex")</f>
        <v>0</v>
      </c>
    </row>
    <row r="112" spans="1:45" customFormat="1" ht="15">
      <c r="A112" s="1"/>
      <c r="B112" s="6" t="s">
        <v>27</v>
      </c>
      <c r="C112" s="6" t="str">
        <f>INDEX('Raw demand forecast'!$M$7:$M$5830,MATCH($B112,'Raw demand forecast'!$B$7:$B$5830,0))</f>
        <v>No</v>
      </c>
      <c r="D112" s="6" t="str">
        <f>IF(COUNTIF($B$93:B112,$B112) = 1, "LV", IF(COUNTIF($B$93:B112,$B112) = 2, "HV", "ST"))</f>
        <v>LV</v>
      </c>
      <c r="E112" s="6" t="str">
        <f>INDEX('Demand forecast and growth rate'!$E$7:$E$273,MATCH($B112,'Demand forecast and growth rate'!$B$7:$B$273,0))</f>
        <v>Steady/falling</v>
      </c>
      <c r="F112" s="32">
        <f>SUMIFS('Capex forecast'!E$7:E$210,'Capex forecast'!$T$7:$T$210,'Allocation of site-spec costs'!$B112,'Capex forecast'!$S$7:$S$210,'Allocation of site-spec costs'!$D112,'Capex forecast'!$Q$7:$Q$210,"Customer Connection")</f>
        <v>0</v>
      </c>
      <c r="G112" s="32">
        <f>SUMIFS('Capex forecast'!F$7:F$210,'Capex forecast'!$T$7:$T$210,'Allocation of site-spec costs'!$B112,'Capex forecast'!$S$7:$S$210,'Allocation of site-spec costs'!$D112,'Capex forecast'!$Q$7:$Q$210,"Customer Connection")</f>
        <v>0</v>
      </c>
      <c r="H112" s="32">
        <f>SUMIFS('Capex forecast'!G$7:G$210,'Capex forecast'!$T$7:$T$210,'Allocation of site-spec costs'!$B112,'Capex forecast'!$S$7:$S$210,'Allocation of site-spec costs'!$D112,'Capex forecast'!$Q$7:$Q$210,"Customer Connection")</f>
        <v>0</v>
      </c>
      <c r="I112" s="32">
        <f>SUMIFS('Capex forecast'!H$7:H$210,'Capex forecast'!$T$7:$T$210,'Allocation of site-spec costs'!$B112,'Capex forecast'!$S$7:$S$210,'Allocation of site-spec costs'!$D112,'Capex forecast'!$Q$7:$Q$210,"Customer Connection")</f>
        <v>0</v>
      </c>
      <c r="J112" s="32">
        <f>SUMIFS('Capex forecast'!I$7:I$210,'Capex forecast'!$T$7:$T$210,'Allocation of site-spec costs'!$B112,'Capex forecast'!$S$7:$S$210,'Allocation of site-spec costs'!$D112,'Capex forecast'!$Q$7:$Q$210,"Customer Connection")</f>
        <v>0</v>
      </c>
      <c r="K112" s="32">
        <f>SUMIFS('Capex forecast'!J$7:J$210,'Capex forecast'!$T$7:$T$210,'Allocation of site-spec costs'!$B112,'Capex forecast'!$S$7:$S$210,'Allocation of site-spec costs'!$D112,'Capex forecast'!$Q$7:$Q$210,"Customer Connection")</f>
        <v>0</v>
      </c>
      <c r="L112" s="32">
        <f>SUMIFS('Capex forecast'!K$7:K$210,'Capex forecast'!$T$7:$T$210,'Allocation of site-spec costs'!$B112,'Capex forecast'!$S$7:$S$210,'Allocation of site-spec costs'!$D112,'Capex forecast'!$Q$7:$Q$210,"Customer Connection")</f>
        <v>0</v>
      </c>
      <c r="M112" s="32">
        <f>SUMIFS('Capex forecast'!L$7:L$210,'Capex forecast'!$T$7:$T$210,'Allocation of site-spec costs'!$B112,'Capex forecast'!$S$7:$S$210,'Allocation of site-spec costs'!$D112,'Capex forecast'!$Q$7:$Q$210,"Customer Connection")</f>
        <v>0</v>
      </c>
      <c r="N112" s="32">
        <f>SUMIFS('Capex forecast'!M$7:M$210,'Capex forecast'!$T$7:$T$210,'Allocation of site-spec costs'!$B112,'Capex forecast'!$S$7:$S$210,'Allocation of site-spec costs'!$D112,'Capex forecast'!$Q$7:$Q$210,"Customer Connection")</f>
        <v>0</v>
      </c>
      <c r="O112" s="32">
        <f>SUMIFS('Capex forecast'!N$7:N$210,'Capex forecast'!$T$7:$T$210,'Allocation of site-spec costs'!$B112,'Capex forecast'!$S$7:$S$210,'Allocation of site-spec costs'!$D112,'Capex forecast'!$Q$7:$Q$210,"Customer Connection")</f>
        <v>0</v>
      </c>
      <c r="Q112" s="6" t="s">
        <v>27</v>
      </c>
      <c r="R112" s="6" t="str">
        <f>INDEX('Raw demand forecast'!$M$7:$M$5830,MATCH($Q112,'Raw demand forecast'!$B$7:$B$5830,0))</f>
        <v>No</v>
      </c>
      <c r="S112" s="6" t="str">
        <f>IF(COUNTIF($Q$93:Q112,$B112) = 1, "LV", IF(COUNTIF($Q$93:Q112,$B112) = 2, "HV", "ST"))</f>
        <v>LV</v>
      </c>
      <c r="T112" s="6" t="str">
        <f>INDEX('Demand forecast and growth rate'!$E$7:$E$273,MATCH($Q112,'Demand forecast and growth rate'!$B$7:$B$273,0))</f>
        <v>Steady/falling</v>
      </c>
      <c r="U112" s="32">
        <f>SUMIFS('Capex forecast'!E$7:E$210,'Capex forecast'!$T$7:$T$210,$Q112,'Capex forecast'!$S$7:$S$210,$S112,'Capex forecast'!$Q$7:$Q$210,"Augex")</f>
        <v>0</v>
      </c>
      <c r="V112" s="32">
        <f>SUMIFS('Capex forecast'!F$7:F$210,'Capex forecast'!$T$7:$T$210,$Q112,'Capex forecast'!$S$7:$S$210,$S112,'Capex forecast'!$Q$7:$Q$210,"Augex")</f>
        <v>0</v>
      </c>
      <c r="W112" s="32">
        <f>SUMIFS('Capex forecast'!G$7:G$210,'Capex forecast'!$T$7:$T$210,$Q112,'Capex forecast'!$S$7:$S$210,$S112,'Capex forecast'!$Q$7:$Q$210,"Augex")</f>
        <v>0</v>
      </c>
      <c r="X112" s="32">
        <f>SUMIFS('Capex forecast'!H$7:H$210,'Capex forecast'!$T$7:$T$210,$Q112,'Capex forecast'!$S$7:$S$210,$S112,'Capex forecast'!$Q$7:$Q$210,"Augex")</f>
        <v>0</v>
      </c>
      <c r="Y112" s="32">
        <f>SUMIFS('Capex forecast'!I$7:I$210,'Capex forecast'!$T$7:$T$210,$Q112,'Capex forecast'!$S$7:$S$210,$S112,'Capex forecast'!$Q$7:$Q$210,"Augex")</f>
        <v>0</v>
      </c>
      <c r="Z112" s="32">
        <f>SUMIFS('Capex forecast'!J$7:J$210,'Capex forecast'!$T$7:$T$210,$Q112,'Capex forecast'!$S$7:$S$210,$S112,'Capex forecast'!$Q$7:$Q$210,"Augex")</f>
        <v>0</v>
      </c>
      <c r="AA112" s="32">
        <f>SUMIFS('Capex forecast'!K$7:K$210,'Capex forecast'!$T$7:$T$210,$Q112,'Capex forecast'!$S$7:$S$210,$S112,'Capex forecast'!$Q$7:$Q$210,"Augex")</f>
        <v>0</v>
      </c>
      <c r="AB112" s="32">
        <f>SUMIFS('Capex forecast'!L$7:L$210,'Capex forecast'!$T$7:$T$210,$Q112,'Capex forecast'!$S$7:$S$210,$S112,'Capex forecast'!$Q$7:$Q$210,"Augex")</f>
        <v>0</v>
      </c>
      <c r="AC112" s="32">
        <f>SUMIFS('Capex forecast'!M$7:M$210,'Capex forecast'!$T$7:$T$210,$Q112,'Capex forecast'!$S$7:$S$210,$S112,'Capex forecast'!$Q$7:$Q$210,"Augex")</f>
        <v>0</v>
      </c>
      <c r="AD112" s="32">
        <f>SUMIFS('Capex forecast'!N$7:N$210,'Capex forecast'!$T$7:$T$210,$Q112,'Capex forecast'!$S$7:$S$210,$S112,'Capex forecast'!$Q$7:$Q$210,"Augex")</f>
        <v>0</v>
      </c>
      <c r="AF112" s="6" t="s">
        <v>27</v>
      </c>
      <c r="AG112" s="6" t="str">
        <f>INDEX('Raw demand forecast'!$M$7:$M$5830,MATCH($Q112,'Raw demand forecast'!$B$7:$B$5830,0))</f>
        <v>No</v>
      </c>
      <c r="AH112" s="6" t="str">
        <f>IF(COUNTIF($AF$93:AF112,$B112) = 1, "LV", IF(COUNTIF($AF$93:AF112,$B112) = 2, "HV", "ST"))</f>
        <v>LV</v>
      </c>
      <c r="AI112" s="6" t="str">
        <f>INDEX('Demand forecast and growth rate'!$E$7:$E$273,MATCH($Q112,'Demand forecast and growth rate'!$B$7:$B$273,0))</f>
        <v>Steady/falling</v>
      </c>
      <c r="AJ112" s="53">
        <f>SUMIFS('Capex forecast'!E$7:E$210,'Capex forecast'!$T$7:$T$210,$AF112,'Capex forecast'!$S$7:$S$210,$AH112,'Capex forecast'!$Q$7:$Q$210,"Repex")</f>
        <v>0</v>
      </c>
      <c r="AK112" s="53">
        <f>SUMIFS('Capex forecast'!F$7:F$210,'Capex forecast'!$T$7:$T$210,$AF112,'Capex forecast'!$S$7:$S$210,$AH112,'Capex forecast'!$Q$7:$Q$210,"Repex")</f>
        <v>0</v>
      </c>
      <c r="AL112" s="53">
        <f>SUMIFS('Capex forecast'!G$7:G$210,'Capex forecast'!$T$7:$T$210,$AF112,'Capex forecast'!$S$7:$S$210,$AH112,'Capex forecast'!$Q$7:$Q$210,"Repex")</f>
        <v>0</v>
      </c>
      <c r="AM112" s="53">
        <f>SUMIFS('Capex forecast'!H$7:H$210,'Capex forecast'!$T$7:$T$210,$AF112,'Capex forecast'!$S$7:$S$210,$AH112,'Capex forecast'!$Q$7:$Q$210,"Repex")</f>
        <v>0</v>
      </c>
      <c r="AN112" s="53">
        <f>SUMIFS('Capex forecast'!I$7:I$210,'Capex forecast'!$T$7:$T$210,$AF112,'Capex forecast'!$S$7:$S$210,$AH112,'Capex forecast'!$Q$7:$Q$210,"Repex")</f>
        <v>0</v>
      </c>
      <c r="AO112" s="53">
        <f>SUMIFS('Capex forecast'!J$7:J$210,'Capex forecast'!$T$7:$T$210,$AF112,'Capex forecast'!$S$7:$S$210,$AH112,'Capex forecast'!$Q$7:$Q$210,"Repex")</f>
        <v>0</v>
      </c>
      <c r="AP112" s="53">
        <f>SUMIFS('Capex forecast'!K$7:K$210,'Capex forecast'!$T$7:$T$210,$AF112,'Capex forecast'!$S$7:$S$210,$AH112,'Capex forecast'!$Q$7:$Q$210,"Repex")</f>
        <v>0</v>
      </c>
      <c r="AQ112" s="53">
        <f>SUMIFS('Capex forecast'!L$7:L$210,'Capex forecast'!$T$7:$T$210,$AF112,'Capex forecast'!$S$7:$S$210,$AH112,'Capex forecast'!$Q$7:$Q$210,"Repex")</f>
        <v>0</v>
      </c>
      <c r="AR112" s="53">
        <f>SUMIFS('Capex forecast'!M$7:M$210,'Capex forecast'!$T$7:$T$210,$AF112,'Capex forecast'!$S$7:$S$210,$AH112,'Capex forecast'!$Q$7:$Q$210,"Repex")</f>
        <v>0</v>
      </c>
      <c r="AS112" s="53">
        <f>SUMIFS('Capex forecast'!N$7:N$210,'Capex forecast'!$T$7:$T$210,$AF112,'Capex forecast'!$S$7:$S$210,$AH112,'Capex forecast'!$Q$7:$Q$210,"Repex")</f>
        <v>0</v>
      </c>
    </row>
    <row r="113" spans="1:45" customFormat="1" ht="15">
      <c r="A113" s="1"/>
      <c r="B113" s="6" t="s">
        <v>52</v>
      </c>
      <c r="C113" s="6" t="str">
        <f>INDEX('Raw demand forecast'!$M$7:$M$5830,MATCH($B113,'Raw demand forecast'!$B$7:$B$5830,0))</f>
        <v>No</v>
      </c>
      <c r="D113" s="6" t="str">
        <f>IF(COUNTIF($B$93:B113,$B113) = 1, "LV", IF(COUNTIF($B$93:B113,$B113) = 2, "HV", "ST"))</f>
        <v>LV</v>
      </c>
      <c r="E113" s="6" t="str">
        <f>INDEX('Demand forecast and growth rate'!$E$7:$E$273,MATCH($B113,'Demand forecast and growth rate'!$B$7:$B$273,0))</f>
        <v>Steady/falling</v>
      </c>
      <c r="F113" s="32">
        <f>SUMIFS('Capex forecast'!E$7:E$210,'Capex forecast'!$T$7:$T$210,'Allocation of site-spec costs'!$B113,'Capex forecast'!$S$7:$S$210,'Allocation of site-spec costs'!$D113,'Capex forecast'!$Q$7:$Q$210,"Customer Connection")</f>
        <v>0</v>
      </c>
      <c r="G113" s="32">
        <f>SUMIFS('Capex forecast'!F$7:F$210,'Capex forecast'!$T$7:$T$210,'Allocation of site-spec costs'!$B113,'Capex forecast'!$S$7:$S$210,'Allocation of site-spec costs'!$D113,'Capex forecast'!$Q$7:$Q$210,"Customer Connection")</f>
        <v>0</v>
      </c>
      <c r="H113" s="32">
        <f>SUMIFS('Capex forecast'!G$7:G$210,'Capex forecast'!$T$7:$T$210,'Allocation of site-spec costs'!$B113,'Capex forecast'!$S$7:$S$210,'Allocation of site-spec costs'!$D113,'Capex forecast'!$Q$7:$Q$210,"Customer Connection")</f>
        <v>0</v>
      </c>
      <c r="I113" s="32">
        <f>SUMIFS('Capex forecast'!H$7:H$210,'Capex forecast'!$T$7:$T$210,'Allocation of site-spec costs'!$B113,'Capex forecast'!$S$7:$S$210,'Allocation of site-spec costs'!$D113,'Capex forecast'!$Q$7:$Q$210,"Customer Connection")</f>
        <v>0</v>
      </c>
      <c r="J113" s="32">
        <f>SUMIFS('Capex forecast'!I$7:I$210,'Capex forecast'!$T$7:$T$210,'Allocation of site-spec costs'!$B113,'Capex forecast'!$S$7:$S$210,'Allocation of site-spec costs'!$D113,'Capex forecast'!$Q$7:$Q$210,"Customer Connection")</f>
        <v>0</v>
      </c>
      <c r="K113" s="32">
        <f>SUMIFS('Capex forecast'!J$7:J$210,'Capex forecast'!$T$7:$T$210,'Allocation of site-spec costs'!$B113,'Capex forecast'!$S$7:$S$210,'Allocation of site-spec costs'!$D113,'Capex forecast'!$Q$7:$Q$210,"Customer Connection")</f>
        <v>0</v>
      </c>
      <c r="L113" s="32">
        <f>SUMIFS('Capex forecast'!K$7:K$210,'Capex forecast'!$T$7:$T$210,'Allocation of site-spec costs'!$B113,'Capex forecast'!$S$7:$S$210,'Allocation of site-spec costs'!$D113,'Capex forecast'!$Q$7:$Q$210,"Customer Connection")</f>
        <v>0</v>
      </c>
      <c r="M113" s="32">
        <f>SUMIFS('Capex forecast'!L$7:L$210,'Capex forecast'!$T$7:$T$210,'Allocation of site-spec costs'!$B113,'Capex forecast'!$S$7:$S$210,'Allocation of site-spec costs'!$D113,'Capex forecast'!$Q$7:$Q$210,"Customer Connection")</f>
        <v>0</v>
      </c>
      <c r="N113" s="32">
        <f>SUMIFS('Capex forecast'!M$7:M$210,'Capex forecast'!$T$7:$T$210,'Allocation of site-spec costs'!$B113,'Capex forecast'!$S$7:$S$210,'Allocation of site-spec costs'!$D113,'Capex forecast'!$Q$7:$Q$210,"Customer Connection")</f>
        <v>0</v>
      </c>
      <c r="O113" s="32">
        <f>SUMIFS('Capex forecast'!N$7:N$210,'Capex forecast'!$T$7:$T$210,'Allocation of site-spec costs'!$B113,'Capex forecast'!$S$7:$S$210,'Allocation of site-spec costs'!$D113,'Capex forecast'!$Q$7:$Q$210,"Customer Connection")</f>
        <v>0</v>
      </c>
      <c r="Q113" s="6" t="s">
        <v>52</v>
      </c>
      <c r="R113" s="6" t="str">
        <f>INDEX('Raw demand forecast'!$M$7:$M$5830,MATCH($Q113,'Raw demand forecast'!$B$7:$B$5830,0))</f>
        <v>No</v>
      </c>
      <c r="S113" s="6" t="str">
        <f>IF(COUNTIF($Q$93:Q113,$B113) = 1, "LV", IF(COUNTIF($Q$93:Q113,$B113) = 2, "HV", "ST"))</f>
        <v>LV</v>
      </c>
      <c r="T113" s="6" t="str">
        <f>INDEX('Demand forecast and growth rate'!$E$7:$E$273,MATCH($Q113,'Demand forecast and growth rate'!$B$7:$B$273,0))</f>
        <v>Steady/falling</v>
      </c>
      <c r="U113" s="32">
        <f>SUMIFS('Capex forecast'!E$7:E$210,'Capex forecast'!$T$7:$T$210,$Q113,'Capex forecast'!$S$7:$S$210,$S113,'Capex forecast'!$Q$7:$Q$210,"Augex")</f>
        <v>0</v>
      </c>
      <c r="V113" s="32">
        <f>SUMIFS('Capex forecast'!F$7:F$210,'Capex forecast'!$T$7:$T$210,$Q113,'Capex forecast'!$S$7:$S$210,$S113,'Capex forecast'!$Q$7:$Q$210,"Augex")</f>
        <v>0</v>
      </c>
      <c r="W113" s="32">
        <f>SUMIFS('Capex forecast'!G$7:G$210,'Capex forecast'!$T$7:$T$210,$Q113,'Capex forecast'!$S$7:$S$210,$S113,'Capex forecast'!$Q$7:$Q$210,"Augex")</f>
        <v>0</v>
      </c>
      <c r="X113" s="32">
        <f>SUMIFS('Capex forecast'!H$7:H$210,'Capex forecast'!$T$7:$T$210,$Q113,'Capex forecast'!$S$7:$S$210,$S113,'Capex forecast'!$Q$7:$Q$210,"Augex")</f>
        <v>0</v>
      </c>
      <c r="Y113" s="32">
        <f>SUMIFS('Capex forecast'!I$7:I$210,'Capex forecast'!$T$7:$T$210,$Q113,'Capex forecast'!$S$7:$S$210,$S113,'Capex forecast'!$Q$7:$Q$210,"Augex")</f>
        <v>0</v>
      </c>
      <c r="Z113" s="32">
        <f>SUMIFS('Capex forecast'!J$7:J$210,'Capex forecast'!$T$7:$T$210,$Q113,'Capex forecast'!$S$7:$S$210,$S113,'Capex forecast'!$Q$7:$Q$210,"Augex")</f>
        <v>0</v>
      </c>
      <c r="AA113" s="32">
        <f>SUMIFS('Capex forecast'!K$7:K$210,'Capex forecast'!$T$7:$T$210,$Q113,'Capex forecast'!$S$7:$S$210,$S113,'Capex forecast'!$Q$7:$Q$210,"Augex")</f>
        <v>0</v>
      </c>
      <c r="AB113" s="32">
        <f>SUMIFS('Capex forecast'!L$7:L$210,'Capex forecast'!$T$7:$T$210,$Q113,'Capex forecast'!$S$7:$S$210,$S113,'Capex forecast'!$Q$7:$Q$210,"Augex")</f>
        <v>0</v>
      </c>
      <c r="AC113" s="32">
        <f>SUMIFS('Capex forecast'!M$7:M$210,'Capex forecast'!$T$7:$T$210,$Q113,'Capex forecast'!$S$7:$S$210,$S113,'Capex forecast'!$Q$7:$Q$210,"Augex")</f>
        <v>0</v>
      </c>
      <c r="AD113" s="32">
        <f>SUMIFS('Capex forecast'!N$7:N$210,'Capex forecast'!$T$7:$T$210,$Q113,'Capex forecast'!$S$7:$S$210,$S113,'Capex forecast'!$Q$7:$Q$210,"Augex")</f>
        <v>0</v>
      </c>
      <c r="AF113" s="6" t="s">
        <v>52</v>
      </c>
      <c r="AG113" s="6" t="str">
        <f>INDEX('Raw demand forecast'!$M$7:$M$5830,MATCH($Q113,'Raw demand forecast'!$B$7:$B$5830,0))</f>
        <v>No</v>
      </c>
      <c r="AH113" s="6" t="str">
        <f>IF(COUNTIF($AF$93:AF113,$B113) = 1, "LV", IF(COUNTIF($AF$93:AF113,$B113) = 2, "HV", "ST"))</f>
        <v>LV</v>
      </c>
      <c r="AI113" s="6" t="str">
        <f>INDEX('Demand forecast and growth rate'!$E$7:$E$273,MATCH($Q113,'Demand forecast and growth rate'!$B$7:$B$273,0))</f>
        <v>Steady/falling</v>
      </c>
      <c r="AJ113" s="53">
        <f>SUMIFS('Capex forecast'!E$7:E$210,'Capex forecast'!$T$7:$T$210,$AF113,'Capex forecast'!$S$7:$S$210,$AH113,'Capex forecast'!$Q$7:$Q$210,"Repex")</f>
        <v>0</v>
      </c>
      <c r="AK113" s="53">
        <f>SUMIFS('Capex forecast'!F$7:F$210,'Capex forecast'!$T$7:$T$210,$AF113,'Capex forecast'!$S$7:$S$210,$AH113,'Capex forecast'!$Q$7:$Q$210,"Repex")</f>
        <v>0</v>
      </c>
      <c r="AL113" s="53">
        <f>SUMIFS('Capex forecast'!G$7:G$210,'Capex forecast'!$T$7:$T$210,$AF113,'Capex forecast'!$S$7:$S$210,$AH113,'Capex forecast'!$Q$7:$Q$210,"Repex")</f>
        <v>0</v>
      </c>
      <c r="AM113" s="53">
        <f>SUMIFS('Capex forecast'!H$7:H$210,'Capex forecast'!$T$7:$T$210,$AF113,'Capex forecast'!$S$7:$S$210,$AH113,'Capex forecast'!$Q$7:$Q$210,"Repex")</f>
        <v>0</v>
      </c>
      <c r="AN113" s="53">
        <f>SUMIFS('Capex forecast'!I$7:I$210,'Capex forecast'!$T$7:$T$210,$AF113,'Capex forecast'!$S$7:$S$210,$AH113,'Capex forecast'!$Q$7:$Q$210,"Repex")</f>
        <v>0</v>
      </c>
      <c r="AO113" s="53">
        <f>SUMIFS('Capex forecast'!J$7:J$210,'Capex forecast'!$T$7:$T$210,$AF113,'Capex forecast'!$S$7:$S$210,$AH113,'Capex forecast'!$Q$7:$Q$210,"Repex")</f>
        <v>0</v>
      </c>
      <c r="AP113" s="53">
        <f>SUMIFS('Capex forecast'!K$7:K$210,'Capex forecast'!$T$7:$T$210,$AF113,'Capex forecast'!$S$7:$S$210,$AH113,'Capex forecast'!$Q$7:$Q$210,"Repex")</f>
        <v>0</v>
      </c>
      <c r="AQ113" s="53">
        <f>SUMIFS('Capex forecast'!L$7:L$210,'Capex forecast'!$T$7:$T$210,$AF113,'Capex forecast'!$S$7:$S$210,$AH113,'Capex forecast'!$Q$7:$Q$210,"Repex")</f>
        <v>0</v>
      </c>
      <c r="AR113" s="53">
        <f>SUMIFS('Capex forecast'!M$7:M$210,'Capex forecast'!$T$7:$T$210,$AF113,'Capex forecast'!$S$7:$S$210,$AH113,'Capex forecast'!$Q$7:$Q$210,"Repex")</f>
        <v>0</v>
      </c>
      <c r="AS113" s="53">
        <f>SUMIFS('Capex forecast'!N$7:N$210,'Capex forecast'!$T$7:$T$210,$AF113,'Capex forecast'!$S$7:$S$210,$AH113,'Capex forecast'!$Q$7:$Q$210,"Repex")</f>
        <v>0</v>
      </c>
    </row>
    <row r="114" spans="1:45" customFormat="1" ht="15">
      <c r="A114" s="1"/>
      <c r="B114" s="6" t="s">
        <v>587</v>
      </c>
      <c r="C114" s="6" t="str">
        <f>INDEX('Raw demand forecast'!$M$7:$M$5830,MATCH($B114,'Raw demand forecast'!$B$7:$B$5830,0))</f>
        <v>Yes</v>
      </c>
      <c r="D114" s="6" t="str">
        <f>IF(COUNTIF($B$93:B114,$B114) = 1, "LV", IF(COUNTIF($B$93:B114,$B114) = 2, "HV", "ST"))</f>
        <v>LV</v>
      </c>
      <c r="E114" s="6" t="str">
        <f>INDEX('Demand forecast and growth rate'!$E$7:$E$273,MATCH($B114,'Demand forecast and growth rate'!$B$7:$B$273,0))</f>
        <v>High growth</v>
      </c>
      <c r="F114" s="32">
        <f>SUMIFS('Capex forecast'!E$7:E$210,'Capex forecast'!$T$7:$T$210,'Allocation of site-spec costs'!$B114,'Capex forecast'!$S$7:$S$210,'Allocation of site-spec costs'!$D114,'Capex forecast'!$Q$7:$Q$210,"Customer Connection")</f>
        <v>0</v>
      </c>
      <c r="G114" s="32">
        <f>SUMIFS('Capex forecast'!F$7:F$210,'Capex forecast'!$T$7:$T$210,'Allocation of site-spec costs'!$B114,'Capex forecast'!$S$7:$S$210,'Allocation of site-spec costs'!$D114,'Capex forecast'!$Q$7:$Q$210,"Customer Connection")</f>
        <v>0</v>
      </c>
      <c r="H114" s="32">
        <f>SUMIFS('Capex forecast'!G$7:G$210,'Capex forecast'!$T$7:$T$210,'Allocation of site-spec costs'!$B114,'Capex forecast'!$S$7:$S$210,'Allocation of site-spec costs'!$D114,'Capex forecast'!$Q$7:$Q$210,"Customer Connection")</f>
        <v>0</v>
      </c>
      <c r="I114" s="32">
        <f>SUMIFS('Capex forecast'!H$7:H$210,'Capex forecast'!$T$7:$T$210,'Allocation of site-spec costs'!$B114,'Capex forecast'!$S$7:$S$210,'Allocation of site-spec costs'!$D114,'Capex forecast'!$Q$7:$Q$210,"Customer Connection")</f>
        <v>0</v>
      </c>
      <c r="J114" s="32">
        <f>SUMIFS('Capex forecast'!I$7:I$210,'Capex forecast'!$T$7:$T$210,'Allocation of site-spec costs'!$B114,'Capex forecast'!$S$7:$S$210,'Allocation of site-spec costs'!$D114,'Capex forecast'!$Q$7:$Q$210,"Customer Connection")</f>
        <v>0</v>
      </c>
      <c r="K114" s="32">
        <f>SUMIFS('Capex forecast'!J$7:J$210,'Capex forecast'!$T$7:$T$210,'Allocation of site-spec costs'!$B114,'Capex forecast'!$S$7:$S$210,'Allocation of site-spec costs'!$D114,'Capex forecast'!$Q$7:$Q$210,"Customer Connection")</f>
        <v>0</v>
      </c>
      <c r="L114" s="32">
        <f>SUMIFS('Capex forecast'!K$7:K$210,'Capex forecast'!$T$7:$T$210,'Allocation of site-spec costs'!$B114,'Capex forecast'!$S$7:$S$210,'Allocation of site-spec costs'!$D114,'Capex forecast'!$Q$7:$Q$210,"Customer Connection")</f>
        <v>0</v>
      </c>
      <c r="M114" s="32">
        <f>SUMIFS('Capex forecast'!L$7:L$210,'Capex forecast'!$T$7:$T$210,'Allocation of site-spec costs'!$B114,'Capex forecast'!$S$7:$S$210,'Allocation of site-spec costs'!$D114,'Capex forecast'!$Q$7:$Q$210,"Customer Connection")</f>
        <v>0</v>
      </c>
      <c r="N114" s="32">
        <f>SUMIFS('Capex forecast'!M$7:M$210,'Capex forecast'!$T$7:$T$210,'Allocation of site-spec costs'!$B114,'Capex forecast'!$S$7:$S$210,'Allocation of site-spec costs'!$D114,'Capex forecast'!$Q$7:$Q$210,"Customer Connection")</f>
        <v>0</v>
      </c>
      <c r="O114" s="32">
        <f>SUMIFS('Capex forecast'!N$7:N$210,'Capex forecast'!$T$7:$T$210,'Allocation of site-spec costs'!$B114,'Capex forecast'!$S$7:$S$210,'Allocation of site-spec costs'!$D114,'Capex forecast'!$Q$7:$Q$210,"Customer Connection")</f>
        <v>0</v>
      </c>
      <c r="Q114" s="6" t="s">
        <v>587</v>
      </c>
      <c r="R114" s="6" t="str">
        <f>INDEX('Raw demand forecast'!$M$7:$M$5830,MATCH($Q114,'Raw demand forecast'!$B$7:$B$5830,0))</f>
        <v>Yes</v>
      </c>
      <c r="S114" s="6" t="str">
        <f>IF(COUNTIF($Q$93:Q114,$B114) = 1, "LV", IF(COUNTIF($Q$93:Q114,$B114) = 2, "HV", "ST"))</f>
        <v>LV</v>
      </c>
      <c r="T114" s="6" t="str">
        <f>INDEX('Demand forecast and growth rate'!$E$7:$E$273,MATCH($Q114,'Demand forecast and growth rate'!$B$7:$B$273,0))</f>
        <v>High growth</v>
      </c>
      <c r="U114" s="32">
        <f>SUMIFS('Capex forecast'!E$7:E$210,'Capex forecast'!$T$7:$T$210,$Q114,'Capex forecast'!$S$7:$S$210,$S114,'Capex forecast'!$Q$7:$Q$210,"Augex")</f>
        <v>0</v>
      </c>
      <c r="V114" s="32">
        <f>SUMIFS('Capex forecast'!F$7:F$210,'Capex forecast'!$T$7:$T$210,$Q114,'Capex forecast'!$S$7:$S$210,$S114,'Capex forecast'!$Q$7:$Q$210,"Augex")</f>
        <v>0</v>
      </c>
      <c r="W114" s="32">
        <f>SUMIFS('Capex forecast'!G$7:G$210,'Capex forecast'!$T$7:$T$210,$Q114,'Capex forecast'!$S$7:$S$210,$S114,'Capex forecast'!$Q$7:$Q$210,"Augex")</f>
        <v>0</v>
      </c>
      <c r="X114" s="32">
        <f>SUMIFS('Capex forecast'!H$7:H$210,'Capex forecast'!$T$7:$T$210,$Q114,'Capex forecast'!$S$7:$S$210,$S114,'Capex forecast'!$Q$7:$Q$210,"Augex")</f>
        <v>0</v>
      </c>
      <c r="Y114" s="32">
        <f>SUMIFS('Capex forecast'!I$7:I$210,'Capex forecast'!$T$7:$T$210,$Q114,'Capex forecast'!$S$7:$S$210,$S114,'Capex forecast'!$Q$7:$Q$210,"Augex")</f>
        <v>0</v>
      </c>
      <c r="Z114" s="32">
        <f>SUMIFS('Capex forecast'!J$7:J$210,'Capex forecast'!$T$7:$T$210,$Q114,'Capex forecast'!$S$7:$S$210,$S114,'Capex forecast'!$Q$7:$Q$210,"Augex")</f>
        <v>0</v>
      </c>
      <c r="AA114" s="32">
        <f>SUMIFS('Capex forecast'!K$7:K$210,'Capex forecast'!$T$7:$T$210,$Q114,'Capex forecast'!$S$7:$S$210,$S114,'Capex forecast'!$Q$7:$Q$210,"Augex")</f>
        <v>0</v>
      </c>
      <c r="AB114" s="32">
        <f>SUMIFS('Capex forecast'!L$7:L$210,'Capex forecast'!$T$7:$T$210,$Q114,'Capex forecast'!$S$7:$S$210,$S114,'Capex forecast'!$Q$7:$Q$210,"Augex")</f>
        <v>0</v>
      </c>
      <c r="AC114" s="32">
        <f>SUMIFS('Capex forecast'!M$7:M$210,'Capex forecast'!$T$7:$T$210,$Q114,'Capex forecast'!$S$7:$S$210,$S114,'Capex forecast'!$Q$7:$Q$210,"Augex")</f>
        <v>0</v>
      </c>
      <c r="AD114" s="32">
        <f>SUMIFS('Capex forecast'!N$7:N$210,'Capex forecast'!$T$7:$T$210,$Q114,'Capex forecast'!$S$7:$S$210,$S114,'Capex forecast'!$Q$7:$Q$210,"Augex")</f>
        <v>0</v>
      </c>
      <c r="AF114" s="6" t="s">
        <v>587</v>
      </c>
      <c r="AG114" s="6" t="str">
        <f>INDEX('Raw demand forecast'!$M$7:$M$5830,MATCH($Q114,'Raw demand forecast'!$B$7:$B$5830,0))</f>
        <v>Yes</v>
      </c>
      <c r="AH114" s="6" t="str">
        <f>IF(COUNTIF($AF$93:AF114,$B114) = 1, "LV", IF(COUNTIF($AF$93:AF114,$B114) = 2, "HV", "ST"))</f>
        <v>LV</v>
      </c>
      <c r="AI114" s="6" t="str">
        <f>INDEX('Demand forecast and growth rate'!$E$7:$E$273,MATCH($Q114,'Demand forecast and growth rate'!$B$7:$B$273,0))</f>
        <v>High growth</v>
      </c>
      <c r="AJ114" s="53">
        <f>SUMIFS('Capex forecast'!E$7:E$210,'Capex forecast'!$T$7:$T$210,$AF114,'Capex forecast'!$S$7:$S$210,$AH114,'Capex forecast'!$Q$7:$Q$210,"Repex")</f>
        <v>0</v>
      </c>
      <c r="AK114" s="53">
        <f>SUMIFS('Capex forecast'!F$7:F$210,'Capex forecast'!$T$7:$T$210,$AF114,'Capex forecast'!$S$7:$S$210,$AH114,'Capex forecast'!$Q$7:$Q$210,"Repex")</f>
        <v>0</v>
      </c>
      <c r="AL114" s="53">
        <f>SUMIFS('Capex forecast'!G$7:G$210,'Capex forecast'!$T$7:$T$210,$AF114,'Capex forecast'!$S$7:$S$210,$AH114,'Capex forecast'!$Q$7:$Q$210,"Repex")</f>
        <v>0</v>
      </c>
      <c r="AM114" s="53">
        <f>SUMIFS('Capex forecast'!H$7:H$210,'Capex forecast'!$T$7:$T$210,$AF114,'Capex forecast'!$S$7:$S$210,$AH114,'Capex forecast'!$Q$7:$Q$210,"Repex")</f>
        <v>0</v>
      </c>
      <c r="AN114" s="53">
        <f>SUMIFS('Capex forecast'!I$7:I$210,'Capex forecast'!$T$7:$T$210,$AF114,'Capex forecast'!$S$7:$S$210,$AH114,'Capex forecast'!$Q$7:$Q$210,"Repex")</f>
        <v>0</v>
      </c>
      <c r="AO114" s="53">
        <f>SUMIFS('Capex forecast'!J$7:J$210,'Capex forecast'!$T$7:$T$210,$AF114,'Capex forecast'!$S$7:$S$210,$AH114,'Capex forecast'!$Q$7:$Q$210,"Repex")</f>
        <v>0</v>
      </c>
      <c r="AP114" s="53">
        <f>SUMIFS('Capex forecast'!K$7:K$210,'Capex forecast'!$T$7:$T$210,$AF114,'Capex forecast'!$S$7:$S$210,$AH114,'Capex forecast'!$Q$7:$Q$210,"Repex")</f>
        <v>0</v>
      </c>
      <c r="AQ114" s="53">
        <f>SUMIFS('Capex forecast'!L$7:L$210,'Capex forecast'!$T$7:$T$210,$AF114,'Capex forecast'!$S$7:$S$210,$AH114,'Capex forecast'!$Q$7:$Q$210,"Repex")</f>
        <v>0</v>
      </c>
      <c r="AR114" s="53">
        <f>SUMIFS('Capex forecast'!M$7:M$210,'Capex forecast'!$T$7:$T$210,$AF114,'Capex forecast'!$S$7:$S$210,$AH114,'Capex forecast'!$Q$7:$Q$210,"Repex")</f>
        <v>0</v>
      </c>
      <c r="AS114" s="53">
        <f>SUMIFS('Capex forecast'!N$7:N$210,'Capex forecast'!$T$7:$T$210,$AF114,'Capex forecast'!$S$7:$S$210,$AH114,'Capex forecast'!$Q$7:$Q$210,"Repex")</f>
        <v>0</v>
      </c>
    </row>
    <row r="115" spans="1:45" customFormat="1" ht="15">
      <c r="A115" s="1"/>
      <c r="B115" s="6" t="s">
        <v>65</v>
      </c>
      <c r="C115" s="6" t="str">
        <f>INDEX('Raw demand forecast'!$M$7:$M$5830,MATCH($B115,'Raw demand forecast'!$B$7:$B$5830,0))</f>
        <v>No</v>
      </c>
      <c r="D115" s="6" t="str">
        <f>IF(COUNTIF($B$93:B115,$B115) = 1, "LV", IF(COUNTIF($B$93:B115,$B115) = 2, "HV", "ST"))</f>
        <v>LV</v>
      </c>
      <c r="E115" s="6" t="str">
        <f>INDEX('Demand forecast and growth rate'!$E$7:$E$273,MATCH($B115,'Demand forecast and growth rate'!$B$7:$B$273,0))</f>
        <v>Steady/falling</v>
      </c>
      <c r="F115" s="32">
        <f>SUMIFS('Capex forecast'!E$7:E$210,'Capex forecast'!$T$7:$T$210,'Allocation of site-spec costs'!$B115,'Capex forecast'!$S$7:$S$210,'Allocation of site-spec costs'!$D115,'Capex forecast'!$Q$7:$Q$210,"Customer Connection")</f>
        <v>0</v>
      </c>
      <c r="G115" s="32">
        <f>SUMIFS('Capex forecast'!F$7:F$210,'Capex forecast'!$T$7:$T$210,'Allocation of site-spec costs'!$B115,'Capex forecast'!$S$7:$S$210,'Allocation of site-spec costs'!$D115,'Capex forecast'!$Q$7:$Q$210,"Customer Connection")</f>
        <v>0</v>
      </c>
      <c r="H115" s="32">
        <f>SUMIFS('Capex forecast'!G$7:G$210,'Capex forecast'!$T$7:$T$210,'Allocation of site-spec costs'!$B115,'Capex forecast'!$S$7:$S$210,'Allocation of site-spec costs'!$D115,'Capex forecast'!$Q$7:$Q$210,"Customer Connection")</f>
        <v>0</v>
      </c>
      <c r="I115" s="32">
        <f>SUMIFS('Capex forecast'!H$7:H$210,'Capex forecast'!$T$7:$T$210,'Allocation of site-spec costs'!$B115,'Capex forecast'!$S$7:$S$210,'Allocation of site-spec costs'!$D115,'Capex forecast'!$Q$7:$Q$210,"Customer Connection")</f>
        <v>0</v>
      </c>
      <c r="J115" s="32">
        <f>SUMIFS('Capex forecast'!I$7:I$210,'Capex forecast'!$T$7:$T$210,'Allocation of site-spec costs'!$B115,'Capex forecast'!$S$7:$S$210,'Allocation of site-spec costs'!$D115,'Capex forecast'!$Q$7:$Q$210,"Customer Connection")</f>
        <v>0</v>
      </c>
      <c r="K115" s="32">
        <f>SUMIFS('Capex forecast'!J$7:J$210,'Capex forecast'!$T$7:$T$210,'Allocation of site-spec costs'!$B115,'Capex forecast'!$S$7:$S$210,'Allocation of site-spec costs'!$D115,'Capex forecast'!$Q$7:$Q$210,"Customer Connection")</f>
        <v>0</v>
      </c>
      <c r="L115" s="32">
        <f>SUMIFS('Capex forecast'!K$7:K$210,'Capex forecast'!$T$7:$T$210,'Allocation of site-spec costs'!$B115,'Capex forecast'!$S$7:$S$210,'Allocation of site-spec costs'!$D115,'Capex forecast'!$Q$7:$Q$210,"Customer Connection")</f>
        <v>0</v>
      </c>
      <c r="M115" s="32">
        <f>SUMIFS('Capex forecast'!L$7:L$210,'Capex forecast'!$T$7:$T$210,'Allocation of site-spec costs'!$B115,'Capex forecast'!$S$7:$S$210,'Allocation of site-spec costs'!$D115,'Capex forecast'!$Q$7:$Q$210,"Customer Connection")</f>
        <v>0</v>
      </c>
      <c r="N115" s="32">
        <f>SUMIFS('Capex forecast'!M$7:M$210,'Capex forecast'!$T$7:$T$210,'Allocation of site-spec costs'!$B115,'Capex forecast'!$S$7:$S$210,'Allocation of site-spec costs'!$D115,'Capex forecast'!$Q$7:$Q$210,"Customer Connection")</f>
        <v>0</v>
      </c>
      <c r="O115" s="32">
        <f>SUMIFS('Capex forecast'!N$7:N$210,'Capex forecast'!$T$7:$T$210,'Allocation of site-spec costs'!$B115,'Capex forecast'!$S$7:$S$210,'Allocation of site-spec costs'!$D115,'Capex forecast'!$Q$7:$Q$210,"Customer Connection")</f>
        <v>0</v>
      </c>
      <c r="Q115" s="6" t="s">
        <v>65</v>
      </c>
      <c r="R115" s="6" t="str">
        <f>INDEX('Raw demand forecast'!$M$7:$M$5830,MATCH($Q115,'Raw demand forecast'!$B$7:$B$5830,0))</f>
        <v>No</v>
      </c>
      <c r="S115" s="6" t="str">
        <f>IF(COUNTIF($Q$93:Q115,$B115) = 1, "LV", IF(COUNTIF($Q$93:Q115,$B115) = 2, "HV", "ST"))</f>
        <v>LV</v>
      </c>
      <c r="T115" s="6" t="str">
        <f>INDEX('Demand forecast and growth rate'!$E$7:$E$273,MATCH($Q115,'Demand forecast and growth rate'!$B$7:$B$273,0))</f>
        <v>Steady/falling</v>
      </c>
      <c r="U115" s="32">
        <f>SUMIFS('Capex forecast'!E$7:E$210,'Capex forecast'!$T$7:$T$210,$Q115,'Capex forecast'!$S$7:$S$210,$S115,'Capex forecast'!$Q$7:$Q$210,"Augex")</f>
        <v>0</v>
      </c>
      <c r="V115" s="32">
        <f>SUMIFS('Capex forecast'!F$7:F$210,'Capex forecast'!$T$7:$T$210,$Q115,'Capex forecast'!$S$7:$S$210,$S115,'Capex forecast'!$Q$7:$Q$210,"Augex")</f>
        <v>0</v>
      </c>
      <c r="W115" s="32">
        <f>SUMIFS('Capex forecast'!G$7:G$210,'Capex forecast'!$T$7:$T$210,$Q115,'Capex forecast'!$S$7:$S$210,$S115,'Capex forecast'!$Q$7:$Q$210,"Augex")</f>
        <v>0</v>
      </c>
      <c r="X115" s="32">
        <f>SUMIFS('Capex forecast'!H$7:H$210,'Capex forecast'!$T$7:$T$210,$Q115,'Capex forecast'!$S$7:$S$210,$S115,'Capex forecast'!$Q$7:$Q$210,"Augex")</f>
        <v>0</v>
      </c>
      <c r="Y115" s="32">
        <f>SUMIFS('Capex forecast'!I$7:I$210,'Capex forecast'!$T$7:$T$210,$Q115,'Capex forecast'!$S$7:$S$210,$S115,'Capex forecast'!$Q$7:$Q$210,"Augex")</f>
        <v>0</v>
      </c>
      <c r="Z115" s="32">
        <f>SUMIFS('Capex forecast'!J$7:J$210,'Capex forecast'!$T$7:$T$210,$Q115,'Capex forecast'!$S$7:$S$210,$S115,'Capex forecast'!$Q$7:$Q$210,"Augex")</f>
        <v>0</v>
      </c>
      <c r="AA115" s="32">
        <f>SUMIFS('Capex forecast'!K$7:K$210,'Capex forecast'!$T$7:$T$210,$Q115,'Capex forecast'!$S$7:$S$210,$S115,'Capex forecast'!$Q$7:$Q$210,"Augex")</f>
        <v>0</v>
      </c>
      <c r="AB115" s="32">
        <f>SUMIFS('Capex forecast'!L$7:L$210,'Capex forecast'!$T$7:$T$210,$Q115,'Capex forecast'!$S$7:$S$210,$S115,'Capex forecast'!$Q$7:$Q$210,"Augex")</f>
        <v>0</v>
      </c>
      <c r="AC115" s="32">
        <f>SUMIFS('Capex forecast'!M$7:M$210,'Capex forecast'!$T$7:$T$210,$Q115,'Capex forecast'!$S$7:$S$210,$S115,'Capex forecast'!$Q$7:$Q$210,"Augex")</f>
        <v>0</v>
      </c>
      <c r="AD115" s="32">
        <f>SUMIFS('Capex forecast'!N$7:N$210,'Capex forecast'!$T$7:$T$210,$Q115,'Capex forecast'!$S$7:$S$210,$S115,'Capex forecast'!$Q$7:$Q$210,"Augex")</f>
        <v>0</v>
      </c>
      <c r="AF115" s="6" t="s">
        <v>65</v>
      </c>
      <c r="AG115" s="6" t="str">
        <f>INDEX('Raw demand forecast'!$M$7:$M$5830,MATCH($Q115,'Raw demand forecast'!$B$7:$B$5830,0))</f>
        <v>No</v>
      </c>
      <c r="AH115" s="6" t="str">
        <f>IF(COUNTIF($AF$93:AF115,$B115) = 1, "LV", IF(COUNTIF($AF$93:AF115,$B115) = 2, "HV", "ST"))</f>
        <v>LV</v>
      </c>
      <c r="AI115" s="6" t="str">
        <f>INDEX('Demand forecast and growth rate'!$E$7:$E$273,MATCH($Q115,'Demand forecast and growth rate'!$B$7:$B$273,0))</f>
        <v>Steady/falling</v>
      </c>
      <c r="AJ115" s="53">
        <f>SUMIFS('Capex forecast'!E$7:E$210,'Capex forecast'!$T$7:$T$210,$AF115,'Capex forecast'!$S$7:$S$210,$AH115,'Capex forecast'!$Q$7:$Q$210,"Repex")</f>
        <v>0</v>
      </c>
      <c r="AK115" s="53">
        <f>SUMIFS('Capex forecast'!F$7:F$210,'Capex forecast'!$T$7:$T$210,$AF115,'Capex forecast'!$S$7:$S$210,$AH115,'Capex forecast'!$Q$7:$Q$210,"Repex")</f>
        <v>0</v>
      </c>
      <c r="AL115" s="53">
        <f>SUMIFS('Capex forecast'!G$7:G$210,'Capex forecast'!$T$7:$T$210,$AF115,'Capex forecast'!$S$7:$S$210,$AH115,'Capex forecast'!$Q$7:$Q$210,"Repex")</f>
        <v>0</v>
      </c>
      <c r="AM115" s="53">
        <f>SUMIFS('Capex forecast'!H$7:H$210,'Capex forecast'!$T$7:$T$210,$AF115,'Capex forecast'!$S$7:$S$210,$AH115,'Capex forecast'!$Q$7:$Q$210,"Repex")</f>
        <v>0</v>
      </c>
      <c r="AN115" s="53">
        <f>SUMIFS('Capex forecast'!I$7:I$210,'Capex forecast'!$T$7:$T$210,$AF115,'Capex forecast'!$S$7:$S$210,$AH115,'Capex forecast'!$Q$7:$Q$210,"Repex")</f>
        <v>0</v>
      </c>
      <c r="AO115" s="53">
        <f>SUMIFS('Capex forecast'!J$7:J$210,'Capex forecast'!$T$7:$T$210,$AF115,'Capex forecast'!$S$7:$S$210,$AH115,'Capex forecast'!$Q$7:$Q$210,"Repex")</f>
        <v>0</v>
      </c>
      <c r="AP115" s="53">
        <f>SUMIFS('Capex forecast'!K$7:K$210,'Capex forecast'!$T$7:$T$210,$AF115,'Capex forecast'!$S$7:$S$210,$AH115,'Capex forecast'!$Q$7:$Q$210,"Repex")</f>
        <v>0</v>
      </c>
      <c r="AQ115" s="53">
        <f>SUMIFS('Capex forecast'!L$7:L$210,'Capex forecast'!$T$7:$T$210,$AF115,'Capex forecast'!$S$7:$S$210,$AH115,'Capex forecast'!$Q$7:$Q$210,"Repex")</f>
        <v>0</v>
      </c>
      <c r="AR115" s="53">
        <f>SUMIFS('Capex forecast'!M$7:M$210,'Capex forecast'!$T$7:$T$210,$AF115,'Capex forecast'!$S$7:$S$210,$AH115,'Capex forecast'!$Q$7:$Q$210,"Repex")</f>
        <v>0</v>
      </c>
      <c r="AS115" s="53">
        <f>SUMIFS('Capex forecast'!N$7:N$210,'Capex forecast'!$T$7:$T$210,$AF115,'Capex forecast'!$S$7:$S$210,$AH115,'Capex forecast'!$Q$7:$Q$210,"Repex")</f>
        <v>0</v>
      </c>
    </row>
    <row r="116" spans="1:45" customFormat="1" ht="15">
      <c r="A116" s="1"/>
      <c r="B116" s="6" t="s">
        <v>70</v>
      </c>
      <c r="C116" s="6" t="str">
        <f>INDEX('Raw demand forecast'!$M$7:$M$5830,MATCH($B116,'Raw demand forecast'!$B$7:$B$5830,0))</f>
        <v>No</v>
      </c>
      <c r="D116" s="6" t="str">
        <f>IF(COUNTIF($B$93:B116,$B116) = 1, "LV", IF(COUNTIF($B$93:B116,$B116) = 2, "HV", "ST"))</f>
        <v>LV</v>
      </c>
      <c r="E116" s="6" t="str">
        <f>INDEX('Demand forecast and growth rate'!$E$7:$E$273,MATCH($B116,'Demand forecast and growth rate'!$B$7:$B$273,0))</f>
        <v>Steady/falling</v>
      </c>
      <c r="F116" s="32">
        <f>SUMIFS('Capex forecast'!E$7:E$210,'Capex forecast'!$T$7:$T$210,'Allocation of site-spec costs'!$B116,'Capex forecast'!$S$7:$S$210,'Allocation of site-spec costs'!$D116,'Capex forecast'!$Q$7:$Q$210,"Customer Connection")</f>
        <v>0</v>
      </c>
      <c r="G116" s="32">
        <f>SUMIFS('Capex forecast'!F$7:F$210,'Capex forecast'!$T$7:$T$210,'Allocation of site-spec costs'!$B116,'Capex forecast'!$S$7:$S$210,'Allocation of site-spec costs'!$D116,'Capex forecast'!$Q$7:$Q$210,"Customer Connection")</f>
        <v>0</v>
      </c>
      <c r="H116" s="32">
        <f>SUMIFS('Capex forecast'!G$7:G$210,'Capex forecast'!$T$7:$T$210,'Allocation of site-spec costs'!$B116,'Capex forecast'!$S$7:$S$210,'Allocation of site-spec costs'!$D116,'Capex forecast'!$Q$7:$Q$210,"Customer Connection")</f>
        <v>0</v>
      </c>
      <c r="I116" s="32">
        <f>SUMIFS('Capex forecast'!H$7:H$210,'Capex forecast'!$T$7:$T$210,'Allocation of site-spec costs'!$B116,'Capex forecast'!$S$7:$S$210,'Allocation of site-spec costs'!$D116,'Capex forecast'!$Q$7:$Q$210,"Customer Connection")</f>
        <v>0</v>
      </c>
      <c r="J116" s="32">
        <f>SUMIFS('Capex forecast'!I$7:I$210,'Capex forecast'!$T$7:$T$210,'Allocation of site-spec costs'!$B116,'Capex forecast'!$S$7:$S$210,'Allocation of site-spec costs'!$D116,'Capex forecast'!$Q$7:$Q$210,"Customer Connection")</f>
        <v>0</v>
      </c>
      <c r="K116" s="32">
        <f>SUMIFS('Capex forecast'!J$7:J$210,'Capex forecast'!$T$7:$T$210,'Allocation of site-spec costs'!$B116,'Capex forecast'!$S$7:$S$210,'Allocation of site-spec costs'!$D116,'Capex forecast'!$Q$7:$Q$210,"Customer Connection")</f>
        <v>0</v>
      </c>
      <c r="L116" s="32">
        <f>SUMIFS('Capex forecast'!K$7:K$210,'Capex forecast'!$T$7:$T$210,'Allocation of site-spec costs'!$B116,'Capex forecast'!$S$7:$S$210,'Allocation of site-spec costs'!$D116,'Capex forecast'!$Q$7:$Q$210,"Customer Connection")</f>
        <v>0</v>
      </c>
      <c r="M116" s="32">
        <f>SUMIFS('Capex forecast'!L$7:L$210,'Capex forecast'!$T$7:$T$210,'Allocation of site-spec costs'!$B116,'Capex forecast'!$S$7:$S$210,'Allocation of site-spec costs'!$D116,'Capex forecast'!$Q$7:$Q$210,"Customer Connection")</f>
        <v>0</v>
      </c>
      <c r="N116" s="32">
        <f>SUMIFS('Capex forecast'!M$7:M$210,'Capex forecast'!$T$7:$T$210,'Allocation of site-spec costs'!$B116,'Capex forecast'!$S$7:$S$210,'Allocation of site-spec costs'!$D116,'Capex forecast'!$Q$7:$Q$210,"Customer Connection")</f>
        <v>0</v>
      </c>
      <c r="O116" s="32">
        <f>SUMIFS('Capex forecast'!N$7:N$210,'Capex forecast'!$T$7:$T$210,'Allocation of site-spec costs'!$B116,'Capex forecast'!$S$7:$S$210,'Allocation of site-spec costs'!$D116,'Capex forecast'!$Q$7:$Q$210,"Customer Connection")</f>
        <v>0</v>
      </c>
      <c r="Q116" s="6" t="s">
        <v>70</v>
      </c>
      <c r="R116" s="6" t="str">
        <f>INDEX('Raw demand forecast'!$M$7:$M$5830,MATCH($Q116,'Raw demand forecast'!$B$7:$B$5830,0))</f>
        <v>No</v>
      </c>
      <c r="S116" s="6" t="str">
        <f>IF(COUNTIF($Q$93:Q116,$B116) = 1, "LV", IF(COUNTIF($Q$93:Q116,$B116) = 2, "HV", "ST"))</f>
        <v>LV</v>
      </c>
      <c r="T116" s="6" t="str">
        <f>INDEX('Demand forecast and growth rate'!$E$7:$E$273,MATCH($Q116,'Demand forecast and growth rate'!$B$7:$B$273,0))</f>
        <v>Steady/falling</v>
      </c>
      <c r="U116" s="32">
        <f>SUMIFS('Capex forecast'!E$7:E$210,'Capex forecast'!$T$7:$T$210,$Q116,'Capex forecast'!$S$7:$S$210,$S116,'Capex forecast'!$Q$7:$Q$210,"Augex")</f>
        <v>0</v>
      </c>
      <c r="V116" s="32">
        <f>SUMIFS('Capex forecast'!F$7:F$210,'Capex forecast'!$T$7:$T$210,$Q116,'Capex forecast'!$S$7:$S$210,$S116,'Capex forecast'!$Q$7:$Q$210,"Augex")</f>
        <v>0</v>
      </c>
      <c r="W116" s="32">
        <f>SUMIFS('Capex forecast'!G$7:G$210,'Capex forecast'!$T$7:$T$210,$Q116,'Capex forecast'!$S$7:$S$210,$S116,'Capex forecast'!$Q$7:$Q$210,"Augex")</f>
        <v>0</v>
      </c>
      <c r="X116" s="32">
        <f>SUMIFS('Capex forecast'!H$7:H$210,'Capex forecast'!$T$7:$T$210,$Q116,'Capex forecast'!$S$7:$S$210,$S116,'Capex forecast'!$Q$7:$Q$210,"Augex")</f>
        <v>0</v>
      </c>
      <c r="Y116" s="32">
        <f>SUMIFS('Capex forecast'!I$7:I$210,'Capex forecast'!$T$7:$T$210,$Q116,'Capex forecast'!$S$7:$S$210,$S116,'Capex forecast'!$Q$7:$Q$210,"Augex")</f>
        <v>0</v>
      </c>
      <c r="Z116" s="32">
        <f>SUMIFS('Capex forecast'!J$7:J$210,'Capex forecast'!$T$7:$T$210,$Q116,'Capex forecast'!$S$7:$S$210,$S116,'Capex forecast'!$Q$7:$Q$210,"Augex")</f>
        <v>0</v>
      </c>
      <c r="AA116" s="32">
        <f>SUMIFS('Capex forecast'!K$7:K$210,'Capex forecast'!$T$7:$T$210,$Q116,'Capex forecast'!$S$7:$S$210,$S116,'Capex forecast'!$Q$7:$Q$210,"Augex")</f>
        <v>0</v>
      </c>
      <c r="AB116" s="32">
        <f>SUMIFS('Capex forecast'!L$7:L$210,'Capex forecast'!$T$7:$T$210,$Q116,'Capex forecast'!$S$7:$S$210,$S116,'Capex forecast'!$Q$7:$Q$210,"Augex")</f>
        <v>0</v>
      </c>
      <c r="AC116" s="32">
        <f>SUMIFS('Capex forecast'!M$7:M$210,'Capex forecast'!$T$7:$T$210,$Q116,'Capex forecast'!$S$7:$S$210,$S116,'Capex forecast'!$Q$7:$Q$210,"Augex")</f>
        <v>0</v>
      </c>
      <c r="AD116" s="32">
        <f>SUMIFS('Capex forecast'!N$7:N$210,'Capex forecast'!$T$7:$T$210,$Q116,'Capex forecast'!$S$7:$S$210,$S116,'Capex forecast'!$Q$7:$Q$210,"Augex")</f>
        <v>0</v>
      </c>
      <c r="AF116" s="6" t="s">
        <v>70</v>
      </c>
      <c r="AG116" s="6" t="str">
        <f>INDEX('Raw demand forecast'!$M$7:$M$5830,MATCH($Q116,'Raw demand forecast'!$B$7:$B$5830,0))</f>
        <v>No</v>
      </c>
      <c r="AH116" s="6" t="str">
        <f>IF(COUNTIF($AF$93:AF116,$B116) = 1, "LV", IF(COUNTIF($AF$93:AF116,$B116) = 2, "HV", "ST"))</f>
        <v>LV</v>
      </c>
      <c r="AI116" s="6" t="str">
        <f>INDEX('Demand forecast and growth rate'!$E$7:$E$273,MATCH($Q116,'Demand forecast and growth rate'!$B$7:$B$273,0))</f>
        <v>Steady/falling</v>
      </c>
      <c r="AJ116" s="53">
        <f>SUMIFS('Capex forecast'!E$7:E$210,'Capex forecast'!$T$7:$T$210,$AF116,'Capex forecast'!$S$7:$S$210,$AH116,'Capex forecast'!$Q$7:$Q$210,"Repex")</f>
        <v>0</v>
      </c>
      <c r="AK116" s="53">
        <f>SUMIFS('Capex forecast'!F$7:F$210,'Capex forecast'!$T$7:$T$210,$AF116,'Capex forecast'!$S$7:$S$210,$AH116,'Capex forecast'!$Q$7:$Q$210,"Repex")</f>
        <v>0</v>
      </c>
      <c r="AL116" s="53">
        <f>SUMIFS('Capex forecast'!G$7:G$210,'Capex forecast'!$T$7:$T$210,$AF116,'Capex forecast'!$S$7:$S$210,$AH116,'Capex forecast'!$Q$7:$Q$210,"Repex")</f>
        <v>0</v>
      </c>
      <c r="AM116" s="53">
        <f>SUMIFS('Capex forecast'!H$7:H$210,'Capex forecast'!$T$7:$T$210,$AF116,'Capex forecast'!$S$7:$S$210,$AH116,'Capex forecast'!$Q$7:$Q$210,"Repex")</f>
        <v>0</v>
      </c>
      <c r="AN116" s="53">
        <f>SUMIFS('Capex forecast'!I$7:I$210,'Capex forecast'!$T$7:$T$210,$AF116,'Capex forecast'!$S$7:$S$210,$AH116,'Capex forecast'!$Q$7:$Q$210,"Repex")</f>
        <v>0</v>
      </c>
      <c r="AO116" s="53">
        <f>SUMIFS('Capex forecast'!J$7:J$210,'Capex forecast'!$T$7:$T$210,$AF116,'Capex forecast'!$S$7:$S$210,$AH116,'Capex forecast'!$Q$7:$Q$210,"Repex")</f>
        <v>0</v>
      </c>
      <c r="AP116" s="53">
        <f>SUMIFS('Capex forecast'!K$7:K$210,'Capex forecast'!$T$7:$T$210,$AF116,'Capex forecast'!$S$7:$S$210,$AH116,'Capex forecast'!$Q$7:$Q$210,"Repex")</f>
        <v>0</v>
      </c>
      <c r="AQ116" s="53">
        <f>SUMIFS('Capex forecast'!L$7:L$210,'Capex forecast'!$T$7:$T$210,$AF116,'Capex forecast'!$S$7:$S$210,$AH116,'Capex forecast'!$Q$7:$Q$210,"Repex")</f>
        <v>0</v>
      </c>
      <c r="AR116" s="53">
        <f>SUMIFS('Capex forecast'!M$7:M$210,'Capex forecast'!$T$7:$T$210,$AF116,'Capex forecast'!$S$7:$S$210,$AH116,'Capex forecast'!$Q$7:$Q$210,"Repex")</f>
        <v>0</v>
      </c>
      <c r="AS116" s="53">
        <f>SUMIFS('Capex forecast'!N$7:N$210,'Capex forecast'!$T$7:$T$210,$AF116,'Capex forecast'!$S$7:$S$210,$AH116,'Capex forecast'!$Q$7:$Q$210,"Repex")</f>
        <v>0</v>
      </c>
    </row>
    <row r="117" spans="1:45" customFormat="1" ht="15">
      <c r="A117" s="1"/>
      <c r="B117" s="6" t="s">
        <v>93</v>
      </c>
      <c r="C117" s="6" t="str">
        <f>INDEX('Raw demand forecast'!$M$7:$M$5830,MATCH($B117,'Raw demand forecast'!$B$7:$B$5830,0))</f>
        <v>No</v>
      </c>
      <c r="D117" s="6" t="str">
        <f>IF(COUNTIF($B$93:B117,$B117) = 1, "LV", IF(COUNTIF($B$93:B117,$B117) = 2, "HV", "ST"))</f>
        <v>LV</v>
      </c>
      <c r="E117" s="6" t="str">
        <f>INDEX('Demand forecast and growth rate'!$E$7:$E$273,MATCH($B117,'Demand forecast and growth rate'!$B$7:$B$273,0))</f>
        <v>Small growth</v>
      </c>
      <c r="F117" s="32">
        <f>SUMIFS('Capex forecast'!E$7:E$210,'Capex forecast'!$T$7:$T$210,'Allocation of site-spec costs'!$B117,'Capex forecast'!$S$7:$S$210,'Allocation of site-spec costs'!$D117,'Capex forecast'!$Q$7:$Q$210,"Customer Connection")</f>
        <v>0</v>
      </c>
      <c r="G117" s="32">
        <f>SUMIFS('Capex forecast'!F$7:F$210,'Capex forecast'!$T$7:$T$210,'Allocation of site-spec costs'!$B117,'Capex forecast'!$S$7:$S$210,'Allocation of site-spec costs'!$D117,'Capex forecast'!$Q$7:$Q$210,"Customer Connection")</f>
        <v>0</v>
      </c>
      <c r="H117" s="32">
        <f>SUMIFS('Capex forecast'!G$7:G$210,'Capex forecast'!$T$7:$T$210,'Allocation of site-spec costs'!$B117,'Capex forecast'!$S$7:$S$210,'Allocation of site-spec costs'!$D117,'Capex forecast'!$Q$7:$Q$210,"Customer Connection")</f>
        <v>0</v>
      </c>
      <c r="I117" s="32">
        <f>SUMIFS('Capex forecast'!H$7:H$210,'Capex forecast'!$T$7:$T$210,'Allocation of site-spec costs'!$B117,'Capex forecast'!$S$7:$S$210,'Allocation of site-spec costs'!$D117,'Capex forecast'!$Q$7:$Q$210,"Customer Connection")</f>
        <v>0</v>
      </c>
      <c r="J117" s="32">
        <f>SUMIFS('Capex forecast'!I$7:I$210,'Capex forecast'!$T$7:$T$210,'Allocation of site-spec costs'!$B117,'Capex forecast'!$S$7:$S$210,'Allocation of site-spec costs'!$D117,'Capex forecast'!$Q$7:$Q$210,"Customer Connection")</f>
        <v>0</v>
      </c>
      <c r="K117" s="32">
        <f>SUMIFS('Capex forecast'!J$7:J$210,'Capex forecast'!$T$7:$T$210,'Allocation of site-spec costs'!$B117,'Capex forecast'!$S$7:$S$210,'Allocation of site-spec costs'!$D117,'Capex forecast'!$Q$7:$Q$210,"Customer Connection")</f>
        <v>0</v>
      </c>
      <c r="L117" s="32">
        <f>SUMIFS('Capex forecast'!K$7:K$210,'Capex forecast'!$T$7:$T$210,'Allocation of site-spec costs'!$B117,'Capex forecast'!$S$7:$S$210,'Allocation of site-spec costs'!$D117,'Capex forecast'!$Q$7:$Q$210,"Customer Connection")</f>
        <v>0</v>
      </c>
      <c r="M117" s="32">
        <f>SUMIFS('Capex forecast'!L$7:L$210,'Capex forecast'!$T$7:$T$210,'Allocation of site-spec costs'!$B117,'Capex forecast'!$S$7:$S$210,'Allocation of site-spec costs'!$D117,'Capex forecast'!$Q$7:$Q$210,"Customer Connection")</f>
        <v>0</v>
      </c>
      <c r="N117" s="32">
        <f>SUMIFS('Capex forecast'!M$7:M$210,'Capex forecast'!$T$7:$T$210,'Allocation of site-spec costs'!$B117,'Capex forecast'!$S$7:$S$210,'Allocation of site-spec costs'!$D117,'Capex forecast'!$Q$7:$Q$210,"Customer Connection")</f>
        <v>0</v>
      </c>
      <c r="O117" s="32">
        <f>SUMIFS('Capex forecast'!N$7:N$210,'Capex forecast'!$T$7:$T$210,'Allocation of site-spec costs'!$B117,'Capex forecast'!$S$7:$S$210,'Allocation of site-spec costs'!$D117,'Capex forecast'!$Q$7:$Q$210,"Customer Connection")</f>
        <v>0</v>
      </c>
      <c r="Q117" s="6" t="s">
        <v>93</v>
      </c>
      <c r="R117" s="6" t="str">
        <f>INDEX('Raw demand forecast'!$M$7:$M$5830,MATCH($Q117,'Raw demand forecast'!$B$7:$B$5830,0))</f>
        <v>No</v>
      </c>
      <c r="S117" s="6" t="str">
        <f>IF(COUNTIF($Q$93:Q117,$B117) = 1, "LV", IF(COUNTIF($Q$93:Q117,$B117) = 2, "HV", "ST"))</f>
        <v>LV</v>
      </c>
      <c r="T117" s="6" t="str">
        <f>INDEX('Demand forecast and growth rate'!$E$7:$E$273,MATCH($Q117,'Demand forecast and growth rate'!$B$7:$B$273,0))</f>
        <v>Small growth</v>
      </c>
      <c r="U117" s="32">
        <f>SUMIFS('Capex forecast'!E$7:E$210,'Capex forecast'!$T$7:$T$210,$Q117,'Capex forecast'!$S$7:$S$210,$S117,'Capex forecast'!$Q$7:$Q$210,"Augex")</f>
        <v>0</v>
      </c>
      <c r="V117" s="32">
        <f>SUMIFS('Capex forecast'!F$7:F$210,'Capex forecast'!$T$7:$T$210,$Q117,'Capex forecast'!$S$7:$S$210,$S117,'Capex forecast'!$Q$7:$Q$210,"Augex")</f>
        <v>0</v>
      </c>
      <c r="W117" s="32">
        <f>SUMIFS('Capex forecast'!G$7:G$210,'Capex forecast'!$T$7:$T$210,$Q117,'Capex forecast'!$S$7:$S$210,$S117,'Capex forecast'!$Q$7:$Q$210,"Augex")</f>
        <v>0</v>
      </c>
      <c r="X117" s="32">
        <f>SUMIFS('Capex forecast'!H$7:H$210,'Capex forecast'!$T$7:$T$210,$Q117,'Capex forecast'!$S$7:$S$210,$S117,'Capex forecast'!$Q$7:$Q$210,"Augex")</f>
        <v>0</v>
      </c>
      <c r="Y117" s="32">
        <f>SUMIFS('Capex forecast'!I$7:I$210,'Capex forecast'!$T$7:$T$210,$Q117,'Capex forecast'!$S$7:$S$210,$S117,'Capex forecast'!$Q$7:$Q$210,"Augex")</f>
        <v>0</v>
      </c>
      <c r="Z117" s="32">
        <f>SUMIFS('Capex forecast'!J$7:J$210,'Capex forecast'!$T$7:$T$210,$Q117,'Capex forecast'!$S$7:$S$210,$S117,'Capex forecast'!$Q$7:$Q$210,"Augex")</f>
        <v>0</v>
      </c>
      <c r="AA117" s="32">
        <f>SUMIFS('Capex forecast'!K$7:K$210,'Capex forecast'!$T$7:$T$210,$Q117,'Capex forecast'!$S$7:$S$210,$S117,'Capex forecast'!$Q$7:$Q$210,"Augex")</f>
        <v>0</v>
      </c>
      <c r="AB117" s="32">
        <f>SUMIFS('Capex forecast'!L$7:L$210,'Capex forecast'!$T$7:$T$210,$Q117,'Capex forecast'!$S$7:$S$210,$S117,'Capex forecast'!$Q$7:$Q$210,"Augex")</f>
        <v>0</v>
      </c>
      <c r="AC117" s="32">
        <f>SUMIFS('Capex forecast'!M$7:M$210,'Capex forecast'!$T$7:$T$210,$Q117,'Capex forecast'!$S$7:$S$210,$S117,'Capex forecast'!$Q$7:$Q$210,"Augex")</f>
        <v>0</v>
      </c>
      <c r="AD117" s="32">
        <f>SUMIFS('Capex forecast'!N$7:N$210,'Capex forecast'!$T$7:$T$210,$Q117,'Capex forecast'!$S$7:$S$210,$S117,'Capex forecast'!$Q$7:$Q$210,"Augex")</f>
        <v>0</v>
      </c>
      <c r="AF117" s="6" t="s">
        <v>93</v>
      </c>
      <c r="AG117" s="6" t="str">
        <f>INDEX('Raw demand forecast'!$M$7:$M$5830,MATCH($Q117,'Raw demand forecast'!$B$7:$B$5830,0))</f>
        <v>No</v>
      </c>
      <c r="AH117" s="6" t="str">
        <f>IF(COUNTIF($AF$93:AF117,$B117) = 1, "LV", IF(COUNTIF($AF$93:AF117,$B117) = 2, "HV", "ST"))</f>
        <v>LV</v>
      </c>
      <c r="AI117" s="6" t="str">
        <f>INDEX('Demand forecast and growth rate'!$E$7:$E$273,MATCH($Q117,'Demand forecast and growth rate'!$B$7:$B$273,0))</f>
        <v>Small growth</v>
      </c>
      <c r="AJ117" s="53">
        <f>SUMIFS('Capex forecast'!E$7:E$210,'Capex forecast'!$T$7:$T$210,$AF117,'Capex forecast'!$S$7:$S$210,$AH117,'Capex forecast'!$Q$7:$Q$210,"Repex")</f>
        <v>0</v>
      </c>
      <c r="AK117" s="53">
        <f>SUMIFS('Capex forecast'!F$7:F$210,'Capex forecast'!$T$7:$T$210,$AF117,'Capex forecast'!$S$7:$S$210,$AH117,'Capex forecast'!$Q$7:$Q$210,"Repex")</f>
        <v>0</v>
      </c>
      <c r="AL117" s="53">
        <f>SUMIFS('Capex forecast'!G$7:G$210,'Capex forecast'!$T$7:$T$210,$AF117,'Capex forecast'!$S$7:$S$210,$AH117,'Capex forecast'!$Q$7:$Q$210,"Repex")</f>
        <v>0</v>
      </c>
      <c r="AM117" s="53">
        <f>SUMIFS('Capex forecast'!H$7:H$210,'Capex forecast'!$T$7:$T$210,$AF117,'Capex forecast'!$S$7:$S$210,$AH117,'Capex forecast'!$Q$7:$Q$210,"Repex")</f>
        <v>0</v>
      </c>
      <c r="AN117" s="53">
        <f>SUMIFS('Capex forecast'!I$7:I$210,'Capex forecast'!$T$7:$T$210,$AF117,'Capex forecast'!$S$7:$S$210,$AH117,'Capex forecast'!$Q$7:$Q$210,"Repex")</f>
        <v>0</v>
      </c>
      <c r="AO117" s="53">
        <f>SUMIFS('Capex forecast'!J$7:J$210,'Capex forecast'!$T$7:$T$210,$AF117,'Capex forecast'!$S$7:$S$210,$AH117,'Capex forecast'!$Q$7:$Q$210,"Repex")</f>
        <v>0</v>
      </c>
      <c r="AP117" s="53">
        <f>SUMIFS('Capex forecast'!K$7:K$210,'Capex forecast'!$T$7:$T$210,$AF117,'Capex forecast'!$S$7:$S$210,$AH117,'Capex forecast'!$Q$7:$Q$210,"Repex")</f>
        <v>0</v>
      </c>
      <c r="AQ117" s="53">
        <f>SUMIFS('Capex forecast'!L$7:L$210,'Capex forecast'!$T$7:$T$210,$AF117,'Capex forecast'!$S$7:$S$210,$AH117,'Capex forecast'!$Q$7:$Q$210,"Repex")</f>
        <v>0</v>
      </c>
      <c r="AR117" s="53">
        <f>SUMIFS('Capex forecast'!M$7:M$210,'Capex forecast'!$T$7:$T$210,$AF117,'Capex forecast'!$S$7:$S$210,$AH117,'Capex forecast'!$Q$7:$Q$210,"Repex")</f>
        <v>0</v>
      </c>
      <c r="AS117" s="53">
        <f>SUMIFS('Capex forecast'!N$7:N$210,'Capex forecast'!$T$7:$T$210,$AF117,'Capex forecast'!$S$7:$S$210,$AH117,'Capex forecast'!$Q$7:$Q$210,"Repex")</f>
        <v>0</v>
      </c>
    </row>
    <row r="118" spans="1:45" customFormat="1" ht="15">
      <c r="A118" s="1"/>
      <c r="B118" s="6" t="s">
        <v>101</v>
      </c>
      <c r="C118" s="6" t="str">
        <f>INDEX('Raw demand forecast'!$M$7:$M$5830,MATCH($B118,'Raw demand forecast'!$B$7:$B$5830,0))</f>
        <v>No</v>
      </c>
      <c r="D118" s="6" t="str">
        <f>IF(COUNTIF($B$93:B118,$B118) = 1, "LV", IF(COUNTIF($B$93:B118,$B118) = 2, "HV", "ST"))</f>
        <v>LV</v>
      </c>
      <c r="E118" s="6" t="str">
        <f>INDEX('Demand forecast and growth rate'!$E$7:$E$273,MATCH($B118,'Demand forecast and growth rate'!$B$7:$B$273,0))</f>
        <v>Steady/falling</v>
      </c>
      <c r="F118" s="32">
        <f>SUMIFS('Capex forecast'!E$7:E$210,'Capex forecast'!$T$7:$T$210,'Allocation of site-spec costs'!$B118,'Capex forecast'!$S$7:$S$210,'Allocation of site-spec costs'!$D118,'Capex forecast'!$Q$7:$Q$210,"Customer Connection")</f>
        <v>0</v>
      </c>
      <c r="G118" s="32">
        <f>SUMIFS('Capex forecast'!F$7:F$210,'Capex forecast'!$T$7:$T$210,'Allocation of site-spec costs'!$B118,'Capex forecast'!$S$7:$S$210,'Allocation of site-spec costs'!$D118,'Capex forecast'!$Q$7:$Q$210,"Customer Connection")</f>
        <v>0</v>
      </c>
      <c r="H118" s="32">
        <f>SUMIFS('Capex forecast'!G$7:G$210,'Capex forecast'!$T$7:$T$210,'Allocation of site-spec costs'!$B118,'Capex forecast'!$S$7:$S$210,'Allocation of site-spec costs'!$D118,'Capex forecast'!$Q$7:$Q$210,"Customer Connection")</f>
        <v>0</v>
      </c>
      <c r="I118" s="32">
        <f>SUMIFS('Capex forecast'!H$7:H$210,'Capex forecast'!$T$7:$T$210,'Allocation of site-spec costs'!$B118,'Capex forecast'!$S$7:$S$210,'Allocation of site-spec costs'!$D118,'Capex forecast'!$Q$7:$Q$210,"Customer Connection")</f>
        <v>0</v>
      </c>
      <c r="J118" s="32">
        <f>SUMIFS('Capex forecast'!I$7:I$210,'Capex forecast'!$T$7:$T$210,'Allocation of site-spec costs'!$B118,'Capex forecast'!$S$7:$S$210,'Allocation of site-spec costs'!$D118,'Capex forecast'!$Q$7:$Q$210,"Customer Connection")</f>
        <v>0</v>
      </c>
      <c r="K118" s="32">
        <f>SUMIFS('Capex forecast'!J$7:J$210,'Capex forecast'!$T$7:$T$210,'Allocation of site-spec costs'!$B118,'Capex forecast'!$S$7:$S$210,'Allocation of site-spec costs'!$D118,'Capex forecast'!$Q$7:$Q$210,"Customer Connection")</f>
        <v>0</v>
      </c>
      <c r="L118" s="32">
        <f>SUMIFS('Capex forecast'!K$7:K$210,'Capex forecast'!$T$7:$T$210,'Allocation of site-spec costs'!$B118,'Capex forecast'!$S$7:$S$210,'Allocation of site-spec costs'!$D118,'Capex forecast'!$Q$7:$Q$210,"Customer Connection")</f>
        <v>0</v>
      </c>
      <c r="M118" s="32">
        <f>SUMIFS('Capex forecast'!L$7:L$210,'Capex forecast'!$T$7:$T$210,'Allocation of site-spec costs'!$B118,'Capex forecast'!$S$7:$S$210,'Allocation of site-spec costs'!$D118,'Capex forecast'!$Q$7:$Q$210,"Customer Connection")</f>
        <v>0</v>
      </c>
      <c r="N118" s="32">
        <f>SUMIFS('Capex forecast'!M$7:M$210,'Capex forecast'!$T$7:$T$210,'Allocation of site-spec costs'!$B118,'Capex forecast'!$S$7:$S$210,'Allocation of site-spec costs'!$D118,'Capex forecast'!$Q$7:$Q$210,"Customer Connection")</f>
        <v>0</v>
      </c>
      <c r="O118" s="32">
        <f>SUMIFS('Capex forecast'!N$7:N$210,'Capex forecast'!$T$7:$T$210,'Allocation of site-spec costs'!$B118,'Capex forecast'!$S$7:$S$210,'Allocation of site-spec costs'!$D118,'Capex forecast'!$Q$7:$Q$210,"Customer Connection")</f>
        <v>0</v>
      </c>
      <c r="Q118" s="6" t="s">
        <v>101</v>
      </c>
      <c r="R118" s="6" t="str">
        <f>INDEX('Raw demand forecast'!$M$7:$M$5830,MATCH($Q118,'Raw demand forecast'!$B$7:$B$5830,0))</f>
        <v>No</v>
      </c>
      <c r="S118" s="6" t="str">
        <f>IF(COUNTIF($Q$93:Q118,$B118) = 1, "LV", IF(COUNTIF($Q$93:Q118,$B118) = 2, "HV", "ST"))</f>
        <v>LV</v>
      </c>
      <c r="T118" s="6" t="str">
        <f>INDEX('Demand forecast and growth rate'!$E$7:$E$273,MATCH($Q118,'Demand forecast and growth rate'!$B$7:$B$273,0))</f>
        <v>Steady/falling</v>
      </c>
      <c r="U118" s="32">
        <f>SUMIFS('Capex forecast'!E$7:E$210,'Capex forecast'!$T$7:$T$210,$Q118,'Capex forecast'!$S$7:$S$210,$S118,'Capex forecast'!$Q$7:$Q$210,"Augex")</f>
        <v>0</v>
      </c>
      <c r="V118" s="32">
        <f>SUMIFS('Capex forecast'!F$7:F$210,'Capex forecast'!$T$7:$T$210,$Q118,'Capex forecast'!$S$7:$S$210,$S118,'Capex forecast'!$Q$7:$Q$210,"Augex")</f>
        <v>0</v>
      </c>
      <c r="W118" s="32">
        <f>SUMIFS('Capex forecast'!G$7:G$210,'Capex forecast'!$T$7:$T$210,$Q118,'Capex forecast'!$S$7:$S$210,$S118,'Capex forecast'!$Q$7:$Q$210,"Augex")</f>
        <v>0</v>
      </c>
      <c r="X118" s="32">
        <f>SUMIFS('Capex forecast'!H$7:H$210,'Capex forecast'!$T$7:$T$210,$Q118,'Capex forecast'!$S$7:$S$210,$S118,'Capex forecast'!$Q$7:$Q$210,"Augex")</f>
        <v>0</v>
      </c>
      <c r="Y118" s="32">
        <f>SUMIFS('Capex forecast'!I$7:I$210,'Capex forecast'!$T$7:$T$210,$Q118,'Capex forecast'!$S$7:$S$210,$S118,'Capex forecast'!$Q$7:$Q$210,"Augex")</f>
        <v>0</v>
      </c>
      <c r="Z118" s="32">
        <f>SUMIFS('Capex forecast'!J$7:J$210,'Capex forecast'!$T$7:$T$210,$Q118,'Capex forecast'!$S$7:$S$210,$S118,'Capex forecast'!$Q$7:$Q$210,"Augex")</f>
        <v>0</v>
      </c>
      <c r="AA118" s="32">
        <f>SUMIFS('Capex forecast'!K$7:K$210,'Capex forecast'!$T$7:$T$210,$Q118,'Capex forecast'!$S$7:$S$210,$S118,'Capex forecast'!$Q$7:$Q$210,"Augex")</f>
        <v>0</v>
      </c>
      <c r="AB118" s="32">
        <f>SUMIFS('Capex forecast'!L$7:L$210,'Capex forecast'!$T$7:$T$210,$Q118,'Capex forecast'!$S$7:$S$210,$S118,'Capex forecast'!$Q$7:$Q$210,"Augex")</f>
        <v>0</v>
      </c>
      <c r="AC118" s="32">
        <f>SUMIFS('Capex forecast'!M$7:M$210,'Capex forecast'!$T$7:$T$210,$Q118,'Capex forecast'!$S$7:$S$210,$S118,'Capex forecast'!$Q$7:$Q$210,"Augex")</f>
        <v>0</v>
      </c>
      <c r="AD118" s="32">
        <f>SUMIFS('Capex forecast'!N$7:N$210,'Capex forecast'!$T$7:$T$210,$Q118,'Capex forecast'!$S$7:$S$210,$S118,'Capex forecast'!$Q$7:$Q$210,"Augex")</f>
        <v>0</v>
      </c>
      <c r="AF118" s="6" t="s">
        <v>101</v>
      </c>
      <c r="AG118" s="6" t="str">
        <f>INDEX('Raw demand forecast'!$M$7:$M$5830,MATCH($Q118,'Raw demand forecast'!$B$7:$B$5830,0))</f>
        <v>No</v>
      </c>
      <c r="AH118" s="6" t="str">
        <f>IF(COUNTIF($AF$93:AF118,$B118) = 1, "LV", IF(COUNTIF($AF$93:AF118,$B118) = 2, "HV", "ST"))</f>
        <v>LV</v>
      </c>
      <c r="AI118" s="6" t="str">
        <f>INDEX('Demand forecast and growth rate'!$E$7:$E$273,MATCH($Q118,'Demand forecast and growth rate'!$B$7:$B$273,0))</f>
        <v>Steady/falling</v>
      </c>
      <c r="AJ118" s="53">
        <f>SUMIFS('Capex forecast'!E$7:E$210,'Capex forecast'!$T$7:$T$210,$AF118,'Capex forecast'!$S$7:$S$210,$AH118,'Capex forecast'!$Q$7:$Q$210,"Repex")</f>
        <v>0</v>
      </c>
      <c r="AK118" s="53">
        <f>SUMIFS('Capex forecast'!F$7:F$210,'Capex forecast'!$T$7:$T$210,$AF118,'Capex forecast'!$S$7:$S$210,$AH118,'Capex forecast'!$Q$7:$Q$210,"Repex")</f>
        <v>0</v>
      </c>
      <c r="AL118" s="53">
        <f>SUMIFS('Capex forecast'!G$7:G$210,'Capex forecast'!$T$7:$T$210,$AF118,'Capex forecast'!$S$7:$S$210,$AH118,'Capex forecast'!$Q$7:$Q$210,"Repex")</f>
        <v>0</v>
      </c>
      <c r="AM118" s="53">
        <f>SUMIFS('Capex forecast'!H$7:H$210,'Capex forecast'!$T$7:$T$210,$AF118,'Capex forecast'!$S$7:$S$210,$AH118,'Capex forecast'!$Q$7:$Q$210,"Repex")</f>
        <v>0</v>
      </c>
      <c r="AN118" s="53">
        <f>SUMIFS('Capex forecast'!I$7:I$210,'Capex forecast'!$T$7:$T$210,$AF118,'Capex forecast'!$S$7:$S$210,$AH118,'Capex forecast'!$Q$7:$Q$210,"Repex")</f>
        <v>0</v>
      </c>
      <c r="AO118" s="53">
        <f>SUMIFS('Capex forecast'!J$7:J$210,'Capex forecast'!$T$7:$T$210,$AF118,'Capex forecast'!$S$7:$S$210,$AH118,'Capex forecast'!$Q$7:$Q$210,"Repex")</f>
        <v>0</v>
      </c>
      <c r="AP118" s="53">
        <f>SUMIFS('Capex forecast'!K$7:K$210,'Capex forecast'!$T$7:$T$210,$AF118,'Capex forecast'!$S$7:$S$210,$AH118,'Capex forecast'!$Q$7:$Q$210,"Repex")</f>
        <v>0</v>
      </c>
      <c r="AQ118" s="53">
        <f>SUMIFS('Capex forecast'!L$7:L$210,'Capex forecast'!$T$7:$T$210,$AF118,'Capex forecast'!$S$7:$S$210,$AH118,'Capex forecast'!$Q$7:$Q$210,"Repex")</f>
        <v>0</v>
      </c>
      <c r="AR118" s="53">
        <f>SUMIFS('Capex forecast'!M$7:M$210,'Capex forecast'!$T$7:$T$210,$AF118,'Capex forecast'!$S$7:$S$210,$AH118,'Capex forecast'!$Q$7:$Q$210,"Repex")</f>
        <v>0</v>
      </c>
      <c r="AS118" s="53">
        <f>SUMIFS('Capex forecast'!N$7:N$210,'Capex forecast'!$T$7:$T$210,$AF118,'Capex forecast'!$S$7:$S$210,$AH118,'Capex forecast'!$Q$7:$Q$210,"Repex")</f>
        <v>0</v>
      </c>
    </row>
    <row r="119" spans="1:45" customFormat="1" ht="15">
      <c r="A119" s="1"/>
      <c r="B119" s="6" t="s">
        <v>112</v>
      </c>
      <c r="C119" s="6" t="str">
        <f>INDEX('Raw demand forecast'!$M$7:$M$5830,MATCH($B119,'Raw demand forecast'!$B$7:$B$5830,0))</f>
        <v>No</v>
      </c>
      <c r="D119" s="6" t="str">
        <f>IF(COUNTIF($B$93:B119,$B119) = 1, "LV", IF(COUNTIF($B$93:B119,$B119) = 2, "HV", "ST"))</f>
        <v>LV</v>
      </c>
      <c r="E119" s="6" t="str">
        <f>INDEX('Demand forecast and growth rate'!$E$7:$E$273,MATCH($B119,'Demand forecast and growth rate'!$B$7:$B$273,0))</f>
        <v>Small growth</v>
      </c>
      <c r="F119" s="32">
        <f>SUMIFS('Capex forecast'!E$7:E$210,'Capex forecast'!$T$7:$T$210,'Allocation of site-spec costs'!$B119,'Capex forecast'!$S$7:$S$210,'Allocation of site-spec costs'!$D119,'Capex forecast'!$Q$7:$Q$210,"Customer Connection")</f>
        <v>0</v>
      </c>
      <c r="G119" s="32">
        <f>SUMIFS('Capex forecast'!F$7:F$210,'Capex forecast'!$T$7:$T$210,'Allocation of site-spec costs'!$B119,'Capex forecast'!$S$7:$S$210,'Allocation of site-spec costs'!$D119,'Capex forecast'!$Q$7:$Q$210,"Customer Connection")</f>
        <v>0</v>
      </c>
      <c r="H119" s="32">
        <f>SUMIFS('Capex forecast'!G$7:G$210,'Capex forecast'!$T$7:$T$210,'Allocation of site-spec costs'!$B119,'Capex forecast'!$S$7:$S$210,'Allocation of site-spec costs'!$D119,'Capex forecast'!$Q$7:$Q$210,"Customer Connection")</f>
        <v>0</v>
      </c>
      <c r="I119" s="32">
        <f>SUMIFS('Capex forecast'!H$7:H$210,'Capex forecast'!$T$7:$T$210,'Allocation of site-spec costs'!$B119,'Capex forecast'!$S$7:$S$210,'Allocation of site-spec costs'!$D119,'Capex forecast'!$Q$7:$Q$210,"Customer Connection")</f>
        <v>0</v>
      </c>
      <c r="J119" s="32">
        <f>SUMIFS('Capex forecast'!I$7:I$210,'Capex forecast'!$T$7:$T$210,'Allocation of site-spec costs'!$B119,'Capex forecast'!$S$7:$S$210,'Allocation of site-spec costs'!$D119,'Capex forecast'!$Q$7:$Q$210,"Customer Connection")</f>
        <v>0</v>
      </c>
      <c r="K119" s="32">
        <f>SUMIFS('Capex forecast'!J$7:J$210,'Capex forecast'!$T$7:$T$210,'Allocation of site-spec costs'!$B119,'Capex forecast'!$S$7:$S$210,'Allocation of site-spec costs'!$D119,'Capex forecast'!$Q$7:$Q$210,"Customer Connection")</f>
        <v>0</v>
      </c>
      <c r="L119" s="32">
        <f>SUMIFS('Capex forecast'!K$7:K$210,'Capex forecast'!$T$7:$T$210,'Allocation of site-spec costs'!$B119,'Capex forecast'!$S$7:$S$210,'Allocation of site-spec costs'!$D119,'Capex forecast'!$Q$7:$Q$210,"Customer Connection")</f>
        <v>0</v>
      </c>
      <c r="M119" s="32">
        <f>SUMIFS('Capex forecast'!L$7:L$210,'Capex forecast'!$T$7:$T$210,'Allocation of site-spec costs'!$B119,'Capex forecast'!$S$7:$S$210,'Allocation of site-spec costs'!$D119,'Capex forecast'!$Q$7:$Q$210,"Customer Connection")</f>
        <v>0</v>
      </c>
      <c r="N119" s="32">
        <f>SUMIFS('Capex forecast'!M$7:M$210,'Capex forecast'!$T$7:$T$210,'Allocation of site-spec costs'!$B119,'Capex forecast'!$S$7:$S$210,'Allocation of site-spec costs'!$D119,'Capex forecast'!$Q$7:$Q$210,"Customer Connection")</f>
        <v>0</v>
      </c>
      <c r="O119" s="32">
        <f>SUMIFS('Capex forecast'!N$7:N$210,'Capex forecast'!$T$7:$T$210,'Allocation of site-spec costs'!$B119,'Capex forecast'!$S$7:$S$210,'Allocation of site-spec costs'!$D119,'Capex forecast'!$Q$7:$Q$210,"Customer Connection")</f>
        <v>0</v>
      </c>
      <c r="Q119" s="6" t="s">
        <v>112</v>
      </c>
      <c r="R119" s="6" t="str">
        <f>INDEX('Raw demand forecast'!$M$7:$M$5830,MATCH($Q119,'Raw demand forecast'!$B$7:$B$5830,0))</f>
        <v>No</v>
      </c>
      <c r="S119" s="6" t="str">
        <f>IF(COUNTIF($Q$93:Q119,$B119) = 1, "LV", IF(COUNTIF($Q$93:Q119,$B119) = 2, "HV", "ST"))</f>
        <v>LV</v>
      </c>
      <c r="T119" s="6" t="str">
        <f>INDEX('Demand forecast and growth rate'!$E$7:$E$273,MATCH($Q119,'Demand forecast and growth rate'!$B$7:$B$273,0))</f>
        <v>Small growth</v>
      </c>
      <c r="U119" s="32">
        <f>SUMIFS('Capex forecast'!E$7:E$210,'Capex forecast'!$T$7:$T$210,$Q119,'Capex forecast'!$S$7:$S$210,$S119,'Capex forecast'!$Q$7:$Q$210,"Augex")</f>
        <v>0</v>
      </c>
      <c r="V119" s="32">
        <f>SUMIFS('Capex forecast'!F$7:F$210,'Capex forecast'!$T$7:$T$210,$Q119,'Capex forecast'!$S$7:$S$210,$S119,'Capex forecast'!$Q$7:$Q$210,"Augex")</f>
        <v>0</v>
      </c>
      <c r="W119" s="32">
        <f>SUMIFS('Capex forecast'!G$7:G$210,'Capex forecast'!$T$7:$T$210,$Q119,'Capex forecast'!$S$7:$S$210,$S119,'Capex forecast'!$Q$7:$Q$210,"Augex")</f>
        <v>0</v>
      </c>
      <c r="X119" s="32">
        <f>SUMIFS('Capex forecast'!H$7:H$210,'Capex forecast'!$T$7:$T$210,$Q119,'Capex forecast'!$S$7:$S$210,$S119,'Capex forecast'!$Q$7:$Q$210,"Augex")</f>
        <v>0</v>
      </c>
      <c r="Y119" s="32">
        <f>SUMIFS('Capex forecast'!I$7:I$210,'Capex forecast'!$T$7:$T$210,$Q119,'Capex forecast'!$S$7:$S$210,$S119,'Capex forecast'!$Q$7:$Q$210,"Augex")</f>
        <v>0</v>
      </c>
      <c r="Z119" s="32">
        <f>SUMIFS('Capex forecast'!J$7:J$210,'Capex forecast'!$T$7:$T$210,$Q119,'Capex forecast'!$S$7:$S$210,$S119,'Capex forecast'!$Q$7:$Q$210,"Augex")</f>
        <v>0</v>
      </c>
      <c r="AA119" s="32">
        <f>SUMIFS('Capex forecast'!K$7:K$210,'Capex forecast'!$T$7:$T$210,$Q119,'Capex forecast'!$S$7:$S$210,$S119,'Capex forecast'!$Q$7:$Q$210,"Augex")</f>
        <v>0</v>
      </c>
      <c r="AB119" s="32">
        <f>SUMIFS('Capex forecast'!L$7:L$210,'Capex forecast'!$T$7:$T$210,$Q119,'Capex forecast'!$S$7:$S$210,$S119,'Capex forecast'!$Q$7:$Q$210,"Augex")</f>
        <v>0</v>
      </c>
      <c r="AC119" s="32">
        <f>SUMIFS('Capex forecast'!M$7:M$210,'Capex forecast'!$T$7:$T$210,$Q119,'Capex forecast'!$S$7:$S$210,$S119,'Capex forecast'!$Q$7:$Q$210,"Augex")</f>
        <v>0</v>
      </c>
      <c r="AD119" s="32">
        <f>SUMIFS('Capex forecast'!N$7:N$210,'Capex forecast'!$T$7:$T$210,$Q119,'Capex forecast'!$S$7:$S$210,$S119,'Capex forecast'!$Q$7:$Q$210,"Augex")</f>
        <v>0</v>
      </c>
      <c r="AF119" s="6" t="s">
        <v>112</v>
      </c>
      <c r="AG119" s="6" t="str">
        <f>INDEX('Raw demand forecast'!$M$7:$M$5830,MATCH($Q119,'Raw demand forecast'!$B$7:$B$5830,0))</f>
        <v>No</v>
      </c>
      <c r="AH119" s="6" t="str">
        <f>IF(COUNTIF($AF$93:AF119,$B119) = 1, "LV", IF(COUNTIF($AF$93:AF119,$B119) = 2, "HV", "ST"))</f>
        <v>LV</v>
      </c>
      <c r="AI119" s="6" t="str">
        <f>INDEX('Demand forecast and growth rate'!$E$7:$E$273,MATCH($Q119,'Demand forecast and growth rate'!$B$7:$B$273,0))</f>
        <v>Small growth</v>
      </c>
      <c r="AJ119" s="53">
        <f>SUMIFS('Capex forecast'!E$7:E$210,'Capex forecast'!$T$7:$T$210,$AF119,'Capex forecast'!$S$7:$S$210,$AH119,'Capex forecast'!$Q$7:$Q$210,"Repex")</f>
        <v>0</v>
      </c>
      <c r="AK119" s="53">
        <f>SUMIFS('Capex forecast'!F$7:F$210,'Capex forecast'!$T$7:$T$210,$AF119,'Capex forecast'!$S$7:$S$210,$AH119,'Capex forecast'!$Q$7:$Q$210,"Repex")</f>
        <v>0</v>
      </c>
      <c r="AL119" s="53">
        <f>SUMIFS('Capex forecast'!G$7:G$210,'Capex forecast'!$T$7:$T$210,$AF119,'Capex forecast'!$S$7:$S$210,$AH119,'Capex forecast'!$Q$7:$Q$210,"Repex")</f>
        <v>0</v>
      </c>
      <c r="AM119" s="53">
        <f>SUMIFS('Capex forecast'!H$7:H$210,'Capex forecast'!$T$7:$T$210,$AF119,'Capex forecast'!$S$7:$S$210,$AH119,'Capex forecast'!$Q$7:$Q$210,"Repex")</f>
        <v>0</v>
      </c>
      <c r="AN119" s="53">
        <f>SUMIFS('Capex forecast'!I$7:I$210,'Capex forecast'!$T$7:$T$210,$AF119,'Capex forecast'!$S$7:$S$210,$AH119,'Capex forecast'!$Q$7:$Q$210,"Repex")</f>
        <v>0</v>
      </c>
      <c r="AO119" s="53">
        <f>SUMIFS('Capex forecast'!J$7:J$210,'Capex forecast'!$T$7:$T$210,$AF119,'Capex forecast'!$S$7:$S$210,$AH119,'Capex forecast'!$Q$7:$Q$210,"Repex")</f>
        <v>0</v>
      </c>
      <c r="AP119" s="53">
        <f>SUMIFS('Capex forecast'!K$7:K$210,'Capex forecast'!$T$7:$T$210,$AF119,'Capex forecast'!$S$7:$S$210,$AH119,'Capex forecast'!$Q$7:$Q$210,"Repex")</f>
        <v>0</v>
      </c>
      <c r="AQ119" s="53">
        <f>SUMIFS('Capex forecast'!L$7:L$210,'Capex forecast'!$T$7:$T$210,$AF119,'Capex forecast'!$S$7:$S$210,$AH119,'Capex forecast'!$Q$7:$Q$210,"Repex")</f>
        <v>0</v>
      </c>
      <c r="AR119" s="53">
        <f>SUMIFS('Capex forecast'!M$7:M$210,'Capex forecast'!$T$7:$T$210,$AF119,'Capex forecast'!$S$7:$S$210,$AH119,'Capex forecast'!$Q$7:$Q$210,"Repex")</f>
        <v>0</v>
      </c>
      <c r="AS119" s="53">
        <f>SUMIFS('Capex forecast'!N$7:N$210,'Capex forecast'!$T$7:$T$210,$AF119,'Capex forecast'!$S$7:$S$210,$AH119,'Capex forecast'!$Q$7:$Q$210,"Repex")</f>
        <v>0</v>
      </c>
    </row>
    <row r="120" spans="1:45" ht="15">
      <c r="B120" s="6" t="s">
        <v>131</v>
      </c>
      <c r="C120" s="6" t="str">
        <f>INDEX('Raw demand forecast'!$M$7:$M$5830,MATCH($B120,'Raw demand forecast'!$B$7:$B$5830,0))</f>
        <v>No</v>
      </c>
      <c r="D120" s="6" t="str">
        <f>IF(COUNTIF($B$93:B120,$B120) = 1, "LV", IF(COUNTIF($B$93:B120,$B120) = 2, "HV", "ST"))</f>
        <v>LV</v>
      </c>
      <c r="E120" s="6" t="str">
        <f>INDEX('Demand forecast and growth rate'!$E$7:$E$273,MATCH($B120,'Demand forecast and growth rate'!$B$7:$B$273,0))</f>
        <v>Small growth</v>
      </c>
      <c r="F120" s="32">
        <f>SUMIFS('Capex forecast'!E$7:E$210,'Capex forecast'!$T$7:$T$210,'Allocation of site-spec costs'!$B120,'Capex forecast'!$S$7:$S$210,'Allocation of site-spec costs'!$D120,'Capex forecast'!$Q$7:$Q$210,"Customer Connection")</f>
        <v>0</v>
      </c>
      <c r="G120" s="32">
        <f>SUMIFS('Capex forecast'!F$7:F$210,'Capex forecast'!$T$7:$T$210,'Allocation of site-spec costs'!$B120,'Capex forecast'!$S$7:$S$210,'Allocation of site-spec costs'!$D120,'Capex forecast'!$Q$7:$Q$210,"Customer Connection")</f>
        <v>0</v>
      </c>
      <c r="H120" s="32">
        <f>SUMIFS('Capex forecast'!G$7:G$210,'Capex forecast'!$T$7:$T$210,'Allocation of site-spec costs'!$B120,'Capex forecast'!$S$7:$S$210,'Allocation of site-spec costs'!$D120,'Capex forecast'!$Q$7:$Q$210,"Customer Connection")</f>
        <v>0</v>
      </c>
      <c r="I120" s="32">
        <f>SUMIFS('Capex forecast'!H$7:H$210,'Capex forecast'!$T$7:$T$210,'Allocation of site-spec costs'!$B120,'Capex forecast'!$S$7:$S$210,'Allocation of site-spec costs'!$D120,'Capex forecast'!$Q$7:$Q$210,"Customer Connection")</f>
        <v>0</v>
      </c>
      <c r="J120" s="32">
        <f>SUMIFS('Capex forecast'!I$7:I$210,'Capex forecast'!$T$7:$T$210,'Allocation of site-spec costs'!$B120,'Capex forecast'!$S$7:$S$210,'Allocation of site-spec costs'!$D120,'Capex forecast'!$Q$7:$Q$210,"Customer Connection")</f>
        <v>0</v>
      </c>
      <c r="K120" s="32">
        <f>SUMIFS('Capex forecast'!J$7:J$210,'Capex forecast'!$T$7:$T$210,'Allocation of site-spec costs'!$B120,'Capex forecast'!$S$7:$S$210,'Allocation of site-spec costs'!$D120,'Capex forecast'!$Q$7:$Q$210,"Customer Connection")</f>
        <v>0</v>
      </c>
      <c r="L120" s="32">
        <f>SUMIFS('Capex forecast'!K$7:K$210,'Capex forecast'!$T$7:$T$210,'Allocation of site-spec costs'!$B120,'Capex forecast'!$S$7:$S$210,'Allocation of site-spec costs'!$D120,'Capex forecast'!$Q$7:$Q$210,"Customer Connection")</f>
        <v>0</v>
      </c>
      <c r="M120" s="32">
        <f>SUMIFS('Capex forecast'!L$7:L$210,'Capex forecast'!$T$7:$T$210,'Allocation of site-spec costs'!$B120,'Capex forecast'!$S$7:$S$210,'Allocation of site-spec costs'!$D120,'Capex forecast'!$Q$7:$Q$210,"Customer Connection")</f>
        <v>0</v>
      </c>
      <c r="N120" s="32">
        <f>SUMIFS('Capex forecast'!M$7:M$210,'Capex forecast'!$T$7:$T$210,'Allocation of site-spec costs'!$B120,'Capex forecast'!$S$7:$S$210,'Allocation of site-spec costs'!$D120,'Capex forecast'!$Q$7:$Q$210,"Customer Connection")</f>
        <v>0</v>
      </c>
      <c r="O120" s="32">
        <f>SUMIFS('Capex forecast'!N$7:N$210,'Capex forecast'!$T$7:$T$210,'Allocation of site-spec costs'!$B120,'Capex forecast'!$S$7:$S$210,'Allocation of site-spec costs'!$D120,'Capex forecast'!$Q$7:$Q$210,"Customer Connection")</f>
        <v>0</v>
      </c>
      <c r="Q120" s="6" t="s">
        <v>131</v>
      </c>
      <c r="R120" s="6" t="str">
        <f>INDEX('Raw demand forecast'!$M$7:$M$5830,MATCH($Q120,'Raw demand forecast'!$B$7:$B$5830,0))</f>
        <v>No</v>
      </c>
      <c r="S120" s="6" t="str">
        <f>IF(COUNTIF($Q$93:Q120,$B120) = 1, "LV", IF(COUNTIF($Q$93:Q120,$B120) = 2, "HV", "ST"))</f>
        <v>LV</v>
      </c>
      <c r="T120" s="6" t="str">
        <f>INDEX('Demand forecast and growth rate'!$E$7:$E$273,MATCH($Q120,'Demand forecast and growth rate'!$B$7:$B$273,0))</f>
        <v>Small growth</v>
      </c>
      <c r="U120" s="32">
        <f>SUMIFS('Capex forecast'!E$7:E$210,'Capex forecast'!$T$7:$T$210,$Q120,'Capex forecast'!$S$7:$S$210,$S120,'Capex forecast'!$Q$7:$Q$210,"Augex")</f>
        <v>0</v>
      </c>
      <c r="V120" s="32">
        <f>SUMIFS('Capex forecast'!F$7:F$210,'Capex forecast'!$T$7:$T$210,$Q120,'Capex forecast'!$S$7:$S$210,$S120,'Capex forecast'!$Q$7:$Q$210,"Augex")</f>
        <v>0</v>
      </c>
      <c r="W120" s="32">
        <f>SUMIFS('Capex forecast'!G$7:G$210,'Capex forecast'!$T$7:$T$210,$Q120,'Capex forecast'!$S$7:$S$210,$S120,'Capex forecast'!$Q$7:$Q$210,"Augex")</f>
        <v>0</v>
      </c>
      <c r="X120" s="32">
        <f>SUMIFS('Capex forecast'!H$7:H$210,'Capex forecast'!$T$7:$T$210,$Q120,'Capex forecast'!$S$7:$S$210,$S120,'Capex forecast'!$Q$7:$Q$210,"Augex")</f>
        <v>0</v>
      </c>
      <c r="Y120" s="32">
        <f>SUMIFS('Capex forecast'!I$7:I$210,'Capex forecast'!$T$7:$T$210,$Q120,'Capex forecast'!$S$7:$S$210,$S120,'Capex forecast'!$Q$7:$Q$210,"Augex")</f>
        <v>0</v>
      </c>
      <c r="Z120" s="32">
        <f>SUMIFS('Capex forecast'!J$7:J$210,'Capex forecast'!$T$7:$T$210,$Q120,'Capex forecast'!$S$7:$S$210,$S120,'Capex forecast'!$Q$7:$Q$210,"Augex")</f>
        <v>0</v>
      </c>
      <c r="AA120" s="32">
        <f>SUMIFS('Capex forecast'!K$7:K$210,'Capex forecast'!$T$7:$T$210,$Q120,'Capex forecast'!$S$7:$S$210,$S120,'Capex forecast'!$Q$7:$Q$210,"Augex")</f>
        <v>0</v>
      </c>
      <c r="AB120" s="32">
        <f>SUMIFS('Capex forecast'!L$7:L$210,'Capex forecast'!$T$7:$T$210,$Q120,'Capex forecast'!$S$7:$S$210,$S120,'Capex forecast'!$Q$7:$Q$210,"Augex")</f>
        <v>0</v>
      </c>
      <c r="AC120" s="32">
        <f>SUMIFS('Capex forecast'!M$7:M$210,'Capex forecast'!$T$7:$T$210,$Q120,'Capex forecast'!$S$7:$S$210,$S120,'Capex forecast'!$Q$7:$Q$210,"Augex")</f>
        <v>0</v>
      </c>
      <c r="AD120" s="32">
        <f>SUMIFS('Capex forecast'!N$7:N$210,'Capex forecast'!$T$7:$T$210,$Q120,'Capex forecast'!$S$7:$S$210,$S120,'Capex forecast'!$Q$7:$Q$210,"Augex")</f>
        <v>0</v>
      </c>
      <c r="AF120" s="6" t="s">
        <v>131</v>
      </c>
      <c r="AG120" s="6" t="str">
        <f>INDEX('Raw demand forecast'!$M$7:$M$5830,MATCH($Q120,'Raw demand forecast'!$B$7:$B$5830,0))</f>
        <v>No</v>
      </c>
      <c r="AH120" s="6" t="str">
        <f>IF(COUNTIF($AF$93:AF120,$B120) = 1, "LV", IF(COUNTIF($AF$93:AF120,$B120) = 2, "HV", "ST"))</f>
        <v>LV</v>
      </c>
      <c r="AI120" s="6" t="str">
        <f>INDEX('Demand forecast and growth rate'!$E$7:$E$273,MATCH($Q120,'Demand forecast and growth rate'!$B$7:$B$273,0))</f>
        <v>Small growth</v>
      </c>
      <c r="AJ120" s="53">
        <f>SUMIFS('Capex forecast'!E$7:E$210,'Capex forecast'!$T$7:$T$210,$AF120,'Capex forecast'!$S$7:$S$210,$AH120,'Capex forecast'!$Q$7:$Q$210,"Repex")</f>
        <v>0</v>
      </c>
      <c r="AK120" s="53">
        <f>SUMIFS('Capex forecast'!F$7:F$210,'Capex forecast'!$T$7:$T$210,$AF120,'Capex forecast'!$S$7:$S$210,$AH120,'Capex forecast'!$Q$7:$Q$210,"Repex")</f>
        <v>0</v>
      </c>
      <c r="AL120" s="53">
        <f>SUMIFS('Capex forecast'!G$7:G$210,'Capex forecast'!$T$7:$T$210,$AF120,'Capex forecast'!$S$7:$S$210,$AH120,'Capex forecast'!$Q$7:$Q$210,"Repex")</f>
        <v>0</v>
      </c>
      <c r="AM120" s="53">
        <f>SUMIFS('Capex forecast'!H$7:H$210,'Capex forecast'!$T$7:$T$210,$AF120,'Capex forecast'!$S$7:$S$210,$AH120,'Capex forecast'!$Q$7:$Q$210,"Repex")</f>
        <v>0</v>
      </c>
      <c r="AN120" s="53">
        <f>SUMIFS('Capex forecast'!I$7:I$210,'Capex forecast'!$T$7:$T$210,$AF120,'Capex forecast'!$S$7:$S$210,$AH120,'Capex forecast'!$Q$7:$Q$210,"Repex")</f>
        <v>0</v>
      </c>
      <c r="AO120" s="53">
        <f>SUMIFS('Capex forecast'!J$7:J$210,'Capex forecast'!$T$7:$T$210,$AF120,'Capex forecast'!$S$7:$S$210,$AH120,'Capex forecast'!$Q$7:$Q$210,"Repex")</f>
        <v>0</v>
      </c>
      <c r="AP120" s="53">
        <f>SUMIFS('Capex forecast'!K$7:K$210,'Capex forecast'!$T$7:$T$210,$AF120,'Capex forecast'!$S$7:$S$210,$AH120,'Capex forecast'!$Q$7:$Q$210,"Repex")</f>
        <v>0</v>
      </c>
      <c r="AQ120" s="53">
        <f>SUMIFS('Capex forecast'!L$7:L$210,'Capex forecast'!$T$7:$T$210,$AF120,'Capex forecast'!$S$7:$S$210,$AH120,'Capex forecast'!$Q$7:$Q$210,"Repex")</f>
        <v>0</v>
      </c>
      <c r="AR120" s="53">
        <f>SUMIFS('Capex forecast'!M$7:M$210,'Capex forecast'!$T$7:$T$210,$AF120,'Capex forecast'!$S$7:$S$210,$AH120,'Capex forecast'!$Q$7:$Q$210,"Repex")</f>
        <v>0</v>
      </c>
      <c r="AS120" s="53">
        <f>SUMIFS('Capex forecast'!N$7:N$210,'Capex forecast'!$T$7:$T$210,$AF120,'Capex forecast'!$S$7:$S$210,$AH120,'Capex forecast'!$Q$7:$Q$210,"Repex")</f>
        <v>0</v>
      </c>
    </row>
    <row r="121" spans="1:45" ht="15">
      <c r="B121" s="6" t="s">
        <v>609</v>
      </c>
      <c r="C121" s="6" t="str">
        <f>INDEX('Raw demand forecast'!$M$7:$M$5830,MATCH($B121,'Raw demand forecast'!$B$7:$B$5830,0))</f>
        <v>Yes</v>
      </c>
      <c r="D121" s="6" t="str">
        <f>IF(COUNTIF($B$93:B121,$B121) = 1, "LV", IF(COUNTIF($B$93:B121,$B121) = 2, "HV", "ST"))</f>
        <v>LV</v>
      </c>
      <c r="E121" s="6" t="str">
        <f>INDEX('Demand forecast and growth rate'!$E$7:$E$273,MATCH($B121,'Demand forecast and growth rate'!$B$7:$B$273,0))</f>
        <v>Steady/falling</v>
      </c>
      <c r="F121" s="32">
        <f>SUMIFS('Capex forecast'!E$7:E$210,'Capex forecast'!$T$7:$T$210,'Allocation of site-spec costs'!$B121,'Capex forecast'!$S$7:$S$210,'Allocation of site-spec costs'!$D121,'Capex forecast'!$Q$7:$Q$210,"Customer Connection")</f>
        <v>0</v>
      </c>
      <c r="G121" s="32">
        <f>SUMIFS('Capex forecast'!F$7:F$210,'Capex forecast'!$T$7:$T$210,'Allocation of site-spec costs'!$B121,'Capex forecast'!$S$7:$S$210,'Allocation of site-spec costs'!$D121,'Capex forecast'!$Q$7:$Q$210,"Customer Connection")</f>
        <v>0</v>
      </c>
      <c r="H121" s="32">
        <f>SUMIFS('Capex forecast'!G$7:G$210,'Capex forecast'!$T$7:$T$210,'Allocation of site-spec costs'!$B121,'Capex forecast'!$S$7:$S$210,'Allocation of site-spec costs'!$D121,'Capex forecast'!$Q$7:$Q$210,"Customer Connection")</f>
        <v>0</v>
      </c>
      <c r="I121" s="32">
        <f>SUMIFS('Capex forecast'!H$7:H$210,'Capex forecast'!$T$7:$T$210,'Allocation of site-spec costs'!$B121,'Capex forecast'!$S$7:$S$210,'Allocation of site-spec costs'!$D121,'Capex forecast'!$Q$7:$Q$210,"Customer Connection")</f>
        <v>0</v>
      </c>
      <c r="J121" s="32">
        <f>SUMIFS('Capex forecast'!I$7:I$210,'Capex forecast'!$T$7:$T$210,'Allocation of site-spec costs'!$B121,'Capex forecast'!$S$7:$S$210,'Allocation of site-spec costs'!$D121,'Capex forecast'!$Q$7:$Q$210,"Customer Connection")</f>
        <v>0</v>
      </c>
      <c r="K121" s="32">
        <f>SUMIFS('Capex forecast'!J$7:J$210,'Capex forecast'!$T$7:$T$210,'Allocation of site-spec costs'!$B121,'Capex forecast'!$S$7:$S$210,'Allocation of site-spec costs'!$D121,'Capex forecast'!$Q$7:$Q$210,"Customer Connection")</f>
        <v>0</v>
      </c>
      <c r="L121" s="32">
        <f>SUMIFS('Capex forecast'!K$7:K$210,'Capex forecast'!$T$7:$T$210,'Allocation of site-spec costs'!$B121,'Capex forecast'!$S$7:$S$210,'Allocation of site-spec costs'!$D121,'Capex forecast'!$Q$7:$Q$210,"Customer Connection")</f>
        <v>0</v>
      </c>
      <c r="M121" s="32">
        <f>SUMIFS('Capex forecast'!L$7:L$210,'Capex forecast'!$T$7:$T$210,'Allocation of site-spec costs'!$B121,'Capex forecast'!$S$7:$S$210,'Allocation of site-spec costs'!$D121,'Capex forecast'!$Q$7:$Q$210,"Customer Connection")</f>
        <v>0</v>
      </c>
      <c r="N121" s="32">
        <f>SUMIFS('Capex forecast'!M$7:M$210,'Capex forecast'!$T$7:$T$210,'Allocation of site-spec costs'!$B121,'Capex forecast'!$S$7:$S$210,'Allocation of site-spec costs'!$D121,'Capex forecast'!$Q$7:$Q$210,"Customer Connection")</f>
        <v>0</v>
      </c>
      <c r="O121" s="32">
        <f>SUMIFS('Capex forecast'!N$7:N$210,'Capex forecast'!$T$7:$T$210,'Allocation of site-spec costs'!$B121,'Capex forecast'!$S$7:$S$210,'Allocation of site-spec costs'!$D121,'Capex forecast'!$Q$7:$Q$210,"Customer Connection")</f>
        <v>0</v>
      </c>
      <c r="Q121" s="6" t="s">
        <v>609</v>
      </c>
      <c r="R121" s="6" t="str">
        <f>INDEX('Raw demand forecast'!$M$7:$M$5830,MATCH($Q121,'Raw demand forecast'!$B$7:$B$5830,0))</f>
        <v>Yes</v>
      </c>
      <c r="S121" s="6" t="str">
        <f>IF(COUNTIF($Q$93:Q121,$B121) = 1, "LV", IF(COUNTIF($Q$93:Q121,$B121) = 2, "HV", "ST"))</f>
        <v>LV</v>
      </c>
      <c r="T121" s="6" t="str">
        <f>INDEX('Demand forecast and growth rate'!$E$7:$E$273,MATCH($Q121,'Demand forecast and growth rate'!$B$7:$B$273,0))</f>
        <v>Steady/falling</v>
      </c>
      <c r="U121" s="32">
        <f>SUMIFS('Capex forecast'!E$7:E$210,'Capex forecast'!$T$7:$T$210,$Q121,'Capex forecast'!$S$7:$S$210,$S121,'Capex forecast'!$Q$7:$Q$210,"Augex")</f>
        <v>0</v>
      </c>
      <c r="V121" s="32">
        <f>SUMIFS('Capex forecast'!F$7:F$210,'Capex forecast'!$T$7:$T$210,$Q121,'Capex forecast'!$S$7:$S$210,$S121,'Capex forecast'!$Q$7:$Q$210,"Augex")</f>
        <v>0</v>
      </c>
      <c r="W121" s="32">
        <f>SUMIFS('Capex forecast'!G$7:G$210,'Capex forecast'!$T$7:$T$210,$Q121,'Capex forecast'!$S$7:$S$210,$S121,'Capex forecast'!$Q$7:$Q$210,"Augex")</f>
        <v>0</v>
      </c>
      <c r="X121" s="32">
        <f>SUMIFS('Capex forecast'!H$7:H$210,'Capex forecast'!$T$7:$T$210,$Q121,'Capex forecast'!$S$7:$S$210,$S121,'Capex forecast'!$Q$7:$Q$210,"Augex")</f>
        <v>0</v>
      </c>
      <c r="Y121" s="32">
        <f>SUMIFS('Capex forecast'!I$7:I$210,'Capex forecast'!$T$7:$T$210,$Q121,'Capex forecast'!$S$7:$S$210,$S121,'Capex forecast'!$Q$7:$Q$210,"Augex")</f>
        <v>0</v>
      </c>
      <c r="Z121" s="32">
        <f>SUMIFS('Capex forecast'!J$7:J$210,'Capex forecast'!$T$7:$T$210,$Q121,'Capex forecast'!$S$7:$S$210,$S121,'Capex forecast'!$Q$7:$Q$210,"Augex")</f>
        <v>0</v>
      </c>
      <c r="AA121" s="32">
        <f>SUMIFS('Capex forecast'!K$7:K$210,'Capex forecast'!$T$7:$T$210,$Q121,'Capex forecast'!$S$7:$S$210,$S121,'Capex forecast'!$Q$7:$Q$210,"Augex")</f>
        <v>0</v>
      </c>
      <c r="AB121" s="32">
        <f>SUMIFS('Capex forecast'!L$7:L$210,'Capex forecast'!$T$7:$T$210,$Q121,'Capex forecast'!$S$7:$S$210,$S121,'Capex forecast'!$Q$7:$Q$210,"Augex")</f>
        <v>0</v>
      </c>
      <c r="AC121" s="32">
        <f>SUMIFS('Capex forecast'!M$7:M$210,'Capex forecast'!$T$7:$T$210,$Q121,'Capex forecast'!$S$7:$S$210,$S121,'Capex forecast'!$Q$7:$Q$210,"Augex")</f>
        <v>0</v>
      </c>
      <c r="AD121" s="32">
        <f>SUMIFS('Capex forecast'!N$7:N$210,'Capex forecast'!$T$7:$T$210,$Q121,'Capex forecast'!$S$7:$S$210,$S121,'Capex forecast'!$Q$7:$Q$210,"Augex")</f>
        <v>0</v>
      </c>
      <c r="AF121" s="6" t="s">
        <v>609</v>
      </c>
      <c r="AG121" s="6" t="str">
        <f>INDEX('Raw demand forecast'!$M$7:$M$5830,MATCH($Q121,'Raw demand forecast'!$B$7:$B$5830,0))</f>
        <v>Yes</v>
      </c>
      <c r="AH121" s="6" t="str">
        <f>IF(COUNTIF($AF$93:AF121,$B121) = 1, "LV", IF(COUNTIF($AF$93:AF121,$B121) = 2, "HV", "ST"))</f>
        <v>LV</v>
      </c>
      <c r="AI121" s="6" t="str">
        <f>INDEX('Demand forecast and growth rate'!$E$7:$E$273,MATCH($Q121,'Demand forecast and growth rate'!$B$7:$B$273,0))</f>
        <v>Steady/falling</v>
      </c>
      <c r="AJ121" s="53">
        <f>SUMIFS('Capex forecast'!E$7:E$210,'Capex forecast'!$T$7:$T$210,$AF121,'Capex forecast'!$S$7:$S$210,$AH121,'Capex forecast'!$Q$7:$Q$210,"Repex")</f>
        <v>0</v>
      </c>
      <c r="AK121" s="53">
        <f>SUMIFS('Capex forecast'!F$7:F$210,'Capex forecast'!$T$7:$T$210,$AF121,'Capex forecast'!$S$7:$S$210,$AH121,'Capex forecast'!$Q$7:$Q$210,"Repex")</f>
        <v>0</v>
      </c>
      <c r="AL121" s="53">
        <f>SUMIFS('Capex forecast'!G$7:G$210,'Capex forecast'!$T$7:$T$210,$AF121,'Capex forecast'!$S$7:$S$210,$AH121,'Capex forecast'!$Q$7:$Q$210,"Repex")</f>
        <v>0</v>
      </c>
      <c r="AM121" s="53">
        <f>SUMIFS('Capex forecast'!H$7:H$210,'Capex forecast'!$T$7:$T$210,$AF121,'Capex forecast'!$S$7:$S$210,$AH121,'Capex forecast'!$Q$7:$Q$210,"Repex")</f>
        <v>0</v>
      </c>
      <c r="AN121" s="53">
        <f>SUMIFS('Capex forecast'!I$7:I$210,'Capex forecast'!$T$7:$T$210,$AF121,'Capex forecast'!$S$7:$S$210,$AH121,'Capex forecast'!$Q$7:$Q$210,"Repex")</f>
        <v>0</v>
      </c>
      <c r="AO121" s="53">
        <f>SUMIFS('Capex forecast'!J$7:J$210,'Capex forecast'!$T$7:$T$210,$AF121,'Capex forecast'!$S$7:$S$210,$AH121,'Capex forecast'!$Q$7:$Q$210,"Repex")</f>
        <v>0</v>
      </c>
      <c r="AP121" s="53">
        <f>SUMIFS('Capex forecast'!K$7:K$210,'Capex forecast'!$T$7:$T$210,$AF121,'Capex forecast'!$S$7:$S$210,$AH121,'Capex forecast'!$Q$7:$Q$210,"Repex")</f>
        <v>0</v>
      </c>
      <c r="AQ121" s="53">
        <f>SUMIFS('Capex forecast'!L$7:L$210,'Capex forecast'!$T$7:$T$210,$AF121,'Capex forecast'!$S$7:$S$210,$AH121,'Capex forecast'!$Q$7:$Q$210,"Repex")</f>
        <v>0</v>
      </c>
      <c r="AR121" s="53">
        <f>SUMIFS('Capex forecast'!M$7:M$210,'Capex forecast'!$T$7:$T$210,$AF121,'Capex forecast'!$S$7:$S$210,$AH121,'Capex forecast'!$Q$7:$Q$210,"Repex")</f>
        <v>0</v>
      </c>
      <c r="AS121" s="53">
        <f>SUMIFS('Capex forecast'!N$7:N$210,'Capex forecast'!$T$7:$T$210,$AF121,'Capex forecast'!$S$7:$S$210,$AH121,'Capex forecast'!$Q$7:$Q$210,"Repex")</f>
        <v>0</v>
      </c>
    </row>
    <row r="122" spans="1:45" ht="15">
      <c r="B122" s="6" t="s">
        <v>608</v>
      </c>
      <c r="C122" s="6" t="str">
        <f>INDEX('Raw demand forecast'!$M$7:$M$5830,MATCH($B122,'Raw demand forecast'!$B$7:$B$5830,0))</f>
        <v>Yes</v>
      </c>
      <c r="D122" s="6" t="str">
        <f>IF(COUNTIF($B$93:B122,$B122) = 1, "LV", IF(COUNTIF($B$93:B122,$B122) = 2, "HV", "ST"))</f>
        <v>LV</v>
      </c>
      <c r="E122" s="6" t="str">
        <f>INDEX('Demand forecast and growth rate'!$E$7:$E$273,MATCH($B122,'Demand forecast and growth rate'!$B$7:$B$273,0))</f>
        <v>Steady/falling</v>
      </c>
      <c r="F122" s="32">
        <f>SUMIFS('Capex forecast'!E$7:E$210,'Capex forecast'!$T$7:$T$210,'Allocation of site-spec costs'!$B122,'Capex forecast'!$S$7:$S$210,'Allocation of site-spec costs'!$D122,'Capex forecast'!$Q$7:$Q$210,"Customer Connection")</f>
        <v>0</v>
      </c>
      <c r="G122" s="32">
        <f>SUMIFS('Capex forecast'!F$7:F$210,'Capex forecast'!$T$7:$T$210,'Allocation of site-spec costs'!$B122,'Capex forecast'!$S$7:$S$210,'Allocation of site-spec costs'!$D122,'Capex forecast'!$Q$7:$Q$210,"Customer Connection")</f>
        <v>0</v>
      </c>
      <c r="H122" s="32">
        <f>SUMIFS('Capex forecast'!G$7:G$210,'Capex forecast'!$T$7:$T$210,'Allocation of site-spec costs'!$B122,'Capex forecast'!$S$7:$S$210,'Allocation of site-spec costs'!$D122,'Capex forecast'!$Q$7:$Q$210,"Customer Connection")</f>
        <v>0</v>
      </c>
      <c r="I122" s="32">
        <f>SUMIFS('Capex forecast'!H$7:H$210,'Capex forecast'!$T$7:$T$210,'Allocation of site-spec costs'!$B122,'Capex forecast'!$S$7:$S$210,'Allocation of site-spec costs'!$D122,'Capex forecast'!$Q$7:$Q$210,"Customer Connection")</f>
        <v>0</v>
      </c>
      <c r="J122" s="32">
        <f>SUMIFS('Capex forecast'!I$7:I$210,'Capex forecast'!$T$7:$T$210,'Allocation of site-spec costs'!$B122,'Capex forecast'!$S$7:$S$210,'Allocation of site-spec costs'!$D122,'Capex forecast'!$Q$7:$Q$210,"Customer Connection")</f>
        <v>0</v>
      </c>
      <c r="K122" s="32">
        <f>SUMIFS('Capex forecast'!J$7:J$210,'Capex forecast'!$T$7:$T$210,'Allocation of site-spec costs'!$B122,'Capex forecast'!$S$7:$S$210,'Allocation of site-spec costs'!$D122,'Capex forecast'!$Q$7:$Q$210,"Customer Connection")</f>
        <v>0</v>
      </c>
      <c r="L122" s="32">
        <f>SUMIFS('Capex forecast'!K$7:K$210,'Capex forecast'!$T$7:$T$210,'Allocation of site-spec costs'!$B122,'Capex forecast'!$S$7:$S$210,'Allocation of site-spec costs'!$D122,'Capex forecast'!$Q$7:$Q$210,"Customer Connection")</f>
        <v>0</v>
      </c>
      <c r="M122" s="32">
        <f>SUMIFS('Capex forecast'!L$7:L$210,'Capex forecast'!$T$7:$T$210,'Allocation of site-spec costs'!$B122,'Capex forecast'!$S$7:$S$210,'Allocation of site-spec costs'!$D122,'Capex forecast'!$Q$7:$Q$210,"Customer Connection")</f>
        <v>0</v>
      </c>
      <c r="N122" s="32">
        <f>SUMIFS('Capex forecast'!M$7:M$210,'Capex forecast'!$T$7:$T$210,'Allocation of site-spec costs'!$B122,'Capex forecast'!$S$7:$S$210,'Allocation of site-spec costs'!$D122,'Capex forecast'!$Q$7:$Q$210,"Customer Connection")</f>
        <v>0</v>
      </c>
      <c r="O122" s="32">
        <f>SUMIFS('Capex forecast'!N$7:N$210,'Capex forecast'!$T$7:$T$210,'Allocation of site-spec costs'!$B122,'Capex forecast'!$S$7:$S$210,'Allocation of site-spec costs'!$D122,'Capex forecast'!$Q$7:$Q$210,"Customer Connection")</f>
        <v>0</v>
      </c>
      <c r="Q122" s="6" t="s">
        <v>608</v>
      </c>
      <c r="R122" s="6" t="str">
        <f>INDEX('Raw demand forecast'!$M$7:$M$5830,MATCH($Q122,'Raw demand forecast'!$B$7:$B$5830,0))</f>
        <v>Yes</v>
      </c>
      <c r="S122" s="6" t="str">
        <f>IF(COUNTIF($Q$93:Q122,$B122) = 1, "LV", IF(COUNTIF($Q$93:Q122,$B122) = 2, "HV", "ST"))</f>
        <v>LV</v>
      </c>
      <c r="T122" s="6" t="str">
        <f>INDEX('Demand forecast and growth rate'!$E$7:$E$273,MATCH($Q122,'Demand forecast and growth rate'!$B$7:$B$273,0))</f>
        <v>Steady/falling</v>
      </c>
      <c r="U122" s="32">
        <f>SUMIFS('Capex forecast'!E$7:E$210,'Capex forecast'!$T$7:$T$210,$Q122,'Capex forecast'!$S$7:$S$210,$S122,'Capex forecast'!$Q$7:$Q$210,"Augex")</f>
        <v>0</v>
      </c>
      <c r="V122" s="32">
        <f>SUMIFS('Capex forecast'!F$7:F$210,'Capex forecast'!$T$7:$T$210,$Q122,'Capex forecast'!$S$7:$S$210,$S122,'Capex forecast'!$Q$7:$Q$210,"Augex")</f>
        <v>0</v>
      </c>
      <c r="W122" s="32">
        <f>SUMIFS('Capex forecast'!G$7:G$210,'Capex forecast'!$T$7:$T$210,$Q122,'Capex forecast'!$S$7:$S$210,$S122,'Capex forecast'!$Q$7:$Q$210,"Augex")</f>
        <v>0</v>
      </c>
      <c r="X122" s="32">
        <f>SUMIFS('Capex forecast'!H$7:H$210,'Capex forecast'!$T$7:$T$210,$Q122,'Capex forecast'!$S$7:$S$210,$S122,'Capex forecast'!$Q$7:$Q$210,"Augex")</f>
        <v>0</v>
      </c>
      <c r="Y122" s="32">
        <f>SUMIFS('Capex forecast'!I$7:I$210,'Capex forecast'!$T$7:$T$210,$Q122,'Capex forecast'!$S$7:$S$210,$S122,'Capex forecast'!$Q$7:$Q$210,"Augex")</f>
        <v>0</v>
      </c>
      <c r="Z122" s="32">
        <f>SUMIFS('Capex forecast'!J$7:J$210,'Capex forecast'!$T$7:$T$210,$Q122,'Capex forecast'!$S$7:$S$210,$S122,'Capex forecast'!$Q$7:$Q$210,"Augex")</f>
        <v>0</v>
      </c>
      <c r="AA122" s="32">
        <f>SUMIFS('Capex forecast'!K$7:K$210,'Capex forecast'!$T$7:$T$210,$Q122,'Capex forecast'!$S$7:$S$210,$S122,'Capex forecast'!$Q$7:$Q$210,"Augex")</f>
        <v>0</v>
      </c>
      <c r="AB122" s="32">
        <f>SUMIFS('Capex forecast'!L$7:L$210,'Capex forecast'!$T$7:$T$210,$Q122,'Capex forecast'!$S$7:$S$210,$S122,'Capex forecast'!$Q$7:$Q$210,"Augex")</f>
        <v>0</v>
      </c>
      <c r="AC122" s="32">
        <f>SUMIFS('Capex forecast'!M$7:M$210,'Capex forecast'!$T$7:$T$210,$Q122,'Capex forecast'!$S$7:$S$210,$S122,'Capex forecast'!$Q$7:$Q$210,"Augex")</f>
        <v>0</v>
      </c>
      <c r="AD122" s="32">
        <f>SUMIFS('Capex forecast'!N$7:N$210,'Capex forecast'!$T$7:$T$210,$Q122,'Capex forecast'!$S$7:$S$210,$S122,'Capex forecast'!$Q$7:$Q$210,"Augex")</f>
        <v>0</v>
      </c>
      <c r="AF122" s="6" t="s">
        <v>608</v>
      </c>
      <c r="AG122" s="6" t="str">
        <f>INDEX('Raw demand forecast'!$M$7:$M$5830,MATCH($Q122,'Raw demand forecast'!$B$7:$B$5830,0))</f>
        <v>Yes</v>
      </c>
      <c r="AH122" s="6" t="str">
        <f>IF(COUNTIF($AF$93:AF122,$B122) = 1, "LV", IF(COUNTIF($AF$93:AF122,$B122) = 2, "HV", "ST"))</f>
        <v>LV</v>
      </c>
      <c r="AI122" s="6" t="str">
        <f>INDEX('Demand forecast and growth rate'!$E$7:$E$273,MATCH($Q122,'Demand forecast and growth rate'!$B$7:$B$273,0))</f>
        <v>Steady/falling</v>
      </c>
      <c r="AJ122" s="53">
        <f>SUMIFS('Capex forecast'!E$7:E$210,'Capex forecast'!$T$7:$T$210,$AF122,'Capex forecast'!$S$7:$S$210,$AH122,'Capex forecast'!$Q$7:$Q$210,"Repex")</f>
        <v>0</v>
      </c>
      <c r="AK122" s="53">
        <f>SUMIFS('Capex forecast'!F$7:F$210,'Capex forecast'!$T$7:$T$210,$AF122,'Capex forecast'!$S$7:$S$210,$AH122,'Capex forecast'!$Q$7:$Q$210,"Repex")</f>
        <v>0</v>
      </c>
      <c r="AL122" s="53">
        <f>SUMIFS('Capex forecast'!G$7:G$210,'Capex forecast'!$T$7:$T$210,$AF122,'Capex forecast'!$S$7:$S$210,$AH122,'Capex forecast'!$Q$7:$Q$210,"Repex")</f>
        <v>0</v>
      </c>
      <c r="AM122" s="53">
        <f>SUMIFS('Capex forecast'!H$7:H$210,'Capex forecast'!$T$7:$T$210,$AF122,'Capex forecast'!$S$7:$S$210,$AH122,'Capex forecast'!$Q$7:$Q$210,"Repex")</f>
        <v>0</v>
      </c>
      <c r="AN122" s="53">
        <f>SUMIFS('Capex forecast'!I$7:I$210,'Capex forecast'!$T$7:$T$210,$AF122,'Capex forecast'!$S$7:$S$210,$AH122,'Capex forecast'!$Q$7:$Q$210,"Repex")</f>
        <v>0</v>
      </c>
      <c r="AO122" s="53">
        <f>SUMIFS('Capex forecast'!J$7:J$210,'Capex forecast'!$T$7:$T$210,$AF122,'Capex forecast'!$S$7:$S$210,$AH122,'Capex forecast'!$Q$7:$Q$210,"Repex")</f>
        <v>0</v>
      </c>
      <c r="AP122" s="53">
        <f>SUMIFS('Capex forecast'!K$7:K$210,'Capex forecast'!$T$7:$T$210,$AF122,'Capex forecast'!$S$7:$S$210,$AH122,'Capex forecast'!$Q$7:$Q$210,"Repex")</f>
        <v>0</v>
      </c>
      <c r="AQ122" s="53">
        <f>SUMIFS('Capex forecast'!L$7:L$210,'Capex forecast'!$T$7:$T$210,$AF122,'Capex forecast'!$S$7:$S$210,$AH122,'Capex forecast'!$Q$7:$Q$210,"Repex")</f>
        <v>0</v>
      </c>
      <c r="AR122" s="53">
        <f>SUMIFS('Capex forecast'!M$7:M$210,'Capex forecast'!$T$7:$T$210,$AF122,'Capex forecast'!$S$7:$S$210,$AH122,'Capex forecast'!$Q$7:$Q$210,"Repex")</f>
        <v>0</v>
      </c>
      <c r="AS122" s="53">
        <f>SUMIFS('Capex forecast'!N$7:N$210,'Capex forecast'!$T$7:$T$210,$AF122,'Capex forecast'!$S$7:$S$210,$AH122,'Capex forecast'!$Q$7:$Q$210,"Repex")</f>
        <v>0</v>
      </c>
    </row>
    <row r="123" spans="1:45" ht="15">
      <c r="B123" s="6" t="s">
        <v>133</v>
      </c>
      <c r="C123" s="6" t="str">
        <f>INDEX('Raw demand forecast'!$M$7:$M$5830,MATCH($B123,'Raw demand forecast'!$B$7:$B$5830,0))</f>
        <v>No</v>
      </c>
      <c r="D123" s="6" t="str">
        <f>IF(COUNTIF($B$93:B123,$B123) = 1, "LV", IF(COUNTIF($B$93:B123,$B123) = 2, "HV", "ST"))</f>
        <v>LV</v>
      </c>
      <c r="E123" s="6" t="str">
        <f>INDEX('Demand forecast and growth rate'!$E$7:$E$273,MATCH($B123,'Demand forecast and growth rate'!$B$7:$B$273,0))</f>
        <v>High growth</v>
      </c>
      <c r="F123" s="32">
        <f>SUMIFS('Capex forecast'!E$7:E$210,'Capex forecast'!$T$7:$T$210,'Allocation of site-spec costs'!$B123,'Capex forecast'!$S$7:$S$210,'Allocation of site-spec costs'!$D123,'Capex forecast'!$Q$7:$Q$210,"Customer Connection")</f>
        <v>0</v>
      </c>
      <c r="G123" s="32">
        <f>SUMIFS('Capex forecast'!F$7:F$210,'Capex forecast'!$T$7:$T$210,'Allocation of site-spec costs'!$B123,'Capex forecast'!$S$7:$S$210,'Allocation of site-spec costs'!$D123,'Capex forecast'!$Q$7:$Q$210,"Customer Connection")</f>
        <v>0</v>
      </c>
      <c r="H123" s="32">
        <f>SUMIFS('Capex forecast'!G$7:G$210,'Capex forecast'!$T$7:$T$210,'Allocation of site-spec costs'!$B123,'Capex forecast'!$S$7:$S$210,'Allocation of site-spec costs'!$D123,'Capex forecast'!$Q$7:$Q$210,"Customer Connection")</f>
        <v>0</v>
      </c>
      <c r="I123" s="32">
        <f>SUMIFS('Capex forecast'!H$7:H$210,'Capex forecast'!$T$7:$T$210,'Allocation of site-spec costs'!$B123,'Capex forecast'!$S$7:$S$210,'Allocation of site-spec costs'!$D123,'Capex forecast'!$Q$7:$Q$210,"Customer Connection")</f>
        <v>0</v>
      </c>
      <c r="J123" s="32">
        <f>SUMIFS('Capex forecast'!I$7:I$210,'Capex forecast'!$T$7:$T$210,'Allocation of site-spec costs'!$B123,'Capex forecast'!$S$7:$S$210,'Allocation of site-spec costs'!$D123,'Capex forecast'!$Q$7:$Q$210,"Customer Connection")</f>
        <v>0</v>
      </c>
      <c r="K123" s="32">
        <f>SUMIFS('Capex forecast'!J$7:J$210,'Capex forecast'!$T$7:$T$210,'Allocation of site-spec costs'!$B123,'Capex forecast'!$S$7:$S$210,'Allocation of site-spec costs'!$D123,'Capex forecast'!$Q$7:$Q$210,"Customer Connection")</f>
        <v>0</v>
      </c>
      <c r="L123" s="32">
        <f>SUMIFS('Capex forecast'!K$7:K$210,'Capex forecast'!$T$7:$T$210,'Allocation of site-spec costs'!$B123,'Capex forecast'!$S$7:$S$210,'Allocation of site-spec costs'!$D123,'Capex forecast'!$Q$7:$Q$210,"Customer Connection")</f>
        <v>0</v>
      </c>
      <c r="M123" s="32">
        <f>SUMIFS('Capex forecast'!L$7:L$210,'Capex forecast'!$T$7:$T$210,'Allocation of site-spec costs'!$B123,'Capex forecast'!$S$7:$S$210,'Allocation of site-spec costs'!$D123,'Capex forecast'!$Q$7:$Q$210,"Customer Connection")</f>
        <v>0</v>
      </c>
      <c r="N123" s="32">
        <f>SUMIFS('Capex forecast'!M$7:M$210,'Capex forecast'!$T$7:$T$210,'Allocation of site-spec costs'!$B123,'Capex forecast'!$S$7:$S$210,'Allocation of site-spec costs'!$D123,'Capex forecast'!$Q$7:$Q$210,"Customer Connection")</f>
        <v>0</v>
      </c>
      <c r="O123" s="32">
        <f>SUMIFS('Capex forecast'!N$7:N$210,'Capex forecast'!$T$7:$T$210,'Allocation of site-spec costs'!$B123,'Capex forecast'!$S$7:$S$210,'Allocation of site-spec costs'!$D123,'Capex forecast'!$Q$7:$Q$210,"Customer Connection")</f>
        <v>0</v>
      </c>
      <c r="Q123" s="6" t="s">
        <v>133</v>
      </c>
      <c r="R123" s="6" t="str">
        <f>INDEX('Raw demand forecast'!$M$7:$M$5830,MATCH($Q123,'Raw demand forecast'!$B$7:$B$5830,0))</f>
        <v>No</v>
      </c>
      <c r="S123" s="6" t="str">
        <f>IF(COUNTIF($Q$93:Q123,$B123) = 1, "LV", IF(COUNTIF($Q$93:Q123,$B123) = 2, "HV", "ST"))</f>
        <v>LV</v>
      </c>
      <c r="T123" s="6" t="str">
        <f>INDEX('Demand forecast and growth rate'!$E$7:$E$273,MATCH($Q123,'Demand forecast and growth rate'!$B$7:$B$273,0))</f>
        <v>High growth</v>
      </c>
      <c r="U123" s="32">
        <f>SUMIFS('Capex forecast'!E$7:E$210,'Capex forecast'!$T$7:$T$210,$Q123,'Capex forecast'!$S$7:$S$210,$S123,'Capex forecast'!$Q$7:$Q$210,"Augex")</f>
        <v>0</v>
      </c>
      <c r="V123" s="32">
        <f>SUMIFS('Capex forecast'!F$7:F$210,'Capex forecast'!$T$7:$T$210,$Q123,'Capex forecast'!$S$7:$S$210,$S123,'Capex forecast'!$Q$7:$Q$210,"Augex")</f>
        <v>0</v>
      </c>
      <c r="W123" s="32">
        <f>SUMIFS('Capex forecast'!G$7:G$210,'Capex forecast'!$T$7:$T$210,$Q123,'Capex forecast'!$S$7:$S$210,$S123,'Capex forecast'!$Q$7:$Q$210,"Augex")</f>
        <v>0</v>
      </c>
      <c r="X123" s="32">
        <f>SUMIFS('Capex forecast'!H$7:H$210,'Capex forecast'!$T$7:$T$210,$Q123,'Capex forecast'!$S$7:$S$210,$S123,'Capex forecast'!$Q$7:$Q$210,"Augex")</f>
        <v>0</v>
      </c>
      <c r="Y123" s="32">
        <f>SUMIFS('Capex forecast'!I$7:I$210,'Capex forecast'!$T$7:$T$210,$Q123,'Capex forecast'!$S$7:$S$210,$S123,'Capex forecast'!$Q$7:$Q$210,"Augex")</f>
        <v>0</v>
      </c>
      <c r="Z123" s="32">
        <f>SUMIFS('Capex forecast'!J$7:J$210,'Capex forecast'!$T$7:$T$210,$Q123,'Capex forecast'!$S$7:$S$210,$S123,'Capex forecast'!$Q$7:$Q$210,"Augex")</f>
        <v>0</v>
      </c>
      <c r="AA123" s="32">
        <f>SUMIFS('Capex forecast'!K$7:K$210,'Capex forecast'!$T$7:$T$210,$Q123,'Capex forecast'!$S$7:$S$210,$S123,'Capex forecast'!$Q$7:$Q$210,"Augex")</f>
        <v>0</v>
      </c>
      <c r="AB123" s="32">
        <f>SUMIFS('Capex forecast'!L$7:L$210,'Capex forecast'!$T$7:$T$210,$Q123,'Capex forecast'!$S$7:$S$210,$S123,'Capex forecast'!$Q$7:$Q$210,"Augex")</f>
        <v>0</v>
      </c>
      <c r="AC123" s="32">
        <f>SUMIFS('Capex forecast'!M$7:M$210,'Capex forecast'!$T$7:$T$210,$Q123,'Capex forecast'!$S$7:$S$210,$S123,'Capex forecast'!$Q$7:$Q$210,"Augex")</f>
        <v>0</v>
      </c>
      <c r="AD123" s="32">
        <f>SUMIFS('Capex forecast'!N$7:N$210,'Capex forecast'!$T$7:$T$210,$Q123,'Capex forecast'!$S$7:$S$210,$S123,'Capex forecast'!$Q$7:$Q$210,"Augex")</f>
        <v>0</v>
      </c>
      <c r="AF123" s="6" t="s">
        <v>133</v>
      </c>
      <c r="AG123" s="6" t="str">
        <f>INDEX('Raw demand forecast'!$M$7:$M$5830,MATCH($Q123,'Raw demand forecast'!$B$7:$B$5830,0))</f>
        <v>No</v>
      </c>
      <c r="AH123" s="6" t="str">
        <f>IF(COUNTIF($AF$93:AF123,$B123) = 1, "LV", IF(COUNTIF($AF$93:AF123,$B123) = 2, "HV", "ST"))</f>
        <v>LV</v>
      </c>
      <c r="AI123" s="6" t="str">
        <f>INDEX('Demand forecast and growth rate'!$E$7:$E$273,MATCH($Q123,'Demand forecast and growth rate'!$B$7:$B$273,0))</f>
        <v>High growth</v>
      </c>
      <c r="AJ123" s="53">
        <f>SUMIFS('Capex forecast'!E$7:E$210,'Capex forecast'!$T$7:$T$210,$AF123,'Capex forecast'!$S$7:$S$210,$AH123,'Capex forecast'!$Q$7:$Q$210,"Repex")</f>
        <v>0</v>
      </c>
      <c r="AK123" s="53">
        <f>SUMIFS('Capex forecast'!F$7:F$210,'Capex forecast'!$T$7:$T$210,$AF123,'Capex forecast'!$S$7:$S$210,$AH123,'Capex forecast'!$Q$7:$Q$210,"Repex")</f>
        <v>0</v>
      </c>
      <c r="AL123" s="53">
        <f>SUMIFS('Capex forecast'!G$7:G$210,'Capex forecast'!$T$7:$T$210,$AF123,'Capex forecast'!$S$7:$S$210,$AH123,'Capex forecast'!$Q$7:$Q$210,"Repex")</f>
        <v>0</v>
      </c>
      <c r="AM123" s="53">
        <f>SUMIFS('Capex forecast'!H$7:H$210,'Capex forecast'!$T$7:$T$210,$AF123,'Capex forecast'!$S$7:$S$210,$AH123,'Capex forecast'!$Q$7:$Q$210,"Repex")</f>
        <v>0</v>
      </c>
      <c r="AN123" s="53">
        <f>SUMIFS('Capex forecast'!I$7:I$210,'Capex forecast'!$T$7:$T$210,$AF123,'Capex forecast'!$S$7:$S$210,$AH123,'Capex forecast'!$Q$7:$Q$210,"Repex")</f>
        <v>0</v>
      </c>
      <c r="AO123" s="53">
        <f>SUMIFS('Capex forecast'!J$7:J$210,'Capex forecast'!$T$7:$T$210,$AF123,'Capex forecast'!$S$7:$S$210,$AH123,'Capex forecast'!$Q$7:$Q$210,"Repex")</f>
        <v>0</v>
      </c>
      <c r="AP123" s="53">
        <f>SUMIFS('Capex forecast'!K$7:K$210,'Capex forecast'!$T$7:$T$210,$AF123,'Capex forecast'!$S$7:$S$210,$AH123,'Capex forecast'!$Q$7:$Q$210,"Repex")</f>
        <v>0</v>
      </c>
      <c r="AQ123" s="53">
        <f>SUMIFS('Capex forecast'!L$7:L$210,'Capex forecast'!$T$7:$T$210,$AF123,'Capex forecast'!$S$7:$S$210,$AH123,'Capex forecast'!$Q$7:$Q$210,"Repex")</f>
        <v>0</v>
      </c>
      <c r="AR123" s="53">
        <f>SUMIFS('Capex forecast'!M$7:M$210,'Capex forecast'!$T$7:$T$210,$AF123,'Capex forecast'!$S$7:$S$210,$AH123,'Capex forecast'!$Q$7:$Q$210,"Repex")</f>
        <v>0</v>
      </c>
      <c r="AS123" s="53">
        <f>SUMIFS('Capex forecast'!N$7:N$210,'Capex forecast'!$T$7:$T$210,$AF123,'Capex forecast'!$S$7:$S$210,$AH123,'Capex forecast'!$Q$7:$Q$210,"Repex")</f>
        <v>0</v>
      </c>
    </row>
    <row r="124" spans="1:45" ht="15">
      <c r="B124" s="6" t="s">
        <v>624</v>
      </c>
      <c r="C124" s="6" t="str">
        <f>INDEX('Raw demand forecast'!$M$7:$M$5830,MATCH($B124,'Raw demand forecast'!$B$7:$B$5830,0))</f>
        <v>Yes</v>
      </c>
      <c r="D124" s="6" t="str">
        <f>IF(COUNTIF($B$93:B124,$B124) = 1, "LV", IF(COUNTIF($B$93:B124,$B124) = 2, "HV", "ST"))</f>
        <v>LV</v>
      </c>
      <c r="E124" s="6" t="str">
        <f>INDEX('Demand forecast and growth rate'!$E$7:$E$273,MATCH($B124,'Demand forecast and growth rate'!$B$7:$B$273,0))</f>
        <v>Steady/falling</v>
      </c>
      <c r="F124" s="32">
        <f>SUMIFS('Capex forecast'!E$7:E$210,'Capex forecast'!$T$7:$T$210,'Allocation of site-spec costs'!$B124,'Capex forecast'!$S$7:$S$210,'Allocation of site-spec costs'!$D124,'Capex forecast'!$Q$7:$Q$210,"Customer Connection")</f>
        <v>0</v>
      </c>
      <c r="G124" s="32">
        <f>SUMIFS('Capex forecast'!F$7:F$210,'Capex forecast'!$T$7:$T$210,'Allocation of site-spec costs'!$B124,'Capex forecast'!$S$7:$S$210,'Allocation of site-spec costs'!$D124,'Capex forecast'!$Q$7:$Q$210,"Customer Connection")</f>
        <v>0</v>
      </c>
      <c r="H124" s="32">
        <f>SUMIFS('Capex forecast'!G$7:G$210,'Capex forecast'!$T$7:$T$210,'Allocation of site-spec costs'!$B124,'Capex forecast'!$S$7:$S$210,'Allocation of site-spec costs'!$D124,'Capex forecast'!$Q$7:$Q$210,"Customer Connection")</f>
        <v>0</v>
      </c>
      <c r="I124" s="32">
        <f>SUMIFS('Capex forecast'!H$7:H$210,'Capex forecast'!$T$7:$T$210,'Allocation of site-spec costs'!$B124,'Capex forecast'!$S$7:$S$210,'Allocation of site-spec costs'!$D124,'Capex forecast'!$Q$7:$Q$210,"Customer Connection")</f>
        <v>0</v>
      </c>
      <c r="J124" s="32">
        <f>SUMIFS('Capex forecast'!I$7:I$210,'Capex forecast'!$T$7:$T$210,'Allocation of site-spec costs'!$B124,'Capex forecast'!$S$7:$S$210,'Allocation of site-spec costs'!$D124,'Capex forecast'!$Q$7:$Q$210,"Customer Connection")</f>
        <v>0</v>
      </c>
      <c r="K124" s="32">
        <f>SUMIFS('Capex forecast'!J$7:J$210,'Capex forecast'!$T$7:$T$210,'Allocation of site-spec costs'!$B124,'Capex forecast'!$S$7:$S$210,'Allocation of site-spec costs'!$D124,'Capex forecast'!$Q$7:$Q$210,"Customer Connection")</f>
        <v>0</v>
      </c>
      <c r="L124" s="32">
        <f>SUMIFS('Capex forecast'!K$7:K$210,'Capex forecast'!$T$7:$T$210,'Allocation of site-spec costs'!$B124,'Capex forecast'!$S$7:$S$210,'Allocation of site-spec costs'!$D124,'Capex forecast'!$Q$7:$Q$210,"Customer Connection")</f>
        <v>0</v>
      </c>
      <c r="M124" s="32">
        <f>SUMIFS('Capex forecast'!L$7:L$210,'Capex forecast'!$T$7:$T$210,'Allocation of site-spec costs'!$B124,'Capex forecast'!$S$7:$S$210,'Allocation of site-spec costs'!$D124,'Capex forecast'!$Q$7:$Q$210,"Customer Connection")</f>
        <v>0</v>
      </c>
      <c r="N124" s="32">
        <f>SUMIFS('Capex forecast'!M$7:M$210,'Capex forecast'!$T$7:$T$210,'Allocation of site-spec costs'!$B124,'Capex forecast'!$S$7:$S$210,'Allocation of site-spec costs'!$D124,'Capex forecast'!$Q$7:$Q$210,"Customer Connection")</f>
        <v>0</v>
      </c>
      <c r="O124" s="32">
        <f>SUMIFS('Capex forecast'!N$7:N$210,'Capex forecast'!$T$7:$T$210,'Allocation of site-spec costs'!$B124,'Capex forecast'!$S$7:$S$210,'Allocation of site-spec costs'!$D124,'Capex forecast'!$Q$7:$Q$210,"Customer Connection")</f>
        <v>0</v>
      </c>
      <c r="Q124" s="6" t="s">
        <v>624</v>
      </c>
      <c r="R124" s="6" t="str">
        <f>INDEX('Raw demand forecast'!$M$7:$M$5830,MATCH($Q124,'Raw demand forecast'!$B$7:$B$5830,0))</f>
        <v>Yes</v>
      </c>
      <c r="S124" s="6" t="str">
        <f>IF(COUNTIF($Q$93:Q124,$B124) = 1, "LV", IF(COUNTIF($Q$93:Q124,$B124) = 2, "HV", "ST"))</f>
        <v>LV</v>
      </c>
      <c r="T124" s="6" t="str">
        <f>INDEX('Demand forecast and growth rate'!$E$7:$E$273,MATCH($Q124,'Demand forecast and growth rate'!$B$7:$B$273,0))</f>
        <v>Steady/falling</v>
      </c>
      <c r="U124" s="32">
        <f>SUMIFS('Capex forecast'!E$7:E$210,'Capex forecast'!$T$7:$T$210,$Q124,'Capex forecast'!$S$7:$S$210,$S124,'Capex forecast'!$Q$7:$Q$210,"Augex")</f>
        <v>0</v>
      </c>
      <c r="V124" s="32">
        <f>SUMIFS('Capex forecast'!F$7:F$210,'Capex forecast'!$T$7:$T$210,$Q124,'Capex forecast'!$S$7:$S$210,$S124,'Capex forecast'!$Q$7:$Q$210,"Augex")</f>
        <v>0</v>
      </c>
      <c r="W124" s="32">
        <f>SUMIFS('Capex forecast'!G$7:G$210,'Capex forecast'!$T$7:$T$210,$Q124,'Capex forecast'!$S$7:$S$210,$S124,'Capex forecast'!$Q$7:$Q$210,"Augex")</f>
        <v>0</v>
      </c>
      <c r="X124" s="32">
        <f>SUMIFS('Capex forecast'!H$7:H$210,'Capex forecast'!$T$7:$T$210,$Q124,'Capex forecast'!$S$7:$S$210,$S124,'Capex forecast'!$Q$7:$Q$210,"Augex")</f>
        <v>0</v>
      </c>
      <c r="Y124" s="32">
        <f>SUMIFS('Capex forecast'!I$7:I$210,'Capex forecast'!$T$7:$T$210,$Q124,'Capex forecast'!$S$7:$S$210,$S124,'Capex forecast'!$Q$7:$Q$210,"Augex")</f>
        <v>0</v>
      </c>
      <c r="Z124" s="32">
        <f>SUMIFS('Capex forecast'!J$7:J$210,'Capex forecast'!$T$7:$T$210,$Q124,'Capex forecast'!$S$7:$S$210,$S124,'Capex forecast'!$Q$7:$Q$210,"Augex")</f>
        <v>0</v>
      </c>
      <c r="AA124" s="32">
        <f>SUMIFS('Capex forecast'!K$7:K$210,'Capex forecast'!$T$7:$T$210,$Q124,'Capex forecast'!$S$7:$S$210,$S124,'Capex forecast'!$Q$7:$Q$210,"Augex")</f>
        <v>0</v>
      </c>
      <c r="AB124" s="32">
        <f>SUMIFS('Capex forecast'!L$7:L$210,'Capex forecast'!$T$7:$T$210,$Q124,'Capex forecast'!$S$7:$S$210,$S124,'Capex forecast'!$Q$7:$Q$210,"Augex")</f>
        <v>0</v>
      </c>
      <c r="AC124" s="32">
        <f>SUMIFS('Capex forecast'!M$7:M$210,'Capex forecast'!$T$7:$T$210,$Q124,'Capex forecast'!$S$7:$S$210,$S124,'Capex forecast'!$Q$7:$Q$210,"Augex")</f>
        <v>0</v>
      </c>
      <c r="AD124" s="32">
        <f>SUMIFS('Capex forecast'!N$7:N$210,'Capex forecast'!$T$7:$T$210,$Q124,'Capex forecast'!$S$7:$S$210,$S124,'Capex forecast'!$Q$7:$Q$210,"Augex")</f>
        <v>0</v>
      </c>
      <c r="AF124" s="6" t="s">
        <v>624</v>
      </c>
      <c r="AG124" s="6" t="str">
        <f>INDEX('Raw demand forecast'!$M$7:$M$5830,MATCH($Q124,'Raw demand forecast'!$B$7:$B$5830,0))</f>
        <v>Yes</v>
      </c>
      <c r="AH124" s="6" t="str">
        <f>IF(COUNTIF($AF$93:AF124,$B124) = 1, "LV", IF(COUNTIF($AF$93:AF124,$B124) = 2, "HV", "ST"))</f>
        <v>LV</v>
      </c>
      <c r="AI124" s="6" t="str">
        <f>INDEX('Demand forecast and growth rate'!$E$7:$E$273,MATCH($Q124,'Demand forecast and growth rate'!$B$7:$B$273,0))</f>
        <v>Steady/falling</v>
      </c>
      <c r="AJ124" s="53">
        <f>SUMIFS('Capex forecast'!E$7:E$210,'Capex forecast'!$T$7:$T$210,$AF124,'Capex forecast'!$S$7:$S$210,$AH124,'Capex forecast'!$Q$7:$Q$210,"Repex")</f>
        <v>0</v>
      </c>
      <c r="AK124" s="53">
        <f>SUMIFS('Capex forecast'!F$7:F$210,'Capex forecast'!$T$7:$T$210,$AF124,'Capex forecast'!$S$7:$S$210,$AH124,'Capex forecast'!$Q$7:$Q$210,"Repex")</f>
        <v>0</v>
      </c>
      <c r="AL124" s="53">
        <f>SUMIFS('Capex forecast'!G$7:G$210,'Capex forecast'!$T$7:$T$210,$AF124,'Capex forecast'!$S$7:$S$210,$AH124,'Capex forecast'!$Q$7:$Q$210,"Repex")</f>
        <v>0</v>
      </c>
      <c r="AM124" s="53">
        <f>SUMIFS('Capex forecast'!H$7:H$210,'Capex forecast'!$T$7:$T$210,$AF124,'Capex forecast'!$S$7:$S$210,$AH124,'Capex forecast'!$Q$7:$Q$210,"Repex")</f>
        <v>0</v>
      </c>
      <c r="AN124" s="53">
        <f>SUMIFS('Capex forecast'!I$7:I$210,'Capex forecast'!$T$7:$T$210,$AF124,'Capex forecast'!$S$7:$S$210,$AH124,'Capex forecast'!$Q$7:$Q$210,"Repex")</f>
        <v>0</v>
      </c>
      <c r="AO124" s="53">
        <f>SUMIFS('Capex forecast'!J$7:J$210,'Capex forecast'!$T$7:$T$210,$AF124,'Capex forecast'!$S$7:$S$210,$AH124,'Capex forecast'!$Q$7:$Q$210,"Repex")</f>
        <v>0</v>
      </c>
      <c r="AP124" s="53">
        <f>SUMIFS('Capex forecast'!K$7:K$210,'Capex forecast'!$T$7:$T$210,$AF124,'Capex forecast'!$S$7:$S$210,$AH124,'Capex forecast'!$Q$7:$Q$210,"Repex")</f>
        <v>0</v>
      </c>
      <c r="AQ124" s="53">
        <f>SUMIFS('Capex forecast'!L$7:L$210,'Capex forecast'!$T$7:$T$210,$AF124,'Capex forecast'!$S$7:$S$210,$AH124,'Capex forecast'!$Q$7:$Q$210,"Repex")</f>
        <v>0</v>
      </c>
      <c r="AR124" s="53">
        <f>SUMIFS('Capex forecast'!M$7:M$210,'Capex forecast'!$T$7:$T$210,$AF124,'Capex forecast'!$S$7:$S$210,$AH124,'Capex forecast'!$Q$7:$Q$210,"Repex")</f>
        <v>0</v>
      </c>
      <c r="AS124" s="53">
        <f>SUMIFS('Capex forecast'!N$7:N$210,'Capex forecast'!$T$7:$T$210,$AF124,'Capex forecast'!$S$7:$S$210,$AH124,'Capex forecast'!$Q$7:$Q$210,"Repex")</f>
        <v>0</v>
      </c>
    </row>
    <row r="125" spans="1:45" ht="15">
      <c r="B125" s="6" t="s">
        <v>593</v>
      </c>
      <c r="C125" s="6" t="str">
        <f>INDEX('Raw demand forecast'!$M$7:$M$5830,MATCH($B125,'Raw demand forecast'!$B$7:$B$5830,0))</f>
        <v>Yes</v>
      </c>
      <c r="D125" s="6" t="str">
        <f>IF(COUNTIF($B$93:B125,$B125) = 1, "LV", IF(COUNTIF($B$93:B125,$B125) = 2, "HV", "ST"))</f>
        <v>LV</v>
      </c>
      <c r="E125" s="6" t="str">
        <f>INDEX('Demand forecast and growth rate'!$E$7:$E$273,MATCH($B125,'Demand forecast and growth rate'!$B$7:$B$273,0))</f>
        <v>Steady/falling</v>
      </c>
      <c r="F125" s="32">
        <f>SUMIFS('Capex forecast'!E$7:E$210,'Capex forecast'!$T$7:$T$210,'Allocation of site-spec costs'!$B125,'Capex forecast'!$S$7:$S$210,'Allocation of site-spec costs'!$D125,'Capex forecast'!$Q$7:$Q$210,"Customer Connection")</f>
        <v>0</v>
      </c>
      <c r="G125" s="32">
        <f>SUMIFS('Capex forecast'!F$7:F$210,'Capex forecast'!$T$7:$T$210,'Allocation of site-spec costs'!$B125,'Capex forecast'!$S$7:$S$210,'Allocation of site-spec costs'!$D125,'Capex forecast'!$Q$7:$Q$210,"Customer Connection")</f>
        <v>0</v>
      </c>
      <c r="H125" s="32">
        <f>SUMIFS('Capex forecast'!G$7:G$210,'Capex forecast'!$T$7:$T$210,'Allocation of site-spec costs'!$B125,'Capex forecast'!$S$7:$S$210,'Allocation of site-spec costs'!$D125,'Capex forecast'!$Q$7:$Q$210,"Customer Connection")</f>
        <v>0</v>
      </c>
      <c r="I125" s="32">
        <f>SUMIFS('Capex forecast'!H$7:H$210,'Capex forecast'!$T$7:$T$210,'Allocation of site-spec costs'!$B125,'Capex forecast'!$S$7:$S$210,'Allocation of site-spec costs'!$D125,'Capex forecast'!$Q$7:$Q$210,"Customer Connection")</f>
        <v>0</v>
      </c>
      <c r="J125" s="32">
        <f>SUMIFS('Capex forecast'!I$7:I$210,'Capex forecast'!$T$7:$T$210,'Allocation of site-spec costs'!$B125,'Capex forecast'!$S$7:$S$210,'Allocation of site-spec costs'!$D125,'Capex forecast'!$Q$7:$Q$210,"Customer Connection")</f>
        <v>0</v>
      </c>
      <c r="K125" s="32">
        <f>SUMIFS('Capex forecast'!J$7:J$210,'Capex forecast'!$T$7:$T$210,'Allocation of site-spec costs'!$B125,'Capex forecast'!$S$7:$S$210,'Allocation of site-spec costs'!$D125,'Capex forecast'!$Q$7:$Q$210,"Customer Connection")</f>
        <v>0</v>
      </c>
      <c r="L125" s="32">
        <f>SUMIFS('Capex forecast'!K$7:K$210,'Capex forecast'!$T$7:$T$210,'Allocation of site-spec costs'!$B125,'Capex forecast'!$S$7:$S$210,'Allocation of site-spec costs'!$D125,'Capex forecast'!$Q$7:$Q$210,"Customer Connection")</f>
        <v>0</v>
      </c>
      <c r="M125" s="32">
        <f>SUMIFS('Capex forecast'!L$7:L$210,'Capex forecast'!$T$7:$T$210,'Allocation of site-spec costs'!$B125,'Capex forecast'!$S$7:$S$210,'Allocation of site-spec costs'!$D125,'Capex forecast'!$Q$7:$Q$210,"Customer Connection")</f>
        <v>0</v>
      </c>
      <c r="N125" s="32">
        <f>SUMIFS('Capex forecast'!M$7:M$210,'Capex forecast'!$T$7:$T$210,'Allocation of site-spec costs'!$B125,'Capex forecast'!$S$7:$S$210,'Allocation of site-spec costs'!$D125,'Capex forecast'!$Q$7:$Q$210,"Customer Connection")</f>
        <v>0</v>
      </c>
      <c r="O125" s="32">
        <f>SUMIFS('Capex forecast'!N$7:N$210,'Capex forecast'!$T$7:$T$210,'Allocation of site-spec costs'!$B125,'Capex forecast'!$S$7:$S$210,'Allocation of site-spec costs'!$D125,'Capex forecast'!$Q$7:$Q$210,"Customer Connection")</f>
        <v>0</v>
      </c>
      <c r="Q125" s="6" t="s">
        <v>593</v>
      </c>
      <c r="R125" s="6" t="str">
        <f>INDEX('Raw demand forecast'!$M$7:$M$5830,MATCH($Q125,'Raw demand forecast'!$B$7:$B$5830,0))</f>
        <v>Yes</v>
      </c>
      <c r="S125" s="6" t="str">
        <f>IF(COUNTIF($Q$93:Q125,$B125) = 1, "LV", IF(COUNTIF($Q$93:Q125,$B125) = 2, "HV", "ST"))</f>
        <v>LV</v>
      </c>
      <c r="T125" s="6" t="str">
        <f>INDEX('Demand forecast and growth rate'!$E$7:$E$273,MATCH($Q125,'Demand forecast and growth rate'!$B$7:$B$273,0))</f>
        <v>Steady/falling</v>
      </c>
      <c r="U125" s="32">
        <f>SUMIFS('Capex forecast'!E$7:E$210,'Capex forecast'!$T$7:$T$210,$Q125,'Capex forecast'!$S$7:$S$210,$S125,'Capex forecast'!$Q$7:$Q$210,"Augex")</f>
        <v>0</v>
      </c>
      <c r="V125" s="32">
        <f>SUMIFS('Capex forecast'!F$7:F$210,'Capex forecast'!$T$7:$T$210,$Q125,'Capex forecast'!$S$7:$S$210,$S125,'Capex forecast'!$Q$7:$Q$210,"Augex")</f>
        <v>0</v>
      </c>
      <c r="W125" s="32">
        <f>SUMIFS('Capex forecast'!G$7:G$210,'Capex forecast'!$T$7:$T$210,$Q125,'Capex forecast'!$S$7:$S$210,$S125,'Capex forecast'!$Q$7:$Q$210,"Augex")</f>
        <v>0</v>
      </c>
      <c r="X125" s="32">
        <f>SUMIFS('Capex forecast'!H$7:H$210,'Capex forecast'!$T$7:$T$210,$Q125,'Capex forecast'!$S$7:$S$210,$S125,'Capex forecast'!$Q$7:$Q$210,"Augex")</f>
        <v>0</v>
      </c>
      <c r="Y125" s="32">
        <f>SUMIFS('Capex forecast'!I$7:I$210,'Capex forecast'!$T$7:$T$210,$Q125,'Capex forecast'!$S$7:$S$210,$S125,'Capex forecast'!$Q$7:$Q$210,"Augex")</f>
        <v>0</v>
      </c>
      <c r="Z125" s="32">
        <f>SUMIFS('Capex forecast'!J$7:J$210,'Capex forecast'!$T$7:$T$210,$Q125,'Capex forecast'!$S$7:$S$210,$S125,'Capex forecast'!$Q$7:$Q$210,"Augex")</f>
        <v>0</v>
      </c>
      <c r="AA125" s="32">
        <f>SUMIFS('Capex forecast'!K$7:K$210,'Capex forecast'!$T$7:$T$210,$Q125,'Capex forecast'!$S$7:$S$210,$S125,'Capex forecast'!$Q$7:$Q$210,"Augex")</f>
        <v>0</v>
      </c>
      <c r="AB125" s="32">
        <f>SUMIFS('Capex forecast'!L$7:L$210,'Capex forecast'!$T$7:$T$210,$Q125,'Capex forecast'!$S$7:$S$210,$S125,'Capex forecast'!$Q$7:$Q$210,"Augex")</f>
        <v>0</v>
      </c>
      <c r="AC125" s="32">
        <f>SUMIFS('Capex forecast'!M$7:M$210,'Capex forecast'!$T$7:$T$210,$Q125,'Capex forecast'!$S$7:$S$210,$S125,'Capex forecast'!$Q$7:$Q$210,"Augex")</f>
        <v>0</v>
      </c>
      <c r="AD125" s="32">
        <f>SUMIFS('Capex forecast'!N$7:N$210,'Capex forecast'!$T$7:$T$210,$Q125,'Capex forecast'!$S$7:$S$210,$S125,'Capex forecast'!$Q$7:$Q$210,"Augex")</f>
        <v>0</v>
      </c>
      <c r="AF125" s="6" t="s">
        <v>593</v>
      </c>
      <c r="AG125" s="6" t="str">
        <f>INDEX('Raw demand forecast'!$M$7:$M$5830,MATCH($Q125,'Raw demand forecast'!$B$7:$B$5830,0))</f>
        <v>Yes</v>
      </c>
      <c r="AH125" s="6" t="str">
        <f>IF(COUNTIF($AF$93:AF125,$B125) = 1, "LV", IF(COUNTIF($AF$93:AF125,$B125) = 2, "HV", "ST"))</f>
        <v>LV</v>
      </c>
      <c r="AI125" s="6" t="str">
        <f>INDEX('Demand forecast and growth rate'!$E$7:$E$273,MATCH($Q125,'Demand forecast and growth rate'!$B$7:$B$273,0))</f>
        <v>Steady/falling</v>
      </c>
      <c r="AJ125" s="53">
        <f>SUMIFS('Capex forecast'!E$7:E$210,'Capex forecast'!$T$7:$T$210,$AF125,'Capex forecast'!$S$7:$S$210,$AH125,'Capex forecast'!$Q$7:$Q$210,"Repex")</f>
        <v>0</v>
      </c>
      <c r="AK125" s="53">
        <f>SUMIFS('Capex forecast'!F$7:F$210,'Capex forecast'!$T$7:$T$210,$AF125,'Capex forecast'!$S$7:$S$210,$AH125,'Capex forecast'!$Q$7:$Q$210,"Repex")</f>
        <v>0</v>
      </c>
      <c r="AL125" s="53">
        <f>SUMIFS('Capex forecast'!G$7:G$210,'Capex forecast'!$T$7:$T$210,$AF125,'Capex forecast'!$S$7:$S$210,$AH125,'Capex forecast'!$Q$7:$Q$210,"Repex")</f>
        <v>0</v>
      </c>
      <c r="AM125" s="53">
        <f>SUMIFS('Capex forecast'!H$7:H$210,'Capex forecast'!$T$7:$T$210,$AF125,'Capex forecast'!$S$7:$S$210,$AH125,'Capex forecast'!$Q$7:$Q$210,"Repex")</f>
        <v>0</v>
      </c>
      <c r="AN125" s="53">
        <f>SUMIFS('Capex forecast'!I$7:I$210,'Capex forecast'!$T$7:$T$210,$AF125,'Capex forecast'!$S$7:$S$210,$AH125,'Capex forecast'!$Q$7:$Q$210,"Repex")</f>
        <v>0</v>
      </c>
      <c r="AO125" s="53">
        <f>SUMIFS('Capex forecast'!J$7:J$210,'Capex forecast'!$T$7:$T$210,$AF125,'Capex forecast'!$S$7:$S$210,$AH125,'Capex forecast'!$Q$7:$Q$210,"Repex")</f>
        <v>0</v>
      </c>
      <c r="AP125" s="53">
        <f>SUMIFS('Capex forecast'!K$7:K$210,'Capex forecast'!$T$7:$T$210,$AF125,'Capex forecast'!$S$7:$S$210,$AH125,'Capex forecast'!$Q$7:$Q$210,"Repex")</f>
        <v>0</v>
      </c>
      <c r="AQ125" s="53">
        <f>SUMIFS('Capex forecast'!L$7:L$210,'Capex forecast'!$T$7:$T$210,$AF125,'Capex forecast'!$S$7:$S$210,$AH125,'Capex forecast'!$Q$7:$Q$210,"Repex")</f>
        <v>0</v>
      </c>
      <c r="AR125" s="53">
        <f>SUMIFS('Capex forecast'!M$7:M$210,'Capex forecast'!$T$7:$T$210,$AF125,'Capex forecast'!$S$7:$S$210,$AH125,'Capex forecast'!$Q$7:$Q$210,"Repex")</f>
        <v>0</v>
      </c>
      <c r="AS125" s="53">
        <f>SUMIFS('Capex forecast'!N$7:N$210,'Capex forecast'!$T$7:$T$210,$AF125,'Capex forecast'!$S$7:$S$210,$AH125,'Capex forecast'!$Q$7:$Q$210,"Repex")</f>
        <v>0</v>
      </c>
    </row>
    <row r="126" spans="1:45" ht="15">
      <c r="B126" s="6" t="s">
        <v>589</v>
      </c>
      <c r="C126" s="6" t="str">
        <f>INDEX('Raw demand forecast'!$M$7:$M$5830,MATCH($B126,'Raw demand forecast'!$B$7:$B$5830,0))</f>
        <v>No</v>
      </c>
      <c r="D126" s="6" t="str">
        <f>IF(COUNTIF($B$93:B126,$B126) = 1, "LV", IF(COUNTIF($B$93:B126,$B126) = 2, "HV", "ST"))</f>
        <v>LV</v>
      </c>
      <c r="E126" s="6" t="str">
        <f>INDEX('Demand forecast and growth rate'!$E$7:$E$273,MATCH($B126,'Demand forecast and growth rate'!$B$7:$B$273,0))</f>
        <v>Steady/falling</v>
      </c>
      <c r="F126" s="32">
        <f>SUMIFS('Capex forecast'!E$7:E$210,'Capex forecast'!$T$7:$T$210,'Allocation of site-spec costs'!$B126,'Capex forecast'!$S$7:$S$210,'Allocation of site-spec costs'!$D126,'Capex forecast'!$Q$7:$Q$210,"Customer Connection")</f>
        <v>0</v>
      </c>
      <c r="G126" s="32">
        <f>SUMIFS('Capex forecast'!F$7:F$210,'Capex forecast'!$T$7:$T$210,'Allocation of site-spec costs'!$B126,'Capex forecast'!$S$7:$S$210,'Allocation of site-spec costs'!$D126,'Capex forecast'!$Q$7:$Q$210,"Customer Connection")</f>
        <v>0</v>
      </c>
      <c r="H126" s="32">
        <f>SUMIFS('Capex forecast'!G$7:G$210,'Capex forecast'!$T$7:$T$210,'Allocation of site-spec costs'!$B126,'Capex forecast'!$S$7:$S$210,'Allocation of site-spec costs'!$D126,'Capex forecast'!$Q$7:$Q$210,"Customer Connection")</f>
        <v>0</v>
      </c>
      <c r="I126" s="32">
        <f>SUMIFS('Capex forecast'!H$7:H$210,'Capex forecast'!$T$7:$T$210,'Allocation of site-spec costs'!$B126,'Capex forecast'!$S$7:$S$210,'Allocation of site-spec costs'!$D126,'Capex forecast'!$Q$7:$Q$210,"Customer Connection")</f>
        <v>0</v>
      </c>
      <c r="J126" s="32">
        <f>SUMIFS('Capex forecast'!I$7:I$210,'Capex forecast'!$T$7:$T$210,'Allocation of site-spec costs'!$B126,'Capex forecast'!$S$7:$S$210,'Allocation of site-spec costs'!$D126,'Capex forecast'!$Q$7:$Q$210,"Customer Connection")</f>
        <v>0</v>
      </c>
      <c r="K126" s="32">
        <f>SUMIFS('Capex forecast'!J$7:J$210,'Capex forecast'!$T$7:$T$210,'Allocation of site-spec costs'!$B126,'Capex forecast'!$S$7:$S$210,'Allocation of site-spec costs'!$D126,'Capex forecast'!$Q$7:$Q$210,"Customer Connection")</f>
        <v>0</v>
      </c>
      <c r="L126" s="32">
        <f>SUMIFS('Capex forecast'!K$7:K$210,'Capex forecast'!$T$7:$T$210,'Allocation of site-spec costs'!$B126,'Capex forecast'!$S$7:$S$210,'Allocation of site-spec costs'!$D126,'Capex forecast'!$Q$7:$Q$210,"Customer Connection")</f>
        <v>0</v>
      </c>
      <c r="M126" s="32">
        <f>SUMIFS('Capex forecast'!L$7:L$210,'Capex forecast'!$T$7:$T$210,'Allocation of site-spec costs'!$B126,'Capex forecast'!$S$7:$S$210,'Allocation of site-spec costs'!$D126,'Capex forecast'!$Q$7:$Q$210,"Customer Connection")</f>
        <v>0</v>
      </c>
      <c r="N126" s="32">
        <f>SUMIFS('Capex forecast'!M$7:M$210,'Capex forecast'!$T$7:$T$210,'Allocation of site-spec costs'!$B126,'Capex forecast'!$S$7:$S$210,'Allocation of site-spec costs'!$D126,'Capex forecast'!$Q$7:$Q$210,"Customer Connection")</f>
        <v>0</v>
      </c>
      <c r="O126" s="32">
        <f>SUMIFS('Capex forecast'!N$7:N$210,'Capex forecast'!$T$7:$T$210,'Allocation of site-spec costs'!$B126,'Capex forecast'!$S$7:$S$210,'Allocation of site-spec costs'!$D126,'Capex forecast'!$Q$7:$Q$210,"Customer Connection")</f>
        <v>0</v>
      </c>
      <c r="Q126" s="6" t="s">
        <v>589</v>
      </c>
      <c r="R126" s="6" t="str">
        <f>INDEX('Raw demand forecast'!$M$7:$M$5830,MATCH($Q126,'Raw demand forecast'!$B$7:$B$5830,0))</f>
        <v>No</v>
      </c>
      <c r="S126" s="6" t="str">
        <f>IF(COUNTIF($Q$93:Q126,$B126) = 1, "LV", IF(COUNTIF($Q$93:Q126,$B126) = 2, "HV", "ST"))</f>
        <v>LV</v>
      </c>
      <c r="T126" s="6" t="str">
        <f>INDEX('Demand forecast and growth rate'!$E$7:$E$273,MATCH($Q126,'Demand forecast and growth rate'!$B$7:$B$273,0))</f>
        <v>Steady/falling</v>
      </c>
      <c r="U126" s="32">
        <f>SUMIFS('Capex forecast'!E$7:E$210,'Capex forecast'!$T$7:$T$210,$Q126,'Capex forecast'!$S$7:$S$210,$S126,'Capex forecast'!$Q$7:$Q$210,"Augex")</f>
        <v>0</v>
      </c>
      <c r="V126" s="32">
        <f>SUMIFS('Capex forecast'!F$7:F$210,'Capex forecast'!$T$7:$T$210,$Q126,'Capex forecast'!$S$7:$S$210,$S126,'Capex forecast'!$Q$7:$Q$210,"Augex")</f>
        <v>0</v>
      </c>
      <c r="W126" s="32">
        <f>SUMIFS('Capex forecast'!G$7:G$210,'Capex forecast'!$T$7:$T$210,$Q126,'Capex forecast'!$S$7:$S$210,$S126,'Capex forecast'!$Q$7:$Q$210,"Augex")</f>
        <v>0</v>
      </c>
      <c r="X126" s="32">
        <f>SUMIFS('Capex forecast'!H$7:H$210,'Capex forecast'!$T$7:$T$210,$Q126,'Capex forecast'!$S$7:$S$210,$S126,'Capex forecast'!$Q$7:$Q$210,"Augex")</f>
        <v>0</v>
      </c>
      <c r="Y126" s="32">
        <f>SUMIFS('Capex forecast'!I$7:I$210,'Capex forecast'!$T$7:$T$210,$Q126,'Capex forecast'!$S$7:$S$210,$S126,'Capex forecast'!$Q$7:$Q$210,"Augex")</f>
        <v>0</v>
      </c>
      <c r="Z126" s="32">
        <f>SUMIFS('Capex forecast'!J$7:J$210,'Capex forecast'!$T$7:$T$210,$Q126,'Capex forecast'!$S$7:$S$210,$S126,'Capex forecast'!$Q$7:$Q$210,"Augex")</f>
        <v>0</v>
      </c>
      <c r="AA126" s="32">
        <f>SUMIFS('Capex forecast'!K$7:K$210,'Capex forecast'!$T$7:$T$210,$Q126,'Capex forecast'!$S$7:$S$210,$S126,'Capex forecast'!$Q$7:$Q$210,"Augex")</f>
        <v>0</v>
      </c>
      <c r="AB126" s="32">
        <f>SUMIFS('Capex forecast'!L$7:L$210,'Capex forecast'!$T$7:$T$210,$Q126,'Capex forecast'!$S$7:$S$210,$S126,'Capex forecast'!$Q$7:$Q$210,"Augex")</f>
        <v>0</v>
      </c>
      <c r="AC126" s="32">
        <f>SUMIFS('Capex forecast'!M$7:M$210,'Capex forecast'!$T$7:$T$210,$Q126,'Capex forecast'!$S$7:$S$210,$S126,'Capex forecast'!$Q$7:$Q$210,"Augex")</f>
        <v>0</v>
      </c>
      <c r="AD126" s="32">
        <f>SUMIFS('Capex forecast'!N$7:N$210,'Capex forecast'!$T$7:$T$210,$Q126,'Capex forecast'!$S$7:$S$210,$S126,'Capex forecast'!$Q$7:$Q$210,"Augex")</f>
        <v>0</v>
      </c>
      <c r="AF126" s="6" t="s">
        <v>589</v>
      </c>
      <c r="AG126" s="6" t="str">
        <f>INDEX('Raw demand forecast'!$M$7:$M$5830,MATCH($Q126,'Raw demand forecast'!$B$7:$B$5830,0))</f>
        <v>No</v>
      </c>
      <c r="AH126" s="6" t="str">
        <f>IF(COUNTIF($AF$93:AF126,$B126) = 1, "LV", IF(COUNTIF($AF$93:AF126,$B126) = 2, "HV", "ST"))</f>
        <v>LV</v>
      </c>
      <c r="AI126" s="6" t="str">
        <f>INDEX('Demand forecast and growth rate'!$E$7:$E$273,MATCH($Q126,'Demand forecast and growth rate'!$B$7:$B$273,0))</f>
        <v>Steady/falling</v>
      </c>
      <c r="AJ126" s="53">
        <f>SUMIFS('Capex forecast'!E$7:E$210,'Capex forecast'!$T$7:$T$210,$AF126,'Capex forecast'!$S$7:$S$210,$AH126,'Capex forecast'!$Q$7:$Q$210,"Repex")</f>
        <v>0</v>
      </c>
      <c r="AK126" s="53">
        <f>SUMIFS('Capex forecast'!F$7:F$210,'Capex forecast'!$T$7:$T$210,$AF126,'Capex forecast'!$S$7:$S$210,$AH126,'Capex forecast'!$Q$7:$Q$210,"Repex")</f>
        <v>0</v>
      </c>
      <c r="AL126" s="53">
        <f>SUMIFS('Capex forecast'!G$7:G$210,'Capex forecast'!$T$7:$T$210,$AF126,'Capex forecast'!$S$7:$S$210,$AH126,'Capex forecast'!$Q$7:$Q$210,"Repex")</f>
        <v>0</v>
      </c>
      <c r="AM126" s="53">
        <f>SUMIFS('Capex forecast'!H$7:H$210,'Capex forecast'!$T$7:$T$210,$AF126,'Capex forecast'!$S$7:$S$210,$AH126,'Capex forecast'!$Q$7:$Q$210,"Repex")</f>
        <v>0</v>
      </c>
      <c r="AN126" s="53">
        <f>SUMIFS('Capex forecast'!I$7:I$210,'Capex forecast'!$T$7:$T$210,$AF126,'Capex forecast'!$S$7:$S$210,$AH126,'Capex forecast'!$Q$7:$Q$210,"Repex")</f>
        <v>0</v>
      </c>
      <c r="AO126" s="53">
        <f>SUMIFS('Capex forecast'!J$7:J$210,'Capex forecast'!$T$7:$T$210,$AF126,'Capex forecast'!$S$7:$S$210,$AH126,'Capex forecast'!$Q$7:$Q$210,"Repex")</f>
        <v>0</v>
      </c>
      <c r="AP126" s="53">
        <f>SUMIFS('Capex forecast'!K$7:K$210,'Capex forecast'!$T$7:$T$210,$AF126,'Capex forecast'!$S$7:$S$210,$AH126,'Capex forecast'!$Q$7:$Q$210,"Repex")</f>
        <v>0</v>
      </c>
      <c r="AQ126" s="53">
        <f>SUMIFS('Capex forecast'!L$7:L$210,'Capex forecast'!$T$7:$T$210,$AF126,'Capex forecast'!$S$7:$S$210,$AH126,'Capex forecast'!$Q$7:$Q$210,"Repex")</f>
        <v>0</v>
      </c>
      <c r="AR126" s="53">
        <f>SUMIFS('Capex forecast'!M$7:M$210,'Capex forecast'!$T$7:$T$210,$AF126,'Capex forecast'!$S$7:$S$210,$AH126,'Capex forecast'!$Q$7:$Q$210,"Repex")</f>
        <v>0</v>
      </c>
      <c r="AS126" s="53">
        <f>SUMIFS('Capex forecast'!N$7:N$210,'Capex forecast'!$T$7:$T$210,$AF126,'Capex forecast'!$S$7:$S$210,$AH126,'Capex forecast'!$Q$7:$Q$210,"Repex")</f>
        <v>0</v>
      </c>
    </row>
    <row r="127" spans="1:45" ht="15">
      <c r="B127" s="6" t="s">
        <v>94</v>
      </c>
      <c r="C127" s="6" t="str">
        <f>INDEX('Raw demand forecast'!$M$7:$M$5830,MATCH($B127,'Raw demand forecast'!$B$7:$B$5830,0))</f>
        <v>No</v>
      </c>
      <c r="D127" s="6" t="str">
        <f>IF(COUNTIF($B$93:B127,$B127) = 1, "LV", IF(COUNTIF($B$93:B127,$B127) = 2, "HV", "ST"))</f>
        <v>LV</v>
      </c>
      <c r="E127" s="6" t="str">
        <f>INDEX('Demand forecast and growth rate'!$E$7:$E$273,MATCH($B127,'Demand forecast and growth rate'!$B$7:$B$273,0))</f>
        <v>Small growth</v>
      </c>
      <c r="F127" s="32">
        <f>SUMIFS('Capex forecast'!E$7:E$210,'Capex forecast'!$T$7:$T$210,'Allocation of site-spec costs'!$B127,'Capex forecast'!$S$7:$S$210,'Allocation of site-spec costs'!$D127,'Capex forecast'!$Q$7:$Q$210,"Customer Connection")</f>
        <v>0</v>
      </c>
      <c r="G127" s="32">
        <f>SUMIFS('Capex forecast'!F$7:F$210,'Capex forecast'!$T$7:$T$210,'Allocation of site-spec costs'!$B127,'Capex forecast'!$S$7:$S$210,'Allocation of site-spec costs'!$D127,'Capex forecast'!$Q$7:$Q$210,"Customer Connection")</f>
        <v>0</v>
      </c>
      <c r="H127" s="32">
        <f>SUMIFS('Capex forecast'!G$7:G$210,'Capex forecast'!$T$7:$T$210,'Allocation of site-spec costs'!$B127,'Capex forecast'!$S$7:$S$210,'Allocation of site-spec costs'!$D127,'Capex forecast'!$Q$7:$Q$210,"Customer Connection")</f>
        <v>0</v>
      </c>
      <c r="I127" s="32">
        <f>SUMIFS('Capex forecast'!H$7:H$210,'Capex forecast'!$T$7:$T$210,'Allocation of site-spec costs'!$B127,'Capex forecast'!$S$7:$S$210,'Allocation of site-spec costs'!$D127,'Capex forecast'!$Q$7:$Q$210,"Customer Connection")</f>
        <v>0</v>
      </c>
      <c r="J127" s="32">
        <f>SUMIFS('Capex forecast'!I$7:I$210,'Capex forecast'!$T$7:$T$210,'Allocation of site-spec costs'!$B127,'Capex forecast'!$S$7:$S$210,'Allocation of site-spec costs'!$D127,'Capex forecast'!$Q$7:$Q$210,"Customer Connection")</f>
        <v>0</v>
      </c>
      <c r="K127" s="32">
        <f>SUMIFS('Capex forecast'!J$7:J$210,'Capex forecast'!$T$7:$T$210,'Allocation of site-spec costs'!$B127,'Capex forecast'!$S$7:$S$210,'Allocation of site-spec costs'!$D127,'Capex forecast'!$Q$7:$Q$210,"Customer Connection")</f>
        <v>0</v>
      </c>
      <c r="L127" s="32">
        <f>SUMIFS('Capex forecast'!K$7:K$210,'Capex forecast'!$T$7:$T$210,'Allocation of site-spec costs'!$B127,'Capex forecast'!$S$7:$S$210,'Allocation of site-spec costs'!$D127,'Capex forecast'!$Q$7:$Q$210,"Customer Connection")</f>
        <v>0</v>
      </c>
      <c r="M127" s="32">
        <f>SUMIFS('Capex forecast'!L$7:L$210,'Capex forecast'!$T$7:$T$210,'Allocation of site-spec costs'!$B127,'Capex forecast'!$S$7:$S$210,'Allocation of site-spec costs'!$D127,'Capex forecast'!$Q$7:$Q$210,"Customer Connection")</f>
        <v>0</v>
      </c>
      <c r="N127" s="32">
        <f>SUMIFS('Capex forecast'!M$7:M$210,'Capex forecast'!$T$7:$T$210,'Allocation of site-spec costs'!$B127,'Capex forecast'!$S$7:$S$210,'Allocation of site-spec costs'!$D127,'Capex forecast'!$Q$7:$Q$210,"Customer Connection")</f>
        <v>0</v>
      </c>
      <c r="O127" s="32">
        <f>SUMIFS('Capex forecast'!N$7:N$210,'Capex forecast'!$T$7:$T$210,'Allocation of site-spec costs'!$B127,'Capex forecast'!$S$7:$S$210,'Allocation of site-spec costs'!$D127,'Capex forecast'!$Q$7:$Q$210,"Customer Connection")</f>
        <v>0</v>
      </c>
      <c r="Q127" s="6" t="s">
        <v>94</v>
      </c>
      <c r="R127" s="6" t="str">
        <f>INDEX('Raw demand forecast'!$M$7:$M$5830,MATCH($Q127,'Raw demand forecast'!$B$7:$B$5830,0))</f>
        <v>No</v>
      </c>
      <c r="S127" s="6" t="str">
        <f>IF(COUNTIF($Q$93:Q127,$B127) = 1, "LV", IF(COUNTIF($Q$93:Q127,$B127) = 2, "HV", "ST"))</f>
        <v>LV</v>
      </c>
      <c r="T127" s="6" t="str">
        <f>INDEX('Demand forecast and growth rate'!$E$7:$E$273,MATCH($Q127,'Demand forecast and growth rate'!$B$7:$B$273,0))</f>
        <v>Small growth</v>
      </c>
      <c r="U127" s="32">
        <f>SUMIFS('Capex forecast'!E$7:E$210,'Capex forecast'!$T$7:$T$210,$Q127,'Capex forecast'!$S$7:$S$210,$S127,'Capex forecast'!$Q$7:$Q$210,"Augex")</f>
        <v>0</v>
      </c>
      <c r="V127" s="32">
        <f>SUMIFS('Capex forecast'!F$7:F$210,'Capex forecast'!$T$7:$T$210,$Q127,'Capex forecast'!$S$7:$S$210,$S127,'Capex forecast'!$Q$7:$Q$210,"Augex")</f>
        <v>0</v>
      </c>
      <c r="W127" s="32">
        <f>SUMIFS('Capex forecast'!G$7:G$210,'Capex forecast'!$T$7:$T$210,$Q127,'Capex forecast'!$S$7:$S$210,$S127,'Capex forecast'!$Q$7:$Q$210,"Augex")</f>
        <v>0</v>
      </c>
      <c r="X127" s="32">
        <f>SUMIFS('Capex forecast'!H$7:H$210,'Capex forecast'!$T$7:$T$210,$Q127,'Capex forecast'!$S$7:$S$210,$S127,'Capex forecast'!$Q$7:$Q$210,"Augex")</f>
        <v>0</v>
      </c>
      <c r="Y127" s="32">
        <f>SUMIFS('Capex forecast'!I$7:I$210,'Capex forecast'!$T$7:$T$210,$Q127,'Capex forecast'!$S$7:$S$210,$S127,'Capex forecast'!$Q$7:$Q$210,"Augex")</f>
        <v>0</v>
      </c>
      <c r="Z127" s="32">
        <f>SUMIFS('Capex forecast'!J$7:J$210,'Capex forecast'!$T$7:$T$210,$Q127,'Capex forecast'!$S$7:$S$210,$S127,'Capex forecast'!$Q$7:$Q$210,"Augex")</f>
        <v>0</v>
      </c>
      <c r="AA127" s="32">
        <f>SUMIFS('Capex forecast'!K$7:K$210,'Capex forecast'!$T$7:$T$210,$Q127,'Capex forecast'!$S$7:$S$210,$S127,'Capex forecast'!$Q$7:$Q$210,"Augex")</f>
        <v>0</v>
      </c>
      <c r="AB127" s="32">
        <f>SUMIFS('Capex forecast'!L$7:L$210,'Capex forecast'!$T$7:$T$210,$Q127,'Capex forecast'!$S$7:$S$210,$S127,'Capex forecast'!$Q$7:$Q$210,"Augex")</f>
        <v>0</v>
      </c>
      <c r="AC127" s="32">
        <f>SUMIFS('Capex forecast'!M$7:M$210,'Capex forecast'!$T$7:$T$210,$Q127,'Capex forecast'!$S$7:$S$210,$S127,'Capex forecast'!$Q$7:$Q$210,"Augex")</f>
        <v>0</v>
      </c>
      <c r="AD127" s="32">
        <f>SUMIFS('Capex forecast'!N$7:N$210,'Capex forecast'!$T$7:$T$210,$Q127,'Capex forecast'!$S$7:$S$210,$S127,'Capex forecast'!$Q$7:$Q$210,"Augex")</f>
        <v>0</v>
      </c>
      <c r="AF127" s="6" t="s">
        <v>94</v>
      </c>
      <c r="AG127" s="6" t="str">
        <f>INDEX('Raw demand forecast'!$M$7:$M$5830,MATCH($Q127,'Raw demand forecast'!$B$7:$B$5830,0))</f>
        <v>No</v>
      </c>
      <c r="AH127" s="6" t="str">
        <f>IF(COUNTIF($AF$93:AF127,$B127) = 1, "LV", IF(COUNTIF($AF$93:AF127,$B127) = 2, "HV", "ST"))</f>
        <v>LV</v>
      </c>
      <c r="AI127" s="6" t="str">
        <f>INDEX('Demand forecast and growth rate'!$E$7:$E$273,MATCH($Q127,'Demand forecast and growth rate'!$B$7:$B$273,0))</f>
        <v>Small growth</v>
      </c>
      <c r="AJ127" s="53">
        <f>SUMIFS('Capex forecast'!E$7:E$210,'Capex forecast'!$T$7:$T$210,$AF127,'Capex forecast'!$S$7:$S$210,$AH127,'Capex forecast'!$Q$7:$Q$210,"Repex")</f>
        <v>0</v>
      </c>
      <c r="AK127" s="53">
        <f>SUMIFS('Capex forecast'!F$7:F$210,'Capex forecast'!$T$7:$T$210,$AF127,'Capex forecast'!$S$7:$S$210,$AH127,'Capex forecast'!$Q$7:$Q$210,"Repex")</f>
        <v>0</v>
      </c>
      <c r="AL127" s="53">
        <f>SUMIFS('Capex forecast'!G$7:G$210,'Capex forecast'!$T$7:$T$210,$AF127,'Capex forecast'!$S$7:$S$210,$AH127,'Capex forecast'!$Q$7:$Q$210,"Repex")</f>
        <v>0</v>
      </c>
      <c r="AM127" s="53">
        <f>SUMIFS('Capex forecast'!H$7:H$210,'Capex forecast'!$T$7:$T$210,$AF127,'Capex forecast'!$S$7:$S$210,$AH127,'Capex forecast'!$Q$7:$Q$210,"Repex")</f>
        <v>0</v>
      </c>
      <c r="AN127" s="53">
        <f>SUMIFS('Capex forecast'!I$7:I$210,'Capex forecast'!$T$7:$T$210,$AF127,'Capex forecast'!$S$7:$S$210,$AH127,'Capex forecast'!$Q$7:$Q$210,"Repex")</f>
        <v>0</v>
      </c>
      <c r="AO127" s="53">
        <f>SUMIFS('Capex forecast'!J$7:J$210,'Capex forecast'!$T$7:$T$210,$AF127,'Capex forecast'!$S$7:$S$210,$AH127,'Capex forecast'!$Q$7:$Q$210,"Repex")</f>
        <v>0</v>
      </c>
      <c r="AP127" s="53">
        <f>SUMIFS('Capex forecast'!K$7:K$210,'Capex forecast'!$T$7:$T$210,$AF127,'Capex forecast'!$S$7:$S$210,$AH127,'Capex forecast'!$Q$7:$Q$210,"Repex")</f>
        <v>0</v>
      </c>
      <c r="AQ127" s="53">
        <f>SUMIFS('Capex forecast'!L$7:L$210,'Capex forecast'!$T$7:$T$210,$AF127,'Capex forecast'!$S$7:$S$210,$AH127,'Capex forecast'!$Q$7:$Q$210,"Repex")</f>
        <v>0</v>
      </c>
      <c r="AR127" s="53">
        <f>SUMIFS('Capex forecast'!M$7:M$210,'Capex forecast'!$T$7:$T$210,$AF127,'Capex forecast'!$S$7:$S$210,$AH127,'Capex forecast'!$Q$7:$Q$210,"Repex")</f>
        <v>0</v>
      </c>
      <c r="AS127" s="53">
        <f>SUMIFS('Capex forecast'!N$7:N$210,'Capex forecast'!$T$7:$T$210,$AF127,'Capex forecast'!$S$7:$S$210,$AH127,'Capex forecast'!$Q$7:$Q$210,"Repex")</f>
        <v>0</v>
      </c>
    </row>
    <row r="128" spans="1:45" ht="15">
      <c r="B128" s="6" t="s">
        <v>607</v>
      </c>
      <c r="C128" s="6" t="str">
        <f>INDEX('Raw demand forecast'!$M$7:$M$5830,MATCH($B128,'Raw demand forecast'!$B$7:$B$5830,0))</f>
        <v>No</v>
      </c>
      <c r="D128" s="6" t="str">
        <f>IF(COUNTIF($B$93:B128,$B128) = 1, "LV", IF(COUNTIF($B$93:B128,$B128) = 2, "HV", "ST"))</f>
        <v>LV</v>
      </c>
      <c r="E128" s="6" t="str">
        <f>INDEX('Demand forecast and growth rate'!$E$7:$E$273,MATCH($B128,'Demand forecast and growth rate'!$B$7:$B$273,0))</f>
        <v>Steady/falling</v>
      </c>
      <c r="F128" s="32">
        <f>SUMIFS('Capex forecast'!E$7:E$210,'Capex forecast'!$T$7:$T$210,'Allocation of site-spec costs'!$B128,'Capex forecast'!$S$7:$S$210,'Allocation of site-spec costs'!$D128,'Capex forecast'!$Q$7:$Q$210,"Customer Connection")</f>
        <v>0</v>
      </c>
      <c r="G128" s="32">
        <f>SUMIFS('Capex forecast'!F$7:F$210,'Capex forecast'!$T$7:$T$210,'Allocation of site-spec costs'!$B128,'Capex forecast'!$S$7:$S$210,'Allocation of site-spec costs'!$D128,'Capex forecast'!$Q$7:$Q$210,"Customer Connection")</f>
        <v>0</v>
      </c>
      <c r="H128" s="32">
        <f>SUMIFS('Capex forecast'!G$7:G$210,'Capex forecast'!$T$7:$T$210,'Allocation of site-spec costs'!$B128,'Capex forecast'!$S$7:$S$210,'Allocation of site-spec costs'!$D128,'Capex forecast'!$Q$7:$Q$210,"Customer Connection")</f>
        <v>0</v>
      </c>
      <c r="I128" s="32">
        <f>SUMIFS('Capex forecast'!H$7:H$210,'Capex forecast'!$T$7:$T$210,'Allocation of site-spec costs'!$B128,'Capex forecast'!$S$7:$S$210,'Allocation of site-spec costs'!$D128,'Capex forecast'!$Q$7:$Q$210,"Customer Connection")</f>
        <v>0</v>
      </c>
      <c r="J128" s="32">
        <f>SUMIFS('Capex forecast'!I$7:I$210,'Capex forecast'!$T$7:$T$210,'Allocation of site-spec costs'!$B128,'Capex forecast'!$S$7:$S$210,'Allocation of site-spec costs'!$D128,'Capex forecast'!$Q$7:$Q$210,"Customer Connection")</f>
        <v>0</v>
      </c>
      <c r="K128" s="32">
        <f>SUMIFS('Capex forecast'!J$7:J$210,'Capex forecast'!$T$7:$T$210,'Allocation of site-spec costs'!$B128,'Capex forecast'!$S$7:$S$210,'Allocation of site-spec costs'!$D128,'Capex forecast'!$Q$7:$Q$210,"Customer Connection")</f>
        <v>0</v>
      </c>
      <c r="L128" s="32">
        <f>SUMIFS('Capex forecast'!K$7:K$210,'Capex forecast'!$T$7:$T$210,'Allocation of site-spec costs'!$B128,'Capex forecast'!$S$7:$S$210,'Allocation of site-spec costs'!$D128,'Capex forecast'!$Q$7:$Q$210,"Customer Connection")</f>
        <v>0</v>
      </c>
      <c r="M128" s="32">
        <f>SUMIFS('Capex forecast'!L$7:L$210,'Capex forecast'!$T$7:$T$210,'Allocation of site-spec costs'!$B128,'Capex forecast'!$S$7:$S$210,'Allocation of site-spec costs'!$D128,'Capex forecast'!$Q$7:$Q$210,"Customer Connection")</f>
        <v>0</v>
      </c>
      <c r="N128" s="32">
        <f>SUMIFS('Capex forecast'!M$7:M$210,'Capex forecast'!$T$7:$T$210,'Allocation of site-spec costs'!$B128,'Capex forecast'!$S$7:$S$210,'Allocation of site-spec costs'!$D128,'Capex forecast'!$Q$7:$Q$210,"Customer Connection")</f>
        <v>0</v>
      </c>
      <c r="O128" s="32">
        <f>SUMIFS('Capex forecast'!N$7:N$210,'Capex forecast'!$T$7:$T$210,'Allocation of site-spec costs'!$B128,'Capex forecast'!$S$7:$S$210,'Allocation of site-spec costs'!$D128,'Capex forecast'!$Q$7:$Q$210,"Customer Connection")</f>
        <v>0</v>
      </c>
      <c r="Q128" s="6" t="s">
        <v>607</v>
      </c>
      <c r="R128" s="6" t="str">
        <f>INDEX('Raw demand forecast'!$M$7:$M$5830,MATCH($Q128,'Raw demand forecast'!$B$7:$B$5830,0))</f>
        <v>No</v>
      </c>
      <c r="S128" s="6" t="str">
        <f>IF(COUNTIF($Q$93:Q128,$B128) = 1, "LV", IF(COUNTIF($Q$93:Q128,$B128) = 2, "HV", "ST"))</f>
        <v>LV</v>
      </c>
      <c r="T128" s="6" t="str">
        <f>INDEX('Demand forecast and growth rate'!$E$7:$E$273,MATCH($Q128,'Demand forecast and growth rate'!$B$7:$B$273,0))</f>
        <v>Steady/falling</v>
      </c>
      <c r="U128" s="32">
        <f>SUMIFS('Capex forecast'!E$7:E$210,'Capex forecast'!$T$7:$T$210,$Q128,'Capex forecast'!$S$7:$S$210,$S128,'Capex forecast'!$Q$7:$Q$210,"Augex")</f>
        <v>0</v>
      </c>
      <c r="V128" s="32">
        <f>SUMIFS('Capex forecast'!F$7:F$210,'Capex forecast'!$T$7:$T$210,$Q128,'Capex forecast'!$S$7:$S$210,$S128,'Capex forecast'!$Q$7:$Q$210,"Augex")</f>
        <v>0</v>
      </c>
      <c r="W128" s="32">
        <f>SUMIFS('Capex forecast'!G$7:G$210,'Capex forecast'!$T$7:$T$210,$Q128,'Capex forecast'!$S$7:$S$210,$S128,'Capex forecast'!$Q$7:$Q$210,"Augex")</f>
        <v>0</v>
      </c>
      <c r="X128" s="32">
        <f>SUMIFS('Capex forecast'!H$7:H$210,'Capex forecast'!$T$7:$T$210,$Q128,'Capex forecast'!$S$7:$S$210,$S128,'Capex forecast'!$Q$7:$Q$210,"Augex")</f>
        <v>0</v>
      </c>
      <c r="Y128" s="32">
        <f>SUMIFS('Capex forecast'!I$7:I$210,'Capex forecast'!$T$7:$T$210,$Q128,'Capex forecast'!$S$7:$S$210,$S128,'Capex forecast'!$Q$7:$Q$210,"Augex")</f>
        <v>0</v>
      </c>
      <c r="Z128" s="32">
        <f>SUMIFS('Capex forecast'!J$7:J$210,'Capex forecast'!$T$7:$T$210,$Q128,'Capex forecast'!$S$7:$S$210,$S128,'Capex forecast'!$Q$7:$Q$210,"Augex")</f>
        <v>0</v>
      </c>
      <c r="AA128" s="32">
        <f>SUMIFS('Capex forecast'!K$7:K$210,'Capex forecast'!$T$7:$T$210,$Q128,'Capex forecast'!$S$7:$S$210,$S128,'Capex forecast'!$Q$7:$Q$210,"Augex")</f>
        <v>0</v>
      </c>
      <c r="AB128" s="32">
        <f>SUMIFS('Capex forecast'!L$7:L$210,'Capex forecast'!$T$7:$T$210,$Q128,'Capex forecast'!$S$7:$S$210,$S128,'Capex forecast'!$Q$7:$Q$210,"Augex")</f>
        <v>0</v>
      </c>
      <c r="AC128" s="32">
        <f>SUMIFS('Capex forecast'!M$7:M$210,'Capex forecast'!$T$7:$T$210,$Q128,'Capex forecast'!$S$7:$S$210,$S128,'Capex forecast'!$Q$7:$Q$210,"Augex")</f>
        <v>0</v>
      </c>
      <c r="AD128" s="32">
        <f>SUMIFS('Capex forecast'!N$7:N$210,'Capex forecast'!$T$7:$T$210,$Q128,'Capex forecast'!$S$7:$S$210,$S128,'Capex forecast'!$Q$7:$Q$210,"Augex")</f>
        <v>0</v>
      </c>
      <c r="AF128" s="6" t="s">
        <v>607</v>
      </c>
      <c r="AG128" s="6" t="str">
        <f>INDEX('Raw demand forecast'!$M$7:$M$5830,MATCH($Q128,'Raw demand forecast'!$B$7:$B$5830,0))</f>
        <v>No</v>
      </c>
      <c r="AH128" s="6" t="str">
        <f>IF(COUNTIF($AF$93:AF128,$B128) = 1, "LV", IF(COUNTIF($AF$93:AF128,$B128) = 2, "HV", "ST"))</f>
        <v>LV</v>
      </c>
      <c r="AI128" s="6" t="str">
        <f>INDEX('Demand forecast and growth rate'!$E$7:$E$273,MATCH($Q128,'Demand forecast and growth rate'!$B$7:$B$273,0))</f>
        <v>Steady/falling</v>
      </c>
      <c r="AJ128" s="53">
        <f>SUMIFS('Capex forecast'!E$7:E$210,'Capex forecast'!$T$7:$T$210,$AF128,'Capex forecast'!$S$7:$S$210,$AH128,'Capex forecast'!$Q$7:$Q$210,"Repex")</f>
        <v>0</v>
      </c>
      <c r="AK128" s="53">
        <f>SUMIFS('Capex forecast'!F$7:F$210,'Capex forecast'!$T$7:$T$210,$AF128,'Capex forecast'!$S$7:$S$210,$AH128,'Capex forecast'!$Q$7:$Q$210,"Repex")</f>
        <v>0</v>
      </c>
      <c r="AL128" s="53">
        <f>SUMIFS('Capex forecast'!G$7:G$210,'Capex forecast'!$T$7:$T$210,$AF128,'Capex forecast'!$S$7:$S$210,$AH128,'Capex forecast'!$Q$7:$Q$210,"Repex")</f>
        <v>0</v>
      </c>
      <c r="AM128" s="53">
        <f>SUMIFS('Capex forecast'!H$7:H$210,'Capex forecast'!$T$7:$T$210,$AF128,'Capex forecast'!$S$7:$S$210,$AH128,'Capex forecast'!$Q$7:$Q$210,"Repex")</f>
        <v>0</v>
      </c>
      <c r="AN128" s="53">
        <f>SUMIFS('Capex forecast'!I$7:I$210,'Capex forecast'!$T$7:$T$210,$AF128,'Capex forecast'!$S$7:$S$210,$AH128,'Capex forecast'!$Q$7:$Q$210,"Repex")</f>
        <v>0</v>
      </c>
      <c r="AO128" s="53">
        <f>SUMIFS('Capex forecast'!J$7:J$210,'Capex forecast'!$T$7:$T$210,$AF128,'Capex forecast'!$S$7:$S$210,$AH128,'Capex forecast'!$Q$7:$Q$210,"Repex")</f>
        <v>0</v>
      </c>
      <c r="AP128" s="53">
        <f>SUMIFS('Capex forecast'!K$7:K$210,'Capex forecast'!$T$7:$T$210,$AF128,'Capex forecast'!$S$7:$S$210,$AH128,'Capex forecast'!$Q$7:$Q$210,"Repex")</f>
        <v>0</v>
      </c>
      <c r="AQ128" s="53">
        <f>SUMIFS('Capex forecast'!L$7:L$210,'Capex forecast'!$T$7:$T$210,$AF128,'Capex forecast'!$S$7:$S$210,$AH128,'Capex forecast'!$Q$7:$Q$210,"Repex")</f>
        <v>0</v>
      </c>
      <c r="AR128" s="53">
        <f>SUMIFS('Capex forecast'!M$7:M$210,'Capex forecast'!$T$7:$T$210,$AF128,'Capex forecast'!$S$7:$S$210,$AH128,'Capex forecast'!$Q$7:$Q$210,"Repex")</f>
        <v>0</v>
      </c>
      <c r="AS128" s="53">
        <f>SUMIFS('Capex forecast'!N$7:N$210,'Capex forecast'!$T$7:$T$210,$AF128,'Capex forecast'!$S$7:$S$210,$AH128,'Capex forecast'!$Q$7:$Q$210,"Repex")</f>
        <v>0</v>
      </c>
    </row>
    <row r="129" spans="2:45" ht="15">
      <c r="B129" s="6" t="s">
        <v>138</v>
      </c>
      <c r="C129" s="6" t="str">
        <f>INDEX('Raw demand forecast'!$M$7:$M$5830,MATCH($B129,'Raw demand forecast'!$B$7:$B$5830,0))</f>
        <v>No</v>
      </c>
      <c r="D129" s="6" t="str">
        <f>IF(COUNTIF($B$93:B129,$B129) = 1, "LV", IF(COUNTIF($B$93:B129,$B129) = 2, "HV", "ST"))</f>
        <v>LV</v>
      </c>
      <c r="E129" s="6" t="str">
        <f>INDEX('Demand forecast and growth rate'!$E$7:$E$273,MATCH($B129,'Demand forecast and growth rate'!$B$7:$B$273,0))</f>
        <v>High growth</v>
      </c>
      <c r="F129" s="32">
        <f>SUMIFS('Capex forecast'!E$7:E$210,'Capex forecast'!$T$7:$T$210,'Allocation of site-spec costs'!$B129,'Capex forecast'!$S$7:$S$210,'Allocation of site-spec costs'!$D129,'Capex forecast'!$Q$7:$Q$210,"Customer Connection")</f>
        <v>0</v>
      </c>
      <c r="G129" s="32">
        <f>SUMIFS('Capex forecast'!F$7:F$210,'Capex forecast'!$T$7:$T$210,'Allocation of site-spec costs'!$B129,'Capex forecast'!$S$7:$S$210,'Allocation of site-spec costs'!$D129,'Capex forecast'!$Q$7:$Q$210,"Customer Connection")</f>
        <v>0</v>
      </c>
      <c r="H129" s="32">
        <f>SUMIFS('Capex forecast'!G$7:G$210,'Capex forecast'!$T$7:$T$210,'Allocation of site-spec costs'!$B129,'Capex forecast'!$S$7:$S$210,'Allocation of site-spec costs'!$D129,'Capex forecast'!$Q$7:$Q$210,"Customer Connection")</f>
        <v>0</v>
      </c>
      <c r="I129" s="32">
        <f>SUMIFS('Capex forecast'!H$7:H$210,'Capex forecast'!$T$7:$T$210,'Allocation of site-spec costs'!$B129,'Capex forecast'!$S$7:$S$210,'Allocation of site-spec costs'!$D129,'Capex forecast'!$Q$7:$Q$210,"Customer Connection")</f>
        <v>0</v>
      </c>
      <c r="J129" s="32">
        <f>SUMIFS('Capex forecast'!I$7:I$210,'Capex forecast'!$T$7:$T$210,'Allocation of site-spec costs'!$B129,'Capex forecast'!$S$7:$S$210,'Allocation of site-spec costs'!$D129,'Capex forecast'!$Q$7:$Q$210,"Customer Connection")</f>
        <v>0</v>
      </c>
      <c r="K129" s="32">
        <f>SUMIFS('Capex forecast'!J$7:J$210,'Capex forecast'!$T$7:$T$210,'Allocation of site-spec costs'!$B129,'Capex forecast'!$S$7:$S$210,'Allocation of site-spec costs'!$D129,'Capex forecast'!$Q$7:$Q$210,"Customer Connection")</f>
        <v>0</v>
      </c>
      <c r="L129" s="32">
        <f>SUMIFS('Capex forecast'!K$7:K$210,'Capex forecast'!$T$7:$T$210,'Allocation of site-spec costs'!$B129,'Capex forecast'!$S$7:$S$210,'Allocation of site-spec costs'!$D129,'Capex forecast'!$Q$7:$Q$210,"Customer Connection")</f>
        <v>0</v>
      </c>
      <c r="M129" s="32">
        <f>SUMIFS('Capex forecast'!L$7:L$210,'Capex forecast'!$T$7:$T$210,'Allocation of site-spec costs'!$B129,'Capex forecast'!$S$7:$S$210,'Allocation of site-spec costs'!$D129,'Capex forecast'!$Q$7:$Q$210,"Customer Connection")</f>
        <v>0</v>
      </c>
      <c r="N129" s="32">
        <f>SUMIFS('Capex forecast'!M$7:M$210,'Capex forecast'!$T$7:$T$210,'Allocation of site-spec costs'!$B129,'Capex forecast'!$S$7:$S$210,'Allocation of site-spec costs'!$D129,'Capex forecast'!$Q$7:$Q$210,"Customer Connection")</f>
        <v>0</v>
      </c>
      <c r="O129" s="32">
        <f>SUMIFS('Capex forecast'!N$7:N$210,'Capex forecast'!$T$7:$T$210,'Allocation of site-spec costs'!$B129,'Capex forecast'!$S$7:$S$210,'Allocation of site-spec costs'!$D129,'Capex forecast'!$Q$7:$Q$210,"Customer Connection")</f>
        <v>0</v>
      </c>
      <c r="Q129" s="6" t="s">
        <v>138</v>
      </c>
      <c r="R129" s="6" t="str">
        <f>INDEX('Raw demand forecast'!$M$7:$M$5830,MATCH($Q129,'Raw demand forecast'!$B$7:$B$5830,0))</f>
        <v>No</v>
      </c>
      <c r="S129" s="6" t="str">
        <f>IF(COUNTIF($Q$93:Q129,$B129) = 1, "LV", IF(COUNTIF($Q$93:Q129,$B129) = 2, "HV", "ST"))</f>
        <v>LV</v>
      </c>
      <c r="T129" s="6" t="str">
        <f>INDEX('Demand forecast and growth rate'!$E$7:$E$273,MATCH($Q129,'Demand forecast and growth rate'!$B$7:$B$273,0))</f>
        <v>High growth</v>
      </c>
      <c r="U129" s="32">
        <f>SUMIFS('Capex forecast'!E$7:E$210,'Capex forecast'!$T$7:$T$210,$Q129,'Capex forecast'!$S$7:$S$210,$S129,'Capex forecast'!$Q$7:$Q$210,"Augex")</f>
        <v>0</v>
      </c>
      <c r="V129" s="32">
        <f>SUMIFS('Capex forecast'!F$7:F$210,'Capex forecast'!$T$7:$T$210,$Q129,'Capex forecast'!$S$7:$S$210,$S129,'Capex forecast'!$Q$7:$Q$210,"Augex")</f>
        <v>0</v>
      </c>
      <c r="W129" s="32">
        <f>SUMIFS('Capex forecast'!G$7:G$210,'Capex forecast'!$T$7:$T$210,$Q129,'Capex forecast'!$S$7:$S$210,$S129,'Capex forecast'!$Q$7:$Q$210,"Augex")</f>
        <v>0</v>
      </c>
      <c r="X129" s="32">
        <f>SUMIFS('Capex forecast'!H$7:H$210,'Capex forecast'!$T$7:$T$210,$Q129,'Capex forecast'!$S$7:$S$210,$S129,'Capex forecast'!$Q$7:$Q$210,"Augex")</f>
        <v>0</v>
      </c>
      <c r="Y129" s="32">
        <f>SUMIFS('Capex forecast'!I$7:I$210,'Capex forecast'!$T$7:$T$210,$Q129,'Capex forecast'!$S$7:$S$210,$S129,'Capex forecast'!$Q$7:$Q$210,"Augex")</f>
        <v>0</v>
      </c>
      <c r="Z129" s="32">
        <f>SUMIFS('Capex forecast'!J$7:J$210,'Capex forecast'!$T$7:$T$210,$Q129,'Capex forecast'!$S$7:$S$210,$S129,'Capex forecast'!$Q$7:$Q$210,"Augex")</f>
        <v>0</v>
      </c>
      <c r="AA129" s="32">
        <f>SUMIFS('Capex forecast'!K$7:K$210,'Capex forecast'!$T$7:$T$210,$Q129,'Capex forecast'!$S$7:$S$210,$S129,'Capex forecast'!$Q$7:$Q$210,"Augex")</f>
        <v>0</v>
      </c>
      <c r="AB129" s="32">
        <f>SUMIFS('Capex forecast'!L$7:L$210,'Capex forecast'!$T$7:$T$210,$Q129,'Capex forecast'!$S$7:$S$210,$S129,'Capex forecast'!$Q$7:$Q$210,"Augex")</f>
        <v>0</v>
      </c>
      <c r="AC129" s="32">
        <f>SUMIFS('Capex forecast'!M$7:M$210,'Capex forecast'!$T$7:$T$210,$Q129,'Capex forecast'!$S$7:$S$210,$S129,'Capex forecast'!$Q$7:$Q$210,"Augex")</f>
        <v>0</v>
      </c>
      <c r="AD129" s="32">
        <f>SUMIFS('Capex forecast'!N$7:N$210,'Capex forecast'!$T$7:$T$210,$Q129,'Capex forecast'!$S$7:$S$210,$S129,'Capex forecast'!$Q$7:$Q$210,"Augex")</f>
        <v>0</v>
      </c>
      <c r="AF129" s="6" t="s">
        <v>138</v>
      </c>
      <c r="AG129" s="6" t="str">
        <f>INDEX('Raw demand forecast'!$M$7:$M$5830,MATCH($Q129,'Raw demand forecast'!$B$7:$B$5830,0))</f>
        <v>No</v>
      </c>
      <c r="AH129" s="6" t="str">
        <f>IF(COUNTIF($AF$93:AF129,$B129) = 1, "LV", IF(COUNTIF($AF$93:AF129,$B129) = 2, "HV", "ST"))</f>
        <v>LV</v>
      </c>
      <c r="AI129" s="6" t="str">
        <f>INDEX('Demand forecast and growth rate'!$E$7:$E$273,MATCH($Q129,'Demand forecast and growth rate'!$B$7:$B$273,0))</f>
        <v>High growth</v>
      </c>
      <c r="AJ129" s="53">
        <f>SUMIFS('Capex forecast'!E$7:E$210,'Capex forecast'!$T$7:$T$210,$AF129,'Capex forecast'!$S$7:$S$210,$AH129,'Capex forecast'!$Q$7:$Q$210,"Repex")</f>
        <v>0</v>
      </c>
      <c r="AK129" s="53">
        <f>SUMIFS('Capex forecast'!F$7:F$210,'Capex forecast'!$T$7:$T$210,$AF129,'Capex forecast'!$S$7:$S$210,$AH129,'Capex forecast'!$Q$7:$Q$210,"Repex")</f>
        <v>0</v>
      </c>
      <c r="AL129" s="53">
        <f>SUMIFS('Capex forecast'!G$7:G$210,'Capex forecast'!$T$7:$T$210,$AF129,'Capex forecast'!$S$7:$S$210,$AH129,'Capex forecast'!$Q$7:$Q$210,"Repex")</f>
        <v>0</v>
      </c>
      <c r="AM129" s="53">
        <f>SUMIFS('Capex forecast'!H$7:H$210,'Capex forecast'!$T$7:$T$210,$AF129,'Capex forecast'!$S$7:$S$210,$AH129,'Capex forecast'!$Q$7:$Q$210,"Repex")</f>
        <v>0</v>
      </c>
      <c r="AN129" s="53">
        <f>SUMIFS('Capex forecast'!I$7:I$210,'Capex forecast'!$T$7:$T$210,$AF129,'Capex forecast'!$S$7:$S$210,$AH129,'Capex forecast'!$Q$7:$Q$210,"Repex")</f>
        <v>0</v>
      </c>
      <c r="AO129" s="53">
        <f>SUMIFS('Capex forecast'!J$7:J$210,'Capex forecast'!$T$7:$T$210,$AF129,'Capex forecast'!$S$7:$S$210,$AH129,'Capex forecast'!$Q$7:$Q$210,"Repex")</f>
        <v>0</v>
      </c>
      <c r="AP129" s="53">
        <f>SUMIFS('Capex forecast'!K$7:K$210,'Capex forecast'!$T$7:$T$210,$AF129,'Capex forecast'!$S$7:$S$210,$AH129,'Capex forecast'!$Q$7:$Q$210,"Repex")</f>
        <v>0</v>
      </c>
      <c r="AQ129" s="53">
        <f>SUMIFS('Capex forecast'!L$7:L$210,'Capex forecast'!$T$7:$T$210,$AF129,'Capex forecast'!$S$7:$S$210,$AH129,'Capex forecast'!$Q$7:$Q$210,"Repex")</f>
        <v>0</v>
      </c>
      <c r="AR129" s="53">
        <f>SUMIFS('Capex forecast'!M$7:M$210,'Capex forecast'!$T$7:$T$210,$AF129,'Capex forecast'!$S$7:$S$210,$AH129,'Capex forecast'!$Q$7:$Q$210,"Repex")</f>
        <v>0</v>
      </c>
      <c r="AS129" s="53">
        <f>SUMIFS('Capex forecast'!N$7:N$210,'Capex forecast'!$T$7:$T$210,$AF129,'Capex forecast'!$S$7:$S$210,$AH129,'Capex forecast'!$Q$7:$Q$210,"Repex")</f>
        <v>0</v>
      </c>
    </row>
    <row r="130" spans="2:45" ht="15">
      <c r="B130" s="6" t="s">
        <v>634</v>
      </c>
      <c r="C130" s="6" t="str">
        <f>INDEX('Raw demand forecast'!$M$7:$M$5830,MATCH($B130,'Raw demand forecast'!$B$7:$B$5830,0))</f>
        <v>Yes</v>
      </c>
      <c r="D130" s="6" t="str">
        <f>IF(COUNTIF($B$93:B130,$B130) = 1, "LV", IF(COUNTIF($B$93:B130,$B130) = 2, "HV", "ST"))</f>
        <v>LV</v>
      </c>
      <c r="E130" s="6" t="str">
        <f>INDEX('Demand forecast and growth rate'!$E$7:$E$273,MATCH($B130,'Demand forecast and growth rate'!$B$7:$B$273,0))</f>
        <v>Steady/falling</v>
      </c>
      <c r="F130" s="32">
        <f>SUMIFS('Capex forecast'!E$7:E$210,'Capex forecast'!$T$7:$T$210,'Allocation of site-spec costs'!$B130,'Capex forecast'!$S$7:$S$210,'Allocation of site-spec costs'!$D130,'Capex forecast'!$Q$7:$Q$210,"Customer Connection")</f>
        <v>0</v>
      </c>
      <c r="G130" s="32">
        <f>SUMIFS('Capex forecast'!F$7:F$210,'Capex forecast'!$T$7:$T$210,'Allocation of site-spec costs'!$B130,'Capex forecast'!$S$7:$S$210,'Allocation of site-spec costs'!$D130,'Capex forecast'!$Q$7:$Q$210,"Customer Connection")</f>
        <v>0</v>
      </c>
      <c r="H130" s="32">
        <f>SUMIFS('Capex forecast'!G$7:G$210,'Capex forecast'!$T$7:$T$210,'Allocation of site-spec costs'!$B130,'Capex forecast'!$S$7:$S$210,'Allocation of site-spec costs'!$D130,'Capex forecast'!$Q$7:$Q$210,"Customer Connection")</f>
        <v>0</v>
      </c>
      <c r="I130" s="32">
        <f>SUMIFS('Capex forecast'!H$7:H$210,'Capex forecast'!$T$7:$T$210,'Allocation of site-spec costs'!$B130,'Capex forecast'!$S$7:$S$210,'Allocation of site-spec costs'!$D130,'Capex forecast'!$Q$7:$Q$210,"Customer Connection")</f>
        <v>0</v>
      </c>
      <c r="J130" s="32">
        <f>SUMIFS('Capex forecast'!I$7:I$210,'Capex forecast'!$T$7:$T$210,'Allocation of site-spec costs'!$B130,'Capex forecast'!$S$7:$S$210,'Allocation of site-spec costs'!$D130,'Capex forecast'!$Q$7:$Q$210,"Customer Connection")</f>
        <v>0</v>
      </c>
      <c r="K130" s="32">
        <f>SUMIFS('Capex forecast'!J$7:J$210,'Capex forecast'!$T$7:$T$210,'Allocation of site-spec costs'!$B130,'Capex forecast'!$S$7:$S$210,'Allocation of site-spec costs'!$D130,'Capex forecast'!$Q$7:$Q$210,"Customer Connection")</f>
        <v>0</v>
      </c>
      <c r="L130" s="32">
        <f>SUMIFS('Capex forecast'!K$7:K$210,'Capex forecast'!$T$7:$T$210,'Allocation of site-spec costs'!$B130,'Capex forecast'!$S$7:$S$210,'Allocation of site-spec costs'!$D130,'Capex forecast'!$Q$7:$Q$210,"Customer Connection")</f>
        <v>0</v>
      </c>
      <c r="M130" s="32">
        <f>SUMIFS('Capex forecast'!L$7:L$210,'Capex forecast'!$T$7:$T$210,'Allocation of site-spec costs'!$B130,'Capex forecast'!$S$7:$S$210,'Allocation of site-spec costs'!$D130,'Capex forecast'!$Q$7:$Q$210,"Customer Connection")</f>
        <v>0</v>
      </c>
      <c r="N130" s="32">
        <f>SUMIFS('Capex forecast'!M$7:M$210,'Capex forecast'!$T$7:$T$210,'Allocation of site-spec costs'!$B130,'Capex forecast'!$S$7:$S$210,'Allocation of site-spec costs'!$D130,'Capex forecast'!$Q$7:$Q$210,"Customer Connection")</f>
        <v>0</v>
      </c>
      <c r="O130" s="32">
        <f>SUMIFS('Capex forecast'!N$7:N$210,'Capex forecast'!$T$7:$T$210,'Allocation of site-spec costs'!$B130,'Capex forecast'!$S$7:$S$210,'Allocation of site-spec costs'!$D130,'Capex forecast'!$Q$7:$Q$210,"Customer Connection")</f>
        <v>0</v>
      </c>
      <c r="Q130" s="6" t="s">
        <v>634</v>
      </c>
      <c r="R130" s="6" t="str">
        <f>INDEX('Raw demand forecast'!$M$7:$M$5830,MATCH($Q130,'Raw demand forecast'!$B$7:$B$5830,0))</f>
        <v>Yes</v>
      </c>
      <c r="S130" s="6" t="str">
        <f>IF(COUNTIF($Q$93:Q130,$B130) = 1, "LV", IF(COUNTIF($Q$93:Q130,$B130) = 2, "HV", "ST"))</f>
        <v>LV</v>
      </c>
      <c r="T130" s="6" t="str">
        <f>INDEX('Demand forecast and growth rate'!$E$7:$E$273,MATCH($Q130,'Demand forecast and growth rate'!$B$7:$B$273,0))</f>
        <v>Steady/falling</v>
      </c>
      <c r="U130" s="32">
        <f>SUMIFS('Capex forecast'!E$7:E$210,'Capex forecast'!$T$7:$T$210,$Q130,'Capex forecast'!$S$7:$S$210,$S130,'Capex forecast'!$Q$7:$Q$210,"Augex")</f>
        <v>0</v>
      </c>
      <c r="V130" s="32">
        <f>SUMIFS('Capex forecast'!F$7:F$210,'Capex forecast'!$T$7:$T$210,$Q130,'Capex forecast'!$S$7:$S$210,$S130,'Capex forecast'!$Q$7:$Q$210,"Augex")</f>
        <v>0</v>
      </c>
      <c r="W130" s="32">
        <f>SUMIFS('Capex forecast'!G$7:G$210,'Capex forecast'!$T$7:$T$210,$Q130,'Capex forecast'!$S$7:$S$210,$S130,'Capex forecast'!$Q$7:$Q$210,"Augex")</f>
        <v>0</v>
      </c>
      <c r="X130" s="32">
        <f>SUMIFS('Capex forecast'!H$7:H$210,'Capex forecast'!$T$7:$T$210,$Q130,'Capex forecast'!$S$7:$S$210,$S130,'Capex forecast'!$Q$7:$Q$210,"Augex")</f>
        <v>0</v>
      </c>
      <c r="Y130" s="32">
        <f>SUMIFS('Capex forecast'!I$7:I$210,'Capex forecast'!$T$7:$T$210,$Q130,'Capex forecast'!$S$7:$S$210,$S130,'Capex forecast'!$Q$7:$Q$210,"Augex")</f>
        <v>0</v>
      </c>
      <c r="Z130" s="32">
        <f>SUMIFS('Capex forecast'!J$7:J$210,'Capex forecast'!$T$7:$T$210,$Q130,'Capex forecast'!$S$7:$S$210,$S130,'Capex forecast'!$Q$7:$Q$210,"Augex")</f>
        <v>0</v>
      </c>
      <c r="AA130" s="32">
        <f>SUMIFS('Capex forecast'!K$7:K$210,'Capex forecast'!$T$7:$T$210,$Q130,'Capex forecast'!$S$7:$S$210,$S130,'Capex forecast'!$Q$7:$Q$210,"Augex")</f>
        <v>0</v>
      </c>
      <c r="AB130" s="32">
        <f>SUMIFS('Capex forecast'!L$7:L$210,'Capex forecast'!$T$7:$T$210,$Q130,'Capex forecast'!$S$7:$S$210,$S130,'Capex forecast'!$Q$7:$Q$210,"Augex")</f>
        <v>0</v>
      </c>
      <c r="AC130" s="32">
        <f>SUMIFS('Capex forecast'!M$7:M$210,'Capex forecast'!$T$7:$T$210,$Q130,'Capex forecast'!$S$7:$S$210,$S130,'Capex forecast'!$Q$7:$Q$210,"Augex")</f>
        <v>0</v>
      </c>
      <c r="AD130" s="32">
        <f>SUMIFS('Capex forecast'!N$7:N$210,'Capex forecast'!$T$7:$T$210,$Q130,'Capex forecast'!$S$7:$S$210,$S130,'Capex forecast'!$Q$7:$Q$210,"Augex")</f>
        <v>0</v>
      </c>
      <c r="AF130" s="6" t="s">
        <v>634</v>
      </c>
      <c r="AG130" s="6" t="str">
        <f>INDEX('Raw demand forecast'!$M$7:$M$5830,MATCH($Q130,'Raw demand forecast'!$B$7:$B$5830,0))</f>
        <v>Yes</v>
      </c>
      <c r="AH130" s="6" t="str">
        <f>IF(COUNTIF($AF$93:AF130,$B130) = 1, "LV", IF(COUNTIF($AF$93:AF130,$B130) = 2, "HV", "ST"))</f>
        <v>LV</v>
      </c>
      <c r="AI130" s="6" t="str">
        <f>INDEX('Demand forecast and growth rate'!$E$7:$E$273,MATCH($Q130,'Demand forecast and growth rate'!$B$7:$B$273,0))</f>
        <v>Steady/falling</v>
      </c>
      <c r="AJ130" s="53">
        <f>SUMIFS('Capex forecast'!E$7:E$210,'Capex forecast'!$T$7:$T$210,$AF130,'Capex forecast'!$S$7:$S$210,$AH130,'Capex forecast'!$Q$7:$Q$210,"Repex")</f>
        <v>0</v>
      </c>
      <c r="AK130" s="53">
        <f>SUMIFS('Capex forecast'!F$7:F$210,'Capex forecast'!$T$7:$T$210,$AF130,'Capex forecast'!$S$7:$S$210,$AH130,'Capex forecast'!$Q$7:$Q$210,"Repex")</f>
        <v>0</v>
      </c>
      <c r="AL130" s="53">
        <f>SUMIFS('Capex forecast'!G$7:G$210,'Capex forecast'!$T$7:$T$210,$AF130,'Capex forecast'!$S$7:$S$210,$AH130,'Capex forecast'!$Q$7:$Q$210,"Repex")</f>
        <v>0</v>
      </c>
      <c r="AM130" s="53">
        <f>SUMIFS('Capex forecast'!H$7:H$210,'Capex forecast'!$T$7:$T$210,$AF130,'Capex forecast'!$S$7:$S$210,$AH130,'Capex forecast'!$Q$7:$Q$210,"Repex")</f>
        <v>0</v>
      </c>
      <c r="AN130" s="53">
        <f>SUMIFS('Capex forecast'!I$7:I$210,'Capex forecast'!$T$7:$T$210,$AF130,'Capex forecast'!$S$7:$S$210,$AH130,'Capex forecast'!$Q$7:$Q$210,"Repex")</f>
        <v>0</v>
      </c>
      <c r="AO130" s="53">
        <f>SUMIFS('Capex forecast'!J$7:J$210,'Capex forecast'!$T$7:$T$210,$AF130,'Capex forecast'!$S$7:$S$210,$AH130,'Capex forecast'!$Q$7:$Q$210,"Repex")</f>
        <v>0</v>
      </c>
      <c r="AP130" s="53">
        <f>SUMIFS('Capex forecast'!K$7:K$210,'Capex forecast'!$T$7:$T$210,$AF130,'Capex forecast'!$S$7:$S$210,$AH130,'Capex forecast'!$Q$7:$Q$210,"Repex")</f>
        <v>0</v>
      </c>
      <c r="AQ130" s="53">
        <f>SUMIFS('Capex forecast'!L$7:L$210,'Capex forecast'!$T$7:$T$210,$AF130,'Capex forecast'!$S$7:$S$210,$AH130,'Capex forecast'!$Q$7:$Q$210,"Repex")</f>
        <v>0</v>
      </c>
      <c r="AR130" s="53">
        <f>SUMIFS('Capex forecast'!M$7:M$210,'Capex forecast'!$T$7:$T$210,$AF130,'Capex forecast'!$S$7:$S$210,$AH130,'Capex forecast'!$Q$7:$Q$210,"Repex")</f>
        <v>0</v>
      </c>
      <c r="AS130" s="53">
        <f>SUMIFS('Capex forecast'!N$7:N$210,'Capex forecast'!$T$7:$T$210,$AF130,'Capex forecast'!$S$7:$S$210,$AH130,'Capex forecast'!$Q$7:$Q$210,"Repex")</f>
        <v>0</v>
      </c>
    </row>
    <row r="131" spans="2:45" ht="15">
      <c r="B131" s="6" t="s">
        <v>557</v>
      </c>
      <c r="C131" s="6" t="str">
        <f>INDEX('Raw demand forecast'!$M$7:$M$5830,MATCH($B131,'Raw demand forecast'!$B$7:$B$5830,0))</f>
        <v>Yes</v>
      </c>
      <c r="D131" s="6" t="str">
        <f>IF(COUNTIF($B$93:B131,$B131) = 1, "LV", IF(COUNTIF($B$93:B131,$B131) = 2, "HV", "ST"))</f>
        <v>LV</v>
      </c>
      <c r="E131" s="6" t="str">
        <f>INDEX('Demand forecast and growth rate'!$E$7:$E$273,MATCH($B131,'Demand forecast and growth rate'!$B$7:$B$273,0))</f>
        <v>High growth</v>
      </c>
      <c r="F131" s="32">
        <f>SUMIFS('Capex forecast'!E$7:E$210,'Capex forecast'!$T$7:$T$210,'Allocation of site-spec costs'!$B131,'Capex forecast'!$S$7:$S$210,'Allocation of site-spec costs'!$D131,'Capex forecast'!$Q$7:$Q$210,"Customer Connection")</f>
        <v>0</v>
      </c>
      <c r="G131" s="32">
        <f>SUMIFS('Capex forecast'!F$7:F$210,'Capex forecast'!$T$7:$T$210,'Allocation of site-spec costs'!$B131,'Capex forecast'!$S$7:$S$210,'Allocation of site-spec costs'!$D131,'Capex forecast'!$Q$7:$Q$210,"Customer Connection")</f>
        <v>0</v>
      </c>
      <c r="H131" s="32">
        <f>SUMIFS('Capex forecast'!G$7:G$210,'Capex forecast'!$T$7:$T$210,'Allocation of site-spec costs'!$B131,'Capex forecast'!$S$7:$S$210,'Allocation of site-spec costs'!$D131,'Capex forecast'!$Q$7:$Q$210,"Customer Connection")</f>
        <v>0</v>
      </c>
      <c r="I131" s="32">
        <f>SUMIFS('Capex forecast'!H$7:H$210,'Capex forecast'!$T$7:$T$210,'Allocation of site-spec costs'!$B131,'Capex forecast'!$S$7:$S$210,'Allocation of site-spec costs'!$D131,'Capex forecast'!$Q$7:$Q$210,"Customer Connection")</f>
        <v>0</v>
      </c>
      <c r="J131" s="32">
        <f>SUMIFS('Capex forecast'!I$7:I$210,'Capex forecast'!$T$7:$T$210,'Allocation of site-spec costs'!$B131,'Capex forecast'!$S$7:$S$210,'Allocation of site-spec costs'!$D131,'Capex forecast'!$Q$7:$Q$210,"Customer Connection")</f>
        <v>0</v>
      </c>
      <c r="K131" s="32">
        <f>SUMIFS('Capex forecast'!J$7:J$210,'Capex forecast'!$T$7:$T$210,'Allocation of site-spec costs'!$B131,'Capex forecast'!$S$7:$S$210,'Allocation of site-spec costs'!$D131,'Capex forecast'!$Q$7:$Q$210,"Customer Connection")</f>
        <v>0</v>
      </c>
      <c r="L131" s="32">
        <f>SUMIFS('Capex forecast'!K$7:K$210,'Capex forecast'!$T$7:$T$210,'Allocation of site-spec costs'!$B131,'Capex forecast'!$S$7:$S$210,'Allocation of site-spec costs'!$D131,'Capex forecast'!$Q$7:$Q$210,"Customer Connection")</f>
        <v>0</v>
      </c>
      <c r="M131" s="32">
        <f>SUMIFS('Capex forecast'!L$7:L$210,'Capex forecast'!$T$7:$T$210,'Allocation of site-spec costs'!$B131,'Capex forecast'!$S$7:$S$210,'Allocation of site-spec costs'!$D131,'Capex forecast'!$Q$7:$Q$210,"Customer Connection")</f>
        <v>0</v>
      </c>
      <c r="N131" s="32">
        <f>SUMIFS('Capex forecast'!M$7:M$210,'Capex forecast'!$T$7:$T$210,'Allocation of site-spec costs'!$B131,'Capex forecast'!$S$7:$S$210,'Allocation of site-spec costs'!$D131,'Capex forecast'!$Q$7:$Q$210,"Customer Connection")</f>
        <v>0</v>
      </c>
      <c r="O131" s="32">
        <f>SUMIFS('Capex forecast'!N$7:N$210,'Capex forecast'!$T$7:$T$210,'Allocation of site-spec costs'!$B131,'Capex forecast'!$S$7:$S$210,'Allocation of site-spec costs'!$D131,'Capex forecast'!$Q$7:$Q$210,"Customer Connection")</f>
        <v>0</v>
      </c>
      <c r="Q131" s="6" t="s">
        <v>557</v>
      </c>
      <c r="R131" s="6" t="str">
        <f>INDEX('Raw demand forecast'!$M$7:$M$5830,MATCH($Q131,'Raw demand forecast'!$B$7:$B$5830,0))</f>
        <v>Yes</v>
      </c>
      <c r="S131" s="6" t="str">
        <f>IF(COUNTIF($Q$93:Q131,$B131) = 1, "LV", IF(COUNTIF($Q$93:Q131,$B131) = 2, "HV", "ST"))</f>
        <v>LV</v>
      </c>
      <c r="T131" s="6" t="str">
        <f>INDEX('Demand forecast and growth rate'!$E$7:$E$273,MATCH($Q131,'Demand forecast and growth rate'!$B$7:$B$273,0))</f>
        <v>High growth</v>
      </c>
      <c r="U131" s="32">
        <f>SUMIFS('Capex forecast'!E$7:E$210,'Capex forecast'!$T$7:$T$210,$Q131,'Capex forecast'!$S$7:$S$210,$S131,'Capex forecast'!$Q$7:$Q$210,"Augex")</f>
        <v>0</v>
      </c>
      <c r="V131" s="32">
        <f>SUMIFS('Capex forecast'!F$7:F$210,'Capex forecast'!$T$7:$T$210,$Q131,'Capex forecast'!$S$7:$S$210,$S131,'Capex forecast'!$Q$7:$Q$210,"Augex")</f>
        <v>0</v>
      </c>
      <c r="W131" s="32">
        <f>SUMIFS('Capex forecast'!G$7:G$210,'Capex forecast'!$T$7:$T$210,$Q131,'Capex forecast'!$S$7:$S$210,$S131,'Capex forecast'!$Q$7:$Q$210,"Augex")</f>
        <v>0</v>
      </c>
      <c r="X131" s="32">
        <f>SUMIFS('Capex forecast'!H$7:H$210,'Capex forecast'!$T$7:$T$210,$Q131,'Capex forecast'!$S$7:$S$210,$S131,'Capex forecast'!$Q$7:$Q$210,"Augex")</f>
        <v>0</v>
      </c>
      <c r="Y131" s="32">
        <f>SUMIFS('Capex forecast'!I$7:I$210,'Capex forecast'!$T$7:$T$210,$Q131,'Capex forecast'!$S$7:$S$210,$S131,'Capex forecast'!$Q$7:$Q$210,"Augex")</f>
        <v>0</v>
      </c>
      <c r="Z131" s="32">
        <f>SUMIFS('Capex forecast'!J$7:J$210,'Capex forecast'!$T$7:$T$210,$Q131,'Capex forecast'!$S$7:$S$210,$S131,'Capex forecast'!$Q$7:$Q$210,"Augex")</f>
        <v>0</v>
      </c>
      <c r="AA131" s="32">
        <f>SUMIFS('Capex forecast'!K$7:K$210,'Capex forecast'!$T$7:$T$210,$Q131,'Capex forecast'!$S$7:$S$210,$S131,'Capex forecast'!$Q$7:$Q$210,"Augex")</f>
        <v>0</v>
      </c>
      <c r="AB131" s="32">
        <f>SUMIFS('Capex forecast'!L$7:L$210,'Capex forecast'!$T$7:$T$210,$Q131,'Capex forecast'!$S$7:$S$210,$S131,'Capex forecast'!$Q$7:$Q$210,"Augex")</f>
        <v>0</v>
      </c>
      <c r="AC131" s="32">
        <f>SUMIFS('Capex forecast'!M$7:M$210,'Capex forecast'!$T$7:$T$210,$Q131,'Capex forecast'!$S$7:$S$210,$S131,'Capex forecast'!$Q$7:$Q$210,"Augex")</f>
        <v>0</v>
      </c>
      <c r="AD131" s="32">
        <f>SUMIFS('Capex forecast'!N$7:N$210,'Capex forecast'!$T$7:$T$210,$Q131,'Capex forecast'!$S$7:$S$210,$S131,'Capex forecast'!$Q$7:$Q$210,"Augex")</f>
        <v>0</v>
      </c>
      <c r="AF131" s="6" t="s">
        <v>557</v>
      </c>
      <c r="AG131" s="6" t="str">
        <f>INDEX('Raw demand forecast'!$M$7:$M$5830,MATCH($Q131,'Raw demand forecast'!$B$7:$B$5830,0))</f>
        <v>Yes</v>
      </c>
      <c r="AH131" s="6" t="str">
        <f>IF(COUNTIF($AF$93:AF131,$B131) = 1, "LV", IF(COUNTIF($AF$93:AF131,$B131) = 2, "HV", "ST"))</f>
        <v>LV</v>
      </c>
      <c r="AI131" s="6" t="str">
        <f>INDEX('Demand forecast and growth rate'!$E$7:$E$273,MATCH($Q131,'Demand forecast and growth rate'!$B$7:$B$273,0))</f>
        <v>High growth</v>
      </c>
      <c r="AJ131" s="53">
        <f>SUMIFS('Capex forecast'!E$7:E$210,'Capex forecast'!$T$7:$T$210,$AF131,'Capex forecast'!$S$7:$S$210,$AH131,'Capex forecast'!$Q$7:$Q$210,"Repex")</f>
        <v>0</v>
      </c>
      <c r="AK131" s="53">
        <f>SUMIFS('Capex forecast'!F$7:F$210,'Capex forecast'!$T$7:$T$210,$AF131,'Capex forecast'!$S$7:$S$210,$AH131,'Capex forecast'!$Q$7:$Q$210,"Repex")</f>
        <v>0</v>
      </c>
      <c r="AL131" s="53">
        <f>SUMIFS('Capex forecast'!G$7:G$210,'Capex forecast'!$T$7:$T$210,$AF131,'Capex forecast'!$S$7:$S$210,$AH131,'Capex forecast'!$Q$7:$Q$210,"Repex")</f>
        <v>0</v>
      </c>
      <c r="AM131" s="53">
        <f>SUMIFS('Capex forecast'!H$7:H$210,'Capex forecast'!$T$7:$T$210,$AF131,'Capex forecast'!$S$7:$S$210,$AH131,'Capex forecast'!$Q$7:$Q$210,"Repex")</f>
        <v>0</v>
      </c>
      <c r="AN131" s="53">
        <f>SUMIFS('Capex forecast'!I$7:I$210,'Capex forecast'!$T$7:$T$210,$AF131,'Capex forecast'!$S$7:$S$210,$AH131,'Capex forecast'!$Q$7:$Q$210,"Repex")</f>
        <v>0</v>
      </c>
      <c r="AO131" s="53">
        <f>SUMIFS('Capex forecast'!J$7:J$210,'Capex forecast'!$T$7:$T$210,$AF131,'Capex forecast'!$S$7:$S$210,$AH131,'Capex forecast'!$Q$7:$Q$210,"Repex")</f>
        <v>0</v>
      </c>
      <c r="AP131" s="53">
        <f>SUMIFS('Capex forecast'!K$7:K$210,'Capex forecast'!$T$7:$T$210,$AF131,'Capex forecast'!$S$7:$S$210,$AH131,'Capex forecast'!$Q$7:$Q$210,"Repex")</f>
        <v>0</v>
      </c>
      <c r="AQ131" s="53">
        <f>SUMIFS('Capex forecast'!L$7:L$210,'Capex forecast'!$T$7:$T$210,$AF131,'Capex forecast'!$S$7:$S$210,$AH131,'Capex forecast'!$Q$7:$Q$210,"Repex")</f>
        <v>0</v>
      </c>
      <c r="AR131" s="53">
        <f>SUMIFS('Capex forecast'!M$7:M$210,'Capex forecast'!$T$7:$T$210,$AF131,'Capex forecast'!$S$7:$S$210,$AH131,'Capex forecast'!$Q$7:$Q$210,"Repex")</f>
        <v>0</v>
      </c>
      <c r="AS131" s="53">
        <f>SUMIFS('Capex forecast'!N$7:N$210,'Capex forecast'!$T$7:$T$210,$AF131,'Capex forecast'!$S$7:$S$210,$AH131,'Capex forecast'!$Q$7:$Q$210,"Repex")</f>
        <v>0</v>
      </c>
    </row>
    <row r="132" spans="2:45" ht="15">
      <c r="B132" s="6" t="s">
        <v>560</v>
      </c>
      <c r="C132" s="6" t="str">
        <f>INDEX('Raw demand forecast'!$M$7:$M$5830,MATCH($B132,'Raw demand forecast'!$B$7:$B$5830,0))</f>
        <v>Yes</v>
      </c>
      <c r="D132" s="6" t="str">
        <f>IF(COUNTIF($B$93:B132,$B132) = 1, "LV", IF(COUNTIF($B$93:B132,$B132) = 2, "HV", "ST"))</f>
        <v>LV</v>
      </c>
      <c r="E132" s="6" t="str">
        <f>INDEX('Demand forecast and growth rate'!$E$7:$E$273,MATCH($B132,'Demand forecast and growth rate'!$B$7:$B$273,0))</f>
        <v>High growth</v>
      </c>
      <c r="F132" s="32">
        <f>SUMIFS('Capex forecast'!E$7:E$210,'Capex forecast'!$T$7:$T$210,'Allocation of site-spec costs'!$B132,'Capex forecast'!$S$7:$S$210,'Allocation of site-spec costs'!$D132,'Capex forecast'!$Q$7:$Q$210,"Customer Connection")</f>
        <v>0</v>
      </c>
      <c r="G132" s="32">
        <f>SUMIFS('Capex forecast'!F$7:F$210,'Capex forecast'!$T$7:$T$210,'Allocation of site-spec costs'!$B132,'Capex forecast'!$S$7:$S$210,'Allocation of site-spec costs'!$D132,'Capex forecast'!$Q$7:$Q$210,"Customer Connection")</f>
        <v>0</v>
      </c>
      <c r="H132" s="32">
        <f>SUMIFS('Capex forecast'!G$7:G$210,'Capex forecast'!$T$7:$T$210,'Allocation of site-spec costs'!$B132,'Capex forecast'!$S$7:$S$210,'Allocation of site-spec costs'!$D132,'Capex forecast'!$Q$7:$Q$210,"Customer Connection")</f>
        <v>0</v>
      </c>
      <c r="I132" s="32">
        <f>SUMIFS('Capex forecast'!H$7:H$210,'Capex forecast'!$T$7:$T$210,'Allocation of site-spec costs'!$B132,'Capex forecast'!$S$7:$S$210,'Allocation of site-spec costs'!$D132,'Capex forecast'!$Q$7:$Q$210,"Customer Connection")</f>
        <v>0</v>
      </c>
      <c r="J132" s="32">
        <f>SUMIFS('Capex forecast'!I$7:I$210,'Capex forecast'!$T$7:$T$210,'Allocation of site-spec costs'!$B132,'Capex forecast'!$S$7:$S$210,'Allocation of site-spec costs'!$D132,'Capex forecast'!$Q$7:$Q$210,"Customer Connection")</f>
        <v>0</v>
      </c>
      <c r="K132" s="32">
        <f>SUMIFS('Capex forecast'!J$7:J$210,'Capex forecast'!$T$7:$T$210,'Allocation of site-spec costs'!$B132,'Capex forecast'!$S$7:$S$210,'Allocation of site-spec costs'!$D132,'Capex forecast'!$Q$7:$Q$210,"Customer Connection")</f>
        <v>0</v>
      </c>
      <c r="L132" s="32">
        <f>SUMIFS('Capex forecast'!K$7:K$210,'Capex forecast'!$T$7:$T$210,'Allocation of site-spec costs'!$B132,'Capex forecast'!$S$7:$S$210,'Allocation of site-spec costs'!$D132,'Capex forecast'!$Q$7:$Q$210,"Customer Connection")</f>
        <v>0</v>
      </c>
      <c r="M132" s="32">
        <f>SUMIFS('Capex forecast'!L$7:L$210,'Capex forecast'!$T$7:$T$210,'Allocation of site-spec costs'!$B132,'Capex forecast'!$S$7:$S$210,'Allocation of site-spec costs'!$D132,'Capex forecast'!$Q$7:$Q$210,"Customer Connection")</f>
        <v>0</v>
      </c>
      <c r="N132" s="32">
        <f>SUMIFS('Capex forecast'!M$7:M$210,'Capex forecast'!$T$7:$T$210,'Allocation of site-spec costs'!$B132,'Capex forecast'!$S$7:$S$210,'Allocation of site-spec costs'!$D132,'Capex forecast'!$Q$7:$Q$210,"Customer Connection")</f>
        <v>0</v>
      </c>
      <c r="O132" s="32">
        <f>SUMIFS('Capex forecast'!N$7:N$210,'Capex forecast'!$T$7:$T$210,'Allocation of site-spec costs'!$B132,'Capex forecast'!$S$7:$S$210,'Allocation of site-spec costs'!$D132,'Capex forecast'!$Q$7:$Q$210,"Customer Connection")</f>
        <v>0</v>
      </c>
      <c r="Q132" s="6" t="s">
        <v>560</v>
      </c>
      <c r="R132" s="6" t="str">
        <f>INDEX('Raw demand forecast'!$M$7:$M$5830,MATCH($Q132,'Raw demand forecast'!$B$7:$B$5830,0))</f>
        <v>Yes</v>
      </c>
      <c r="S132" s="6" t="str">
        <f>IF(COUNTIF($Q$93:Q132,$B132) = 1, "LV", IF(COUNTIF($Q$93:Q132,$B132) = 2, "HV", "ST"))</f>
        <v>LV</v>
      </c>
      <c r="T132" s="6" t="str">
        <f>INDEX('Demand forecast and growth rate'!$E$7:$E$273,MATCH($Q132,'Demand forecast and growth rate'!$B$7:$B$273,0))</f>
        <v>High growth</v>
      </c>
      <c r="U132" s="32">
        <f>SUMIFS('Capex forecast'!E$7:E$210,'Capex forecast'!$T$7:$T$210,$Q132,'Capex forecast'!$S$7:$S$210,$S132,'Capex forecast'!$Q$7:$Q$210,"Augex")</f>
        <v>0</v>
      </c>
      <c r="V132" s="32">
        <f>SUMIFS('Capex forecast'!F$7:F$210,'Capex forecast'!$T$7:$T$210,$Q132,'Capex forecast'!$S$7:$S$210,$S132,'Capex forecast'!$Q$7:$Q$210,"Augex")</f>
        <v>0</v>
      </c>
      <c r="W132" s="32">
        <f>SUMIFS('Capex forecast'!G$7:G$210,'Capex forecast'!$T$7:$T$210,$Q132,'Capex forecast'!$S$7:$S$210,$S132,'Capex forecast'!$Q$7:$Q$210,"Augex")</f>
        <v>0</v>
      </c>
      <c r="X132" s="32">
        <f>SUMIFS('Capex forecast'!H$7:H$210,'Capex forecast'!$T$7:$T$210,$Q132,'Capex forecast'!$S$7:$S$210,$S132,'Capex forecast'!$Q$7:$Q$210,"Augex")</f>
        <v>0</v>
      </c>
      <c r="Y132" s="32">
        <f>SUMIFS('Capex forecast'!I$7:I$210,'Capex forecast'!$T$7:$T$210,$Q132,'Capex forecast'!$S$7:$S$210,$S132,'Capex forecast'!$Q$7:$Q$210,"Augex")</f>
        <v>0</v>
      </c>
      <c r="Z132" s="32">
        <f>SUMIFS('Capex forecast'!J$7:J$210,'Capex forecast'!$T$7:$T$210,$Q132,'Capex forecast'!$S$7:$S$210,$S132,'Capex forecast'!$Q$7:$Q$210,"Augex")</f>
        <v>0</v>
      </c>
      <c r="AA132" s="32">
        <f>SUMIFS('Capex forecast'!K$7:K$210,'Capex forecast'!$T$7:$T$210,$Q132,'Capex forecast'!$S$7:$S$210,$S132,'Capex forecast'!$Q$7:$Q$210,"Augex")</f>
        <v>0</v>
      </c>
      <c r="AB132" s="32">
        <f>SUMIFS('Capex forecast'!L$7:L$210,'Capex forecast'!$T$7:$T$210,$Q132,'Capex forecast'!$S$7:$S$210,$S132,'Capex forecast'!$Q$7:$Q$210,"Augex")</f>
        <v>0</v>
      </c>
      <c r="AC132" s="32">
        <f>SUMIFS('Capex forecast'!M$7:M$210,'Capex forecast'!$T$7:$T$210,$Q132,'Capex forecast'!$S$7:$S$210,$S132,'Capex forecast'!$Q$7:$Q$210,"Augex")</f>
        <v>0</v>
      </c>
      <c r="AD132" s="32">
        <f>SUMIFS('Capex forecast'!N$7:N$210,'Capex forecast'!$T$7:$T$210,$Q132,'Capex forecast'!$S$7:$S$210,$S132,'Capex forecast'!$Q$7:$Q$210,"Augex")</f>
        <v>0</v>
      </c>
      <c r="AF132" s="6" t="s">
        <v>560</v>
      </c>
      <c r="AG132" s="6" t="str">
        <f>INDEX('Raw demand forecast'!$M$7:$M$5830,MATCH($Q132,'Raw demand forecast'!$B$7:$B$5830,0))</f>
        <v>Yes</v>
      </c>
      <c r="AH132" s="6" t="str">
        <f>IF(COUNTIF($AF$93:AF132,$B132) = 1, "LV", IF(COUNTIF($AF$93:AF132,$B132) = 2, "HV", "ST"))</f>
        <v>LV</v>
      </c>
      <c r="AI132" s="6" t="str">
        <f>INDEX('Demand forecast and growth rate'!$E$7:$E$273,MATCH($Q132,'Demand forecast and growth rate'!$B$7:$B$273,0))</f>
        <v>High growth</v>
      </c>
      <c r="AJ132" s="53">
        <f>SUMIFS('Capex forecast'!E$7:E$210,'Capex forecast'!$T$7:$T$210,$AF132,'Capex forecast'!$S$7:$S$210,$AH132,'Capex forecast'!$Q$7:$Q$210,"Repex")</f>
        <v>0</v>
      </c>
      <c r="AK132" s="53">
        <f>SUMIFS('Capex forecast'!F$7:F$210,'Capex forecast'!$T$7:$T$210,$AF132,'Capex forecast'!$S$7:$S$210,$AH132,'Capex forecast'!$Q$7:$Q$210,"Repex")</f>
        <v>0</v>
      </c>
      <c r="AL132" s="53">
        <f>SUMIFS('Capex forecast'!G$7:G$210,'Capex forecast'!$T$7:$T$210,$AF132,'Capex forecast'!$S$7:$S$210,$AH132,'Capex forecast'!$Q$7:$Q$210,"Repex")</f>
        <v>0</v>
      </c>
      <c r="AM132" s="53">
        <f>SUMIFS('Capex forecast'!H$7:H$210,'Capex forecast'!$T$7:$T$210,$AF132,'Capex forecast'!$S$7:$S$210,$AH132,'Capex forecast'!$Q$7:$Q$210,"Repex")</f>
        <v>0</v>
      </c>
      <c r="AN132" s="53">
        <f>SUMIFS('Capex forecast'!I$7:I$210,'Capex forecast'!$T$7:$T$210,$AF132,'Capex forecast'!$S$7:$S$210,$AH132,'Capex forecast'!$Q$7:$Q$210,"Repex")</f>
        <v>0</v>
      </c>
      <c r="AO132" s="53">
        <f>SUMIFS('Capex forecast'!J$7:J$210,'Capex forecast'!$T$7:$T$210,$AF132,'Capex forecast'!$S$7:$S$210,$AH132,'Capex forecast'!$Q$7:$Q$210,"Repex")</f>
        <v>0</v>
      </c>
      <c r="AP132" s="53">
        <f>SUMIFS('Capex forecast'!K$7:K$210,'Capex forecast'!$T$7:$T$210,$AF132,'Capex forecast'!$S$7:$S$210,$AH132,'Capex forecast'!$Q$7:$Q$210,"Repex")</f>
        <v>0</v>
      </c>
      <c r="AQ132" s="53">
        <f>SUMIFS('Capex forecast'!L$7:L$210,'Capex forecast'!$T$7:$T$210,$AF132,'Capex forecast'!$S$7:$S$210,$AH132,'Capex forecast'!$Q$7:$Q$210,"Repex")</f>
        <v>0</v>
      </c>
      <c r="AR132" s="53">
        <f>SUMIFS('Capex forecast'!M$7:M$210,'Capex forecast'!$T$7:$T$210,$AF132,'Capex forecast'!$S$7:$S$210,$AH132,'Capex forecast'!$Q$7:$Q$210,"Repex")</f>
        <v>0</v>
      </c>
      <c r="AS132" s="53">
        <f>SUMIFS('Capex forecast'!N$7:N$210,'Capex forecast'!$T$7:$T$210,$AF132,'Capex forecast'!$S$7:$S$210,$AH132,'Capex forecast'!$Q$7:$Q$210,"Repex")</f>
        <v>0</v>
      </c>
    </row>
    <row r="133" spans="2:45" ht="15">
      <c r="B133" s="6" t="s">
        <v>40</v>
      </c>
      <c r="C133" s="6" t="str">
        <f>INDEX('Raw demand forecast'!$M$7:$M$5830,MATCH($B133,'Raw demand forecast'!$B$7:$B$5830,0))</f>
        <v>No</v>
      </c>
      <c r="D133" s="6" t="str">
        <f>IF(COUNTIF($B$93:B133,$B133) = 1, "LV", IF(COUNTIF($B$93:B133,$B133) = 2, "HV", "ST"))</f>
        <v>LV</v>
      </c>
      <c r="E133" s="6" t="str">
        <f>INDEX('Demand forecast and growth rate'!$E$7:$E$273,MATCH($B133,'Demand forecast and growth rate'!$B$7:$B$273,0))</f>
        <v>High growth</v>
      </c>
      <c r="F133" s="32">
        <f>SUMIFS('Capex forecast'!E$7:E$210,'Capex forecast'!$T$7:$T$210,'Allocation of site-spec costs'!$B133,'Capex forecast'!$S$7:$S$210,'Allocation of site-spec costs'!$D133,'Capex forecast'!$Q$7:$Q$210,"Customer Connection")</f>
        <v>0</v>
      </c>
      <c r="G133" s="32">
        <f>SUMIFS('Capex forecast'!F$7:F$210,'Capex forecast'!$T$7:$T$210,'Allocation of site-spec costs'!$B133,'Capex forecast'!$S$7:$S$210,'Allocation of site-spec costs'!$D133,'Capex forecast'!$Q$7:$Q$210,"Customer Connection")</f>
        <v>0</v>
      </c>
      <c r="H133" s="32">
        <f>SUMIFS('Capex forecast'!G$7:G$210,'Capex forecast'!$T$7:$T$210,'Allocation of site-spec costs'!$B133,'Capex forecast'!$S$7:$S$210,'Allocation of site-spec costs'!$D133,'Capex forecast'!$Q$7:$Q$210,"Customer Connection")</f>
        <v>0</v>
      </c>
      <c r="I133" s="32">
        <f>SUMIFS('Capex forecast'!H$7:H$210,'Capex forecast'!$T$7:$T$210,'Allocation of site-spec costs'!$B133,'Capex forecast'!$S$7:$S$210,'Allocation of site-spec costs'!$D133,'Capex forecast'!$Q$7:$Q$210,"Customer Connection")</f>
        <v>0</v>
      </c>
      <c r="J133" s="32">
        <f>SUMIFS('Capex forecast'!I$7:I$210,'Capex forecast'!$T$7:$T$210,'Allocation of site-spec costs'!$B133,'Capex forecast'!$S$7:$S$210,'Allocation of site-spec costs'!$D133,'Capex forecast'!$Q$7:$Q$210,"Customer Connection")</f>
        <v>0</v>
      </c>
      <c r="K133" s="32">
        <f>SUMIFS('Capex forecast'!J$7:J$210,'Capex forecast'!$T$7:$T$210,'Allocation of site-spec costs'!$B133,'Capex forecast'!$S$7:$S$210,'Allocation of site-spec costs'!$D133,'Capex forecast'!$Q$7:$Q$210,"Customer Connection")</f>
        <v>0</v>
      </c>
      <c r="L133" s="32">
        <f>SUMIFS('Capex forecast'!K$7:K$210,'Capex forecast'!$T$7:$T$210,'Allocation of site-spec costs'!$B133,'Capex forecast'!$S$7:$S$210,'Allocation of site-spec costs'!$D133,'Capex forecast'!$Q$7:$Q$210,"Customer Connection")</f>
        <v>0</v>
      </c>
      <c r="M133" s="32">
        <f>SUMIFS('Capex forecast'!L$7:L$210,'Capex forecast'!$T$7:$T$210,'Allocation of site-spec costs'!$B133,'Capex forecast'!$S$7:$S$210,'Allocation of site-spec costs'!$D133,'Capex forecast'!$Q$7:$Q$210,"Customer Connection")</f>
        <v>0</v>
      </c>
      <c r="N133" s="32">
        <f>SUMIFS('Capex forecast'!M$7:M$210,'Capex forecast'!$T$7:$T$210,'Allocation of site-spec costs'!$B133,'Capex forecast'!$S$7:$S$210,'Allocation of site-spec costs'!$D133,'Capex forecast'!$Q$7:$Q$210,"Customer Connection")</f>
        <v>0</v>
      </c>
      <c r="O133" s="32">
        <f>SUMIFS('Capex forecast'!N$7:N$210,'Capex forecast'!$T$7:$T$210,'Allocation of site-spec costs'!$B133,'Capex forecast'!$S$7:$S$210,'Allocation of site-spec costs'!$D133,'Capex forecast'!$Q$7:$Q$210,"Customer Connection")</f>
        <v>0</v>
      </c>
      <c r="Q133" s="6" t="s">
        <v>40</v>
      </c>
      <c r="R133" s="6" t="str">
        <f>INDEX('Raw demand forecast'!$M$7:$M$5830,MATCH($Q133,'Raw demand forecast'!$B$7:$B$5830,0))</f>
        <v>No</v>
      </c>
      <c r="S133" s="6" t="str">
        <f>IF(COUNTIF($Q$93:Q133,$B133) = 1, "LV", IF(COUNTIF($Q$93:Q133,$B133) = 2, "HV", "ST"))</f>
        <v>LV</v>
      </c>
      <c r="T133" s="6" t="str">
        <f>INDEX('Demand forecast and growth rate'!$E$7:$E$273,MATCH($Q133,'Demand forecast and growth rate'!$B$7:$B$273,0))</f>
        <v>High growth</v>
      </c>
      <c r="U133" s="32">
        <f>SUMIFS('Capex forecast'!E$7:E$210,'Capex forecast'!$T$7:$T$210,$Q133,'Capex forecast'!$S$7:$S$210,$S133,'Capex forecast'!$Q$7:$Q$210,"Augex")</f>
        <v>0</v>
      </c>
      <c r="V133" s="32">
        <f>SUMIFS('Capex forecast'!F$7:F$210,'Capex forecast'!$T$7:$T$210,$Q133,'Capex forecast'!$S$7:$S$210,$S133,'Capex forecast'!$Q$7:$Q$210,"Augex")</f>
        <v>0</v>
      </c>
      <c r="W133" s="32">
        <f>SUMIFS('Capex forecast'!G$7:G$210,'Capex forecast'!$T$7:$T$210,$Q133,'Capex forecast'!$S$7:$S$210,$S133,'Capex forecast'!$Q$7:$Q$210,"Augex")</f>
        <v>0</v>
      </c>
      <c r="X133" s="32">
        <f>SUMIFS('Capex forecast'!H$7:H$210,'Capex forecast'!$T$7:$T$210,$Q133,'Capex forecast'!$S$7:$S$210,$S133,'Capex forecast'!$Q$7:$Q$210,"Augex")</f>
        <v>0</v>
      </c>
      <c r="Y133" s="32">
        <f>SUMIFS('Capex forecast'!I$7:I$210,'Capex forecast'!$T$7:$T$210,$Q133,'Capex forecast'!$S$7:$S$210,$S133,'Capex forecast'!$Q$7:$Q$210,"Augex")</f>
        <v>0</v>
      </c>
      <c r="Z133" s="32">
        <f>SUMIFS('Capex forecast'!J$7:J$210,'Capex forecast'!$T$7:$T$210,$Q133,'Capex forecast'!$S$7:$S$210,$S133,'Capex forecast'!$Q$7:$Q$210,"Augex")</f>
        <v>0</v>
      </c>
      <c r="AA133" s="32">
        <f>SUMIFS('Capex forecast'!K$7:K$210,'Capex forecast'!$T$7:$T$210,$Q133,'Capex forecast'!$S$7:$S$210,$S133,'Capex forecast'!$Q$7:$Q$210,"Augex")</f>
        <v>0</v>
      </c>
      <c r="AB133" s="32">
        <f>SUMIFS('Capex forecast'!L$7:L$210,'Capex forecast'!$T$7:$T$210,$Q133,'Capex forecast'!$S$7:$S$210,$S133,'Capex forecast'!$Q$7:$Q$210,"Augex")</f>
        <v>0</v>
      </c>
      <c r="AC133" s="32">
        <f>SUMIFS('Capex forecast'!M$7:M$210,'Capex forecast'!$T$7:$T$210,$Q133,'Capex forecast'!$S$7:$S$210,$S133,'Capex forecast'!$Q$7:$Q$210,"Augex")</f>
        <v>0</v>
      </c>
      <c r="AD133" s="32">
        <f>SUMIFS('Capex forecast'!N$7:N$210,'Capex forecast'!$T$7:$T$210,$Q133,'Capex forecast'!$S$7:$S$210,$S133,'Capex forecast'!$Q$7:$Q$210,"Augex")</f>
        <v>0</v>
      </c>
      <c r="AF133" s="6" t="s">
        <v>40</v>
      </c>
      <c r="AG133" s="6" t="str">
        <f>INDEX('Raw demand forecast'!$M$7:$M$5830,MATCH($Q133,'Raw demand forecast'!$B$7:$B$5830,0))</f>
        <v>No</v>
      </c>
      <c r="AH133" s="6" t="str">
        <f>IF(COUNTIF($AF$93:AF133,$B133) = 1, "LV", IF(COUNTIF($AF$93:AF133,$B133) = 2, "HV", "ST"))</f>
        <v>LV</v>
      </c>
      <c r="AI133" s="6" t="str">
        <f>INDEX('Demand forecast and growth rate'!$E$7:$E$273,MATCH($Q133,'Demand forecast and growth rate'!$B$7:$B$273,0))</f>
        <v>High growth</v>
      </c>
      <c r="AJ133" s="53">
        <f>SUMIFS('Capex forecast'!E$7:E$210,'Capex forecast'!$T$7:$T$210,$AF133,'Capex forecast'!$S$7:$S$210,$AH133,'Capex forecast'!$Q$7:$Q$210,"Repex")</f>
        <v>0</v>
      </c>
      <c r="AK133" s="53">
        <f>SUMIFS('Capex forecast'!F$7:F$210,'Capex forecast'!$T$7:$T$210,$AF133,'Capex forecast'!$S$7:$S$210,$AH133,'Capex forecast'!$Q$7:$Q$210,"Repex")</f>
        <v>0</v>
      </c>
      <c r="AL133" s="53">
        <f>SUMIFS('Capex forecast'!G$7:G$210,'Capex forecast'!$T$7:$T$210,$AF133,'Capex forecast'!$S$7:$S$210,$AH133,'Capex forecast'!$Q$7:$Q$210,"Repex")</f>
        <v>0</v>
      </c>
      <c r="AM133" s="53">
        <f>SUMIFS('Capex forecast'!H$7:H$210,'Capex forecast'!$T$7:$T$210,$AF133,'Capex forecast'!$S$7:$S$210,$AH133,'Capex forecast'!$Q$7:$Q$210,"Repex")</f>
        <v>0</v>
      </c>
      <c r="AN133" s="53">
        <f>SUMIFS('Capex forecast'!I$7:I$210,'Capex forecast'!$T$7:$T$210,$AF133,'Capex forecast'!$S$7:$S$210,$AH133,'Capex forecast'!$Q$7:$Q$210,"Repex")</f>
        <v>0</v>
      </c>
      <c r="AO133" s="53">
        <f>SUMIFS('Capex forecast'!J$7:J$210,'Capex forecast'!$T$7:$T$210,$AF133,'Capex forecast'!$S$7:$S$210,$AH133,'Capex forecast'!$Q$7:$Q$210,"Repex")</f>
        <v>0</v>
      </c>
      <c r="AP133" s="53">
        <f>SUMIFS('Capex forecast'!K$7:K$210,'Capex forecast'!$T$7:$T$210,$AF133,'Capex forecast'!$S$7:$S$210,$AH133,'Capex forecast'!$Q$7:$Q$210,"Repex")</f>
        <v>0</v>
      </c>
      <c r="AQ133" s="53">
        <f>SUMIFS('Capex forecast'!L$7:L$210,'Capex forecast'!$T$7:$T$210,$AF133,'Capex forecast'!$S$7:$S$210,$AH133,'Capex forecast'!$Q$7:$Q$210,"Repex")</f>
        <v>0</v>
      </c>
      <c r="AR133" s="53">
        <f>SUMIFS('Capex forecast'!M$7:M$210,'Capex forecast'!$T$7:$T$210,$AF133,'Capex forecast'!$S$7:$S$210,$AH133,'Capex forecast'!$Q$7:$Q$210,"Repex")</f>
        <v>0</v>
      </c>
      <c r="AS133" s="53">
        <f>SUMIFS('Capex forecast'!N$7:N$210,'Capex forecast'!$T$7:$T$210,$AF133,'Capex forecast'!$S$7:$S$210,$AH133,'Capex forecast'!$Q$7:$Q$210,"Repex")</f>
        <v>0</v>
      </c>
    </row>
    <row r="134" spans="2:45" ht="15">
      <c r="B134" s="6" t="s">
        <v>53</v>
      </c>
      <c r="C134" s="6" t="str">
        <f>INDEX('Raw demand forecast'!$M$7:$M$5830,MATCH($B134,'Raw demand forecast'!$B$7:$B$5830,0))</f>
        <v>No</v>
      </c>
      <c r="D134" s="6" t="str">
        <f>IF(COUNTIF($B$93:B134,$B134) = 1, "LV", IF(COUNTIF($B$93:B134,$B134) = 2, "HV", "ST"))</f>
        <v>LV</v>
      </c>
      <c r="E134" s="6" t="str">
        <f>INDEX('Demand forecast and growth rate'!$E$7:$E$273,MATCH($B134,'Demand forecast and growth rate'!$B$7:$B$273,0))</f>
        <v>Steady/falling</v>
      </c>
      <c r="F134" s="32">
        <f>SUMIFS('Capex forecast'!E$7:E$210,'Capex forecast'!$T$7:$T$210,'Allocation of site-spec costs'!$B134,'Capex forecast'!$S$7:$S$210,'Allocation of site-spec costs'!$D134,'Capex forecast'!$Q$7:$Q$210,"Customer Connection")</f>
        <v>0</v>
      </c>
      <c r="G134" s="32">
        <f>SUMIFS('Capex forecast'!F$7:F$210,'Capex forecast'!$T$7:$T$210,'Allocation of site-spec costs'!$B134,'Capex forecast'!$S$7:$S$210,'Allocation of site-spec costs'!$D134,'Capex forecast'!$Q$7:$Q$210,"Customer Connection")</f>
        <v>0</v>
      </c>
      <c r="H134" s="32">
        <f>SUMIFS('Capex forecast'!G$7:G$210,'Capex forecast'!$T$7:$T$210,'Allocation of site-spec costs'!$B134,'Capex forecast'!$S$7:$S$210,'Allocation of site-spec costs'!$D134,'Capex forecast'!$Q$7:$Q$210,"Customer Connection")</f>
        <v>0</v>
      </c>
      <c r="I134" s="32">
        <f>SUMIFS('Capex forecast'!H$7:H$210,'Capex forecast'!$T$7:$T$210,'Allocation of site-spec costs'!$B134,'Capex forecast'!$S$7:$S$210,'Allocation of site-spec costs'!$D134,'Capex forecast'!$Q$7:$Q$210,"Customer Connection")</f>
        <v>0</v>
      </c>
      <c r="J134" s="32">
        <f>SUMIFS('Capex forecast'!I$7:I$210,'Capex forecast'!$T$7:$T$210,'Allocation of site-spec costs'!$B134,'Capex forecast'!$S$7:$S$210,'Allocation of site-spec costs'!$D134,'Capex forecast'!$Q$7:$Q$210,"Customer Connection")</f>
        <v>0</v>
      </c>
      <c r="K134" s="32">
        <f>SUMIFS('Capex forecast'!J$7:J$210,'Capex forecast'!$T$7:$T$210,'Allocation of site-spec costs'!$B134,'Capex forecast'!$S$7:$S$210,'Allocation of site-spec costs'!$D134,'Capex forecast'!$Q$7:$Q$210,"Customer Connection")</f>
        <v>0</v>
      </c>
      <c r="L134" s="32">
        <f>SUMIFS('Capex forecast'!K$7:K$210,'Capex forecast'!$T$7:$T$210,'Allocation of site-spec costs'!$B134,'Capex forecast'!$S$7:$S$210,'Allocation of site-spec costs'!$D134,'Capex forecast'!$Q$7:$Q$210,"Customer Connection")</f>
        <v>0</v>
      </c>
      <c r="M134" s="32">
        <f>SUMIFS('Capex forecast'!L$7:L$210,'Capex forecast'!$T$7:$T$210,'Allocation of site-spec costs'!$B134,'Capex forecast'!$S$7:$S$210,'Allocation of site-spec costs'!$D134,'Capex forecast'!$Q$7:$Q$210,"Customer Connection")</f>
        <v>0</v>
      </c>
      <c r="N134" s="32">
        <f>SUMIFS('Capex forecast'!M$7:M$210,'Capex forecast'!$T$7:$T$210,'Allocation of site-spec costs'!$B134,'Capex forecast'!$S$7:$S$210,'Allocation of site-spec costs'!$D134,'Capex forecast'!$Q$7:$Q$210,"Customer Connection")</f>
        <v>0</v>
      </c>
      <c r="O134" s="32">
        <f>SUMIFS('Capex forecast'!N$7:N$210,'Capex forecast'!$T$7:$T$210,'Allocation of site-spec costs'!$B134,'Capex forecast'!$S$7:$S$210,'Allocation of site-spec costs'!$D134,'Capex forecast'!$Q$7:$Q$210,"Customer Connection")</f>
        <v>0</v>
      </c>
      <c r="Q134" s="6" t="s">
        <v>53</v>
      </c>
      <c r="R134" s="6" t="str">
        <f>INDEX('Raw demand forecast'!$M$7:$M$5830,MATCH($Q134,'Raw demand forecast'!$B$7:$B$5830,0))</f>
        <v>No</v>
      </c>
      <c r="S134" s="6" t="str">
        <f>IF(COUNTIF($Q$93:Q134,$B134) = 1, "LV", IF(COUNTIF($Q$93:Q134,$B134) = 2, "HV", "ST"))</f>
        <v>LV</v>
      </c>
      <c r="T134" s="6" t="str">
        <f>INDEX('Demand forecast and growth rate'!$E$7:$E$273,MATCH($Q134,'Demand forecast and growth rate'!$B$7:$B$273,0))</f>
        <v>Steady/falling</v>
      </c>
      <c r="U134" s="32">
        <f>SUMIFS('Capex forecast'!E$7:E$210,'Capex forecast'!$T$7:$T$210,$Q134,'Capex forecast'!$S$7:$S$210,$S134,'Capex forecast'!$Q$7:$Q$210,"Augex")</f>
        <v>0</v>
      </c>
      <c r="V134" s="32">
        <f>SUMIFS('Capex forecast'!F$7:F$210,'Capex forecast'!$T$7:$T$210,$Q134,'Capex forecast'!$S$7:$S$210,$S134,'Capex forecast'!$Q$7:$Q$210,"Augex")</f>
        <v>0</v>
      </c>
      <c r="W134" s="32">
        <f>SUMIFS('Capex forecast'!G$7:G$210,'Capex forecast'!$T$7:$T$210,$Q134,'Capex forecast'!$S$7:$S$210,$S134,'Capex forecast'!$Q$7:$Q$210,"Augex")</f>
        <v>0</v>
      </c>
      <c r="X134" s="32">
        <f>SUMIFS('Capex forecast'!H$7:H$210,'Capex forecast'!$T$7:$T$210,$Q134,'Capex forecast'!$S$7:$S$210,$S134,'Capex forecast'!$Q$7:$Q$210,"Augex")</f>
        <v>0</v>
      </c>
      <c r="Y134" s="32">
        <f>SUMIFS('Capex forecast'!I$7:I$210,'Capex forecast'!$T$7:$T$210,$Q134,'Capex forecast'!$S$7:$S$210,$S134,'Capex forecast'!$Q$7:$Q$210,"Augex")</f>
        <v>0</v>
      </c>
      <c r="Z134" s="32">
        <f>SUMIFS('Capex forecast'!J$7:J$210,'Capex forecast'!$T$7:$T$210,$Q134,'Capex forecast'!$S$7:$S$210,$S134,'Capex forecast'!$Q$7:$Q$210,"Augex")</f>
        <v>0</v>
      </c>
      <c r="AA134" s="32">
        <f>SUMIFS('Capex forecast'!K$7:K$210,'Capex forecast'!$T$7:$T$210,$Q134,'Capex forecast'!$S$7:$S$210,$S134,'Capex forecast'!$Q$7:$Q$210,"Augex")</f>
        <v>0</v>
      </c>
      <c r="AB134" s="32">
        <f>SUMIFS('Capex forecast'!L$7:L$210,'Capex forecast'!$T$7:$T$210,$Q134,'Capex forecast'!$S$7:$S$210,$S134,'Capex forecast'!$Q$7:$Q$210,"Augex")</f>
        <v>0</v>
      </c>
      <c r="AC134" s="32">
        <f>SUMIFS('Capex forecast'!M$7:M$210,'Capex forecast'!$T$7:$T$210,$Q134,'Capex forecast'!$S$7:$S$210,$S134,'Capex forecast'!$Q$7:$Q$210,"Augex")</f>
        <v>0</v>
      </c>
      <c r="AD134" s="32">
        <f>SUMIFS('Capex forecast'!N$7:N$210,'Capex forecast'!$T$7:$T$210,$Q134,'Capex forecast'!$S$7:$S$210,$S134,'Capex forecast'!$Q$7:$Q$210,"Augex")</f>
        <v>0</v>
      </c>
      <c r="AF134" s="6" t="s">
        <v>53</v>
      </c>
      <c r="AG134" s="6" t="str">
        <f>INDEX('Raw demand forecast'!$M$7:$M$5830,MATCH($Q134,'Raw demand forecast'!$B$7:$B$5830,0))</f>
        <v>No</v>
      </c>
      <c r="AH134" s="6" t="str">
        <f>IF(COUNTIF($AF$93:AF134,$B134) = 1, "LV", IF(COUNTIF($AF$93:AF134,$B134) = 2, "HV", "ST"))</f>
        <v>LV</v>
      </c>
      <c r="AI134" s="6" t="str">
        <f>INDEX('Demand forecast and growth rate'!$E$7:$E$273,MATCH($Q134,'Demand forecast and growth rate'!$B$7:$B$273,0))</f>
        <v>Steady/falling</v>
      </c>
      <c r="AJ134" s="53">
        <f>SUMIFS('Capex forecast'!E$7:E$210,'Capex forecast'!$T$7:$T$210,$AF134,'Capex forecast'!$S$7:$S$210,$AH134,'Capex forecast'!$Q$7:$Q$210,"Repex")</f>
        <v>0</v>
      </c>
      <c r="AK134" s="53">
        <f>SUMIFS('Capex forecast'!F$7:F$210,'Capex forecast'!$T$7:$T$210,$AF134,'Capex forecast'!$S$7:$S$210,$AH134,'Capex forecast'!$Q$7:$Q$210,"Repex")</f>
        <v>0</v>
      </c>
      <c r="AL134" s="53">
        <f>SUMIFS('Capex forecast'!G$7:G$210,'Capex forecast'!$T$7:$T$210,$AF134,'Capex forecast'!$S$7:$S$210,$AH134,'Capex forecast'!$Q$7:$Q$210,"Repex")</f>
        <v>0</v>
      </c>
      <c r="AM134" s="53">
        <f>SUMIFS('Capex forecast'!H$7:H$210,'Capex forecast'!$T$7:$T$210,$AF134,'Capex forecast'!$S$7:$S$210,$AH134,'Capex forecast'!$Q$7:$Q$210,"Repex")</f>
        <v>0</v>
      </c>
      <c r="AN134" s="53">
        <f>SUMIFS('Capex forecast'!I$7:I$210,'Capex forecast'!$T$7:$T$210,$AF134,'Capex forecast'!$S$7:$S$210,$AH134,'Capex forecast'!$Q$7:$Q$210,"Repex")</f>
        <v>0</v>
      </c>
      <c r="AO134" s="53">
        <f>SUMIFS('Capex forecast'!J$7:J$210,'Capex forecast'!$T$7:$T$210,$AF134,'Capex forecast'!$S$7:$S$210,$AH134,'Capex forecast'!$Q$7:$Q$210,"Repex")</f>
        <v>0</v>
      </c>
      <c r="AP134" s="53">
        <f>SUMIFS('Capex forecast'!K$7:K$210,'Capex forecast'!$T$7:$T$210,$AF134,'Capex forecast'!$S$7:$S$210,$AH134,'Capex forecast'!$Q$7:$Q$210,"Repex")</f>
        <v>0</v>
      </c>
      <c r="AQ134" s="53">
        <f>SUMIFS('Capex forecast'!L$7:L$210,'Capex forecast'!$T$7:$T$210,$AF134,'Capex forecast'!$S$7:$S$210,$AH134,'Capex forecast'!$Q$7:$Q$210,"Repex")</f>
        <v>0</v>
      </c>
      <c r="AR134" s="53">
        <f>SUMIFS('Capex forecast'!M$7:M$210,'Capex forecast'!$T$7:$T$210,$AF134,'Capex forecast'!$S$7:$S$210,$AH134,'Capex forecast'!$Q$7:$Q$210,"Repex")</f>
        <v>0</v>
      </c>
      <c r="AS134" s="53">
        <f>SUMIFS('Capex forecast'!N$7:N$210,'Capex forecast'!$T$7:$T$210,$AF134,'Capex forecast'!$S$7:$S$210,$AH134,'Capex forecast'!$Q$7:$Q$210,"Repex")</f>
        <v>0</v>
      </c>
    </row>
    <row r="135" spans="2:45" ht="15">
      <c r="B135" s="6" t="s">
        <v>140</v>
      </c>
      <c r="C135" s="6" t="str">
        <f>INDEX('Raw demand forecast'!$M$7:$M$5830,MATCH($B135,'Raw demand forecast'!$B$7:$B$5830,0))</f>
        <v>No</v>
      </c>
      <c r="D135" s="6" t="str">
        <f>IF(COUNTIF($B$93:B135,$B135) = 1, "LV", IF(COUNTIF($B$93:B135,$B135) = 2, "HV", "ST"))</f>
        <v>LV</v>
      </c>
      <c r="E135" s="6" t="str">
        <f>INDEX('Demand forecast and growth rate'!$E$7:$E$273,MATCH($B135,'Demand forecast and growth rate'!$B$7:$B$273,0))</f>
        <v>Steady/falling</v>
      </c>
      <c r="F135" s="32">
        <f>SUMIFS('Capex forecast'!E$7:E$210,'Capex forecast'!$T$7:$T$210,'Allocation of site-spec costs'!$B135,'Capex forecast'!$S$7:$S$210,'Allocation of site-spec costs'!$D135,'Capex forecast'!$Q$7:$Q$210,"Customer Connection")</f>
        <v>0</v>
      </c>
      <c r="G135" s="32">
        <f>SUMIFS('Capex forecast'!F$7:F$210,'Capex forecast'!$T$7:$T$210,'Allocation of site-spec costs'!$B135,'Capex forecast'!$S$7:$S$210,'Allocation of site-spec costs'!$D135,'Capex forecast'!$Q$7:$Q$210,"Customer Connection")</f>
        <v>0</v>
      </c>
      <c r="H135" s="32">
        <f>SUMIFS('Capex forecast'!G$7:G$210,'Capex forecast'!$T$7:$T$210,'Allocation of site-spec costs'!$B135,'Capex forecast'!$S$7:$S$210,'Allocation of site-spec costs'!$D135,'Capex forecast'!$Q$7:$Q$210,"Customer Connection")</f>
        <v>0</v>
      </c>
      <c r="I135" s="32">
        <f>SUMIFS('Capex forecast'!H$7:H$210,'Capex forecast'!$T$7:$T$210,'Allocation of site-spec costs'!$B135,'Capex forecast'!$S$7:$S$210,'Allocation of site-spec costs'!$D135,'Capex forecast'!$Q$7:$Q$210,"Customer Connection")</f>
        <v>0</v>
      </c>
      <c r="J135" s="32">
        <f>SUMIFS('Capex forecast'!I$7:I$210,'Capex forecast'!$T$7:$T$210,'Allocation of site-spec costs'!$B135,'Capex forecast'!$S$7:$S$210,'Allocation of site-spec costs'!$D135,'Capex forecast'!$Q$7:$Q$210,"Customer Connection")</f>
        <v>0</v>
      </c>
      <c r="K135" s="32">
        <f>SUMIFS('Capex forecast'!J$7:J$210,'Capex forecast'!$T$7:$T$210,'Allocation of site-spec costs'!$B135,'Capex forecast'!$S$7:$S$210,'Allocation of site-spec costs'!$D135,'Capex forecast'!$Q$7:$Q$210,"Customer Connection")</f>
        <v>0</v>
      </c>
      <c r="L135" s="32">
        <f>SUMIFS('Capex forecast'!K$7:K$210,'Capex forecast'!$T$7:$T$210,'Allocation of site-spec costs'!$B135,'Capex forecast'!$S$7:$S$210,'Allocation of site-spec costs'!$D135,'Capex forecast'!$Q$7:$Q$210,"Customer Connection")</f>
        <v>0</v>
      </c>
      <c r="M135" s="32">
        <f>SUMIFS('Capex forecast'!L$7:L$210,'Capex forecast'!$T$7:$T$210,'Allocation of site-spec costs'!$B135,'Capex forecast'!$S$7:$S$210,'Allocation of site-spec costs'!$D135,'Capex forecast'!$Q$7:$Q$210,"Customer Connection")</f>
        <v>0</v>
      </c>
      <c r="N135" s="32">
        <f>SUMIFS('Capex forecast'!M$7:M$210,'Capex forecast'!$T$7:$T$210,'Allocation of site-spec costs'!$B135,'Capex forecast'!$S$7:$S$210,'Allocation of site-spec costs'!$D135,'Capex forecast'!$Q$7:$Q$210,"Customer Connection")</f>
        <v>0</v>
      </c>
      <c r="O135" s="32">
        <f>SUMIFS('Capex forecast'!N$7:N$210,'Capex forecast'!$T$7:$T$210,'Allocation of site-spec costs'!$B135,'Capex forecast'!$S$7:$S$210,'Allocation of site-spec costs'!$D135,'Capex forecast'!$Q$7:$Q$210,"Customer Connection")</f>
        <v>0</v>
      </c>
      <c r="Q135" s="6" t="s">
        <v>140</v>
      </c>
      <c r="R135" s="6" t="str">
        <f>INDEX('Raw demand forecast'!$M$7:$M$5830,MATCH($Q135,'Raw demand forecast'!$B$7:$B$5830,0))</f>
        <v>No</v>
      </c>
      <c r="S135" s="6" t="str">
        <f>IF(COUNTIF($Q$93:Q135,$B135) = 1, "LV", IF(COUNTIF($Q$93:Q135,$B135) = 2, "HV", "ST"))</f>
        <v>LV</v>
      </c>
      <c r="T135" s="6" t="str">
        <f>INDEX('Demand forecast and growth rate'!$E$7:$E$273,MATCH($Q135,'Demand forecast and growth rate'!$B$7:$B$273,0))</f>
        <v>Steady/falling</v>
      </c>
      <c r="U135" s="32">
        <f>SUMIFS('Capex forecast'!E$7:E$210,'Capex forecast'!$T$7:$T$210,$Q135,'Capex forecast'!$S$7:$S$210,$S135,'Capex forecast'!$Q$7:$Q$210,"Augex")</f>
        <v>0</v>
      </c>
      <c r="V135" s="32">
        <f>SUMIFS('Capex forecast'!F$7:F$210,'Capex forecast'!$T$7:$T$210,$Q135,'Capex forecast'!$S$7:$S$210,$S135,'Capex forecast'!$Q$7:$Q$210,"Augex")</f>
        <v>0</v>
      </c>
      <c r="W135" s="32">
        <f>SUMIFS('Capex forecast'!G$7:G$210,'Capex forecast'!$T$7:$T$210,$Q135,'Capex forecast'!$S$7:$S$210,$S135,'Capex forecast'!$Q$7:$Q$210,"Augex")</f>
        <v>0</v>
      </c>
      <c r="X135" s="32">
        <f>SUMIFS('Capex forecast'!H$7:H$210,'Capex forecast'!$T$7:$T$210,$Q135,'Capex forecast'!$S$7:$S$210,$S135,'Capex forecast'!$Q$7:$Q$210,"Augex")</f>
        <v>0</v>
      </c>
      <c r="Y135" s="32">
        <f>SUMIFS('Capex forecast'!I$7:I$210,'Capex forecast'!$T$7:$T$210,$Q135,'Capex forecast'!$S$7:$S$210,$S135,'Capex forecast'!$Q$7:$Q$210,"Augex")</f>
        <v>0</v>
      </c>
      <c r="Z135" s="32">
        <f>SUMIFS('Capex forecast'!J$7:J$210,'Capex forecast'!$T$7:$T$210,$Q135,'Capex forecast'!$S$7:$S$210,$S135,'Capex forecast'!$Q$7:$Q$210,"Augex")</f>
        <v>0</v>
      </c>
      <c r="AA135" s="32">
        <f>SUMIFS('Capex forecast'!K$7:K$210,'Capex forecast'!$T$7:$T$210,$Q135,'Capex forecast'!$S$7:$S$210,$S135,'Capex forecast'!$Q$7:$Q$210,"Augex")</f>
        <v>0</v>
      </c>
      <c r="AB135" s="32">
        <f>SUMIFS('Capex forecast'!L$7:L$210,'Capex forecast'!$T$7:$T$210,$Q135,'Capex forecast'!$S$7:$S$210,$S135,'Capex forecast'!$Q$7:$Q$210,"Augex")</f>
        <v>0</v>
      </c>
      <c r="AC135" s="32">
        <f>SUMIFS('Capex forecast'!M$7:M$210,'Capex forecast'!$T$7:$T$210,$Q135,'Capex forecast'!$S$7:$S$210,$S135,'Capex forecast'!$Q$7:$Q$210,"Augex")</f>
        <v>0</v>
      </c>
      <c r="AD135" s="32">
        <f>SUMIFS('Capex forecast'!N$7:N$210,'Capex forecast'!$T$7:$T$210,$Q135,'Capex forecast'!$S$7:$S$210,$S135,'Capex forecast'!$Q$7:$Q$210,"Augex")</f>
        <v>0</v>
      </c>
      <c r="AF135" s="6" t="s">
        <v>140</v>
      </c>
      <c r="AG135" s="6" t="str">
        <f>INDEX('Raw demand forecast'!$M$7:$M$5830,MATCH($Q135,'Raw demand forecast'!$B$7:$B$5830,0))</f>
        <v>No</v>
      </c>
      <c r="AH135" s="6" t="str">
        <f>IF(COUNTIF($AF$93:AF135,$B135) = 1, "LV", IF(COUNTIF($AF$93:AF135,$B135) = 2, "HV", "ST"))</f>
        <v>LV</v>
      </c>
      <c r="AI135" s="6" t="str">
        <f>INDEX('Demand forecast and growth rate'!$E$7:$E$273,MATCH($Q135,'Demand forecast and growth rate'!$B$7:$B$273,0))</f>
        <v>Steady/falling</v>
      </c>
      <c r="AJ135" s="53">
        <f>SUMIFS('Capex forecast'!E$7:E$210,'Capex forecast'!$T$7:$T$210,$AF135,'Capex forecast'!$S$7:$S$210,$AH135,'Capex forecast'!$Q$7:$Q$210,"Repex")</f>
        <v>0</v>
      </c>
      <c r="AK135" s="53">
        <f>SUMIFS('Capex forecast'!F$7:F$210,'Capex forecast'!$T$7:$T$210,$AF135,'Capex forecast'!$S$7:$S$210,$AH135,'Capex forecast'!$Q$7:$Q$210,"Repex")</f>
        <v>0</v>
      </c>
      <c r="AL135" s="53">
        <f>SUMIFS('Capex forecast'!G$7:G$210,'Capex forecast'!$T$7:$T$210,$AF135,'Capex forecast'!$S$7:$S$210,$AH135,'Capex forecast'!$Q$7:$Q$210,"Repex")</f>
        <v>0</v>
      </c>
      <c r="AM135" s="53">
        <f>SUMIFS('Capex forecast'!H$7:H$210,'Capex forecast'!$T$7:$T$210,$AF135,'Capex forecast'!$S$7:$S$210,$AH135,'Capex forecast'!$Q$7:$Q$210,"Repex")</f>
        <v>0</v>
      </c>
      <c r="AN135" s="53">
        <f>SUMIFS('Capex forecast'!I$7:I$210,'Capex forecast'!$T$7:$T$210,$AF135,'Capex forecast'!$S$7:$S$210,$AH135,'Capex forecast'!$Q$7:$Q$210,"Repex")</f>
        <v>0</v>
      </c>
      <c r="AO135" s="53">
        <f>SUMIFS('Capex forecast'!J$7:J$210,'Capex forecast'!$T$7:$T$210,$AF135,'Capex forecast'!$S$7:$S$210,$AH135,'Capex forecast'!$Q$7:$Q$210,"Repex")</f>
        <v>0</v>
      </c>
      <c r="AP135" s="53">
        <f>SUMIFS('Capex forecast'!K$7:K$210,'Capex forecast'!$T$7:$T$210,$AF135,'Capex forecast'!$S$7:$S$210,$AH135,'Capex forecast'!$Q$7:$Q$210,"Repex")</f>
        <v>0</v>
      </c>
      <c r="AQ135" s="53">
        <f>SUMIFS('Capex forecast'!L$7:L$210,'Capex forecast'!$T$7:$T$210,$AF135,'Capex forecast'!$S$7:$S$210,$AH135,'Capex forecast'!$Q$7:$Q$210,"Repex")</f>
        <v>0</v>
      </c>
      <c r="AR135" s="53">
        <f>SUMIFS('Capex forecast'!M$7:M$210,'Capex forecast'!$T$7:$T$210,$AF135,'Capex forecast'!$S$7:$S$210,$AH135,'Capex forecast'!$Q$7:$Q$210,"Repex")</f>
        <v>0</v>
      </c>
      <c r="AS135" s="53">
        <f>SUMIFS('Capex forecast'!N$7:N$210,'Capex forecast'!$T$7:$T$210,$AF135,'Capex forecast'!$S$7:$S$210,$AH135,'Capex forecast'!$Q$7:$Q$210,"Repex")</f>
        <v>0</v>
      </c>
    </row>
    <row r="136" spans="2:45" ht="15">
      <c r="B136" s="6" t="s">
        <v>172</v>
      </c>
      <c r="C136" s="6" t="str">
        <f>INDEX('Raw demand forecast'!$M$7:$M$5830,MATCH($B136,'Raw demand forecast'!$B$7:$B$5830,0))</f>
        <v>No</v>
      </c>
      <c r="D136" s="6" t="str">
        <f>IF(COUNTIF($B$93:B136,$B136) = 1, "LV", IF(COUNTIF($B$93:B136,$B136) = 2, "HV", "ST"))</f>
        <v>LV</v>
      </c>
      <c r="E136" s="6" t="str">
        <f>INDEX('Demand forecast and growth rate'!$E$7:$E$273,MATCH($B136,'Demand forecast and growth rate'!$B$7:$B$273,0))</f>
        <v>Small growth</v>
      </c>
      <c r="F136" s="32">
        <f>SUMIFS('Capex forecast'!E$7:E$210,'Capex forecast'!$T$7:$T$210,'Allocation of site-spec costs'!$B136,'Capex forecast'!$S$7:$S$210,'Allocation of site-spec costs'!$D136,'Capex forecast'!$Q$7:$Q$210,"Customer Connection")</f>
        <v>0</v>
      </c>
      <c r="G136" s="32">
        <f>SUMIFS('Capex forecast'!F$7:F$210,'Capex forecast'!$T$7:$T$210,'Allocation of site-spec costs'!$B136,'Capex forecast'!$S$7:$S$210,'Allocation of site-spec costs'!$D136,'Capex forecast'!$Q$7:$Q$210,"Customer Connection")</f>
        <v>0</v>
      </c>
      <c r="H136" s="32">
        <f>SUMIFS('Capex forecast'!G$7:G$210,'Capex forecast'!$T$7:$T$210,'Allocation of site-spec costs'!$B136,'Capex forecast'!$S$7:$S$210,'Allocation of site-spec costs'!$D136,'Capex forecast'!$Q$7:$Q$210,"Customer Connection")</f>
        <v>0</v>
      </c>
      <c r="I136" s="32">
        <f>SUMIFS('Capex forecast'!H$7:H$210,'Capex forecast'!$T$7:$T$210,'Allocation of site-spec costs'!$B136,'Capex forecast'!$S$7:$S$210,'Allocation of site-spec costs'!$D136,'Capex forecast'!$Q$7:$Q$210,"Customer Connection")</f>
        <v>0</v>
      </c>
      <c r="J136" s="32">
        <f>SUMIFS('Capex forecast'!I$7:I$210,'Capex forecast'!$T$7:$T$210,'Allocation of site-spec costs'!$B136,'Capex forecast'!$S$7:$S$210,'Allocation of site-spec costs'!$D136,'Capex forecast'!$Q$7:$Q$210,"Customer Connection")</f>
        <v>0</v>
      </c>
      <c r="K136" s="32">
        <f>SUMIFS('Capex forecast'!J$7:J$210,'Capex forecast'!$T$7:$T$210,'Allocation of site-spec costs'!$B136,'Capex forecast'!$S$7:$S$210,'Allocation of site-spec costs'!$D136,'Capex forecast'!$Q$7:$Q$210,"Customer Connection")</f>
        <v>0</v>
      </c>
      <c r="L136" s="32">
        <f>SUMIFS('Capex forecast'!K$7:K$210,'Capex forecast'!$T$7:$T$210,'Allocation of site-spec costs'!$B136,'Capex forecast'!$S$7:$S$210,'Allocation of site-spec costs'!$D136,'Capex forecast'!$Q$7:$Q$210,"Customer Connection")</f>
        <v>0</v>
      </c>
      <c r="M136" s="32">
        <f>SUMIFS('Capex forecast'!L$7:L$210,'Capex forecast'!$T$7:$T$210,'Allocation of site-spec costs'!$B136,'Capex forecast'!$S$7:$S$210,'Allocation of site-spec costs'!$D136,'Capex forecast'!$Q$7:$Q$210,"Customer Connection")</f>
        <v>0</v>
      </c>
      <c r="N136" s="32">
        <f>SUMIFS('Capex forecast'!M$7:M$210,'Capex forecast'!$T$7:$T$210,'Allocation of site-spec costs'!$B136,'Capex forecast'!$S$7:$S$210,'Allocation of site-spec costs'!$D136,'Capex forecast'!$Q$7:$Q$210,"Customer Connection")</f>
        <v>0</v>
      </c>
      <c r="O136" s="32">
        <f>SUMIFS('Capex forecast'!N$7:N$210,'Capex forecast'!$T$7:$T$210,'Allocation of site-spec costs'!$B136,'Capex forecast'!$S$7:$S$210,'Allocation of site-spec costs'!$D136,'Capex forecast'!$Q$7:$Q$210,"Customer Connection")</f>
        <v>0</v>
      </c>
      <c r="Q136" s="6" t="s">
        <v>172</v>
      </c>
      <c r="R136" s="6" t="str">
        <f>INDEX('Raw demand forecast'!$M$7:$M$5830,MATCH($Q136,'Raw demand forecast'!$B$7:$B$5830,0))</f>
        <v>No</v>
      </c>
      <c r="S136" s="6" t="str">
        <f>IF(COUNTIF($Q$93:Q136,$B136) = 1, "LV", IF(COUNTIF($Q$93:Q136,$B136) = 2, "HV", "ST"))</f>
        <v>LV</v>
      </c>
      <c r="T136" s="6" t="str">
        <f>INDEX('Demand forecast and growth rate'!$E$7:$E$273,MATCH($Q136,'Demand forecast and growth rate'!$B$7:$B$273,0))</f>
        <v>Small growth</v>
      </c>
      <c r="U136" s="32">
        <f>SUMIFS('Capex forecast'!E$7:E$210,'Capex forecast'!$T$7:$T$210,$Q136,'Capex forecast'!$S$7:$S$210,$S136,'Capex forecast'!$Q$7:$Q$210,"Augex")</f>
        <v>0</v>
      </c>
      <c r="V136" s="32">
        <f>SUMIFS('Capex forecast'!F$7:F$210,'Capex forecast'!$T$7:$T$210,$Q136,'Capex forecast'!$S$7:$S$210,$S136,'Capex forecast'!$Q$7:$Q$210,"Augex")</f>
        <v>0</v>
      </c>
      <c r="W136" s="32">
        <f>SUMIFS('Capex forecast'!G$7:G$210,'Capex forecast'!$T$7:$T$210,$Q136,'Capex forecast'!$S$7:$S$210,$S136,'Capex forecast'!$Q$7:$Q$210,"Augex")</f>
        <v>0</v>
      </c>
      <c r="X136" s="32">
        <f>SUMIFS('Capex forecast'!H$7:H$210,'Capex forecast'!$T$7:$T$210,$Q136,'Capex forecast'!$S$7:$S$210,$S136,'Capex forecast'!$Q$7:$Q$210,"Augex")</f>
        <v>0</v>
      </c>
      <c r="Y136" s="32">
        <f>SUMIFS('Capex forecast'!I$7:I$210,'Capex forecast'!$T$7:$T$210,$Q136,'Capex forecast'!$S$7:$S$210,$S136,'Capex forecast'!$Q$7:$Q$210,"Augex")</f>
        <v>0</v>
      </c>
      <c r="Z136" s="32">
        <f>SUMIFS('Capex forecast'!J$7:J$210,'Capex forecast'!$T$7:$T$210,$Q136,'Capex forecast'!$S$7:$S$210,$S136,'Capex forecast'!$Q$7:$Q$210,"Augex")</f>
        <v>0</v>
      </c>
      <c r="AA136" s="32">
        <f>SUMIFS('Capex forecast'!K$7:K$210,'Capex forecast'!$T$7:$T$210,$Q136,'Capex forecast'!$S$7:$S$210,$S136,'Capex forecast'!$Q$7:$Q$210,"Augex")</f>
        <v>0</v>
      </c>
      <c r="AB136" s="32">
        <f>SUMIFS('Capex forecast'!L$7:L$210,'Capex forecast'!$T$7:$T$210,$Q136,'Capex forecast'!$S$7:$S$210,$S136,'Capex forecast'!$Q$7:$Q$210,"Augex")</f>
        <v>0</v>
      </c>
      <c r="AC136" s="32">
        <f>SUMIFS('Capex forecast'!M$7:M$210,'Capex forecast'!$T$7:$T$210,$Q136,'Capex forecast'!$S$7:$S$210,$S136,'Capex forecast'!$Q$7:$Q$210,"Augex")</f>
        <v>0</v>
      </c>
      <c r="AD136" s="32">
        <f>SUMIFS('Capex forecast'!N$7:N$210,'Capex forecast'!$T$7:$T$210,$Q136,'Capex forecast'!$S$7:$S$210,$S136,'Capex forecast'!$Q$7:$Q$210,"Augex")</f>
        <v>0</v>
      </c>
      <c r="AF136" s="6" t="s">
        <v>172</v>
      </c>
      <c r="AG136" s="6" t="str">
        <f>INDEX('Raw demand forecast'!$M$7:$M$5830,MATCH($Q136,'Raw demand forecast'!$B$7:$B$5830,0))</f>
        <v>No</v>
      </c>
      <c r="AH136" s="6" t="str">
        <f>IF(COUNTIF($AF$93:AF136,$B136) = 1, "LV", IF(COUNTIF($AF$93:AF136,$B136) = 2, "HV", "ST"))</f>
        <v>LV</v>
      </c>
      <c r="AI136" s="6" t="str">
        <f>INDEX('Demand forecast and growth rate'!$E$7:$E$273,MATCH($Q136,'Demand forecast and growth rate'!$B$7:$B$273,0))</f>
        <v>Small growth</v>
      </c>
      <c r="AJ136" s="53">
        <f>SUMIFS('Capex forecast'!E$7:E$210,'Capex forecast'!$T$7:$T$210,$AF136,'Capex forecast'!$S$7:$S$210,$AH136,'Capex forecast'!$Q$7:$Q$210,"Repex")</f>
        <v>0</v>
      </c>
      <c r="AK136" s="53">
        <f>SUMIFS('Capex forecast'!F$7:F$210,'Capex forecast'!$T$7:$T$210,$AF136,'Capex forecast'!$S$7:$S$210,$AH136,'Capex forecast'!$Q$7:$Q$210,"Repex")</f>
        <v>0</v>
      </c>
      <c r="AL136" s="53">
        <f>SUMIFS('Capex forecast'!G$7:G$210,'Capex forecast'!$T$7:$T$210,$AF136,'Capex forecast'!$S$7:$S$210,$AH136,'Capex forecast'!$Q$7:$Q$210,"Repex")</f>
        <v>0</v>
      </c>
      <c r="AM136" s="53">
        <f>SUMIFS('Capex forecast'!H$7:H$210,'Capex forecast'!$T$7:$T$210,$AF136,'Capex forecast'!$S$7:$S$210,$AH136,'Capex forecast'!$Q$7:$Q$210,"Repex")</f>
        <v>0</v>
      </c>
      <c r="AN136" s="53">
        <f>SUMIFS('Capex forecast'!I$7:I$210,'Capex forecast'!$T$7:$T$210,$AF136,'Capex forecast'!$S$7:$S$210,$AH136,'Capex forecast'!$Q$7:$Q$210,"Repex")</f>
        <v>0</v>
      </c>
      <c r="AO136" s="53">
        <f>SUMIFS('Capex forecast'!J$7:J$210,'Capex forecast'!$T$7:$T$210,$AF136,'Capex forecast'!$S$7:$S$210,$AH136,'Capex forecast'!$Q$7:$Q$210,"Repex")</f>
        <v>0</v>
      </c>
      <c r="AP136" s="53">
        <f>SUMIFS('Capex forecast'!K$7:K$210,'Capex forecast'!$T$7:$T$210,$AF136,'Capex forecast'!$S$7:$S$210,$AH136,'Capex forecast'!$Q$7:$Q$210,"Repex")</f>
        <v>0</v>
      </c>
      <c r="AQ136" s="53">
        <f>SUMIFS('Capex forecast'!L$7:L$210,'Capex forecast'!$T$7:$T$210,$AF136,'Capex forecast'!$S$7:$S$210,$AH136,'Capex forecast'!$Q$7:$Q$210,"Repex")</f>
        <v>0</v>
      </c>
      <c r="AR136" s="53">
        <f>SUMIFS('Capex forecast'!M$7:M$210,'Capex forecast'!$T$7:$T$210,$AF136,'Capex forecast'!$S$7:$S$210,$AH136,'Capex forecast'!$Q$7:$Q$210,"Repex")</f>
        <v>0</v>
      </c>
      <c r="AS136" s="53">
        <f>SUMIFS('Capex forecast'!N$7:N$210,'Capex forecast'!$T$7:$T$210,$AF136,'Capex forecast'!$S$7:$S$210,$AH136,'Capex forecast'!$Q$7:$Q$210,"Repex")</f>
        <v>0</v>
      </c>
    </row>
    <row r="137" spans="2:45" ht="15">
      <c r="B137" s="6" t="s">
        <v>599</v>
      </c>
      <c r="C137" s="6" t="str">
        <f>INDEX('Raw demand forecast'!$M$7:$M$5830,MATCH($B137,'Raw demand forecast'!$B$7:$B$5830,0))</f>
        <v>Yes</v>
      </c>
      <c r="D137" s="6" t="str">
        <f>IF(COUNTIF($B$93:B137,$B137) = 1, "LV", IF(COUNTIF($B$93:B137,$B137) = 2, "HV", "ST"))</f>
        <v>LV</v>
      </c>
      <c r="E137" s="6" t="str">
        <f>INDEX('Demand forecast and growth rate'!$E$7:$E$273,MATCH($B137,'Demand forecast and growth rate'!$B$7:$B$273,0))</f>
        <v>High growth</v>
      </c>
      <c r="F137" s="32">
        <f>SUMIFS('Capex forecast'!E$7:E$210,'Capex forecast'!$T$7:$T$210,'Allocation of site-spec costs'!$B137,'Capex forecast'!$S$7:$S$210,'Allocation of site-spec costs'!$D137,'Capex forecast'!$Q$7:$Q$210,"Customer Connection")</f>
        <v>0</v>
      </c>
      <c r="G137" s="32">
        <f>SUMIFS('Capex forecast'!F$7:F$210,'Capex forecast'!$T$7:$T$210,'Allocation of site-spec costs'!$B137,'Capex forecast'!$S$7:$S$210,'Allocation of site-spec costs'!$D137,'Capex forecast'!$Q$7:$Q$210,"Customer Connection")</f>
        <v>0</v>
      </c>
      <c r="H137" s="32">
        <f>SUMIFS('Capex forecast'!G$7:G$210,'Capex forecast'!$T$7:$T$210,'Allocation of site-spec costs'!$B137,'Capex forecast'!$S$7:$S$210,'Allocation of site-spec costs'!$D137,'Capex forecast'!$Q$7:$Q$210,"Customer Connection")</f>
        <v>0</v>
      </c>
      <c r="I137" s="32">
        <f>SUMIFS('Capex forecast'!H$7:H$210,'Capex forecast'!$T$7:$T$210,'Allocation of site-spec costs'!$B137,'Capex forecast'!$S$7:$S$210,'Allocation of site-spec costs'!$D137,'Capex forecast'!$Q$7:$Q$210,"Customer Connection")</f>
        <v>0</v>
      </c>
      <c r="J137" s="32">
        <f>SUMIFS('Capex forecast'!I$7:I$210,'Capex forecast'!$T$7:$T$210,'Allocation of site-spec costs'!$B137,'Capex forecast'!$S$7:$S$210,'Allocation of site-spec costs'!$D137,'Capex forecast'!$Q$7:$Q$210,"Customer Connection")</f>
        <v>0</v>
      </c>
      <c r="K137" s="32">
        <f>SUMIFS('Capex forecast'!J$7:J$210,'Capex forecast'!$T$7:$T$210,'Allocation of site-spec costs'!$B137,'Capex forecast'!$S$7:$S$210,'Allocation of site-spec costs'!$D137,'Capex forecast'!$Q$7:$Q$210,"Customer Connection")</f>
        <v>0</v>
      </c>
      <c r="L137" s="32">
        <f>SUMIFS('Capex forecast'!K$7:K$210,'Capex forecast'!$T$7:$T$210,'Allocation of site-spec costs'!$B137,'Capex forecast'!$S$7:$S$210,'Allocation of site-spec costs'!$D137,'Capex forecast'!$Q$7:$Q$210,"Customer Connection")</f>
        <v>0</v>
      </c>
      <c r="M137" s="32">
        <f>SUMIFS('Capex forecast'!L$7:L$210,'Capex forecast'!$T$7:$T$210,'Allocation of site-spec costs'!$B137,'Capex forecast'!$S$7:$S$210,'Allocation of site-spec costs'!$D137,'Capex forecast'!$Q$7:$Q$210,"Customer Connection")</f>
        <v>0</v>
      </c>
      <c r="N137" s="32">
        <f>SUMIFS('Capex forecast'!M$7:M$210,'Capex forecast'!$T$7:$T$210,'Allocation of site-spec costs'!$B137,'Capex forecast'!$S$7:$S$210,'Allocation of site-spec costs'!$D137,'Capex forecast'!$Q$7:$Q$210,"Customer Connection")</f>
        <v>0</v>
      </c>
      <c r="O137" s="32">
        <f>SUMIFS('Capex forecast'!N$7:N$210,'Capex forecast'!$T$7:$T$210,'Allocation of site-spec costs'!$B137,'Capex forecast'!$S$7:$S$210,'Allocation of site-spec costs'!$D137,'Capex forecast'!$Q$7:$Q$210,"Customer Connection")</f>
        <v>0</v>
      </c>
      <c r="Q137" s="6" t="s">
        <v>599</v>
      </c>
      <c r="R137" s="6" t="str">
        <f>INDEX('Raw demand forecast'!$M$7:$M$5830,MATCH($Q137,'Raw demand forecast'!$B$7:$B$5830,0))</f>
        <v>Yes</v>
      </c>
      <c r="S137" s="6" t="str">
        <f>IF(COUNTIF($Q$93:Q137,$B137) = 1, "LV", IF(COUNTIF($Q$93:Q137,$B137) = 2, "HV", "ST"))</f>
        <v>LV</v>
      </c>
      <c r="T137" s="6" t="str">
        <f>INDEX('Demand forecast and growth rate'!$E$7:$E$273,MATCH($Q137,'Demand forecast and growth rate'!$B$7:$B$273,0))</f>
        <v>High growth</v>
      </c>
      <c r="U137" s="32">
        <f>SUMIFS('Capex forecast'!E$7:E$210,'Capex forecast'!$T$7:$T$210,$Q137,'Capex forecast'!$S$7:$S$210,$S137,'Capex forecast'!$Q$7:$Q$210,"Augex")</f>
        <v>0</v>
      </c>
      <c r="V137" s="32">
        <f>SUMIFS('Capex forecast'!F$7:F$210,'Capex forecast'!$T$7:$T$210,$Q137,'Capex forecast'!$S$7:$S$210,$S137,'Capex forecast'!$Q$7:$Q$210,"Augex")</f>
        <v>0</v>
      </c>
      <c r="W137" s="32">
        <f>SUMIFS('Capex forecast'!G$7:G$210,'Capex forecast'!$T$7:$T$210,$Q137,'Capex forecast'!$S$7:$S$210,$S137,'Capex forecast'!$Q$7:$Q$210,"Augex")</f>
        <v>0</v>
      </c>
      <c r="X137" s="32">
        <f>SUMIFS('Capex forecast'!H$7:H$210,'Capex forecast'!$T$7:$T$210,$Q137,'Capex forecast'!$S$7:$S$210,$S137,'Capex forecast'!$Q$7:$Q$210,"Augex")</f>
        <v>0</v>
      </c>
      <c r="Y137" s="32">
        <f>SUMIFS('Capex forecast'!I$7:I$210,'Capex forecast'!$T$7:$T$210,$Q137,'Capex forecast'!$S$7:$S$210,$S137,'Capex forecast'!$Q$7:$Q$210,"Augex")</f>
        <v>0</v>
      </c>
      <c r="Z137" s="32">
        <f>SUMIFS('Capex forecast'!J$7:J$210,'Capex forecast'!$T$7:$T$210,$Q137,'Capex forecast'!$S$7:$S$210,$S137,'Capex forecast'!$Q$7:$Q$210,"Augex")</f>
        <v>0</v>
      </c>
      <c r="AA137" s="32">
        <f>SUMIFS('Capex forecast'!K$7:K$210,'Capex forecast'!$T$7:$T$210,$Q137,'Capex forecast'!$S$7:$S$210,$S137,'Capex forecast'!$Q$7:$Q$210,"Augex")</f>
        <v>0</v>
      </c>
      <c r="AB137" s="32">
        <f>SUMIFS('Capex forecast'!L$7:L$210,'Capex forecast'!$T$7:$T$210,$Q137,'Capex forecast'!$S$7:$S$210,$S137,'Capex forecast'!$Q$7:$Q$210,"Augex")</f>
        <v>0</v>
      </c>
      <c r="AC137" s="32">
        <f>SUMIFS('Capex forecast'!M$7:M$210,'Capex forecast'!$T$7:$T$210,$Q137,'Capex forecast'!$S$7:$S$210,$S137,'Capex forecast'!$Q$7:$Q$210,"Augex")</f>
        <v>0</v>
      </c>
      <c r="AD137" s="32">
        <f>SUMIFS('Capex forecast'!N$7:N$210,'Capex forecast'!$T$7:$T$210,$Q137,'Capex forecast'!$S$7:$S$210,$S137,'Capex forecast'!$Q$7:$Q$210,"Augex")</f>
        <v>0</v>
      </c>
      <c r="AF137" s="6" t="s">
        <v>599</v>
      </c>
      <c r="AG137" s="6" t="str">
        <f>INDEX('Raw demand forecast'!$M$7:$M$5830,MATCH($Q137,'Raw demand forecast'!$B$7:$B$5830,0))</f>
        <v>Yes</v>
      </c>
      <c r="AH137" s="6" t="str">
        <f>IF(COUNTIF($AF$93:AF137,$B137) = 1, "LV", IF(COUNTIF($AF$93:AF137,$B137) = 2, "HV", "ST"))</f>
        <v>LV</v>
      </c>
      <c r="AI137" s="6" t="str">
        <f>INDEX('Demand forecast and growth rate'!$E$7:$E$273,MATCH($Q137,'Demand forecast and growth rate'!$B$7:$B$273,0))</f>
        <v>High growth</v>
      </c>
      <c r="AJ137" s="53">
        <f>SUMIFS('Capex forecast'!E$7:E$210,'Capex forecast'!$T$7:$T$210,$AF137,'Capex forecast'!$S$7:$S$210,$AH137,'Capex forecast'!$Q$7:$Q$210,"Repex")</f>
        <v>0</v>
      </c>
      <c r="AK137" s="53">
        <f>SUMIFS('Capex forecast'!F$7:F$210,'Capex forecast'!$T$7:$T$210,$AF137,'Capex forecast'!$S$7:$S$210,$AH137,'Capex forecast'!$Q$7:$Q$210,"Repex")</f>
        <v>0</v>
      </c>
      <c r="AL137" s="53">
        <f>SUMIFS('Capex forecast'!G$7:G$210,'Capex forecast'!$T$7:$T$210,$AF137,'Capex forecast'!$S$7:$S$210,$AH137,'Capex forecast'!$Q$7:$Q$210,"Repex")</f>
        <v>0</v>
      </c>
      <c r="AM137" s="53">
        <f>SUMIFS('Capex forecast'!H$7:H$210,'Capex forecast'!$T$7:$T$210,$AF137,'Capex forecast'!$S$7:$S$210,$AH137,'Capex forecast'!$Q$7:$Q$210,"Repex")</f>
        <v>0</v>
      </c>
      <c r="AN137" s="53">
        <f>SUMIFS('Capex forecast'!I$7:I$210,'Capex forecast'!$T$7:$T$210,$AF137,'Capex forecast'!$S$7:$S$210,$AH137,'Capex forecast'!$Q$7:$Q$210,"Repex")</f>
        <v>0</v>
      </c>
      <c r="AO137" s="53">
        <f>SUMIFS('Capex forecast'!J$7:J$210,'Capex forecast'!$T$7:$T$210,$AF137,'Capex forecast'!$S$7:$S$210,$AH137,'Capex forecast'!$Q$7:$Q$210,"Repex")</f>
        <v>0</v>
      </c>
      <c r="AP137" s="53">
        <f>SUMIFS('Capex forecast'!K$7:K$210,'Capex forecast'!$T$7:$T$210,$AF137,'Capex forecast'!$S$7:$S$210,$AH137,'Capex forecast'!$Q$7:$Q$210,"Repex")</f>
        <v>0</v>
      </c>
      <c r="AQ137" s="53">
        <f>SUMIFS('Capex forecast'!L$7:L$210,'Capex forecast'!$T$7:$T$210,$AF137,'Capex forecast'!$S$7:$S$210,$AH137,'Capex forecast'!$Q$7:$Q$210,"Repex")</f>
        <v>0</v>
      </c>
      <c r="AR137" s="53">
        <f>SUMIFS('Capex forecast'!M$7:M$210,'Capex forecast'!$T$7:$T$210,$AF137,'Capex forecast'!$S$7:$S$210,$AH137,'Capex forecast'!$Q$7:$Q$210,"Repex")</f>
        <v>0</v>
      </c>
      <c r="AS137" s="53">
        <f>SUMIFS('Capex forecast'!N$7:N$210,'Capex forecast'!$T$7:$T$210,$AF137,'Capex forecast'!$S$7:$S$210,$AH137,'Capex forecast'!$Q$7:$Q$210,"Repex")</f>
        <v>0</v>
      </c>
    </row>
    <row r="138" spans="2:45" ht="15">
      <c r="B138" s="6" t="s">
        <v>558</v>
      </c>
      <c r="C138" s="6" t="str">
        <f>INDEX('Raw demand forecast'!$M$7:$M$5830,MATCH($B138,'Raw demand forecast'!$B$7:$B$5830,0))</f>
        <v>Yes</v>
      </c>
      <c r="D138" s="6" t="str">
        <f>IF(COUNTIF($B$93:B138,$B138) = 1, "LV", IF(COUNTIF($B$93:B138,$B138) = 2, "HV", "ST"))</f>
        <v>LV</v>
      </c>
      <c r="E138" s="6" t="str">
        <f>INDEX('Demand forecast and growth rate'!$E$7:$E$273,MATCH($B138,'Demand forecast and growth rate'!$B$7:$B$273,0))</f>
        <v>Small growth</v>
      </c>
      <c r="F138" s="32">
        <f>SUMIFS('Capex forecast'!E$7:E$210,'Capex forecast'!$T$7:$T$210,'Allocation of site-spec costs'!$B138,'Capex forecast'!$S$7:$S$210,'Allocation of site-spec costs'!$D138,'Capex forecast'!$Q$7:$Q$210,"Customer Connection")</f>
        <v>0</v>
      </c>
      <c r="G138" s="32">
        <f>SUMIFS('Capex forecast'!F$7:F$210,'Capex forecast'!$T$7:$T$210,'Allocation of site-spec costs'!$B138,'Capex forecast'!$S$7:$S$210,'Allocation of site-spec costs'!$D138,'Capex forecast'!$Q$7:$Q$210,"Customer Connection")</f>
        <v>0</v>
      </c>
      <c r="H138" s="32">
        <f>SUMIFS('Capex forecast'!G$7:G$210,'Capex forecast'!$T$7:$T$210,'Allocation of site-spec costs'!$B138,'Capex forecast'!$S$7:$S$210,'Allocation of site-spec costs'!$D138,'Capex forecast'!$Q$7:$Q$210,"Customer Connection")</f>
        <v>0</v>
      </c>
      <c r="I138" s="32">
        <f>SUMIFS('Capex forecast'!H$7:H$210,'Capex forecast'!$T$7:$T$210,'Allocation of site-spec costs'!$B138,'Capex forecast'!$S$7:$S$210,'Allocation of site-spec costs'!$D138,'Capex forecast'!$Q$7:$Q$210,"Customer Connection")</f>
        <v>0</v>
      </c>
      <c r="J138" s="32">
        <f>SUMIFS('Capex forecast'!I$7:I$210,'Capex forecast'!$T$7:$T$210,'Allocation of site-spec costs'!$B138,'Capex forecast'!$S$7:$S$210,'Allocation of site-spec costs'!$D138,'Capex forecast'!$Q$7:$Q$210,"Customer Connection")</f>
        <v>0</v>
      </c>
      <c r="K138" s="32">
        <f>SUMIFS('Capex forecast'!J$7:J$210,'Capex forecast'!$T$7:$T$210,'Allocation of site-spec costs'!$B138,'Capex forecast'!$S$7:$S$210,'Allocation of site-spec costs'!$D138,'Capex forecast'!$Q$7:$Q$210,"Customer Connection")</f>
        <v>0</v>
      </c>
      <c r="L138" s="32">
        <f>SUMIFS('Capex forecast'!K$7:K$210,'Capex forecast'!$T$7:$T$210,'Allocation of site-spec costs'!$B138,'Capex forecast'!$S$7:$S$210,'Allocation of site-spec costs'!$D138,'Capex forecast'!$Q$7:$Q$210,"Customer Connection")</f>
        <v>0</v>
      </c>
      <c r="M138" s="32">
        <f>SUMIFS('Capex forecast'!L$7:L$210,'Capex forecast'!$T$7:$T$210,'Allocation of site-spec costs'!$B138,'Capex forecast'!$S$7:$S$210,'Allocation of site-spec costs'!$D138,'Capex forecast'!$Q$7:$Q$210,"Customer Connection")</f>
        <v>0</v>
      </c>
      <c r="N138" s="32">
        <f>SUMIFS('Capex forecast'!M$7:M$210,'Capex forecast'!$T$7:$T$210,'Allocation of site-spec costs'!$B138,'Capex forecast'!$S$7:$S$210,'Allocation of site-spec costs'!$D138,'Capex forecast'!$Q$7:$Q$210,"Customer Connection")</f>
        <v>0</v>
      </c>
      <c r="O138" s="32">
        <f>SUMIFS('Capex forecast'!N$7:N$210,'Capex forecast'!$T$7:$T$210,'Allocation of site-spec costs'!$B138,'Capex forecast'!$S$7:$S$210,'Allocation of site-spec costs'!$D138,'Capex forecast'!$Q$7:$Q$210,"Customer Connection")</f>
        <v>0</v>
      </c>
      <c r="Q138" s="6" t="s">
        <v>558</v>
      </c>
      <c r="R138" s="6" t="str">
        <f>INDEX('Raw demand forecast'!$M$7:$M$5830,MATCH($Q138,'Raw demand forecast'!$B$7:$B$5830,0))</f>
        <v>Yes</v>
      </c>
      <c r="S138" s="6" t="str">
        <f>IF(COUNTIF($Q$93:Q138,$B138) = 1, "LV", IF(COUNTIF($Q$93:Q138,$B138) = 2, "HV", "ST"))</f>
        <v>LV</v>
      </c>
      <c r="T138" s="6" t="str">
        <f>INDEX('Demand forecast and growth rate'!$E$7:$E$273,MATCH($Q138,'Demand forecast and growth rate'!$B$7:$B$273,0))</f>
        <v>Small growth</v>
      </c>
      <c r="U138" s="32">
        <f>SUMIFS('Capex forecast'!E$7:E$210,'Capex forecast'!$T$7:$T$210,$Q138,'Capex forecast'!$S$7:$S$210,$S138,'Capex forecast'!$Q$7:$Q$210,"Augex")</f>
        <v>0</v>
      </c>
      <c r="V138" s="32">
        <f>SUMIFS('Capex forecast'!F$7:F$210,'Capex forecast'!$T$7:$T$210,$Q138,'Capex forecast'!$S$7:$S$210,$S138,'Capex forecast'!$Q$7:$Q$210,"Augex")</f>
        <v>0</v>
      </c>
      <c r="W138" s="32">
        <f>SUMIFS('Capex forecast'!G$7:G$210,'Capex forecast'!$T$7:$T$210,$Q138,'Capex forecast'!$S$7:$S$210,$S138,'Capex forecast'!$Q$7:$Q$210,"Augex")</f>
        <v>0</v>
      </c>
      <c r="X138" s="32">
        <f>SUMIFS('Capex forecast'!H$7:H$210,'Capex forecast'!$T$7:$T$210,$Q138,'Capex forecast'!$S$7:$S$210,$S138,'Capex forecast'!$Q$7:$Q$210,"Augex")</f>
        <v>0</v>
      </c>
      <c r="Y138" s="32">
        <f>SUMIFS('Capex forecast'!I$7:I$210,'Capex forecast'!$T$7:$T$210,$Q138,'Capex forecast'!$S$7:$S$210,$S138,'Capex forecast'!$Q$7:$Q$210,"Augex")</f>
        <v>0</v>
      </c>
      <c r="Z138" s="32">
        <f>SUMIFS('Capex forecast'!J$7:J$210,'Capex forecast'!$T$7:$T$210,$Q138,'Capex forecast'!$S$7:$S$210,$S138,'Capex forecast'!$Q$7:$Q$210,"Augex")</f>
        <v>0</v>
      </c>
      <c r="AA138" s="32">
        <f>SUMIFS('Capex forecast'!K$7:K$210,'Capex forecast'!$T$7:$T$210,$Q138,'Capex forecast'!$S$7:$S$210,$S138,'Capex forecast'!$Q$7:$Q$210,"Augex")</f>
        <v>0</v>
      </c>
      <c r="AB138" s="32">
        <f>SUMIFS('Capex forecast'!L$7:L$210,'Capex forecast'!$T$7:$T$210,$Q138,'Capex forecast'!$S$7:$S$210,$S138,'Capex forecast'!$Q$7:$Q$210,"Augex")</f>
        <v>0</v>
      </c>
      <c r="AC138" s="32">
        <f>SUMIFS('Capex forecast'!M$7:M$210,'Capex forecast'!$T$7:$T$210,$Q138,'Capex forecast'!$S$7:$S$210,$S138,'Capex forecast'!$Q$7:$Q$210,"Augex")</f>
        <v>0</v>
      </c>
      <c r="AD138" s="32">
        <f>SUMIFS('Capex forecast'!N$7:N$210,'Capex forecast'!$T$7:$T$210,$Q138,'Capex forecast'!$S$7:$S$210,$S138,'Capex forecast'!$Q$7:$Q$210,"Augex")</f>
        <v>0</v>
      </c>
      <c r="AF138" s="6" t="s">
        <v>558</v>
      </c>
      <c r="AG138" s="6" t="str">
        <f>INDEX('Raw demand forecast'!$M$7:$M$5830,MATCH($Q138,'Raw demand forecast'!$B$7:$B$5830,0))</f>
        <v>Yes</v>
      </c>
      <c r="AH138" s="6" t="str">
        <f>IF(COUNTIF($AF$93:AF138,$B138) = 1, "LV", IF(COUNTIF($AF$93:AF138,$B138) = 2, "HV", "ST"))</f>
        <v>LV</v>
      </c>
      <c r="AI138" s="6" t="str">
        <f>INDEX('Demand forecast and growth rate'!$E$7:$E$273,MATCH($Q138,'Demand forecast and growth rate'!$B$7:$B$273,0))</f>
        <v>Small growth</v>
      </c>
      <c r="AJ138" s="53">
        <f>SUMIFS('Capex forecast'!E$7:E$210,'Capex forecast'!$T$7:$T$210,$AF138,'Capex forecast'!$S$7:$S$210,$AH138,'Capex forecast'!$Q$7:$Q$210,"Repex")</f>
        <v>0</v>
      </c>
      <c r="AK138" s="53">
        <f>SUMIFS('Capex forecast'!F$7:F$210,'Capex forecast'!$T$7:$T$210,$AF138,'Capex forecast'!$S$7:$S$210,$AH138,'Capex forecast'!$Q$7:$Q$210,"Repex")</f>
        <v>0</v>
      </c>
      <c r="AL138" s="53">
        <f>SUMIFS('Capex forecast'!G$7:G$210,'Capex forecast'!$T$7:$T$210,$AF138,'Capex forecast'!$S$7:$S$210,$AH138,'Capex forecast'!$Q$7:$Q$210,"Repex")</f>
        <v>0</v>
      </c>
      <c r="AM138" s="53">
        <f>SUMIFS('Capex forecast'!H$7:H$210,'Capex forecast'!$T$7:$T$210,$AF138,'Capex forecast'!$S$7:$S$210,$AH138,'Capex forecast'!$Q$7:$Q$210,"Repex")</f>
        <v>0</v>
      </c>
      <c r="AN138" s="53">
        <f>SUMIFS('Capex forecast'!I$7:I$210,'Capex forecast'!$T$7:$T$210,$AF138,'Capex forecast'!$S$7:$S$210,$AH138,'Capex forecast'!$Q$7:$Q$210,"Repex")</f>
        <v>0</v>
      </c>
      <c r="AO138" s="53">
        <f>SUMIFS('Capex forecast'!J$7:J$210,'Capex forecast'!$T$7:$T$210,$AF138,'Capex forecast'!$S$7:$S$210,$AH138,'Capex forecast'!$Q$7:$Q$210,"Repex")</f>
        <v>0</v>
      </c>
      <c r="AP138" s="53">
        <f>SUMIFS('Capex forecast'!K$7:K$210,'Capex forecast'!$T$7:$T$210,$AF138,'Capex forecast'!$S$7:$S$210,$AH138,'Capex forecast'!$Q$7:$Q$210,"Repex")</f>
        <v>0</v>
      </c>
      <c r="AQ138" s="53">
        <f>SUMIFS('Capex forecast'!L$7:L$210,'Capex forecast'!$T$7:$T$210,$AF138,'Capex forecast'!$S$7:$S$210,$AH138,'Capex forecast'!$Q$7:$Q$210,"Repex")</f>
        <v>0</v>
      </c>
      <c r="AR138" s="53">
        <f>SUMIFS('Capex forecast'!M$7:M$210,'Capex forecast'!$T$7:$T$210,$AF138,'Capex forecast'!$S$7:$S$210,$AH138,'Capex forecast'!$Q$7:$Q$210,"Repex")</f>
        <v>0</v>
      </c>
      <c r="AS138" s="53">
        <f>SUMIFS('Capex forecast'!N$7:N$210,'Capex forecast'!$T$7:$T$210,$AF138,'Capex forecast'!$S$7:$S$210,$AH138,'Capex forecast'!$Q$7:$Q$210,"Repex")</f>
        <v>0</v>
      </c>
    </row>
    <row r="139" spans="2:45" ht="15">
      <c r="B139" s="6" t="s">
        <v>568</v>
      </c>
      <c r="C139" s="6" t="str">
        <f>INDEX('Raw demand forecast'!$M$7:$M$5830,MATCH($B139,'Raw demand forecast'!$B$7:$B$5830,0))</f>
        <v>Yes</v>
      </c>
      <c r="D139" s="6" t="str">
        <f>IF(COUNTIF($B$93:B139,$B139) = 1, "LV", IF(COUNTIF($B$93:B139,$B139) = 2, "HV", "ST"))</f>
        <v>LV</v>
      </c>
      <c r="E139" s="6" t="str">
        <f>INDEX('Demand forecast and growth rate'!$E$7:$E$273,MATCH($B139,'Demand forecast and growth rate'!$B$7:$B$273,0))</f>
        <v>Steady/falling</v>
      </c>
      <c r="F139" s="32">
        <f>SUMIFS('Capex forecast'!E$7:E$210,'Capex forecast'!$T$7:$T$210,'Allocation of site-spec costs'!$B139,'Capex forecast'!$S$7:$S$210,'Allocation of site-spec costs'!$D139,'Capex forecast'!$Q$7:$Q$210,"Customer Connection")</f>
        <v>0</v>
      </c>
      <c r="G139" s="32">
        <f>SUMIFS('Capex forecast'!F$7:F$210,'Capex forecast'!$T$7:$T$210,'Allocation of site-spec costs'!$B139,'Capex forecast'!$S$7:$S$210,'Allocation of site-spec costs'!$D139,'Capex forecast'!$Q$7:$Q$210,"Customer Connection")</f>
        <v>0</v>
      </c>
      <c r="H139" s="32">
        <f>SUMIFS('Capex forecast'!G$7:G$210,'Capex forecast'!$T$7:$T$210,'Allocation of site-spec costs'!$B139,'Capex forecast'!$S$7:$S$210,'Allocation of site-spec costs'!$D139,'Capex forecast'!$Q$7:$Q$210,"Customer Connection")</f>
        <v>0</v>
      </c>
      <c r="I139" s="32">
        <f>SUMIFS('Capex forecast'!H$7:H$210,'Capex forecast'!$T$7:$T$210,'Allocation of site-spec costs'!$B139,'Capex forecast'!$S$7:$S$210,'Allocation of site-spec costs'!$D139,'Capex forecast'!$Q$7:$Q$210,"Customer Connection")</f>
        <v>0</v>
      </c>
      <c r="J139" s="32">
        <f>SUMIFS('Capex forecast'!I$7:I$210,'Capex forecast'!$T$7:$T$210,'Allocation of site-spec costs'!$B139,'Capex forecast'!$S$7:$S$210,'Allocation of site-spec costs'!$D139,'Capex forecast'!$Q$7:$Q$210,"Customer Connection")</f>
        <v>0</v>
      </c>
      <c r="K139" s="32">
        <f>SUMIFS('Capex forecast'!J$7:J$210,'Capex forecast'!$T$7:$T$210,'Allocation of site-spec costs'!$B139,'Capex forecast'!$S$7:$S$210,'Allocation of site-spec costs'!$D139,'Capex forecast'!$Q$7:$Q$210,"Customer Connection")</f>
        <v>0</v>
      </c>
      <c r="L139" s="32">
        <f>SUMIFS('Capex forecast'!K$7:K$210,'Capex forecast'!$T$7:$T$210,'Allocation of site-spec costs'!$B139,'Capex forecast'!$S$7:$S$210,'Allocation of site-spec costs'!$D139,'Capex forecast'!$Q$7:$Q$210,"Customer Connection")</f>
        <v>0</v>
      </c>
      <c r="M139" s="32">
        <f>SUMIFS('Capex forecast'!L$7:L$210,'Capex forecast'!$T$7:$T$210,'Allocation of site-spec costs'!$B139,'Capex forecast'!$S$7:$S$210,'Allocation of site-spec costs'!$D139,'Capex forecast'!$Q$7:$Q$210,"Customer Connection")</f>
        <v>0</v>
      </c>
      <c r="N139" s="32">
        <f>SUMIFS('Capex forecast'!M$7:M$210,'Capex forecast'!$T$7:$T$210,'Allocation of site-spec costs'!$B139,'Capex forecast'!$S$7:$S$210,'Allocation of site-spec costs'!$D139,'Capex forecast'!$Q$7:$Q$210,"Customer Connection")</f>
        <v>0</v>
      </c>
      <c r="O139" s="32">
        <f>SUMIFS('Capex forecast'!N$7:N$210,'Capex forecast'!$T$7:$T$210,'Allocation of site-spec costs'!$B139,'Capex forecast'!$S$7:$S$210,'Allocation of site-spec costs'!$D139,'Capex forecast'!$Q$7:$Q$210,"Customer Connection")</f>
        <v>0</v>
      </c>
      <c r="Q139" s="6" t="s">
        <v>568</v>
      </c>
      <c r="R139" s="6" t="str">
        <f>INDEX('Raw demand forecast'!$M$7:$M$5830,MATCH($Q139,'Raw demand forecast'!$B$7:$B$5830,0))</f>
        <v>Yes</v>
      </c>
      <c r="S139" s="6" t="str">
        <f>IF(COUNTIF($Q$93:Q139,$B139) = 1, "LV", IF(COUNTIF($Q$93:Q139,$B139) = 2, "HV", "ST"))</f>
        <v>LV</v>
      </c>
      <c r="T139" s="6" t="str">
        <f>INDEX('Demand forecast and growth rate'!$E$7:$E$273,MATCH($Q139,'Demand forecast and growth rate'!$B$7:$B$273,0))</f>
        <v>Steady/falling</v>
      </c>
      <c r="U139" s="32">
        <f>SUMIFS('Capex forecast'!E$7:E$210,'Capex forecast'!$T$7:$T$210,$Q139,'Capex forecast'!$S$7:$S$210,$S139,'Capex forecast'!$Q$7:$Q$210,"Augex")</f>
        <v>0</v>
      </c>
      <c r="V139" s="32">
        <f>SUMIFS('Capex forecast'!F$7:F$210,'Capex forecast'!$T$7:$T$210,$Q139,'Capex forecast'!$S$7:$S$210,$S139,'Capex forecast'!$Q$7:$Q$210,"Augex")</f>
        <v>0</v>
      </c>
      <c r="W139" s="32">
        <f>SUMIFS('Capex forecast'!G$7:G$210,'Capex forecast'!$T$7:$T$210,$Q139,'Capex forecast'!$S$7:$S$210,$S139,'Capex forecast'!$Q$7:$Q$210,"Augex")</f>
        <v>0</v>
      </c>
      <c r="X139" s="32">
        <f>SUMIFS('Capex forecast'!H$7:H$210,'Capex forecast'!$T$7:$T$210,$Q139,'Capex forecast'!$S$7:$S$210,$S139,'Capex forecast'!$Q$7:$Q$210,"Augex")</f>
        <v>0</v>
      </c>
      <c r="Y139" s="32">
        <f>SUMIFS('Capex forecast'!I$7:I$210,'Capex forecast'!$T$7:$T$210,$Q139,'Capex forecast'!$S$7:$S$210,$S139,'Capex forecast'!$Q$7:$Q$210,"Augex")</f>
        <v>0</v>
      </c>
      <c r="Z139" s="32">
        <f>SUMIFS('Capex forecast'!J$7:J$210,'Capex forecast'!$T$7:$T$210,$Q139,'Capex forecast'!$S$7:$S$210,$S139,'Capex forecast'!$Q$7:$Q$210,"Augex")</f>
        <v>0</v>
      </c>
      <c r="AA139" s="32">
        <f>SUMIFS('Capex forecast'!K$7:K$210,'Capex forecast'!$T$7:$T$210,$Q139,'Capex forecast'!$S$7:$S$210,$S139,'Capex forecast'!$Q$7:$Q$210,"Augex")</f>
        <v>0</v>
      </c>
      <c r="AB139" s="32">
        <f>SUMIFS('Capex forecast'!L$7:L$210,'Capex forecast'!$T$7:$T$210,$Q139,'Capex forecast'!$S$7:$S$210,$S139,'Capex forecast'!$Q$7:$Q$210,"Augex")</f>
        <v>0</v>
      </c>
      <c r="AC139" s="32">
        <f>SUMIFS('Capex forecast'!M$7:M$210,'Capex forecast'!$T$7:$T$210,$Q139,'Capex forecast'!$S$7:$S$210,$S139,'Capex forecast'!$Q$7:$Q$210,"Augex")</f>
        <v>0</v>
      </c>
      <c r="AD139" s="32">
        <f>SUMIFS('Capex forecast'!N$7:N$210,'Capex forecast'!$T$7:$T$210,$Q139,'Capex forecast'!$S$7:$S$210,$S139,'Capex forecast'!$Q$7:$Q$210,"Augex")</f>
        <v>0</v>
      </c>
      <c r="AF139" s="6" t="s">
        <v>568</v>
      </c>
      <c r="AG139" s="6" t="str">
        <f>INDEX('Raw demand forecast'!$M$7:$M$5830,MATCH($Q139,'Raw demand forecast'!$B$7:$B$5830,0))</f>
        <v>Yes</v>
      </c>
      <c r="AH139" s="6" t="str">
        <f>IF(COUNTIF($AF$93:AF139,$B139) = 1, "LV", IF(COUNTIF($AF$93:AF139,$B139) = 2, "HV", "ST"))</f>
        <v>LV</v>
      </c>
      <c r="AI139" s="6" t="str">
        <f>INDEX('Demand forecast and growth rate'!$E$7:$E$273,MATCH($Q139,'Demand forecast and growth rate'!$B$7:$B$273,0))</f>
        <v>Steady/falling</v>
      </c>
      <c r="AJ139" s="53">
        <f>SUMIFS('Capex forecast'!E$7:E$210,'Capex forecast'!$T$7:$T$210,$AF139,'Capex forecast'!$S$7:$S$210,$AH139,'Capex forecast'!$Q$7:$Q$210,"Repex")</f>
        <v>0</v>
      </c>
      <c r="AK139" s="53">
        <f>SUMIFS('Capex forecast'!F$7:F$210,'Capex forecast'!$T$7:$T$210,$AF139,'Capex forecast'!$S$7:$S$210,$AH139,'Capex forecast'!$Q$7:$Q$210,"Repex")</f>
        <v>0</v>
      </c>
      <c r="AL139" s="53">
        <f>SUMIFS('Capex forecast'!G$7:G$210,'Capex forecast'!$T$7:$T$210,$AF139,'Capex forecast'!$S$7:$S$210,$AH139,'Capex forecast'!$Q$7:$Q$210,"Repex")</f>
        <v>0</v>
      </c>
      <c r="AM139" s="53">
        <f>SUMIFS('Capex forecast'!H$7:H$210,'Capex forecast'!$T$7:$T$210,$AF139,'Capex forecast'!$S$7:$S$210,$AH139,'Capex forecast'!$Q$7:$Q$210,"Repex")</f>
        <v>0</v>
      </c>
      <c r="AN139" s="53">
        <f>SUMIFS('Capex forecast'!I$7:I$210,'Capex forecast'!$T$7:$T$210,$AF139,'Capex forecast'!$S$7:$S$210,$AH139,'Capex forecast'!$Q$7:$Q$210,"Repex")</f>
        <v>0</v>
      </c>
      <c r="AO139" s="53">
        <f>SUMIFS('Capex forecast'!J$7:J$210,'Capex forecast'!$T$7:$T$210,$AF139,'Capex forecast'!$S$7:$S$210,$AH139,'Capex forecast'!$Q$7:$Q$210,"Repex")</f>
        <v>0</v>
      </c>
      <c r="AP139" s="53">
        <f>SUMIFS('Capex forecast'!K$7:K$210,'Capex forecast'!$T$7:$T$210,$AF139,'Capex forecast'!$S$7:$S$210,$AH139,'Capex forecast'!$Q$7:$Q$210,"Repex")</f>
        <v>0</v>
      </c>
      <c r="AQ139" s="53">
        <f>SUMIFS('Capex forecast'!L$7:L$210,'Capex forecast'!$T$7:$T$210,$AF139,'Capex forecast'!$S$7:$S$210,$AH139,'Capex forecast'!$Q$7:$Q$210,"Repex")</f>
        <v>0</v>
      </c>
      <c r="AR139" s="53">
        <f>SUMIFS('Capex forecast'!M$7:M$210,'Capex forecast'!$T$7:$T$210,$AF139,'Capex forecast'!$S$7:$S$210,$AH139,'Capex forecast'!$Q$7:$Q$210,"Repex")</f>
        <v>0</v>
      </c>
      <c r="AS139" s="53">
        <f>SUMIFS('Capex forecast'!N$7:N$210,'Capex forecast'!$T$7:$T$210,$AF139,'Capex forecast'!$S$7:$S$210,$AH139,'Capex forecast'!$Q$7:$Q$210,"Repex")</f>
        <v>0</v>
      </c>
    </row>
    <row r="140" spans="2:45" ht="15">
      <c r="B140" s="6" t="s">
        <v>569</v>
      </c>
      <c r="C140" s="6" t="str">
        <f>INDEX('Raw demand forecast'!$M$7:$M$5830,MATCH($B140,'Raw demand forecast'!$B$7:$B$5830,0))</f>
        <v>Yes</v>
      </c>
      <c r="D140" s="6" t="str">
        <f>IF(COUNTIF($B$93:B140,$B140) = 1, "LV", IF(COUNTIF($B$93:B140,$B140) = 2, "HV", "ST"))</f>
        <v>LV</v>
      </c>
      <c r="E140" s="6" t="str">
        <f>INDEX('Demand forecast and growth rate'!$E$7:$E$273,MATCH($B140,'Demand forecast and growth rate'!$B$7:$B$273,0))</f>
        <v>Steady/falling</v>
      </c>
      <c r="F140" s="32">
        <f>SUMIFS('Capex forecast'!E$7:E$210,'Capex forecast'!$T$7:$T$210,'Allocation of site-spec costs'!$B140,'Capex forecast'!$S$7:$S$210,'Allocation of site-spec costs'!$D140,'Capex forecast'!$Q$7:$Q$210,"Customer Connection")</f>
        <v>0</v>
      </c>
      <c r="G140" s="32">
        <f>SUMIFS('Capex forecast'!F$7:F$210,'Capex forecast'!$T$7:$T$210,'Allocation of site-spec costs'!$B140,'Capex forecast'!$S$7:$S$210,'Allocation of site-spec costs'!$D140,'Capex forecast'!$Q$7:$Q$210,"Customer Connection")</f>
        <v>0</v>
      </c>
      <c r="H140" s="32">
        <f>SUMIFS('Capex forecast'!G$7:G$210,'Capex forecast'!$T$7:$T$210,'Allocation of site-spec costs'!$B140,'Capex forecast'!$S$7:$S$210,'Allocation of site-spec costs'!$D140,'Capex forecast'!$Q$7:$Q$210,"Customer Connection")</f>
        <v>0</v>
      </c>
      <c r="I140" s="32">
        <f>SUMIFS('Capex forecast'!H$7:H$210,'Capex forecast'!$T$7:$T$210,'Allocation of site-spec costs'!$B140,'Capex forecast'!$S$7:$S$210,'Allocation of site-spec costs'!$D140,'Capex forecast'!$Q$7:$Q$210,"Customer Connection")</f>
        <v>0</v>
      </c>
      <c r="J140" s="32">
        <f>SUMIFS('Capex forecast'!I$7:I$210,'Capex forecast'!$T$7:$T$210,'Allocation of site-spec costs'!$B140,'Capex forecast'!$S$7:$S$210,'Allocation of site-spec costs'!$D140,'Capex forecast'!$Q$7:$Q$210,"Customer Connection")</f>
        <v>0</v>
      </c>
      <c r="K140" s="32">
        <f>SUMIFS('Capex forecast'!J$7:J$210,'Capex forecast'!$T$7:$T$210,'Allocation of site-spec costs'!$B140,'Capex forecast'!$S$7:$S$210,'Allocation of site-spec costs'!$D140,'Capex forecast'!$Q$7:$Q$210,"Customer Connection")</f>
        <v>0</v>
      </c>
      <c r="L140" s="32">
        <f>SUMIFS('Capex forecast'!K$7:K$210,'Capex forecast'!$T$7:$T$210,'Allocation of site-spec costs'!$B140,'Capex forecast'!$S$7:$S$210,'Allocation of site-spec costs'!$D140,'Capex forecast'!$Q$7:$Q$210,"Customer Connection")</f>
        <v>0</v>
      </c>
      <c r="M140" s="32">
        <f>SUMIFS('Capex forecast'!L$7:L$210,'Capex forecast'!$T$7:$T$210,'Allocation of site-spec costs'!$B140,'Capex forecast'!$S$7:$S$210,'Allocation of site-spec costs'!$D140,'Capex forecast'!$Q$7:$Q$210,"Customer Connection")</f>
        <v>0</v>
      </c>
      <c r="N140" s="32">
        <f>SUMIFS('Capex forecast'!M$7:M$210,'Capex forecast'!$T$7:$T$210,'Allocation of site-spec costs'!$B140,'Capex forecast'!$S$7:$S$210,'Allocation of site-spec costs'!$D140,'Capex forecast'!$Q$7:$Q$210,"Customer Connection")</f>
        <v>0</v>
      </c>
      <c r="O140" s="32">
        <f>SUMIFS('Capex forecast'!N$7:N$210,'Capex forecast'!$T$7:$T$210,'Allocation of site-spec costs'!$B140,'Capex forecast'!$S$7:$S$210,'Allocation of site-spec costs'!$D140,'Capex forecast'!$Q$7:$Q$210,"Customer Connection")</f>
        <v>0</v>
      </c>
      <c r="Q140" s="6" t="s">
        <v>569</v>
      </c>
      <c r="R140" s="6" t="str">
        <f>INDEX('Raw demand forecast'!$M$7:$M$5830,MATCH($Q140,'Raw demand forecast'!$B$7:$B$5830,0))</f>
        <v>Yes</v>
      </c>
      <c r="S140" s="6" t="str">
        <f>IF(COUNTIF($Q$93:Q140,$B140) = 1, "LV", IF(COUNTIF($Q$93:Q140,$B140) = 2, "HV", "ST"))</f>
        <v>LV</v>
      </c>
      <c r="T140" s="6" t="str">
        <f>INDEX('Demand forecast and growth rate'!$E$7:$E$273,MATCH($Q140,'Demand forecast and growth rate'!$B$7:$B$273,0))</f>
        <v>Steady/falling</v>
      </c>
      <c r="U140" s="32">
        <f>SUMIFS('Capex forecast'!E$7:E$210,'Capex forecast'!$T$7:$T$210,$Q140,'Capex forecast'!$S$7:$S$210,$S140,'Capex forecast'!$Q$7:$Q$210,"Augex")</f>
        <v>0</v>
      </c>
      <c r="V140" s="32">
        <f>SUMIFS('Capex forecast'!F$7:F$210,'Capex forecast'!$T$7:$T$210,$Q140,'Capex forecast'!$S$7:$S$210,$S140,'Capex forecast'!$Q$7:$Q$210,"Augex")</f>
        <v>0</v>
      </c>
      <c r="W140" s="32">
        <f>SUMIFS('Capex forecast'!G$7:G$210,'Capex forecast'!$T$7:$T$210,$Q140,'Capex forecast'!$S$7:$S$210,$S140,'Capex forecast'!$Q$7:$Q$210,"Augex")</f>
        <v>0</v>
      </c>
      <c r="X140" s="32">
        <f>SUMIFS('Capex forecast'!H$7:H$210,'Capex forecast'!$T$7:$T$210,$Q140,'Capex forecast'!$S$7:$S$210,$S140,'Capex forecast'!$Q$7:$Q$210,"Augex")</f>
        <v>0</v>
      </c>
      <c r="Y140" s="32">
        <f>SUMIFS('Capex forecast'!I$7:I$210,'Capex forecast'!$T$7:$T$210,$Q140,'Capex forecast'!$S$7:$S$210,$S140,'Capex forecast'!$Q$7:$Q$210,"Augex")</f>
        <v>0</v>
      </c>
      <c r="Z140" s="32">
        <f>SUMIFS('Capex forecast'!J$7:J$210,'Capex forecast'!$T$7:$T$210,$Q140,'Capex forecast'!$S$7:$S$210,$S140,'Capex forecast'!$Q$7:$Q$210,"Augex")</f>
        <v>0</v>
      </c>
      <c r="AA140" s="32">
        <f>SUMIFS('Capex forecast'!K$7:K$210,'Capex forecast'!$T$7:$T$210,$Q140,'Capex forecast'!$S$7:$S$210,$S140,'Capex forecast'!$Q$7:$Q$210,"Augex")</f>
        <v>0</v>
      </c>
      <c r="AB140" s="32">
        <f>SUMIFS('Capex forecast'!L$7:L$210,'Capex forecast'!$T$7:$T$210,$Q140,'Capex forecast'!$S$7:$S$210,$S140,'Capex forecast'!$Q$7:$Q$210,"Augex")</f>
        <v>0</v>
      </c>
      <c r="AC140" s="32">
        <f>SUMIFS('Capex forecast'!M$7:M$210,'Capex forecast'!$T$7:$T$210,$Q140,'Capex forecast'!$S$7:$S$210,$S140,'Capex forecast'!$Q$7:$Q$210,"Augex")</f>
        <v>0</v>
      </c>
      <c r="AD140" s="32">
        <f>SUMIFS('Capex forecast'!N$7:N$210,'Capex forecast'!$T$7:$T$210,$Q140,'Capex forecast'!$S$7:$S$210,$S140,'Capex forecast'!$Q$7:$Q$210,"Augex")</f>
        <v>0</v>
      </c>
      <c r="AF140" s="6" t="s">
        <v>569</v>
      </c>
      <c r="AG140" s="6" t="str">
        <f>INDEX('Raw demand forecast'!$M$7:$M$5830,MATCH($Q140,'Raw demand forecast'!$B$7:$B$5830,0))</f>
        <v>Yes</v>
      </c>
      <c r="AH140" s="6" t="str">
        <f>IF(COUNTIF($AF$93:AF140,$B140) = 1, "LV", IF(COUNTIF($AF$93:AF140,$B140) = 2, "HV", "ST"))</f>
        <v>LV</v>
      </c>
      <c r="AI140" s="6" t="str">
        <f>INDEX('Demand forecast and growth rate'!$E$7:$E$273,MATCH($Q140,'Demand forecast and growth rate'!$B$7:$B$273,0))</f>
        <v>Steady/falling</v>
      </c>
      <c r="AJ140" s="53">
        <f>SUMIFS('Capex forecast'!E$7:E$210,'Capex forecast'!$T$7:$T$210,$AF140,'Capex forecast'!$S$7:$S$210,$AH140,'Capex forecast'!$Q$7:$Q$210,"Repex")</f>
        <v>0</v>
      </c>
      <c r="AK140" s="53">
        <f>SUMIFS('Capex forecast'!F$7:F$210,'Capex forecast'!$T$7:$T$210,$AF140,'Capex forecast'!$S$7:$S$210,$AH140,'Capex forecast'!$Q$7:$Q$210,"Repex")</f>
        <v>0</v>
      </c>
      <c r="AL140" s="53">
        <f>SUMIFS('Capex forecast'!G$7:G$210,'Capex forecast'!$T$7:$T$210,$AF140,'Capex forecast'!$S$7:$S$210,$AH140,'Capex forecast'!$Q$7:$Q$210,"Repex")</f>
        <v>0</v>
      </c>
      <c r="AM140" s="53">
        <f>SUMIFS('Capex forecast'!H$7:H$210,'Capex forecast'!$T$7:$T$210,$AF140,'Capex forecast'!$S$7:$S$210,$AH140,'Capex forecast'!$Q$7:$Q$210,"Repex")</f>
        <v>0</v>
      </c>
      <c r="AN140" s="53">
        <f>SUMIFS('Capex forecast'!I$7:I$210,'Capex forecast'!$T$7:$T$210,$AF140,'Capex forecast'!$S$7:$S$210,$AH140,'Capex forecast'!$Q$7:$Q$210,"Repex")</f>
        <v>0</v>
      </c>
      <c r="AO140" s="53">
        <f>SUMIFS('Capex forecast'!J$7:J$210,'Capex forecast'!$T$7:$T$210,$AF140,'Capex forecast'!$S$7:$S$210,$AH140,'Capex forecast'!$Q$7:$Q$210,"Repex")</f>
        <v>0</v>
      </c>
      <c r="AP140" s="53">
        <f>SUMIFS('Capex forecast'!K$7:K$210,'Capex forecast'!$T$7:$T$210,$AF140,'Capex forecast'!$S$7:$S$210,$AH140,'Capex forecast'!$Q$7:$Q$210,"Repex")</f>
        <v>0</v>
      </c>
      <c r="AQ140" s="53">
        <f>SUMIFS('Capex forecast'!L$7:L$210,'Capex forecast'!$T$7:$T$210,$AF140,'Capex forecast'!$S$7:$S$210,$AH140,'Capex forecast'!$Q$7:$Q$210,"Repex")</f>
        <v>0</v>
      </c>
      <c r="AR140" s="53">
        <f>SUMIFS('Capex forecast'!M$7:M$210,'Capex forecast'!$T$7:$T$210,$AF140,'Capex forecast'!$S$7:$S$210,$AH140,'Capex forecast'!$Q$7:$Q$210,"Repex")</f>
        <v>0</v>
      </c>
      <c r="AS140" s="53">
        <f>SUMIFS('Capex forecast'!N$7:N$210,'Capex forecast'!$T$7:$T$210,$AF140,'Capex forecast'!$S$7:$S$210,$AH140,'Capex forecast'!$Q$7:$Q$210,"Repex")</f>
        <v>0</v>
      </c>
    </row>
    <row r="141" spans="2:45" ht="15">
      <c r="B141" s="6" t="s">
        <v>573</v>
      </c>
      <c r="C141" s="6" t="str">
        <f>INDEX('Raw demand forecast'!$M$7:$M$5830,MATCH($B141,'Raw demand forecast'!$B$7:$B$5830,0))</f>
        <v>Yes</v>
      </c>
      <c r="D141" s="6" t="str">
        <f>IF(COUNTIF($B$93:B141,$B141) = 1, "LV", IF(COUNTIF($B$93:B141,$B141) = 2, "HV", "ST"))</f>
        <v>LV</v>
      </c>
      <c r="E141" s="6" t="str">
        <f>INDEX('Demand forecast and growth rate'!$E$7:$E$273,MATCH($B141,'Demand forecast and growth rate'!$B$7:$B$273,0))</f>
        <v>Steady/falling</v>
      </c>
      <c r="F141" s="32">
        <f>SUMIFS('Capex forecast'!E$7:E$210,'Capex forecast'!$T$7:$T$210,'Allocation of site-spec costs'!$B141,'Capex forecast'!$S$7:$S$210,'Allocation of site-spec costs'!$D141,'Capex forecast'!$Q$7:$Q$210,"Customer Connection")</f>
        <v>0</v>
      </c>
      <c r="G141" s="32">
        <f>SUMIFS('Capex forecast'!F$7:F$210,'Capex forecast'!$T$7:$T$210,'Allocation of site-spec costs'!$B141,'Capex forecast'!$S$7:$S$210,'Allocation of site-spec costs'!$D141,'Capex forecast'!$Q$7:$Q$210,"Customer Connection")</f>
        <v>0</v>
      </c>
      <c r="H141" s="32">
        <f>SUMIFS('Capex forecast'!G$7:G$210,'Capex forecast'!$T$7:$T$210,'Allocation of site-spec costs'!$B141,'Capex forecast'!$S$7:$S$210,'Allocation of site-spec costs'!$D141,'Capex forecast'!$Q$7:$Q$210,"Customer Connection")</f>
        <v>0</v>
      </c>
      <c r="I141" s="32">
        <f>SUMIFS('Capex forecast'!H$7:H$210,'Capex forecast'!$T$7:$T$210,'Allocation of site-spec costs'!$B141,'Capex forecast'!$S$7:$S$210,'Allocation of site-spec costs'!$D141,'Capex forecast'!$Q$7:$Q$210,"Customer Connection")</f>
        <v>0</v>
      </c>
      <c r="J141" s="32">
        <f>SUMIFS('Capex forecast'!I$7:I$210,'Capex forecast'!$T$7:$T$210,'Allocation of site-spec costs'!$B141,'Capex forecast'!$S$7:$S$210,'Allocation of site-spec costs'!$D141,'Capex forecast'!$Q$7:$Q$210,"Customer Connection")</f>
        <v>0</v>
      </c>
      <c r="K141" s="32">
        <f>SUMIFS('Capex forecast'!J$7:J$210,'Capex forecast'!$T$7:$T$210,'Allocation of site-spec costs'!$B141,'Capex forecast'!$S$7:$S$210,'Allocation of site-spec costs'!$D141,'Capex forecast'!$Q$7:$Q$210,"Customer Connection")</f>
        <v>0</v>
      </c>
      <c r="L141" s="32">
        <f>SUMIFS('Capex forecast'!K$7:K$210,'Capex forecast'!$T$7:$T$210,'Allocation of site-spec costs'!$B141,'Capex forecast'!$S$7:$S$210,'Allocation of site-spec costs'!$D141,'Capex forecast'!$Q$7:$Q$210,"Customer Connection")</f>
        <v>0</v>
      </c>
      <c r="M141" s="32">
        <f>SUMIFS('Capex forecast'!L$7:L$210,'Capex forecast'!$T$7:$T$210,'Allocation of site-spec costs'!$B141,'Capex forecast'!$S$7:$S$210,'Allocation of site-spec costs'!$D141,'Capex forecast'!$Q$7:$Q$210,"Customer Connection")</f>
        <v>0</v>
      </c>
      <c r="N141" s="32">
        <f>SUMIFS('Capex forecast'!M$7:M$210,'Capex forecast'!$T$7:$T$210,'Allocation of site-spec costs'!$B141,'Capex forecast'!$S$7:$S$210,'Allocation of site-spec costs'!$D141,'Capex forecast'!$Q$7:$Q$210,"Customer Connection")</f>
        <v>0</v>
      </c>
      <c r="O141" s="32">
        <f>SUMIFS('Capex forecast'!N$7:N$210,'Capex forecast'!$T$7:$T$210,'Allocation of site-spec costs'!$B141,'Capex forecast'!$S$7:$S$210,'Allocation of site-spec costs'!$D141,'Capex forecast'!$Q$7:$Q$210,"Customer Connection")</f>
        <v>0</v>
      </c>
      <c r="Q141" s="6" t="s">
        <v>573</v>
      </c>
      <c r="R141" s="6" t="str">
        <f>INDEX('Raw demand forecast'!$M$7:$M$5830,MATCH($Q141,'Raw demand forecast'!$B$7:$B$5830,0))</f>
        <v>Yes</v>
      </c>
      <c r="S141" s="6" t="str">
        <f>IF(COUNTIF($Q$93:Q141,$B141) = 1, "LV", IF(COUNTIF($Q$93:Q141,$B141) = 2, "HV", "ST"))</f>
        <v>LV</v>
      </c>
      <c r="T141" s="6" t="str">
        <f>INDEX('Demand forecast and growth rate'!$E$7:$E$273,MATCH($Q141,'Demand forecast and growth rate'!$B$7:$B$273,0))</f>
        <v>Steady/falling</v>
      </c>
      <c r="U141" s="32">
        <f>SUMIFS('Capex forecast'!E$7:E$210,'Capex forecast'!$T$7:$T$210,$Q141,'Capex forecast'!$S$7:$S$210,$S141,'Capex forecast'!$Q$7:$Q$210,"Augex")</f>
        <v>0</v>
      </c>
      <c r="V141" s="32">
        <f>SUMIFS('Capex forecast'!F$7:F$210,'Capex forecast'!$T$7:$T$210,$Q141,'Capex forecast'!$S$7:$S$210,$S141,'Capex forecast'!$Q$7:$Q$210,"Augex")</f>
        <v>0</v>
      </c>
      <c r="W141" s="32">
        <f>SUMIFS('Capex forecast'!G$7:G$210,'Capex forecast'!$T$7:$T$210,$Q141,'Capex forecast'!$S$7:$S$210,$S141,'Capex forecast'!$Q$7:$Q$210,"Augex")</f>
        <v>0</v>
      </c>
      <c r="X141" s="32">
        <f>SUMIFS('Capex forecast'!H$7:H$210,'Capex forecast'!$T$7:$T$210,$Q141,'Capex forecast'!$S$7:$S$210,$S141,'Capex forecast'!$Q$7:$Q$210,"Augex")</f>
        <v>0</v>
      </c>
      <c r="Y141" s="32">
        <f>SUMIFS('Capex forecast'!I$7:I$210,'Capex forecast'!$T$7:$T$210,$Q141,'Capex forecast'!$S$7:$S$210,$S141,'Capex forecast'!$Q$7:$Q$210,"Augex")</f>
        <v>0</v>
      </c>
      <c r="Z141" s="32">
        <f>SUMIFS('Capex forecast'!J$7:J$210,'Capex forecast'!$T$7:$T$210,$Q141,'Capex forecast'!$S$7:$S$210,$S141,'Capex forecast'!$Q$7:$Q$210,"Augex")</f>
        <v>0</v>
      </c>
      <c r="AA141" s="32">
        <f>SUMIFS('Capex forecast'!K$7:K$210,'Capex forecast'!$T$7:$T$210,$Q141,'Capex forecast'!$S$7:$S$210,$S141,'Capex forecast'!$Q$7:$Q$210,"Augex")</f>
        <v>0</v>
      </c>
      <c r="AB141" s="32">
        <f>SUMIFS('Capex forecast'!L$7:L$210,'Capex forecast'!$T$7:$T$210,$Q141,'Capex forecast'!$S$7:$S$210,$S141,'Capex forecast'!$Q$7:$Q$210,"Augex")</f>
        <v>0</v>
      </c>
      <c r="AC141" s="32">
        <f>SUMIFS('Capex forecast'!M$7:M$210,'Capex forecast'!$T$7:$T$210,$Q141,'Capex forecast'!$S$7:$S$210,$S141,'Capex forecast'!$Q$7:$Q$210,"Augex")</f>
        <v>0</v>
      </c>
      <c r="AD141" s="32">
        <f>SUMIFS('Capex forecast'!N$7:N$210,'Capex forecast'!$T$7:$T$210,$Q141,'Capex forecast'!$S$7:$S$210,$S141,'Capex forecast'!$Q$7:$Q$210,"Augex")</f>
        <v>0</v>
      </c>
      <c r="AF141" s="6" t="s">
        <v>573</v>
      </c>
      <c r="AG141" s="6" t="str">
        <f>INDEX('Raw demand forecast'!$M$7:$M$5830,MATCH($Q141,'Raw demand forecast'!$B$7:$B$5830,0))</f>
        <v>Yes</v>
      </c>
      <c r="AH141" s="6" t="str">
        <f>IF(COUNTIF($AF$93:AF141,$B141) = 1, "LV", IF(COUNTIF($AF$93:AF141,$B141) = 2, "HV", "ST"))</f>
        <v>LV</v>
      </c>
      <c r="AI141" s="6" t="str">
        <f>INDEX('Demand forecast and growth rate'!$E$7:$E$273,MATCH($Q141,'Demand forecast and growth rate'!$B$7:$B$273,0))</f>
        <v>Steady/falling</v>
      </c>
      <c r="AJ141" s="53">
        <f>SUMIFS('Capex forecast'!E$7:E$210,'Capex forecast'!$T$7:$T$210,$AF141,'Capex forecast'!$S$7:$S$210,$AH141,'Capex forecast'!$Q$7:$Q$210,"Repex")</f>
        <v>0</v>
      </c>
      <c r="AK141" s="53">
        <f>SUMIFS('Capex forecast'!F$7:F$210,'Capex forecast'!$T$7:$T$210,$AF141,'Capex forecast'!$S$7:$S$210,$AH141,'Capex forecast'!$Q$7:$Q$210,"Repex")</f>
        <v>0</v>
      </c>
      <c r="AL141" s="53">
        <f>SUMIFS('Capex forecast'!G$7:G$210,'Capex forecast'!$T$7:$T$210,$AF141,'Capex forecast'!$S$7:$S$210,$AH141,'Capex forecast'!$Q$7:$Q$210,"Repex")</f>
        <v>0</v>
      </c>
      <c r="AM141" s="53">
        <f>SUMIFS('Capex forecast'!H$7:H$210,'Capex forecast'!$T$7:$T$210,$AF141,'Capex forecast'!$S$7:$S$210,$AH141,'Capex forecast'!$Q$7:$Q$210,"Repex")</f>
        <v>0</v>
      </c>
      <c r="AN141" s="53">
        <f>SUMIFS('Capex forecast'!I$7:I$210,'Capex forecast'!$T$7:$T$210,$AF141,'Capex forecast'!$S$7:$S$210,$AH141,'Capex forecast'!$Q$7:$Q$210,"Repex")</f>
        <v>0</v>
      </c>
      <c r="AO141" s="53">
        <f>SUMIFS('Capex forecast'!J$7:J$210,'Capex forecast'!$T$7:$T$210,$AF141,'Capex forecast'!$S$7:$S$210,$AH141,'Capex forecast'!$Q$7:$Q$210,"Repex")</f>
        <v>0</v>
      </c>
      <c r="AP141" s="53">
        <f>SUMIFS('Capex forecast'!K$7:K$210,'Capex forecast'!$T$7:$T$210,$AF141,'Capex forecast'!$S$7:$S$210,$AH141,'Capex forecast'!$Q$7:$Q$210,"Repex")</f>
        <v>0</v>
      </c>
      <c r="AQ141" s="53">
        <f>SUMIFS('Capex forecast'!L$7:L$210,'Capex forecast'!$T$7:$T$210,$AF141,'Capex forecast'!$S$7:$S$210,$AH141,'Capex forecast'!$Q$7:$Q$210,"Repex")</f>
        <v>0</v>
      </c>
      <c r="AR141" s="53">
        <f>SUMIFS('Capex forecast'!M$7:M$210,'Capex forecast'!$T$7:$T$210,$AF141,'Capex forecast'!$S$7:$S$210,$AH141,'Capex forecast'!$Q$7:$Q$210,"Repex")</f>
        <v>0</v>
      </c>
      <c r="AS141" s="53">
        <f>SUMIFS('Capex forecast'!N$7:N$210,'Capex forecast'!$T$7:$T$210,$AF141,'Capex forecast'!$S$7:$S$210,$AH141,'Capex forecast'!$Q$7:$Q$210,"Repex")</f>
        <v>0</v>
      </c>
    </row>
    <row r="142" spans="2:45" ht="15">
      <c r="B142" s="6" t="s">
        <v>563</v>
      </c>
      <c r="C142" s="6" t="str">
        <f>INDEX('Raw demand forecast'!$M$7:$M$5830,MATCH($B142,'Raw demand forecast'!$B$7:$B$5830,0))</f>
        <v>Yes</v>
      </c>
      <c r="D142" s="6" t="str">
        <f>IF(COUNTIF($B$93:B142,$B142) = 1, "LV", IF(COUNTIF($B$93:B142,$B142) = 2, "HV", "ST"))</f>
        <v>LV</v>
      </c>
      <c r="E142" s="6" t="str">
        <f>INDEX('Demand forecast and growth rate'!$E$7:$E$273,MATCH($B142,'Demand forecast and growth rate'!$B$7:$B$273,0))</f>
        <v>Steady/falling</v>
      </c>
      <c r="F142" s="32">
        <f>SUMIFS('Capex forecast'!E$7:E$210,'Capex forecast'!$T$7:$T$210,'Allocation of site-spec costs'!$B142,'Capex forecast'!$S$7:$S$210,'Allocation of site-spec costs'!$D142,'Capex forecast'!$Q$7:$Q$210,"Customer Connection")</f>
        <v>0</v>
      </c>
      <c r="G142" s="32">
        <f>SUMIFS('Capex forecast'!F$7:F$210,'Capex forecast'!$T$7:$T$210,'Allocation of site-spec costs'!$B142,'Capex forecast'!$S$7:$S$210,'Allocation of site-spec costs'!$D142,'Capex forecast'!$Q$7:$Q$210,"Customer Connection")</f>
        <v>0</v>
      </c>
      <c r="H142" s="32">
        <f>SUMIFS('Capex forecast'!G$7:G$210,'Capex forecast'!$T$7:$T$210,'Allocation of site-spec costs'!$B142,'Capex forecast'!$S$7:$S$210,'Allocation of site-spec costs'!$D142,'Capex forecast'!$Q$7:$Q$210,"Customer Connection")</f>
        <v>0</v>
      </c>
      <c r="I142" s="32">
        <f>SUMIFS('Capex forecast'!H$7:H$210,'Capex forecast'!$T$7:$T$210,'Allocation of site-spec costs'!$B142,'Capex forecast'!$S$7:$S$210,'Allocation of site-spec costs'!$D142,'Capex forecast'!$Q$7:$Q$210,"Customer Connection")</f>
        <v>0</v>
      </c>
      <c r="J142" s="32">
        <f>SUMIFS('Capex forecast'!I$7:I$210,'Capex forecast'!$T$7:$T$210,'Allocation of site-spec costs'!$B142,'Capex forecast'!$S$7:$S$210,'Allocation of site-spec costs'!$D142,'Capex forecast'!$Q$7:$Q$210,"Customer Connection")</f>
        <v>0</v>
      </c>
      <c r="K142" s="32">
        <f>SUMIFS('Capex forecast'!J$7:J$210,'Capex forecast'!$T$7:$T$210,'Allocation of site-spec costs'!$B142,'Capex forecast'!$S$7:$S$210,'Allocation of site-spec costs'!$D142,'Capex forecast'!$Q$7:$Q$210,"Customer Connection")</f>
        <v>0</v>
      </c>
      <c r="L142" s="32">
        <f>SUMIFS('Capex forecast'!K$7:K$210,'Capex forecast'!$T$7:$T$210,'Allocation of site-spec costs'!$B142,'Capex forecast'!$S$7:$S$210,'Allocation of site-spec costs'!$D142,'Capex forecast'!$Q$7:$Q$210,"Customer Connection")</f>
        <v>0</v>
      </c>
      <c r="M142" s="32">
        <f>SUMIFS('Capex forecast'!L$7:L$210,'Capex forecast'!$T$7:$T$210,'Allocation of site-spec costs'!$B142,'Capex forecast'!$S$7:$S$210,'Allocation of site-spec costs'!$D142,'Capex forecast'!$Q$7:$Q$210,"Customer Connection")</f>
        <v>0</v>
      </c>
      <c r="N142" s="32">
        <f>SUMIFS('Capex forecast'!M$7:M$210,'Capex forecast'!$T$7:$T$210,'Allocation of site-spec costs'!$B142,'Capex forecast'!$S$7:$S$210,'Allocation of site-spec costs'!$D142,'Capex forecast'!$Q$7:$Q$210,"Customer Connection")</f>
        <v>0</v>
      </c>
      <c r="O142" s="32">
        <f>SUMIFS('Capex forecast'!N$7:N$210,'Capex forecast'!$T$7:$T$210,'Allocation of site-spec costs'!$B142,'Capex forecast'!$S$7:$S$210,'Allocation of site-spec costs'!$D142,'Capex forecast'!$Q$7:$Q$210,"Customer Connection")</f>
        <v>0</v>
      </c>
      <c r="Q142" s="6" t="s">
        <v>563</v>
      </c>
      <c r="R142" s="6" t="str">
        <f>INDEX('Raw demand forecast'!$M$7:$M$5830,MATCH($Q142,'Raw demand forecast'!$B$7:$B$5830,0))</f>
        <v>Yes</v>
      </c>
      <c r="S142" s="6" t="str">
        <f>IF(COUNTIF($Q$93:Q142,$B142) = 1, "LV", IF(COUNTIF($Q$93:Q142,$B142) = 2, "HV", "ST"))</f>
        <v>LV</v>
      </c>
      <c r="T142" s="6" t="str">
        <f>INDEX('Demand forecast and growth rate'!$E$7:$E$273,MATCH($Q142,'Demand forecast and growth rate'!$B$7:$B$273,0))</f>
        <v>Steady/falling</v>
      </c>
      <c r="U142" s="32">
        <f>SUMIFS('Capex forecast'!E$7:E$210,'Capex forecast'!$T$7:$T$210,$Q142,'Capex forecast'!$S$7:$S$210,$S142,'Capex forecast'!$Q$7:$Q$210,"Augex")</f>
        <v>0</v>
      </c>
      <c r="V142" s="32">
        <f>SUMIFS('Capex forecast'!F$7:F$210,'Capex forecast'!$T$7:$T$210,$Q142,'Capex forecast'!$S$7:$S$210,$S142,'Capex forecast'!$Q$7:$Q$210,"Augex")</f>
        <v>0</v>
      </c>
      <c r="W142" s="32">
        <f>SUMIFS('Capex forecast'!G$7:G$210,'Capex forecast'!$T$7:$T$210,$Q142,'Capex forecast'!$S$7:$S$210,$S142,'Capex forecast'!$Q$7:$Q$210,"Augex")</f>
        <v>0</v>
      </c>
      <c r="X142" s="32">
        <f>SUMIFS('Capex forecast'!H$7:H$210,'Capex forecast'!$T$7:$T$210,$Q142,'Capex forecast'!$S$7:$S$210,$S142,'Capex forecast'!$Q$7:$Q$210,"Augex")</f>
        <v>0</v>
      </c>
      <c r="Y142" s="32">
        <f>SUMIFS('Capex forecast'!I$7:I$210,'Capex forecast'!$T$7:$T$210,$Q142,'Capex forecast'!$S$7:$S$210,$S142,'Capex forecast'!$Q$7:$Q$210,"Augex")</f>
        <v>0</v>
      </c>
      <c r="Z142" s="32">
        <f>SUMIFS('Capex forecast'!J$7:J$210,'Capex forecast'!$T$7:$T$210,$Q142,'Capex forecast'!$S$7:$S$210,$S142,'Capex forecast'!$Q$7:$Q$210,"Augex")</f>
        <v>0</v>
      </c>
      <c r="AA142" s="32">
        <f>SUMIFS('Capex forecast'!K$7:K$210,'Capex forecast'!$T$7:$T$210,$Q142,'Capex forecast'!$S$7:$S$210,$S142,'Capex forecast'!$Q$7:$Q$210,"Augex")</f>
        <v>0</v>
      </c>
      <c r="AB142" s="32">
        <f>SUMIFS('Capex forecast'!L$7:L$210,'Capex forecast'!$T$7:$T$210,$Q142,'Capex forecast'!$S$7:$S$210,$S142,'Capex forecast'!$Q$7:$Q$210,"Augex")</f>
        <v>0</v>
      </c>
      <c r="AC142" s="32">
        <f>SUMIFS('Capex forecast'!M$7:M$210,'Capex forecast'!$T$7:$T$210,$Q142,'Capex forecast'!$S$7:$S$210,$S142,'Capex forecast'!$Q$7:$Q$210,"Augex")</f>
        <v>0</v>
      </c>
      <c r="AD142" s="32">
        <f>SUMIFS('Capex forecast'!N$7:N$210,'Capex forecast'!$T$7:$T$210,$Q142,'Capex forecast'!$S$7:$S$210,$S142,'Capex forecast'!$Q$7:$Q$210,"Augex")</f>
        <v>0</v>
      </c>
      <c r="AF142" s="6" t="s">
        <v>563</v>
      </c>
      <c r="AG142" s="6" t="str">
        <f>INDEX('Raw demand forecast'!$M$7:$M$5830,MATCH($Q142,'Raw demand forecast'!$B$7:$B$5830,0))</f>
        <v>Yes</v>
      </c>
      <c r="AH142" s="6" t="str">
        <f>IF(COUNTIF($AF$93:AF142,$B142) = 1, "LV", IF(COUNTIF($AF$93:AF142,$B142) = 2, "HV", "ST"))</f>
        <v>LV</v>
      </c>
      <c r="AI142" s="6" t="str">
        <f>INDEX('Demand forecast and growth rate'!$E$7:$E$273,MATCH($Q142,'Demand forecast and growth rate'!$B$7:$B$273,0))</f>
        <v>Steady/falling</v>
      </c>
      <c r="AJ142" s="53">
        <f>SUMIFS('Capex forecast'!E$7:E$210,'Capex forecast'!$T$7:$T$210,$AF142,'Capex forecast'!$S$7:$S$210,$AH142,'Capex forecast'!$Q$7:$Q$210,"Repex")</f>
        <v>0</v>
      </c>
      <c r="AK142" s="53">
        <f>SUMIFS('Capex forecast'!F$7:F$210,'Capex forecast'!$T$7:$T$210,$AF142,'Capex forecast'!$S$7:$S$210,$AH142,'Capex forecast'!$Q$7:$Q$210,"Repex")</f>
        <v>0</v>
      </c>
      <c r="AL142" s="53">
        <f>SUMIFS('Capex forecast'!G$7:G$210,'Capex forecast'!$T$7:$T$210,$AF142,'Capex forecast'!$S$7:$S$210,$AH142,'Capex forecast'!$Q$7:$Q$210,"Repex")</f>
        <v>0</v>
      </c>
      <c r="AM142" s="53">
        <f>SUMIFS('Capex forecast'!H$7:H$210,'Capex forecast'!$T$7:$T$210,$AF142,'Capex forecast'!$S$7:$S$210,$AH142,'Capex forecast'!$Q$7:$Q$210,"Repex")</f>
        <v>0</v>
      </c>
      <c r="AN142" s="53">
        <f>SUMIFS('Capex forecast'!I$7:I$210,'Capex forecast'!$T$7:$T$210,$AF142,'Capex forecast'!$S$7:$S$210,$AH142,'Capex forecast'!$Q$7:$Q$210,"Repex")</f>
        <v>0</v>
      </c>
      <c r="AO142" s="53">
        <f>SUMIFS('Capex forecast'!J$7:J$210,'Capex forecast'!$T$7:$T$210,$AF142,'Capex forecast'!$S$7:$S$210,$AH142,'Capex forecast'!$Q$7:$Q$210,"Repex")</f>
        <v>0</v>
      </c>
      <c r="AP142" s="53">
        <f>SUMIFS('Capex forecast'!K$7:K$210,'Capex forecast'!$T$7:$T$210,$AF142,'Capex forecast'!$S$7:$S$210,$AH142,'Capex forecast'!$Q$7:$Q$210,"Repex")</f>
        <v>0</v>
      </c>
      <c r="AQ142" s="53">
        <f>SUMIFS('Capex forecast'!L$7:L$210,'Capex forecast'!$T$7:$T$210,$AF142,'Capex forecast'!$S$7:$S$210,$AH142,'Capex forecast'!$Q$7:$Q$210,"Repex")</f>
        <v>0</v>
      </c>
      <c r="AR142" s="53">
        <f>SUMIFS('Capex forecast'!M$7:M$210,'Capex forecast'!$T$7:$T$210,$AF142,'Capex forecast'!$S$7:$S$210,$AH142,'Capex forecast'!$Q$7:$Q$210,"Repex")</f>
        <v>0</v>
      </c>
      <c r="AS142" s="53">
        <f>SUMIFS('Capex forecast'!N$7:N$210,'Capex forecast'!$T$7:$T$210,$AF142,'Capex forecast'!$S$7:$S$210,$AH142,'Capex forecast'!$Q$7:$Q$210,"Repex")</f>
        <v>0</v>
      </c>
    </row>
    <row r="143" spans="2:45" ht="15">
      <c r="B143" s="6" t="s">
        <v>163</v>
      </c>
      <c r="C143" s="6" t="str">
        <f>INDEX('Raw demand forecast'!$M$7:$M$5830,MATCH($B143,'Raw demand forecast'!$B$7:$B$5830,0))</f>
        <v>No</v>
      </c>
      <c r="D143" s="6" t="str">
        <f>IF(COUNTIF($B$93:B143,$B143) = 1, "LV", IF(COUNTIF($B$93:B143,$B143) = 2, "HV", "ST"))</f>
        <v>LV</v>
      </c>
      <c r="E143" s="6" t="str">
        <f>INDEX('Demand forecast and growth rate'!$E$7:$E$273,MATCH($B143,'Demand forecast and growth rate'!$B$7:$B$273,0))</f>
        <v>Small growth</v>
      </c>
      <c r="F143" s="32">
        <f>SUMIFS('Capex forecast'!E$7:E$210,'Capex forecast'!$T$7:$T$210,'Allocation of site-spec costs'!$B143,'Capex forecast'!$S$7:$S$210,'Allocation of site-spec costs'!$D143,'Capex forecast'!$Q$7:$Q$210,"Customer Connection")</f>
        <v>0</v>
      </c>
      <c r="G143" s="32">
        <f>SUMIFS('Capex forecast'!F$7:F$210,'Capex forecast'!$T$7:$T$210,'Allocation of site-spec costs'!$B143,'Capex forecast'!$S$7:$S$210,'Allocation of site-spec costs'!$D143,'Capex forecast'!$Q$7:$Q$210,"Customer Connection")</f>
        <v>0</v>
      </c>
      <c r="H143" s="32">
        <f>SUMIFS('Capex forecast'!G$7:G$210,'Capex forecast'!$T$7:$T$210,'Allocation of site-spec costs'!$B143,'Capex forecast'!$S$7:$S$210,'Allocation of site-spec costs'!$D143,'Capex forecast'!$Q$7:$Q$210,"Customer Connection")</f>
        <v>0</v>
      </c>
      <c r="I143" s="32">
        <f>SUMIFS('Capex forecast'!H$7:H$210,'Capex forecast'!$T$7:$T$210,'Allocation of site-spec costs'!$B143,'Capex forecast'!$S$7:$S$210,'Allocation of site-spec costs'!$D143,'Capex forecast'!$Q$7:$Q$210,"Customer Connection")</f>
        <v>0</v>
      </c>
      <c r="J143" s="32">
        <f>SUMIFS('Capex forecast'!I$7:I$210,'Capex forecast'!$T$7:$T$210,'Allocation of site-spec costs'!$B143,'Capex forecast'!$S$7:$S$210,'Allocation of site-spec costs'!$D143,'Capex forecast'!$Q$7:$Q$210,"Customer Connection")</f>
        <v>0</v>
      </c>
      <c r="K143" s="32">
        <f>SUMIFS('Capex forecast'!J$7:J$210,'Capex forecast'!$T$7:$T$210,'Allocation of site-spec costs'!$B143,'Capex forecast'!$S$7:$S$210,'Allocation of site-spec costs'!$D143,'Capex forecast'!$Q$7:$Q$210,"Customer Connection")</f>
        <v>0</v>
      </c>
      <c r="L143" s="32">
        <f>SUMIFS('Capex forecast'!K$7:K$210,'Capex forecast'!$T$7:$T$210,'Allocation of site-spec costs'!$B143,'Capex forecast'!$S$7:$S$210,'Allocation of site-spec costs'!$D143,'Capex forecast'!$Q$7:$Q$210,"Customer Connection")</f>
        <v>0</v>
      </c>
      <c r="M143" s="32">
        <f>SUMIFS('Capex forecast'!L$7:L$210,'Capex forecast'!$T$7:$T$210,'Allocation of site-spec costs'!$B143,'Capex forecast'!$S$7:$S$210,'Allocation of site-spec costs'!$D143,'Capex forecast'!$Q$7:$Q$210,"Customer Connection")</f>
        <v>0</v>
      </c>
      <c r="N143" s="32">
        <f>SUMIFS('Capex forecast'!M$7:M$210,'Capex forecast'!$T$7:$T$210,'Allocation of site-spec costs'!$B143,'Capex forecast'!$S$7:$S$210,'Allocation of site-spec costs'!$D143,'Capex forecast'!$Q$7:$Q$210,"Customer Connection")</f>
        <v>0</v>
      </c>
      <c r="O143" s="32">
        <f>SUMIFS('Capex forecast'!N$7:N$210,'Capex forecast'!$T$7:$T$210,'Allocation of site-spec costs'!$B143,'Capex forecast'!$S$7:$S$210,'Allocation of site-spec costs'!$D143,'Capex forecast'!$Q$7:$Q$210,"Customer Connection")</f>
        <v>0</v>
      </c>
      <c r="Q143" s="6" t="s">
        <v>163</v>
      </c>
      <c r="R143" s="6" t="str">
        <f>INDEX('Raw demand forecast'!$M$7:$M$5830,MATCH($Q143,'Raw demand forecast'!$B$7:$B$5830,0))</f>
        <v>No</v>
      </c>
      <c r="S143" s="6" t="str">
        <f>IF(COUNTIF($Q$93:Q143,$B143) = 1, "LV", IF(COUNTIF($Q$93:Q143,$B143) = 2, "HV", "ST"))</f>
        <v>LV</v>
      </c>
      <c r="T143" s="6" t="str">
        <f>INDEX('Demand forecast and growth rate'!$E$7:$E$273,MATCH($Q143,'Demand forecast and growth rate'!$B$7:$B$273,0))</f>
        <v>Small growth</v>
      </c>
      <c r="U143" s="32">
        <f>SUMIFS('Capex forecast'!E$7:E$210,'Capex forecast'!$T$7:$T$210,$Q143,'Capex forecast'!$S$7:$S$210,$S143,'Capex forecast'!$Q$7:$Q$210,"Augex")</f>
        <v>0</v>
      </c>
      <c r="V143" s="32">
        <f>SUMIFS('Capex forecast'!F$7:F$210,'Capex forecast'!$T$7:$T$210,$Q143,'Capex forecast'!$S$7:$S$210,$S143,'Capex forecast'!$Q$7:$Q$210,"Augex")</f>
        <v>0</v>
      </c>
      <c r="W143" s="32">
        <f>SUMIFS('Capex forecast'!G$7:G$210,'Capex forecast'!$T$7:$T$210,$Q143,'Capex forecast'!$S$7:$S$210,$S143,'Capex forecast'!$Q$7:$Q$210,"Augex")</f>
        <v>0</v>
      </c>
      <c r="X143" s="32">
        <f>SUMIFS('Capex forecast'!H$7:H$210,'Capex forecast'!$T$7:$T$210,$Q143,'Capex forecast'!$S$7:$S$210,$S143,'Capex forecast'!$Q$7:$Q$210,"Augex")</f>
        <v>0</v>
      </c>
      <c r="Y143" s="32">
        <f>SUMIFS('Capex forecast'!I$7:I$210,'Capex forecast'!$T$7:$T$210,$Q143,'Capex forecast'!$S$7:$S$210,$S143,'Capex forecast'!$Q$7:$Q$210,"Augex")</f>
        <v>0</v>
      </c>
      <c r="Z143" s="32">
        <f>SUMIFS('Capex forecast'!J$7:J$210,'Capex forecast'!$T$7:$T$210,$Q143,'Capex forecast'!$S$7:$S$210,$S143,'Capex forecast'!$Q$7:$Q$210,"Augex")</f>
        <v>0</v>
      </c>
      <c r="AA143" s="32">
        <f>SUMIFS('Capex forecast'!K$7:K$210,'Capex forecast'!$T$7:$T$210,$Q143,'Capex forecast'!$S$7:$S$210,$S143,'Capex forecast'!$Q$7:$Q$210,"Augex")</f>
        <v>0</v>
      </c>
      <c r="AB143" s="32">
        <f>SUMIFS('Capex forecast'!L$7:L$210,'Capex forecast'!$T$7:$T$210,$Q143,'Capex forecast'!$S$7:$S$210,$S143,'Capex forecast'!$Q$7:$Q$210,"Augex")</f>
        <v>0</v>
      </c>
      <c r="AC143" s="32">
        <f>SUMIFS('Capex forecast'!M$7:M$210,'Capex forecast'!$T$7:$T$210,$Q143,'Capex forecast'!$S$7:$S$210,$S143,'Capex forecast'!$Q$7:$Q$210,"Augex")</f>
        <v>0</v>
      </c>
      <c r="AD143" s="32">
        <f>SUMIFS('Capex forecast'!N$7:N$210,'Capex forecast'!$T$7:$T$210,$Q143,'Capex forecast'!$S$7:$S$210,$S143,'Capex forecast'!$Q$7:$Q$210,"Augex")</f>
        <v>0</v>
      </c>
      <c r="AF143" s="6" t="s">
        <v>163</v>
      </c>
      <c r="AG143" s="6" t="str">
        <f>INDEX('Raw demand forecast'!$M$7:$M$5830,MATCH($Q143,'Raw demand forecast'!$B$7:$B$5830,0))</f>
        <v>No</v>
      </c>
      <c r="AH143" s="6" t="str">
        <f>IF(COUNTIF($AF$93:AF143,$B143) = 1, "LV", IF(COUNTIF($AF$93:AF143,$B143) = 2, "HV", "ST"))</f>
        <v>LV</v>
      </c>
      <c r="AI143" s="6" t="str">
        <f>INDEX('Demand forecast and growth rate'!$E$7:$E$273,MATCH($Q143,'Demand forecast and growth rate'!$B$7:$B$273,0))</f>
        <v>Small growth</v>
      </c>
      <c r="AJ143" s="53">
        <f>SUMIFS('Capex forecast'!E$7:E$210,'Capex forecast'!$T$7:$T$210,$AF143,'Capex forecast'!$S$7:$S$210,$AH143,'Capex forecast'!$Q$7:$Q$210,"Repex")</f>
        <v>0</v>
      </c>
      <c r="AK143" s="53">
        <f>SUMIFS('Capex forecast'!F$7:F$210,'Capex forecast'!$T$7:$T$210,$AF143,'Capex forecast'!$S$7:$S$210,$AH143,'Capex forecast'!$Q$7:$Q$210,"Repex")</f>
        <v>0</v>
      </c>
      <c r="AL143" s="53">
        <f>SUMIFS('Capex forecast'!G$7:G$210,'Capex forecast'!$T$7:$T$210,$AF143,'Capex forecast'!$S$7:$S$210,$AH143,'Capex forecast'!$Q$7:$Q$210,"Repex")</f>
        <v>0</v>
      </c>
      <c r="AM143" s="53">
        <f>SUMIFS('Capex forecast'!H$7:H$210,'Capex forecast'!$T$7:$T$210,$AF143,'Capex forecast'!$S$7:$S$210,$AH143,'Capex forecast'!$Q$7:$Q$210,"Repex")</f>
        <v>0</v>
      </c>
      <c r="AN143" s="53">
        <f>SUMIFS('Capex forecast'!I$7:I$210,'Capex forecast'!$T$7:$T$210,$AF143,'Capex forecast'!$S$7:$S$210,$AH143,'Capex forecast'!$Q$7:$Q$210,"Repex")</f>
        <v>0</v>
      </c>
      <c r="AO143" s="53">
        <f>SUMIFS('Capex forecast'!J$7:J$210,'Capex forecast'!$T$7:$T$210,$AF143,'Capex forecast'!$S$7:$S$210,$AH143,'Capex forecast'!$Q$7:$Q$210,"Repex")</f>
        <v>0</v>
      </c>
      <c r="AP143" s="53">
        <f>SUMIFS('Capex forecast'!K$7:K$210,'Capex forecast'!$T$7:$T$210,$AF143,'Capex forecast'!$S$7:$S$210,$AH143,'Capex forecast'!$Q$7:$Q$210,"Repex")</f>
        <v>0</v>
      </c>
      <c r="AQ143" s="53">
        <f>SUMIFS('Capex forecast'!L$7:L$210,'Capex forecast'!$T$7:$T$210,$AF143,'Capex forecast'!$S$7:$S$210,$AH143,'Capex forecast'!$Q$7:$Q$210,"Repex")</f>
        <v>0</v>
      </c>
      <c r="AR143" s="53">
        <f>SUMIFS('Capex forecast'!M$7:M$210,'Capex forecast'!$T$7:$T$210,$AF143,'Capex forecast'!$S$7:$S$210,$AH143,'Capex forecast'!$Q$7:$Q$210,"Repex")</f>
        <v>0</v>
      </c>
      <c r="AS143" s="53">
        <f>SUMIFS('Capex forecast'!N$7:N$210,'Capex forecast'!$T$7:$T$210,$AF143,'Capex forecast'!$S$7:$S$210,$AH143,'Capex forecast'!$Q$7:$Q$210,"Repex")</f>
        <v>0</v>
      </c>
    </row>
    <row r="144" spans="2:45" ht="15">
      <c r="B144" s="6" t="s">
        <v>169</v>
      </c>
      <c r="C144" s="6" t="str">
        <f>INDEX('Raw demand forecast'!$M$7:$M$5830,MATCH($B144,'Raw demand forecast'!$B$7:$B$5830,0))</f>
        <v>No</v>
      </c>
      <c r="D144" s="6" t="str">
        <f>IF(COUNTIF($B$93:B144,$B144) = 1, "LV", IF(COUNTIF($B$93:B144,$B144) = 2, "HV", "ST"))</f>
        <v>LV</v>
      </c>
      <c r="E144" s="6" t="str">
        <f>INDEX('Demand forecast and growth rate'!$E$7:$E$273,MATCH($B144,'Demand forecast and growth rate'!$B$7:$B$273,0))</f>
        <v>High growth</v>
      </c>
      <c r="F144" s="32">
        <f>SUMIFS('Capex forecast'!E$7:E$210,'Capex forecast'!$T$7:$T$210,'Allocation of site-spec costs'!$B144,'Capex forecast'!$S$7:$S$210,'Allocation of site-spec costs'!$D144,'Capex forecast'!$Q$7:$Q$210,"Customer Connection")</f>
        <v>0</v>
      </c>
      <c r="G144" s="32">
        <f>SUMIFS('Capex forecast'!F$7:F$210,'Capex forecast'!$T$7:$T$210,'Allocation of site-spec costs'!$B144,'Capex forecast'!$S$7:$S$210,'Allocation of site-spec costs'!$D144,'Capex forecast'!$Q$7:$Q$210,"Customer Connection")</f>
        <v>0</v>
      </c>
      <c r="H144" s="32">
        <f>SUMIFS('Capex forecast'!G$7:G$210,'Capex forecast'!$T$7:$T$210,'Allocation of site-spec costs'!$B144,'Capex forecast'!$S$7:$S$210,'Allocation of site-spec costs'!$D144,'Capex forecast'!$Q$7:$Q$210,"Customer Connection")</f>
        <v>0</v>
      </c>
      <c r="I144" s="32">
        <f>SUMIFS('Capex forecast'!H$7:H$210,'Capex forecast'!$T$7:$T$210,'Allocation of site-spec costs'!$B144,'Capex forecast'!$S$7:$S$210,'Allocation of site-spec costs'!$D144,'Capex forecast'!$Q$7:$Q$210,"Customer Connection")</f>
        <v>0</v>
      </c>
      <c r="J144" s="32">
        <f>SUMIFS('Capex forecast'!I$7:I$210,'Capex forecast'!$T$7:$T$210,'Allocation of site-spec costs'!$B144,'Capex forecast'!$S$7:$S$210,'Allocation of site-spec costs'!$D144,'Capex forecast'!$Q$7:$Q$210,"Customer Connection")</f>
        <v>0</v>
      </c>
      <c r="K144" s="32">
        <f>SUMIFS('Capex forecast'!J$7:J$210,'Capex forecast'!$T$7:$T$210,'Allocation of site-spec costs'!$B144,'Capex forecast'!$S$7:$S$210,'Allocation of site-spec costs'!$D144,'Capex forecast'!$Q$7:$Q$210,"Customer Connection")</f>
        <v>0</v>
      </c>
      <c r="L144" s="32">
        <f>SUMIFS('Capex forecast'!K$7:K$210,'Capex forecast'!$T$7:$T$210,'Allocation of site-spec costs'!$B144,'Capex forecast'!$S$7:$S$210,'Allocation of site-spec costs'!$D144,'Capex forecast'!$Q$7:$Q$210,"Customer Connection")</f>
        <v>0</v>
      </c>
      <c r="M144" s="32">
        <f>SUMIFS('Capex forecast'!L$7:L$210,'Capex forecast'!$T$7:$T$210,'Allocation of site-spec costs'!$B144,'Capex forecast'!$S$7:$S$210,'Allocation of site-spec costs'!$D144,'Capex forecast'!$Q$7:$Q$210,"Customer Connection")</f>
        <v>0</v>
      </c>
      <c r="N144" s="32">
        <f>SUMIFS('Capex forecast'!M$7:M$210,'Capex forecast'!$T$7:$T$210,'Allocation of site-spec costs'!$B144,'Capex forecast'!$S$7:$S$210,'Allocation of site-spec costs'!$D144,'Capex forecast'!$Q$7:$Q$210,"Customer Connection")</f>
        <v>0</v>
      </c>
      <c r="O144" s="32">
        <f>SUMIFS('Capex forecast'!N$7:N$210,'Capex forecast'!$T$7:$T$210,'Allocation of site-spec costs'!$B144,'Capex forecast'!$S$7:$S$210,'Allocation of site-spec costs'!$D144,'Capex forecast'!$Q$7:$Q$210,"Customer Connection")</f>
        <v>0</v>
      </c>
      <c r="Q144" s="6" t="s">
        <v>169</v>
      </c>
      <c r="R144" s="6" t="str">
        <f>INDEX('Raw demand forecast'!$M$7:$M$5830,MATCH($Q144,'Raw demand forecast'!$B$7:$B$5830,0))</f>
        <v>No</v>
      </c>
      <c r="S144" s="6" t="str">
        <f>IF(COUNTIF($Q$93:Q144,$B144) = 1, "LV", IF(COUNTIF($Q$93:Q144,$B144) = 2, "HV", "ST"))</f>
        <v>LV</v>
      </c>
      <c r="T144" s="6" t="str">
        <f>INDEX('Demand forecast and growth rate'!$E$7:$E$273,MATCH($Q144,'Demand forecast and growth rate'!$B$7:$B$273,0))</f>
        <v>High growth</v>
      </c>
      <c r="U144" s="32">
        <f>SUMIFS('Capex forecast'!E$7:E$210,'Capex forecast'!$T$7:$T$210,$Q144,'Capex forecast'!$S$7:$S$210,$S144,'Capex forecast'!$Q$7:$Q$210,"Augex")</f>
        <v>0</v>
      </c>
      <c r="V144" s="32">
        <f>SUMIFS('Capex forecast'!F$7:F$210,'Capex forecast'!$T$7:$T$210,$Q144,'Capex forecast'!$S$7:$S$210,$S144,'Capex forecast'!$Q$7:$Q$210,"Augex")</f>
        <v>0</v>
      </c>
      <c r="W144" s="32">
        <f>SUMIFS('Capex forecast'!G$7:G$210,'Capex forecast'!$T$7:$T$210,$Q144,'Capex forecast'!$S$7:$S$210,$S144,'Capex forecast'!$Q$7:$Q$210,"Augex")</f>
        <v>0</v>
      </c>
      <c r="X144" s="32">
        <f>SUMIFS('Capex forecast'!H$7:H$210,'Capex forecast'!$T$7:$T$210,$Q144,'Capex forecast'!$S$7:$S$210,$S144,'Capex forecast'!$Q$7:$Q$210,"Augex")</f>
        <v>0</v>
      </c>
      <c r="Y144" s="32">
        <f>SUMIFS('Capex forecast'!I$7:I$210,'Capex forecast'!$T$7:$T$210,$Q144,'Capex forecast'!$S$7:$S$210,$S144,'Capex forecast'!$Q$7:$Q$210,"Augex")</f>
        <v>0</v>
      </c>
      <c r="Z144" s="32">
        <f>SUMIFS('Capex forecast'!J$7:J$210,'Capex forecast'!$T$7:$T$210,$Q144,'Capex forecast'!$S$7:$S$210,$S144,'Capex forecast'!$Q$7:$Q$210,"Augex")</f>
        <v>0</v>
      </c>
      <c r="AA144" s="32">
        <f>SUMIFS('Capex forecast'!K$7:K$210,'Capex forecast'!$T$7:$T$210,$Q144,'Capex forecast'!$S$7:$S$210,$S144,'Capex forecast'!$Q$7:$Q$210,"Augex")</f>
        <v>0</v>
      </c>
      <c r="AB144" s="32">
        <f>SUMIFS('Capex forecast'!L$7:L$210,'Capex forecast'!$T$7:$T$210,$Q144,'Capex forecast'!$S$7:$S$210,$S144,'Capex forecast'!$Q$7:$Q$210,"Augex")</f>
        <v>0</v>
      </c>
      <c r="AC144" s="32">
        <f>SUMIFS('Capex forecast'!M$7:M$210,'Capex forecast'!$T$7:$T$210,$Q144,'Capex forecast'!$S$7:$S$210,$S144,'Capex forecast'!$Q$7:$Q$210,"Augex")</f>
        <v>0</v>
      </c>
      <c r="AD144" s="32">
        <f>SUMIFS('Capex forecast'!N$7:N$210,'Capex forecast'!$T$7:$T$210,$Q144,'Capex forecast'!$S$7:$S$210,$S144,'Capex forecast'!$Q$7:$Q$210,"Augex")</f>
        <v>0</v>
      </c>
      <c r="AF144" s="6" t="s">
        <v>169</v>
      </c>
      <c r="AG144" s="6" t="str">
        <f>INDEX('Raw demand forecast'!$M$7:$M$5830,MATCH($Q144,'Raw demand forecast'!$B$7:$B$5830,0))</f>
        <v>No</v>
      </c>
      <c r="AH144" s="6" t="str">
        <f>IF(COUNTIF($AF$93:AF144,$B144) = 1, "LV", IF(COUNTIF($AF$93:AF144,$B144) = 2, "HV", "ST"))</f>
        <v>LV</v>
      </c>
      <c r="AI144" s="6" t="str">
        <f>INDEX('Demand forecast and growth rate'!$E$7:$E$273,MATCH($Q144,'Demand forecast and growth rate'!$B$7:$B$273,0))</f>
        <v>High growth</v>
      </c>
      <c r="AJ144" s="53">
        <f>SUMIFS('Capex forecast'!E$7:E$210,'Capex forecast'!$T$7:$T$210,$AF144,'Capex forecast'!$S$7:$S$210,$AH144,'Capex forecast'!$Q$7:$Q$210,"Repex")</f>
        <v>0</v>
      </c>
      <c r="AK144" s="53">
        <f>SUMIFS('Capex forecast'!F$7:F$210,'Capex forecast'!$T$7:$T$210,$AF144,'Capex forecast'!$S$7:$S$210,$AH144,'Capex forecast'!$Q$7:$Q$210,"Repex")</f>
        <v>0</v>
      </c>
      <c r="AL144" s="53">
        <f>SUMIFS('Capex forecast'!G$7:G$210,'Capex forecast'!$T$7:$T$210,$AF144,'Capex forecast'!$S$7:$S$210,$AH144,'Capex forecast'!$Q$7:$Q$210,"Repex")</f>
        <v>0</v>
      </c>
      <c r="AM144" s="53">
        <f>SUMIFS('Capex forecast'!H$7:H$210,'Capex forecast'!$T$7:$T$210,$AF144,'Capex forecast'!$S$7:$S$210,$AH144,'Capex forecast'!$Q$7:$Q$210,"Repex")</f>
        <v>0</v>
      </c>
      <c r="AN144" s="53">
        <f>SUMIFS('Capex forecast'!I$7:I$210,'Capex forecast'!$T$7:$T$210,$AF144,'Capex forecast'!$S$7:$S$210,$AH144,'Capex forecast'!$Q$7:$Q$210,"Repex")</f>
        <v>0</v>
      </c>
      <c r="AO144" s="53">
        <f>SUMIFS('Capex forecast'!J$7:J$210,'Capex forecast'!$T$7:$T$210,$AF144,'Capex forecast'!$S$7:$S$210,$AH144,'Capex forecast'!$Q$7:$Q$210,"Repex")</f>
        <v>0</v>
      </c>
      <c r="AP144" s="53">
        <f>SUMIFS('Capex forecast'!K$7:K$210,'Capex forecast'!$T$7:$T$210,$AF144,'Capex forecast'!$S$7:$S$210,$AH144,'Capex forecast'!$Q$7:$Q$210,"Repex")</f>
        <v>0</v>
      </c>
      <c r="AQ144" s="53">
        <f>SUMIFS('Capex forecast'!L$7:L$210,'Capex forecast'!$T$7:$T$210,$AF144,'Capex forecast'!$S$7:$S$210,$AH144,'Capex forecast'!$Q$7:$Q$210,"Repex")</f>
        <v>0</v>
      </c>
      <c r="AR144" s="53">
        <f>SUMIFS('Capex forecast'!M$7:M$210,'Capex forecast'!$T$7:$T$210,$AF144,'Capex forecast'!$S$7:$S$210,$AH144,'Capex forecast'!$Q$7:$Q$210,"Repex")</f>
        <v>0</v>
      </c>
      <c r="AS144" s="53">
        <f>SUMIFS('Capex forecast'!N$7:N$210,'Capex forecast'!$T$7:$T$210,$AF144,'Capex forecast'!$S$7:$S$210,$AH144,'Capex forecast'!$Q$7:$Q$210,"Repex")</f>
        <v>0</v>
      </c>
    </row>
    <row r="145" spans="2:45" ht="15">
      <c r="B145" s="6" t="s">
        <v>184</v>
      </c>
      <c r="C145" s="6" t="str">
        <f>INDEX('Raw demand forecast'!$M$7:$M$5830,MATCH($B145,'Raw demand forecast'!$B$7:$B$5830,0))</f>
        <v>No</v>
      </c>
      <c r="D145" s="6" t="str">
        <f>IF(COUNTIF($B$93:B145,$B145) = 1, "LV", IF(COUNTIF($B$93:B145,$B145) = 2, "HV", "ST"))</f>
        <v>LV</v>
      </c>
      <c r="E145" s="6" t="str">
        <f>INDEX('Demand forecast and growth rate'!$E$7:$E$273,MATCH($B145,'Demand forecast and growth rate'!$B$7:$B$273,0))</f>
        <v>Steady/falling</v>
      </c>
      <c r="F145" s="32">
        <f>SUMIFS('Capex forecast'!E$7:E$210,'Capex forecast'!$T$7:$T$210,'Allocation of site-spec costs'!$B145,'Capex forecast'!$S$7:$S$210,'Allocation of site-spec costs'!$D145,'Capex forecast'!$Q$7:$Q$210,"Customer Connection")</f>
        <v>0</v>
      </c>
      <c r="G145" s="32">
        <f>SUMIFS('Capex forecast'!F$7:F$210,'Capex forecast'!$T$7:$T$210,'Allocation of site-spec costs'!$B145,'Capex forecast'!$S$7:$S$210,'Allocation of site-spec costs'!$D145,'Capex forecast'!$Q$7:$Q$210,"Customer Connection")</f>
        <v>0</v>
      </c>
      <c r="H145" s="32">
        <f>SUMIFS('Capex forecast'!G$7:G$210,'Capex forecast'!$T$7:$T$210,'Allocation of site-spec costs'!$B145,'Capex forecast'!$S$7:$S$210,'Allocation of site-spec costs'!$D145,'Capex forecast'!$Q$7:$Q$210,"Customer Connection")</f>
        <v>0</v>
      </c>
      <c r="I145" s="32">
        <f>SUMIFS('Capex forecast'!H$7:H$210,'Capex forecast'!$T$7:$T$210,'Allocation of site-spec costs'!$B145,'Capex forecast'!$S$7:$S$210,'Allocation of site-spec costs'!$D145,'Capex forecast'!$Q$7:$Q$210,"Customer Connection")</f>
        <v>0</v>
      </c>
      <c r="J145" s="32">
        <f>SUMIFS('Capex forecast'!I$7:I$210,'Capex forecast'!$T$7:$T$210,'Allocation of site-spec costs'!$B145,'Capex forecast'!$S$7:$S$210,'Allocation of site-spec costs'!$D145,'Capex forecast'!$Q$7:$Q$210,"Customer Connection")</f>
        <v>0</v>
      </c>
      <c r="K145" s="32">
        <f>SUMIFS('Capex forecast'!J$7:J$210,'Capex forecast'!$T$7:$T$210,'Allocation of site-spec costs'!$B145,'Capex forecast'!$S$7:$S$210,'Allocation of site-spec costs'!$D145,'Capex forecast'!$Q$7:$Q$210,"Customer Connection")</f>
        <v>0</v>
      </c>
      <c r="L145" s="32">
        <f>SUMIFS('Capex forecast'!K$7:K$210,'Capex forecast'!$T$7:$T$210,'Allocation of site-spec costs'!$B145,'Capex forecast'!$S$7:$S$210,'Allocation of site-spec costs'!$D145,'Capex forecast'!$Q$7:$Q$210,"Customer Connection")</f>
        <v>0</v>
      </c>
      <c r="M145" s="32">
        <f>SUMIFS('Capex forecast'!L$7:L$210,'Capex forecast'!$T$7:$T$210,'Allocation of site-spec costs'!$B145,'Capex forecast'!$S$7:$S$210,'Allocation of site-spec costs'!$D145,'Capex forecast'!$Q$7:$Q$210,"Customer Connection")</f>
        <v>0</v>
      </c>
      <c r="N145" s="32">
        <f>SUMIFS('Capex forecast'!M$7:M$210,'Capex forecast'!$T$7:$T$210,'Allocation of site-spec costs'!$B145,'Capex forecast'!$S$7:$S$210,'Allocation of site-spec costs'!$D145,'Capex forecast'!$Q$7:$Q$210,"Customer Connection")</f>
        <v>0</v>
      </c>
      <c r="O145" s="32">
        <f>SUMIFS('Capex forecast'!N$7:N$210,'Capex forecast'!$T$7:$T$210,'Allocation of site-spec costs'!$B145,'Capex forecast'!$S$7:$S$210,'Allocation of site-spec costs'!$D145,'Capex forecast'!$Q$7:$Q$210,"Customer Connection")</f>
        <v>0</v>
      </c>
      <c r="Q145" s="6" t="s">
        <v>184</v>
      </c>
      <c r="R145" s="6" t="str">
        <f>INDEX('Raw demand forecast'!$M$7:$M$5830,MATCH($Q145,'Raw demand forecast'!$B$7:$B$5830,0))</f>
        <v>No</v>
      </c>
      <c r="S145" s="6" t="str">
        <f>IF(COUNTIF($Q$93:Q145,$B145) = 1, "LV", IF(COUNTIF($Q$93:Q145,$B145) = 2, "HV", "ST"))</f>
        <v>LV</v>
      </c>
      <c r="T145" s="6" t="str">
        <f>INDEX('Demand forecast and growth rate'!$E$7:$E$273,MATCH($Q145,'Demand forecast and growth rate'!$B$7:$B$273,0))</f>
        <v>Steady/falling</v>
      </c>
      <c r="U145" s="32">
        <f>SUMIFS('Capex forecast'!E$7:E$210,'Capex forecast'!$T$7:$T$210,$Q145,'Capex forecast'!$S$7:$S$210,$S145,'Capex forecast'!$Q$7:$Q$210,"Augex")</f>
        <v>0</v>
      </c>
      <c r="V145" s="32">
        <f>SUMIFS('Capex forecast'!F$7:F$210,'Capex forecast'!$T$7:$T$210,$Q145,'Capex forecast'!$S$7:$S$210,$S145,'Capex forecast'!$Q$7:$Q$210,"Augex")</f>
        <v>0</v>
      </c>
      <c r="W145" s="32">
        <f>SUMIFS('Capex forecast'!G$7:G$210,'Capex forecast'!$T$7:$T$210,$Q145,'Capex forecast'!$S$7:$S$210,$S145,'Capex forecast'!$Q$7:$Q$210,"Augex")</f>
        <v>0</v>
      </c>
      <c r="X145" s="32">
        <f>SUMIFS('Capex forecast'!H$7:H$210,'Capex forecast'!$T$7:$T$210,$Q145,'Capex forecast'!$S$7:$S$210,$S145,'Capex forecast'!$Q$7:$Q$210,"Augex")</f>
        <v>0</v>
      </c>
      <c r="Y145" s="32">
        <f>SUMIFS('Capex forecast'!I$7:I$210,'Capex forecast'!$T$7:$T$210,$Q145,'Capex forecast'!$S$7:$S$210,$S145,'Capex forecast'!$Q$7:$Q$210,"Augex")</f>
        <v>0</v>
      </c>
      <c r="Z145" s="32">
        <f>SUMIFS('Capex forecast'!J$7:J$210,'Capex forecast'!$T$7:$T$210,$Q145,'Capex forecast'!$S$7:$S$210,$S145,'Capex forecast'!$Q$7:$Q$210,"Augex")</f>
        <v>0</v>
      </c>
      <c r="AA145" s="32">
        <f>SUMIFS('Capex forecast'!K$7:K$210,'Capex forecast'!$T$7:$T$210,$Q145,'Capex forecast'!$S$7:$S$210,$S145,'Capex forecast'!$Q$7:$Q$210,"Augex")</f>
        <v>0</v>
      </c>
      <c r="AB145" s="32">
        <f>SUMIFS('Capex forecast'!L$7:L$210,'Capex forecast'!$T$7:$T$210,$Q145,'Capex forecast'!$S$7:$S$210,$S145,'Capex forecast'!$Q$7:$Q$210,"Augex")</f>
        <v>0</v>
      </c>
      <c r="AC145" s="32">
        <f>SUMIFS('Capex forecast'!M$7:M$210,'Capex forecast'!$T$7:$T$210,$Q145,'Capex forecast'!$S$7:$S$210,$S145,'Capex forecast'!$Q$7:$Q$210,"Augex")</f>
        <v>0</v>
      </c>
      <c r="AD145" s="32">
        <f>SUMIFS('Capex forecast'!N$7:N$210,'Capex forecast'!$T$7:$T$210,$Q145,'Capex forecast'!$S$7:$S$210,$S145,'Capex forecast'!$Q$7:$Q$210,"Augex")</f>
        <v>0</v>
      </c>
      <c r="AF145" s="6" t="s">
        <v>184</v>
      </c>
      <c r="AG145" s="6" t="str">
        <f>INDEX('Raw demand forecast'!$M$7:$M$5830,MATCH($Q145,'Raw demand forecast'!$B$7:$B$5830,0))</f>
        <v>No</v>
      </c>
      <c r="AH145" s="6" t="str">
        <f>IF(COUNTIF($AF$93:AF145,$B145) = 1, "LV", IF(COUNTIF($AF$93:AF145,$B145) = 2, "HV", "ST"))</f>
        <v>LV</v>
      </c>
      <c r="AI145" s="6" t="str">
        <f>INDEX('Demand forecast and growth rate'!$E$7:$E$273,MATCH($Q145,'Demand forecast and growth rate'!$B$7:$B$273,0))</f>
        <v>Steady/falling</v>
      </c>
      <c r="AJ145" s="53">
        <f>SUMIFS('Capex forecast'!E$7:E$210,'Capex forecast'!$T$7:$T$210,$AF145,'Capex forecast'!$S$7:$S$210,$AH145,'Capex forecast'!$Q$7:$Q$210,"Repex")</f>
        <v>0</v>
      </c>
      <c r="AK145" s="53">
        <f>SUMIFS('Capex forecast'!F$7:F$210,'Capex forecast'!$T$7:$T$210,$AF145,'Capex forecast'!$S$7:$S$210,$AH145,'Capex forecast'!$Q$7:$Q$210,"Repex")</f>
        <v>0</v>
      </c>
      <c r="AL145" s="53">
        <f>SUMIFS('Capex forecast'!G$7:G$210,'Capex forecast'!$T$7:$T$210,$AF145,'Capex forecast'!$S$7:$S$210,$AH145,'Capex forecast'!$Q$7:$Q$210,"Repex")</f>
        <v>0</v>
      </c>
      <c r="AM145" s="53">
        <f>SUMIFS('Capex forecast'!H$7:H$210,'Capex forecast'!$T$7:$T$210,$AF145,'Capex forecast'!$S$7:$S$210,$AH145,'Capex forecast'!$Q$7:$Q$210,"Repex")</f>
        <v>0</v>
      </c>
      <c r="AN145" s="53">
        <f>SUMIFS('Capex forecast'!I$7:I$210,'Capex forecast'!$T$7:$T$210,$AF145,'Capex forecast'!$S$7:$S$210,$AH145,'Capex forecast'!$Q$7:$Q$210,"Repex")</f>
        <v>0</v>
      </c>
      <c r="AO145" s="53">
        <f>SUMIFS('Capex forecast'!J$7:J$210,'Capex forecast'!$T$7:$T$210,$AF145,'Capex forecast'!$S$7:$S$210,$AH145,'Capex forecast'!$Q$7:$Q$210,"Repex")</f>
        <v>0</v>
      </c>
      <c r="AP145" s="53">
        <f>SUMIFS('Capex forecast'!K$7:K$210,'Capex forecast'!$T$7:$T$210,$AF145,'Capex forecast'!$S$7:$S$210,$AH145,'Capex forecast'!$Q$7:$Q$210,"Repex")</f>
        <v>0</v>
      </c>
      <c r="AQ145" s="53">
        <f>SUMIFS('Capex forecast'!L$7:L$210,'Capex forecast'!$T$7:$T$210,$AF145,'Capex forecast'!$S$7:$S$210,$AH145,'Capex forecast'!$Q$7:$Q$210,"Repex")</f>
        <v>0</v>
      </c>
      <c r="AR145" s="53">
        <f>SUMIFS('Capex forecast'!M$7:M$210,'Capex forecast'!$T$7:$T$210,$AF145,'Capex forecast'!$S$7:$S$210,$AH145,'Capex forecast'!$Q$7:$Q$210,"Repex")</f>
        <v>0</v>
      </c>
      <c r="AS145" s="53">
        <f>SUMIFS('Capex forecast'!N$7:N$210,'Capex forecast'!$T$7:$T$210,$AF145,'Capex forecast'!$S$7:$S$210,$AH145,'Capex forecast'!$Q$7:$Q$210,"Repex")</f>
        <v>0</v>
      </c>
    </row>
    <row r="146" spans="2:45" ht="15">
      <c r="B146" s="6" t="s">
        <v>56</v>
      </c>
      <c r="C146" s="6" t="str">
        <f>INDEX('Raw demand forecast'!$M$7:$M$5830,MATCH($B146,'Raw demand forecast'!$B$7:$B$5830,0))</f>
        <v>No</v>
      </c>
      <c r="D146" s="6" t="str">
        <f>IF(COUNTIF($B$93:B146,$B146) = 1, "LV", IF(COUNTIF($B$93:B146,$B146) = 2, "HV", "ST"))</f>
        <v>LV</v>
      </c>
      <c r="E146" s="6" t="str">
        <f>INDEX('Demand forecast and growth rate'!$E$7:$E$273,MATCH($B146,'Demand forecast and growth rate'!$B$7:$B$273,0))</f>
        <v>High growth</v>
      </c>
      <c r="F146" s="32">
        <f>SUMIFS('Capex forecast'!E$7:E$210,'Capex forecast'!$T$7:$T$210,'Allocation of site-spec costs'!$B146,'Capex forecast'!$S$7:$S$210,'Allocation of site-spec costs'!$D146,'Capex forecast'!$Q$7:$Q$210,"Customer Connection")</f>
        <v>0</v>
      </c>
      <c r="G146" s="32">
        <f>SUMIFS('Capex forecast'!F$7:F$210,'Capex forecast'!$T$7:$T$210,'Allocation of site-spec costs'!$B146,'Capex forecast'!$S$7:$S$210,'Allocation of site-spec costs'!$D146,'Capex forecast'!$Q$7:$Q$210,"Customer Connection")</f>
        <v>0</v>
      </c>
      <c r="H146" s="32">
        <f>SUMIFS('Capex forecast'!G$7:G$210,'Capex forecast'!$T$7:$T$210,'Allocation of site-spec costs'!$B146,'Capex forecast'!$S$7:$S$210,'Allocation of site-spec costs'!$D146,'Capex forecast'!$Q$7:$Q$210,"Customer Connection")</f>
        <v>0</v>
      </c>
      <c r="I146" s="32">
        <f>SUMIFS('Capex forecast'!H$7:H$210,'Capex forecast'!$T$7:$T$210,'Allocation of site-spec costs'!$B146,'Capex forecast'!$S$7:$S$210,'Allocation of site-spec costs'!$D146,'Capex forecast'!$Q$7:$Q$210,"Customer Connection")</f>
        <v>0</v>
      </c>
      <c r="J146" s="32">
        <f>SUMIFS('Capex forecast'!I$7:I$210,'Capex forecast'!$T$7:$T$210,'Allocation of site-spec costs'!$B146,'Capex forecast'!$S$7:$S$210,'Allocation of site-spec costs'!$D146,'Capex forecast'!$Q$7:$Q$210,"Customer Connection")</f>
        <v>0</v>
      </c>
      <c r="K146" s="32">
        <f>SUMIFS('Capex forecast'!J$7:J$210,'Capex forecast'!$T$7:$T$210,'Allocation of site-spec costs'!$B146,'Capex forecast'!$S$7:$S$210,'Allocation of site-spec costs'!$D146,'Capex forecast'!$Q$7:$Q$210,"Customer Connection")</f>
        <v>0</v>
      </c>
      <c r="L146" s="32">
        <f>SUMIFS('Capex forecast'!K$7:K$210,'Capex forecast'!$T$7:$T$210,'Allocation of site-spec costs'!$B146,'Capex forecast'!$S$7:$S$210,'Allocation of site-spec costs'!$D146,'Capex forecast'!$Q$7:$Q$210,"Customer Connection")</f>
        <v>0</v>
      </c>
      <c r="M146" s="32">
        <f>SUMIFS('Capex forecast'!L$7:L$210,'Capex forecast'!$T$7:$T$210,'Allocation of site-spec costs'!$B146,'Capex forecast'!$S$7:$S$210,'Allocation of site-spec costs'!$D146,'Capex forecast'!$Q$7:$Q$210,"Customer Connection")</f>
        <v>0</v>
      </c>
      <c r="N146" s="32">
        <f>SUMIFS('Capex forecast'!M$7:M$210,'Capex forecast'!$T$7:$T$210,'Allocation of site-spec costs'!$B146,'Capex forecast'!$S$7:$S$210,'Allocation of site-spec costs'!$D146,'Capex forecast'!$Q$7:$Q$210,"Customer Connection")</f>
        <v>0</v>
      </c>
      <c r="O146" s="32">
        <f>SUMIFS('Capex forecast'!N$7:N$210,'Capex forecast'!$T$7:$T$210,'Allocation of site-spec costs'!$B146,'Capex forecast'!$S$7:$S$210,'Allocation of site-spec costs'!$D146,'Capex forecast'!$Q$7:$Q$210,"Customer Connection")</f>
        <v>0</v>
      </c>
      <c r="Q146" s="6" t="s">
        <v>56</v>
      </c>
      <c r="R146" s="6" t="str">
        <f>INDEX('Raw demand forecast'!$M$7:$M$5830,MATCH($Q146,'Raw demand forecast'!$B$7:$B$5830,0))</f>
        <v>No</v>
      </c>
      <c r="S146" s="6" t="str">
        <f>IF(COUNTIF($Q$93:Q146,$B146) = 1, "LV", IF(COUNTIF($Q$93:Q146,$B146) = 2, "HV", "ST"))</f>
        <v>LV</v>
      </c>
      <c r="T146" s="6" t="str">
        <f>INDEX('Demand forecast and growth rate'!$E$7:$E$273,MATCH($Q146,'Demand forecast and growth rate'!$B$7:$B$273,0))</f>
        <v>High growth</v>
      </c>
      <c r="U146" s="32">
        <f>SUMIFS('Capex forecast'!E$7:E$210,'Capex forecast'!$T$7:$T$210,$Q146,'Capex forecast'!$S$7:$S$210,$S146,'Capex forecast'!$Q$7:$Q$210,"Augex")</f>
        <v>0</v>
      </c>
      <c r="V146" s="32">
        <f>SUMIFS('Capex forecast'!F$7:F$210,'Capex forecast'!$T$7:$T$210,$Q146,'Capex forecast'!$S$7:$S$210,$S146,'Capex forecast'!$Q$7:$Q$210,"Augex")</f>
        <v>0</v>
      </c>
      <c r="W146" s="32">
        <f>SUMIFS('Capex forecast'!G$7:G$210,'Capex forecast'!$T$7:$T$210,$Q146,'Capex forecast'!$S$7:$S$210,$S146,'Capex forecast'!$Q$7:$Q$210,"Augex")</f>
        <v>0</v>
      </c>
      <c r="X146" s="32">
        <f>SUMIFS('Capex forecast'!H$7:H$210,'Capex forecast'!$T$7:$T$210,$Q146,'Capex forecast'!$S$7:$S$210,$S146,'Capex forecast'!$Q$7:$Q$210,"Augex")</f>
        <v>0</v>
      </c>
      <c r="Y146" s="32">
        <f>SUMIFS('Capex forecast'!I$7:I$210,'Capex forecast'!$T$7:$T$210,$Q146,'Capex forecast'!$S$7:$S$210,$S146,'Capex forecast'!$Q$7:$Q$210,"Augex")</f>
        <v>0</v>
      </c>
      <c r="Z146" s="32">
        <f>SUMIFS('Capex forecast'!J$7:J$210,'Capex forecast'!$T$7:$T$210,$Q146,'Capex forecast'!$S$7:$S$210,$S146,'Capex forecast'!$Q$7:$Q$210,"Augex")</f>
        <v>0</v>
      </c>
      <c r="AA146" s="32">
        <f>SUMIFS('Capex forecast'!K$7:K$210,'Capex forecast'!$T$7:$T$210,$Q146,'Capex forecast'!$S$7:$S$210,$S146,'Capex forecast'!$Q$7:$Q$210,"Augex")</f>
        <v>0</v>
      </c>
      <c r="AB146" s="32">
        <f>SUMIFS('Capex forecast'!L$7:L$210,'Capex forecast'!$T$7:$T$210,$Q146,'Capex forecast'!$S$7:$S$210,$S146,'Capex forecast'!$Q$7:$Q$210,"Augex")</f>
        <v>0</v>
      </c>
      <c r="AC146" s="32">
        <f>SUMIFS('Capex forecast'!M$7:M$210,'Capex forecast'!$T$7:$T$210,$Q146,'Capex forecast'!$S$7:$S$210,$S146,'Capex forecast'!$Q$7:$Q$210,"Augex")</f>
        <v>0</v>
      </c>
      <c r="AD146" s="32">
        <f>SUMIFS('Capex forecast'!N$7:N$210,'Capex forecast'!$T$7:$T$210,$Q146,'Capex forecast'!$S$7:$S$210,$S146,'Capex forecast'!$Q$7:$Q$210,"Augex")</f>
        <v>0</v>
      </c>
      <c r="AF146" s="6" t="s">
        <v>56</v>
      </c>
      <c r="AG146" s="6" t="str">
        <f>INDEX('Raw demand forecast'!$M$7:$M$5830,MATCH($Q146,'Raw demand forecast'!$B$7:$B$5830,0))</f>
        <v>No</v>
      </c>
      <c r="AH146" s="6" t="str">
        <f>IF(COUNTIF($AF$93:AF146,$B146) = 1, "LV", IF(COUNTIF($AF$93:AF146,$B146) = 2, "HV", "ST"))</f>
        <v>LV</v>
      </c>
      <c r="AI146" s="6" t="str">
        <f>INDEX('Demand forecast and growth rate'!$E$7:$E$273,MATCH($Q146,'Demand forecast and growth rate'!$B$7:$B$273,0))</f>
        <v>High growth</v>
      </c>
      <c r="AJ146" s="53">
        <f>SUMIFS('Capex forecast'!E$7:E$210,'Capex forecast'!$T$7:$T$210,$AF146,'Capex forecast'!$S$7:$S$210,$AH146,'Capex forecast'!$Q$7:$Q$210,"Repex")</f>
        <v>0</v>
      </c>
      <c r="AK146" s="53">
        <f>SUMIFS('Capex forecast'!F$7:F$210,'Capex forecast'!$T$7:$T$210,$AF146,'Capex forecast'!$S$7:$S$210,$AH146,'Capex forecast'!$Q$7:$Q$210,"Repex")</f>
        <v>0</v>
      </c>
      <c r="AL146" s="53">
        <f>SUMIFS('Capex forecast'!G$7:G$210,'Capex forecast'!$T$7:$T$210,$AF146,'Capex forecast'!$S$7:$S$210,$AH146,'Capex forecast'!$Q$7:$Q$210,"Repex")</f>
        <v>0</v>
      </c>
      <c r="AM146" s="53">
        <f>SUMIFS('Capex forecast'!H$7:H$210,'Capex forecast'!$T$7:$T$210,$AF146,'Capex forecast'!$S$7:$S$210,$AH146,'Capex forecast'!$Q$7:$Q$210,"Repex")</f>
        <v>0</v>
      </c>
      <c r="AN146" s="53">
        <f>SUMIFS('Capex forecast'!I$7:I$210,'Capex forecast'!$T$7:$T$210,$AF146,'Capex forecast'!$S$7:$S$210,$AH146,'Capex forecast'!$Q$7:$Q$210,"Repex")</f>
        <v>0</v>
      </c>
      <c r="AO146" s="53">
        <f>SUMIFS('Capex forecast'!J$7:J$210,'Capex forecast'!$T$7:$T$210,$AF146,'Capex forecast'!$S$7:$S$210,$AH146,'Capex forecast'!$Q$7:$Q$210,"Repex")</f>
        <v>0</v>
      </c>
      <c r="AP146" s="53">
        <f>SUMIFS('Capex forecast'!K$7:K$210,'Capex forecast'!$T$7:$T$210,$AF146,'Capex forecast'!$S$7:$S$210,$AH146,'Capex forecast'!$Q$7:$Q$210,"Repex")</f>
        <v>0</v>
      </c>
      <c r="AQ146" s="53">
        <f>SUMIFS('Capex forecast'!L$7:L$210,'Capex forecast'!$T$7:$T$210,$AF146,'Capex forecast'!$S$7:$S$210,$AH146,'Capex forecast'!$Q$7:$Q$210,"Repex")</f>
        <v>0</v>
      </c>
      <c r="AR146" s="53">
        <f>SUMIFS('Capex forecast'!M$7:M$210,'Capex forecast'!$T$7:$T$210,$AF146,'Capex forecast'!$S$7:$S$210,$AH146,'Capex forecast'!$Q$7:$Q$210,"Repex")</f>
        <v>0</v>
      </c>
      <c r="AS146" s="53">
        <f>SUMIFS('Capex forecast'!N$7:N$210,'Capex forecast'!$T$7:$T$210,$AF146,'Capex forecast'!$S$7:$S$210,$AH146,'Capex forecast'!$Q$7:$Q$210,"Repex")</f>
        <v>0</v>
      </c>
    </row>
    <row r="147" spans="2:45" ht="15">
      <c r="B147" s="6" t="s">
        <v>618</v>
      </c>
      <c r="C147" s="6" t="str">
        <f>INDEX('Raw demand forecast'!$M$7:$M$5830,MATCH($B147,'Raw demand forecast'!$B$7:$B$5830,0))</f>
        <v>Yes</v>
      </c>
      <c r="D147" s="6" t="str">
        <f>IF(COUNTIF($B$93:B147,$B147) = 1, "LV", IF(COUNTIF($B$93:B147,$B147) = 2, "HV", "ST"))</f>
        <v>LV</v>
      </c>
      <c r="E147" s="6" t="str">
        <f>INDEX('Demand forecast and growth rate'!$E$7:$E$273,MATCH($B147,'Demand forecast and growth rate'!$B$7:$B$273,0))</f>
        <v>Steady/falling</v>
      </c>
      <c r="F147" s="32">
        <f>SUMIFS('Capex forecast'!E$7:E$210,'Capex forecast'!$T$7:$T$210,'Allocation of site-spec costs'!$B147,'Capex forecast'!$S$7:$S$210,'Allocation of site-spec costs'!$D147,'Capex forecast'!$Q$7:$Q$210,"Customer Connection")</f>
        <v>0</v>
      </c>
      <c r="G147" s="32">
        <f>SUMIFS('Capex forecast'!F$7:F$210,'Capex forecast'!$T$7:$T$210,'Allocation of site-spec costs'!$B147,'Capex forecast'!$S$7:$S$210,'Allocation of site-spec costs'!$D147,'Capex forecast'!$Q$7:$Q$210,"Customer Connection")</f>
        <v>0</v>
      </c>
      <c r="H147" s="32">
        <f>SUMIFS('Capex forecast'!G$7:G$210,'Capex forecast'!$T$7:$T$210,'Allocation of site-spec costs'!$B147,'Capex forecast'!$S$7:$S$210,'Allocation of site-spec costs'!$D147,'Capex forecast'!$Q$7:$Q$210,"Customer Connection")</f>
        <v>0</v>
      </c>
      <c r="I147" s="32">
        <f>SUMIFS('Capex forecast'!H$7:H$210,'Capex forecast'!$T$7:$T$210,'Allocation of site-spec costs'!$B147,'Capex forecast'!$S$7:$S$210,'Allocation of site-spec costs'!$D147,'Capex forecast'!$Q$7:$Q$210,"Customer Connection")</f>
        <v>0</v>
      </c>
      <c r="J147" s="32">
        <f>SUMIFS('Capex forecast'!I$7:I$210,'Capex forecast'!$T$7:$T$210,'Allocation of site-spec costs'!$B147,'Capex forecast'!$S$7:$S$210,'Allocation of site-spec costs'!$D147,'Capex forecast'!$Q$7:$Q$210,"Customer Connection")</f>
        <v>0</v>
      </c>
      <c r="K147" s="32">
        <f>SUMIFS('Capex forecast'!J$7:J$210,'Capex forecast'!$T$7:$T$210,'Allocation of site-spec costs'!$B147,'Capex forecast'!$S$7:$S$210,'Allocation of site-spec costs'!$D147,'Capex forecast'!$Q$7:$Q$210,"Customer Connection")</f>
        <v>0</v>
      </c>
      <c r="L147" s="32">
        <f>SUMIFS('Capex forecast'!K$7:K$210,'Capex forecast'!$T$7:$T$210,'Allocation of site-spec costs'!$B147,'Capex forecast'!$S$7:$S$210,'Allocation of site-spec costs'!$D147,'Capex forecast'!$Q$7:$Q$210,"Customer Connection")</f>
        <v>0</v>
      </c>
      <c r="M147" s="32">
        <f>SUMIFS('Capex forecast'!L$7:L$210,'Capex forecast'!$T$7:$T$210,'Allocation of site-spec costs'!$B147,'Capex forecast'!$S$7:$S$210,'Allocation of site-spec costs'!$D147,'Capex forecast'!$Q$7:$Q$210,"Customer Connection")</f>
        <v>0</v>
      </c>
      <c r="N147" s="32">
        <f>SUMIFS('Capex forecast'!M$7:M$210,'Capex forecast'!$T$7:$T$210,'Allocation of site-spec costs'!$B147,'Capex forecast'!$S$7:$S$210,'Allocation of site-spec costs'!$D147,'Capex forecast'!$Q$7:$Q$210,"Customer Connection")</f>
        <v>0</v>
      </c>
      <c r="O147" s="32">
        <f>SUMIFS('Capex forecast'!N$7:N$210,'Capex forecast'!$T$7:$T$210,'Allocation of site-spec costs'!$B147,'Capex forecast'!$S$7:$S$210,'Allocation of site-spec costs'!$D147,'Capex forecast'!$Q$7:$Q$210,"Customer Connection")</f>
        <v>0</v>
      </c>
      <c r="Q147" s="6" t="s">
        <v>618</v>
      </c>
      <c r="R147" s="6" t="str">
        <f>INDEX('Raw demand forecast'!$M$7:$M$5830,MATCH($Q147,'Raw demand forecast'!$B$7:$B$5830,0))</f>
        <v>Yes</v>
      </c>
      <c r="S147" s="6" t="str">
        <f>IF(COUNTIF($Q$93:Q147,$B147) = 1, "LV", IF(COUNTIF($Q$93:Q147,$B147) = 2, "HV", "ST"))</f>
        <v>LV</v>
      </c>
      <c r="T147" s="6" t="str">
        <f>INDEX('Demand forecast and growth rate'!$E$7:$E$273,MATCH($Q147,'Demand forecast and growth rate'!$B$7:$B$273,0))</f>
        <v>Steady/falling</v>
      </c>
      <c r="U147" s="32">
        <f>SUMIFS('Capex forecast'!E$7:E$210,'Capex forecast'!$T$7:$T$210,$Q147,'Capex forecast'!$S$7:$S$210,$S147,'Capex forecast'!$Q$7:$Q$210,"Augex")</f>
        <v>0</v>
      </c>
      <c r="V147" s="32">
        <f>SUMIFS('Capex forecast'!F$7:F$210,'Capex forecast'!$T$7:$T$210,$Q147,'Capex forecast'!$S$7:$S$210,$S147,'Capex forecast'!$Q$7:$Q$210,"Augex")</f>
        <v>0</v>
      </c>
      <c r="W147" s="32">
        <f>SUMIFS('Capex forecast'!G$7:G$210,'Capex forecast'!$T$7:$T$210,$Q147,'Capex forecast'!$S$7:$S$210,$S147,'Capex forecast'!$Q$7:$Q$210,"Augex")</f>
        <v>0</v>
      </c>
      <c r="X147" s="32">
        <f>SUMIFS('Capex forecast'!H$7:H$210,'Capex forecast'!$T$7:$T$210,$Q147,'Capex forecast'!$S$7:$S$210,$S147,'Capex forecast'!$Q$7:$Q$210,"Augex")</f>
        <v>0</v>
      </c>
      <c r="Y147" s="32">
        <f>SUMIFS('Capex forecast'!I$7:I$210,'Capex forecast'!$T$7:$T$210,$Q147,'Capex forecast'!$S$7:$S$210,$S147,'Capex forecast'!$Q$7:$Q$210,"Augex")</f>
        <v>0</v>
      </c>
      <c r="Z147" s="32">
        <f>SUMIFS('Capex forecast'!J$7:J$210,'Capex forecast'!$T$7:$T$210,$Q147,'Capex forecast'!$S$7:$S$210,$S147,'Capex forecast'!$Q$7:$Q$210,"Augex")</f>
        <v>0</v>
      </c>
      <c r="AA147" s="32">
        <f>SUMIFS('Capex forecast'!K$7:K$210,'Capex forecast'!$T$7:$T$210,$Q147,'Capex forecast'!$S$7:$S$210,$S147,'Capex forecast'!$Q$7:$Q$210,"Augex")</f>
        <v>0</v>
      </c>
      <c r="AB147" s="32">
        <f>SUMIFS('Capex forecast'!L$7:L$210,'Capex forecast'!$T$7:$T$210,$Q147,'Capex forecast'!$S$7:$S$210,$S147,'Capex forecast'!$Q$7:$Q$210,"Augex")</f>
        <v>0</v>
      </c>
      <c r="AC147" s="32">
        <f>SUMIFS('Capex forecast'!M$7:M$210,'Capex forecast'!$T$7:$T$210,$Q147,'Capex forecast'!$S$7:$S$210,$S147,'Capex forecast'!$Q$7:$Q$210,"Augex")</f>
        <v>0</v>
      </c>
      <c r="AD147" s="32">
        <f>SUMIFS('Capex forecast'!N$7:N$210,'Capex forecast'!$T$7:$T$210,$Q147,'Capex forecast'!$S$7:$S$210,$S147,'Capex forecast'!$Q$7:$Q$210,"Augex")</f>
        <v>0</v>
      </c>
      <c r="AF147" s="6" t="s">
        <v>618</v>
      </c>
      <c r="AG147" s="6" t="str">
        <f>INDEX('Raw demand forecast'!$M$7:$M$5830,MATCH($Q147,'Raw demand forecast'!$B$7:$B$5830,0))</f>
        <v>Yes</v>
      </c>
      <c r="AH147" s="6" t="str">
        <f>IF(COUNTIF($AF$93:AF147,$B147) = 1, "LV", IF(COUNTIF($AF$93:AF147,$B147) = 2, "HV", "ST"))</f>
        <v>LV</v>
      </c>
      <c r="AI147" s="6" t="str">
        <f>INDEX('Demand forecast and growth rate'!$E$7:$E$273,MATCH($Q147,'Demand forecast and growth rate'!$B$7:$B$273,0))</f>
        <v>Steady/falling</v>
      </c>
      <c r="AJ147" s="53">
        <f>SUMIFS('Capex forecast'!E$7:E$210,'Capex forecast'!$T$7:$T$210,$AF147,'Capex forecast'!$S$7:$S$210,$AH147,'Capex forecast'!$Q$7:$Q$210,"Repex")</f>
        <v>0</v>
      </c>
      <c r="AK147" s="53">
        <f>SUMIFS('Capex forecast'!F$7:F$210,'Capex forecast'!$T$7:$T$210,$AF147,'Capex forecast'!$S$7:$S$210,$AH147,'Capex forecast'!$Q$7:$Q$210,"Repex")</f>
        <v>0</v>
      </c>
      <c r="AL147" s="53">
        <f>SUMIFS('Capex forecast'!G$7:G$210,'Capex forecast'!$T$7:$T$210,$AF147,'Capex forecast'!$S$7:$S$210,$AH147,'Capex forecast'!$Q$7:$Q$210,"Repex")</f>
        <v>0</v>
      </c>
      <c r="AM147" s="53">
        <f>SUMIFS('Capex forecast'!H$7:H$210,'Capex forecast'!$T$7:$T$210,$AF147,'Capex forecast'!$S$7:$S$210,$AH147,'Capex forecast'!$Q$7:$Q$210,"Repex")</f>
        <v>0</v>
      </c>
      <c r="AN147" s="53">
        <f>SUMIFS('Capex forecast'!I$7:I$210,'Capex forecast'!$T$7:$T$210,$AF147,'Capex forecast'!$S$7:$S$210,$AH147,'Capex forecast'!$Q$7:$Q$210,"Repex")</f>
        <v>0</v>
      </c>
      <c r="AO147" s="53">
        <f>SUMIFS('Capex forecast'!J$7:J$210,'Capex forecast'!$T$7:$T$210,$AF147,'Capex forecast'!$S$7:$S$210,$AH147,'Capex forecast'!$Q$7:$Q$210,"Repex")</f>
        <v>0</v>
      </c>
      <c r="AP147" s="53">
        <f>SUMIFS('Capex forecast'!K$7:K$210,'Capex forecast'!$T$7:$T$210,$AF147,'Capex forecast'!$S$7:$S$210,$AH147,'Capex forecast'!$Q$7:$Q$210,"Repex")</f>
        <v>0</v>
      </c>
      <c r="AQ147" s="53">
        <f>SUMIFS('Capex forecast'!L$7:L$210,'Capex forecast'!$T$7:$T$210,$AF147,'Capex forecast'!$S$7:$S$210,$AH147,'Capex forecast'!$Q$7:$Q$210,"Repex")</f>
        <v>0</v>
      </c>
      <c r="AR147" s="53">
        <f>SUMIFS('Capex forecast'!M$7:M$210,'Capex forecast'!$T$7:$T$210,$AF147,'Capex forecast'!$S$7:$S$210,$AH147,'Capex forecast'!$Q$7:$Q$210,"Repex")</f>
        <v>0</v>
      </c>
      <c r="AS147" s="53">
        <f>SUMIFS('Capex forecast'!N$7:N$210,'Capex forecast'!$T$7:$T$210,$AF147,'Capex forecast'!$S$7:$S$210,$AH147,'Capex forecast'!$Q$7:$Q$210,"Repex")</f>
        <v>0</v>
      </c>
    </row>
    <row r="148" spans="2:45" ht="15">
      <c r="B148" s="6" t="s">
        <v>564</v>
      </c>
      <c r="C148" s="6" t="str">
        <f>INDEX('Raw demand forecast'!$M$7:$M$5830,MATCH($B148,'Raw demand forecast'!$B$7:$B$5830,0))</f>
        <v>Yes</v>
      </c>
      <c r="D148" s="6" t="str">
        <f>IF(COUNTIF($B$93:B148,$B148) = 1, "LV", IF(COUNTIF($B$93:B148,$B148) = 2, "HV", "ST"))</f>
        <v>LV</v>
      </c>
      <c r="E148" s="6" t="str">
        <f>INDEX('Demand forecast and growth rate'!$E$7:$E$273,MATCH($B148,'Demand forecast and growth rate'!$B$7:$B$273,0))</f>
        <v>Steady/falling</v>
      </c>
      <c r="F148" s="32">
        <f>SUMIFS('Capex forecast'!E$7:E$210,'Capex forecast'!$T$7:$T$210,'Allocation of site-spec costs'!$B148,'Capex forecast'!$S$7:$S$210,'Allocation of site-spec costs'!$D148,'Capex forecast'!$Q$7:$Q$210,"Customer Connection")</f>
        <v>0</v>
      </c>
      <c r="G148" s="32">
        <f>SUMIFS('Capex forecast'!F$7:F$210,'Capex forecast'!$T$7:$T$210,'Allocation of site-spec costs'!$B148,'Capex forecast'!$S$7:$S$210,'Allocation of site-spec costs'!$D148,'Capex forecast'!$Q$7:$Q$210,"Customer Connection")</f>
        <v>0</v>
      </c>
      <c r="H148" s="32">
        <f>SUMIFS('Capex forecast'!G$7:G$210,'Capex forecast'!$T$7:$T$210,'Allocation of site-spec costs'!$B148,'Capex forecast'!$S$7:$S$210,'Allocation of site-spec costs'!$D148,'Capex forecast'!$Q$7:$Q$210,"Customer Connection")</f>
        <v>0</v>
      </c>
      <c r="I148" s="32">
        <f>SUMIFS('Capex forecast'!H$7:H$210,'Capex forecast'!$T$7:$T$210,'Allocation of site-spec costs'!$B148,'Capex forecast'!$S$7:$S$210,'Allocation of site-spec costs'!$D148,'Capex forecast'!$Q$7:$Q$210,"Customer Connection")</f>
        <v>0</v>
      </c>
      <c r="J148" s="32">
        <f>SUMIFS('Capex forecast'!I$7:I$210,'Capex forecast'!$T$7:$T$210,'Allocation of site-spec costs'!$B148,'Capex forecast'!$S$7:$S$210,'Allocation of site-spec costs'!$D148,'Capex forecast'!$Q$7:$Q$210,"Customer Connection")</f>
        <v>0</v>
      </c>
      <c r="K148" s="32">
        <f>SUMIFS('Capex forecast'!J$7:J$210,'Capex forecast'!$T$7:$T$210,'Allocation of site-spec costs'!$B148,'Capex forecast'!$S$7:$S$210,'Allocation of site-spec costs'!$D148,'Capex forecast'!$Q$7:$Q$210,"Customer Connection")</f>
        <v>0</v>
      </c>
      <c r="L148" s="32">
        <f>SUMIFS('Capex forecast'!K$7:K$210,'Capex forecast'!$T$7:$T$210,'Allocation of site-spec costs'!$B148,'Capex forecast'!$S$7:$S$210,'Allocation of site-spec costs'!$D148,'Capex forecast'!$Q$7:$Q$210,"Customer Connection")</f>
        <v>0</v>
      </c>
      <c r="M148" s="32">
        <f>SUMIFS('Capex forecast'!L$7:L$210,'Capex forecast'!$T$7:$T$210,'Allocation of site-spec costs'!$B148,'Capex forecast'!$S$7:$S$210,'Allocation of site-spec costs'!$D148,'Capex forecast'!$Q$7:$Q$210,"Customer Connection")</f>
        <v>0</v>
      </c>
      <c r="N148" s="32">
        <f>SUMIFS('Capex forecast'!M$7:M$210,'Capex forecast'!$T$7:$T$210,'Allocation of site-spec costs'!$B148,'Capex forecast'!$S$7:$S$210,'Allocation of site-spec costs'!$D148,'Capex forecast'!$Q$7:$Q$210,"Customer Connection")</f>
        <v>0</v>
      </c>
      <c r="O148" s="32">
        <f>SUMIFS('Capex forecast'!N$7:N$210,'Capex forecast'!$T$7:$T$210,'Allocation of site-spec costs'!$B148,'Capex forecast'!$S$7:$S$210,'Allocation of site-spec costs'!$D148,'Capex forecast'!$Q$7:$Q$210,"Customer Connection")</f>
        <v>0</v>
      </c>
      <c r="Q148" s="6" t="s">
        <v>564</v>
      </c>
      <c r="R148" s="6" t="str">
        <f>INDEX('Raw demand forecast'!$M$7:$M$5830,MATCH($Q148,'Raw demand forecast'!$B$7:$B$5830,0))</f>
        <v>Yes</v>
      </c>
      <c r="S148" s="6" t="str">
        <f>IF(COUNTIF($Q$93:Q148,$B148) = 1, "LV", IF(COUNTIF($Q$93:Q148,$B148) = 2, "HV", "ST"))</f>
        <v>LV</v>
      </c>
      <c r="T148" s="6" t="str">
        <f>INDEX('Demand forecast and growth rate'!$E$7:$E$273,MATCH($Q148,'Demand forecast and growth rate'!$B$7:$B$273,0))</f>
        <v>Steady/falling</v>
      </c>
      <c r="U148" s="32">
        <f>SUMIFS('Capex forecast'!E$7:E$210,'Capex forecast'!$T$7:$T$210,$Q148,'Capex forecast'!$S$7:$S$210,$S148,'Capex forecast'!$Q$7:$Q$210,"Augex")</f>
        <v>0</v>
      </c>
      <c r="V148" s="32">
        <f>SUMIFS('Capex forecast'!F$7:F$210,'Capex forecast'!$T$7:$T$210,$Q148,'Capex forecast'!$S$7:$S$210,$S148,'Capex forecast'!$Q$7:$Q$210,"Augex")</f>
        <v>0</v>
      </c>
      <c r="W148" s="32">
        <f>SUMIFS('Capex forecast'!G$7:G$210,'Capex forecast'!$T$7:$T$210,$Q148,'Capex forecast'!$S$7:$S$210,$S148,'Capex forecast'!$Q$7:$Q$210,"Augex")</f>
        <v>0</v>
      </c>
      <c r="X148" s="32">
        <f>SUMIFS('Capex forecast'!H$7:H$210,'Capex forecast'!$T$7:$T$210,$Q148,'Capex forecast'!$S$7:$S$210,$S148,'Capex forecast'!$Q$7:$Q$210,"Augex")</f>
        <v>0</v>
      </c>
      <c r="Y148" s="32">
        <f>SUMIFS('Capex forecast'!I$7:I$210,'Capex forecast'!$T$7:$T$210,$Q148,'Capex forecast'!$S$7:$S$210,$S148,'Capex forecast'!$Q$7:$Q$210,"Augex")</f>
        <v>0</v>
      </c>
      <c r="Z148" s="32">
        <f>SUMIFS('Capex forecast'!J$7:J$210,'Capex forecast'!$T$7:$T$210,$Q148,'Capex forecast'!$S$7:$S$210,$S148,'Capex forecast'!$Q$7:$Q$210,"Augex")</f>
        <v>0</v>
      </c>
      <c r="AA148" s="32">
        <f>SUMIFS('Capex forecast'!K$7:K$210,'Capex forecast'!$T$7:$T$210,$Q148,'Capex forecast'!$S$7:$S$210,$S148,'Capex forecast'!$Q$7:$Q$210,"Augex")</f>
        <v>0</v>
      </c>
      <c r="AB148" s="32">
        <f>SUMIFS('Capex forecast'!L$7:L$210,'Capex forecast'!$T$7:$T$210,$Q148,'Capex forecast'!$S$7:$S$210,$S148,'Capex forecast'!$Q$7:$Q$210,"Augex")</f>
        <v>0</v>
      </c>
      <c r="AC148" s="32">
        <f>SUMIFS('Capex forecast'!M$7:M$210,'Capex forecast'!$T$7:$T$210,$Q148,'Capex forecast'!$S$7:$S$210,$S148,'Capex forecast'!$Q$7:$Q$210,"Augex")</f>
        <v>0</v>
      </c>
      <c r="AD148" s="32">
        <f>SUMIFS('Capex forecast'!N$7:N$210,'Capex forecast'!$T$7:$T$210,$Q148,'Capex forecast'!$S$7:$S$210,$S148,'Capex forecast'!$Q$7:$Q$210,"Augex")</f>
        <v>0</v>
      </c>
      <c r="AF148" s="6" t="s">
        <v>564</v>
      </c>
      <c r="AG148" s="6" t="str">
        <f>INDEX('Raw demand forecast'!$M$7:$M$5830,MATCH($Q148,'Raw demand forecast'!$B$7:$B$5830,0))</f>
        <v>Yes</v>
      </c>
      <c r="AH148" s="6" t="str">
        <f>IF(COUNTIF($AF$93:AF148,$B148) = 1, "LV", IF(COUNTIF($AF$93:AF148,$B148) = 2, "HV", "ST"))</f>
        <v>LV</v>
      </c>
      <c r="AI148" s="6" t="str">
        <f>INDEX('Demand forecast and growth rate'!$E$7:$E$273,MATCH($Q148,'Demand forecast and growth rate'!$B$7:$B$273,0))</f>
        <v>Steady/falling</v>
      </c>
      <c r="AJ148" s="53">
        <f>SUMIFS('Capex forecast'!E$7:E$210,'Capex forecast'!$T$7:$T$210,$AF148,'Capex forecast'!$S$7:$S$210,$AH148,'Capex forecast'!$Q$7:$Q$210,"Repex")</f>
        <v>0</v>
      </c>
      <c r="AK148" s="53">
        <f>SUMIFS('Capex forecast'!F$7:F$210,'Capex forecast'!$T$7:$T$210,$AF148,'Capex forecast'!$S$7:$S$210,$AH148,'Capex forecast'!$Q$7:$Q$210,"Repex")</f>
        <v>0</v>
      </c>
      <c r="AL148" s="53">
        <f>SUMIFS('Capex forecast'!G$7:G$210,'Capex forecast'!$T$7:$T$210,$AF148,'Capex forecast'!$S$7:$S$210,$AH148,'Capex forecast'!$Q$7:$Q$210,"Repex")</f>
        <v>0</v>
      </c>
      <c r="AM148" s="53">
        <f>SUMIFS('Capex forecast'!H$7:H$210,'Capex forecast'!$T$7:$T$210,$AF148,'Capex forecast'!$S$7:$S$210,$AH148,'Capex forecast'!$Q$7:$Q$210,"Repex")</f>
        <v>0</v>
      </c>
      <c r="AN148" s="53">
        <f>SUMIFS('Capex forecast'!I$7:I$210,'Capex forecast'!$T$7:$T$210,$AF148,'Capex forecast'!$S$7:$S$210,$AH148,'Capex forecast'!$Q$7:$Q$210,"Repex")</f>
        <v>0</v>
      </c>
      <c r="AO148" s="53">
        <f>SUMIFS('Capex forecast'!J$7:J$210,'Capex forecast'!$T$7:$T$210,$AF148,'Capex forecast'!$S$7:$S$210,$AH148,'Capex forecast'!$Q$7:$Q$210,"Repex")</f>
        <v>0</v>
      </c>
      <c r="AP148" s="53">
        <f>SUMIFS('Capex forecast'!K$7:K$210,'Capex forecast'!$T$7:$T$210,$AF148,'Capex forecast'!$S$7:$S$210,$AH148,'Capex forecast'!$Q$7:$Q$210,"Repex")</f>
        <v>0</v>
      </c>
      <c r="AQ148" s="53">
        <f>SUMIFS('Capex forecast'!L$7:L$210,'Capex forecast'!$T$7:$T$210,$AF148,'Capex forecast'!$S$7:$S$210,$AH148,'Capex forecast'!$Q$7:$Q$210,"Repex")</f>
        <v>0</v>
      </c>
      <c r="AR148" s="53">
        <f>SUMIFS('Capex forecast'!M$7:M$210,'Capex forecast'!$T$7:$T$210,$AF148,'Capex forecast'!$S$7:$S$210,$AH148,'Capex forecast'!$Q$7:$Q$210,"Repex")</f>
        <v>0</v>
      </c>
      <c r="AS148" s="53">
        <f>SUMIFS('Capex forecast'!N$7:N$210,'Capex forecast'!$T$7:$T$210,$AF148,'Capex forecast'!$S$7:$S$210,$AH148,'Capex forecast'!$Q$7:$Q$210,"Repex")</f>
        <v>0</v>
      </c>
    </row>
    <row r="149" spans="2:45" ht="15">
      <c r="B149" s="6" t="s">
        <v>19</v>
      </c>
      <c r="C149" s="6" t="str">
        <f>INDEX('Raw demand forecast'!$M$7:$M$5830,MATCH($B149,'Raw demand forecast'!$B$7:$B$5830,0))</f>
        <v>No</v>
      </c>
      <c r="D149" s="6" t="str">
        <f>IF(COUNTIF($B$93:B149,$B149) = 1, "LV", IF(COUNTIF($B$93:B149,$B149) = 2, "HV", "ST"))</f>
        <v>LV</v>
      </c>
      <c r="E149" s="6" t="str">
        <f>INDEX('Demand forecast and growth rate'!$E$7:$E$273,MATCH($B149,'Demand forecast and growth rate'!$B$7:$B$273,0))</f>
        <v>Steady/falling</v>
      </c>
      <c r="F149" s="32">
        <f>SUMIFS('Capex forecast'!E$7:E$210,'Capex forecast'!$T$7:$T$210,'Allocation of site-spec costs'!$B149,'Capex forecast'!$S$7:$S$210,'Allocation of site-spec costs'!$D149,'Capex forecast'!$Q$7:$Q$210,"Customer Connection")</f>
        <v>0</v>
      </c>
      <c r="G149" s="32">
        <f>SUMIFS('Capex forecast'!F$7:F$210,'Capex forecast'!$T$7:$T$210,'Allocation of site-spec costs'!$B149,'Capex forecast'!$S$7:$S$210,'Allocation of site-spec costs'!$D149,'Capex forecast'!$Q$7:$Q$210,"Customer Connection")</f>
        <v>0</v>
      </c>
      <c r="H149" s="32">
        <f>SUMIFS('Capex forecast'!G$7:G$210,'Capex forecast'!$T$7:$T$210,'Allocation of site-spec costs'!$B149,'Capex forecast'!$S$7:$S$210,'Allocation of site-spec costs'!$D149,'Capex forecast'!$Q$7:$Q$210,"Customer Connection")</f>
        <v>0</v>
      </c>
      <c r="I149" s="32">
        <f>SUMIFS('Capex forecast'!H$7:H$210,'Capex forecast'!$T$7:$T$210,'Allocation of site-spec costs'!$B149,'Capex forecast'!$S$7:$S$210,'Allocation of site-spec costs'!$D149,'Capex forecast'!$Q$7:$Q$210,"Customer Connection")</f>
        <v>0</v>
      </c>
      <c r="J149" s="32">
        <f>SUMIFS('Capex forecast'!I$7:I$210,'Capex forecast'!$T$7:$T$210,'Allocation of site-spec costs'!$B149,'Capex forecast'!$S$7:$S$210,'Allocation of site-spec costs'!$D149,'Capex forecast'!$Q$7:$Q$210,"Customer Connection")</f>
        <v>0</v>
      </c>
      <c r="K149" s="32">
        <f>SUMIFS('Capex forecast'!J$7:J$210,'Capex forecast'!$T$7:$T$210,'Allocation of site-spec costs'!$B149,'Capex forecast'!$S$7:$S$210,'Allocation of site-spec costs'!$D149,'Capex forecast'!$Q$7:$Q$210,"Customer Connection")</f>
        <v>0</v>
      </c>
      <c r="L149" s="32">
        <f>SUMIFS('Capex forecast'!K$7:K$210,'Capex forecast'!$T$7:$T$210,'Allocation of site-spec costs'!$B149,'Capex forecast'!$S$7:$S$210,'Allocation of site-spec costs'!$D149,'Capex forecast'!$Q$7:$Q$210,"Customer Connection")</f>
        <v>0</v>
      </c>
      <c r="M149" s="32">
        <f>SUMIFS('Capex forecast'!L$7:L$210,'Capex forecast'!$T$7:$T$210,'Allocation of site-spec costs'!$B149,'Capex forecast'!$S$7:$S$210,'Allocation of site-spec costs'!$D149,'Capex forecast'!$Q$7:$Q$210,"Customer Connection")</f>
        <v>0</v>
      </c>
      <c r="N149" s="32">
        <f>SUMIFS('Capex forecast'!M$7:M$210,'Capex forecast'!$T$7:$T$210,'Allocation of site-spec costs'!$B149,'Capex forecast'!$S$7:$S$210,'Allocation of site-spec costs'!$D149,'Capex forecast'!$Q$7:$Q$210,"Customer Connection")</f>
        <v>0</v>
      </c>
      <c r="O149" s="32">
        <f>SUMIFS('Capex forecast'!N$7:N$210,'Capex forecast'!$T$7:$T$210,'Allocation of site-spec costs'!$B149,'Capex forecast'!$S$7:$S$210,'Allocation of site-spec costs'!$D149,'Capex forecast'!$Q$7:$Q$210,"Customer Connection")</f>
        <v>0</v>
      </c>
      <c r="Q149" s="6" t="s">
        <v>19</v>
      </c>
      <c r="R149" s="6" t="str">
        <f>INDEX('Raw demand forecast'!$M$7:$M$5830,MATCH($Q149,'Raw demand forecast'!$B$7:$B$5830,0))</f>
        <v>No</v>
      </c>
      <c r="S149" s="6" t="str">
        <f>IF(COUNTIF($Q$93:Q149,$B149) = 1, "LV", IF(COUNTIF($Q$93:Q149,$B149) = 2, "HV", "ST"))</f>
        <v>LV</v>
      </c>
      <c r="T149" s="6" t="str">
        <f>INDEX('Demand forecast and growth rate'!$E$7:$E$273,MATCH($Q149,'Demand forecast and growth rate'!$B$7:$B$273,0))</f>
        <v>Steady/falling</v>
      </c>
      <c r="U149" s="32">
        <f>SUMIFS('Capex forecast'!E$7:E$210,'Capex forecast'!$T$7:$T$210,$Q149,'Capex forecast'!$S$7:$S$210,$S149,'Capex forecast'!$Q$7:$Q$210,"Augex")</f>
        <v>0</v>
      </c>
      <c r="V149" s="32">
        <f>SUMIFS('Capex forecast'!F$7:F$210,'Capex forecast'!$T$7:$T$210,$Q149,'Capex forecast'!$S$7:$S$210,$S149,'Capex forecast'!$Q$7:$Q$210,"Augex")</f>
        <v>0</v>
      </c>
      <c r="W149" s="32">
        <f>SUMIFS('Capex forecast'!G$7:G$210,'Capex forecast'!$T$7:$T$210,$Q149,'Capex forecast'!$S$7:$S$210,$S149,'Capex forecast'!$Q$7:$Q$210,"Augex")</f>
        <v>0</v>
      </c>
      <c r="X149" s="32">
        <f>SUMIFS('Capex forecast'!H$7:H$210,'Capex forecast'!$T$7:$T$210,$Q149,'Capex forecast'!$S$7:$S$210,$S149,'Capex forecast'!$Q$7:$Q$210,"Augex")</f>
        <v>0</v>
      </c>
      <c r="Y149" s="32">
        <f>SUMIFS('Capex forecast'!I$7:I$210,'Capex forecast'!$T$7:$T$210,$Q149,'Capex forecast'!$S$7:$S$210,$S149,'Capex forecast'!$Q$7:$Q$210,"Augex")</f>
        <v>0</v>
      </c>
      <c r="Z149" s="32">
        <f>SUMIFS('Capex forecast'!J$7:J$210,'Capex forecast'!$T$7:$T$210,$Q149,'Capex forecast'!$S$7:$S$210,$S149,'Capex forecast'!$Q$7:$Q$210,"Augex")</f>
        <v>0</v>
      </c>
      <c r="AA149" s="32">
        <f>SUMIFS('Capex forecast'!K$7:K$210,'Capex forecast'!$T$7:$T$210,$Q149,'Capex forecast'!$S$7:$S$210,$S149,'Capex forecast'!$Q$7:$Q$210,"Augex")</f>
        <v>0</v>
      </c>
      <c r="AB149" s="32">
        <f>SUMIFS('Capex forecast'!L$7:L$210,'Capex forecast'!$T$7:$T$210,$Q149,'Capex forecast'!$S$7:$S$210,$S149,'Capex forecast'!$Q$7:$Q$210,"Augex")</f>
        <v>0</v>
      </c>
      <c r="AC149" s="32">
        <f>SUMIFS('Capex forecast'!M$7:M$210,'Capex forecast'!$T$7:$T$210,$Q149,'Capex forecast'!$S$7:$S$210,$S149,'Capex forecast'!$Q$7:$Q$210,"Augex")</f>
        <v>0</v>
      </c>
      <c r="AD149" s="32">
        <f>SUMIFS('Capex forecast'!N$7:N$210,'Capex forecast'!$T$7:$T$210,$Q149,'Capex forecast'!$S$7:$S$210,$S149,'Capex forecast'!$Q$7:$Q$210,"Augex")</f>
        <v>0</v>
      </c>
      <c r="AF149" s="6" t="s">
        <v>19</v>
      </c>
      <c r="AG149" s="6" t="str">
        <f>INDEX('Raw demand forecast'!$M$7:$M$5830,MATCH($Q149,'Raw demand forecast'!$B$7:$B$5830,0))</f>
        <v>No</v>
      </c>
      <c r="AH149" s="6" t="str">
        <f>IF(COUNTIF($AF$93:AF149,$B149) = 1, "LV", IF(COUNTIF($AF$93:AF149,$B149) = 2, "HV", "ST"))</f>
        <v>LV</v>
      </c>
      <c r="AI149" s="6" t="str">
        <f>INDEX('Demand forecast and growth rate'!$E$7:$E$273,MATCH($Q149,'Demand forecast and growth rate'!$B$7:$B$273,0))</f>
        <v>Steady/falling</v>
      </c>
      <c r="AJ149" s="53">
        <f>SUMIFS('Capex forecast'!E$7:E$210,'Capex forecast'!$T$7:$T$210,$AF149,'Capex forecast'!$S$7:$S$210,$AH149,'Capex forecast'!$Q$7:$Q$210,"Repex")</f>
        <v>0</v>
      </c>
      <c r="AK149" s="53">
        <f>SUMIFS('Capex forecast'!F$7:F$210,'Capex forecast'!$T$7:$T$210,$AF149,'Capex forecast'!$S$7:$S$210,$AH149,'Capex forecast'!$Q$7:$Q$210,"Repex")</f>
        <v>0</v>
      </c>
      <c r="AL149" s="53">
        <f>SUMIFS('Capex forecast'!G$7:G$210,'Capex forecast'!$T$7:$T$210,$AF149,'Capex forecast'!$S$7:$S$210,$AH149,'Capex forecast'!$Q$7:$Q$210,"Repex")</f>
        <v>0</v>
      </c>
      <c r="AM149" s="53">
        <f>SUMIFS('Capex forecast'!H$7:H$210,'Capex forecast'!$T$7:$T$210,$AF149,'Capex forecast'!$S$7:$S$210,$AH149,'Capex forecast'!$Q$7:$Q$210,"Repex")</f>
        <v>0</v>
      </c>
      <c r="AN149" s="53">
        <f>SUMIFS('Capex forecast'!I$7:I$210,'Capex forecast'!$T$7:$T$210,$AF149,'Capex forecast'!$S$7:$S$210,$AH149,'Capex forecast'!$Q$7:$Q$210,"Repex")</f>
        <v>0</v>
      </c>
      <c r="AO149" s="53">
        <f>SUMIFS('Capex forecast'!J$7:J$210,'Capex forecast'!$T$7:$T$210,$AF149,'Capex forecast'!$S$7:$S$210,$AH149,'Capex forecast'!$Q$7:$Q$210,"Repex")</f>
        <v>0</v>
      </c>
      <c r="AP149" s="53">
        <f>SUMIFS('Capex forecast'!K$7:K$210,'Capex forecast'!$T$7:$T$210,$AF149,'Capex forecast'!$S$7:$S$210,$AH149,'Capex forecast'!$Q$7:$Q$210,"Repex")</f>
        <v>0</v>
      </c>
      <c r="AQ149" s="53">
        <f>SUMIFS('Capex forecast'!L$7:L$210,'Capex forecast'!$T$7:$T$210,$AF149,'Capex forecast'!$S$7:$S$210,$AH149,'Capex forecast'!$Q$7:$Q$210,"Repex")</f>
        <v>0</v>
      </c>
      <c r="AR149" s="53">
        <f>SUMIFS('Capex forecast'!M$7:M$210,'Capex forecast'!$T$7:$T$210,$AF149,'Capex forecast'!$S$7:$S$210,$AH149,'Capex forecast'!$Q$7:$Q$210,"Repex")</f>
        <v>0</v>
      </c>
      <c r="AS149" s="53">
        <f>SUMIFS('Capex forecast'!N$7:N$210,'Capex forecast'!$T$7:$T$210,$AF149,'Capex forecast'!$S$7:$S$210,$AH149,'Capex forecast'!$Q$7:$Q$210,"Repex")</f>
        <v>0</v>
      </c>
    </row>
    <row r="150" spans="2:45" ht="15">
      <c r="B150" s="6" t="s">
        <v>29</v>
      </c>
      <c r="C150" s="6" t="str">
        <f>INDEX('Raw demand forecast'!$M$7:$M$5830,MATCH($B150,'Raw demand forecast'!$B$7:$B$5830,0))</f>
        <v>No</v>
      </c>
      <c r="D150" s="6" t="str">
        <f>IF(COUNTIF($B$93:B150,$B150) = 1, "LV", IF(COUNTIF($B$93:B150,$B150) = 2, "HV", "ST"))</f>
        <v>LV</v>
      </c>
      <c r="E150" s="6" t="str">
        <f>INDEX('Demand forecast and growth rate'!$E$7:$E$273,MATCH($B150,'Demand forecast and growth rate'!$B$7:$B$273,0))</f>
        <v>Steady/falling</v>
      </c>
      <c r="F150" s="32">
        <f>SUMIFS('Capex forecast'!E$7:E$210,'Capex forecast'!$T$7:$T$210,'Allocation of site-spec costs'!$B150,'Capex forecast'!$S$7:$S$210,'Allocation of site-spec costs'!$D150,'Capex forecast'!$Q$7:$Q$210,"Customer Connection")</f>
        <v>0</v>
      </c>
      <c r="G150" s="32">
        <f>SUMIFS('Capex forecast'!F$7:F$210,'Capex forecast'!$T$7:$T$210,'Allocation of site-spec costs'!$B150,'Capex forecast'!$S$7:$S$210,'Allocation of site-spec costs'!$D150,'Capex forecast'!$Q$7:$Q$210,"Customer Connection")</f>
        <v>0</v>
      </c>
      <c r="H150" s="32">
        <f>SUMIFS('Capex forecast'!G$7:G$210,'Capex forecast'!$T$7:$T$210,'Allocation of site-spec costs'!$B150,'Capex forecast'!$S$7:$S$210,'Allocation of site-spec costs'!$D150,'Capex forecast'!$Q$7:$Q$210,"Customer Connection")</f>
        <v>0</v>
      </c>
      <c r="I150" s="32">
        <f>SUMIFS('Capex forecast'!H$7:H$210,'Capex forecast'!$T$7:$T$210,'Allocation of site-spec costs'!$B150,'Capex forecast'!$S$7:$S$210,'Allocation of site-spec costs'!$D150,'Capex forecast'!$Q$7:$Q$210,"Customer Connection")</f>
        <v>0</v>
      </c>
      <c r="J150" s="32">
        <f>SUMIFS('Capex forecast'!I$7:I$210,'Capex forecast'!$T$7:$T$210,'Allocation of site-spec costs'!$B150,'Capex forecast'!$S$7:$S$210,'Allocation of site-spec costs'!$D150,'Capex forecast'!$Q$7:$Q$210,"Customer Connection")</f>
        <v>0</v>
      </c>
      <c r="K150" s="32">
        <f>SUMIFS('Capex forecast'!J$7:J$210,'Capex forecast'!$T$7:$T$210,'Allocation of site-spec costs'!$B150,'Capex forecast'!$S$7:$S$210,'Allocation of site-spec costs'!$D150,'Capex forecast'!$Q$7:$Q$210,"Customer Connection")</f>
        <v>0</v>
      </c>
      <c r="L150" s="32">
        <f>SUMIFS('Capex forecast'!K$7:K$210,'Capex forecast'!$T$7:$T$210,'Allocation of site-spec costs'!$B150,'Capex forecast'!$S$7:$S$210,'Allocation of site-spec costs'!$D150,'Capex forecast'!$Q$7:$Q$210,"Customer Connection")</f>
        <v>0</v>
      </c>
      <c r="M150" s="32">
        <f>SUMIFS('Capex forecast'!L$7:L$210,'Capex forecast'!$T$7:$T$210,'Allocation of site-spec costs'!$B150,'Capex forecast'!$S$7:$S$210,'Allocation of site-spec costs'!$D150,'Capex forecast'!$Q$7:$Q$210,"Customer Connection")</f>
        <v>0</v>
      </c>
      <c r="N150" s="32">
        <f>SUMIFS('Capex forecast'!M$7:M$210,'Capex forecast'!$T$7:$T$210,'Allocation of site-spec costs'!$B150,'Capex forecast'!$S$7:$S$210,'Allocation of site-spec costs'!$D150,'Capex forecast'!$Q$7:$Q$210,"Customer Connection")</f>
        <v>0</v>
      </c>
      <c r="O150" s="32">
        <f>SUMIFS('Capex forecast'!N$7:N$210,'Capex forecast'!$T$7:$T$210,'Allocation of site-spec costs'!$B150,'Capex forecast'!$S$7:$S$210,'Allocation of site-spec costs'!$D150,'Capex forecast'!$Q$7:$Q$210,"Customer Connection")</f>
        <v>0</v>
      </c>
      <c r="Q150" s="6" t="s">
        <v>29</v>
      </c>
      <c r="R150" s="6" t="str">
        <f>INDEX('Raw demand forecast'!$M$7:$M$5830,MATCH($Q150,'Raw demand forecast'!$B$7:$B$5830,0))</f>
        <v>No</v>
      </c>
      <c r="S150" s="6" t="str">
        <f>IF(COUNTIF($Q$93:Q150,$B150) = 1, "LV", IF(COUNTIF($Q$93:Q150,$B150) = 2, "HV", "ST"))</f>
        <v>LV</v>
      </c>
      <c r="T150" s="6" t="str">
        <f>INDEX('Demand forecast and growth rate'!$E$7:$E$273,MATCH($Q150,'Demand forecast and growth rate'!$B$7:$B$273,0))</f>
        <v>Steady/falling</v>
      </c>
      <c r="U150" s="32">
        <f>SUMIFS('Capex forecast'!E$7:E$210,'Capex forecast'!$T$7:$T$210,$Q150,'Capex forecast'!$S$7:$S$210,$S150,'Capex forecast'!$Q$7:$Q$210,"Augex")</f>
        <v>0</v>
      </c>
      <c r="V150" s="32">
        <f>SUMIFS('Capex forecast'!F$7:F$210,'Capex forecast'!$T$7:$T$210,$Q150,'Capex forecast'!$S$7:$S$210,$S150,'Capex forecast'!$Q$7:$Q$210,"Augex")</f>
        <v>0</v>
      </c>
      <c r="W150" s="32">
        <f>SUMIFS('Capex forecast'!G$7:G$210,'Capex forecast'!$T$7:$T$210,$Q150,'Capex forecast'!$S$7:$S$210,$S150,'Capex forecast'!$Q$7:$Q$210,"Augex")</f>
        <v>0</v>
      </c>
      <c r="X150" s="32">
        <f>SUMIFS('Capex forecast'!H$7:H$210,'Capex forecast'!$T$7:$T$210,$Q150,'Capex forecast'!$S$7:$S$210,$S150,'Capex forecast'!$Q$7:$Q$210,"Augex")</f>
        <v>0</v>
      </c>
      <c r="Y150" s="32">
        <f>SUMIFS('Capex forecast'!I$7:I$210,'Capex forecast'!$T$7:$T$210,$Q150,'Capex forecast'!$S$7:$S$210,$S150,'Capex forecast'!$Q$7:$Q$210,"Augex")</f>
        <v>0</v>
      </c>
      <c r="Z150" s="32">
        <f>SUMIFS('Capex forecast'!J$7:J$210,'Capex forecast'!$T$7:$T$210,$Q150,'Capex forecast'!$S$7:$S$210,$S150,'Capex forecast'!$Q$7:$Q$210,"Augex")</f>
        <v>0</v>
      </c>
      <c r="AA150" s="32">
        <f>SUMIFS('Capex forecast'!K$7:K$210,'Capex forecast'!$T$7:$T$210,$Q150,'Capex forecast'!$S$7:$S$210,$S150,'Capex forecast'!$Q$7:$Q$210,"Augex")</f>
        <v>0</v>
      </c>
      <c r="AB150" s="32">
        <f>SUMIFS('Capex forecast'!L$7:L$210,'Capex forecast'!$T$7:$T$210,$Q150,'Capex forecast'!$S$7:$S$210,$S150,'Capex forecast'!$Q$7:$Q$210,"Augex")</f>
        <v>0</v>
      </c>
      <c r="AC150" s="32">
        <f>SUMIFS('Capex forecast'!M$7:M$210,'Capex forecast'!$T$7:$T$210,$Q150,'Capex forecast'!$S$7:$S$210,$S150,'Capex forecast'!$Q$7:$Q$210,"Augex")</f>
        <v>0</v>
      </c>
      <c r="AD150" s="32">
        <f>SUMIFS('Capex forecast'!N$7:N$210,'Capex forecast'!$T$7:$T$210,$Q150,'Capex forecast'!$S$7:$S$210,$S150,'Capex forecast'!$Q$7:$Q$210,"Augex")</f>
        <v>0</v>
      </c>
      <c r="AF150" s="6" t="s">
        <v>29</v>
      </c>
      <c r="AG150" s="6" t="str">
        <f>INDEX('Raw demand forecast'!$M$7:$M$5830,MATCH($Q150,'Raw demand forecast'!$B$7:$B$5830,0))</f>
        <v>No</v>
      </c>
      <c r="AH150" s="6" t="str">
        <f>IF(COUNTIF($AF$93:AF150,$B150) = 1, "LV", IF(COUNTIF($AF$93:AF150,$B150) = 2, "HV", "ST"))</f>
        <v>LV</v>
      </c>
      <c r="AI150" s="6" t="str">
        <f>INDEX('Demand forecast and growth rate'!$E$7:$E$273,MATCH($Q150,'Demand forecast and growth rate'!$B$7:$B$273,0))</f>
        <v>Steady/falling</v>
      </c>
      <c r="AJ150" s="53">
        <f>SUMIFS('Capex forecast'!E$7:E$210,'Capex forecast'!$T$7:$T$210,$AF150,'Capex forecast'!$S$7:$S$210,$AH150,'Capex forecast'!$Q$7:$Q$210,"Repex")</f>
        <v>0</v>
      </c>
      <c r="AK150" s="53">
        <f>SUMIFS('Capex forecast'!F$7:F$210,'Capex forecast'!$T$7:$T$210,$AF150,'Capex forecast'!$S$7:$S$210,$AH150,'Capex forecast'!$Q$7:$Q$210,"Repex")</f>
        <v>0</v>
      </c>
      <c r="AL150" s="53">
        <f>SUMIFS('Capex forecast'!G$7:G$210,'Capex forecast'!$T$7:$T$210,$AF150,'Capex forecast'!$S$7:$S$210,$AH150,'Capex forecast'!$Q$7:$Q$210,"Repex")</f>
        <v>0</v>
      </c>
      <c r="AM150" s="53">
        <f>SUMIFS('Capex forecast'!H$7:H$210,'Capex forecast'!$T$7:$T$210,$AF150,'Capex forecast'!$S$7:$S$210,$AH150,'Capex forecast'!$Q$7:$Q$210,"Repex")</f>
        <v>0</v>
      </c>
      <c r="AN150" s="53">
        <f>SUMIFS('Capex forecast'!I$7:I$210,'Capex forecast'!$T$7:$T$210,$AF150,'Capex forecast'!$S$7:$S$210,$AH150,'Capex forecast'!$Q$7:$Q$210,"Repex")</f>
        <v>0</v>
      </c>
      <c r="AO150" s="53">
        <f>SUMIFS('Capex forecast'!J$7:J$210,'Capex forecast'!$T$7:$T$210,$AF150,'Capex forecast'!$S$7:$S$210,$AH150,'Capex forecast'!$Q$7:$Q$210,"Repex")</f>
        <v>0</v>
      </c>
      <c r="AP150" s="53">
        <f>SUMIFS('Capex forecast'!K$7:K$210,'Capex forecast'!$T$7:$T$210,$AF150,'Capex forecast'!$S$7:$S$210,$AH150,'Capex forecast'!$Q$7:$Q$210,"Repex")</f>
        <v>0</v>
      </c>
      <c r="AQ150" s="53">
        <f>SUMIFS('Capex forecast'!L$7:L$210,'Capex forecast'!$T$7:$T$210,$AF150,'Capex forecast'!$S$7:$S$210,$AH150,'Capex forecast'!$Q$7:$Q$210,"Repex")</f>
        <v>0</v>
      </c>
      <c r="AR150" s="53">
        <f>SUMIFS('Capex forecast'!M$7:M$210,'Capex forecast'!$T$7:$T$210,$AF150,'Capex forecast'!$S$7:$S$210,$AH150,'Capex forecast'!$Q$7:$Q$210,"Repex")</f>
        <v>0</v>
      </c>
      <c r="AS150" s="53">
        <f>SUMIFS('Capex forecast'!N$7:N$210,'Capex forecast'!$T$7:$T$210,$AF150,'Capex forecast'!$S$7:$S$210,$AH150,'Capex forecast'!$Q$7:$Q$210,"Repex")</f>
        <v>0</v>
      </c>
    </row>
    <row r="151" spans="2:45" ht="15">
      <c r="B151" s="6" t="s">
        <v>105</v>
      </c>
      <c r="C151" s="6" t="str">
        <f>INDEX('Raw demand forecast'!$M$7:$M$5830,MATCH($B151,'Raw demand forecast'!$B$7:$B$5830,0))</f>
        <v>No</v>
      </c>
      <c r="D151" s="6" t="str">
        <f>IF(COUNTIF($B$93:B151,$B151) = 1, "LV", IF(COUNTIF($B$93:B151,$B151) = 2, "HV", "ST"))</f>
        <v>LV</v>
      </c>
      <c r="E151" s="6" t="str">
        <f>INDEX('Demand forecast and growth rate'!$E$7:$E$273,MATCH($B151,'Demand forecast and growth rate'!$B$7:$B$273,0))</f>
        <v>Steady/falling</v>
      </c>
      <c r="F151" s="32">
        <f>SUMIFS('Capex forecast'!E$7:E$210,'Capex forecast'!$T$7:$T$210,'Allocation of site-spec costs'!$B151,'Capex forecast'!$S$7:$S$210,'Allocation of site-spec costs'!$D151,'Capex forecast'!$Q$7:$Q$210,"Customer Connection")</f>
        <v>0</v>
      </c>
      <c r="G151" s="32">
        <f>SUMIFS('Capex forecast'!F$7:F$210,'Capex forecast'!$T$7:$T$210,'Allocation of site-spec costs'!$B151,'Capex forecast'!$S$7:$S$210,'Allocation of site-spec costs'!$D151,'Capex forecast'!$Q$7:$Q$210,"Customer Connection")</f>
        <v>0</v>
      </c>
      <c r="H151" s="32">
        <f>SUMIFS('Capex forecast'!G$7:G$210,'Capex forecast'!$T$7:$T$210,'Allocation of site-spec costs'!$B151,'Capex forecast'!$S$7:$S$210,'Allocation of site-spec costs'!$D151,'Capex forecast'!$Q$7:$Q$210,"Customer Connection")</f>
        <v>0</v>
      </c>
      <c r="I151" s="32">
        <f>SUMIFS('Capex forecast'!H$7:H$210,'Capex forecast'!$T$7:$T$210,'Allocation of site-spec costs'!$B151,'Capex forecast'!$S$7:$S$210,'Allocation of site-spec costs'!$D151,'Capex forecast'!$Q$7:$Q$210,"Customer Connection")</f>
        <v>0</v>
      </c>
      <c r="J151" s="32">
        <f>SUMIFS('Capex forecast'!I$7:I$210,'Capex forecast'!$T$7:$T$210,'Allocation of site-spec costs'!$B151,'Capex forecast'!$S$7:$S$210,'Allocation of site-spec costs'!$D151,'Capex forecast'!$Q$7:$Q$210,"Customer Connection")</f>
        <v>0</v>
      </c>
      <c r="K151" s="32">
        <f>SUMIFS('Capex forecast'!J$7:J$210,'Capex forecast'!$T$7:$T$210,'Allocation of site-spec costs'!$B151,'Capex forecast'!$S$7:$S$210,'Allocation of site-spec costs'!$D151,'Capex forecast'!$Q$7:$Q$210,"Customer Connection")</f>
        <v>0</v>
      </c>
      <c r="L151" s="32">
        <f>SUMIFS('Capex forecast'!K$7:K$210,'Capex forecast'!$T$7:$T$210,'Allocation of site-spec costs'!$B151,'Capex forecast'!$S$7:$S$210,'Allocation of site-spec costs'!$D151,'Capex forecast'!$Q$7:$Q$210,"Customer Connection")</f>
        <v>0</v>
      </c>
      <c r="M151" s="32">
        <f>SUMIFS('Capex forecast'!L$7:L$210,'Capex forecast'!$T$7:$T$210,'Allocation of site-spec costs'!$B151,'Capex forecast'!$S$7:$S$210,'Allocation of site-spec costs'!$D151,'Capex forecast'!$Q$7:$Q$210,"Customer Connection")</f>
        <v>0</v>
      </c>
      <c r="N151" s="32">
        <f>SUMIFS('Capex forecast'!M$7:M$210,'Capex forecast'!$T$7:$T$210,'Allocation of site-spec costs'!$B151,'Capex forecast'!$S$7:$S$210,'Allocation of site-spec costs'!$D151,'Capex forecast'!$Q$7:$Q$210,"Customer Connection")</f>
        <v>0</v>
      </c>
      <c r="O151" s="32">
        <f>SUMIFS('Capex forecast'!N$7:N$210,'Capex forecast'!$T$7:$T$210,'Allocation of site-spec costs'!$B151,'Capex forecast'!$S$7:$S$210,'Allocation of site-spec costs'!$D151,'Capex forecast'!$Q$7:$Q$210,"Customer Connection")</f>
        <v>0</v>
      </c>
      <c r="Q151" s="6" t="s">
        <v>105</v>
      </c>
      <c r="R151" s="6" t="str">
        <f>INDEX('Raw demand forecast'!$M$7:$M$5830,MATCH($Q151,'Raw demand forecast'!$B$7:$B$5830,0))</f>
        <v>No</v>
      </c>
      <c r="S151" s="6" t="str">
        <f>IF(COUNTIF($Q$93:Q151,$B151) = 1, "LV", IF(COUNTIF($Q$93:Q151,$B151) = 2, "HV", "ST"))</f>
        <v>LV</v>
      </c>
      <c r="T151" s="6" t="str">
        <f>INDEX('Demand forecast and growth rate'!$E$7:$E$273,MATCH($Q151,'Demand forecast and growth rate'!$B$7:$B$273,0))</f>
        <v>Steady/falling</v>
      </c>
      <c r="U151" s="32">
        <f>SUMIFS('Capex forecast'!E$7:E$210,'Capex forecast'!$T$7:$T$210,$Q151,'Capex forecast'!$S$7:$S$210,$S151,'Capex forecast'!$Q$7:$Q$210,"Augex")</f>
        <v>0</v>
      </c>
      <c r="V151" s="32">
        <f>SUMIFS('Capex forecast'!F$7:F$210,'Capex forecast'!$T$7:$T$210,$Q151,'Capex forecast'!$S$7:$S$210,$S151,'Capex forecast'!$Q$7:$Q$210,"Augex")</f>
        <v>0</v>
      </c>
      <c r="W151" s="32">
        <f>SUMIFS('Capex forecast'!G$7:G$210,'Capex forecast'!$T$7:$T$210,$Q151,'Capex forecast'!$S$7:$S$210,$S151,'Capex forecast'!$Q$7:$Q$210,"Augex")</f>
        <v>0</v>
      </c>
      <c r="X151" s="32">
        <f>SUMIFS('Capex forecast'!H$7:H$210,'Capex forecast'!$T$7:$T$210,$Q151,'Capex forecast'!$S$7:$S$210,$S151,'Capex forecast'!$Q$7:$Q$210,"Augex")</f>
        <v>0</v>
      </c>
      <c r="Y151" s="32">
        <f>SUMIFS('Capex forecast'!I$7:I$210,'Capex forecast'!$T$7:$T$210,$Q151,'Capex forecast'!$S$7:$S$210,$S151,'Capex forecast'!$Q$7:$Q$210,"Augex")</f>
        <v>0</v>
      </c>
      <c r="Z151" s="32">
        <f>SUMIFS('Capex forecast'!J$7:J$210,'Capex forecast'!$T$7:$T$210,$Q151,'Capex forecast'!$S$7:$S$210,$S151,'Capex forecast'!$Q$7:$Q$210,"Augex")</f>
        <v>0</v>
      </c>
      <c r="AA151" s="32">
        <f>SUMIFS('Capex forecast'!K$7:K$210,'Capex forecast'!$T$7:$T$210,$Q151,'Capex forecast'!$S$7:$S$210,$S151,'Capex forecast'!$Q$7:$Q$210,"Augex")</f>
        <v>0</v>
      </c>
      <c r="AB151" s="32">
        <f>SUMIFS('Capex forecast'!L$7:L$210,'Capex forecast'!$T$7:$T$210,$Q151,'Capex forecast'!$S$7:$S$210,$S151,'Capex forecast'!$Q$7:$Q$210,"Augex")</f>
        <v>0</v>
      </c>
      <c r="AC151" s="32">
        <f>SUMIFS('Capex forecast'!M$7:M$210,'Capex forecast'!$T$7:$T$210,$Q151,'Capex forecast'!$S$7:$S$210,$S151,'Capex forecast'!$Q$7:$Q$210,"Augex")</f>
        <v>0</v>
      </c>
      <c r="AD151" s="32">
        <f>SUMIFS('Capex forecast'!N$7:N$210,'Capex forecast'!$T$7:$T$210,$Q151,'Capex forecast'!$S$7:$S$210,$S151,'Capex forecast'!$Q$7:$Q$210,"Augex")</f>
        <v>0</v>
      </c>
      <c r="AF151" s="6" t="s">
        <v>105</v>
      </c>
      <c r="AG151" s="6" t="str">
        <f>INDEX('Raw demand forecast'!$M$7:$M$5830,MATCH($Q151,'Raw demand forecast'!$B$7:$B$5830,0))</f>
        <v>No</v>
      </c>
      <c r="AH151" s="6" t="str">
        <f>IF(COUNTIF($AF$93:AF151,$B151) = 1, "LV", IF(COUNTIF($AF$93:AF151,$B151) = 2, "HV", "ST"))</f>
        <v>LV</v>
      </c>
      <c r="AI151" s="6" t="str">
        <f>INDEX('Demand forecast and growth rate'!$E$7:$E$273,MATCH($Q151,'Demand forecast and growth rate'!$B$7:$B$273,0))</f>
        <v>Steady/falling</v>
      </c>
      <c r="AJ151" s="53">
        <f>SUMIFS('Capex forecast'!E$7:E$210,'Capex forecast'!$T$7:$T$210,$AF151,'Capex forecast'!$S$7:$S$210,$AH151,'Capex forecast'!$Q$7:$Q$210,"Repex")</f>
        <v>0</v>
      </c>
      <c r="AK151" s="53">
        <f>SUMIFS('Capex forecast'!F$7:F$210,'Capex forecast'!$T$7:$T$210,$AF151,'Capex forecast'!$S$7:$S$210,$AH151,'Capex forecast'!$Q$7:$Q$210,"Repex")</f>
        <v>0</v>
      </c>
      <c r="AL151" s="53">
        <f>SUMIFS('Capex forecast'!G$7:G$210,'Capex forecast'!$T$7:$T$210,$AF151,'Capex forecast'!$S$7:$S$210,$AH151,'Capex forecast'!$Q$7:$Q$210,"Repex")</f>
        <v>0</v>
      </c>
      <c r="AM151" s="53">
        <f>SUMIFS('Capex forecast'!H$7:H$210,'Capex forecast'!$T$7:$T$210,$AF151,'Capex forecast'!$S$7:$S$210,$AH151,'Capex forecast'!$Q$7:$Q$210,"Repex")</f>
        <v>0</v>
      </c>
      <c r="AN151" s="53">
        <f>SUMIFS('Capex forecast'!I$7:I$210,'Capex forecast'!$T$7:$T$210,$AF151,'Capex forecast'!$S$7:$S$210,$AH151,'Capex forecast'!$Q$7:$Q$210,"Repex")</f>
        <v>0</v>
      </c>
      <c r="AO151" s="53">
        <f>SUMIFS('Capex forecast'!J$7:J$210,'Capex forecast'!$T$7:$T$210,$AF151,'Capex forecast'!$S$7:$S$210,$AH151,'Capex forecast'!$Q$7:$Q$210,"Repex")</f>
        <v>0</v>
      </c>
      <c r="AP151" s="53">
        <f>SUMIFS('Capex forecast'!K$7:K$210,'Capex forecast'!$T$7:$T$210,$AF151,'Capex forecast'!$S$7:$S$210,$AH151,'Capex forecast'!$Q$7:$Q$210,"Repex")</f>
        <v>0</v>
      </c>
      <c r="AQ151" s="53">
        <f>SUMIFS('Capex forecast'!L$7:L$210,'Capex forecast'!$T$7:$T$210,$AF151,'Capex forecast'!$S$7:$S$210,$AH151,'Capex forecast'!$Q$7:$Q$210,"Repex")</f>
        <v>0</v>
      </c>
      <c r="AR151" s="53">
        <f>SUMIFS('Capex forecast'!M$7:M$210,'Capex forecast'!$T$7:$T$210,$AF151,'Capex forecast'!$S$7:$S$210,$AH151,'Capex forecast'!$Q$7:$Q$210,"Repex")</f>
        <v>0</v>
      </c>
      <c r="AS151" s="53">
        <f>SUMIFS('Capex forecast'!N$7:N$210,'Capex forecast'!$T$7:$T$210,$AF151,'Capex forecast'!$S$7:$S$210,$AH151,'Capex forecast'!$Q$7:$Q$210,"Repex")</f>
        <v>0</v>
      </c>
    </row>
    <row r="152" spans="2:45" ht="15">
      <c r="B152" s="6" t="s">
        <v>107</v>
      </c>
      <c r="C152" s="6" t="str">
        <f>INDEX('Raw demand forecast'!$M$7:$M$5830,MATCH($B152,'Raw demand forecast'!$B$7:$B$5830,0))</f>
        <v>No</v>
      </c>
      <c r="D152" s="6" t="str">
        <f>IF(COUNTIF($B$93:B152,$B152) = 1, "LV", IF(COUNTIF($B$93:B152,$B152) = 2, "HV", "ST"))</f>
        <v>LV</v>
      </c>
      <c r="E152" s="6" t="str">
        <f>INDEX('Demand forecast and growth rate'!$E$7:$E$273,MATCH($B152,'Demand forecast and growth rate'!$B$7:$B$273,0))</f>
        <v>Steady/falling</v>
      </c>
      <c r="F152" s="32">
        <f>SUMIFS('Capex forecast'!E$7:E$210,'Capex forecast'!$T$7:$T$210,'Allocation of site-spec costs'!$B152,'Capex forecast'!$S$7:$S$210,'Allocation of site-spec costs'!$D152,'Capex forecast'!$Q$7:$Q$210,"Customer Connection")</f>
        <v>0</v>
      </c>
      <c r="G152" s="32">
        <f>SUMIFS('Capex forecast'!F$7:F$210,'Capex forecast'!$T$7:$T$210,'Allocation of site-spec costs'!$B152,'Capex forecast'!$S$7:$S$210,'Allocation of site-spec costs'!$D152,'Capex forecast'!$Q$7:$Q$210,"Customer Connection")</f>
        <v>0</v>
      </c>
      <c r="H152" s="32">
        <f>SUMIFS('Capex forecast'!G$7:G$210,'Capex forecast'!$T$7:$T$210,'Allocation of site-spec costs'!$B152,'Capex forecast'!$S$7:$S$210,'Allocation of site-spec costs'!$D152,'Capex forecast'!$Q$7:$Q$210,"Customer Connection")</f>
        <v>0</v>
      </c>
      <c r="I152" s="32">
        <f>SUMIFS('Capex forecast'!H$7:H$210,'Capex forecast'!$T$7:$T$210,'Allocation of site-spec costs'!$B152,'Capex forecast'!$S$7:$S$210,'Allocation of site-spec costs'!$D152,'Capex forecast'!$Q$7:$Q$210,"Customer Connection")</f>
        <v>0</v>
      </c>
      <c r="J152" s="32">
        <f>SUMIFS('Capex forecast'!I$7:I$210,'Capex forecast'!$T$7:$T$210,'Allocation of site-spec costs'!$B152,'Capex forecast'!$S$7:$S$210,'Allocation of site-spec costs'!$D152,'Capex forecast'!$Q$7:$Q$210,"Customer Connection")</f>
        <v>0</v>
      </c>
      <c r="K152" s="32">
        <f>SUMIFS('Capex forecast'!J$7:J$210,'Capex forecast'!$T$7:$T$210,'Allocation of site-spec costs'!$B152,'Capex forecast'!$S$7:$S$210,'Allocation of site-spec costs'!$D152,'Capex forecast'!$Q$7:$Q$210,"Customer Connection")</f>
        <v>0</v>
      </c>
      <c r="L152" s="32">
        <f>SUMIFS('Capex forecast'!K$7:K$210,'Capex forecast'!$T$7:$T$210,'Allocation of site-spec costs'!$B152,'Capex forecast'!$S$7:$S$210,'Allocation of site-spec costs'!$D152,'Capex forecast'!$Q$7:$Q$210,"Customer Connection")</f>
        <v>0</v>
      </c>
      <c r="M152" s="32">
        <f>SUMIFS('Capex forecast'!L$7:L$210,'Capex forecast'!$T$7:$T$210,'Allocation of site-spec costs'!$B152,'Capex forecast'!$S$7:$S$210,'Allocation of site-spec costs'!$D152,'Capex forecast'!$Q$7:$Q$210,"Customer Connection")</f>
        <v>0</v>
      </c>
      <c r="N152" s="32">
        <f>SUMIFS('Capex forecast'!M$7:M$210,'Capex forecast'!$T$7:$T$210,'Allocation of site-spec costs'!$B152,'Capex forecast'!$S$7:$S$210,'Allocation of site-spec costs'!$D152,'Capex forecast'!$Q$7:$Q$210,"Customer Connection")</f>
        <v>0</v>
      </c>
      <c r="O152" s="32">
        <f>SUMIFS('Capex forecast'!N$7:N$210,'Capex forecast'!$T$7:$T$210,'Allocation of site-spec costs'!$B152,'Capex forecast'!$S$7:$S$210,'Allocation of site-spec costs'!$D152,'Capex forecast'!$Q$7:$Q$210,"Customer Connection")</f>
        <v>0</v>
      </c>
      <c r="Q152" s="6" t="s">
        <v>107</v>
      </c>
      <c r="R152" s="6" t="str">
        <f>INDEX('Raw demand forecast'!$M$7:$M$5830,MATCH($Q152,'Raw demand forecast'!$B$7:$B$5830,0))</f>
        <v>No</v>
      </c>
      <c r="S152" s="6" t="str">
        <f>IF(COUNTIF($Q$93:Q152,$B152) = 1, "LV", IF(COUNTIF($Q$93:Q152,$B152) = 2, "HV", "ST"))</f>
        <v>LV</v>
      </c>
      <c r="T152" s="6" t="str">
        <f>INDEX('Demand forecast and growth rate'!$E$7:$E$273,MATCH($Q152,'Demand forecast and growth rate'!$B$7:$B$273,0))</f>
        <v>Steady/falling</v>
      </c>
      <c r="U152" s="32">
        <f>SUMIFS('Capex forecast'!E$7:E$210,'Capex forecast'!$T$7:$T$210,$Q152,'Capex forecast'!$S$7:$S$210,$S152,'Capex forecast'!$Q$7:$Q$210,"Augex")</f>
        <v>0</v>
      </c>
      <c r="V152" s="32">
        <f>SUMIFS('Capex forecast'!F$7:F$210,'Capex forecast'!$T$7:$T$210,$Q152,'Capex forecast'!$S$7:$S$210,$S152,'Capex forecast'!$Q$7:$Q$210,"Augex")</f>
        <v>0</v>
      </c>
      <c r="W152" s="32">
        <f>SUMIFS('Capex forecast'!G$7:G$210,'Capex forecast'!$T$7:$T$210,$Q152,'Capex forecast'!$S$7:$S$210,$S152,'Capex forecast'!$Q$7:$Q$210,"Augex")</f>
        <v>0</v>
      </c>
      <c r="X152" s="32">
        <f>SUMIFS('Capex forecast'!H$7:H$210,'Capex forecast'!$T$7:$T$210,$Q152,'Capex forecast'!$S$7:$S$210,$S152,'Capex forecast'!$Q$7:$Q$210,"Augex")</f>
        <v>0</v>
      </c>
      <c r="Y152" s="32">
        <f>SUMIFS('Capex forecast'!I$7:I$210,'Capex forecast'!$T$7:$T$210,$Q152,'Capex forecast'!$S$7:$S$210,$S152,'Capex forecast'!$Q$7:$Q$210,"Augex")</f>
        <v>0</v>
      </c>
      <c r="Z152" s="32">
        <f>SUMIFS('Capex forecast'!J$7:J$210,'Capex forecast'!$T$7:$T$210,$Q152,'Capex forecast'!$S$7:$S$210,$S152,'Capex forecast'!$Q$7:$Q$210,"Augex")</f>
        <v>0</v>
      </c>
      <c r="AA152" s="32">
        <f>SUMIFS('Capex forecast'!K$7:K$210,'Capex forecast'!$T$7:$T$210,$Q152,'Capex forecast'!$S$7:$S$210,$S152,'Capex forecast'!$Q$7:$Q$210,"Augex")</f>
        <v>0</v>
      </c>
      <c r="AB152" s="32">
        <f>SUMIFS('Capex forecast'!L$7:L$210,'Capex forecast'!$T$7:$T$210,$Q152,'Capex forecast'!$S$7:$S$210,$S152,'Capex forecast'!$Q$7:$Q$210,"Augex")</f>
        <v>0</v>
      </c>
      <c r="AC152" s="32">
        <f>SUMIFS('Capex forecast'!M$7:M$210,'Capex forecast'!$T$7:$T$210,$Q152,'Capex forecast'!$S$7:$S$210,$S152,'Capex forecast'!$Q$7:$Q$210,"Augex")</f>
        <v>0</v>
      </c>
      <c r="AD152" s="32">
        <f>SUMIFS('Capex forecast'!N$7:N$210,'Capex forecast'!$T$7:$T$210,$Q152,'Capex forecast'!$S$7:$S$210,$S152,'Capex forecast'!$Q$7:$Q$210,"Augex")</f>
        <v>0</v>
      </c>
      <c r="AF152" s="6" t="s">
        <v>107</v>
      </c>
      <c r="AG152" s="6" t="str">
        <f>INDEX('Raw demand forecast'!$M$7:$M$5830,MATCH($Q152,'Raw demand forecast'!$B$7:$B$5830,0))</f>
        <v>No</v>
      </c>
      <c r="AH152" s="6" t="str">
        <f>IF(COUNTIF($AF$93:AF152,$B152) = 1, "LV", IF(COUNTIF($AF$93:AF152,$B152) = 2, "HV", "ST"))</f>
        <v>LV</v>
      </c>
      <c r="AI152" s="6" t="str">
        <f>INDEX('Demand forecast and growth rate'!$E$7:$E$273,MATCH($Q152,'Demand forecast and growth rate'!$B$7:$B$273,0))</f>
        <v>Steady/falling</v>
      </c>
      <c r="AJ152" s="53">
        <f>SUMIFS('Capex forecast'!E$7:E$210,'Capex forecast'!$T$7:$T$210,$AF152,'Capex forecast'!$S$7:$S$210,$AH152,'Capex forecast'!$Q$7:$Q$210,"Repex")</f>
        <v>0</v>
      </c>
      <c r="AK152" s="53">
        <f>SUMIFS('Capex forecast'!F$7:F$210,'Capex forecast'!$T$7:$T$210,$AF152,'Capex forecast'!$S$7:$S$210,$AH152,'Capex forecast'!$Q$7:$Q$210,"Repex")</f>
        <v>0</v>
      </c>
      <c r="AL152" s="53">
        <f>SUMIFS('Capex forecast'!G$7:G$210,'Capex forecast'!$T$7:$T$210,$AF152,'Capex forecast'!$S$7:$S$210,$AH152,'Capex forecast'!$Q$7:$Q$210,"Repex")</f>
        <v>0</v>
      </c>
      <c r="AM152" s="53">
        <f>SUMIFS('Capex forecast'!H$7:H$210,'Capex forecast'!$T$7:$T$210,$AF152,'Capex forecast'!$S$7:$S$210,$AH152,'Capex forecast'!$Q$7:$Q$210,"Repex")</f>
        <v>0</v>
      </c>
      <c r="AN152" s="53">
        <f>SUMIFS('Capex forecast'!I$7:I$210,'Capex forecast'!$T$7:$T$210,$AF152,'Capex forecast'!$S$7:$S$210,$AH152,'Capex forecast'!$Q$7:$Q$210,"Repex")</f>
        <v>0</v>
      </c>
      <c r="AO152" s="53">
        <f>SUMIFS('Capex forecast'!J$7:J$210,'Capex forecast'!$T$7:$T$210,$AF152,'Capex forecast'!$S$7:$S$210,$AH152,'Capex forecast'!$Q$7:$Q$210,"Repex")</f>
        <v>0</v>
      </c>
      <c r="AP152" s="53">
        <f>SUMIFS('Capex forecast'!K$7:K$210,'Capex forecast'!$T$7:$T$210,$AF152,'Capex forecast'!$S$7:$S$210,$AH152,'Capex forecast'!$Q$7:$Q$210,"Repex")</f>
        <v>0</v>
      </c>
      <c r="AQ152" s="53">
        <f>SUMIFS('Capex forecast'!L$7:L$210,'Capex forecast'!$T$7:$T$210,$AF152,'Capex forecast'!$S$7:$S$210,$AH152,'Capex forecast'!$Q$7:$Q$210,"Repex")</f>
        <v>0</v>
      </c>
      <c r="AR152" s="53">
        <f>SUMIFS('Capex forecast'!M$7:M$210,'Capex forecast'!$T$7:$T$210,$AF152,'Capex forecast'!$S$7:$S$210,$AH152,'Capex forecast'!$Q$7:$Q$210,"Repex")</f>
        <v>0</v>
      </c>
      <c r="AS152" s="53">
        <f>SUMIFS('Capex forecast'!N$7:N$210,'Capex forecast'!$T$7:$T$210,$AF152,'Capex forecast'!$S$7:$S$210,$AH152,'Capex forecast'!$Q$7:$Q$210,"Repex")</f>
        <v>0</v>
      </c>
    </row>
    <row r="153" spans="2:45" ht="15">
      <c r="B153" s="6" t="s">
        <v>134</v>
      </c>
      <c r="C153" s="6" t="str">
        <f>INDEX('Raw demand forecast'!$M$7:$M$5830,MATCH($B153,'Raw demand forecast'!$B$7:$B$5830,0))</f>
        <v>No</v>
      </c>
      <c r="D153" s="6" t="str">
        <f>IF(COUNTIF($B$93:B153,$B153) = 1, "LV", IF(COUNTIF($B$93:B153,$B153) = 2, "HV", "ST"))</f>
        <v>LV</v>
      </c>
      <c r="E153" s="6" t="str">
        <f>INDEX('Demand forecast and growth rate'!$E$7:$E$273,MATCH($B153,'Demand forecast and growth rate'!$B$7:$B$273,0))</f>
        <v>Steady/falling</v>
      </c>
      <c r="F153" s="32">
        <f>SUMIFS('Capex forecast'!E$7:E$210,'Capex forecast'!$T$7:$T$210,'Allocation of site-spec costs'!$B153,'Capex forecast'!$S$7:$S$210,'Allocation of site-spec costs'!$D153,'Capex forecast'!$Q$7:$Q$210,"Customer Connection")</f>
        <v>0</v>
      </c>
      <c r="G153" s="32">
        <f>SUMIFS('Capex forecast'!F$7:F$210,'Capex forecast'!$T$7:$T$210,'Allocation of site-spec costs'!$B153,'Capex forecast'!$S$7:$S$210,'Allocation of site-spec costs'!$D153,'Capex forecast'!$Q$7:$Q$210,"Customer Connection")</f>
        <v>0</v>
      </c>
      <c r="H153" s="32">
        <f>SUMIFS('Capex forecast'!G$7:G$210,'Capex forecast'!$T$7:$T$210,'Allocation of site-spec costs'!$B153,'Capex forecast'!$S$7:$S$210,'Allocation of site-spec costs'!$D153,'Capex forecast'!$Q$7:$Q$210,"Customer Connection")</f>
        <v>0</v>
      </c>
      <c r="I153" s="32">
        <f>SUMIFS('Capex forecast'!H$7:H$210,'Capex forecast'!$T$7:$T$210,'Allocation of site-spec costs'!$B153,'Capex forecast'!$S$7:$S$210,'Allocation of site-spec costs'!$D153,'Capex forecast'!$Q$7:$Q$210,"Customer Connection")</f>
        <v>0</v>
      </c>
      <c r="J153" s="32">
        <f>SUMIFS('Capex forecast'!I$7:I$210,'Capex forecast'!$T$7:$T$210,'Allocation of site-spec costs'!$B153,'Capex forecast'!$S$7:$S$210,'Allocation of site-spec costs'!$D153,'Capex forecast'!$Q$7:$Q$210,"Customer Connection")</f>
        <v>0</v>
      </c>
      <c r="K153" s="32">
        <f>SUMIFS('Capex forecast'!J$7:J$210,'Capex forecast'!$T$7:$T$210,'Allocation of site-spec costs'!$B153,'Capex forecast'!$S$7:$S$210,'Allocation of site-spec costs'!$D153,'Capex forecast'!$Q$7:$Q$210,"Customer Connection")</f>
        <v>0</v>
      </c>
      <c r="L153" s="32">
        <f>SUMIFS('Capex forecast'!K$7:K$210,'Capex forecast'!$T$7:$T$210,'Allocation of site-spec costs'!$B153,'Capex forecast'!$S$7:$S$210,'Allocation of site-spec costs'!$D153,'Capex forecast'!$Q$7:$Q$210,"Customer Connection")</f>
        <v>0</v>
      </c>
      <c r="M153" s="32">
        <f>SUMIFS('Capex forecast'!L$7:L$210,'Capex forecast'!$T$7:$T$210,'Allocation of site-spec costs'!$B153,'Capex forecast'!$S$7:$S$210,'Allocation of site-spec costs'!$D153,'Capex forecast'!$Q$7:$Q$210,"Customer Connection")</f>
        <v>0</v>
      </c>
      <c r="N153" s="32">
        <f>SUMIFS('Capex forecast'!M$7:M$210,'Capex forecast'!$T$7:$T$210,'Allocation of site-spec costs'!$B153,'Capex forecast'!$S$7:$S$210,'Allocation of site-spec costs'!$D153,'Capex forecast'!$Q$7:$Q$210,"Customer Connection")</f>
        <v>0</v>
      </c>
      <c r="O153" s="32">
        <f>SUMIFS('Capex forecast'!N$7:N$210,'Capex forecast'!$T$7:$T$210,'Allocation of site-spec costs'!$B153,'Capex forecast'!$S$7:$S$210,'Allocation of site-spec costs'!$D153,'Capex forecast'!$Q$7:$Q$210,"Customer Connection")</f>
        <v>0</v>
      </c>
      <c r="Q153" s="6" t="s">
        <v>134</v>
      </c>
      <c r="R153" s="6" t="str">
        <f>INDEX('Raw demand forecast'!$M$7:$M$5830,MATCH($Q153,'Raw demand forecast'!$B$7:$B$5830,0))</f>
        <v>No</v>
      </c>
      <c r="S153" s="6" t="str">
        <f>IF(COUNTIF($Q$93:Q153,$B153) = 1, "LV", IF(COUNTIF($Q$93:Q153,$B153) = 2, "HV", "ST"))</f>
        <v>LV</v>
      </c>
      <c r="T153" s="6" t="str">
        <f>INDEX('Demand forecast and growth rate'!$E$7:$E$273,MATCH($Q153,'Demand forecast and growth rate'!$B$7:$B$273,0))</f>
        <v>Steady/falling</v>
      </c>
      <c r="U153" s="32">
        <f>SUMIFS('Capex forecast'!E$7:E$210,'Capex forecast'!$T$7:$T$210,$Q153,'Capex forecast'!$S$7:$S$210,$S153,'Capex forecast'!$Q$7:$Q$210,"Augex")</f>
        <v>0</v>
      </c>
      <c r="V153" s="32">
        <f>SUMIFS('Capex forecast'!F$7:F$210,'Capex forecast'!$T$7:$T$210,$Q153,'Capex forecast'!$S$7:$S$210,$S153,'Capex forecast'!$Q$7:$Q$210,"Augex")</f>
        <v>0</v>
      </c>
      <c r="W153" s="32">
        <f>SUMIFS('Capex forecast'!G$7:G$210,'Capex forecast'!$T$7:$T$210,$Q153,'Capex forecast'!$S$7:$S$210,$S153,'Capex forecast'!$Q$7:$Q$210,"Augex")</f>
        <v>0</v>
      </c>
      <c r="X153" s="32">
        <f>SUMIFS('Capex forecast'!H$7:H$210,'Capex forecast'!$T$7:$T$210,$Q153,'Capex forecast'!$S$7:$S$210,$S153,'Capex forecast'!$Q$7:$Q$210,"Augex")</f>
        <v>0</v>
      </c>
      <c r="Y153" s="32">
        <f>SUMIFS('Capex forecast'!I$7:I$210,'Capex forecast'!$T$7:$T$210,$Q153,'Capex forecast'!$S$7:$S$210,$S153,'Capex forecast'!$Q$7:$Q$210,"Augex")</f>
        <v>0</v>
      </c>
      <c r="Z153" s="32">
        <f>SUMIFS('Capex forecast'!J$7:J$210,'Capex forecast'!$T$7:$T$210,$Q153,'Capex forecast'!$S$7:$S$210,$S153,'Capex forecast'!$Q$7:$Q$210,"Augex")</f>
        <v>0</v>
      </c>
      <c r="AA153" s="32">
        <f>SUMIFS('Capex forecast'!K$7:K$210,'Capex forecast'!$T$7:$T$210,$Q153,'Capex forecast'!$S$7:$S$210,$S153,'Capex forecast'!$Q$7:$Q$210,"Augex")</f>
        <v>0</v>
      </c>
      <c r="AB153" s="32">
        <f>SUMIFS('Capex forecast'!L$7:L$210,'Capex forecast'!$T$7:$T$210,$Q153,'Capex forecast'!$S$7:$S$210,$S153,'Capex forecast'!$Q$7:$Q$210,"Augex")</f>
        <v>0</v>
      </c>
      <c r="AC153" s="32">
        <f>SUMIFS('Capex forecast'!M$7:M$210,'Capex forecast'!$T$7:$T$210,$Q153,'Capex forecast'!$S$7:$S$210,$S153,'Capex forecast'!$Q$7:$Q$210,"Augex")</f>
        <v>0</v>
      </c>
      <c r="AD153" s="32">
        <f>SUMIFS('Capex forecast'!N$7:N$210,'Capex forecast'!$T$7:$T$210,$Q153,'Capex forecast'!$S$7:$S$210,$S153,'Capex forecast'!$Q$7:$Q$210,"Augex")</f>
        <v>0</v>
      </c>
      <c r="AF153" s="6" t="s">
        <v>134</v>
      </c>
      <c r="AG153" s="6" t="str">
        <f>INDEX('Raw demand forecast'!$M$7:$M$5830,MATCH($Q153,'Raw demand forecast'!$B$7:$B$5830,0))</f>
        <v>No</v>
      </c>
      <c r="AH153" s="6" t="str">
        <f>IF(COUNTIF($AF$93:AF153,$B153) = 1, "LV", IF(COUNTIF($AF$93:AF153,$B153) = 2, "HV", "ST"))</f>
        <v>LV</v>
      </c>
      <c r="AI153" s="6" t="str">
        <f>INDEX('Demand forecast and growth rate'!$E$7:$E$273,MATCH($Q153,'Demand forecast and growth rate'!$B$7:$B$273,0))</f>
        <v>Steady/falling</v>
      </c>
      <c r="AJ153" s="53">
        <f>SUMIFS('Capex forecast'!E$7:E$210,'Capex forecast'!$T$7:$T$210,$AF153,'Capex forecast'!$S$7:$S$210,$AH153,'Capex forecast'!$Q$7:$Q$210,"Repex")</f>
        <v>0</v>
      </c>
      <c r="AK153" s="53">
        <f>SUMIFS('Capex forecast'!F$7:F$210,'Capex forecast'!$T$7:$T$210,$AF153,'Capex forecast'!$S$7:$S$210,$AH153,'Capex forecast'!$Q$7:$Q$210,"Repex")</f>
        <v>0</v>
      </c>
      <c r="AL153" s="53">
        <f>SUMIFS('Capex forecast'!G$7:G$210,'Capex forecast'!$T$7:$T$210,$AF153,'Capex forecast'!$S$7:$S$210,$AH153,'Capex forecast'!$Q$7:$Q$210,"Repex")</f>
        <v>0</v>
      </c>
      <c r="AM153" s="53">
        <f>SUMIFS('Capex forecast'!H$7:H$210,'Capex forecast'!$T$7:$T$210,$AF153,'Capex forecast'!$S$7:$S$210,$AH153,'Capex forecast'!$Q$7:$Q$210,"Repex")</f>
        <v>0</v>
      </c>
      <c r="AN153" s="53">
        <f>SUMIFS('Capex forecast'!I$7:I$210,'Capex forecast'!$T$7:$T$210,$AF153,'Capex forecast'!$S$7:$S$210,$AH153,'Capex forecast'!$Q$7:$Q$210,"Repex")</f>
        <v>0</v>
      </c>
      <c r="AO153" s="53">
        <f>SUMIFS('Capex forecast'!J$7:J$210,'Capex forecast'!$T$7:$T$210,$AF153,'Capex forecast'!$S$7:$S$210,$AH153,'Capex forecast'!$Q$7:$Q$210,"Repex")</f>
        <v>0</v>
      </c>
      <c r="AP153" s="53">
        <f>SUMIFS('Capex forecast'!K$7:K$210,'Capex forecast'!$T$7:$T$210,$AF153,'Capex forecast'!$S$7:$S$210,$AH153,'Capex forecast'!$Q$7:$Q$210,"Repex")</f>
        <v>0</v>
      </c>
      <c r="AQ153" s="53">
        <f>SUMIFS('Capex forecast'!L$7:L$210,'Capex forecast'!$T$7:$T$210,$AF153,'Capex forecast'!$S$7:$S$210,$AH153,'Capex forecast'!$Q$7:$Q$210,"Repex")</f>
        <v>0</v>
      </c>
      <c r="AR153" s="53">
        <f>SUMIFS('Capex forecast'!M$7:M$210,'Capex forecast'!$T$7:$T$210,$AF153,'Capex forecast'!$S$7:$S$210,$AH153,'Capex forecast'!$Q$7:$Q$210,"Repex")</f>
        <v>0</v>
      </c>
      <c r="AS153" s="53">
        <f>SUMIFS('Capex forecast'!N$7:N$210,'Capex forecast'!$T$7:$T$210,$AF153,'Capex forecast'!$S$7:$S$210,$AH153,'Capex forecast'!$Q$7:$Q$210,"Repex")</f>
        <v>0</v>
      </c>
    </row>
    <row r="154" spans="2:45" ht="15">
      <c r="B154" s="6" t="s">
        <v>136</v>
      </c>
      <c r="C154" s="6" t="str">
        <f>INDEX('Raw demand forecast'!$M$7:$M$5830,MATCH($B154,'Raw demand forecast'!$B$7:$B$5830,0))</f>
        <v>No</v>
      </c>
      <c r="D154" s="6" t="str">
        <f>IF(COUNTIF($B$93:B154,$B154) = 1, "LV", IF(COUNTIF($B$93:B154,$B154) = 2, "HV", "ST"))</f>
        <v>LV</v>
      </c>
      <c r="E154" s="6" t="str">
        <f>INDEX('Demand forecast and growth rate'!$E$7:$E$273,MATCH($B154,'Demand forecast and growth rate'!$B$7:$B$273,0))</f>
        <v>Steady/falling</v>
      </c>
      <c r="F154" s="32">
        <f>SUMIFS('Capex forecast'!E$7:E$210,'Capex forecast'!$T$7:$T$210,'Allocation of site-spec costs'!$B154,'Capex forecast'!$S$7:$S$210,'Allocation of site-spec costs'!$D154,'Capex forecast'!$Q$7:$Q$210,"Customer Connection")</f>
        <v>0</v>
      </c>
      <c r="G154" s="32">
        <f>SUMIFS('Capex forecast'!F$7:F$210,'Capex forecast'!$T$7:$T$210,'Allocation of site-spec costs'!$B154,'Capex forecast'!$S$7:$S$210,'Allocation of site-spec costs'!$D154,'Capex forecast'!$Q$7:$Q$210,"Customer Connection")</f>
        <v>0</v>
      </c>
      <c r="H154" s="32">
        <f>SUMIFS('Capex forecast'!G$7:G$210,'Capex forecast'!$T$7:$T$210,'Allocation of site-spec costs'!$B154,'Capex forecast'!$S$7:$S$210,'Allocation of site-spec costs'!$D154,'Capex forecast'!$Q$7:$Q$210,"Customer Connection")</f>
        <v>0</v>
      </c>
      <c r="I154" s="32">
        <f>SUMIFS('Capex forecast'!H$7:H$210,'Capex forecast'!$T$7:$T$210,'Allocation of site-spec costs'!$B154,'Capex forecast'!$S$7:$S$210,'Allocation of site-spec costs'!$D154,'Capex forecast'!$Q$7:$Q$210,"Customer Connection")</f>
        <v>0</v>
      </c>
      <c r="J154" s="32">
        <f>SUMIFS('Capex forecast'!I$7:I$210,'Capex forecast'!$T$7:$T$210,'Allocation of site-spec costs'!$B154,'Capex forecast'!$S$7:$S$210,'Allocation of site-spec costs'!$D154,'Capex forecast'!$Q$7:$Q$210,"Customer Connection")</f>
        <v>0</v>
      </c>
      <c r="K154" s="32">
        <f>SUMIFS('Capex forecast'!J$7:J$210,'Capex forecast'!$T$7:$T$210,'Allocation of site-spec costs'!$B154,'Capex forecast'!$S$7:$S$210,'Allocation of site-spec costs'!$D154,'Capex forecast'!$Q$7:$Q$210,"Customer Connection")</f>
        <v>0</v>
      </c>
      <c r="L154" s="32">
        <f>SUMIFS('Capex forecast'!K$7:K$210,'Capex forecast'!$T$7:$T$210,'Allocation of site-spec costs'!$B154,'Capex forecast'!$S$7:$S$210,'Allocation of site-spec costs'!$D154,'Capex forecast'!$Q$7:$Q$210,"Customer Connection")</f>
        <v>0</v>
      </c>
      <c r="M154" s="32">
        <f>SUMIFS('Capex forecast'!L$7:L$210,'Capex forecast'!$T$7:$T$210,'Allocation of site-spec costs'!$B154,'Capex forecast'!$S$7:$S$210,'Allocation of site-spec costs'!$D154,'Capex forecast'!$Q$7:$Q$210,"Customer Connection")</f>
        <v>0</v>
      </c>
      <c r="N154" s="32">
        <f>SUMIFS('Capex forecast'!M$7:M$210,'Capex forecast'!$T$7:$T$210,'Allocation of site-spec costs'!$B154,'Capex forecast'!$S$7:$S$210,'Allocation of site-spec costs'!$D154,'Capex forecast'!$Q$7:$Q$210,"Customer Connection")</f>
        <v>0</v>
      </c>
      <c r="O154" s="32">
        <f>SUMIFS('Capex forecast'!N$7:N$210,'Capex forecast'!$T$7:$T$210,'Allocation of site-spec costs'!$B154,'Capex forecast'!$S$7:$S$210,'Allocation of site-spec costs'!$D154,'Capex forecast'!$Q$7:$Q$210,"Customer Connection")</f>
        <v>0</v>
      </c>
      <c r="Q154" s="6" t="s">
        <v>136</v>
      </c>
      <c r="R154" s="6" t="str">
        <f>INDEX('Raw demand forecast'!$M$7:$M$5830,MATCH($Q154,'Raw demand forecast'!$B$7:$B$5830,0))</f>
        <v>No</v>
      </c>
      <c r="S154" s="6" t="str">
        <f>IF(COUNTIF($Q$93:Q154,$B154) = 1, "LV", IF(COUNTIF($Q$93:Q154,$B154) = 2, "HV", "ST"))</f>
        <v>LV</v>
      </c>
      <c r="T154" s="6" t="str">
        <f>INDEX('Demand forecast and growth rate'!$E$7:$E$273,MATCH($Q154,'Demand forecast and growth rate'!$B$7:$B$273,0))</f>
        <v>Steady/falling</v>
      </c>
      <c r="U154" s="32">
        <f>SUMIFS('Capex forecast'!E$7:E$210,'Capex forecast'!$T$7:$T$210,$Q154,'Capex forecast'!$S$7:$S$210,$S154,'Capex forecast'!$Q$7:$Q$210,"Augex")</f>
        <v>0</v>
      </c>
      <c r="V154" s="32">
        <f>SUMIFS('Capex forecast'!F$7:F$210,'Capex forecast'!$T$7:$T$210,$Q154,'Capex forecast'!$S$7:$S$210,$S154,'Capex forecast'!$Q$7:$Q$210,"Augex")</f>
        <v>0</v>
      </c>
      <c r="W154" s="32">
        <f>SUMIFS('Capex forecast'!G$7:G$210,'Capex forecast'!$T$7:$T$210,$Q154,'Capex forecast'!$S$7:$S$210,$S154,'Capex forecast'!$Q$7:$Q$210,"Augex")</f>
        <v>0</v>
      </c>
      <c r="X154" s="32">
        <f>SUMIFS('Capex forecast'!H$7:H$210,'Capex forecast'!$T$7:$T$210,$Q154,'Capex forecast'!$S$7:$S$210,$S154,'Capex forecast'!$Q$7:$Q$210,"Augex")</f>
        <v>0</v>
      </c>
      <c r="Y154" s="32">
        <f>SUMIFS('Capex forecast'!I$7:I$210,'Capex forecast'!$T$7:$T$210,$Q154,'Capex forecast'!$S$7:$S$210,$S154,'Capex forecast'!$Q$7:$Q$210,"Augex")</f>
        <v>0</v>
      </c>
      <c r="Z154" s="32">
        <f>SUMIFS('Capex forecast'!J$7:J$210,'Capex forecast'!$T$7:$T$210,$Q154,'Capex forecast'!$S$7:$S$210,$S154,'Capex forecast'!$Q$7:$Q$210,"Augex")</f>
        <v>0</v>
      </c>
      <c r="AA154" s="32">
        <f>SUMIFS('Capex forecast'!K$7:K$210,'Capex forecast'!$T$7:$T$210,$Q154,'Capex forecast'!$S$7:$S$210,$S154,'Capex forecast'!$Q$7:$Q$210,"Augex")</f>
        <v>0</v>
      </c>
      <c r="AB154" s="32">
        <f>SUMIFS('Capex forecast'!L$7:L$210,'Capex forecast'!$T$7:$T$210,$Q154,'Capex forecast'!$S$7:$S$210,$S154,'Capex forecast'!$Q$7:$Q$210,"Augex")</f>
        <v>0</v>
      </c>
      <c r="AC154" s="32">
        <f>SUMIFS('Capex forecast'!M$7:M$210,'Capex forecast'!$T$7:$T$210,$Q154,'Capex forecast'!$S$7:$S$210,$S154,'Capex forecast'!$Q$7:$Q$210,"Augex")</f>
        <v>0</v>
      </c>
      <c r="AD154" s="32">
        <f>SUMIFS('Capex forecast'!N$7:N$210,'Capex forecast'!$T$7:$T$210,$Q154,'Capex forecast'!$S$7:$S$210,$S154,'Capex forecast'!$Q$7:$Q$210,"Augex")</f>
        <v>0</v>
      </c>
      <c r="AF154" s="6" t="s">
        <v>136</v>
      </c>
      <c r="AG154" s="6" t="str">
        <f>INDEX('Raw demand forecast'!$M$7:$M$5830,MATCH($Q154,'Raw demand forecast'!$B$7:$B$5830,0))</f>
        <v>No</v>
      </c>
      <c r="AH154" s="6" t="str">
        <f>IF(COUNTIF($AF$93:AF154,$B154) = 1, "LV", IF(COUNTIF($AF$93:AF154,$B154) = 2, "HV", "ST"))</f>
        <v>LV</v>
      </c>
      <c r="AI154" s="6" t="str">
        <f>INDEX('Demand forecast and growth rate'!$E$7:$E$273,MATCH($Q154,'Demand forecast and growth rate'!$B$7:$B$273,0))</f>
        <v>Steady/falling</v>
      </c>
      <c r="AJ154" s="53">
        <f>SUMIFS('Capex forecast'!E$7:E$210,'Capex forecast'!$T$7:$T$210,$AF154,'Capex forecast'!$S$7:$S$210,$AH154,'Capex forecast'!$Q$7:$Q$210,"Repex")</f>
        <v>0</v>
      </c>
      <c r="AK154" s="53">
        <f>SUMIFS('Capex forecast'!F$7:F$210,'Capex forecast'!$T$7:$T$210,$AF154,'Capex forecast'!$S$7:$S$210,$AH154,'Capex forecast'!$Q$7:$Q$210,"Repex")</f>
        <v>0</v>
      </c>
      <c r="AL154" s="53">
        <f>SUMIFS('Capex forecast'!G$7:G$210,'Capex forecast'!$T$7:$T$210,$AF154,'Capex forecast'!$S$7:$S$210,$AH154,'Capex forecast'!$Q$7:$Q$210,"Repex")</f>
        <v>0</v>
      </c>
      <c r="AM154" s="53">
        <f>SUMIFS('Capex forecast'!H$7:H$210,'Capex forecast'!$T$7:$T$210,$AF154,'Capex forecast'!$S$7:$S$210,$AH154,'Capex forecast'!$Q$7:$Q$210,"Repex")</f>
        <v>0</v>
      </c>
      <c r="AN154" s="53">
        <f>SUMIFS('Capex forecast'!I$7:I$210,'Capex forecast'!$T$7:$T$210,$AF154,'Capex forecast'!$S$7:$S$210,$AH154,'Capex forecast'!$Q$7:$Q$210,"Repex")</f>
        <v>0</v>
      </c>
      <c r="AO154" s="53">
        <f>SUMIFS('Capex forecast'!J$7:J$210,'Capex forecast'!$T$7:$T$210,$AF154,'Capex forecast'!$S$7:$S$210,$AH154,'Capex forecast'!$Q$7:$Q$210,"Repex")</f>
        <v>0</v>
      </c>
      <c r="AP154" s="53">
        <f>SUMIFS('Capex forecast'!K$7:K$210,'Capex forecast'!$T$7:$T$210,$AF154,'Capex forecast'!$S$7:$S$210,$AH154,'Capex forecast'!$Q$7:$Q$210,"Repex")</f>
        <v>0</v>
      </c>
      <c r="AQ154" s="53">
        <f>SUMIFS('Capex forecast'!L$7:L$210,'Capex forecast'!$T$7:$T$210,$AF154,'Capex forecast'!$S$7:$S$210,$AH154,'Capex forecast'!$Q$7:$Q$210,"Repex")</f>
        <v>0</v>
      </c>
      <c r="AR154" s="53">
        <f>SUMIFS('Capex forecast'!M$7:M$210,'Capex forecast'!$T$7:$T$210,$AF154,'Capex forecast'!$S$7:$S$210,$AH154,'Capex forecast'!$Q$7:$Q$210,"Repex")</f>
        <v>0</v>
      </c>
      <c r="AS154" s="53">
        <f>SUMIFS('Capex forecast'!N$7:N$210,'Capex forecast'!$T$7:$T$210,$AF154,'Capex forecast'!$S$7:$S$210,$AH154,'Capex forecast'!$Q$7:$Q$210,"Repex")</f>
        <v>0</v>
      </c>
    </row>
    <row r="155" spans="2:45" ht="15">
      <c r="B155" s="6" t="s">
        <v>629</v>
      </c>
      <c r="C155" s="6" t="str">
        <f>INDEX('Raw demand forecast'!$M$7:$M$5830,MATCH($B155,'Raw demand forecast'!$B$7:$B$5830,0))</f>
        <v>Yes</v>
      </c>
      <c r="D155" s="6" t="str">
        <f>IF(COUNTIF($B$93:B155,$B155) = 1, "LV", IF(COUNTIF($B$93:B155,$B155) = 2, "HV", "ST"))</f>
        <v>LV</v>
      </c>
      <c r="E155" s="6" t="str">
        <f>INDEX('Demand forecast and growth rate'!$E$7:$E$273,MATCH($B155,'Demand forecast and growth rate'!$B$7:$B$273,0))</f>
        <v>Steady/falling</v>
      </c>
      <c r="F155" s="32">
        <f>SUMIFS('Capex forecast'!E$7:E$210,'Capex forecast'!$T$7:$T$210,'Allocation of site-spec costs'!$B155,'Capex forecast'!$S$7:$S$210,'Allocation of site-spec costs'!$D155,'Capex forecast'!$Q$7:$Q$210,"Customer Connection")</f>
        <v>0</v>
      </c>
      <c r="G155" s="32">
        <f>SUMIFS('Capex forecast'!F$7:F$210,'Capex forecast'!$T$7:$T$210,'Allocation of site-spec costs'!$B155,'Capex forecast'!$S$7:$S$210,'Allocation of site-spec costs'!$D155,'Capex forecast'!$Q$7:$Q$210,"Customer Connection")</f>
        <v>0</v>
      </c>
      <c r="H155" s="32">
        <f>SUMIFS('Capex forecast'!G$7:G$210,'Capex forecast'!$T$7:$T$210,'Allocation of site-spec costs'!$B155,'Capex forecast'!$S$7:$S$210,'Allocation of site-spec costs'!$D155,'Capex forecast'!$Q$7:$Q$210,"Customer Connection")</f>
        <v>0</v>
      </c>
      <c r="I155" s="32">
        <f>SUMIFS('Capex forecast'!H$7:H$210,'Capex forecast'!$T$7:$T$210,'Allocation of site-spec costs'!$B155,'Capex forecast'!$S$7:$S$210,'Allocation of site-spec costs'!$D155,'Capex forecast'!$Q$7:$Q$210,"Customer Connection")</f>
        <v>0</v>
      </c>
      <c r="J155" s="32">
        <f>SUMIFS('Capex forecast'!I$7:I$210,'Capex forecast'!$T$7:$T$210,'Allocation of site-spec costs'!$B155,'Capex forecast'!$S$7:$S$210,'Allocation of site-spec costs'!$D155,'Capex forecast'!$Q$7:$Q$210,"Customer Connection")</f>
        <v>0</v>
      </c>
      <c r="K155" s="32">
        <f>SUMIFS('Capex forecast'!J$7:J$210,'Capex forecast'!$T$7:$T$210,'Allocation of site-spec costs'!$B155,'Capex forecast'!$S$7:$S$210,'Allocation of site-spec costs'!$D155,'Capex forecast'!$Q$7:$Q$210,"Customer Connection")</f>
        <v>0</v>
      </c>
      <c r="L155" s="32">
        <f>SUMIFS('Capex forecast'!K$7:K$210,'Capex forecast'!$T$7:$T$210,'Allocation of site-spec costs'!$B155,'Capex forecast'!$S$7:$S$210,'Allocation of site-spec costs'!$D155,'Capex forecast'!$Q$7:$Q$210,"Customer Connection")</f>
        <v>0</v>
      </c>
      <c r="M155" s="32">
        <f>SUMIFS('Capex forecast'!L$7:L$210,'Capex forecast'!$T$7:$T$210,'Allocation of site-spec costs'!$B155,'Capex forecast'!$S$7:$S$210,'Allocation of site-spec costs'!$D155,'Capex forecast'!$Q$7:$Q$210,"Customer Connection")</f>
        <v>0</v>
      </c>
      <c r="N155" s="32">
        <f>SUMIFS('Capex forecast'!M$7:M$210,'Capex forecast'!$T$7:$T$210,'Allocation of site-spec costs'!$B155,'Capex forecast'!$S$7:$S$210,'Allocation of site-spec costs'!$D155,'Capex forecast'!$Q$7:$Q$210,"Customer Connection")</f>
        <v>0</v>
      </c>
      <c r="O155" s="32">
        <f>SUMIFS('Capex forecast'!N$7:N$210,'Capex forecast'!$T$7:$T$210,'Allocation of site-spec costs'!$B155,'Capex forecast'!$S$7:$S$210,'Allocation of site-spec costs'!$D155,'Capex forecast'!$Q$7:$Q$210,"Customer Connection")</f>
        <v>0</v>
      </c>
      <c r="Q155" s="6" t="s">
        <v>629</v>
      </c>
      <c r="R155" s="6" t="str">
        <f>INDEX('Raw demand forecast'!$M$7:$M$5830,MATCH($Q155,'Raw demand forecast'!$B$7:$B$5830,0))</f>
        <v>Yes</v>
      </c>
      <c r="S155" s="6" t="str">
        <f>IF(COUNTIF($Q$93:Q155,$B155) = 1, "LV", IF(COUNTIF($Q$93:Q155,$B155) = 2, "HV", "ST"))</f>
        <v>LV</v>
      </c>
      <c r="T155" s="6" t="str">
        <f>INDEX('Demand forecast and growth rate'!$E$7:$E$273,MATCH($Q155,'Demand forecast and growth rate'!$B$7:$B$273,0))</f>
        <v>Steady/falling</v>
      </c>
      <c r="U155" s="32">
        <f>SUMIFS('Capex forecast'!E$7:E$210,'Capex forecast'!$T$7:$T$210,$Q155,'Capex forecast'!$S$7:$S$210,$S155,'Capex forecast'!$Q$7:$Q$210,"Augex")</f>
        <v>0</v>
      </c>
      <c r="V155" s="32">
        <f>SUMIFS('Capex forecast'!F$7:F$210,'Capex forecast'!$T$7:$T$210,$Q155,'Capex forecast'!$S$7:$S$210,$S155,'Capex forecast'!$Q$7:$Q$210,"Augex")</f>
        <v>0</v>
      </c>
      <c r="W155" s="32">
        <f>SUMIFS('Capex forecast'!G$7:G$210,'Capex forecast'!$T$7:$T$210,$Q155,'Capex forecast'!$S$7:$S$210,$S155,'Capex forecast'!$Q$7:$Q$210,"Augex")</f>
        <v>0</v>
      </c>
      <c r="X155" s="32">
        <f>SUMIFS('Capex forecast'!H$7:H$210,'Capex forecast'!$T$7:$T$210,$Q155,'Capex forecast'!$S$7:$S$210,$S155,'Capex forecast'!$Q$7:$Q$210,"Augex")</f>
        <v>0</v>
      </c>
      <c r="Y155" s="32">
        <f>SUMIFS('Capex forecast'!I$7:I$210,'Capex forecast'!$T$7:$T$210,$Q155,'Capex forecast'!$S$7:$S$210,$S155,'Capex forecast'!$Q$7:$Q$210,"Augex")</f>
        <v>0</v>
      </c>
      <c r="Z155" s="32">
        <f>SUMIFS('Capex forecast'!J$7:J$210,'Capex forecast'!$T$7:$T$210,$Q155,'Capex forecast'!$S$7:$S$210,$S155,'Capex forecast'!$Q$7:$Q$210,"Augex")</f>
        <v>0</v>
      </c>
      <c r="AA155" s="32">
        <f>SUMIFS('Capex forecast'!K$7:K$210,'Capex forecast'!$T$7:$T$210,$Q155,'Capex forecast'!$S$7:$S$210,$S155,'Capex forecast'!$Q$7:$Q$210,"Augex")</f>
        <v>0</v>
      </c>
      <c r="AB155" s="32">
        <f>SUMIFS('Capex forecast'!L$7:L$210,'Capex forecast'!$T$7:$T$210,$Q155,'Capex forecast'!$S$7:$S$210,$S155,'Capex forecast'!$Q$7:$Q$210,"Augex")</f>
        <v>0</v>
      </c>
      <c r="AC155" s="32">
        <f>SUMIFS('Capex forecast'!M$7:M$210,'Capex forecast'!$T$7:$T$210,$Q155,'Capex forecast'!$S$7:$S$210,$S155,'Capex forecast'!$Q$7:$Q$210,"Augex")</f>
        <v>0</v>
      </c>
      <c r="AD155" s="32">
        <f>SUMIFS('Capex forecast'!N$7:N$210,'Capex forecast'!$T$7:$T$210,$Q155,'Capex forecast'!$S$7:$S$210,$S155,'Capex forecast'!$Q$7:$Q$210,"Augex")</f>
        <v>0</v>
      </c>
      <c r="AF155" s="6" t="s">
        <v>629</v>
      </c>
      <c r="AG155" s="6" t="str">
        <f>INDEX('Raw demand forecast'!$M$7:$M$5830,MATCH($Q155,'Raw demand forecast'!$B$7:$B$5830,0))</f>
        <v>Yes</v>
      </c>
      <c r="AH155" s="6" t="str">
        <f>IF(COUNTIF($AF$93:AF155,$B155) = 1, "LV", IF(COUNTIF($AF$93:AF155,$B155) = 2, "HV", "ST"))</f>
        <v>LV</v>
      </c>
      <c r="AI155" s="6" t="str">
        <f>INDEX('Demand forecast and growth rate'!$E$7:$E$273,MATCH($Q155,'Demand forecast and growth rate'!$B$7:$B$273,0))</f>
        <v>Steady/falling</v>
      </c>
      <c r="AJ155" s="53">
        <f>SUMIFS('Capex forecast'!E$7:E$210,'Capex forecast'!$T$7:$T$210,$AF155,'Capex forecast'!$S$7:$S$210,$AH155,'Capex forecast'!$Q$7:$Q$210,"Repex")</f>
        <v>0</v>
      </c>
      <c r="AK155" s="53">
        <f>SUMIFS('Capex forecast'!F$7:F$210,'Capex forecast'!$T$7:$T$210,$AF155,'Capex forecast'!$S$7:$S$210,$AH155,'Capex forecast'!$Q$7:$Q$210,"Repex")</f>
        <v>0</v>
      </c>
      <c r="AL155" s="53">
        <f>SUMIFS('Capex forecast'!G$7:G$210,'Capex forecast'!$T$7:$T$210,$AF155,'Capex forecast'!$S$7:$S$210,$AH155,'Capex forecast'!$Q$7:$Q$210,"Repex")</f>
        <v>0</v>
      </c>
      <c r="AM155" s="53">
        <f>SUMIFS('Capex forecast'!H$7:H$210,'Capex forecast'!$T$7:$T$210,$AF155,'Capex forecast'!$S$7:$S$210,$AH155,'Capex forecast'!$Q$7:$Q$210,"Repex")</f>
        <v>0</v>
      </c>
      <c r="AN155" s="53">
        <f>SUMIFS('Capex forecast'!I$7:I$210,'Capex forecast'!$T$7:$T$210,$AF155,'Capex forecast'!$S$7:$S$210,$AH155,'Capex forecast'!$Q$7:$Q$210,"Repex")</f>
        <v>0</v>
      </c>
      <c r="AO155" s="53">
        <f>SUMIFS('Capex forecast'!J$7:J$210,'Capex forecast'!$T$7:$T$210,$AF155,'Capex forecast'!$S$7:$S$210,$AH155,'Capex forecast'!$Q$7:$Q$210,"Repex")</f>
        <v>0</v>
      </c>
      <c r="AP155" s="53">
        <f>SUMIFS('Capex forecast'!K$7:K$210,'Capex forecast'!$T$7:$T$210,$AF155,'Capex forecast'!$S$7:$S$210,$AH155,'Capex forecast'!$Q$7:$Q$210,"Repex")</f>
        <v>0</v>
      </c>
      <c r="AQ155" s="53">
        <f>SUMIFS('Capex forecast'!L$7:L$210,'Capex forecast'!$T$7:$T$210,$AF155,'Capex forecast'!$S$7:$S$210,$AH155,'Capex forecast'!$Q$7:$Q$210,"Repex")</f>
        <v>0</v>
      </c>
      <c r="AR155" s="53">
        <f>SUMIFS('Capex forecast'!M$7:M$210,'Capex forecast'!$T$7:$T$210,$AF155,'Capex forecast'!$S$7:$S$210,$AH155,'Capex forecast'!$Q$7:$Q$210,"Repex")</f>
        <v>0</v>
      </c>
      <c r="AS155" s="53">
        <f>SUMIFS('Capex forecast'!N$7:N$210,'Capex forecast'!$T$7:$T$210,$AF155,'Capex forecast'!$S$7:$S$210,$AH155,'Capex forecast'!$Q$7:$Q$210,"Repex")</f>
        <v>0</v>
      </c>
    </row>
    <row r="156" spans="2:45" ht="15">
      <c r="B156" s="6" t="s">
        <v>630</v>
      </c>
      <c r="C156" s="6" t="str">
        <f>INDEX('Raw demand forecast'!$M$7:$M$5830,MATCH($B156,'Raw demand forecast'!$B$7:$B$5830,0))</f>
        <v>Yes</v>
      </c>
      <c r="D156" s="6" t="str">
        <f>IF(COUNTIF($B$93:B156,$B156) = 1, "LV", IF(COUNTIF($B$93:B156,$B156) = 2, "HV", "ST"))</f>
        <v>LV</v>
      </c>
      <c r="E156" s="6" t="str">
        <f>INDEX('Demand forecast and growth rate'!$E$7:$E$273,MATCH($B156,'Demand forecast and growth rate'!$B$7:$B$273,0))</f>
        <v>Steady/falling</v>
      </c>
      <c r="F156" s="32">
        <f>SUMIFS('Capex forecast'!E$7:E$210,'Capex forecast'!$T$7:$T$210,'Allocation of site-spec costs'!$B156,'Capex forecast'!$S$7:$S$210,'Allocation of site-spec costs'!$D156,'Capex forecast'!$Q$7:$Q$210,"Customer Connection")</f>
        <v>0</v>
      </c>
      <c r="G156" s="32">
        <f>SUMIFS('Capex forecast'!F$7:F$210,'Capex forecast'!$T$7:$T$210,'Allocation of site-spec costs'!$B156,'Capex forecast'!$S$7:$S$210,'Allocation of site-spec costs'!$D156,'Capex forecast'!$Q$7:$Q$210,"Customer Connection")</f>
        <v>0</v>
      </c>
      <c r="H156" s="32">
        <f>SUMIFS('Capex forecast'!G$7:G$210,'Capex forecast'!$T$7:$T$210,'Allocation of site-spec costs'!$B156,'Capex forecast'!$S$7:$S$210,'Allocation of site-spec costs'!$D156,'Capex forecast'!$Q$7:$Q$210,"Customer Connection")</f>
        <v>0</v>
      </c>
      <c r="I156" s="32">
        <f>SUMIFS('Capex forecast'!H$7:H$210,'Capex forecast'!$T$7:$T$210,'Allocation of site-spec costs'!$B156,'Capex forecast'!$S$7:$S$210,'Allocation of site-spec costs'!$D156,'Capex forecast'!$Q$7:$Q$210,"Customer Connection")</f>
        <v>0</v>
      </c>
      <c r="J156" s="32">
        <f>SUMIFS('Capex forecast'!I$7:I$210,'Capex forecast'!$T$7:$T$210,'Allocation of site-spec costs'!$B156,'Capex forecast'!$S$7:$S$210,'Allocation of site-spec costs'!$D156,'Capex forecast'!$Q$7:$Q$210,"Customer Connection")</f>
        <v>0</v>
      </c>
      <c r="K156" s="32">
        <f>SUMIFS('Capex forecast'!J$7:J$210,'Capex forecast'!$T$7:$T$210,'Allocation of site-spec costs'!$B156,'Capex forecast'!$S$7:$S$210,'Allocation of site-spec costs'!$D156,'Capex forecast'!$Q$7:$Q$210,"Customer Connection")</f>
        <v>0</v>
      </c>
      <c r="L156" s="32">
        <f>SUMIFS('Capex forecast'!K$7:K$210,'Capex forecast'!$T$7:$T$210,'Allocation of site-spec costs'!$B156,'Capex forecast'!$S$7:$S$210,'Allocation of site-spec costs'!$D156,'Capex forecast'!$Q$7:$Q$210,"Customer Connection")</f>
        <v>0</v>
      </c>
      <c r="M156" s="32">
        <f>SUMIFS('Capex forecast'!L$7:L$210,'Capex forecast'!$T$7:$T$210,'Allocation of site-spec costs'!$B156,'Capex forecast'!$S$7:$S$210,'Allocation of site-spec costs'!$D156,'Capex forecast'!$Q$7:$Q$210,"Customer Connection")</f>
        <v>0</v>
      </c>
      <c r="N156" s="32">
        <f>SUMIFS('Capex forecast'!M$7:M$210,'Capex forecast'!$T$7:$T$210,'Allocation of site-spec costs'!$B156,'Capex forecast'!$S$7:$S$210,'Allocation of site-spec costs'!$D156,'Capex forecast'!$Q$7:$Q$210,"Customer Connection")</f>
        <v>0</v>
      </c>
      <c r="O156" s="32">
        <f>SUMIFS('Capex forecast'!N$7:N$210,'Capex forecast'!$T$7:$T$210,'Allocation of site-spec costs'!$B156,'Capex forecast'!$S$7:$S$210,'Allocation of site-spec costs'!$D156,'Capex forecast'!$Q$7:$Q$210,"Customer Connection")</f>
        <v>0</v>
      </c>
      <c r="Q156" s="6" t="s">
        <v>630</v>
      </c>
      <c r="R156" s="6" t="str">
        <f>INDEX('Raw demand forecast'!$M$7:$M$5830,MATCH($Q156,'Raw demand forecast'!$B$7:$B$5830,0))</f>
        <v>Yes</v>
      </c>
      <c r="S156" s="6" t="str">
        <f>IF(COUNTIF($Q$93:Q156,$B156) = 1, "LV", IF(COUNTIF($Q$93:Q156,$B156) = 2, "HV", "ST"))</f>
        <v>LV</v>
      </c>
      <c r="T156" s="6" t="str">
        <f>INDEX('Demand forecast and growth rate'!$E$7:$E$273,MATCH($Q156,'Demand forecast and growth rate'!$B$7:$B$273,0))</f>
        <v>Steady/falling</v>
      </c>
      <c r="U156" s="32">
        <f>SUMIFS('Capex forecast'!E$7:E$210,'Capex forecast'!$T$7:$T$210,$Q156,'Capex forecast'!$S$7:$S$210,$S156,'Capex forecast'!$Q$7:$Q$210,"Augex")</f>
        <v>0</v>
      </c>
      <c r="V156" s="32">
        <f>SUMIFS('Capex forecast'!F$7:F$210,'Capex forecast'!$T$7:$T$210,$Q156,'Capex forecast'!$S$7:$S$210,$S156,'Capex forecast'!$Q$7:$Q$210,"Augex")</f>
        <v>0</v>
      </c>
      <c r="W156" s="32">
        <f>SUMIFS('Capex forecast'!G$7:G$210,'Capex forecast'!$T$7:$T$210,$Q156,'Capex forecast'!$S$7:$S$210,$S156,'Capex forecast'!$Q$7:$Q$210,"Augex")</f>
        <v>0</v>
      </c>
      <c r="X156" s="32">
        <f>SUMIFS('Capex forecast'!H$7:H$210,'Capex forecast'!$T$7:$T$210,$Q156,'Capex forecast'!$S$7:$S$210,$S156,'Capex forecast'!$Q$7:$Q$210,"Augex")</f>
        <v>0</v>
      </c>
      <c r="Y156" s="32">
        <f>SUMIFS('Capex forecast'!I$7:I$210,'Capex forecast'!$T$7:$T$210,$Q156,'Capex forecast'!$S$7:$S$210,$S156,'Capex forecast'!$Q$7:$Q$210,"Augex")</f>
        <v>0</v>
      </c>
      <c r="Z156" s="32">
        <f>SUMIFS('Capex forecast'!J$7:J$210,'Capex forecast'!$T$7:$T$210,$Q156,'Capex forecast'!$S$7:$S$210,$S156,'Capex forecast'!$Q$7:$Q$210,"Augex")</f>
        <v>0</v>
      </c>
      <c r="AA156" s="32">
        <f>SUMIFS('Capex forecast'!K$7:K$210,'Capex forecast'!$T$7:$T$210,$Q156,'Capex forecast'!$S$7:$S$210,$S156,'Capex forecast'!$Q$7:$Q$210,"Augex")</f>
        <v>0</v>
      </c>
      <c r="AB156" s="32">
        <f>SUMIFS('Capex forecast'!L$7:L$210,'Capex forecast'!$T$7:$T$210,$Q156,'Capex forecast'!$S$7:$S$210,$S156,'Capex forecast'!$Q$7:$Q$210,"Augex")</f>
        <v>0</v>
      </c>
      <c r="AC156" s="32">
        <f>SUMIFS('Capex forecast'!M$7:M$210,'Capex forecast'!$T$7:$T$210,$Q156,'Capex forecast'!$S$7:$S$210,$S156,'Capex forecast'!$Q$7:$Q$210,"Augex")</f>
        <v>0</v>
      </c>
      <c r="AD156" s="32">
        <f>SUMIFS('Capex forecast'!N$7:N$210,'Capex forecast'!$T$7:$T$210,$Q156,'Capex forecast'!$S$7:$S$210,$S156,'Capex forecast'!$Q$7:$Q$210,"Augex")</f>
        <v>0</v>
      </c>
      <c r="AF156" s="6" t="s">
        <v>630</v>
      </c>
      <c r="AG156" s="6" t="str">
        <f>INDEX('Raw demand forecast'!$M$7:$M$5830,MATCH($Q156,'Raw demand forecast'!$B$7:$B$5830,0))</f>
        <v>Yes</v>
      </c>
      <c r="AH156" s="6" t="str">
        <f>IF(COUNTIF($AF$93:AF156,$B156) = 1, "LV", IF(COUNTIF($AF$93:AF156,$B156) = 2, "HV", "ST"))</f>
        <v>LV</v>
      </c>
      <c r="AI156" s="6" t="str">
        <f>INDEX('Demand forecast and growth rate'!$E$7:$E$273,MATCH($Q156,'Demand forecast and growth rate'!$B$7:$B$273,0))</f>
        <v>Steady/falling</v>
      </c>
      <c r="AJ156" s="53">
        <f>SUMIFS('Capex forecast'!E$7:E$210,'Capex forecast'!$T$7:$T$210,$AF156,'Capex forecast'!$S$7:$S$210,$AH156,'Capex forecast'!$Q$7:$Q$210,"Repex")</f>
        <v>0</v>
      </c>
      <c r="AK156" s="53">
        <f>SUMIFS('Capex forecast'!F$7:F$210,'Capex forecast'!$T$7:$T$210,$AF156,'Capex forecast'!$S$7:$S$210,$AH156,'Capex forecast'!$Q$7:$Q$210,"Repex")</f>
        <v>0</v>
      </c>
      <c r="AL156" s="53">
        <f>SUMIFS('Capex forecast'!G$7:G$210,'Capex forecast'!$T$7:$T$210,$AF156,'Capex forecast'!$S$7:$S$210,$AH156,'Capex forecast'!$Q$7:$Q$210,"Repex")</f>
        <v>0</v>
      </c>
      <c r="AM156" s="53">
        <f>SUMIFS('Capex forecast'!H$7:H$210,'Capex forecast'!$T$7:$T$210,$AF156,'Capex forecast'!$S$7:$S$210,$AH156,'Capex forecast'!$Q$7:$Q$210,"Repex")</f>
        <v>0</v>
      </c>
      <c r="AN156" s="53">
        <f>SUMIFS('Capex forecast'!I$7:I$210,'Capex forecast'!$T$7:$T$210,$AF156,'Capex forecast'!$S$7:$S$210,$AH156,'Capex forecast'!$Q$7:$Q$210,"Repex")</f>
        <v>0</v>
      </c>
      <c r="AO156" s="53">
        <f>SUMIFS('Capex forecast'!J$7:J$210,'Capex forecast'!$T$7:$T$210,$AF156,'Capex forecast'!$S$7:$S$210,$AH156,'Capex forecast'!$Q$7:$Q$210,"Repex")</f>
        <v>0</v>
      </c>
      <c r="AP156" s="53">
        <f>SUMIFS('Capex forecast'!K$7:K$210,'Capex forecast'!$T$7:$T$210,$AF156,'Capex forecast'!$S$7:$S$210,$AH156,'Capex forecast'!$Q$7:$Q$210,"Repex")</f>
        <v>0</v>
      </c>
      <c r="AQ156" s="53">
        <f>SUMIFS('Capex forecast'!L$7:L$210,'Capex forecast'!$T$7:$T$210,$AF156,'Capex forecast'!$S$7:$S$210,$AH156,'Capex forecast'!$Q$7:$Q$210,"Repex")</f>
        <v>0</v>
      </c>
      <c r="AR156" s="53">
        <f>SUMIFS('Capex forecast'!M$7:M$210,'Capex forecast'!$T$7:$T$210,$AF156,'Capex forecast'!$S$7:$S$210,$AH156,'Capex forecast'!$Q$7:$Q$210,"Repex")</f>
        <v>0</v>
      </c>
      <c r="AS156" s="53">
        <f>SUMIFS('Capex forecast'!N$7:N$210,'Capex forecast'!$T$7:$T$210,$AF156,'Capex forecast'!$S$7:$S$210,$AH156,'Capex forecast'!$Q$7:$Q$210,"Repex")</f>
        <v>0</v>
      </c>
    </row>
    <row r="157" spans="2:45" ht="15">
      <c r="B157" s="6" t="s">
        <v>635</v>
      </c>
      <c r="C157" s="6" t="str">
        <f>INDEX('Raw demand forecast'!$M$7:$M$5830,MATCH($B157,'Raw demand forecast'!$B$7:$B$5830,0))</f>
        <v>Yes</v>
      </c>
      <c r="D157" s="6" t="str">
        <f>IF(COUNTIF($B$93:B157,$B157) = 1, "LV", IF(COUNTIF($B$93:B157,$B157) = 2, "HV", "ST"))</f>
        <v>LV</v>
      </c>
      <c r="E157" s="6" t="str">
        <f>INDEX('Demand forecast and growth rate'!$E$7:$E$273,MATCH($B157,'Demand forecast and growth rate'!$B$7:$B$273,0))</f>
        <v>Steady/falling</v>
      </c>
      <c r="F157" s="32">
        <f>SUMIFS('Capex forecast'!E$7:E$210,'Capex forecast'!$T$7:$T$210,'Allocation of site-spec costs'!$B157,'Capex forecast'!$S$7:$S$210,'Allocation of site-spec costs'!$D157,'Capex forecast'!$Q$7:$Q$210,"Customer Connection")</f>
        <v>0</v>
      </c>
      <c r="G157" s="32">
        <f>SUMIFS('Capex forecast'!F$7:F$210,'Capex forecast'!$T$7:$T$210,'Allocation of site-spec costs'!$B157,'Capex forecast'!$S$7:$S$210,'Allocation of site-spec costs'!$D157,'Capex forecast'!$Q$7:$Q$210,"Customer Connection")</f>
        <v>0</v>
      </c>
      <c r="H157" s="32">
        <f>SUMIFS('Capex forecast'!G$7:G$210,'Capex forecast'!$T$7:$T$210,'Allocation of site-spec costs'!$B157,'Capex forecast'!$S$7:$S$210,'Allocation of site-spec costs'!$D157,'Capex forecast'!$Q$7:$Q$210,"Customer Connection")</f>
        <v>0</v>
      </c>
      <c r="I157" s="32">
        <f>SUMIFS('Capex forecast'!H$7:H$210,'Capex forecast'!$T$7:$T$210,'Allocation of site-spec costs'!$B157,'Capex forecast'!$S$7:$S$210,'Allocation of site-spec costs'!$D157,'Capex forecast'!$Q$7:$Q$210,"Customer Connection")</f>
        <v>0</v>
      </c>
      <c r="J157" s="32">
        <f>SUMIFS('Capex forecast'!I$7:I$210,'Capex forecast'!$T$7:$T$210,'Allocation of site-spec costs'!$B157,'Capex forecast'!$S$7:$S$210,'Allocation of site-spec costs'!$D157,'Capex forecast'!$Q$7:$Q$210,"Customer Connection")</f>
        <v>0</v>
      </c>
      <c r="K157" s="32">
        <f>SUMIFS('Capex forecast'!J$7:J$210,'Capex forecast'!$T$7:$T$210,'Allocation of site-spec costs'!$B157,'Capex forecast'!$S$7:$S$210,'Allocation of site-spec costs'!$D157,'Capex forecast'!$Q$7:$Q$210,"Customer Connection")</f>
        <v>0</v>
      </c>
      <c r="L157" s="32">
        <f>SUMIFS('Capex forecast'!K$7:K$210,'Capex forecast'!$T$7:$T$210,'Allocation of site-spec costs'!$B157,'Capex forecast'!$S$7:$S$210,'Allocation of site-spec costs'!$D157,'Capex forecast'!$Q$7:$Q$210,"Customer Connection")</f>
        <v>0</v>
      </c>
      <c r="M157" s="32">
        <f>SUMIFS('Capex forecast'!L$7:L$210,'Capex forecast'!$T$7:$T$210,'Allocation of site-spec costs'!$B157,'Capex forecast'!$S$7:$S$210,'Allocation of site-spec costs'!$D157,'Capex forecast'!$Q$7:$Q$210,"Customer Connection")</f>
        <v>0</v>
      </c>
      <c r="N157" s="32">
        <f>SUMIFS('Capex forecast'!M$7:M$210,'Capex forecast'!$T$7:$T$210,'Allocation of site-spec costs'!$B157,'Capex forecast'!$S$7:$S$210,'Allocation of site-spec costs'!$D157,'Capex forecast'!$Q$7:$Q$210,"Customer Connection")</f>
        <v>0</v>
      </c>
      <c r="O157" s="32">
        <f>SUMIFS('Capex forecast'!N$7:N$210,'Capex forecast'!$T$7:$T$210,'Allocation of site-spec costs'!$B157,'Capex forecast'!$S$7:$S$210,'Allocation of site-spec costs'!$D157,'Capex forecast'!$Q$7:$Q$210,"Customer Connection")</f>
        <v>0</v>
      </c>
      <c r="Q157" s="6" t="s">
        <v>635</v>
      </c>
      <c r="R157" s="6" t="str">
        <f>INDEX('Raw demand forecast'!$M$7:$M$5830,MATCH($Q157,'Raw demand forecast'!$B$7:$B$5830,0))</f>
        <v>Yes</v>
      </c>
      <c r="S157" s="6" t="str">
        <f>IF(COUNTIF($Q$93:Q157,$B157) = 1, "LV", IF(COUNTIF($Q$93:Q157,$B157) = 2, "HV", "ST"))</f>
        <v>LV</v>
      </c>
      <c r="T157" s="6" t="str">
        <f>INDEX('Demand forecast and growth rate'!$E$7:$E$273,MATCH($Q157,'Demand forecast and growth rate'!$B$7:$B$273,0))</f>
        <v>Steady/falling</v>
      </c>
      <c r="U157" s="32">
        <f>SUMIFS('Capex forecast'!E$7:E$210,'Capex forecast'!$T$7:$T$210,$Q157,'Capex forecast'!$S$7:$S$210,$S157,'Capex forecast'!$Q$7:$Q$210,"Augex")</f>
        <v>0</v>
      </c>
      <c r="V157" s="32">
        <f>SUMIFS('Capex forecast'!F$7:F$210,'Capex forecast'!$T$7:$T$210,$Q157,'Capex forecast'!$S$7:$S$210,$S157,'Capex forecast'!$Q$7:$Q$210,"Augex")</f>
        <v>0</v>
      </c>
      <c r="W157" s="32">
        <f>SUMIFS('Capex forecast'!G$7:G$210,'Capex forecast'!$T$7:$T$210,$Q157,'Capex forecast'!$S$7:$S$210,$S157,'Capex forecast'!$Q$7:$Q$210,"Augex")</f>
        <v>0</v>
      </c>
      <c r="X157" s="32">
        <f>SUMIFS('Capex forecast'!H$7:H$210,'Capex forecast'!$T$7:$T$210,$Q157,'Capex forecast'!$S$7:$S$210,$S157,'Capex forecast'!$Q$7:$Q$210,"Augex")</f>
        <v>0</v>
      </c>
      <c r="Y157" s="32">
        <f>SUMIFS('Capex forecast'!I$7:I$210,'Capex forecast'!$T$7:$T$210,$Q157,'Capex forecast'!$S$7:$S$210,$S157,'Capex forecast'!$Q$7:$Q$210,"Augex")</f>
        <v>0</v>
      </c>
      <c r="Z157" s="32">
        <f>SUMIFS('Capex forecast'!J$7:J$210,'Capex forecast'!$T$7:$T$210,$Q157,'Capex forecast'!$S$7:$S$210,$S157,'Capex forecast'!$Q$7:$Q$210,"Augex")</f>
        <v>0</v>
      </c>
      <c r="AA157" s="32">
        <f>SUMIFS('Capex forecast'!K$7:K$210,'Capex forecast'!$T$7:$T$210,$Q157,'Capex forecast'!$S$7:$S$210,$S157,'Capex forecast'!$Q$7:$Q$210,"Augex")</f>
        <v>0</v>
      </c>
      <c r="AB157" s="32">
        <f>SUMIFS('Capex forecast'!L$7:L$210,'Capex forecast'!$T$7:$T$210,$Q157,'Capex forecast'!$S$7:$S$210,$S157,'Capex forecast'!$Q$7:$Q$210,"Augex")</f>
        <v>0</v>
      </c>
      <c r="AC157" s="32">
        <f>SUMIFS('Capex forecast'!M$7:M$210,'Capex forecast'!$T$7:$T$210,$Q157,'Capex forecast'!$S$7:$S$210,$S157,'Capex forecast'!$Q$7:$Q$210,"Augex")</f>
        <v>0</v>
      </c>
      <c r="AD157" s="32">
        <f>SUMIFS('Capex forecast'!N$7:N$210,'Capex forecast'!$T$7:$T$210,$Q157,'Capex forecast'!$S$7:$S$210,$S157,'Capex forecast'!$Q$7:$Q$210,"Augex")</f>
        <v>0</v>
      </c>
      <c r="AF157" s="6" t="s">
        <v>635</v>
      </c>
      <c r="AG157" s="6" t="str">
        <f>INDEX('Raw demand forecast'!$M$7:$M$5830,MATCH($Q157,'Raw demand forecast'!$B$7:$B$5830,0))</f>
        <v>Yes</v>
      </c>
      <c r="AH157" s="6" t="str">
        <f>IF(COUNTIF($AF$93:AF157,$B157) = 1, "LV", IF(COUNTIF($AF$93:AF157,$B157) = 2, "HV", "ST"))</f>
        <v>LV</v>
      </c>
      <c r="AI157" s="6" t="str">
        <f>INDEX('Demand forecast and growth rate'!$E$7:$E$273,MATCH($Q157,'Demand forecast and growth rate'!$B$7:$B$273,0))</f>
        <v>Steady/falling</v>
      </c>
      <c r="AJ157" s="53">
        <f>SUMIFS('Capex forecast'!E$7:E$210,'Capex forecast'!$T$7:$T$210,$AF157,'Capex forecast'!$S$7:$S$210,$AH157,'Capex forecast'!$Q$7:$Q$210,"Repex")</f>
        <v>0</v>
      </c>
      <c r="AK157" s="53">
        <f>SUMIFS('Capex forecast'!F$7:F$210,'Capex forecast'!$T$7:$T$210,$AF157,'Capex forecast'!$S$7:$S$210,$AH157,'Capex forecast'!$Q$7:$Q$210,"Repex")</f>
        <v>0</v>
      </c>
      <c r="AL157" s="53">
        <f>SUMIFS('Capex forecast'!G$7:G$210,'Capex forecast'!$T$7:$T$210,$AF157,'Capex forecast'!$S$7:$S$210,$AH157,'Capex forecast'!$Q$7:$Q$210,"Repex")</f>
        <v>0</v>
      </c>
      <c r="AM157" s="53">
        <f>SUMIFS('Capex forecast'!H$7:H$210,'Capex forecast'!$T$7:$T$210,$AF157,'Capex forecast'!$S$7:$S$210,$AH157,'Capex forecast'!$Q$7:$Q$210,"Repex")</f>
        <v>0</v>
      </c>
      <c r="AN157" s="53">
        <f>SUMIFS('Capex forecast'!I$7:I$210,'Capex forecast'!$T$7:$T$210,$AF157,'Capex forecast'!$S$7:$S$210,$AH157,'Capex forecast'!$Q$7:$Q$210,"Repex")</f>
        <v>0</v>
      </c>
      <c r="AO157" s="53">
        <f>SUMIFS('Capex forecast'!J$7:J$210,'Capex forecast'!$T$7:$T$210,$AF157,'Capex forecast'!$S$7:$S$210,$AH157,'Capex forecast'!$Q$7:$Q$210,"Repex")</f>
        <v>0</v>
      </c>
      <c r="AP157" s="53">
        <f>SUMIFS('Capex forecast'!K$7:K$210,'Capex forecast'!$T$7:$T$210,$AF157,'Capex forecast'!$S$7:$S$210,$AH157,'Capex forecast'!$Q$7:$Q$210,"Repex")</f>
        <v>0</v>
      </c>
      <c r="AQ157" s="53">
        <f>SUMIFS('Capex forecast'!L$7:L$210,'Capex forecast'!$T$7:$T$210,$AF157,'Capex forecast'!$S$7:$S$210,$AH157,'Capex forecast'!$Q$7:$Q$210,"Repex")</f>
        <v>0</v>
      </c>
      <c r="AR157" s="53">
        <f>SUMIFS('Capex forecast'!M$7:M$210,'Capex forecast'!$T$7:$T$210,$AF157,'Capex forecast'!$S$7:$S$210,$AH157,'Capex forecast'!$Q$7:$Q$210,"Repex")</f>
        <v>0</v>
      </c>
      <c r="AS157" s="53">
        <f>SUMIFS('Capex forecast'!N$7:N$210,'Capex forecast'!$T$7:$T$210,$AF157,'Capex forecast'!$S$7:$S$210,$AH157,'Capex forecast'!$Q$7:$Q$210,"Repex")</f>
        <v>0</v>
      </c>
    </row>
    <row r="158" spans="2:45" ht="15">
      <c r="B158" s="6" t="s">
        <v>34</v>
      </c>
      <c r="C158" s="6" t="str">
        <f>INDEX('Raw demand forecast'!$M$7:$M$5830,MATCH($B158,'Raw demand forecast'!$B$7:$B$5830,0))</f>
        <v>No</v>
      </c>
      <c r="D158" s="6" t="str">
        <f>IF(COUNTIF($B$93:B158,$B158) = 1, "LV", IF(COUNTIF($B$93:B158,$B158) = 2, "HV", "ST"))</f>
        <v>LV</v>
      </c>
      <c r="E158" s="6" t="str">
        <f>INDEX('Demand forecast and growth rate'!$E$7:$E$273,MATCH($B158,'Demand forecast and growth rate'!$B$7:$B$273,0))</f>
        <v>Steady/falling</v>
      </c>
      <c r="F158" s="32">
        <f>SUMIFS('Capex forecast'!E$7:E$210,'Capex forecast'!$T$7:$T$210,'Allocation of site-spec costs'!$B158,'Capex forecast'!$S$7:$S$210,'Allocation of site-spec costs'!$D158,'Capex forecast'!$Q$7:$Q$210,"Customer Connection")</f>
        <v>0</v>
      </c>
      <c r="G158" s="32">
        <f>SUMIFS('Capex forecast'!F$7:F$210,'Capex forecast'!$T$7:$T$210,'Allocation of site-spec costs'!$B158,'Capex forecast'!$S$7:$S$210,'Allocation of site-spec costs'!$D158,'Capex forecast'!$Q$7:$Q$210,"Customer Connection")</f>
        <v>0</v>
      </c>
      <c r="H158" s="32">
        <f>SUMIFS('Capex forecast'!G$7:G$210,'Capex forecast'!$T$7:$T$210,'Allocation of site-spec costs'!$B158,'Capex forecast'!$S$7:$S$210,'Allocation of site-spec costs'!$D158,'Capex forecast'!$Q$7:$Q$210,"Customer Connection")</f>
        <v>0</v>
      </c>
      <c r="I158" s="32">
        <f>SUMIFS('Capex forecast'!H$7:H$210,'Capex forecast'!$T$7:$T$210,'Allocation of site-spec costs'!$B158,'Capex forecast'!$S$7:$S$210,'Allocation of site-spec costs'!$D158,'Capex forecast'!$Q$7:$Q$210,"Customer Connection")</f>
        <v>0</v>
      </c>
      <c r="J158" s="32">
        <f>SUMIFS('Capex forecast'!I$7:I$210,'Capex forecast'!$T$7:$T$210,'Allocation of site-spec costs'!$B158,'Capex forecast'!$S$7:$S$210,'Allocation of site-spec costs'!$D158,'Capex forecast'!$Q$7:$Q$210,"Customer Connection")</f>
        <v>0</v>
      </c>
      <c r="K158" s="32">
        <f>SUMIFS('Capex forecast'!J$7:J$210,'Capex forecast'!$T$7:$T$210,'Allocation of site-spec costs'!$B158,'Capex forecast'!$S$7:$S$210,'Allocation of site-spec costs'!$D158,'Capex forecast'!$Q$7:$Q$210,"Customer Connection")</f>
        <v>0</v>
      </c>
      <c r="L158" s="32">
        <f>SUMIFS('Capex forecast'!K$7:K$210,'Capex forecast'!$T$7:$T$210,'Allocation of site-spec costs'!$B158,'Capex forecast'!$S$7:$S$210,'Allocation of site-spec costs'!$D158,'Capex forecast'!$Q$7:$Q$210,"Customer Connection")</f>
        <v>0</v>
      </c>
      <c r="M158" s="32">
        <f>SUMIFS('Capex forecast'!L$7:L$210,'Capex forecast'!$T$7:$T$210,'Allocation of site-spec costs'!$B158,'Capex forecast'!$S$7:$S$210,'Allocation of site-spec costs'!$D158,'Capex forecast'!$Q$7:$Q$210,"Customer Connection")</f>
        <v>0</v>
      </c>
      <c r="N158" s="32">
        <f>SUMIFS('Capex forecast'!M$7:M$210,'Capex forecast'!$T$7:$T$210,'Allocation of site-spec costs'!$B158,'Capex forecast'!$S$7:$S$210,'Allocation of site-spec costs'!$D158,'Capex forecast'!$Q$7:$Q$210,"Customer Connection")</f>
        <v>0</v>
      </c>
      <c r="O158" s="32">
        <f>SUMIFS('Capex forecast'!N$7:N$210,'Capex forecast'!$T$7:$T$210,'Allocation of site-spec costs'!$B158,'Capex forecast'!$S$7:$S$210,'Allocation of site-spec costs'!$D158,'Capex forecast'!$Q$7:$Q$210,"Customer Connection")</f>
        <v>0</v>
      </c>
      <c r="Q158" s="6" t="s">
        <v>34</v>
      </c>
      <c r="R158" s="6" t="str">
        <f>INDEX('Raw demand forecast'!$M$7:$M$5830,MATCH($Q158,'Raw demand forecast'!$B$7:$B$5830,0))</f>
        <v>No</v>
      </c>
      <c r="S158" s="6" t="str">
        <f>IF(COUNTIF($Q$93:Q158,$B158) = 1, "LV", IF(COUNTIF($Q$93:Q158,$B158) = 2, "HV", "ST"))</f>
        <v>LV</v>
      </c>
      <c r="T158" s="6" t="str">
        <f>INDEX('Demand forecast and growth rate'!$E$7:$E$273,MATCH($Q158,'Demand forecast and growth rate'!$B$7:$B$273,0))</f>
        <v>Steady/falling</v>
      </c>
      <c r="U158" s="32">
        <f>SUMIFS('Capex forecast'!E$7:E$210,'Capex forecast'!$T$7:$T$210,$Q158,'Capex forecast'!$S$7:$S$210,$S158,'Capex forecast'!$Q$7:$Q$210,"Augex")</f>
        <v>0</v>
      </c>
      <c r="V158" s="32">
        <f>SUMIFS('Capex forecast'!F$7:F$210,'Capex forecast'!$T$7:$T$210,$Q158,'Capex forecast'!$S$7:$S$210,$S158,'Capex forecast'!$Q$7:$Q$210,"Augex")</f>
        <v>0</v>
      </c>
      <c r="W158" s="32">
        <f>SUMIFS('Capex forecast'!G$7:G$210,'Capex forecast'!$T$7:$T$210,$Q158,'Capex forecast'!$S$7:$S$210,$S158,'Capex forecast'!$Q$7:$Q$210,"Augex")</f>
        <v>0</v>
      </c>
      <c r="X158" s="32">
        <f>SUMIFS('Capex forecast'!H$7:H$210,'Capex forecast'!$T$7:$T$210,$Q158,'Capex forecast'!$S$7:$S$210,$S158,'Capex forecast'!$Q$7:$Q$210,"Augex")</f>
        <v>0</v>
      </c>
      <c r="Y158" s="32">
        <f>SUMIFS('Capex forecast'!I$7:I$210,'Capex forecast'!$T$7:$T$210,$Q158,'Capex forecast'!$S$7:$S$210,$S158,'Capex forecast'!$Q$7:$Q$210,"Augex")</f>
        <v>0</v>
      </c>
      <c r="Z158" s="32">
        <f>SUMIFS('Capex forecast'!J$7:J$210,'Capex forecast'!$T$7:$T$210,$Q158,'Capex forecast'!$S$7:$S$210,$S158,'Capex forecast'!$Q$7:$Q$210,"Augex")</f>
        <v>0</v>
      </c>
      <c r="AA158" s="32">
        <f>SUMIFS('Capex forecast'!K$7:K$210,'Capex forecast'!$T$7:$T$210,$Q158,'Capex forecast'!$S$7:$S$210,$S158,'Capex forecast'!$Q$7:$Q$210,"Augex")</f>
        <v>0</v>
      </c>
      <c r="AB158" s="32">
        <f>SUMIFS('Capex forecast'!L$7:L$210,'Capex forecast'!$T$7:$T$210,$Q158,'Capex forecast'!$S$7:$S$210,$S158,'Capex forecast'!$Q$7:$Q$210,"Augex")</f>
        <v>0</v>
      </c>
      <c r="AC158" s="32">
        <f>SUMIFS('Capex forecast'!M$7:M$210,'Capex forecast'!$T$7:$T$210,$Q158,'Capex forecast'!$S$7:$S$210,$S158,'Capex forecast'!$Q$7:$Q$210,"Augex")</f>
        <v>0</v>
      </c>
      <c r="AD158" s="32">
        <f>SUMIFS('Capex forecast'!N$7:N$210,'Capex forecast'!$T$7:$T$210,$Q158,'Capex forecast'!$S$7:$S$210,$S158,'Capex forecast'!$Q$7:$Q$210,"Augex")</f>
        <v>0</v>
      </c>
      <c r="AF158" s="6" t="s">
        <v>34</v>
      </c>
      <c r="AG158" s="6" t="str">
        <f>INDEX('Raw demand forecast'!$M$7:$M$5830,MATCH($Q158,'Raw demand forecast'!$B$7:$B$5830,0))</f>
        <v>No</v>
      </c>
      <c r="AH158" s="6" t="str">
        <f>IF(COUNTIF($AF$93:AF158,$B158) = 1, "LV", IF(COUNTIF($AF$93:AF158,$B158) = 2, "HV", "ST"))</f>
        <v>LV</v>
      </c>
      <c r="AI158" s="6" t="str">
        <f>INDEX('Demand forecast and growth rate'!$E$7:$E$273,MATCH($Q158,'Demand forecast and growth rate'!$B$7:$B$273,0))</f>
        <v>Steady/falling</v>
      </c>
      <c r="AJ158" s="53">
        <f>SUMIFS('Capex forecast'!E$7:E$210,'Capex forecast'!$T$7:$T$210,$AF158,'Capex forecast'!$S$7:$S$210,$AH158,'Capex forecast'!$Q$7:$Q$210,"Repex")</f>
        <v>0</v>
      </c>
      <c r="AK158" s="53">
        <f>SUMIFS('Capex forecast'!F$7:F$210,'Capex forecast'!$T$7:$T$210,$AF158,'Capex forecast'!$S$7:$S$210,$AH158,'Capex forecast'!$Q$7:$Q$210,"Repex")</f>
        <v>0</v>
      </c>
      <c r="AL158" s="53">
        <f>SUMIFS('Capex forecast'!G$7:G$210,'Capex forecast'!$T$7:$T$210,$AF158,'Capex forecast'!$S$7:$S$210,$AH158,'Capex forecast'!$Q$7:$Q$210,"Repex")</f>
        <v>0</v>
      </c>
      <c r="AM158" s="53">
        <f>SUMIFS('Capex forecast'!H$7:H$210,'Capex forecast'!$T$7:$T$210,$AF158,'Capex forecast'!$S$7:$S$210,$AH158,'Capex forecast'!$Q$7:$Q$210,"Repex")</f>
        <v>0</v>
      </c>
      <c r="AN158" s="53">
        <f>SUMIFS('Capex forecast'!I$7:I$210,'Capex forecast'!$T$7:$T$210,$AF158,'Capex forecast'!$S$7:$S$210,$AH158,'Capex forecast'!$Q$7:$Q$210,"Repex")</f>
        <v>0</v>
      </c>
      <c r="AO158" s="53">
        <f>SUMIFS('Capex forecast'!J$7:J$210,'Capex forecast'!$T$7:$T$210,$AF158,'Capex forecast'!$S$7:$S$210,$AH158,'Capex forecast'!$Q$7:$Q$210,"Repex")</f>
        <v>0</v>
      </c>
      <c r="AP158" s="53">
        <f>SUMIFS('Capex forecast'!K$7:K$210,'Capex forecast'!$T$7:$T$210,$AF158,'Capex forecast'!$S$7:$S$210,$AH158,'Capex forecast'!$Q$7:$Q$210,"Repex")</f>
        <v>0</v>
      </c>
      <c r="AQ158" s="53">
        <f>SUMIFS('Capex forecast'!L$7:L$210,'Capex forecast'!$T$7:$T$210,$AF158,'Capex forecast'!$S$7:$S$210,$AH158,'Capex forecast'!$Q$7:$Q$210,"Repex")</f>
        <v>0</v>
      </c>
      <c r="AR158" s="53">
        <f>SUMIFS('Capex forecast'!M$7:M$210,'Capex forecast'!$T$7:$T$210,$AF158,'Capex forecast'!$S$7:$S$210,$AH158,'Capex forecast'!$Q$7:$Q$210,"Repex")</f>
        <v>0</v>
      </c>
      <c r="AS158" s="53">
        <f>SUMIFS('Capex forecast'!N$7:N$210,'Capex forecast'!$T$7:$T$210,$AF158,'Capex forecast'!$S$7:$S$210,$AH158,'Capex forecast'!$Q$7:$Q$210,"Repex")</f>
        <v>0</v>
      </c>
    </row>
    <row r="159" spans="2:45" ht="15">
      <c r="B159" s="6" t="s">
        <v>39</v>
      </c>
      <c r="C159" s="6" t="str">
        <f>INDEX('Raw demand forecast'!$M$7:$M$5830,MATCH($B159,'Raw demand forecast'!$B$7:$B$5830,0))</f>
        <v>No</v>
      </c>
      <c r="D159" s="6" t="str">
        <f>IF(COUNTIF($B$93:B159,$B159) = 1, "LV", IF(COUNTIF($B$93:B159,$B159) = 2, "HV", "ST"))</f>
        <v>LV</v>
      </c>
      <c r="E159" s="6" t="str">
        <f>INDEX('Demand forecast and growth rate'!$E$7:$E$273,MATCH($B159,'Demand forecast and growth rate'!$B$7:$B$273,0))</f>
        <v>Steady/falling</v>
      </c>
      <c r="F159" s="32">
        <f>SUMIFS('Capex forecast'!E$7:E$210,'Capex forecast'!$T$7:$T$210,'Allocation of site-spec costs'!$B159,'Capex forecast'!$S$7:$S$210,'Allocation of site-spec costs'!$D159,'Capex forecast'!$Q$7:$Q$210,"Customer Connection")</f>
        <v>0</v>
      </c>
      <c r="G159" s="32">
        <f>SUMIFS('Capex forecast'!F$7:F$210,'Capex forecast'!$T$7:$T$210,'Allocation of site-spec costs'!$B159,'Capex forecast'!$S$7:$S$210,'Allocation of site-spec costs'!$D159,'Capex forecast'!$Q$7:$Q$210,"Customer Connection")</f>
        <v>0</v>
      </c>
      <c r="H159" s="32">
        <f>SUMIFS('Capex forecast'!G$7:G$210,'Capex forecast'!$T$7:$T$210,'Allocation of site-spec costs'!$B159,'Capex forecast'!$S$7:$S$210,'Allocation of site-spec costs'!$D159,'Capex forecast'!$Q$7:$Q$210,"Customer Connection")</f>
        <v>0</v>
      </c>
      <c r="I159" s="32">
        <f>SUMIFS('Capex forecast'!H$7:H$210,'Capex forecast'!$T$7:$T$210,'Allocation of site-spec costs'!$B159,'Capex forecast'!$S$7:$S$210,'Allocation of site-spec costs'!$D159,'Capex forecast'!$Q$7:$Q$210,"Customer Connection")</f>
        <v>0</v>
      </c>
      <c r="J159" s="32">
        <f>SUMIFS('Capex forecast'!I$7:I$210,'Capex forecast'!$T$7:$T$210,'Allocation of site-spec costs'!$B159,'Capex forecast'!$S$7:$S$210,'Allocation of site-spec costs'!$D159,'Capex forecast'!$Q$7:$Q$210,"Customer Connection")</f>
        <v>0</v>
      </c>
      <c r="K159" s="32">
        <f>SUMIFS('Capex forecast'!J$7:J$210,'Capex forecast'!$T$7:$T$210,'Allocation of site-spec costs'!$B159,'Capex forecast'!$S$7:$S$210,'Allocation of site-spec costs'!$D159,'Capex forecast'!$Q$7:$Q$210,"Customer Connection")</f>
        <v>0</v>
      </c>
      <c r="L159" s="32">
        <f>SUMIFS('Capex forecast'!K$7:K$210,'Capex forecast'!$T$7:$T$210,'Allocation of site-spec costs'!$B159,'Capex forecast'!$S$7:$S$210,'Allocation of site-spec costs'!$D159,'Capex forecast'!$Q$7:$Q$210,"Customer Connection")</f>
        <v>0</v>
      </c>
      <c r="M159" s="32">
        <f>SUMIFS('Capex forecast'!L$7:L$210,'Capex forecast'!$T$7:$T$210,'Allocation of site-spec costs'!$B159,'Capex forecast'!$S$7:$S$210,'Allocation of site-spec costs'!$D159,'Capex forecast'!$Q$7:$Q$210,"Customer Connection")</f>
        <v>0</v>
      </c>
      <c r="N159" s="32">
        <f>SUMIFS('Capex forecast'!M$7:M$210,'Capex forecast'!$T$7:$T$210,'Allocation of site-spec costs'!$B159,'Capex forecast'!$S$7:$S$210,'Allocation of site-spec costs'!$D159,'Capex forecast'!$Q$7:$Q$210,"Customer Connection")</f>
        <v>0</v>
      </c>
      <c r="O159" s="32">
        <f>SUMIFS('Capex forecast'!N$7:N$210,'Capex forecast'!$T$7:$T$210,'Allocation of site-spec costs'!$B159,'Capex forecast'!$S$7:$S$210,'Allocation of site-spec costs'!$D159,'Capex forecast'!$Q$7:$Q$210,"Customer Connection")</f>
        <v>0</v>
      </c>
      <c r="Q159" s="6" t="s">
        <v>39</v>
      </c>
      <c r="R159" s="6" t="str">
        <f>INDEX('Raw demand forecast'!$M$7:$M$5830,MATCH($Q159,'Raw demand forecast'!$B$7:$B$5830,0))</f>
        <v>No</v>
      </c>
      <c r="S159" s="6" t="str">
        <f>IF(COUNTIF($Q$93:Q159,$B159) = 1, "LV", IF(COUNTIF($Q$93:Q159,$B159) = 2, "HV", "ST"))</f>
        <v>LV</v>
      </c>
      <c r="T159" s="6" t="str">
        <f>INDEX('Demand forecast and growth rate'!$E$7:$E$273,MATCH($Q159,'Demand forecast and growth rate'!$B$7:$B$273,0))</f>
        <v>Steady/falling</v>
      </c>
      <c r="U159" s="32">
        <f>SUMIFS('Capex forecast'!E$7:E$210,'Capex forecast'!$T$7:$T$210,$Q159,'Capex forecast'!$S$7:$S$210,$S159,'Capex forecast'!$Q$7:$Q$210,"Augex")</f>
        <v>0</v>
      </c>
      <c r="V159" s="32">
        <f>SUMIFS('Capex forecast'!F$7:F$210,'Capex forecast'!$T$7:$T$210,$Q159,'Capex forecast'!$S$7:$S$210,$S159,'Capex forecast'!$Q$7:$Q$210,"Augex")</f>
        <v>0</v>
      </c>
      <c r="W159" s="32">
        <f>SUMIFS('Capex forecast'!G$7:G$210,'Capex forecast'!$T$7:$T$210,$Q159,'Capex forecast'!$S$7:$S$210,$S159,'Capex forecast'!$Q$7:$Q$210,"Augex")</f>
        <v>0</v>
      </c>
      <c r="X159" s="32">
        <f>SUMIFS('Capex forecast'!H$7:H$210,'Capex forecast'!$T$7:$T$210,$Q159,'Capex forecast'!$S$7:$S$210,$S159,'Capex forecast'!$Q$7:$Q$210,"Augex")</f>
        <v>0</v>
      </c>
      <c r="Y159" s="32">
        <f>SUMIFS('Capex forecast'!I$7:I$210,'Capex forecast'!$T$7:$T$210,$Q159,'Capex forecast'!$S$7:$S$210,$S159,'Capex forecast'!$Q$7:$Q$210,"Augex")</f>
        <v>0</v>
      </c>
      <c r="Z159" s="32">
        <f>SUMIFS('Capex forecast'!J$7:J$210,'Capex forecast'!$T$7:$T$210,$Q159,'Capex forecast'!$S$7:$S$210,$S159,'Capex forecast'!$Q$7:$Q$210,"Augex")</f>
        <v>0</v>
      </c>
      <c r="AA159" s="32">
        <f>SUMIFS('Capex forecast'!K$7:K$210,'Capex forecast'!$T$7:$T$210,$Q159,'Capex forecast'!$S$7:$S$210,$S159,'Capex forecast'!$Q$7:$Q$210,"Augex")</f>
        <v>0</v>
      </c>
      <c r="AB159" s="32">
        <f>SUMIFS('Capex forecast'!L$7:L$210,'Capex forecast'!$T$7:$T$210,$Q159,'Capex forecast'!$S$7:$S$210,$S159,'Capex forecast'!$Q$7:$Q$210,"Augex")</f>
        <v>0</v>
      </c>
      <c r="AC159" s="32">
        <f>SUMIFS('Capex forecast'!M$7:M$210,'Capex forecast'!$T$7:$T$210,$Q159,'Capex forecast'!$S$7:$S$210,$S159,'Capex forecast'!$Q$7:$Q$210,"Augex")</f>
        <v>0</v>
      </c>
      <c r="AD159" s="32">
        <f>SUMIFS('Capex forecast'!N$7:N$210,'Capex forecast'!$T$7:$T$210,$Q159,'Capex forecast'!$S$7:$S$210,$S159,'Capex forecast'!$Q$7:$Q$210,"Augex")</f>
        <v>0</v>
      </c>
      <c r="AF159" s="6" t="s">
        <v>39</v>
      </c>
      <c r="AG159" s="6" t="str">
        <f>INDEX('Raw demand forecast'!$M$7:$M$5830,MATCH($Q159,'Raw demand forecast'!$B$7:$B$5830,0))</f>
        <v>No</v>
      </c>
      <c r="AH159" s="6" t="str">
        <f>IF(COUNTIF($AF$93:AF159,$B159) = 1, "LV", IF(COUNTIF($AF$93:AF159,$B159) = 2, "HV", "ST"))</f>
        <v>LV</v>
      </c>
      <c r="AI159" s="6" t="str">
        <f>INDEX('Demand forecast and growth rate'!$E$7:$E$273,MATCH($Q159,'Demand forecast and growth rate'!$B$7:$B$273,0))</f>
        <v>Steady/falling</v>
      </c>
      <c r="AJ159" s="53">
        <f>SUMIFS('Capex forecast'!E$7:E$210,'Capex forecast'!$T$7:$T$210,$AF159,'Capex forecast'!$S$7:$S$210,$AH159,'Capex forecast'!$Q$7:$Q$210,"Repex")</f>
        <v>0</v>
      </c>
      <c r="AK159" s="53">
        <f>SUMIFS('Capex forecast'!F$7:F$210,'Capex forecast'!$T$7:$T$210,$AF159,'Capex forecast'!$S$7:$S$210,$AH159,'Capex forecast'!$Q$7:$Q$210,"Repex")</f>
        <v>0</v>
      </c>
      <c r="AL159" s="53">
        <f>SUMIFS('Capex forecast'!G$7:G$210,'Capex forecast'!$T$7:$T$210,$AF159,'Capex forecast'!$S$7:$S$210,$AH159,'Capex forecast'!$Q$7:$Q$210,"Repex")</f>
        <v>0</v>
      </c>
      <c r="AM159" s="53">
        <f>SUMIFS('Capex forecast'!H$7:H$210,'Capex forecast'!$T$7:$T$210,$AF159,'Capex forecast'!$S$7:$S$210,$AH159,'Capex forecast'!$Q$7:$Q$210,"Repex")</f>
        <v>0</v>
      </c>
      <c r="AN159" s="53">
        <f>SUMIFS('Capex forecast'!I$7:I$210,'Capex forecast'!$T$7:$T$210,$AF159,'Capex forecast'!$S$7:$S$210,$AH159,'Capex forecast'!$Q$7:$Q$210,"Repex")</f>
        <v>0</v>
      </c>
      <c r="AO159" s="53">
        <f>SUMIFS('Capex forecast'!J$7:J$210,'Capex forecast'!$T$7:$T$210,$AF159,'Capex forecast'!$S$7:$S$210,$AH159,'Capex forecast'!$Q$7:$Q$210,"Repex")</f>
        <v>0</v>
      </c>
      <c r="AP159" s="53">
        <f>SUMIFS('Capex forecast'!K$7:K$210,'Capex forecast'!$T$7:$T$210,$AF159,'Capex forecast'!$S$7:$S$210,$AH159,'Capex forecast'!$Q$7:$Q$210,"Repex")</f>
        <v>0</v>
      </c>
      <c r="AQ159" s="53">
        <f>SUMIFS('Capex forecast'!L$7:L$210,'Capex forecast'!$T$7:$T$210,$AF159,'Capex forecast'!$S$7:$S$210,$AH159,'Capex forecast'!$Q$7:$Q$210,"Repex")</f>
        <v>0</v>
      </c>
      <c r="AR159" s="53">
        <f>SUMIFS('Capex forecast'!M$7:M$210,'Capex forecast'!$T$7:$T$210,$AF159,'Capex forecast'!$S$7:$S$210,$AH159,'Capex forecast'!$Q$7:$Q$210,"Repex")</f>
        <v>0</v>
      </c>
      <c r="AS159" s="53">
        <f>SUMIFS('Capex forecast'!N$7:N$210,'Capex forecast'!$T$7:$T$210,$AF159,'Capex forecast'!$S$7:$S$210,$AH159,'Capex forecast'!$Q$7:$Q$210,"Repex")</f>
        <v>0</v>
      </c>
    </row>
    <row r="160" spans="2:45" ht="15">
      <c r="B160" s="6" t="s">
        <v>579</v>
      </c>
      <c r="C160" s="6" t="str">
        <f>INDEX('Raw demand forecast'!$M$7:$M$5830,MATCH($B160,'Raw demand forecast'!$B$7:$B$5830,0))</f>
        <v>Yes</v>
      </c>
      <c r="D160" s="6" t="str">
        <f>IF(COUNTIF($B$93:B160,$B160) = 1, "LV", IF(COUNTIF($B$93:B160,$B160) = 2, "HV", "ST"))</f>
        <v>LV</v>
      </c>
      <c r="E160" s="6" t="str">
        <f>INDEX('Demand forecast and growth rate'!$E$7:$E$273,MATCH($B160,'Demand forecast and growth rate'!$B$7:$B$273,0))</f>
        <v>Steady/falling</v>
      </c>
      <c r="F160" s="32">
        <f>SUMIFS('Capex forecast'!E$7:E$210,'Capex forecast'!$T$7:$T$210,'Allocation of site-spec costs'!$B160,'Capex forecast'!$S$7:$S$210,'Allocation of site-spec costs'!$D160,'Capex forecast'!$Q$7:$Q$210,"Customer Connection")</f>
        <v>0</v>
      </c>
      <c r="G160" s="32">
        <f>SUMIFS('Capex forecast'!F$7:F$210,'Capex forecast'!$T$7:$T$210,'Allocation of site-spec costs'!$B160,'Capex forecast'!$S$7:$S$210,'Allocation of site-spec costs'!$D160,'Capex forecast'!$Q$7:$Q$210,"Customer Connection")</f>
        <v>0</v>
      </c>
      <c r="H160" s="32">
        <f>SUMIFS('Capex forecast'!G$7:G$210,'Capex forecast'!$T$7:$T$210,'Allocation of site-spec costs'!$B160,'Capex forecast'!$S$7:$S$210,'Allocation of site-spec costs'!$D160,'Capex forecast'!$Q$7:$Q$210,"Customer Connection")</f>
        <v>0</v>
      </c>
      <c r="I160" s="32">
        <f>SUMIFS('Capex forecast'!H$7:H$210,'Capex forecast'!$T$7:$T$210,'Allocation of site-spec costs'!$B160,'Capex forecast'!$S$7:$S$210,'Allocation of site-spec costs'!$D160,'Capex forecast'!$Q$7:$Q$210,"Customer Connection")</f>
        <v>0</v>
      </c>
      <c r="J160" s="32">
        <f>SUMIFS('Capex forecast'!I$7:I$210,'Capex forecast'!$T$7:$T$210,'Allocation of site-spec costs'!$B160,'Capex forecast'!$S$7:$S$210,'Allocation of site-spec costs'!$D160,'Capex forecast'!$Q$7:$Q$210,"Customer Connection")</f>
        <v>0</v>
      </c>
      <c r="K160" s="32">
        <f>SUMIFS('Capex forecast'!J$7:J$210,'Capex forecast'!$T$7:$T$210,'Allocation of site-spec costs'!$B160,'Capex forecast'!$S$7:$S$210,'Allocation of site-spec costs'!$D160,'Capex forecast'!$Q$7:$Q$210,"Customer Connection")</f>
        <v>0</v>
      </c>
      <c r="L160" s="32">
        <f>SUMIFS('Capex forecast'!K$7:K$210,'Capex forecast'!$T$7:$T$210,'Allocation of site-spec costs'!$B160,'Capex forecast'!$S$7:$S$210,'Allocation of site-spec costs'!$D160,'Capex forecast'!$Q$7:$Q$210,"Customer Connection")</f>
        <v>0</v>
      </c>
      <c r="M160" s="32">
        <f>SUMIFS('Capex forecast'!L$7:L$210,'Capex forecast'!$T$7:$T$210,'Allocation of site-spec costs'!$B160,'Capex forecast'!$S$7:$S$210,'Allocation of site-spec costs'!$D160,'Capex forecast'!$Q$7:$Q$210,"Customer Connection")</f>
        <v>0</v>
      </c>
      <c r="N160" s="32">
        <f>SUMIFS('Capex forecast'!M$7:M$210,'Capex forecast'!$T$7:$T$210,'Allocation of site-spec costs'!$B160,'Capex forecast'!$S$7:$S$210,'Allocation of site-spec costs'!$D160,'Capex forecast'!$Q$7:$Q$210,"Customer Connection")</f>
        <v>0</v>
      </c>
      <c r="O160" s="32">
        <f>SUMIFS('Capex forecast'!N$7:N$210,'Capex forecast'!$T$7:$T$210,'Allocation of site-spec costs'!$B160,'Capex forecast'!$S$7:$S$210,'Allocation of site-spec costs'!$D160,'Capex forecast'!$Q$7:$Q$210,"Customer Connection")</f>
        <v>0</v>
      </c>
      <c r="Q160" s="6" t="s">
        <v>579</v>
      </c>
      <c r="R160" s="6" t="str">
        <f>INDEX('Raw demand forecast'!$M$7:$M$5830,MATCH($Q160,'Raw demand forecast'!$B$7:$B$5830,0))</f>
        <v>Yes</v>
      </c>
      <c r="S160" s="6" t="str">
        <f>IF(COUNTIF($Q$93:Q160,$B160) = 1, "LV", IF(COUNTIF($Q$93:Q160,$B160) = 2, "HV", "ST"))</f>
        <v>LV</v>
      </c>
      <c r="T160" s="6" t="str">
        <f>INDEX('Demand forecast and growth rate'!$E$7:$E$273,MATCH($Q160,'Demand forecast and growth rate'!$B$7:$B$273,0))</f>
        <v>Steady/falling</v>
      </c>
      <c r="U160" s="32">
        <f>SUMIFS('Capex forecast'!E$7:E$210,'Capex forecast'!$T$7:$T$210,$Q160,'Capex forecast'!$S$7:$S$210,$S160,'Capex forecast'!$Q$7:$Q$210,"Augex")</f>
        <v>0</v>
      </c>
      <c r="V160" s="32">
        <f>SUMIFS('Capex forecast'!F$7:F$210,'Capex forecast'!$T$7:$T$210,$Q160,'Capex forecast'!$S$7:$S$210,$S160,'Capex forecast'!$Q$7:$Q$210,"Augex")</f>
        <v>0</v>
      </c>
      <c r="W160" s="32">
        <f>SUMIFS('Capex forecast'!G$7:G$210,'Capex forecast'!$T$7:$T$210,$Q160,'Capex forecast'!$S$7:$S$210,$S160,'Capex forecast'!$Q$7:$Q$210,"Augex")</f>
        <v>0</v>
      </c>
      <c r="X160" s="32">
        <f>SUMIFS('Capex forecast'!H$7:H$210,'Capex forecast'!$T$7:$T$210,$Q160,'Capex forecast'!$S$7:$S$210,$S160,'Capex forecast'!$Q$7:$Q$210,"Augex")</f>
        <v>0</v>
      </c>
      <c r="Y160" s="32">
        <f>SUMIFS('Capex forecast'!I$7:I$210,'Capex forecast'!$T$7:$T$210,$Q160,'Capex forecast'!$S$7:$S$210,$S160,'Capex forecast'!$Q$7:$Q$210,"Augex")</f>
        <v>0</v>
      </c>
      <c r="Z160" s="32">
        <f>SUMIFS('Capex forecast'!J$7:J$210,'Capex forecast'!$T$7:$T$210,$Q160,'Capex forecast'!$S$7:$S$210,$S160,'Capex forecast'!$Q$7:$Q$210,"Augex")</f>
        <v>0</v>
      </c>
      <c r="AA160" s="32">
        <f>SUMIFS('Capex forecast'!K$7:K$210,'Capex forecast'!$T$7:$T$210,$Q160,'Capex forecast'!$S$7:$S$210,$S160,'Capex forecast'!$Q$7:$Q$210,"Augex")</f>
        <v>0</v>
      </c>
      <c r="AB160" s="32">
        <f>SUMIFS('Capex forecast'!L$7:L$210,'Capex forecast'!$T$7:$T$210,$Q160,'Capex forecast'!$S$7:$S$210,$S160,'Capex forecast'!$Q$7:$Q$210,"Augex")</f>
        <v>0</v>
      </c>
      <c r="AC160" s="32">
        <f>SUMIFS('Capex forecast'!M$7:M$210,'Capex forecast'!$T$7:$T$210,$Q160,'Capex forecast'!$S$7:$S$210,$S160,'Capex forecast'!$Q$7:$Q$210,"Augex")</f>
        <v>0</v>
      </c>
      <c r="AD160" s="32">
        <f>SUMIFS('Capex forecast'!N$7:N$210,'Capex forecast'!$T$7:$T$210,$Q160,'Capex forecast'!$S$7:$S$210,$S160,'Capex forecast'!$Q$7:$Q$210,"Augex")</f>
        <v>0</v>
      </c>
      <c r="AF160" s="6" t="s">
        <v>579</v>
      </c>
      <c r="AG160" s="6" t="str">
        <f>INDEX('Raw demand forecast'!$M$7:$M$5830,MATCH($Q160,'Raw demand forecast'!$B$7:$B$5830,0))</f>
        <v>Yes</v>
      </c>
      <c r="AH160" s="6" t="str">
        <f>IF(COUNTIF($AF$93:AF160,$B160) = 1, "LV", IF(COUNTIF($AF$93:AF160,$B160) = 2, "HV", "ST"))</f>
        <v>LV</v>
      </c>
      <c r="AI160" s="6" t="str">
        <f>INDEX('Demand forecast and growth rate'!$E$7:$E$273,MATCH($Q160,'Demand forecast and growth rate'!$B$7:$B$273,0))</f>
        <v>Steady/falling</v>
      </c>
      <c r="AJ160" s="53">
        <f>SUMIFS('Capex forecast'!E$7:E$210,'Capex forecast'!$T$7:$T$210,$AF160,'Capex forecast'!$S$7:$S$210,$AH160,'Capex forecast'!$Q$7:$Q$210,"Repex")</f>
        <v>0</v>
      </c>
      <c r="AK160" s="53">
        <f>SUMIFS('Capex forecast'!F$7:F$210,'Capex forecast'!$T$7:$T$210,$AF160,'Capex forecast'!$S$7:$S$210,$AH160,'Capex forecast'!$Q$7:$Q$210,"Repex")</f>
        <v>0</v>
      </c>
      <c r="AL160" s="53">
        <f>SUMIFS('Capex forecast'!G$7:G$210,'Capex forecast'!$T$7:$T$210,$AF160,'Capex forecast'!$S$7:$S$210,$AH160,'Capex forecast'!$Q$7:$Q$210,"Repex")</f>
        <v>0</v>
      </c>
      <c r="AM160" s="53">
        <f>SUMIFS('Capex forecast'!H$7:H$210,'Capex forecast'!$T$7:$T$210,$AF160,'Capex forecast'!$S$7:$S$210,$AH160,'Capex forecast'!$Q$7:$Q$210,"Repex")</f>
        <v>0</v>
      </c>
      <c r="AN160" s="53">
        <f>SUMIFS('Capex forecast'!I$7:I$210,'Capex forecast'!$T$7:$T$210,$AF160,'Capex forecast'!$S$7:$S$210,$AH160,'Capex forecast'!$Q$7:$Q$210,"Repex")</f>
        <v>0</v>
      </c>
      <c r="AO160" s="53">
        <f>SUMIFS('Capex forecast'!J$7:J$210,'Capex forecast'!$T$7:$T$210,$AF160,'Capex forecast'!$S$7:$S$210,$AH160,'Capex forecast'!$Q$7:$Q$210,"Repex")</f>
        <v>0</v>
      </c>
      <c r="AP160" s="53">
        <f>SUMIFS('Capex forecast'!K$7:K$210,'Capex forecast'!$T$7:$T$210,$AF160,'Capex forecast'!$S$7:$S$210,$AH160,'Capex forecast'!$Q$7:$Q$210,"Repex")</f>
        <v>0</v>
      </c>
      <c r="AQ160" s="53">
        <f>SUMIFS('Capex forecast'!L$7:L$210,'Capex forecast'!$T$7:$T$210,$AF160,'Capex forecast'!$S$7:$S$210,$AH160,'Capex forecast'!$Q$7:$Q$210,"Repex")</f>
        <v>0</v>
      </c>
      <c r="AR160" s="53">
        <f>SUMIFS('Capex forecast'!M$7:M$210,'Capex forecast'!$T$7:$T$210,$AF160,'Capex forecast'!$S$7:$S$210,$AH160,'Capex forecast'!$Q$7:$Q$210,"Repex")</f>
        <v>0</v>
      </c>
      <c r="AS160" s="53">
        <f>SUMIFS('Capex forecast'!N$7:N$210,'Capex forecast'!$T$7:$T$210,$AF160,'Capex forecast'!$S$7:$S$210,$AH160,'Capex forecast'!$Q$7:$Q$210,"Repex")</f>
        <v>0</v>
      </c>
    </row>
    <row r="161" spans="2:45" ht="15">
      <c r="B161" s="6" t="s">
        <v>58</v>
      </c>
      <c r="C161" s="6" t="str">
        <f>INDEX('Raw demand forecast'!$M$7:$M$5830,MATCH($B161,'Raw demand forecast'!$B$7:$B$5830,0))</f>
        <v>No</v>
      </c>
      <c r="D161" s="6" t="str">
        <f>IF(COUNTIF($B$93:B161,$B161) = 1, "LV", IF(COUNTIF($B$93:B161,$B161) = 2, "HV", "ST"))</f>
        <v>LV</v>
      </c>
      <c r="E161" s="6" t="str">
        <f>INDEX('Demand forecast and growth rate'!$E$7:$E$273,MATCH($B161,'Demand forecast and growth rate'!$B$7:$B$273,0))</f>
        <v>Small growth</v>
      </c>
      <c r="F161" s="32">
        <f>SUMIFS('Capex forecast'!E$7:E$210,'Capex forecast'!$T$7:$T$210,'Allocation of site-spec costs'!$B161,'Capex forecast'!$S$7:$S$210,'Allocation of site-spec costs'!$D161,'Capex forecast'!$Q$7:$Q$210,"Customer Connection")</f>
        <v>0</v>
      </c>
      <c r="G161" s="32">
        <f>SUMIFS('Capex forecast'!F$7:F$210,'Capex forecast'!$T$7:$T$210,'Allocation of site-spec costs'!$B161,'Capex forecast'!$S$7:$S$210,'Allocation of site-spec costs'!$D161,'Capex forecast'!$Q$7:$Q$210,"Customer Connection")</f>
        <v>0</v>
      </c>
      <c r="H161" s="32">
        <f>SUMIFS('Capex forecast'!G$7:G$210,'Capex forecast'!$T$7:$T$210,'Allocation of site-spec costs'!$B161,'Capex forecast'!$S$7:$S$210,'Allocation of site-spec costs'!$D161,'Capex forecast'!$Q$7:$Q$210,"Customer Connection")</f>
        <v>0</v>
      </c>
      <c r="I161" s="32">
        <f>SUMIFS('Capex forecast'!H$7:H$210,'Capex forecast'!$T$7:$T$210,'Allocation of site-spec costs'!$B161,'Capex forecast'!$S$7:$S$210,'Allocation of site-spec costs'!$D161,'Capex forecast'!$Q$7:$Q$210,"Customer Connection")</f>
        <v>0</v>
      </c>
      <c r="J161" s="32">
        <f>SUMIFS('Capex forecast'!I$7:I$210,'Capex forecast'!$T$7:$T$210,'Allocation of site-spec costs'!$B161,'Capex forecast'!$S$7:$S$210,'Allocation of site-spec costs'!$D161,'Capex forecast'!$Q$7:$Q$210,"Customer Connection")</f>
        <v>0</v>
      </c>
      <c r="K161" s="32">
        <f>SUMIFS('Capex forecast'!J$7:J$210,'Capex forecast'!$T$7:$T$210,'Allocation of site-spec costs'!$B161,'Capex forecast'!$S$7:$S$210,'Allocation of site-spec costs'!$D161,'Capex forecast'!$Q$7:$Q$210,"Customer Connection")</f>
        <v>0</v>
      </c>
      <c r="L161" s="32">
        <f>SUMIFS('Capex forecast'!K$7:K$210,'Capex forecast'!$T$7:$T$210,'Allocation of site-spec costs'!$B161,'Capex forecast'!$S$7:$S$210,'Allocation of site-spec costs'!$D161,'Capex forecast'!$Q$7:$Q$210,"Customer Connection")</f>
        <v>0</v>
      </c>
      <c r="M161" s="32">
        <f>SUMIFS('Capex forecast'!L$7:L$210,'Capex forecast'!$T$7:$T$210,'Allocation of site-spec costs'!$B161,'Capex forecast'!$S$7:$S$210,'Allocation of site-spec costs'!$D161,'Capex forecast'!$Q$7:$Q$210,"Customer Connection")</f>
        <v>0</v>
      </c>
      <c r="N161" s="32">
        <f>SUMIFS('Capex forecast'!M$7:M$210,'Capex forecast'!$T$7:$T$210,'Allocation of site-spec costs'!$B161,'Capex forecast'!$S$7:$S$210,'Allocation of site-spec costs'!$D161,'Capex forecast'!$Q$7:$Q$210,"Customer Connection")</f>
        <v>0</v>
      </c>
      <c r="O161" s="32">
        <f>SUMIFS('Capex forecast'!N$7:N$210,'Capex forecast'!$T$7:$T$210,'Allocation of site-spec costs'!$B161,'Capex forecast'!$S$7:$S$210,'Allocation of site-spec costs'!$D161,'Capex forecast'!$Q$7:$Q$210,"Customer Connection")</f>
        <v>0</v>
      </c>
      <c r="Q161" s="6" t="s">
        <v>58</v>
      </c>
      <c r="R161" s="6" t="str">
        <f>INDEX('Raw demand forecast'!$M$7:$M$5830,MATCH($Q161,'Raw demand forecast'!$B$7:$B$5830,0))</f>
        <v>No</v>
      </c>
      <c r="S161" s="6" t="str">
        <f>IF(COUNTIF($Q$93:Q161,$B161) = 1, "LV", IF(COUNTIF($Q$93:Q161,$B161) = 2, "HV", "ST"))</f>
        <v>LV</v>
      </c>
      <c r="T161" s="6" t="str">
        <f>INDEX('Demand forecast and growth rate'!$E$7:$E$273,MATCH($Q161,'Demand forecast and growth rate'!$B$7:$B$273,0))</f>
        <v>Small growth</v>
      </c>
      <c r="U161" s="32">
        <f>SUMIFS('Capex forecast'!E$7:E$210,'Capex forecast'!$T$7:$T$210,$Q161,'Capex forecast'!$S$7:$S$210,$S161,'Capex forecast'!$Q$7:$Q$210,"Augex")</f>
        <v>0</v>
      </c>
      <c r="V161" s="32">
        <f>SUMIFS('Capex forecast'!F$7:F$210,'Capex forecast'!$T$7:$T$210,$Q161,'Capex forecast'!$S$7:$S$210,$S161,'Capex forecast'!$Q$7:$Q$210,"Augex")</f>
        <v>0</v>
      </c>
      <c r="W161" s="32">
        <f>SUMIFS('Capex forecast'!G$7:G$210,'Capex forecast'!$T$7:$T$210,$Q161,'Capex forecast'!$S$7:$S$210,$S161,'Capex forecast'!$Q$7:$Q$210,"Augex")</f>
        <v>0</v>
      </c>
      <c r="X161" s="32">
        <f>SUMIFS('Capex forecast'!H$7:H$210,'Capex forecast'!$T$7:$T$210,$Q161,'Capex forecast'!$S$7:$S$210,$S161,'Capex forecast'!$Q$7:$Q$210,"Augex")</f>
        <v>0</v>
      </c>
      <c r="Y161" s="32">
        <f>SUMIFS('Capex forecast'!I$7:I$210,'Capex forecast'!$T$7:$T$210,$Q161,'Capex forecast'!$S$7:$S$210,$S161,'Capex forecast'!$Q$7:$Q$210,"Augex")</f>
        <v>0</v>
      </c>
      <c r="Z161" s="32">
        <f>SUMIFS('Capex forecast'!J$7:J$210,'Capex forecast'!$T$7:$T$210,$Q161,'Capex forecast'!$S$7:$S$210,$S161,'Capex forecast'!$Q$7:$Q$210,"Augex")</f>
        <v>0</v>
      </c>
      <c r="AA161" s="32">
        <f>SUMIFS('Capex forecast'!K$7:K$210,'Capex forecast'!$T$7:$T$210,$Q161,'Capex forecast'!$S$7:$S$210,$S161,'Capex forecast'!$Q$7:$Q$210,"Augex")</f>
        <v>0</v>
      </c>
      <c r="AB161" s="32">
        <f>SUMIFS('Capex forecast'!L$7:L$210,'Capex forecast'!$T$7:$T$210,$Q161,'Capex forecast'!$S$7:$S$210,$S161,'Capex forecast'!$Q$7:$Q$210,"Augex")</f>
        <v>0</v>
      </c>
      <c r="AC161" s="32">
        <f>SUMIFS('Capex forecast'!M$7:M$210,'Capex forecast'!$T$7:$T$210,$Q161,'Capex forecast'!$S$7:$S$210,$S161,'Capex forecast'!$Q$7:$Q$210,"Augex")</f>
        <v>0</v>
      </c>
      <c r="AD161" s="32">
        <f>SUMIFS('Capex forecast'!N$7:N$210,'Capex forecast'!$T$7:$T$210,$Q161,'Capex forecast'!$S$7:$S$210,$S161,'Capex forecast'!$Q$7:$Q$210,"Augex")</f>
        <v>0</v>
      </c>
      <c r="AF161" s="6" t="s">
        <v>58</v>
      </c>
      <c r="AG161" s="6" t="str">
        <f>INDEX('Raw demand forecast'!$M$7:$M$5830,MATCH($Q161,'Raw demand forecast'!$B$7:$B$5830,0))</f>
        <v>No</v>
      </c>
      <c r="AH161" s="6" t="str">
        <f>IF(COUNTIF($AF$93:AF161,$B161) = 1, "LV", IF(COUNTIF($AF$93:AF161,$B161) = 2, "HV", "ST"))</f>
        <v>LV</v>
      </c>
      <c r="AI161" s="6" t="str">
        <f>INDEX('Demand forecast and growth rate'!$E$7:$E$273,MATCH($Q161,'Demand forecast and growth rate'!$B$7:$B$273,0))</f>
        <v>Small growth</v>
      </c>
      <c r="AJ161" s="53">
        <f>SUMIFS('Capex forecast'!E$7:E$210,'Capex forecast'!$T$7:$T$210,$AF161,'Capex forecast'!$S$7:$S$210,$AH161,'Capex forecast'!$Q$7:$Q$210,"Repex")</f>
        <v>0</v>
      </c>
      <c r="AK161" s="53">
        <f>SUMIFS('Capex forecast'!F$7:F$210,'Capex forecast'!$T$7:$T$210,$AF161,'Capex forecast'!$S$7:$S$210,$AH161,'Capex forecast'!$Q$7:$Q$210,"Repex")</f>
        <v>0</v>
      </c>
      <c r="AL161" s="53">
        <f>SUMIFS('Capex forecast'!G$7:G$210,'Capex forecast'!$T$7:$T$210,$AF161,'Capex forecast'!$S$7:$S$210,$AH161,'Capex forecast'!$Q$7:$Q$210,"Repex")</f>
        <v>0</v>
      </c>
      <c r="AM161" s="53">
        <f>SUMIFS('Capex forecast'!H$7:H$210,'Capex forecast'!$T$7:$T$210,$AF161,'Capex forecast'!$S$7:$S$210,$AH161,'Capex forecast'!$Q$7:$Q$210,"Repex")</f>
        <v>0</v>
      </c>
      <c r="AN161" s="53">
        <f>SUMIFS('Capex forecast'!I$7:I$210,'Capex forecast'!$T$7:$T$210,$AF161,'Capex forecast'!$S$7:$S$210,$AH161,'Capex forecast'!$Q$7:$Q$210,"Repex")</f>
        <v>0</v>
      </c>
      <c r="AO161" s="53">
        <f>SUMIFS('Capex forecast'!J$7:J$210,'Capex forecast'!$T$7:$T$210,$AF161,'Capex forecast'!$S$7:$S$210,$AH161,'Capex forecast'!$Q$7:$Q$210,"Repex")</f>
        <v>0</v>
      </c>
      <c r="AP161" s="53">
        <f>SUMIFS('Capex forecast'!K$7:K$210,'Capex forecast'!$T$7:$T$210,$AF161,'Capex forecast'!$S$7:$S$210,$AH161,'Capex forecast'!$Q$7:$Q$210,"Repex")</f>
        <v>0</v>
      </c>
      <c r="AQ161" s="53">
        <f>SUMIFS('Capex forecast'!L$7:L$210,'Capex forecast'!$T$7:$T$210,$AF161,'Capex forecast'!$S$7:$S$210,$AH161,'Capex forecast'!$Q$7:$Q$210,"Repex")</f>
        <v>0</v>
      </c>
      <c r="AR161" s="53">
        <f>SUMIFS('Capex forecast'!M$7:M$210,'Capex forecast'!$T$7:$T$210,$AF161,'Capex forecast'!$S$7:$S$210,$AH161,'Capex forecast'!$Q$7:$Q$210,"Repex")</f>
        <v>0</v>
      </c>
      <c r="AS161" s="53">
        <f>SUMIFS('Capex forecast'!N$7:N$210,'Capex forecast'!$T$7:$T$210,$AF161,'Capex forecast'!$S$7:$S$210,$AH161,'Capex forecast'!$Q$7:$Q$210,"Repex")</f>
        <v>0</v>
      </c>
    </row>
    <row r="162" spans="2:45" ht="15">
      <c r="B162" s="6" t="s">
        <v>145</v>
      </c>
      <c r="C162" s="6" t="str">
        <f>INDEX('Raw demand forecast'!$M$7:$M$5830,MATCH($B162,'Raw demand forecast'!$B$7:$B$5830,0))</f>
        <v>No</v>
      </c>
      <c r="D162" s="6" t="str">
        <f>IF(COUNTIF($B$93:B162,$B162) = 1, "LV", IF(COUNTIF($B$93:B162,$B162) = 2, "HV", "ST"))</f>
        <v>LV</v>
      </c>
      <c r="E162" s="6" t="str">
        <f>INDEX('Demand forecast and growth rate'!$E$7:$E$273,MATCH($B162,'Demand forecast and growth rate'!$B$7:$B$273,0))</f>
        <v>Steady/falling</v>
      </c>
      <c r="F162" s="32">
        <f>SUMIFS('Capex forecast'!E$7:E$210,'Capex forecast'!$T$7:$T$210,'Allocation of site-spec costs'!$B162,'Capex forecast'!$S$7:$S$210,'Allocation of site-spec costs'!$D162,'Capex forecast'!$Q$7:$Q$210,"Customer Connection")</f>
        <v>0</v>
      </c>
      <c r="G162" s="32">
        <f>SUMIFS('Capex forecast'!F$7:F$210,'Capex forecast'!$T$7:$T$210,'Allocation of site-spec costs'!$B162,'Capex forecast'!$S$7:$S$210,'Allocation of site-spec costs'!$D162,'Capex forecast'!$Q$7:$Q$210,"Customer Connection")</f>
        <v>0</v>
      </c>
      <c r="H162" s="32">
        <f>SUMIFS('Capex forecast'!G$7:G$210,'Capex forecast'!$T$7:$T$210,'Allocation of site-spec costs'!$B162,'Capex forecast'!$S$7:$S$210,'Allocation of site-spec costs'!$D162,'Capex forecast'!$Q$7:$Q$210,"Customer Connection")</f>
        <v>0</v>
      </c>
      <c r="I162" s="32">
        <f>SUMIFS('Capex forecast'!H$7:H$210,'Capex forecast'!$T$7:$T$210,'Allocation of site-spec costs'!$B162,'Capex forecast'!$S$7:$S$210,'Allocation of site-spec costs'!$D162,'Capex forecast'!$Q$7:$Q$210,"Customer Connection")</f>
        <v>0</v>
      </c>
      <c r="J162" s="32">
        <f>SUMIFS('Capex forecast'!I$7:I$210,'Capex forecast'!$T$7:$T$210,'Allocation of site-spec costs'!$B162,'Capex forecast'!$S$7:$S$210,'Allocation of site-spec costs'!$D162,'Capex forecast'!$Q$7:$Q$210,"Customer Connection")</f>
        <v>0</v>
      </c>
      <c r="K162" s="32">
        <f>SUMIFS('Capex forecast'!J$7:J$210,'Capex forecast'!$T$7:$T$210,'Allocation of site-spec costs'!$B162,'Capex forecast'!$S$7:$S$210,'Allocation of site-spec costs'!$D162,'Capex forecast'!$Q$7:$Q$210,"Customer Connection")</f>
        <v>0</v>
      </c>
      <c r="L162" s="32">
        <f>SUMIFS('Capex forecast'!K$7:K$210,'Capex forecast'!$T$7:$T$210,'Allocation of site-spec costs'!$B162,'Capex forecast'!$S$7:$S$210,'Allocation of site-spec costs'!$D162,'Capex forecast'!$Q$7:$Q$210,"Customer Connection")</f>
        <v>0</v>
      </c>
      <c r="M162" s="32">
        <f>SUMIFS('Capex forecast'!L$7:L$210,'Capex forecast'!$T$7:$T$210,'Allocation of site-spec costs'!$B162,'Capex forecast'!$S$7:$S$210,'Allocation of site-spec costs'!$D162,'Capex forecast'!$Q$7:$Q$210,"Customer Connection")</f>
        <v>0</v>
      </c>
      <c r="N162" s="32">
        <f>SUMIFS('Capex forecast'!M$7:M$210,'Capex forecast'!$T$7:$T$210,'Allocation of site-spec costs'!$B162,'Capex forecast'!$S$7:$S$210,'Allocation of site-spec costs'!$D162,'Capex forecast'!$Q$7:$Q$210,"Customer Connection")</f>
        <v>0</v>
      </c>
      <c r="O162" s="32">
        <f>SUMIFS('Capex forecast'!N$7:N$210,'Capex forecast'!$T$7:$T$210,'Allocation of site-spec costs'!$B162,'Capex forecast'!$S$7:$S$210,'Allocation of site-spec costs'!$D162,'Capex forecast'!$Q$7:$Q$210,"Customer Connection")</f>
        <v>0</v>
      </c>
      <c r="Q162" s="6" t="s">
        <v>145</v>
      </c>
      <c r="R162" s="6" t="str">
        <f>INDEX('Raw demand forecast'!$M$7:$M$5830,MATCH($Q162,'Raw demand forecast'!$B$7:$B$5830,0))</f>
        <v>No</v>
      </c>
      <c r="S162" s="6" t="str">
        <f>IF(COUNTIF($Q$93:Q162,$B162) = 1, "LV", IF(COUNTIF($Q$93:Q162,$B162) = 2, "HV", "ST"))</f>
        <v>LV</v>
      </c>
      <c r="T162" s="6" t="str">
        <f>INDEX('Demand forecast and growth rate'!$E$7:$E$273,MATCH($Q162,'Demand forecast and growth rate'!$B$7:$B$273,0))</f>
        <v>Steady/falling</v>
      </c>
      <c r="U162" s="32">
        <f>SUMIFS('Capex forecast'!E$7:E$210,'Capex forecast'!$T$7:$T$210,$Q162,'Capex forecast'!$S$7:$S$210,$S162,'Capex forecast'!$Q$7:$Q$210,"Augex")</f>
        <v>0</v>
      </c>
      <c r="V162" s="32">
        <f>SUMIFS('Capex forecast'!F$7:F$210,'Capex forecast'!$T$7:$T$210,$Q162,'Capex forecast'!$S$7:$S$210,$S162,'Capex forecast'!$Q$7:$Q$210,"Augex")</f>
        <v>0</v>
      </c>
      <c r="W162" s="32">
        <f>SUMIFS('Capex forecast'!G$7:G$210,'Capex forecast'!$T$7:$T$210,$Q162,'Capex forecast'!$S$7:$S$210,$S162,'Capex forecast'!$Q$7:$Q$210,"Augex")</f>
        <v>0</v>
      </c>
      <c r="X162" s="32">
        <f>SUMIFS('Capex forecast'!H$7:H$210,'Capex forecast'!$T$7:$T$210,$Q162,'Capex forecast'!$S$7:$S$210,$S162,'Capex forecast'!$Q$7:$Q$210,"Augex")</f>
        <v>0</v>
      </c>
      <c r="Y162" s="32">
        <f>SUMIFS('Capex forecast'!I$7:I$210,'Capex forecast'!$T$7:$T$210,$Q162,'Capex forecast'!$S$7:$S$210,$S162,'Capex forecast'!$Q$7:$Q$210,"Augex")</f>
        <v>0</v>
      </c>
      <c r="Z162" s="32">
        <f>SUMIFS('Capex forecast'!J$7:J$210,'Capex forecast'!$T$7:$T$210,$Q162,'Capex forecast'!$S$7:$S$210,$S162,'Capex forecast'!$Q$7:$Q$210,"Augex")</f>
        <v>0</v>
      </c>
      <c r="AA162" s="32">
        <f>SUMIFS('Capex forecast'!K$7:K$210,'Capex forecast'!$T$7:$T$210,$Q162,'Capex forecast'!$S$7:$S$210,$S162,'Capex forecast'!$Q$7:$Q$210,"Augex")</f>
        <v>0</v>
      </c>
      <c r="AB162" s="32">
        <f>SUMIFS('Capex forecast'!L$7:L$210,'Capex forecast'!$T$7:$T$210,$Q162,'Capex forecast'!$S$7:$S$210,$S162,'Capex forecast'!$Q$7:$Q$210,"Augex")</f>
        <v>0</v>
      </c>
      <c r="AC162" s="32">
        <f>SUMIFS('Capex forecast'!M$7:M$210,'Capex forecast'!$T$7:$T$210,$Q162,'Capex forecast'!$S$7:$S$210,$S162,'Capex forecast'!$Q$7:$Q$210,"Augex")</f>
        <v>0</v>
      </c>
      <c r="AD162" s="32">
        <f>SUMIFS('Capex forecast'!N$7:N$210,'Capex forecast'!$T$7:$T$210,$Q162,'Capex forecast'!$S$7:$S$210,$S162,'Capex forecast'!$Q$7:$Q$210,"Augex")</f>
        <v>0</v>
      </c>
      <c r="AF162" s="6" t="s">
        <v>145</v>
      </c>
      <c r="AG162" s="6" t="str">
        <f>INDEX('Raw demand forecast'!$M$7:$M$5830,MATCH($Q162,'Raw demand forecast'!$B$7:$B$5830,0))</f>
        <v>No</v>
      </c>
      <c r="AH162" s="6" t="str">
        <f>IF(COUNTIF($AF$93:AF162,$B162) = 1, "LV", IF(COUNTIF($AF$93:AF162,$B162) = 2, "HV", "ST"))</f>
        <v>LV</v>
      </c>
      <c r="AI162" s="6" t="str">
        <f>INDEX('Demand forecast and growth rate'!$E$7:$E$273,MATCH($Q162,'Demand forecast and growth rate'!$B$7:$B$273,0))</f>
        <v>Steady/falling</v>
      </c>
      <c r="AJ162" s="53">
        <f>SUMIFS('Capex forecast'!E$7:E$210,'Capex forecast'!$T$7:$T$210,$AF162,'Capex forecast'!$S$7:$S$210,$AH162,'Capex forecast'!$Q$7:$Q$210,"Repex")</f>
        <v>0</v>
      </c>
      <c r="AK162" s="53">
        <f>SUMIFS('Capex forecast'!F$7:F$210,'Capex forecast'!$T$7:$T$210,$AF162,'Capex forecast'!$S$7:$S$210,$AH162,'Capex forecast'!$Q$7:$Q$210,"Repex")</f>
        <v>0</v>
      </c>
      <c r="AL162" s="53">
        <f>SUMIFS('Capex forecast'!G$7:G$210,'Capex forecast'!$T$7:$T$210,$AF162,'Capex forecast'!$S$7:$S$210,$AH162,'Capex forecast'!$Q$7:$Q$210,"Repex")</f>
        <v>0</v>
      </c>
      <c r="AM162" s="53">
        <f>SUMIFS('Capex forecast'!H$7:H$210,'Capex forecast'!$T$7:$T$210,$AF162,'Capex forecast'!$S$7:$S$210,$AH162,'Capex forecast'!$Q$7:$Q$210,"Repex")</f>
        <v>0</v>
      </c>
      <c r="AN162" s="53">
        <f>SUMIFS('Capex forecast'!I$7:I$210,'Capex forecast'!$T$7:$T$210,$AF162,'Capex forecast'!$S$7:$S$210,$AH162,'Capex forecast'!$Q$7:$Q$210,"Repex")</f>
        <v>0</v>
      </c>
      <c r="AO162" s="53">
        <f>SUMIFS('Capex forecast'!J$7:J$210,'Capex forecast'!$T$7:$T$210,$AF162,'Capex forecast'!$S$7:$S$210,$AH162,'Capex forecast'!$Q$7:$Q$210,"Repex")</f>
        <v>0</v>
      </c>
      <c r="AP162" s="53">
        <f>SUMIFS('Capex forecast'!K$7:K$210,'Capex forecast'!$T$7:$T$210,$AF162,'Capex forecast'!$S$7:$S$210,$AH162,'Capex forecast'!$Q$7:$Q$210,"Repex")</f>
        <v>0</v>
      </c>
      <c r="AQ162" s="53">
        <f>SUMIFS('Capex forecast'!L$7:L$210,'Capex forecast'!$T$7:$T$210,$AF162,'Capex forecast'!$S$7:$S$210,$AH162,'Capex forecast'!$Q$7:$Q$210,"Repex")</f>
        <v>0</v>
      </c>
      <c r="AR162" s="53">
        <f>SUMIFS('Capex forecast'!M$7:M$210,'Capex forecast'!$T$7:$T$210,$AF162,'Capex forecast'!$S$7:$S$210,$AH162,'Capex forecast'!$Q$7:$Q$210,"Repex")</f>
        <v>0</v>
      </c>
      <c r="AS162" s="53">
        <f>SUMIFS('Capex forecast'!N$7:N$210,'Capex forecast'!$T$7:$T$210,$AF162,'Capex forecast'!$S$7:$S$210,$AH162,'Capex forecast'!$Q$7:$Q$210,"Repex")</f>
        <v>0</v>
      </c>
    </row>
    <row r="163" spans="2:45" ht="15">
      <c r="B163" s="6" t="s">
        <v>146</v>
      </c>
      <c r="C163" s="6" t="str">
        <f>INDEX('Raw demand forecast'!$M$7:$M$5830,MATCH($B163,'Raw demand forecast'!$B$7:$B$5830,0))</f>
        <v>No</v>
      </c>
      <c r="D163" s="6" t="str">
        <f>IF(COUNTIF($B$93:B163,$B163) = 1, "LV", IF(COUNTIF($B$93:B163,$B163) = 2, "HV", "ST"))</f>
        <v>LV</v>
      </c>
      <c r="E163" s="6" t="str">
        <f>INDEX('Demand forecast and growth rate'!$E$7:$E$273,MATCH($B163,'Demand forecast and growth rate'!$B$7:$B$273,0))</f>
        <v>Steady/falling</v>
      </c>
      <c r="F163" s="32">
        <f>SUMIFS('Capex forecast'!E$7:E$210,'Capex forecast'!$T$7:$T$210,'Allocation of site-spec costs'!$B163,'Capex forecast'!$S$7:$S$210,'Allocation of site-spec costs'!$D163,'Capex forecast'!$Q$7:$Q$210,"Customer Connection")</f>
        <v>0</v>
      </c>
      <c r="G163" s="32">
        <f>SUMIFS('Capex forecast'!F$7:F$210,'Capex forecast'!$T$7:$T$210,'Allocation of site-spec costs'!$B163,'Capex forecast'!$S$7:$S$210,'Allocation of site-spec costs'!$D163,'Capex forecast'!$Q$7:$Q$210,"Customer Connection")</f>
        <v>0</v>
      </c>
      <c r="H163" s="32">
        <f>SUMIFS('Capex forecast'!G$7:G$210,'Capex forecast'!$T$7:$T$210,'Allocation of site-spec costs'!$B163,'Capex forecast'!$S$7:$S$210,'Allocation of site-spec costs'!$D163,'Capex forecast'!$Q$7:$Q$210,"Customer Connection")</f>
        <v>0</v>
      </c>
      <c r="I163" s="32">
        <f>SUMIFS('Capex forecast'!H$7:H$210,'Capex forecast'!$T$7:$T$210,'Allocation of site-spec costs'!$B163,'Capex forecast'!$S$7:$S$210,'Allocation of site-spec costs'!$D163,'Capex forecast'!$Q$7:$Q$210,"Customer Connection")</f>
        <v>0</v>
      </c>
      <c r="J163" s="32">
        <f>SUMIFS('Capex forecast'!I$7:I$210,'Capex forecast'!$T$7:$T$210,'Allocation of site-spec costs'!$B163,'Capex forecast'!$S$7:$S$210,'Allocation of site-spec costs'!$D163,'Capex forecast'!$Q$7:$Q$210,"Customer Connection")</f>
        <v>0</v>
      </c>
      <c r="K163" s="32">
        <f>SUMIFS('Capex forecast'!J$7:J$210,'Capex forecast'!$T$7:$T$210,'Allocation of site-spec costs'!$B163,'Capex forecast'!$S$7:$S$210,'Allocation of site-spec costs'!$D163,'Capex forecast'!$Q$7:$Q$210,"Customer Connection")</f>
        <v>0</v>
      </c>
      <c r="L163" s="32">
        <f>SUMIFS('Capex forecast'!K$7:K$210,'Capex forecast'!$T$7:$T$210,'Allocation of site-spec costs'!$B163,'Capex forecast'!$S$7:$S$210,'Allocation of site-spec costs'!$D163,'Capex forecast'!$Q$7:$Q$210,"Customer Connection")</f>
        <v>0</v>
      </c>
      <c r="M163" s="32">
        <f>SUMIFS('Capex forecast'!L$7:L$210,'Capex forecast'!$T$7:$T$210,'Allocation of site-spec costs'!$B163,'Capex forecast'!$S$7:$S$210,'Allocation of site-spec costs'!$D163,'Capex forecast'!$Q$7:$Q$210,"Customer Connection")</f>
        <v>0</v>
      </c>
      <c r="N163" s="32">
        <f>SUMIFS('Capex forecast'!M$7:M$210,'Capex forecast'!$T$7:$T$210,'Allocation of site-spec costs'!$B163,'Capex forecast'!$S$7:$S$210,'Allocation of site-spec costs'!$D163,'Capex forecast'!$Q$7:$Q$210,"Customer Connection")</f>
        <v>0</v>
      </c>
      <c r="O163" s="32">
        <f>SUMIFS('Capex forecast'!N$7:N$210,'Capex forecast'!$T$7:$T$210,'Allocation of site-spec costs'!$B163,'Capex forecast'!$S$7:$S$210,'Allocation of site-spec costs'!$D163,'Capex forecast'!$Q$7:$Q$210,"Customer Connection")</f>
        <v>0</v>
      </c>
      <c r="Q163" s="6" t="s">
        <v>146</v>
      </c>
      <c r="R163" s="6" t="str">
        <f>INDEX('Raw demand forecast'!$M$7:$M$5830,MATCH($Q163,'Raw demand forecast'!$B$7:$B$5830,0))</f>
        <v>No</v>
      </c>
      <c r="S163" s="6" t="str">
        <f>IF(COUNTIF($Q$93:Q163,$B163) = 1, "LV", IF(COUNTIF($Q$93:Q163,$B163) = 2, "HV", "ST"))</f>
        <v>LV</v>
      </c>
      <c r="T163" s="6" t="str">
        <f>INDEX('Demand forecast and growth rate'!$E$7:$E$273,MATCH($Q163,'Demand forecast and growth rate'!$B$7:$B$273,0))</f>
        <v>Steady/falling</v>
      </c>
      <c r="U163" s="32">
        <f>SUMIFS('Capex forecast'!E$7:E$210,'Capex forecast'!$T$7:$T$210,$Q163,'Capex forecast'!$S$7:$S$210,$S163,'Capex forecast'!$Q$7:$Q$210,"Augex")</f>
        <v>0</v>
      </c>
      <c r="V163" s="32">
        <f>SUMIFS('Capex forecast'!F$7:F$210,'Capex forecast'!$T$7:$T$210,$Q163,'Capex forecast'!$S$7:$S$210,$S163,'Capex forecast'!$Q$7:$Q$210,"Augex")</f>
        <v>0</v>
      </c>
      <c r="W163" s="32">
        <f>SUMIFS('Capex forecast'!G$7:G$210,'Capex forecast'!$T$7:$T$210,$Q163,'Capex forecast'!$S$7:$S$210,$S163,'Capex forecast'!$Q$7:$Q$210,"Augex")</f>
        <v>0</v>
      </c>
      <c r="X163" s="32">
        <f>SUMIFS('Capex forecast'!H$7:H$210,'Capex forecast'!$T$7:$T$210,$Q163,'Capex forecast'!$S$7:$S$210,$S163,'Capex forecast'!$Q$7:$Q$210,"Augex")</f>
        <v>0</v>
      </c>
      <c r="Y163" s="32">
        <f>SUMIFS('Capex forecast'!I$7:I$210,'Capex forecast'!$T$7:$T$210,$Q163,'Capex forecast'!$S$7:$S$210,$S163,'Capex forecast'!$Q$7:$Q$210,"Augex")</f>
        <v>0</v>
      </c>
      <c r="Z163" s="32">
        <f>SUMIFS('Capex forecast'!J$7:J$210,'Capex forecast'!$T$7:$T$210,$Q163,'Capex forecast'!$S$7:$S$210,$S163,'Capex forecast'!$Q$7:$Q$210,"Augex")</f>
        <v>0</v>
      </c>
      <c r="AA163" s="32">
        <f>SUMIFS('Capex forecast'!K$7:K$210,'Capex forecast'!$T$7:$T$210,$Q163,'Capex forecast'!$S$7:$S$210,$S163,'Capex forecast'!$Q$7:$Q$210,"Augex")</f>
        <v>0</v>
      </c>
      <c r="AB163" s="32">
        <f>SUMIFS('Capex forecast'!L$7:L$210,'Capex forecast'!$T$7:$T$210,$Q163,'Capex forecast'!$S$7:$S$210,$S163,'Capex forecast'!$Q$7:$Q$210,"Augex")</f>
        <v>0</v>
      </c>
      <c r="AC163" s="32">
        <f>SUMIFS('Capex forecast'!M$7:M$210,'Capex forecast'!$T$7:$T$210,$Q163,'Capex forecast'!$S$7:$S$210,$S163,'Capex forecast'!$Q$7:$Q$210,"Augex")</f>
        <v>0</v>
      </c>
      <c r="AD163" s="32">
        <f>SUMIFS('Capex forecast'!N$7:N$210,'Capex forecast'!$T$7:$T$210,$Q163,'Capex forecast'!$S$7:$S$210,$S163,'Capex forecast'!$Q$7:$Q$210,"Augex")</f>
        <v>0</v>
      </c>
      <c r="AF163" s="6" t="s">
        <v>146</v>
      </c>
      <c r="AG163" s="6" t="str">
        <f>INDEX('Raw demand forecast'!$M$7:$M$5830,MATCH($Q163,'Raw demand forecast'!$B$7:$B$5830,0))</f>
        <v>No</v>
      </c>
      <c r="AH163" s="6" t="str">
        <f>IF(COUNTIF($AF$93:AF163,$B163) = 1, "LV", IF(COUNTIF($AF$93:AF163,$B163) = 2, "HV", "ST"))</f>
        <v>LV</v>
      </c>
      <c r="AI163" s="6" t="str">
        <f>INDEX('Demand forecast and growth rate'!$E$7:$E$273,MATCH($Q163,'Demand forecast and growth rate'!$B$7:$B$273,0))</f>
        <v>Steady/falling</v>
      </c>
      <c r="AJ163" s="53">
        <f>SUMIFS('Capex forecast'!E$7:E$210,'Capex forecast'!$T$7:$T$210,$AF163,'Capex forecast'!$S$7:$S$210,$AH163,'Capex forecast'!$Q$7:$Q$210,"Repex")</f>
        <v>0</v>
      </c>
      <c r="AK163" s="53">
        <f>SUMIFS('Capex forecast'!F$7:F$210,'Capex forecast'!$T$7:$T$210,$AF163,'Capex forecast'!$S$7:$S$210,$AH163,'Capex forecast'!$Q$7:$Q$210,"Repex")</f>
        <v>0</v>
      </c>
      <c r="AL163" s="53">
        <f>SUMIFS('Capex forecast'!G$7:G$210,'Capex forecast'!$T$7:$T$210,$AF163,'Capex forecast'!$S$7:$S$210,$AH163,'Capex forecast'!$Q$7:$Q$210,"Repex")</f>
        <v>0</v>
      </c>
      <c r="AM163" s="53">
        <f>SUMIFS('Capex forecast'!H$7:H$210,'Capex forecast'!$T$7:$T$210,$AF163,'Capex forecast'!$S$7:$S$210,$AH163,'Capex forecast'!$Q$7:$Q$210,"Repex")</f>
        <v>0</v>
      </c>
      <c r="AN163" s="53">
        <f>SUMIFS('Capex forecast'!I$7:I$210,'Capex forecast'!$T$7:$T$210,$AF163,'Capex forecast'!$S$7:$S$210,$AH163,'Capex forecast'!$Q$7:$Q$210,"Repex")</f>
        <v>0</v>
      </c>
      <c r="AO163" s="53">
        <f>SUMIFS('Capex forecast'!J$7:J$210,'Capex forecast'!$T$7:$T$210,$AF163,'Capex forecast'!$S$7:$S$210,$AH163,'Capex forecast'!$Q$7:$Q$210,"Repex")</f>
        <v>0</v>
      </c>
      <c r="AP163" s="53">
        <f>SUMIFS('Capex forecast'!K$7:K$210,'Capex forecast'!$T$7:$T$210,$AF163,'Capex forecast'!$S$7:$S$210,$AH163,'Capex forecast'!$Q$7:$Q$210,"Repex")</f>
        <v>0</v>
      </c>
      <c r="AQ163" s="53">
        <f>SUMIFS('Capex forecast'!L$7:L$210,'Capex forecast'!$T$7:$T$210,$AF163,'Capex forecast'!$S$7:$S$210,$AH163,'Capex forecast'!$Q$7:$Q$210,"Repex")</f>
        <v>0</v>
      </c>
      <c r="AR163" s="53">
        <f>SUMIFS('Capex forecast'!M$7:M$210,'Capex forecast'!$T$7:$T$210,$AF163,'Capex forecast'!$S$7:$S$210,$AH163,'Capex forecast'!$Q$7:$Q$210,"Repex")</f>
        <v>0</v>
      </c>
      <c r="AS163" s="53">
        <f>SUMIFS('Capex forecast'!N$7:N$210,'Capex forecast'!$T$7:$T$210,$AF163,'Capex forecast'!$S$7:$S$210,$AH163,'Capex forecast'!$Q$7:$Q$210,"Repex")</f>
        <v>0</v>
      </c>
    </row>
    <row r="164" spans="2:45" ht="15">
      <c r="B164" s="6" t="s">
        <v>147</v>
      </c>
      <c r="C164" s="6" t="str">
        <f>INDEX('Raw demand forecast'!$M$7:$M$5830,MATCH($B164,'Raw demand forecast'!$B$7:$B$5830,0))</f>
        <v>No</v>
      </c>
      <c r="D164" s="6" t="str">
        <f>IF(COUNTIF($B$93:B164,$B164) = 1, "LV", IF(COUNTIF($B$93:B164,$B164) = 2, "HV", "ST"))</f>
        <v>LV</v>
      </c>
      <c r="E164" s="6" t="str">
        <f>INDEX('Demand forecast and growth rate'!$E$7:$E$273,MATCH($B164,'Demand forecast and growth rate'!$B$7:$B$273,0))</f>
        <v>Steady/falling</v>
      </c>
      <c r="F164" s="32">
        <f>SUMIFS('Capex forecast'!E$7:E$210,'Capex forecast'!$T$7:$T$210,'Allocation of site-spec costs'!$B164,'Capex forecast'!$S$7:$S$210,'Allocation of site-spec costs'!$D164,'Capex forecast'!$Q$7:$Q$210,"Customer Connection")</f>
        <v>0</v>
      </c>
      <c r="G164" s="32">
        <f>SUMIFS('Capex forecast'!F$7:F$210,'Capex forecast'!$T$7:$T$210,'Allocation of site-spec costs'!$B164,'Capex forecast'!$S$7:$S$210,'Allocation of site-spec costs'!$D164,'Capex forecast'!$Q$7:$Q$210,"Customer Connection")</f>
        <v>0</v>
      </c>
      <c r="H164" s="32">
        <f>SUMIFS('Capex forecast'!G$7:G$210,'Capex forecast'!$T$7:$T$210,'Allocation of site-spec costs'!$B164,'Capex forecast'!$S$7:$S$210,'Allocation of site-spec costs'!$D164,'Capex forecast'!$Q$7:$Q$210,"Customer Connection")</f>
        <v>0</v>
      </c>
      <c r="I164" s="32">
        <f>SUMIFS('Capex forecast'!H$7:H$210,'Capex forecast'!$T$7:$T$210,'Allocation of site-spec costs'!$B164,'Capex forecast'!$S$7:$S$210,'Allocation of site-spec costs'!$D164,'Capex forecast'!$Q$7:$Q$210,"Customer Connection")</f>
        <v>0</v>
      </c>
      <c r="J164" s="32">
        <f>SUMIFS('Capex forecast'!I$7:I$210,'Capex forecast'!$T$7:$T$210,'Allocation of site-spec costs'!$B164,'Capex forecast'!$S$7:$S$210,'Allocation of site-spec costs'!$D164,'Capex forecast'!$Q$7:$Q$210,"Customer Connection")</f>
        <v>0</v>
      </c>
      <c r="K164" s="32">
        <f>SUMIFS('Capex forecast'!J$7:J$210,'Capex forecast'!$T$7:$T$210,'Allocation of site-spec costs'!$B164,'Capex forecast'!$S$7:$S$210,'Allocation of site-spec costs'!$D164,'Capex forecast'!$Q$7:$Q$210,"Customer Connection")</f>
        <v>0</v>
      </c>
      <c r="L164" s="32">
        <f>SUMIFS('Capex forecast'!K$7:K$210,'Capex forecast'!$T$7:$T$210,'Allocation of site-spec costs'!$B164,'Capex forecast'!$S$7:$S$210,'Allocation of site-spec costs'!$D164,'Capex forecast'!$Q$7:$Q$210,"Customer Connection")</f>
        <v>0</v>
      </c>
      <c r="M164" s="32">
        <f>SUMIFS('Capex forecast'!L$7:L$210,'Capex forecast'!$T$7:$T$210,'Allocation of site-spec costs'!$B164,'Capex forecast'!$S$7:$S$210,'Allocation of site-spec costs'!$D164,'Capex forecast'!$Q$7:$Q$210,"Customer Connection")</f>
        <v>0</v>
      </c>
      <c r="N164" s="32">
        <f>SUMIFS('Capex forecast'!M$7:M$210,'Capex forecast'!$T$7:$T$210,'Allocation of site-spec costs'!$B164,'Capex forecast'!$S$7:$S$210,'Allocation of site-spec costs'!$D164,'Capex forecast'!$Q$7:$Q$210,"Customer Connection")</f>
        <v>0</v>
      </c>
      <c r="O164" s="32">
        <f>SUMIFS('Capex forecast'!N$7:N$210,'Capex forecast'!$T$7:$T$210,'Allocation of site-spec costs'!$B164,'Capex forecast'!$S$7:$S$210,'Allocation of site-spec costs'!$D164,'Capex forecast'!$Q$7:$Q$210,"Customer Connection")</f>
        <v>0</v>
      </c>
      <c r="Q164" s="6" t="s">
        <v>147</v>
      </c>
      <c r="R164" s="6" t="str">
        <f>INDEX('Raw demand forecast'!$M$7:$M$5830,MATCH($Q164,'Raw demand forecast'!$B$7:$B$5830,0))</f>
        <v>No</v>
      </c>
      <c r="S164" s="6" t="str">
        <f>IF(COUNTIF($Q$93:Q164,$B164) = 1, "LV", IF(COUNTIF($Q$93:Q164,$B164) = 2, "HV", "ST"))</f>
        <v>LV</v>
      </c>
      <c r="T164" s="6" t="str">
        <f>INDEX('Demand forecast and growth rate'!$E$7:$E$273,MATCH($Q164,'Demand forecast and growth rate'!$B$7:$B$273,0))</f>
        <v>Steady/falling</v>
      </c>
      <c r="U164" s="32">
        <f>SUMIFS('Capex forecast'!E$7:E$210,'Capex forecast'!$T$7:$T$210,$Q164,'Capex forecast'!$S$7:$S$210,$S164,'Capex forecast'!$Q$7:$Q$210,"Augex")</f>
        <v>0</v>
      </c>
      <c r="V164" s="32">
        <f>SUMIFS('Capex forecast'!F$7:F$210,'Capex forecast'!$T$7:$T$210,$Q164,'Capex forecast'!$S$7:$S$210,$S164,'Capex forecast'!$Q$7:$Q$210,"Augex")</f>
        <v>0</v>
      </c>
      <c r="W164" s="32">
        <f>SUMIFS('Capex forecast'!G$7:G$210,'Capex forecast'!$T$7:$T$210,$Q164,'Capex forecast'!$S$7:$S$210,$S164,'Capex forecast'!$Q$7:$Q$210,"Augex")</f>
        <v>0</v>
      </c>
      <c r="X164" s="32">
        <f>SUMIFS('Capex forecast'!H$7:H$210,'Capex forecast'!$T$7:$T$210,$Q164,'Capex forecast'!$S$7:$S$210,$S164,'Capex forecast'!$Q$7:$Q$210,"Augex")</f>
        <v>0</v>
      </c>
      <c r="Y164" s="32">
        <f>SUMIFS('Capex forecast'!I$7:I$210,'Capex forecast'!$T$7:$T$210,$Q164,'Capex forecast'!$S$7:$S$210,$S164,'Capex forecast'!$Q$7:$Q$210,"Augex")</f>
        <v>0</v>
      </c>
      <c r="Z164" s="32">
        <f>SUMIFS('Capex forecast'!J$7:J$210,'Capex forecast'!$T$7:$T$210,$Q164,'Capex forecast'!$S$7:$S$210,$S164,'Capex forecast'!$Q$7:$Q$210,"Augex")</f>
        <v>0</v>
      </c>
      <c r="AA164" s="32">
        <f>SUMIFS('Capex forecast'!K$7:K$210,'Capex forecast'!$T$7:$T$210,$Q164,'Capex forecast'!$S$7:$S$210,$S164,'Capex forecast'!$Q$7:$Q$210,"Augex")</f>
        <v>0</v>
      </c>
      <c r="AB164" s="32">
        <f>SUMIFS('Capex forecast'!L$7:L$210,'Capex forecast'!$T$7:$T$210,$Q164,'Capex forecast'!$S$7:$S$210,$S164,'Capex forecast'!$Q$7:$Q$210,"Augex")</f>
        <v>0</v>
      </c>
      <c r="AC164" s="32">
        <f>SUMIFS('Capex forecast'!M$7:M$210,'Capex forecast'!$T$7:$T$210,$Q164,'Capex forecast'!$S$7:$S$210,$S164,'Capex forecast'!$Q$7:$Q$210,"Augex")</f>
        <v>0</v>
      </c>
      <c r="AD164" s="32">
        <f>SUMIFS('Capex forecast'!N$7:N$210,'Capex forecast'!$T$7:$T$210,$Q164,'Capex forecast'!$S$7:$S$210,$S164,'Capex forecast'!$Q$7:$Q$210,"Augex")</f>
        <v>0</v>
      </c>
      <c r="AF164" s="6" t="s">
        <v>147</v>
      </c>
      <c r="AG164" s="6" t="str">
        <f>INDEX('Raw demand forecast'!$M$7:$M$5830,MATCH($Q164,'Raw demand forecast'!$B$7:$B$5830,0))</f>
        <v>No</v>
      </c>
      <c r="AH164" s="6" t="str">
        <f>IF(COUNTIF($AF$93:AF164,$B164) = 1, "LV", IF(COUNTIF($AF$93:AF164,$B164) = 2, "HV", "ST"))</f>
        <v>LV</v>
      </c>
      <c r="AI164" s="6" t="str">
        <f>INDEX('Demand forecast and growth rate'!$E$7:$E$273,MATCH($Q164,'Demand forecast and growth rate'!$B$7:$B$273,0))</f>
        <v>Steady/falling</v>
      </c>
      <c r="AJ164" s="53">
        <f>SUMIFS('Capex forecast'!E$7:E$210,'Capex forecast'!$T$7:$T$210,$AF164,'Capex forecast'!$S$7:$S$210,$AH164,'Capex forecast'!$Q$7:$Q$210,"Repex")</f>
        <v>0</v>
      </c>
      <c r="AK164" s="53">
        <f>SUMIFS('Capex forecast'!F$7:F$210,'Capex forecast'!$T$7:$T$210,$AF164,'Capex forecast'!$S$7:$S$210,$AH164,'Capex forecast'!$Q$7:$Q$210,"Repex")</f>
        <v>0</v>
      </c>
      <c r="AL164" s="53">
        <f>SUMIFS('Capex forecast'!G$7:G$210,'Capex forecast'!$T$7:$T$210,$AF164,'Capex forecast'!$S$7:$S$210,$AH164,'Capex forecast'!$Q$7:$Q$210,"Repex")</f>
        <v>0</v>
      </c>
      <c r="AM164" s="53">
        <f>SUMIFS('Capex forecast'!H$7:H$210,'Capex forecast'!$T$7:$T$210,$AF164,'Capex forecast'!$S$7:$S$210,$AH164,'Capex forecast'!$Q$7:$Q$210,"Repex")</f>
        <v>0</v>
      </c>
      <c r="AN164" s="53">
        <f>SUMIFS('Capex forecast'!I$7:I$210,'Capex forecast'!$T$7:$T$210,$AF164,'Capex forecast'!$S$7:$S$210,$AH164,'Capex forecast'!$Q$7:$Q$210,"Repex")</f>
        <v>0</v>
      </c>
      <c r="AO164" s="53">
        <f>SUMIFS('Capex forecast'!J$7:J$210,'Capex forecast'!$T$7:$T$210,$AF164,'Capex forecast'!$S$7:$S$210,$AH164,'Capex forecast'!$Q$7:$Q$210,"Repex")</f>
        <v>0</v>
      </c>
      <c r="AP164" s="53">
        <f>SUMIFS('Capex forecast'!K$7:K$210,'Capex forecast'!$T$7:$T$210,$AF164,'Capex forecast'!$S$7:$S$210,$AH164,'Capex forecast'!$Q$7:$Q$210,"Repex")</f>
        <v>0</v>
      </c>
      <c r="AQ164" s="53">
        <f>SUMIFS('Capex forecast'!L$7:L$210,'Capex forecast'!$T$7:$T$210,$AF164,'Capex forecast'!$S$7:$S$210,$AH164,'Capex forecast'!$Q$7:$Q$210,"Repex")</f>
        <v>0</v>
      </c>
      <c r="AR164" s="53">
        <f>SUMIFS('Capex forecast'!M$7:M$210,'Capex forecast'!$T$7:$T$210,$AF164,'Capex forecast'!$S$7:$S$210,$AH164,'Capex forecast'!$Q$7:$Q$210,"Repex")</f>
        <v>0</v>
      </c>
      <c r="AS164" s="53">
        <f>SUMIFS('Capex forecast'!N$7:N$210,'Capex forecast'!$T$7:$T$210,$AF164,'Capex forecast'!$S$7:$S$210,$AH164,'Capex forecast'!$Q$7:$Q$210,"Repex")</f>
        <v>0</v>
      </c>
    </row>
    <row r="165" spans="2:45" ht="15">
      <c r="B165" s="6" t="s">
        <v>633</v>
      </c>
      <c r="C165" s="6" t="str">
        <f>INDEX('Raw demand forecast'!$M$7:$M$5830,MATCH($B165,'Raw demand forecast'!$B$7:$B$5830,0))</f>
        <v>Yes</v>
      </c>
      <c r="D165" s="6" t="str">
        <f>IF(COUNTIF($B$93:B165,$B165) = 1, "LV", IF(COUNTIF($B$93:B165,$B165) = 2, "HV", "ST"))</f>
        <v>LV</v>
      </c>
      <c r="E165" s="6" t="str">
        <f>INDEX('Demand forecast and growth rate'!$E$7:$E$273,MATCH($B165,'Demand forecast and growth rate'!$B$7:$B$273,0))</f>
        <v>Steady/falling</v>
      </c>
      <c r="F165" s="32">
        <f>SUMIFS('Capex forecast'!E$7:E$210,'Capex forecast'!$T$7:$T$210,'Allocation of site-spec costs'!$B165,'Capex forecast'!$S$7:$S$210,'Allocation of site-spec costs'!$D165,'Capex forecast'!$Q$7:$Q$210,"Customer Connection")</f>
        <v>0</v>
      </c>
      <c r="G165" s="32">
        <f>SUMIFS('Capex forecast'!F$7:F$210,'Capex forecast'!$T$7:$T$210,'Allocation of site-spec costs'!$B165,'Capex forecast'!$S$7:$S$210,'Allocation of site-spec costs'!$D165,'Capex forecast'!$Q$7:$Q$210,"Customer Connection")</f>
        <v>0</v>
      </c>
      <c r="H165" s="32">
        <f>SUMIFS('Capex forecast'!G$7:G$210,'Capex forecast'!$T$7:$T$210,'Allocation of site-spec costs'!$B165,'Capex forecast'!$S$7:$S$210,'Allocation of site-spec costs'!$D165,'Capex forecast'!$Q$7:$Q$210,"Customer Connection")</f>
        <v>0</v>
      </c>
      <c r="I165" s="32">
        <f>SUMIFS('Capex forecast'!H$7:H$210,'Capex forecast'!$T$7:$T$210,'Allocation of site-spec costs'!$B165,'Capex forecast'!$S$7:$S$210,'Allocation of site-spec costs'!$D165,'Capex forecast'!$Q$7:$Q$210,"Customer Connection")</f>
        <v>0</v>
      </c>
      <c r="J165" s="32">
        <f>SUMIFS('Capex forecast'!I$7:I$210,'Capex forecast'!$T$7:$T$210,'Allocation of site-spec costs'!$B165,'Capex forecast'!$S$7:$S$210,'Allocation of site-spec costs'!$D165,'Capex forecast'!$Q$7:$Q$210,"Customer Connection")</f>
        <v>0</v>
      </c>
      <c r="K165" s="32">
        <f>SUMIFS('Capex forecast'!J$7:J$210,'Capex forecast'!$T$7:$T$210,'Allocation of site-spec costs'!$B165,'Capex forecast'!$S$7:$S$210,'Allocation of site-spec costs'!$D165,'Capex forecast'!$Q$7:$Q$210,"Customer Connection")</f>
        <v>0</v>
      </c>
      <c r="L165" s="32">
        <f>SUMIFS('Capex forecast'!K$7:K$210,'Capex forecast'!$T$7:$T$210,'Allocation of site-spec costs'!$B165,'Capex forecast'!$S$7:$S$210,'Allocation of site-spec costs'!$D165,'Capex forecast'!$Q$7:$Q$210,"Customer Connection")</f>
        <v>0</v>
      </c>
      <c r="M165" s="32">
        <f>SUMIFS('Capex forecast'!L$7:L$210,'Capex forecast'!$T$7:$T$210,'Allocation of site-spec costs'!$B165,'Capex forecast'!$S$7:$S$210,'Allocation of site-spec costs'!$D165,'Capex forecast'!$Q$7:$Q$210,"Customer Connection")</f>
        <v>0</v>
      </c>
      <c r="N165" s="32">
        <f>SUMIFS('Capex forecast'!M$7:M$210,'Capex forecast'!$T$7:$T$210,'Allocation of site-spec costs'!$B165,'Capex forecast'!$S$7:$S$210,'Allocation of site-spec costs'!$D165,'Capex forecast'!$Q$7:$Q$210,"Customer Connection")</f>
        <v>0</v>
      </c>
      <c r="O165" s="32">
        <f>SUMIFS('Capex forecast'!N$7:N$210,'Capex forecast'!$T$7:$T$210,'Allocation of site-spec costs'!$B165,'Capex forecast'!$S$7:$S$210,'Allocation of site-spec costs'!$D165,'Capex forecast'!$Q$7:$Q$210,"Customer Connection")</f>
        <v>0</v>
      </c>
      <c r="Q165" s="6" t="s">
        <v>633</v>
      </c>
      <c r="R165" s="6" t="str">
        <f>INDEX('Raw demand forecast'!$M$7:$M$5830,MATCH($Q165,'Raw demand forecast'!$B$7:$B$5830,0))</f>
        <v>Yes</v>
      </c>
      <c r="S165" s="6" t="str">
        <f>IF(COUNTIF($Q$93:Q165,$B165) = 1, "LV", IF(COUNTIF($Q$93:Q165,$B165) = 2, "HV", "ST"))</f>
        <v>LV</v>
      </c>
      <c r="T165" s="6" t="str">
        <f>INDEX('Demand forecast and growth rate'!$E$7:$E$273,MATCH($Q165,'Demand forecast and growth rate'!$B$7:$B$273,0))</f>
        <v>Steady/falling</v>
      </c>
      <c r="U165" s="32">
        <f>SUMIFS('Capex forecast'!E$7:E$210,'Capex forecast'!$T$7:$T$210,$Q165,'Capex forecast'!$S$7:$S$210,$S165,'Capex forecast'!$Q$7:$Q$210,"Augex")</f>
        <v>0</v>
      </c>
      <c r="V165" s="32">
        <f>SUMIFS('Capex forecast'!F$7:F$210,'Capex forecast'!$T$7:$T$210,$Q165,'Capex forecast'!$S$7:$S$210,$S165,'Capex forecast'!$Q$7:$Q$210,"Augex")</f>
        <v>0</v>
      </c>
      <c r="W165" s="32">
        <f>SUMIFS('Capex forecast'!G$7:G$210,'Capex forecast'!$T$7:$T$210,$Q165,'Capex forecast'!$S$7:$S$210,$S165,'Capex forecast'!$Q$7:$Q$210,"Augex")</f>
        <v>0</v>
      </c>
      <c r="X165" s="32">
        <f>SUMIFS('Capex forecast'!H$7:H$210,'Capex forecast'!$T$7:$T$210,$Q165,'Capex forecast'!$S$7:$S$210,$S165,'Capex forecast'!$Q$7:$Q$210,"Augex")</f>
        <v>0</v>
      </c>
      <c r="Y165" s="32">
        <f>SUMIFS('Capex forecast'!I$7:I$210,'Capex forecast'!$T$7:$T$210,$Q165,'Capex forecast'!$S$7:$S$210,$S165,'Capex forecast'!$Q$7:$Q$210,"Augex")</f>
        <v>0</v>
      </c>
      <c r="Z165" s="32">
        <f>SUMIFS('Capex forecast'!J$7:J$210,'Capex forecast'!$T$7:$T$210,$Q165,'Capex forecast'!$S$7:$S$210,$S165,'Capex forecast'!$Q$7:$Q$210,"Augex")</f>
        <v>0</v>
      </c>
      <c r="AA165" s="32">
        <f>SUMIFS('Capex forecast'!K$7:K$210,'Capex forecast'!$T$7:$T$210,$Q165,'Capex forecast'!$S$7:$S$210,$S165,'Capex forecast'!$Q$7:$Q$210,"Augex")</f>
        <v>0</v>
      </c>
      <c r="AB165" s="32">
        <f>SUMIFS('Capex forecast'!L$7:L$210,'Capex forecast'!$T$7:$T$210,$Q165,'Capex forecast'!$S$7:$S$210,$S165,'Capex forecast'!$Q$7:$Q$210,"Augex")</f>
        <v>0</v>
      </c>
      <c r="AC165" s="32">
        <f>SUMIFS('Capex forecast'!M$7:M$210,'Capex forecast'!$T$7:$T$210,$Q165,'Capex forecast'!$S$7:$S$210,$S165,'Capex forecast'!$Q$7:$Q$210,"Augex")</f>
        <v>0</v>
      </c>
      <c r="AD165" s="32">
        <f>SUMIFS('Capex forecast'!N$7:N$210,'Capex forecast'!$T$7:$T$210,$Q165,'Capex forecast'!$S$7:$S$210,$S165,'Capex forecast'!$Q$7:$Q$210,"Augex")</f>
        <v>0</v>
      </c>
      <c r="AF165" s="6" t="s">
        <v>633</v>
      </c>
      <c r="AG165" s="6" t="str">
        <f>INDEX('Raw demand forecast'!$M$7:$M$5830,MATCH($Q165,'Raw demand forecast'!$B$7:$B$5830,0))</f>
        <v>Yes</v>
      </c>
      <c r="AH165" s="6" t="str">
        <f>IF(COUNTIF($AF$93:AF165,$B165) = 1, "LV", IF(COUNTIF($AF$93:AF165,$B165) = 2, "HV", "ST"))</f>
        <v>LV</v>
      </c>
      <c r="AI165" s="6" t="str">
        <f>INDEX('Demand forecast and growth rate'!$E$7:$E$273,MATCH($Q165,'Demand forecast and growth rate'!$B$7:$B$273,0))</f>
        <v>Steady/falling</v>
      </c>
      <c r="AJ165" s="53">
        <f>SUMIFS('Capex forecast'!E$7:E$210,'Capex forecast'!$T$7:$T$210,$AF165,'Capex forecast'!$S$7:$S$210,$AH165,'Capex forecast'!$Q$7:$Q$210,"Repex")</f>
        <v>0</v>
      </c>
      <c r="AK165" s="53">
        <f>SUMIFS('Capex forecast'!F$7:F$210,'Capex forecast'!$T$7:$T$210,$AF165,'Capex forecast'!$S$7:$S$210,$AH165,'Capex forecast'!$Q$7:$Q$210,"Repex")</f>
        <v>0</v>
      </c>
      <c r="AL165" s="53">
        <f>SUMIFS('Capex forecast'!G$7:G$210,'Capex forecast'!$T$7:$T$210,$AF165,'Capex forecast'!$S$7:$S$210,$AH165,'Capex forecast'!$Q$7:$Q$210,"Repex")</f>
        <v>0</v>
      </c>
      <c r="AM165" s="53">
        <f>SUMIFS('Capex forecast'!H$7:H$210,'Capex forecast'!$T$7:$T$210,$AF165,'Capex forecast'!$S$7:$S$210,$AH165,'Capex forecast'!$Q$7:$Q$210,"Repex")</f>
        <v>0</v>
      </c>
      <c r="AN165" s="53">
        <f>SUMIFS('Capex forecast'!I$7:I$210,'Capex forecast'!$T$7:$T$210,$AF165,'Capex forecast'!$S$7:$S$210,$AH165,'Capex forecast'!$Q$7:$Q$210,"Repex")</f>
        <v>0</v>
      </c>
      <c r="AO165" s="53">
        <f>SUMIFS('Capex forecast'!J$7:J$210,'Capex forecast'!$T$7:$T$210,$AF165,'Capex forecast'!$S$7:$S$210,$AH165,'Capex forecast'!$Q$7:$Q$210,"Repex")</f>
        <v>0</v>
      </c>
      <c r="AP165" s="53">
        <f>SUMIFS('Capex forecast'!K$7:K$210,'Capex forecast'!$T$7:$T$210,$AF165,'Capex forecast'!$S$7:$S$210,$AH165,'Capex forecast'!$Q$7:$Q$210,"Repex")</f>
        <v>0</v>
      </c>
      <c r="AQ165" s="53">
        <f>SUMIFS('Capex forecast'!L$7:L$210,'Capex forecast'!$T$7:$T$210,$AF165,'Capex forecast'!$S$7:$S$210,$AH165,'Capex forecast'!$Q$7:$Q$210,"Repex")</f>
        <v>0</v>
      </c>
      <c r="AR165" s="53">
        <f>SUMIFS('Capex forecast'!M$7:M$210,'Capex forecast'!$T$7:$T$210,$AF165,'Capex forecast'!$S$7:$S$210,$AH165,'Capex forecast'!$Q$7:$Q$210,"Repex")</f>
        <v>0</v>
      </c>
      <c r="AS165" s="53">
        <f>SUMIFS('Capex forecast'!N$7:N$210,'Capex forecast'!$T$7:$T$210,$AF165,'Capex forecast'!$S$7:$S$210,$AH165,'Capex forecast'!$Q$7:$Q$210,"Repex")</f>
        <v>0</v>
      </c>
    </row>
    <row r="166" spans="2:45" ht="15">
      <c r="B166" s="6" t="s">
        <v>183</v>
      </c>
      <c r="C166" s="6" t="str">
        <f>INDEX('Raw demand forecast'!$M$7:$M$5830,MATCH($B166,'Raw demand forecast'!$B$7:$B$5830,0))</f>
        <v>No</v>
      </c>
      <c r="D166" s="6" t="str">
        <f>IF(COUNTIF($B$93:B166,$B166) = 1, "LV", IF(COUNTIF($B$93:B166,$B166) = 2, "HV", "ST"))</f>
        <v>LV</v>
      </c>
      <c r="E166" s="6" t="str">
        <f>INDEX('Demand forecast and growth rate'!$E$7:$E$273,MATCH($B166,'Demand forecast and growth rate'!$B$7:$B$273,0))</f>
        <v>Small growth</v>
      </c>
      <c r="F166" s="32">
        <f>SUMIFS('Capex forecast'!E$7:E$210,'Capex forecast'!$T$7:$T$210,'Allocation of site-spec costs'!$B166,'Capex forecast'!$S$7:$S$210,'Allocation of site-spec costs'!$D166,'Capex forecast'!$Q$7:$Q$210,"Customer Connection")</f>
        <v>0</v>
      </c>
      <c r="G166" s="32">
        <f>SUMIFS('Capex forecast'!F$7:F$210,'Capex forecast'!$T$7:$T$210,'Allocation of site-spec costs'!$B166,'Capex forecast'!$S$7:$S$210,'Allocation of site-spec costs'!$D166,'Capex forecast'!$Q$7:$Q$210,"Customer Connection")</f>
        <v>0</v>
      </c>
      <c r="H166" s="32">
        <f>SUMIFS('Capex forecast'!G$7:G$210,'Capex forecast'!$T$7:$T$210,'Allocation of site-spec costs'!$B166,'Capex forecast'!$S$7:$S$210,'Allocation of site-spec costs'!$D166,'Capex forecast'!$Q$7:$Q$210,"Customer Connection")</f>
        <v>0</v>
      </c>
      <c r="I166" s="32">
        <f>SUMIFS('Capex forecast'!H$7:H$210,'Capex forecast'!$T$7:$T$210,'Allocation of site-spec costs'!$B166,'Capex forecast'!$S$7:$S$210,'Allocation of site-spec costs'!$D166,'Capex forecast'!$Q$7:$Q$210,"Customer Connection")</f>
        <v>0</v>
      </c>
      <c r="J166" s="32">
        <f>SUMIFS('Capex forecast'!I$7:I$210,'Capex forecast'!$T$7:$T$210,'Allocation of site-spec costs'!$B166,'Capex forecast'!$S$7:$S$210,'Allocation of site-spec costs'!$D166,'Capex forecast'!$Q$7:$Q$210,"Customer Connection")</f>
        <v>0</v>
      </c>
      <c r="K166" s="32">
        <f>SUMIFS('Capex forecast'!J$7:J$210,'Capex forecast'!$T$7:$T$210,'Allocation of site-spec costs'!$B166,'Capex forecast'!$S$7:$S$210,'Allocation of site-spec costs'!$D166,'Capex forecast'!$Q$7:$Q$210,"Customer Connection")</f>
        <v>0</v>
      </c>
      <c r="L166" s="32">
        <f>SUMIFS('Capex forecast'!K$7:K$210,'Capex forecast'!$T$7:$T$210,'Allocation of site-spec costs'!$B166,'Capex forecast'!$S$7:$S$210,'Allocation of site-spec costs'!$D166,'Capex forecast'!$Q$7:$Q$210,"Customer Connection")</f>
        <v>0</v>
      </c>
      <c r="M166" s="32">
        <f>SUMIFS('Capex forecast'!L$7:L$210,'Capex forecast'!$T$7:$T$210,'Allocation of site-spec costs'!$B166,'Capex forecast'!$S$7:$S$210,'Allocation of site-spec costs'!$D166,'Capex forecast'!$Q$7:$Q$210,"Customer Connection")</f>
        <v>0</v>
      </c>
      <c r="N166" s="32">
        <f>SUMIFS('Capex forecast'!M$7:M$210,'Capex forecast'!$T$7:$T$210,'Allocation of site-spec costs'!$B166,'Capex forecast'!$S$7:$S$210,'Allocation of site-spec costs'!$D166,'Capex forecast'!$Q$7:$Q$210,"Customer Connection")</f>
        <v>0</v>
      </c>
      <c r="O166" s="32">
        <f>SUMIFS('Capex forecast'!N$7:N$210,'Capex forecast'!$T$7:$T$210,'Allocation of site-spec costs'!$B166,'Capex forecast'!$S$7:$S$210,'Allocation of site-spec costs'!$D166,'Capex forecast'!$Q$7:$Q$210,"Customer Connection")</f>
        <v>0</v>
      </c>
      <c r="Q166" s="6" t="s">
        <v>183</v>
      </c>
      <c r="R166" s="6" t="str">
        <f>INDEX('Raw demand forecast'!$M$7:$M$5830,MATCH($Q166,'Raw demand forecast'!$B$7:$B$5830,0))</f>
        <v>No</v>
      </c>
      <c r="S166" s="6" t="str">
        <f>IF(COUNTIF($Q$93:Q166,$B166) = 1, "LV", IF(COUNTIF($Q$93:Q166,$B166) = 2, "HV", "ST"))</f>
        <v>LV</v>
      </c>
      <c r="T166" s="6" t="str">
        <f>INDEX('Demand forecast and growth rate'!$E$7:$E$273,MATCH($Q166,'Demand forecast and growth rate'!$B$7:$B$273,0))</f>
        <v>Small growth</v>
      </c>
      <c r="U166" s="32">
        <f>SUMIFS('Capex forecast'!E$7:E$210,'Capex forecast'!$T$7:$T$210,$Q166,'Capex forecast'!$S$7:$S$210,$S166,'Capex forecast'!$Q$7:$Q$210,"Augex")</f>
        <v>0</v>
      </c>
      <c r="V166" s="32">
        <f>SUMIFS('Capex forecast'!F$7:F$210,'Capex forecast'!$T$7:$T$210,$Q166,'Capex forecast'!$S$7:$S$210,$S166,'Capex forecast'!$Q$7:$Q$210,"Augex")</f>
        <v>0</v>
      </c>
      <c r="W166" s="32">
        <f>SUMIFS('Capex forecast'!G$7:G$210,'Capex forecast'!$T$7:$T$210,$Q166,'Capex forecast'!$S$7:$S$210,$S166,'Capex forecast'!$Q$7:$Q$210,"Augex")</f>
        <v>0</v>
      </c>
      <c r="X166" s="32">
        <f>SUMIFS('Capex forecast'!H$7:H$210,'Capex forecast'!$T$7:$T$210,$Q166,'Capex forecast'!$S$7:$S$210,$S166,'Capex forecast'!$Q$7:$Q$210,"Augex")</f>
        <v>0</v>
      </c>
      <c r="Y166" s="32">
        <f>SUMIFS('Capex forecast'!I$7:I$210,'Capex forecast'!$T$7:$T$210,$Q166,'Capex forecast'!$S$7:$S$210,$S166,'Capex forecast'!$Q$7:$Q$210,"Augex")</f>
        <v>0</v>
      </c>
      <c r="Z166" s="32">
        <f>SUMIFS('Capex forecast'!J$7:J$210,'Capex forecast'!$T$7:$T$210,$Q166,'Capex forecast'!$S$7:$S$210,$S166,'Capex forecast'!$Q$7:$Q$210,"Augex")</f>
        <v>0</v>
      </c>
      <c r="AA166" s="32">
        <f>SUMIFS('Capex forecast'!K$7:K$210,'Capex forecast'!$T$7:$T$210,$Q166,'Capex forecast'!$S$7:$S$210,$S166,'Capex forecast'!$Q$7:$Q$210,"Augex")</f>
        <v>0</v>
      </c>
      <c r="AB166" s="32">
        <f>SUMIFS('Capex forecast'!L$7:L$210,'Capex forecast'!$T$7:$T$210,$Q166,'Capex forecast'!$S$7:$S$210,$S166,'Capex forecast'!$Q$7:$Q$210,"Augex")</f>
        <v>0</v>
      </c>
      <c r="AC166" s="32">
        <f>SUMIFS('Capex forecast'!M$7:M$210,'Capex forecast'!$T$7:$T$210,$Q166,'Capex forecast'!$S$7:$S$210,$S166,'Capex forecast'!$Q$7:$Q$210,"Augex")</f>
        <v>0</v>
      </c>
      <c r="AD166" s="32">
        <f>SUMIFS('Capex forecast'!N$7:N$210,'Capex forecast'!$T$7:$T$210,$Q166,'Capex forecast'!$S$7:$S$210,$S166,'Capex forecast'!$Q$7:$Q$210,"Augex")</f>
        <v>0</v>
      </c>
      <c r="AF166" s="6" t="s">
        <v>183</v>
      </c>
      <c r="AG166" s="6" t="str">
        <f>INDEX('Raw demand forecast'!$M$7:$M$5830,MATCH($Q166,'Raw demand forecast'!$B$7:$B$5830,0))</f>
        <v>No</v>
      </c>
      <c r="AH166" s="6" t="str">
        <f>IF(COUNTIF($AF$93:AF166,$B166) = 1, "LV", IF(COUNTIF($AF$93:AF166,$B166) = 2, "HV", "ST"))</f>
        <v>LV</v>
      </c>
      <c r="AI166" s="6" t="str">
        <f>INDEX('Demand forecast and growth rate'!$E$7:$E$273,MATCH($Q166,'Demand forecast and growth rate'!$B$7:$B$273,0))</f>
        <v>Small growth</v>
      </c>
      <c r="AJ166" s="53">
        <f>SUMIFS('Capex forecast'!E$7:E$210,'Capex forecast'!$T$7:$T$210,$AF166,'Capex forecast'!$S$7:$S$210,$AH166,'Capex forecast'!$Q$7:$Q$210,"Repex")</f>
        <v>0</v>
      </c>
      <c r="AK166" s="53">
        <f>SUMIFS('Capex forecast'!F$7:F$210,'Capex forecast'!$T$7:$T$210,$AF166,'Capex forecast'!$S$7:$S$210,$AH166,'Capex forecast'!$Q$7:$Q$210,"Repex")</f>
        <v>0</v>
      </c>
      <c r="AL166" s="53">
        <f>SUMIFS('Capex forecast'!G$7:G$210,'Capex forecast'!$T$7:$T$210,$AF166,'Capex forecast'!$S$7:$S$210,$AH166,'Capex forecast'!$Q$7:$Q$210,"Repex")</f>
        <v>0</v>
      </c>
      <c r="AM166" s="53">
        <f>SUMIFS('Capex forecast'!H$7:H$210,'Capex forecast'!$T$7:$T$210,$AF166,'Capex forecast'!$S$7:$S$210,$AH166,'Capex forecast'!$Q$7:$Q$210,"Repex")</f>
        <v>0</v>
      </c>
      <c r="AN166" s="53">
        <f>SUMIFS('Capex forecast'!I$7:I$210,'Capex forecast'!$T$7:$T$210,$AF166,'Capex forecast'!$S$7:$S$210,$AH166,'Capex forecast'!$Q$7:$Q$210,"Repex")</f>
        <v>0</v>
      </c>
      <c r="AO166" s="53">
        <f>SUMIFS('Capex forecast'!J$7:J$210,'Capex forecast'!$T$7:$T$210,$AF166,'Capex forecast'!$S$7:$S$210,$AH166,'Capex forecast'!$Q$7:$Q$210,"Repex")</f>
        <v>0</v>
      </c>
      <c r="AP166" s="53">
        <f>SUMIFS('Capex forecast'!K$7:K$210,'Capex forecast'!$T$7:$T$210,$AF166,'Capex forecast'!$S$7:$S$210,$AH166,'Capex forecast'!$Q$7:$Q$210,"Repex")</f>
        <v>0</v>
      </c>
      <c r="AQ166" s="53">
        <f>SUMIFS('Capex forecast'!L$7:L$210,'Capex forecast'!$T$7:$T$210,$AF166,'Capex forecast'!$S$7:$S$210,$AH166,'Capex forecast'!$Q$7:$Q$210,"Repex")</f>
        <v>0</v>
      </c>
      <c r="AR166" s="53">
        <f>SUMIFS('Capex forecast'!M$7:M$210,'Capex forecast'!$T$7:$T$210,$AF166,'Capex forecast'!$S$7:$S$210,$AH166,'Capex forecast'!$Q$7:$Q$210,"Repex")</f>
        <v>0</v>
      </c>
      <c r="AS166" s="53">
        <f>SUMIFS('Capex forecast'!N$7:N$210,'Capex forecast'!$T$7:$T$210,$AF166,'Capex forecast'!$S$7:$S$210,$AH166,'Capex forecast'!$Q$7:$Q$210,"Repex")</f>
        <v>0</v>
      </c>
    </row>
    <row r="167" spans="2:45" ht="15">
      <c r="B167" s="6" t="s">
        <v>185</v>
      </c>
      <c r="C167" s="6" t="str">
        <f>INDEX('Raw demand forecast'!$M$7:$M$5830,MATCH($B167,'Raw demand forecast'!$B$7:$B$5830,0))</f>
        <v>No</v>
      </c>
      <c r="D167" s="6" t="str">
        <f>IF(COUNTIF($B$93:B167,$B167) = 1, "LV", IF(COUNTIF($B$93:B167,$B167) = 2, "HV", "ST"))</f>
        <v>LV</v>
      </c>
      <c r="E167" s="6" t="str">
        <f>INDEX('Demand forecast and growth rate'!$E$7:$E$273,MATCH($B167,'Demand forecast and growth rate'!$B$7:$B$273,0))</f>
        <v>Steady/falling</v>
      </c>
      <c r="F167" s="32">
        <f>SUMIFS('Capex forecast'!E$7:E$210,'Capex forecast'!$T$7:$T$210,'Allocation of site-spec costs'!$B167,'Capex forecast'!$S$7:$S$210,'Allocation of site-spec costs'!$D167,'Capex forecast'!$Q$7:$Q$210,"Customer Connection")</f>
        <v>0</v>
      </c>
      <c r="G167" s="32">
        <f>SUMIFS('Capex forecast'!F$7:F$210,'Capex forecast'!$T$7:$T$210,'Allocation of site-spec costs'!$B167,'Capex forecast'!$S$7:$S$210,'Allocation of site-spec costs'!$D167,'Capex forecast'!$Q$7:$Q$210,"Customer Connection")</f>
        <v>0</v>
      </c>
      <c r="H167" s="32">
        <f>SUMIFS('Capex forecast'!G$7:G$210,'Capex forecast'!$T$7:$T$210,'Allocation of site-spec costs'!$B167,'Capex forecast'!$S$7:$S$210,'Allocation of site-spec costs'!$D167,'Capex forecast'!$Q$7:$Q$210,"Customer Connection")</f>
        <v>0</v>
      </c>
      <c r="I167" s="32">
        <f>SUMIFS('Capex forecast'!H$7:H$210,'Capex forecast'!$T$7:$T$210,'Allocation of site-spec costs'!$B167,'Capex forecast'!$S$7:$S$210,'Allocation of site-spec costs'!$D167,'Capex forecast'!$Q$7:$Q$210,"Customer Connection")</f>
        <v>0</v>
      </c>
      <c r="J167" s="32">
        <f>SUMIFS('Capex forecast'!I$7:I$210,'Capex forecast'!$T$7:$T$210,'Allocation of site-spec costs'!$B167,'Capex forecast'!$S$7:$S$210,'Allocation of site-spec costs'!$D167,'Capex forecast'!$Q$7:$Q$210,"Customer Connection")</f>
        <v>0</v>
      </c>
      <c r="K167" s="32">
        <f>SUMIFS('Capex forecast'!J$7:J$210,'Capex forecast'!$T$7:$T$210,'Allocation of site-spec costs'!$B167,'Capex forecast'!$S$7:$S$210,'Allocation of site-spec costs'!$D167,'Capex forecast'!$Q$7:$Q$210,"Customer Connection")</f>
        <v>0</v>
      </c>
      <c r="L167" s="32">
        <f>SUMIFS('Capex forecast'!K$7:K$210,'Capex forecast'!$T$7:$T$210,'Allocation of site-spec costs'!$B167,'Capex forecast'!$S$7:$S$210,'Allocation of site-spec costs'!$D167,'Capex forecast'!$Q$7:$Q$210,"Customer Connection")</f>
        <v>0</v>
      </c>
      <c r="M167" s="32">
        <f>SUMIFS('Capex forecast'!L$7:L$210,'Capex forecast'!$T$7:$T$210,'Allocation of site-spec costs'!$B167,'Capex forecast'!$S$7:$S$210,'Allocation of site-spec costs'!$D167,'Capex forecast'!$Q$7:$Q$210,"Customer Connection")</f>
        <v>0</v>
      </c>
      <c r="N167" s="32">
        <f>SUMIFS('Capex forecast'!M$7:M$210,'Capex forecast'!$T$7:$T$210,'Allocation of site-spec costs'!$B167,'Capex forecast'!$S$7:$S$210,'Allocation of site-spec costs'!$D167,'Capex forecast'!$Q$7:$Q$210,"Customer Connection")</f>
        <v>0</v>
      </c>
      <c r="O167" s="32">
        <f>SUMIFS('Capex forecast'!N$7:N$210,'Capex forecast'!$T$7:$T$210,'Allocation of site-spec costs'!$B167,'Capex forecast'!$S$7:$S$210,'Allocation of site-spec costs'!$D167,'Capex forecast'!$Q$7:$Q$210,"Customer Connection")</f>
        <v>0</v>
      </c>
      <c r="Q167" s="6" t="s">
        <v>185</v>
      </c>
      <c r="R167" s="6" t="str">
        <f>INDEX('Raw demand forecast'!$M$7:$M$5830,MATCH($Q167,'Raw demand forecast'!$B$7:$B$5830,0))</f>
        <v>No</v>
      </c>
      <c r="S167" s="6" t="str">
        <f>IF(COUNTIF($Q$93:Q167,$B167) = 1, "LV", IF(COUNTIF($Q$93:Q167,$B167) = 2, "HV", "ST"))</f>
        <v>LV</v>
      </c>
      <c r="T167" s="6" t="str">
        <f>INDEX('Demand forecast and growth rate'!$E$7:$E$273,MATCH($Q167,'Demand forecast and growth rate'!$B$7:$B$273,0))</f>
        <v>Steady/falling</v>
      </c>
      <c r="U167" s="32">
        <f>SUMIFS('Capex forecast'!E$7:E$210,'Capex forecast'!$T$7:$T$210,$Q167,'Capex forecast'!$S$7:$S$210,$S167,'Capex forecast'!$Q$7:$Q$210,"Augex")</f>
        <v>0</v>
      </c>
      <c r="V167" s="32">
        <f>SUMIFS('Capex forecast'!F$7:F$210,'Capex forecast'!$T$7:$T$210,$Q167,'Capex forecast'!$S$7:$S$210,$S167,'Capex forecast'!$Q$7:$Q$210,"Augex")</f>
        <v>0</v>
      </c>
      <c r="W167" s="32">
        <f>SUMIFS('Capex forecast'!G$7:G$210,'Capex forecast'!$T$7:$T$210,$Q167,'Capex forecast'!$S$7:$S$210,$S167,'Capex forecast'!$Q$7:$Q$210,"Augex")</f>
        <v>0</v>
      </c>
      <c r="X167" s="32">
        <f>SUMIFS('Capex forecast'!H$7:H$210,'Capex forecast'!$T$7:$T$210,$Q167,'Capex forecast'!$S$7:$S$210,$S167,'Capex forecast'!$Q$7:$Q$210,"Augex")</f>
        <v>0</v>
      </c>
      <c r="Y167" s="32">
        <f>SUMIFS('Capex forecast'!I$7:I$210,'Capex forecast'!$T$7:$T$210,$Q167,'Capex forecast'!$S$7:$S$210,$S167,'Capex forecast'!$Q$7:$Q$210,"Augex")</f>
        <v>0</v>
      </c>
      <c r="Z167" s="32">
        <f>SUMIFS('Capex forecast'!J$7:J$210,'Capex forecast'!$T$7:$T$210,$Q167,'Capex forecast'!$S$7:$S$210,$S167,'Capex forecast'!$Q$7:$Q$210,"Augex")</f>
        <v>0</v>
      </c>
      <c r="AA167" s="32">
        <f>SUMIFS('Capex forecast'!K$7:K$210,'Capex forecast'!$T$7:$T$210,$Q167,'Capex forecast'!$S$7:$S$210,$S167,'Capex forecast'!$Q$7:$Q$210,"Augex")</f>
        <v>0</v>
      </c>
      <c r="AB167" s="32">
        <f>SUMIFS('Capex forecast'!L$7:L$210,'Capex forecast'!$T$7:$T$210,$Q167,'Capex forecast'!$S$7:$S$210,$S167,'Capex forecast'!$Q$7:$Q$210,"Augex")</f>
        <v>0</v>
      </c>
      <c r="AC167" s="32">
        <f>SUMIFS('Capex forecast'!M$7:M$210,'Capex forecast'!$T$7:$T$210,$Q167,'Capex forecast'!$S$7:$S$210,$S167,'Capex forecast'!$Q$7:$Q$210,"Augex")</f>
        <v>0</v>
      </c>
      <c r="AD167" s="32">
        <f>SUMIFS('Capex forecast'!N$7:N$210,'Capex forecast'!$T$7:$T$210,$Q167,'Capex forecast'!$S$7:$S$210,$S167,'Capex forecast'!$Q$7:$Q$210,"Augex")</f>
        <v>0</v>
      </c>
      <c r="AF167" s="6" t="s">
        <v>185</v>
      </c>
      <c r="AG167" s="6" t="str">
        <f>INDEX('Raw demand forecast'!$M$7:$M$5830,MATCH($Q167,'Raw demand forecast'!$B$7:$B$5830,0))</f>
        <v>No</v>
      </c>
      <c r="AH167" s="6" t="str">
        <f>IF(COUNTIF($AF$93:AF167,$B167) = 1, "LV", IF(COUNTIF($AF$93:AF167,$B167) = 2, "HV", "ST"))</f>
        <v>LV</v>
      </c>
      <c r="AI167" s="6" t="str">
        <f>INDEX('Demand forecast and growth rate'!$E$7:$E$273,MATCH($Q167,'Demand forecast and growth rate'!$B$7:$B$273,0))</f>
        <v>Steady/falling</v>
      </c>
      <c r="AJ167" s="53">
        <f>SUMIFS('Capex forecast'!E$7:E$210,'Capex forecast'!$T$7:$T$210,$AF167,'Capex forecast'!$S$7:$S$210,$AH167,'Capex forecast'!$Q$7:$Q$210,"Repex")</f>
        <v>0</v>
      </c>
      <c r="AK167" s="53">
        <f>SUMIFS('Capex forecast'!F$7:F$210,'Capex forecast'!$T$7:$T$210,$AF167,'Capex forecast'!$S$7:$S$210,$AH167,'Capex forecast'!$Q$7:$Q$210,"Repex")</f>
        <v>0</v>
      </c>
      <c r="AL167" s="53">
        <f>SUMIFS('Capex forecast'!G$7:G$210,'Capex forecast'!$T$7:$T$210,$AF167,'Capex forecast'!$S$7:$S$210,$AH167,'Capex forecast'!$Q$7:$Q$210,"Repex")</f>
        <v>0</v>
      </c>
      <c r="AM167" s="53">
        <f>SUMIFS('Capex forecast'!H$7:H$210,'Capex forecast'!$T$7:$T$210,$AF167,'Capex forecast'!$S$7:$S$210,$AH167,'Capex forecast'!$Q$7:$Q$210,"Repex")</f>
        <v>0</v>
      </c>
      <c r="AN167" s="53">
        <f>SUMIFS('Capex forecast'!I$7:I$210,'Capex forecast'!$T$7:$T$210,$AF167,'Capex forecast'!$S$7:$S$210,$AH167,'Capex forecast'!$Q$7:$Q$210,"Repex")</f>
        <v>0</v>
      </c>
      <c r="AO167" s="53">
        <f>SUMIFS('Capex forecast'!J$7:J$210,'Capex forecast'!$T$7:$T$210,$AF167,'Capex forecast'!$S$7:$S$210,$AH167,'Capex forecast'!$Q$7:$Q$210,"Repex")</f>
        <v>0</v>
      </c>
      <c r="AP167" s="53">
        <f>SUMIFS('Capex forecast'!K$7:K$210,'Capex forecast'!$T$7:$T$210,$AF167,'Capex forecast'!$S$7:$S$210,$AH167,'Capex forecast'!$Q$7:$Q$210,"Repex")</f>
        <v>0</v>
      </c>
      <c r="AQ167" s="53">
        <f>SUMIFS('Capex forecast'!L$7:L$210,'Capex forecast'!$T$7:$T$210,$AF167,'Capex forecast'!$S$7:$S$210,$AH167,'Capex forecast'!$Q$7:$Q$210,"Repex")</f>
        <v>0</v>
      </c>
      <c r="AR167" s="53">
        <f>SUMIFS('Capex forecast'!M$7:M$210,'Capex forecast'!$T$7:$T$210,$AF167,'Capex forecast'!$S$7:$S$210,$AH167,'Capex forecast'!$Q$7:$Q$210,"Repex")</f>
        <v>0</v>
      </c>
      <c r="AS167" s="53">
        <f>SUMIFS('Capex forecast'!N$7:N$210,'Capex forecast'!$T$7:$T$210,$AF167,'Capex forecast'!$S$7:$S$210,$AH167,'Capex forecast'!$Q$7:$Q$210,"Repex")</f>
        <v>0</v>
      </c>
    </row>
    <row r="168" spans="2:45" ht="15">
      <c r="B168" s="6" t="s">
        <v>559</v>
      </c>
      <c r="C168" s="6" t="str">
        <f>INDEX('Raw demand forecast'!$M$7:$M$5830,MATCH($B168,'Raw demand forecast'!$B$7:$B$5830,0))</f>
        <v>Yes</v>
      </c>
      <c r="D168" s="6" t="str">
        <f>IF(COUNTIF($B$93:B168,$B168) = 1, "LV", IF(COUNTIF($B$93:B168,$B168) = 2, "HV", "ST"))</f>
        <v>LV</v>
      </c>
      <c r="E168" s="6" t="str">
        <f>INDEX('Demand forecast and growth rate'!$E$7:$E$273,MATCH($B168,'Demand forecast and growth rate'!$B$7:$B$273,0))</f>
        <v>Small growth</v>
      </c>
      <c r="F168" s="32">
        <f>SUMIFS('Capex forecast'!E$7:E$210,'Capex forecast'!$T$7:$T$210,'Allocation of site-spec costs'!$B168,'Capex forecast'!$S$7:$S$210,'Allocation of site-spec costs'!$D168,'Capex forecast'!$Q$7:$Q$210,"Customer Connection")</f>
        <v>0</v>
      </c>
      <c r="G168" s="32">
        <f>SUMIFS('Capex forecast'!F$7:F$210,'Capex forecast'!$T$7:$T$210,'Allocation of site-spec costs'!$B168,'Capex forecast'!$S$7:$S$210,'Allocation of site-spec costs'!$D168,'Capex forecast'!$Q$7:$Q$210,"Customer Connection")</f>
        <v>0</v>
      </c>
      <c r="H168" s="32">
        <f>SUMIFS('Capex forecast'!G$7:G$210,'Capex forecast'!$T$7:$T$210,'Allocation of site-spec costs'!$B168,'Capex forecast'!$S$7:$S$210,'Allocation of site-spec costs'!$D168,'Capex forecast'!$Q$7:$Q$210,"Customer Connection")</f>
        <v>0</v>
      </c>
      <c r="I168" s="32">
        <f>SUMIFS('Capex forecast'!H$7:H$210,'Capex forecast'!$T$7:$T$210,'Allocation of site-spec costs'!$B168,'Capex forecast'!$S$7:$S$210,'Allocation of site-spec costs'!$D168,'Capex forecast'!$Q$7:$Q$210,"Customer Connection")</f>
        <v>0</v>
      </c>
      <c r="J168" s="32">
        <f>SUMIFS('Capex forecast'!I$7:I$210,'Capex forecast'!$T$7:$T$210,'Allocation of site-spec costs'!$B168,'Capex forecast'!$S$7:$S$210,'Allocation of site-spec costs'!$D168,'Capex forecast'!$Q$7:$Q$210,"Customer Connection")</f>
        <v>0</v>
      </c>
      <c r="K168" s="32">
        <f>SUMIFS('Capex forecast'!J$7:J$210,'Capex forecast'!$T$7:$T$210,'Allocation of site-spec costs'!$B168,'Capex forecast'!$S$7:$S$210,'Allocation of site-spec costs'!$D168,'Capex forecast'!$Q$7:$Q$210,"Customer Connection")</f>
        <v>0</v>
      </c>
      <c r="L168" s="32">
        <f>SUMIFS('Capex forecast'!K$7:K$210,'Capex forecast'!$T$7:$T$210,'Allocation of site-spec costs'!$B168,'Capex forecast'!$S$7:$S$210,'Allocation of site-spec costs'!$D168,'Capex forecast'!$Q$7:$Q$210,"Customer Connection")</f>
        <v>0</v>
      </c>
      <c r="M168" s="32">
        <f>SUMIFS('Capex forecast'!L$7:L$210,'Capex forecast'!$T$7:$T$210,'Allocation of site-spec costs'!$B168,'Capex forecast'!$S$7:$S$210,'Allocation of site-spec costs'!$D168,'Capex forecast'!$Q$7:$Q$210,"Customer Connection")</f>
        <v>0</v>
      </c>
      <c r="N168" s="32">
        <f>SUMIFS('Capex forecast'!M$7:M$210,'Capex forecast'!$T$7:$T$210,'Allocation of site-spec costs'!$B168,'Capex forecast'!$S$7:$S$210,'Allocation of site-spec costs'!$D168,'Capex forecast'!$Q$7:$Q$210,"Customer Connection")</f>
        <v>0</v>
      </c>
      <c r="O168" s="32">
        <f>SUMIFS('Capex forecast'!N$7:N$210,'Capex forecast'!$T$7:$T$210,'Allocation of site-spec costs'!$B168,'Capex forecast'!$S$7:$S$210,'Allocation of site-spec costs'!$D168,'Capex forecast'!$Q$7:$Q$210,"Customer Connection")</f>
        <v>0</v>
      </c>
      <c r="Q168" s="6" t="s">
        <v>559</v>
      </c>
      <c r="R168" s="6" t="str">
        <f>INDEX('Raw demand forecast'!$M$7:$M$5830,MATCH($Q168,'Raw demand forecast'!$B$7:$B$5830,0))</f>
        <v>Yes</v>
      </c>
      <c r="S168" s="6" t="str">
        <f>IF(COUNTIF($Q$93:Q168,$B168) = 1, "LV", IF(COUNTIF($Q$93:Q168,$B168) = 2, "HV", "ST"))</f>
        <v>LV</v>
      </c>
      <c r="T168" s="6" t="str">
        <f>INDEX('Demand forecast and growth rate'!$E$7:$E$273,MATCH($Q168,'Demand forecast and growth rate'!$B$7:$B$273,0))</f>
        <v>Small growth</v>
      </c>
      <c r="U168" s="32">
        <f>SUMIFS('Capex forecast'!E$7:E$210,'Capex forecast'!$T$7:$T$210,$Q168,'Capex forecast'!$S$7:$S$210,$S168,'Capex forecast'!$Q$7:$Q$210,"Augex")</f>
        <v>0</v>
      </c>
      <c r="V168" s="32">
        <f>SUMIFS('Capex forecast'!F$7:F$210,'Capex forecast'!$T$7:$T$210,$Q168,'Capex forecast'!$S$7:$S$210,$S168,'Capex forecast'!$Q$7:$Q$210,"Augex")</f>
        <v>0</v>
      </c>
      <c r="W168" s="32">
        <f>SUMIFS('Capex forecast'!G$7:G$210,'Capex forecast'!$T$7:$T$210,$Q168,'Capex forecast'!$S$7:$S$210,$S168,'Capex forecast'!$Q$7:$Q$210,"Augex")</f>
        <v>0</v>
      </c>
      <c r="X168" s="32">
        <f>SUMIFS('Capex forecast'!H$7:H$210,'Capex forecast'!$T$7:$T$210,$Q168,'Capex forecast'!$S$7:$S$210,$S168,'Capex forecast'!$Q$7:$Q$210,"Augex")</f>
        <v>0</v>
      </c>
      <c r="Y168" s="32">
        <f>SUMIFS('Capex forecast'!I$7:I$210,'Capex forecast'!$T$7:$T$210,$Q168,'Capex forecast'!$S$7:$S$210,$S168,'Capex forecast'!$Q$7:$Q$210,"Augex")</f>
        <v>0</v>
      </c>
      <c r="Z168" s="32">
        <f>SUMIFS('Capex forecast'!J$7:J$210,'Capex forecast'!$T$7:$T$210,$Q168,'Capex forecast'!$S$7:$S$210,$S168,'Capex forecast'!$Q$7:$Q$210,"Augex")</f>
        <v>0</v>
      </c>
      <c r="AA168" s="32">
        <f>SUMIFS('Capex forecast'!K$7:K$210,'Capex forecast'!$T$7:$T$210,$Q168,'Capex forecast'!$S$7:$S$210,$S168,'Capex forecast'!$Q$7:$Q$210,"Augex")</f>
        <v>0</v>
      </c>
      <c r="AB168" s="32">
        <f>SUMIFS('Capex forecast'!L$7:L$210,'Capex forecast'!$T$7:$T$210,$Q168,'Capex forecast'!$S$7:$S$210,$S168,'Capex forecast'!$Q$7:$Q$210,"Augex")</f>
        <v>0</v>
      </c>
      <c r="AC168" s="32">
        <f>SUMIFS('Capex forecast'!M$7:M$210,'Capex forecast'!$T$7:$T$210,$Q168,'Capex forecast'!$S$7:$S$210,$S168,'Capex forecast'!$Q$7:$Q$210,"Augex")</f>
        <v>0</v>
      </c>
      <c r="AD168" s="32">
        <f>SUMIFS('Capex forecast'!N$7:N$210,'Capex forecast'!$T$7:$T$210,$Q168,'Capex forecast'!$S$7:$S$210,$S168,'Capex forecast'!$Q$7:$Q$210,"Augex")</f>
        <v>0</v>
      </c>
      <c r="AF168" s="6" t="s">
        <v>559</v>
      </c>
      <c r="AG168" s="6" t="str">
        <f>INDEX('Raw demand forecast'!$M$7:$M$5830,MATCH($Q168,'Raw demand forecast'!$B$7:$B$5830,0))</f>
        <v>Yes</v>
      </c>
      <c r="AH168" s="6" t="str">
        <f>IF(COUNTIF($AF$93:AF168,$B168) = 1, "LV", IF(COUNTIF($AF$93:AF168,$B168) = 2, "HV", "ST"))</f>
        <v>LV</v>
      </c>
      <c r="AI168" s="6" t="str">
        <f>INDEX('Demand forecast and growth rate'!$E$7:$E$273,MATCH($Q168,'Demand forecast and growth rate'!$B$7:$B$273,0))</f>
        <v>Small growth</v>
      </c>
      <c r="AJ168" s="53">
        <f>SUMIFS('Capex forecast'!E$7:E$210,'Capex forecast'!$T$7:$T$210,$AF168,'Capex forecast'!$S$7:$S$210,$AH168,'Capex forecast'!$Q$7:$Q$210,"Repex")</f>
        <v>0</v>
      </c>
      <c r="AK168" s="53">
        <f>SUMIFS('Capex forecast'!F$7:F$210,'Capex forecast'!$T$7:$T$210,$AF168,'Capex forecast'!$S$7:$S$210,$AH168,'Capex forecast'!$Q$7:$Q$210,"Repex")</f>
        <v>0</v>
      </c>
      <c r="AL168" s="53">
        <f>SUMIFS('Capex forecast'!G$7:G$210,'Capex forecast'!$T$7:$T$210,$AF168,'Capex forecast'!$S$7:$S$210,$AH168,'Capex forecast'!$Q$7:$Q$210,"Repex")</f>
        <v>0</v>
      </c>
      <c r="AM168" s="53">
        <f>SUMIFS('Capex forecast'!H$7:H$210,'Capex forecast'!$T$7:$T$210,$AF168,'Capex forecast'!$S$7:$S$210,$AH168,'Capex forecast'!$Q$7:$Q$210,"Repex")</f>
        <v>0</v>
      </c>
      <c r="AN168" s="53">
        <f>SUMIFS('Capex forecast'!I$7:I$210,'Capex forecast'!$T$7:$T$210,$AF168,'Capex forecast'!$S$7:$S$210,$AH168,'Capex forecast'!$Q$7:$Q$210,"Repex")</f>
        <v>0</v>
      </c>
      <c r="AO168" s="53">
        <f>SUMIFS('Capex forecast'!J$7:J$210,'Capex forecast'!$T$7:$T$210,$AF168,'Capex forecast'!$S$7:$S$210,$AH168,'Capex forecast'!$Q$7:$Q$210,"Repex")</f>
        <v>0</v>
      </c>
      <c r="AP168" s="53">
        <f>SUMIFS('Capex forecast'!K$7:K$210,'Capex forecast'!$T$7:$T$210,$AF168,'Capex forecast'!$S$7:$S$210,$AH168,'Capex forecast'!$Q$7:$Q$210,"Repex")</f>
        <v>0</v>
      </c>
      <c r="AQ168" s="53">
        <f>SUMIFS('Capex forecast'!L$7:L$210,'Capex forecast'!$T$7:$T$210,$AF168,'Capex forecast'!$S$7:$S$210,$AH168,'Capex forecast'!$Q$7:$Q$210,"Repex")</f>
        <v>0</v>
      </c>
      <c r="AR168" s="53">
        <f>SUMIFS('Capex forecast'!M$7:M$210,'Capex forecast'!$T$7:$T$210,$AF168,'Capex forecast'!$S$7:$S$210,$AH168,'Capex forecast'!$Q$7:$Q$210,"Repex")</f>
        <v>0</v>
      </c>
      <c r="AS168" s="53">
        <f>SUMIFS('Capex forecast'!N$7:N$210,'Capex forecast'!$T$7:$T$210,$AF168,'Capex forecast'!$S$7:$S$210,$AH168,'Capex forecast'!$Q$7:$Q$210,"Repex")</f>
        <v>0</v>
      </c>
    </row>
    <row r="169" spans="2:45" ht="15">
      <c r="B169" s="6" t="s">
        <v>42</v>
      </c>
      <c r="C169" s="6" t="str">
        <f>INDEX('Raw demand forecast'!$M$7:$M$5830,MATCH($B169,'Raw demand forecast'!$B$7:$B$5830,0))</f>
        <v>No</v>
      </c>
      <c r="D169" s="6" t="str">
        <f>IF(COUNTIF($B$93:B169,$B169) = 1, "LV", IF(COUNTIF($B$93:B169,$B169) = 2, "HV", "ST"))</f>
        <v>LV</v>
      </c>
      <c r="E169" s="6" t="str">
        <f>INDEX('Demand forecast and growth rate'!$E$7:$E$273,MATCH($B169,'Demand forecast and growth rate'!$B$7:$B$273,0))</f>
        <v>Steady/falling</v>
      </c>
      <c r="F169" s="32">
        <f>SUMIFS('Capex forecast'!E$7:E$210,'Capex forecast'!$T$7:$T$210,'Allocation of site-spec costs'!$B169,'Capex forecast'!$S$7:$S$210,'Allocation of site-spec costs'!$D169,'Capex forecast'!$Q$7:$Q$210,"Customer Connection")</f>
        <v>0</v>
      </c>
      <c r="G169" s="32">
        <f>SUMIFS('Capex forecast'!F$7:F$210,'Capex forecast'!$T$7:$T$210,'Allocation of site-spec costs'!$B169,'Capex forecast'!$S$7:$S$210,'Allocation of site-spec costs'!$D169,'Capex forecast'!$Q$7:$Q$210,"Customer Connection")</f>
        <v>0</v>
      </c>
      <c r="H169" s="32">
        <f>SUMIFS('Capex forecast'!G$7:G$210,'Capex forecast'!$T$7:$T$210,'Allocation of site-spec costs'!$B169,'Capex forecast'!$S$7:$S$210,'Allocation of site-spec costs'!$D169,'Capex forecast'!$Q$7:$Q$210,"Customer Connection")</f>
        <v>0</v>
      </c>
      <c r="I169" s="32">
        <f>SUMIFS('Capex forecast'!H$7:H$210,'Capex forecast'!$T$7:$T$210,'Allocation of site-spec costs'!$B169,'Capex forecast'!$S$7:$S$210,'Allocation of site-spec costs'!$D169,'Capex forecast'!$Q$7:$Q$210,"Customer Connection")</f>
        <v>0</v>
      </c>
      <c r="J169" s="32">
        <f>SUMIFS('Capex forecast'!I$7:I$210,'Capex forecast'!$T$7:$T$210,'Allocation of site-spec costs'!$B169,'Capex forecast'!$S$7:$S$210,'Allocation of site-spec costs'!$D169,'Capex forecast'!$Q$7:$Q$210,"Customer Connection")</f>
        <v>0</v>
      </c>
      <c r="K169" s="32">
        <f>SUMIFS('Capex forecast'!J$7:J$210,'Capex forecast'!$T$7:$T$210,'Allocation of site-spec costs'!$B169,'Capex forecast'!$S$7:$S$210,'Allocation of site-spec costs'!$D169,'Capex forecast'!$Q$7:$Q$210,"Customer Connection")</f>
        <v>0</v>
      </c>
      <c r="L169" s="32">
        <f>SUMIFS('Capex forecast'!K$7:K$210,'Capex forecast'!$T$7:$T$210,'Allocation of site-spec costs'!$B169,'Capex forecast'!$S$7:$S$210,'Allocation of site-spec costs'!$D169,'Capex forecast'!$Q$7:$Q$210,"Customer Connection")</f>
        <v>0</v>
      </c>
      <c r="M169" s="32">
        <f>SUMIFS('Capex forecast'!L$7:L$210,'Capex forecast'!$T$7:$T$210,'Allocation of site-spec costs'!$B169,'Capex forecast'!$S$7:$S$210,'Allocation of site-spec costs'!$D169,'Capex forecast'!$Q$7:$Q$210,"Customer Connection")</f>
        <v>0</v>
      </c>
      <c r="N169" s="32">
        <f>SUMIFS('Capex forecast'!M$7:M$210,'Capex forecast'!$T$7:$T$210,'Allocation of site-spec costs'!$B169,'Capex forecast'!$S$7:$S$210,'Allocation of site-spec costs'!$D169,'Capex forecast'!$Q$7:$Q$210,"Customer Connection")</f>
        <v>0</v>
      </c>
      <c r="O169" s="32">
        <f>SUMIFS('Capex forecast'!N$7:N$210,'Capex forecast'!$T$7:$T$210,'Allocation of site-spec costs'!$B169,'Capex forecast'!$S$7:$S$210,'Allocation of site-spec costs'!$D169,'Capex forecast'!$Q$7:$Q$210,"Customer Connection")</f>
        <v>0</v>
      </c>
      <c r="Q169" s="6" t="s">
        <v>42</v>
      </c>
      <c r="R169" s="6" t="str">
        <f>INDEX('Raw demand forecast'!$M$7:$M$5830,MATCH($Q169,'Raw demand forecast'!$B$7:$B$5830,0))</f>
        <v>No</v>
      </c>
      <c r="S169" s="6" t="str">
        <f>IF(COUNTIF($Q$93:Q169,$B169) = 1, "LV", IF(COUNTIF($Q$93:Q169,$B169) = 2, "HV", "ST"))</f>
        <v>LV</v>
      </c>
      <c r="T169" s="6" t="str">
        <f>INDEX('Demand forecast and growth rate'!$E$7:$E$273,MATCH($Q169,'Demand forecast and growth rate'!$B$7:$B$273,0))</f>
        <v>Steady/falling</v>
      </c>
      <c r="U169" s="32">
        <f>SUMIFS('Capex forecast'!E$7:E$210,'Capex forecast'!$T$7:$T$210,$Q169,'Capex forecast'!$S$7:$S$210,$S169,'Capex forecast'!$Q$7:$Q$210,"Augex")</f>
        <v>0</v>
      </c>
      <c r="V169" s="32">
        <f>SUMIFS('Capex forecast'!F$7:F$210,'Capex forecast'!$T$7:$T$210,$Q169,'Capex forecast'!$S$7:$S$210,$S169,'Capex forecast'!$Q$7:$Q$210,"Augex")</f>
        <v>0</v>
      </c>
      <c r="W169" s="32">
        <f>SUMIFS('Capex forecast'!G$7:G$210,'Capex forecast'!$T$7:$T$210,$Q169,'Capex forecast'!$S$7:$S$210,$S169,'Capex forecast'!$Q$7:$Q$210,"Augex")</f>
        <v>0</v>
      </c>
      <c r="X169" s="32">
        <f>SUMIFS('Capex forecast'!H$7:H$210,'Capex forecast'!$T$7:$T$210,$Q169,'Capex forecast'!$S$7:$S$210,$S169,'Capex forecast'!$Q$7:$Q$210,"Augex")</f>
        <v>0</v>
      </c>
      <c r="Y169" s="32">
        <f>SUMIFS('Capex forecast'!I$7:I$210,'Capex forecast'!$T$7:$T$210,$Q169,'Capex forecast'!$S$7:$S$210,$S169,'Capex forecast'!$Q$7:$Q$210,"Augex")</f>
        <v>0</v>
      </c>
      <c r="Z169" s="32">
        <f>SUMIFS('Capex forecast'!J$7:J$210,'Capex forecast'!$T$7:$T$210,$Q169,'Capex forecast'!$S$7:$S$210,$S169,'Capex forecast'!$Q$7:$Q$210,"Augex")</f>
        <v>0</v>
      </c>
      <c r="AA169" s="32">
        <f>SUMIFS('Capex forecast'!K$7:K$210,'Capex forecast'!$T$7:$T$210,$Q169,'Capex forecast'!$S$7:$S$210,$S169,'Capex forecast'!$Q$7:$Q$210,"Augex")</f>
        <v>0</v>
      </c>
      <c r="AB169" s="32">
        <f>SUMIFS('Capex forecast'!L$7:L$210,'Capex forecast'!$T$7:$T$210,$Q169,'Capex forecast'!$S$7:$S$210,$S169,'Capex forecast'!$Q$7:$Q$210,"Augex")</f>
        <v>0</v>
      </c>
      <c r="AC169" s="32">
        <f>SUMIFS('Capex forecast'!M$7:M$210,'Capex forecast'!$T$7:$T$210,$Q169,'Capex forecast'!$S$7:$S$210,$S169,'Capex forecast'!$Q$7:$Q$210,"Augex")</f>
        <v>0</v>
      </c>
      <c r="AD169" s="32">
        <f>SUMIFS('Capex forecast'!N$7:N$210,'Capex forecast'!$T$7:$T$210,$Q169,'Capex forecast'!$S$7:$S$210,$S169,'Capex forecast'!$Q$7:$Q$210,"Augex")</f>
        <v>0</v>
      </c>
      <c r="AF169" s="6" t="s">
        <v>42</v>
      </c>
      <c r="AG169" s="6" t="str">
        <f>INDEX('Raw demand forecast'!$M$7:$M$5830,MATCH($Q169,'Raw demand forecast'!$B$7:$B$5830,0))</f>
        <v>No</v>
      </c>
      <c r="AH169" s="6" t="str">
        <f>IF(COUNTIF($AF$93:AF169,$B169) = 1, "LV", IF(COUNTIF($AF$93:AF169,$B169) = 2, "HV", "ST"))</f>
        <v>LV</v>
      </c>
      <c r="AI169" s="6" t="str">
        <f>INDEX('Demand forecast and growth rate'!$E$7:$E$273,MATCH($Q169,'Demand forecast and growth rate'!$B$7:$B$273,0))</f>
        <v>Steady/falling</v>
      </c>
      <c r="AJ169" s="53">
        <f>SUMIFS('Capex forecast'!E$7:E$210,'Capex forecast'!$T$7:$T$210,$AF169,'Capex forecast'!$S$7:$S$210,$AH169,'Capex forecast'!$Q$7:$Q$210,"Repex")</f>
        <v>0</v>
      </c>
      <c r="AK169" s="53">
        <f>SUMIFS('Capex forecast'!F$7:F$210,'Capex forecast'!$T$7:$T$210,$AF169,'Capex forecast'!$S$7:$S$210,$AH169,'Capex forecast'!$Q$7:$Q$210,"Repex")</f>
        <v>0</v>
      </c>
      <c r="AL169" s="53">
        <f>SUMIFS('Capex forecast'!G$7:G$210,'Capex forecast'!$T$7:$T$210,$AF169,'Capex forecast'!$S$7:$S$210,$AH169,'Capex forecast'!$Q$7:$Q$210,"Repex")</f>
        <v>0</v>
      </c>
      <c r="AM169" s="53">
        <f>SUMIFS('Capex forecast'!H$7:H$210,'Capex forecast'!$T$7:$T$210,$AF169,'Capex forecast'!$S$7:$S$210,$AH169,'Capex forecast'!$Q$7:$Q$210,"Repex")</f>
        <v>0</v>
      </c>
      <c r="AN169" s="53">
        <f>SUMIFS('Capex forecast'!I$7:I$210,'Capex forecast'!$T$7:$T$210,$AF169,'Capex forecast'!$S$7:$S$210,$AH169,'Capex forecast'!$Q$7:$Q$210,"Repex")</f>
        <v>0</v>
      </c>
      <c r="AO169" s="53">
        <f>SUMIFS('Capex forecast'!J$7:J$210,'Capex forecast'!$T$7:$T$210,$AF169,'Capex forecast'!$S$7:$S$210,$AH169,'Capex forecast'!$Q$7:$Q$210,"Repex")</f>
        <v>0</v>
      </c>
      <c r="AP169" s="53">
        <f>SUMIFS('Capex forecast'!K$7:K$210,'Capex forecast'!$T$7:$T$210,$AF169,'Capex forecast'!$S$7:$S$210,$AH169,'Capex forecast'!$Q$7:$Q$210,"Repex")</f>
        <v>0</v>
      </c>
      <c r="AQ169" s="53">
        <f>SUMIFS('Capex forecast'!L$7:L$210,'Capex forecast'!$T$7:$T$210,$AF169,'Capex forecast'!$S$7:$S$210,$AH169,'Capex forecast'!$Q$7:$Q$210,"Repex")</f>
        <v>0</v>
      </c>
      <c r="AR169" s="53">
        <f>SUMIFS('Capex forecast'!M$7:M$210,'Capex forecast'!$T$7:$T$210,$AF169,'Capex forecast'!$S$7:$S$210,$AH169,'Capex forecast'!$Q$7:$Q$210,"Repex")</f>
        <v>0</v>
      </c>
      <c r="AS169" s="53">
        <f>SUMIFS('Capex forecast'!N$7:N$210,'Capex forecast'!$T$7:$T$210,$AF169,'Capex forecast'!$S$7:$S$210,$AH169,'Capex forecast'!$Q$7:$Q$210,"Repex")</f>
        <v>0</v>
      </c>
    </row>
    <row r="170" spans="2:45" ht="15">
      <c r="B170" s="6" t="s">
        <v>63</v>
      </c>
      <c r="C170" s="6" t="str">
        <f>INDEX('Raw demand forecast'!$M$7:$M$5830,MATCH($B170,'Raw demand forecast'!$B$7:$B$5830,0))</f>
        <v>No</v>
      </c>
      <c r="D170" s="6" t="str">
        <f>IF(COUNTIF($B$93:B170,$B170) = 1, "LV", IF(COUNTIF($B$93:B170,$B170) = 2, "HV", "ST"))</f>
        <v>LV</v>
      </c>
      <c r="E170" s="6" t="str">
        <f>INDEX('Demand forecast and growth rate'!$E$7:$E$273,MATCH($B170,'Demand forecast and growth rate'!$B$7:$B$273,0))</f>
        <v>Steady/falling</v>
      </c>
      <c r="F170" s="32">
        <f>SUMIFS('Capex forecast'!E$7:E$210,'Capex forecast'!$T$7:$T$210,'Allocation of site-spec costs'!$B170,'Capex forecast'!$S$7:$S$210,'Allocation of site-spec costs'!$D170,'Capex forecast'!$Q$7:$Q$210,"Customer Connection")</f>
        <v>0</v>
      </c>
      <c r="G170" s="32">
        <f>SUMIFS('Capex forecast'!F$7:F$210,'Capex forecast'!$T$7:$T$210,'Allocation of site-spec costs'!$B170,'Capex forecast'!$S$7:$S$210,'Allocation of site-spec costs'!$D170,'Capex forecast'!$Q$7:$Q$210,"Customer Connection")</f>
        <v>0</v>
      </c>
      <c r="H170" s="32">
        <f>SUMIFS('Capex forecast'!G$7:G$210,'Capex forecast'!$T$7:$T$210,'Allocation of site-spec costs'!$B170,'Capex forecast'!$S$7:$S$210,'Allocation of site-spec costs'!$D170,'Capex forecast'!$Q$7:$Q$210,"Customer Connection")</f>
        <v>0</v>
      </c>
      <c r="I170" s="32">
        <f>SUMIFS('Capex forecast'!H$7:H$210,'Capex forecast'!$T$7:$T$210,'Allocation of site-spec costs'!$B170,'Capex forecast'!$S$7:$S$210,'Allocation of site-spec costs'!$D170,'Capex forecast'!$Q$7:$Q$210,"Customer Connection")</f>
        <v>0</v>
      </c>
      <c r="J170" s="32">
        <f>SUMIFS('Capex forecast'!I$7:I$210,'Capex forecast'!$T$7:$T$210,'Allocation of site-spec costs'!$B170,'Capex forecast'!$S$7:$S$210,'Allocation of site-spec costs'!$D170,'Capex forecast'!$Q$7:$Q$210,"Customer Connection")</f>
        <v>0</v>
      </c>
      <c r="K170" s="32">
        <f>SUMIFS('Capex forecast'!J$7:J$210,'Capex forecast'!$T$7:$T$210,'Allocation of site-spec costs'!$B170,'Capex forecast'!$S$7:$S$210,'Allocation of site-spec costs'!$D170,'Capex forecast'!$Q$7:$Q$210,"Customer Connection")</f>
        <v>0</v>
      </c>
      <c r="L170" s="32">
        <f>SUMIFS('Capex forecast'!K$7:K$210,'Capex forecast'!$T$7:$T$210,'Allocation of site-spec costs'!$B170,'Capex forecast'!$S$7:$S$210,'Allocation of site-spec costs'!$D170,'Capex forecast'!$Q$7:$Q$210,"Customer Connection")</f>
        <v>0</v>
      </c>
      <c r="M170" s="32">
        <f>SUMIFS('Capex forecast'!L$7:L$210,'Capex forecast'!$T$7:$T$210,'Allocation of site-spec costs'!$B170,'Capex forecast'!$S$7:$S$210,'Allocation of site-spec costs'!$D170,'Capex forecast'!$Q$7:$Q$210,"Customer Connection")</f>
        <v>0</v>
      </c>
      <c r="N170" s="32">
        <f>SUMIFS('Capex forecast'!M$7:M$210,'Capex forecast'!$T$7:$T$210,'Allocation of site-spec costs'!$B170,'Capex forecast'!$S$7:$S$210,'Allocation of site-spec costs'!$D170,'Capex forecast'!$Q$7:$Q$210,"Customer Connection")</f>
        <v>0</v>
      </c>
      <c r="O170" s="32">
        <f>SUMIFS('Capex forecast'!N$7:N$210,'Capex forecast'!$T$7:$T$210,'Allocation of site-spec costs'!$B170,'Capex forecast'!$S$7:$S$210,'Allocation of site-spec costs'!$D170,'Capex forecast'!$Q$7:$Q$210,"Customer Connection")</f>
        <v>0</v>
      </c>
      <c r="Q170" s="6" t="s">
        <v>63</v>
      </c>
      <c r="R170" s="6" t="str">
        <f>INDEX('Raw demand forecast'!$M$7:$M$5830,MATCH($Q170,'Raw demand forecast'!$B$7:$B$5830,0))</f>
        <v>No</v>
      </c>
      <c r="S170" s="6" t="str">
        <f>IF(COUNTIF($Q$93:Q170,$B170) = 1, "LV", IF(COUNTIF($Q$93:Q170,$B170) = 2, "HV", "ST"))</f>
        <v>LV</v>
      </c>
      <c r="T170" s="6" t="str">
        <f>INDEX('Demand forecast and growth rate'!$E$7:$E$273,MATCH($Q170,'Demand forecast and growth rate'!$B$7:$B$273,0))</f>
        <v>Steady/falling</v>
      </c>
      <c r="U170" s="32">
        <f>SUMIFS('Capex forecast'!E$7:E$210,'Capex forecast'!$T$7:$T$210,$Q170,'Capex forecast'!$S$7:$S$210,$S170,'Capex forecast'!$Q$7:$Q$210,"Augex")</f>
        <v>0</v>
      </c>
      <c r="V170" s="32">
        <f>SUMIFS('Capex forecast'!F$7:F$210,'Capex forecast'!$T$7:$T$210,$Q170,'Capex forecast'!$S$7:$S$210,$S170,'Capex forecast'!$Q$7:$Q$210,"Augex")</f>
        <v>0</v>
      </c>
      <c r="W170" s="32">
        <f>SUMIFS('Capex forecast'!G$7:G$210,'Capex forecast'!$T$7:$T$210,$Q170,'Capex forecast'!$S$7:$S$210,$S170,'Capex forecast'!$Q$7:$Q$210,"Augex")</f>
        <v>0</v>
      </c>
      <c r="X170" s="32">
        <f>SUMIFS('Capex forecast'!H$7:H$210,'Capex forecast'!$T$7:$T$210,$Q170,'Capex forecast'!$S$7:$S$210,$S170,'Capex forecast'!$Q$7:$Q$210,"Augex")</f>
        <v>0</v>
      </c>
      <c r="Y170" s="32">
        <f>SUMIFS('Capex forecast'!I$7:I$210,'Capex forecast'!$T$7:$T$210,$Q170,'Capex forecast'!$S$7:$S$210,$S170,'Capex forecast'!$Q$7:$Q$210,"Augex")</f>
        <v>0</v>
      </c>
      <c r="Z170" s="32">
        <f>SUMIFS('Capex forecast'!J$7:J$210,'Capex forecast'!$T$7:$T$210,$Q170,'Capex forecast'!$S$7:$S$210,$S170,'Capex forecast'!$Q$7:$Q$210,"Augex")</f>
        <v>0</v>
      </c>
      <c r="AA170" s="32">
        <f>SUMIFS('Capex forecast'!K$7:K$210,'Capex forecast'!$T$7:$T$210,$Q170,'Capex forecast'!$S$7:$S$210,$S170,'Capex forecast'!$Q$7:$Q$210,"Augex")</f>
        <v>0</v>
      </c>
      <c r="AB170" s="32">
        <f>SUMIFS('Capex forecast'!L$7:L$210,'Capex forecast'!$T$7:$T$210,$Q170,'Capex forecast'!$S$7:$S$210,$S170,'Capex forecast'!$Q$7:$Q$210,"Augex")</f>
        <v>0</v>
      </c>
      <c r="AC170" s="32">
        <f>SUMIFS('Capex forecast'!M$7:M$210,'Capex forecast'!$T$7:$T$210,$Q170,'Capex forecast'!$S$7:$S$210,$S170,'Capex forecast'!$Q$7:$Q$210,"Augex")</f>
        <v>0</v>
      </c>
      <c r="AD170" s="32">
        <f>SUMIFS('Capex forecast'!N$7:N$210,'Capex forecast'!$T$7:$T$210,$Q170,'Capex forecast'!$S$7:$S$210,$S170,'Capex forecast'!$Q$7:$Q$210,"Augex")</f>
        <v>0</v>
      </c>
      <c r="AF170" s="6" t="s">
        <v>63</v>
      </c>
      <c r="AG170" s="6" t="str">
        <f>INDEX('Raw demand forecast'!$M$7:$M$5830,MATCH($Q170,'Raw demand forecast'!$B$7:$B$5830,0))</f>
        <v>No</v>
      </c>
      <c r="AH170" s="6" t="str">
        <f>IF(COUNTIF($AF$93:AF170,$B170) = 1, "LV", IF(COUNTIF($AF$93:AF170,$B170) = 2, "HV", "ST"))</f>
        <v>LV</v>
      </c>
      <c r="AI170" s="6" t="str">
        <f>INDEX('Demand forecast and growth rate'!$E$7:$E$273,MATCH($Q170,'Demand forecast and growth rate'!$B$7:$B$273,0))</f>
        <v>Steady/falling</v>
      </c>
      <c r="AJ170" s="53">
        <f>SUMIFS('Capex forecast'!E$7:E$210,'Capex forecast'!$T$7:$T$210,$AF170,'Capex forecast'!$S$7:$S$210,$AH170,'Capex forecast'!$Q$7:$Q$210,"Repex")</f>
        <v>0</v>
      </c>
      <c r="AK170" s="53">
        <f>SUMIFS('Capex forecast'!F$7:F$210,'Capex forecast'!$T$7:$T$210,$AF170,'Capex forecast'!$S$7:$S$210,$AH170,'Capex forecast'!$Q$7:$Q$210,"Repex")</f>
        <v>0</v>
      </c>
      <c r="AL170" s="53">
        <f>SUMIFS('Capex forecast'!G$7:G$210,'Capex forecast'!$T$7:$T$210,$AF170,'Capex forecast'!$S$7:$S$210,$AH170,'Capex forecast'!$Q$7:$Q$210,"Repex")</f>
        <v>0</v>
      </c>
      <c r="AM170" s="53">
        <f>SUMIFS('Capex forecast'!H$7:H$210,'Capex forecast'!$T$7:$T$210,$AF170,'Capex forecast'!$S$7:$S$210,$AH170,'Capex forecast'!$Q$7:$Q$210,"Repex")</f>
        <v>0</v>
      </c>
      <c r="AN170" s="53">
        <f>SUMIFS('Capex forecast'!I$7:I$210,'Capex forecast'!$T$7:$T$210,$AF170,'Capex forecast'!$S$7:$S$210,$AH170,'Capex forecast'!$Q$7:$Q$210,"Repex")</f>
        <v>0</v>
      </c>
      <c r="AO170" s="53">
        <f>SUMIFS('Capex forecast'!J$7:J$210,'Capex forecast'!$T$7:$T$210,$AF170,'Capex forecast'!$S$7:$S$210,$AH170,'Capex forecast'!$Q$7:$Q$210,"Repex")</f>
        <v>0</v>
      </c>
      <c r="AP170" s="53">
        <f>SUMIFS('Capex forecast'!K$7:K$210,'Capex forecast'!$T$7:$T$210,$AF170,'Capex forecast'!$S$7:$S$210,$AH170,'Capex forecast'!$Q$7:$Q$210,"Repex")</f>
        <v>0</v>
      </c>
      <c r="AQ170" s="53">
        <f>SUMIFS('Capex forecast'!L$7:L$210,'Capex forecast'!$T$7:$T$210,$AF170,'Capex forecast'!$S$7:$S$210,$AH170,'Capex forecast'!$Q$7:$Q$210,"Repex")</f>
        <v>0</v>
      </c>
      <c r="AR170" s="53">
        <f>SUMIFS('Capex forecast'!M$7:M$210,'Capex forecast'!$T$7:$T$210,$AF170,'Capex forecast'!$S$7:$S$210,$AH170,'Capex forecast'!$Q$7:$Q$210,"Repex")</f>
        <v>0</v>
      </c>
      <c r="AS170" s="53">
        <f>SUMIFS('Capex forecast'!N$7:N$210,'Capex forecast'!$T$7:$T$210,$AF170,'Capex forecast'!$S$7:$S$210,$AH170,'Capex forecast'!$Q$7:$Q$210,"Repex")</f>
        <v>0</v>
      </c>
    </row>
    <row r="171" spans="2:45" ht="15">
      <c r="B171" s="6" t="s">
        <v>62</v>
      </c>
      <c r="C171" s="6" t="str">
        <f>INDEX('Raw demand forecast'!$M$7:$M$5830,MATCH($B171,'Raw demand forecast'!$B$7:$B$5830,0))</f>
        <v>No</v>
      </c>
      <c r="D171" s="6" t="str">
        <f>IF(COUNTIF($B$93:B171,$B171) = 1, "LV", IF(COUNTIF($B$93:B171,$B171) = 2, "HV", "ST"))</f>
        <v>LV</v>
      </c>
      <c r="E171" s="6" t="str">
        <f>INDEX('Demand forecast and growth rate'!$E$7:$E$273,MATCH($B171,'Demand forecast and growth rate'!$B$7:$B$273,0))</f>
        <v>Steady/falling</v>
      </c>
      <c r="F171" s="32">
        <f>SUMIFS('Capex forecast'!E$7:E$210,'Capex forecast'!$T$7:$T$210,'Allocation of site-spec costs'!$B171,'Capex forecast'!$S$7:$S$210,'Allocation of site-spec costs'!$D171,'Capex forecast'!$Q$7:$Q$210,"Customer Connection")</f>
        <v>0</v>
      </c>
      <c r="G171" s="32">
        <f>SUMIFS('Capex forecast'!F$7:F$210,'Capex forecast'!$T$7:$T$210,'Allocation of site-spec costs'!$B171,'Capex forecast'!$S$7:$S$210,'Allocation of site-spec costs'!$D171,'Capex forecast'!$Q$7:$Q$210,"Customer Connection")</f>
        <v>0</v>
      </c>
      <c r="H171" s="32">
        <f>SUMIFS('Capex forecast'!G$7:G$210,'Capex forecast'!$T$7:$T$210,'Allocation of site-spec costs'!$B171,'Capex forecast'!$S$7:$S$210,'Allocation of site-spec costs'!$D171,'Capex forecast'!$Q$7:$Q$210,"Customer Connection")</f>
        <v>0</v>
      </c>
      <c r="I171" s="32">
        <f>SUMIFS('Capex forecast'!H$7:H$210,'Capex forecast'!$T$7:$T$210,'Allocation of site-spec costs'!$B171,'Capex forecast'!$S$7:$S$210,'Allocation of site-spec costs'!$D171,'Capex forecast'!$Q$7:$Q$210,"Customer Connection")</f>
        <v>0</v>
      </c>
      <c r="J171" s="32">
        <f>SUMIFS('Capex forecast'!I$7:I$210,'Capex forecast'!$T$7:$T$210,'Allocation of site-spec costs'!$B171,'Capex forecast'!$S$7:$S$210,'Allocation of site-spec costs'!$D171,'Capex forecast'!$Q$7:$Q$210,"Customer Connection")</f>
        <v>0</v>
      </c>
      <c r="K171" s="32">
        <f>SUMIFS('Capex forecast'!J$7:J$210,'Capex forecast'!$T$7:$T$210,'Allocation of site-spec costs'!$B171,'Capex forecast'!$S$7:$S$210,'Allocation of site-spec costs'!$D171,'Capex forecast'!$Q$7:$Q$210,"Customer Connection")</f>
        <v>0</v>
      </c>
      <c r="L171" s="32">
        <f>SUMIFS('Capex forecast'!K$7:K$210,'Capex forecast'!$T$7:$T$210,'Allocation of site-spec costs'!$B171,'Capex forecast'!$S$7:$S$210,'Allocation of site-spec costs'!$D171,'Capex forecast'!$Q$7:$Q$210,"Customer Connection")</f>
        <v>0</v>
      </c>
      <c r="M171" s="32">
        <f>SUMIFS('Capex forecast'!L$7:L$210,'Capex forecast'!$T$7:$T$210,'Allocation of site-spec costs'!$B171,'Capex forecast'!$S$7:$S$210,'Allocation of site-spec costs'!$D171,'Capex forecast'!$Q$7:$Q$210,"Customer Connection")</f>
        <v>0</v>
      </c>
      <c r="N171" s="32">
        <f>SUMIFS('Capex forecast'!M$7:M$210,'Capex forecast'!$T$7:$T$210,'Allocation of site-spec costs'!$B171,'Capex forecast'!$S$7:$S$210,'Allocation of site-spec costs'!$D171,'Capex forecast'!$Q$7:$Q$210,"Customer Connection")</f>
        <v>0</v>
      </c>
      <c r="O171" s="32">
        <f>SUMIFS('Capex forecast'!N$7:N$210,'Capex forecast'!$T$7:$T$210,'Allocation of site-spec costs'!$B171,'Capex forecast'!$S$7:$S$210,'Allocation of site-spec costs'!$D171,'Capex forecast'!$Q$7:$Q$210,"Customer Connection")</f>
        <v>0</v>
      </c>
      <c r="Q171" s="6" t="s">
        <v>62</v>
      </c>
      <c r="R171" s="6" t="str">
        <f>INDEX('Raw demand forecast'!$M$7:$M$5830,MATCH($Q171,'Raw demand forecast'!$B$7:$B$5830,0))</f>
        <v>No</v>
      </c>
      <c r="S171" s="6" t="str">
        <f>IF(COUNTIF($Q$93:Q171,$B171) = 1, "LV", IF(COUNTIF($Q$93:Q171,$B171) = 2, "HV", "ST"))</f>
        <v>LV</v>
      </c>
      <c r="T171" s="6" t="str">
        <f>INDEX('Demand forecast and growth rate'!$E$7:$E$273,MATCH($Q171,'Demand forecast and growth rate'!$B$7:$B$273,0))</f>
        <v>Steady/falling</v>
      </c>
      <c r="U171" s="32">
        <f>SUMIFS('Capex forecast'!E$7:E$210,'Capex forecast'!$T$7:$T$210,$Q171,'Capex forecast'!$S$7:$S$210,$S171,'Capex forecast'!$Q$7:$Q$210,"Augex")</f>
        <v>0</v>
      </c>
      <c r="V171" s="32">
        <f>SUMIFS('Capex forecast'!F$7:F$210,'Capex forecast'!$T$7:$T$210,$Q171,'Capex forecast'!$S$7:$S$210,$S171,'Capex forecast'!$Q$7:$Q$210,"Augex")</f>
        <v>0</v>
      </c>
      <c r="W171" s="32">
        <f>SUMIFS('Capex forecast'!G$7:G$210,'Capex forecast'!$T$7:$T$210,$Q171,'Capex forecast'!$S$7:$S$210,$S171,'Capex forecast'!$Q$7:$Q$210,"Augex")</f>
        <v>0</v>
      </c>
      <c r="X171" s="32">
        <f>SUMIFS('Capex forecast'!H$7:H$210,'Capex forecast'!$T$7:$T$210,$Q171,'Capex forecast'!$S$7:$S$210,$S171,'Capex forecast'!$Q$7:$Q$210,"Augex")</f>
        <v>0</v>
      </c>
      <c r="Y171" s="32">
        <f>SUMIFS('Capex forecast'!I$7:I$210,'Capex forecast'!$T$7:$T$210,$Q171,'Capex forecast'!$S$7:$S$210,$S171,'Capex forecast'!$Q$7:$Q$210,"Augex")</f>
        <v>0</v>
      </c>
      <c r="Z171" s="32">
        <f>SUMIFS('Capex forecast'!J$7:J$210,'Capex forecast'!$T$7:$T$210,$Q171,'Capex forecast'!$S$7:$S$210,$S171,'Capex forecast'!$Q$7:$Q$210,"Augex")</f>
        <v>0</v>
      </c>
      <c r="AA171" s="32">
        <f>SUMIFS('Capex forecast'!K$7:K$210,'Capex forecast'!$T$7:$T$210,$Q171,'Capex forecast'!$S$7:$S$210,$S171,'Capex forecast'!$Q$7:$Q$210,"Augex")</f>
        <v>0</v>
      </c>
      <c r="AB171" s="32">
        <f>SUMIFS('Capex forecast'!L$7:L$210,'Capex forecast'!$T$7:$T$210,$Q171,'Capex forecast'!$S$7:$S$210,$S171,'Capex forecast'!$Q$7:$Q$210,"Augex")</f>
        <v>0</v>
      </c>
      <c r="AC171" s="32">
        <f>SUMIFS('Capex forecast'!M$7:M$210,'Capex forecast'!$T$7:$T$210,$Q171,'Capex forecast'!$S$7:$S$210,$S171,'Capex forecast'!$Q$7:$Q$210,"Augex")</f>
        <v>0</v>
      </c>
      <c r="AD171" s="32">
        <f>SUMIFS('Capex forecast'!N$7:N$210,'Capex forecast'!$T$7:$T$210,$Q171,'Capex forecast'!$S$7:$S$210,$S171,'Capex forecast'!$Q$7:$Q$210,"Augex")</f>
        <v>0</v>
      </c>
      <c r="AF171" s="6" t="s">
        <v>62</v>
      </c>
      <c r="AG171" s="6" t="str">
        <f>INDEX('Raw demand forecast'!$M$7:$M$5830,MATCH($Q171,'Raw demand forecast'!$B$7:$B$5830,0))</f>
        <v>No</v>
      </c>
      <c r="AH171" s="6" t="str">
        <f>IF(COUNTIF($AF$93:AF171,$B171) = 1, "LV", IF(COUNTIF($AF$93:AF171,$B171) = 2, "HV", "ST"))</f>
        <v>LV</v>
      </c>
      <c r="AI171" s="6" t="str">
        <f>INDEX('Demand forecast and growth rate'!$E$7:$E$273,MATCH($Q171,'Demand forecast and growth rate'!$B$7:$B$273,0))</f>
        <v>Steady/falling</v>
      </c>
      <c r="AJ171" s="53">
        <f>SUMIFS('Capex forecast'!E$7:E$210,'Capex forecast'!$T$7:$T$210,$AF171,'Capex forecast'!$S$7:$S$210,$AH171,'Capex forecast'!$Q$7:$Q$210,"Repex")</f>
        <v>0</v>
      </c>
      <c r="AK171" s="53">
        <f>SUMIFS('Capex forecast'!F$7:F$210,'Capex forecast'!$T$7:$T$210,$AF171,'Capex forecast'!$S$7:$S$210,$AH171,'Capex forecast'!$Q$7:$Q$210,"Repex")</f>
        <v>0</v>
      </c>
      <c r="AL171" s="53">
        <f>SUMIFS('Capex forecast'!G$7:G$210,'Capex forecast'!$T$7:$T$210,$AF171,'Capex forecast'!$S$7:$S$210,$AH171,'Capex forecast'!$Q$7:$Q$210,"Repex")</f>
        <v>0</v>
      </c>
      <c r="AM171" s="53">
        <f>SUMIFS('Capex forecast'!H$7:H$210,'Capex forecast'!$T$7:$T$210,$AF171,'Capex forecast'!$S$7:$S$210,$AH171,'Capex forecast'!$Q$7:$Q$210,"Repex")</f>
        <v>0</v>
      </c>
      <c r="AN171" s="53">
        <f>SUMIFS('Capex forecast'!I$7:I$210,'Capex forecast'!$T$7:$T$210,$AF171,'Capex forecast'!$S$7:$S$210,$AH171,'Capex forecast'!$Q$7:$Q$210,"Repex")</f>
        <v>0</v>
      </c>
      <c r="AO171" s="53">
        <f>SUMIFS('Capex forecast'!J$7:J$210,'Capex forecast'!$T$7:$T$210,$AF171,'Capex forecast'!$S$7:$S$210,$AH171,'Capex forecast'!$Q$7:$Q$210,"Repex")</f>
        <v>0</v>
      </c>
      <c r="AP171" s="53">
        <f>SUMIFS('Capex forecast'!K$7:K$210,'Capex forecast'!$T$7:$T$210,$AF171,'Capex forecast'!$S$7:$S$210,$AH171,'Capex forecast'!$Q$7:$Q$210,"Repex")</f>
        <v>0</v>
      </c>
      <c r="AQ171" s="53">
        <f>SUMIFS('Capex forecast'!L$7:L$210,'Capex forecast'!$T$7:$T$210,$AF171,'Capex forecast'!$S$7:$S$210,$AH171,'Capex forecast'!$Q$7:$Q$210,"Repex")</f>
        <v>0</v>
      </c>
      <c r="AR171" s="53">
        <f>SUMIFS('Capex forecast'!M$7:M$210,'Capex forecast'!$T$7:$T$210,$AF171,'Capex forecast'!$S$7:$S$210,$AH171,'Capex forecast'!$Q$7:$Q$210,"Repex")</f>
        <v>0</v>
      </c>
      <c r="AS171" s="53">
        <f>SUMIFS('Capex forecast'!N$7:N$210,'Capex forecast'!$T$7:$T$210,$AF171,'Capex forecast'!$S$7:$S$210,$AH171,'Capex forecast'!$Q$7:$Q$210,"Repex")</f>
        <v>0</v>
      </c>
    </row>
    <row r="172" spans="2:45" ht="15">
      <c r="B172" s="6" t="s">
        <v>54</v>
      </c>
      <c r="C172" s="6" t="str">
        <f>INDEX('Raw demand forecast'!$M$7:$M$5830,MATCH($B172,'Raw demand forecast'!$B$7:$B$5830,0))</f>
        <v>No</v>
      </c>
      <c r="D172" s="6" t="str">
        <f>IF(COUNTIF($B$93:B172,$B172) = 1, "LV", IF(COUNTIF($B$93:B172,$B172) = 2, "HV", "ST"))</f>
        <v>LV</v>
      </c>
      <c r="E172" s="6" t="str">
        <f>INDEX('Demand forecast and growth rate'!$E$7:$E$273,MATCH($B172,'Demand forecast and growth rate'!$B$7:$B$273,0))</f>
        <v>Steady/falling</v>
      </c>
      <c r="F172" s="32">
        <f>SUMIFS('Capex forecast'!E$7:E$210,'Capex forecast'!$T$7:$T$210,'Allocation of site-spec costs'!$B172,'Capex forecast'!$S$7:$S$210,'Allocation of site-spec costs'!$D172,'Capex forecast'!$Q$7:$Q$210,"Customer Connection")</f>
        <v>0</v>
      </c>
      <c r="G172" s="32">
        <f>SUMIFS('Capex forecast'!F$7:F$210,'Capex forecast'!$T$7:$T$210,'Allocation of site-spec costs'!$B172,'Capex forecast'!$S$7:$S$210,'Allocation of site-spec costs'!$D172,'Capex forecast'!$Q$7:$Q$210,"Customer Connection")</f>
        <v>0</v>
      </c>
      <c r="H172" s="32">
        <f>SUMIFS('Capex forecast'!G$7:G$210,'Capex forecast'!$T$7:$T$210,'Allocation of site-spec costs'!$B172,'Capex forecast'!$S$7:$S$210,'Allocation of site-spec costs'!$D172,'Capex forecast'!$Q$7:$Q$210,"Customer Connection")</f>
        <v>0</v>
      </c>
      <c r="I172" s="32">
        <f>SUMIFS('Capex forecast'!H$7:H$210,'Capex forecast'!$T$7:$T$210,'Allocation of site-spec costs'!$B172,'Capex forecast'!$S$7:$S$210,'Allocation of site-spec costs'!$D172,'Capex forecast'!$Q$7:$Q$210,"Customer Connection")</f>
        <v>0</v>
      </c>
      <c r="J172" s="32">
        <f>SUMIFS('Capex forecast'!I$7:I$210,'Capex forecast'!$T$7:$T$210,'Allocation of site-spec costs'!$B172,'Capex forecast'!$S$7:$S$210,'Allocation of site-spec costs'!$D172,'Capex forecast'!$Q$7:$Q$210,"Customer Connection")</f>
        <v>0</v>
      </c>
      <c r="K172" s="32">
        <f>SUMIFS('Capex forecast'!J$7:J$210,'Capex forecast'!$T$7:$T$210,'Allocation of site-spec costs'!$B172,'Capex forecast'!$S$7:$S$210,'Allocation of site-spec costs'!$D172,'Capex forecast'!$Q$7:$Q$210,"Customer Connection")</f>
        <v>0</v>
      </c>
      <c r="L172" s="32">
        <f>SUMIFS('Capex forecast'!K$7:K$210,'Capex forecast'!$T$7:$T$210,'Allocation of site-spec costs'!$B172,'Capex forecast'!$S$7:$S$210,'Allocation of site-spec costs'!$D172,'Capex forecast'!$Q$7:$Q$210,"Customer Connection")</f>
        <v>0</v>
      </c>
      <c r="M172" s="32">
        <f>SUMIFS('Capex forecast'!L$7:L$210,'Capex forecast'!$T$7:$T$210,'Allocation of site-spec costs'!$B172,'Capex forecast'!$S$7:$S$210,'Allocation of site-spec costs'!$D172,'Capex forecast'!$Q$7:$Q$210,"Customer Connection")</f>
        <v>0</v>
      </c>
      <c r="N172" s="32">
        <f>SUMIFS('Capex forecast'!M$7:M$210,'Capex forecast'!$T$7:$T$210,'Allocation of site-spec costs'!$B172,'Capex forecast'!$S$7:$S$210,'Allocation of site-spec costs'!$D172,'Capex forecast'!$Q$7:$Q$210,"Customer Connection")</f>
        <v>0</v>
      </c>
      <c r="O172" s="32">
        <f>SUMIFS('Capex forecast'!N$7:N$210,'Capex forecast'!$T$7:$T$210,'Allocation of site-spec costs'!$B172,'Capex forecast'!$S$7:$S$210,'Allocation of site-spec costs'!$D172,'Capex forecast'!$Q$7:$Q$210,"Customer Connection")</f>
        <v>0</v>
      </c>
      <c r="Q172" s="6" t="s">
        <v>54</v>
      </c>
      <c r="R172" s="6" t="str">
        <f>INDEX('Raw demand forecast'!$M$7:$M$5830,MATCH($Q172,'Raw demand forecast'!$B$7:$B$5830,0))</f>
        <v>No</v>
      </c>
      <c r="S172" s="6" t="str">
        <f>IF(COUNTIF($Q$93:Q172,$B172) = 1, "LV", IF(COUNTIF($Q$93:Q172,$B172) = 2, "HV", "ST"))</f>
        <v>LV</v>
      </c>
      <c r="T172" s="6" t="str">
        <f>INDEX('Demand forecast and growth rate'!$E$7:$E$273,MATCH($Q172,'Demand forecast and growth rate'!$B$7:$B$273,0))</f>
        <v>Steady/falling</v>
      </c>
      <c r="U172" s="32">
        <f>SUMIFS('Capex forecast'!E$7:E$210,'Capex forecast'!$T$7:$T$210,$Q172,'Capex forecast'!$S$7:$S$210,$S172,'Capex forecast'!$Q$7:$Q$210,"Augex")</f>
        <v>0</v>
      </c>
      <c r="V172" s="32">
        <f>SUMIFS('Capex forecast'!F$7:F$210,'Capex forecast'!$T$7:$T$210,$Q172,'Capex forecast'!$S$7:$S$210,$S172,'Capex forecast'!$Q$7:$Q$210,"Augex")</f>
        <v>0</v>
      </c>
      <c r="W172" s="32">
        <f>SUMIFS('Capex forecast'!G$7:G$210,'Capex forecast'!$T$7:$T$210,$Q172,'Capex forecast'!$S$7:$S$210,$S172,'Capex forecast'!$Q$7:$Q$210,"Augex")</f>
        <v>0</v>
      </c>
      <c r="X172" s="32">
        <f>SUMIFS('Capex forecast'!H$7:H$210,'Capex forecast'!$T$7:$T$210,$Q172,'Capex forecast'!$S$7:$S$210,$S172,'Capex forecast'!$Q$7:$Q$210,"Augex")</f>
        <v>0</v>
      </c>
      <c r="Y172" s="32">
        <f>SUMIFS('Capex forecast'!I$7:I$210,'Capex forecast'!$T$7:$T$210,$Q172,'Capex forecast'!$S$7:$S$210,$S172,'Capex forecast'!$Q$7:$Q$210,"Augex")</f>
        <v>0</v>
      </c>
      <c r="Z172" s="32">
        <f>SUMIFS('Capex forecast'!J$7:J$210,'Capex forecast'!$T$7:$T$210,$Q172,'Capex forecast'!$S$7:$S$210,$S172,'Capex forecast'!$Q$7:$Q$210,"Augex")</f>
        <v>0</v>
      </c>
      <c r="AA172" s="32">
        <f>SUMIFS('Capex forecast'!K$7:K$210,'Capex forecast'!$T$7:$T$210,$Q172,'Capex forecast'!$S$7:$S$210,$S172,'Capex forecast'!$Q$7:$Q$210,"Augex")</f>
        <v>0</v>
      </c>
      <c r="AB172" s="32">
        <f>SUMIFS('Capex forecast'!L$7:L$210,'Capex forecast'!$T$7:$T$210,$Q172,'Capex forecast'!$S$7:$S$210,$S172,'Capex forecast'!$Q$7:$Q$210,"Augex")</f>
        <v>0</v>
      </c>
      <c r="AC172" s="32">
        <f>SUMIFS('Capex forecast'!M$7:M$210,'Capex forecast'!$T$7:$T$210,$Q172,'Capex forecast'!$S$7:$S$210,$S172,'Capex forecast'!$Q$7:$Q$210,"Augex")</f>
        <v>0</v>
      </c>
      <c r="AD172" s="32">
        <f>SUMIFS('Capex forecast'!N$7:N$210,'Capex forecast'!$T$7:$T$210,$Q172,'Capex forecast'!$S$7:$S$210,$S172,'Capex forecast'!$Q$7:$Q$210,"Augex")</f>
        <v>0</v>
      </c>
      <c r="AF172" s="6" t="s">
        <v>54</v>
      </c>
      <c r="AG172" s="6" t="str">
        <f>INDEX('Raw demand forecast'!$M$7:$M$5830,MATCH($Q172,'Raw demand forecast'!$B$7:$B$5830,0))</f>
        <v>No</v>
      </c>
      <c r="AH172" s="6" t="str">
        <f>IF(COUNTIF($AF$93:AF172,$B172) = 1, "LV", IF(COUNTIF($AF$93:AF172,$B172) = 2, "HV", "ST"))</f>
        <v>LV</v>
      </c>
      <c r="AI172" s="6" t="str">
        <f>INDEX('Demand forecast and growth rate'!$E$7:$E$273,MATCH($Q172,'Demand forecast and growth rate'!$B$7:$B$273,0))</f>
        <v>Steady/falling</v>
      </c>
      <c r="AJ172" s="53">
        <f>SUMIFS('Capex forecast'!E$7:E$210,'Capex forecast'!$T$7:$T$210,$AF172,'Capex forecast'!$S$7:$S$210,$AH172,'Capex forecast'!$Q$7:$Q$210,"Repex")</f>
        <v>0</v>
      </c>
      <c r="AK172" s="53">
        <f>SUMIFS('Capex forecast'!F$7:F$210,'Capex forecast'!$T$7:$T$210,$AF172,'Capex forecast'!$S$7:$S$210,$AH172,'Capex forecast'!$Q$7:$Q$210,"Repex")</f>
        <v>0</v>
      </c>
      <c r="AL172" s="53">
        <f>SUMIFS('Capex forecast'!G$7:G$210,'Capex forecast'!$T$7:$T$210,$AF172,'Capex forecast'!$S$7:$S$210,$AH172,'Capex forecast'!$Q$7:$Q$210,"Repex")</f>
        <v>0</v>
      </c>
      <c r="AM172" s="53">
        <f>SUMIFS('Capex forecast'!H$7:H$210,'Capex forecast'!$T$7:$T$210,$AF172,'Capex forecast'!$S$7:$S$210,$AH172,'Capex forecast'!$Q$7:$Q$210,"Repex")</f>
        <v>0</v>
      </c>
      <c r="AN172" s="53">
        <f>SUMIFS('Capex forecast'!I$7:I$210,'Capex forecast'!$T$7:$T$210,$AF172,'Capex forecast'!$S$7:$S$210,$AH172,'Capex forecast'!$Q$7:$Q$210,"Repex")</f>
        <v>0</v>
      </c>
      <c r="AO172" s="53">
        <f>SUMIFS('Capex forecast'!J$7:J$210,'Capex forecast'!$T$7:$T$210,$AF172,'Capex forecast'!$S$7:$S$210,$AH172,'Capex forecast'!$Q$7:$Q$210,"Repex")</f>
        <v>0</v>
      </c>
      <c r="AP172" s="53">
        <f>SUMIFS('Capex forecast'!K$7:K$210,'Capex forecast'!$T$7:$T$210,$AF172,'Capex forecast'!$S$7:$S$210,$AH172,'Capex forecast'!$Q$7:$Q$210,"Repex")</f>
        <v>0</v>
      </c>
      <c r="AQ172" s="53">
        <f>SUMIFS('Capex forecast'!L$7:L$210,'Capex forecast'!$T$7:$T$210,$AF172,'Capex forecast'!$S$7:$S$210,$AH172,'Capex forecast'!$Q$7:$Q$210,"Repex")</f>
        <v>0</v>
      </c>
      <c r="AR172" s="53">
        <f>SUMIFS('Capex forecast'!M$7:M$210,'Capex forecast'!$T$7:$T$210,$AF172,'Capex forecast'!$S$7:$S$210,$AH172,'Capex forecast'!$Q$7:$Q$210,"Repex")</f>
        <v>0</v>
      </c>
      <c r="AS172" s="53">
        <f>SUMIFS('Capex forecast'!N$7:N$210,'Capex forecast'!$T$7:$T$210,$AF172,'Capex forecast'!$S$7:$S$210,$AH172,'Capex forecast'!$Q$7:$Q$210,"Repex")</f>
        <v>0</v>
      </c>
    </row>
    <row r="173" spans="2:45" ht="15">
      <c r="B173" s="6" t="s">
        <v>619</v>
      </c>
      <c r="C173" s="6" t="str">
        <f>INDEX('Raw demand forecast'!$M$7:$M$5830,MATCH($B173,'Raw demand forecast'!$B$7:$B$5830,0))</f>
        <v>Yes</v>
      </c>
      <c r="D173" s="6" t="str">
        <f>IF(COUNTIF($B$93:B173,$B173) = 1, "LV", IF(COUNTIF($B$93:B173,$B173) = 2, "HV", "ST"))</f>
        <v>LV</v>
      </c>
      <c r="E173" s="6" t="str">
        <f>INDEX('Demand forecast and growth rate'!$E$7:$E$273,MATCH($B173,'Demand forecast and growth rate'!$B$7:$B$273,0))</f>
        <v>Steady/falling</v>
      </c>
      <c r="F173" s="32">
        <f>SUMIFS('Capex forecast'!E$7:E$210,'Capex forecast'!$T$7:$T$210,'Allocation of site-spec costs'!$B173,'Capex forecast'!$S$7:$S$210,'Allocation of site-spec costs'!$D173,'Capex forecast'!$Q$7:$Q$210,"Customer Connection")</f>
        <v>0</v>
      </c>
      <c r="G173" s="32">
        <f>SUMIFS('Capex forecast'!F$7:F$210,'Capex forecast'!$T$7:$T$210,'Allocation of site-spec costs'!$B173,'Capex forecast'!$S$7:$S$210,'Allocation of site-spec costs'!$D173,'Capex forecast'!$Q$7:$Q$210,"Customer Connection")</f>
        <v>0</v>
      </c>
      <c r="H173" s="32">
        <f>SUMIFS('Capex forecast'!G$7:G$210,'Capex forecast'!$T$7:$T$210,'Allocation of site-spec costs'!$B173,'Capex forecast'!$S$7:$S$210,'Allocation of site-spec costs'!$D173,'Capex forecast'!$Q$7:$Q$210,"Customer Connection")</f>
        <v>0</v>
      </c>
      <c r="I173" s="32">
        <f>SUMIFS('Capex forecast'!H$7:H$210,'Capex forecast'!$T$7:$T$210,'Allocation of site-spec costs'!$B173,'Capex forecast'!$S$7:$S$210,'Allocation of site-spec costs'!$D173,'Capex forecast'!$Q$7:$Q$210,"Customer Connection")</f>
        <v>0</v>
      </c>
      <c r="J173" s="32">
        <f>SUMIFS('Capex forecast'!I$7:I$210,'Capex forecast'!$T$7:$T$210,'Allocation of site-spec costs'!$B173,'Capex forecast'!$S$7:$S$210,'Allocation of site-spec costs'!$D173,'Capex forecast'!$Q$7:$Q$210,"Customer Connection")</f>
        <v>0</v>
      </c>
      <c r="K173" s="32">
        <f>SUMIFS('Capex forecast'!J$7:J$210,'Capex forecast'!$T$7:$T$210,'Allocation of site-spec costs'!$B173,'Capex forecast'!$S$7:$S$210,'Allocation of site-spec costs'!$D173,'Capex forecast'!$Q$7:$Q$210,"Customer Connection")</f>
        <v>0</v>
      </c>
      <c r="L173" s="32">
        <f>SUMIFS('Capex forecast'!K$7:K$210,'Capex forecast'!$T$7:$T$210,'Allocation of site-spec costs'!$B173,'Capex forecast'!$S$7:$S$210,'Allocation of site-spec costs'!$D173,'Capex forecast'!$Q$7:$Q$210,"Customer Connection")</f>
        <v>0</v>
      </c>
      <c r="M173" s="32">
        <f>SUMIFS('Capex forecast'!L$7:L$210,'Capex forecast'!$T$7:$T$210,'Allocation of site-spec costs'!$B173,'Capex forecast'!$S$7:$S$210,'Allocation of site-spec costs'!$D173,'Capex forecast'!$Q$7:$Q$210,"Customer Connection")</f>
        <v>0</v>
      </c>
      <c r="N173" s="32">
        <f>SUMIFS('Capex forecast'!M$7:M$210,'Capex forecast'!$T$7:$T$210,'Allocation of site-spec costs'!$B173,'Capex forecast'!$S$7:$S$210,'Allocation of site-spec costs'!$D173,'Capex forecast'!$Q$7:$Q$210,"Customer Connection")</f>
        <v>0</v>
      </c>
      <c r="O173" s="32">
        <f>SUMIFS('Capex forecast'!N$7:N$210,'Capex forecast'!$T$7:$T$210,'Allocation of site-spec costs'!$B173,'Capex forecast'!$S$7:$S$210,'Allocation of site-spec costs'!$D173,'Capex forecast'!$Q$7:$Q$210,"Customer Connection")</f>
        <v>0</v>
      </c>
      <c r="Q173" s="6" t="s">
        <v>619</v>
      </c>
      <c r="R173" s="6" t="str">
        <f>INDEX('Raw demand forecast'!$M$7:$M$5830,MATCH($Q173,'Raw demand forecast'!$B$7:$B$5830,0))</f>
        <v>Yes</v>
      </c>
      <c r="S173" s="6" t="str">
        <f>IF(COUNTIF($Q$93:Q173,$B173) = 1, "LV", IF(COUNTIF($Q$93:Q173,$B173) = 2, "HV", "ST"))</f>
        <v>LV</v>
      </c>
      <c r="T173" s="6" t="str">
        <f>INDEX('Demand forecast and growth rate'!$E$7:$E$273,MATCH($Q173,'Demand forecast and growth rate'!$B$7:$B$273,0))</f>
        <v>Steady/falling</v>
      </c>
      <c r="U173" s="32">
        <f>SUMIFS('Capex forecast'!E$7:E$210,'Capex forecast'!$T$7:$T$210,$Q173,'Capex forecast'!$S$7:$S$210,$S173,'Capex forecast'!$Q$7:$Q$210,"Augex")</f>
        <v>0</v>
      </c>
      <c r="V173" s="32">
        <f>SUMIFS('Capex forecast'!F$7:F$210,'Capex forecast'!$T$7:$T$210,$Q173,'Capex forecast'!$S$7:$S$210,$S173,'Capex forecast'!$Q$7:$Q$210,"Augex")</f>
        <v>0</v>
      </c>
      <c r="W173" s="32">
        <f>SUMIFS('Capex forecast'!G$7:G$210,'Capex forecast'!$T$7:$T$210,$Q173,'Capex forecast'!$S$7:$S$210,$S173,'Capex forecast'!$Q$7:$Q$210,"Augex")</f>
        <v>0</v>
      </c>
      <c r="X173" s="32">
        <f>SUMIFS('Capex forecast'!H$7:H$210,'Capex forecast'!$T$7:$T$210,$Q173,'Capex forecast'!$S$7:$S$210,$S173,'Capex forecast'!$Q$7:$Q$210,"Augex")</f>
        <v>0</v>
      </c>
      <c r="Y173" s="32">
        <f>SUMIFS('Capex forecast'!I$7:I$210,'Capex forecast'!$T$7:$T$210,$Q173,'Capex forecast'!$S$7:$S$210,$S173,'Capex forecast'!$Q$7:$Q$210,"Augex")</f>
        <v>0</v>
      </c>
      <c r="Z173" s="32">
        <f>SUMIFS('Capex forecast'!J$7:J$210,'Capex forecast'!$T$7:$T$210,$Q173,'Capex forecast'!$S$7:$S$210,$S173,'Capex forecast'!$Q$7:$Q$210,"Augex")</f>
        <v>0</v>
      </c>
      <c r="AA173" s="32">
        <f>SUMIFS('Capex forecast'!K$7:K$210,'Capex forecast'!$T$7:$T$210,$Q173,'Capex forecast'!$S$7:$S$210,$S173,'Capex forecast'!$Q$7:$Q$210,"Augex")</f>
        <v>0</v>
      </c>
      <c r="AB173" s="32">
        <f>SUMIFS('Capex forecast'!L$7:L$210,'Capex forecast'!$T$7:$T$210,$Q173,'Capex forecast'!$S$7:$S$210,$S173,'Capex forecast'!$Q$7:$Q$210,"Augex")</f>
        <v>0</v>
      </c>
      <c r="AC173" s="32">
        <f>SUMIFS('Capex forecast'!M$7:M$210,'Capex forecast'!$T$7:$T$210,$Q173,'Capex forecast'!$S$7:$S$210,$S173,'Capex forecast'!$Q$7:$Q$210,"Augex")</f>
        <v>0</v>
      </c>
      <c r="AD173" s="32">
        <f>SUMIFS('Capex forecast'!N$7:N$210,'Capex forecast'!$T$7:$T$210,$Q173,'Capex forecast'!$S$7:$S$210,$S173,'Capex forecast'!$Q$7:$Q$210,"Augex")</f>
        <v>0</v>
      </c>
      <c r="AF173" s="6" t="s">
        <v>619</v>
      </c>
      <c r="AG173" s="6" t="str">
        <f>INDEX('Raw demand forecast'!$M$7:$M$5830,MATCH($Q173,'Raw demand forecast'!$B$7:$B$5830,0))</f>
        <v>Yes</v>
      </c>
      <c r="AH173" s="6" t="str">
        <f>IF(COUNTIF($AF$93:AF173,$B173) = 1, "LV", IF(COUNTIF($AF$93:AF173,$B173) = 2, "HV", "ST"))</f>
        <v>LV</v>
      </c>
      <c r="AI173" s="6" t="str">
        <f>INDEX('Demand forecast and growth rate'!$E$7:$E$273,MATCH($Q173,'Demand forecast and growth rate'!$B$7:$B$273,0))</f>
        <v>Steady/falling</v>
      </c>
      <c r="AJ173" s="53">
        <f>SUMIFS('Capex forecast'!E$7:E$210,'Capex forecast'!$T$7:$T$210,$AF173,'Capex forecast'!$S$7:$S$210,$AH173,'Capex forecast'!$Q$7:$Q$210,"Repex")</f>
        <v>0</v>
      </c>
      <c r="AK173" s="53">
        <f>SUMIFS('Capex forecast'!F$7:F$210,'Capex forecast'!$T$7:$T$210,$AF173,'Capex forecast'!$S$7:$S$210,$AH173,'Capex forecast'!$Q$7:$Q$210,"Repex")</f>
        <v>0</v>
      </c>
      <c r="AL173" s="53">
        <f>SUMIFS('Capex forecast'!G$7:G$210,'Capex forecast'!$T$7:$T$210,$AF173,'Capex forecast'!$S$7:$S$210,$AH173,'Capex forecast'!$Q$7:$Q$210,"Repex")</f>
        <v>0</v>
      </c>
      <c r="AM173" s="53">
        <f>SUMIFS('Capex forecast'!H$7:H$210,'Capex forecast'!$T$7:$T$210,$AF173,'Capex forecast'!$S$7:$S$210,$AH173,'Capex forecast'!$Q$7:$Q$210,"Repex")</f>
        <v>0</v>
      </c>
      <c r="AN173" s="53">
        <f>SUMIFS('Capex forecast'!I$7:I$210,'Capex forecast'!$T$7:$T$210,$AF173,'Capex forecast'!$S$7:$S$210,$AH173,'Capex forecast'!$Q$7:$Q$210,"Repex")</f>
        <v>0</v>
      </c>
      <c r="AO173" s="53">
        <f>SUMIFS('Capex forecast'!J$7:J$210,'Capex forecast'!$T$7:$T$210,$AF173,'Capex forecast'!$S$7:$S$210,$AH173,'Capex forecast'!$Q$7:$Q$210,"Repex")</f>
        <v>0</v>
      </c>
      <c r="AP173" s="53">
        <f>SUMIFS('Capex forecast'!K$7:K$210,'Capex forecast'!$T$7:$T$210,$AF173,'Capex forecast'!$S$7:$S$210,$AH173,'Capex forecast'!$Q$7:$Q$210,"Repex")</f>
        <v>0</v>
      </c>
      <c r="AQ173" s="53">
        <f>SUMIFS('Capex forecast'!L$7:L$210,'Capex forecast'!$T$7:$T$210,$AF173,'Capex forecast'!$S$7:$S$210,$AH173,'Capex forecast'!$Q$7:$Q$210,"Repex")</f>
        <v>0</v>
      </c>
      <c r="AR173" s="53">
        <f>SUMIFS('Capex forecast'!M$7:M$210,'Capex forecast'!$T$7:$T$210,$AF173,'Capex forecast'!$S$7:$S$210,$AH173,'Capex forecast'!$Q$7:$Q$210,"Repex")</f>
        <v>0</v>
      </c>
      <c r="AS173" s="53">
        <f>SUMIFS('Capex forecast'!N$7:N$210,'Capex forecast'!$T$7:$T$210,$AF173,'Capex forecast'!$S$7:$S$210,$AH173,'Capex forecast'!$Q$7:$Q$210,"Repex")</f>
        <v>0</v>
      </c>
    </row>
    <row r="174" spans="2:45" ht="15">
      <c r="B174" s="6" t="s">
        <v>92</v>
      </c>
      <c r="C174" s="6" t="str">
        <f>INDEX('Raw demand forecast'!$M$7:$M$5830,MATCH($B174,'Raw demand forecast'!$B$7:$B$5830,0))</f>
        <v>No</v>
      </c>
      <c r="D174" s="6" t="str">
        <f>IF(COUNTIF($B$93:B174,$B174) = 1, "LV", IF(COUNTIF($B$93:B174,$B174) = 2, "HV", "ST"))</f>
        <v>LV</v>
      </c>
      <c r="E174" s="6" t="str">
        <f>INDEX('Demand forecast and growth rate'!$E$7:$E$273,MATCH($B174,'Demand forecast and growth rate'!$B$7:$B$273,0))</f>
        <v>Steady/falling</v>
      </c>
      <c r="F174" s="32">
        <f>SUMIFS('Capex forecast'!E$7:E$210,'Capex forecast'!$T$7:$T$210,'Allocation of site-spec costs'!$B174,'Capex forecast'!$S$7:$S$210,'Allocation of site-spec costs'!$D174,'Capex forecast'!$Q$7:$Q$210,"Customer Connection")</f>
        <v>0</v>
      </c>
      <c r="G174" s="32">
        <f>SUMIFS('Capex forecast'!F$7:F$210,'Capex forecast'!$T$7:$T$210,'Allocation of site-spec costs'!$B174,'Capex forecast'!$S$7:$S$210,'Allocation of site-spec costs'!$D174,'Capex forecast'!$Q$7:$Q$210,"Customer Connection")</f>
        <v>0</v>
      </c>
      <c r="H174" s="32">
        <f>SUMIFS('Capex forecast'!G$7:G$210,'Capex forecast'!$T$7:$T$210,'Allocation of site-spec costs'!$B174,'Capex forecast'!$S$7:$S$210,'Allocation of site-spec costs'!$D174,'Capex forecast'!$Q$7:$Q$210,"Customer Connection")</f>
        <v>0</v>
      </c>
      <c r="I174" s="32">
        <f>SUMIFS('Capex forecast'!H$7:H$210,'Capex forecast'!$T$7:$T$210,'Allocation of site-spec costs'!$B174,'Capex forecast'!$S$7:$S$210,'Allocation of site-spec costs'!$D174,'Capex forecast'!$Q$7:$Q$210,"Customer Connection")</f>
        <v>0</v>
      </c>
      <c r="J174" s="32">
        <f>SUMIFS('Capex forecast'!I$7:I$210,'Capex forecast'!$T$7:$T$210,'Allocation of site-spec costs'!$B174,'Capex forecast'!$S$7:$S$210,'Allocation of site-spec costs'!$D174,'Capex forecast'!$Q$7:$Q$210,"Customer Connection")</f>
        <v>0</v>
      </c>
      <c r="K174" s="32">
        <f>SUMIFS('Capex forecast'!J$7:J$210,'Capex forecast'!$T$7:$T$210,'Allocation of site-spec costs'!$B174,'Capex forecast'!$S$7:$S$210,'Allocation of site-spec costs'!$D174,'Capex forecast'!$Q$7:$Q$210,"Customer Connection")</f>
        <v>0</v>
      </c>
      <c r="L174" s="32">
        <f>SUMIFS('Capex forecast'!K$7:K$210,'Capex forecast'!$T$7:$T$210,'Allocation of site-spec costs'!$B174,'Capex forecast'!$S$7:$S$210,'Allocation of site-spec costs'!$D174,'Capex forecast'!$Q$7:$Q$210,"Customer Connection")</f>
        <v>0</v>
      </c>
      <c r="M174" s="32">
        <f>SUMIFS('Capex forecast'!L$7:L$210,'Capex forecast'!$T$7:$T$210,'Allocation of site-spec costs'!$B174,'Capex forecast'!$S$7:$S$210,'Allocation of site-spec costs'!$D174,'Capex forecast'!$Q$7:$Q$210,"Customer Connection")</f>
        <v>0</v>
      </c>
      <c r="N174" s="32">
        <f>SUMIFS('Capex forecast'!M$7:M$210,'Capex forecast'!$T$7:$T$210,'Allocation of site-spec costs'!$B174,'Capex forecast'!$S$7:$S$210,'Allocation of site-spec costs'!$D174,'Capex forecast'!$Q$7:$Q$210,"Customer Connection")</f>
        <v>0</v>
      </c>
      <c r="O174" s="32">
        <f>SUMIFS('Capex forecast'!N$7:N$210,'Capex forecast'!$T$7:$T$210,'Allocation of site-spec costs'!$B174,'Capex forecast'!$S$7:$S$210,'Allocation of site-spec costs'!$D174,'Capex forecast'!$Q$7:$Q$210,"Customer Connection")</f>
        <v>0</v>
      </c>
      <c r="Q174" s="6" t="s">
        <v>92</v>
      </c>
      <c r="R174" s="6" t="str">
        <f>INDEX('Raw demand forecast'!$M$7:$M$5830,MATCH($Q174,'Raw demand forecast'!$B$7:$B$5830,0))</f>
        <v>No</v>
      </c>
      <c r="S174" s="6" t="str">
        <f>IF(COUNTIF($Q$93:Q174,$B174) = 1, "LV", IF(COUNTIF($Q$93:Q174,$B174) = 2, "HV", "ST"))</f>
        <v>LV</v>
      </c>
      <c r="T174" s="6" t="str">
        <f>INDEX('Demand forecast and growth rate'!$E$7:$E$273,MATCH($Q174,'Demand forecast and growth rate'!$B$7:$B$273,0))</f>
        <v>Steady/falling</v>
      </c>
      <c r="U174" s="32">
        <f>SUMIFS('Capex forecast'!E$7:E$210,'Capex forecast'!$T$7:$T$210,$Q174,'Capex forecast'!$S$7:$S$210,$S174,'Capex forecast'!$Q$7:$Q$210,"Augex")</f>
        <v>0</v>
      </c>
      <c r="V174" s="32">
        <f>SUMIFS('Capex forecast'!F$7:F$210,'Capex forecast'!$T$7:$T$210,$Q174,'Capex forecast'!$S$7:$S$210,$S174,'Capex forecast'!$Q$7:$Q$210,"Augex")</f>
        <v>0</v>
      </c>
      <c r="W174" s="32">
        <f>SUMIFS('Capex forecast'!G$7:G$210,'Capex forecast'!$T$7:$T$210,$Q174,'Capex forecast'!$S$7:$S$210,$S174,'Capex forecast'!$Q$7:$Q$210,"Augex")</f>
        <v>0</v>
      </c>
      <c r="X174" s="32">
        <f>SUMIFS('Capex forecast'!H$7:H$210,'Capex forecast'!$T$7:$T$210,$Q174,'Capex forecast'!$S$7:$S$210,$S174,'Capex forecast'!$Q$7:$Q$210,"Augex")</f>
        <v>0</v>
      </c>
      <c r="Y174" s="32">
        <f>SUMIFS('Capex forecast'!I$7:I$210,'Capex forecast'!$T$7:$T$210,$Q174,'Capex forecast'!$S$7:$S$210,$S174,'Capex forecast'!$Q$7:$Q$210,"Augex")</f>
        <v>0</v>
      </c>
      <c r="Z174" s="32">
        <f>SUMIFS('Capex forecast'!J$7:J$210,'Capex forecast'!$T$7:$T$210,$Q174,'Capex forecast'!$S$7:$S$210,$S174,'Capex forecast'!$Q$7:$Q$210,"Augex")</f>
        <v>0</v>
      </c>
      <c r="AA174" s="32">
        <f>SUMIFS('Capex forecast'!K$7:K$210,'Capex forecast'!$T$7:$T$210,$Q174,'Capex forecast'!$S$7:$S$210,$S174,'Capex forecast'!$Q$7:$Q$210,"Augex")</f>
        <v>0</v>
      </c>
      <c r="AB174" s="32">
        <f>SUMIFS('Capex forecast'!L$7:L$210,'Capex forecast'!$T$7:$T$210,$Q174,'Capex forecast'!$S$7:$S$210,$S174,'Capex forecast'!$Q$7:$Q$210,"Augex")</f>
        <v>0</v>
      </c>
      <c r="AC174" s="32">
        <f>SUMIFS('Capex forecast'!M$7:M$210,'Capex forecast'!$T$7:$T$210,$Q174,'Capex forecast'!$S$7:$S$210,$S174,'Capex forecast'!$Q$7:$Q$210,"Augex")</f>
        <v>0</v>
      </c>
      <c r="AD174" s="32">
        <f>SUMIFS('Capex forecast'!N$7:N$210,'Capex forecast'!$T$7:$T$210,$Q174,'Capex forecast'!$S$7:$S$210,$S174,'Capex forecast'!$Q$7:$Q$210,"Augex")</f>
        <v>0</v>
      </c>
      <c r="AF174" s="6" t="s">
        <v>92</v>
      </c>
      <c r="AG174" s="6" t="str">
        <f>INDEX('Raw demand forecast'!$M$7:$M$5830,MATCH($Q174,'Raw demand forecast'!$B$7:$B$5830,0))</f>
        <v>No</v>
      </c>
      <c r="AH174" s="6" t="str">
        <f>IF(COUNTIF($AF$93:AF174,$B174) = 1, "LV", IF(COUNTIF($AF$93:AF174,$B174) = 2, "HV", "ST"))</f>
        <v>LV</v>
      </c>
      <c r="AI174" s="6" t="str">
        <f>INDEX('Demand forecast and growth rate'!$E$7:$E$273,MATCH($Q174,'Demand forecast and growth rate'!$B$7:$B$273,0))</f>
        <v>Steady/falling</v>
      </c>
      <c r="AJ174" s="53">
        <f>SUMIFS('Capex forecast'!E$7:E$210,'Capex forecast'!$T$7:$T$210,$AF174,'Capex forecast'!$S$7:$S$210,$AH174,'Capex forecast'!$Q$7:$Q$210,"Repex")</f>
        <v>0</v>
      </c>
      <c r="AK174" s="53">
        <f>SUMIFS('Capex forecast'!F$7:F$210,'Capex forecast'!$T$7:$T$210,$AF174,'Capex forecast'!$S$7:$S$210,$AH174,'Capex forecast'!$Q$7:$Q$210,"Repex")</f>
        <v>0</v>
      </c>
      <c r="AL174" s="53">
        <f>SUMIFS('Capex forecast'!G$7:G$210,'Capex forecast'!$T$7:$T$210,$AF174,'Capex forecast'!$S$7:$S$210,$AH174,'Capex forecast'!$Q$7:$Q$210,"Repex")</f>
        <v>0</v>
      </c>
      <c r="AM174" s="53">
        <f>SUMIFS('Capex forecast'!H$7:H$210,'Capex forecast'!$T$7:$T$210,$AF174,'Capex forecast'!$S$7:$S$210,$AH174,'Capex forecast'!$Q$7:$Q$210,"Repex")</f>
        <v>0</v>
      </c>
      <c r="AN174" s="53">
        <f>SUMIFS('Capex forecast'!I$7:I$210,'Capex forecast'!$T$7:$T$210,$AF174,'Capex forecast'!$S$7:$S$210,$AH174,'Capex forecast'!$Q$7:$Q$210,"Repex")</f>
        <v>0</v>
      </c>
      <c r="AO174" s="53">
        <f>SUMIFS('Capex forecast'!J$7:J$210,'Capex forecast'!$T$7:$T$210,$AF174,'Capex forecast'!$S$7:$S$210,$AH174,'Capex forecast'!$Q$7:$Q$210,"Repex")</f>
        <v>0</v>
      </c>
      <c r="AP174" s="53">
        <f>SUMIFS('Capex forecast'!K$7:K$210,'Capex forecast'!$T$7:$T$210,$AF174,'Capex forecast'!$S$7:$S$210,$AH174,'Capex forecast'!$Q$7:$Q$210,"Repex")</f>
        <v>0</v>
      </c>
      <c r="AQ174" s="53">
        <f>SUMIFS('Capex forecast'!L$7:L$210,'Capex forecast'!$T$7:$T$210,$AF174,'Capex forecast'!$S$7:$S$210,$AH174,'Capex forecast'!$Q$7:$Q$210,"Repex")</f>
        <v>0</v>
      </c>
      <c r="AR174" s="53">
        <f>SUMIFS('Capex forecast'!M$7:M$210,'Capex forecast'!$T$7:$T$210,$AF174,'Capex forecast'!$S$7:$S$210,$AH174,'Capex forecast'!$Q$7:$Q$210,"Repex")</f>
        <v>0</v>
      </c>
      <c r="AS174" s="53">
        <f>SUMIFS('Capex forecast'!N$7:N$210,'Capex forecast'!$T$7:$T$210,$AF174,'Capex forecast'!$S$7:$S$210,$AH174,'Capex forecast'!$Q$7:$Q$210,"Repex")</f>
        <v>0</v>
      </c>
    </row>
    <row r="175" spans="2:45" ht="15">
      <c r="B175" s="6" t="s">
        <v>116</v>
      </c>
      <c r="C175" s="6" t="str">
        <f>INDEX('Raw demand forecast'!$M$7:$M$5830,MATCH($B175,'Raw demand forecast'!$B$7:$B$5830,0))</f>
        <v>No</v>
      </c>
      <c r="D175" s="6" t="str">
        <f>IF(COUNTIF($B$93:B175,$B175) = 1, "LV", IF(COUNTIF($B$93:B175,$B175) = 2, "HV", "ST"))</f>
        <v>LV</v>
      </c>
      <c r="E175" s="6" t="str">
        <f>INDEX('Demand forecast and growth rate'!$E$7:$E$273,MATCH($B175,'Demand forecast and growth rate'!$B$7:$B$273,0))</f>
        <v>Small growth</v>
      </c>
      <c r="F175" s="32">
        <f>SUMIFS('Capex forecast'!E$7:E$210,'Capex forecast'!$T$7:$T$210,'Allocation of site-spec costs'!$B175,'Capex forecast'!$S$7:$S$210,'Allocation of site-spec costs'!$D175,'Capex forecast'!$Q$7:$Q$210,"Customer Connection")</f>
        <v>0</v>
      </c>
      <c r="G175" s="32">
        <f>SUMIFS('Capex forecast'!F$7:F$210,'Capex forecast'!$T$7:$T$210,'Allocation of site-spec costs'!$B175,'Capex forecast'!$S$7:$S$210,'Allocation of site-spec costs'!$D175,'Capex forecast'!$Q$7:$Q$210,"Customer Connection")</f>
        <v>0</v>
      </c>
      <c r="H175" s="32">
        <f>SUMIFS('Capex forecast'!G$7:G$210,'Capex forecast'!$T$7:$T$210,'Allocation of site-spec costs'!$B175,'Capex forecast'!$S$7:$S$210,'Allocation of site-spec costs'!$D175,'Capex forecast'!$Q$7:$Q$210,"Customer Connection")</f>
        <v>0</v>
      </c>
      <c r="I175" s="32">
        <f>SUMIFS('Capex forecast'!H$7:H$210,'Capex forecast'!$T$7:$T$210,'Allocation of site-spec costs'!$B175,'Capex forecast'!$S$7:$S$210,'Allocation of site-spec costs'!$D175,'Capex forecast'!$Q$7:$Q$210,"Customer Connection")</f>
        <v>0</v>
      </c>
      <c r="J175" s="32">
        <f>SUMIFS('Capex forecast'!I$7:I$210,'Capex forecast'!$T$7:$T$210,'Allocation of site-spec costs'!$B175,'Capex forecast'!$S$7:$S$210,'Allocation of site-spec costs'!$D175,'Capex forecast'!$Q$7:$Q$210,"Customer Connection")</f>
        <v>0</v>
      </c>
      <c r="K175" s="32">
        <f>SUMIFS('Capex forecast'!J$7:J$210,'Capex forecast'!$T$7:$T$210,'Allocation of site-spec costs'!$B175,'Capex forecast'!$S$7:$S$210,'Allocation of site-spec costs'!$D175,'Capex forecast'!$Q$7:$Q$210,"Customer Connection")</f>
        <v>0</v>
      </c>
      <c r="L175" s="32">
        <f>SUMIFS('Capex forecast'!K$7:K$210,'Capex forecast'!$T$7:$T$210,'Allocation of site-spec costs'!$B175,'Capex forecast'!$S$7:$S$210,'Allocation of site-spec costs'!$D175,'Capex forecast'!$Q$7:$Q$210,"Customer Connection")</f>
        <v>0</v>
      </c>
      <c r="M175" s="32">
        <f>SUMIFS('Capex forecast'!L$7:L$210,'Capex forecast'!$T$7:$T$210,'Allocation of site-spec costs'!$B175,'Capex forecast'!$S$7:$S$210,'Allocation of site-spec costs'!$D175,'Capex forecast'!$Q$7:$Q$210,"Customer Connection")</f>
        <v>0</v>
      </c>
      <c r="N175" s="32">
        <f>SUMIFS('Capex forecast'!M$7:M$210,'Capex forecast'!$T$7:$T$210,'Allocation of site-spec costs'!$B175,'Capex forecast'!$S$7:$S$210,'Allocation of site-spec costs'!$D175,'Capex forecast'!$Q$7:$Q$210,"Customer Connection")</f>
        <v>0</v>
      </c>
      <c r="O175" s="32">
        <f>SUMIFS('Capex forecast'!N$7:N$210,'Capex forecast'!$T$7:$T$210,'Allocation of site-spec costs'!$B175,'Capex forecast'!$S$7:$S$210,'Allocation of site-spec costs'!$D175,'Capex forecast'!$Q$7:$Q$210,"Customer Connection")</f>
        <v>0</v>
      </c>
      <c r="Q175" s="6" t="s">
        <v>116</v>
      </c>
      <c r="R175" s="6" t="str">
        <f>INDEX('Raw demand forecast'!$M$7:$M$5830,MATCH($Q175,'Raw demand forecast'!$B$7:$B$5830,0))</f>
        <v>No</v>
      </c>
      <c r="S175" s="6" t="str">
        <f>IF(COUNTIF($Q$93:Q175,$B175) = 1, "LV", IF(COUNTIF($Q$93:Q175,$B175) = 2, "HV", "ST"))</f>
        <v>LV</v>
      </c>
      <c r="T175" s="6" t="str">
        <f>INDEX('Demand forecast and growth rate'!$E$7:$E$273,MATCH($Q175,'Demand forecast and growth rate'!$B$7:$B$273,0))</f>
        <v>Small growth</v>
      </c>
      <c r="U175" s="32">
        <f>SUMIFS('Capex forecast'!E$7:E$210,'Capex forecast'!$T$7:$T$210,$Q175,'Capex forecast'!$S$7:$S$210,$S175,'Capex forecast'!$Q$7:$Q$210,"Augex")</f>
        <v>0</v>
      </c>
      <c r="V175" s="32">
        <f>SUMIFS('Capex forecast'!F$7:F$210,'Capex forecast'!$T$7:$T$210,$Q175,'Capex forecast'!$S$7:$S$210,$S175,'Capex forecast'!$Q$7:$Q$210,"Augex")</f>
        <v>0</v>
      </c>
      <c r="W175" s="32">
        <f>SUMIFS('Capex forecast'!G$7:G$210,'Capex forecast'!$T$7:$T$210,$Q175,'Capex forecast'!$S$7:$S$210,$S175,'Capex forecast'!$Q$7:$Q$210,"Augex")</f>
        <v>0</v>
      </c>
      <c r="X175" s="32">
        <f>SUMIFS('Capex forecast'!H$7:H$210,'Capex forecast'!$T$7:$T$210,$Q175,'Capex forecast'!$S$7:$S$210,$S175,'Capex forecast'!$Q$7:$Q$210,"Augex")</f>
        <v>0</v>
      </c>
      <c r="Y175" s="32">
        <f>SUMIFS('Capex forecast'!I$7:I$210,'Capex forecast'!$T$7:$T$210,$Q175,'Capex forecast'!$S$7:$S$210,$S175,'Capex forecast'!$Q$7:$Q$210,"Augex")</f>
        <v>0</v>
      </c>
      <c r="Z175" s="32">
        <f>SUMIFS('Capex forecast'!J$7:J$210,'Capex forecast'!$T$7:$T$210,$Q175,'Capex forecast'!$S$7:$S$210,$S175,'Capex forecast'!$Q$7:$Q$210,"Augex")</f>
        <v>0</v>
      </c>
      <c r="AA175" s="32">
        <f>SUMIFS('Capex forecast'!K$7:K$210,'Capex forecast'!$T$7:$T$210,$Q175,'Capex forecast'!$S$7:$S$210,$S175,'Capex forecast'!$Q$7:$Q$210,"Augex")</f>
        <v>0</v>
      </c>
      <c r="AB175" s="32">
        <f>SUMIFS('Capex forecast'!L$7:L$210,'Capex forecast'!$T$7:$T$210,$Q175,'Capex forecast'!$S$7:$S$210,$S175,'Capex forecast'!$Q$7:$Q$210,"Augex")</f>
        <v>0</v>
      </c>
      <c r="AC175" s="32">
        <f>SUMIFS('Capex forecast'!M$7:M$210,'Capex forecast'!$T$7:$T$210,$Q175,'Capex forecast'!$S$7:$S$210,$S175,'Capex forecast'!$Q$7:$Q$210,"Augex")</f>
        <v>0</v>
      </c>
      <c r="AD175" s="32">
        <f>SUMIFS('Capex forecast'!N$7:N$210,'Capex forecast'!$T$7:$T$210,$Q175,'Capex forecast'!$S$7:$S$210,$S175,'Capex forecast'!$Q$7:$Q$210,"Augex")</f>
        <v>0</v>
      </c>
      <c r="AF175" s="6" t="s">
        <v>116</v>
      </c>
      <c r="AG175" s="6" t="str">
        <f>INDEX('Raw demand forecast'!$M$7:$M$5830,MATCH($Q175,'Raw demand forecast'!$B$7:$B$5830,0))</f>
        <v>No</v>
      </c>
      <c r="AH175" s="6" t="str">
        <f>IF(COUNTIF($AF$93:AF175,$B175) = 1, "LV", IF(COUNTIF($AF$93:AF175,$B175) = 2, "HV", "ST"))</f>
        <v>LV</v>
      </c>
      <c r="AI175" s="6" t="str">
        <f>INDEX('Demand forecast and growth rate'!$E$7:$E$273,MATCH($Q175,'Demand forecast and growth rate'!$B$7:$B$273,0))</f>
        <v>Small growth</v>
      </c>
      <c r="AJ175" s="53">
        <f>SUMIFS('Capex forecast'!E$7:E$210,'Capex forecast'!$T$7:$T$210,$AF175,'Capex forecast'!$S$7:$S$210,$AH175,'Capex forecast'!$Q$7:$Q$210,"Repex")</f>
        <v>0</v>
      </c>
      <c r="AK175" s="53">
        <f>SUMIFS('Capex forecast'!F$7:F$210,'Capex forecast'!$T$7:$T$210,$AF175,'Capex forecast'!$S$7:$S$210,$AH175,'Capex forecast'!$Q$7:$Q$210,"Repex")</f>
        <v>0</v>
      </c>
      <c r="AL175" s="53">
        <f>SUMIFS('Capex forecast'!G$7:G$210,'Capex forecast'!$T$7:$T$210,$AF175,'Capex forecast'!$S$7:$S$210,$AH175,'Capex forecast'!$Q$7:$Q$210,"Repex")</f>
        <v>0</v>
      </c>
      <c r="AM175" s="53">
        <f>SUMIFS('Capex forecast'!H$7:H$210,'Capex forecast'!$T$7:$T$210,$AF175,'Capex forecast'!$S$7:$S$210,$AH175,'Capex forecast'!$Q$7:$Q$210,"Repex")</f>
        <v>0</v>
      </c>
      <c r="AN175" s="53">
        <f>SUMIFS('Capex forecast'!I$7:I$210,'Capex forecast'!$T$7:$T$210,$AF175,'Capex forecast'!$S$7:$S$210,$AH175,'Capex forecast'!$Q$7:$Q$210,"Repex")</f>
        <v>0</v>
      </c>
      <c r="AO175" s="53">
        <f>SUMIFS('Capex forecast'!J$7:J$210,'Capex forecast'!$T$7:$T$210,$AF175,'Capex forecast'!$S$7:$S$210,$AH175,'Capex forecast'!$Q$7:$Q$210,"Repex")</f>
        <v>0</v>
      </c>
      <c r="AP175" s="53">
        <f>SUMIFS('Capex forecast'!K$7:K$210,'Capex forecast'!$T$7:$T$210,$AF175,'Capex forecast'!$S$7:$S$210,$AH175,'Capex forecast'!$Q$7:$Q$210,"Repex")</f>
        <v>0</v>
      </c>
      <c r="AQ175" s="53">
        <f>SUMIFS('Capex forecast'!L$7:L$210,'Capex forecast'!$T$7:$T$210,$AF175,'Capex forecast'!$S$7:$S$210,$AH175,'Capex forecast'!$Q$7:$Q$210,"Repex")</f>
        <v>0</v>
      </c>
      <c r="AR175" s="53">
        <f>SUMIFS('Capex forecast'!M$7:M$210,'Capex forecast'!$T$7:$T$210,$AF175,'Capex forecast'!$S$7:$S$210,$AH175,'Capex forecast'!$Q$7:$Q$210,"Repex")</f>
        <v>0</v>
      </c>
      <c r="AS175" s="53">
        <f>SUMIFS('Capex forecast'!N$7:N$210,'Capex forecast'!$T$7:$T$210,$AF175,'Capex forecast'!$S$7:$S$210,$AH175,'Capex forecast'!$Q$7:$Q$210,"Repex")</f>
        <v>0</v>
      </c>
    </row>
    <row r="176" spans="2:45" ht="15">
      <c r="B176" s="6" t="s">
        <v>610</v>
      </c>
      <c r="C176" s="6" t="str">
        <f>INDEX('Raw demand forecast'!$M$7:$M$5830,MATCH($B176,'Raw demand forecast'!$B$7:$B$5830,0))</f>
        <v>No</v>
      </c>
      <c r="D176" s="6" t="str">
        <f>IF(COUNTIF($B$93:B176,$B176) = 1, "LV", IF(COUNTIF($B$93:B176,$B176) = 2, "HV", "ST"))</f>
        <v>LV</v>
      </c>
      <c r="E176" s="6" t="str">
        <f>INDEX('Demand forecast and growth rate'!$E$7:$E$273,MATCH($B176,'Demand forecast and growth rate'!$B$7:$B$273,0))</f>
        <v>Steady/falling</v>
      </c>
      <c r="F176" s="32">
        <f>SUMIFS('Capex forecast'!E$7:E$210,'Capex forecast'!$T$7:$T$210,'Allocation of site-spec costs'!$B176,'Capex forecast'!$S$7:$S$210,'Allocation of site-spec costs'!$D176,'Capex forecast'!$Q$7:$Q$210,"Customer Connection")</f>
        <v>0</v>
      </c>
      <c r="G176" s="32">
        <f>SUMIFS('Capex forecast'!F$7:F$210,'Capex forecast'!$T$7:$T$210,'Allocation of site-spec costs'!$B176,'Capex forecast'!$S$7:$S$210,'Allocation of site-spec costs'!$D176,'Capex forecast'!$Q$7:$Q$210,"Customer Connection")</f>
        <v>0</v>
      </c>
      <c r="H176" s="32">
        <f>SUMIFS('Capex forecast'!G$7:G$210,'Capex forecast'!$T$7:$T$210,'Allocation of site-spec costs'!$B176,'Capex forecast'!$S$7:$S$210,'Allocation of site-spec costs'!$D176,'Capex forecast'!$Q$7:$Q$210,"Customer Connection")</f>
        <v>0</v>
      </c>
      <c r="I176" s="32">
        <f>SUMIFS('Capex forecast'!H$7:H$210,'Capex forecast'!$T$7:$T$210,'Allocation of site-spec costs'!$B176,'Capex forecast'!$S$7:$S$210,'Allocation of site-spec costs'!$D176,'Capex forecast'!$Q$7:$Q$210,"Customer Connection")</f>
        <v>0</v>
      </c>
      <c r="J176" s="32">
        <f>SUMIFS('Capex forecast'!I$7:I$210,'Capex forecast'!$T$7:$T$210,'Allocation of site-spec costs'!$B176,'Capex forecast'!$S$7:$S$210,'Allocation of site-spec costs'!$D176,'Capex forecast'!$Q$7:$Q$210,"Customer Connection")</f>
        <v>0</v>
      </c>
      <c r="K176" s="32">
        <f>SUMIFS('Capex forecast'!J$7:J$210,'Capex forecast'!$T$7:$T$210,'Allocation of site-spec costs'!$B176,'Capex forecast'!$S$7:$S$210,'Allocation of site-spec costs'!$D176,'Capex forecast'!$Q$7:$Q$210,"Customer Connection")</f>
        <v>0</v>
      </c>
      <c r="L176" s="32">
        <f>SUMIFS('Capex forecast'!K$7:K$210,'Capex forecast'!$T$7:$T$210,'Allocation of site-spec costs'!$B176,'Capex forecast'!$S$7:$S$210,'Allocation of site-spec costs'!$D176,'Capex forecast'!$Q$7:$Q$210,"Customer Connection")</f>
        <v>0</v>
      </c>
      <c r="M176" s="32">
        <f>SUMIFS('Capex forecast'!L$7:L$210,'Capex forecast'!$T$7:$T$210,'Allocation of site-spec costs'!$B176,'Capex forecast'!$S$7:$S$210,'Allocation of site-spec costs'!$D176,'Capex forecast'!$Q$7:$Q$210,"Customer Connection")</f>
        <v>0</v>
      </c>
      <c r="N176" s="32">
        <f>SUMIFS('Capex forecast'!M$7:M$210,'Capex forecast'!$T$7:$T$210,'Allocation of site-spec costs'!$B176,'Capex forecast'!$S$7:$S$210,'Allocation of site-spec costs'!$D176,'Capex forecast'!$Q$7:$Q$210,"Customer Connection")</f>
        <v>0</v>
      </c>
      <c r="O176" s="32">
        <f>SUMIFS('Capex forecast'!N$7:N$210,'Capex forecast'!$T$7:$T$210,'Allocation of site-spec costs'!$B176,'Capex forecast'!$S$7:$S$210,'Allocation of site-spec costs'!$D176,'Capex forecast'!$Q$7:$Q$210,"Customer Connection")</f>
        <v>0</v>
      </c>
      <c r="Q176" s="6" t="s">
        <v>610</v>
      </c>
      <c r="R176" s="6" t="str">
        <f>INDEX('Raw demand forecast'!$M$7:$M$5830,MATCH($Q176,'Raw demand forecast'!$B$7:$B$5830,0))</f>
        <v>No</v>
      </c>
      <c r="S176" s="6" t="str">
        <f>IF(COUNTIF($Q$93:Q176,$B176) = 1, "LV", IF(COUNTIF($Q$93:Q176,$B176) = 2, "HV", "ST"))</f>
        <v>LV</v>
      </c>
      <c r="T176" s="6" t="str">
        <f>INDEX('Demand forecast and growth rate'!$E$7:$E$273,MATCH($Q176,'Demand forecast and growth rate'!$B$7:$B$273,0))</f>
        <v>Steady/falling</v>
      </c>
      <c r="U176" s="32">
        <f>SUMIFS('Capex forecast'!E$7:E$210,'Capex forecast'!$T$7:$T$210,$Q176,'Capex forecast'!$S$7:$S$210,$S176,'Capex forecast'!$Q$7:$Q$210,"Augex")</f>
        <v>0</v>
      </c>
      <c r="V176" s="32">
        <f>SUMIFS('Capex forecast'!F$7:F$210,'Capex forecast'!$T$7:$T$210,$Q176,'Capex forecast'!$S$7:$S$210,$S176,'Capex forecast'!$Q$7:$Q$210,"Augex")</f>
        <v>0</v>
      </c>
      <c r="W176" s="32">
        <f>SUMIFS('Capex forecast'!G$7:G$210,'Capex forecast'!$T$7:$T$210,$Q176,'Capex forecast'!$S$7:$S$210,$S176,'Capex forecast'!$Q$7:$Q$210,"Augex")</f>
        <v>0</v>
      </c>
      <c r="X176" s="32">
        <f>SUMIFS('Capex forecast'!H$7:H$210,'Capex forecast'!$T$7:$T$210,$Q176,'Capex forecast'!$S$7:$S$210,$S176,'Capex forecast'!$Q$7:$Q$210,"Augex")</f>
        <v>0</v>
      </c>
      <c r="Y176" s="32">
        <f>SUMIFS('Capex forecast'!I$7:I$210,'Capex forecast'!$T$7:$T$210,$Q176,'Capex forecast'!$S$7:$S$210,$S176,'Capex forecast'!$Q$7:$Q$210,"Augex")</f>
        <v>0</v>
      </c>
      <c r="Z176" s="32">
        <f>SUMIFS('Capex forecast'!J$7:J$210,'Capex forecast'!$T$7:$T$210,$Q176,'Capex forecast'!$S$7:$S$210,$S176,'Capex forecast'!$Q$7:$Q$210,"Augex")</f>
        <v>0</v>
      </c>
      <c r="AA176" s="32">
        <f>SUMIFS('Capex forecast'!K$7:K$210,'Capex forecast'!$T$7:$T$210,$Q176,'Capex forecast'!$S$7:$S$210,$S176,'Capex forecast'!$Q$7:$Q$210,"Augex")</f>
        <v>0</v>
      </c>
      <c r="AB176" s="32">
        <f>SUMIFS('Capex forecast'!L$7:L$210,'Capex forecast'!$T$7:$T$210,$Q176,'Capex forecast'!$S$7:$S$210,$S176,'Capex forecast'!$Q$7:$Q$210,"Augex")</f>
        <v>0</v>
      </c>
      <c r="AC176" s="32">
        <f>SUMIFS('Capex forecast'!M$7:M$210,'Capex forecast'!$T$7:$T$210,$Q176,'Capex forecast'!$S$7:$S$210,$S176,'Capex forecast'!$Q$7:$Q$210,"Augex")</f>
        <v>0</v>
      </c>
      <c r="AD176" s="32">
        <f>SUMIFS('Capex forecast'!N$7:N$210,'Capex forecast'!$T$7:$T$210,$Q176,'Capex forecast'!$S$7:$S$210,$S176,'Capex forecast'!$Q$7:$Q$210,"Augex")</f>
        <v>0</v>
      </c>
      <c r="AF176" s="6" t="s">
        <v>610</v>
      </c>
      <c r="AG176" s="6" t="str">
        <f>INDEX('Raw demand forecast'!$M$7:$M$5830,MATCH($Q176,'Raw demand forecast'!$B$7:$B$5830,0))</f>
        <v>No</v>
      </c>
      <c r="AH176" s="6" t="str">
        <f>IF(COUNTIF($AF$93:AF176,$B176) = 1, "LV", IF(COUNTIF($AF$93:AF176,$B176) = 2, "HV", "ST"))</f>
        <v>LV</v>
      </c>
      <c r="AI176" s="6" t="str">
        <f>INDEX('Demand forecast and growth rate'!$E$7:$E$273,MATCH($Q176,'Demand forecast and growth rate'!$B$7:$B$273,0))</f>
        <v>Steady/falling</v>
      </c>
      <c r="AJ176" s="53">
        <f>SUMIFS('Capex forecast'!E$7:E$210,'Capex forecast'!$T$7:$T$210,$AF176,'Capex forecast'!$S$7:$S$210,$AH176,'Capex forecast'!$Q$7:$Q$210,"Repex")</f>
        <v>0</v>
      </c>
      <c r="AK176" s="53">
        <f>SUMIFS('Capex forecast'!F$7:F$210,'Capex forecast'!$T$7:$T$210,$AF176,'Capex forecast'!$S$7:$S$210,$AH176,'Capex forecast'!$Q$7:$Q$210,"Repex")</f>
        <v>0</v>
      </c>
      <c r="AL176" s="53">
        <f>SUMIFS('Capex forecast'!G$7:G$210,'Capex forecast'!$T$7:$T$210,$AF176,'Capex forecast'!$S$7:$S$210,$AH176,'Capex forecast'!$Q$7:$Q$210,"Repex")</f>
        <v>0</v>
      </c>
      <c r="AM176" s="53">
        <f>SUMIFS('Capex forecast'!H$7:H$210,'Capex forecast'!$T$7:$T$210,$AF176,'Capex forecast'!$S$7:$S$210,$AH176,'Capex forecast'!$Q$7:$Q$210,"Repex")</f>
        <v>0</v>
      </c>
      <c r="AN176" s="53">
        <f>SUMIFS('Capex forecast'!I$7:I$210,'Capex forecast'!$T$7:$T$210,$AF176,'Capex forecast'!$S$7:$S$210,$AH176,'Capex forecast'!$Q$7:$Q$210,"Repex")</f>
        <v>0</v>
      </c>
      <c r="AO176" s="53">
        <f>SUMIFS('Capex forecast'!J$7:J$210,'Capex forecast'!$T$7:$T$210,$AF176,'Capex forecast'!$S$7:$S$210,$AH176,'Capex forecast'!$Q$7:$Q$210,"Repex")</f>
        <v>0</v>
      </c>
      <c r="AP176" s="53">
        <f>SUMIFS('Capex forecast'!K$7:K$210,'Capex forecast'!$T$7:$T$210,$AF176,'Capex forecast'!$S$7:$S$210,$AH176,'Capex forecast'!$Q$7:$Q$210,"Repex")</f>
        <v>0</v>
      </c>
      <c r="AQ176" s="53">
        <f>SUMIFS('Capex forecast'!L$7:L$210,'Capex forecast'!$T$7:$T$210,$AF176,'Capex forecast'!$S$7:$S$210,$AH176,'Capex forecast'!$Q$7:$Q$210,"Repex")</f>
        <v>0</v>
      </c>
      <c r="AR176" s="53">
        <f>SUMIFS('Capex forecast'!M$7:M$210,'Capex forecast'!$T$7:$T$210,$AF176,'Capex forecast'!$S$7:$S$210,$AH176,'Capex forecast'!$Q$7:$Q$210,"Repex")</f>
        <v>0</v>
      </c>
      <c r="AS176" s="53">
        <f>SUMIFS('Capex forecast'!N$7:N$210,'Capex forecast'!$T$7:$T$210,$AF176,'Capex forecast'!$S$7:$S$210,$AH176,'Capex forecast'!$Q$7:$Q$210,"Repex")</f>
        <v>0</v>
      </c>
    </row>
    <row r="177" spans="2:45" ht="15">
      <c r="B177" s="6" t="s">
        <v>135</v>
      </c>
      <c r="C177" s="6" t="str">
        <f>INDEX('Raw demand forecast'!$M$7:$M$5830,MATCH($B177,'Raw demand forecast'!$B$7:$B$5830,0))</f>
        <v>No</v>
      </c>
      <c r="D177" s="6" t="str">
        <f>IF(COUNTIF($B$93:B177,$B177) = 1, "LV", IF(COUNTIF($B$93:B177,$B177) = 2, "HV", "ST"))</f>
        <v>LV</v>
      </c>
      <c r="E177" s="6" t="str">
        <f>INDEX('Demand forecast and growth rate'!$E$7:$E$273,MATCH($B177,'Demand forecast and growth rate'!$B$7:$B$273,0))</f>
        <v>High growth</v>
      </c>
      <c r="F177" s="32">
        <f>SUMIFS('Capex forecast'!E$7:E$210,'Capex forecast'!$T$7:$T$210,'Allocation of site-spec costs'!$B177,'Capex forecast'!$S$7:$S$210,'Allocation of site-spec costs'!$D177,'Capex forecast'!$Q$7:$Q$210,"Customer Connection")</f>
        <v>0</v>
      </c>
      <c r="G177" s="32">
        <f>SUMIFS('Capex forecast'!F$7:F$210,'Capex forecast'!$T$7:$T$210,'Allocation of site-spec costs'!$B177,'Capex forecast'!$S$7:$S$210,'Allocation of site-spec costs'!$D177,'Capex forecast'!$Q$7:$Q$210,"Customer Connection")</f>
        <v>0</v>
      </c>
      <c r="H177" s="32">
        <f>SUMIFS('Capex forecast'!G$7:G$210,'Capex forecast'!$T$7:$T$210,'Allocation of site-spec costs'!$B177,'Capex forecast'!$S$7:$S$210,'Allocation of site-spec costs'!$D177,'Capex forecast'!$Q$7:$Q$210,"Customer Connection")</f>
        <v>0</v>
      </c>
      <c r="I177" s="32">
        <f>SUMIFS('Capex forecast'!H$7:H$210,'Capex forecast'!$T$7:$T$210,'Allocation of site-spec costs'!$B177,'Capex forecast'!$S$7:$S$210,'Allocation of site-spec costs'!$D177,'Capex forecast'!$Q$7:$Q$210,"Customer Connection")</f>
        <v>0</v>
      </c>
      <c r="J177" s="32">
        <f>SUMIFS('Capex forecast'!I$7:I$210,'Capex forecast'!$T$7:$T$210,'Allocation of site-spec costs'!$B177,'Capex forecast'!$S$7:$S$210,'Allocation of site-spec costs'!$D177,'Capex forecast'!$Q$7:$Q$210,"Customer Connection")</f>
        <v>0</v>
      </c>
      <c r="K177" s="32">
        <f>SUMIFS('Capex forecast'!J$7:J$210,'Capex forecast'!$T$7:$T$210,'Allocation of site-spec costs'!$B177,'Capex forecast'!$S$7:$S$210,'Allocation of site-spec costs'!$D177,'Capex forecast'!$Q$7:$Q$210,"Customer Connection")</f>
        <v>0</v>
      </c>
      <c r="L177" s="32">
        <f>SUMIFS('Capex forecast'!K$7:K$210,'Capex forecast'!$T$7:$T$210,'Allocation of site-spec costs'!$B177,'Capex forecast'!$S$7:$S$210,'Allocation of site-spec costs'!$D177,'Capex forecast'!$Q$7:$Q$210,"Customer Connection")</f>
        <v>0</v>
      </c>
      <c r="M177" s="32">
        <f>SUMIFS('Capex forecast'!L$7:L$210,'Capex forecast'!$T$7:$T$210,'Allocation of site-spec costs'!$B177,'Capex forecast'!$S$7:$S$210,'Allocation of site-spec costs'!$D177,'Capex forecast'!$Q$7:$Q$210,"Customer Connection")</f>
        <v>0</v>
      </c>
      <c r="N177" s="32">
        <f>SUMIFS('Capex forecast'!M$7:M$210,'Capex forecast'!$T$7:$T$210,'Allocation of site-spec costs'!$B177,'Capex forecast'!$S$7:$S$210,'Allocation of site-spec costs'!$D177,'Capex forecast'!$Q$7:$Q$210,"Customer Connection")</f>
        <v>0</v>
      </c>
      <c r="O177" s="32">
        <f>SUMIFS('Capex forecast'!N$7:N$210,'Capex forecast'!$T$7:$T$210,'Allocation of site-spec costs'!$B177,'Capex forecast'!$S$7:$S$210,'Allocation of site-spec costs'!$D177,'Capex forecast'!$Q$7:$Q$210,"Customer Connection")</f>
        <v>0</v>
      </c>
      <c r="Q177" s="6" t="s">
        <v>135</v>
      </c>
      <c r="R177" s="6" t="str">
        <f>INDEX('Raw demand forecast'!$M$7:$M$5830,MATCH($Q177,'Raw demand forecast'!$B$7:$B$5830,0))</f>
        <v>No</v>
      </c>
      <c r="S177" s="6" t="str">
        <f>IF(COUNTIF($Q$93:Q177,$B177) = 1, "LV", IF(COUNTIF($Q$93:Q177,$B177) = 2, "HV", "ST"))</f>
        <v>LV</v>
      </c>
      <c r="T177" s="6" t="str">
        <f>INDEX('Demand forecast and growth rate'!$E$7:$E$273,MATCH($Q177,'Demand forecast and growth rate'!$B$7:$B$273,0))</f>
        <v>High growth</v>
      </c>
      <c r="U177" s="32">
        <f>SUMIFS('Capex forecast'!E$7:E$210,'Capex forecast'!$T$7:$T$210,$Q177,'Capex forecast'!$S$7:$S$210,$S177,'Capex forecast'!$Q$7:$Q$210,"Augex")</f>
        <v>0</v>
      </c>
      <c r="V177" s="32">
        <f>SUMIFS('Capex forecast'!F$7:F$210,'Capex forecast'!$T$7:$T$210,$Q177,'Capex forecast'!$S$7:$S$210,$S177,'Capex forecast'!$Q$7:$Q$210,"Augex")</f>
        <v>0</v>
      </c>
      <c r="W177" s="32">
        <f>SUMIFS('Capex forecast'!G$7:G$210,'Capex forecast'!$T$7:$T$210,$Q177,'Capex forecast'!$S$7:$S$210,$S177,'Capex forecast'!$Q$7:$Q$210,"Augex")</f>
        <v>0</v>
      </c>
      <c r="X177" s="32">
        <f>SUMIFS('Capex forecast'!H$7:H$210,'Capex forecast'!$T$7:$T$210,$Q177,'Capex forecast'!$S$7:$S$210,$S177,'Capex forecast'!$Q$7:$Q$210,"Augex")</f>
        <v>0</v>
      </c>
      <c r="Y177" s="32">
        <f>SUMIFS('Capex forecast'!I$7:I$210,'Capex forecast'!$T$7:$T$210,$Q177,'Capex forecast'!$S$7:$S$210,$S177,'Capex forecast'!$Q$7:$Q$210,"Augex")</f>
        <v>0</v>
      </c>
      <c r="Z177" s="32">
        <f>SUMIFS('Capex forecast'!J$7:J$210,'Capex forecast'!$T$7:$T$210,$Q177,'Capex forecast'!$S$7:$S$210,$S177,'Capex forecast'!$Q$7:$Q$210,"Augex")</f>
        <v>0</v>
      </c>
      <c r="AA177" s="32">
        <f>SUMIFS('Capex forecast'!K$7:K$210,'Capex forecast'!$T$7:$T$210,$Q177,'Capex forecast'!$S$7:$S$210,$S177,'Capex forecast'!$Q$7:$Q$210,"Augex")</f>
        <v>0</v>
      </c>
      <c r="AB177" s="32">
        <f>SUMIFS('Capex forecast'!L$7:L$210,'Capex forecast'!$T$7:$T$210,$Q177,'Capex forecast'!$S$7:$S$210,$S177,'Capex forecast'!$Q$7:$Q$210,"Augex")</f>
        <v>0</v>
      </c>
      <c r="AC177" s="32">
        <f>SUMIFS('Capex forecast'!M$7:M$210,'Capex forecast'!$T$7:$T$210,$Q177,'Capex forecast'!$S$7:$S$210,$S177,'Capex forecast'!$Q$7:$Q$210,"Augex")</f>
        <v>0</v>
      </c>
      <c r="AD177" s="32">
        <f>SUMIFS('Capex forecast'!N$7:N$210,'Capex forecast'!$T$7:$T$210,$Q177,'Capex forecast'!$S$7:$S$210,$S177,'Capex forecast'!$Q$7:$Q$210,"Augex")</f>
        <v>0</v>
      </c>
      <c r="AF177" s="6" t="s">
        <v>135</v>
      </c>
      <c r="AG177" s="6" t="str">
        <f>INDEX('Raw demand forecast'!$M$7:$M$5830,MATCH($Q177,'Raw demand forecast'!$B$7:$B$5830,0))</f>
        <v>No</v>
      </c>
      <c r="AH177" s="6" t="str">
        <f>IF(COUNTIF($AF$93:AF177,$B177) = 1, "LV", IF(COUNTIF($AF$93:AF177,$B177) = 2, "HV", "ST"))</f>
        <v>LV</v>
      </c>
      <c r="AI177" s="6" t="str">
        <f>INDEX('Demand forecast and growth rate'!$E$7:$E$273,MATCH($Q177,'Demand forecast and growth rate'!$B$7:$B$273,0))</f>
        <v>High growth</v>
      </c>
      <c r="AJ177" s="53">
        <f>SUMIFS('Capex forecast'!E$7:E$210,'Capex forecast'!$T$7:$T$210,$AF177,'Capex forecast'!$S$7:$S$210,$AH177,'Capex forecast'!$Q$7:$Q$210,"Repex")</f>
        <v>0</v>
      </c>
      <c r="AK177" s="53">
        <f>SUMIFS('Capex forecast'!F$7:F$210,'Capex forecast'!$T$7:$T$210,$AF177,'Capex forecast'!$S$7:$S$210,$AH177,'Capex forecast'!$Q$7:$Q$210,"Repex")</f>
        <v>0</v>
      </c>
      <c r="AL177" s="53">
        <f>SUMIFS('Capex forecast'!G$7:G$210,'Capex forecast'!$T$7:$T$210,$AF177,'Capex forecast'!$S$7:$S$210,$AH177,'Capex forecast'!$Q$7:$Q$210,"Repex")</f>
        <v>0</v>
      </c>
      <c r="AM177" s="53">
        <f>SUMIFS('Capex forecast'!H$7:H$210,'Capex forecast'!$T$7:$T$210,$AF177,'Capex forecast'!$S$7:$S$210,$AH177,'Capex forecast'!$Q$7:$Q$210,"Repex")</f>
        <v>0</v>
      </c>
      <c r="AN177" s="53">
        <f>SUMIFS('Capex forecast'!I$7:I$210,'Capex forecast'!$T$7:$T$210,$AF177,'Capex forecast'!$S$7:$S$210,$AH177,'Capex forecast'!$Q$7:$Q$210,"Repex")</f>
        <v>0</v>
      </c>
      <c r="AO177" s="53">
        <f>SUMIFS('Capex forecast'!J$7:J$210,'Capex forecast'!$T$7:$T$210,$AF177,'Capex forecast'!$S$7:$S$210,$AH177,'Capex forecast'!$Q$7:$Q$210,"Repex")</f>
        <v>0</v>
      </c>
      <c r="AP177" s="53">
        <f>SUMIFS('Capex forecast'!K$7:K$210,'Capex forecast'!$T$7:$T$210,$AF177,'Capex forecast'!$S$7:$S$210,$AH177,'Capex forecast'!$Q$7:$Q$210,"Repex")</f>
        <v>0</v>
      </c>
      <c r="AQ177" s="53">
        <f>SUMIFS('Capex forecast'!L$7:L$210,'Capex forecast'!$T$7:$T$210,$AF177,'Capex forecast'!$S$7:$S$210,$AH177,'Capex forecast'!$Q$7:$Q$210,"Repex")</f>
        <v>0</v>
      </c>
      <c r="AR177" s="53">
        <f>SUMIFS('Capex forecast'!M$7:M$210,'Capex forecast'!$T$7:$T$210,$AF177,'Capex forecast'!$S$7:$S$210,$AH177,'Capex forecast'!$Q$7:$Q$210,"Repex")</f>
        <v>0</v>
      </c>
      <c r="AS177" s="53">
        <f>SUMIFS('Capex forecast'!N$7:N$210,'Capex forecast'!$T$7:$T$210,$AF177,'Capex forecast'!$S$7:$S$210,$AH177,'Capex forecast'!$Q$7:$Q$210,"Repex")</f>
        <v>0</v>
      </c>
    </row>
    <row r="178" spans="2:45" ht="15">
      <c r="B178" s="6" t="s">
        <v>151</v>
      </c>
      <c r="C178" s="6" t="str">
        <f>INDEX('Raw demand forecast'!$M$7:$M$5830,MATCH($B178,'Raw demand forecast'!$B$7:$B$5830,0))</f>
        <v>No</v>
      </c>
      <c r="D178" s="6" t="str">
        <f>IF(COUNTIF($B$93:B178,$B178) = 1, "LV", IF(COUNTIF($B$93:B178,$B178) = 2, "HV", "ST"))</f>
        <v>LV</v>
      </c>
      <c r="E178" s="6" t="str">
        <f>INDEX('Demand forecast and growth rate'!$E$7:$E$273,MATCH($B178,'Demand forecast and growth rate'!$B$7:$B$273,0))</f>
        <v>Small growth</v>
      </c>
      <c r="F178" s="32">
        <f>SUMIFS('Capex forecast'!E$7:E$210,'Capex forecast'!$T$7:$T$210,'Allocation of site-spec costs'!$B178,'Capex forecast'!$S$7:$S$210,'Allocation of site-spec costs'!$D178,'Capex forecast'!$Q$7:$Q$210,"Customer Connection")</f>
        <v>0</v>
      </c>
      <c r="G178" s="32">
        <f>SUMIFS('Capex forecast'!F$7:F$210,'Capex forecast'!$T$7:$T$210,'Allocation of site-spec costs'!$B178,'Capex forecast'!$S$7:$S$210,'Allocation of site-spec costs'!$D178,'Capex forecast'!$Q$7:$Q$210,"Customer Connection")</f>
        <v>0</v>
      </c>
      <c r="H178" s="32">
        <f>SUMIFS('Capex forecast'!G$7:G$210,'Capex forecast'!$T$7:$T$210,'Allocation of site-spec costs'!$B178,'Capex forecast'!$S$7:$S$210,'Allocation of site-spec costs'!$D178,'Capex forecast'!$Q$7:$Q$210,"Customer Connection")</f>
        <v>0</v>
      </c>
      <c r="I178" s="32">
        <f>SUMIFS('Capex forecast'!H$7:H$210,'Capex forecast'!$T$7:$T$210,'Allocation of site-spec costs'!$B178,'Capex forecast'!$S$7:$S$210,'Allocation of site-spec costs'!$D178,'Capex forecast'!$Q$7:$Q$210,"Customer Connection")</f>
        <v>0</v>
      </c>
      <c r="J178" s="32">
        <f>SUMIFS('Capex forecast'!I$7:I$210,'Capex forecast'!$T$7:$T$210,'Allocation of site-spec costs'!$B178,'Capex forecast'!$S$7:$S$210,'Allocation of site-spec costs'!$D178,'Capex forecast'!$Q$7:$Q$210,"Customer Connection")</f>
        <v>0</v>
      </c>
      <c r="K178" s="32">
        <f>SUMIFS('Capex forecast'!J$7:J$210,'Capex forecast'!$T$7:$T$210,'Allocation of site-spec costs'!$B178,'Capex forecast'!$S$7:$S$210,'Allocation of site-spec costs'!$D178,'Capex forecast'!$Q$7:$Q$210,"Customer Connection")</f>
        <v>0</v>
      </c>
      <c r="L178" s="32">
        <f>SUMIFS('Capex forecast'!K$7:K$210,'Capex forecast'!$T$7:$T$210,'Allocation of site-spec costs'!$B178,'Capex forecast'!$S$7:$S$210,'Allocation of site-spec costs'!$D178,'Capex forecast'!$Q$7:$Q$210,"Customer Connection")</f>
        <v>0</v>
      </c>
      <c r="M178" s="32">
        <f>SUMIFS('Capex forecast'!L$7:L$210,'Capex forecast'!$T$7:$T$210,'Allocation of site-spec costs'!$B178,'Capex forecast'!$S$7:$S$210,'Allocation of site-spec costs'!$D178,'Capex forecast'!$Q$7:$Q$210,"Customer Connection")</f>
        <v>0</v>
      </c>
      <c r="N178" s="32">
        <f>SUMIFS('Capex forecast'!M$7:M$210,'Capex forecast'!$T$7:$T$210,'Allocation of site-spec costs'!$B178,'Capex forecast'!$S$7:$S$210,'Allocation of site-spec costs'!$D178,'Capex forecast'!$Q$7:$Q$210,"Customer Connection")</f>
        <v>0</v>
      </c>
      <c r="O178" s="32">
        <f>SUMIFS('Capex forecast'!N$7:N$210,'Capex forecast'!$T$7:$T$210,'Allocation of site-spec costs'!$B178,'Capex forecast'!$S$7:$S$210,'Allocation of site-spec costs'!$D178,'Capex forecast'!$Q$7:$Q$210,"Customer Connection")</f>
        <v>0</v>
      </c>
      <c r="Q178" s="6" t="s">
        <v>151</v>
      </c>
      <c r="R178" s="6" t="str">
        <f>INDEX('Raw demand forecast'!$M$7:$M$5830,MATCH($Q178,'Raw demand forecast'!$B$7:$B$5830,0))</f>
        <v>No</v>
      </c>
      <c r="S178" s="6" t="str">
        <f>IF(COUNTIF($Q$93:Q178,$B178) = 1, "LV", IF(COUNTIF($Q$93:Q178,$B178) = 2, "HV", "ST"))</f>
        <v>LV</v>
      </c>
      <c r="T178" s="6" t="str">
        <f>INDEX('Demand forecast and growth rate'!$E$7:$E$273,MATCH($Q178,'Demand forecast and growth rate'!$B$7:$B$273,0))</f>
        <v>Small growth</v>
      </c>
      <c r="U178" s="32">
        <f>SUMIFS('Capex forecast'!E$7:E$210,'Capex forecast'!$T$7:$T$210,$Q178,'Capex forecast'!$S$7:$S$210,$S178,'Capex forecast'!$Q$7:$Q$210,"Augex")</f>
        <v>0</v>
      </c>
      <c r="V178" s="32">
        <f>SUMIFS('Capex forecast'!F$7:F$210,'Capex forecast'!$T$7:$T$210,$Q178,'Capex forecast'!$S$7:$S$210,$S178,'Capex forecast'!$Q$7:$Q$210,"Augex")</f>
        <v>0</v>
      </c>
      <c r="W178" s="32">
        <f>SUMIFS('Capex forecast'!G$7:G$210,'Capex forecast'!$T$7:$T$210,$Q178,'Capex forecast'!$S$7:$S$210,$S178,'Capex forecast'!$Q$7:$Q$210,"Augex")</f>
        <v>0</v>
      </c>
      <c r="X178" s="32">
        <f>SUMIFS('Capex forecast'!H$7:H$210,'Capex forecast'!$T$7:$T$210,$Q178,'Capex forecast'!$S$7:$S$210,$S178,'Capex forecast'!$Q$7:$Q$210,"Augex")</f>
        <v>0</v>
      </c>
      <c r="Y178" s="32">
        <f>SUMIFS('Capex forecast'!I$7:I$210,'Capex forecast'!$T$7:$T$210,$Q178,'Capex forecast'!$S$7:$S$210,$S178,'Capex forecast'!$Q$7:$Q$210,"Augex")</f>
        <v>0</v>
      </c>
      <c r="Z178" s="32">
        <f>SUMIFS('Capex forecast'!J$7:J$210,'Capex forecast'!$T$7:$T$210,$Q178,'Capex forecast'!$S$7:$S$210,$S178,'Capex forecast'!$Q$7:$Q$210,"Augex")</f>
        <v>0</v>
      </c>
      <c r="AA178" s="32">
        <f>SUMIFS('Capex forecast'!K$7:K$210,'Capex forecast'!$T$7:$T$210,$Q178,'Capex forecast'!$S$7:$S$210,$S178,'Capex forecast'!$Q$7:$Q$210,"Augex")</f>
        <v>0</v>
      </c>
      <c r="AB178" s="32">
        <f>SUMIFS('Capex forecast'!L$7:L$210,'Capex forecast'!$T$7:$T$210,$Q178,'Capex forecast'!$S$7:$S$210,$S178,'Capex forecast'!$Q$7:$Q$210,"Augex")</f>
        <v>0</v>
      </c>
      <c r="AC178" s="32">
        <f>SUMIFS('Capex forecast'!M$7:M$210,'Capex forecast'!$T$7:$T$210,$Q178,'Capex forecast'!$S$7:$S$210,$S178,'Capex forecast'!$Q$7:$Q$210,"Augex")</f>
        <v>0</v>
      </c>
      <c r="AD178" s="32">
        <f>SUMIFS('Capex forecast'!N$7:N$210,'Capex forecast'!$T$7:$T$210,$Q178,'Capex forecast'!$S$7:$S$210,$S178,'Capex forecast'!$Q$7:$Q$210,"Augex")</f>
        <v>0</v>
      </c>
      <c r="AF178" s="6" t="s">
        <v>151</v>
      </c>
      <c r="AG178" s="6" t="str">
        <f>INDEX('Raw demand forecast'!$M$7:$M$5830,MATCH($Q178,'Raw demand forecast'!$B$7:$B$5830,0))</f>
        <v>No</v>
      </c>
      <c r="AH178" s="6" t="str">
        <f>IF(COUNTIF($AF$93:AF178,$B178) = 1, "LV", IF(COUNTIF($AF$93:AF178,$B178) = 2, "HV", "ST"))</f>
        <v>LV</v>
      </c>
      <c r="AI178" s="6" t="str">
        <f>INDEX('Demand forecast and growth rate'!$E$7:$E$273,MATCH($Q178,'Demand forecast and growth rate'!$B$7:$B$273,0))</f>
        <v>Small growth</v>
      </c>
      <c r="AJ178" s="53">
        <f>SUMIFS('Capex forecast'!E$7:E$210,'Capex forecast'!$T$7:$T$210,$AF178,'Capex forecast'!$S$7:$S$210,$AH178,'Capex forecast'!$Q$7:$Q$210,"Repex")</f>
        <v>0</v>
      </c>
      <c r="AK178" s="53">
        <f>SUMIFS('Capex forecast'!F$7:F$210,'Capex forecast'!$T$7:$T$210,$AF178,'Capex forecast'!$S$7:$S$210,$AH178,'Capex forecast'!$Q$7:$Q$210,"Repex")</f>
        <v>0</v>
      </c>
      <c r="AL178" s="53">
        <f>SUMIFS('Capex forecast'!G$7:G$210,'Capex forecast'!$T$7:$T$210,$AF178,'Capex forecast'!$S$7:$S$210,$AH178,'Capex forecast'!$Q$7:$Q$210,"Repex")</f>
        <v>0</v>
      </c>
      <c r="AM178" s="53">
        <f>SUMIFS('Capex forecast'!H$7:H$210,'Capex forecast'!$T$7:$T$210,$AF178,'Capex forecast'!$S$7:$S$210,$AH178,'Capex forecast'!$Q$7:$Q$210,"Repex")</f>
        <v>0</v>
      </c>
      <c r="AN178" s="53">
        <f>SUMIFS('Capex forecast'!I$7:I$210,'Capex forecast'!$T$7:$T$210,$AF178,'Capex forecast'!$S$7:$S$210,$AH178,'Capex forecast'!$Q$7:$Q$210,"Repex")</f>
        <v>0</v>
      </c>
      <c r="AO178" s="53">
        <f>SUMIFS('Capex forecast'!J$7:J$210,'Capex forecast'!$T$7:$T$210,$AF178,'Capex forecast'!$S$7:$S$210,$AH178,'Capex forecast'!$Q$7:$Q$210,"Repex")</f>
        <v>0</v>
      </c>
      <c r="AP178" s="53">
        <f>SUMIFS('Capex forecast'!K$7:K$210,'Capex forecast'!$T$7:$T$210,$AF178,'Capex forecast'!$S$7:$S$210,$AH178,'Capex forecast'!$Q$7:$Q$210,"Repex")</f>
        <v>0</v>
      </c>
      <c r="AQ178" s="53">
        <f>SUMIFS('Capex forecast'!L$7:L$210,'Capex forecast'!$T$7:$T$210,$AF178,'Capex forecast'!$S$7:$S$210,$AH178,'Capex forecast'!$Q$7:$Q$210,"Repex")</f>
        <v>0</v>
      </c>
      <c r="AR178" s="53">
        <f>SUMIFS('Capex forecast'!M$7:M$210,'Capex forecast'!$T$7:$T$210,$AF178,'Capex forecast'!$S$7:$S$210,$AH178,'Capex forecast'!$Q$7:$Q$210,"Repex")</f>
        <v>0</v>
      </c>
      <c r="AS178" s="53">
        <f>SUMIFS('Capex forecast'!N$7:N$210,'Capex forecast'!$T$7:$T$210,$AF178,'Capex forecast'!$S$7:$S$210,$AH178,'Capex forecast'!$Q$7:$Q$210,"Repex")</f>
        <v>0</v>
      </c>
    </row>
    <row r="179" spans="2:45" ht="15">
      <c r="B179" s="6" t="s">
        <v>179</v>
      </c>
      <c r="C179" s="6" t="str">
        <f>INDEX('Raw demand forecast'!$M$7:$M$5830,MATCH($B179,'Raw demand forecast'!$B$7:$B$5830,0))</f>
        <v>No</v>
      </c>
      <c r="D179" s="6" t="str">
        <f>IF(COUNTIF($B$93:B179,$B179) = 1, "LV", IF(COUNTIF($B$93:B179,$B179) = 2, "HV", "ST"))</f>
        <v>LV</v>
      </c>
      <c r="E179" s="6" t="str">
        <f>INDEX('Demand forecast and growth rate'!$E$7:$E$273,MATCH($B179,'Demand forecast and growth rate'!$B$7:$B$273,0))</f>
        <v>Small growth</v>
      </c>
      <c r="F179" s="32">
        <f>SUMIFS('Capex forecast'!E$7:E$210,'Capex forecast'!$T$7:$T$210,'Allocation of site-spec costs'!$B179,'Capex forecast'!$S$7:$S$210,'Allocation of site-spec costs'!$D179,'Capex forecast'!$Q$7:$Q$210,"Customer Connection")</f>
        <v>0</v>
      </c>
      <c r="G179" s="32">
        <f>SUMIFS('Capex forecast'!F$7:F$210,'Capex forecast'!$T$7:$T$210,'Allocation of site-spec costs'!$B179,'Capex forecast'!$S$7:$S$210,'Allocation of site-spec costs'!$D179,'Capex forecast'!$Q$7:$Q$210,"Customer Connection")</f>
        <v>0</v>
      </c>
      <c r="H179" s="32">
        <f>SUMIFS('Capex forecast'!G$7:G$210,'Capex forecast'!$T$7:$T$210,'Allocation of site-spec costs'!$B179,'Capex forecast'!$S$7:$S$210,'Allocation of site-spec costs'!$D179,'Capex forecast'!$Q$7:$Q$210,"Customer Connection")</f>
        <v>0</v>
      </c>
      <c r="I179" s="32">
        <f>SUMIFS('Capex forecast'!H$7:H$210,'Capex forecast'!$T$7:$T$210,'Allocation of site-spec costs'!$B179,'Capex forecast'!$S$7:$S$210,'Allocation of site-spec costs'!$D179,'Capex forecast'!$Q$7:$Q$210,"Customer Connection")</f>
        <v>0</v>
      </c>
      <c r="J179" s="32">
        <f>SUMIFS('Capex forecast'!I$7:I$210,'Capex forecast'!$T$7:$T$210,'Allocation of site-spec costs'!$B179,'Capex forecast'!$S$7:$S$210,'Allocation of site-spec costs'!$D179,'Capex forecast'!$Q$7:$Q$210,"Customer Connection")</f>
        <v>0</v>
      </c>
      <c r="K179" s="32">
        <f>SUMIFS('Capex forecast'!J$7:J$210,'Capex forecast'!$T$7:$T$210,'Allocation of site-spec costs'!$B179,'Capex forecast'!$S$7:$S$210,'Allocation of site-spec costs'!$D179,'Capex forecast'!$Q$7:$Q$210,"Customer Connection")</f>
        <v>0</v>
      </c>
      <c r="L179" s="32">
        <f>SUMIFS('Capex forecast'!K$7:K$210,'Capex forecast'!$T$7:$T$210,'Allocation of site-spec costs'!$B179,'Capex forecast'!$S$7:$S$210,'Allocation of site-spec costs'!$D179,'Capex forecast'!$Q$7:$Q$210,"Customer Connection")</f>
        <v>0</v>
      </c>
      <c r="M179" s="32">
        <f>SUMIFS('Capex forecast'!L$7:L$210,'Capex forecast'!$T$7:$T$210,'Allocation of site-spec costs'!$B179,'Capex forecast'!$S$7:$S$210,'Allocation of site-spec costs'!$D179,'Capex forecast'!$Q$7:$Q$210,"Customer Connection")</f>
        <v>0</v>
      </c>
      <c r="N179" s="32">
        <f>SUMIFS('Capex forecast'!M$7:M$210,'Capex forecast'!$T$7:$T$210,'Allocation of site-spec costs'!$B179,'Capex forecast'!$S$7:$S$210,'Allocation of site-spec costs'!$D179,'Capex forecast'!$Q$7:$Q$210,"Customer Connection")</f>
        <v>0</v>
      </c>
      <c r="O179" s="32">
        <f>SUMIFS('Capex forecast'!N$7:N$210,'Capex forecast'!$T$7:$T$210,'Allocation of site-spec costs'!$B179,'Capex forecast'!$S$7:$S$210,'Allocation of site-spec costs'!$D179,'Capex forecast'!$Q$7:$Q$210,"Customer Connection")</f>
        <v>0</v>
      </c>
      <c r="Q179" s="6" t="s">
        <v>179</v>
      </c>
      <c r="R179" s="6" t="str">
        <f>INDEX('Raw demand forecast'!$M$7:$M$5830,MATCH($Q179,'Raw demand forecast'!$B$7:$B$5830,0))</f>
        <v>No</v>
      </c>
      <c r="S179" s="6" t="str">
        <f>IF(COUNTIF($Q$93:Q179,$B179) = 1, "LV", IF(COUNTIF($Q$93:Q179,$B179) = 2, "HV", "ST"))</f>
        <v>LV</v>
      </c>
      <c r="T179" s="6" t="str">
        <f>INDEX('Demand forecast and growth rate'!$E$7:$E$273,MATCH($Q179,'Demand forecast and growth rate'!$B$7:$B$273,0))</f>
        <v>Small growth</v>
      </c>
      <c r="U179" s="32">
        <f>SUMIFS('Capex forecast'!E$7:E$210,'Capex forecast'!$T$7:$T$210,$Q179,'Capex forecast'!$S$7:$S$210,$S179,'Capex forecast'!$Q$7:$Q$210,"Augex")</f>
        <v>0</v>
      </c>
      <c r="V179" s="32">
        <f>SUMIFS('Capex forecast'!F$7:F$210,'Capex forecast'!$T$7:$T$210,$Q179,'Capex forecast'!$S$7:$S$210,$S179,'Capex forecast'!$Q$7:$Q$210,"Augex")</f>
        <v>0</v>
      </c>
      <c r="W179" s="32">
        <f>SUMIFS('Capex forecast'!G$7:G$210,'Capex forecast'!$T$7:$T$210,$Q179,'Capex forecast'!$S$7:$S$210,$S179,'Capex forecast'!$Q$7:$Q$210,"Augex")</f>
        <v>0</v>
      </c>
      <c r="X179" s="32">
        <f>SUMIFS('Capex forecast'!H$7:H$210,'Capex forecast'!$T$7:$T$210,$Q179,'Capex forecast'!$S$7:$S$210,$S179,'Capex forecast'!$Q$7:$Q$210,"Augex")</f>
        <v>0</v>
      </c>
      <c r="Y179" s="32">
        <f>SUMIFS('Capex forecast'!I$7:I$210,'Capex forecast'!$T$7:$T$210,$Q179,'Capex forecast'!$S$7:$S$210,$S179,'Capex forecast'!$Q$7:$Q$210,"Augex")</f>
        <v>0</v>
      </c>
      <c r="Z179" s="32">
        <f>SUMIFS('Capex forecast'!J$7:J$210,'Capex forecast'!$T$7:$T$210,$Q179,'Capex forecast'!$S$7:$S$210,$S179,'Capex forecast'!$Q$7:$Q$210,"Augex")</f>
        <v>0</v>
      </c>
      <c r="AA179" s="32">
        <f>SUMIFS('Capex forecast'!K$7:K$210,'Capex forecast'!$T$7:$T$210,$Q179,'Capex forecast'!$S$7:$S$210,$S179,'Capex forecast'!$Q$7:$Q$210,"Augex")</f>
        <v>0</v>
      </c>
      <c r="AB179" s="32">
        <f>SUMIFS('Capex forecast'!L$7:L$210,'Capex forecast'!$T$7:$T$210,$Q179,'Capex forecast'!$S$7:$S$210,$S179,'Capex forecast'!$Q$7:$Q$210,"Augex")</f>
        <v>0</v>
      </c>
      <c r="AC179" s="32">
        <f>SUMIFS('Capex forecast'!M$7:M$210,'Capex forecast'!$T$7:$T$210,$Q179,'Capex forecast'!$S$7:$S$210,$S179,'Capex forecast'!$Q$7:$Q$210,"Augex")</f>
        <v>0</v>
      </c>
      <c r="AD179" s="32">
        <f>SUMIFS('Capex forecast'!N$7:N$210,'Capex forecast'!$T$7:$T$210,$Q179,'Capex forecast'!$S$7:$S$210,$S179,'Capex forecast'!$Q$7:$Q$210,"Augex")</f>
        <v>0</v>
      </c>
      <c r="AF179" s="6" t="s">
        <v>179</v>
      </c>
      <c r="AG179" s="6" t="str">
        <f>INDEX('Raw demand forecast'!$M$7:$M$5830,MATCH($Q179,'Raw demand forecast'!$B$7:$B$5830,0))</f>
        <v>No</v>
      </c>
      <c r="AH179" s="6" t="str">
        <f>IF(COUNTIF($AF$93:AF179,$B179) = 1, "LV", IF(COUNTIF($AF$93:AF179,$B179) = 2, "HV", "ST"))</f>
        <v>LV</v>
      </c>
      <c r="AI179" s="6" t="str">
        <f>INDEX('Demand forecast and growth rate'!$E$7:$E$273,MATCH($Q179,'Demand forecast and growth rate'!$B$7:$B$273,0))</f>
        <v>Small growth</v>
      </c>
      <c r="AJ179" s="53">
        <f>SUMIFS('Capex forecast'!E$7:E$210,'Capex forecast'!$T$7:$T$210,$AF179,'Capex forecast'!$S$7:$S$210,$AH179,'Capex forecast'!$Q$7:$Q$210,"Repex")</f>
        <v>0</v>
      </c>
      <c r="AK179" s="53">
        <f>SUMIFS('Capex forecast'!F$7:F$210,'Capex forecast'!$T$7:$T$210,$AF179,'Capex forecast'!$S$7:$S$210,$AH179,'Capex forecast'!$Q$7:$Q$210,"Repex")</f>
        <v>0</v>
      </c>
      <c r="AL179" s="53">
        <f>SUMIFS('Capex forecast'!G$7:G$210,'Capex forecast'!$T$7:$T$210,$AF179,'Capex forecast'!$S$7:$S$210,$AH179,'Capex forecast'!$Q$7:$Q$210,"Repex")</f>
        <v>0</v>
      </c>
      <c r="AM179" s="53">
        <f>SUMIFS('Capex forecast'!H$7:H$210,'Capex forecast'!$T$7:$T$210,$AF179,'Capex forecast'!$S$7:$S$210,$AH179,'Capex forecast'!$Q$7:$Q$210,"Repex")</f>
        <v>0</v>
      </c>
      <c r="AN179" s="53">
        <f>SUMIFS('Capex forecast'!I$7:I$210,'Capex forecast'!$T$7:$T$210,$AF179,'Capex forecast'!$S$7:$S$210,$AH179,'Capex forecast'!$Q$7:$Q$210,"Repex")</f>
        <v>0</v>
      </c>
      <c r="AO179" s="53">
        <f>SUMIFS('Capex forecast'!J$7:J$210,'Capex forecast'!$T$7:$T$210,$AF179,'Capex forecast'!$S$7:$S$210,$AH179,'Capex forecast'!$Q$7:$Q$210,"Repex")</f>
        <v>0</v>
      </c>
      <c r="AP179" s="53">
        <f>SUMIFS('Capex forecast'!K$7:K$210,'Capex forecast'!$T$7:$T$210,$AF179,'Capex forecast'!$S$7:$S$210,$AH179,'Capex forecast'!$Q$7:$Q$210,"Repex")</f>
        <v>0</v>
      </c>
      <c r="AQ179" s="53">
        <f>SUMIFS('Capex forecast'!L$7:L$210,'Capex forecast'!$T$7:$T$210,$AF179,'Capex forecast'!$S$7:$S$210,$AH179,'Capex forecast'!$Q$7:$Q$210,"Repex")</f>
        <v>0</v>
      </c>
      <c r="AR179" s="53">
        <f>SUMIFS('Capex forecast'!M$7:M$210,'Capex forecast'!$T$7:$T$210,$AF179,'Capex forecast'!$S$7:$S$210,$AH179,'Capex forecast'!$Q$7:$Q$210,"Repex")</f>
        <v>0</v>
      </c>
      <c r="AS179" s="53">
        <f>SUMIFS('Capex forecast'!N$7:N$210,'Capex forecast'!$T$7:$T$210,$AF179,'Capex forecast'!$S$7:$S$210,$AH179,'Capex forecast'!$Q$7:$Q$210,"Repex")</f>
        <v>0</v>
      </c>
    </row>
    <row r="180" spans="2:45" ht="15">
      <c r="B180" s="6" t="s">
        <v>180</v>
      </c>
      <c r="C180" s="6" t="str">
        <f>INDEX('Raw demand forecast'!$M$7:$M$5830,MATCH($B180,'Raw demand forecast'!$B$7:$B$5830,0))</f>
        <v>No</v>
      </c>
      <c r="D180" s="6" t="str">
        <f>IF(COUNTIF($B$93:B180,$B180) = 1, "LV", IF(COUNTIF($B$93:B180,$B180) = 2, "HV", "ST"))</f>
        <v>LV</v>
      </c>
      <c r="E180" s="6" t="str">
        <f>INDEX('Demand forecast and growth rate'!$E$7:$E$273,MATCH($B180,'Demand forecast and growth rate'!$B$7:$B$273,0))</f>
        <v>Steady/falling</v>
      </c>
      <c r="F180" s="32">
        <f>SUMIFS('Capex forecast'!E$7:E$210,'Capex forecast'!$T$7:$T$210,'Allocation of site-spec costs'!$B180,'Capex forecast'!$S$7:$S$210,'Allocation of site-spec costs'!$D180,'Capex forecast'!$Q$7:$Q$210,"Customer Connection")</f>
        <v>0</v>
      </c>
      <c r="G180" s="32">
        <f>SUMIFS('Capex forecast'!F$7:F$210,'Capex forecast'!$T$7:$T$210,'Allocation of site-spec costs'!$B180,'Capex forecast'!$S$7:$S$210,'Allocation of site-spec costs'!$D180,'Capex forecast'!$Q$7:$Q$210,"Customer Connection")</f>
        <v>0</v>
      </c>
      <c r="H180" s="32">
        <f>SUMIFS('Capex forecast'!G$7:G$210,'Capex forecast'!$T$7:$T$210,'Allocation of site-spec costs'!$B180,'Capex forecast'!$S$7:$S$210,'Allocation of site-spec costs'!$D180,'Capex forecast'!$Q$7:$Q$210,"Customer Connection")</f>
        <v>0</v>
      </c>
      <c r="I180" s="32">
        <f>SUMIFS('Capex forecast'!H$7:H$210,'Capex forecast'!$T$7:$T$210,'Allocation of site-spec costs'!$B180,'Capex forecast'!$S$7:$S$210,'Allocation of site-spec costs'!$D180,'Capex forecast'!$Q$7:$Q$210,"Customer Connection")</f>
        <v>0</v>
      </c>
      <c r="J180" s="32">
        <f>SUMIFS('Capex forecast'!I$7:I$210,'Capex forecast'!$T$7:$T$210,'Allocation of site-spec costs'!$B180,'Capex forecast'!$S$7:$S$210,'Allocation of site-spec costs'!$D180,'Capex forecast'!$Q$7:$Q$210,"Customer Connection")</f>
        <v>0</v>
      </c>
      <c r="K180" s="32">
        <f>SUMIFS('Capex forecast'!J$7:J$210,'Capex forecast'!$T$7:$T$210,'Allocation of site-spec costs'!$B180,'Capex forecast'!$S$7:$S$210,'Allocation of site-spec costs'!$D180,'Capex forecast'!$Q$7:$Q$210,"Customer Connection")</f>
        <v>0</v>
      </c>
      <c r="L180" s="32">
        <f>SUMIFS('Capex forecast'!K$7:K$210,'Capex forecast'!$T$7:$T$210,'Allocation of site-spec costs'!$B180,'Capex forecast'!$S$7:$S$210,'Allocation of site-spec costs'!$D180,'Capex forecast'!$Q$7:$Q$210,"Customer Connection")</f>
        <v>0</v>
      </c>
      <c r="M180" s="32">
        <f>SUMIFS('Capex forecast'!L$7:L$210,'Capex forecast'!$T$7:$T$210,'Allocation of site-spec costs'!$B180,'Capex forecast'!$S$7:$S$210,'Allocation of site-spec costs'!$D180,'Capex forecast'!$Q$7:$Q$210,"Customer Connection")</f>
        <v>0</v>
      </c>
      <c r="N180" s="32">
        <f>SUMIFS('Capex forecast'!M$7:M$210,'Capex forecast'!$T$7:$T$210,'Allocation of site-spec costs'!$B180,'Capex forecast'!$S$7:$S$210,'Allocation of site-spec costs'!$D180,'Capex forecast'!$Q$7:$Q$210,"Customer Connection")</f>
        <v>0</v>
      </c>
      <c r="O180" s="32">
        <f>SUMIFS('Capex forecast'!N$7:N$210,'Capex forecast'!$T$7:$T$210,'Allocation of site-spec costs'!$B180,'Capex forecast'!$S$7:$S$210,'Allocation of site-spec costs'!$D180,'Capex forecast'!$Q$7:$Q$210,"Customer Connection")</f>
        <v>0</v>
      </c>
      <c r="Q180" s="6" t="s">
        <v>180</v>
      </c>
      <c r="R180" s="6" t="str">
        <f>INDEX('Raw demand forecast'!$M$7:$M$5830,MATCH($Q180,'Raw demand forecast'!$B$7:$B$5830,0))</f>
        <v>No</v>
      </c>
      <c r="S180" s="6" t="str">
        <f>IF(COUNTIF($Q$93:Q180,$B180) = 1, "LV", IF(COUNTIF($Q$93:Q180,$B180) = 2, "HV", "ST"))</f>
        <v>LV</v>
      </c>
      <c r="T180" s="6" t="str">
        <f>INDEX('Demand forecast and growth rate'!$E$7:$E$273,MATCH($Q180,'Demand forecast and growth rate'!$B$7:$B$273,0))</f>
        <v>Steady/falling</v>
      </c>
      <c r="U180" s="32">
        <f>SUMIFS('Capex forecast'!E$7:E$210,'Capex forecast'!$T$7:$T$210,$Q180,'Capex forecast'!$S$7:$S$210,$S180,'Capex forecast'!$Q$7:$Q$210,"Augex")</f>
        <v>0</v>
      </c>
      <c r="V180" s="32">
        <f>SUMIFS('Capex forecast'!F$7:F$210,'Capex forecast'!$T$7:$T$210,$Q180,'Capex forecast'!$S$7:$S$210,$S180,'Capex forecast'!$Q$7:$Q$210,"Augex")</f>
        <v>0</v>
      </c>
      <c r="W180" s="32">
        <f>SUMIFS('Capex forecast'!G$7:G$210,'Capex forecast'!$T$7:$T$210,$Q180,'Capex forecast'!$S$7:$S$210,$S180,'Capex forecast'!$Q$7:$Q$210,"Augex")</f>
        <v>0</v>
      </c>
      <c r="X180" s="32">
        <f>SUMIFS('Capex forecast'!H$7:H$210,'Capex forecast'!$T$7:$T$210,$Q180,'Capex forecast'!$S$7:$S$210,$S180,'Capex forecast'!$Q$7:$Q$210,"Augex")</f>
        <v>0</v>
      </c>
      <c r="Y180" s="32">
        <f>SUMIFS('Capex forecast'!I$7:I$210,'Capex forecast'!$T$7:$T$210,$Q180,'Capex forecast'!$S$7:$S$210,$S180,'Capex forecast'!$Q$7:$Q$210,"Augex")</f>
        <v>0</v>
      </c>
      <c r="Z180" s="32">
        <f>SUMIFS('Capex forecast'!J$7:J$210,'Capex forecast'!$T$7:$T$210,$Q180,'Capex forecast'!$S$7:$S$210,$S180,'Capex forecast'!$Q$7:$Q$210,"Augex")</f>
        <v>0</v>
      </c>
      <c r="AA180" s="32">
        <f>SUMIFS('Capex forecast'!K$7:K$210,'Capex forecast'!$T$7:$T$210,$Q180,'Capex forecast'!$S$7:$S$210,$S180,'Capex forecast'!$Q$7:$Q$210,"Augex")</f>
        <v>0</v>
      </c>
      <c r="AB180" s="32">
        <f>SUMIFS('Capex forecast'!L$7:L$210,'Capex forecast'!$T$7:$T$210,$Q180,'Capex forecast'!$S$7:$S$210,$S180,'Capex forecast'!$Q$7:$Q$210,"Augex")</f>
        <v>0</v>
      </c>
      <c r="AC180" s="32">
        <f>SUMIFS('Capex forecast'!M$7:M$210,'Capex forecast'!$T$7:$T$210,$Q180,'Capex forecast'!$S$7:$S$210,$S180,'Capex forecast'!$Q$7:$Q$210,"Augex")</f>
        <v>0</v>
      </c>
      <c r="AD180" s="32">
        <f>SUMIFS('Capex forecast'!N$7:N$210,'Capex forecast'!$T$7:$T$210,$Q180,'Capex forecast'!$S$7:$S$210,$S180,'Capex forecast'!$Q$7:$Q$210,"Augex")</f>
        <v>0</v>
      </c>
      <c r="AF180" s="6" t="s">
        <v>180</v>
      </c>
      <c r="AG180" s="6" t="str">
        <f>INDEX('Raw demand forecast'!$M$7:$M$5830,MATCH($Q180,'Raw demand forecast'!$B$7:$B$5830,0))</f>
        <v>No</v>
      </c>
      <c r="AH180" s="6" t="str">
        <f>IF(COUNTIF($AF$93:AF180,$B180) = 1, "LV", IF(COUNTIF($AF$93:AF180,$B180) = 2, "HV", "ST"))</f>
        <v>LV</v>
      </c>
      <c r="AI180" s="6" t="str">
        <f>INDEX('Demand forecast and growth rate'!$E$7:$E$273,MATCH($Q180,'Demand forecast and growth rate'!$B$7:$B$273,0))</f>
        <v>Steady/falling</v>
      </c>
      <c r="AJ180" s="53">
        <f>SUMIFS('Capex forecast'!E$7:E$210,'Capex forecast'!$T$7:$T$210,$AF180,'Capex forecast'!$S$7:$S$210,$AH180,'Capex forecast'!$Q$7:$Q$210,"Repex")</f>
        <v>0</v>
      </c>
      <c r="AK180" s="53">
        <f>SUMIFS('Capex forecast'!F$7:F$210,'Capex forecast'!$T$7:$T$210,$AF180,'Capex forecast'!$S$7:$S$210,$AH180,'Capex forecast'!$Q$7:$Q$210,"Repex")</f>
        <v>0</v>
      </c>
      <c r="AL180" s="53">
        <f>SUMIFS('Capex forecast'!G$7:G$210,'Capex forecast'!$T$7:$T$210,$AF180,'Capex forecast'!$S$7:$S$210,$AH180,'Capex forecast'!$Q$7:$Q$210,"Repex")</f>
        <v>0</v>
      </c>
      <c r="AM180" s="53">
        <f>SUMIFS('Capex forecast'!H$7:H$210,'Capex forecast'!$T$7:$T$210,$AF180,'Capex forecast'!$S$7:$S$210,$AH180,'Capex forecast'!$Q$7:$Q$210,"Repex")</f>
        <v>0</v>
      </c>
      <c r="AN180" s="53">
        <f>SUMIFS('Capex forecast'!I$7:I$210,'Capex forecast'!$T$7:$T$210,$AF180,'Capex forecast'!$S$7:$S$210,$AH180,'Capex forecast'!$Q$7:$Q$210,"Repex")</f>
        <v>0</v>
      </c>
      <c r="AO180" s="53">
        <f>SUMIFS('Capex forecast'!J$7:J$210,'Capex forecast'!$T$7:$T$210,$AF180,'Capex forecast'!$S$7:$S$210,$AH180,'Capex forecast'!$Q$7:$Q$210,"Repex")</f>
        <v>0</v>
      </c>
      <c r="AP180" s="53">
        <f>SUMIFS('Capex forecast'!K$7:K$210,'Capex forecast'!$T$7:$T$210,$AF180,'Capex forecast'!$S$7:$S$210,$AH180,'Capex forecast'!$Q$7:$Q$210,"Repex")</f>
        <v>0</v>
      </c>
      <c r="AQ180" s="53">
        <f>SUMIFS('Capex forecast'!L$7:L$210,'Capex forecast'!$T$7:$T$210,$AF180,'Capex forecast'!$S$7:$S$210,$AH180,'Capex forecast'!$Q$7:$Q$210,"Repex")</f>
        <v>0</v>
      </c>
      <c r="AR180" s="53">
        <f>SUMIFS('Capex forecast'!M$7:M$210,'Capex forecast'!$T$7:$T$210,$AF180,'Capex forecast'!$S$7:$S$210,$AH180,'Capex forecast'!$Q$7:$Q$210,"Repex")</f>
        <v>0</v>
      </c>
      <c r="AS180" s="53">
        <f>SUMIFS('Capex forecast'!N$7:N$210,'Capex forecast'!$T$7:$T$210,$AF180,'Capex forecast'!$S$7:$S$210,$AH180,'Capex forecast'!$Q$7:$Q$210,"Repex")</f>
        <v>0</v>
      </c>
    </row>
    <row r="181" spans="2:45" ht="15">
      <c r="B181" s="6" t="s">
        <v>64</v>
      </c>
      <c r="C181" s="6" t="str">
        <f>INDEX('Raw demand forecast'!$M$7:$M$5830,MATCH($B181,'Raw demand forecast'!$B$7:$B$5830,0))</f>
        <v>No</v>
      </c>
      <c r="D181" s="6" t="str">
        <f>IF(COUNTIF($B$93:B181,$B181) = 1, "LV", IF(COUNTIF($B$93:B181,$B181) = 2, "HV", "ST"))</f>
        <v>LV</v>
      </c>
      <c r="E181" s="6" t="str">
        <f>INDEX('Demand forecast and growth rate'!$E$7:$E$273,MATCH($B181,'Demand forecast and growth rate'!$B$7:$B$273,0))</f>
        <v>High growth</v>
      </c>
      <c r="F181" s="32">
        <f>SUMIFS('Capex forecast'!E$7:E$210,'Capex forecast'!$T$7:$T$210,'Allocation of site-spec costs'!$B181,'Capex forecast'!$S$7:$S$210,'Allocation of site-spec costs'!$D181,'Capex forecast'!$Q$7:$Q$210,"Customer Connection")</f>
        <v>0</v>
      </c>
      <c r="G181" s="32">
        <f>SUMIFS('Capex forecast'!F$7:F$210,'Capex forecast'!$T$7:$T$210,'Allocation of site-spec costs'!$B181,'Capex forecast'!$S$7:$S$210,'Allocation of site-spec costs'!$D181,'Capex forecast'!$Q$7:$Q$210,"Customer Connection")</f>
        <v>0</v>
      </c>
      <c r="H181" s="32">
        <f>SUMIFS('Capex forecast'!G$7:G$210,'Capex forecast'!$T$7:$T$210,'Allocation of site-spec costs'!$B181,'Capex forecast'!$S$7:$S$210,'Allocation of site-spec costs'!$D181,'Capex forecast'!$Q$7:$Q$210,"Customer Connection")</f>
        <v>0</v>
      </c>
      <c r="I181" s="32">
        <f>SUMIFS('Capex forecast'!H$7:H$210,'Capex forecast'!$T$7:$T$210,'Allocation of site-spec costs'!$B181,'Capex forecast'!$S$7:$S$210,'Allocation of site-spec costs'!$D181,'Capex forecast'!$Q$7:$Q$210,"Customer Connection")</f>
        <v>0</v>
      </c>
      <c r="J181" s="32">
        <f>SUMIFS('Capex forecast'!I$7:I$210,'Capex forecast'!$T$7:$T$210,'Allocation of site-spec costs'!$B181,'Capex forecast'!$S$7:$S$210,'Allocation of site-spec costs'!$D181,'Capex forecast'!$Q$7:$Q$210,"Customer Connection")</f>
        <v>0</v>
      </c>
      <c r="K181" s="32">
        <f>SUMIFS('Capex forecast'!J$7:J$210,'Capex forecast'!$T$7:$T$210,'Allocation of site-spec costs'!$B181,'Capex forecast'!$S$7:$S$210,'Allocation of site-spec costs'!$D181,'Capex forecast'!$Q$7:$Q$210,"Customer Connection")</f>
        <v>0</v>
      </c>
      <c r="L181" s="32">
        <f>SUMIFS('Capex forecast'!K$7:K$210,'Capex forecast'!$T$7:$T$210,'Allocation of site-spec costs'!$B181,'Capex forecast'!$S$7:$S$210,'Allocation of site-spec costs'!$D181,'Capex forecast'!$Q$7:$Q$210,"Customer Connection")</f>
        <v>0</v>
      </c>
      <c r="M181" s="32">
        <f>SUMIFS('Capex forecast'!L$7:L$210,'Capex forecast'!$T$7:$T$210,'Allocation of site-spec costs'!$B181,'Capex forecast'!$S$7:$S$210,'Allocation of site-spec costs'!$D181,'Capex forecast'!$Q$7:$Q$210,"Customer Connection")</f>
        <v>0</v>
      </c>
      <c r="N181" s="32">
        <f>SUMIFS('Capex forecast'!M$7:M$210,'Capex forecast'!$T$7:$T$210,'Allocation of site-spec costs'!$B181,'Capex forecast'!$S$7:$S$210,'Allocation of site-spec costs'!$D181,'Capex forecast'!$Q$7:$Q$210,"Customer Connection")</f>
        <v>0</v>
      </c>
      <c r="O181" s="32">
        <f>SUMIFS('Capex forecast'!N$7:N$210,'Capex forecast'!$T$7:$T$210,'Allocation of site-spec costs'!$B181,'Capex forecast'!$S$7:$S$210,'Allocation of site-spec costs'!$D181,'Capex forecast'!$Q$7:$Q$210,"Customer Connection")</f>
        <v>0</v>
      </c>
      <c r="Q181" s="6" t="s">
        <v>64</v>
      </c>
      <c r="R181" s="6" t="str">
        <f>INDEX('Raw demand forecast'!$M$7:$M$5830,MATCH($Q181,'Raw demand forecast'!$B$7:$B$5830,0))</f>
        <v>No</v>
      </c>
      <c r="S181" s="6" t="str">
        <f>IF(COUNTIF($Q$93:Q181,$B181) = 1, "LV", IF(COUNTIF($Q$93:Q181,$B181) = 2, "HV", "ST"))</f>
        <v>LV</v>
      </c>
      <c r="T181" s="6" t="str">
        <f>INDEX('Demand forecast and growth rate'!$E$7:$E$273,MATCH($Q181,'Demand forecast and growth rate'!$B$7:$B$273,0))</f>
        <v>High growth</v>
      </c>
      <c r="U181" s="32">
        <f>SUMIFS('Capex forecast'!E$7:E$210,'Capex forecast'!$T$7:$T$210,$Q181,'Capex forecast'!$S$7:$S$210,$S181,'Capex forecast'!$Q$7:$Q$210,"Augex")</f>
        <v>0</v>
      </c>
      <c r="V181" s="32">
        <f>SUMIFS('Capex forecast'!F$7:F$210,'Capex forecast'!$T$7:$T$210,$Q181,'Capex forecast'!$S$7:$S$210,$S181,'Capex forecast'!$Q$7:$Q$210,"Augex")</f>
        <v>0</v>
      </c>
      <c r="W181" s="32">
        <f>SUMIFS('Capex forecast'!G$7:G$210,'Capex forecast'!$T$7:$T$210,$Q181,'Capex forecast'!$S$7:$S$210,$S181,'Capex forecast'!$Q$7:$Q$210,"Augex")</f>
        <v>0</v>
      </c>
      <c r="X181" s="32">
        <f>SUMIFS('Capex forecast'!H$7:H$210,'Capex forecast'!$T$7:$T$210,$Q181,'Capex forecast'!$S$7:$S$210,$S181,'Capex forecast'!$Q$7:$Q$210,"Augex")</f>
        <v>0</v>
      </c>
      <c r="Y181" s="32">
        <f>SUMIFS('Capex forecast'!I$7:I$210,'Capex forecast'!$T$7:$T$210,$Q181,'Capex forecast'!$S$7:$S$210,$S181,'Capex forecast'!$Q$7:$Q$210,"Augex")</f>
        <v>0</v>
      </c>
      <c r="Z181" s="32">
        <f>SUMIFS('Capex forecast'!J$7:J$210,'Capex forecast'!$T$7:$T$210,$Q181,'Capex forecast'!$S$7:$S$210,$S181,'Capex forecast'!$Q$7:$Q$210,"Augex")</f>
        <v>0</v>
      </c>
      <c r="AA181" s="32">
        <f>SUMIFS('Capex forecast'!K$7:K$210,'Capex forecast'!$T$7:$T$210,$Q181,'Capex forecast'!$S$7:$S$210,$S181,'Capex forecast'!$Q$7:$Q$210,"Augex")</f>
        <v>0</v>
      </c>
      <c r="AB181" s="32">
        <f>SUMIFS('Capex forecast'!L$7:L$210,'Capex forecast'!$T$7:$T$210,$Q181,'Capex forecast'!$S$7:$S$210,$S181,'Capex forecast'!$Q$7:$Q$210,"Augex")</f>
        <v>0</v>
      </c>
      <c r="AC181" s="32">
        <f>SUMIFS('Capex forecast'!M$7:M$210,'Capex forecast'!$T$7:$T$210,$Q181,'Capex forecast'!$S$7:$S$210,$S181,'Capex forecast'!$Q$7:$Q$210,"Augex")</f>
        <v>0</v>
      </c>
      <c r="AD181" s="32">
        <f>SUMIFS('Capex forecast'!N$7:N$210,'Capex forecast'!$T$7:$T$210,$Q181,'Capex forecast'!$S$7:$S$210,$S181,'Capex forecast'!$Q$7:$Q$210,"Augex")</f>
        <v>0</v>
      </c>
      <c r="AF181" s="6" t="s">
        <v>64</v>
      </c>
      <c r="AG181" s="6" t="str">
        <f>INDEX('Raw demand forecast'!$M$7:$M$5830,MATCH($Q181,'Raw demand forecast'!$B$7:$B$5830,0))</f>
        <v>No</v>
      </c>
      <c r="AH181" s="6" t="str">
        <f>IF(COUNTIF($AF$93:AF181,$B181) = 1, "LV", IF(COUNTIF($AF$93:AF181,$B181) = 2, "HV", "ST"))</f>
        <v>LV</v>
      </c>
      <c r="AI181" s="6" t="str">
        <f>INDEX('Demand forecast and growth rate'!$E$7:$E$273,MATCH($Q181,'Demand forecast and growth rate'!$B$7:$B$273,0))</f>
        <v>High growth</v>
      </c>
      <c r="AJ181" s="53">
        <f>SUMIFS('Capex forecast'!E$7:E$210,'Capex forecast'!$T$7:$T$210,$AF181,'Capex forecast'!$S$7:$S$210,$AH181,'Capex forecast'!$Q$7:$Q$210,"Repex")</f>
        <v>0</v>
      </c>
      <c r="AK181" s="53">
        <f>SUMIFS('Capex forecast'!F$7:F$210,'Capex forecast'!$T$7:$T$210,$AF181,'Capex forecast'!$S$7:$S$210,$AH181,'Capex forecast'!$Q$7:$Q$210,"Repex")</f>
        <v>0</v>
      </c>
      <c r="AL181" s="53">
        <f>SUMIFS('Capex forecast'!G$7:G$210,'Capex forecast'!$T$7:$T$210,$AF181,'Capex forecast'!$S$7:$S$210,$AH181,'Capex forecast'!$Q$7:$Q$210,"Repex")</f>
        <v>0</v>
      </c>
      <c r="AM181" s="53">
        <f>SUMIFS('Capex forecast'!H$7:H$210,'Capex forecast'!$T$7:$T$210,$AF181,'Capex forecast'!$S$7:$S$210,$AH181,'Capex forecast'!$Q$7:$Q$210,"Repex")</f>
        <v>0</v>
      </c>
      <c r="AN181" s="53">
        <f>SUMIFS('Capex forecast'!I$7:I$210,'Capex forecast'!$T$7:$T$210,$AF181,'Capex forecast'!$S$7:$S$210,$AH181,'Capex forecast'!$Q$7:$Q$210,"Repex")</f>
        <v>0</v>
      </c>
      <c r="AO181" s="53">
        <f>SUMIFS('Capex forecast'!J$7:J$210,'Capex forecast'!$T$7:$T$210,$AF181,'Capex forecast'!$S$7:$S$210,$AH181,'Capex forecast'!$Q$7:$Q$210,"Repex")</f>
        <v>0</v>
      </c>
      <c r="AP181" s="53">
        <f>SUMIFS('Capex forecast'!K$7:K$210,'Capex forecast'!$T$7:$T$210,$AF181,'Capex forecast'!$S$7:$S$210,$AH181,'Capex forecast'!$Q$7:$Q$210,"Repex")</f>
        <v>0</v>
      </c>
      <c r="AQ181" s="53">
        <f>SUMIFS('Capex forecast'!L$7:L$210,'Capex forecast'!$T$7:$T$210,$AF181,'Capex forecast'!$S$7:$S$210,$AH181,'Capex forecast'!$Q$7:$Q$210,"Repex")</f>
        <v>0</v>
      </c>
      <c r="AR181" s="53">
        <f>SUMIFS('Capex forecast'!M$7:M$210,'Capex forecast'!$T$7:$T$210,$AF181,'Capex forecast'!$S$7:$S$210,$AH181,'Capex forecast'!$Q$7:$Q$210,"Repex")</f>
        <v>0</v>
      </c>
      <c r="AS181" s="53">
        <f>SUMIFS('Capex forecast'!N$7:N$210,'Capex forecast'!$T$7:$T$210,$AF181,'Capex forecast'!$S$7:$S$210,$AH181,'Capex forecast'!$Q$7:$Q$210,"Repex")</f>
        <v>0</v>
      </c>
    </row>
    <row r="182" spans="2:45" ht="15">
      <c r="B182" s="6" t="s">
        <v>115</v>
      </c>
      <c r="C182" s="6" t="str">
        <f>INDEX('Raw demand forecast'!$M$7:$M$5830,MATCH($B182,'Raw demand forecast'!$B$7:$B$5830,0))</f>
        <v>No</v>
      </c>
      <c r="D182" s="6" t="str">
        <f>IF(COUNTIF($B$93:B182,$B182) = 1, "LV", IF(COUNTIF($B$93:B182,$B182) = 2, "HV", "ST"))</f>
        <v>LV</v>
      </c>
      <c r="E182" s="6" t="str">
        <f>INDEX('Demand forecast and growth rate'!$E$7:$E$273,MATCH($B182,'Demand forecast and growth rate'!$B$7:$B$273,0))</f>
        <v>High growth</v>
      </c>
      <c r="F182" s="32">
        <f>SUMIFS('Capex forecast'!E$7:E$210,'Capex forecast'!$T$7:$T$210,'Allocation of site-spec costs'!$B182,'Capex forecast'!$S$7:$S$210,'Allocation of site-spec costs'!$D182,'Capex forecast'!$Q$7:$Q$210,"Customer Connection")</f>
        <v>0</v>
      </c>
      <c r="G182" s="32">
        <f>SUMIFS('Capex forecast'!F$7:F$210,'Capex forecast'!$T$7:$T$210,'Allocation of site-spec costs'!$B182,'Capex forecast'!$S$7:$S$210,'Allocation of site-spec costs'!$D182,'Capex forecast'!$Q$7:$Q$210,"Customer Connection")</f>
        <v>0</v>
      </c>
      <c r="H182" s="32">
        <f>SUMIFS('Capex forecast'!G$7:G$210,'Capex forecast'!$T$7:$T$210,'Allocation of site-spec costs'!$B182,'Capex forecast'!$S$7:$S$210,'Allocation of site-spec costs'!$D182,'Capex forecast'!$Q$7:$Q$210,"Customer Connection")</f>
        <v>0</v>
      </c>
      <c r="I182" s="32">
        <f>SUMIFS('Capex forecast'!H$7:H$210,'Capex forecast'!$T$7:$T$210,'Allocation of site-spec costs'!$B182,'Capex forecast'!$S$7:$S$210,'Allocation of site-spec costs'!$D182,'Capex forecast'!$Q$7:$Q$210,"Customer Connection")</f>
        <v>0</v>
      </c>
      <c r="J182" s="32">
        <f>SUMIFS('Capex forecast'!I$7:I$210,'Capex forecast'!$T$7:$T$210,'Allocation of site-spec costs'!$B182,'Capex forecast'!$S$7:$S$210,'Allocation of site-spec costs'!$D182,'Capex forecast'!$Q$7:$Q$210,"Customer Connection")</f>
        <v>0</v>
      </c>
      <c r="K182" s="32">
        <f>SUMIFS('Capex forecast'!J$7:J$210,'Capex forecast'!$T$7:$T$210,'Allocation of site-spec costs'!$B182,'Capex forecast'!$S$7:$S$210,'Allocation of site-spec costs'!$D182,'Capex forecast'!$Q$7:$Q$210,"Customer Connection")</f>
        <v>0</v>
      </c>
      <c r="L182" s="32">
        <f>SUMIFS('Capex forecast'!K$7:K$210,'Capex forecast'!$T$7:$T$210,'Allocation of site-spec costs'!$B182,'Capex forecast'!$S$7:$S$210,'Allocation of site-spec costs'!$D182,'Capex forecast'!$Q$7:$Q$210,"Customer Connection")</f>
        <v>0</v>
      </c>
      <c r="M182" s="32">
        <f>SUMIFS('Capex forecast'!L$7:L$210,'Capex forecast'!$T$7:$T$210,'Allocation of site-spec costs'!$B182,'Capex forecast'!$S$7:$S$210,'Allocation of site-spec costs'!$D182,'Capex forecast'!$Q$7:$Q$210,"Customer Connection")</f>
        <v>0</v>
      </c>
      <c r="N182" s="32">
        <f>SUMIFS('Capex forecast'!M$7:M$210,'Capex forecast'!$T$7:$T$210,'Allocation of site-spec costs'!$B182,'Capex forecast'!$S$7:$S$210,'Allocation of site-spec costs'!$D182,'Capex forecast'!$Q$7:$Q$210,"Customer Connection")</f>
        <v>0</v>
      </c>
      <c r="O182" s="32">
        <f>SUMIFS('Capex forecast'!N$7:N$210,'Capex forecast'!$T$7:$T$210,'Allocation of site-spec costs'!$B182,'Capex forecast'!$S$7:$S$210,'Allocation of site-spec costs'!$D182,'Capex forecast'!$Q$7:$Q$210,"Customer Connection")</f>
        <v>0</v>
      </c>
      <c r="Q182" s="6" t="s">
        <v>115</v>
      </c>
      <c r="R182" s="6" t="str">
        <f>INDEX('Raw demand forecast'!$M$7:$M$5830,MATCH($Q182,'Raw demand forecast'!$B$7:$B$5830,0))</f>
        <v>No</v>
      </c>
      <c r="S182" s="6" t="str">
        <f>IF(COUNTIF($Q$93:Q182,$B182) = 1, "LV", IF(COUNTIF($Q$93:Q182,$B182) = 2, "HV", "ST"))</f>
        <v>LV</v>
      </c>
      <c r="T182" s="6" t="str">
        <f>INDEX('Demand forecast and growth rate'!$E$7:$E$273,MATCH($Q182,'Demand forecast and growth rate'!$B$7:$B$273,0))</f>
        <v>High growth</v>
      </c>
      <c r="U182" s="32">
        <f>SUMIFS('Capex forecast'!E$7:E$210,'Capex forecast'!$T$7:$T$210,$Q182,'Capex forecast'!$S$7:$S$210,$S182,'Capex forecast'!$Q$7:$Q$210,"Augex")</f>
        <v>0</v>
      </c>
      <c r="V182" s="32">
        <f>SUMIFS('Capex forecast'!F$7:F$210,'Capex forecast'!$T$7:$T$210,$Q182,'Capex forecast'!$S$7:$S$210,$S182,'Capex forecast'!$Q$7:$Q$210,"Augex")</f>
        <v>0</v>
      </c>
      <c r="W182" s="32">
        <f>SUMIFS('Capex forecast'!G$7:G$210,'Capex forecast'!$T$7:$T$210,$Q182,'Capex forecast'!$S$7:$S$210,$S182,'Capex forecast'!$Q$7:$Q$210,"Augex")</f>
        <v>0</v>
      </c>
      <c r="X182" s="32">
        <f>SUMIFS('Capex forecast'!H$7:H$210,'Capex forecast'!$T$7:$T$210,$Q182,'Capex forecast'!$S$7:$S$210,$S182,'Capex forecast'!$Q$7:$Q$210,"Augex")</f>
        <v>0</v>
      </c>
      <c r="Y182" s="32">
        <f>SUMIFS('Capex forecast'!I$7:I$210,'Capex forecast'!$T$7:$T$210,$Q182,'Capex forecast'!$S$7:$S$210,$S182,'Capex forecast'!$Q$7:$Q$210,"Augex")</f>
        <v>0</v>
      </c>
      <c r="Z182" s="32">
        <f>SUMIFS('Capex forecast'!J$7:J$210,'Capex forecast'!$T$7:$T$210,$Q182,'Capex forecast'!$S$7:$S$210,$S182,'Capex forecast'!$Q$7:$Q$210,"Augex")</f>
        <v>0</v>
      </c>
      <c r="AA182" s="32">
        <f>SUMIFS('Capex forecast'!K$7:K$210,'Capex forecast'!$T$7:$T$210,$Q182,'Capex forecast'!$S$7:$S$210,$S182,'Capex forecast'!$Q$7:$Q$210,"Augex")</f>
        <v>0</v>
      </c>
      <c r="AB182" s="32">
        <f>SUMIFS('Capex forecast'!L$7:L$210,'Capex forecast'!$T$7:$T$210,$Q182,'Capex forecast'!$S$7:$S$210,$S182,'Capex forecast'!$Q$7:$Q$210,"Augex")</f>
        <v>0</v>
      </c>
      <c r="AC182" s="32">
        <f>SUMIFS('Capex forecast'!M$7:M$210,'Capex forecast'!$T$7:$T$210,$Q182,'Capex forecast'!$S$7:$S$210,$S182,'Capex forecast'!$Q$7:$Q$210,"Augex")</f>
        <v>0</v>
      </c>
      <c r="AD182" s="32">
        <f>SUMIFS('Capex forecast'!N$7:N$210,'Capex forecast'!$T$7:$T$210,$Q182,'Capex forecast'!$S$7:$S$210,$S182,'Capex forecast'!$Q$7:$Q$210,"Augex")</f>
        <v>0</v>
      </c>
      <c r="AF182" s="6" t="s">
        <v>115</v>
      </c>
      <c r="AG182" s="6" t="str">
        <f>INDEX('Raw demand forecast'!$M$7:$M$5830,MATCH($Q182,'Raw demand forecast'!$B$7:$B$5830,0))</f>
        <v>No</v>
      </c>
      <c r="AH182" s="6" t="str">
        <f>IF(COUNTIF($AF$93:AF182,$B182) = 1, "LV", IF(COUNTIF($AF$93:AF182,$B182) = 2, "HV", "ST"))</f>
        <v>LV</v>
      </c>
      <c r="AI182" s="6" t="str">
        <f>INDEX('Demand forecast and growth rate'!$E$7:$E$273,MATCH($Q182,'Demand forecast and growth rate'!$B$7:$B$273,0))</f>
        <v>High growth</v>
      </c>
      <c r="AJ182" s="53">
        <f>SUMIFS('Capex forecast'!E$7:E$210,'Capex forecast'!$T$7:$T$210,$AF182,'Capex forecast'!$S$7:$S$210,$AH182,'Capex forecast'!$Q$7:$Q$210,"Repex")</f>
        <v>0</v>
      </c>
      <c r="AK182" s="53">
        <f>SUMIFS('Capex forecast'!F$7:F$210,'Capex forecast'!$T$7:$T$210,$AF182,'Capex forecast'!$S$7:$S$210,$AH182,'Capex forecast'!$Q$7:$Q$210,"Repex")</f>
        <v>0</v>
      </c>
      <c r="AL182" s="53">
        <f>SUMIFS('Capex forecast'!G$7:G$210,'Capex forecast'!$T$7:$T$210,$AF182,'Capex forecast'!$S$7:$S$210,$AH182,'Capex forecast'!$Q$7:$Q$210,"Repex")</f>
        <v>0</v>
      </c>
      <c r="AM182" s="53">
        <f>SUMIFS('Capex forecast'!H$7:H$210,'Capex forecast'!$T$7:$T$210,$AF182,'Capex forecast'!$S$7:$S$210,$AH182,'Capex forecast'!$Q$7:$Q$210,"Repex")</f>
        <v>0</v>
      </c>
      <c r="AN182" s="53">
        <f>SUMIFS('Capex forecast'!I$7:I$210,'Capex forecast'!$T$7:$T$210,$AF182,'Capex forecast'!$S$7:$S$210,$AH182,'Capex forecast'!$Q$7:$Q$210,"Repex")</f>
        <v>0</v>
      </c>
      <c r="AO182" s="53">
        <f>SUMIFS('Capex forecast'!J$7:J$210,'Capex forecast'!$T$7:$T$210,$AF182,'Capex forecast'!$S$7:$S$210,$AH182,'Capex forecast'!$Q$7:$Q$210,"Repex")</f>
        <v>0</v>
      </c>
      <c r="AP182" s="53">
        <f>SUMIFS('Capex forecast'!K$7:K$210,'Capex forecast'!$T$7:$T$210,$AF182,'Capex forecast'!$S$7:$S$210,$AH182,'Capex forecast'!$Q$7:$Q$210,"Repex")</f>
        <v>0</v>
      </c>
      <c r="AQ182" s="53">
        <f>SUMIFS('Capex forecast'!L$7:L$210,'Capex forecast'!$T$7:$T$210,$AF182,'Capex forecast'!$S$7:$S$210,$AH182,'Capex forecast'!$Q$7:$Q$210,"Repex")</f>
        <v>0</v>
      </c>
      <c r="AR182" s="53">
        <f>SUMIFS('Capex forecast'!M$7:M$210,'Capex forecast'!$T$7:$T$210,$AF182,'Capex forecast'!$S$7:$S$210,$AH182,'Capex forecast'!$Q$7:$Q$210,"Repex")</f>
        <v>0</v>
      </c>
      <c r="AS182" s="53">
        <f>SUMIFS('Capex forecast'!N$7:N$210,'Capex forecast'!$T$7:$T$210,$AF182,'Capex forecast'!$S$7:$S$210,$AH182,'Capex forecast'!$Q$7:$Q$210,"Repex")</f>
        <v>0</v>
      </c>
    </row>
    <row r="183" spans="2:45" ht="15">
      <c r="B183" s="6" t="s">
        <v>171</v>
      </c>
      <c r="C183" s="6" t="str">
        <f>INDEX('Raw demand forecast'!$M$7:$M$5830,MATCH($B183,'Raw demand forecast'!$B$7:$B$5830,0))</f>
        <v>No</v>
      </c>
      <c r="D183" s="6" t="str">
        <f>IF(COUNTIF($B$93:B183,$B183) = 1, "LV", IF(COUNTIF($B$93:B183,$B183) = 2, "HV", "ST"))</f>
        <v>LV</v>
      </c>
      <c r="E183" s="6" t="str">
        <f>INDEX('Demand forecast and growth rate'!$E$7:$E$273,MATCH($B183,'Demand forecast and growth rate'!$B$7:$B$273,0))</f>
        <v>High growth</v>
      </c>
      <c r="F183" s="32">
        <f>SUMIFS('Capex forecast'!E$7:E$210,'Capex forecast'!$T$7:$T$210,'Allocation of site-spec costs'!$B183,'Capex forecast'!$S$7:$S$210,'Allocation of site-spec costs'!$D183,'Capex forecast'!$Q$7:$Q$210,"Customer Connection")</f>
        <v>0</v>
      </c>
      <c r="G183" s="32">
        <f>SUMIFS('Capex forecast'!F$7:F$210,'Capex forecast'!$T$7:$T$210,'Allocation of site-spec costs'!$B183,'Capex forecast'!$S$7:$S$210,'Allocation of site-spec costs'!$D183,'Capex forecast'!$Q$7:$Q$210,"Customer Connection")</f>
        <v>0</v>
      </c>
      <c r="H183" s="32">
        <f>SUMIFS('Capex forecast'!G$7:G$210,'Capex forecast'!$T$7:$T$210,'Allocation of site-spec costs'!$B183,'Capex forecast'!$S$7:$S$210,'Allocation of site-spec costs'!$D183,'Capex forecast'!$Q$7:$Q$210,"Customer Connection")</f>
        <v>0</v>
      </c>
      <c r="I183" s="32">
        <f>SUMIFS('Capex forecast'!H$7:H$210,'Capex forecast'!$T$7:$T$210,'Allocation of site-spec costs'!$B183,'Capex forecast'!$S$7:$S$210,'Allocation of site-spec costs'!$D183,'Capex forecast'!$Q$7:$Q$210,"Customer Connection")</f>
        <v>0</v>
      </c>
      <c r="J183" s="32">
        <f>SUMIFS('Capex forecast'!I$7:I$210,'Capex forecast'!$T$7:$T$210,'Allocation of site-spec costs'!$B183,'Capex forecast'!$S$7:$S$210,'Allocation of site-spec costs'!$D183,'Capex forecast'!$Q$7:$Q$210,"Customer Connection")</f>
        <v>0</v>
      </c>
      <c r="K183" s="32">
        <f>SUMIFS('Capex forecast'!J$7:J$210,'Capex forecast'!$T$7:$T$210,'Allocation of site-spec costs'!$B183,'Capex forecast'!$S$7:$S$210,'Allocation of site-spec costs'!$D183,'Capex forecast'!$Q$7:$Q$210,"Customer Connection")</f>
        <v>0</v>
      </c>
      <c r="L183" s="32">
        <f>SUMIFS('Capex forecast'!K$7:K$210,'Capex forecast'!$T$7:$T$210,'Allocation of site-spec costs'!$B183,'Capex forecast'!$S$7:$S$210,'Allocation of site-spec costs'!$D183,'Capex forecast'!$Q$7:$Q$210,"Customer Connection")</f>
        <v>0</v>
      </c>
      <c r="M183" s="32">
        <f>SUMIFS('Capex forecast'!L$7:L$210,'Capex forecast'!$T$7:$T$210,'Allocation of site-spec costs'!$B183,'Capex forecast'!$S$7:$S$210,'Allocation of site-spec costs'!$D183,'Capex forecast'!$Q$7:$Q$210,"Customer Connection")</f>
        <v>0</v>
      </c>
      <c r="N183" s="32">
        <f>SUMIFS('Capex forecast'!M$7:M$210,'Capex forecast'!$T$7:$T$210,'Allocation of site-spec costs'!$B183,'Capex forecast'!$S$7:$S$210,'Allocation of site-spec costs'!$D183,'Capex forecast'!$Q$7:$Q$210,"Customer Connection")</f>
        <v>0</v>
      </c>
      <c r="O183" s="32">
        <f>SUMIFS('Capex forecast'!N$7:N$210,'Capex forecast'!$T$7:$T$210,'Allocation of site-spec costs'!$B183,'Capex forecast'!$S$7:$S$210,'Allocation of site-spec costs'!$D183,'Capex forecast'!$Q$7:$Q$210,"Customer Connection")</f>
        <v>0</v>
      </c>
      <c r="Q183" s="6" t="s">
        <v>171</v>
      </c>
      <c r="R183" s="6" t="str">
        <f>INDEX('Raw demand forecast'!$M$7:$M$5830,MATCH($Q183,'Raw demand forecast'!$B$7:$B$5830,0))</f>
        <v>No</v>
      </c>
      <c r="S183" s="6" t="str">
        <f>IF(COUNTIF($Q$93:Q183,$B183) = 1, "LV", IF(COUNTIF($Q$93:Q183,$B183) = 2, "HV", "ST"))</f>
        <v>LV</v>
      </c>
      <c r="T183" s="6" t="str">
        <f>INDEX('Demand forecast and growth rate'!$E$7:$E$273,MATCH($Q183,'Demand forecast and growth rate'!$B$7:$B$273,0))</f>
        <v>High growth</v>
      </c>
      <c r="U183" s="32">
        <f>SUMIFS('Capex forecast'!E$7:E$210,'Capex forecast'!$T$7:$T$210,$Q183,'Capex forecast'!$S$7:$S$210,$S183,'Capex forecast'!$Q$7:$Q$210,"Augex")</f>
        <v>0</v>
      </c>
      <c r="V183" s="32">
        <f>SUMIFS('Capex forecast'!F$7:F$210,'Capex forecast'!$T$7:$T$210,$Q183,'Capex forecast'!$S$7:$S$210,$S183,'Capex forecast'!$Q$7:$Q$210,"Augex")</f>
        <v>0</v>
      </c>
      <c r="W183" s="32">
        <f>SUMIFS('Capex forecast'!G$7:G$210,'Capex forecast'!$T$7:$T$210,$Q183,'Capex forecast'!$S$7:$S$210,$S183,'Capex forecast'!$Q$7:$Q$210,"Augex")</f>
        <v>0</v>
      </c>
      <c r="X183" s="32">
        <f>SUMIFS('Capex forecast'!H$7:H$210,'Capex forecast'!$T$7:$T$210,$Q183,'Capex forecast'!$S$7:$S$210,$S183,'Capex forecast'!$Q$7:$Q$210,"Augex")</f>
        <v>0</v>
      </c>
      <c r="Y183" s="32">
        <f>SUMIFS('Capex forecast'!I$7:I$210,'Capex forecast'!$T$7:$T$210,$Q183,'Capex forecast'!$S$7:$S$210,$S183,'Capex forecast'!$Q$7:$Q$210,"Augex")</f>
        <v>0</v>
      </c>
      <c r="Z183" s="32">
        <f>SUMIFS('Capex forecast'!J$7:J$210,'Capex forecast'!$T$7:$T$210,$Q183,'Capex forecast'!$S$7:$S$210,$S183,'Capex forecast'!$Q$7:$Q$210,"Augex")</f>
        <v>0</v>
      </c>
      <c r="AA183" s="32">
        <f>SUMIFS('Capex forecast'!K$7:K$210,'Capex forecast'!$T$7:$T$210,$Q183,'Capex forecast'!$S$7:$S$210,$S183,'Capex forecast'!$Q$7:$Q$210,"Augex")</f>
        <v>0</v>
      </c>
      <c r="AB183" s="32">
        <f>SUMIFS('Capex forecast'!L$7:L$210,'Capex forecast'!$T$7:$T$210,$Q183,'Capex forecast'!$S$7:$S$210,$S183,'Capex forecast'!$Q$7:$Q$210,"Augex")</f>
        <v>0</v>
      </c>
      <c r="AC183" s="32">
        <f>SUMIFS('Capex forecast'!M$7:M$210,'Capex forecast'!$T$7:$T$210,$Q183,'Capex forecast'!$S$7:$S$210,$S183,'Capex forecast'!$Q$7:$Q$210,"Augex")</f>
        <v>0</v>
      </c>
      <c r="AD183" s="32">
        <f>SUMIFS('Capex forecast'!N$7:N$210,'Capex forecast'!$T$7:$T$210,$Q183,'Capex forecast'!$S$7:$S$210,$S183,'Capex forecast'!$Q$7:$Q$210,"Augex")</f>
        <v>0</v>
      </c>
      <c r="AF183" s="6" t="s">
        <v>171</v>
      </c>
      <c r="AG183" s="6" t="str">
        <f>INDEX('Raw demand forecast'!$M$7:$M$5830,MATCH($Q183,'Raw demand forecast'!$B$7:$B$5830,0))</f>
        <v>No</v>
      </c>
      <c r="AH183" s="6" t="str">
        <f>IF(COUNTIF($AF$93:AF183,$B183) = 1, "LV", IF(COUNTIF($AF$93:AF183,$B183) = 2, "HV", "ST"))</f>
        <v>LV</v>
      </c>
      <c r="AI183" s="6" t="str">
        <f>INDEX('Demand forecast and growth rate'!$E$7:$E$273,MATCH($Q183,'Demand forecast and growth rate'!$B$7:$B$273,0))</f>
        <v>High growth</v>
      </c>
      <c r="AJ183" s="53">
        <f>SUMIFS('Capex forecast'!E$7:E$210,'Capex forecast'!$T$7:$T$210,$AF183,'Capex forecast'!$S$7:$S$210,$AH183,'Capex forecast'!$Q$7:$Q$210,"Repex")</f>
        <v>0</v>
      </c>
      <c r="AK183" s="53">
        <f>SUMIFS('Capex forecast'!F$7:F$210,'Capex forecast'!$T$7:$T$210,$AF183,'Capex forecast'!$S$7:$S$210,$AH183,'Capex forecast'!$Q$7:$Q$210,"Repex")</f>
        <v>0</v>
      </c>
      <c r="AL183" s="53">
        <f>SUMIFS('Capex forecast'!G$7:G$210,'Capex forecast'!$T$7:$T$210,$AF183,'Capex forecast'!$S$7:$S$210,$AH183,'Capex forecast'!$Q$7:$Q$210,"Repex")</f>
        <v>0</v>
      </c>
      <c r="AM183" s="53">
        <f>SUMIFS('Capex forecast'!H$7:H$210,'Capex forecast'!$T$7:$T$210,$AF183,'Capex forecast'!$S$7:$S$210,$AH183,'Capex forecast'!$Q$7:$Q$210,"Repex")</f>
        <v>0</v>
      </c>
      <c r="AN183" s="53">
        <f>SUMIFS('Capex forecast'!I$7:I$210,'Capex forecast'!$T$7:$T$210,$AF183,'Capex forecast'!$S$7:$S$210,$AH183,'Capex forecast'!$Q$7:$Q$210,"Repex")</f>
        <v>0</v>
      </c>
      <c r="AO183" s="53">
        <f>SUMIFS('Capex forecast'!J$7:J$210,'Capex forecast'!$T$7:$T$210,$AF183,'Capex forecast'!$S$7:$S$210,$AH183,'Capex forecast'!$Q$7:$Q$210,"Repex")</f>
        <v>0</v>
      </c>
      <c r="AP183" s="53">
        <f>SUMIFS('Capex forecast'!K$7:K$210,'Capex forecast'!$T$7:$T$210,$AF183,'Capex forecast'!$S$7:$S$210,$AH183,'Capex forecast'!$Q$7:$Q$210,"Repex")</f>
        <v>0</v>
      </c>
      <c r="AQ183" s="53">
        <f>SUMIFS('Capex forecast'!L$7:L$210,'Capex forecast'!$T$7:$T$210,$AF183,'Capex forecast'!$S$7:$S$210,$AH183,'Capex forecast'!$Q$7:$Q$210,"Repex")</f>
        <v>0</v>
      </c>
      <c r="AR183" s="53">
        <f>SUMIFS('Capex forecast'!M$7:M$210,'Capex forecast'!$T$7:$T$210,$AF183,'Capex forecast'!$S$7:$S$210,$AH183,'Capex forecast'!$Q$7:$Q$210,"Repex")</f>
        <v>0</v>
      </c>
      <c r="AS183" s="53">
        <f>SUMIFS('Capex forecast'!N$7:N$210,'Capex forecast'!$T$7:$T$210,$AF183,'Capex forecast'!$S$7:$S$210,$AH183,'Capex forecast'!$Q$7:$Q$210,"Repex")</f>
        <v>0</v>
      </c>
    </row>
    <row r="184" spans="2:45" ht="15">
      <c r="B184" s="6" t="s">
        <v>553</v>
      </c>
      <c r="C184" s="6" t="str">
        <f>INDEX('Raw demand forecast'!$M$7:$M$5830,MATCH($B184,'Raw demand forecast'!$B$7:$B$5830,0))</f>
        <v>Yes</v>
      </c>
      <c r="D184" s="6" t="str">
        <f>IF(COUNTIF($B$93:B184,$B184) = 1, "LV", IF(COUNTIF($B$93:B184,$B184) = 2, "HV", "ST"))</f>
        <v>LV</v>
      </c>
      <c r="E184" s="6" t="str">
        <f>INDEX('Demand forecast and growth rate'!$E$7:$E$273,MATCH($B184,'Demand forecast and growth rate'!$B$7:$B$273,0))</f>
        <v>Steady/falling</v>
      </c>
      <c r="F184" s="32">
        <f>SUMIFS('Capex forecast'!E$7:E$210,'Capex forecast'!$T$7:$T$210,'Allocation of site-spec costs'!$B184,'Capex forecast'!$S$7:$S$210,'Allocation of site-spec costs'!$D184,'Capex forecast'!$Q$7:$Q$210,"Customer Connection")</f>
        <v>0</v>
      </c>
      <c r="G184" s="32">
        <f>SUMIFS('Capex forecast'!F$7:F$210,'Capex forecast'!$T$7:$T$210,'Allocation of site-spec costs'!$B184,'Capex forecast'!$S$7:$S$210,'Allocation of site-spec costs'!$D184,'Capex forecast'!$Q$7:$Q$210,"Customer Connection")</f>
        <v>0</v>
      </c>
      <c r="H184" s="32">
        <f>SUMIFS('Capex forecast'!G$7:G$210,'Capex forecast'!$T$7:$T$210,'Allocation of site-spec costs'!$B184,'Capex forecast'!$S$7:$S$210,'Allocation of site-spec costs'!$D184,'Capex forecast'!$Q$7:$Q$210,"Customer Connection")</f>
        <v>0</v>
      </c>
      <c r="I184" s="32">
        <f>SUMIFS('Capex forecast'!H$7:H$210,'Capex forecast'!$T$7:$T$210,'Allocation of site-spec costs'!$B184,'Capex forecast'!$S$7:$S$210,'Allocation of site-spec costs'!$D184,'Capex forecast'!$Q$7:$Q$210,"Customer Connection")</f>
        <v>0</v>
      </c>
      <c r="J184" s="32">
        <f>SUMIFS('Capex forecast'!I$7:I$210,'Capex forecast'!$T$7:$T$210,'Allocation of site-spec costs'!$B184,'Capex forecast'!$S$7:$S$210,'Allocation of site-spec costs'!$D184,'Capex forecast'!$Q$7:$Q$210,"Customer Connection")</f>
        <v>0</v>
      </c>
      <c r="K184" s="32">
        <f>SUMIFS('Capex forecast'!J$7:J$210,'Capex forecast'!$T$7:$T$210,'Allocation of site-spec costs'!$B184,'Capex forecast'!$S$7:$S$210,'Allocation of site-spec costs'!$D184,'Capex forecast'!$Q$7:$Q$210,"Customer Connection")</f>
        <v>0</v>
      </c>
      <c r="L184" s="32">
        <f>SUMIFS('Capex forecast'!K$7:K$210,'Capex forecast'!$T$7:$T$210,'Allocation of site-spec costs'!$B184,'Capex forecast'!$S$7:$S$210,'Allocation of site-spec costs'!$D184,'Capex forecast'!$Q$7:$Q$210,"Customer Connection")</f>
        <v>0</v>
      </c>
      <c r="M184" s="32">
        <f>SUMIFS('Capex forecast'!L$7:L$210,'Capex forecast'!$T$7:$T$210,'Allocation of site-spec costs'!$B184,'Capex forecast'!$S$7:$S$210,'Allocation of site-spec costs'!$D184,'Capex forecast'!$Q$7:$Q$210,"Customer Connection")</f>
        <v>0</v>
      </c>
      <c r="N184" s="32">
        <f>SUMIFS('Capex forecast'!M$7:M$210,'Capex forecast'!$T$7:$T$210,'Allocation of site-spec costs'!$B184,'Capex forecast'!$S$7:$S$210,'Allocation of site-spec costs'!$D184,'Capex forecast'!$Q$7:$Q$210,"Customer Connection")</f>
        <v>0</v>
      </c>
      <c r="O184" s="32">
        <f>SUMIFS('Capex forecast'!N$7:N$210,'Capex forecast'!$T$7:$T$210,'Allocation of site-spec costs'!$B184,'Capex forecast'!$S$7:$S$210,'Allocation of site-spec costs'!$D184,'Capex forecast'!$Q$7:$Q$210,"Customer Connection")</f>
        <v>0</v>
      </c>
      <c r="Q184" s="6" t="s">
        <v>553</v>
      </c>
      <c r="R184" s="6" t="str">
        <f>INDEX('Raw demand forecast'!$M$7:$M$5830,MATCH($Q184,'Raw demand forecast'!$B$7:$B$5830,0))</f>
        <v>Yes</v>
      </c>
      <c r="S184" s="6" t="str">
        <f>IF(COUNTIF($Q$93:Q184,$B184) = 1, "LV", IF(COUNTIF($Q$93:Q184,$B184) = 2, "HV", "ST"))</f>
        <v>LV</v>
      </c>
      <c r="T184" s="6" t="str">
        <f>INDEX('Demand forecast and growth rate'!$E$7:$E$273,MATCH($Q184,'Demand forecast and growth rate'!$B$7:$B$273,0))</f>
        <v>Steady/falling</v>
      </c>
      <c r="U184" s="32">
        <f>SUMIFS('Capex forecast'!E$7:E$210,'Capex forecast'!$T$7:$T$210,$Q184,'Capex forecast'!$S$7:$S$210,$S184,'Capex forecast'!$Q$7:$Q$210,"Augex")</f>
        <v>0</v>
      </c>
      <c r="V184" s="32">
        <f>SUMIFS('Capex forecast'!F$7:F$210,'Capex forecast'!$T$7:$T$210,$Q184,'Capex forecast'!$S$7:$S$210,$S184,'Capex forecast'!$Q$7:$Q$210,"Augex")</f>
        <v>0</v>
      </c>
      <c r="W184" s="32">
        <f>SUMIFS('Capex forecast'!G$7:G$210,'Capex forecast'!$T$7:$T$210,$Q184,'Capex forecast'!$S$7:$S$210,$S184,'Capex forecast'!$Q$7:$Q$210,"Augex")</f>
        <v>0</v>
      </c>
      <c r="X184" s="32">
        <f>SUMIFS('Capex forecast'!H$7:H$210,'Capex forecast'!$T$7:$T$210,$Q184,'Capex forecast'!$S$7:$S$210,$S184,'Capex forecast'!$Q$7:$Q$210,"Augex")</f>
        <v>0</v>
      </c>
      <c r="Y184" s="32">
        <f>SUMIFS('Capex forecast'!I$7:I$210,'Capex forecast'!$T$7:$T$210,$Q184,'Capex forecast'!$S$7:$S$210,$S184,'Capex forecast'!$Q$7:$Q$210,"Augex")</f>
        <v>0</v>
      </c>
      <c r="Z184" s="32">
        <f>SUMIFS('Capex forecast'!J$7:J$210,'Capex forecast'!$T$7:$T$210,$Q184,'Capex forecast'!$S$7:$S$210,$S184,'Capex forecast'!$Q$7:$Q$210,"Augex")</f>
        <v>0</v>
      </c>
      <c r="AA184" s="32">
        <f>SUMIFS('Capex forecast'!K$7:K$210,'Capex forecast'!$T$7:$T$210,$Q184,'Capex forecast'!$S$7:$S$210,$S184,'Capex forecast'!$Q$7:$Q$210,"Augex")</f>
        <v>0</v>
      </c>
      <c r="AB184" s="32">
        <f>SUMIFS('Capex forecast'!L$7:L$210,'Capex forecast'!$T$7:$T$210,$Q184,'Capex forecast'!$S$7:$S$210,$S184,'Capex forecast'!$Q$7:$Q$210,"Augex")</f>
        <v>0</v>
      </c>
      <c r="AC184" s="32">
        <f>SUMIFS('Capex forecast'!M$7:M$210,'Capex forecast'!$T$7:$T$210,$Q184,'Capex forecast'!$S$7:$S$210,$S184,'Capex forecast'!$Q$7:$Q$210,"Augex")</f>
        <v>0</v>
      </c>
      <c r="AD184" s="32">
        <f>SUMIFS('Capex forecast'!N$7:N$210,'Capex forecast'!$T$7:$T$210,$Q184,'Capex forecast'!$S$7:$S$210,$S184,'Capex forecast'!$Q$7:$Q$210,"Augex")</f>
        <v>0</v>
      </c>
      <c r="AF184" s="6" t="s">
        <v>553</v>
      </c>
      <c r="AG184" s="6" t="str">
        <f>INDEX('Raw demand forecast'!$M$7:$M$5830,MATCH($Q184,'Raw demand forecast'!$B$7:$B$5830,0))</f>
        <v>Yes</v>
      </c>
      <c r="AH184" s="6" t="str">
        <f>IF(COUNTIF($AF$93:AF184,$B184) = 1, "LV", IF(COUNTIF($AF$93:AF184,$B184) = 2, "HV", "ST"))</f>
        <v>LV</v>
      </c>
      <c r="AI184" s="6" t="str">
        <f>INDEX('Demand forecast and growth rate'!$E$7:$E$273,MATCH($Q184,'Demand forecast and growth rate'!$B$7:$B$273,0))</f>
        <v>Steady/falling</v>
      </c>
      <c r="AJ184" s="53">
        <f>SUMIFS('Capex forecast'!E$7:E$210,'Capex forecast'!$T$7:$T$210,$AF184,'Capex forecast'!$S$7:$S$210,$AH184,'Capex forecast'!$Q$7:$Q$210,"Repex")</f>
        <v>0</v>
      </c>
      <c r="AK184" s="53">
        <f>SUMIFS('Capex forecast'!F$7:F$210,'Capex forecast'!$T$7:$T$210,$AF184,'Capex forecast'!$S$7:$S$210,$AH184,'Capex forecast'!$Q$7:$Q$210,"Repex")</f>
        <v>0</v>
      </c>
      <c r="AL184" s="53">
        <f>SUMIFS('Capex forecast'!G$7:G$210,'Capex forecast'!$T$7:$T$210,$AF184,'Capex forecast'!$S$7:$S$210,$AH184,'Capex forecast'!$Q$7:$Q$210,"Repex")</f>
        <v>0</v>
      </c>
      <c r="AM184" s="53">
        <f>SUMIFS('Capex forecast'!H$7:H$210,'Capex forecast'!$T$7:$T$210,$AF184,'Capex forecast'!$S$7:$S$210,$AH184,'Capex forecast'!$Q$7:$Q$210,"Repex")</f>
        <v>0</v>
      </c>
      <c r="AN184" s="53">
        <f>SUMIFS('Capex forecast'!I$7:I$210,'Capex forecast'!$T$7:$T$210,$AF184,'Capex forecast'!$S$7:$S$210,$AH184,'Capex forecast'!$Q$7:$Q$210,"Repex")</f>
        <v>0</v>
      </c>
      <c r="AO184" s="53">
        <f>SUMIFS('Capex forecast'!J$7:J$210,'Capex forecast'!$T$7:$T$210,$AF184,'Capex forecast'!$S$7:$S$210,$AH184,'Capex forecast'!$Q$7:$Q$210,"Repex")</f>
        <v>0</v>
      </c>
      <c r="AP184" s="53">
        <f>SUMIFS('Capex forecast'!K$7:K$210,'Capex forecast'!$T$7:$T$210,$AF184,'Capex forecast'!$S$7:$S$210,$AH184,'Capex forecast'!$Q$7:$Q$210,"Repex")</f>
        <v>0</v>
      </c>
      <c r="AQ184" s="53">
        <f>SUMIFS('Capex forecast'!L$7:L$210,'Capex forecast'!$T$7:$T$210,$AF184,'Capex forecast'!$S$7:$S$210,$AH184,'Capex forecast'!$Q$7:$Q$210,"Repex")</f>
        <v>0</v>
      </c>
      <c r="AR184" s="53">
        <f>SUMIFS('Capex forecast'!M$7:M$210,'Capex forecast'!$T$7:$T$210,$AF184,'Capex forecast'!$S$7:$S$210,$AH184,'Capex forecast'!$Q$7:$Q$210,"Repex")</f>
        <v>0</v>
      </c>
      <c r="AS184" s="53">
        <f>SUMIFS('Capex forecast'!N$7:N$210,'Capex forecast'!$T$7:$T$210,$AF184,'Capex forecast'!$S$7:$S$210,$AH184,'Capex forecast'!$Q$7:$Q$210,"Repex")</f>
        <v>0</v>
      </c>
    </row>
    <row r="185" spans="2:45" ht="15">
      <c r="B185" s="6" t="s">
        <v>33</v>
      </c>
      <c r="C185" s="6" t="str">
        <f>INDEX('Raw demand forecast'!$M$7:$M$5830,MATCH($B185,'Raw demand forecast'!$B$7:$B$5830,0))</f>
        <v>No</v>
      </c>
      <c r="D185" s="6" t="str">
        <f>IF(COUNTIF($B$93:B185,$B185) = 1, "LV", IF(COUNTIF($B$93:B185,$B185) = 2, "HV", "ST"))</f>
        <v>LV</v>
      </c>
      <c r="E185" s="6" t="str">
        <f>INDEX('Demand forecast and growth rate'!$E$7:$E$273,MATCH($B185,'Demand forecast and growth rate'!$B$7:$B$273,0))</f>
        <v>Steady/falling</v>
      </c>
      <c r="F185" s="32">
        <f>SUMIFS('Capex forecast'!E$7:E$210,'Capex forecast'!$T$7:$T$210,'Allocation of site-spec costs'!$B185,'Capex forecast'!$S$7:$S$210,'Allocation of site-spec costs'!$D185,'Capex forecast'!$Q$7:$Q$210,"Customer Connection")</f>
        <v>0</v>
      </c>
      <c r="G185" s="32">
        <f>SUMIFS('Capex forecast'!F$7:F$210,'Capex forecast'!$T$7:$T$210,'Allocation of site-spec costs'!$B185,'Capex forecast'!$S$7:$S$210,'Allocation of site-spec costs'!$D185,'Capex forecast'!$Q$7:$Q$210,"Customer Connection")</f>
        <v>0</v>
      </c>
      <c r="H185" s="32">
        <f>SUMIFS('Capex forecast'!G$7:G$210,'Capex forecast'!$T$7:$T$210,'Allocation of site-spec costs'!$B185,'Capex forecast'!$S$7:$S$210,'Allocation of site-spec costs'!$D185,'Capex forecast'!$Q$7:$Q$210,"Customer Connection")</f>
        <v>0</v>
      </c>
      <c r="I185" s="32">
        <f>SUMIFS('Capex forecast'!H$7:H$210,'Capex forecast'!$T$7:$T$210,'Allocation of site-spec costs'!$B185,'Capex forecast'!$S$7:$S$210,'Allocation of site-spec costs'!$D185,'Capex forecast'!$Q$7:$Q$210,"Customer Connection")</f>
        <v>0</v>
      </c>
      <c r="J185" s="32">
        <f>SUMIFS('Capex forecast'!I$7:I$210,'Capex forecast'!$T$7:$T$210,'Allocation of site-spec costs'!$B185,'Capex forecast'!$S$7:$S$210,'Allocation of site-spec costs'!$D185,'Capex forecast'!$Q$7:$Q$210,"Customer Connection")</f>
        <v>0</v>
      </c>
      <c r="K185" s="32">
        <f>SUMIFS('Capex forecast'!J$7:J$210,'Capex forecast'!$T$7:$T$210,'Allocation of site-spec costs'!$B185,'Capex forecast'!$S$7:$S$210,'Allocation of site-spec costs'!$D185,'Capex forecast'!$Q$7:$Q$210,"Customer Connection")</f>
        <v>0</v>
      </c>
      <c r="L185" s="32">
        <f>SUMIFS('Capex forecast'!K$7:K$210,'Capex forecast'!$T$7:$T$210,'Allocation of site-spec costs'!$B185,'Capex forecast'!$S$7:$S$210,'Allocation of site-spec costs'!$D185,'Capex forecast'!$Q$7:$Q$210,"Customer Connection")</f>
        <v>0</v>
      </c>
      <c r="M185" s="32">
        <f>SUMIFS('Capex forecast'!L$7:L$210,'Capex forecast'!$T$7:$T$210,'Allocation of site-spec costs'!$B185,'Capex forecast'!$S$7:$S$210,'Allocation of site-spec costs'!$D185,'Capex forecast'!$Q$7:$Q$210,"Customer Connection")</f>
        <v>0</v>
      </c>
      <c r="N185" s="32">
        <f>SUMIFS('Capex forecast'!M$7:M$210,'Capex forecast'!$T$7:$T$210,'Allocation of site-spec costs'!$B185,'Capex forecast'!$S$7:$S$210,'Allocation of site-spec costs'!$D185,'Capex forecast'!$Q$7:$Q$210,"Customer Connection")</f>
        <v>0</v>
      </c>
      <c r="O185" s="32">
        <f>SUMIFS('Capex forecast'!N$7:N$210,'Capex forecast'!$T$7:$T$210,'Allocation of site-spec costs'!$B185,'Capex forecast'!$S$7:$S$210,'Allocation of site-spec costs'!$D185,'Capex forecast'!$Q$7:$Q$210,"Customer Connection")</f>
        <v>0</v>
      </c>
      <c r="Q185" s="6" t="s">
        <v>33</v>
      </c>
      <c r="R185" s="6" t="str">
        <f>INDEX('Raw demand forecast'!$M$7:$M$5830,MATCH($Q185,'Raw demand forecast'!$B$7:$B$5830,0))</f>
        <v>No</v>
      </c>
      <c r="S185" s="6" t="str">
        <f>IF(COUNTIF($Q$93:Q185,$B185) = 1, "LV", IF(COUNTIF($Q$93:Q185,$B185) = 2, "HV", "ST"))</f>
        <v>LV</v>
      </c>
      <c r="T185" s="6" t="str">
        <f>INDEX('Demand forecast and growth rate'!$E$7:$E$273,MATCH($Q185,'Demand forecast and growth rate'!$B$7:$B$273,0))</f>
        <v>Steady/falling</v>
      </c>
      <c r="U185" s="32">
        <f>SUMIFS('Capex forecast'!E$7:E$210,'Capex forecast'!$T$7:$T$210,$Q185,'Capex forecast'!$S$7:$S$210,$S185,'Capex forecast'!$Q$7:$Q$210,"Augex")</f>
        <v>0</v>
      </c>
      <c r="V185" s="32">
        <f>SUMIFS('Capex forecast'!F$7:F$210,'Capex forecast'!$T$7:$T$210,$Q185,'Capex forecast'!$S$7:$S$210,$S185,'Capex forecast'!$Q$7:$Q$210,"Augex")</f>
        <v>0</v>
      </c>
      <c r="W185" s="32">
        <f>SUMIFS('Capex forecast'!G$7:G$210,'Capex forecast'!$T$7:$T$210,$Q185,'Capex forecast'!$S$7:$S$210,$S185,'Capex forecast'!$Q$7:$Q$210,"Augex")</f>
        <v>0</v>
      </c>
      <c r="X185" s="32">
        <f>SUMIFS('Capex forecast'!H$7:H$210,'Capex forecast'!$T$7:$T$210,$Q185,'Capex forecast'!$S$7:$S$210,$S185,'Capex forecast'!$Q$7:$Q$210,"Augex")</f>
        <v>0</v>
      </c>
      <c r="Y185" s="32">
        <f>SUMIFS('Capex forecast'!I$7:I$210,'Capex forecast'!$T$7:$T$210,$Q185,'Capex forecast'!$S$7:$S$210,$S185,'Capex forecast'!$Q$7:$Q$210,"Augex")</f>
        <v>0</v>
      </c>
      <c r="Z185" s="32">
        <f>SUMIFS('Capex forecast'!J$7:J$210,'Capex forecast'!$T$7:$T$210,$Q185,'Capex forecast'!$S$7:$S$210,$S185,'Capex forecast'!$Q$7:$Q$210,"Augex")</f>
        <v>0</v>
      </c>
      <c r="AA185" s="32">
        <f>SUMIFS('Capex forecast'!K$7:K$210,'Capex forecast'!$T$7:$T$210,$Q185,'Capex forecast'!$S$7:$S$210,$S185,'Capex forecast'!$Q$7:$Q$210,"Augex")</f>
        <v>0</v>
      </c>
      <c r="AB185" s="32">
        <f>SUMIFS('Capex forecast'!L$7:L$210,'Capex forecast'!$T$7:$T$210,$Q185,'Capex forecast'!$S$7:$S$210,$S185,'Capex forecast'!$Q$7:$Q$210,"Augex")</f>
        <v>0</v>
      </c>
      <c r="AC185" s="32">
        <f>SUMIFS('Capex forecast'!M$7:M$210,'Capex forecast'!$T$7:$T$210,$Q185,'Capex forecast'!$S$7:$S$210,$S185,'Capex forecast'!$Q$7:$Q$210,"Augex")</f>
        <v>0</v>
      </c>
      <c r="AD185" s="32">
        <f>SUMIFS('Capex forecast'!N$7:N$210,'Capex forecast'!$T$7:$T$210,$Q185,'Capex forecast'!$S$7:$S$210,$S185,'Capex forecast'!$Q$7:$Q$210,"Augex")</f>
        <v>0</v>
      </c>
      <c r="AF185" s="6" t="s">
        <v>33</v>
      </c>
      <c r="AG185" s="6" t="str">
        <f>INDEX('Raw demand forecast'!$M$7:$M$5830,MATCH($Q185,'Raw demand forecast'!$B$7:$B$5830,0))</f>
        <v>No</v>
      </c>
      <c r="AH185" s="6" t="str">
        <f>IF(COUNTIF($AF$93:AF185,$B185) = 1, "LV", IF(COUNTIF($AF$93:AF185,$B185) = 2, "HV", "ST"))</f>
        <v>LV</v>
      </c>
      <c r="AI185" s="6" t="str">
        <f>INDEX('Demand forecast and growth rate'!$E$7:$E$273,MATCH($Q185,'Demand forecast and growth rate'!$B$7:$B$273,0))</f>
        <v>Steady/falling</v>
      </c>
      <c r="AJ185" s="53">
        <f>SUMIFS('Capex forecast'!E$7:E$210,'Capex forecast'!$T$7:$T$210,$AF185,'Capex forecast'!$S$7:$S$210,$AH185,'Capex forecast'!$Q$7:$Q$210,"Repex")</f>
        <v>0</v>
      </c>
      <c r="AK185" s="53">
        <f>SUMIFS('Capex forecast'!F$7:F$210,'Capex forecast'!$T$7:$T$210,$AF185,'Capex forecast'!$S$7:$S$210,$AH185,'Capex forecast'!$Q$7:$Q$210,"Repex")</f>
        <v>0</v>
      </c>
      <c r="AL185" s="53">
        <f>SUMIFS('Capex forecast'!G$7:G$210,'Capex forecast'!$T$7:$T$210,$AF185,'Capex forecast'!$S$7:$S$210,$AH185,'Capex forecast'!$Q$7:$Q$210,"Repex")</f>
        <v>0</v>
      </c>
      <c r="AM185" s="53">
        <f>SUMIFS('Capex forecast'!H$7:H$210,'Capex forecast'!$T$7:$T$210,$AF185,'Capex forecast'!$S$7:$S$210,$AH185,'Capex forecast'!$Q$7:$Q$210,"Repex")</f>
        <v>0</v>
      </c>
      <c r="AN185" s="53">
        <f>SUMIFS('Capex forecast'!I$7:I$210,'Capex forecast'!$T$7:$T$210,$AF185,'Capex forecast'!$S$7:$S$210,$AH185,'Capex forecast'!$Q$7:$Q$210,"Repex")</f>
        <v>0</v>
      </c>
      <c r="AO185" s="53">
        <f>SUMIFS('Capex forecast'!J$7:J$210,'Capex forecast'!$T$7:$T$210,$AF185,'Capex forecast'!$S$7:$S$210,$AH185,'Capex forecast'!$Q$7:$Q$210,"Repex")</f>
        <v>0</v>
      </c>
      <c r="AP185" s="53">
        <f>SUMIFS('Capex forecast'!K$7:K$210,'Capex forecast'!$T$7:$T$210,$AF185,'Capex forecast'!$S$7:$S$210,$AH185,'Capex forecast'!$Q$7:$Q$210,"Repex")</f>
        <v>0</v>
      </c>
      <c r="AQ185" s="53">
        <f>SUMIFS('Capex forecast'!L$7:L$210,'Capex forecast'!$T$7:$T$210,$AF185,'Capex forecast'!$S$7:$S$210,$AH185,'Capex forecast'!$Q$7:$Q$210,"Repex")</f>
        <v>0</v>
      </c>
      <c r="AR185" s="53">
        <f>SUMIFS('Capex forecast'!M$7:M$210,'Capex forecast'!$T$7:$T$210,$AF185,'Capex forecast'!$S$7:$S$210,$AH185,'Capex forecast'!$Q$7:$Q$210,"Repex")</f>
        <v>0</v>
      </c>
      <c r="AS185" s="53">
        <f>SUMIFS('Capex forecast'!N$7:N$210,'Capex forecast'!$T$7:$T$210,$AF185,'Capex forecast'!$S$7:$S$210,$AH185,'Capex forecast'!$Q$7:$Q$210,"Repex")</f>
        <v>0</v>
      </c>
    </row>
    <row r="186" spans="2:45" ht="15">
      <c r="B186" s="6" t="s">
        <v>595</v>
      </c>
      <c r="C186" s="6" t="str">
        <f>INDEX('Raw demand forecast'!$M$7:$M$5830,MATCH($B186,'Raw demand forecast'!$B$7:$B$5830,0))</f>
        <v>Yes</v>
      </c>
      <c r="D186" s="6" t="str">
        <f>IF(COUNTIF($B$93:B186,$B186) = 1, "LV", IF(COUNTIF($B$93:B186,$B186) = 2, "HV", "ST"))</f>
        <v>LV</v>
      </c>
      <c r="E186" s="6" t="str">
        <f>INDEX('Demand forecast and growth rate'!$E$7:$E$273,MATCH($B186,'Demand forecast and growth rate'!$B$7:$B$273,0))</f>
        <v>High growth</v>
      </c>
      <c r="F186" s="32">
        <f>SUMIFS('Capex forecast'!E$7:E$210,'Capex forecast'!$T$7:$T$210,'Allocation of site-spec costs'!$B186,'Capex forecast'!$S$7:$S$210,'Allocation of site-spec costs'!$D186,'Capex forecast'!$Q$7:$Q$210,"Customer Connection")</f>
        <v>0</v>
      </c>
      <c r="G186" s="32">
        <f>SUMIFS('Capex forecast'!F$7:F$210,'Capex forecast'!$T$7:$T$210,'Allocation of site-spec costs'!$B186,'Capex forecast'!$S$7:$S$210,'Allocation of site-spec costs'!$D186,'Capex forecast'!$Q$7:$Q$210,"Customer Connection")</f>
        <v>0</v>
      </c>
      <c r="H186" s="32">
        <f>SUMIFS('Capex forecast'!G$7:G$210,'Capex forecast'!$T$7:$T$210,'Allocation of site-spec costs'!$B186,'Capex forecast'!$S$7:$S$210,'Allocation of site-spec costs'!$D186,'Capex forecast'!$Q$7:$Q$210,"Customer Connection")</f>
        <v>0</v>
      </c>
      <c r="I186" s="32">
        <f>SUMIFS('Capex forecast'!H$7:H$210,'Capex forecast'!$T$7:$T$210,'Allocation of site-spec costs'!$B186,'Capex forecast'!$S$7:$S$210,'Allocation of site-spec costs'!$D186,'Capex forecast'!$Q$7:$Q$210,"Customer Connection")</f>
        <v>0</v>
      </c>
      <c r="J186" s="32">
        <f>SUMIFS('Capex forecast'!I$7:I$210,'Capex forecast'!$T$7:$T$210,'Allocation of site-spec costs'!$B186,'Capex forecast'!$S$7:$S$210,'Allocation of site-spec costs'!$D186,'Capex forecast'!$Q$7:$Q$210,"Customer Connection")</f>
        <v>0</v>
      </c>
      <c r="K186" s="32">
        <f>SUMIFS('Capex forecast'!J$7:J$210,'Capex forecast'!$T$7:$T$210,'Allocation of site-spec costs'!$B186,'Capex forecast'!$S$7:$S$210,'Allocation of site-spec costs'!$D186,'Capex forecast'!$Q$7:$Q$210,"Customer Connection")</f>
        <v>0</v>
      </c>
      <c r="L186" s="32">
        <f>SUMIFS('Capex forecast'!K$7:K$210,'Capex forecast'!$T$7:$T$210,'Allocation of site-spec costs'!$B186,'Capex forecast'!$S$7:$S$210,'Allocation of site-spec costs'!$D186,'Capex forecast'!$Q$7:$Q$210,"Customer Connection")</f>
        <v>0</v>
      </c>
      <c r="M186" s="32">
        <f>SUMIFS('Capex forecast'!L$7:L$210,'Capex forecast'!$T$7:$T$210,'Allocation of site-spec costs'!$B186,'Capex forecast'!$S$7:$S$210,'Allocation of site-spec costs'!$D186,'Capex forecast'!$Q$7:$Q$210,"Customer Connection")</f>
        <v>0</v>
      </c>
      <c r="N186" s="32">
        <f>SUMIFS('Capex forecast'!M$7:M$210,'Capex forecast'!$T$7:$T$210,'Allocation of site-spec costs'!$B186,'Capex forecast'!$S$7:$S$210,'Allocation of site-spec costs'!$D186,'Capex forecast'!$Q$7:$Q$210,"Customer Connection")</f>
        <v>0</v>
      </c>
      <c r="O186" s="32">
        <f>SUMIFS('Capex forecast'!N$7:N$210,'Capex forecast'!$T$7:$T$210,'Allocation of site-spec costs'!$B186,'Capex forecast'!$S$7:$S$210,'Allocation of site-spec costs'!$D186,'Capex forecast'!$Q$7:$Q$210,"Customer Connection")</f>
        <v>0</v>
      </c>
      <c r="Q186" s="6" t="s">
        <v>595</v>
      </c>
      <c r="R186" s="6" t="str">
        <f>INDEX('Raw demand forecast'!$M$7:$M$5830,MATCH($Q186,'Raw demand forecast'!$B$7:$B$5830,0))</f>
        <v>Yes</v>
      </c>
      <c r="S186" s="6" t="str">
        <f>IF(COUNTIF($Q$93:Q186,$B186) = 1, "LV", IF(COUNTIF($Q$93:Q186,$B186) = 2, "HV", "ST"))</f>
        <v>LV</v>
      </c>
      <c r="T186" s="6" t="str">
        <f>INDEX('Demand forecast and growth rate'!$E$7:$E$273,MATCH($Q186,'Demand forecast and growth rate'!$B$7:$B$273,0))</f>
        <v>High growth</v>
      </c>
      <c r="U186" s="32">
        <f>SUMIFS('Capex forecast'!E$7:E$210,'Capex forecast'!$T$7:$T$210,$Q186,'Capex forecast'!$S$7:$S$210,$S186,'Capex forecast'!$Q$7:$Q$210,"Augex")</f>
        <v>0</v>
      </c>
      <c r="V186" s="32">
        <f>SUMIFS('Capex forecast'!F$7:F$210,'Capex forecast'!$T$7:$T$210,$Q186,'Capex forecast'!$S$7:$S$210,$S186,'Capex forecast'!$Q$7:$Q$210,"Augex")</f>
        <v>0</v>
      </c>
      <c r="W186" s="32">
        <f>SUMIFS('Capex forecast'!G$7:G$210,'Capex forecast'!$T$7:$T$210,$Q186,'Capex forecast'!$S$7:$S$210,$S186,'Capex forecast'!$Q$7:$Q$210,"Augex")</f>
        <v>0</v>
      </c>
      <c r="X186" s="32">
        <f>SUMIFS('Capex forecast'!H$7:H$210,'Capex forecast'!$T$7:$T$210,$Q186,'Capex forecast'!$S$7:$S$210,$S186,'Capex forecast'!$Q$7:$Q$210,"Augex")</f>
        <v>0</v>
      </c>
      <c r="Y186" s="32">
        <f>SUMIFS('Capex forecast'!I$7:I$210,'Capex forecast'!$T$7:$T$210,$Q186,'Capex forecast'!$S$7:$S$210,$S186,'Capex forecast'!$Q$7:$Q$210,"Augex")</f>
        <v>0</v>
      </c>
      <c r="Z186" s="32">
        <f>SUMIFS('Capex forecast'!J$7:J$210,'Capex forecast'!$T$7:$T$210,$Q186,'Capex forecast'!$S$7:$S$210,$S186,'Capex forecast'!$Q$7:$Q$210,"Augex")</f>
        <v>0</v>
      </c>
      <c r="AA186" s="32">
        <f>SUMIFS('Capex forecast'!K$7:K$210,'Capex forecast'!$T$7:$T$210,$Q186,'Capex forecast'!$S$7:$S$210,$S186,'Capex forecast'!$Q$7:$Q$210,"Augex")</f>
        <v>0</v>
      </c>
      <c r="AB186" s="32">
        <f>SUMIFS('Capex forecast'!L$7:L$210,'Capex forecast'!$T$7:$T$210,$Q186,'Capex forecast'!$S$7:$S$210,$S186,'Capex forecast'!$Q$7:$Q$210,"Augex")</f>
        <v>0</v>
      </c>
      <c r="AC186" s="32">
        <f>SUMIFS('Capex forecast'!M$7:M$210,'Capex forecast'!$T$7:$T$210,$Q186,'Capex forecast'!$S$7:$S$210,$S186,'Capex forecast'!$Q$7:$Q$210,"Augex")</f>
        <v>0</v>
      </c>
      <c r="AD186" s="32">
        <f>SUMIFS('Capex forecast'!N$7:N$210,'Capex forecast'!$T$7:$T$210,$Q186,'Capex forecast'!$S$7:$S$210,$S186,'Capex forecast'!$Q$7:$Q$210,"Augex")</f>
        <v>0</v>
      </c>
      <c r="AF186" s="6" t="s">
        <v>595</v>
      </c>
      <c r="AG186" s="6" t="str">
        <f>INDEX('Raw demand forecast'!$M$7:$M$5830,MATCH($Q186,'Raw demand forecast'!$B$7:$B$5830,0))</f>
        <v>Yes</v>
      </c>
      <c r="AH186" s="6" t="str">
        <f>IF(COUNTIF($AF$93:AF186,$B186) = 1, "LV", IF(COUNTIF($AF$93:AF186,$B186) = 2, "HV", "ST"))</f>
        <v>LV</v>
      </c>
      <c r="AI186" s="6" t="str">
        <f>INDEX('Demand forecast and growth rate'!$E$7:$E$273,MATCH($Q186,'Demand forecast and growth rate'!$B$7:$B$273,0))</f>
        <v>High growth</v>
      </c>
      <c r="AJ186" s="53">
        <f>SUMIFS('Capex forecast'!E$7:E$210,'Capex forecast'!$T$7:$T$210,$AF186,'Capex forecast'!$S$7:$S$210,$AH186,'Capex forecast'!$Q$7:$Q$210,"Repex")</f>
        <v>0</v>
      </c>
      <c r="AK186" s="53">
        <f>SUMIFS('Capex forecast'!F$7:F$210,'Capex forecast'!$T$7:$T$210,$AF186,'Capex forecast'!$S$7:$S$210,$AH186,'Capex forecast'!$Q$7:$Q$210,"Repex")</f>
        <v>0</v>
      </c>
      <c r="AL186" s="53">
        <f>SUMIFS('Capex forecast'!G$7:G$210,'Capex forecast'!$T$7:$T$210,$AF186,'Capex forecast'!$S$7:$S$210,$AH186,'Capex forecast'!$Q$7:$Q$210,"Repex")</f>
        <v>0</v>
      </c>
      <c r="AM186" s="53">
        <f>SUMIFS('Capex forecast'!H$7:H$210,'Capex forecast'!$T$7:$T$210,$AF186,'Capex forecast'!$S$7:$S$210,$AH186,'Capex forecast'!$Q$7:$Q$210,"Repex")</f>
        <v>0</v>
      </c>
      <c r="AN186" s="53">
        <f>SUMIFS('Capex forecast'!I$7:I$210,'Capex forecast'!$T$7:$T$210,$AF186,'Capex forecast'!$S$7:$S$210,$AH186,'Capex forecast'!$Q$7:$Q$210,"Repex")</f>
        <v>0</v>
      </c>
      <c r="AO186" s="53">
        <f>SUMIFS('Capex forecast'!J$7:J$210,'Capex forecast'!$T$7:$T$210,$AF186,'Capex forecast'!$S$7:$S$210,$AH186,'Capex forecast'!$Q$7:$Q$210,"Repex")</f>
        <v>0</v>
      </c>
      <c r="AP186" s="53">
        <f>SUMIFS('Capex forecast'!K$7:K$210,'Capex forecast'!$T$7:$T$210,$AF186,'Capex forecast'!$S$7:$S$210,$AH186,'Capex forecast'!$Q$7:$Q$210,"Repex")</f>
        <v>0</v>
      </c>
      <c r="AQ186" s="53">
        <f>SUMIFS('Capex forecast'!L$7:L$210,'Capex forecast'!$T$7:$T$210,$AF186,'Capex forecast'!$S$7:$S$210,$AH186,'Capex forecast'!$Q$7:$Q$210,"Repex")</f>
        <v>0</v>
      </c>
      <c r="AR186" s="53">
        <f>SUMIFS('Capex forecast'!M$7:M$210,'Capex forecast'!$T$7:$T$210,$AF186,'Capex forecast'!$S$7:$S$210,$AH186,'Capex forecast'!$Q$7:$Q$210,"Repex")</f>
        <v>0</v>
      </c>
      <c r="AS186" s="53">
        <f>SUMIFS('Capex forecast'!N$7:N$210,'Capex forecast'!$T$7:$T$210,$AF186,'Capex forecast'!$S$7:$S$210,$AH186,'Capex forecast'!$Q$7:$Q$210,"Repex")</f>
        <v>0</v>
      </c>
    </row>
    <row r="187" spans="2:45" ht="15">
      <c r="B187" s="6" t="s">
        <v>76</v>
      </c>
      <c r="C187" s="6" t="str">
        <f>INDEX('Raw demand forecast'!$M$7:$M$5830,MATCH($B187,'Raw demand forecast'!$B$7:$B$5830,0))</f>
        <v>No</v>
      </c>
      <c r="D187" s="6" t="str">
        <f>IF(COUNTIF($B$93:B187,$B187) = 1, "LV", IF(COUNTIF($B$93:B187,$B187) = 2, "HV", "ST"))</f>
        <v>LV</v>
      </c>
      <c r="E187" s="6" t="str">
        <f>INDEX('Demand forecast and growth rate'!$E$7:$E$273,MATCH($B187,'Demand forecast and growth rate'!$B$7:$B$273,0))</f>
        <v>Steady/falling</v>
      </c>
      <c r="F187" s="32">
        <f>SUMIFS('Capex forecast'!E$7:E$210,'Capex forecast'!$T$7:$T$210,'Allocation of site-spec costs'!$B187,'Capex forecast'!$S$7:$S$210,'Allocation of site-spec costs'!$D187,'Capex forecast'!$Q$7:$Q$210,"Customer Connection")</f>
        <v>0</v>
      </c>
      <c r="G187" s="32">
        <f>SUMIFS('Capex forecast'!F$7:F$210,'Capex forecast'!$T$7:$T$210,'Allocation of site-spec costs'!$B187,'Capex forecast'!$S$7:$S$210,'Allocation of site-spec costs'!$D187,'Capex forecast'!$Q$7:$Q$210,"Customer Connection")</f>
        <v>0</v>
      </c>
      <c r="H187" s="32">
        <f>SUMIFS('Capex forecast'!G$7:G$210,'Capex forecast'!$T$7:$T$210,'Allocation of site-spec costs'!$B187,'Capex forecast'!$S$7:$S$210,'Allocation of site-spec costs'!$D187,'Capex forecast'!$Q$7:$Q$210,"Customer Connection")</f>
        <v>0</v>
      </c>
      <c r="I187" s="32">
        <f>SUMIFS('Capex forecast'!H$7:H$210,'Capex forecast'!$T$7:$T$210,'Allocation of site-spec costs'!$B187,'Capex forecast'!$S$7:$S$210,'Allocation of site-spec costs'!$D187,'Capex forecast'!$Q$7:$Q$210,"Customer Connection")</f>
        <v>0</v>
      </c>
      <c r="J187" s="32">
        <f>SUMIFS('Capex forecast'!I$7:I$210,'Capex forecast'!$T$7:$T$210,'Allocation of site-spec costs'!$B187,'Capex forecast'!$S$7:$S$210,'Allocation of site-spec costs'!$D187,'Capex forecast'!$Q$7:$Q$210,"Customer Connection")</f>
        <v>0</v>
      </c>
      <c r="K187" s="32">
        <f>SUMIFS('Capex forecast'!J$7:J$210,'Capex forecast'!$T$7:$T$210,'Allocation of site-spec costs'!$B187,'Capex forecast'!$S$7:$S$210,'Allocation of site-spec costs'!$D187,'Capex forecast'!$Q$7:$Q$210,"Customer Connection")</f>
        <v>0</v>
      </c>
      <c r="L187" s="32">
        <f>SUMIFS('Capex forecast'!K$7:K$210,'Capex forecast'!$T$7:$T$210,'Allocation of site-spec costs'!$B187,'Capex forecast'!$S$7:$S$210,'Allocation of site-spec costs'!$D187,'Capex forecast'!$Q$7:$Q$210,"Customer Connection")</f>
        <v>0</v>
      </c>
      <c r="M187" s="32">
        <f>SUMIFS('Capex forecast'!L$7:L$210,'Capex forecast'!$T$7:$T$210,'Allocation of site-spec costs'!$B187,'Capex forecast'!$S$7:$S$210,'Allocation of site-spec costs'!$D187,'Capex forecast'!$Q$7:$Q$210,"Customer Connection")</f>
        <v>0</v>
      </c>
      <c r="N187" s="32">
        <f>SUMIFS('Capex forecast'!M$7:M$210,'Capex forecast'!$T$7:$T$210,'Allocation of site-spec costs'!$B187,'Capex forecast'!$S$7:$S$210,'Allocation of site-spec costs'!$D187,'Capex forecast'!$Q$7:$Q$210,"Customer Connection")</f>
        <v>0</v>
      </c>
      <c r="O187" s="32">
        <f>SUMIFS('Capex forecast'!N$7:N$210,'Capex forecast'!$T$7:$T$210,'Allocation of site-spec costs'!$B187,'Capex forecast'!$S$7:$S$210,'Allocation of site-spec costs'!$D187,'Capex forecast'!$Q$7:$Q$210,"Customer Connection")</f>
        <v>0</v>
      </c>
      <c r="Q187" s="6" t="s">
        <v>76</v>
      </c>
      <c r="R187" s="6" t="str">
        <f>INDEX('Raw demand forecast'!$M$7:$M$5830,MATCH($Q187,'Raw demand forecast'!$B$7:$B$5830,0))</f>
        <v>No</v>
      </c>
      <c r="S187" s="6" t="str">
        <f>IF(COUNTIF($Q$93:Q187,$B187) = 1, "LV", IF(COUNTIF($Q$93:Q187,$B187) = 2, "HV", "ST"))</f>
        <v>LV</v>
      </c>
      <c r="T187" s="6" t="str">
        <f>INDEX('Demand forecast and growth rate'!$E$7:$E$273,MATCH($Q187,'Demand forecast and growth rate'!$B$7:$B$273,0))</f>
        <v>Steady/falling</v>
      </c>
      <c r="U187" s="32">
        <f>SUMIFS('Capex forecast'!E$7:E$210,'Capex forecast'!$T$7:$T$210,$Q187,'Capex forecast'!$S$7:$S$210,$S187,'Capex forecast'!$Q$7:$Q$210,"Augex")</f>
        <v>0</v>
      </c>
      <c r="V187" s="32">
        <f>SUMIFS('Capex forecast'!F$7:F$210,'Capex forecast'!$T$7:$T$210,$Q187,'Capex forecast'!$S$7:$S$210,$S187,'Capex forecast'!$Q$7:$Q$210,"Augex")</f>
        <v>0</v>
      </c>
      <c r="W187" s="32">
        <f>SUMIFS('Capex forecast'!G$7:G$210,'Capex forecast'!$T$7:$T$210,$Q187,'Capex forecast'!$S$7:$S$210,$S187,'Capex forecast'!$Q$7:$Q$210,"Augex")</f>
        <v>0</v>
      </c>
      <c r="X187" s="32">
        <f>SUMIFS('Capex forecast'!H$7:H$210,'Capex forecast'!$T$7:$T$210,$Q187,'Capex forecast'!$S$7:$S$210,$S187,'Capex forecast'!$Q$7:$Q$210,"Augex")</f>
        <v>0</v>
      </c>
      <c r="Y187" s="32">
        <f>SUMIFS('Capex forecast'!I$7:I$210,'Capex forecast'!$T$7:$T$210,$Q187,'Capex forecast'!$S$7:$S$210,$S187,'Capex forecast'!$Q$7:$Q$210,"Augex")</f>
        <v>0</v>
      </c>
      <c r="Z187" s="32">
        <f>SUMIFS('Capex forecast'!J$7:J$210,'Capex forecast'!$T$7:$T$210,$Q187,'Capex forecast'!$S$7:$S$210,$S187,'Capex forecast'!$Q$7:$Q$210,"Augex")</f>
        <v>0</v>
      </c>
      <c r="AA187" s="32">
        <f>SUMIFS('Capex forecast'!K$7:K$210,'Capex forecast'!$T$7:$T$210,$Q187,'Capex forecast'!$S$7:$S$210,$S187,'Capex forecast'!$Q$7:$Q$210,"Augex")</f>
        <v>0</v>
      </c>
      <c r="AB187" s="32">
        <f>SUMIFS('Capex forecast'!L$7:L$210,'Capex forecast'!$T$7:$T$210,$Q187,'Capex forecast'!$S$7:$S$210,$S187,'Capex forecast'!$Q$7:$Q$210,"Augex")</f>
        <v>0</v>
      </c>
      <c r="AC187" s="32">
        <f>SUMIFS('Capex forecast'!M$7:M$210,'Capex forecast'!$T$7:$T$210,$Q187,'Capex forecast'!$S$7:$S$210,$S187,'Capex forecast'!$Q$7:$Q$210,"Augex")</f>
        <v>0</v>
      </c>
      <c r="AD187" s="32">
        <f>SUMIFS('Capex forecast'!N$7:N$210,'Capex forecast'!$T$7:$T$210,$Q187,'Capex forecast'!$S$7:$S$210,$S187,'Capex forecast'!$Q$7:$Q$210,"Augex")</f>
        <v>0</v>
      </c>
      <c r="AF187" s="6" t="s">
        <v>76</v>
      </c>
      <c r="AG187" s="6" t="str">
        <f>INDEX('Raw demand forecast'!$M$7:$M$5830,MATCH($Q187,'Raw demand forecast'!$B$7:$B$5830,0))</f>
        <v>No</v>
      </c>
      <c r="AH187" s="6" t="str">
        <f>IF(COUNTIF($AF$93:AF187,$B187) = 1, "LV", IF(COUNTIF($AF$93:AF187,$B187) = 2, "HV", "ST"))</f>
        <v>LV</v>
      </c>
      <c r="AI187" s="6" t="str">
        <f>INDEX('Demand forecast and growth rate'!$E$7:$E$273,MATCH($Q187,'Demand forecast and growth rate'!$B$7:$B$273,0))</f>
        <v>Steady/falling</v>
      </c>
      <c r="AJ187" s="53">
        <f>SUMIFS('Capex forecast'!E$7:E$210,'Capex forecast'!$T$7:$T$210,$AF187,'Capex forecast'!$S$7:$S$210,$AH187,'Capex forecast'!$Q$7:$Q$210,"Repex")</f>
        <v>0</v>
      </c>
      <c r="AK187" s="53">
        <f>SUMIFS('Capex forecast'!F$7:F$210,'Capex forecast'!$T$7:$T$210,$AF187,'Capex forecast'!$S$7:$S$210,$AH187,'Capex forecast'!$Q$7:$Q$210,"Repex")</f>
        <v>0</v>
      </c>
      <c r="AL187" s="53">
        <f>SUMIFS('Capex forecast'!G$7:G$210,'Capex forecast'!$T$7:$T$210,$AF187,'Capex forecast'!$S$7:$S$210,$AH187,'Capex forecast'!$Q$7:$Q$210,"Repex")</f>
        <v>0</v>
      </c>
      <c r="AM187" s="53">
        <f>SUMIFS('Capex forecast'!H$7:H$210,'Capex forecast'!$T$7:$T$210,$AF187,'Capex forecast'!$S$7:$S$210,$AH187,'Capex forecast'!$Q$7:$Q$210,"Repex")</f>
        <v>0</v>
      </c>
      <c r="AN187" s="53">
        <f>SUMIFS('Capex forecast'!I$7:I$210,'Capex forecast'!$T$7:$T$210,$AF187,'Capex forecast'!$S$7:$S$210,$AH187,'Capex forecast'!$Q$7:$Q$210,"Repex")</f>
        <v>0</v>
      </c>
      <c r="AO187" s="53">
        <f>SUMIFS('Capex forecast'!J$7:J$210,'Capex forecast'!$T$7:$T$210,$AF187,'Capex forecast'!$S$7:$S$210,$AH187,'Capex forecast'!$Q$7:$Q$210,"Repex")</f>
        <v>0</v>
      </c>
      <c r="AP187" s="53">
        <f>SUMIFS('Capex forecast'!K$7:K$210,'Capex forecast'!$T$7:$T$210,$AF187,'Capex forecast'!$S$7:$S$210,$AH187,'Capex forecast'!$Q$7:$Q$210,"Repex")</f>
        <v>0</v>
      </c>
      <c r="AQ187" s="53">
        <f>SUMIFS('Capex forecast'!L$7:L$210,'Capex forecast'!$T$7:$T$210,$AF187,'Capex forecast'!$S$7:$S$210,$AH187,'Capex forecast'!$Q$7:$Q$210,"Repex")</f>
        <v>0</v>
      </c>
      <c r="AR187" s="53">
        <f>SUMIFS('Capex forecast'!M$7:M$210,'Capex forecast'!$T$7:$T$210,$AF187,'Capex forecast'!$S$7:$S$210,$AH187,'Capex forecast'!$Q$7:$Q$210,"Repex")</f>
        <v>0</v>
      </c>
      <c r="AS187" s="53">
        <f>SUMIFS('Capex forecast'!N$7:N$210,'Capex forecast'!$T$7:$T$210,$AF187,'Capex forecast'!$S$7:$S$210,$AH187,'Capex forecast'!$Q$7:$Q$210,"Repex")</f>
        <v>0</v>
      </c>
    </row>
    <row r="188" spans="2:45" ht="15">
      <c r="B188" s="6" t="s">
        <v>81</v>
      </c>
      <c r="C188" s="6" t="str">
        <f>INDEX('Raw demand forecast'!$M$7:$M$5830,MATCH($B188,'Raw demand forecast'!$B$7:$B$5830,0))</f>
        <v>No</v>
      </c>
      <c r="D188" s="6" t="str">
        <f>IF(COUNTIF($B$93:B188,$B188) = 1, "LV", IF(COUNTIF($B$93:B188,$B188) = 2, "HV", "ST"))</f>
        <v>LV</v>
      </c>
      <c r="E188" s="6" t="str">
        <f>INDEX('Demand forecast and growth rate'!$E$7:$E$273,MATCH($B188,'Demand forecast and growth rate'!$B$7:$B$273,0))</f>
        <v>Steady/falling</v>
      </c>
      <c r="F188" s="32">
        <f>SUMIFS('Capex forecast'!E$7:E$210,'Capex forecast'!$T$7:$T$210,'Allocation of site-spec costs'!$B188,'Capex forecast'!$S$7:$S$210,'Allocation of site-spec costs'!$D188,'Capex forecast'!$Q$7:$Q$210,"Customer Connection")</f>
        <v>0</v>
      </c>
      <c r="G188" s="32">
        <f>SUMIFS('Capex forecast'!F$7:F$210,'Capex forecast'!$T$7:$T$210,'Allocation of site-spec costs'!$B188,'Capex forecast'!$S$7:$S$210,'Allocation of site-spec costs'!$D188,'Capex forecast'!$Q$7:$Q$210,"Customer Connection")</f>
        <v>0</v>
      </c>
      <c r="H188" s="32">
        <f>SUMIFS('Capex forecast'!G$7:G$210,'Capex forecast'!$T$7:$T$210,'Allocation of site-spec costs'!$B188,'Capex forecast'!$S$7:$S$210,'Allocation of site-spec costs'!$D188,'Capex forecast'!$Q$7:$Q$210,"Customer Connection")</f>
        <v>0</v>
      </c>
      <c r="I188" s="32">
        <f>SUMIFS('Capex forecast'!H$7:H$210,'Capex forecast'!$T$7:$T$210,'Allocation of site-spec costs'!$B188,'Capex forecast'!$S$7:$S$210,'Allocation of site-spec costs'!$D188,'Capex forecast'!$Q$7:$Q$210,"Customer Connection")</f>
        <v>0</v>
      </c>
      <c r="J188" s="32">
        <f>SUMIFS('Capex forecast'!I$7:I$210,'Capex forecast'!$T$7:$T$210,'Allocation of site-spec costs'!$B188,'Capex forecast'!$S$7:$S$210,'Allocation of site-spec costs'!$D188,'Capex forecast'!$Q$7:$Q$210,"Customer Connection")</f>
        <v>0</v>
      </c>
      <c r="K188" s="32">
        <f>SUMIFS('Capex forecast'!J$7:J$210,'Capex forecast'!$T$7:$T$210,'Allocation of site-spec costs'!$B188,'Capex forecast'!$S$7:$S$210,'Allocation of site-spec costs'!$D188,'Capex forecast'!$Q$7:$Q$210,"Customer Connection")</f>
        <v>0</v>
      </c>
      <c r="L188" s="32">
        <f>SUMIFS('Capex forecast'!K$7:K$210,'Capex forecast'!$T$7:$T$210,'Allocation of site-spec costs'!$B188,'Capex forecast'!$S$7:$S$210,'Allocation of site-spec costs'!$D188,'Capex forecast'!$Q$7:$Q$210,"Customer Connection")</f>
        <v>0</v>
      </c>
      <c r="M188" s="32">
        <f>SUMIFS('Capex forecast'!L$7:L$210,'Capex forecast'!$T$7:$T$210,'Allocation of site-spec costs'!$B188,'Capex forecast'!$S$7:$S$210,'Allocation of site-spec costs'!$D188,'Capex forecast'!$Q$7:$Q$210,"Customer Connection")</f>
        <v>0</v>
      </c>
      <c r="N188" s="32">
        <f>SUMIFS('Capex forecast'!M$7:M$210,'Capex forecast'!$T$7:$T$210,'Allocation of site-spec costs'!$B188,'Capex forecast'!$S$7:$S$210,'Allocation of site-spec costs'!$D188,'Capex forecast'!$Q$7:$Q$210,"Customer Connection")</f>
        <v>0</v>
      </c>
      <c r="O188" s="32">
        <f>SUMIFS('Capex forecast'!N$7:N$210,'Capex forecast'!$T$7:$T$210,'Allocation of site-spec costs'!$B188,'Capex forecast'!$S$7:$S$210,'Allocation of site-spec costs'!$D188,'Capex forecast'!$Q$7:$Q$210,"Customer Connection")</f>
        <v>0</v>
      </c>
      <c r="Q188" s="6" t="s">
        <v>81</v>
      </c>
      <c r="R188" s="6" t="str">
        <f>INDEX('Raw demand forecast'!$M$7:$M$5830,MATCH($Q188,'Raw demand forecast'!$B$7:$B$5830,0))</f>
        <v>No</v>
      </c>
      <c r="S188" s="6" t="str">
        <f>IF(COUNTIF($Q$93:Q188,$B188) = 1, "LV", IF(COUNTIF($Q$93:Q188,$B188) = 2, "HV", "ST"))</f>
        <v>LV</v>
      </c>
      <c r="T188" s="6" t="str">
        <f>INDEX('Demand forecast and growth rate'!$E$7:$E$273,MATCH($Q188,'Demand forecast and growth rate'!$B$7:$B$273,0))</f>
        <v>Steady/falling</v>
      </c>
      <c r="U188" s="32">
        <f>SUMIFS('Capex forecast'!E$7:E$210,'Capex forecast'!$T$7:$T$210,$Q188,'Capex forecast'!$S$7:$S$210,$S188,'Capex forecast'!$Q$7:$Q$210,"Augex")</f>
        <v>0</v>
      </c>
      <c r="V188" s="32">
        <f>SUMIFS('Capex forecast'!F$7:F$210,'Capex forecast'!$T$7:$T$210,$Q188,'Capex forecast'!$S$7:$S$210,$S188,'Capex forecast'!$Q$7:$Q$210,"Augex")</f>
        <v>0</v>
      </c>
      <c r="W188" s="32">
        <f>SUMIFS('Capex forecast'!G$7:G$210,'Capex forecast'!$T$7:$T$210,$Q188,'Capex forecast'!$S$7:$S$210,$S188,'Capex forecast'!$Q$7:$Q$210,"Augex")</f>
        <v>0</v>
      </c>
      <c r="X188" s="32">
        <f>SUMIFS('Capex forecast'!H$7:H$210,'Capex forecast'!$T$7:$T$210,$Q188,'Capex forecast'!$S$7:$S$210,$S188,'Capex forecast'!$Q$7:$Q$210,"Augex")</f>
        <v>0</v>
      </c>
      <c r="Y188" s="32">
        <f>SUMIFS('Capex forecast'!I$7:I$210,'Capex forecast'!$T$7:$T$210,$Q188,'Capex forecast'!$S$7:$S$210,$S188,'Capex forecast'!$Q$7:$Q$210,"Augex")</f>
        <v>0</v>
      </c>
      <c r="Z188" s="32">
        <f>SUMIFS('Capex forecast'!J$7:J$210,'Capex forecast'!$T$7:$T$210,$Q188,'Capex forecast'!$S$7:$S$210,$S188,'Capex forecast'!$Q$7:$Q$210,"Augex")</f>
        <v>0</v>
      </c>
      <c r="AA188" s="32">
        <f>SUMIFS('Capex forecast'!K$7:K$210,'Capex forecast'!$T$7:$T$210,$Q188,'Capex forecast'!$S$7:$S$210,$S188,'Capex forecast'!$Q$7:$Q$210,"Augex")</f>
        <v>0</v>
      </c>
      <c r="AB188" s="32">
        <f>SUMIFS('Capex forecast'!L$7:L$210,'Capex forecast'!$T$7:$T$210,$Q188,'Capex forecast'!$S$7:$S$210,$S188,'Capex forecast'!$Q$7:$Q$210,"Augex")</f>
        <v>0</v>
      </c>
      <c r="AC188" s="32">
        <f>SUMIFS('Capex forecast'!M$7:M$210,'Capex forecast'!$T$7:$T$210,$Q188,'Capex forecast'!$S$7:$S$210,$S188,'Capex forecast'!$Q$7:$Q$210,"Augex")</f>
        <v>0</v>
      </c>
      <c r="AD188" s="32">
        <f>SUMIFS('Capex forecast'!N$7:N$210,'Capex forecast'!$T$7:$T$210,$Q188,'Capex forecast'!$S$7:$S$210,$S188,'Capex forecast'!$Q$7:$Q$210,"Augex")</f>
        <v>0</v>
      </c>
      <c r="AF188" s="6" t="s">
        <v>81</v>
      </c>
      <c r="AG188" s="6" t="str">
        <f>INDEX('Raw demand forecast'!$M$7:$M$5830,MATCH($Q188,'Raw demand forecast'!$B$7:$B$5830,0))</f>
        <v>No</v>
      </c>
      <c r="AH188" s="6" t="str">
        <f>IF(COUNTIF($AF$93:AF188,$B188) = 1, "LV", IF(COUNTIF($AF$93:AF188,$B188) = 2, "HV", "ST"))</f>
        <v>LV</v>
      </c>
      <c r="AI188" s="6" t="str">
        <f>INDEX('Demand forecast and growth rate'!$E$7:$E$273,MATCH($Q188,'Demand forecast and growth rate'!$B$7:$B$273,0))</f>
        <v>Steady/falling</v>
      </c>
      <c r="AJ188" s="53">
        <f>SUMIFS('Capex forecast'!E$7:E$210,'Capex forecast'!$T$7:$T$210,$AF188,'Capex forecast'!$S$7:$S$210,$AH188,'Capex forecast'!$Q$7:$Q$210,"Repex")</f>
        <v>0</v>
      </c>
      <c r="AK188" s="53">
        <f>SUMIFS('Capex forecast'!F$7:F$210,'Capex forecast'!$T$7:$T$210,$AF188,'Capex forecast'!$S$7:$S$210,$AH188,'Capex forecast'!$Q$7:$Q$210,"Repex")</f>
        <v>0</v>
      </c>
      <c r="AL188" s="53">
        <f>SUMIFS('Capex forecast'!G$7:G$210,'Capex forecast'!$T$7:$T$210,$AF188,'Capex forecast'!$S$7:$S$210,$AH188,'Capex forecast'!$Q$7:$Q$210,"Repex")</f>
        <v>0</v>
      </c>
      <c r="AM188" s="53">
        <f>SUMIFS('Capex forecast'!H$7:H$210,'Capex forecast'!$T$7:$T$210,$AF188,'Capex forecast'!$S$7:$S$210,$AH188,'Capex forecast'!$Q$7:$Q$210,"Repex")</f>
        <v>0</v>
      </c>
      <c r="AN188" s="53">
        <f>SUMIFS('Capex forecast'!I$7:I$210,'Capex forecast'!$T$7:$T$210,$AF188,'Capex forecast'!$S$7:$S$210,$AH188,'Capex forecast'!$Q$7:$Q$210,"Repex")</f>
        <v>0</v>
      </c>
      <c r="AO188" s="53">
        <f>SUMIFS('Capex forecast'!J$7:J$210,'Capex forecast'!$T$7:$T$210,$AF188,'Capex forecast'!$S$7:$S$210,$AH188,'Capex forecast'!$Q$7:$Q$210,"Repex")</f>
        <v>0</v>
      </c>
      <c r="AP188" s="53">
        <f>SUMIFS('Capex forecast'!K$7:K$210,'Capex forecast'!$T$7:$T$210,$AF188,'Capex forecast'!$S$7:$S$210,$AH188,'Capex forecast'!$Q$7:$Q$210,"Repex")</f>
        <v>0</v>
      </c>
      <c r="AQ188" s="53">
        <f>SUMIFS('Capex forecast'!L$7:L$210,'Capex forecast'!$T$7:$T$210,$AF188,'Capex forecast'!$S$7:$S$210,$AH188,'Capex forecast'!$Q$7:$Q$210,"Repex")</f>
        <v>0</v>
      </c>
      <c r="AR188" s="53">
        <f>SUMIFS('Capex forecast'!M$7:M$210,'Capex forecast'!$T$7:$T$210,$AF188,'Capex forecast'!$S$7:$S$210,$AH188,'Capex forecast'!$Q$7:$Q$210,"Repex")</f>
        <v>0</v>
      </c>
      <c r="AS188" s="53">
        <f>SUMIFS('Capex forecast'!N$7:N$210,'Capex forecast'!$T$7:$T$210,$AF188,'Capex forecast'!$S$7:$S$210,$AH188,'Capex forecast'!$Q$7:$Q$210,"Repex")</f>
        <v>0</v>
      </c>
    </row>
    <row r="189" spans="2:45" ht="15">
      <c r="B189" s="6" t="s">
        <v>28</v>
      </c>
      <c r="C189" s="6" t="str">
        <f>INDEX('Raw demand forecast'!$M$7:$M$5830,MATCH($B189,'Raw demand forecast'!$B$7:$B$5830,0))</f>
        <v>No</v>
      </c>
      <c r="D189" s="6" t="str">
        <f>IF(COUNTIF($B$93:B189,$B189) = 1, "LV", IF(COUNTIF($B$93:B189,$B189) = 2, "HV", "ST"))</f>
        <v>LV</v>
      </c>
      <c r="E189" s="6" t="str">
        <f>INDEX('Demand forecast and growth rate'!$E$7:$E$273,MATCH($B189,'Demand forecast and growth rate'!$B$7:$B$273,0))</f>
        <v>Steady/falling</v>
      </c>
      <c r="F189" s="32">
        <f>SUMIFS('Capex forecast'!E$7:E$210,'Capex forecast'!$T$7:$T$210,'Allocation of site-spec costs'!$B189,'Capex forecast'!$S$7:$S$210,'Allocation of site-spec costs'!$D189,'Capex forecast'!$Q$7:$Q$210,"Customer Connection")</f>
        <v>0</v>
      </c>
      <c r="G189" s="32">
        <f>SUMIFS('Capex forecast'!F$7:F$210,'Capex forecast'!$T$7:$T$210,'Allocation of site-spec costs'!$B189,'Capex forecast'!$S$7:$S$210,'Allocation of site-spec costs'!$D189,'Capex forecast'!$Q$7:$Q$210,"Customer Connection")</f>
        <v>0</v>
      </c>
      <c r="H189" s="32">
        <f>SUMIFS('Capex forecast'!G$7:G$210,'Capex forecast'!$T$7:$T$210,'Allocation of site-spec costs'!$B189,'Capex forecast'!$S$7:$S$210,'Allocation of site-spec costs'!$D189,'Capex forecast'!$Q$7:$Q$210,"Customer Connection")</f>
        <v>0</v>
      </c>
      <c r="I189" s="32">
        <f>SUMIFS('Capex forecast'!H$7:H$210,'Capex forecast'!$T$7:$T$210,'Allocation of site-spec costs'!$B189,'Capex forecast'!$S$7:$S$210,'Allocation of site-spec costs'!$D189,'Capex forecast'!$Q$7:$Q$210,"Customer Connection")</f>
        <v>0</v>
      </c>
      <c r="J189" s="32">
        <f>SUMIFS('Capex forecast'!I$7:I$210,'Capex forecast'!$T$7:$T$210,'Allocation of site-spec costs'!$B189,'Capex forecast'!$S$7:$S$210,'Allocation of site-spec costs'!$D189,'Capex forecast'!$Q$7:$Q$210,"Customer Connection")</f>
        <v>0</v>
      </c>
      <c r="K189" s="32">
        <f>SUMIFS('Capex forecast'!J$7:J$210,'Capex forecast'!$T$7:$T$210,'Allocation of site-spec costs'!$B189,'Capex forecast'!$S$7:$S$210,'Allocation of site-spec costs'!$D189,'Capex forecast'!$Q$7:$Q$210,"Customer Connection")</f>
        <v>0</v>
      </c>
      <c r="L189" s="32">
        <f>SUMIFS('Capex forecast'!K$7:K$210,'Capex forecast'!$T$7:$T$210,'Allocation of site-spec costs'!$B189,'Capex forecast'!$S$7:$S$210,'Allocation of site-spec costs'!$D189,'Capex forecast'!$Q$7:$Q$210,"Customer Connection")</f>
        <v>0</v>
      </c>
      <c r="M189" s="32">
        <f>SUMIFS('Capex forecast'!L$7:L$210,'Capex forecast'!$T$7:$T$210,'Allocation of site-spec costs'!$B189,'Capex forecast'!$S$7:$S$210,'Allocation of site-spec costs'!$D189,'Capex forecast'!$Q$7:$Q$210,"Customer Connection")</f>
        <v>0</v>
      </c>
      <c r="N189" s="32">
        <f>SUMIFS('Capex forecast'!M$7:M$210,'Capex forecast'!$T$7:$T$210,'Allocation of site-spec costs'!$B189,'Capex forecast'!$S$7:$S$210,'Allocation of site-spec costs'!$D189,'Capex forecast'!$Q$7:$Q$210,"Customer Connection")</f>
        <v>0</v>
      </c>
      <c r="O189" s="32">
        <f>SUMIFS('Capex forecast'!N$7:N$210,'Capex forecast'!$T$7:$T$210,'Allocation of site-spec costs'!$B189,'Capex forecast'!$S$7:$S$210,'Allocation of site-spec costs'!$D189,'Capex forecast'!$Q$7:$Q$210,"Customer Connection")</f>
        <v>0</v>
      </c>
      <c r="Q189" s="6" t="s">
        <v>28</v>
      </c>
      <c r="R189" s="6" t="str">
        <f>INDEX('Raw demand forecast'!$M$7:$M$5830,MATCH($Q189,'Raw demand forecast'!$B$7:$B$5830,0))</f>
        <v>No</v>
      </c>
      <c r="S189" s="6" t="str">
        <f>IF(COUNTIF($Q$93:Q189,$B189) = 1, "LV", IF(COUNTIF($Q$93:Q189,$B189) = 2, "HV", "ST"))</f>
        <v>LV</v>
      </c>
      <c r="T189" s="6" t="str">
        <f>INDEX('Demand forecast and growth rate'!$E$7:$E$273,MATCH($Q189,'Demand forecast and growth rate'!$B$7:$B$273,0))</f>
        <v>Steady/falling</v>
      </c>
      <c r="U189" s="32">
        <f>SUMIFS('Capex forecast'!E$7:E$210,'Capex forecast'!$T$7:$T$210,$Q189,'Capex forecast'!$S$7:$S$210,$S189,'Capex forecast'!$Q$7:$Q$210,"Augex")</f>
        <v>0</v>
      </c>
      <c r="V189" s="32">
        <f>SUMIFS('Capex forecast'!F$7:F$210,'Capex forecast'!$T$7:$T$210,$Q189,'Capex forecast'!$S$7:$S$210,$S189,'Capex forecast'!$Q$7:$Q$210,"Augex")</f>
        <v>0</v>
      </c>
      <c r="W189" s="32">
        <f>SUMIFS('Capex forecast'!G$7:G$210,'Capex forecast'!$T$7:$T$210,$Q189,'Capex forecast'!$S$7:$S$210,$S189,'Capex forecast'!$Q$7:$Q$210,"Augex")</f>
        <v>0</v>
      </c>
      <c r="X189" s="32">
        <f>SUMIFS('Capex forecast'!H$7:H$210,'Capex forecast'!$T$7:$T$210,$Q189,'Capex forecast'!$S$7:$S$210,$S189,'Capex forecast'!$Q$7:$Q$210,"Augex")</f>
        <v>0</v>
      </c>
      <c r="Y189" s="32">
        <f>SUMIFS('Capex forecast'!I$7:I$210,'Capex forecast'!$T$7:$T$210,$Q189,'Capex forecast'!$S$7:$S$210,$S189,'Capex forecast'!$Q$7:$Q$210,"Augex")</f>
        <v>0</v>
      </c>
      <c r="Z189" s="32">
        <f>SUMIFS('Capex forecast'!J$7:J$210,'Capex forecast'!$T$7:$T$210,$Q189,'Capex forecast'!$S$7:$S$210,$S189,'Capex forecast'!$Q$7:$Q$210,"Augex")</f>
        <v>0</v>
      </c>
      <c r="AA189" s="32">
        <f>SUMIFS('Capex forecast'!K$7:K$210,'Capex forecast'!$T$7:$T$210,$Q189,'Capex forecast'!$S$7:$S$210,$S189,'Capex forecast'!$Q$7:$Q$210,"Augex")</f>
        <v>0</v>
      </c>
      <c r="AB189" s="32">
        <f>SUMIFS('Capex forecast'!L$7:L$210,'Capex forecast'!$T$7:$T$210,$Q189,'Capex forecast'!$S$7:$S$210,$S189,'Capex forecast'!$Q$7:$Q$210,"Augex")</f>
        <v>0</v>
      </c>
      <c r="AC189" s="32">
        <f>SUMIFS('Capex forecast'!M$7:M$210,'Capex forecast'!$T$7:$T$210,$Q189,'Capex forecast'!$S$7:$S$210,$S189,'Capex forecast'!$Q$7:$Q$210,"Augex")</f>
        <v>0</v>
      </c>
      <c r="AD189" s="32">
        <f>SUMIFS('Capex forecast'!N$7:N$210,'Capex forecast'!$T$7:$T$210,$Q189,'Capex forecast'!$S$7:$S$210,$S189,'Capex forecast'!$Q$7:$Q$210,"Augex")</f>
        <v>0</v>
      </c>
      <c r="AF189" s="6" t="s">
        <v>28</v>
      </c>
      <c r="AG189" s="6" t="str">
        <f>INDEX('Raw demand forecast'!$M$7:$M$5830,MATCH($Q189,'Raw demand forecast'!$B$7:$B$5830,0))</f>
        <v>No</v>
      </c>
      <c r="AH189" s="6" t="str">
        <f>IF(COUNTIF($AF$93:AF189,$B189) = 1, "LV", IF(COUNTIF($AF$93:AF189,$B189) = 2, "HV", "ST"))</f>
        <v>LV</v>
      </c>
      <c r="AI189" s="6" t="str">
        <f>INDEX('Demand forecast and growth rate'!$E$7:$E$273,MATCH($Q189,'Demand forecast and growth rate'!$B$7:$B$273,0))</f>
        <v>Steady/falling</v>
      </c>
      <c r="AJ189" s="53">
        <f>SUMIFS('Capex forecast'!E$7:E$210,'Capex forecast'!$T$7:$T$210,$AF189,'Capex forecast'!$S$7:$S$210,$AH189,'Capex forecast'!$Q$7:$Q$210,"Repex")</f>
        <v>0</v>
      </c>
      <c r="AK189" s="53">
        <f>SUMIFS('Capex forecast'!F$7:F$210,'Capex forecast'!$T$7:$T$210,$AF189,'Capex forecast'!$S$7:$S$210,$AH189,'Capex forecast'!$Q$7:$Q$210,"Repex")</f>
        <v>0</v>
      </c>
      <c r="AL189" s="53">
        <f>SUMIFS('Capex forecast'!G$7:G$210,'Capex forecast'!$T$7:$T$210,$AF189,'Capex forecast'!$S$7:$S$210,$AH189,'Capex forecast'!$Q$7:$Q$210,"Repex")</f>
        <v>0</v>
      </c>
      <c r="AM189" s="53">
        <f>SUMIFS('Capex forecast'!H$7:H$210,'Capex forecast'!$T$7:$T$210,$AF189,'Capex forecast'!$S$7:$S$210,$AH189,'Capex forecast'!$Q$7:$Q$210,"Repex")</f>
        <v>0</v>
      </c>
      <c r="AN189" s="53">
        <f>SUMIFS('Capex forecast'!I$7:I$210,'Capex forecast'!$T$7:$T$210,$AF189,'Capex forecast'!$S$7:$S$210,$AH189,'Capex forecast'!$Q$7:$Q$210,"Repex")</f>
        <v>0</v>
      </c>
      <c r="AO189" s="53">
        <f>SUMIFS('Capex forecast'!J$7:J$210,'Capex forecast'!$T$7:$T$210,$AF189,'Capex forecast'!$S$7:$S$210,$AH189,'Capex forecast'!$Q$7:$Q$210,"Repex")</f>
        <v>0</v>
      </c>
      <c r="AP189" s="53">
        <f>SUMIFS('Capex forecast'!K$7:K$210,'Capex forecast'!$T$7:$T$210,$AF189,'Capex forecast'!$S$7:$S$210,$AH189,'Capex forecast'!$Q$7:$Q$210,"Repex")</f>
        <v>0</v>
      </c>
      <c r="AQ189" s="53">
        <f>SUMIFS('Capex forecast'!L$7:L$210,'Capex forecast'!$T$7:$T$210,$AF189,'Capex forecast'!$S$7:$S$210,$AH189,'Capex forecast'!$Q$7:$Q$210,"Repex")</f>
        <v>0</v>
      </c>
      <c r="AR189" s="53">
        <f>SUMIFS('Capex forecast'!M$7:M$210,'Capex forecast'!$T$7:$T$210,$AF189,'Capex forecast'!$S$7:$S$210,$AH189,'Capex forecast'!$Q$7:$Q$210,"Repex")</f>
        <v>0</v>
      </c>
      <c r="AS189" s="53">
        <f>SUMIFS('Capex forecast'!N$7:N$210,'Capex forecast'!$T$7:$T$210,$AF189,'Capex forecast'!$S$7:$S$210,$AH189,'Capex forecast'!$Q$7:$Q$210,"Repex")</f>
        <v>0</v>
      </c>
    </row>
    <row r="190" spans="2:45" ht="15">
      <c r="B190" s="6" t="s">
        <v>98</v>
      </c>
      <c r="C190" s="6" t="str">
        <f>INDEX('Raw demand forecast'!$M$7:$M$5830,MATCH($B190,'Raw demand forecast'!$B$7:$B$5830,0))</f>
        <v>No</v>
      </c>
      <c r="D190" s="6" t="str">
        <f>IF(COUNTIF($B$93:B190,$B190) = 1, "LV", IF(COUNTIF($B$93:B190,$B190) = 2, "HV", "ST"))</f>
        <v>LV</v>
      </c>
      <c r="E190" s="6" t="str">
        <f>INDEX('Demand forecast and growth rate'!$E$7:$E$273,MATCH($B190,'Demand forecast and growth rate'!$B$7:$B$273,0))</f>
        <v>Small growth</v>
      </c>
      <c r="F190" s="32">
        <f>SUMIFS('Capex forecast'!E$7:E$210,'Capex forecast'!$T$7:$T$210,'Allocation of site-spec costs'!$B190,'Capex forecast'!$S$7:$S$210,'Allocation of site-spec costs'!$D190,'Capex forecast'!$Q$7:$Q$210,"Customer Connection")</f>
        <v>0</v>
      </c>
      <c r="G190" s="32">
        <f>SUMIFS('Capex forecast'!F$7:F$210,'Capex forecast'!$T$7:$T$210,'Allocation of site-spec costs'!$B190,'Capex forecast'!$S$7:$S$210,'Allocation of site-spec costs'!$D190,'Capex forecast'!$Q$7:$Q$210,"Customer Connection")</f>
        <v>0</v>
      </c>
      <c r="H190" s="32">
        <f>SUMIFS('Capex forecast'!G$7:G$210,'Capex forecast'!$T$7:$T$210,'Allocation of site-spec costs'!$B190,'Capex forecast'!$S$7:$S$210,'Allocation of site-spec costs'!$D190,'Capex forecast'!$Q$7:$Q$210,"Customer Connection")</f>
        <v>0</v>
      </c>
      <c r="I190" s="32">
        <f>SUMIFS('Capex forecast'!H$7:H$210,'Capex forecast'!$T$7:$T$210,'Allocation of site-spec costs'!$B190,'Capex forecast'!$S$7:$S$210,'Allocation of site-spec costs'!$D190,'Capex forecast'!$Q$7:$Q$210,"Customer Connection")</f>
        <v>0</v>
      </c>
      <c r="J190" s="32">
        <f>SUMIFS('Capex forecast'!I$7:I$210,'Capex forecast'!$T$7:$T$210,'Allocation of site-spec costs'!$B190,'Capex forecast'!$S$7:$S$210,'Allocation of site-spec costs'!$D190,'Capex forecast'!$Q$7:$Q$210,"Customer Connection")</f>
        <v>0</v>
      </c>
      <c r="K190" s="32">
        <f>SUMIFS('Capex forecast'!J$7:J$210,'Capex forecast'!$T$7:$T$210,'Allocation of site-spec costs'!$B190,'Capex forecast'!$S$7:$S$210,'Allocation of site-spec costs'!$D190,'Capex forecast'!$Q$7:$Q$210,"Customer Connection")</f>
        <v>0</v>
      </c>
      <c r="L190" s="32">
        <f>SUMIFS('Capex forecast'!K$7:K$210,'Capex forecast'!$T$7:$T$210,'Allocation of site-spec costs'!$B190,'Capex forecast'!$S$7:$S$210,'Allocation of site-spec costs'!$D190,'Capex forecast'!$Q$7:$Q$210,"Customer Connection")</f>
        <v>0</v>
      </c>
      <c r="M190" s="32">
        <f>SUMIFS('Capex forecast'!L$7:L$210,'Capex forecast'!$T$7:$T$210,'Allocation of site-spec costs'!$B190,'Capex forecast'!$S$7:$S$210,'Allocation of site-spec costs'!$D190,'Capex forecast'!$Q$7:$Q$210,"Customer Connection")</f>
        <v>0</v>
      </c>
      <c r="N190" s="32">
        <f>SUMIFS('Capex forecast'!M$7:M$210,'Capex forecast'!$T$7:$T$210,'Allocation of site-spec costs'!$B190,'Capex forecast'!$S$7:$S$210,'Allocation of site-spec costs'!$D190,'Capex forecast'!$Q$7:$Q$210,"Customer Connection")</f>
        <v>0</v>
      </c>
      <c r="O190" s="32">
        <f>SUMIFS('Capex forecast'!N$7:N$210,'Capex forecast'!$T$7:$T$210,'Allocation of site-spec costs'!$B190,'Capex forecast'!$S$7:$S$210,'Allocation of site-spec costs'!$D190,'Capex forecast'!$Q$7:$Q$210,"Customer Connection")</f>
        <v>0</v>
      </c>
      <c r="Q190" s="6" t="s">
        <v>98</v>
      </c>
      <c r="R190" s="6" t="str">
        <f>INDEX('Raw demand forecast'!$M$7:$M$5830,MATCH($Q190,'Raw demand forecast'!$B$7:$B$5830,0))</f>
        <v>No</v>
      </c>
      <c r="S190" s="6" t="str">
        <f>IF(COUNTIF($Q$93:Q190,$B190) = 1, "LV", IF(COUNTIF($Q$93:Q190,$B190) = 2, "HV", "ST"))</f>
        <v>LV</v>
      </c>
      <c r="T190" s="6" t="str">
        <f>INDEX('Demand forecast and growth rate'!$E$7:$E$273,MATCH($Q190,'Demand forecast and growth rate'!$B$7:$B$273,0))</f>
        <v>Small growth</v>
      </c>
      <c r="U190" s="32">
        <f>SUMIFS('Capex forecast'!E$7:E$210,'Capex forecast'!$T$7:$T$210,$Q190,'Capex forecast'!$S$7:$S$210,$S190,'Capex forecast'!$Q$7:$Q$210,"Augex")</f>
        <v>0</v>
      </c>
      <c r="V190" s="32">
        <f>SUMIFS('Capex forecast'!F$7:F$210,'Capex forecast'!$T$7:$T$210,$Q190,'Capex forecast'!$S$7:$S$210,$S190,'Capex forecast'!$Q$7:$Q$210,"Augex")</f>
        <v>0</v>
      </c>
      <c r="W190" s="32">
        <f>SUMIFS('Capex forecast'!G$7:G$210,'Capex forecast'!$T$7:$T$210,$Q190,'Capex forecast'!$S$7:$S$210,$S190,'Capex forecast'!$Q$7:$Q$210,"Augex")</f>
        <v>0</v>
      </c>
      <c r="X190" s="32">
        <f>SUMIFS('Capex forecast'!H$7:H$210,'Capex forecast'!$T$7:$T$210,$Q190,'Capex forecast'!$S$7:$S$210,$S190,'Capex forecast'!$Q$7:$Q$210,"Augex")</f>
        <v>0</v>
      </c>
      <c r="Y190" s="32">
        <f>SUMIFS('Capex forecast'!I$7:I$210,'Capex forecast'!$T$7:$T$210,$Q190,'Capex forecast'!$S$7:$S$210,$S190,'Capex forecast'!$Q$7:$Q$210,"Augex")</f>
        <v>0</v>
      </c>
      <c r="Z190" s="32">
        <f>SUMIFS('Capex forecast'!J$7:J$210,'Capex forecast'!$T$7:$T$210,$Q190,'Capex forecast'!$S$7:$S$210,$S190,'Capex forecast'!$Q$7:$Q$210,"Augex")</f>
        <v>0</v>
      </c>
      <c r="AA190" s="32">
        <f>SUMIFS('Capex forecast'!K$7:K$210,'Capex forecast'!$T$7:$T$210,$Q190,'Capex forecast'!$S$7:$S$210,$S190,'Capex forecast'!$Q$7:$Q$210,"Augex")</f>
        <v>0</v>
      </c>
      <c r="AB190" s="32">
        <f>SUMIFS('Capex forecast'!L$7:L$210,'Capex forecast'!$T$7:$T$210,$Q190,'Capex forecast'!$S$7:$S$210,$S190,'Capex forecast'!$Q$7:$Q$210,"Augex")</f>
        <v>0</v>
      </c>
      <c r="AC190" s="32">
        <f>SUMIFS('Capex forecast'!M$7:M$210,'Capex forecast'!$T$7:$T$210,$Q190,'Capex forecast'!$S$7:$S$210,$S190,'Capex forecast'!$Q$7:$Q$210,"Augex")</f>
        <v>0</v>
      </c>
      <c r="AD190" s="32">
        <f>SUMIFS('Capex forecast'!N$7:N$210,'Capex forecast'!$T$7:$T$210,$Q190,'Capex forecast'!$S$7:$S$210,$S190,'Capex forecast'!$Q$7:$Q$210,"Augex")</f>
        <v>0</v>
      </c>
      <c r="AF190" s="6" t="s">
        <v>98</v>
      </c>
      <c r="AG190" s="6" t="str">
        <f>INDEX('Raw demand forecast'!$M$7:$M$5830,MATCH($Q190,'Raw demand forecast'!$B$7:$B$5830,0))</f>
        <v>No</v>
      </c>
      <c r="AH190" s="6" t="str">
        <f>IF(COUNTIF($AF$93:AF190,$B190) = 1, "LV", IF(COUNTIF($AF$93:AF190,$B190) = 2, "HV", "ST"))</f>
        <v>LV</v>
      </c>
      <c r="AI190" s="6" t="str">
        <f>INDEX('Demand forecast and growth rate'!$E$7:$E$273,MATCH($Q190,'Demand forecast and growth rate'!$B$7:$B$273,0))</f>
        <v>Small growth</v>
      </c>
      <c r="AJ190" s="53">
        <f>SUMIFS('Capex forecast'!E$7:E$210,'Capex forecast'!$T$7:$T$210,$AF190,'Capex forecast'!$S$7:$S$210,$AH190,'Capex forecast'!$Q$7:$Q$210,"Repex")</f>
        <v>0</v>
      </c>
      <c r="AK190" s="53">
        <f>SUMIFS('Capex forecast'!F$7:F$210,'Capex forecast'!$T$7:$T$210,$AF190,'Capex forecast'!$S$7:$S$210,$AH190,'Capex forecast'!$Q$7:$Q$210,"Repex")</f>
        <v>0</v>
      </c>
      <c r="AL190" s="53">
        <f>SUMIFS('Capex forecast'!G$7:G$210,'Capex forecast'!$T$7:$T$210,$AF190,'Capex forecast'!$S$7:$S$210,$AH190,'Capex forecast'!$Q$7:$Q$210,"Repex")</f>
        <v>0</v>
      </c>
      <c r="AM190" s="53">
        <f>SUMIFS('Capex forecast'!H$7:H$210,'Capex forecast'!$T$7:$T$210,$AF190,'Capex forecast'!$S$7:$S$210,$AH190,'Capex forecast'!$Q$7:$Q$210,"Repex")</f>
        <v>0</v>
      </c>
      <c r="AN190" s="53">
        <f>SUMIFS('Capex forecast'!I$7:I$210,'Capex forecast'!$T$7:$T$210,$AF190,'Capex forecast'!$S$7:$S$210,$AH190,'Capex forecast'!$Q$7:$Q$210,"Repex")</f>
        <v>0</v>
      </c>
      <c r="AO190" s="53">
        <f>SUMIFS('Capex forecast'!J$7:J$210,'Capex forecast'!$T$7:$T$210,$AF190,'Capex forecast'!$S$7:$S$210,$AH190,'Capex forecast'!$Q$7:$Q$210,"Repex")</f>
        <v>0</v>
      </c>
      <c r="AP190" s="53">
        <f>SUMIFS('Capex forecast'!K$7:K$210,'Capex forecast'!$T$7:$T$210,$AF190,'Capex forecast'!$S$7:$S$210,$AH190,'Capex forecast'!$Q$7:$Q$210,"Repex")</f>
        <v>0</v>
      </c>
      <c r="AQ190" s="53">
        <f>SUMIFS('Capex forecast'!L$7:L$210,'Capex forecast'!$T$7:$T$210,$AF190,'Capex forecast'!$S$7:$S$210,$AH190,'Capex forecast'!$Q$7:$Q$210,"Repex")</f>
        <v>0</v>
      </c>
      <c r="AR190" s="53">
        <f>SUMIFS('Capex forecast'!M$7:M$210,'Capex forecast'!$T$7:$T$210,$AF190,'Capex forecast'!$S$7:$S$210,$AH190,'Capex forecast'!$Q$7:$Q$210,"Repex")</f>
        <v>0</v>
      </c>
      <c r="AS190" s="53">
        <f>SUMIFS('Capex forecast'!N$7:N$210,'Capex forecast'!$T$7:$T$210,$AF190,'Capex forecast'!$S$7:$S$210,$AH190,'Capex forecast'!$Q$7:$Q$210,"Repex")</f>
        <v>0</v>
      </c>
    </row>
    <row r="191" spans="2:45" ht="15">
      <c r="B191" s="6" t="s">
        <v>104</v>
      </c>
      <c r="C191" s="6" t="str">
        <f>INDEX('Raw demand forecast'!$M$7:$M$5830,MATCH($B191,'Raw demand forecast'!$B$7:$B$5830,0))</f>
        <v>No</v>
      </c>
      <c r="D191" s="6" t="str">
        <f>IF(COUNTIF($B$93:B191,$B191) = 1, "LV", IF(COUNTIF($B$93:B191,$B191) = 2, "HV", "ST"))</f>
        <v>LV</v>
      </c>
      <c r="E191" s="6" t="str">
        <f>INDEX('Demand forecast and growth rate'!$E$7:$E$273,MATCH($B191,'Demand forecast and growth rate'!$B$7:$B$273,0))</f>
        <v>Small growth</v>
      </c>
      <c r="F191" s="32">
        <f>SUMIFS('Capex forecast'!E$7:E$210,'Capex forecast'!$T$7:$T$210,'Allocation of site-spec costs'!$B191,'Capex forecast'!$S$7:$S$210,'Allocation of site-spec costs'!$D191,'Capex forecast'!$Q$7:$Q$210,"Customer Connection")</f>
        <v>0</v>
      </c>
      <c r="G191" s="32">
        <f>SUMIFS('Capex forecast'!F$7:F$210,'Capex forecast'!$T$7:$T$210,'Allocation of site-spec costs'!$B191,'Capex forecast'!$S$7:$S$210,'Allocation of site-spec costs'!$D191,'Capex forecast'!$Q$7:$Q$210,"Customer Connection")</f>
        <v>0</v>
      </c>
      <c r="H191" s="32">
        <f>SUMIFS('Capex forecast'!G$7:G$210,'Capex forecast'!$T$7:$T$210,'Allocation of site-spec costs'!$B191,'Capex forecast'!$S$7:$S$210,'Allocation of site-spec costs'!$D191,'Capex forecast'!$Q$7:$Q$210,"Customer Connection")</f>
        <v>0</v>
      </c>
      <c r="I191" s="32">
        <f>SUMIFS('Capex forecast'!H$7:H$210,'Capex forecast'!$T$7:$T$210,'Allocation of site-spec costs'!$B191,'Capex forecast'!$S$7:$S$210,'Allocation of site-spec costs'!$D191,'Capex forecast'!$Q$7:$Q$210,"Customer Connection")</f>
        <v>0</v>
      </c>
      <c r="J191" s="32">
        <f>SUMIFS('Capex forecast'!I$7:I$210,'Capex forecast'!$T$7:$T$210,'Allocation of site-spec costs'!$B191,'Capex forecast'!$S$7:$S$210,'Allocation of site-spec costs'!$D191,'Capex forecast'!$Q$7:$Q$210,"Customer Connection")</f>
        <v>0</v>
      </c>
      <c r="K191" s="32">
        <f>SUMIFS('Capex forecast'!J$7:J$210,'Capex forecast'!$T$7:$T$210,'Allocation of site-spec costs'!$B191,'Capex forecast'!$S$7:$S$210,'Allocation of site-spec costs'!$D191,'Capex forecast'!$Q$7:$Q$210,"Customer Connection")</f>
        <v>0</v>
      </c>
      <c r="L191" s="32">
        <f>SUMIFS('Capex forecast'!K$7:K$210,'Capex forecast'!$T$7:$T$210,'Allocation of site-spec costs'!$B191,'Capex forecast'!$S$7:$S$210,'Allocation of site-spec costs'!$D191,'Capex forecast'!$Q$7:$Q$210,"Customer Connection")</f>
        <v>0</v>
      </c>
      <c r="M191" s="32">
        <f>SUMIFS('Capex forecast'!L$7:L$210,'Capex forecast'!$T$7:$T$210,'Allocation of site-spec costs'!$B191,'Capex forecast'!$S$7:$S$210,'Allocation of site-spec costs'!$D191,'Capex forecast'!$Q$7:$Q$210,"Customer Connection")</f>
        <v>0</v>
      </c>
      <c r="N191" s="32">
        <f>SUMIFS('Capex forecast'!M$7:M$210,'Capex forecast'!$T$7:$T$210,'Allocation of site-spec costs'!$B191,'Capex forecast'!$S$7:$S$210,'Allocation of site-spec costs'!$D191,'Capex forecast'!$Q$7:$Q$210,"Customer Connection")</f>
        <v>0</v>
      </c>
      <c r="O191" s="32">
        <f>SUMIFS('Capex forecast'!N$7:N$210,'Capex forecast'!$T$7:$T$210,'Allocation of site-spec costs'!$B191,'Capex forecast'!$S$7:$S$210,'Allocation of site-spec costs'!$D191,'Capex forecast'!$Q$7:$Q$210,"Customer Connection")</f>
        <v>0</v>
      </c>
      <c r="Q191" s="6" t="s">
        <v>104</v>
      </c>
      <c r="R191" s="6" t="str">
        <f>INDEX('Raw demand forecast'!$M$7:$M$5830,MATCH($Q191,'Raw demand forecast'!$B$7:$B$5830,0))</f>
        <v>No</v>
      </c>
      <c r="S191" s="6" t="str">
        <f>IF(COUNTIF($Q$93:Q191,$B191) = 1, "LV", IF(COUNTIF($Q$93:Q191,$B191) = 2, "HV", "ST"))</f>
        <v>LV</v>
      </c>
      <c r="T191" s="6" t="str">
        <f>INDEX('Demand forecast and growth rate'!$E$7:$E$273,MATCH($Q191,'Demand forecast and growth rate'!$B$7:$B$273,0))</f>
        <v>Small growth</v>
      </c>
      <c r="U191" s="32">
        <f>SUMIFS('Capex forecast'!E$7:E$210,'Capex forecast'!$T$7:$T$210,$Q191,'Capex forecast'!$S$7:$S$210,$S191,'Capex forecast'!$Q$7:$Q$210,"Augex")</f>
        <v>0</v>
      </c>
      <c r="V191" s="32">
        <f>SUMIFS('Capex forecast'!F$7:F$210,'Capex forecast'!$T$7:$T$210,$Q191,'Capex forecast'!$S$7:$S$210,$S191,'Capex forecast'!$Q$7:$Q$210,"Augex")</f>
        <v>0</v>
      </c>
      <c r="W191" s="32">
        <f>SUMIFS('Capex forecast'!G$7:G$210,'Capex forecast'!$T$7:$T$210,$Q191,'Capex forecast'!$S$7:$S$210,$S191,'Capex forecast'!$Q$7:$Q$210,"Augex")</f>
        <v>0</v>
      </c>
      <c r="X191" s="32">
        <f>SUMIFS('Capex forecast'!H$7:H$210,'Capex forecast'!$T$7:$T$210,$Q191,'Capex forecast'!$S$7:$S$210,$S191,'Capex forecast'!$Q$7:$Q$210,"Augex")</f>
        <v>0</v>
      </c>
      <c r="Y191" s="32">
        <f>SUMIFS('Capex forecast'!I$7:I$210,'Capex forecast'!$T$7:$T$210,$Q191,'Capex forecast'!$S$7:$S$210,$S191,'Capex forecast'!$Q$7:$Q$210,"Augex")</f>
        <v>0</v>
      </c>
      <c r="Z191" s="32">
        <f>SUMIFS('Capex forecast'!J$7:J$210,'Capex forecast'!$T$7:$T$210,$Q191,'Capex forecast'!$S$7:$S$210,$S191,'Capex forecast'!$Q$7:$Q$210,"Augex")</f>
        <v>0</v>
      </c>
      <c r="AA191" s="32">
        <f>SUMIFS('Capex forecast'!K$7:K$210,'Capex forecast'!$T$7:$T$210,$Q191,'Capex forecast'!$S$7:$S$210,$S191,'Capex forecast'!$Q$7:$Q$210,"Augex")</f>
        <v>0</v>
      </c>
      <c r="AB191" s="32">
        <f>SUMIFS('Capex forecast'!L$7:L$210,'Capex forecast'!$T$7:$T$210,$Q191,'Capex forecast'!$S$7:$S$210,$S191,'Capex forecast'!$Q$7:$Q$210,"Augex")</f>
        <v>0</v>
      </c>
      <c r="AC191" s="32">
        <f>SUMIFS('Capex forecast'!M$7:M$210,'Capex forecast'!$T$7:$T$210,$Q191,'Capex forecast'!$S$7:$S$210,$S191,'Capex forecast'!$Q$7:$Q$210,"Augex")</f>
        <v>0</v>
      </c>
      <c r="AD191" s="32">
        <f>SUMIFS('Capex forecast'!N$7:N$210,'Capex forecast'!$T$7:$T$210,$Q191,'Capex forecast'!$S$7:$S$210,$S191,'Capex forecast'!$Q$7:$Q$210,"Augex")</f>
        <v>0</v>
      </c>
      <c r="AF191" s="6" t="s">
        <v>104</v>
      </c>
      <c r="AG191" s="6" t="str">
        <f>INDEX('Raw demand forecast'!$M$7:$M$5830,MATCH($Q191,'Raw demand forecast'!$B$7:$B$5830,0))</f>
        <v>No</v>
      </c>
      <c r="AH191" s="6" t="str">
        <f>IF(COUNTIF($AF$93:AF191,$B191) = 1, "LV", IF(COUNTIF($AF$93:AF191,$B191) = 2, "HV", "ST"))</f>
        <v>LV</v>
      </c>
      <c r="AI191" s="6" t="str">
        <f>INDEX('Demand forecast and growth rate'!$E$7:$E$273,MATCH($Q191,'Demand forecast and growth rate'!$B$7:$B$273,0))</f>
        <v>Small growth</v>
      </c>
      <c r="AJ191" s="53">
        <f>SUMIFS('Capex forecast'!E$7:E$210,'Capex forecast'!$T$7:$T$210,$AF191,'Capex forecast'!$S$7:$S$210,$AH191,'Capex forecast'!$Q$7:$Q$210,"Repex")</f>
        <v>0</v>
      </c>
      <c r="AK191" s="53">
        <f>SUMIFS('Capex forecast'!F$7:F$210,'Capex forecast'!$T$7:$T$210,$AF191,'Capex forecast'!$S$7:$S$210,$AH191,'Capex forecast'!$Q$7:$Q$210,"Repex")</f>
        <v>0</v>
      </c>
      <c r="AL191" s="53">
        <f>SUMIFS('Capex forecast'!G$7:G$210,'Capex forecast'!$T$7:$T$210,$AF191,'Capex forecast'!$S$7:$S$210,$AH191,'Capex forecast'!$Q$7:$Q$210,"Repex")</f>
        <v>0</v>
      </c>
      <c r="AM191" s="53">
        <f>SUMIFS('Capex forecast'!H$7:H$210,'Capex forecast'!$T$7:$T$210,$AF191,'Capex forecast'!$S$7:$S$210,$AH191,'Capex forecast'!$Q$7:$Q$210,"Repex")</f>
        <v>0</v>
      </c>
      <c r="AN191" s="53">
        <f>SUMIFS('Capex forecast'!I$7:I$210,'Capex forecast'!$T$7:$T$210,$AF191,'Capex forecast'!$S$7:$S$210,$AH191,'Capex forecast'!$Q$7:$Q$210,"Repex")</f>
        <v>0</v>
      </c>
      <c r="AO191" s="53">
        <f>SUMIFS('Capex forecast'!J$7:J$210,'Capex forecast'!$T$7:$T$210,$AF191,'Capex forecast'!$S$7:$S$210,$AH191,'Capex forecast'!$Q$7:$Q$210,"Repex")</f>
        <v>0</v>
      </c>
      <c r="AP191" s="53">
        <f>SUMIFS('Capex forecast'!K$7:K$210,'Capex forecast'!$T$7:$T$210,$AF191,'Capex forecast'!$S$7:$S$210,$AH191,'Capex forecast'!$Q$7:$Q$210,"Repex")</f>
        <v>0</v>
      </c>
      <c r="AQ191" s="53">
        <f>SUMIFS('Capex forecast'!L$7:L$210,'Capex forecast'!$T$7:$T$210,$AF191,'Capex forecast'!$S$7:$S$210,$AH191,'Capex forecast'!$Q$7:$Q$210,"Repex")</f>
        <v>0</v>
      </c>
      <c r="AR191" s="53">
        <f>SUMIFS('Capex forecast'!M$7:M$210,'Capex forecast'!$T$7:$T$210,$AF191,'Capex forecast'!$S$7:$S$210,$AH191,'Capex forecast'!$Q$7:$Q$210,"Repex")</f>
        <v>0</v>
      </c>
      <c r="AS191" s="53">
        <f>SUMIFS('Capex forecast'!N$7:N$210,'Capex forecast'!$T$7:$T$210,$AF191,'Capex forecast'!$S$7:$S$210,$AH191,'Capex forecast'!$Q$7:$Q$210,"Repex")</f>
        <v>0</v>
      </c>
    </row>
    <row r="192" spans="2:45" ht="15">
      <c r="B192" s="6" t="s">
        <v>21</v>
      </c>
      <c r="C192" s="6" t="str">
        <f>INDEX('Raw demand forecast'!$M$7:$M$5830,MATCH($B192,'Raw demand forecast'!$B$7:$B$5830,0))</f>
        <v>No</v>
      </c>
      <c r="D192" s="6" t="str">
        <f>IF(COUNTIF($B$93:B192,$B192) = 1, "LV", IF(COUNTIF($B$93:B192,$B192) = 2, "HV", "ST"))</f>
        <v>LV</v>
      </c>
      <c r="E192" s="6" t="str">
        <f>INDEX('Demand forecast and growth rate'!$E$7:$E$273,MATCH($B192,'Demand forecast and growth rate'!$B$7:$B$273,0))</f>
        <v>Steady/falling</v>
      </c>
      <c r="F192" s="32">
        <f>SUMIFS('Capex forecast'!E$7:E$210,'Capex forecast'!$T$7:$T$210,'Allocation of site-spec costs'!$B192,'Capex forecast'!$S$7:$S$210,'Allocation of site-spec costs'!$D192,'Capex forecast'!$Q$7:$Q$210,"Customer Connection")</f>
        <v>0</v>
      </c>
      <c r="G192" s="32">
        <f>SUMIFS('Capex forecast'!F$7:F$210,'Capex forecast'!$T$7:$T$210,'Allocation of site-spec costs'!$B192,'Capex forecast'!$S$7:$S$210,'Allocation of site-spec costs'!$D192,'Capex forecast'!$Q$7:$Q$210,"Customer Connection")</f>
        <v>0</v>
      </c>
      <c r="H192" s="32">
        <f>SUMIFS('Capex forecast'!G$7:G$210,'Capex forecast'!$T$7:$T$210,'Allocation of site-spec costs'!$B192,'Capex forecast'!$S$7:$S$210,'Allocation of site-spec costs'!$D192,'Capex forecast'!$Q$7:$Q$210,"Customer Connection")</f>
        <v>0</v>
      </c>
      <c r="I192" s="32">
        <f>SUMIFS('Capex forecast'!H$7:H$210,'Capex forecast'!$T$7:$T$210,'Allocation of site-spec costs'!$B192,'Capex forecast'!$S$7:$S$210,'Allocation of site-spec costs'!$D192,'Capex forecast'!$Q$7:$Q$210,"Customer Connection")</f>
        <v>0</v>
      </c>
      <c r="J192" s="32">
        <f>SUMIFS('Capex forecast'!I$7:I$210,'Capex forecast'!$T$7:$T$210,'Allocation of site-spec costs'!$B192,'Capex forecast'!$S$7:$S$210,'Allocation of site-spec costs'!$D192,'Capex forecast'!$Q$7:$Q$210,"Customer Connection")</f>
        <v>0</v>
      </c>
      <c r="K192" s="32">
        <f>SUMIFS('Capex forecast'!J$7:J$210,'Capex forecast'!$T$7:$T$210,'Allocation of site-spec costs'!$B192,'Capex forecast'!$S$7:$S$210,'Allocation of site-spec costs'!$D192,'Capex forecast'!$Q$7:$Q$210,"Customer Connection")</f>
        <v>0</v>
      </c>
      <c r="L192" s="32">
        <f>SUMIFS('Capex forecast'!K$7:K$210,'Capex forecast'!$T$7:$T$210,'Allocation of site-spec costs'!$B192,'Capex forecast'!$S$7:$S$210,'Allocation of site-spec costs'!$D192,'Capex forecast'!$Q$7:$Q$210,"Customer Connection")</f>
        <v>0</v>
      </c>
      <c r="M192" s="32">
        <f>SUMIFS('Capex forecast'!L$7:L$210,'Capex forecast'!$T$7:$T$210,'Allocation of site-spec costs'!$B192,'Capex forecast'!$S$7:$S$210,'Allocation of site-spec costs'!$D192,'Capex forecast'!$Q$7:$Q$210,"Customer Connection")</f>
        <v>0</v>
      </c>
      <c r="N192" s="32">
        <f>SUMIFS('Capex forecast'!M$7:M$210,'Capex forecast'!$T$7:$T$210,'Allocation of site-spec costs'!$B192,'Capex forecast'!$S$7:$S$210,'Allocation of site-spec costs'!$D192,'Capex forecast'!$Q$7:$Q$210,"Customer Connection")</f>
        <v>0</v>
      </c>
      <c r="O192" s="32">
        <f>SUMIFS('Capex forecast'!N$7:N$210,'Capex forecast'!$T$7:$T$210,'Allocation of site-spec costs'!$B192,'Capex forecast'!$S$7:$S$210,'Allocation of site-spec costs'!$D192,'Capex forecast'!$Q$7:$Q$210,"Customer Connection")</f>
        <v>0</v>
      </c>
      <c r="Q192" s="6" t="s">
        <v>21</v>
      </c>
      <c r="R192" s="6" t="str">
        <f>INDEX('Raw demand forecast'!$M$7:$M$5830,MATCH($Q192,'Raw demand forecast'!$B$7:$B$5830,0))</f>
        <v>No</v>
      </c>
      <c r="S192" s="6" t="str">
        <f>IF(COUNTIF($Q$93:Q192,$B192) = 1, "LV", IF(COUNTIF($Q$93:Q192,$B192) = 2, "HV", "ST"))</f>
        <v>LV</v>
      </c>
      <c r="T192" s="6" t="str">
        <f>INDEX('Demand forecast and growth rate'!$E$7:$E$273,MATCH($Q192,'Demand forecast and growth rate'!$B$7:$B$273,0))</f>
        <v>Steady/falling</v>
      </c>
      <c r="U192" s="32">
        <f>SUMIFS('Capex forecast'!E$7:E$210,'Capex forecast'!$T$7:$T$210,$Q192,'Capex forecast'!$S$7:$S$210,$S192,'Capex forecast'!$Q$7:$Q$210,"Augex")</f>
        <v>0</v>
      </c>
      <c r="V192" s="32">
        <f>SUMIFS('Capex forecast'!F$7:F$210,'Capex forecast'!$T$7:$T$210,$Q192,'Capex forecast'!$S$7:$S$210,$S192,'Capex forecast'!$Q$7:$Q$210,"Augex")</f>
        <v>0</v>
      </c>
      <c r="W192" s="32">
        <f>SUMIFS('Capex forecast'!G$7:G$210,'Capex forecast'!$T$7:$T$210,$Q192,'Capex forecast'!$S$7:$S$210,$S192,'Capex forecast'!$Q$7:$Q$210,"Augex")</f>
        <v>0</v>
      </c>
      <c r="X192" s="32">
        <f>SUMIFS('Capex forecast'!H$7:H$210,'Capex forecast'!$T$7:$T$210,$Q192,'Capex forecast'!$S$7:$S$210,$S192,'Capex forecast'!$Q$7:$Q$210,"Augex")</f>
        <v>0</v>
      </c>
      <c r="Y192" s="32">
        <f>SUMIFS('Capex forecast'!I$7:I$210,'Capex forecast'!$T$7:$T$210,$Q192,'Capex forecast'!$S$7:$S$210,$S192,'Capex forecast'!$Q$7:$Q$210,"Augex")</f>
        <v>0</v>
      </c>
      <c r="Z192" s="32">
        <f>SUMIFS('Capex forecast'!J$7:J$210,'Capex forecast'!$T$7:$T$210,$Q192,'Capex forecast'!$S$7:$S$210,$S192,'Capex forecast'!$Q$7:$Q$210,"Augex")</f>
        <v>0</v>
      </c>
      <c r="AA192" s="32">
        <f>SUMIFS('Capex forecast'!K$7:K$210,'Capex forecast'!$T$7:$T$210,$Q192,'Capex forecast'!$S$7:$S$210,$S192,'Capex forecast'!$Q$7:$Q$210,"Augex")</f>
        <v>0</v>
      </c>
      <c r="AB192" s="32">
        <f>SUMIFS('Capex forecast'!L$7:L$210,'Capex forecast'!$T$7:$T$210,$Q192,'Capex forecast'!$S$7:$S$210,$S192,'Capex forecast'!$Q$7:$Q$210,"Augex")</f>
        <v>0</v>
      </c>
      <c r="AC192" s="32">
        <f>SUMIFS('Capex forecast'!M$7:M$210,'Capex forecast'!$T$7:$T$210,$Q192,'Capex forecast'!$S$7:$S$210,$S192,'Capex forecast'!$Q$7:$Q$210,"Augex")</f>
        <v>0</v>
      </c>
      <c r="AD192" s="32">
        <f>SUMIFS('Capex forecast'!N$7:N$210,'Capex forecast'!$T$7:$T$210,$Q192,'Capex forecast'!$S$7:$S$210,$S192,'Capex forecast'!$Q$7:$Q$210,"Augex")</f>
        <v>0</v>
      </c>
      <c r="AF192" s="6" t="s">
        <v>21</v>
      </c>
      <c r="AG192" s="6" t="str">
        <f>INDEX('Raw demand forecast'!$M$7:$M$5830,MATCH($Q192,'Raw demand forecast'!$B$7:$B$5830,0))</f>
        <v>No</v>
      </c>
      <c r="AH192" s="6" t="str">
        <f>IF(COUNTIF($AF$93:AF192,$B192) = 1, "LV", IF(COUNTIF($AF$93:AF192,$B192) = 2, "HV", "ST"))</f>
        <v>LV</v>
      </c>
      <c r="AI192" s="6" t="str">
        <f>INDEX('Demand forecast and growth rate'!$E$7:$E$273,MATCH($Q192,'Demand forecast and growth rate'!$B$7:$B$273,0))</f>
        <v>Steady/falling</v>
      </c>
      <c r="AJ192" s="53">
        <f>SUMIFS('Capex forecast'!E$7:E$210,'Capex forecast'!$T$7:$T$210,$AF192,'Capex forecast'!$S$7:$S$210,$AH192,'Capex forecast'!$Q$7:$Q$210,"Repex")</f>
        <v>0</v>
      </c>
      <c r="AK192" s="53">
        <f>SUMIFS('Capex forecast'!F$7:F$210,'Capex forecast'!$T$7:$T$210,$AF192,'Capex forecast'!$S$7:$S$210,$AH192,'Capex forecast'!$Q$7:$Q$210,"Repex")</f>
        <v>0</v>
      </c>
      <c r="AL192" s="53">
        <f>SUMIFS('Capex forecast'!G$7:G$210,'Capex forecast'!$T$7:$T$210,$AF192,'Capex forecast'!$S$7:$S$210,$AH192,'Capex forecast'!$Q$7:$Q$210,"Repex")</f>
        <v>0</v>
      </c>
      <c r="AM192" s="53">
        <f>SUMIFS('Capex forecast'!H$7:H$210,'Capex forecast'!$T$7:$T$210,$AF192,'Capex forecast'!$S$7:$S$210,$AH192,'Capex forecast'!$Q$7:$Q$210,"Repex")</f>
        <v>0</v>
      </c>
      <c r="AN192" s="53">
        <f>SUMIFS('Capex forecast'!I$7:I$210,'Capex forecast'!$T$7:$T$210,$AF192,'Capex forecast'!$S$7:$S$210,$AH192,'Capex forecast'!$Q$7:$Q$210,"Repex")</f>
        <v>0</v>
      </c>
      <c r="AO192" s="53">
        <f>SUMIFS('Capex forecast'!J$7:J$210,'Capex forecast'!$T$7:$T$210,$AF192,'Capex forecast'!$S$7:$S$210,$AH192,'Capex forecast'!$Q$7:$Q$210,"Repex")</f>
        <v>0</v>
      </c>
      <c r="AP192" s="53">
        <f>SUMIFS('Capex forecast'!K$7:K$210,'Capex forecast'!$T$7:$T$210,$AF192,'Capex forecast'!$S$7:$S$210,$AH192,'Capex forecast'!$Q$7:$Q$210,"Repex")</f>
        <v>0</v>
      </c>
      <c r="AQ192" s="53">
        <f>SUMIFS('Capex forecast'!L$7:L$210,'Capex forecast'!$T$7:$T$210,$AF192,'Capex forecast'!$S$7:$S$210,$AH192,'Capex forecast'!$Q$7:$Q$210,"Repex")</f>
        <v>0</v>
      </c>
      <c r="AR192" s="53">
        <f>SUMIFS('Capex forecast'!M$7:M$210,'Capex forecast'!$T$7:$T$210,$AF192,'Capex forecast'!$S$7:$S$210,$AH192,'Capex forecast'!$Q$7:$Q$210,"Repex")</f>
        <v>0</v>
      </c>
      <c r="AS192" s="53">
        <f>SUMIFS('Capex forecast'!N$7:N$210,'Capex forecast'!$T$7:$T$210,$AF192,'Capex forecast'!$S$7:$S$210,$AH192,'Capex forecast'!$Q$7:$Q$210,"Repex")</f>
        <v>0</v>
      </c>
    </row>
    <row r="193" spans="2:45" ht="15">
      <c r="B193" s="6" t="s">
        <v>83</v>
      </c>
      <c r="C193" s="6" t="str">
        <f>INDEX('Raw demand forecast'!$M$7:$M$5830,MATCH($B193,'Raw demand forecast'!$B$7:$B$5830,0))</f>
        <v>No</v>
      </c>
      <c r="D193" s="6" t="str">
        <f>IF(COUNTIF($B$93:B193,$B193) = 1, "LV", IF(COUNTIF($B$93:B193,$B193) = 2, "HV", "ST"))</f>
        <v>LV</v>
      </c>
      <c r="E193" s="6" t="str">
        <f>INDEX('Demand forecast and growth rate'!$E$7:$E$273,MATCH($B193,'Demand forecast and growth rate'!$B$7:$B$273,0))</f>
        <v>Steady/falling</v>
      </c>
      <c r="F193" s="32">
        <f>SUMIFS('Capex forecast'!E$7:E$210,'Capex forecast'!$T$7:$T$210,'Allocation of site-spec costs'!$B193,'Capex forecast'!$S$7:$S$210,'Allocation of site-spec costs'!$D193,'Capex forecast'!$Q$7:$Q$210,"Customer Connection")</f>
        <v>0</v>
      </c>
      <c r="G193" s="32">
        <f>SUMIFS('Capex forecast'!F$7:F$210,'Capex forecast'!$T$7:$T$210,'Allocation of site-spec costs'!$B193,'Capex forecast'!$S$7:$S$210,'Allocation of site-spec costs'!$D193,'Capex forecast'!$Q$7:$Q$210,"Customer Connection")</f>
        <v>0</v>
      </c>
      <c r="H193" s="32">
        <f>SUMIFS('Capex forecast'!G$7:G$210,'Capex forecast'!$T$7:$T$210,'Allocation of site-spec costs'!$B193,'Capex forecast'!$S$7:$S$210,'Allocation of site-spec costs'!$D193,'Capex forecast'!$Q$7:$Q$210,"Customer Connection")</f>
        <v>0</v>
      </c>
      <c r="I193" s="32">
        <f>SUMIFS('Capex forecast'!H$7:H$210,'Capex forecast'!$T$7:$T$210,'Allocation of site-spec costs'!$B193,'Capex forecast'!$S$7:$S$210,'Allocation of site-spec costs'!$D193,'Capex forecast'!$Q$7:$Q$210,"Customer Connection")</f>
        <v>0</v>
      </c>
      <c r="J193" s="32">
        <f>SUMIFS('Capex forecast'!I$7:I$210,'Capex forecast'!$T$7:$T$210,'Allocation of site-spec costs'!$B193,'Capex forecast'!$S$7:$S$210,'Allocation of site-spec costs'!$D193,'Capex forecast'!$Q$7:$Q$210,"Customer Connection")</f>
        <v>0</v>
      </c>
      <c r="K193" s="32">
        <f>SUMIFS('Capex forecast'!J$7:J$210,'Capex forecast'!$T$7:$T$210,'Allocation of site-spec costs'!$B193,'Capex forecast'!$S$7:$S$210,'Allocation of site-spec costs'!$D193,'Capex forecast'!$Q$7:$Q$210,"Customer Connection")</f>
        <v>0</v>
      </c>
      <c r="L193" s="32">
        <f>SUMIFS('Capex forecast'!K$7:K$210,'Capex forecast'!$T$7:$T$210,'Allocation of site-spec costs'!$B193,'Capex forecast'!$S$7:$S$210,'Allocation of site-spec costs'!$D193,'Capex forecast'!$Q$7:$Q$210,"Customer Connection")</f>
        <v>0</v>
      </c>
      <c r="M193" s="32">
        <f>SUMIFS('Capex forecast'!L$7:L$210,'Capex forecast'!$T$7:$T$210,'Allocation of site-spec costs'!$B193,'Capex forecast'!$S$7:$S$210,'Allocation of site-spec costs'!$D193,'Capex forecast'!$Q$7:$Q$210,"Customer Connection")</f>
        <v>0</v>
      </c>
      <c r="N193" s="32">
        <f>SUMIFS('Capex forecast'!M$7:M$210,'Capex forecast'!$T$7:$T$210,'Allocation of site-spec costs'!$B193,'Capex forecast'!$S$7:$S$210,'Allocation of site-spec costs'!$D193,'Capex forecast'!$Q$7:$Q$210,"Customer Connection")</f>
        <v>0</v>
      </c>
      <c r="O193" s="32">
        <f>SUMIFS('Capex forecast'!N$7:N$210,'Capex forecast'!$T$7:$T$210,'Allocation of site-spec costs'!$B193,'Capex forecast'!$S$7:$S$210,'Allocation of site-spec costs'!$D193,'Capex forecast'!$Q$7:$Q$210,"Customer Connection")</f>
        <v>0</v>
      </c>
      <c r="Q193" s="6" t="s">
        <v>83</v>
      </c>
      <c r="R193" s="6" t="str">
        <f>INDEX('Raw demand forecast'!$M$7:$M$5830,MATCH($Q193,'Raw demand forecast'!$B$7:$B$5830,0))</f>
        <v>No</v>
      </c>
      <c r="S193" s="6" t="str">
        <f>IF(COUNTIF($Q$93:Q193,$B193) = 1, "LV", IF(COUNTIF($Q$93:Q193,$B193) = 2, "HV", "ST"))</f>
        <v>LV</v>
      </c>
      <c r="T193" s="6" t="str">
        <f>INDEX('Demand forecast and growth rate'!$E$7:$E$273,MATCH($Q193,'Demand forecast and growth rate'!$B$7:$B$273,0))</f>
        <v>Steady/falling</v>
      </c>
      <c r="U193" s="32">
        <f>SUMIFS('Capex forecast'!E$7:E$210,'Capex forecast'!$T$7:$T$210,$Q193,'Capex forecast'!$S$7:$S$210,$S193,'Capex forecast'!$Q$7:$Q$210,"Augex")</f>
        <v>0</v>
      </c>
      <c r="V193" s="32">
        <f>SUMIFS('Capex forecast'!F$7:F$210,'Capex forecast'!$T$7:$T$210,$Q193,'Capex forecast'!$S$7:$S$210,$S193,'Capex forecast'!$Q$7:$Q$210,"Augex")</f>
        <v>0</v>
      </c>
      <c r="W193" s="32">
        <f>SUMIFS('Capex forecast'!G$7:G$210,'Capex forecast'!$T$7:$T$210,$Q193,'Capex forecast'!$S$7:$S$210,$S193,'Capex forecast'!$Q$7:$Q$210,"Augex")</f>
        <v>0</v>
      </c>
      <c r="X193" s="32">
        <f>SUMIFS('Capex forecast'!H$7:H$210,'Capex forecast'!$T$7:$T$210,$Q193,'Capex forecast'!$S$7:$S$210,$S193,'Capex forecast'!$Q$7:$Q$210,"Augex")</f>
        <v>0</v>
      </c>
      <c r="Y193" s="32">
        <f>SUMIFS('Capex forecast'!I$7:I$210,'Capex forecast'!$T$7:$T$210,$Q193,'Capex forecast'!$S$7:$S$210,$S193,'Capex forecast'!$Q$7:$Q$210,"Augex")</f>
        <v>0</v>
      </c>
      <c r="Z193" s="32">
        <f>SUMIFS('Capex forecast'!J$7:J$210,'Capex forecast'!$T$7:$T$210,$Q193,'Capex forecast'!$S$7:$S$210,$S193,'Capex forecast'!$Q$7:$Q$210,"Augex")</f>
        <v>0</v>
      </c>
      <c r="AA193" s="32">
        <f>SUMIFS('Capex forecast'!K$7:K$210,'Capex forecast'!$T$7:$T$210,$Q193,'Capex forecast'!$S$7:$S$210,$S193,'Capex forecast'!$Q$7:$Q$210,"Augex")</f>
        <v>0</v>
      </c>
      <c r="AB193" s="32">
        <f>SUMIFS('Capex forecast'!L$7:L$210,'Capex forecast'!$T$7:$T$210,$Q193,'Capex forecast'!$S$7:$S$210,$S193,'Capex forecast'!$Q$7:$Q$210,"Augex")</f>
        <v>0</v>
      </c>
      <c r="AC193" s="32">
        <f>SUMIFS('Capex forecast'!M$7:M$210,'Capex forecast'!$T$7:$T$210,$Q193,'Capex forecast'!$S$7:$S$210,$S193,'Capex forecast'!$Q$7:$Q$210,"Augex")</f>
        <v>0</v>
      </c>
      <c r="AD193" s="32">
        <f>SUMIFS('Capex forecast'!N$7:N$210,'Capex forecast'!$T$7:$T$210,$Q193,'Capex forecast'!$S$7:$S$210,$S193,'Capex forecast'!$Q$7:$Q$210,"Augex")</f>
        <v>0</v>
      </c>
      <c r="AF193" s="6" t="s">
        <v>83</v>
      </c>
      <c r="AG193" s="6" t="str">
        <f>INDEX('Raw demand forecast'!$M$7:$M$5830,MATCH($Q193,'Raw demand forecast'!$B$7:$B$5830,0))</f>
        <v>No</v>
      </c>
      <c r="AH193" s="6" t="str">
        <f>IF(COUNTIF($AF$93:AF193,$B193) = 1, "LV", IF(COUNTIF($AF$93:AF193,$B193) = 2, "HV", "ST"))</f>
        <v>LV</v>
      </c>
      <c r="AI193" s="6" t="str">
        <f>INDEX('Demand forecast and growth rate'!$E$7:$E$273,MATCH($Q193,'Demand forecast and growth rate'!$B$7:$B$273,0))</f>
        <v>Steady/falling</v>
      </c>
      <c r="AJ193" s="53">
        <f>SUMIFS('Capex forecast'!E$7:E$210,'Capex forecast'!$T$7:$T$210,$AF193,'Capex forecast'!$S$7:$S$210,$AH193,'Capex forecast'!$Q$7:$Q$210,"Repex")</f>
        <v>0</v>
      </c>
      <c r="AK193" s="53">
        <f>SUMIFS('Capex forecast'!F$7:F$210,'Capex forecast'!$T$7:$T$210,$AF193,'Capex forecast'!$S$7:$S$210,$AH193,'Capex forecast'!$Q$7:$Q$210,"Repex")</f>
        <v>0</v>
      </c>
      <c r="AL193" s="53">
        <f>SUMIFS('Capex forecast'!G$7:G$210,'Capex forecast'!$T$7:$T$210,$AF193,'Capex forecast'!$S$7:$S$210,$AH193,'Capex forecast'!$Q$7:$Q$210,"Repex")</f>
        <v>0</v>
      </c>
      <c r="AM193" s="53">
        <f>SUMIFS('Capex forecast'!H$7:H$210,'Capex forecast'!$T$7:$T$210,$AF193,'Capex forecast'!$S$7:$S$210,$AH193,'Capex forecast'!$Q$7:$Q$210,"Repex")</f>
        <v>0</v>
      </c>
      <c r="AN193" s="53">
        <f>SUMIFS('Capex forecast'!I$7:I$210,'Capex forecast'!$T$7:$T$210,$AF193,'Capex forecast'!$S$7:$S$210,$AH193,'Capex forecast'!$Q$7:$Q$210,"Repex")</f>
        <v>0</v>
      </c>
      <c r="AO193" s="53">
        <f>SUMIFS('Capex forecast'!J$7:J$210,'Capex forecast'!$T$7:$T$210,$AF193,'Capex forecast'!$S$7:$S$210,$AH193,'Capex forecast'!$Q$7:$Q$210,"Repex")</f>
        <v>0</v>
      </c>
      <c r="AP193" s="53">
        <f>SUMIFS('Capex forecast'!K$7:K$210,'Capex forecast'!$T$7:$T$210,$AF193,'Capex forecast'!$S$7:$S$210,$AH193,'Capex forecast'!$Q$7:$Q$210,"Repex")</f>
        <v>0</v>
      </c>
      <c r="AQ193" s="53">
        <f>SUMIFS('Capex forecast'!L$7:L$210,'Capex forecast'!$T$7:$T$210,$AF193,'Capex forecast'!$S$7:$S$210,$AH193,'Capex forecast'!$Q$7:$Q$210,"Repex")</f>
        <v>0</v>
      </c>
      <c r="AR193" s="53">
        <f>SUMIFS('Capex forecast'!M$7:M$210,'Capex forecast'!$T$7:$T$210,$AF193,'Capex forecast'!$S$7:$S$210,$AH193,'Capex forecast'!$Q$7:$Q$210,"Repex")</f>
        <v>0</v>
      </c>
      <c r="AS193" s="53">
        <f>SUMIFS('Capex forecast'!N$7:N$210,'Capex forecast'!$T$7:$T$210,$AF193,'Capex forecast'!$S$7:$S$210,$AH193,'Capex forecast'!$Q$7:$Q$210,"Repex")</f>
        <v>0</v>
      </c>
    </row>
    <row r="194" spans="2:45" ht="15">
      <c r="B194" s="6" t="s">
        <v>166</v>
      </c>
      <c r="C194" s="6" t="str">
        <f>INDEX('Raw demand forecast'!$M$7:$M$5830,MATCH($B194,'Raw demand forecast'!$B$7:$B$5830,0))</f>
        <v>No</v>
      </c>
      <c r="D194" s="6" t="str">
        <f>IF(COUNTIF($B$93:B194,$B194) = 1, "LV", IF(COUNTIF($B$93:B194,$B194) = 2, "HV", "ST"))</f>
        <v>LV</v>
      </c>
      <c r="E194" s="6" t="str">
        <f>INDEX('Demand forecast and growth rate'!$E$7:$E$273,MATCH($B194,'Demand forecast and growth rate'!$B$7:$B$273,0))</f>
        <v>Steady/falling</v>
      </c>
      <c r="F194" s="32">
        <f>SUMIFS('Capex forecast'!E$7:E$210,'Capex forecast'!$T$7:$T$210,'Allocation of site-spec costs'!$B194,'Capex forecast'!$S$7:$S$210,'Allocation of site-spec costs'!$D194,'Capex forecast'!$Q$7:$Q$210,"Customer Connection")</f>
        <v>0</v>
      </c>
      <c r="G194" s="32">
        <f>SUMIFS('Capex forecast'!F$7:F$210,'Capex forecast'!$T$7:$T$210,'Allocation of site-spec costs'!$B194,'Capex forecast'!$S$7:$S$210,'Allocation of site-spec costs'!$D194,'Capex forecast'!$Q$7:$Q$210,"Customer Connection")</f>
        <v>0</v>
      </c>
      <c r="H194" s="32">
        <f>SUMIFS('Capex forecast'!G$7:G$210,'Capex forecast'!$T$7:$T$210,'Allocation of site-spec costs'!$B194,'Capex forecast'!$S$7:$S$210,'Allocation of site-spec costs'!$D194,'Capex forecast'!$Q$7:$Q$210,"Customer Connection")</f>
        <v>0</v>
      </c>
      <c r="I194" s="32">
        <f>SUMIFS('Capex forecast'!H$7:H$210,'Capex forecast'!$T$7:$T$210,'Allocation of site-spec costs'!$B194,'Capex forecast'!$S$7:$S$210,'Allocation of site-spec costs'!$D194,'Capex forecast'!$Q$7:$Q$210,"Customer Connection")</f>
        <v>0</v>
      </c>
      <c r="J194" s="32">
        <f>SUMIFS('Capex forecast'!I$7:I$210,'Capex forecast'!$T$7:$T$210,'Allocation of site-spec costs'!$B194,'Capex forecast'!$S$7:$S$210,'Allocation of site-spec costs'!$D194,'Capex forecast'!$Q$7:$Q$210,"Customer Connection")</f>
        <v>0</v>
      </c>
      <c r="K194" s="32">
        <f>SUMIFS('Capex forecast'!J$7:J$210,'Capex forecast'!$T$7:$T$210,'Allocation of site-spec costs'!$B194,'Capex forecast'!$S$7:$S$210,'Allocation of site-spec costs'!$D194,'Capex forecast'!$Q$7:$Q$210,"Customer Connection")</f>
        <v>0</v>
      </c>
      <c r="L194" s="32">
        <f>SUMIFS('Capex forecast'!K$7:K$210,'Capex forecast'!$T$7:$T$210,'Allocation of site-spec costs'!$B194,'Capex forecast'!$S$7:$S$210,'Allocation of site-spec costs'!$D194,'Capex forecast'!$Q$7:$Q$210,"Customer Connection")</f>
        <v>0</v>
      </c>
      <c r="M194" s="32">
        <f>SUMIFS('Capex forecast'!L$7:L$210,'Capex forecast'!$T$7:$T$210,'Allocation of site-spec costs'!$B194,'Capex forecast'!$S$7:$S$210,'Allocation of site-spec costs'!$D194,'Capex forecast'!$Q$7:$Q$210,"Customer Connection")</f>
        <v>0</v>
      </c>
      <c r="N194" s="32">
        <f>SUMIFS('Capex forecast'!M$7:M$210,'Capex forecast'!$T$7:$T$210,'Allocation of site-spec costs'!$B194,'Capex forecast'!$S$7:$S$210,'Allocation of site-spec costs'!$D194,'Capex forecast'!$Q$7:$Q$210,"Customer Connection")</f>
        <v>0</v>
      </c>
      <c r="O194" s="32">
        <f>SUMIFS('Capex forecast'!N$7:N$210,'Capex forecast'!$T$7:$T$210,'Allocation of site-spec costs'!$B194,'Capex forecast'!$S$7:$S$210,'Allocation of site-spec costs'!$D194,'Capex forecast'!$Q$7:$Q$210,"Customer Connection")</f>
        <v>0</v>
      </c>
      <c r="Q194" s="6" t="s">
        <v>166</v>
      </c>
      <c r="R194" s="6" t="str">
        <f>INDEX('Raw demand forecast'!$M$7:$M$5830,MATCH($Q194,'Raw demand forecast'!$B$7:$B$5830,0))</f>
        <v>No</v>
      </c>
      <c r="S194" s="6" t="str">
        <f>IF(COUNTIF($Q$93:Q194,$B194) = 1, "LV", IF(COUNTIF($Q$93:Q194,$B194) = 2, "HV", "ST"))</f>
        <v>LV</v>
      </c>
      <c r="T194" s="6" t="str">
        <f>INDEX('Demand forecast and growth rate'!$E$7:$E$273,MATCH($Q194,'Demand forecast and growth rate'!$B$7:$B$273,0))</f>
        <v>Steady/falling</v>
      </c>
      <c r="U194" s="32">
        <f>SUMIFS('Capex forecast'!E$7:E$210,'Capex forecast'!$T$7:$T$210,$Q194,'Capex forecast'!$S$7:$S$210,$S194,'Capex forecast'!$Q$7:$Q$210,"Augex")</f>
        <v>0</v>
      </c>
      <c r="V194" s="32">
        <f>SUMIFS('Capex forecast'!F$7:F$210,'Capex forecast'!$T$7:$T$210,$Q194,'Capex forecast'!$S$7:$S$210,$S194,'Capex forecast'!$Q$7:$Q$210,"Augex")</f>
        <v>0</v>
      </c>
      <c r="W194" s="32">
        <f>SUMIFS('Capex forecast'!G$7:G$210,'Capex forecast'!$T$7:$T$210,$Q194,'Capex forecast'!$S$7:$S$210,$S194,'Capex forecast'!$Q$7:$Q$210,"Augex")</f>
        <v>0</v>
      </c>
      <c r="X194" s="32">
        <f>SUMIFS('Capex forecast'!H$7:H$210,'Capex forecast'!$T$7:$T$210,$Q194,'Capex forecast'!$S$7:$S$210,$S194,'Capex forecast'!$Q$7:$Q$210,"Augex")</f>
        <v>0</v>
      </c>
      <c r="Y194" s="32">
        <f>SUMIFS('Capex forecast'!I$7:I$210,'Capex forecast'!$T$7:$T$210,$Q194,'Capex forecast'!$S$7:$S$210,$S194,'Capex forecast'!$Q$7:$Q$210,"Augex")</f>
        <v>0</v>
      </c>
      <c r="Z194" s="32">
        <f>SUMIFS('Capex forecast'!J$7:J$210,'Capex forecast'!$T$7:$T$210,$Q194,'Capex forecast'!$S$7:$S$210,$S194,'Capex forecast'!$Q$7:$Q$210,"Augex")</f>
        <v>0</v>
      </c>
      <c r="AA194" s="32">
        <f>SUMIFS('Capex forecast'!K$7:K$210,'Capex forecast'!$T$7:$T$210,$Q194,'Capex forecast'!$S$7:$S$210,$S194,'Capex forecast'!$Q$7:$Q$210,"Augex")</f>
        <v>0</v>
      </c>
      <c r="AB194" s="32">
        <f>SUMIFS('Capex forecast'!L$7:L$210,'Capex forecast'!$T$7:$T$210,$Q194,'Capex forecast'!$S$7:$S$210,$S194,'Capex forecast'!$Q$7:$Q$210,"Augex")</f>
        <v>0</v>
      </c>
      <c r="AC194" s="32">
        <f>SUMIFS('Capex forecast'!M$7:M$210,'Capex forecast'!$T$7:$T$210,$Q194,'Capex forecast'!$S$7:$S$210,$S194,'Capex forecast'!$Q$7:$Q$210,"Augex")</f>
        <v>0</v>
      </c>
      <c r="AD194" s="32">
        <f>SUMIFS('Capex forecast'!N$7:N$210,'Capex forecast'!$T$7:$T$210,$Q194,'Capex forecast'!$S$7:$S$210,$S194,'Capex forecast'!$Q$7:$Q$210,"Augex")</f>
        <v>0</v>
      </c>
      <c r="AF194" s="6" t="s">
        <v>166</v>
      </c>
      <c r="AG194" s="6" t="str">
        <f>INDEX('Raw demand forecast'!$M$7:$M$5830,MATCH($Q194,'Raw demand forecast'!$B$7:$B$5830,0))</f>
        <v>No</v>
      </c>
      <c r="AH194" s="6" t="str">
        <f>IF(COUNTIF($AF$93:AF194,$B194) = 1, "LV", IF(COUNTIF($AF$93:AF194,$B194) = 2, "HV", "ST"))</f>
        <v>LV</v>
      </c>
      <c r="AI194" s="6" t="str">
        <f>INDEX('Demand forecast and growth rate'!$E$7:$E$273,MATCH($Q194,'Demand forecast and growth rate'!$B$7:$B$273,0))</f>
        <v>Steady/falling</v>
      </c>
      <c r="AJ194" s="53">
        <f>SUMIFS('Capex forecast'!E$7:E$210,'Capex forecast'!$T$7:$T$210,$AF194,'Capex forecast'!$S$7:$S$210,$AH194,'Capex forecast'!$Q$7:$Q$210,"Repex")</f>
        <v>0</v>
      </c>
      <c r="AK194" s="53">
        <f>SUMIFS('Capex forecast'!F$7:F$210,'Capex forecast'!$T$7:$T$210,$AF194,'Capex forecast'!$S$7:$S$210,$AH194,'Capex forecast'!$Q$7:$Q$210,"Repex")</f>
        <v>0</v>
      </c>
      <c r="AL194" s="53">
        <f>SUMIFS('Capex forecast'!G$7:G$210,'Capex forecast'!$T$7:$T$210,$AF194,'Capex forecast'!$S$7:$S$210,$AH194,'Capex forecast'!$Q$7:$Q$210,"Repex")</f>
        <v>0</v>
      </c>
      <c r="AM194" s="53">
        <f>SUMIFS('Capex forecast'!H$7:H$210,'Capex forecast'!$T$7:$T$210,$AF194,'Capex forecast'!$S$7:$S$210,$AH194,'Capex forecast'!$Q$7:$Q$210,"Repex")</f>
        <v>0</v>
      </c>
      <c r="AN194" s="53">
        <f>SUMIFS('Capex forecast'!I$7:I$210,'Capex forecast'!$T$7:$T$210,$AF194,'Capex forecast'!$S$7:$S$210,$AH194,'Capex forecast'!$Q$7:$Q$210,"Repex")</f>
        <v>0</v>
      </c>
      <c r="AO194" s="53">
        <f>SUMIFS('Capex forecast'!J$7:J$210,'Capex forecast'!$T$7:$T$210,$AF194,'Capex forecast'!$S$7:$S$210,$AH194,'Capex forecast'!$Q$7:$Q$210,"Repex")</f>
        <v>0</v>
      </c>
      <c r="AP194" s="53">
        <f>SUMIFS('Capex forecast'!K$7:K$210,'Capex forecast'!$T$7:$T$210,$AF194,'Capex forecast'!$S$7:$S$210,$AH194,'Capex forecast'!$Q$7:$Q$210,"Repex")</f>
        <v>0</v>
      </c>
      <c r="AQ194" s="53">
        <f>SUMIFS('Capex forecast'!L$7:L$210,'Capex forecast'!$T$7:$T$210,$AF194,'Capex forecast'!$S$7:$S$210,$AH194,'Capex forecast'!$Q$7:$Q$210,"Repex")</f>
        <v>0</v>
      </c>
      <c r="AR194" s="53">
        <f>SUMIFS('Capex forecast'!M$7:M$210,'Capex forecast'!$T$7:$T$210,$AF194,'Capex forecast'!$S$7:$S$210,$AH194,'Capex forecast'!$Q$7:$Q$210,"Repex")</f>
        <v>0</v>
      </c>
      <c r="AS194" s="53">
        <f>SUMIFS('Capex forecast'!N$7:N$210,'Capex forecast'!$T$7:$T$210,$AF194,'Capex forecast'!$S$7:$S$210,$AH194,'Capex forecast'!$Q$7:$Q$210,"Repex")</f>
        <v>0</v>
      </c>
    </row>
    <row r="195" spans="2:45" ht="15">
      <c r="B195" s="6" t="s">
        <v>67</v>
      </c>
      <c r="C195" s="6" t="str">
        <f>INDEX('Raw demand forecast'!$M$7:$M$5830,MATCH($B195,'Raw demand forecast'!$B$7:$B$5830,0))</f>
        <v>No</v>
      </c>
      <c r="D195" s="6" t="str">
        <f>IF(COUNTIF($B$93:B195,$B195) = 1, "LV", IF(COUNTIF($B$93:B195,$B195) = 2, "HV", "ST"))</f>
        <v>LV</v>
      </c>
      <c r="E195" s="6" t="str">
        <f>INDEX('Demand forecast and growth rate'!$E$7:$E$273,MATCH($B195,'Demand forecast and growth rate'!$B$7:$B$273,0))</f>
        <v>Steady/falling</v>
      </c>
      <c r="F195" s="32">
        <f>SUMIFS('Capex forecast'!E$7:E$210,'Capex forecast'!$T$7:$T$210,'Allocation of site-spec costs'!$B195,'Capex forecast'!$S$7:$S$210,'Allocation of site-spec costs'!$D195,'Capex forecast'!$Q$7:$Q$210,"Customer Connection")</f>
        <v>0</v>
      </c>
      <c r="G195" s="32">
        <f>SUMIFS('Capex forecast'!F$7:F$210,'Capex forecast'!$T$7:$T$210,'Allocation of site-spec costs'!$B195,'Capex forecast'!$S$7:$S$210,'Allocation of site-spec costs'!$D195,'Capex forecast'!$Q$7:$Q$210,"Customer Connection")</f>
        <v>0</v>
      </c>
      <c r="H195" s="32">
        <f>SUMIFS('Capex forecast'!G$7:G$210,'Capex forecast'!$T$7:$T$210,'Allocation of site-spec costs'!$B195,'Capex forecast'!$S$7:$S$210,'Allocation of site-spec costs'!$D195,'Capex forecast'!$Q$7:$Q$210,"Customer Connection")</f>
        <v>0</v>
      </c>
      <c r="I195" s="32">
        <f>SUMIFS('Capex forecast'!H$7:H$210,'Capex forecast'!$T$7:$T$210,'Allocation of site-spec costs'!$B195,'Capex forecast'!$S$7:$S$210,'Allocation of site-spec costs'!$D195,'Capex forecast'!$Q$7:$Q$210,"Customer Connection")</f>
        <v>0</v>
      </c>
      <c r="J195" s="32">
        <f>SUMIFS('Capex forecast'!I$7:I$210,'Capex forecast'!$T$7:$T$210,'Allocation of site-spec costs'!$B195,'Capex forecast'!$S$7:$S$210,'Allocation of site-spec costs'!$D195,'Capex forecast'!$Q$7:$Q$210,"Customer Connection")</f>
        <v>0</v>
      </c>
      <c r="K195" s="32">
        <f>SUMIFS('Capex forecast'!J$7:J$210,'Capex forecast'!$T$7:$T$210,'Allocation of site-spec costs'!$B195,'Capex forecast'!$S$7:$S$210,'Allocation of site-spec costs'!$D195,'Capex forecast'!$Q$7:$Q$210,"Customer Connection")</f>
        <v>0</v>
      </c>
      <c r="L195" s="32">
        <f>SUMIFS('Capex forecast'!K$7:K$210,'Capex forecast'!$T$7:$T$210,'Allocation of site-spec costs'!$B195,'Capex forecast'!$S$7:$S$210,'Allocation of site-spec costs'!$D195,'Capex forecast'!$Q$7:$Q$210,"Customer Connection")</f>
        <v>0</v>
      </c>
      <c r="M195" s="32">
        <f>SUMIFS('Capex forecast'!L$7:L$210,'Capex forecast'!$T$7:$T$210,'Allocation of site-spec costs'!$B195,'Capex forecast'!$S$7:$S$210,'Allocation of site-spec costs'!$D195,'Capex forecast'!$Q$7:$Q$210,"Customer Connection")</f>
        <v>0</v>
      </c>
      <c r="N195" s="32">
        <f>SUMIFS('Capex forecast'!M$7:M$210,'Capex forecast'!$T$7:$T$210,'Allocation of site-spec costs'!$B195,'Capex forecast'!$S$7:$S$210,'Allocation of site-spec costs'!$D195,'Capex forecast'!$Q$7:$Q$210,"Customer Connection")</f>
        <v>0</v>
      </c>
      <c r="O195" s="32">
        <f>SUMIFS('Capex forecast'!N$7:N$210,'Capex forecast'!$T$7:$T$210,'Allocation of site-spec costs'!$B195,'Capex forecast'!$S$7:$S$210,'Allocation of site-spec costs'!$D195,'Capex forecast'!$Q$7:$Q$210,"Customer Connection")</f>
        <v>0</v>
      </c>
      <c r="Q195" s="6" t="s">
        <v>67</v>
      </c>
      <c r="R195" s="6" t="str">
        <f>INDEX('Raw demand forecast'!$M$7:$M$5830,MATCH($Q195,'Raw demand forecast'!$B$7:$B$5830,0))</f>
        <v>No</v>
      </c>
      <c r="S195" s="6" t="str">
        <f>IF(COUNTIF($Q$93:Q195,$B195) = 1, "LV", IF(COUNTIF($Q$93:Q195,$B195) = 2, "HV", "ST"))</f>
        <v>LV</v>
      </c>
      <c r="T195" s="6" t="str">
        <f>INDEX('Demand forecast and growth rate'!$E$7:$E$273,MATCH($Q195,'Demand forecast and growth rate'!$B$7:$B$273,0))</f>
        <v>Steady/falling</v>
      </c>
      <c r="U195" s="32">
        <f>SUMIFS('Capex forecast'!E$7:E$210,'Capex forecast'!$T$7:$T$210,$Q195,'Capex forecast'!$S$7:$S$210,$S195,'Capex forecast'!$Q$7:$Q$210,"Augex")</f>
        <v>0</v>
      </c>
      <c r="V195" s="32">
        <f>SUMIFS('Capex forecast'!F$7:F$210,'Capex forecast'!$T$7:$T$210,$Q195,'Capex forecast'!$S$7:$S$210,$S195,'Capex forecast'!$Q$7:$Q$210,"Augex")</f>
        <v>0</v>
      </c>
      <c r="W195" s="32">
        <f>SUMIFS('Capex forecast'!G$7:G$210,'Capex forecast'!$T$7:$T$210,$Q195,'Capex forecast'!$S$7:$S$210,$S195,'Capex forecast'!$Q$7:$Q$210,"Augex")</f>
        <v>0</v>
      </c>
      <c r="X195" s="32">
        <f>SUMIFS('Capex forecast'!H$7:H$210,'Capex forecast'!$T$7:$T$210,$Q195,'Capex forecast'!$S$7:$S$210,$S195,'Capex forecast'!$Q$7:$Q$210,"Augex")</f>
        <v>0</v>
      </c>
      <c r="Y195" s="32">
        <f>SUMIFS('Capex forecast'!I$7:I$210,'Capex forecast'!$T$7:$T$210,$Q195,'Capex forecast'!$S$7:$S$210,$S195,'Capex forecast'!$Q$7:$Q$210,"Augex")</f>
        <v>0</v>
      </c>
      <c r="Z195" s="32">
        <f>SUMIFS('Capex forecast'!J$7:J$210,'Capex forecast'!$T$7:$T$210,$Q195,'Capex forecast'!$S$7:$S$210,$S195,'Capex forecast'!$Q$7:$Q$210,"Augex")</f>
        <v>0</v>
      </c>
      <c r="AA195" s="32">
        <f>SUMIFS('Capex forecast'!K$7:K$210,'Capex forecast'!$T$7:$T$210,$Q195,'Capex forecast'!$S$7:$S$210,$S195,'Capex forecast'!$Q$7:$Q$210,"Augex")</f>
        <v>0</v>
      </c>
      <c r="AB195" s="32">
        <f>SUMIFS('Capex forecast'!L$7:L$210,'Capex forecast'!$T$7:$T$210,$Q195,'Capex forecast'!$S$7:$S$210,$S195,'Capex forecast'!$Q$7:$Q$210,"Augex")</f>
        <v>0</v>
      </c>
      <c r="AC195" s="32">
        <f>SUMIFS('Capex forecast'!M$7:M$210,'Capex forecast'!$T$7:$T$210,$Q195,'Capex forecast'!$S$7:$S$210,$S195,'Capex forecast'!$Q$7:$Q$210,"Augex")</f>
        <v>0</v>
      </c>
      <c r="AD195" s="32">
        <f>SUMIFS('Capex forecast'!N$7:N$210,'Capex forecast'!$T$7:$T$210,$Q195,'Capex forecast'!$S$7:$S$210,$S195,'Capex forecast'!$Q$7:$Q$210,"Augex")</f>
        <v>0</v>
      </c>
      <c r="AF195" s="6" t="s">
        <v>67</v>
      </c>
      <c r="AG195" s="6" t="str">
        <f>INDEX('Raw demand forecast'!$M$7:$M$5830,MATCH($Q195,'Raw demand forecast'!$B$7:$B$5830,0))</f>
        <v>No</v>
      </c>
      <c r="AH195" s="6" t="str">
        <f>IF(COUNTIF($AF$93:AF195,$B195) = 1, "LV", IF(COUNTIF($AF$93:AF195,$B195) = 2, "HV", "ST"))</f>
        <v>LV</v>
      </c>
      <c r="AI195" s="6" t="str">
        <f>INDEX('Demand forecast and growth rate'!$E$7:$E$273,MATCH($Q195,'Demand forecast and growth rate'!$B$7:$B$273,0))</f>
        <v>Steady/falling</v>
      </c>
      <c r="AJ195" s="53">
        <f>SUMIFS('Capex forecast'!E$7:E$210,'Capex forecast'!$T$7:$T$210,$AF195,'Capex forecast'!$S$7:$S$210,$AH195,'Capex forecast'!$Q$7:$Q$210,"Repex")</f>
        <v>0</v>
      </c>
      <c r="AK195" s="53">
        <f>SUMIFS('Capex forecast'!F$7:F$210,'Capex forecast'!$T$7:$T$210,$AF195,'Capex forecast'!$S$7:$S$210,$AH195,'Capex forecast'!$Q$7:$Q$210,"Repex")</f>
        <v>0</v>
      </c>
      <c r="AL195" s="53">
        <f>SUMIFS('Capex forecast'!G$7:G$210,'Capex forecast'!$T$7:$T$210,$AF195,'Capex forecast'!$S$7:$S$210,$AH195,'Capex forecast'!$Q$7:$Q$210,"Repex")</f>
        <v>0</v>
      </c>
      <c r="AM195" s="53">
        <f>SUMIFS('Capex forecast'!H$7:H$210,'Capex forecast'!$T$7:$T$210,$AF195,'Capex forecast'!$S$7:$S$210,$AH195,'Capex forecast'!$Q$7:$Q$210,"Repex")</f>
        <v>0</v>
      </c>
      <c r="AN195" s="53">
        <f>SUMIFS('Capex forecast'!I$7:I$210,'Capex forecast'!$T$7:$T$210,$AF195,'Capex forecast'!$S$7:$S$210,$AH195,'Capex forecast'!$Q$7:$Q$210,"Repex")</f>
        <v>0</v>
      </c>
      <c r="AO195" s="53">
        <f>SUMIFS('Capex forecast'!J$7:J$210,'Capex forecast'!$T$7:$T$210,$AF195,'Capex forecast'!$S$7:$S$210,$AH195,'Capex forecast'!$Q$7:$Q$210,"Repex")</f>
        <v>0</v>
      </c>
      <c r="AP195" s="53">
        <f>SUMIFS('Capex forecast'!K$7:K$210,'Capex forecast'!$T$7:$T$210,$AF195,'Capex forecast'!$S$7:$S$210,$AH195,'Capex forecast'!$Q$7:$Q$210,"Repex")</f>
        <v>0</v>
      </c>
      <c r="AQ195" s="53">
        <f>SUMIFS('Capex forecast'!L$7:L$210,'Capex forecast'!$T$7:$T$210,$AF195,'Capex forecast'!$S$7:$S$210,$AH195,'Capex forecast'!$Q$7:$Q$210,"Repex")</f>
        <v>0</v>
      </c>
      <c r="AR195" s="53">
        <f>SUMIFS('Capex forecast'!M$7:M$210,'Capex forecast'!$T$7:$T$210,$AF195,'Capex forecast'!$S$7:$S$210,$AH195,'Capex forecast'!$Q$7:$Q$210,"Repex")</f>
        <v>0</v>
      </c>
      <c r="AS195" s="53">
        <f>SUMIFS('Capex forecast'!N$7:N$210,'Capex forecast'!$T$7:$T$210,$AF195,'Capex forecast'!$S$7:$S$210,$AH195,'Capex forecast'!$Q$7:$Q$210,"Repex")</f>
        <v>0</v>
      </c>
    </row>
    <row r="196" spans="2:45" ht="15">
      <c r="B196" s="6" t="s">
        <v>620</v>
      </c>
      <c r="C196" s="6" t="str">
        <f>INDEX('Raw demand forecast'!$M$7:$M$5830,MATCH($B196,'Raw demand forecast'!$B$7:$B$5830,0))</f>
        <v>Yes</v>
      </c>
      <c r="D196" s="6" t="str">
        <f>IF(COUNTIF($B$93:B196,$B196) = 1, "LV", IF(COUNTIF($B$93:B196,$B196) = 2, "HV", "ST"))</f>
        <v>LV</v>
      </c>
      <c r="E196" s="6" t="str">
        <f>INDEX('Demand forecast and growth rate'!$E$7:$E$273,MATCH($B196,'Demand forecast and growth rate'!$B$7:$B$273,0))</f>
        <v>Steady/falling</v>
      </c>
      <c r="F196" s="32">
        <f>SUMIFS('Capex forecast'!E$7:E$210,'Capex forecast'!$T$7:$T$210,'Allocation of site-spec costs'!$B196,'Capex forecast'!$S$7:$S$210,'Allocation of site-spec costs'!$D196,'Capex forecast'!$Q$7:$Q$210,"Customer Connection")</f>
        <v>0</v>
      </c>
      <c r="G196" s="32">
        <f>SUMIFS('Capex forecast'!F$7:F$210,'Capex forecast'!$T$7:$T$210,'Allocation of site-spec costs'!$B196,'Capex forecast'!$S$7:$S$210,'Allocation of site-spec costs'!$D196,'Capex forecast'!$Q$7:$Q$210,"Customer Connection")</f>
        <v>0</v>
      </c>
      <c r="H196" s="32">
        <f>SUMIFS('Capex forecast'!G$7:G$210,'Capex forecast'!$T$7:$T$210,'Allocation of site-spec costs'!$B196,'Capex forecast'!$S$7:$S$210,'Allocation of site-spec costs'!$D196,'Capex forecast'!$Q$7:$Q$210,"Customer Connection")</f>
        <v>0</v>
      </c>
      <c r="I196" s="32">
        <f>SUMIFS('Capex forecast'!H$7:H$210,'Capex forecast'!$T$7:$T$210,'Allocation of site-spec costs'!$B196,'Capex forecast'!$S$7:$S$210,'Allocation of site-spec costs'!$D196,'Capex forecast'!$Q$7:$Q$210,"Customer Connection")</f>
        <v>0</v>
      </c>
      <c r="J196" s="32">
        <f>SUMIFS('Capex forecast'!I$7:I$210,'Capex forecast'!$T$7:$T$210,'Allocation of site-spec costs'!$B196,'Capex forecast'!$S$7:$S$210,'Allocation of site-spec costs'!$D196,'Capex forecast'!$Q$7:$Q$210,"Customer Connection")</f>
        <v>0</v>
      </c>
      <c r="K196" s="32">
        <f>SUMIFS('Capex forecast'!J$7:J$210,'Capex forecast'!$T$7:$T$210,'Allocation of site-spec costs'!$B196,'Capex forecast'!$S$7:$S$210,'Allocation of site-spec costs'!$D196,'Capex forecast'!$Q$7:$Q$210,"Customer Connection")</f>
        <v>0</v>
      </c>
      <c r="L196" s="32">
        <f>SUMIFS('Capex forecast'!K$7:K$210,'Capex forecast'!$T$7:$T$210,'Allocation of site-spec costs'!$B196,'Capex forecast'!$S$7:$S$210,'Allocation of site-spec costs'!$D196,'Capex forecast'!$Q$7:$Q$210,"Customer Connection")</f>
        <v>0</v>
      </c>
      <c r="M196" s="32">
        <f>SUMIFS('Capex forecast'!L$7:L$210,'Capex forecast'!$T$7:$T$210,'Allocation of site-spec costs'!$B196,'Capex forecast'!$S$7:$S$210,'Allocation of site-spec costs'!$D196,'Capex forecast'!$Q$7:$Q$210,"Customer Connection")</f>
        <v>0</v>
      </c>
      <c r="N196" s="32">
        <f>SUMIFS('Capex forecast'!M$7:M$210,'Capex forecast'!$T$7:$T$210,'Allocation of site-spec costs'!$B196,'Capex forecast'!$S$7:$S$210,'Allocation of site-spec costs'!$D196,'Capex forecast'!$Q$7:$Q$210,"Customer Connection")</f>
        <v>0</v>
      </c>
      <c r="O196" s="32">
        <f>SUMIFS('Capex forecast'!N$7:N$210,'Capex forecast'!$T$7:$T$210,'Allocation of site-spec costs'!$B196,'Capex forecast'!$S$7:$S$210,'Allocation of site-spec costs'!$D196,'Capex forecast'!$Q$7:$Q$210,"Customer Connection")</f>
        <v>0</v>
      </c>
      <c r="Q196" s="6" t="s">
        <v>620</v>
      </c>
      <c r="R196" s="6" t="str">
        <f>INDEX('Raw demand forecast'!$M$7:$M$5830,MATCH($Q196,'Raw demand forecast'!$B$7:$B$5830,0))</f>
        <v>Yes</v>
      </c>
      <c r="S196" s="6" t="str">
        <f>IF(COUNTIF($Q$93:Q196,$B196) = 1, "LV", IF(COUNTIF($Q$93:Q196,$B196) = 2, "HV", "ST"))</f>
        <v>LV</v>
      </c>
      <c r="T196" s="6" t="str">
        <f>INDEX('Demand forecast and growth rate'!$E$7:$E$273,MATCH($Q196,'Demand forecast and growth rate'!$B$7:$B$273,0))</f>
        <v>Steady/falling</v>
      </c>
      <c r="U196" s="32">
        <f>SUMIFS('Capex forecast'!E$7:E$210,'Capex forecast'!$T$7:$T$210,$Q196,'Capex forecast'!$S$7:$S$210,$S196,'Capex forecast'!$Q$7:$Q$210,"Augex")</f>
        <v>0</v>
      </c>
      <c r="V196" s="32">
        <f>SUMIFS('Capex forecast'!F$7:F$210,'Capex forecast'!$T$7:$T$210,$Q196,'Capex forecast'!$S$7:$S$210,$S196,'Capex forecast'!$Q$7:$Q$210,"Augex")</f>
        <v>0</v>
      </c>
      <c r="W196" s="32">
        <f>SUMIFS('Capex forecast'!G$7:G$210,'Capex forecast'!$T$7:$T$210,$Q196,'Capex forecast'!$S$7:$S$210,$S196,'Capex forecast'!$Q$7:$Q$210,"Augex")</f>
        <v>0</v>
      </c>
      <c r="X196" s="32">
        <f>SUMIFS('Capex forecast'!H$7:H$210,'Capex forecast'!$T$7:$T$210,$Q196,'Capex forecast'!$S$7:$S$210,$S196,'Capex forecast'!$Q$7:$Q$210,"Augex")</f>
        <v>0</v>
      </c>
      <c r="Y196" s="32">
        <f>SUMIFS('Capex forecast'!I$7:I$210,'Capex forecast'!$T$7:$T$210,$Q196,'Capex forecast'!$S$7:$S$210,$S196,'Capex forecast'!$Q$7:$Q$210,"Augex")</f>
        <v>0</v>
      </c>
      <c r="Z196" s="32">
        <f>SUMIFS('Capex forecast'!J$7:J$210,'Capex forecast'!$T$7:$T$210,$Q196,'Capex forecast'!$S$7:$S$210,$S196,'Capex forecast'!$Q$7:$Q$210,"Augex")</f>
        <v>0</v>
      </c>
      <c r="AA196" s="32">
        <f>SUMIFS('Capex forecast'!K$7:K$210,'Capex forecast'!$T$7:$T$210,$Q196,'Capex forecast'!$S$7:$S$210,$S196,'Capex forecast'!$Q$7:$Q$210,"Augex")</f>
        <v>0</v>
      </c>
      <c r="AB196" s="32">
        <f>SUMIFS('Capex forecast'!L$7:L$210,'Capex forecast'!$T$7:$T$210,$Q196,'Capex forecast'!$S$7:$S$210,$S196,'Capex forecast'!$Q$7:$Q$210,"Augex")</f>
        <v>0</v>
      </c>
      <c r="AC196" s="32">
        <f>SUMIFS('Capex forecast'!M$7:M$210,'Capex forecast'!$T$7:$T$210,$Q196,'Capex forecast'!$S$7:$S$210,$S196,'Capex forecast'!$Q$7:$Q$210,"Augex")</f>
        <v>0</v>
      </c>
      <c r="AD196" s="32">
        <f>SUMIFS('Capex forecast'!N$7:N$210,'Capex forecast'!$T$7:$T$210,$Q196,'Capex forecast'!$S$7:$S$210,$S196,'Capex forecast'!$Q$7:$Q$210,"Augex")</f>
        <v>0</v>
      </c>
      <c r="AF196" s="6" t="s">
        <v>620</v>
      </c>
      <c r="AG196" s="6" t="str">
        <f>INDEX('Raw demand forecast'!$M$7:$M$5830,MATCH($Q196,'Raw demand forecast'!$B$7:$B$5830,0))</f>
        <v>Yes</v>
      </c>
      <c r="AH196" s="6" t="str">
        <f>IF(COUNTIF($AF$93:AF196,$B196) = 1, "LV", IF(COUNTIF($AF$93:AF196,$B196) = 2, "HV", "ST"))</f>
        <v>LV</v>
      </c>
      <c r="AI196" s="6" t="str">
        <f>INDEX('Demand forecast and growth rate'!$E$7:$E$273,MATCH($Q196,'Demand forecast and growth rate'!$B$7:$B$273,0))</f>
        <v>Steady/falling</v>
      </c>
      <c r="AJ196" s="53">
        <f>SUMIFS('Capex forecast'!E$7:E$210,'Capex forecast'!$T$7:$T$210,$AF196,'Capex forecast'!$S$7:$S$210,$AH196,'Capex forecast'!$Q$7:$Q$210,"Repex")</f>
        <v>0</v>
      </c>
      <c r="AK196" s="53">
        <f>SUMIFS('Capex forecast'!F$7:F$210,'Capex forecast'!$T$7:$T$210,$AF196,'Capex forecast'!$S$7:$S$210,$AH196,'Capex forecast'!$Q$7:$Q$210,"Repex")</f>
        <v>0</v>
      </c>
      <c r="AL196" s="53">
        <f>SUMIFS('Capex forecast'!G$7:G$210,'Capex forecast'!$T$7:$T$210,$AF196,'Capex forecast'!$S$7:$S$210,$AH196,'Capex forecast'!$Q$7:$Q$210,"Repex")</f>
        <v>0</v>
      </c>
      <c r="AM196" s="53">
        <f>SUMIFS('Capex forecast'!H$7:H$210,'Capex forecast'!$T$7:$T$210,$AF196,'Capex forecast'!$S$7:$S$210,$AH196,'Capex forecast'!$Q$7:$Q$210,"Repex")</f>
        <v>0</v>
      </c>
      <c r="AN196" s="53">
        <f>SUMIFS('Capex forecast'!I$7:I$210,'Capex forecast'!$T$7:$T$210,$AF196,'Capex forecast'!$S$7:$S$210,$AH196,'Capex forecast'!$Q$7:$Q$210,"Repex")</f>
        <v>0</v>
      </c>
      <c r="AO196" s="53">
        <f>SUMIFS('Capex forecast'!J$7:J$210,'Capex forecast'!$T$7:$T$210,$AF196,'Capex forecast'!$S$7:$S$210,$AH196,'Capex forecast'!$Q$7:$Q$210,"Repex")</f>
        <v>0</v>
      </c>
      <c r="AP196" s="53">
        <f>SUMIFS('Capex forecast'!K$7:K$210,'Capex forecast'!$T$7:$T$210,$AF196,'Capex forecast'!$S$7:$S$210,$AH196,'Capex forecast'!$Q$7:$Q$210,"Repex")</f>
        <v>0</v>
      </c>
      <c r="AQ196" s="53">
        <f>SUMIFS('Capex forecast'!L$7:L$210,'Capex forecast'!$T$7:$T$210,$AF196,'Capex forecast'!$S$7:$S$210,$AH196,'Capex forecast'!$Q$7:$Q$210,"Repex")</f>
        <v>0</v>
      </c>
      <c r="AR196" s="53">
        <f>SUMIFS('Capex forecast'!M$7:M$210,'Capex forecast'!$T$7:$T$210,$AF196,'Capex forecast'!$S$7:$S$210,$AH196,'Capex forecast'!$Q$7:$Q$210,"Repex")</f>
        <v>0</v>
      </c>
      <c r="AS196" s="53">
        <f>SUMIFS('Capex forecast'!N$7:N$210,'Capex forecast'!$T$7:$T$210,$AF196,'Capex forecast'!$S$7:$S$210,$AH196,'Capex forecast'!$Q$7:$Q$210,"Repex")</f>
        <v>0</v>
      </c>
    </row>
    <row r="197" spans="2:45" ht="15">
      <c r="B197" s="6" t="s">
        <v>10</v>
      </c>
      <c r="C197" s="6" t="str">
        <f>INDEX('Raw demand forecast'!$M$7:$M$5830,MATCH($B197,'Raw demand forecast'!$B$7:$B$5830,0))</f>
        <v>No</v>
      </c>
      <c r="D197" s="6" t="str">
        <f>IF(COUNTIF($B$93:B197,$B197) = 1, "LV", IF(COUNTIF($B$93:B197,$B197) = 2, "HV", "ST"))</f>
        <v>LV</v>
      </c>
      <c r="E197" s="6" t="str">
        <f>INDEX('Demand forecast and growth rate'!$E$7:$E$273,MATCH($B197,'Demand forecast and growth rate'!$B$7:$B$273,0))</f>
        <v>Steady/falling</v>
      </c>
      <c r="F197" s="32">
        <f>SUMIFS('Capex forecast'!E$7:E$210,'Capex forecast'!$T$7:$T$210,'Allocation of site-spec costs'!$B197,'Capex forecast'!$S$7:$S$210,'Allocation of site-spec costs'!$D197,'Capex forecast'!$Q$7:$Q$210,"Customer Connection")</f>
        <v>0</v>
      </c>
      <c r="G197" s="32">
        <f>SUMIFS('Capex forecast'!F$7:F$210,'Capex forecast'!$T$7:$T$210,'Allocation of site-spec costs'!$B197,'Capex forecast'!$S$7:$S$210,'Allocation of site-spec costs'!$D197,'Capex forecast'!$Q$7:$Q$210,"Customer Connection")</f>
        <v>0</v>
      </c>
      <c r="H197" s="32">
        <f>SUMIFS('Capex forecast'!G$7:G$210,'Capex forecast'!$T$7:$T$210,'Allocation of site-spec costs'!$B197,'Capex forecast'!$S$7:$S$210,'Allocation of site-spec costs'!$D197,'Capex forecast'!$Q$7:$Q$210,"Customer Connection")</f>
        <v>0</v>
      </c>
      <c r="I197" s="32">
        <f>SUMIFS('Capex forecast'!H$7:H$210,'Capex forecast'!$T$7:$T$210,'Allocation of site-spec costs'!$B197,'Capex forecast'!$S$7:$S$210,'Allocation of site-spec costs'!$D197,'Capex forecast'!$Q$7:$Q$210,"Customer Connection")</f>
        <v>0</v>
      </c>
      <c r="J197" s="32">
        <f>SUMIFS('Capex forecast'!I$7:I$210,'Capex forecast'!$T$7:$T$210,'Allocation of site-spec costs'!$B197,'Capex forecast'!$S$7:$S$210,'Allocation of site-spec costs'!$D197,'Capex forecast'!$Q$7:$Q$210,"Customer Connection")</f>
        <v>0</v>
      </c>
      <c r="K197" s="32">
        <f>SUMIFS('Capex forecast'!J$7:J$210,'Capex forecast'!$T$7:$T$210,'Allocation of site-spec costs'!$B197,'Capex forecast'!$S$7:$S$210,'Allocation of site-spec costs'!$D197,'Capex forecast'!$Q$7:$Q$210,"Customer Connection")</f>
        <v>0</v>
      </c>
      <c r="L197" s="32">
        <f>SUMIFS('Capex forecast'!K$7:K$210,'Capex forecast'!$T$7:$T$210,'Allocation of site-spec costs'!$B197,'Capex forecast'!$S$7:$S$210,'Allocation of site-spec costs'!$D197,'Capex forecast'!$Q$7:$Q$210,"Customer Connection")</f>
        <v>0</v>
      </c>
      <c r="M197" s="32">
        <f>SUMIFS('Capex forecast'!L$7:L$210,'Capex forecast'!$T$7:$T$210,'Allocation of site-spec costs'!$B197,'Capex forecast'!$S$7:$S$210,'Allocation of site-spec costs'!$D197,'Capex forecast'!$Q$7:$Q$210,"Customer Connection")</f>
        <v>0</v>
      </c>
      <c r="N197" s="32">
        <f>SUMIFS('Capex forecast'!M$7:M$210,'Capex forecast'!$T$7:$T$210,'Allocation of site-spec costs'!$B197,'Capex forecast'!$S$7:$S$210,'Allocation of site-spec costs'!$D197,'Capex forecast'!$Q$7:$Q$210,"Customer Connection")</f>
        <v>0</v>
      </c>
      <c r="O197" s="32">
        <f>SUMIFS('Capex forecast'!N$7:N$210,'Capex forecast'!$T$7:$T$210,'Allocation of site-spec costs'!$B197,'Capex forecast'!$S$7:$S$210,'Allocation of site-spec costs'!$D197,'Capex forecast'!$Q$7:$Q$210,"Customer Connection")</f>
        <v>0</v>
      </c>
      <c r="Q197" s="6" t="s">
        <v>10</v>
      </c>
      <c r="R197" s="6" t="str">
        <f>INDEX('Raw demand forecast'!$M$7:$M$5830,MATCH($Q197,'Raw demand forecast'!$B$7:$B$5830,0))</f>
        <v>No</v>
      </c>
      <c r="S197" s="6" t="str">
        <f>IF(COUNTIF($Q$93:Q197,$B197) = 1, "LV", IF(COUNTIF($Q$93:Q197,$B197) = 2, "HV", "ST"))</f>
        <v>LV</v>
      </c>
      <c r="T197" s="6" t="str">
        <f>INDEX('Demand forecast and growth rate'!$E$7:$E$273,MATCH($Q197,'Demand forecast and growth rate'!$B$7:$B$273,0))</f>
        <v>Steady/falling</v>
      </c>
      <c r="U197" s="32">
        <f>SUMIFS('Capex forecast'!E$7:E$210,'Capex forecast'!$T$7:$T$210,$Q197,'Capex forecast'!$S$7:$S$210,$S197,'Capex forecast'!$Q$7:$Q$210,"Augex")</f>
        <v>0</v>
      </c>
      <c r="V197" s="32">
        <f>SUMIFS('Capex forecast'!F$7:F$210,'Capex forecast'!$T$7:$T$210,$Q197,'Capex forecast'!$S$7:$S$210,$S197,'Capex forecast'!$Q$7:$Q$210,"Augex")</f>
        <v>0</v>
      </c>
      <c r="W197" s="32">
        <f>SUMIFS('Capex forecast'!G$7:G$210,'Capex forecast'!$T$7:$T$210,$Q197,'Capex forecast'!$S$7:$S$210,$S197,'Capex forecast'!$Q$7:$Q$210,"Augex")</f>
        <v>0</v>
      </c>
      <c r="X197" s="32">
        <f>SUMIFS('Capex forecast'!H$7:H$210,'Capex forecast'!$T$7:$T$210,$Q197,'Capex forecast'!$S$7:$S$210,$S197,'Capex forecast'!$Q$7:$Q$210,"Augex")</f>
        <v>0</v>
      </c>
      <c r="Y197" s="32">
        <f>SUMIFS('Capex forecast'!I$7:I$210,'Capex forecast'!$T$7:$T$210,$Q197,'Capex forecast'!$S$7:$S$210,$S197,'Capex forecast'!$Q$7:$Q$210,"Augex")</f>
        <v>0</v>
      </c>
      <c r="Z197" s="32">
        <f>SUMIFS('Capex forecast'!J$7:J$210,'Capex forecast'!$T$7:$T$210,$Q197,'Capex forecast'!$S$7:$S$210,$S197,'Capex forecast'!$Q$7:$Q$210,"Augex")</f>
        <v>0</v>
      </c>
      <c r="AA197" s="32">
        <f>SUMIFS('Capex forecast'!K$7:K$210,'Capex forecast'!$T$7:$T$210,$Q197,'Capex forecast'!$S$7:$S$210,$S197,'Capex forecast'!$Q$7:$Q$210,"Augex")</f>
        <v>0</v>
      </c>
      <c r="AB197" s="32">
        <f>SUMIFS('Capex forecast'!L$7:L$210,'Capex forecast'!$T$7:$T$210,$Q197,'Capex forecast'!$S$7:$S$210,$S197,'Capex forecast'!$Q$7:$Q$210,"Augex")</f>
        <v>0</v>
      </c>
      <c r="AC197" s="32">
        <f>SUMIFS('Capex forecast'!M$7:M$210,'Capex forecast'!$T$7:$T$210,$Q197,'Capex forecast'!$S$7:$S$210,$S197,'Capex forecast'!$Q$7:$Q$210,"Augex")</f>
        <v>0</v>
      </c>
      <c r="AD197" s="32">
        <f>SUMIFS('Capex forecast'!N$7:N$210,'Capex forecast'!$T$7:$T$210,$Q197,'Capex forecast'!$S$7:$S$210,$S197,'Capex forecast'!$Q$7:$Q$210,"Augex")</f>
        <v>0</v>
      </c>
      <c r="AF197" s="6" t="s">
        <v>10</v>
      </c>
      <c r="AG197" s="6" t="str">
        <f>INDEX('Raw demand forecast'!$M$7:$M$5830,MATCH($Q197,'Raw demand forecast'!$B$7:$B$5830,0))</f>
        <v>No</v>
      </c>
      <c r="AH197" s="6" t="str">
        <f>IF(COUNTIF($AF$93:AF197,$B197) = 1, "LV", IF(COUNTIF($AF$93:AF197,$B197) = 2, "HV", "ST"))</f>
        <v>LV</v>
      </c>
      <c r="AI197" s="6" t="str">
        <f>INDEX('Demand forecast and growth rate'!$E$7:$E$273,MATCH($Q197,'Demand forecast and growth rate'!$B$7:$B$273,0))</f>
        <v>Steady/falling</v>
      </c>
      <c r="AJ197" s="53">
        <f>SUMIFS('Capex forecast'!E$7:E$210,'Capex forecast'!$T$7:$T$210,$AF197,'Capex forecast'!$S$7:$S$210,$AH197,'Capex forecast'!$Q$7:$Q$210,"Repex")</f>
        <v>0</v>
      </c>
      <c r="AK197" s="53">
        <f>SUMIFS('Capex forecast'!F$7:F$210,'Capex forecast'!$T$7:$T$210,$AF197,'Capex forecast'!$S$7:$S$210,$AH197,'Capex forecast'!$Q$7:$Q$210,"Repex")</f>
        <v>0</v>
      </c>
      <c r="AL197" s="53">
        <f>SUMIFS('Capex forecast'!G$7:G$210,'Capex forecast'!$T$7:$T$210,$AF197,'Capex forecast'!$S$7:$S$210,$AH197,'Capex forecast'!$Q$7:$Q$210,"Repex")</f>
        <v>0</v>
      </c>
      <c r="AM197" s="53">
        <f>SUMIFS('Capex forecast'!H$7:H$210,'Capex forecast'!$T$7:$T$210,$AF197,'Capex forecast'!$S$7:$S$210,$AH197,'Capex forecast'!$Q$7:$Q$210,"Repex")</f>
        <v>0</v>
      </c>
      <c r="AN197" s="53">
        <f>SUMIFS('Capex forecast'!I$7:I$210,'Capex forecast'!$T$7:$T$210,$AF197,'Capex forecast'!$S$7:$S$210,$AH197,'Capex forecast'!$Q$7:$Q$210,"Repex")</f>
        <v>0</v>
      </c>
      <c r="AO197" s="53">
        <f>SUMIFS('Capex forecast'!J$7:J$210,'Capex forecast'!$T$7:$T$210,$AF197,'Capex forecast'!$S$7:$S$210,$AH197,'Capex forecast'!$Q$7:$Q$210,"Repex")</f>
        <v>0</v>
      </c>
      <c r="AP197" s="53">
        <f>SUMIFS('Capex forecast'!K$7:K$210,'Capex forecast'!$T$7:$T$210,$AF197,'Capex forecast'!$S$7:$S$210,$AH197,'Capex forecast'!$Q$7:$Q$210,"Repex")</f>
        <v>0</v>
      </c>
      <c r="AQ197" s="53">
        <f>SUMIFS('Capex forecast'!L$7:L$210,'Capex forecast'!$T$7:$T$210,$AF197,'Capex forecast'!$S$7:$S$210,$AH197,'Capex forecast'!$Q$7:$Q$210,"Repex")</f>
        <v>0</v>
      </c>
      <c r="AR197" s="53">
        <f>SUMIFS('Capex forecast'!M$7:M$210,'Capex forecast'!$T$7:$T$210,$AF197,'Capex forecast'!$S$7:$S$210,$AH197,'Capex forecast'!$Q$7:$Q$210,"Repex")</f>
        <v>0</v>
      </c>
      <c r="AS197" s="53">
        <f>SUMIFS('Capex forecast'!N$7:N$210,'Capex forecast'!$T$7:$T$210,$AF197,'Capex forecast'!$S$7:$S$210,$AH197,'Capex forecast'!$Q$7:$Q$210,"Repex")</f>
        <v>0</v>
      </c>
    </row>
    <row r="198" spans="2:45" ht="15">
      <c r="B198" s="6" t="s">
        <v>13</v>
      </c>
      <c r="C198" s="6" t="str">
        <f>INDEX('Raw demand forecast'!$M$7:$M$5830,MATCH($B198,'Raw demand forecast'!$B$7:$B$5830,0))</f>
        <v>No</v>
      </c>
      <c r="D198" s="6" t="str">
        <f>IF(COUNTIF($B$93:B198,$B198) = 1, "LV", IF(COUNTIF($B$93:B198,$B198) = 2, "HV", "ST"))</f>
        <v>LV</v>
      </c>
      <c r="E198" s="6" t="str">
        <f>INDEX('Demand forecast and growth rate'!$E$7:$E$273,MATCH($B198,'Demand forecast and growth rate'!$B$7:$B$273,0))</f>
        <v>High growth</v>
      </c>
      <c r="F198" s="32">
        <f>SUMIFS('Capex forecast'!E$7:E$210,'Capex forecast'!$T$7:$T$210,'Allocation of site-spec costs'!$B198,'Capex forecast'!$S$7:$S$210,'Allocation of site-spec costs'!$D198,'Capex forecast'!$Q$7:$Q$210,"Customer Connection")</f>
        <v>0</v>
      </c>
      <c r="G198" s="32">
        <f>SUMIFS('Capex forecast'!F$7:F$210,'Capex forecast'!$T$7:$T$210,'Allocation of site-spec costs'!$B198,'Capex forecast'!$S$7:$S$210,'Allocation of site-spec costs'!$D198,'Capex forecast'!$Q$7:$Q$210,"Customer Connection")</f>
        <v>0</v>
      </c>
      <c r="H198" s="32">
        <f>SUMIFS('Capex forecast'!G$7:G$210,'Capex forecast'!$T$7:$T$210,'Allocation of site-spec costs'!$B198,'Capex forecast'!$S$7:$S$210,'Allocation of site-spec costs'!$D198,'Capex forecast'!$Q$7:$Q$210,"Customer Connection")</f>
        <v>0</v>
      </c>
      <c r="I198" s="32">
        <f>SUMIFS('Capex forecast'!H$7:H$210,'Capex forecast'!$T$7:$T$210,'Allocation of site-spec costs'!$B198,'Capex forecast'!$S$7:$S$210,'Allocation of site-spec costs'!$D198,'Capex forecast'!$Q$7:$Q$210,"Customer Connection")</f>
        <v>0</v>
      </c>
      <c r="J198" s="32">
        <f>SUMIFS('Capex forecast'!I$7:I$210,'Capex forecast'!$T$7:$T$210,'Allocation of site-spec costs'!$B198,'Capex forecast'!$S$7:$S$210,'Allocation of site-spec costs'!$D198,'Capex forecast'!$Q$7:$Q$210,"Customer Connection")</f>
        <v>0</v>
      </c>
      <c r="K198" s="32">
        <f>SUMIFS('Capex forecast'!J$7:J$210,'Capex forecast'!$T$7:$T$210,'Allocation of site-spec costs'!$B198,'Capex forecast'!$S$7:$S$210,'Allocation of site-spec costs'!$D198,'Capex forecast'!$Q$7:$Q$210,"Customer Connection")</f>
        <v>0</v>
      </c>
      <c r="L198" s="32">
        <f>SUMIFS('Capex forecast'!K$7:K$210,'Capex forecast'!$T$7:$T$210,'Allocation of site-spec costs'!$B198,'Capex forecast'!$S$7:$S$210,'Allocation of site-spec costs'!$D198,'Capex forecast'!$Q$7:$Q$210,"Customer Connection")</f>
        <v>0</v>
      </c>
      <c r="M198" s="32">
        <f>SUMIFS('Capex forecast'!L$7:L$210,'Capex forecast'!$T$7:$T$210,'Allocation of site-spec costs'!$B198,'Capex forecast'!$S$7:$S$210,'Allocation of site-spec costs'!$D198,'Capex forecast'!$Q$7:$Q$210,"Customer Connection")</f>
        <v>0</v>
      </c>
      <c r="N198" s="32">
        <f>SUMIFS('Capex forecast'!M$7:M$210,'Capex forecast'!$T$7:$T$210,'Allocation of site-spec costs'!$B198,'Capex forecast'!$S$7:$S$210,'Allocation of site-spec costs'!$D198,'Capex forecast'!$Q$7:$Q$210,"Customer Connection")</f>
        <v>0</v>
      </c>
      <c r="O198" s="32">
        <f>SUMIFS('Capex forecast'!N$7:N$210,'Capex forecast'!$T$7:$T$210,'Allocation of site-spec costs'!$B198,'Capex forecast'!$S$7:$S$210,'Allocation of site-spec costs'!$D198,'Capex forecast'!$Q$7:$Q$210,"Customer Connection")</f>
        <v>0</v>
      </c>
      <c r="Q198" s="6" t="s">
        <v>13</v>
      </c>
      <c r="R198" s="6" t="str">
        <f>INDEX('Raw demand forecast'!$M$7:$M$5830,MATCH($Q198,'Raw demand forecast'!$B$7:$B$5830,0))</f>
        <v>No</v>
      </c>
      <c r="S198" s="6" t="str">
        <f>IF(COUNTIF($Q$93:Q198,$B198) = 1, "LV", IF(COUNTIF($Q$93:Q198,$B198) = 2, "HV", "ST"))</f>
        <v>LV</v>
      </c>
      <c r="T198" s="6" t="str">
        <f>INDEX('Demand forecast and growth rate'!$E$7:$E$273,MATCH($Q198,'Demand forecast and growth rate'!$B$7:$B$273,0))</f>
        <v>High growth</v>
      </c>
      <c r="U198" s="32">
        <f>SUMIFS('Capex forecast'!E$7:E$210,'Capex forecast'!$T$7:$T$210,$Q198,'Capex forecast'!$S$7:$S$210,$S198,'Capex forecast'!$Q$7:$Q$210,"Augex")</f>
        <v>0</v>
      </c>
      <c r="V198" s="32">
        <f>SUMIFS('Capex forecast'!F$7:F$210,'Capex forecast'!$T$7:$T$210,$Q198,'Capex forecast'!$S$7:$S$210,$S198,'Capex forecast'!$Q$7:$Q$210,"Augex")</f>
        <v>0</v>
      </c>
      <c r="W198" s="32">
        <f>SUMIFS('Capex forecast'!G$7:G$210,'Capex forecast'!$T$7:$T$210,$Q198,'Capex forecast'!$S$7:$S$210,$S198,'Capex forecast'!$Q$7:$Q$210,"Augex")</f>
        <v>0</v>
      </c>
      <c r="X198" s="32">
        <f>SUMIFS('Capex forecast'!H$7:H$210,'Capex forecast'!$T$7:$T$210,$Q198,'Capex forecast'!$S$7:$S$210,$S198,'Capex forecast'!$Q$7:$Q$210,"Augex")</f>
        <v>0</v>
      </c>
      <c r="Y198" s="32">
        <f>SUMIFS('Capex forecast'!I$7:I$210,'Capex forecast'!$T$7:$T$210,$Q198,'Capex forecast'!$S$7:$S$210,$S198,'Capex forecast'!$Q$7:$Q$210,"Augex")</f>
        <v>0</v>
      </c>
      <c r="Z198" s="32">
        <f>SUMIFS('Capex forecast'!J$7:J$210,'Capex forecast'!$T$7:$T$210,$Q198,'Capex forecast'!$S$7:$S$210,$S198,'Capex forecast'!$Q$7:$Q$210,"Augex")</f>
        <v>0</v>
      </c>
      <c r="AA198" s="32">
        <f>SUMIFS('Capex forecast'!K$7:K$210,'Capex forecast'!$T$7:$T$210,$Q198,'Capex forecast'!$S$7:$S$210,$S198,'Capex forecast'!$Q$7:$Q$210,"Augex")</f>
        <v>0</v>
      </c>
      <c r="AB198" s="32">
        <f>SUMIFS('Capex forecast'!L$7:L$210,'Capex forecast'!$T$7:$T$210,$Q198,'Capex forecast'!$S$7:$S$210,$S198,'Capex forecast'!$Q$7:$Q$210,"Augex")</f>
        <v>0</v>
      </c>
      <c r="AC198" s="32">
        <f>SUMIFS('Capex forecast'!M$7:M$210,'Capex forecast'!$T$7:$T$210,$Q198,'Capex forecast'!$S$7:$S$210,$S198,'Capex forecast'!$Q$7:$Q$210,"Augex")</f>
        <v>0</v>
      </c>
      <c r="AD198" s="32">
        <f>SUMIFS('Capex forecast'!N$7:N$210,'Capex forecast'!$T$7:$T$210,$Q198,'Capex forecast'!$S$7:$S$210,$S198,'Capex forecast'!$Q$7:$Q$210,"Augex")</f>
        <v>0</v>
      </c>
      <c r="AF198" s="6" t="s">
        <v>13</v>
      </c>
      <c r="AG198" s="6" t="str">
        <f>INDEX('Raw demand forecast'!$M$7:$M$5830,MATCH($Q198,'Raw demand forecast'!$B$7:$B$5830,0))</f>
        <v>No</v>
      </c>
      <c r="AH198" s="6" t="str">
        <f>IF(COUNTIF($AF$93:AF198,$B198) = 1, "LV", IF(COUNTIF($AF$93:AF198,$B198) = 2, "HV", "ST"))</f>
        <v>LV</v>
      </c>
      <c r="AI198" s="6" t="str">
        <f>INDEX('Demand forecast and growth rate'!$E$7:$E$273,MATCH($Q198,'Demand forecast and growth rate'!$B$7:$B$273,0))</f>
        <v>High growth</v>
      </c>
      <c r="AJ198" s="53">
        <f>SUMIFS('Capex forecast'!E$7:E$210,'Capex forecast'!$T$7:$T$210,$AF198,'Capex forecast'!$S$7:$S$210,$AH198,'Capex forecast'!$Q$7:$Q$210,"Repex")</f>
        <v>0</v>
      </c>
      <c r="AK198" s="53">
        <f>SUMIFS('Capex forecast'!F$7:F$210,'Capex forecast'!$T$7:$T$210,$AF198,'Capex forecast'!$S$7:$S$210,$AH198,'Capex forecast'!$Q$7:$Q$210,"Repex")</f>
        <v>0</v>
      </c>
      <c r="AL198" s="53">
        <f>SUMIFS('Capex forecast'!G$7:G$210,'Capex forecast'!$T$7:$T$210,$AF198,'Capex forecast'!$S$7:$S$210,$AH198,'Capex forecast'!$Q$7:$Q$210,"Repex")</f>
        <v>0</v>
      </c>
      <c r="AM198" s="53">
        <f>SUMIFS('Capex forecast'!H$7:H$210,'Capex forecast'!$T$7:$T$210,$AF198,'Capex forecast'!$S$7:$S$210,$AH198,'Capex forecast'!$Q$7:$Q$210,"Repex")</f>
        <v>0</v>
      </c>
      <c r="AN198" s="53">
        <f>SUMIFS('Capex forecast'!I$7:I$210,'Capex forecast'!$T$7:$T$210,$AF198,'Capex forecast'!$S$7:$S$210,$AH198,'Capex forecast'!$Q$7:$Q$210,"Repex")</f>
        <v>0</v>
      </c>
      <c r="AO198" s="53">
        <f>SUMIFS('Capex forecast'!J$7:J$210,'Capex forecast'!$T$7:$T$210,$AF198,'Capex forecast'!$S$7:$S$210,$AH198,'Capex forecast'!$Q$7:$Q$210,"Repex")</f>
        <v>0</v>
      </c>
      <c r="AP198" s="53">
        <f>SUMIFS('Capex forecast'!K$7:K$210,'Capex forecast'!$T$7:$T$210,$AF198,'Capex forecast'!$S$7:$S$210,$AH198,'Capex forecast'!$Q$7:$Q$210,"Repex")</f>
        <v>0</v>
      </c>
      <c r="AQ198" s="53">
        <f>SUMIFS('Capex forecast'!L$7:L$210,'Capex forecast'!$T$7:$T$210,$AF198,'Capex forecast'!$S$7:$S$210,$AH198,'Capex forecast'!$Q$7:$Q$210,"Repex")</f>
        <v>0</v>
      </c>
      <c r="AR198" s="53">
        <f>SUMIFS('Capex forecast'!M$7:M$210,'Capex forecast'!$T$7:$T$210,$AF198,'Capex forecast'!$S$7:$S$210,$AH198,'Capex forecast'!$Q$7:$Q$210,"Repex")</f>
        <v>0</v>
      </c>
      <c r="AS198" s="53">
        <f>SUMIFS('Capex forecast'!N$7:N$210,'Capex forecast'!$T$7:$T$210,$AF198,'Capex forecast'!$S$7:$S$210,$AH198,'Capex forecast'!$Q$7:$Q$210,"Repex")</f>
        <v>0</v>
      </c>
    </row>
    <row r="199" spans="2:45" ht="15">
      <c r="B199" s="6" t="s">
        <v>38</v>
      </c>
      <c r="C199" s="6" t="str">
        <f>INDEX('Raw demand forecast'!$M$7:$M$5830,MATCH($B199,'Raw demand forecast'!$B$7:$B$5830,0))</f>
        <v>No</v>
      </c>
      <c r="D199" s="6" t="str">
        <f>IF(COUNTIF($B$93:B199,$B199) = 1, "LV", IF(COUNTIF($B$93:B199,$B199) = 2, "HV", "ST"))</f>
        <v>LV</v>
      </c>
      <c r="E199" s="6" t="str">
        <f>INDEX('Demand forecast and growth rate'!$E$7:$E$273,MATCH($B199,'Demand forecast and growth rate'!$B$7:$B$273,0))</f>
        <v>Steady/falling</v>
      </c>
      <c r="F199" s="32">
        <f>SUMIFS('Capex forecast'!E$7:E$210,'Capex forecast'!$T$7:$T$210,'Allocation of site-spec costs'!$B199,'Capex forecast'!$S$7:$S$210,'Allocation of site-spec costs'!$D199,'Capex forecast'!$Q$7:$Q$210,"Customer Connection")</f>
        <v>0</v>
      </c>
      <c r="G199" s="32">
        <f>SUMIFS('Capex forecast'!F$7:F$210,'Capex forecast'!$T$7:$T$210,'Allocation of site-spec costs'!$B199,'Capex forecast'!$S$7:$S$210,'Allocation of site-spec costs'!$D199,'Capex forecast'!$Q$7:$Q$210,"Customer Connection")</f>
        <v>0</v>
      </c>
      <c r="H199" s="32">
        <f>SUMIFS('Capex forecast'!G$7:G$210,'Capex forecast'!$T$7:$T$210,'Allocation of site-spec costs'!$B199,'Capex forecast'!$S$7:$S$210,'Allocation of site-spec costs'!$D199,'Capex forecast'!$Q$7:$Q$210,"Customer Connection")</f>
        <v>0</v>
      </c>
      <c r="I199" s="32">
        <f>SUMIFS('Capex forecast'!H$7:H$210,'Capex forecast'!$T$7:$T$210,'Allocation of site-spec costs'!$B199,'Capex forecast'!$S$7:$S$210,'Allocation of site-spec costs'!$D199,'Capex forecast'!$Q$7:$Q$210,"Customer Connection")</f>
        <v>0</v>
      </c>
      <c r="J199" s="32">
        <f>SUMIFS('Capex forecast'!I$7:I$210,'Capex forecast'!$T$7:$T$210,'Allocation of site-spec costs'!$B199,'Capex forecast'!$S$7:$S$210,'Allocation of site-spec costs'!$D199,'Capex forecast'!$Q$7:$Q$210,"Customer Connection")</f>
        <v>0</v>
      </c>
      <c r="K199" s="32">
        <f>SUMIFS('Capex forecast'!J$7:J$210,'Capex forecast'!$T$7:$T$210,'Allocation of site-spec costs'!$B199,'Capex forecast'!$S$7:$S$210,'Allocation of site-spec costs'!$D199,'Capex forecast'!$Q$7:$Q$210,"Customer Connection")</f>
        <v>0</v>
      </c>
      <c r="L199" s="32">
        <f>SUMIFS('Capex forecast'!K$7:K$210,'Capex forecast'!$T$7:$T$210,'Allocation of site-spec costs'!$B199,'Capex forecast'!$S$7:$S$210,'Allocation of site-spec costs'!$D199,'Capex forecast'!$Q$7:$Q$210,"Customer Connection")</f>
        <v>0</v>
      </c>
      <c r="M199" s="32">
        <f>SUMIFS('Capex forecast'!L$7:L$210,'Capex forecast'!$T$7:$T$210,'Allocation of site-spec costs'!$B199,'Capex forecast'!$S$7:$S$210,'Allocation of site-spec costs'!$D199,'Capex forecast'!$Q$7:$Q$210,"Customer Connection")</f>
        <v>0</v>
      </c>
      <c r="N199" s="32">
        <f>SUMIFS('Capex forecast'!M$7:M$210,'Capex forecast'!$T$7:$T$210,'Allocation of site-spec costs'!$B199,'Capex forecast'!$S$7:$S$210,'Allocation of site-spec costs'!$D199,'Capex forecast'!$Q$7:$Q$210,"Customer Connection")</f>
        <v>0</v>
      </c>
      <c r="O199" s="32">
        <f>SUMIFS('Capex forecast'!N$7:N$210,'Capex forecast'!$T$7:$T$210,'Allocation of site-spec costs'!$B199,'Capex forecast'!$S$7:$S$210,'Allocation of site-spec costs'!$D199,'Capex forecast'!$Q$7:$Q$210,"Customer Connection")</f>
        <v>0</v>
      </c>
      <c r="Q199" s="6" t="s">
        <v>38</v>
      </c>
      <c r="R199" s="6" t="str">
        <f>INDEX('Raw demand forecast'!$M$7:$M$5830,MATCH($Q199,'Raw demand forecast'!$B$7:$B$5830,0))</f>
        <v>No</v>
      </c>
      <c r="S199" s="6" t="str">
        <f>IF(COUNTIF($Q$93:Q199,$B199) = 1, "LV", IF(COUNTIF($Q$93:Q199,$B199) = 2, "HV", "ST"))</f>
        <v>LV</v>
      </c>
      <c r="T199" s="6" t="str">
        <f>INDEX('Demand forecast and growth rate'!$E$7:$E$273,MATCH($Q199,'Demand forecast and growth rate'!$B$7:$B$273,0))</f>
        <v>Steady/falling</v>
      </c>
      <c r="U199" s="32">
        <f>SUMIFS('Capex forecast'!E$7:E$210,'Capex forecast'!$T$7:$T$210,$Q199,'Capex forecast'!$S$7:$S$210,$S199,'Capex forecast'!$Q$7:$Q$210,"Augex")</f>
        <v>0</v>
      </c>
      <c r="V199" s="32">
        <f>SUMIFS('Capex forecast'!F$7:F$210,'Capex forecast'!$T$7:$T$210,$Q199,'Capex forecast'!$S$7:$S$210,$S199,'Capex forecast'!$Q$7:$Q$210,"Augex")</f>
        <v>0</v>
      </c>
      <c r="W199" s="32">
        <f>SUMIFS('Capex forecast'!G$7:G$210,'Capex forecast'!$T$7:$T$210,$Q199,'Capex forecast'!$S$7:$S$210,$S199,'Capex forecast'!$Q$7:$Q$210,"Augex")</f>
        <v>0</v>
      </c>
      <c r="X199" s="32">
        <f>SUMIFS('Capex forecast'!H$7:H$210,'Capex forecast'!$T$7:$T$210,$Q199,'Capex forecast'!$S$7:$S$210,$S199,'Capex forecast'!$Q$7:$Q$210,"Augex")</f>
        <v>0</v>
      </c>
      <c r="Y199" s="32">
        <f>SUMIFS('Capex forecast'!I$7:I$210,'Capex forecast'!$T$7:$T$210,$Q199,'Capex forecast'!$S$7:$S$210,$S199,'Capex forecast'!$Q$7:$Q$210,"Augex")</f>
        <v>0</v>
      </c>
      <c r="Z199" s="32">
        <f>SUMIFS('Capex forecast'!J$7:J$210,'Capex forecast'!$T$7:$T$210,$Q199,'Capex forecast'!$S$7:$S$210,$S199,'Capex forecast'!$Q$7:$Q$210,"Augex")</f>
        <v>0</v>
      </c>
      <c r="AA199" s="32">
        <f>SUMIFS('Capex forecast'!K$7:K$210,'Capex forecast'!$T$7:$T$210,$Q199,'Capex forecast'!$S$7:$S$210,$S199,'Capex forecast'!$Q$7:$Q$210,"Augex")</f>
        <v>0</v>
      </c>
      <c r="AB199" s="32">
        <f>SUMIFS('Capex forecast'!L$7:L$210,'Capex forecast'!$T$7:$T$210,$Q199,'Capex forecast'!$S$7:$S$210,$S199,'Capex forecast'!$Q$7:$Q$210,"Augex")</f>
        <v>0</v>
      </c>
      <c r="AC199" s="32">
        <f>SUMIFS('Capex forecast'!M$7:M$210,'Capex forecast'!$T$7:$T$210,$Q199,'Capex forecast'!$S$7:$S$210,$S199,'Capex forecast'!$Q$7:$Q$210,"Augex")</f>
        <v>0</v>
      </c>
      <c r="AD199" s="32">
        <f>SUMIFS('Capex forecast'!N$7:N$210,'Capex forecast'!$T$7:$T$210,$Q199,'Capex forecast'!$S$7:$S$210,$S199,'Capex forecast'!$Q$7:$Q$210,"Augex")</f>
        <v>0</v>
      </c>
      <c r="AF199" s="6" t="s">
        <v>38</v>
      </c>
      <c r="AG199" s="6" t="str">
        <f>INDEX('Raw demand forecast'!$M$7:$M$5830,MATCH($Q199,'Raw demand forecast'!$B$7:$B$5830,0))</f>
        <v>No</v>
      </c>
      <c r="AH199" s="6" t="str">
        <f>IF(COUNTIF($AF$93:AF199,$B199) = 1, "LV", IF(COUNTIF($AF$93:AF199,$B199) = 2, "HV", "ST"))</f>
        <v>LV</v>
      </c>
      <c r="AI199" s="6" t="str">
        <f>INDEX('Demand forecast and growth rate'!$E$7:$E$273,MATCH($Q199,'Demand forecast and growth rate'!$B$7:$B$273,0))</f>
        <v>Steady/falling</v>
      </c>
      <c r="AJ199" s="53">
        <f>SUMIFS('Capex forecast'!E$7:E$210,'Capex forecast'!$T$7:$T$210,$AF199,'Capex forecast'!$S$7:$S$210,$AH199,'Capex forecast'!$Q$7:$Q$210,"Repex")</f>
        <v>0</v>
      </c>
      <c r="AK199" s="53">
        <f>SUMIFS('Capex forecast'!F$7:F$210,'Capex forecast'!$T$7:$T$210,$AF199,'Capex forecast'!$S$7:$S$210,$AH199,'Capex forecast'!$Q$7:$Q$210,"Repex")</f>
        <v>0</v>
      </c>
      <c r="AL199" s="53">
        <f>SUMIFS('Capex forecast'!G$7:G$210,'Capex forecast'!$T$7:$T$210,$AF199,'Capex forecast'!$S$7:$S$210,$AH199,'Capex forecast'!$Q$7:$Q$210,"Repex")</f>
        <v>0</v>
      </c>
      <c r="AM199" s="53">
        <f>SUMIFS('Capex forecast'!H$7:H$210,'Capex forecast'!$T$7:$T$210,$AF199,'Capex forecast'!$S$7:$S$210,$AH199,'Capex forecast'!$Q$7:$Q$210,"Repex")</f>
        <v>0</v>
      </c>
      <c r="AN199" s="53">
        <f>SUMIFS('Capex forecast'!I$7:I$210,'Capex forecast'!$T$7:$T$210,$AF199,'Capex forecast'!$S$7:$S$210,$AH199,'Capex forecast'!$Q$7:$Q$210,"Repex")</f>
        <v>0</v>
      </c>
      <c r="AO199" s="53">
        <f>SUMIFS('Capex forecast'!J$7:J$210,'Capex forecast'!$T$7:$T$210,$AF199,'Capex forecast'!$S$7:$S$210,$AH199,'Capex forecast'!$Q$7:$Q$210,"Repex")</f>
        <v>0</v>
      </c>
      <c r="AP199" s="53">
        <f>SUMIFS('Capex forecast'!K$7:K$210,'Capex forecast'!$T$7:$T$210,$AF199,'Capex forecast'!$S$7:$S$210,$AH199,'Capex forecast'!$Q$7:$Q$210,"Repex")</f>
        <v>0</v>
      </c>
      <c r="AQ199" s="53">
        <f>SUMIFS('Capex forecast'!L$7:L$210,'Capex forecast'!$T$7:$T$210,$AF199,'Capex forecast'!$S$7:$S$210,$AH199,'Capex forecast'!$Q$7:$Q$210,"Repex")</f>
        <v>0</v>
      </c>
      <c r="AR199" s="53">
        <f>SUMIFS('Capex forecast'!M$7:M$210,'Capex forecast'!$T$7:$T$210,$AF199,'Capex forecast'!$S$7:$S$210,$AH199,'Capex forecast'!$Q$7:$Q$210,"Repex")</f>
        <v>0</v>
      </c>
      <c r="AS199" s="53">
        <f>SUMIFS('Capex forecast'!N$7:N$210,'Capex forecast'!$T$7:$T$210,$AF199,'Capex forecast'!$S$7:$S$210,$AH199,'Capex forecast'!$Q$7:$Q$210,"Repex")</f>
        <v>0</v>
      </c>
    </row>
    <row r="200" spans="2:45" ht="15">
      <c r="B200" s="6" t="s">
        <v>41</v>
      </c>
      <c r="C200" s="6" t="str">
        <f>INDEX('Raw demand forecast'!$M$7:$M$5830,MATCH($B200,'Raw demand forecast'!$B$7:$B$5830,0))</f>
        <v>No</v>
      </c>
      <c r="D200" s="6" t="str">
        <f>IF(COUNTIF($B$93:B200,$B200) = 1, "LV", IF(COUNTIF($B$93:B200,$B200) = 2, "HV", "ST"))</f>
        <v>LV</v>
      </c>
      <c r="E200" s="6" t="str">
        <f>INDEX('Demand forecast and growth rate'!$E$7:$E$273,MATCH($B200,'Demand forecast and growth rate'!$B$7:$B$273,0))</f>
        <v>Small growth</v>
      </c>
      <c r="F200" s="32">
        <f>SUMIFS('Capex forecast'!E$7:E$210,'Capex forecast'!$T$7:$T$210,'Allocation of site-spec costs'!$B200,'Capex forecast'!$S$7:$S$210,'Allocation of site-spec costs'!$D200,'Capex forecast'!$Q$7:$Q$210,"Customer Connection")</f>
        <v>0</v>
      </c>
      <c r="G200" s="32">
        <f>SUMIFS('Capex forecast'!F$7:F$210,'Capex forecast'!$T$7:$T$210,'Allocation of site-spec costs'!$B200,'Capex forecast'!$S$7:$S$210,'Allocation of site-spec costs'!$D200,'Capex forecast'!$Q$7:$Q$210,"Customer Connection")</f>
        <v>0</v>
      </c>
      <c r="H200" s="32">
        <f>SUMIFS('Capex forecast'!G$7:G$210,'Capex forecast'!$T$7:$T$210,'Allocation of site-spec costs'!$B200,'Capex forecast'!$S$7:$S$210,'Allocation of site-spec costs'!$D200,'Capex forecast'!$Q$7:$Q$210,"Customer Connection")</f>
        <v>0</v>
      </c>
      <c r="I200" s="32">
        <f>SUMIFS('Capex forecast'!H$7:H$210,'Capex forecast'!$T$7:$T$210,'Allocation of site-spec costs'!$B200,'Capex forecast'!$S$7:$S$210,'Allocation of site-spec costs'!$D200,'Capex forecast'!$Q$7:$Q$210,"Customer Connection")</f>
        <v>0</v>
      </c>
      <c r="J200" s="32">
        <f>SUMIFS('Capex forecast'!I$7:I$210,'Capex forecast'!$T$7:$T$210,'Allocation of site-spec costs'!$B200,'Capex forecast'!$S$7:$S$210,'Allocation of site-spec costs'!$D200,'Capex forecast'!$Q$7:$Q$210,"Customer Connection")</f>
        <v>0</v>
      </c>
      <c r="K200" s="32">
        <f>SUMIFS('Capex forecast'!J$7:J$210,'Capex forecast'!$T$7:$T$210,'Allocation of site-spec costs'!$B200,'Capex forecast'!$S$7:$S$210,'Allocation of site-spec costs'!$D200,'Capex forecast'!$Q$7:$Q$210,"Customer Connection")</f>
        <v>0</v>
      </c>
      <c r="L200" s="32">
        <f>SUMIFS('Capex forecast'!K$7:K$210,'Capex forecast'!$T$7:$T$210,'Allocation of site-spec costs'!$B200,'Capex forecast'!$S$7:$S$210,'Allocation of site-spec costs'!$D200,'Capex forecast'!$Q$7:$Q$210,"Customer Connection")</f>
        <v>0</v>
      </c>
      <c r="M200" s="32">
        <f>SUMIFS('Capex forecast'!L$7:L$210,'Capex forecast'!$T$7:$T$210,'Allocation of site-spec costs'!$B200,'Capex forecast'!$S$7:$S$210,'Allocation of site-spec costs'!$D200,'Capex forecast'!$Q$7:$Q$210,"Customer Connection")</f>
        <v>0</v>
      </c>
      <c r="N200" s="32">
        <f>SUMIFS('Capex forecast'!M$7:M$210,'Capex forecast'!$T$7:$T$210,'Allocation of site-spec costs'!$B200,'Capex forecast'!$S$7:$S$210,'Allocation of site-spec costs'!$D200,'Capex forecast'!$Q$7:$Q$210,"Customer Connection")</f>
        <v>0</v>
      </c>
      <c r="O200" s="32">
        <f>SUMIFS('Capex forecast'!N$7:N$210,'Capex forecast'!$T$7:$T$210,'Allocation of site-spec costs'!$B200,'Capex forecast'!$S$7:$S$210,'Allocation of site-spec costs'!$D200,'Capex forecast'!$Q$7:$Q$210,"Customer Connection")</f>
        <v>0</v>
      </c>
      <c r="Q200" s="6" t="s">
        <v>41</v>
      </c>
      <c r="R200" s="6" t="str">
        <f>INDEX('Raw demand forecast'!$M$7:$M$5830,MATCH($Q200,'Raw demand forecast'!$B$7:$B$5830,0))</f>
        <v>No</v>
      </c>
      <c r="S200" s="6" t="str">
        <f>IF(COUNTIF($Q$93:Q200,$B200) = 1, "LV", IF(COUNTIF($Q$93:Q200,$B200) = 2, "HV", "ST"))</f>
        <v>LV</v>
      </c>
      <c r="T200" s="6" t="str">
        <f>INDEX('Demand forecast and growth rate'!$E$7:$E$273,MATCH($Q200,'Demand forecast and growth rate'!$B$7:$B$273,0))</f>
        <v>Small growth</v>
      </c>
      <c r="U200" s="32">
        <f>SUMIFS('Capex forecast'!E$7:E$210,'Capex forecast'!$T$7:$T$210,$Q200,'Capex forecast'!$S$7:$S$210,$S200,'Capex forecast'!$Q$7:$Q$210,"Augex")</f>
        <v>0</v>
      </c>
      <c r="V200" s="32">
        <f>SUMIFS('Capex forecast'!F$7:F$210,'Capex forecast'!$T$7:$T$210,$Q200,'Capex forecast'!$S$7:$S$210,$S200,'Capex forecast'!$Q$7:$Q$210,"Augex")</f>
        <v>0</v>
      </c>
      <c r="W200" s="32">
        <f>SUMIFS('Capex forecast'!G$7:G$210,'Capex forecast'!$T$7:$T$210,$Q200,'Capex forecast'!$S$7:$S$210,$S200,'Capex forecast'!$Q$7:$Q$210,"Augex")</f>
        <v>0</v>
      </c>
      <c r="X200" s="32">
        <f>SUMIFS('Capex forecast'!H$7:H$210,'Capex forecast'!$T$7:$T$210,$Q200,'Capex forecast'!$S$7:$S$210,$S200,'Capex forecast'!$Q$7:$Q$210,"Augex")</f>
        <v>0</v>
      </c>
      <c r="Y200" s="32">
        <f>SUMIFS('Capex forecast'!I$7:I$210,'Capex forecast'!$T$7:$T$210,$Q200,'Capex forecast'!$S$7:$S$210,$S200,'Capex forecast'!$Q$7:$Q$210,"Augex")</f>
        <v>0</v>
      </c>
      <c r="Z200" s="32">
        <f>SUMIFS('Capex forecast'!J$7:J$210,'Capex forecast'!$T$7:$T$210,$Q200,'Capex forecast'!$S$7:$S$210,$S200,'Capex forecast'!$Q$7:$Q$210,"Augex")</f>
        <v>0</v>
      </c>
      <c r="AA200" s="32">
        <f>SUMIFS('Capex forecast'!K$7:K$210,'Capex forecast'!$T$7:$T$210,$Q200,'Capex forecast'!$S$7:$S$210,$S200,'Capex forecast'!$Q$7:$Q$210,"Augex")</f>
        <v>0</v>
      </c>
      <c r="AB200" s="32">
        <f>SUMIFS('Capex forecast'!L$7:L$210,'Capex forecast'!$T$7:$T$210,$Q200,'Capex forecast'!$S$7:$S$210,$S200,'Capex forecast'!$Q$7:$Q$210,"Augex")</f>
        <v>0</v>
      </c>
      <c r="AC200" s="32">
        <f>SUMIFS('Capex forecast'!M$7:M$210,'Capex forecast'!$T$7:$T$210,$Q200,'Capex forecast'!$S$7:$S$210,$S200,'Capex forecast'!$Q$7:$Q$210,"Augex")</f>
        <v>0</v>
      </c>
      <c r="AD200" s="32">
        <f>SUMIFS('Capex forecast'!N$7:N$210,'Capex forecast'!$T$7:$T$210,$Q200,'Capex forecast'!$S$7:$S$210,$S200,'Capex forecast'!$Q$7:$Q$210,"Augex")</f>
        <v>0</v>
      </c>
      <c r="AF200" s="6" t="s">
        <v>41</v>
      </c>
      <c r="AG200" s="6" t="str">
        <f>INDEX('Raw demand forecast'!$M$7:$M$5830,MATCH($Q200,'Raw demand forecast'!$B$7:$B$5830,0))</f>
        <v>No</v>
      </c>
      <c r="AH200" s="6" t="str">
        <f>IF(COUNTIF($AF$93:AF200,$B200) = 1, "LV", IF(COUNTIF($AF$93:AF200,$B200) = 2, "HV", "ST"))</f>
        <v>LV</v>
      </c>
      <c r="AI200" s="6" t="str">
        <f>INDEX('Demand forecast and growth rate'!$E$7:$E$273,MATCH($Q200,'Demand forecast and growth rate'!$B$7:$B$273,0))</f>
        <v>Small growth</v>
      </c>
      <c r="AJ200" s="53">
        <f>SUMIFS('Capex forecast'!E$7:E$210,'Capex forecast'!$T$7:$T$210,$AF200,'Capex forecast'!$S$7:$S$210,$AH200,'Capex forecast'!$Q$7:$Q$210,"Repex")</f>
        <v>0</v>
      </c>
      <c r="AK200" s="53">
        <f>SUMIFS('Capex forecast'!F$7:F$210,'Capex forecast'!$T$7:$T$210,$AF200,'Capex forecast'!$S$7:$S$210,$AH200,'Capex forecast'!$Q$7:$Q$210,"Repex")</f>
        <v>0</v>
      </c>
      <c r="AL200" s="53">
        <f>SUMIFS('Capex forecast'!G$7:G$210,'Capex forecast'!$T$7:$T$210,$AF200,'Capex forecast'!$S$7:$S$210,$AH200,'Capex forecast'!$Q$7:$Q$210,"Repex")</f>
        <v>0</v>
      </c>
      <c r="AM200" s="53">
        <f>SUMIFS('Capex forecast'!H$7:H$210,'Capex forecast'!$T$7:$T$210,$AF200,'Capex forecast'!$S$7:$S$210,$AH200,'Capex forecast'!$Q$7:$Q$210,"Repex")</f>
        <v>0</v>
      </c>
      <c r="AN200" s="53">
        <f>SUMIFS('Capex forecast'!I$7:I$210,'Capex forecast'!$T$7:$T$210,$AF200,'Capex forecast'!$S$7:$S$210,$AH200,'Capex forecast'!$Q$7:$Q$210,"Repex")</f>
        <v>0</v>
      </c>
      <c r="AO200" s="53">
        <f>SUMIFS('Capex forecast'!J$7:J$210,'Capex forecast'!$T$7:$T$210,$AF200,'Capex forecast'!$S$7:$S$210,$AH200,'Capex forecast'!$Q$7:$Q$210,"Repex")</f>
        <v>0</v>
      </c>
      <c r="AP200" s="53">
        <f>SUMIFS('Capex forecast'!K$7:K$210,'Capex forecast'!$T$7:$T$210,$AF200,'Capex forecast'!$S$7:$S$210,$AH200,'Capex forecast'!$Q$7:$Q$210,"Repex")</f>
        <v>0</v>
      </c>
      <c r="AQ200" s="53">
        <f>SUMIFS('Capex forecast'!L$7:L$210,'Capex forecast'!$T$7:$T$210,$AF200,'Capex forecast'!$S$7:$S$210,$AH200,'Capex forecast'!$Q$7:$Q$210,"Repex")</f>
        <v>0</v>
      </c>
      <c r="AR200" s="53">
        <f>SUMIFS('Capex forecast'!M$7:M$210,'Capex forecast'!$T$7:$T$210,$AF200,'Capex forecast'!$S$7:$S$210,$AH200,'Capex forecast'!$Q$7:$Q$210,"Repex")</f>
        <v>0</v>
      </c>
      <c r="AS200" s="53">
        <f>SUMIFS('Capex forecast'!N$7:N$210,'Capex forecast'!$T$7:$T$210,$AF200,'Capex forecast'!$S$7:$S$210,$AH200,'Capex forecast'!$Q$7:$Q$210,"Repex")</f>
        <v>0</v>
      </c>
    </row>
    <row r="201" spans="2:45" ht="15">
      <c r="B201" s="6" t="s">
        <v>45</v>
      </c>
      <c r="C201" s="6" t="str">
        <f>INDEX('Raw demand forecast'!$M$7:$M$5830,MATCH($B201,'Raw demand forecast'!$B$7:$B$5830,0))</f>
        <v>No</v>
      </c>
      <c r="D201" s="6" t="str">
        <f>IF(COUNTIF($B$93:B201,$B201) = 1, "LV", IF(COUNTIF($B$93:B201,$B201) = 2, "HV", "ST"))</f>
        <v>LV</v>
      </c>
      <c r="E201" s="6" t="str">
        <f>INDEX('Demand forecast and growth rate'!$E$7:$E$273,MATCH($B201,'Demand forecast and growth rate'!$B$7:$B$273,0))</f>
        <v>Small growth</v>
      </c>
      <c r="F201" s="32">
        <f>SUMIFS('Capex forecast'!E$7:E$210,'Capex forecast'!$T$7:$T$210,'Allocation of site-spec costs'!$B201,'Capex forecast'!$S$7:$S$210,'Allocation of site-spec costs'!$D201,'Capex forecast'!$Q$7:$Q$210,"Customer Connection")</f>
        <v>0</v>
      </c>
      <c r="G201" s="32">
        <f>SUMIFS('Capex forecast'!F$7:F$210,'Capex forecast'!$T$7:$T$210,'Allocation of site-spec costs'!$B201,'Capex forecast'!$S$7:$S$210,'Allocation of site-spec costs'!$D201,'Capex forecast'!$Q$7:$Q$210,"Customer Connection")</f>
        <v>0</v>
      </c>
      <c r="H201" s="32">
        <f>SUMIFS('Capex forecast'!G$7:G$210,'Capex forecast'!$T$7:$T$210,'Allocation of site-spec costs'!$B201,'Capex forecast'!$S$7:$S$210,'Allocation of site-spec costs'!$D201,'Capex forecast'!$Q$7:$Q$210,"Customer Connection")</f>
        <v>0</v>
      </c>
      <c r="I201" s="32">
        <f>SUMIFS('Capex forecast'!H$7:H$210,'Capex forecast'!$T$7:$T$210,'Allocation of site-spec costs'!$B201,'Capex forecast'!$S$7:$S$210,'Allocation of site-spec costs'!$D201,'Capex forecast'!$Q$7:$Q$210,"Customer Connection")</f>
        <v>0</v>
      </c>
      <c r="J201" s="32">
        <f>SUMIFS('Capex forecast'!I$7:I$210,'Capex forecast'!$T$7:$T$210,'Allocation of site-spec costs'!$B201,'Capex forecast'!$S$7:$S$210,'Allocation of site-spec costs'!$D201,'Capex forecast'!$Q$7:$Q$210,"Customer Connection")</f>
        <v>0</v>
      </c>
      <c r="K201" s="32">
        <f>SUMIFS('Capex forecast'!J$7:J$210,'Capex forecast'!$T$7:$T$210,'Allocation of site-spec costs'!$B201,'Capex forecast'!$S$7:$S$210,'Allocation of site-spec costs'!$D201,'Capex forecast'!$Q$7:$Q$210,"Customer Connection")</f>
        <v>0</v>
      </c>
      <c r="L201" s="32">
        <f>SUMIFS('Capex forecast'!K$7:K$210,'Capex forecast'!$T$7:$T$210,'Allocation of site-spec costs'!$B201,'Capex forecast'!$S$7:$S$210,'Allocation of site-spec costs'!$D201,'Capex forecast'!$Q$7:$Q$210,"Customer Connection")</f>
        <v>0</v>
      </c>
      <c r="M201" s="32">
        <f>SUMIFS('Capex forecast'!L$7:L$210,'Capex forecast'!$T$7:$T$210,'Allocation of site-spec costs'!$B201,'Capex forecast'!$S$7:$S$210,'Allocation of site-spec costs'!$D201,'Capex forecast'!$Q$7:$Q$210,"Customer Connection")</f>
        <v>0</v>
      </c>
      <c r="N201" s="32">
        <f>SUMIFS('Capex forecast'!M$7:M$210,'Capex forecast'!$T$7:$T$210,'Allocation of site-spec costs'!$B201,'Capex forecast'!$S$7:$S$210,'Allocation of site-spec costs'!$D201,'Capex forecast'!$Q$7:$Q$210,"Customer Connection")</f>
        <v>0</v>
      </c>
      <c r="O201" s="32">
        <f>SUMIFS('Capex forecast'!N$7:N$210,'Capex forecast'!$T$7:$T$210,'Allocation of site-spec costs'!$B201,'Capex forecast'!$S$7:$S$210,'Allocation of site-spec costs'!$D201,'Capex forecast'!$Q$7:$Q$210,"Customer Connection")</f>
        <v>0</v>
      </c>
      <c r="Q201" s="6" t="s">
        <v>45</v>
      </c>
      <c r="R201" s="6" t="str">
        <f>INDEX('Raw demand forecast'!$M$7:$M$5830,MATCH($Q201,'Raw demand forecast'!$B$7:$B$5830,0))</f>
        <v>No</v>
      </c>
      <c r="S201" s="6" t="str">
        <f>IF(COUNTIF($Q$93:Q201,$B201) = 1, "LV", IF(COUNTIF($Q$93:Q201,$B201) = 2, "HV", "ST"))</f>
        <v>LV</v>
      </c>
      <c r="T201" s="6" t="str">
        <f>INDEX('Demand forecast and growth rate'!$E$7:$E$273,MATCH($Q201,'Demand forecast and growth rate'!$B$7:$B$273,0))</f>
        <v>Small growth</v>
      </c>
      <c r="U201" s="32">
        <f>SUMIFS('Capex forecast'!E$7:E$210,'Capex forecast'!$T$7:$T$210,$Q201,'Capex forecast'!$S$7:$S$210,$S201,'Capex forecast'!$Q$7:$Q$210,"Augex")</f>
        <v>0</v>
      </c>
      <c r="V201" s="32">
        <f>SUMIFS('Capex forecast'!F$7:F$210,'Capex forecast'!$T$7:$T$210,$Q201,'Capex forecast'!$S$7:$S$210,$S201,'Capex forecast'!$Q$7:$Q$210,"Augex")</f>
        <v>0</v>
      </c>
      <c r="W201" s="32">
        <f>SUMIFS('Capex forecast'!G$7:G$210,'Capex forecast'!$T$7:$T$210,$Q201,'Capex forecast'!$S$7:$S$210,$S201,'Capex forecast'!$Q$7:$Q$210,"Augex")</f>
        <v>0</v>
      </c>
      <c r="X201" s="32">
        <f>SUMIFS('Capex forecast'!H$7:H$210,'Capex forecast'!$T$7:$T$210,$Q201,'Capex forecast'!$S$7:$S$210,$S201,'Capex forecast'!$Q$7:$Q$210,"Augex")</f>
        <v>0</v>
      </c>
      <c r="Y201" s="32">
        <f>SUMIFS('Capex forecast'!I$7:I$210,'Capex forecast'!$T$7:$T$210,$Q201,'Capex forecast'!$S$7:$S$210,$S201,'Capex forecast'!$Q$7:$Q$210,"Augex")</f>
        <v>0</v>
      </c>
      <c r="Z201" s="32">
        <f>SUMIFS('Capex forecast'!J$7:J$210,'Capex forecast'!$T$7:$T$210,$Q201,'Capex forecast'!$S$7:$S$210,$S201,'Capex forecast'!$Q$7:$Q$210,"Augex")</f>
        <v>0</v>
      </c>
      <c r="AA201" s="32">
        <f>SUMIFS('Capex forecast'!K$7:K$210,'Capex forecast'!$T$7:$T$210,$Q201,'Capex forecast'!$S$7:$S$210,$S201,'Capex forecast'!$Q$7:$Q$210,"Augex")</f>
        <v>0</v>
      </c>
      <c r="AB201" s="32">
        <f>SUMIFS('Capex forecast'!L$7:L$210,'Capex forecast'!$T$7:$T$210,$Q201,'Capex forecast'!$S$7:$S$210,$S201,'Capex forecast'!$Q$7:$Q$210,"Augex")</f>
        <v>0</v>
      </c>
      <c r="AC201" s="32">
        <f>SUMIFS('Capex forecast'!M$7:M$210,'Capex forecast'!$T$7:$T$210,$Q201,'Capex forecast'!$S$7:$S$210,$S201,'Capex forecast'!$Q$7:$Q$210,"Augex")</f>
        <v>0</v>
      </c>
      <c r="AD201" s="32">
        <f>SUMIFS('Capex forecast'!N$7:N$210,'Capex forecast'!$T$7:$T$210,$Q201,'Capex forecast'!$S$7:$S$210,$S201,'Capex forecast'!$Q$7:$Q$210,"Augex")</f>
        <v>0</v>
      </c>
      <c r="AF201" s="6" t="s">
        <v>45</v>
      </c>
      <c r="AG201" s="6" t="str">
        <f>INDEX('Raw demand forecast'!$M$7:$M$5830,MATCH($Q201,'Raw demand forecast'!$B$7:$B$5830,0))</f>
        <v>No</v>
      </c>
      <c r="AH201" s="6" t="str">
        <f>IF(COUNTIF($AF$93:AF201,$B201) = 1, "LV", IF(COUNTIF($AF$93:AF201,$B201) = 2, "HV", "ST"))</f>
        <v>LV</v>
      </c>
      <c r="AI201" s="6" t="str">
        <f>INDEX('Demand forecast and growth rate'!$E$7:$E$273,MATCH($Q201,'Demand forecast and growth rate'!$B$7:$B$273,0))</f>
        <v>Small growth</v>
      </c>
      <c r="AJ201" s="53">
        <f>SUMIFS('Capex forecast'!E$7:E$210,'Capex forecast'!$T$7:$T$210,$AF201,'Capex forecast'!$S$7:$S$210,$AH201,'Capex forecast'!$Q$7:$Q$210,"Repex")</f>
        <v>0</v>
      </c>
      <c r="AK201" s="53">
        <f>SUMIFS('Capex forecast'!F$7:F$210,'Capex forecast'!$T$7:$T$210,$AF201,'Capex forecast'!$S$7:$S$210,$AH201,'Capex forecast'!$Q$7:$Q$210,"Repex")</f>
        <v>0</v>
      </c>
      <c r="AL201" s="53">
        <f>SUMIFS('Capex forecast'!G$7:G$210,'Capex forecast'!$T$7:$T$210,$AF201,'Capex forecast'!$S$7:$S$210,$AH201,'Capex forecast'!$Q$7:$Q$210,"Repex")</f>
        <v>0</v>
      </c>
      <c r="AM201" s="53">
        <f>SUMIFS('Capex forecast'!H$7:H$210,'Capex forecast'!$T$7:$T$210,$AF201,'Capex forecast'!$S$7:$S$210,$AH201,'Capex forecast'!$Q$7:$Q$210,"Repex")</f>
        <v>0</v>
      </c>
      <c r="AN201" s="53">
        <f>SUMIFS('Capex forecast'!I$7:I$210,'Capex forecast'!$T$7:$T$210,$AF201,'Capex forecast'!$S$7:$S$210,$AH201,'Capex forecast'!$Q$7:$Q$210,"Repex")</f>
        <v>0</v>
      </c>
      <c r="AO201" s="53">
        <f>SUMIFS('Capex forecast'!J$7:J$210,'Capex forecast'!$T$7:$T$210,$AF201,'Capex forecast'!$S$7:$S$210,$AH201,'Capex forecast'!$Q$7:$Q$210,"Repex")</f>
        <v>0</v>
      </c>
      <c r="AP201" s="53">
        <f>SUMIFS('Capex forecast'!K$7:K$210,'Capex forecast'!$T$7:$T$210,$AF201,'Capex forecast'!$S$7:$S$210,$AH201,'Capex forecast'!$Q$7:$Q$210,"Repex")</f>
        <v>0</v>
      </c>
      <c r="AQ201" s="53">
        <f>SUMIFS('Capex forecast'!L$7:L$210,'Capex forecast'!$T$7:$T$210,$AF201,'Capex forecast'!$S$7:$S$210,$AH201,'Capex forecast'!$Q$7:$Q$210,"Repex")</f>
        <v>0</v>
      </c>
      <c r="AR201" s="53">
        <f>SUMIFS('Capex forecast'!M$7:M$210,'Capex forecast'!$T$7:$T$210,$AF201,'Capex forecast'!$S$7:$S$210,$AH201,'Capex forecast'!$Q$7:$Q$210,"Repex")</f>
        <v>0</v>
      </c>
      <c r="AS201" s="53">
        <f>SUMIFS('Capex forecast'!N$7:N$210,'Capex forecast'!$T$7:$T$210,$AF201,'Capex forecast'!$S$7:$S$210,$AH201,'Capex forecast'!$Q$7:$Q$210,"Repex")</f>
        <v>0</v>
      </c>
    </row>
    <row r="202" spans="2:45" ht="15">
      <c r="B202" s="6" t="s">
        <v>597</v>
      </c>
      <c r="C202" s="6" t="str">
        <f>INDEX('Raw demand forecast'!$M$7:$M$5830,MATCH($B202,'Raw demand forecast'!$B$7:$B$5830,0))</f>
        <v>Yes</v>
      </c>
      <c r="D202" s="6" t="str">
        <f>IF(COUNTIF($B$93:B202,$B202) = 1, "LV", IF(COUNTIF($B$93:B202,$B202) = 2, "HV", "ST"))</f>
        <v>LV</v>
      </c>
      <c r="E202" s="6" t="str">
        <f>INDEX('Demand forecast and growth rate'!$E$7:$E$273,MATCH($B202,'Demand forecast and growth rate'!$B$7:$B$273,0))</f>
        <v>High growth</v>
      </c>
      <c r="F202" s="32">
        <f>SUMIFS('Capex forecast'!E$7:E$210,'Capex forecast'!$T$7:$T$210,'Allocation of site-spec costs'!$B202,'Capex forecast'!$S$7:$S$210,'Allocation of site-spec costs'!$D202,'Capex forecast'!$Q$7:$Q$210,"Customer Connection")</f>
        <v>0</v>
      </c>
      <c r="G202" s="32">
        <f>SUMIFS('Capex forecast'!F$7:F$210,'Capex forecast'!$T$7:$T$210,'Allocation of site-spec costs'!$B202,'Capex forecast'!$S$7:$S$210,'Allocation of site-spec costs'!$D202,'Capex forecast'!$Q$7:$Q$210,"Customer Connection")</f>
        <v>0</v>
      </c>
      <c r="H202" s="32">
        <f>SUMIFS('Capex forecast'!G$7:G$210,'Capex forecast'!$T$7:$T$210,'Allocation of site-spec costs'!$B202,'Capex forecast'!$S$7:$S$210,'Allocation of site-spec costs'!$D202,'Capex forecast'!$Q$7:$Q$210,"Customer Connection")</f>
        <v>0</v>
      </c>
      <c r="I202" s="32">
        <f>SUMIFS('Capex forecast'!H$7:H$210,'Capex forecast'!$T$7:$T$210,'Allocation of site-spec costs'!$B202,'Capex forecast'!$S$7:$S$210,'Allocation of site-spec costs'!$D202,'Capex forecast'!$Q$7:$Q$210,"Customer Connection")</f>
        <v>0</v>
      </c>
      <c r="J202" s="32">
        <f>SUMIFS('Capex forecast'!I$7:I$210,'Capex forecast'!$T$7:$T$210,'Allocation of site-spec costs'!$B202,'Capex forecast'!$S$7:$S$210,'Allocation of site-spec costs'!$D202,'Capex forecast'!$Q$7:$Q$210,"Customer Connection")</f>
        <v>0</v>
      </c>
      <c r="K202" s="32">
        <f>SUMIFS('Capex forecast'!J$7:J$210,'Capex forecast'!$T$7:$T$210,'Allocation of site-spec costs'!$B202,'Capex forecast'!$S$7:$S$210,'Allocation of site-spec costs'!$D202,'Capex forecast'!$Q$7:$Q$210,"Customer Connection")</f>
        <v>0</v>
      </c>
      <c r="L202" s="32">
        <f>SUMIFS('Capex forecast'!K$7:K$210,'Capex forecast'!$T$7:$T$210,'Allocation of site-spec costs'!$B202,'Capex forecast'!$S$7:$S$210,'Allocation of site-spec costs'!$D202,'Capex forecast'!$Q$7:$Q$210,"Customer Connection")</f>
        <v>0</v>
      </c>
      <c r="M202" s="32">
        <f>SUMIFS('Capex forecast'!L$7:L$210,'Capex forecast'!$T$7:$T$210,'Allocation of site-spec costs'!$B202,'Capex forecast'!$S$7:$S$210,'Allocation of site-spec costs'!$D202,'Capex forecast'!$Q$7:$Q$210,"Customer Connection")</f>
        <v>0</v>
      </c>
      <c r="N202" s="32">
        <f>SUMIFS('Capex forecast'!M$7:M$210,'Capex forecast'!$T$7:$T$210,'Allocation of site-spec costs'!$B202,'Capex forecast'!$S$7:$S$210,'Allocation of site-spec costs'!$D202,'Capex forecast'!$Q$7:$Q$210,"Customer Connection")</f>
        <v>0</v>
      </c>
      <c r="O202" s="32">
        <f>SUMIFS('Capex forecast'!N$7:N$210,'Capex forecast'!$T$7:$T$210,'Allocation of site-spec costs'!$B202,'Capex forecast'!$S$7:$S$210,'Allocation of site-spec costs'!$D202,'Capex forecast'!$Q$7:$Q$210,"Customer Connection")</f>
        <v>0</v>
      </c>
      <c r="Q202" s="6" t="s">
        <v>597</v>
      </c>
      <c r="R202" s="6" t="str">
        <f>INDEX('Raw demand forecast'!$M$7:$M$5830,MATCH($Q202,'Raw demand forecast'!$B$7:$B$5830,0))</f>
        <v>Yes</v>
      </c>
      <c r="S202" s="6" t="str">
        <f>IF(COUNTIF($Q$93:Q202,$B202) = 1, "LV", IF(COUNTIF($Q$93:Q202,$B202) = 2, "HV", "ST"))</f>
        <v>LV</v>
      </c>
      <c r="T202" s="6" t="str">
        <f>INDEX('Demand forecast and growth rate'!$E$7:$E$273,MATCH($Q202,'Demand forecast and growth rate'!$B$7:$B$273,0))</f>
        <v>High growth</v>
      </c>
      <c r="U202" s="32">
        <f>SUMIFS('Capex forecast'!E$7:E$210,'Capex forecast'!$T$7:$T$210,$Q202,'Capex forecast'!$S$7:$S$210,$S202,'Capex forecast'!$Q$7:$Q$210,"Augex")</f>
        <v>0</v>
      </c>
      <c r="V202" s="32">
        <f>SUMIFS('Capex forecast'!F$7:F$210,'Capex forecast'!$T$7:$T$210,$Q202,'Capex forecast'!$S$7:$S$210,$S202,'Capex forecast'!$Q$7:$Q$210,"Augex")</f>
        <v>0</v>
      </c>
      <c r="W202" s="32">
        <f>SUMIFS('Capex forecast'!G$7:G$210,'Capex forecast'!$T$7:$T$210,$Q202,'Capex forecast'!$S$7:$S$210,$S202,'Capex forecast'!$Q$7:$Q$210,"Augex")</f>
        <v>0</v>
      </c>
      <c r="X202" s="32">
        <f>SUMIFS('Capex forecast'!H$7:H$210,'Capex forecast'!$T$7:$T$210,$Q202,'Capex forecast'!$S$7:$S$210,$S202,'Capex forecast'!$Q$7:$Q$210,"Augex")</f>
        <v>0</v>
      </c>
      <c r="Y202" s="32">
        <f>SUMIFS('Capex forecast'!I$7:I$210,'Capex forecast'!$T$7:$T$210,$Q202,'Capex forecast'!$S$7:$S$210,$S202,'Capex forecast'!$Q$7:$Q$210,"Augex")</f>
        <v>0</v>
      </c>
      <c r="Z202" s="32">
        <f>SUMIFS('Capex forecast'!J$7:J$210,'Capex forecast'!$T$7:$T$210,$Q202,'Capex forecast'!$S$7:$S$210,$S202,'Capex forecast'!$Q$7:$Q$210,"Augex")</f>
        <v>0</v>
      </c>
      <c r="AA202" s="32">
        <f>SUMIFS('Capex forecast'!K$7:K$210,'Capex forecast'!$T$7:$T$210,$Q202,'Capex forecast'!$S$7:$S$210,$S202,'Capex forecast'!$Q$7:$Q$210,"Augex")</f>
        <v>0</v>
      </c>
      <c r="AB202" s="32">
        <f>SUMIFS('Capex forecast'!L$7:L$210,'Capex forecast'!$T$7:$T$210,$Q202,'Capex forecast'!$S$7:$S$210,$S202,'Capex forecast'!$Q$7:$Q$210,"Augex")</f>
        <v>0</v>
      </c>
      <c r="AC202" s="32">
        <f>SUMIFS('Capex forecast'!M$7:M$210,'Capex forecast'!$T$7:$T$210,$Q202,'Capex forecast'!$S$7:$S$210,$S202,'Capex forecast'!$Q$7:$Q$210,"Augex")</f>
        <v>0</v>
      </c>
      <c r="AD202" s="32">
        <f>SUMIFS('Capex forecast'!N$7:N$210,'Capex forecast'!$T$7:$T$210,$Q202,'Capex forecast'!$S$7:$S$210,$S202,'Capex forecast'!$Q$7:$Q$210,"Augex")</f>
        <v>0</v>
      </c>
      <c r="AF202" s="6" t="s">
        <v>597</v>
      </c>
      <c r="AG202" s="6" t="str">
        <f>INDEX('Raw demand forecast'!$M$7:$M$5830,MATCH($Q202,'Raw demand forecast'!$B$7:$B$5830,0))</f>
        <v>Yes</v>
      </c>
      <c r="AH202" s="6" t="str">
        <f>IF(COUNTIF($AF$93:AF202,$B202) = 1, "LV", IF(COUNTIF($AF$93:AF202,$B202) = 2, "HV", "ST"))</f>
        <v>LV</v>
      </c>
      <c r="AI202" s="6" t="str">
        <f>INDEX('Demand forecast and growth rate'!$E$7:$E$273,MATCH($Q202,'Demand forecast and growth rate'!$B$7:$B$273,0))</f>
        <v>High growth</v>
      </c>
      <c r="AJ202" s="53">
        <f>SUMIFS('Capex forecast'!E$7:E$210,'Capex forecast'!$T$7:$T$210,$AF202,'Capex forecast'!$S$7:$S$210,$AH202,'Capex forecast'!$Q$7:$Q$210,"Repex")</f>
        <v>0</v>
      </c>
      <c r="AK202" s="53">
        <f>SUMIFS('Capex forecast'!F$7:F$210,'Capex forecast'!$T$7:$T$210,$AF202,'Capex forecast'!$S$7:$S$210,$AH202,'Capex forecast'!$Q$7:$Q$210,"Repex")</f>
        <v>0</v>
      </c>
      <c r="AL202" s="53">
        <f>SUMIFS('Capex forecast'!G$7:G$210,'Capex forecast'!$T$7:$T$210,$AF202,'Capex forecast'!$S$7:$S$210,$AH202,'Capex forecast'!$Q$7:$Q$210,"Repex")</f>
        <v>0</v>
      </c>
      <c r="AM202" s="53">
        <f>SUMIFS('Capex forecast'!H$7:H$210,'Capex forecast'!$T$7:$T$210,$AF202,'Capex forecast'!$S$7:$S$210,$AH202,'Capex forecast'!$Q$7:$Q$210,"Repex")</f>
        <v>0</v>
      </c>
      <c r="AN202" s="53">
        <f>SUMIFS('Capex forecast'!I$7:I$210,'Capex forecast'!$T$7:$T$210,$AF202,'Capex forecast'!$S$7:$S$210,$AH202,'Capex forecast'!$Q$7:$Q$210,"Repex")</f>
        <v>0</v>
      </c>
      <c r="AO202" s="53">
        <f>SUMIFS('Capex forecast'!J$7:J$210,'Capex forecast'!$T$7:$T$210,$AF202,'Capex forecast'!$S$7:$S$210,$AH202,'Capex forecast'!$Q$7:$Q$210,"Repex")</f>
        <v>0</v>
      </c>
      <c r="AP202" s="53">
        <f>SUMIFS('Capex forecast'!K$7:K$210,'Capex forecast'!$T$7:$T$210,$AF202,'Capex forecast'!$S$7:$S$210,$AH202,'Capex forecast'!$Q$7:$Q$210,"Repex")</f>
        <v>0</v>
      </c>
      <c r="AQ202" s="53">
        <f>SUMIFS('Capex forecast'!L$7:L$210,'Capex forecast'!$T$7:$T$210,$AF202,'Capex forecast'!$S$7:$S$210,$AH202,'Capex forecast'!$Q$7:$Q$210,"Repex")</f>
        <v>0</v>
      </c>
      <c r="AR202" s="53">
        <f>SUMIFS('Capex forecast'!M$7:M$210,'Capex forecast'!$T$7:$T$210,$AF202,'Capex forecast'!$S$7:$S$210,$AH202,'Capex forecast'!$Q$7:$Q$210,"Repex")</f>
        <v>0</v>
      </c>
      <c r="AS202" s="53">
        <f>SUMIFS('Capex forecast'!N$7:N$210,'Capex forecast'!$T$7:$T$210,$AF202,'Capex forecast'!$S$7:$S$210,$AH202,'Capex forecast'!$Q$7:$Q$210,"Repex")</f>
        <v>0</v>
      </c>
    </row>
    <row r="203" spans="2:45" ht="15">
      <c r="B203" s="6" t="s">
        <v>96</v>
      </c>
      <c r="C203" s="6" t="str">
        <f>INDEX('Raw demand forecast'!$M$7:$M$5830,MATCH($B203,'Raw demand forecast'!$B$7:$B$5830,0))</f>
        <v>No</v>
      </c>
      <c r="D203" s="6" t="str">
        <f>IF(COUNTIF($B$93:B203,$B203) = 1, "LV", IF(COUNTIF($B$93:B203,$B203) = 2, "HV", "ST"))</f>
        <v>LV</v>
      </c>
      <c r="E203" s="6" t="str">
        <f>INDEX('Demand forecast and growth rate'!$E$7:$E$273,MATCH($B203,'Demand forecast and growth rate'!$B$7:$B$273,0))</f>
        <v>High growth</v>
      </c>
      <c r="F203" s="32">
        <f>SUMIFS('Capex forecast'!E$7:E$210,'Capex forecast'!$T$7:$T$210,'Allocation of site-spec costs'!$B203,'Capex forecast'!$S$7:$S$210,'Allocation of site-spec costs'!$D203,'Capex forecast'!$Q$7:$Q$210,"Customer Connection")</f>
        <v>0</v>
      </c>
      <c r="G203" s="32">
        <f>SUMIFS('Capex forecast'!F$7:F$210,'Capex forecast'!$T$7:$T$210,'Allocation of site-spec costs'!$B203,'Capex forecast'!$S$7:$S$210,'Allocation of site-spec costs'!$D203,'Capex forecast'!$Q$7:$Q$210,"Customer Connection")</f>
        <v>0</v>
      </c>
      <c r="H203" s="32">
        <f>SUMIFS('Capex forecast'!G$7:G$210,'Capex forecast'!$T$7:$T$210,'Allocation of site-spec costs'!$B203,'Capex forecast'!$S$7:$S$210,'Allocation of site-spec costs'!$D203,'Capex forecast'!$Q$7:$Q$210,"Customer Connection")</f>
        <v>0</v>
      </c>
      <c r="I203" s="32">
        <f>SUMIFS('Capex forecast'!H$7:H$210,'Capex forecast'!$T$7:$T$210,'Allocation of site-spec costs'!$B203,'Capex forecast'!$S$7:$S$210,'Allocation of site-spec costs'!$D203,'Capex forecast'!$Q$7:$Q$210,"Customer Connection")</f>
        <v>0</v>
      </c>
      <c r="J203" s="32">
        <f>SUMIFS('Capex forecast'!I$7:I$210,'Capex forecast'!$T$7:$T$210,'Allocation of site-spec costs'!$B203,'Capex forecast'!$S$7:$S$210,'Allocation of site-spec costs'!$D203,'Capex forecast'!$Q$7:$Q$210,"Customer Connection")</f>
        <v>0</v>
      </c>
      <c r="K203" s="32">
        <f>SUMIFS('Capex forecast'!J$7:J$210,'Capex forecast'!$T$7:$T$210,'Allocation of site-spec costs'!$B203,'Capex forecast'!$S$7:$S$210,'Allocation of site-spec costs'!$D203,'Capex forecast'!$Q$7:$Q$210,"Customer Connection")</f>
        <v>0</v>
      </c>
      <c r="L203" s="32">
        <f>SUMIFS('Capex forecast'!K$7:K$210,'Capex forecast'!$T$7:$T$210,'Allocation of site-spec costs'!$B203,'Capex forecast'!$S$7:$S$210,'Allocation of site-spec costs'!$D203,'Capex forecast'!$Q$7:$Q$210,"Customer Connection")</f>
        <v>0</v>
      </c>
      <c r="M203" s="32">
        <f>SUMIFS('Capex forecast'!L$7:L$210,'Capex forecast'!$T$7:$T$210,'Allocation of site-spec costs'!$B203,'Capex forecast'!$S$7:$S$210,'Allocation of site-spec costs'!$D203,'Capex forecast'!$Q$7:$Q$210,"Customer Connection")</f>
        <v>0</v>
      </c>
      <c r="N203" s="32">
        <f>SUMIFS('Capex forecast'!M$7:M$210,'Capex forecast'!$T$7:$T$210,'Allocation of site-spec costs'!$B203,'Capex forecast'!$S$7:$S$210,'Allocation of site-spec costs'!$D203,'Capex forecast'!$Q$7:$Q$210,"Customer Connection")</f>
        <v>0</v>
      </c>
      <c r="O203" s="32">
        <f>SUMIFS('Capex forecast'!N$7:N$210,'Capex forecast'!$T$7:$T$210,'Allocation of site-spec costs'!$B203,'Capex forecast'!$S$7:$S$210,'Allocation of site-spec costs'!$D203,'Capex forecast'!$Q$7:$Q$210,"Customer Connection")</f>
        <v>0</v>
      </c>
      <c r="Q203" s="6" t="s">
        <v>96</v>
      </c>
      <c r="R203" s="6" t="str">
        <f>INDEX('Raw demand forecast'!$M$7:$M$5830,MATCH($Q203,'Raw demand forecast'!$B$7:$B$5830,0))</f>
        <v>No</v>
      </c>
      <c r="S203" s="6" t="str">
        <f>IF(COUNTIF($Q$93:Q203,$B203) = 1, "LV", IF(COUNTIF($Q$93:Q203,$B203) = 2, "HV", "ST"))</f>
        <v>LV</v>
      </c>
      <c r="T203" s="6" t="str">
        <f>INDEX('Demand forecast and growth rate'!$E$7:$E$273,MATCH($Q203,'Demand forecast and growth rate'!$B$7:$B$273,0))</f>
        <v>High growth</v>
      </c>
      <c r="U203" s="32">
        <f>SUMIFS('Capex forecast'!E$7:E$210,'Capex forecast'!$T$7:$T$210,$Q203,'Capex forecast'!$S$7:$S$210,$S203,'Capex forecast'!$Q$7:$Q$210,"Augex")</f>
        <v>0</v>
      </c>
      <c r="V203" s="32">
        <f>SUMIFS('Capex forecast'!F$7:F$210,'Capex forecast'!$T$7:$T$210,$Q203,'Capex forecast'!$S$7:$S$210,$S203,'Capex forecast'!$Q$7:$Q$210,"Augex")</f>
        <v>0</v>
      </c>
      <c r="W203" s="32">
        <f>SUMIFS('Capex forecast'!G$7:G$210,'Capex forecast'!$T$7:$T$210,$Q203,'Capex forecast'!$S$7:$S$210,$S203,'Capex forecast'!$Q$7:$Q$210,"Augex")</f>
        <v>0</v>
      </c>
      <c r="X203" s="32">
        <f>SUMIFS('Capex forecast'!H$7:H$210,'Capex forecast'!$T$7:$T$210,$Q203,'Capex forecast'!$S$7:$S$210,$S203,'Capex forecast'!$Q$7:$Q$210,"Augex")</f>
        <v>0</v>
      </c>
      <c r="Y203" s="32">
        <f>SUMIFS('Capex forecast'!I$7:I$210,'Capex forecast'!$T$7:$T$210,$Q203,'Capex forecast'!$S$7:$S$210,$S203,'Capex forecast'!$Q$7:$Q$210,"Augex")</f>
        <v>0</v>
      </c>
      <c r="Z203" s="32">
        <f>SUMIFS('Capex forecast'!J$7:J$210,'Capex forecast'!$T$7:$T$210,$Q203,'Capex forecast'!$S$7:$S$210,$S203,'Capex forecast'!$Q$7:$Q$210,"Augex")</f>
        <v>0</v>
      </c>
      <c r="AA203" s="32">
        <f>SUMIFS('Capex forecast'!K$7:K$210,'Capex forecast'!$T$7:$T$210,$Q203,'Capex forecast'!$S$7:$S$210,$S203,'Capex forecast'!$Q$7:$Q$210,"Augex")</f>
        <v>0</v>
      </c>
      <c r="AB203" s="32">
        <f>SUMIFS('Capex forecast'!L$7:L$210,'Capex forecast'!$T$7:$T$210,$Q203,'Capex forecast'!$S$7:$S$210,$S203,'Capex forecast'!$Q$7:$Q$210,"Augex")</f>
        <v>0</v>
      </c>
      <c r="AC203" s="32">
        <f>SUMIFS('Capex forecast'!M$7:M$210,'Capex forecast'!$T$7:$T$210,$Q203,'Capex forecast'!$S$7:$S$210,$S203,'Capex forecast'!$Q$7:$Q$210,"Augex")</f>
        <v>0</v>
      </c>
      <c r="AD203" s="32">
        <f>SUMIFS('Capex forecast'!N$7:N$210,'Capex forecast'!$T$7:$T$210,$Q203,'Capex forecast'!$S$7:$S$210,$S203,'Capex forecast'!$Q$7:$Q$210,"Augex")</f>
        <v>0</v>
      </c>
      <c r="AF203" s="6" t="s">
        <v>96</v>
      </c>
      <c r="AG203" s="6" t="str">
        <f>INDEX('Raw demand forecast'!$M$7:$M$5830,MATCH($Q203,'Raw demand forecast'!$B$7:$B$5830,0))</f>
        <v>No</v>
      </c>
      <c r="AH203" s="6" t="str">
        <f>IF(COUNTIF($AF$93:AF203,$B203) = 1, "LV", IF(COUNTIF($AF$93:AF203,$B203) = 2, "HV", "ST"))</f>
        <v>LV</v>
      </c>
      <c r="AI203" s="6" t="str">
        <f>INDEX('Demand forecast and growth rate'!$E$7:$E$273,MATCH($Q203,'Demand forecast and growth rate'!$B$7:$B$273,0))</f>
        <v>High growth</v>
      </c>
      <c r="AJ203" s="53">
        <f>SUMIFS('Capex forecast'!E$7:E$210,'Capex forecast'!$T$7:$T$210,$AF203,'Capex forecast'!$S$7:$S$210,$AH203,'Capex forecast'!$Q$7:$Q$210,"Repex")</f>
        <v>0</v>
      </c>
      <c r="AK203" s="53">
        <f>SUMIFS('Capex forecast'!F$7:F$210,'Capex forecast'!$T$7:$T$210,$AF203,'Capex forecast'!$S$7:$S$210,$AH203,'Capex forecast'!$Q$7:$Q$210,"Repex")</f>
        <v>0</v>
      </c>
      <c r="AL203" s="53">
        <f>SUMIFS('Capex forecast'!G$7:G$210,'Capex forecast'!$T$7:$T$210,$AF203,'Capex forecast'!$S$7:$S$210,$AH203,'Capex forecast'!$Q$7:$Q$210,"Repex")</f>
        <v>0</v>
      </c>
      <c r="AM203" s="53">
        <f>SUMIFS('Capex forecast'!H$7:H$210,'Capex forecast'!$T$7:$T$210,$AF203,'Capex forecast'!$S$7:$S$210,$AH203,'Capex forecast'!$Q$7:$Q$210,"Repex")</f>
        <v>0</v>
      </c>
      <c r="AN203" s="53">
        <f>SUMIFS('Capex forecast'!I$7:I$210,'Capex forecast'!$T$7:$T$210,$AF203,'Capex forecast'!$S$7:$S$210,$AH203,'Capex forecast'!$Q$7:$Q$210,"Repex")</f>
        <v>0</v>
      </c>
      <c r="AO203" s="53">
        <f>SUMIFS('Capex forecast'!J$7:J$210,'Capex forecast'!$T$7:$T$210,$AF203,'Capex forecast'!$S$7:$S$210,$AH203,'Capex forecast'!$Q$7:$Q$210,"Repex")</f>
        <v>0</v>
      </c>
      <c r="AP203" s="53">
        <f>SUMIFS('Capex forecast'!K$7:K$210,'Capex forecast'!$T$7:$T$210,$AF203,'Capex forecast'!$S$7:$S$210,$AH203,'Capex forecast'!$Q$7:$Q$210,"Repex")</f>
        <v>0</v>
      </c>
      <c r="AQ203" s="53">
        <f>SUMIFS('Capex forecast'!L$7:L$210,'Capex forecast'!$T$7:$T$210,$AF203,'Capex forecast'!$S$7:$S$210,$AH203,'Capex forecast'!$Q$7:$Q$210,"Repex")</f>
        <v>0</v>
      </c>
      <c r="AR203" s="53">
        <f>SUMIFS('Capex forecast'!M$7:M$210,'Capex forecast'!$T$7:$T$210,$AF203,'Capex forecast'!$S$7:$S$210,$AH203,'Capex forecast'!$Q$7:$Q$210,"Repex")</f>
        <v>0</v>
      </c>
      <c r="AS203" s="53">
        <f>SUMIFS('Capex forecast'!N$7:N$210,'Capex forecast'!$T$7:$T$210,$AF203,'Capex forecast'!$S$7:$S$210,$AH203,'Capex forecast'!$Q$7:$Q$210,"Repex")</f>
        <v>0</v>
      </c>
    </row>
    <row r="204" spans="2:45" ht="15">
      <c r="B204" s="6" t="s">
        <v>106</v>
      </c>
      <c r="C204" s="6" t="str">
        <f>INDEX('Raw demand forecast'!$M$7:$M$5830,MATCH($B204,'Raw demand forecast'!$B$7:$B$5830,0))</f>
        <v>No</v>
      </c>
      <c r="D204" s="6" t="str">
        <f>IF(COUNTIF($B$93:B204,$B204) = 1, "LV", IF(COUNTIF($B$93:B204,$B204) = 2, "HV", "ST"))</f>
        <v>LV</v>
      </c>
      <c r="E204" s="6" t="str">
        <f>INDEX('Demand forecast and growth rate'!$E$7:$E$273,MATCH($B204,'Demand forecast and growth rate'!$B$7:$B$273,0))</f>
        <v>Steady/falling</v>
      </c>
      <c r="F204" s="32">
        <f>SUMIFS('Capex forecast'!E$7:E$210,'Capex forecast'!$T$7:$T$210,'Allocation of site-spec costs'!$B204,'Capex forecast'!$S$7:$S$210,'Allocation of site-spec costs'!$D204,'Capex forecast'!$Q$7:$Q$210,"Customer Connection")</f>
        <v>0</v>
      </c>
      <c r="G204" s="32">
        <f>SUMIFS('Capex forecast'!F$7:F$210,'Capex forecast'!$T$7:$T$210,'Allocation of site-spec costs'!$B204,'Capex forecast'!$S$7:$S$210,'Allocation of site-spec costs'!$D204,'Capex forecast'!$Q$7:$Q$210,"Customer Connection")</f>
        <v>0</v>
      </c>
      <c r="H204" s="32">
        <f>SUMIFS('Capex forecast'!G$7:G$210,'Capex forecast'!$T$7:$T$210,'Allocation of site-spec costs'!$B204,'Capex forecast'!$S$7:$S$210,'Allocation of site-spec costs'!$D204,'Capex forecast'!$Q$7:$Q$210,"Customer Connection")</f>
        <v>0</v>
      </c>
      <c r="I204" s="32">
        <f>SUMIFS('Capex forecast'!H$7:H$210,'Capex forecast'!$T$7:$T$210,'Allocation of site-spec costs'!$B204,'Capex forecast'!$S$7:$S$210,'Allocation of site-spec costs'!$D204,'Capex forecast'!$Q$7:$Q$210,"Customer Connection")</f>
        <v>0</v>
      </c>
      <c r="J204" s="32">
        <f>SUMIFS('Capex forecast'!I$7:I$210,'Capex forecast'!$T$7:$T$210,'Allocation of site-spec costs'!$B204,'Capex forecast'!$S$7:$S$210,'Allocation of site-spec costs'!$D204,'Capex forecast'!$Q$7:$Q$210,"Customer Connection")</f>
        <v>0</v>
      </c>
      <c r="K204" s="32">
        <f>SUMIFS('Capex forecast'!J$7:J$210,'Capex forecast'!$T$7:$T$210,'Allocation of site-spec costs'!$B204,'Capex forecast'!$S$7:$S$210,'Allocation of site-spec costs'!$D204,'Capex forecast'!$Q$7:$Q$210,"Customer Connection")</f>
        <v>0</v>
      </c>
      <c r="L204" s="32">
        <f>SUMIFS('Capex forecast'!K$7:K$210,'Capex forecast'!$T$7:$T$210,'Allocation of site-spec costs'!$B204,'Capex forecast'!$S$7:$S$210,'Allocation of site-spec costs'!$D204,'Capex forecast'!$Q$7:$Q$210,"Customer Connection")</f>
        <v>0</v>
      </c>
      <c r="M204" s="32">
        <f>SUMIFS('Capex forecast'!L$7:L$210,'Capex forecast'!$T$7:$T$210,'Allocation of site-spec costs'!$B204,'Capex forecast'!$S$7:$S$210,'Allocation of site-spec costs'!$D204,'Capex forecast'!$Q$7:$Q$210,"Customer Connection")</f>
        <v>0</v>
      </c>
      <c r="N204" s="32">
        <f>SUMIFS('Capex forecast'!M$7:M$210,'Capex forecast'!$T$7:$T$210,'Allocation of site-spec costs'!$B204,'Capex forecast'!$S$7:$S$210,'Allocation of site-spec costs'!$D204,'Capex forecast'!$Q$7:$Q$210,"Customer Connection")</f>
        <v>0</v>
      </c>
      <c r="O204" s="32">
        <f>SUMIFS('Capex forecast'!N$7:N$210,'Capex forecast'!$T$7:$T$210,'Allocation of site-spec costs'!$B204,'Capex forecast'!$S$7:$S$210,'Allocation of site-spec costs'!$D204,'Capex forecast'!$Q$7:$Q$210,"Customer Connection")</f>
        <v>0</v>
      </c>
      <c r="Q204" s="6" t="s">
        <v>106</v>
      </c>
      <c r="R204" s="6" t="str">
        <f>INDEX('Raw demand forecast'!$M$7:$M$5830,MATCH($Q204,'Raw demand forecast'!$B$7:$B$5830,0))</f>
        <v>No</v>
      </c>
      <c r="S204" s="6" t="str">
        <f>IF(COUNTIF($Q$93:Q204,$B204) = 1, "LV", IF(COUNTIF($Q$93:Q204,$B204) = 2, "HV", "ST"))</f>
        <v>LV</v>
      </c>
      <c r="T204" s="6" t="str">
        <f>INDEX('Demand forecast and growth rate'!$E$7:$E$273,MATCH($Q204,'Demand forecast and growth rate'!$B$7:$B$273,0))</f>
        <v>Steady/falling</v>
      </c>
      <c r="U204" s="32">
        <f>SUMIFS('Capex forecast'!E$7:E$210,'Capex forecast'!$T$7:$T$210,$Q204,'Capex forecast'!$S$7:$S$210,$S204,'Capex forecast'!$Q$7:$Q$210,"Augex")</f>
        <v>0</v>
      </c>
      <c r="V204" s="32">
        <f>SUMIFS('Capex forecast'!F$7:F$210,'Capex forecast'!$T$7:$T$210,$Q204,'Capex forecast'!$S$7:$S$210,$S204,'Capex forecast'!$Q$7:$Q$210,"Augex")</f>
        <v>0</v>
      </c>
      <c r="W204" s="32">
        <f>SUMIFS('Capex forecast'!G$7:G$210,'Capex forecast'!$T$7:$T$210,$Q204,'Capex forecast'!$S$7:$S$210,$S204,'Capex forecast'!$Q$7:$Q$210,"Augex")</f>
        <v>0</v>
      </c>
      <c r="X204" s="32">
        <f>SUMIFS('Capex forecast'!H$7:H$210,'Capex forecast'!$T$7:$T$210,$Q204,'Capex forecast'!$S$7:$S$210,$S204,'Capex forecast'!$Q$7:$Q$210,"Augex")</f>
        <v>0</v>
      </c>
      <c r="Y204" s="32">
        <f>SUMIFS('Capex forecast'!I$7:I$210,'Capex forecast'!$T$7:$T$210,$Q204,'Capex forecast'!$S$7:$S$210,$S204,'Capex forecast'!$Q$7:$Q$210,"Augex")</f>
        <v>0</v>
      </c>
      <c r="Z204" s="32">
        <f>SUMIFS('Capex forecast'!J$7:J$210,'Capex forecast'!$T$7:$T$210,$Q204,'Capex forecast'!$S$7:$S$210,$S204,'Capex forecast'!$Q$7:$Q$210,"Augex")</f>
        <v>0</v>
      </c>
      <c r="AA204" s="32">
        <f>SUMIFS('Capex forecast'!K$7:K$210,'Capex forecast'!$T$7:$T$210,$Q204,'Capex forecast'!$S$7:$S$210,$S204,'Capex forecast'!$Q$7:$Q$210,"Augex")</f>
        <v>0</v>
      </c>
      <c r="AB204" s="32">
        <f>SUMIFS('Capex forecast'!L$7:L$210,'Capex forecast'!$T$7:$T$210,$Q204,'Capex forecast'!$S$7:$S$210,$S204,'Capex forecast'!$Q$7:$Q$210,"Augex")</f>
        <v>0</v>
      </c>
      <c r="AC204" s="32">
        <f>SUMIFS('Capex forecast'!M$7:M$210,'Capex forecast'!$T$7:$T$210,$Q204,'Capex forecast'!$S$7:$S$210,$S204,'Capex forecast'!$Q$7:$Q$210,"Augex")</f>
        <v>0</v>
      </c>
      <c r="AD204" s="32">
        <f>SUMIFS('Capex forecast'!N$7:N$210,'Capex forecast'!$T$7:$T$210,$Q204,'Capex forecast'!$S$7:$S$210,$S204,'Capex forecast'!$Q$7:$Q$210,"Augex")</f>
        <v>0</v>
      </c>
      <c r="AF204" s="6" t="s">
        <v>106</v>
      </c>
      <c r="AG204" s="6" t="str">
        <f>INDEX('Raw demand forecast'!$M$7:$M$5830,MATCH($Q204,'Raw demand forecast'!$B$7:$B$5830,0))</f>
        <v>No</v>
      </c>
      <c r="AH204" s="6" t="str">
        <f>IF(COUNTIF($AF$93:AF204,$B204) = 1, "LV", IF(COUNTIF($AF$93:AF204,$B204) = 2, "HV", "ST"))</f>
        <v>LV</v>
      </c>
      <c r="AI204" s="6" t="str">
        <f>INDEX('Demand forecast and growth rate'!$E$7:$E$273,MATCH($Q204,'Demand forecast and growth rate'!$B$7:$B$273,0))</f>
        <v>Steady/falling</v>
      </c>
      <c r="AJ204" s="53">
        <f>SUMIFS('Capex forecast'!E$7:E$210,'Capex forecast'!$T$7:$T$210,$AF204,'Capex forecast'!$S$7:$S$210,$AH204,'Capex forecast'!$Q$7:$Q$210,"Repex")</f>
        <v>0</v>
      </c>
      <c r="AK204" s="53">
        <f>SUMIFS('Capex forecast'!F$7:F$210,'Capex forecast'!$T$7:$T$210,$AF204,'Capex forecast'!$S$7:$S$210,$AH204,'Capex forecast'!$Q$7:$Q$210,"Repex")</f>
        <v>0</v>
      </c>
      <c r="AL204" s="53">
        <f>SUMIFS('Capex forecast'!G$7:G$210,'Capex forecast'!$T$7:$T$210,$AF204,'Capex forecast'!$S$7:$S$210,$AH204,'Capex forecast'!$Q$7:$Q$210,"Repex")</f>
        <v>0</v>
      </c>
      <c r="AM204" s="53">
        <f>SUMIFS('Capex forecast'!H$7:H$210,'Capex forecast'!$T$7:$T$210,$AF204,'Capex forecast'!$S$7:$S$210,$AH204,'Capex forecast'!$Q$7:$Q$210,"Repex")</f>
        <v>0</v>
      </c>
      <c r="AN204" s="53">
        <f>SUMIFS('Capex forecast'!I$7:I$210,'Capex forecast'!$T$7:$T$210,$AF204,'Capex forecast'!$S$7:$S$210,$AH204,'Capex forecast'!$Q$7:$Q$210,"Repex")</f>
        <v>0</v>
      </c>
      <c r="AO204" s="53">
        <f>SUMIFS('Capex forecast'!J$7:J$210,'Capex forecast'!$T$7:$T$210,$AF204,'Capex forecast'!$S$7:$S$210,$AH204,'Capex forecast'!$Q$7:$Q$210,"Repex")</f>
        <v>0</v>
      </c>
      <c r="AP204" s="53">
        <f>SUMIFS('Capex forecast'!K$7:K$210,'Capex forecast'!$T$7:$T$210,$AF204,'Capex forecast'!$S$7:$S$210,$AH204,'Capex forecast'!$Q$7:$Q$210,"Repex")</f>
        <v>0</v>
      </c>
      <c r="AQ204" s="53">
        <f>SUMIFS('Capex forecast'!L$7:L$210,'Capex forecast'!$T$7:$T$210,$AF204,'Capex forecast'!$S$7:$S$210,$AH204,'Capex forecast'!$Q$7:$Q$210,"Repex")</f>
        <v>0</v>
      </c>
      <c r="AR204" s="53">
        <f>SUMIFS('Capex forecast'!M$7:M$210,'Capex forecast'!$T$7:$T$210,$AF204,'Capex forecast'!$S$7:$S$210,$AH204,'Capex forecast'!$Q$7:$Q$210,"Repex")</f>
        <v>0</v>
      </c>
      <c r="AS204" s="53">
        <f>SUMIFS('Capex forecast'!N$7:N$210,'Capex forecast'!$T$7:$T$210,$AF204,'Capex forecast'!$S$7:$S$210,$AH204,'Capex forecast'!$Q$7:$Q$210,"Repex")</f>
        <v>0</v>
      </c>
    </row>
    <row r="205" spans="2:45" ht="15">
      <c r="B205" s="6" t="s">
        <v>16</v>
      </c>
      <c r="C205" s="6" t="str">
        <f>INDEX('Raw demand forecast'!$M$7:$M$5830,MATCH($B205,'Raw demand forecast'!$B$7:$B$5830,0))</f>
        <v>No</v>
      </c>
      <c r="D205" s="6" t="str">
        <f>IF(COUNTIF($B$93:B205,$B205) = 1, "LV", IF(COUNTIF($B$93:B205,$B205) = 2, "HV", "ST"))</f>
        <v>LV</v>
      </c>
      <c r="E205" s="6" t="str">
        <f>INDEX('Demand forecast and growth rate'!$E$7:$E$273,MATCH($B205,'Demand forecast and growth rate'!$B$7:$B$273,0))</f>
        <v>High growth</v>
      </c>
      <c r="F205" s="32">
        <f>SUMIFS('Capex forecast'!E$7:E$210,'Capex forecast'!$T$7:$T$210,'Allocation of site-spec costs'!$B205,'Capex forecast'!$S$7:$S$210,'Allocation of site-spec costs'!$D205,'Capex forecast'!$Q$7:$Q$210,"Customer Connection")</f>
        <v>0</v>
      </c>
      <c r="G205" s="32">
        <f>SUMIFS('Capex forecast'!F$7:F$210,'Capex forecast'!$T$7:$T$210,'Allocation of site-spec costs'!$B205,'Capex forecast'!$S$7:$S$210,'Allocation of site-spec costs'!$D205,'Capex forecast'!$Q$7:$Q$210,"Customer Connection")</f>
        <v>0</v>
      </c>
      <c r="H205" s="32">
        <f>SUMIFS('Capex forecast'!G$7:G$210,'Capex forecast'!$T$7:$T$210,'Allocation of site-spec costs'!$B205,'Capex forecast'!$S$7:$S$210,'Allocation of site-spec costs'!$D205,'Capex forecast'!$Q$7:$Q$210,"Customer Connection")</f>
        <v>0</v>
      </c>
      <c r="I205" s="32">
        <f>SUMIFS('Capex forecast'!H$7:H$210,'Capex forecast'!$T$7:$T$210,'Allocation of site-spec costs'!$B205,'Capex forecast'!$S$7:$S$210,'Allocation of site-spec costs'!$D205,'Capex forecast'!$Q$7:$Q$210,"Customer Connection")</f>
        <v>0</v>
      </c>
      <c r="J205" s="32">
        <f>SUMIFS('Capex forecast'!I$7:I$210,'Capex forecast'!$T$7:$T$210,'Allocation of site-spec costs'!$B205,'Capex forecast'!$S$7:$S$210,'Allocation of site-spec costs'!$D205,'Capex forecast'!$Q$7:$Q$210,"Customer Connection")</f>
        <v>0</v>
      </c>
      <c r="K205" s="32">
        <f>SUMIFS('Capex forecast'!J$7:J$210,'Capex forecast'!$T$7:$T$210,'Allocation of site-spec costs'!$B205,'Capex forecast'!$S$7:$S$210,'Allocation of site-spec costs'!$D205,'Capex forecast'!$Q$7:$Q$210,"Customer Connection")</f>
        <v>0</v>
      </c>
      <c r="L205" s="32">
        <f>SUMIFS('Capex forecast'!K$7:K$210,'Capex forecast'!$T$7:$T$210,'Allocation of site-spec costs'!$B205,'Capex forecast'!$S$7:$S$210,'Allocation of site-spec costs'!$D205,'Capex forecast'!$Q$7:$Q$210,"Customer Connection")</f>
        <v>0</v>
      </c>
      <c r="M205" s="32">
        <f>SUMIFS('Capex forecast'!L$7:L$210,'Capex forecast'!$T$7:$T$210,'Allocation of site-spec costs'!$B205,'Capex forecast'!$S$7:$S$210,'Allocation of site-spec costs'!$D205,'Capex forecast'!$Q$7:$Q$210,"Customer Connection")</f>
        <v>0</v>
      </c>
      <c r="N205" s="32">
        <f>SUMIFS('Capex forecast'!M$7:M$210,'Capex forecast'!$T$7:$T$210,'Allocation of site-spec costs'!$B205,'Capex forecast'!$S$7:$S$210,'Allocation of site-spec costs'!$D205,'Capex forecast'!$Q$7:$Q$210,"Customer Connection")</f>
        <v>0</v>
      </c>
      <c r="O205" s="32">
        <f>SUMIFS('Capex forecast'!N$7:N$210,'Capex forecast'!$T$7:$T$210,'Allocation of site-spec costs'!$B205,'Capex forecast'!$S$7:$S$210,'Allocation of site-spec costs'!$D205,'Capex forecast'!$Q$7:$Q$210,"Customer Connection")</f>
        <v>0</v>
      </c>
      <c r="Q205" s="6" t="s">
        <v>16</v>
      </c>
      <c r="R205" s="6" t="str">
        <f>INDEX('Raw demand forecast'!$M$7:$M$5830,MATCH($Q205,'Raw demand forecast'!$B$7:$B$5830,0))</f>
        <v>No</v>
      </c>
      <c r="S205" s="6" t="str">
        <f>IF(COUNTIF($Q$93:Q205,$B205) = 1, "LV", IF(COUNTIF($Q$93:Q205,$B205) = 2, "HV", "ST"))</f>
        <v>LV</v>
      </c>
      <c r="T205" s="6" t="str">
        <f>INDEX('Demand forecast and growth rate'!$E$7:$E$273,MATCH($Q205,'Demand forecast and growth rate'!$B$7:$B$273,0))</f>
        <v>High growth</v>
      </c>
      <c r="U205" s="32">
        <f>SUMIFS('Capex forecast'!E$7:E$210,'Capex forecast'!$T$7:$T$210,$Q205,'Capex forecast'!$S$7:$S$210,$S205,'Capex forecast'!$Q$7:$Q$210,"Augex")</f>
        <v>0</v>
      </c>
      <c r="V205" s="32">
        <f>SUMIFS('Capex forecast'!F$7:F$210,'Capex forecast'!$T$7:$T$210,$Q205,'Capex forecast'!$S$7:$S$210,$S205,'Capex forecast'!$Q$7:$Q$210,"Augex")</f>
        <v>0</v>
      </c>
      <c r="W205" s="32">
        <f>SUMIFS('Capex forecast'!G$7:G$210,'Capex forecast'!$T$7:$T$210,$Q205,'Capex forecast'!$S$7:$S$210,$S205,'Capex forecast'!$Q$7:$Q$210,"Augex")</f>
        <v>0</v>
      </c>
      <c r="X205" s="32">
        <f>SUMIFS('Capex forecast'!H$7:H$210,'Capex forecast'!$T$7:$T$210,$Q205,'Capex forecast'!$S$7:$S$210,$S205,'Capex forecast'!$Q$7:$Q$210,"Augex")</f>
        <v>0</v>
      </c>
      <c r="Y205" s="32">
        <f>SUMIFS('Capex forecast'!I$7:I$210,'Capex forecast'!$T$7:$T$210,$Q205,'Capex forecast'!$S$7:$S$210,$S205,'Capex forecast'!$Q$7:$Q$210,"Augex")</f>
        <v>0</v>
      </c>
      <c r="Z205" s="32">
        <f>SUMIFS('Capex forecast'!J$7:J$210,'Capex forecast'!$T$7:$T$210,$Q205,'Capex forecast'!$S$7:$S$210,$S205,'Capex forecast'!$Q$7:$Q$210,"Augex")</f>
        <v>0</v>
      </c>
      <c r="AA205" s="32">
        <f>SUMIFS('Capex forecast'!K$7:K$210,'Capex forecast'!$T$7:$T$210,$Q205,'Capex forecast'!$S$7:$S$210,$S205,'Capex forecast'!$Q$7:$Q$210,"Augex")</f>
        <v>0</v>
      </c>
      <c r="AB205" s="32">
        <f>SUMIFS('Capex forecast'!L$7:L$210,'Capex forecast'!$T$7:$T$210,$Q205,'Capex forecast'!$S$7:$S$210,$S205,'Capex forecast'!$Q$7:$Q$210,"Augex")</f>
        <v>0</v>
      </c>
      <c r="AC205" s="32">
        <f>SUMIFS('Capex forecast'!M$7:M$210,'Capex forecast'!$T$7:$T$210,$Q205,'Capex forecast'!$S$7:$S$210,$S205,'Capex forecast'!$Q$7:$Q$210,"Augex")</f>
        <v>0</v>
      </c>
      <c r="AD205" s="32">
        <f>SUMIFS('Capex forecast'!N$7:N$210,'Capex forecast'!$T$7:$T$210,$Q205,'Capex forecast'!$S$7:$S$210,$S205,'Capex forecast'!$Q$7:$Q$210,"Augex")</f>
        <v>0</v>
      </c>
      <c r="AF205" s="6" t="s">
        <v>16</v>
      </c>
      <c r="AG205" s="6" t="str">
        <f>INDEX('Raw demand forecast'!$M$7:$M$5830,MATCH($Q205,'Raw demand forecast'!$B$7:$B$5830,0))</f>
        <v>No</v>
      </c>
      <c r="AH205" s="6" t="str">
        <f>IF(COUNTIF($AF$93:AF205,$B205) = 1, "LV", IF(COUNTIF($AF$93:AF205,$B205) = 2, "HV", "ST"))</f>
        <v>LV</v>
      </c>
      <c r="AI205" s="6" t="str">
        <f>INDEX('Demand forecast and growth rate'!$E$7:$E$273,MATCH($Q205,'Demand forecast and growth rate'!$B$7:$B$273,0))</f>
        <v>High growth</v>
      </c>
      <c r="AJ205" s="53">
        <f>SUMIFS('Capex forecast'!E$7:E$210,'Capex forecast'!$T$7:$T$210,$AF205,'Capex forecast'!$S$7:$S$210,$AH205,'Capex forecast'!$Q$7:$Q$210,"Repex")</f>
        <v>0</v>
      </c>
      <c r="AK205" s="53">
        <f>SUMIFS('Capex forecast'!F$7:F$210,'Capex forecast'!$T$7:$T$210,$AF205,'Capex forecast'!$S$7:$S$210,$AH205,'Capex forecast'!$Q$7:$Q$210,"Repex")</f>
        <v>0</v>
      </c>
      <c r="AL205" s="53">
        <f>SUMIFS('Capex forecast'!G$7:G$210,'Capex forecast'!$T$7:$T$210,$AF205,'Capex forecast'!$S$7:$S$210,$AH205,'Capex forecast'!$Q$7:$Q$210,"Repex")</f>
        <v>0</v>
      </c>
      <c r="AM205" s="53">
        <f>SUMIFS('Capex forecast'!H$7:H$210,'Capex forecast'!$T$7:$T$210,$AF205,'Capex forecast'!$S$7:$S$210,$AH205,'Capex forecast'!$Q$7:$Q$210,"Repex")</f>
        <v>0</v>
      </c>
      <c r="AN205" s="53">
        <f>SUMIFS('Capex forecast'!I$7:I$210,'Capex forecast'!$T$7:$T$210,$AF205,'Capex forecast'!$S$7:$S$210,$AH205,'Capex forecast'!$Q$7:$Q$210,"Repex")</f>
        <v>0</v>
      </c>
      <c r="AO205" s="53">
        <f>SUMIFS('Capex forecast'!J$7:J$210,'Capex forecast'!$T$7:$T$210,$AF205,'Capex forecast'!$S$7:$S$210,$AH205,'Capex forecast'!$Q$7:$Q$210,"Repex")</f>
        <v>0</v>
      </c>
      <c r="AP205" s="53">
        <f>SUMIFS('Capex forecast'!K$7:K$210,'Capex forecast'!$T$7:$T$210,$AF205,'Capex forecast'!$S$7:$S$210,$AH205,'Capex forecast'!$Q$7:$Q$210,"Repex")</f>
        <v>0</v>
      </c>
      <c r="AQ205" s="53">
        <f>SUMIFS('Capex forecast'!L$7:L$210,'Capex forecast'!$T$7:$T$210,$AF205,'Capex forecast'!$S$7:$S$210,$AH205,'Capex forecast'!$Q$7:$Q$210,"Repex")</f>
        <v>0</v>
      </c>
      <c r="AR205" s="53">
        <f>SUMIFS('Capex forecast'!M$7:M$210,'Capex forecast'!$T$7:$T$210,$AF205,'Capex forecast'!$S$7:$S$210,$AH205,'Capex forecast'!$Q$7:$Q$210,"Repex")</f>
        <v>0</v>
      </c>
      <c r="AS205" s="53">
        <f>SUMIFS('Capex forecast'!N$7:N$210,'Capex forecast'!$T$7:$T$210,$AF205,'Capex forecast'!$S$7:$S$210,$AH205,'Capex forecast'!$Q$7:$Q$210,"Repex")</f>
        <v>0</v>
      </c>
    </row>
    <row r="206" spans="2:45" ht="15">
      <c r="B206" s="6" t="s">
        <v>123</v>
      </c>
      <c r="C206" s="6" t="str">
        <f>INDEX('Raw demand forecast'!$M$7:$M$5830,MATCH($B206,'Raw demand forecast'!$B$7:$B$5830,0))</f>
        <v>No</v>
      </c>
      <c r="D206" s="6" t="str">
        <f>IF(COUNTIF($B$93:B206,$B206) = 1, "LV", IF(COUNTIF($B$93:B206,$B206) = 2, "HV", "ST"))</f>
        <v>LV</v>
      </c>
      <c r="E206" s="6" t="str">
        <f>INDEX('Demand forecast and growth rate'!$E$7:$E$273,MATCH($B206,'Demand forecast and growth rate'!$B$7:$B$273,0))</f>
        <v>High growth</v>
      </c>
      <c r="F206" s="32">
        <f>SUMIFS('Capex forecast'!E$7:E$210,'Capex forecast'!$T$7:$T$210,'Allocation of site-spec costs'!$B206,'Capex forecast'!$S$7:$S$210,'Allocation of site-spec costs'!$D206,'Capex forecast'!$Q$7:$Q$210,"Customer Connection")</f>
        <v>0</v>
      </c>
      <c r="G206" s="32">
        <f>SUMIFS('Capex forecast'!F$7:F$210,'Capex forecast'!$T$7:$T$210,'Allocation of site-spec costs'!$B206,'Capex forecast'!$S$7:$S$210,'Allocation of site-spec costs'!$D206,'Capex forecast'!$Q$7:$Q$210,"Customer Connection")</f>
        <v>0</v>
      </c>
      <c r="H206" s="32">
        <f>SUMIFS('Capex forecast'!G$7:G$210,'Capex forecast'!$T$7:$T$210,'Allocation of site-spec costs'!$B206,'Capex forecast'!$S$7:$S$210,'Allocation of site-spec costs'!$D206,'Capex forecast'!$Q$7:$Q$210,"Customer Connection")</f>
        <v>0</v>
      </c>
      <c r="I206" s="32">
        <f>SUMIFS('Capex forecast'!H$7:H$210,'Capex forecast'!$T$7:$T$210,'Allocation of site-spec costs'!$B206,'Capex forecast'!$S$7:$S$210,'Allocation of site-spec costs'!$D206,'Capex forecast'!$Q$7:$Q$210,"Customer Connection")</f>
        <v>0</v>
      </c>
      <c r="J206" s="32">
        <f>SUMIFS('Capex forecast'!I$7:I$210,'Capex forecast'!$T$7:$T$210,'Allocation of site-spec costs'!$B206,'Capex forecast'!$S$7:$S$210,'Allocation of site-spec costs'!$D206,'Capex forecast'!$Q$7:$Q$210,"Customer Connection")</f>
        <v>0</v>
      </c>
      <c r="K206" s="32">
        <f>SUMIFS('Capex forecast'!J$7:J$210,'Capex forecast'!$T$7:$T$210,'Allocation of site-spec costs'!$B206,'Capex forecast'!$S$7:$S$210,'Allocation of site-spec costs'!$D206,'Capex forecast'!$Q$7:$Q$210,"Customer Connection")</f>
        <v>0</v>
      </c>
      <c r="L206" s="32">
        <f>SUMIFS('Capex forecast'!K$7:K$210,'Capex forecast'!$T$7:$T$210,'Allocation of site-spec costs'!$B206,'Capex forecast'!$S$7:$S$210,'Allocation of site-spec costs'!$D206,'Capex forecast'!$Q$7:$Q$210,"Customer Connection")</f>
        <v>0</v>
      </c>
      <c r="M206" s="32">
        <f>SUMIFS('Capex forecast'!L$7:L$210,'Capex forecast'!$T$7:$T$210,'Allocation of site-spec costs'!$B206,'Capex forecast'!$S$7:$S$210,'Allocation of site-spec costs'!$D206,'Capex forecast'!$Q$7:$Q$210,"Customer Connection")</f>
        <v>0</v>
      </c>
      <c r="N206" s="32">
        <f>SUMIFS('Capex forecast'!M$7:M$210,'Capex forecast'!$T$7:$T$210,'Allocation of site-spec costs'!$B206,'Capex forecast'!$S$7:$S$210,'Allocation of site-spec costs'!$D206,'Capex forecast'!$Q$7:$Q$210,"Customer Connection")</f>
        <v>0</v>
      </c>
      <c r="O206" s="32">
        <f>SUMIFS('Capex forecast'!N$7:N$210,'Capex forecast'!$T$7:$T$210,'Allocation of site-spec costs'!$B206,'Capex forecast'!$S$7:$S$210,'Allocation of site-spec costs'!$D206,'Capex forecast'!$Q$7:$Q$210,"Customer Connection")</f>
        <v>0</v>
      </c>
      <c r="Q206" s="6" t="s">
        <v>123</v>
      </c>
      <c r="R206" s="6" t="str">
        <f>INDEX('Raw demand forecast'!$M$7:$M$5830,MATCH($Q206,'Raw demand forecast'!$B$7:$B$5830,0))</f>
        <v>No</v>
      </c>
      <c r="S206" s="6" t="str">
        <f>IF(COUNTIF($Q$93:Q206,$B206) = 1, "LV", IF(COUNTIF($Q$93:Q206,$B206) = 2, "HV", "ST"))</f>
        <v>LV</v>
      </c>
      <c r="T206" s="6" t="str">
        <f>INDEX('Demand forecast and growth rate'!$E$7:$E$273,MATCH($Q206,'Demand forecast and growth rate'!$B$7:$B$273,0))</f>
        <v>High growth</v>
      </c>
      <c r="U206" s="32">
        <f>SUMIFS('Capex forecast'!E$7:E$210,'Capex forecast'!$T$7:$T$210,$Q206,'Capex forecast'!$S$7:$S$210,$S206,'Capex forecast'!$Q$7:$Q$210,"Augex")</f>
        <v>0</v>
      </c>
      <c r="V206" s="32">
        <f>SUMIFS('Capex forecast'!F$7:F$210,'Capex forecast'!$T$7:$T$210,$Q206,'Capex forecast'!$S$7:$S$210,$S206,'Capex forecast'!$Q$7:$Q$210,"Augex")</f>
        <v>0</v>
      </c>
      <c r="W206" s="32">
        <f>SUMIFS('Capex forecast'!G$7:G$210,'Capex forecast'!$T$7:$T$210,$Q206,'Capex forecast'!$S$7:$S$210,$S206,'Capex forecast'!$Q$7:$Q$210,"Augex")</f>
        <v>0</v>
      </c>
      <c r="X206" s="32">
        <f>SUMIFS('Capex forecast'!H$7:H$210,'Capex forecast'!$T$7:$T$210,$Q206,'Capex forecast'!$S$7:$S$210,$S206,'Capex forecast'!$Q$7:$Q$210,"Augex")</f>
        <v>0</v>
      </c>
      <c r="Y206" s="32">
        <f>SUMIFS('Capex forecast'!I$7:I$210,'Capex forecast'!$T$7:$T$210,$Q206,'Capex forecast'!$S$7:$S$210,$S206,'Capex forecast'!$Q$7:$Q$210,"Augex")</f>
        <v>0</v>
      </c>
      <c r="Z206" s="32">
        <f>SUMIFS('Capex forecast'!J$7:J$210,'Capex forecast'!$T$7:$T$210,$Q206,'Capex forecast'!$S$7:$S$210,$S206,'Capex forecast'!$Q$7:$Q$210,"Augex")</f>
        <v>0</v>
      </c>
      <c r="AA206" s="32">
        <f>SUMIFS('Capex forecast'!K$7:K$210,'Capex forecast'!$T$7:$T$210,$Q206,'Capex forecast'!$S$7:$S$210,$S206,'Capex forecast'!$Q$7:$Q$210,"Augex")</f>
        <v>0</v>
      </c>
      <c r="AB206" s="32">
        <f>SUMIFS('Capex forecast'!L$7:L$210,'Capex forecast'!$T$7:$T$210,$Q206,'Capex forecast'!$S$7:$S$210,$S206,'Capex forecast'!$Q$7:$Q$210,"Augex")</f>
        <v>0</v>
      </c>
      <c r="AC206" s="32">
        <f>SUMIFS('Capex forecast'!M$7:M$210,'Capex forecast'!$T$7:$T$210,$Q206,'Capex forecast'!$S$7:$S$210,$S206,'Capex forecast'!$Q$7:$Q$210,"Augex")</f>
        <v>0</v>
      </c>
      <c r="AD206" s="32">
        <f>SUMIFS('Capex forecast'!N$7:N$210,'Capex forecast'!$T$7:$T$210,$Q206,'Capex forecast'!$S$7:$S$210,$S206,'Capex forecast'!$Q$7:$Q$210,"Augex")</f>
        <v>0</v>
      </c>
      <c r="AF206" s="6" t="s">
        <v>123</v>
      </c>
      <c r="AG206" s="6" t="str">
        <f>INDEX('Raw demand forecast'!$M$7:$M$5830,MATCH($Q206,'Raw demand forecast'!$B$7:$B$5830,0))</f>
        <v>No</v>
      </c>
      <c r="AH206" s="6" t="str">
        <f>IF(COUNTIF($AF$93:AF206,$B206) = 1, "LV", IF(COUNTIF($AF$93:AF206,$B206) = 2, "HV", "ST"))</f>
        <v>LV</v>
      </c>
      <c r="AI206" s="6" t="str">
        <f>INDEX('Demand forecast and growth rate'!$E$7:$E$273,MATCH($Q206,'Demand forecast and growth rate'!$B$7:$B$273,0))</f>
        <v>High growth</v>
      </c>
      <c r="AJ206" s="53">
        <f>SUMIFS('Capex forecast'!E$7:E$210,'Capex forecast'!$T$7:$T$210,$AF206,'Capex forecast'!$S$7:$S$210,$AH206,'Capex forecast'!$Q$7:$Q$210,"Repex")</f>
        <v>0</v>
      </c>
      <c r="AK206" s="53">
        <f>SUMIFS('Capex forecast'!F$7:F$210,'Capex forecast'!$T$7:$T$210,$AF206,'Capex forecast'!$S$7:$S$210,$AH206,'Capex forecast'!$Q$7:$Q$210,"Repex")</f>
        <v>0</v>
      </c>
      <c r="AL206" s="53">
        <f>SUMIFS('Capex forecast'!G$7:G$210,'Capex forecast'!$T$7:$T$210,$AF206,'Capex forecast'!$S$7:$S$210,$AH206,'Capex forecast'!$Q$7:$Q$210,"Repex")</f>
        <v>0</v>
      </c>
      <c r="AM206" s="53">
        <f>SUMIFS('Capex forecast'!H$7:H$210,'Capex forecast'!$T$7:$T$210,$AF206,'Capex forecast'!$S$7:$S$210,$AH206,'Capex forecast'!$Q$7:$Q$210,"Repex")</f>
        <v>0</v>
      </c>
      <c r="AN206" s="53">
        <f>SUMIFS('Capex forecast'!I$7:I$210,'Capex forecast'!$T$7:$T$210,$AF206,'Capex forecast'!$S$7:$S$210,$AH206,'Capex forecast'!$Q$7:$Q$210,"Repex")</f>
        <v>0</v>
      </c>
      <c r="AO206" s="53">
        <f>SUMIFS('Capex forecast'!J$7:J$210,'Capex forecast'!$T$7:$T$210,$AF206,'Capex forecast'!$S$7:$S$210,$AH206,'Capex forecast'!$Q$7:$Q$210,"Repex")</f>
        <v>0</v>
      </c>
      <c r="AP206" s="53">
        <f>SUMIFS('Capex forecast'!K$7:K$210,'Capex forecast'!$T$7:$T$210,$AF206,'Capex forecast'!$S$7:$S$210,$AH206,'Capex forecast'!$Q$7:$Q$210,"Repex")</f>
        <v>0</v>
      </c>
      <c r="AQ206" s="53">
        <f>SUMIFS('Capex forecast'!L$7:L$210,'Capex forecast'!$T$7:$T$210,$AF206,'Capex forecast'!$S$7:$S$210,$AH206,'Capex forecast'!$Q$7:$Q$210,"Repex")</f>
        <v>0</v>
      </c>
      <c r="AR206" s="53">
        <f>SUMIFS('Capex forecast'!M$7:M$210,'Capex forecast'!$T$7:$T$210,$AF206,'Capex forecast'!$S$7:$S$210,$AH206,'Capex forecast'!$Q$7:$Q$210,"Repex")</f>
        <v>0</v>
      </c>
      <c r="AS206" s="53">
        <f>SUMIFS('Capex forecast'!N$7:N$210,'Capex forecast'!$T$7:$T$210,$AF206,'Capex forecast'!$S$7:$S$210,$AH206,'Capex forecast'!$Q$7:$Q$210,"Repex")</f>
        <v>0</v>
      </c>
    </row>
    <row r="207" spans="2:45" ht="15">
      <c r="B207" s="6" t="s">
        <v>114</v>
      </c>
      <c r="C207" s="6" t="str">
        <f>INDEX('Raw demand forecast'!$M$7:$M$5830,MATCH($B207,'Raw demand forecast'!$B$7:$B$5830,0))</f>
        <v>No</v>
      </c>
      <c r="D207" s="6" t="str">
        <f>IF(COUNTIF($B$93:B207,$B207) = 1, "LV", IF(COUNTIF($B$93:B207,$B207) = 2, "HV", "ST"))</f>
        <v>LV</v>
      </c>
      <c r="E207" s="6" t="str">
        <f>INDEX('Demand forecast and growth rate'!$E$7:$E$273,MATCH($B207,'Demand forecast and growth rate'!$B$7:$B$273,0))</f>
        <v>High growth</v>
      </c>
      <c r="F207" s="32">
        <f>SUMIFS('Capex forecast'!E$7:E$210,'Capex forecast'!$T$7:$T$210,'Allocation of site-spec costs'!$B207,'Capex forecast'!$S$7:$S$210,'Allocation of site-spec costs'!$D207,'Capex forecast'!$Q$7:$Q$210,"Customer Connection")</f>
        <v>0</v>
      </c>
      <c r="G207" s="32">
        <f>SUMIFS('Capex forecast'!F$7:F$210,'Capex forecast'!$T$7:$T$210,'Allocation of site-spec costs'!$B207,'Capex forecast'!$S$7:$S$210,'Allocation of site-spec costs'!$D207,'Capex forecast'!$Q$7:$Q$210,"Customer Connection")</f>
        <v>0</v>
      </c>
      <c r="H207" s="32">
        <f>SUMIFS('Capex forecast'!G$7:G$210,'Capex forecast'!$T$7:$T$210,'Allocation of site-spec costs'!$B207,'Capex forecast'!$S$7:$S$210,'Allocation of site-spec costs'!$D207,'Capex forecast'!$Q$7:$Q$210,"Customer Connection")</f>
        <v>0</v>
      </c>
      <c r="I207" s="32">
        <f>SUMIFS('Capex forecast'!H$7:H$210,'Capex forecast'!$T$7:$T$210,'Allocation of site-spec costs'!$B207,'Capex forecast'!$S$7:$S$210,'Allocation of site-spec costs'!$D207,'Capex forecast'!$Q$7:$Q$210,"Customer Connection")</f>
        <v>0</v>
      </c>
      <c r="J207" s="32">
        <f>SUMIFS('Capex forecast'!I$7:I$210,'Capex forecast'!$T$7:$T$210,'Allocation of site-spec costs'!$B207,'Capex forecast'!$S$7:$S$210,'Allocation of site-spec costs'!$D207,'Capex forecast'!$Q$7:$Q$210,"Customer Connection")</f>
        <v>0</v>
      </c>
      <c r="K207" s="32">
        <f>SUMIFS('Capex forecast'!J$7:J$210,'Capex forecast'!$T$7:$T$210,'Allocation of site-spec costs'!$B207,'Capex forecast'!$S$7:$S$210,'Allocation of site-spec costs'!$D207,'Capex forecast'!$Q$7:$Q$210,"Customer Connection")</f>
        <v>0</v>
      </c>
      <c r="L207" s="32">
        <f>SUMIFS('Capex forecast'!K$7:K$210,'Capex forecast'!$T$7:$T$210,'Allocation of site-spec costs'!$B207,'Capex forecast'!$S$7:$S$210,'Allocation of site-spec costs'!$D207,'Capex forecast'!$Q$7:$Q$210,"Customer Connection")</f>
        <v>0</v>
      </c>
      <c r="M207" s="32">
        <f>SUMIFS('Capex forecast'!L$7:L$210,'Capex forecast'!$T$7:$T$210,'Allocation of site-spec costs'!$B207,'Capex forecast'!$S$7:$S$210,'Allocation of site-spec costs'!$D207,'Capex forecast'!$Q$7:$Q$210,"Customer Connection")</f>
        <v>0</v>
      </c>
      <c r="N207" s="32">
        <f>SUMIFS('Capex forecast'!M$7:M$210,'Capex forecast'!$T$7:$T$210,'Allocation of site-spec costs'!$B207,'Capex forecast'!$S$7:$S$210,'Allocation of site-spec costs'!$D207,'Capex forecast'!$Q$7:$Q$210,"Customer Connection")</f>
        <v>0</v>
      </c>
      <c r="O207" s="32">
        <f>SUMIFS('Capex forecast'!N$7:N$210,'Capex forecast'!$T$7:$T$210,'Allocation of site-spec costs'!$B207,'Capex forecast'!$S$7:$S$210,'Allocation of site-spec costs'!$D207,'Capex forecast'!$Q$7:$Q$210,"Customer Connection")</f>
        <v>0</v>
      </c>
      <c r="Q207" s="6" t="s">
        <v>114</v>
      </c>
      <c r="R207" s="6" t="str">
        <f>INDEX('Raw demand forecast'!$M$7:$M$5830,MATCH($Q207,'Raw demand forecast'!$B$7:$B$5830,0))</f>
        <v>No</v>
      </c>
      <c r="S207" s="6" t="str">
        <f>IF(COUNTIF($Q$93:Q207,$B207) = 1, "LV", IF(COUNTIF($Q$93:Q207,$B207) = 2, "HV", "ST"))</f>
        <v>LV</v>
      </c>
      <c r="T207" s="6" t="str">
        <f>INDEX('Demand forecast and growth rate'!$E$7:$E$273,MATCH($Q207,'Demand forecast and growth rate'!$B$7:$B$273,0))</f>
        <v>High growth</v>
      </c>
      <c r="U207" s="32">
        <f>SUMIFS('Capex forecast'!E$7:E$210,'Capex forecast'!$T$7:$T$210,$Q207,'Capex forecast'!$S$7:$S$210,$S207,'Capex forecast'!$Q$7:$Q$210,"Augex")</f>
        <v>0</v>
      </c>
      <c r="V207" s="32">
        <f>SUMIFS('Capex forecast'!F$7:F$210,'Capex forecast'!$T$7:$T$210,$Q207,'Capex forecast'!$S$7:$S$210,$S207,'Capex forecast'!$Q$7:$Q$210,"Augex")</f>
        <v>0</v>
      </c>
      <c r="W207" s="32">
        <f>SUMIFS('Capex forecast'!G$7:G$210,'Capex forecast'!$T$7:$T$210,$Q207,'Capex forecast'!$S$7:$S$210,$S207,'Capex forecast'!$Q$7:$Q$210,"Augex")</f>
        <v>0</v>
      </c>
      <c r="X207" s="32">
        <f>SUMIFS('Capex forecast'!H$7:H$210,'Capex forecast'!$T$7:$T$210,$Q207,'Capex forecast'!$S$7:$S$210,$S207,'Capex forecast'!$Q$7:$Q$210,"Augex")</f>
        <v>0</v>
      </c>
      <c r="Y207" s="32">
        <f>SUMIFS('Capex forecast'!I$7:I$210,'Capex forecast'!$T$7:$T$210,$Q207,'Capex forecast'!$S$7:$S$210,$S207,'Capex forecast'!$Q$7:$Q$210,"Augex")</f>
        <v>0</v>
      </c>
      <c r="Z207" s="32">
        <f>SUMIFS('Capex forecast'!J$7:J$210,'Capex forecast'!$T$7:$T$210,$Q207,'Capex forecast'!$S$7:$S$210,$S207,'Capex forecast'!$Q$7:$Q$210,"Augex")</f>
        <v>0</v>
      </c>
      <c r="AA207" s="32">
        <f>SUMIFS('Capex forecast'!K$7:K$210,'Capex forecast'!$T$7:$T$210,$Q207,'Capex forecast'!$S$7:$S$210,$S207,'Capex forecast'!$Q$7:$Q$210,"Augex")</f>
        <v>0</v>
      </c>
      <c r="AB207" s="32">
        <f>SUMIFS('Capex forecast'!L$7:L$210,'Capex forecast'!$T$7:$T$210,$Q207,'Capex forecast'!$S$7:$S$210,$S207,'Capex forecast'!$Q$7:$Q$210,"Augex")</f>
        <v>0</v>
      </c>
      <c r="AC207" s="32">
        <f>SUMIFS('Capex forecast'!M$7:M$210,'Capex forecast'!$T$7:$T$210,$Q207,'Capex forecast'!$S$7:$S$210,$S207,'Capex forecast'!$Q$7:$Q$210,"Augex")</f>
        <v>0</v>
      </c>
      <c r="AD207" s="32">
        <f>SUMIFS('Capex forecast'!N$7:N$210,'Capex forecast'!$T$7:$T$210,$Q207,'Capex forecast'!$S$7:$S$210,$S207,'Capex forecast'!$Q$7:$Q$210,"Augex")</f>
        <v>0</v>
      </c>
      <c r="AF207" s="6" t="s">
        <v>114</v>
      </c>
      <c r="AG207" s="6" t="str">
        <f>INDEX('Raw demand forecast'!$M$7:$M$5830,MATCH($Q207,'Raw demand forecast'!$B$7:$B$5830,0))</f>
        <v>No</v>
      </c>
      <c r="AH207" s="6" t="str">
        <f>IF(COUNTIF($AF$93:AF207,$B207) = 1, "LV", IF(COUNTIF($AF$93:AF207,$B207) = 2, "HV", "ST"))</f>
        <v>LV</v>
      </c>
      <c r="AI207" s="6" t="str">
        <f>INDEX('Demand forecast and growth rate'!$E$7:$E$273,MATCH($Q207,'Demand forecast and growth rate'!$B$7:$B$273,0))</f>
        <v>High growth</v>
      </c>
      <c r="AJ207" s="53">
        <f>SUMIFS('Capex forecast'!E$7:E$210,'Capex forecast'!$T$7:$T$210,$AF207,'Capex forecast'!$S$7:$S$210,$AH207,'Capex forecast'!$Q$7:$Q$210,"Repex")</f>
        <v>0</v>
      </c>
      <c r="AK207" s="53">
        <f>SUMIFS('Capex forecast'!F$7:F$210,'Capex forecast'!$T$7:$T$210,$AF207,'Capex forecast'!$S$7:$S$210,$AH207,'Capex forecast'!$Q$7:$Q$210,"Repex")</f>
        <v>0</v>
      </c>
      <c r="AL207" s="53">
        <f>SUMIFS('Capex forecast'!G$7:G$210,'Capex forecast'!$T$7:$T$210,$AF207,'Capex forecast'!$S$7:$S$210,$AH207,'Capex forecast'!$Q$7:$Q$210,"Repex")</f>
        <v>0</v>
      </c>
      <c r="AM207" s="53">
        <f>SUMIFS('Capex forecast'!H$7:H$210,'Capex forecast'!$T$7:$T$210,$AF207,'Capex forecast'!$S$7:$S$210,$AH207,'Capex forecast'!$Q$7:$Q$210,"Repex")</f>
        <v>0</v>
      </c>
      <c r="AN207" s="53">
        <f>SUMIFS('Capex forecast'!I$7:I$210,'Capex forecast'!$T$7:$T$210,$AF207,'Capex forecast'!$S$7:$S$210,$AH207,'Capex forecast'!$Q$7:$Q$210,"Repex")</f>
        <v>0</v>
      </c>
      <c r="AO207" s="53">
        <f>SUMIFS('Capex forecast'!J$7:J$210,'Capex forecast'!$T$7:$T$210,$AF207,'Capex forecast'!$S$7:$S$210,$AH207,'Capex forecast'!$Q$7:$Q$210,"Repex")</f>
        <v>0</v>
      </c>
      <c r="AP207" s="53">
        <f>SUMIFS('Capex forecast'!K$7:K$210,'Capex forecast'!$T$7:$T$210,$AF207,'Capex forecast'!$S$7:$S$210,$AH207,'Capex forecast'!$Q$7:$Q$210,"Repex")</f>
        <v>0</v>
      </c>
      <c r="AQ207" s="53">
        <f>SUMIFS('Capex forecast'!L$7:L$210,'Capex forecast'!$T$7:$T$210,$AF207,'Capex forecast'!$S$7:$S$210,$AH207,'Capex forecast'!$Q$7:$Q$210,"Repex")</f>
        <v>0</v>
      </c>
      <c r="AR207" s="53">
        <f>SUMIFS('Capex forecast'!M$7:M$210,'Capex forecast'!$T$7:$T$210,$AF207,'Capex forecast'!$S$7:$S$210,$AH207,'Capex forecast'!$Q$7:$Q$210,"Repex")</f>
        <v>0</v>
      </c>
      <c r="AS207" s="53">
        <f>SUMIFS('Capex forecast'!N$7:N$210,'Capex forecast'!$T$7:$T$210,$AF207,'Capex forecast'!$S$7:$S$210,$AH207,'Capex forecast'!$Q$7:$Q$210,"Repex")</f>
        <v>0</v>
      </c>
    </row>
    <row r="208" spans="2:45" ht="15">
      <c r="B208" s="6" t="s">
        <v>148</v>
      </c>
      <c r="C208" s="6" t="str">
        <f>INDEX('Raw demand forecast'!$M$7:$M$5830,MATCH($B208,'Raw demand forecast'!$B$7:$B$5830,0))</f>
        <v>No</v>
      </c>
      <c r="D208" s="6" t="str">
        <f>IF(COUNTIF($B$93:B208,$B208) = 1, "LV", IF(COUNTIF($B$93:B208,$B208) = 2, "HV", "ST"))</f>
        <v>LV</v>
      </c>
      <c r="E208" s="6" t="str">
        <f>INDEX('Demand forecast and growth rate'!$E$7:$E$273,MATCH($B208,'Demand forecast and growth rate'!$B$7:$B$273,0))</f>
        <v>High growth</v>
      </c>
      <c r="F208" s="32">
        <f>SUMIFS('Capex forecast'!E$7:E$210,'Capex forecast'!$T$7:$T$210,'Allocation of site-spec costs'!$B208,'Capex forecast'!$S$7:$S$210,'Allocation of site-spec costs'!$D208,'Capex forecast'!$Q$7:$Q$210,"Customer Connection")</f>
        <v>0</v>
      </c>
      <c r="G208" s="32">
        <f>SUMIFS('Capex forecast'!F$7:F$210,'Capex forecast'!$T$7:$T$210,'Allocation of site-spec costs'!$B208,'Capex forecast'!$S$7:$S$210,'Allocation of site-spec costs'!$D208,'Capex forecast'!$Q$7:$Q$210,"Customer Connection")</f>
        <v>0</v>
      </c>
      <c r="H208" s="32">
        <f>SUMIFS('Capex forecast'!G$7:G$210,'Capex forecast'!$T$7:$T$210,'Allocation of site-spec costs'!$B208,'Capex forecast'!$S$7:$S$210,'Allocation of site-spec costs'!$D208,'Capex forecast'!$Q$7:$Q$210,"Customer Connection")</f>
        <v>0</v>
      </c>
      <c r="I208" s="32">
        <f>SUMIFS('Capex forecast'!H$7:H$210,'Capex forecast'!$T$7:$T$210,'Allocation of site-spec costs'!$B208,'Capex forecast'!$S$7:$S$210,'Allocation of site-spec costs'!$D208,'Capex forecast'!$Q$7:$Q$210,"Customer Connection")</f>
        <v>0</v>
      </c>
      <c r="J208" s="32">
        <f>SUMIFS('Capex forecast'!I$7:I$210,'Capex forecast'!$T$7:$T$210,'Allocation of site-spec costs'!$B208,'Capex forecast'!$S$7:$S$210,'Allocation of site-spec costs'!$D208,'Capex forecast'!$Q$7:$Q$210,"Customer Connection")</f>
        <v>0</v>
      </c>
      <c r="K208" s="32">
        <f>SUMIFS('Capex forecast'!J$7:J$210,'Capex forecast'!$T$7:$T$210,'Allocation of site-spec costs'!$B208,'Capex forecast'!$S$7:$S$210,'Allocation of site-spec costs'!$D208,'Capex forecast'!$Q$7:$Q$210,"Customer Connection")</f>
        <v>0</v>
      </c>
      <c r="L208" s="32">
        <f>SUMIFS('Capex forecast'!K$7:K$210,'Capex forecast'!$T$7:$T$210,'Allocation of site-spec costs'!$B208,'Capex forecast'!$S$7:$S$210,'Allocation of site-spec costs'!$D208,'Capex forecast'!$Q$7:$Q$210,"Customer Connection")</f>
        <v>0</v>
      </c>
      <c r="M208" s="32">
        <f>SUMIFS('Capex forecast'!L$7:L$210,'Capex forecast'!$T$7:$T$210,'Allocation of site-spec costs'!$B208,'Capex forecast'!$S$7:$S$210,'Allocation of site-spec costs'!$D208,'Capex forecast'!$Q$7:$Q$210,"Customer Connection")</f>
        <v>0</v>
      </c>
      <c r="N208" s="32">
        <f>SUMIFS('Capex forecast'!M$7:M$210,'Capex forecast'!$T$7:$T$210,'Allocation of site-spec costs'!$B208,'Capex forecast'!$S$7:$S$210,'Allocation of site-spec costs'!$D208,'Capex forecast'!$Q$7:$Q$210,"Customer Connection")</f>
        <v>0</v>
      </c>
      <c r="O208" s="32">
        <f>SUMIFS('Capex forecast'!N$7:N$210,'Capex forecast'!$T$7:$T$210,'Allocation of site-spec costs'!$B208,'Capex forecast'!$S$7:$S$210,'Allocation of site-spec costs'!$D208,'Capex forecast'!$Q$7:$Q$210,"Customer Connection")</f>
        <v>0</v>
      </c>
      <c r="Q208" s="6" t="s">
        <v>148</v>
      </c>
      <c r="R208" s="6" t="str">
        <f>INDEX('Raw demand forecast'!$M$7:$M$5830,MATCH($Q208,'Raw demand forecast'!$B$7:$B$5830,0))</f>
        <v>No</v>
      </c>
      <c r="S208" s="6" t="str">
        <f>IF(COUNTIF($Q$93:Q208,$B208) = 1, "LV", IF(COUNTIF($Q$93:Q208,$B208) = 2, "HV", "ST"))</f>
        <v>LV</v>
      </c>
      <c r="T208" s="6" t="str">
        <f>INDEX('Demand forecast and growth rate'!$E$7:$E$273,MATCH($Q208,'Demand forecast and growth rate'!$B$7:$B$273,0))</f>
        <v>High growth</v>
      </c>
      <c r="U208" s="32">
        <f>SUMIFS('Capex forecast'!E$7:E$210,'Capex forecast'!$T$7:$T$210,$Q208,'Capex forecast'!$S$7:$S$210,$S208,'Capex forecast'!$Q$7:$Q$210,"Augex")</f>
        <v>0</v>
      </c>
      <c r="V208" s="32">
        <f>SUMIFS('Capex forecast'!F$7:F$210,'Capex forecast'!$T$7:$T$210,$Q208,'Capex forecast'!$S$7:$S$210,$S208,'Capex forecast'!$Q$7:$Q$210,"Augex")</f>
        <v>0</v>
      </c>
      <c r="W208" s="32">
        <f>SUMIFS('Capex forecast'!G$7:G$210,'Capex forecast'!$T$7:$T$210,$Q208,'Capex forecast'!$S$7:$S$210,$S208,'Capex forecast'!$Q$7:$Q$210,"Augex")</f>
        <v>0</v>
      </c>
      <c r="X208" s="32">
        <f>SUMIFS('Capex forecast'!H$7:H$210,'Capex forecast'!$T$7:$T$210,$Q208,'Capex forecast'!$S$7:$S$210,$S208,'Capex forecast'!$Q$7:$Q$210,"Augex")</f>
        <v>0</v>
      </c>
      <c r="Y208" s="32">
        <f>SUMIFS('Capex forecast'!I$7:I$210,'Capex forecast'!$T$7:$T$210,$Q208,'Capex forecast'!$S$7:$S$210,$S208,'Capex forecast'!$Q$7:$Q$210,"Augex")</f>
        <v>0</v>
      </c>
      <c r="Z208" s="32">
        <f>SUMIFS('Capex forecast'!J$7:J$210,'Capex forecast'!$T$7:$T$210,$Q208,'Capex forecast'!$S$7:$S$210,$S208,'Capex forecast'!$Q$7:$Q$210,"Augex")</f>
        <v>0</v>
      </c>
      <c r="AA208" s="32">
        <f>SUMIFS('Capex forecast'!K$7:K$210,'Capex forecast'!$T$7:$T$210,$Q208,'Capex forecast'!$S$7:$S$210,$S208,'Capex forecast'!$Q$7:$Q$210,"Augex")</f>
        <v>0</v>
      </c>
      <c r="AB208" s="32">
        <f>SUMIFS('Capex forecast'!L$7:L$210,'Capex forecast'!$T$7:$T$210,$Q208,'Capex forecast'!$S$7:$S$210,$S208,'Capex forecast'!$Q$7:$Q$210,"Augex")</f>
        <v>0</v>
      </c>
      <c r="AC208" s="32">
        <f>SUMIFS('Capex forecast'!M$7:M$210,'Capex forecast'!$T$7:$T$210,$Q208,'Capex forecast'!$S$7:$S$210,$S208,'Capex forecast'!$Q$7:$Q$210,"Augex")</f>
        <v>0</v>
      </c>
      <c r="AD208" s="32">
        <f>SUMIFS('Capex forecast'!N$7:N$210,'Capex forecast'!$T$7:$T$210,$Q208,'Capex forecast'!$S$7:$S$210,$S208,'Capex forecast'!$Q$7:$Q$210,"Augex")</f>
        <v>0</v>
      </c>
      <c r="AF208" s="6" t="s">
        <v>148</v>
      </c>
      <c r="AG208" s="6" t="str">
        <f>INDEX('Raw demand forecast'!$M$7:$M$5830,MATCH($Q208,'Raw demand forecast'!$B$7:$B$5830,0))</f>
        <v>No</v>
      </c>
      <c r="AH208" s="6" t="str">
        <f>IF(COUNTIF($AF$93:AF208,$B208) = 1, "LV", IF(COUNTIF($AF$93:AF208,$B208) = 2, "HV", "ST"))</f>
        <v>LV</v>
      </c>
      <c r="AI208" s="6" t="str">
        <f>INDEX('Demand forecast and growth rate'!$E$7:$E$273,MATCH($Q208,'Demand forecast and growth rate'!$B$7:$B$273,0))</f>
        <v>High growth</v>
      </c>
      <c r="AJ208" s="53">
        <f>SUMIFS('Capex forecast'!E$7:E$210,'Capex forecast'!$T$7:$T$210,$AF208,'Capex forecast'!$S$7:$S$210,$AH208,'Capex forecast'!$Q$7:$Q$210,"Repex")</f>
        <v>0</v>
      </c>
      <c r="AK208" s="53">
        <f>SUMIFS('Capex forecast'!F$7:F$210,'Capex forecast'!$T$7:$T$210,$AF208,'Capex forecast'!$S$7:$S$210,$AH208,'Capex forecast'!$Q$7:$Q$210,"Repex")</f>
        <v>0</v>
      </c>
      <c r="AL208" s="53">
        <f>SUMIFS('Capex forecast'!G$7:G$210,'Capex forecast'!$T$7:$T$210,$AF208,'Capex forecast'!$S$7:$S$210,$AH208,'Capex forecast'!$Q$7:$Q$210,"Repex")</f>
        <v>0</v>
      </c>
      <c r="AM208" s="53">
        <f>SUMIFS('Capex forecast'!H$7:H$210,'Capex forecast'!$T$7:$T$210,$AF208,'Capex forecast'!$S$7:$S$210,$AH208,'Capex forecast'!$Q$7:$Q$210,"Repex")</f>
        <v>0</v>
      </c>
      <c r="AN208" s="53">
        <f>SUMIFS('Capex forecast'!I$7:I$210,'Capex forecast'!$T$7:$T$210,$AF208,'Capex forecast'!$S$7:$S$210,$AH208,'Capex forecast'!$Q$7:$Q$210,"Repex")</f>
        <v>0</v>
      </c>
      <c r="AO208" s="53">
        <f>SUMIFS('Capex forecast'!J$7:J$210,'Capex forecast'!$T$7:$T$210,$AF208,'Capex forecast'!$S$7:$S$210,$AH208,'Capex forecast'!$Q$7:$Q$210,"Repex")</f>
        <v>0</v>
      </c>
      <c r="AP208" s="53">
        <f>SUMIFS('Capex forecast'!K$7:K$210,'Capex forecast'!$T$7:$T$210,$AF208,'Capex forecast'!$S$7:$S$210,$AH208,'Capex forecast'!$Q$7:$Q$210,"Repex")</f>
        <v>0</v>
      </c>
      <c r="AQ208" s="53">
        <f>SUMIFS('Capex forecast'!L$7:L$210,'Capex forecast'!$T$7:$T$210,$AF208,'Capex forecast'!$S$7:$S$210,$AH208,'Capex forecast'!$Q$7:$Q$210,"Repex")</f>
        <v>0</v>
      </c>
      <c r="AR208" s="53">
        <f>SUMIFS('Capex forecast'!M$7:M$210,'Capex forecast'!$T$7:$T$210,$AF208,'Capex forecast'!$S$7:$S$210,$AH208,'Capex forecast'!$Q$7:$Q$210,"Repex")</f>
        <v>0</v>
      </c>
      <c r="AS208" s="53">
        <f>SUMIFS('Capex forecast'!N$7:N$210,'Capex forecast'!$T$7:$T$210,$AF208,'Capex forecast'!$S$7:$S$210,$AH208,'Capex forecast'!$Q$7:$Q$210,"Repex")</f>
        <v>0</v>
      </c>
    </row>
    <row r="209" spans="2:45" ht="15">
      <c r="B209" s="6" t="s">
        <v>157</v>
      </c>
      <c r="C209" s="6" t="str">
        <f>INDEX('Raw demand forecast'!$M$7:$M$5830,MATCH($B209,'Raw demand forecast'!$B$7:$B$5830,0))</f>
        <v>No</v>
      </c>
      <c r="D209" s="6" t="str">
        <f>IF(COUNTIF($B$93:B209,$B209) = 1, "LV", IF(COUNTIF($B$93:B209,$B209) = 2, "HV", "ST"))</f>
        <v>LV</v>
      </c>
      <c r="E209" s="6" t="str">
        <f>INDEX('Demand forecast and growth rate'!$E$7:$E$273,MATCH($B209,'Demand forecast and growth rate'!$B$7:$B$273,0))</f>
        <v>High growth</v>
      </c>
      <c r="F209" s="32">
        <f>SUMIFS('Capex forecast'!E$7:E$210,'Capex forecast'!$T$7:$T$210,'Allocation of site-spec costs'!$B209,'Capex forecast'!$S$7:$S$210,'Allocation of site-spec costs'!$D209,'Capex forecast'!$Q$7:$Q$210,"Customer Connection")</f>
        <v>0</v>
      </c>
      <c r="G209" s="32">
        <f>SUMIFS('Capex forecast'!F$7:F$210,'Capex forecast'!$T$7:$T$210,'Allocation of site-spec costs'!$B209,'Capex forecast'!$S$7:$S$210,'Allocation of site-spec costs'!$D209,'Capex forecast'!$Q$7:$Q$210,"Customer Connection")</f>
        <v>0</v>
      </c>
      <c r="H209" s="32">
        <f>SUMIFS('Capex forecast'!G$7:G$210,'Capex forecast'!$T$7:$T$210,'Allocation of site-spec costs'!$B209,'Capex forecast'!$S$7:$S$210,'Allocation of site-spec costs'!$D209,'Capex forecast'!$Q$7:$Q$210,"Customer Connection")</f>
        <v>0</v>
      </c>
      <c r="I209" s="32">
        <f>SUMIFS('Capex forecast'!H$7:H$210,'Capex forecast'!$T$7:$T$210,'Allocation of site-spec costs'!$B209,'Capex forecast'!$S$7:$S$210,'Allocation of site-spec costs'!$D209,'Capex forecast'!$Q$7:$Q$210,"Customer Connection")</f>
        <v>0</v>
      </c>
      <c r="J209" s="32">
        <f>SUMIFS('Capex forecast'!I$7:I$210,'Capex forecast'!$T$7:$T$210,'Allocation of site-spec costs'!$B209,'Capex forecast'!$S$7:$S$210,'Allocation of site-spec costs'!$D209,'Capex forecast'!$Q$7:$Q$210,"Customer Connection")</f>
        <v>0</v>
      </c>
      <c r="K209" s="32">
        <f>SUMIFS('Capex forecast'!J$7:J$210,'Capex forecast'!$T$7:$T$210,'Allocation of site-spec costs'!$B209,'Capex forecast'!$S$7:$S$210,'Allocation of site-spec costs'!$D209,'Capex forecast'!$Q$7:$Q$210,"Customer Connection")</f>
        <v>0</v>
      </c>
      <c r="L209" s="32">
        <f>SUMIFS('Capex forecast'!K$7:K$210,'Capex forecast'!$T$7:$T$210,'Allocation of site-spec costs'!$B209,'Capex forecast'!$S$7:$S$210,'Allocation of site-spec costs'!$D209,'Capex forecast'!$Q$7:$Q$210,"Customer Connection")</f>
        <v>0</v>
      </c>
      <c r="M209" s="32">
        <f>SUMIFS('Capex forecast'!L$7:L$210,'Capex forecast'!$T$7:$T$210,'Allocation of site-spec costs'!$B209,'Capex forecast'!$S$7:$S$210,'Allocation of site-spec costs'!$D209,'Capex forecast'!$Q$7:$Q$210,"Customer Connection")</f>
        <v>0</v>
      </c>
      <c r="N209" s="32">
        <f>SUMIFS('Capex forecast'!M$7:M$210,'Capex forecast'!$T$7:$T$210,'Allocation of site-spec costs'!$B209,'Capex forecast'!$S$7:$S$210,'Allocation of site-spec costs'!$D209,'Capex forecast'!$Q$7:$Q$210,"Customer Connection")</f>
        <v>0</v>
      </c>
      <c r="O209" s="32">
        <f>SUMIFS('Capex forecast'!N$7:N$210,'Capex forecast'!$T$7:$T$210,'Allocation of site-spec costs'!$B209,'Capex forecast'!$S$7:$S$210,'Allocation of site-spec costs'!$D209,'Capex forecast'!$Q$7:$Q$210,"Customer Connection")</f>
        <v>0</v>
      </c>
      <c r="Q209" s="6" t="s">
        <v>157</v>
      </c>
      <c r="R209" s="6" t="str">
        <f>INDEX('Raw demand forecast'!$M$7:$M$5830,MATCH($Q209,'Raw demand forecast'!$B$7:$B$5830,0))</f>
        <v>No</v>
      </c>
      <c r="S209" s="6" t="str">
        <f>IF(COUNTIF($Q$93:Q209,$B209) = 1, "LV", IF(COUNTIF($Q$93:Q209,$B209) = 2, "HV", "ST"))</f>
        <v>LV</v>
      </c>
      <c r="T209" s="6" t="str">
        <f>INDEX('Demand forecast and growth rate'!$E$7:$E$273,MATCH($Q209,'Demand forecast and growth rate'!$B$7:$B$273,0))</f>
        <v>High growth</v>
      </c>
      <c r="U209" s="32">
        <f>SUMIFS('Capex forecast'!E$7:E$210,'Capex forecast'!$T$7:$T$210,$Q209,'Capex forecast'!$S$7:$S$210,$S209,'Capex forecast'!$Q$7:$Q$210,"Augex")</f>
        <v>0</v>
      </c>
      <c r="V209" s="32">
        <f>SUMIFS('Capex forecast'!F$7:F$210,'Capex forecast'!$T$7:$T$210,$Q209,'Capex forecast'!$S$7:$S$210,$S209,'Capex forecast'!$Q$7:$Q$210,"Augex")</f>
        <v>0</v>
      </c>
      <c r="W209" s="32">
        <f>SUMIFS('Capex forecast'!G$7:G$210,'Capex forecast'!$T$7:$T$210,$Q209,'Capex forecast'!$S$7:$S$210,$S209,'Capex forecast'!$Q$7:$Q$210,"Augex")</f>
        <v>0</v>
      </c>
      <c r="X209" s="32">
        <f>SUMIFS('Capex forecast'!H$7:H$210,'Capex forecast'!$T$7:$T$210,$Q209,'Capex forecast'!$S$7:$S$210,$S209,'Capex forecast'!$Q$7:$Q$210,"Augex")</f>
        <v>0</v>
      </c>
      <c r="Y209" s="32">
        <f>SUMIFS('Capex forecast'!I$7:I$210,'Capex forecast'!$T$7:$T$210,$Q209,'Capex forecast'!$S$7:$S$210,$S209,'Capex forecast'!$Q$7:$Q$210,"Augex")</f>
        <v>0</v>
      </c>
      <c r="Z209" s="32">
        <f>SUMIFS('Capex forecast'!J$7:J$210,'Capex forecast'!$T$7:$T$210,$Q209,'Capex forecast'!$S$7:$S$210,$S209,'Capex forecast'!$Q$7:$Q$210,"Augex")</f>
        <v>0</v>
      </c>
      <c r="AA209" s="32">
        <f>SUMIFS('Capex forecast'!K$7:K$210,'Capex forecast'!$T$7:$T$210,$Q209,'Capex forecast'!$S$7:$S$210,$S209,'Capex forecast'!$Q$7:$Q$210,"Augex")</f>
        <v>0</v>
      </c>
      <c r="AB209" s="32">
        <f>SUMIFS('Capex forecast'!L$7:L$210,'Capex forecast'!$T$7:$T$210,$Q209,'Capex forecast'!$S$7:$S$210,$S209,'Capex forecast'!$Q$7:$Q$210,"Augex")</f>
        <v>0</v>
      </c>
      <c r="AC209" s="32">
        <f>SUMIFS('Capex forecast'!M$7:M$210,'Capex forecast'!$T$7:$T$210,$Q209,'Capex forecast'!$S$7:$S$210,$S209,'Capex forecast'!$Q$7:$Q$210,"Augex")</f>
        <v>0</v>
      </c>
      <c r="AD209" s="32">
        <f>SUMIFS('Capex forecast'!N$7:N$210,'Capex forecast'!$T$7:$T$210,$Q209,'Capex forecast'!$S$7:$S$210,$S209,'Capex forecast'!$Q$7:$Q$210,"Augex")</f>
        <v>0</v>
      </c>
      <c r="AF209" s="6" t="s">
        <v>157</v>
      </c>
      <c r="AG209" s="6" t="str">
        <f>INDEX('Raw demand forecast'!$M$7:$M$5830,MATCH($Q209,'Raw demand forecast'!$B$7:$B$5830,0))</f>
        <v>No</v>
      </c>
      <c r="AH209" s="6" t="str">
        <f>IF(COUNTIF($AF$93:AF209,$B209) = 1, "LV", IF(COUNTIF($AF$93:AF209,$B209) = 2, "HV", "ST"))</f>
        <v>LV</v>
      </c>
      <c r="AI209" s="6" t="str">
        <f>INDEX('Demand forecast and growth rate'!$E$7:$E$273,MATCH($Q209,'Demand forecast and growth rate'!$B$7:$B$273,0))</f>
        <v>High growth</v>
      </c>
      <c r="AJ209" s="53">
        <f>SUMIFS('Capex forecast'!E$7:E$210,'Capex forecast'!$T$7:$T$210,$AF209,'Capex forecast'!$S$7:$S$210,$AH209,'Capex forecast'!$Q$7:$Q$210,"Repex")</f>
        <v>0</v>
      </c>
      <c r="AK209" s="53">
        <f>SUMIFS('Capex forecast'!F$7:F$210,'Capex forecast'!$T$7:$T$210,$AF209,'Capex forecast'!$S$7:$S$210,$AH209,'Capex forecast'!$Q$7:$Q$210,"Repex")</f>
        <v>0</v>
      </c>
      <c r="AL209" s="53">
        <f>SUMIFS('Capex forecast'!G$7:G$210,'Capex forecast'!$T$7:$T$210,$AF209,'Capex forecast'!$S$7:$S$210,$AH209,'Capex forecast'!$Q$7:$Q$210,"Repex")</f>
        <v>0</v>
      </c>
      <c r="AM209" s="53">
        <f>SUMIFS('Capex forecast'!H$7:H$210,'Capex forecast'!$T$7:$T$210,$AF209,'Capex forecast'!$S$7:$S$210,$AH209,'Capex forecast'!$Q$7:$Q$210,"Repex")</f>
        <v>0</v>
      </c>
      <c r="AN209" s="53">
        <f>SUMIFS('Capex forecast'!I$7:I$210,'Capex forecast'!$T$7:$T$210,$AF209,'Capex forecast'!$S$7:$S$210,$AH209,'Capex forecast'!$Q$7:$Q$210,"Repex")</f>
        <v>0</v>
      </c>
      <c r="AO209" s="53">
        <f>SUMIFS('Capex forecast'!J$7:J$210,'Capex forecast'!$T$7:$T$210,$AF209,'Capex forecast'!$S$7:$S$210,$AH209,'Capex forecast'!$Q$7:$Q$210,"Repex")</f>
        <v>0</v>
      </c>
      <c r="AP209" s="53">
        <f>SUMIFS('Capex forecast'!K$7:K$210,'Capex forecast'!$T$7:$T$210,$AF209,'Capex forecast'!$S$7:$S$210,$AH209,'Capex forecast'!$Q$7:$Q$210,"Repex")</f>
        <v>0</v>
      </c>
      <c r="AQ209" s="53">
        <f>SUMIFS('Capex forecast'!L$7:L$210,'Capex forecast'!$T$7:$T$210,$AF209,'Capex forecast'!$S$7:$S$210,$AH209,'Capex forecast'!$Q$7:$Q$210,"Repex")</f>
        <v>0</v>
      </c>
      <c r="AR209" s="53">
        <f>SUMIFS('Capex forecast'!M$7:M$210,'Capex forecast'!$T$7:$T$210,$AF209,'Capex forecast'!$S$7:$S$210,$AH209,'Capex forecast'!$Q$7:$Q$210,"Repex")</f>
        <v>0</v>
      </c>
      <c r="AS209" s="53">
        <f>SUMIFS('Capex forecast'!N$7:N$210,'Capex forecast'!$T$7:$T$210,$AF209,'Capex forecast'!$S$7:$S$210,$AH209,'Capex forecast'!$Q$7:$Q$210,"Repex")</f>
        <v>0</v>
      </c>
    </row>
    <row r="210" spans="2:45" ht="15">
      <c r="B210" s="6" t="s">
        <v>12</v>
      </c>
      <c r="C210" s="6" t="str">
        <f>INDEX('Raw demand forecast'!$M$7:$M$5830,MATCH($B210,'Raw demand forecast'!$B$7:$B$5830,0))</f>
        <v>No</v>
      </c>
      <c r="D210" s="6" t="str">
        <f>IF(COUNTIF($B$93:B210,$B210) = 1, "LV", IF(COUNTIF($B$93:B210,$B210) = 2, "HV", "ST"))</f>
        <v>LV</v>
      </c>
      <c r="E210" s="6" t="str">
        <f>INDEX('Demand forecast and growth rate'!$E$7:$E$273,MATCH($B210,'Demand forecast and growth rate'!$B$7:$B$273,0))</f>
        <v>Small growth</v>
      </c>
      <c r="F210" s="32">
        <f>SUMIFS('Capex forecast'!E$7:E$210,'Capex forecast'!$T$7:$T$210,'Allocation of site-spec costs'!$B210,'Capex forecast'!$S$7:$S$210,'Allocation of site-spec costs'!$D210,'Capex forecast'!$Q$7:$Q$210,"Customer Connection")</f>
        <v>0</v>
      </c>
      <c r="G210" s="32">
        <f>SUMIFS('Capex forecast'!F$7:F$210,'Capex forecast'!$T$7:$T$210,'Allocation of site-spec costs'!$B210,'Capex forecast'!$S$7:$S$210,'Allocation of site-spec costs'!$D210,'Capex forecast'!$Q$7:$Q$210,"Customer Connection")</f>
        <v>0</v>
      </c>
      <c r="H210" s="32">
        <f>SUMIFS('Capex forecast'!G$7:G$210,'Capex forecast'!$T$7:$T$210,'Allocation of site-spec costs'!$B210,'Capex forecast'!$S$7:$S$210,'Allocation of site-spec costs'!$D210,'Capex forecast'!$Q$7:$Q$210,"Customer Connection")</f>
        <v>0</v>
      </c>
      <c r="I210" s="32">
        <f>SUMIFS('Capex forecast'!H$7:H$210,'Capex forecast'!$T$7:$T$210,'Allocation of site-spec costs'!$B210,'Capex forecast'!$S$7:$S$210,'Allocation of site-spec costs'!$D210,'Capex forecast'!$Q$7:$Q$210,"Customer Connection")</f>
        <v>0</v>
      </c>
      <c r="J210" s="32">
        <f>SUMIFS('Capex forecast'!I$7:I$210,'Capex forecast'!$T$7:$T$210,'Allocation of site-spec costs'!$B210,'Capex forecast'!$S$7:$S$210,'Allocation of site-spec costs'!$D210,'Capex forecast'!$Q$7:$Q$210,"Customer Connection")</f>
        <v>0</v>
      </c>
      <c r="K210" s="32">
        <f>SUMIFS('Capex forecast'!J$7:J$210,'Capex forecast'!$T$7:$T$210,'Allocation of site-spec costs'!$B210,'Capex forecast'!$S$7:$S$210,'Allocation of site-spec costs'!$D210,'Capex forecast'!$Q$7:$Q$210,"Customer Connection")</f>
        <v>0</v>
      </c>
      <c r="L210" s="32">
        <f>SUMIFS('Capex forecast'!K$7:K$210,'Capex forecast'!$T$7:$T$210,'Allocation of site-spec costs'!$B210,'Capex forecast'!$S$7:$S$210,'Allocation of site-spec costs'!$D210,'Capex forecast'!$Q$7:$Q$210,"Customer Connection")</f>
        <v>0</v>
      </c>
      <c r="M210" s="32">
        <f>SUMIFS('Capex forecast'!L$7:L$210,'Capex forecast'!$T$7:$T$210,'Allocation of site-spec costs'!$B210,'Capex forecast'!$S$7:$S$210,'Allocation of site-spec costs'!$D210,'Capex forecast'!$Q$7:$Q$210,"Customer Connection")</f>
        <v>0</v>
      </c>
      <c r="N210" s="32">
        <f>SUMIFS('Capex forecast'!M$7:M$210,'Capex forecast'!$T$7:$T$210,'Allocation of site-spec costs'!$B210,'Capex forecast'!$S$7:$S$210,'Allocation of site-spec costs'!$D210,'Capex forecast'!$Q$7:$Q$210,"Customer Connection")</f>
        <v>0</v>
      </c>
      <c r="O210" s="32">
        <f>SUMIFS('Capex forecast'!N$7:N$210,'Capex forecast'!$T$7:$T$210,'Allocation of site-spec costs'!$B210,'Capex forecast'!$S$7:$S$210,'Allocation of site-spec costs'!$D210,'Capex forecast'!$Q$7:$Q$210,"Customer Connection")</f>
        <v>0</v>
      </c>
      <c r="Q210" s="6" t="s">
        <v>12</v>
      </c>
      <c r="R210" s="6" t="str">
        <f>INDEX('Raw demand forecast'!$M$7:$M$5830,MATCH($Q210,'Raw demand forecast'!$B$7:$B$5830,0))</f>
        <v>No</v>
      </c>
      <c r="S210" s="6" t="str">
        <f>IF(COUNTIF($Q$93:Q210,$B210) = 1, "LV", IF(COUNTIF($Q$93:Q210,$B210) = 2, "HV", "ST"))</f>
        <v>LV</v>
      </c>
      <c r="T210" s="6" t="str">
        <f>INDEX('Demand forecast and growth rate'!$E$7:$E$273,MATCH($Q210,'Demand forecast and growth rate'!$B$7:$B$273,0))</f>
        <v>Small growth</v>
      </c>
      <c r="U210" s="32">
        <f>SUMIFS('Capex forecast'!E$7:E$210,'Capex forecast'!$T$7:$T$210,$Q210,'Capex forecast'!$S$7:$S$210,$S210,'Capex forecast'!$Q$7:$Q$210,"Augex")</f>
        <v>0</v>
      </c>
      <c r="V210" s="32">
        <f>SUMIFS('Capex forecast'!F$7:F$210,'Capex forecast'!$T$7:$T$210,$Q210,'Capex forecast'!$S$7:$S$210,$S210,'Capex forecast'!$Q$7:$Q$210,"Augex")</f>
        <v>0</v>
      </c>
      <c r="W210" s="32">
        <f>SUMIFS('Capex forecast'!G$7:G$210,'Capex forecast'!$T$7:$T$210,$Q210,'Capex forecast'!$S$7:$S$210,$S210,'Capex forecast'!$Q$7:$Q$210,"Augex")</f>
        <v>0</v>
      </c>
      <c r="X210" s="32">
        <f>SUMIFS('Capex forecast'!H$7:H$210,'Capex forecast'!$T$7:$T$210,$Q210,'Capex forecast'!$S$7:$S$210,$S210,'Capex forecast'!$Q$7:$Q$210,"Augex")</f>
        <v>0</v>
      </c>
      <c r="Y210" s="32">
        <f>SUMIFS('Capex forecast'!I$7:I$210,'Capex forecast'!$T$7:$T$210,$Q210,'Capex forecast'!$S$7:$S$210,$S210,'Capex forecast'!$Q$7:$Q$210,"Augex")</f>
        <v>0</v>
      </c>
      <c r="Z210" s="32">
        <f>SUMIFS('Capex forecast'!J$7:J$210,'Capex forecast'!$T$7:$T$210,$Q210,'Capex forecast'!$S$7:$S$210,$S210,'Capex forecast'!$Q$7:$Q$210,"Augex")</f>
        <v>0</v>
      </c>
      <c r="AA210" s="32">
        <f>SUMIFS('Capex forecast'!K$7:K$210,'Capex forecast'!$T$7:$T$210,$Q210,'Capex forecast'!$S$7:$S$210,$S210,'Capex forecast'!$Q$7:$Q$210,"Augex")</f>
        <v>0</v>
      </c>
      <c r="AB210" s="32">
        <f>SUMIFS('Capex forecast'!L$7:L$210,'Capex forecast'!$T$7:$T$210,$Q210,'Capex forecast'!$S$7:$S$210,$S210,'Capex forecast'!$Q$7:$Q$210,"Augex")</f>
        <v>0</v>
      </c>
      <c r="AC210" s="32">
        <f>SUMIFS('Capex forecast'!M$7:M$210,'Capex forecast'!$T$7:$T$210,$Q210,'Capex forecast'!$S$7:$S$210,$S210,'Capex forecast'!$Q$7:$Q$210,"Augex")</f>
        <v>0</v>
      </c>
      <c r="AD210" s="32">
        <f>SUMIFS('Capex forecast'!N$7:N$210,'Capex forecast'!$T$7:$T$210,$Q210,'Capex forecast'!$S$7:$S$210,$S210,'Capex forecast'!$Q$7:$Q$210,"Augex")</f>
        <v>0</v>
      </c>
      <c r="AF210" s="6" t="s">
        <v>12</v>
      </c>
      <c r="AG210" s="6" t="str">
        <f>INDEX('Raw demand forecast'!$M$7:$M$5830,MATCH($Q210,'Raw demand forecast'!$B$7:$B$5830,0))</f>
        <v>No</v>
      </c>
      <c r="AH210" s="6" t="str">
        <f>IF(COUNTIF($AF$93:AF210,$B210) = 1, "LV", IF(COUNTIF($AF$93:AF210,$B210) = 2, "HV", "ST"))</f>
        <v>LV</v>
      </c>
      <c r="AI210" s="6" t="str">
        <f>INDEX('Demand forecast and growth rate'!$E$7:$E$273,MATCH($Q210,'Demand forecast and growth rate'!$B$7:$B$273,0))</f>
        <v>Small growth</v>
      </c>
      <c r="AJ210" s="53">
        <f>SUMIFS('Capex forecast'!E$7:E$210,'Capex forecast'!$T$7:$T$210,$AF210,'Capex forecast'!$S$7:$S$210,$AH210,'Capex forecast'!$Q$7:$Q$210,"Repex")</f>
        <v>0</v>
      </c>
      <c r="AK210" s="53">
        <f>SUMIFS('Capex forecast'!F$7:F$210,'Capex forecast'!$T$7:$T$210,$AF210,'Capex forecast'!$S$7:$S$210,$AH210,'Capex forecast'!$Q$7:$Q$210,"Repex")</f>
        <v>0</v>
      </c>
      <c r="AL210" s="53">
        <f>SUMIFS('Capex forecast'!G$7:G$210,'Capex forecast'!$T$7:$T$210,$AF210,'Capex forecast'!$S$7:$S$210,$AH210,'Capex forecast'!$Q$7:$Q$210,"Repex")</f>
        <v>0</v>
      </c>
      <c r="AM210" s="53">
        <f>SUMIFS('Capex forecast'!H$7:H$210,'Capex forecast'!$T$7:$T$210,$AF210,'Capex forecast'!$S$7:$S$210,$AH210,'Capex forecast'!$Q$7:$Q$210,"Repex")</f>
        <v>0</v>
      </c>
      <c r="AN210" s="53">
        <f>SUMIFS('Capex forecast'!I$7:I$210,'Capex forecast'!$T$7:$T$210,$AF210,'Capex forecast'!$S$7:$S$210,$AH210,'Capex forecast'!$Q$7:$Q$210,"Repex")</f>
        <v>0</v>
      </c>
      <c r="AO210" s="53">
        <f>SUMIFS('Capex forecast'!J$7:J$210,'Capex forecast'!$T$7:$T$210,$AF210,'Capex forecast'!$S$7:$S$210,$AH210,'Capex forecast'!$Q$7:$Q$210,"Repex")</f>
        <v>0</v>
      </c>
      <c r="AP210" s="53">
        <f>SUMIFS('Capex forecast'!K$7:K$210,'Capex forecast'!$T$7:$T$210,$AF210,'Capex forecast'!$S$7:$S$210,$AH210,'Capex forecast'!$Q$7:$Q$210,"Repex")</f>
        <v>0</v>
      </c>
      <c r="AQ210" s="53">
        <f>SUMIFS('Capex forecast'!L$7:L$210,'Capex forecast'!$T$7:$T$210,$AF210,'Capex forecast'!$S$7:$S$210,$AH210,'Capex forecast'!$Q$7:$Q$210,"Repex")</f>
        <v>0</v>
      </c>
      <c r="AR210" s="53">
        <f>SUMIFS('Capex forecast'!M$7:M$210,'Capex forecast'!$T$7:$T$210,$AF210,'Capex forecast'!$S$7:$S$210,$AH210,'Capex forecast'!$Q$7:$Q$210,"Repex")</f>
        <v>0</v>
      </c>
      <c r="AS210" s="53">
        <f>SUMIFS('Capex forecast'!N$7:N$210,'Capex forecast'!$T$7:$T$210,$AF210,'Capex forecast'!$S$7:$S$210,$AH210,'Capex forecast'!$Q$7:$Q$210,"Repex")</f>
        <v>0</v>
      </c>
    </row>
    <row r="211" spans="2:45" ht="15">
      <c r="B211" s="6" t="s">
        <v>14</v>
      </c>
      <c r="C211" s="6" t="str">
        <f>INDEX('Raw demand forecast'!$M$7:$M$5830,MATCH($B211,'Raw demand forecast'!$B$7:$B$5830,0))</f>
        <v>No</v>
      </c>
      <c r="D211" s="6" t="str">
        <f>IF(COUNTIF($B$93:B211,$B211) = 1, "LV", IF(COUNTIF($B$93:B211,$B211) = 2, "HV", "ST"))</f>
        <v>LV</v>
      </c>
      <c r="E211" s="6" t="str">
        <f>INDEX('Demand forecast and growth rate'!$E$7:$E$273,MATCH($B211,'Demand forecast and growth rate'!$B$7:$B$273,0))</f>
        <v>Steady/falling</v>
      </c>
      <c r="F211" s="32">
        <f>SUMIFS('Capex forecast'!E$7:E$210,'Capex forecast'!$T$7:$T$210,'Allocation of site-spec costs'!$B211,'Capex forecast'!$S$7:$S$210,'Allocation of site-spec costs'!$D211,'Capex forecast'!$Q$7:$Q$210,"Customer Connection")</f>
        <v>0</v>
      </c>
      <c r="G211" s="32">
        <f>SUMIFS('Capex forecast'!F$7:F$210,'Capex forecast'!$T$7:$T$210,'Allocation of site-spec costs'!$B211,'Capex forecast'!$S$7:$S$210,'Allocation of site-spec costs'!$D211,'Capex forecast'!$Q$7:$Q$210,"Customer Connection")</f>
        <v>0</v>
      </c>
      <c r="H211" s="32">
        <f>SUMIFS('Capex forecast'!G$7:G$210,'Capex forecast'!$T$7:$T$210,'Allocation of site-spec costs'!$B211,'Capex forecast'!$S$7:$S$210,'Allocation of site-spec costs'!$D211,'Capex forecast'!$Q$7:$Q$210,"Customer Connection")</f>
        <v>0</v>
      </c>
      <c r="I211" s="32">
        <f>SUMIFS('Capex forecast'!H$7:H$210,'Capex forecast'!$T$7:$T$210,'Allocation of site-spec costs'!$B211,'Capex forecast'!$S$7:$S$210,'Allocation of site-spec costs'!$D211,'Capex forecast'!$Q$7:$Q$210,"Customer Connection")</f>
        <v>0</v>
      </c>
      <c r="J211" s="32">
        <f>SUMIFS('Capex forecast'!I$7:I$210,'Capex forecast'!$T$7:$T$210,'Allocation of site-spec costs'!$B211,'Capex forecast'!$S$7:$S$210,'Allocation of site-spec costs'!$D211,'Capex forecast'!$Q$7:$Q$210,"Customer Connection")</f>
        <v>0</v>
      </c>
      <c r="K211" s="32">
        <f>SUMIFS('Capex forecast'!J$7:J$210,'Capex forecast'!$T$7:$T$210,'Allocation of site-spec costs'!$B211,'Capex forecast'!$S$7:$S$210,'Allocation of site-spec costs'!$D211,'Capex forecast'!$Q$7:$Q$210,"Customer Connection")</f>
        <v>0</v>
      </c>
      <c r="L211" s="32">
        <f>SUMIFS('Capex forecast'!K$7:K$210,'Capex forecast'!$T$7:$T$210,'Allocation of site-spec costs'!$B211,'Capex forecast'!$S$7:$S$210,'Allocation of site-spec costs'!$D211,'Capex forecast'!$Q$7:$Q$210,"Customer Connection")</f>
        <v>0</v>
      </c>
      <c r="M211" s="32">
        <f>SUMIFS('Capex forecast'!L$7:L$210,'Capex forecast'!$T$7:$T$210,'Allocation of site-spec costs'!$B211,'Capex forecast'!$S$7:$S$210,'Allocation of site-spec costs'!$D211,'Capex forecast'!$Q$7:$Q$210,"Customer Connection")</f>
        <v>0</v>
      </c>
      <c r="N211" s="32">
        <f>SUMIFS('Capex forecast'!M$7:M$210,'Capex forecast'!$T$7:$T$210,'Allocation of site-spec costs'!$B211,'Capex forecast'!$S$7:$S$210,'Allocation of site-spec costs'!$D211,'Capex forecast'!$Q$7:$Q$210,"Customer Connection")</f>
        <v>0</v>
      </c>
      <c r="O211" s="32">
        <f>SUMIFS('Capex forecast'!N$7:N$210,'Capex forecast'!$T$7:$T$210,'Allocation of site-spec costs'!$B211,'Capex forecast'!$S$7:$S$210,'Allocation of site-spec costs'!$D211,'Capex forecast'!$Q$7:$Q$210,"Customer Connection")</f>
        <v>0</v>
      </c>
      <c r="Q211" s="6" t="s">
        <v>14</v>
      </c>
      <c r="R211" s="6" t="str">
        <f>INDEX('Raw demand forecast'!$M$7:$M$5830,MATCH($Q211,'Raw demand forecast'!$B$7:$B$5830,0))</f>
        <v>No</v>
      </c>
      <c r="S211" s="6" t="str">
        <f>IF(COUNTIF($Q$93:Q211,$B211) = 1, "LV", IF(COUNTIF($Q$93:Q211,$B211) = 2, "HV", "ST"))</f>
        <v>LV</v>
      </c>
      <c r="T211" s="6" t="str">
        <f>INDEX('Demand forecast and growth rate'!$E$7:$E$273,MATCH($Q211,'Demand forecast and growth rate'!$B$7:$B$273,0))</f>
        <v>Steady/falling</v>
      </c>
      <c r="U211" s="32">
        <f>SUMIFS('Capex forecast'!E$7:E$210,'Capex forecast'!$T$7:$T$210,$Q211,'Capex forecast'!$S$7:$S$210,$S211,'Capex forecast'!$Q$7:$Q$210,"Augex")</f>
        <v>0</v>
      </c>
      <c r="V211" s="32">
        <f>SUMIFS('Capex forecast'!F$7:F$210,'Capex forecast'!$T$7:$T$210,$Q211,'Capex forecast'!$S$7:$S$210,$S211,'Capex forecast'!$Q$7:$Q$210,"Augex")</f>
        <v>0</v>
      </c>
      <c r="W211" s="32">
        <f>SUMIFS('Capex forecast'!G$7:G$210,'Capex forecast'!$T$7:$T$210,$Q211,'Capex forecast'!$S$7:$S$210,$S211,'Capex forecast'!$Q$7:$Q$210,"Augex")</f>
        <v>0</v>
      </c>
      <c r="X211" s="32">
        <f>SUMIFS('Capex forecast'!H$7:H$210,'Capex forecast'!$T$7:$T$210,$Q211,'Capex forecast'!$S$7:$S$210,$S211,'Capex forecast'!$Q$7:$Q$210,"Augex")</f>
        <v>0</v>
      </c>
      <c r="Y211" s="32">
        <f>SUMIFS('Capex forecast'!I$7:I$210,'Capex forecast'!$T$7:$T$210,$Q211,'Capex forecast'!$S$7:$S$210,$S211,'Capex forecast'!$Q$7:$Q$210,"Augex")</f>
        <v>0</v>
      </c>
      <c r="Z211" s="32">
        <f>SUMIFS('Capex forecast'!J$7:J$210,'Capex forecast'!$T$7:$T$210,$Q211,'Capex forecast'!$S$7:$S$210,$S211,'Capex forecast'!$Q$7:$Q$210,"Augex")</f>
        <v>0</v>
      </c>
      <c r="AA211" s="32">
        <f>SUMIFS('Capex forecast'!K$7:K$210,'Capex forecast'!$T$7:$T$210,$Q211,'Capex forecast'!$S$7:$S$210,$S211,'Capex forecast'!$Q$7:$Q$210,"Augex")</f>
        <v>0</v>
      </c>
      <c r="AB211" s="32">
        <f>SUMIFS('Capex forecast'!L$7:L$210,'Capex forecast'!$T$7:$T$210,$Q211,'Capex forecast'!$S$7:$S$210,$S211,'Capex forecast'!$Q$7:$Q$210,"Augex")</f>
        <v>0</v>
      </c>
      <c r="AC211" s="32">
        <f>SUMIFS('Capex forecast'!M$7:M$210,'Capex forecast'!$T$7:$T$210,$Q211,'Capex forecast'!$S$7:$S$210,$S211,'Capex forecast'!$Q$7:$Q$210,"Augex")</f>
        <v>0</v>
      </c>
      <c r="AD211" s="32">
        <f>SUMIFS('Capex forecast'!N$7:N$210,'Capex forecast'!$T$7:$T$210,$Q211,'Capex forecast'!$S$7:$S$210,$S211,'Capex forecast'!$Q$7:$Q$210,"Augex")</f>
        <v>0</v>
      </c>
      <c r="AF211" s="6" t="s">
        <v>14</v>
      </c>
      <c r="AG211" s="6" t="str">
        <f>INDEX('Raw demand forecast'!$M$7:$M$5830,MATCH($Q211,'Raw demand forecast'!$B$7:$B$5830,0))</f>
        <v>No</v>
      </c>
      <c r="AH211" s="6" t="str">
        <f>IF(COUNTIF($AF$93:AF211,$B211) = 1, "LV", IF(COUNTIF($AF$93:AF211,$B211) = 2, "HV", "ST"))</f>
        <v>LV</v>
      </c>
      <c r="AI211" s="6" t="str">
        <f>INDEX('Demand forecast and growth rate'!$E$7:$E$273,MATCH($Q211,'Demand forecast and growth rate'!$B$7:$B$273,0))</f>
        <v>Steady/falling</v>
      </c>
      <c r="AJ211" s="53">
        <f>SUMIFS('Capex forecast'!E$7:E$210,'Capex forecast'!$T$7:$T$210,$AF211,'Capex forecast'!$S$7:$S$210,$AH211,'Capex forecast'!$Q$7:$Q$210,"Repex")</f>
        <v>0</v>
      </c>
      <c r="AK211" s="53">
        <f>SUMIFS('Capex forecast'!F$7:F$210,'Capex forecast'!$T$7:$T$210,$AF211,'Capex forecast'!$S$7:$S$210,$AH211,'Capex forecast'!$Q$7:$Q$210,"Repex")</f>
        <v>0</v>
      </c>
      <c r="AL211" s="53">
        <f>SUMIFS('Capex forecast'!G$7:G$210,'Capex forecast'!$T$7:$T$210,$AF211,'Capex forecast'!$S$7:$S$210,$AH211,'Capex forecast'!$Q$7:$Q$210,"Repex")</f>
        <v>0</v>
      </c>
      <c r="AM211" s="53">
        <f>SUMIFS('Capex forecast'!H$7:H$210,'Capex forecast'!$T$7:$T$210,$AF211,'Capex forecast'!$S$7:$S$210,$AH211,'Capex forecast'!$Q$7:$Q$210,"Repex")</f>
        <v>0</v>
      </c>
      <c r="AN211" s="53">
        <f>SUMIFS('Capex forecast'!I$7:I$210,'Capex forecast'!$T$7:$T$210,$AF211,'Capex forecast'!$S$7:$S$210,$AH211,'Capex forecast'!$Q$7:$Q$210,"Repex")</f>
        <v>0</v>
      </c>
      <c r="AO211" s="53">
        <f>SUMIFS('Capex forecast'!J$7:J$210,'Capex forecast'!$T$7:$T$210,$AF211,'Capex forecast'!$S$7:$S$210,$AH211,'Capex forecast'!$Q$7:$Q$210,"Repex")</f>
        <v>0</v>
      </c>
      <c r="AP211" s="53">
        <f>SUMIFS('Capex forecast'!K$7:K$210,'Capex forecast'!$T$7:$T$210,$AF211,'Capex forecast'!$S$7:$S$210,$AH211,'Capex forecast'!$Q$7:$Q$210,"Repex")</f>
        <v>0</v>
      </c>
      <c r="AQ211" s="53">
        <f>SUMIFS('Capex forecast'!L$7:L$210,'Capex forecast'!$T$7:$T$210,$AF211,'Capex forecast'!$S$7:$S$210,$AH211,'Capex forecast'!$Q$7:$Q$210,"Repex")</f>
        <v>0</v>
      </c>
      <c r="AR211" s="53">
        <f>SUMIFS('Capex forecast'!M$7:M$210,'Capex forecast'!$T$7:$T$210,$AF211,'Capex forecast'!$S$7:$S$210,$AH211,'Capex forecast'!$Q$7:$Q$210,"Repex")</f>
        <v>0</v>
      </c>
      <c r="AS211" s="53">
        <f>SUMIFS('Capex forecast'!N$7:N$210,'Capex forecast'!$T$7:$T$210,$AF211,'Capex forecast'!$S$7:$S$210,$AH211,'Capex forecast'!$Q$7:$Q$210,"Repex")</f>
        <v>0</v>
      </c>
    </row>
    <row r="212" spans="2:45" ht="15">
      <c r="B212" s="6" t="s">
        <v>556</v>
      </c>
      <c r="C212" s="6" t="str">
        <f>INDEX('Raw demand forecast'!$M$7:$M$5830,MATCH($B212,'Raw demand forecast'!$B$7:$B$5830,0))</f>
        <v>Yes</v>
      </c>
      <c r="D212" s="6" t="str">
        <f>IF(COUNTIF($B$93:B212,$B212) = 1, "LV", IF(COUNTIF($B$93:B212,$B212) = 2, "HV", "ST"))</f>
        <v>LV</v>
      </c>
      <c r="E212" s="6" t="str">
        <f>INDEX('Demand forecast and growth rate'!$E$7:$E$273,MATCH($B212,'Demand forecast and growth rate'!$B$7:$B$273,0))</f>
        <v>Steady/falling</v>
      </c>
      <c r="F212" s="32">
        <f>SUMIFS('Capex forecast'!E$7:E$210,'Capex forecast'!$T$7:$T$210,'Allocation of site-spec costs'!$B212,'Capex forecast'!$S$7:$S$210,'Allocation of site-spec costs'!$D212,'Capex forecast'!$Q$7:$Q$210,"Customer Connection")</f>
        <v>0</v>
      </c>
      <c r="G212" s="32">
        <f>SUMIFS('Capex forecast'!F$7:F$210,'Capex forecast'!$T$7:$T$210,'Allocation of site-spec costs'!$B212,'Capex forecast'!$S$7:$S$210,'Allocation of site-spec costs'!$D212,'Capex forecast'!$Q$7:$Q$210,"Customer Connection")</f>
        <v>0</v>
      </c>
      <c r="H212" s="32">
        <f>SUMIFS('Capex forecast'!G$7:G$210,'Capex forecast'!$T$7:$T$210,'Allocation of site-spec costs'!$B212,'Capex forecast'!$S$7:$S$210,'Allocation of site-spec costs'!$D212,'Capex forecast'!$Q$7:$Q$210,"Customer Connection")</f>
        <v>0</v>
      </c>
      <c r="I212" s="32">
        <f>SUMIFS('Capex forecast'!H$7:H$210,'Capex forecast'!$T$7:$T$210,'Allocation of site-spec costs'!$B212,'Capex forecast'!$S$7:$S$210,'Allocation of site-spec costs'!$D212,'Capex forecast'!$Q$7:$Q$210,"Customer Connection")</f>
        <v>0</v>
      </c>
      <c r="J212" s="32">
        <f>SUMIFS('Capex forecast'!I$7:I$210,'Capex forecast'!$T$7:$T$210,'Allocation of site-spec costs'!$B212,'Capex forecast'!$S$7:$S$210,'Allocation of site-spec costs'!$D212,'Capex forecast'!$Q$7:$Q$210,"Customer Connection")</f>
        <v>0</v>
      </c>
      <c r="K212" s="32">
        <f>SUMIFS('Capex forecast'!J$7:J$210,'Capex forecast'!$T$7:$T$210,'Allocation of site-spec costs'!$B212,'Capex forecast'!$S$7:$S$210,'Allocation of site-spec costs'!$D212,'Capex forecast'!$Q$7:$Q$210,"Customer Connection")</f>
        <v>0</v>
      </c>
      <c r="L212" s="32">
        <f>SUMIFS('Capex forecast'!K$7:K$210,'Capex forecast'!$T$7:$T$210,'Allocation of site-spec costs'!$B212,'Capex forecast'!$S$7:$S$210,'Allocation of site-spec costs'!$D212,'Capex forecast'!$Q$7:$Q$210,"Customer Connection")</f>
        <v>0</v>
      </c>
      <c r="M212" s="32">
        <f>SUMIFS('Capex forecast'!L$7:L$210,'Capex forecast'!$T$7:$T$210,'Allocation of site-spec costs'!$B212,'Capex forecast'!$S$7:$S$210,'Allocation of site-spec costs'!$D212,'Capex forecast'!$Q$7:$Q$210,"Customer Connection")</f>
        <v>0</v>
      </c>
      <c r="N212" s="32">
        <f>SUMIFS('Capex forecast'!M$7:M$210,'Capex forecast'!$T$7:$T$210,'Allocation of site-spec costs'!$B212,'Capex forecast'!$S$7:$S$210,'Allocation of site-spec costs'!$D212,'Capex forecast'!$Q$7:$Q$210,"Customer Connection")</f>
        <v>0</v>
      </c>
      <c r="O212" s="32">
        <f>SUMIFS('Capex forecast'!N$7:N$210,'Capex forecast'!$T$7:$T$210,'Allocation of site-spec costs'!$B212,'Capex forecast'!$S$7:$S$210,'Allocation of site-spec costs'!$D212,'Capex forecast'!$Q$7:$Q$210,"Customer Connection")</f>
        <v>0</v>
      </c>
      <c r="Q212" s="6" t="s">
        <v>556</v>
      </c>
      <c r="R212" s="6" t="str">
        <f>INDEX('Raw demand forecast'!$M$7:$M$5830,MATCH($Q212,'Raw demand forecast'!$B$7:$B$5830,0))</f>
        <v>Yes</v>
      </c>
      <c r="S212" s="6" t="str">
        <f>IF(COUNTIF($Q$93:Q212,$B212) = 1, "LV", IF(COUNTIF($Q$93:Q212,$B212) = 2, "HV", "ST"))</f>
        <v>LV</v>
      </c>
      <c r="T212" s="6" t="str">
        <f>INDEX('Demand forecast and growth rate'!$E$7:$E$273,MATCH($Q212,'Demand forecast and growth rate'!$B$7:$B$273,0))</f>
        <v>Steady/falling</v>
      </c>
      <c r="U212" s="32">
        <f>SUMIFS('Capex forecast'!E$7:E$210,'Capex forecast'!$T$7:$T$210,$Q212,'Capex forecast'!$S$7:$S$210,$S212,'Capex forecast'!$Q$7:$Q$210,"Augex")</f>
        <v>0</v>
      </c>
      <c r="V212" s="32">
        <f>SUMIFS('Capex forecast'!F$7:F$210,'Capex forecast'!$T$7:$T$210,$Q212,'Capex forecast'!$S$7:$S$210,$S212,'Capex forecast'!$Q$7:$Q$210,"Augex")</f>
        <v>0</v>
      </c>
      <c r="W212" s="32">
        <f>SUMIFS('Capex forecast'!G$7:G$210,'Capex forecast'!$T$7:$T$210,$Q212,'Capex forecast'!$S$7:$S$210,$S212,'Capex forecast'!$Q$7:$Q$210,"Augex")</f>
        <v>0</v>
      </c>
      <c r="X212" s="32">
        <f>SUMIFS('Capex forecast'!H$7:H$210,'Capex forecast'!$T$7:$T$210,$Q212,'Capex forecast'!$S$7:$S$210,$S212,'Capex forecast'!$Q$7:$Q$210,"Augex")</f>
        <v>0</v>
      </c>
      <c r="Y212" s="32">
        <f>SUMIFS('Capex forecast'!I$7:I$210,'Capex forecast'!$T$7:$T$210,$Q212,'Capex forecast'!$S$7:$S$210,$S212,'Capex forecast'!$Q$7:$Q$210,"Augex")</f>
        <v>0</v>
      </c>
      <c r="Z212" s="32">
        <f>SUMIFS('Capex forecast'!J$7:J$210,'Capex forecast'!$T$7:$T$210,$Q212,'Capex forecast'!$S$7:$S$210,$S212,'Capex forecast'!$Q$7:$Q$210,"Augex")</f>
        <v>0</v>
      </c>
      <c r="AA212" s="32">
        <f>SUMIFS('Capex forecast'!K$7:K$210,'Capex forecast'!$T$7:$T$210,$Q212,'Capex forecast'!$S$7:$S$210,$S212,'Capex forecast'!$Q$7:$Q$210,"Augex")</f>
        <v>0</v>
      </c>
      <c r="AB212" s="32">
        <f>SUMIFS('Capex forecast'!L$7:L$210,'Capex forecast'!$T$7:$T$210,$Q212,'Capex forecast'!$S$7:$S$210,$S212,'Capex forecast'!$Q$7:$Q$210,"Augex")</f>
        <v>0</v>
      </c>
      <c r="AC212" s="32">
        <f>SUMIFS('Capex forecast'!M$7:M$210,'Capex forecast'!$T$7:$T$210,$Q212,'Capex forecast'!$S$7:$S$210,$S212,'Capex forecast'!$Q$7:$Q$210,"Augex")</f>
        <v>0</v>
      </c>
      <c r="AD212" s="32">
        <f>SUMIFS('Capex forecast'!N$7:N$210,'Capex forecast'!$T$7:$T$210,$Q212,'Capex forecast'!$S$7:$S$210,$S212,'Capex forecast'!$Q$7:$Q$210,"Augex")</f>
        <v>0</v>
      </c>
      <c r="AF212" s="6" t="s">
        <v>556</v>
      </c>
      <c r="AG212" s="6" t="str">
        <f>INDEX('Raw demand forecast'!$M$7:$M$5830,MATCH($Q212,'Raw demand forecast'!$B$7:$B$5830,0))</f>
        <v>Yes</v>
      </c>
      <c r="AH212" s="6" t="str">
        <f>IF(COUNTIF($AF$93:AF212,$B212) = 1, "LV", IF(COUNTIF($AF$93:AF212,$B212) = 2, "HV", "ST"))</f>
        <v>LV</v>
      </c>
      <c r="AI212" s="6" t="str">
        <f>INDEX('Demand forecast and growth rate'!$E$7:$E$273,MATCH($Q212,'Demand forecast and growth rate'!$B$7:$B$273,0))</f>
        <v>Steady/falling</v>
      </c>
      <c r="AJ212" s="53">
        <f>SUMIFS('Capex forecast'!E$7:E$210,'Capex forecast'!$T$7:$T$210,$AF212,'Capex forecast'!$S$7:$S$210,$AH212,'Capex forecast'!$Q$7:$Q$210,"Repex")</f>
        <v>0</v>
      </c>
      <c r="AK212" s="53">
        <f>SUMIFS('Capex forecast'!F$7:F$210,'Capex forecast'!$T$7:$T$210,$AF212,'Capex forecast'!$S$7:$S$210,$AH212,'Capex forecast'!$Q$7:$Q$210,"Repex")</f>
        <v>0</v>
      </c>
      <c r="AL212" s="53">
        <f>SUMIFS('Capex forecast'!G$7:G$210,'Capex forecast'!$T$7:$T$210,$AF212,'Capex forecast'!$S$7:$S$210,$AH212,'Capex forecast'!$Q$7:$Q$210,"Repex")</f>
        <v>0</v>
      </c>
      <c r="AM212" s="53">
        <f>SUMIFS('Capex forecast'!H$7:H$210,'Capex forecast'!$T$7:$T$210,$AF212,'Capex forecast'!$S$7:$S$210,$AH212,'Capex forecast'!$Q$7:$Q$210,"Repex")</f>
        <v>0</v>
      </c>
      <c r="AN212" s="53">
        <f>SUMIFS('Capex forecast'!I$7:I$210,'Capex forecast'!$T$7:$T$210,$AF212,'Capex forecast'!$S$7:$S$210,$AH212,'Capex forecast'!$Q$7:$Q$210,"Repex")</f>
        <v>0</v>
      </c>
      <c r="AO212" s="53">
        <f>SUMIFS('Capex forecast'!J$7:J$210,'Capex forecast'!$T$7:$T$210,$AF212,'Capex forecast'!$S$7:$S$210,$AH212,'Capex forecast'!$Q$7:$Q$210,"Repex")</f>
        <v>0</v>
      </c>
      <c r="AP212" s="53">
        <f>SUMIFS('Capex forecast'!K$7:K$210,'Capex forecast'!$T$7:$T$210,$AF212,'Capex forecast'!$S$7:$S$210,$AH212,'Capex forecast'!$Q$7:$Q$210,"Repex")</f>
        <v>0</v>
      </c>
      <c r="AQ212" s="53">
        <f>SUMIFS('Capex forecast'!L$7:L$210,'Capex forecast'!$T$7:$T$210,$AF212,'Capex forecast'!$S$7:$S$210,$AH212,'Capex forecast'!$Q$7:$Q$210,"Repex")</f>
        <v>0</v>
      </c>
      <c r="AR212" s="53">
        <f>SUMIFS('Capex forecast'!M$7:M$210,'Capex forecast'!$T$7:$T$210,$AF212,'Capex forecast'!$S$7:$S$210,$AH212,'Capex forecast'!$Q$7:$Q$210,"Repex")</f>
        <v>0</v>
      </c>
      <c r="AS212" s="53">
        <f>SUMIFS('Capex forecast'!N$7:N$210,'Capex forecast'!$T$7:$T$210,$AF212,'Capex forecast'!$S$7:$S$210,$AH212,'Capex forecast'!$Q$7:$Q$210,"Repex")</f>
        <v>0</v>
      </c>
    </row>
    <row r="213" spans="2:45" ht="15">
      <c r="B213" s="6" t="s">
        <v>555</v>
      </c>
      <c r="C213" s="6" t="str">
        <f>INDEX('Raw demand forecast'!$M$7:$M$5830,MATCH($B213,'Raw demand forecast'!$B$7:$B$5830,0))</f>
        <v>Yes</v>
      </c>
      <c r="D213" s="6" t="str">
        <f>IF(COUNTIF($B$93:B213,$B213) = 1, "LV", IF(COUNTIF($B$93:B213,$B213) = 2, "HV", "ST"))</f>
        <v>LV</v>
      </c>
      <c r="E213" s="6" t="str">
        <f>INDEX('Demand forecast and growth rate'!$E$7:$E$273,MATCH($B213,'Demand forecast and growth rate'!$B$7:$B$273,0))</f>
        <v>Steady/falling</v>
      </c>
      <c r="F213" s="32">
        <f>SUMIFS('Capex forecast'!E$7:E$210,'Capex forecast'!$T$7:$T$210,'Allocation of site-spec costs'!$B213,'Capex forecast'!$S$7:$S$210,'Allocation of site-spec costs'!$D213,'Capex forecast'!$Q$7:$Q$210,"Customer Connection")</f>
        <v>0</v>
      </c>
      <c r="G213" s="32">
        <f>SUMIFS('Capex forecast'!F$7:F$210,'Capex forecast'!$T$7:$T$210,'Allocation of site-spec costs'!$B213,'Capex forecast'!$S$7:$S$210,'Allocation of site-spec costs'!$D213,'Capex forecast'!$Q$7:$Q$210,"Customer Connection")</f>
        <v>0</v>
      </c>
      <c r="H213" s="32">
        <f>SUMIFS('Capex forecast'!G$7:G$210,'Capex forecast'!$T$7:$T$210,'Allocation of site-spec costs'!$B213,'Capex forecast'!$S$7:$S$210,'Allocation of site-spec costs'!$D213,'Capex forecast'!$Q$7:$Q$210,"Customer Connection")</f>
        <v>0</v>
      </c>
      <c r="I213" s="32">
        <f>SUMIFS('Capex forecast'!H$7:H$210,'Capex forecast'!$T$7:$T$210,'Allocation of site-spec costs'!$B213,'Capex forecast'!$S$7:$S$210,'Allocation of site-spec costs'!$D213,'Capex forecast'!$Q$7:$Q$210,"Customer Connection")</f>
        <v>0</v>
      </c>
      <c r="J213" s="32">
        <f>SUMIFS('Capex forecast'!I$7:I$210,'Capex forecast'!$T$7:$T$210,'Allocation of site-spec costs'!$B213,'Capex forecast'!$S$7:$S$210,'Allocation of site-spec costs'!$D213,'Capex forecast'!$Q$7:$Q$210,"Customer Connection")</f>
        <v>0</v>
      </c>
      <c r="K213" s="32">
        <f>SUMIFS('Capex forecast'!J$7:J$210,'Capex forecast'!$T$7:$T$210,'Allocation of site-spec costs'!$B213,'Capex forecast'!$S$7:$S$210,'Allocation of site-spec costs'!$D213,'Capex forecast'!$Q$7:$Q$210,"Customer Connection")</f>
        <v>0</v>
      </c>
      <c r="L213" s="32">
        <f>SUMIFS('Capex forecast'!K$7:K$210,'Capex forecast'!$T$7:$T$210,'Allocation of site-spec costs'!$B213,'Capex forecast'!$S$7:$S$210,'Allocation of site-spec costs'!$D213,'Capex forecast'!$Q$7:$Q$210,"Customer Connection")</f>
        <v>0</v>
      </c>
      <c r="M213" s="32">
        <f>SUMIFS('Capex forecast'!L$7:L$210,'Capex forecast'!$T$7:$T$210,'Allocation of site-spec costs'!$B213,'Capex forecast'!$S$7:$S$210,'Allocation of site-spec costs'!$D213,'Capex forecast'!$Q$7:$Q$210,"Customer Connection")</f>
        <v>0</v>
      </c>
      <c r="N213" s="32">
        <f>SUMIFS('Capex forecast'!M$7:M$210,'Capex forecast'!$T$7:$T$210,'Allocation of site-spec costs'!$B213,'Capex forecast'!$S$7:$S$210,'Allocation of site-spec costs'!$D213,'Capex forecast'!$Q$7:$Q$210,"Customer Connection")</f>
        <v>0</v>
      </c>
      <c r="O213" s="32">
        <f>SUMIFS('Capex forecast'!N$7:N$210,'Capex forecast'!$T$7:$T$210,'Allocation of site-spec costs'!$B213,'Capex forecast'!$S$7:$S$210,'Allocation of site-spec costs'!$D213,'Capex forecast'!$Q$7:$Q$210,"Customer Connection")</f>
        <v>0</v>
      </c>
      <c r="Q213" s="6" t="s">
        <v>555</v>
      </c>
      <c r="R213" s="6" t="str">
        <f>INDEX('Raw demand forecast'!$M$7:$M$5830,MATCH($Q213,'Raw demand forecast'!$B$7:$B$5830,0))</f>
        <v>Yes</v>
      </c>
      <c r="S213" s="6" t="str">
        <f>IF(COUNTIF($Q$93:Q213,$B213) = 1, "LV", IF(COUNTIF($Q$93:Q213,$B213) = 2, "HV", "ST"))</f>
        <v>LV</v>
      </c>
      <c r="T213" s="6" t="str">
        <f>INDEX('Demand forecast and growth rate'!$E$7:$E$273,MATCH($Q213,'Demand forecast and growth rate'!$B$7:$B$273,0))</f>
        <v>Steady/falling</v>
      </c>
      <c r="U213" s="32">
        <f>SUMIFS('Capex forecast'!E$7:E$210,'Capex forecast'!$T$7:$T$210,$Q213,'Capex forecast'!$S$7:$S$210,$S213,'Capex forecast'!$Q$7:$Q$210,"Augex")</f>
        <v>0</v>
      </c>
      <c r="V213" s="32">
        <f>SUMIFS('Capex forecast'!F$7:F$210,'Capex forecast'!$T$7:$T$210,$Q213,'Capex forecast'!$S$7:$S$210,$S213,'Capex forecast'!$Q$7:$Q$210,"Augex")</f>
        <v>0</v>
      </c>
      <c r="W213" s="32">
        <f>SUMIFS('Capex forecast'!G$7:G$210,'Capex forecast'!$T$7:$T$210,$Q213,'Capex forecast'!$S$7:$S$210,$S213,'Capex forecast'!$Q$7:$Q$210,"Augex")</f>
        <v>0</v>
      </c>
      <c r="X213" s="32">
        <f>SUMIFS('Capex forecast'!H$7:H$210,'Capex forecast'!$T$7:$T$210,$Q213,'Capex forecast'!$S$7:$S$210,$S213,'Capex forecast'!$Q$7:$Q$210,"Augex")</f>
        <v>0</v>
      </c>
      <c r="Y213" s="32">
        <f>SUMIFS('Capex forecast'!I$7:I$210,'Capex forecast'!$T$7:$T$210,$Q213,'Capex forecast'!$S$7:$S$210,$S213,'Capex forecast'!$Q$7:$Q$210,"Augex")</f>
        <v>0</v>
      </c>
      <c r="Z213" s="32">
        <f>SUMIFS('Capex forecast'!J$7:J$210,'Capex forecast'!$T$7:$T$210,$Q213,'Capex forecast'!$S$7:$S$210,$S213,'Capex forecast'!$Q$7:$Q$210,"Augex")</f>
        <v>0</v>
      </c>
      <c r="AA213" s="32">
        <f>SUMIFS('Capex forecast'!K$7:K$210,'Capex forecast'!$T$7:$T$210,$Q213,'Capex forecast'!$S$7:$S$210,$S213,'Capex forecast'!$Q$7:$Q$210,"Augex")</f>
        <v>0</v>
      </c>
      <c r="AB213" s="32">
        <f>SUMIFS('Capex forecast'!L$7:L$210,'Capex forecast'!$T$7:$T$210,$Q213,'Capex forecast'!$S$7:$S$210,$S213,'Capex forecast'!$Q$7:$Q$210,"Augex")</f>
        <v>0</v>
      </c>
      <c r="AC213" s="32">
        <f>SUMIFS('Capex forecast'!M$7:M$210,'Capex forecast'!$T$7:$T$210,$Q213,'Capex forecast'!$S$7:$S$210,$S213,'Capex forecast'!$Q$7:$Q$210,"Augex")</f>
        <v>0</v>
      </c>
      <c r="AD213" s="32">
        <f>SUMIFS('Capex forecast'!N$7:N$210,'Capex forecast'!$T$7:$T$210,$Q213,'Capex forecast'!$S$7:$S$210,$S213,'Capex forecast'!$Q$7:$Q$210,"Augex")</f>
        <v>0</v>
      </c>
      <c r="AF213" s="6" t="s">
        <v>555</v>
      </c>
      <c r="AG213" s="6" t="str">
        <f>INDEX('Raw demand forecast'!$M$7:$M$5830,MATCH($Q213,'Raw demand forecast'!$B$7:$B$5830,0))</f>
        <v>Yes</v>
      </c>
      <c r="AH213" s="6" t="str">
        <f>IF(COUNTIF($AF$93:AF213,$B213) = 1, "LV", IF(COUNTIF($AF$93:AF213,$B213) = 2, "HV", "ST"))</f>
        <v>LV</v>
      </c>
      <c r="AI213" s="6" t="str">
        <f>INDEX('Demand forecast and growth rate'!$E$7:$E$273,MATCH($Q213,'Demand forecast and growth rate'!$B$7:$B$273,0))</f>
        <v>Steady/falling</v>
      </c>
      <c r="AJ213" s="53">
        <f>SUMIFS('Capex forecast'!E$7:E$210,'Capex forecast'!$T$7:$T$210,$AF213,'Capex forecast'!$S$7:$S$210,$AH213,'Capex forecast'!$Q$7:$Q$210,"Repex")</f>
        <v>0</v>
      </c>
      <c r="AK213" s="53">
        <f>SUMIFS('Capex forecast'!F$7:F$210,'Capex forecast'!$T$7:$T$210,$AF213,'Capex forecast'!$S$7:$S$210,$AH213,'Capex forecast'!$Q$7:$Q$210,"Repex")</f>
        <v>0</v>
      </c>
      <c r="AL213" s="53">
        <f>SUMIFS('Capex forecast'!G$7:G$210,'Capex forecast'!$T$7:$T$210,$AF213,'Capex forecast'!$S$7:$S$210,$AH213,'Capex forecast'!$Q$7:$Q$210,"Repex")</f>
        <v>0</v>
      </c>
      <c r="AM213" s="53">
        <f>SUMIFS('Capex forecast'!H$7:H$210,'Capex forecast'!$T$7:$T$210,$AF213,'Capex forecast'!$S$7:$S$210,$AH213,'Capex forecast'!$Q$7:$Q$210,"Repex")</f>
        <v>0</v>
      </c>
      <c r="AN213" s="53">
        <f>SUMIFS('Capex forecast'!I$7:I$210,'Capex forecast'!$T$7:$T$210,$AF213,'Capex forecast'!$S$7:$S$210,$AH213,'Capex forecast'!$Q$7:$Q$210,"Repex")</f>
        <v>0</v>
      </c>
      <c r="AO213" s="53">
        <f>SUMIFS('Capex forecast'!J$7:J$210,'Capex forecast'!$T$7:$T$210,$AF213,'Capex forecast'!$S$7:$S$210,$AH213,'Capex forecast'!$Q$7:$Q$210,"Repex")</f>
        <v>0</v>
      </c>
      <c r="AP213" s="53">
        <f>SUMIFS('Capex forecast'!K$7:K$210,'Capex forecast'!$T$7:$T$210,$AF213,'Capex forecast'!$S$7:$S$210,$AH213,'Capex forecast'!$Q$7:$Q$210,"Repex")</f>
        <v>0</v>
      </c>
      <c r="AQ213" s="53">
        <f>SUMIFS('Capex forecast'!L$7:L$210,'Capex forecast'!$T$7:$T$210,$AF213,'Capex forecast'!$S$7:$S$210,$AH213,'Capex forecast'!$Q$7:$Q$210,"Repex")</f>
        <v>0</v>
      </c>
      <c r="AR213" s="53">
        <f>SUMIFS('Capex forecast'!M$7:M$210,'Capex forecast'!$T$7:$T$210,$AF213,'Capex forecast'!$S$7:$S$210,$AH213,'Capex forecast'!$Q$7:$Q$210,"Repex")</f>
        <v>0</v>
      </c>
      <c r="AS213" s="53">
        <f>SUMIFS('Capex forecast'!N$7:N$210,'Capex forecast'!$T$7:$T$210,$AF213,'Capex forecast'!$S$7:$S$210,$AH213,'Capex forecast'!$Q$7:$Q$210,"Repex")</f>
        <v>0</v>
      </c>
    </row>
    <row r="214" spans="2:45" ht="15">
      <c r="B214" s="6" t="s">
        <v>567</v>
      </c>
      <c r="C214" s="6" t="str">
        <f>INDEX('Raw demand forecast'!$M$7:$M$5830,MATCH($B214,'Raw demand forecast'!$B$7:$B$5830,0))</f>
        <v>Yes</v>
      </c>
      <c r="D214" s="6" t="str">
        <f>IF(COUNTIF($B$93:B214,$B214) = 1, "LV", IF(COUNTIF($B$93:B214,$B214) = 2, "HV", "ST"))</f>
        <v>LV</v>
      </c>
      <c r="E214" s="6" t="str">
        <f>INDEX('Demand forecast and growth rate'!$E$7:$E$273,MATCH($B214,'Demand forecast and growth rate'!$B$7:$B$273,0))</f>
        <v>Steady/falling</v>
      </c>
      <c r="F214" s="32">
        <f>SUMIFS('Capex forecast'!E$7:E$210,'Capex forecast'!$T$7:$T$210,'Allocation of site-spec costs'!$B214,'Capex forecast'!$S$7:$S$210,'Allocation of site-spec costs'!$D214,'Capex forecast'!$Q$7:$Q$210,"Customer Connection")</f>
        <v>0</v>
      </c>
      <c r="G214" s="32">
        <f>SUMIFS('Capex forecast'!F$7:F$210,'Capex forecast'!$T$7:$T$210,'Allocation of site-spec costs'!$B214,'Capex forecast'!$S$7:$S$210,'Allocation of site-spec costs'!$D214,'Capex forecast'!$Q$7:$Q$210,"Customer Connection")</f>
        <v>0</v>
      </c>
      <c r="H214" s="32">
        <f>SUMIFS('Capex forecast'!G$7:G$210,'Capex forecast'!$T$7:$T$210,'Allocation of site-spec costs'!$B214,'Capex forecast'!$S$7:$S$210,'Allocation of site-spec costs'!$D214,'Capex forecast'!$Q$7:$Q$210,"Customer Connection")</f>
        <v>0</v>
      </c>
      <c r="I214" s="32">
        <f>SUMIFS('Capex forecast'!H$7:H$210,'Capex forecast'!$T$7:$T$210,'Allocation of site-spec costs'!$B214,'Capex forecast'!$S$7:$S$210,'Allocation of site-spec costs'!$D214,'Capex forecast'!$Q$7:$Q$210,"Customer Connection")</f>
        <v>0</v>
      </c>
      <c r="J214" s="32">
        <f>SUMIFS('Capex forecast'!I$7:I$210,'Capex forecast'!$T$7:$T$210,'Allocation of site-spec costs'!$B214,'Capex forecast'!$S$7:$S$210,'Allocation of site-spec costs'!$D214,'Capex forecast'!$Q$7:$Q$210,"Customer Connection")</f>
        <v>0</v>
      </c>
      <c r="K214" s="32">
        <f>SUMIFS('Capex forecast'!J$7:J$210,'Capex forecast'!$T$7:$T$210,'Allocation of site-spec costs'!$B214,'Capex forecast'!$S$7:$S$210,'Allocation of site-spec costs'!$D214,'Capex forecast'!$Q$7:$Q$210,"Customer Connection")</f>
        <v>0</v>
      </c>
      <c r="L214" s="32">
        <f>SUMIFS('Capex forecast'!K$7:K$210,'Capex forecast'!$T$7:$T$210,'Allocation of site-spec costs'!$B214,'Capex forecast'!$S$7:$S$210,'Allocation of site-spec costs'!$D214,'Capex forecast'!$Q$7:$Q$210,"Customer Connection")</f>
        <v>0</v>
      </c>
      <c r="M214" s="32">
        <f>SUMIFS('Capex forecast'!L$7:L$210,'Capex forecast'!$T$7:$T$210,'Allocation of site-spec costs'!$B214,'Capex forecast'!$S$7:$S$210,'Allocation of site-spec costs'!$D214,'Capex forecast'!$Q$7:$Q$210,"Customer Connection")</f>
        <v>0</v>
      </c>
      <c r="N214" s="32">
        <f>SUMIFS('Capex forecast'!M$7:M$210,'Capex forecast'!$T$7:$T$210,'Allocation of site-spec costs'!$B214,'Capex forecast'!$S$7:$S$210,'Allocation of site-spec costs'!$D214,'Capex forecast'!$Q$7:$Q$210,"Customer Connection")</f>
        <v>0</v>
      </c>
      <c r="O214" s="32">
        <f>SUMIFS('Capex forecast'!N$7:N$210,'Capex forecast'!$T$7:$T$210,'Allocation of site-spec costs'!$B214,'Capex forecast'!$S$7:$S$210,'Allocation of site-spec costs'!$D214,'Capex forecast'!$Q$7:$Q$210,"Customer Connection")</f>
        <v>0</v>
      </c>
      <c r="Q214" s="6" t="s">
        <v>567</v>
      </c>
      <c r="R214" s="6" t="str">
        <f>INDEX('Raw demand forecast'!$M$7:$M$5830,MATCH($Q214,'Raw demand forecast'!$B$7:$B$5830,0))</f>
        <v>Yes</v>
      </c>
      <c r="S214" s="6" t="str">
        <f>IF(COUNTIF($Q$93:Q214,$B214) = 1, "LV", IF(COUNTIF($Q$93:Q214,$B214) = 2, "HV", "ST"))</f>
        <v>LV</v>
      </c>
      <c r="T214" s="6" t="str">
        <f>INDEX('Demand forecast and growth rate'!$E$7:$E$273,MATCH($Q214,'Demand forecast and growth rate'!$B$7:$B$273,0))</f>
        <v>Steady/falling</v>
      </c>
      <c r="U214" s="32">
        <f>SUMIFS('Capex forecast'!E$7:E$210,'Capex forecast'!$T$7:$T$210,$Q214,'Capex forecast'!$S$7:$S$210,$S214,'Capex forecast'!$Q$7:$Q$210,"Augex")</f>
        <v>0</v>
      </c>
      <c r="V214" s="32">
        <f>SUMIFS('Capex forecast'!F$7:F$210,'Capex forecast'!$T$7:$T$210,$Q214,'Capex forecast'!$S$7:$S$210,$S214,'Capex forecast'!$Q$7:$Q$210,"Augex")</f>
        <v>0</v>
      </c>
      <c r="W214" s="32">
        <f>SUMIFS('Capex forecast'!G$7:G$210,'Capex forecast'!$T$7:$T$210,$Q214,'Capex forecast'!$S$7:$S$210,$S214,'Capex forecast'!$Q$7:$Q$210,"Augex")</f>
        <v>0</v>
      </c>
      <c r="X214" s="32">
        <f>SUMIFS('Capex forecast'!H$7:H$210,'Capex forecast'!$T$7:$T$210,$Q214,'Capex forecast'!$S$7:$S$210,$S214,'Capex forecast'!$Q$7:$Q$210,"Augex")</f>
        <v>0</v>
      </c>
      <c r="Y214" s="32">
        <f>SUMIFS('Capex forecast'!I$7:I$210,'Capex forecast'!$T$7:$T$210,$Q214,'Capex forecast'!$S$7:$S$210,$S214,'Capex forecast'!$Q$7:$Q$210,"Augex")</f>
        <v>0</v>
      </c>
      <c r="Z214" s="32">
        <f>SUMIFS('Capex forecast'!J$7:J$210,'Capex forecast'!$T$7:$T$210,$Q214,'Capex forecast'!$S$7:$S$210,$S214,'Capex forecast'!$Q$7:$Q$210,"Augex")</f>
        <v>0</v>
      </c>
      <c r="AA214" s="32">
        <f>SUMIFS('Capex forecast'!K$7:K$210,'Capex forecast'!$T$7:$T$210,$Q214,'Capex forecast'!$S$7:$S$210,$S214,'Capex forecast'!$Q$7:$Q$210,"Augex")</f>
        <v>0</v>
      </c>
      <c r="AB214" s="32">
        <f>SUMIFS('Capex forecast'!L$7:L$210,'Capex forecast'!$T$7:$T$210,$Q214,'Capex forecast'!$S$7:$S$210,$S214,'Capex forecast'!$Q$7:$Q$210,"Augex")</f>
        <v>0</v>
      </c>
      <c r="AC214" s="32">
        <f>SUMIFS('Capex forecast'!M$7:M$210,'Capex forecast'!$T$7:$T$210,$Q214,'Capex forecast'!$S$7:$S$210,$S214,'Capex forecast'!$Q$7:$Q$210,"Augex")</f>
        <v>0</v>
      </c>
      <c r="AD214" s="32">
        <f>SUMIFS('Capex forecast'!N$7:N$210,'Capex forecast'!$T$7:$T$210,$Q214,'Capex forecast'!$S$7:$S$210,$S214,'Capex forecast'!$Q$7:$Q$210,"Augex")</f>
        <v>0</v>
      </c>
      <c r="AF214" s="6" t="s">
        <v>567</v>
      </c>
      <c r="AG214" s="6" t="str">
        <f>INDEX('Raw demand forecast'!$M$7:$M$5830,MATCH($Q214,'Raw demand forecast'!$B$7:$B$5830,0))</f>
        <v>Yes</v>
      </c>
      <c r="AH214" s="6" t="str">
        <f>IF(COUNTIF($AF$93:AF214,$B214) = 1, "LV", IF(COUNTIF($AF$93:AF214,$B214) = 2, "HV", "ST"))</f>
        <v>LV</v>
      </c>
      <c r="AI214" s="6" t="str">
        <f>INDEX('Demand forecast and growth rate'!$E$7:$E$273,MATCH($Q214,'Demand forecast and growth rate'!$B$7:$B$273,0))</f>
        <v>Steady/falling</v>
      </c>
      <c r="AJ214" s="53">
        <f>SUMIFS('Capex forecast'!E$7:E$210,'Capex forecast'!$T$7:$T$210,$AF214,'Capex forecast'!$S$7:$S$210,$AH214,'Capex forecast'!$Q$7:$Q$210,"Repex")</f>
        <v>0</v>
      </c>
      <c r="AK214" s="53">
        <f>SUMIFS('Capex forecast'!F$7:F$210,'Capex forecast'!$T$7:$T$210,$AF214,'Capex forecast'!$S$7:$S$210,$AH214,'Capex forecast'!$Q$7:$Q$210,"Repex")</f>
        <v>0</v>
      </c>
      <c r="AL214" s="53">
        <f>SUMIFS('Capex forecast'!G$7:G$210,'Capex forecast'!$T$7:$T$210,$AF214,'Capex forecast'!$S$7:$S$210,$AH214,'Capex forecast'!$Q$7:$Q$210,"Repex")</f>
        <v>0</v>
      </c>
      <c r="AM214" s="53">
        <f>SUMIFS('Capex forecast'!H$7:H$210,'Capex forecast'!$T$7:$T$210,$AF214,'Capex forecast'!$S$7:$S$210,$AH214,'Capex forecast'!$Q$7:$Q$210,"Repex")</f>
        <v>0</v>
      </c>
      <c r="AN214" s="53">
        <f>SUMIFS('Capex forecast'!I$7:I$210,'Capex forecast'!$T$7:$T$210,$AF214,'Capex forecast'!$S$7:$S$210,$AH214,'Capex forecast'!$Q$7:$Q$210,"Repex")</f>
        <v>0</v>
      </c>
      <c r="AO214" s="53">
        <f>SUMIFS('Capex forecast'!J$7:J$210,'Capex forecast'!$T$7:$T$210,$AF214,'Capex forecast'!$S$7:$S$210,$AH214,'Capex forecast'!$Q$7:$Q$210,"Repex")</f>
        <v>0</v>
      </c>
      <c r="AP214" s="53">
        <f>SUMIFS('Capex forecast'!K$7:K$210,'Capex forecast'!$T$7:$T$210,$AF214,'Capex forecast'!$S$7:$S$210,$AH214,'Capex forecast'!$Q$7:$Q$210,"Repex")</f>
        <v>0</v>
      </c>
      <c r="AQ214" s="53">
        <f>SUMIFS('Capex forecast'!L$7:L$210,'Capex forecast'!$T$7:$T$210,$AF214,'Capex forecast'!$S$7:$S$210,$AH214,'Capex forecast'!$Q$7:$Q$210,"Repex")</f>
        <v>0</v>
      </c>
      <c r="AR214" s="53">
        <f>SUMIFS('Capex forecast'!M$7:M$210,'Capex forecast'!$T$7:$T$210,$AF214,'Capex forecast'!$S$7:$S$210,$AH214,'Capex forecast'!$Q$7:$Q$210,"Repex")</f>
        <v>0</v>
      </c>
      <c r="AS214" s="53">
        <f>SUMIFS('Capex forecast'!N$7:N$210,'Capex forecast'!$T$7:$T$210,$AF214,'Capex forecast'!$S$7:$S$210,$AH214,'Capex forecast'!$Q$7:$Q$210,"Repex")</f>
        <v>0</v>
      </c>
    </row>
    <row r="215" spans="2:45" ht="15">
      <c r="B215" s="6" t="s">
        <v>571</v>
      </c>
      <c r="C215" s="6" t="str">
        <f>INDEX('Raw demand forecast'!$M$7:$M$5830,MATCH($B215,'Raw demand forecast'!$B$7:$B$5830,0))</f>
        <v>Yes</v>
      </c>
      <c r="D215" s="6" t="str">
        <f>IF(COUNTIF($B$93:B215,$B215) = 1, "LV", IF(COUNTIF($B$93:B215,$B215) = 2, "HV", "ST"))</f>
        <v>LV</v>
      </c>
      <c r="E215" s="6" t="str">
        <f>INDEX('Demand forecast and growth rate'!$E$7:$E$273,MATCH($B215,'Demand forecast and growth rate'!$B$7:$B$273,0))</f>
        <v>Steady/falling</v>
      </c>
      <c r="F215" s="32">
        <f>SUMIFS('Capex forecast'!E$7:E$210,'Capex forecast'!$T$7:$T$210,'Allocation of site-spec costs'!$B215,'Capex forecast'!$S$7:$S$210,'Allocation of site-spec costs'!$D215,'Capex forecast'!$Q$7:$Q$210,"Customer Connection")</f>
        <v>0</v>
      </c>
      <c r="G215" s="32">
        <f>SUMIFS('Capex forecast'!F$7:F$210,'Capex forecast'!$T$7:$T$210,'Allocation of site-spec costs'!$B215,'Capex forecast'!$S$7:$S$210,'Allocation of site-spec costs'!$D215,'Capex forecast'!$Q$7:$Q$210,"Customer Connection")</f>
        <v>0</v>
      </c>
      <c r="H215" s="32">
        <f>SUMIFS('Capex forecast'!G$7:G$210,'Capex forecast'!$T$7:$T$210,'Allocation of site-spec costs'!$B215,'Capex forecast'!$S$7:$S$210,'Allocation of site-spec costs'!$D215,'Capex forecast'!$Q$7:$Q$210,"Customer Connection")</f>
        <v>0</v>
      </c>
      <c r="I215" s="32">
        <f>SUMIFS('Capex forecast'!H$7:H$210,'Capex forecast'!$T$7:$T$210,'Allocation of site-spec costs'!$B215,'Capex forecast'!$S$7:$S$210,'Allocation of site-spec costs'!$D215,'Capex forecast'!$Q$7:$Q$210,"Customer Connection")</f>
        <v>0</v>
      </c>
      <c r="J215" s="32">
        <f>SUMIFS('Capex forecast'!I$7:I$210,'Capex forecast'!$T$7:$T$210,'Allocation of site-spec costs'!$B215,'Capex forecast'!$S$7:$S$210,'Allocation of site-spec costs'!$D215,'Capex forecast'!$Q$7:$Q$210,"Customer Connection")</f>
        <v>0</v>
      </c>
      <c r="K215" s="32">
        <f>SUMIFS('Capex forecast'!J$7:J$210,'Capex forecast'!$T$7:$T$210,'Allocation of site-spec costs'!$B215,'Capex forecast'!$S$7:$S$210,'Allocation of site-spec costs'!$D215,'Capex forecast'!$Q$7:$Q$210,"Customer Connection")</f>
        <v>0</v>
      </c>
      <c r="L215" s="32">
        <f>SUMIFS('Capex forecast'!K$7:K$210,'Capex forecast'!$T$7:$T$210,'Allocation of site-spec costs'!$B215,'Capex forecast'!$S$7:$S$210,'Allocation of site-spec costs'!$D215,'Capex forecast'!$Q$7:$Q$210,"Customer Connection")</f>
        <v>0</v>
      </c>
      <c r="M215" s="32">
        <f>SUMIFS('Capex forecast'!L$7:L$210,'Capex forecast'!$T$7:$T$210,'Allocation of site-spec costs'!$B215,'Capex forecast'!$S$7:$S$210,'Allocation of site-spec costs'!$D215,'Capex forecast'!$Q$7:$Q$210,"Customer Connection")</f>
        <v>0</v>
      </c>
      <c r="N215" s="32">
        <f>SUMIFS('Capex forecast'!M$7:M$210,'Capex forecast'!$T$7:$T$210,'Allocation of site-spec costs'!$B215,'Capex forecast'!$S$7:$S$210,'Allocation of site-spec costs'!$D215,'Capex forecast'!$Q$7:$Q$210,"Customer Connection")</f>
        <v>0</v>
      </c>
      <c r="O215" s="32">
        <f>SUMIFS('Capex forecast'!N$7:N$210,'Capex forecast'!$T$7:$T$210,'Allocation of site-spec costs'!$B215,'Capex forecast'!$S$7:$S$210,'Allocation of site-spec costs'!$D215,'Capex forecast'!$Q$7:$Q$210,"Customer Connection")</f>
        <v>0</v>
      </c>
      <c r="Q215" s="6" t="s">
        <v>571</v>
      </c>
      <c r="R215" s="6" t="str">
        <f>INDEX('Raw demand forecast'!$M$7:$M$5830,MATCH($Q215,'Raw demand forecast'!$B$7:$B$5830,0))</f>
        <v>Yes</v>
      </c>
      <c r="S215" s="6" t="str">
        <f>IF(COUNTIF($Q$93:Q215,$B215) = 1, "LV", IF(COUNTIF($Q$93:Q215,$B215) = 2, "HV", "ST"))</f>
        <v>LV</v>
      </c>
      <c r="T215" s="6" t="str">
        <f>INDEX('Demand forecast and growth rate'!$E$7:$E$273,MATCH($Q215,'Demand forecast and growth rate'!$B$7:$B$273,0))</f>
        <v>Steady/falling</v>
      </c>
      <c r="U215" s="32">
        <f>SUMIFS('Capex forecast'!E$7:E$210,'Capex forecast'!$T$7:$T$210,$Q215,'Capex forecast'!$S$7:$S$210,$S215,'Capex forecast'!$Q$7:$Q$210,"Augex")</f>
        <v>0</v>
      </c>
      <c r="V215" s="32">
        <f>SUMIFS('Capex forecast'!F$7:F$210,'Capex forecast'!$T$7:$T$210,$Q215,'Capex forecast'!$S$7:$S$210,$S215,'Capex forecast'!$Q$7:$Q$210,"Augex")</f>
        <v>0</v>
      </c>
      <c r="W215" s="32">
        <f>SUMIFS('Capex forecast'!G$7:G$210,'Capex forecast'!$T$7:$T$210,$Q215,'Capex forecast'!$S$7:$S$210,$S215,'Capex forecast'!$Q$7:$Q$210,"Augex")</f>
        <v>0</v>
      </c>
      <c r="X215" s="32">
        <f>SUMIFS('Capex forecast'!H$7:H$210,'Capex forecast'!$T$7:$T$210,$Q215,'Capex forecast'!$S$7:$S$210,$S215,'Capex forecast'!$Q$7:$Q$210,"Augex")</f>
        <v>0</v>
      </c>
      <c r="Y215" s="32">
        <f>SUMIFS('Capex forecast'!I$7:I$210,'Capex forecast'!$T$7:$T$210,$Q215,'Capex forecast'!$S$7:$S$210,$S215,'Capex forecast'!$Q$7:$Q$210,"Augex")</f>
        <v>0</v>
      </c>
      <c r="Z215" s="32">
        <f>SUMIFS('Capex forecast'!J$7:J$210,'Capex forecast'!$T$7:$T$210,$Q215,'Capex forecast'!$S$7:$S$210,$S215,'Capex forecast'!$Q$7:$Q$210,"Augex")</f>
        <v>0</v>
      </c>
      <c r="AA215" s="32">
        <f>SUMIFS('Capex forecast'!K$7:K$210,'Capex forecast'!$T$7:$T$210,$Q215,'Capex forecast'!$S$7:$S$210,$S215,'Capex forecast'!$Q$7:$Q$210,"Augex")</f>
        <v>0</v>
      </c>
      <c r="AB215" s="32">
        <f>SUMIFS('Capex forecast'!L$7:L$210,'Capex forecast'!$T$7:$T$210,$Q215,'Capex forecast'!$S$7:$S$210,$S215,'Capex forecast'!$Q$7:$Q$210,"Augex")</f>
        <v>0</v>
      </c>
      <c r="AC215" s="32">
        <f>SUMIFS('Capex forecast'!M$7:M$210,'Capex forecast'!$T$7:$T$210,$Q215,'Capex forecast'!$S$7:$S$210,$S215,'Capex forecast'!$Q$7:$Q$210,"Augex")</f>
        <v>0</v>
      </c>
      <c r="AD215" s="32">
        <f>SUMIFS('Capex forecast'!N$7:N$210,'Capex forecast'!$T$7:$T$210,$Q215,'Capex forecast'!$S$7:$S$210,$S215,'Capex forecast'!$Q$7:$Q$210,"Augex")</f>
        <v>0</v>
      </c>
      <c r="AF215" s="6" t="s">
        <v>571</v>
      </c>
      <c r="AG215" s="6" t="str">
        <f>INDEX('Raw demand forecast'!$M$7:$M$5830,MATCH($Q215,'Raw demand forecast'!$B$7:$B$5830,0))</f>
        <v>Yes</v>
      </c>
      <c r="AH215" s="6" t="str">
        <f>IF(COUNTIF($AF$93:AF215,$B215) = 1, "LV", IF(COUNTIF($AF$93:AF215,$B215) = 2, "HV", "ST"))</f>
        <v>LV</v>
      </c>
      <c r="AI215" s="6" t="str">
        <f>INDEX('Demand forecast and growth rate'!$E$7:$E$273,MATCH($Q215,'Demand forecast and growth rate'!$B$7:$B$273,0))</f>
        <v>Steady/falling</v>
      </c>
      <c r="AJ215" s="53">
        <f>SUMIFS('Capex forecast'!E$7:E$210,'Capex forecast'!$T$7:$T$210,$AF215,'Capex forecast'!$S$7:$S$210,$AH215,'Capex forecast'!$Q$7:$Q$210,"Repex")</f>
        <v>0</v>
      </c>
      <c r="AK215" s="53">
        <f>SUMIFS('Capex forecast'!F$7:F$210,'Capex forecast'!$T$7:$T$210,$AF215,'Capex forecast'!$S$7:$S$210,$AH215,'Capex forecast'!$Q$7:$Q$210,"Repex")</f>
        <v>0</v>
      </c>
      <c r="AL215" s="53">
        <f>SUMIFS('Capex forecast'!G$7:G$210,'Capex forecast'!$T$7:$T$210,$AF215,'Capex forecast'!$S$7:$S$210,$AH215,'Capex forecast'!$Q$7:$Q$210,"Repex")</f>
        <v>0</v>
      </c>
      <c r="AM215" s="53">
        <f>SUMIFS('Capex forecast'!H$7:H$210,'Capex forecast'!$T$7:$T$210,$AF215,'Capex forecast'!$S$7:$S$210,$AH215,'Capex forecast'!$Q$7:$Q$210,"Repex")</f>
        <v>0</v>
      </c>
      <c r="AN215" s="53">
        <f>SUMIFS('Capex forecast'!I$7:I$210,'Capex forecast'!$T$7:$T$210,$AF215,'Capex forecast'!$S$7:$S$210,$AH215,'Capex forecast'!$Q$7:$Q$210,"Repex")</f>
        <v>0</v>
      </c>
      <c r="AO215" s="53">
        <f>SUMIFS('Capex forecast'!J$7:J$210,'Capex forecast'!$T$7:$T$210,$AF215,'Capex forecast'!$S$7:$S$210,$AH215,'Capex forecast'!$Q$7:$Q$210,"Repex")</f>
        <v>0</v>
      </c>
      <c r="AP215" s="53">
        <f>SUMIFS('Capex forecast'!K$7:K$210,'Capex forecast'!$T$7:$T$210,$AF215,'Capex forecast'!$S$7:$S$210,$AH215,'Capex forecast'!$Q$7:$Q$210,"Repex")</f>
        <v>0</v>
      </c>
      <c r="AQ215" s="53">
        <f>SUMIFS('Capex forecast'!L$7:L$210,'Capex forecast'!$T$7:$T$210,$AF215,'Capex forecast'!$S$7:$S$210,$AH215,'Capex forecast'!$Q$7:$Q$210,"Repex")</f>
        <v>0</v>
      </c>
      <c r="AR215" s="53">
        <f>SUMIFS('Capex forecast'!M$7:M$210,'Capex forecast'!$T$7:$T$210,$AF215,'Capex forecast'!$S$7:$S$210,$AH215,'Capex forecast'!$Q$7:$Q$210,"Repex")</f>
        <v>0</v>
      </c>
      <c r="AS215" s="53">
        <f>SUMIFS('Capex forecast'!N$7:N$210,'Capex forecast'!$T$7:$T$210,$AF215,'Capex forecast'!$S$7:$S$210,$AH215,'Capex forecast'!$Q$7:$Q$210,"Repex")</f>
        <v>0</v>
      </c>
    </row>
    <row r="216" spans="2:45" ht="15">
      <c r="B216" s="6" t="s">
        <v>37</v>
      </c>
      <c r="C216" s="6" t="str">
        <f>INDEX('Raw demand forecast'!$M$7:$M$5830,MATCH($B216,'Raw demand forecast'!$B$7:$B$5830,0))</f>
        <v>No</v>
      </c>
      <c r="D216" s="6" t="str">
        <f>IF(COUNTIF($B$93:B216,$B216) = 1, "LV", IF(COUNTIF($B$93:B216,$B216) = 2, "HV", "ST"))</f>
        <v>LV</v>
      </c>
      <c r="E216" s="6" t="str">
        <f>INDEX('Demand forecast and growth rate'!$E$7:$E$273,MATCH($B216,'Demand forecast and growth rate'!$B$7:$B$273,0))</f>
        <v>Small growth</v>
      </c>
      <c r="F216" s="32">
        <f>SUMIFS('Capex forecast'!E$7:E$210,'Capex forecast'!$T$7:$T$210,'Allocation of site-spec costs'!$B216,'Capex forecast'!$S$7:$S$210,'Allocation of site-spec costs'!$D216,'Capex forecast'!$Q$7:$Q$210,"Customer Connection")</f>
        <v>0</v>
      </c>
      <c r="G216" s="32">
        <f>SUMIFS('Capex forecast'!F$7:F$210,'Capex forecast'!$T$7:$T$210,'Allocation of site-spec costs'!$B216,'Capex forecast'!$S$7:$S$210,'Allocation of site-spec costs'!$D216,'Capex forecast'!$Q$7:$Q$210,"Customer Connection")</f>
        <v>0</v>
      </c>
      <c r="H216" s="32">
        <f>SUMIFS('Capex forecast'!G$7:G$210,'Capex forecast'!$T$7:$T$210,'Allocation of site-spec costs'!$B216,'Capex forecast'!$S$7:$S$210,'Allocation of site-spec costs'!$D216,'Capex forecast'!$Q$7:$Q$210,"Customer Connection")</f>
        <v>0</v>
      </c>
      <c r="I216" s="32">
        <f>SUMIFS('Capex forecast'!H$7:H$210,'Capex forecast'!$T$7:$T$210,'Allocation of site-spec costs'!$B216,'Capex forecast'!$S$7:$S$210,'Allocation of site-spec costs'!$D216,'Capex forecast'!$Q$7:$Q$210,"Customer Connection")</f>
        <v>0</v>
      </c>
      <c r="J216" s="32">
        <f>SUMIFS('Capex forecast'!I$7:I$210,'Capex forecast'!$T$7:$T$210,'Allocation of site-spec costs'!$B216,'Capex forecast'!$S$7:$S$210,'Allocation of site-spec costs'!$D216,'Capex forecast'!$Q$7:$Q$210,"Customer Connection")</f>
        <v>0</v>
      </c>
      <c r="K216" s="32">
        <f>SUMIFS('Capex forecast'!J$7:J$210,'Capex forecast'!$T$7:$T$210,'Allocation of site-spec costs'!$B216,'Capex forecast'!$S$7:$S$210,'Allocation of site-spec costs'!$D216,'Capex forecast'!$Q$7:$Q$210,"Customer Connection")</f>
        <v>0</v>
      </c>
      <c r="L216" s="32">
        <f>SUMIFS('Capex forecast'!K$7:K$210,'Capex forecast'!$T$7:$T$210,'Allocation of site-spec costs'!$B216,'Capex forecast'!$S$7:$S$210,'Allocation of site-spec costs'!$D216,'Capex forecast'!$Q$7:$Q$210,"Customer Connection")</f>
        <v>0</v>
      </c>
      <c r="M216" s="32">
        <f>SUMIFS('Capex forecast'!L$7:L$210,'Capex forecast'!$T$7:$T$210,'Allocation of site-spec costs'!$B216,'Capex forecast'!$S$7:$S$210,'Allocation of site-spec costs'!$D216,'Capex forecast'!$Q$7:$Q$210,"Customer Connection")</f>
        <v>0</v>
      </c>
      <c r="N216" s="32">
        <f>SUMIFS('Capex forecast'!M$7:M$210,'Capex forecast'!$T$7:$T$210,'Allocation of site-spec costs'!$B216,'Capex forecast'!$S$7:$S$210,'Allocation of site-spec costs'!$D216,'Capex forecast'!$Q$7:$Q$210,"Customer Connection")</f>
        <v>0</v>
      </c>
      <c r="O216" s="32">
        <f>SUMIFS('Capex forecast'!N$7:N$210,'Capex forecast'!$T$7:$T$210,'Allocation of site-spec costs'!$B216,'Capex forecast'!$S$7:$S$210,'Allocation of site-spec costs'!$D216,'Capex forecast'!$Q$7:$Q$210,"Customer Connection")</f>
        <v>0</v>
      </c>
      <c r="Q216" s="6" t="s">
        <v>37</v>
      </c>
      <c r="R216" s="6" t="str">
        <f>INDEX('Raw demand forecast'!$M$7:$M$5830,MATCH($Q216,'Raw demand forecast'!$B$7:$B$5830,0))</f>
        <v>No</v>
      </c>
      <c r="S216" s="6" t="str">
        <f>IF(COUNTIF($Q$93:Q216,$B216) = 1, "LV", IF(COUNTIF($Q$93:Q216,$B216) = 2, "HV", "ST"))</f>
        <v>LV</v>
      </c>
      <c r="T216" s="6" t="str">
        <f>INDEX('Demand forecast and growth rate'!$E$7:$E$273,MATCH($Q216,'Demand forecast and growth rate'!$B$7:$B$273,0))</f>
        <v>Small growth</v>
      </c>
      <c r="U216" s="32">
        <f>SUMIFS('Capex forecast'!E$7:E$210,'Capex forecast'!$T$7:$T$210,$Q216,'Capex forecast'!$S$7:$S$210,$S216,'Capex forecast'!$Q$7:$Q$210,"Augex")</f>
        <v>0</v>
      </c>
      <c r="V216" s="32">
        <f>SUMIFS('Capex forecast'!F$7:F$210,'Capex forecast'!$T$7:$T$210,$Q216,'Capex forecast'!$S$7:$S$210,$S216,'Capex forecast'!$Q$7:$Q$210,"Augex")</f>
        <v>0</v>
      </c>
      <c r="W216" s="32">
        <f>SUMIFS('Capex forecast'!G$7:G$210,'Capex forecast'!$T$7:$T$210,$Q216,'Capex forecast'!$S$7:$S$210,$S216,'Capex forecast'!$Q$7:$Q$210,"Augex")</f>
        <v>0</v>
      </c>
      <c r="X216" s="32">
        <f>SUMIFS('Capex forecast'!H$7:H$210,'Capex forecast'!$T$7:$T$210,$Q216,'Capex forecast'!$S$7:$S$210,$S216,'Capex forecast'!$Q$7:$Q$210,"Augex")</f>
        <v>0</v>
      </c>
      <c r="Y216" s="32">
        <f>SUMIFS('Capex forecast'!I$7:I$210,'Capex forecast'!$T$7:$T$210,$Q216,'Capex forecast'!$S$7:$S$210,$S216,'Capex forecast'!$Q$7:$Q$210,"Augex")</f>
        <v>0</v>
      </c>
      <c r="Z216" s="32">
        <f>SUMIFS('Capex forecast'!J$7:J$210,'Capex forecast'!$T$7:$T$210,$Q216,'Capex forecast'!$S$7:$S$210,$S216,'Capex forecast'!$Q$7:$Q$210,"Augex")</f>
        <v>0</v>
      </c>
      <c r="AA216" s="32">
        <f>SUMIFS('Capex forecast'!K$7:K$210,'Capex forecast'!$T$7:$T$210,$Q216,'Capex forecast'!$S$7:$S$210,$S216,'Capex forecast'!$Q$7:$Q$210,"Augex")</f>
        <v>0</v>
      </c>
      <c r="AB216" s="32">
        <f>SUMIFS('Capex forecast'!L$7:L$210,'Capex forecast'!$T$7:$T$210,$Q216,'Capex forecast'!$S$7:$S$210,$S216,'Capex forecast'!$Q$7:$Q$210,"Augex")</f>
        <v>0</v>
      </c>
      <c r="AC216" s="32">
        <f>SUMIFS('Capex forecast'!M$7:M$210,'Capex forecast'!$T$7:$T$210,$Q216,'Capex forecast'!$S$7:$S$210,$S216,'Capex forecast'!$Q$7:$Q$210,"Augex")</f>
        <v>0</v>
      </c>
      <c r="AD216" s="32">
        <f>SUMIFS('Capex forecast'!N$7:N$210,'Capex forecast'!$T$7:$T$210,$Q216,'Capex forecast'!$S$7:$S$210,$S216,'Capex forecast'!$Q$7:$Q$210,"Augex")</f>
        <v>0</v>
      </c>
      <c r="AF216" s="6" t="s">
        <v>37</v>
      </c>
      <c r="AG216" s="6" t="str">
        <f>INDEX('Raw demand forecast'!$M$7:$M$5830,MATCH($Q216,'Raw demand forecast'!$B$7:$B$5830,0))</f>
        <v>No</v>
      </c>
      <c r="AH216" s="6" t="str">
        <f>IF(COUNTIF($AF$93:AF216,$B216) = 1, "LV", IF(COUNTIF($AF$93:AF216,$B216) = 2, "HV", "ST"))</f>
        <v>LV</v>
      </c>
      <c r="AI216" s="6" t="str">
        <f>INDEX('Demand forecast and growth rate'!$E$7:$E$273,MATCH($Q216,'Demand forecast and growth rate'!$B$7:$B$273,0))</f>
        <v>Small growth</v>
      </c>
      <c r="AJ216" s="53">
        <f>SUMIFS('Capex forecast'!E$7:E$210,'Capex forecast'!$T$7:$T$210,$AF216,'Capex forecast'!$S$7:$S$210,$AH216,'Capex forecast'!$Q$7:$Q$210,"Repex")</f>
        <v>0</v>
      </c>
      <c r="AK216" s="53">
        <f>SUMIFS('Capex forecast'!F$7:F$210,'Capex forecast'!$T$7:$T$210,$AF216,'Capex forecast'!$S$7:$S$210,$AH216,'Capex forecast'!$Q$7:$Q$210,"Repex")</f>
        <v>0</v>
      </c>
      <c r="AL216" s="53">
        <f>SUMIFS('Capex forecast'!G$7:G$210,'Capex forecast'!$T$7:$T$210,$AF216,'Capex forecast'!$S$7:$S$210,$AH216,'Capex forecast'!$Q$7:$Q$210,"Repex")</f>
        <v>0</v>
      </c>
      <c r="AM216" s="53">
        <f>SUMIFS('Capex forecast'!H$7:H$210,'Capex forecast'!$T$7:$T$210,$AF216,'Capex forecast'!$S$7:$S$210,$AH216,'Capex forecast'!$Q$7:$Q$210,"Repex")</f>
        <v>0</v>
      </c>
      <c r="AN216" s="53">
        <f>SUMIFS('Capex forecast'!I$7:I$210,'Capex forecast'!$T$7:$T$210,$AF216,'Capex forecast'!$S$7:$S$210,$AH216,'Capex forecast'!$Q$7:$Q$210,"Repex")</f>
        <v>0</v>
      </c>
      <c r="AO216" s="53">
        <f>SUMIFS('Capex forecast'!J$7:J$210,'Capex forecast'!$T$7:$T$210,$AF216,'Capex forecast'!$S$7:$S$210,$AH216,'Capex forecast'!$Q$7:$Q$210,"Repex")</f>
        <v>0</v>
      </c>
      <c r="AP216" s="53">
        <f>SUMIFS('Capex forecast'!K$7:K$210,'Capex forecast'!$T$7:$T$210,$AF216,'Capex forecast'!$S$7:$S$210,$AH216,'Capex forecast'!$Q$7:$Q$210,"Repex")</f>
        <v>0</v>
      </c>
      <c r="AQ216" s="53">
        <f>SUMIFS('Capex forecast'!L$7:L$210,'Capex forecast'!$T$7:$T$210,$AF216,'Capex forecast'!$S$7:$S$210,$AH216,'Capex forecast'!$Q$7:$Q$210,"Repex")</f>
        <v>0</v>
      </c>
      <c r="AR216" s="53">
        <f>SUMIFS('Capex forecast'!M$7:M$210,'Capex forecast'!$T$7:$T$210,$AF216,'Capex forecast'!$S$7:$S$210,$AH216,'Capex forecast'!$Q$7:$Q$210,"Repex")</f>
        <v>0</v>
      </c>
      <c r="AS216" s="53">
        <f>SUMIFS('Capex forecast'!N$7:N$210,'Capex forecast'!$T$7:$T$210,$AF216,'Capex forecast'!$S$7:$S$210,$AH216,'Capex forecast'!$Q$7:$Q$210,"Repex")</f>
        <v>0</v>
      </c>
    </row>
    <row r="217" spans="2:45" ht="15">
      <c r="B217" s="6" t="s">
        <v>89</v>
      </c>
      <c r="C217" s="6" t="str">
        <f>INDEX('Raw demand forecast'!$M$7:$M$5830,MATCH($B217,'Raw demand forecast'!$B$7:$B$5830,0))</f>
        <v>No</v>
      </c>
      <c r="D217" s="6" t="str">
        <f>IF(COUNTIF($B$93:B217,$B217) = 1, "LV", IF(COUNTIF($B$93:B217,$B217) = 2, "HV", "ST"))</f>
        <v>LV</v>
      </c>
      <c r="E217" s="6" t="str">
        <f>INDEX('Demand forecast and growth rate'!$E$7:$E$273,MATCH($B217,'Demand forecast and growth rate'!$B$7:$B$273,0))</f>
        <v>Steady/falling</v>
      </c>
      <c r="F217" s="32">
        <f>SUMIFS('Capex forecast'!E$7:E$210,'Capex forecast'!$T$7:$T$210,'Allocation of site-spec costs'!$B217,'Capex forecast'!$S$7:$S$210,'Allocation of site-spec costs'!$D217,'Capex forecast'!$Q$7:$Q$210,"Customer Connection")</f>
        <v>0</v>
      </c>
      <c r="G217" s="32">
        <f>SUMIFS('Capex forecast'!F$7:F$210,'Capex forecast'!$T$7:$T$210,'Allocation of site-spec costs'!$B217,'Capex forecast'!$S$7:$S$210,'Allocation of site-spec costs'!$D217,'Capex forecast'!$Q$7:$Q$210,"Customer Connection")</f>
        <v>0</v>
      </c>
      <c r="H217" s="32">
        <f>SUMIFS('Capex forecast'!G$7:G$210,'Capex forecast'!$T$7:$T$210,'Allocation of site-spec costs'!$B217,'Capex forecast'!$S$7:$S$210,'Allocation of site-spec costs'!$D217,'Capex forecast'!$Q$7:$Q$210,"Customer Connection")</f>
        <v>0</v>
      </c>
      <c r="I217" s="32">
        <f>SUMIFS('Capex forecast'!H$7:H$210,'Capex forecast'!$T$7:$T$210,'Allocation of site-spec costs'!$B217,'Capex forecast'!$S$7:$S$210,'Allocation of site-spec costs'!$D217,'Capex forecast'!$Q$7:$Q$210,"Customer Connection")</f>
        <v>0</v>
      </c>
      <c r="J217" s="32">
        <f>SUMIFS('Capex forecast'!I$7:I$210,'Capex forecast'!$T$7:$T$210,'Allocation of site-spec costs'!$B217,'Capex forecast'!$S$7:$S$210,'Allocation of site-spec costs'!$D217,'Capex forecast'!$Q$7:$Q$210,"Customer Connection")</f>
        <v>0</v>
      </c>
      <c r="K217" s="32">
        <f>SUMIFS('Capex forecast'!J$7:J$210,'Capex forecast'!$T$7:$T$210,'Allocation of site-spec costs'!$B217,'Capex forecast'!$S$7:$S$210,'Allocation of site-spec costs'!$D217,'Capex forecast'!$Q$7:$Q$210,"Customer Connection")</f>
        <v>0</v>
      </c>
      <c r="L217" s="32">
        <f>SUMIFS('Capex forecast'!K$7:K$210,'Capex forecast'!$T$7:$T$210,'Allocation of site-spec costs'!$B217,'Capex forecast'!$S$7:$S$210,'Allocation of site-spec costs'!$D217,'Capex forecast'!$Q$7:$Q$210,"Customer Connection")</f>
        <v>0</v>
      </c>
      <c r="M217" s="32">
        <f>SUMIFS('Capex forecast'!L$7:L$210,'Capex forecast'!$T$7:$T$210,'Allocation of site-spec costs'!$B217,'Capex forecast'!$S$7:$S$210,'Allocation of site-spec costs'!$D217,'Capex forecast'!$Q$7:$Q$210,"Customer Connection")</f>
        <v>0</v>
      </c>
      <c r="N217" s="32">
        <f>SUMIFS('Capex forecast'!M$7:M$210,'Capex forecast'!$T$7:$T$210,'Allocation of site-spec costs'!$B217,'Capex forecast'!$S$7:$S$210,'Allocation of site-spec costs'!$D217,'Capex forecast'!$Q$7:$Q$210,"Customer Connection")</f>
        <v>0</v>
      </c>
      <c r="O217" s="32">
        <f>SUMIFS('Capex forecast'!N$7:N$210,'Capex forecast'!$T$7:$T$210,'Allocation of site-spec costs'!$B217,'Capex forecast'!$S$7:$S$210,'Allocation of site-spec costs'!$D217,'Capex forecast'!$Q$7:$Q$210,"Customer Connection")</f>
        <v>0</v>
      </c>
      <c r="Q217" s="6" t="s">
        <v>89</v>
      </c>
      <c r="R217" s="6" t="str">
        <f>INDEX('Raw demand forecast'!$M$7:$M$5830,MATCH($Q217,'Raw demand forecast'!$B$7:$B$5830,0))</f>
        <v>No</v>
      </c>
      <c r="S217" s="6" t="str">
        <f>IF(COUNTIF($Q$93:Q217,$B217) = 1, "LV", IF(COUNTIF($Q$93:Q217,$B217) = 2, "HV", "ST"))</f>
        <v>LV</v>
      </c>
      <c r="T217" s="6" t="str">
        <f>INDEX('Demand forecast and growth rate'!$E$7:$E$273,MATCH($Q217,'Demand forecast and growth rate'!$B$7:$B$273,0))</f>
        <v>Steady/falling</v>
      </c>
      <c r="U217" s="32">
        <f>SUMIFS('Capex forecast'!E$7:E$210,'Capex forecast'!$T$7:$T$210,$Q217,'Capex forecast'!$S$7:$S$210,$S217,'Capex forecast'!$Q$7:$Q$210,"Augex")</f>
        <v>0</v>
      </c>
      <c r="V217" s="32">
        <f>SUMIFS('Capex forecast'!F$7:F$210,'Capex forecast'!$T$7:$T$210,$Q217,'Capex forecast'!$S$7:$S$210,$S217,'Capex forecast'!$Q$7:$Q$210,"Augex")</f>
        <v>0</v>
      </c>
      <c r="W217" s="32">
        <f>SUMIFS('Capex forecast'!G$7:G$210,'Capex forecast'!$T$7:$T$210,$Q217,'Capex forecast'!$S$7:$S$210,$S217,'Capex forecast'!$Q$7:$Q$210,"Augex")</f>
        <v>0</v>
      </c>
      <c r="X217" s="32">
        <f>SUMIFS('Capex forecast'!H$7:H$210,'Capex forecast'!$T$7:$T$210,$Q217,'Capex forecast'!$S$7:$S$210,$S217,'Capex forecast'!$Q$7:$Q$210,"Augex")</f>
        <v>0</v>
      </c>
      <c r="Y217" s="32">
        <f>SUMIFS('Capex forecast'!I$7:I$210,'Capex forecast'!$T$7:$T$210,$Q217,'Capex forecast'!$S$7:$S$210,$S217,'Capex forecast'!$Q$7:$Q$210,"Augex")</f>
        <v>0</v>
      </c>
      <c r="Z217" s="32">
        <f>SUMIFS('Capex forecast'!J$7:J$210,'Capex forecast'!$T$7:$T$210,$Q217,'Capex forecast'!$S$7:$S$210,$S217,'Capex forecast'!$Q$7:$Q$210,"Augex")</f>
        <v>0</v>
      </c>
      <c r="AA217" s="32">
        <f>SUMIFS('Capex forecast'!K$7:K$210,'Capex forecast'!$T$7:$T$210,$Q217,'Capex forecast'!$S$7:$S$210,$S217,'Capex forecast'!$Q$7:$Q$210,"Augex")</f>
        <v>0</v>
      </c>
      <c r="AB217" s="32">
        <f>SUMIFS('Capex forecast'!L$7:L$210,'Capex forecast'!$T$7:$T$210,$Q217,'Capex forecast'!$S$7:$S$210,$S217,'Capex forecast'!$Q$7:$Q$210,"Augex")</f>
        <v>0</v>
      </c>
      <c r="AC217" s="32">
        <f>SUMIFS('Capex forecast'!M$7:M$210,'Capex forecast'!$T$7:$T$210,$Q217,'Capex forecast'!$S$7:$S$210,$S217,'Capex forecast'!$Q$7:$Q$210,"Augex")</f>
        <v>0</v>
      </c>
      <c r="AD217" s="32">
        <f>SUMIFS('Capex forecast'!N$7:N$210,'Capex forecast'!$T$7:$T$210,$Q217,'Capex forecast'!$S$7:$S$210,$S217,'Capex forecast'!$Q$7:$Q$210,"Augex")</f>
        <v>0</v>
      </c>
      <c r="AF217" s="6" t="s">
        <v>89</v>
      </c>
      <c r="AG217" s="6" t="str">
        <f>INDEX('Raw demand forecast'!$M$7:$M$5830,MATCH($Q217,'Raw demand forecast'!$B$7:$B$5830,0))</f>
        <v>No</v>
      </c>
      <c r="AH217" s="6" t="str">
        <f>IF(COUNTIF($AF$93:AF217,$B217) = 1, "LV", IF(COUNTIF($AF$93:AF217,$B217) = 2, "HV", "ST"))</f>
        <v>LV</v>
      </c>
      <c r="AI217" s="6" t="str">
        <f>INDEX('Demand forecast and growth rate'!$E$7:$E$273,MATCH($Q217,'Demand forecast and growth rate'!$B$7:$B$273,0))</f>
        <v>Steady/falling</v>
      </c>
      <c r="AJ217" s="53">
        <f>SUMIFS('Capex forecast'!E$7:E$210,'Capex forecast'!$T$7:$T$210,$AF217,'Capex forecast'!$S$7:$S$210,$AH217,'Capex forecast'!$Q$7:$Q$210,"Repex")</f>
        <v>0</v>
      </c>
      <c r="AK217" s="53">
        <f>SUMIFS('Capex forecast'!F$7:F$210,'Capex forecast'!$T$7:$T$210,$AF217,'Capex forecast'!$S$7:$S$210,$AH217,'Capex forecast'!$Q$7:$Q$210,"Repex")</f>
        <v>0</v>
      </c>
      <c r="AL217" s="53">
        <f>SUMIFS('Capex forecast'!G$7:G$210,'Capex forecast'!$T$7:$T$210,$AF217,'Capex forecast'!$S$7:$S$210,$AH217,'Capex forecast'!$Q$7:$Q$210,"Repex")</f>
        <v>0</v>
      </c>
      <c r="AM217" s="53">
        <f>SUMIFS('Capex forecast'!H$7:H$210,'Capex forecast'!$T$7:$T$210,$AF217,'Capex forecast'!$S$7:$S$210,$AH217,'Capex forecast'!$Q$7:$Q$210,"Repex")</f>
        <v>0</v>
      </c>
      <c r="AN217" s="53">
        <f>SUMIFS('Capex forecast'!I$7:I$210,'Capex forecast'!$T$7:$T$210,$AF217,'Capex forecast'!$S$7:$S$210,$AH217,'Capex forecast'!$Q$7:$Q$210,"Repex")</f>
        <v>0</v>
      </c>
      <c r="AO217" s="53">
        <f>SUMIFS('Capex forecast'!J$7:J$210,'Capex forecast'!$T$7:$T$210,$AF217,'Capex forecast'!$S$7:$S$210,$AH217,'Capex forecast'!$Q$7:$Q$210,"Repex")</f>
        <v>0</v>
      </c>
      <c r="AP217" s="53">
        <f>SUMIFS('Capex forecast'!K$7:K$210,'Capex forecast'!$T$7:$T$210,$AF217,'Capex forecast'!$S$7:$S$210,$AH217,'Capex forecast'!$Q$7:$Q$210,"Repex")</f>
        <v>0</v>
      </c>
      <c r="AQ217" s="53">
        <f>SUMIFS('Capex forecast'!L$7:L$210,'Capex forecast'!$T$7:$T$210,$AF217,'Capex forecast'!$S$7:$S$210,$AH217,'Capex forecast'!$Q$7:$Q$210,"Repex")</f>
        <v>0</v>
      </c>
      <c r="AR217" s="53">
        <f>SUMIFS('Capex forecast'!M$7:M$210,'Capex forecast'!$T$7:$T$210,$AF217,'Capex forecast'!$S$7:$S$210,$AH217,'Capex forecast'!$Q$7:$Q$210,"Repex")</f>
        <v>0</v>
      </c>
      <c r="AS217" s="53">
        <f>SUMIFS('Capex forecast'!N$7:N$210,'Capex forecast'!$T$7:$T$210,$AF217,'Capex forecast'!$S$7:$S$210,$AH217,'Capex forecast'!$Q$7:$Q$210,"Repex")</f>
        <v>0</v>
      </c>
    </row>
    <row r="218" spans="2:45" ht="15">
      <c r="B218" s="6" t="s">
        <v>158</v>
      </c>
      <c r="C218" s="6" t="str">
        <f>INDEX('Raw demand forecast'!$M$7:$M$5830,MATCH($B218,'Raw demand forecast'!$B$7:$B$5830,0))</f>
        <v>No</v>
      </c>
      <c r="D218" s="6" t="str">
        <f>IF(COUNTIF($B$93:B218,$B218) = 1, "LV", IF(COUNTIF($B$93:B218,$B218) = 2, "HV", "ST"))</f>
        <v>LV</v>
      </c>
      <c r="E218" s="6" t="str">
        <f>INDEX('Demand forecast and growth rate'!$E$7:$E$273,MATCH($B218,'Demand forecast and growth rate'!$B$7:$B$273,0))</f>
        <v>High growth</v>
      </c>
      <c r="F218" s="32">
        <f>SUMIFS('Capex forecast'!E$7:E$210,'Capex forecast'!$T$7:$T$210,'Allocation of site-spec costs'!$B218,'Capex forecast'!$S$7:$S$210,'Allocation of site-spec costs'!$D218,'Capex forecast'!$Q$7:$Q$210,"Customer Connection")</f>
        <v>0</v>
      </c>
      <c r="G218" s="32">
        <f>SUMIFS('Capex forecast'!F$7:F$210,'Capex forecast'!$T$7:$T$210,'Allocation of site-spec costs'!$B218,'Capex forecast'!$S$7:$S$210,'Allocation of site-spec costs'!$D218,'Capex forecast'!$Q$7:$Q$210,"Customer Connection")</f>
        <v>0</v>
      </c>
      <c r="H218" s="32">
        <f>SUMIFS('Capex forecast'!G$7:G$210,'Capex forecast'!$T$7:$T$210,'Allocation of site-spec costs'!$B218,'Capex forecast'!$S$7:$S$210,'Allocation of site-spec costs'!$D218,'Capex forecast'!$Q$7:$Q$210,"Customer Connection")</f>
        <v>0</v>
      </c>
      <c r="I218" s="32">
        <f>SUMIFS('Capex forecast'!H$7:H$210,'Capex forecast'!$T$7:$T$210,'Allocation of site-spec costs'!$B218,'Capex forecast'!$S$7:$S$210,'Allocation of site-spec costs'!$D218,'Capex forecast'!$Q$7:$Q$210,"Customer Connection")</f>
        <v>0</v>
      </c>
      <c r="J218" s="32">
        <f>SUMIFS('Capex forecast'!I$7:I$210,'Capex forecast'!$T$7:$T$210,'Allocation of site-spec costs'!$B218,'Capex forecast'!$S$7:$S$210,'Allocation of site-spec costs'!$D218,'Capex forecast'!$Q$7:$Q$210,"Customer Connection")</f>
        <v>0</v>
      </c>
      <c r="K218" s="32">
        <f>SUMIFS('Capex forecast'!J$7:J$210,'Capex forecast'!$T$7:$T$210,'Allocation of site-spec costs'!$B218,'Capex forecast'!$S$7:$S$210,'Allocation of site-spec costs'!$D218,'Capex forecast'!$Q$7:$Q$210,"Customer Connection")</f>
        <v>0</v>
      </c>
      <c r="L218" s="32">
        <f>SUMIFS('Capex forecast'!K$7:K$210,'Capex forecast'!$T$7:$T$210,'Allocation of site-spec costs'!$B218,'Capex forecast'!$S$7:$S$210,'Allocation of site-spec costs'!$D218,'Capex forecast'!$Q$7:$Q$210,"Customer Connection")</f>
        <v>0</v>
      </c>
      <c r="M218" s="32">
        <f>SUMIFS('Capex forecast'!L$7:L$210,'Capex forecast'!$T$7:$T$210,'Allocation of site-spec costs'!$B218,'Capex forecast'!$S$7:$S$210,'Allocation of site-spec costs'!$D218,'Capex forecast'!$Q$7:$Q$210,"Customer Connection")</f>
        <v>0</v>
      </c>
      <c r="N218" s="32">
        <f>SUMIFS('Capex forecast'!M$7:M$210,'Capex forecast'!$T$7:$T$210,'Allocation of site-spec costs'!$B218,'Capex forecast'!$S$7:$S$210,'Allocation of site-spec costs'!$D218,'Capex forecast'!$Q$7:$Q$210,"Customer Connection")</f>
        <v>0</v>
      </c>
      <c r="O218" s="32">
        <f>SUMIFS('Capex forecast'!N$7:N$210,'Capex forecast'!$T$7:$T$210,'Allocation of site-spec costs'!$B218,'Capex forecast'!$S$7:$S$210,'Allocation of site-spec costs'!$D218,'Capex forecast'!$Q$7:$Q$210,"Customer Connection")</f>
        <v>0</v>
      </c>
      <c r="Q218" s="6" t="s">
        <v>158</v>
      </c>
      <c r="R218" s="6" t="str">
        <f>INDEX('Raw demand forecast'!$M$7:$M$5830,MATCH($Q218,'Raw demand forecast'!$B$7:$B$5830,0))</f>
        <v>No</v>
      </c>
      <c r="S218" s="6" t="str">
        <f>IF(COUNTIF($Q$93:Q218,$B218) = 1, "LV", IF(COUNTIF($Q$93:Q218,$B218) = 2, "HV", "ST"))</f>
        <v>LV</v>
      </c>
      <c r="T218" s="6" t="str">
        <f>INDEX('Demand forecast and growth rate'!$E$7:$E$273,MATCH($Q218,'Demand forecast and growth rate'!$B$7:$B$273,0))</f>
        <v>High growth</v>
      </c>
      <c r="U218" s="32">
        <f>SUMIFS('Capex forecast'!E$7:E$210,'Capex forecast'!$T$7:$T$210,$Q218,'Capex forecast'!$S$7:$S$210,$S218,'Capex forecast'!$Q$7:$Q$210,"Augex")</f>
        <v>0</v>
      </c>
      <c r="V218" s="32">
        <f>SUMIFS('Capex forecast'!F$7:F$210,'Capex forecast'!$T$7:$T$210,$Q218,'Capex forecast'!$S$7:$S$210,$S218,'Capex forecast'!$Q$7:$Q$210,"Augex")</f>
        <v>0</v>
      </c>
      <c r="W218" s="32">
        <f>SUMIFS('Capex forecast'!G$7:G$210,'Capex forecast'!$T$7:$T$210,$Q218,'Capex forecast'!$S$7:$S$210,$S218,'Capex forecast'!$Q$7:$Q$210,"Augex")</f>
        <v>0</v>
      </c>
      <c r="X218" s="32">
        <f>SUMIFS('Capex forecast'!H$7:H$210,'Capex forecast'!$T$7:$T$210,$Q218,'Capex forecast'!$S$7:$S$210,$S218,'Capex forecast'!$Q$7:$Q$210,"Augex")</f>
        <v>0</v>
      </c>
      <c r="Y218" s="32">
        <f>SUMIFS('Capex forecast'!I$7:I$210,'Capex forecast'!$T$7:$T$210,$Q218,'Capex forecast'!$S$7:$S$210,$S218,'Capex forecast'!$Q$7:$Q$210,"Augex")</f>
        <v>0</v>
      </c>
      <c r="Z218" s="32">
        <f>SUMIFS('Capex forecast'!J$7:J$210,'Capex forecast'!$T$7:$T$210,$Q218,'Capex forecast'!$S$7:$S$210,$S218,'Capex forecast'!$Q$7:$Q$210,"Augex")</f>
        <v>0</v>
      </c>
      <c r="AA218" s="32">
        <f>SUMIFS('Capex forecast'!K$7:K$210,'Capex forecast'!$T$7:$T$210,$Q218,'Capex forecast'!$S$7:$S$210,$S218,'Capex forecast'!$Q$7:$Q$210,"Augex")</f>
        <v>0</v>
      </c>
      <c r="AB218" s="32">
        <f>SUMIFS('Capex forecast'!L$7:L$210,'Capex forecast'!$T$7:$T$210,$Q218,'Capex forecast'!$S$7:$S$210,$S218,'Capex forecast'!$Q$7:$Q$210,"Augex")</f>
        <v>0</v>
      </c>
      <c r="AC218" s="32">
        <f>SUMIFS('Capex forecast'!M$7:M$210,'Capex forecast'!$T$7:$T$210,$Q218,'Capex forecast'!$S$7:$S$210,$S218,'Capex forecast'!$Q$7:$Q$210,"Augex")</f>
        <v>0</v>
      </c>
      <c r="AD218" s="32">
        <f>SUMIFS('Capex forecast'!N$7:N$210,'Capex forecast'!$T$7:$T$210,$Q218,'Capex forecast'!$S$7:$S$210,$S218,'Capex forecast'!$Q$7:$Q$210,"Augex")</f>
        <v>0</v>
      </c>
      <c r="AF218" s="6" t="s">
        <v>158</v>
      </c>
      <c r="AG218" s="6" t="str">
        <f>INDEX('Raw demand forecast'!$M$7:$M$5830,MATCH($Q218,'Raw demand forecast'!$B$7:$B$5830,0))</f>
        <v>No</v>
      </c>
      <c r="AH218" s="6" t="str">
        <f>IF(COUNTIF($AF$93:AF218,$B218) = 1, "LV", IF(COUNTIF($AF$93:AF218,$B218) = 2, "HV", "ST"))</f>
        <v>LV</v>
      </c>
      <c r="AI218" s="6" t="str">
        <f>INDEX('Demand forecast and growth rate'!$E$7:$E$273,MATCH($Q218,'Demand forecast and growth rate'!$B$7:$B$273,0))</f>
        <v>High growth</v>
      </c>
      <c r="AJ218" s="53">
        <f>SUMIFS('Capex forecast'!E$7:E$210,'Capex forecast'!$T$7:$T$210,$AF218,'Capex forecast'!$S$7:$S$210,$AH218,'Capex forecast'!$Q$7:$Q$210,"Repex")</f>
        <v>0</v>
      </c>
      <c r="AK218" s="53">
        <f>SUMIFS('Capex forecast'!F$7:F$210,'Capex forecast'!$T$7:$T$210,$AF218,'Capex forecast'!$S$7:$S$210,$AH218,'Capex forecast'!$Q$7:$Q$210,"Repex")</f>
        <v>0</v>
      </c>
      <c r="AL218" s="53">
        <f>SUMIFS('Capex forecast'!G$7:G$210,'Capex forecast'!$T$7:$T$210,$AF218,'Capex forecast'!$S$7:$S$210,$AH218,'Capex forecast'!$Q$7:$Q$210,"Repex")</f>
        <v>0</v>
      </c>
      <c r="AM218" s="53">
        <f>SUMIFS('Capex forecast'!H$7:H$210,'Capex forecast'!$T$7:$T$210,$AF218,'Capex forecast'!$S$7:$S$210,$AH218,'Capex forecast'!$Q$7:$Q$210,"Repex")</f>
        <v>0</v>
      </c>
      <c r="AN218" s="53">
        <f>SUMIFS('Capex forecast'!I$7:I$210,'Capex forecast'!$T$7:$T$210,$AF218,'Capex forecast'!$S$7:$S$210,$AH218,'Capex forecast'!$Q$7:$Q$210,"Repex")</f>
        <v>0</v>
      </c>
      <c r="AO218" s="53">
        <f>SUMIFS('Capex forecast'!J$7:J$210,'Capex forecast'!$T$7:$T$210,$AF218,'Capex forecast'!$S$7:$S$210,$AH218,'Capex forecast'!$Q$7:$Q$210,"Repex")</f>
        <v>0</v>
      </c>
      <c r="AP218" s="53">
        <f>SUMIFS('Capex forecast'!K$7:K$210,'Capex forecast'!$T$7:$T$210,$AF218,'Capex forecast'!$S$7:$S$210,$AH218,'Capex forecast'!$Q$7:$Q$210,"Repex")</f>
        <v>0</v>
      </c>
      <c r="AQ218" s="53">
        <f>SUMIFS('Capex forecast'!L$7:L$210,'Capex forecast'!$T$7:$T$210,$AF218,'Capex forecast'!$S$7:$S$210,$AH218,'Capex forecast'!$Q$7:$Q$210,"Repex")</f>
        <v>0</v>
      </c>
      <c r="AR218" s="53">
        <f>SUMIFS('Capex forecast'!M$7:M$210,'Capex forecast'!$T$7:$T$210,$AF218,'Capex forecast'!$S$7:$S$210,$AH218,'Capex forecast'!$Q$7:$Q$210,"Repex")</f>
        <v>0</v>
      </c>
      <c r="AS218" s="53">
        <f>SUMIFS('Capex forecast'!N$7:N$210,'Capex forecast'!$T$7:$T$210,$AF218,'Capex forecast'!$S$7:$S$210,$AH218,'Capex forecast'!$Q$7:$Q$210,"Repex")</f>
        <v>0</v>
      </c>
    </row>
    <row r="219" spans="2:45" ht="15">
      <c r="B219" s="6" t="s">
        <v>628</v>
      </c>
      <c r="C219" s="6" t="str">
        <f>INDEX('Raw demand forecast'!$M$7:$M$5830,MATCH($B219,'Raw demand forecast'!$B$7:$B$5830,0))</f>
        <v>Yes</v>
      </c>
      <c r="D219" s="6" t="str">
        <f>IF(COUNTIF($B$93:B219,$B219) = 1, "LV", IF(COUNTIF($B$93:B219,$B219) = 2, "HV", "ST"))</f>
        <v>LV</v>
      </c>
      <c r="E219" s="6" t="str">
        <f>INDEX('Demand forecast and growth rate'!$E$7:$E$273,MATCH($B219,'Demand forecast and growth rate'!$B$7:$B$273,0))</f>
        <v>Steady/falling</v>
      </c>
      <c r="F219" s="32">
        <f>SUMIFS('Capex forecast'!E$7:E$210,'Capex forecast'!$T$7:$T$210,'Allocation of site-spec costs'!$B219,'Capex forecast'!$S$7:$S$210,'Allocation of site-spec costs'!$D219,'Capex forecast'!$Q$7:$Q$210,"Customer Connection")</f>
        <v>0</v>
      </c>
      <c r="G219" s="32">
        <f>SUMIFS('Capex forecast'!F$7:F$210,'Capex forecast'!$T$7:$T$210,'Allocation of site-spec costs'!$B219,'Capex forecast'!$S$7:$S$210,'Allocation of site-spec costs'!$D219,'Capex forecast'!$Q$7:$Q$210,"Customer Connection")</f>
        <v>0</v>
      </c>
      <c r="H219" s="32">
        <f>SUMIFS('Capex forecast'!G$7:G$210,'Capex forecast'!$T$7:$T$210,'Allocation of site-spec costs'!$B219,'Capex forecast'!$S$7:$S$210,'Allocation of site-spec costs'!$D219,'Capex forecast'!$Q$7:$Q$210,"Customer Connection")</f>
        <v>0</v>
      </c>
      <c r="I219" s="32">
        <f>SUMIFS('Capex forecast'!H$7:H$210,'Capex forecast'!$T$7:$T$210,'Allocation of site-spec costs'!$B219,'Capex forecast'!$S$7:$S$210,'Allocation of site-spec costs'!$D219,'Capex forecast'!$Q$7:$Q$210,"Customer Connection")</f>
        <v>0</v>
      </c>
      <c r="J219" s="32">
        <f>SUMIFS('Capex forecast'!I$7:I$210,'Capex forecast'!$T$7:$T$210,'Allocation of site-spec costs'!$B219,'Capex forecast'!$S$7:$S$210,'Allocation of site-spec costs'!$D219,'Capex forecast'!$Q$7:$Q$210,"Customer Connection")</f>
        <v>0</v>
      </c>
      <c r="K219" s="32">
        <f>SUMIFS('Capex forecast'!J$7:J$210,'Capex forecast'!$T$7:$T$210,'Allocation of site-spec costs'!$B219,'Capex forecast'!$S$7:$S$210,'Allocation of site-spec costs'!$D219,'Capex forecast'!$Q$7:$Q$210,"Customer Connection")</f>
        <v>0</v>
      </c>
      <c r="L219" s="32">
        <f>SUMIFS('Capex forecast'!K$7:K$210,'Capex forecast'!$T$7:$T$210,'Allocation of site-spec costs'!$B219,'Capex forecast'!$S$7:$S$210,'Allocation of site-spec costs'!$D219,'Capex forecast'!$Q$7:$Q$210,"Customer Connection")</f>
        <v>0</v>
      </c>
      <c r="M219" s="32">
        <f>SUMIFS('Capex forecast'!L$7:L$210,'Capex forecast'!$T$7:$T$210,'Allocation of site-spec costs'!$B219,'Capex forecast'!$S$7:$S$210,'Allocation of site-spec costs'!$D219,'Capex forecast'!$Q$7:$Q$210,"Customer Connection")</f>
        <v>0</v>
      </c>
      <c r="N219" s="32">
        <f>SUMIFS('Capex forecast'!M$7:M$210,'Capex forecast'!$T$7:$T$210,'Allocation of site-spec costs'!$B219,'Capex forecast'!$S$7:$S$210,'Allocation of site-spec costs'!$D219,'Capex forecast'!$Q$7:$Q$210,"Customer Connection")</f>
        <v>0</v>
      </c>
      <c r="O219" s="32">
        <f>SUMIFS('Capex forecast'!N$7:N$210,'Capex forecast'!$T$7:$T$210,'Allocation of site-spec costs'!$B219,'Capex forecast'!$S$7:$S$210,'Allocation of site-spec costs'!$D219,'Capex forecast'!$Q$7:$Q$210,"Customer Connection")</f>
        <v>0</v>
      </c>
      <c r="Q219" s="6" t="s">
        <v>628</v>
      </c>
      <c r="R219" s="6" t="str">
        <f>INDEX('Raw demand forecast'!$M$7:$M$5830,MATCH($Q219,'Raw demand forecast'!$B$7:$B$5830,0))</f>
        <v>Yes</v>
      </c>
      <c r="S219" s="6" t="str">
        <f>IF(COUNTIF($Q$93:Q219,$B219) = 1, "LV", IF(COUNTIF($Q$93:Q219,$B219) = 2, "HV", "ST"))</f>
        <v>LV</v>
      </c>
      <c r="T219" s="6" t="str">
        <f>INDEX('Demand forecast and growth rate'!$E$7:$E$273,MATCH($Q219,'Demand forecast and growth rate'!$B$7:$B$273,0))</f>
        <v>Steady/falling</v>
      </c>
      <c r="U219" s="32">
        <f>SUMIFS('Capex forecast'!E$7:E$210,'Capex forecast'!$T$7:$T$210,$Q219,'Capex forecast'!$S$7:$S$210,$S219,'Capex forecast'!$Q$7:$Q$210,"Augex")</f>
        <v>0</v>
      </c>
      <c r="V219" s="32">
        <f>SUMIFS('Capex forecast'!F$7:F$210,'Capex forecast'!$T$7:$T$210,$Q219,'Capex forecast'!$S$7:$S$210,$S219,'Capex forecast'!$Q$7:$Q$210,"Augex")</f>
        <v>0</v>
      </c>
      <c r="W219" s="32">
        <f>SUMIFS('Capex forecast'!G$7:G$210,'Capex forecast'!$T$7:$T$210,$Q219,'Capex forecast'!$S$7:$S$210,$S219,'Capex forecast'!$Q$7:$Q$210,"Augex")</f>
        <v>0</v>
      </c>
      <c r="X219" s="32">
        <f>SUMIFS('Capex forecast'!H$7:H$210,'Capex forecast'!$T$7:$T$210,$Q219,'Capex forecast'!$S$7:$S$210,$S219,'Capex forecast'!$Q$7:$Q$210,"Augex")</f>
        <v>0</v>
      </c>
      <c r="Y219" s="32">
        <f>SUMIFS('Capex forecast'!I$7:I$210,'Capex forecast'!$T$7:$T$210,$Q219,'Capex forecast'!$S$7:$S$210,$S219,'Capex forecast'!$Q$7:$Q$210,"Augex")</f>
        <v>0</v>
      </c>
      <c r="Z219" s="32">
        <f>SUMIFS('Capex forecast'!J$7:J$210,'Capex forecast'!$T$7:$T$210,$Q219,'Capex forecast'!$S$7:$S$210,$S219,'Capex forecast'!$Q$7:$Q$210,"Augex")</f>
        <v>0</v>
      </c>
      <c r="AA219" s="32">
        <f>SUMIFS('Capex forecast'!K$7:K$210,'Capex forecast'!$T$7:$T$210,$Q219,'Capex forecast'!$S$7:$S$210,$S219,'Capex forecast'!$Q$7:$Q$210,"Augex")</f>
        <v>0</v>
      </c>
      <c r="AB219" s="32">
        <f>SUMIFS('Capex forecast'!L$7:L$210,'Capex forecast'!$T$7:$T$210,$Q219,'Capex forecast'!$S$7:$S$210,$S219,'Capex forecast'!$Q$7:$Q$210,"Augex")</f>
        <v>0</v>
      </c>
      <c r="AC219" s="32">
        <f>SUMIFS('Capex forecast'!M$7:M$210,'Capex forecast'!$T$7:$T$210,$Q219,'Capex forecast'!$S$7:$S$210,$S219,'Capex forecast'!$Q$7:$Q$210,"Augex")</f>
        <v>0</v>
      </c>
      <c r="AD219" s="32">
        <f>SUMIFS('Capex forecast'!N$7:N$210,'Capex forecast'!$T$7:$T$210,$Q219,'Capex forecast'!$S$7:$S$210,$S219,'Capex forecast'!$Q$7:$Q$210,"Augex")</f>
        <v>0</v>
      </c>
      <c r="AF219" s="6" t="s">
        <v>628</v>
      </c>
      <c r="AG219" s="6" t="str">
        <f>INDEX('Raw demand forecast'!$M$7:$M$5830,MATCH($Q219,'Raw demand forecast'!$B$7:$B$5830,0))</f>
        <v>Yes</v>
      </c>
      <c r="AH219" s="6" t="str">
        <f>IF(COUNTIF($AF$93:AF219,$B219) = 1, "LV", IF(COUNTIF($AF$93:AF219,$B219) = 2, "HV", "ST"))</f>
        <v>LV</v>
      </c>
      <c r="AI219" s="6" t="str">
        <f>INDEX('Demand forecast and growth rate'!$E$7:$E$273,MATCH($Q219,'Demand forecast and growth rate'!$B$7:$B$273,0))</f>
        <v>Steady/falling</v>
      </c>
      <c r="AJ219" s="53">
        <f>SUMIFS('Capex forecast'!E$7:E$210,'Capex forecast'!$T$7:$T$210,$AF219,'Capex forecast'!$S$7:$S$210,$AH219,'Capex forecast'!$Q$7:$Q$210,"Repex")</f>
        <v>0</v>
      </c>
      <c r="AK219" s="53">
        <f>SUMIFS('Capex forecast'!F$7:F$210,'Capex forecast'!$T$7:$T$210,$AF219,'Capex forecast'!$S$7:$S$210,$AH219,'Capex forecast'!$Q$7:$Q$210,"Repex")</f>
        <v>0</v>
      </c>
      <c r="AL219" s="53">
        <f>SUMIFS('Capex forecast'!G$7:G$210,'Capex forecast'!$T$7:$T$210,$AF219,'Capex forecast'!$S$7:$S$210,$AH219,'Capex forecast'!$Q$7:$Q$210,"Repex")</f>
        <v>0</v>
      </c>
      <c r="AM219" s="53">
        <f>SUMIFS('Capex forecast'!H$7:H$210,'Capex forecast'!$T$7:$T$210,$AF219,'Capex forecast'!$S$7:$S$210,$AH219,'Capex forecast'!$Q$7:$Q$210,"Repex")</f>
        <v>0</v>
      </c>
      <c r="AN219" s="53">
        <f>SUMIFS('Capex forecast'!I$7:I$210,'Capex forecast'!$T$7:$T$210,$AF219,'Capex forecast'!$S$7:$S$210,$AH219,'Capex forecast'!$Q$7:$Q$210,"Repex")</f>
        <v>0</v>
      </c>
      <c r="AO219" s="53">
        <f>SUMIFS('Capex forecast'!J$7:J$210,'Capex forecast'!$T$7:$T$210,$AF219,'Capex forecast'!$S$7:$S$210,$AH219,'Capex forecast'!$Q$7:$Q$210,"Repex")</f>
        <v>0</v>
      </c>
      <c r="AP219" s="53">
        <f>SUMIFS('Capex forecast'!K$7:K$210,'Capex forecast'!$T$7:$T$210,$AF219,'Capex forecast'!$S$7:$S$210,$AH219,'Capex forecast'!$Q$7:$Q$210,"Repex")</f>
        <v>0</v>
      </c>
      <c r="AQ219" s="53">
        <f>SUMIFS('Capex forecast'!L$7:L$210,'Capex forecast'!$T$7:$T$210,$AF219,'Capex forecast'!$S$7:$S$210,$AH219,'Capex forecast'!$Q$7:$Q$210,"Repex")</f>
        <v>0</v>
      </c>
      <c r="AR219" s="53">
        <f>SUMIFS('Capex forecast'!M$7:M$210,'Capex forecast'!$T$7:$T$210,$AF219,'Capex forecast'!$S$7:$S$210,$AH219,'Capex forecast'!$Q$7:$Q$210,"Repex")</f>
        <v>0</v>
      </c>
      <c r="AS219" s="53">
        <f>SUMIFS('Capex forecast'!N$7:N$210,'Capex forecast'!$T$7:$T$210,$AF219,'Capex forecast'!$S$7:$S$210,$AH219,'Capex forecast'!$Q$7:$Q$210,"Repex")</f>
        <v>0</v>
      </c>
    </row>
    <row r="220" spans="2:45" ht="15">
      <c r="B220" s="6" t="s">
        <v>636</v>
      </c>
      <c r="C220" s="6" t="str">
        <f>INDEX('Raw demand forecast'!$M$7:$M$5830,MATCH($B220,'Raw demand forecast'!$B$7:$B$5830,0))</f>
        <v>Yes</v>
      </c>
      <c r="D220" s="6" t="str">
        <f>IF(COUNTIF($B$93:B220,$B220) = 1, "LV", IF(COUNTIF($B$93:B220,$B220) = 2, "HV", "ST"))</f>
        <v>LV</v>
      </c>
      <c r="E220" s="6" t="str">
        <f>INDEX('Demand forecast and growth rate'!$E$7:$E$273,MATCH($B220,'Demand forecast and growth rate'!$B$7:$B$273,0))</f>
        <v>Steady/falling</v>
      </c>
      <c r="F220" s="32">
        <f>SUMIFS('Capex forecast'!E$7:E$210,'Capex forecast'!$T$7:$T$210,'Allocation of site-spec costs'!$B220,'Capex forecast'!$S$7:$S$210,'Allocation of site-spec costs'!$D220,'Capex forecast'!$Q$7:$Q$210,"Customer Connection")</f>
        <v>0</v>
      </c>
      <c r="G220" s="32">
        <f>SUMIFS('Capex forecast'!F$7:F$210,'Capex forecast'!$T$7:$T$210,'Allocation of site-spec costs'!$B220,'Capex forecast'!$S$7:$S$210,'Allocation of site-spec costs'!$D220,'Capex forecast'!$Q$7:$Q$210,"Customer Connection")</f>
        <v>0</v>
      </c>
      <c r="H220" s="32">
        <f>SUMIFS('Capex forecast'!G$7:G$210,'Capex forecast'!$T$7:$T$210,'Allocation of site-spec costs'!$B220,'Capex forecast'!$S$7:$S$210,'Allocation of site-spec costs'!$D220,'Capex forecast'!$Q$7:$Q$210,"Customer Connection")</f>
        <v>0</v>
      </c>
      <c r="I220" s="32">
        <f>SUMIFS('Capex forecast'!H$7:H$210,'Capex forecast'!$T$7:$T$210,'Allocation of site-spec costs'!$B220,'Capex forecast'!$S$7:$S$210,'Allocation of site-spec costs'!$D220,'Capex forecast'!$Q$7:$Q$210,"Customer Connection")</f>
        <v>0</v>
      </c>
      <c r="J220" s="32">
        <f>SUMIFS('Capex forecast'!I$7:I$210,'Capex forecast'!$T$7:$T$210,'Allocation of site-spec costs'!$B220,'Capex forecast'!$S$7:$S$210,'Allocation of site-spec costs'!$D220,'Capex forecast'!$Q$7:$Q$210,"Customer Connection")</f>
        <v>0</v>
      </c>
      <c r="K220" s="32">
        <f>SUMIFS('Capex forecast'!J$7:J$210,'Capex forecast'!$T$7:$T$210,'Allocation of site-spec costs'!$B220,'Capex forecast'!$S$7:$S$210,'Allocation of site-spec costs'!$D220,'Capex forecast'!$Q$7:$Q$210,"Customer Connection")</f>
        <v>0</v>
      </c>
      <c r="L220" s="32">
        <f>SUMIFS('Capex forecast'!K$7:K$210,'Capex forecast'!$T$7:$T$210,'Allocation of site-spec costs'!$B220,'Capex forecast'!$S$7:$S$210,'Allocation of site-spec costs'!$D220,'Capex forecast'!$Q$7:$Q$210,"Customer Connection")</f>
        <v>0</v>
      </c>
      <c r="M220" s="32">
        <f>SUMIFS('Capex forecast'!L$7:L$210,'Capex forecast'!$T$7:$T$210,'Allocation of site-spec costs'!$B220,'Capex forecast'!$S$7:$S$210,'Allocation of site-spec costs'!$D220,'Capex forecast'!$Q$7:$Q$210,"Customer Connection")</f>
        <v>0</v>
      </c>
      <c r="N220" s="32">
        <f>SUMIFS('Capex forecast'!M$7:M$210,'Capex forecast'!$T$7:$T$210,'Allocation of site-spec costs'!$B220,'Capex forecast'!$S$7:$S$210,'Allocation of site-spec costs'!$D220,'Capex forecast'!$Q$7:$Q$210,"Customer Connection")</f>
        <v>0</v>
      </c>
      <c r="O220" s="32">
        <f>SUMIFS('Capex forecast'!N$7:N$210,'Capex forecast'!$T$7:$T$210,'Allocation of site-spec costs'!$B220,'Capex forecast'!$S$7:$S$210,'Allocation of site-spec costs'!$D220,'Capex forecast'!$Q$7:$Q$210,"Customer Connection")</f>
        <v>0</v>
      </c>
      <c r="Q220" s="6" t="s">
        <v>636</v>
      </c>
      <c r="R220" s="6" t="str">
        <f>INDEX('Raw demand forecast'!$M$7:$M$5830,MATCH($Q220,'Raw demand forecast'!$B$7:$B$5830,0))</f>
        <v>Yes</v>
      </c>
      <c r="S220" s="6" t="str">
        <f>IF(COUNTIF($Q$93:Q220,$B220) = 1, "LV", IF(COUNTIF($Q$93:Q220,$B220) = 2, "HV", "ST"))</f>
        <v>LV</v>
      </c>
      <c r="T220" s="6" t="str">
        <f>INDEX('Demand forecast and growth rate'!$E$7:$E$273,MATCH($Q220,'Demand forecast and growth rate'!$B$7:$B$273,0))</f>
        <v>Steady/falling</v>
      </c>
      <c r="U220" s="32">
        <f>SUMIFS('Capex forecast'!E$7:E$210,'Capex forecast'!$T$7:$T$210,$Q220,'Capex forecast'!$S$7:$S$210,$S220,'Capex forecast'!$Q$7:$Q$210,"Augex")</f>
        <v>0</v>
      </c>
      <c r="V220" s="32">
        <f>SUMIFS('Capex forecast'!F$7:F$210,'Capex forecast'!$T$7:$T$210,$Q220,'Capex forecast'!$S$7:$S$210,$S220,'Capex forecast'!$Q$7:$Q$210,"Augex")</f>
        <v>0</v>
      </c>
      <c r="W220" s="32">
        <f>SUMIFS('Capex forecast'!G$7:G$210,'Capex forecast'!$T$7:$T$210,$Q220,'Capex forecast'!$S$7:$S$210,$S220,'Capex forecast'!$Q$7:$Q$210,"Augex")</f>
        <v>0</v>
      </c>
      <c r="X220" s="32">
        <f>SUMIFS('Capex forecast'!H$7:H$210,'Capex forecast'!$T$7:$T$210,$Q220,'Capex forecast'!$S$7:$S$210,$S220,'Capex forecast'!$Q$7:$Q$210,"Augex")</f>
        <v>0</v>
      </c>
      <c r="Y220" s="32">
        <f>SUMIFS('Capex forecast'!I$7:I$210,'Capex forecast'!$T$7:$T$210,$Q220,'Capex forecast'!$S$7:$S$210,$S220,'Capex forecast'!$Q$7:$Q$210,"Augex")</f>
        <v>0</v>
      </c>
      <c r="Z220" s="32">
        <f>SUMIFS('Capex forecast'!J$7:J$210,'Capex forecast'!$T$7:$T$210,$Q220,'Capex forecast'!$S$7:$S$210,$S220,'Capex forecast'!$Q$7:$Q$210,"Augex")</f>
        <v>0</v>
      </c>
      <c r="AA220" s="32">
        <f>SUMIFS('Capex forecast'!K$7:K$210,'Capex forecast'!$T$7:$T$210,$Q220,'Capex forecast'!$S$7:$S$210,$S220,'Capex forecast'!$Q$7:$Q$210,"Augex")</f>
        <v>0</v>
      </c>
      <c r="AB220" s="32">
        <f>SUMIFS('Capex forecast'!L$7:L$210,'Capex forecast'!$T$7:$T$210,$Q220,'Capex forecast'!$S$7:$S$210,$S220,'Capex forecast'!$Q$7:$Q$210,"Augex")</f>
        <v>0</v>
      </c>
      <c r="AC220" s="32">
        <f>SUMIFS('Capex forecast'!M$7:M$210,'Capex forecast'!$T$7:$T$210,$Q220,'Capex forecast'!$S$7:$S$210,$S220,'Capex forecast'!$Q$7:$Q$210,"Augex")</f>
        <v>0</v>
      </c>
      <c r="AD220" s="32">
        <f>SUMIFS('Capex forecast'!N$7:N$210,'Capex forecast'!$T$7:$T$210,$Q220,'Capex forecast'!$S$7:$S$210,$S220,'Capex forecast'!$Q$7:$Q$210,"Augex")</f>
        <v>0</v>
      </c>
      <c r="AF220" s="6" t="s">
        <v>636</v>
      </c>
      <c r="AG220" s="6" t="str">
        <f>INDEX('Raw demand forecast'!$M$7:$M$5830,MATCH($Q220,'Raw demand forecast'!$B$7:$B$5830,0))</f>
        <v>Yes</v>
      </c>
      <c r="AH220" s="6" t="str">
        <f>IF(COUNTIF($AF$93:AF220,$B220) = 1, "LV", IF(COUNTIF($AF$93:AF220,$B220) = 2, "HV", "ST"))</f>
        <v>LV</v>
      </c>
      <c r="AI220" s="6" t="str">
        <f>INDEX('Demand forecast and growth rate'!$E$7:$E$273,MATCH($Q220,'Demand forecast and growth rate'!$B$7:$B$273,0))</f>
        <v>Steady/falling</v>
      </c>
      <c r="AJ220" s="53">
        <f>SUMIFS('Capex forecast'!E$7:E$210,'Capex forecast'!$T$7:$T$210,$AF220,'Capex forecast'!$S$7:$S$210,$AH220,'Capex forecast'!$Q$7:$Q$210,"Repex")</f>
        <v>0</v>
      </c>
      <c r="AK220" s="53">
        <f>SUMIFS('Capex forecast'!F$7:F$210,'Capex forecast'!$T$7:$T$210,$AF220,'Capex forecast'!$S$7:$S$210,$AH220,'Capex forecast'!$Q$7:$Q$210,"Repex")</f>
        <v>0</v>
      </c>
      <c r="AL220" s="53">
        <f>SUMIFS('Capex forecast'!G$7:G$210,'Capex forecast'!$T$7:$T$210,$AF220,'Capex forecast'!$S$7:$S$210,$AH220,'Capex forecast'!$Q$7:$Q$210,"Repex")</f>
        <v>0</v>
      </c>
      <c r="AM220" s="53">
        <f>SUMIFS('Capex forecast'!H$7:H$210,'Capex forecast'!$T$7:$T$210,$AF220,'Capex forecast'!$S$7:$S$210,$AH220,'Capex forecast'!$Q$7:$Q$210,"Repex")</f>
        <v>0</v>
      </c>
      <c r="AN220" s="53">
        <f>SUMIFS('Capex forecast'!I$7:I$210,'Capex forecast'!$T$7:$T$210,$AF220,'Capex forecast'!$S$7:$S$210,$AH220,'Capex forecast'!$Q$7:$Q$210,"Repex")</f>
        <v>0</v>
      </c>
      <c r="AO220" s="53">
        <f>SUMIFS('Capex forecast'!J$7:J$210,'Capex forecast'!$T$7:$T$210,$AF220,'Capex forecast'!$S$7:$S$210,$AH220,'Capex forecast'!$Q$7:$Q$210,"Repex")</f>
        <v>0</v>
      </c>
      <c r="AP220" s="53">
        <f>SUMIFS('Capex forecast'!K$7:K$210,'Capex forecast'!$T$7:$T$210,$AF220,'Capex forecast'!$S$7:$S$210,$AH220,'Capex forecast'!$Q$7:$Q$210,"Repex")</f>
        <v>0</v>
      </c>
      <c r="AQ220" s="53">
        <f>SUMIFS('Capex forecast'!L$7:L$210,'Capex forecast'!$T$7:$T$210,$AF220,'Capex forecast'!$S$7:$S$210,$AH220,'Capex forecast'!$Q$7:$Q$210,"Repex")</f>
        <v>0</v>
      </c>
      <c r="AR220" s="53">
        <f>SUMIFS('Capex forecast'!M$7:M$210,'Capex forecast'!$T$7:$T$210,$AF220,'Capex forecast'!$S$7:$S$210,$AH220,'Capex forecast'!$Q$7:$Q$210,"Repex")</f>
        <v>0</v>
      </c>
      <c r="AS220" s="53">
        <f>SUMIFS('Capex forecast'!N$7:N$210,'Capex forecast'!$T$7:$T$210,$AF220,'Capex forecast'!$S$7:$S$210,$AH220,'Capex forecast'!$Q$7:$Q$210,"Repex")</f>
        <v>0</v>
      </c>
    </row>
    <row r="221" spans="2:45" ht="15">
      <c r="B221" s="6" t="s">
        <v>46</v>
      </c>
      <c r="C221" s="6" t="str">
        <f>INDEX('Raw demand forecast'!$M$7:$M$5830,MATCH($B221,'Raw demand forecast'!$B$7:$B$5830,0))</f>
        <v>No</v>
      </c>
      <c r="D221" s="6" t="str">
        <f>IF(COUNTIF($B$93:B221,$B221) = 1, "LV", IF(COUNTIF($B$93:B221,$B221) = 2, "HV", "ST"))</f>
        <v>LV</v>
      </c>
      <c r="E221" s="6" t="str">
        <f>INDEX('Demand forecast and growth rate'!$E$7:$E$273,MATCH($B221,'Demand forecast and growth rate'!$B$7:$B$273,0))</f>
        <v>Small growth</v>
      </c>
      <c r="F221" s="32">
        <f>SUMIFS('Capex forecast'!E$7:E$210,'Capex forecast'!$T$7:$T$210,'Allocation of site-spec costs'!$B221,'Capex forecast'!$S$7:$S$210,'Allocation of site-spec costs'!$D221,'Capex forecast'!$Q$7:$Q$210,"Customer Connection")</f>
        <v>0</v>
      </c>
      <c r="G221" s="32">
        <f>SUMIFS('Capex forecast'!F$7:F$210,'Capex forecast'!$T$7:$T$210,'Allocation of site-spec costs'!$B221,'Capex forecast'!$S$7:$S$210,'Allocation of site-spec costs'!$D221,'Capex forecast'!$Q$7:$Q$210,"Customer Connection")</f>
        <v>0</v>
      </c>
      <c r="H221" s="32">
        <f>SUMIFS('Capex forecast'!G$7:G$210,'Capex forecast'!$T$7:$T$210,'Allocation of site-spec costs'!$B221,'Capex forecast'!$S$7:$S$210,'Allocation of site-spec costs'!$D221,'Capex forecast'!$Q$7:$Q$210,"Customer Connection")</f>
        <v>0</v>
      </c>
      <c r="I221" s="32">
        <f>SUMIFS('Capex forecast'!H$7:H$210,'Capex forecast'!$T$7:$T$210,'Allocation of site-spec costs'!$B221,'Capex forecast'!$S$7:$S$210,'Allocation of site-spec costs'!$D221,'Capex forecast'!$Q$7:$Q$210,"Customer Connection")</f>
        <v>0</v>
      </c>
      <c r="J221" s="32">
        <f>SUMIFS('Capex forecast'!I$7:I$210,'Capex forecast'!$T$7:$T$210,'Allocation of site-spec costs'!$B221,'Capex forecast'!$S$7:$S$210,'Allocation of site-spec costs'!$D221,'Capex forecast'!$Q$7:$Q$210,"Customer Connection")</f>
        <v>0</v>
      </c>
      <c r="K221" s="32">
        <f>SUMIFS('Capex forecast'!J$7:J$210,'Capex forecast'!$T$7:$T$210,'Allocation of site-spec costs'!$B221,'Capex forecast'!$S$7:$S$210,'Allocation of site-spec costs'!$D221,'Capex forecast'!$Q$7:$Q$210,"Customer Connection")</f>
        <v>0</v>
      </c>
      <c r="L221" s="32">
        <f>SUMIFS('Capex forecast'!K$7:K$210,'Capex forecast'!$T$7:$T$210,'Allocation of site-spec costs'!$B221,'Capex forecast'!$S$7:$S$210,'Allocation of site-spec costs'!$D221,'Capex forecast'!$Q$7:$Q$210,"Customer Connection")</f>
        <v>0</v>
      </c>
      <c r="M221" s="32">
        <f>SUMIFS('Capex forecast'!L$7:L$210,'Capex forecast'!$T$7:$T$210,'Allocation of site-spec costs'!$B221,'Capex forecast'!$S$7:$S$210,'Allocation of site-spec costs'!$D221,'Capex forecast'!$Q$7:$Q$210,"Customer Connection")</f>
        <v>0</v>
      </c>
      <c r="N221" s="32">
        <f>SUMIFS('Capex forecast'!M$7:M$210,'Capex forecast'!$T$7:$T$210,'Allocation of site-spec costs'!$B221,'Capex forecast'!$S$7:$S$210,'Allocation of site-spec costs'!$D221,'Capex forecast'!$Q$7:$Q$210,"Customer Connection")</f>
        <v>0</v>
      </c>
      <c r="O221" s="32">
        <f>SUMIFS('Capex forecast'!N$7:N$210,'Capex forecast'!$T$7:$T$210,'Allocation of site-spec costs'!$B221,'Capex forecast'!$S$7:$S$210,'Allocation of site-spec costs'!$D221,'Capex forecast'!$Q$7:$Q$210,"Customer Connection")</f>
        <v>0</v>
      </c>
      <c r="Q221" s="6" t="s">
        <v>46</v>
      </c>
      <c r="R221" s="6" t="str">
        <f>INDEX('Raw demand forecast'!$M$7:$M$5830,MATCH($Q221,'Raw demand forecast'!$B$7:$B$5830,0))</f>
        <v>No</v>
      </c>
      <c r="S221" s="6" t="str">
        <f>IF(COUNTIF($Q$93:Q221,$B221) = 1, "LV", IF(COUNTIF($Q$93:Q221,$B221) = 2, "HV", "ST"))</f>
        <v>LV</v>
      </c>
      <c r="T221" s="6" t="str">
        <f>INDEX('Demand forecast and growth rate'!$E$7:$E$273,MATCH($Q221,'Demand forecast and growth rate'!$B$7:$B$273,0))</f>
        <v>Small growth</v>
      </c>
      <c r="U221" s="32">
        <f>SUMIFS('Capex forecast'!E$7:E$210,'Capex forecast'!$T$7:$T$210,$Q221,'Capex forecast'!$S$7:$S$210,$S221,'Capex forecast'!$Q$7:$Q$210,"Augex")</f>
        <v>0</v>
      </c>
      <c r="V221" s="32">
        <f>SUMIFS('Capex forecast'!F$7:F$210,'Capex forecast'!$T$7:$T$210,$Q221,'Capex forecast'!$S$7:$S$210,$S221,'Capex forecast'!$Q$7:$Q$210,"Augex")</f>
        <v>0</v>
      </c>
      <c r="W221" s="32">
        <f>SUMIFS('Capex forecast'!G$7:G$210,'Capex forecast'!$T$7:$T$210,$Q221,'Capex forecast'!$S$7:$S$210,$S221,'Capex forecast'!$Q$7:$Q$210,"Augex")</f>
        <v>0</v>
      </c>
      <c r="X221" s="32">
        <f>SUMIFS('Capex forecast'!H$7:H$210,'Capex forecast'!$T$7:$T$210,$Q221,'Capex forecast'!$S$7:$S$210,$S221,'Capex forecast'!$Q$7:$Q$210,"Augex")</f>
        <v>0</v>
      </c>
      <c r="Y221" s="32">
        <f>SUMIFS('Capex forecast'!I$7:I$210,'Capex forecast'!$T$7:$T$210,$Q221,'Capex forecast'!$S$7:$S$210,$S221,'Capex forecast'!$Q$7:$Q$210,"Augex")</f>
        <v>0</v>
      </c>
      <c r="Z221" s="32">
        <f>SUMIFS('Capex forecast'!J$7:J$210,'Capex forecast'!$T$7:$T$210,$Q221,'Capex forecast'!$S$7:$S$210,$S221,'Capex forecast'!$Q$7:$Q$210,"Augex")</f>
        <v>0</v>
      </c>
      <c r="AA221" s="32">
        <f>SUMIFS('Capex forecast'!K$7:K$210,'Capex forecast'!$T$7:$T$210,$Q221,'Capex forecast'!$S$7:$S$210,$S221,'Capex forecast'!$Q$7:$Q$210,"Augex")</f>
        <v>0</v>
      </c>
      <c r="AB221" s="32">
        <f>SUMIFS('Capex forecast'!L$7:L$210,'Capex forecast'!$T$7:$T$210,$Q221,'Capex forecast'!$S$7:$S$210,$S221,'Capex forecast'!$Q$7:$Q$210,"Augex")</f>
        <v>0</v>
      </c>
      <c r="AC221" s="32">
        <f>SUMIFS('Capex forecast'!M$7:M$210,'Capex forecast'!$T$7:$T$210,$Q221,'Capex forecast'!$S$7:$S$210,$S221,'Capex forecast'!$Q$7:$Q$210,"Augex")</f>
        <v>0</v>
      </c>
      <c r="AD221" s="32">
        <f>SUMIFS('Capex forecast'!N$7:N$210,'Capex forecast'!$T$7:$T$210,$Q221,'Capex forecast'!$S$7:$S$210,$S221,'Capex forecast'!$Q$7:$Q$210,"Augex")</f>
        <v>0</v>
      </c>
      <c r="AF221" s="6" t="s">
        <v>46</v>
      </c>
      <c r="AG221" s="6" t="str">
        <f>INDEX('Raw demand forecast'!$M$7:$M$5830,MATCH($Q221,'Raw demand forecast'!$B$7:$B$5830,0))</f>
        <v>No</v>
      </c>
      <c r="AH221" s="6" t="str">
        <f>IF(COUNTIF($AF$93:AF221,$B221) = 1, "LV", IF(COUNTIF($AF$93:AF221,$B221) = 2, "HV", "ST"))</f>
        <v>LV</v>
      </c>
      <c r="AI221" s="6" t="str">
        <f>INDEX('Demand forecast and growth rate'!$E$7:$E$273,MATCH($Q221,'Demand forecast and growth rate'!$B$7:$B$273,0))</f>
        <v>Small growth</v>
      </c>
      <c r="AJ221" s="53">
        <f>SUMIFS('Capex forecast'!E$7:E$210,'Capex forecast'!$T$7:$T$210,$AF221,'Capex forecast'!$S$7:$S$210,$AH221,'Capex forecast'!$Q$7:$Q$210,"Repex")</f>
        <v>0</v>
      </c>
      <c r="AK221" s="53">
        <f>SUMIFS('Capex forecast'!F$7:F$210,'Capex forecast'!$T$7:$T$210,$AF221,'Capex forecast'!$S$7:$S$210,$AH221,'Capex forecast'!$Q$7:$Q$210,"Repex")</f>
        <v>0</v>
      </c>
      <c r="AL221" s="53">
        <f>SUMIFS('Capex forecast'!G$7:G$210,'Capex forecast'!$T$7:$T$210,$AF221,'Capex forecast'!$S$7:$S$210,$AH221,'Capex forecast'!$Q$7:$Q$210,"Repex")</f>
        <v>0</v>
      </c>
      <c r="AM221" s="53">
        <f>SUMIFS('Capex forecast'!H$7:H$210,'Capex forecast'!$T$7:$T$210,$AF221,'Capex forecast'!$S$7:$S$210,$AH221,'Capex forecast'!$Q$7:$Q$210,"Repex")</f>
        <v>0</v>
      </c>
      <c r="AN221" s="53">
        <f>SUMIFS('Capex forecast'!I$7:I$210,'Capex forecast'!$T$7:$T$210,$AF221,'Capex forecast'!$S$7:$S$210,$AH221,'Capex forecast'!$Q$7:$Q$210,"Repex")</f>
        <v>0</v>
      </c>
      <c r="AO221" s="53">
        <f>SUMIFS('Capex forecast'!J$7:J$210,'Capex forecast'!$T$7:$T$210,$AF221,'Capex forecast'!$S$7:$S$210,$AH221,'Capex forecast'!$Q$7:$Q$210,"Repex")</f>
        <v>0</v>
      </c>
      <c r="AP221" s="53">
        <f>SUMIFS('Capex forecast'!K$7:K$210,'Capex forecast'!$T$7:$T$210,$AF221,'Capex forecast'!$S$7:$S$210,$AH221,'Capex forecast'!$Q$7:$Q$210,"Repex")</f>
        <v>0</v>
      </c>
      <c r="AQ221" s="53">
        <f>SUMIFS('Capex forecast'!L$7:L$210,'Capex forecast'!$T$7:$T$210,$AF221,'Capex forecast'!$S$7:$S$210,$AH221,'Capex forecast'!$Q$7:$Q$210,"Repex")</f>
        <v>0</v>
      </c>
      <c r="AR221" s="53">
        <f>SUMIFS('Capex forecast'!M$7:M$210,'Capex forecast'!$T$7:$T$210,$AF221,'Capex forecast'!$S$7:$S$210,$AH221,'Capex forecast'!$Q$7:$Q$210,"Repex")</f>
        <v>0</v>
      </c>
      <c r="AS221" s="53">
        <f>SUMIFS('Capex forecast'!N$7:N$210,'Capex forecast'!$T$7:$T$210,$AF221,'Capex forecast'!$S$7:$S$210,$AH221,'Capex forecast'!$Q$7:$Q$210,"Repex")</f>
        <v>0</v>
      </c>
    </row>
    <row r="222" spans="2:45" ht="15">
      <c r="B222" s="6" t="s">
        <v>72</v>
      </c>
      <c r="C222" s="6" t="str">
        <f>INDEX('Raw demand forecast'!$M$7:$M$5830,MATCH($B222,'Raw demand forecast'!$B$7:$B$5830,0))</f>
        <v>No</v>
      </c>
      <c r="D222" s="6" t="str">
        <f>IF(COUNTIF($B$93:B222,$B222) = 1, "LV", IF(COUNTIF($B$93:B222,$B222) = 2, "HV", "ST"))</f>
        <v>LV</v>
      </c>
      <c r="E222" s="6" t="str">
        <f>INDEX('Demand forecast and growth rate'!$E$7:$E$273,MATCH($B222,'Demand forecast and growth rate'!$B$7:$B$273,0))</f>
        <v>Steady/falling</v>
      </c>
      <c r="F222" s="32">
        <f>SUMIFS('Capex forecast'!E$7:E$210,'Capex forecast'!$T$7:$T$210,'Allocation of site-spec costs'!$B222,'Capex forecast'!$S$7:$S$210,'Allocation of site-spec costs'!$D222,'Capex forecast'!$Q$7:$Q$210,"Customer Connection")</f>
        <v>0</v>
      </c>
      <c r="G222" s="32">
        <f>SUMIFS('Capex forecast'!F$7:F$210,'Capex forecast'!$T$7:$T$210,'Allocation of site-spec costs'!$B222,'Capex forecast'!$S$7:$S$210,'Allocation of site-spec costs'!$D222,'Capex forecast'!$Q$7:$Q$210,"Customer Connection")</f>
        <v>0</v>
      </c>
      <c r="H222" s="32">
        <f>SUMIFS('Capex forecast'!G$7:G$210,'Capex forecast'!$T$7:$T$210,'Allocation of site-spec costs'!$B222,'Capex forecast'!$S$7:$S$210,'Allocation of site-spec costs'!$D222,'Capex forecast'!$Q$7:$Q$210,"Customer Connection")</f>
        <v>0</v>
      </c>
      <c r="I222" s="32">
        <f>SUMIFS('Capex forecast'!H$7:H$210,'Capex forecast'!$T$7:$T$210,'Allocation of site-spec costs'!$B222,'Capex forecast'!$S$7:$S$210,'Allocation of site-spec costs'!$D222,'Capex forecast'!$Q$7:$Q$210,"Customer Connection")</f>
        <v>0</v>
      </c>
      <c r="J222" s="32">
        <f>SUMIFS('Capex forecast'!I$7:I$210,'Capex forecast'!$T$7:$T$210,'Allocation of site-spec costs'!$B222,'Capex forecast'!$S$7:$S$210,'Allocation of site-spec costs'!$D222,'Capex forecast'!$Q$7:$Q$210,"Customer Connection")</f>
        <v>0</v>
      </c>
      <c r="K222" s="32">
        <f>SUMIFS('Capex forecast'!J$7:J$210,'Capex forecast'!$T$7:$T$210,'Allocation of site-spec costs'!$B222,'Capex forecast'!$S$7:$S$210,'Allocation of site-spec costs'!$D222,'Capex forecast'!$Q$7:$Q$210,"Customer Connection")</f>
        <v>0</v>
      </c>
      <c r="L222" s="32">
        <f>SUMIFS('Capex forecast'!K$7:K$210,'Capex forecast'!$T$7:$T$210,'Allocation of site-spec costs'!$B222,'Capex forecast'!$S$7:$S$210,'Allocation of site-spec costs'!$D222,'Capex forecast'!$Q$7:$Q$210,"Customer Connection")</f>
        <v>0</v>
      </c>
      <c r="M222" s="32">
        <f>SUMIFS('Capex forecast'!L$7:L$210,'Capex forecast'!$T$7:$T$210,'Allocation of site-spec costs'!$B222,'Capex forecast'!$S$7:$S$210,'Allocation of site-spec costs'!$D222,'Capex forecast'!$Q$7:$Q$210,"Customer Connection")</f>
        <v>0</v>
      </c>
      <c r="N222" s="32">
        <f>SUMIFS('Capex forecast'!M$7:M$210,'Capex forecast'!$T$7:$T$210,'Allocation of site-spec costs'!$B222,'Capex forecast'!$S$7:$S$210,'Allocation of site-spec costs'!$D222,'Capex forecast'!$Q$7:$Q$210,"Customer Connection")</f>
        <v>0</v>
      </c>
      <c r="O222" s="32">
        <f>SUMIFS('Capex forecast'!N$7:N$210,'Capex forecast'!$T$7:$T$210,'Allocation of site-spec costs'!$B222,'Capex forecast'!$S$7:$S$210,'Allocation of site-spec costs'!$D222,'Capex forecast'!$Q$7:$Q$210,"Customer Connection")</f>
        <v>0</v>
      </c>
      <c r="Q222" s="6" t="s">
        <v>72</v>
      </c>
      <c r="R222" s="6" t="str">
        <f>INDEX('Raw demand forecast'!$M$7:$M$5830,MATCH($Q222,'Raw demand forecast'!$B$7:$B$5830,0))</f>
        <v>No</v>
      </c>
      <c r="S222" s="6" t="str">
        <f>IF(COUNTIF($Q$93:Q222,$B222) = 1, "LV", IF(COUNTIF($Q$93:Q222,$B222) = 2, "HV", "ST"))</f>
        <v>LV</v>
      </c>
      <c r="T222" s="6" t="str">
        <f>INDEX('Demand forecast and growth rate'!$E$7:$E$273,MATCH($Q222,'Demand forecast and growth rate'!$B$7:$B$273,0))</f>
        <v>Steady/falling</v>
      </c>
      <c r="U222" s="32">
        <f>SUMIFS('Capex forecast'!E$7:E$210,'Capex forecast'!$T$7:$T$210,$Q222,'Capex forecast'!$S$7:$S$210,$S222,'Capex forecast'!$Q$7:$Q$210,"Augex")</f>
        <v>0</v>
      </c>
      <c r="V222" s="32">
        <f>SUMIFS('Capex forecast'!F$7:F$210,'Capex forecast'!$T$7:$T$210,$Q222,'Capex forecast'!$S$7:$S$210,$S222,'Capex forecast'!$Q$7:$Q$210,"Augex")</f>
        <v>0</v>
      </c>
      <c r="W222" s="32">
        <f>SUMIFS('Capex forecast'!G$7:G$210,'Capex forecast'!$T$7:$T$210,$Q222,'Capex forecast'!$S$7:$S$210,$S222,'Capex forecast'!$Q$7:$Q$210,"Augex")</f>
        <v>0</v>
      </c>
      <c r="X222" s="32">
        <f>SUMIFS('Capex forecast'!H$7:H$210,'Capex forecast'!$T$7:$T$210,$Q222,'Capex forecast'!$S$7:$S$210,$S222,'Capex forecast'!$Q$7:$Q$210,"Augex")</f>
        <v>0</v>
      </c>
      <c r="Y222" s="32">
        <f>SUMIFS('Capex forecast'!I$7:I$210,'Capex forecast'!$T$7:$T$210,$Q222,'Capex forecast'!$S$7:$S$210,$S222,'Capex forecast'!$Q$7:$Q$210,"Augex")</f>
        <v>0</v>
      </c>
      <c r="Z222" s="32">
        <f>SUMIFS('Capex forecast'!J$7:J$210,'Capex forecast'!$T$7:$T$210,$Q222,'Capex forecast'!$S$7:$S$210,$S222,'Capex forecast'!$Q$7:$Q$210,"Augex")</f>
        <v>0</v>
      </c>
      <c r="AA222" s="32">
        <f>SUMIFS('Capex forecast'!K$7:K$210,'Capex forecast'!$T$7:$T$210,$Q222,'Capex forecast'!$S$7:$S$210,$S222,'Capex forecast'!$Q$7:$Q$210,"Augex")</f>
        <v>0</v>
      </c>
      <c r="AB222" s="32">
        <f>SUMIFS('Capex forecast'!L$7:L$210,'Capex forecast'!$T$7:$T$210,$Q222,'Capex forecast'!$S$7:$S$210,$S222,'Capex forecast'!$Q$7:$Q$210,"Augex")</f>
        <v>0</v>
      </c>
      <c r="AC222" s="32">
        <f>SUMIFS('Capex forecast'!M$7:M$210,'Capex forecast'!$T$7:$T$210,$Q222,'Capex forecast'!$S$7:$S$210,$S222,'Capex forecast'!$Q$7:$Q$210,"Augex")</f>
        <v>0</v>
      </c>
      <c r="AD222" s="32">
        <f>SUMIFS('Capex forecast'!N$7:N$210,'Capex forecast'!$T$7:$T$210,$Q222,'Capex forecast'!$S$7:$S$210,$S222,'Capex forecast'!$Q$7:$Q$210,"Augex")</f>
        <v>0</v>
      </c>
      <c r="AF222" s="6" t="s">
        <v>72</v>
      </c>
      <c r="AG222" s="6" t="str">
        <f>INDEX('Raw demand forecast'!$M$7:$M$5830,MATCH($Q222,'Raw demand forecast'!$B$7:$B$5830,0))</f>
        <v>No</v>
      </c>
      <c r="AH222" s="6" t="str">
        <f>IF(COUNTIF($AF$93:AF222,$B222) = 1, "LV", IF(COUNTIF($AF$93:AF222,$B222) = 2, "HV", "ST"))</f>
        <v>LV</v>
      </c>
      <c r="AI222" s="6" t="str">
        <f>INDEX('Demand forecast and growth rate'!$E$7:$E$273,MATCH($Q222,'Demand forecast and growth rate'!$B$7:$B$273,0))</f>
        <v>Steady/falling</v>
      </c>
      <c r="AJ222" s="53">
        <f>SUMIFS('Capex forecast'!E$7:E$210,'Capex forecast'!$T$7:$T$210,$AF222,'Capex forecast'!$S$7:$S$210,$AH222,'Capex forecast'!$Q$7:$Q$210,"Repex")</f>
        <v>0</v>
      </c>
      <c r="AK222" s="53">
        <f>SUMIFS('Capex forecast'!F$7:F$210,'Capex forecast'!$T$7:$T$210,$AF222,'Capex forecast'!$S$7:$S$210,$AH222,'Capex forecast'!$Q$7:$Q$210,"Repex")</f>
        <v>0</v>
      </c>
      <c r="AL222" s="53">
        <f>SUMIFS('Capex forecast'!G$7:G$210,'Capex forecast'!$T$7:$T$210,$AF222,'Capex forecast'!$S$7:$S$210,$AH222,'Capex forecast'!$Q$7:$Q$210,"Repex")</f>
        <v>0</v>
      </c>
      <c r="AM222" s="53">
        <f>SUMIFS('Capex forecast'!H$7:H$210,'Capex forecast'!$T$7:$T$210,$AF222,'Capex forecast'!$S$7:$S$210,$AH222,'Capex forecast'!$Q$7:$Q$210,"Repex")</f>
        <v>0</v>
      </c>
      <c r="AN222" s="53">
        <f>SUMIFS('Capex forecast'!I$7:I$210,'Capex forecast'!$T$7:$T$210,$AF222,'Capex forecast'!$S$7:$S$210,$AH222,'Capex forecast'!$Q$7:$Q$210,"Repex")</f>
        <v>0</v>
      </c>
      <c r="AO222" s="53">
        <f>SUMIFS('Capex forecast'!J$7:J$210,'Capex forecast'!$T$7:$T$210,$AF222,'Capex forecast'!$S$7:$S$210,$AH222,'Capex forecast'!$Q$7:$Q$210,"Repex")</f>
        <v>0</v>
      </c>
      <c r="AP222" s="53">
        <f>SUMIFS('Capex forecast'!K$7:K$210,'Capex forecast'!$T$7:$T$210,$AF222,'Capex forecast'!$S$7:$S$210,$AH222,'Capex forecast'!$Q$7:$Q$210,"Repex")</f>
        <v>0</v>
      </c>
      <c r="AQ222" s="53">
        <f>SUMIFS('Capex forecast'!L$7:L$210,'Capex forecast'!$T$7:$T$210,$AF222,'Capex forecast'!$S$7:$S$210,$AH222,'Capex forecast'!$Q$7:$Q$210,"Repex")</f>
        <v>0</v>
      </c>
      <c r="AR222" s="53">
        <f>SUMIFS('Capex forecast'!M$7:M$210,'Capex forecast'!$T$7:$T$210,$AF222,'Capex forecast'!$S$7:$S$210,$AH222,'Capex forecast'!$Q$7:$Q$210,"Repex")</f>
        <v>0</v>
      </c>
      <c r="AS222" s="53">
        <f>SUMIFS('Capex forecast'!N$7:N$210,'Capex forecast'!$T$7:$T$210,$AF222,'Capex forecast'!$S$7:$S$210,$AH222,'Capex forecast'!$Q$7:$Q$210,"Repex")</f>
        <v>0</v>
      </c>
    </row>
    <row r="223" spans="2:45" ht="15">
      <c r="B223" s="6" t="s">
        <v>126</v>
      </c>
      <c r="C223" s="6" t="str">
        <f>INDEX('Raw demand forecast'!$M$7:$M$5830,MATCH($B223,'Raw demand forecast'!$B$7:$B$5830,0))</f>
        <v>No</v>
      </c>
      <c r="D223" s="6" t="str">
        <f>IF(COUNTIF($B$93:B223,$B223) = 1, "LV", IF(COUNTIF($B$93:B223,$B223) = 2, "HV", "ST"))</f>
        <v>LV</v>
      </c>
      <c r="E223" s="6" t="str">
        <f>INDEX('Demand forecast and growth rate'!$E$7:$E$273,MATCH($B223,'Demand forecast and growth rate'!$B$7:$B$273,0))</f>
        <v>Steady/falling</v>
      </c>
      <c r="F223" s="32">
        <f>SUMIFS('Capex forecast'!E$7:E$210,'Capex forecast'!$T$7:$T$210,'Allocation of site-spec costs'!$B223,'Capex forecast'!$S$7:$S$210,'Allocation of site-spec costs'!$D223,'Capex forecast'!$Q$7:$Q$210,"Customer Connection")</f>
        <v>0</v>
      </c>
      <c r="G223" s="32">
        <f>SUMIFS('Capex forecast'!F$7:F$210,'Capex forecast'!$T$7:$T$210,'Allocation of site-spec costs'!$B223,'Capex forecast'!$S$7:$S$210,'Allocation of site-spec costs'!$D223,'Capex forecast'!$Q$7:$Q$210,"Customer Connection")</f>
        <v>0</v>
      </c>
      <c r="H223" s="32">
        <f>SUMIFS('Capex forecast'!G$7:G$210,'Capex forecast'!$T$7:$T$210,'Allocation of site-spec costs'!$B223,'Capex forecast'!$S$7:$S$210,'Allocation of site-spec costs'!$D223,'Capex forecast'!$Q$7:$Q$210,"Customer Connection")</f>
        <v>0</v>
      </c>
      <c r="I223" s="32">
        <f>SUMIFS('Capex forecast'!H$7:H$210,'Capex forecast'!$T$7:$T$210,'Allocation of site-spec costs'!$B223,'Capex forecast'!$S$7:$S$210,'Allocation of site-spec costs'!$D223,'Capex forecast'!$Q$7:$Q$210,"Customer Connection")</f>
        <v>0</v>
      </c>
      <c r="J223" s="32">
        <f>SUMIFS('Capex forecast'!I$7:I$210,'Capex forecast'!$T$7:$T$210,'Allocation of site-spec costs'!$B223,'Capex forecast'!$S$7:$S$210,'Allocation of site-spec costs'!$D223,'Capex forecast'!$Q$7:$Q$210,"Customer Connection")</f>
        <v>0</v>
      </c>
      <c r="K223" s="32">
        <f>SUMIFS('Capex forecast'!J$7:J$210,'Capex forecast'!$T$7:$T$210,'Allocation of site-spec costs'!$B223,'Capex forecast'!$S$7:$S$210,'Allocation of site-spec costs'!$D223,'Capex forecast'!$Q$7:$Q$210,"Customer Connection")</f>
        <v>0</v>
      </c>
      <c r="L223" s="32">
        <f>SUMIFS('Capex forecast'!K$7:K$210,'Capex forecast'!$T$7:$T$210,'Allocation of site-spec costs'!$B223,'Capex forecast'!$S$7:$S$210,'Allocation of site-spec costs'!$D223,'Capex forecast'!$Q$7:$Q$210,"Customer Connection")</f>
        <v>0</v>
      </c>
      <c r="M223" s="32">
        <f>SUMIFS('Capex forecast'!L$7:L$210,'Capex forecast'!$T$7:$T$210,'Allocation of site-spec costs'!$B223,'Capex forecast'!$S$7:$S$210,'Allocation of site-spec costs'!$D223,'Capex forecast'!$Q$7:$Q$210,"Customer Connection")</f>
        <v>0</v>
      </c>
      <c r="N223" s="32">
        <f>SUMIFS('Capex forecast'!M$7:M$210,'Capex forecast'!$T$7:$T$210,'Allocation of site-spec costs'!$B223,'Capex forecast'!$S$7:$S$210,'Allocation of site-spec costs'!$D223,'Capex forecast'!$Q$7:$Q$210,"Customer Connection")</f>
        <v>0</v>
      </c>
      <c r="O223" s="32">
        <f>SUMIFS('Capex forecast'!N$7:N$210,'Capex forecast'!$T$7:$T$210,'Allocation of site-spec costs'!$B223,'Capex forecast'!$S$7:$S$210,'Allocation of site-spec costs'!$D223,'Capex forecast'!$Q$7:$Q$210,"Customer Connection")</f>
        <v>0</v>
      </c>
      <c r="Q223" s="6" t="s">
        <v>126</v>
      </c>
      <c r="R223" s="6" t="str">
        <f>INDEX('Raw demand forecast'!$M$7:$M$5830,MATCH($Q223,'Raw demand forecast'!$B$7:$B$5830,0))</f>
        <v>No</v>
      </c>
      <c r="S223" s="6" t="str">
        <f>IF(COUNTIF($Q$93:Q223,$B223) = 1, "LV", IF(COUNTIF($Q$93:Q223,$B223) = 2, "HV", "ST"))</f>
        <v>LV</v>
      </c>
      <c r="T223" s="6" t="str">
        <f>INDEX('Demand forecast and growth rate'!$E$7:$E$273,MATCH($Q223,'Demand forecast and growth rate'!$B$7:$B$273,0))</f>
        <v>Steady/falling</v>
      </c>
      <c r="U223" s="32">
        <f>SUMIFS('Capex forecast'!E$7:E$210,'Capex forecast'!$T$7:$T$210,$Q223,'Capex forecast'!$S$7:$S$210,$S223,'Capex forecast'!$Q$7:$Q$210,"Augex")</f>
        <v>0</v>
      </c>
      <c r="V223" s="32">
        <f>SUMIFS('Capex forecast'!F$7:F$210,'Capex forecast'!$T$7:$T$210,$Q223,'Capex forecast'!$S$7:$S$210,$S223,'Capex forecast'!$Q$7:$Q$210,"Augex")</f>
        <v>0</v>
      </c>
      <c r="W223" s="32">
        <f>SUMIFS('Capex forecast'!G$7:G$210,'Capex forecast'!$T$7:$T$210,$Q223,'Capex forecast'!$S$7:$S$210,$S223,'Capex forecast'!$Q$7:$Q$210,"Augex")</f>
        <v>0</v>
      </c>
      <c r="X223" s="32">
        <f>SUMIFS('Capex forecast'!H$7:H$210,'Capex forecast'!$T$7:$T$210,$Q223,'Capex forecast'!$S$7:$S$210,$S223,'Capex forecast'!$Q$7:$Q$210,"Augex")</f>
        <v>0</v>
      </c>
      <c r="Y223" s="32">
        <f>SUMIFS('Capex forecast'!I$7:I$210,'Capex forecast'!$T$7:$T$210,$Q223,'Capex forecast'!$S$7:$S$210,$S223,'Capex forecast'!$Q$7:$Q$210,"Augex")</f>
        <v>0</v>
      </c>
      <c r="Z223" s="32">
        <f>SUMIFS('Capex forecast'!J$7:J$210,'Capex forecast'!$T$7:$T$210,$Q223,'Capex forecast'!$S$7:$S$210,$S223,'Capex forecast'!$Q$7:$Q$210,"Augex")</f>
        <v>0</v>
      </c>
      <c r="AA223" s="32">
        <f>SUMIFS('Capex forecast'!K$7:K$210,'Capex forecast'!$T$7:$T$210,$Q223,'Capex forecast'!$S$7:$S$210,$S223,'Capex forecast'!$Q$7:$Q$210,"Augex")</f>
        <v>0</v>
      </c>
      <c r="AB223" s="32">
        <f>SUMIFS('Capex forecast'!L$7:L$210,'Capex forecast'!$T$7:$T$210,$Q223,'Capex forecast'!$S$7:$S$210,$S223,'Capex forecast'!$Q$7:$Q$210,"Augex")</f>
        <v>0</v>
      </c>
      <c r="AC223" s="32">
        <f>SUMIFS('Capex forecast'!M$7:M$210,'Capex forecast'!$T$7:$T$210,$Q223,'Capex forecast'!$S$7:$S$210,$S223,'Capex forecast'!$Q$7:$Q$210,"Augex")</f>
        <v>0</v>
      </c>
      <c r="AD223" s="32">
        <f>SUMIFS('Capex forecast'!N$7:N$210,'Capex forecast'!$T$7:$T$210,$Q223,'Capex forecast'!$S$7:$S$210,$S223,'Capex forecast'!$Q$7:$Q$210,"Augex")</f>
        <v>0</v>
      </c>
      <c r="AF223" s="6" t="s">
        <v>126</v>
      </c>
      <c r="AG223" s="6" t="str">
        <f>INDEX('Raw demand forecast'!$M$7:$M$5830,MATCH($Q223,'Raw demand forecast'!$B$7:$B$5830,0))</f>
        <v>No</v>
      </c>
      <c r="AH223" s="6" t="str">
        <f>IF(COUNTIF($AF$93:AF223,$B223) = 1, "LV", IF(COUNTIF($AF$93:AF223,$B223) = 2, "HV", "ST"))</f>
        <v>LV</v>
      </c>
      <c r="AI223" s="6" t="str">
        <f>INDEX('Demand forecast and growth rate'!$E$7:$E$273,MATCH($Q223,'Demand forecast and growth rate'!$B$7:$B$273,0))</f>
        <v>Steady/falling</v>
      </c>
      <c r="AJ223" s="53">
        <f>SUMIFS('Capex forecast'!E$7:E$210,'Capex forecast'!$T$7:$T$210,$AF223,'Capex forecast'!$S$7:$S$210,$AH223,'Capex forecast'!$Q$7:$Q$210,"Repex")</f>
        <v>0</v>
      </c>
      <c r="AK223" s="53">
        <f>SUMIFS('Capex forecast'!F$7:F$210,'Capex forecast'!$T$7:$T$210,$AF223,'Capex forecast'!$S$7:$S$210,$AH223,'Capex forecast'!$Q$7:$Q$210,"Repex")</f>
        <v>0</v>
      </c>
      <c r="AL223" s="53">
        <f>SUMIFS('Capex forecast'!G$7:G$210,'Capex forecast'!$T$7:$T$210,$AF223,'Capex forecast'!$S$7:$S$210,$AH223,'Capex forecast'!$Q$7:$Q$210,"Repex")</f>
        <v>0</v>
      </c>
      <c r="AM223" s="53">
        <f>SUMIFS('Capex forecast'!H$7:H$210,'Capex forecast'!$T$7:$T$210,$AF223,'Capex forecast'!$S$7:$S$210,$AH223,'Capex forecast'!$Q$7:$Q$210,"Repex")</f>
        <v>0</v>
      </c>
      <c r="AN223" s="53">
        <f>SUMIFS('Capex forecast'!I$7:I$210,'Capex forecast'!$T$7:$T$210,$AF223,'Capex forecast'!$S$7:$S$210,$AH223,'Capex forecast'!$Q$7:$Q$210,"Repex")</f>
        <v>0</v>
      </c>
      <c r="AO223" s="53">
        <f>SUMIFS('Capex forecast'!J$7:J$210,'Capex forecast'!$T$7:$T$210,$AF223,'Capex forecast'!$S$7:$S$210,$AH223,'Capex forecast'!$Q$7:$Q$210,"Repex")</f>
        <v>0</v>
      </c>
      <c r="AP223" s="53">
        <f>SUMIFS('Capex forecast'!K$7:K$210,'Capex forecast'!$T$7:$T$210,$AF223,'Capex forecast'!$S$7:$S$210,$AH223,'Capex forecast'!$Q$7:$Q$210,"Repex")</f>
        <v>0</v>
      </c>
      <c r="AQ223" s="53">
        <f>SUMIFS('Capex forecast'!L$7:L$210,'Capex forecast'!$T$7:$T$210,$AF223,'Capex forecast'!$S$7:$S$210,$AH223,'Capex forecast'!$Q$7:$Q$210,"Repex")</f>
        <v>0</v>
      </c>
      <c r="AR223" s="53">
        <f>SUMIFS('Capex forecast'!M$7:M$210,'Capex forecast'!$T$7:$T$210,$AF223,'Capex forecast'!$S$7:$S$210,$AH223,'Capex forecast'!$Q$7:$Q$210,"Repex")</f>
        <v>0</v>
      </c>
      <c r="AS223" s="53">
        <f>SUMIFS('Capex forecast'!N$7:N$210,'Capex forecast'!$T$7:$T$210,$AF223,'Capex forecast'!$S$7:$S$210,$AH223,'Capex forecast'!$Q$7:$Q$210,"Repex")</f>
        <v>0</v>
      </c>
    </row>
    <row r="224" spans="2:45" ht="15">
      <c r="B224" s="6" t="s">
        <v>611</v>
      </c>
      <c r="C224" s="6" t="str">
        <f>INDEX('Raw demand forecast'!$M$7:$M$5830,MATCH($B224,'Raw demand forecast'!$B$7:$B$5830,0))</f>
        <v>Yes</v>
      </c>
      <c r="D224" s="6" t="str">
        <f>IF(COUNTIF($B$93:B224,$B224) = 1, "LV", IF(COUNTIF($B$93:B224,$B224) = 2, "HV", "ST"))</f>
        <v>LV</v>
      </c>
      <c r="E224" s="6" t="str">
        <f>INDEX('Demand forecast and growth rate'!$E$7:$E$273,MATCH($B224,'Demand forecast and growth rate'!$B$7:$B$273,0))</f>
        <v>Steady/falling</v>
      </c>
      <c r="F224" s="32">
        <f>SUMIFS('Capex forecast'!E$7:E$210,'Capex forecast'!$T$7:$T$210,'Allocation of site-spec costs'!$B224,'Capex forecast'!$S$7:$S$210,'Allocation of site-spec costs'!$D224,'Capex forecast'!$Q$7:$Q$210,"Customer Connection")</f>
        <v>0</v>
      </c>
      <c r="G224" s="32">
        <f>SUMIFS('Capex forecast'!F$7:F$210,'Capex forecast'!$T$7:$T$210,'Allocation of site-spec costs'!$B224,'Capex forecast'!$S$7:$S$210,'Allocation of site-spec costs'!$D224,'Capex forecast'!$Q$7:$Q$210,"Customer Connection")</f>
        <v>0</v>
      </c>
      <c r="H224" s="32">
        <f>SUMIFS('Capex forecast'!G$7:G$210,'Capex forecast'!$T$7:$T$210,'Allocation of site-spec costs'!$B224,'Capex forecast'!$S$7:$S$210,'Allocation of site-spec costs'!$D224,'Capex forecast'!$Q$7:$Q$210,"Customer Connection")</f>
        <v>0</v>
      </c>
      <c r="I224" s="32">
        <f>SUMIFS('Capex forecast'!H$7:H$210,'Capex forecast'!$T$7:$T$210,'Allocation of site-spec costs'!$B224,'Capex forecast'!$S$7:$S$210,'Allocation of site-spec costs'!$D224,'Capex forecast'!$Q$7:$Q$210,"Customer Connection")</f>
        <v>0</v>
      </c>
      <c r="J224" s="32">
        <f>SUMIFS('Capex forecast'!I$7:I$210,'Capex forecast'!$T$7:$T$210,'Allocation of site-spec costs'!$B224,'Capex forecast'!$S$7:$S$210,'Allocation of site-spec costs'!$D224,'Capex forecast'!$Q$7:$Q$210,"Customer Connection")</f>
        <v>0</v>
      </c>
      <c r="K224" s="32">
        <f>SUMIFS('Capex forecast'!J$7:J$210,'Capex forecast'!$T$7:$T$210,'Allocation of site-spec costs'!$B224,'Capex forecast'!$S$7:$S$210,'Allocation of site-spec costs'!$D224,'Capex forecast'!$Q$7:$Q$210,"Customer Connection")</f>
        <v>0</v>
      </c>
      <c r="L224" s="32">
        <f>SUMIFS('Capex forecast'!K$7:K$210,'Capex forecast'!$T$7:$T$210,'Allocation of site-spec costs'!$B224,'Capex forecast'!$S$7:$S$210,'Allocation of site-spec costs'!$D224,'Capex forecast'!$Q$7:$Q$210,"Customer Connection")</f>
        <v>0</v>
      </c>
      <c r="M224" s="32">
        <f>SUMIFS('Capex forecast'!L$7:L$210,'Capex forecast'!$T$7:$T$210,'Allocation of site-spec costs'!$B224,'Capex forecast'!$S$7:$S$210,'Allocation of site-spec costs'!$D224,'Capex forecast'!$Q$7:$Q$210,"Customer Connection")</f>
        <v>0</v>
      </c>
      <c r="N224" s="32">
        <f>SUMIFS('Capex forecast'!M$7:M$210,'Capex forecast'!$T$7:$T$210,'Allocation of site-spec costs'!$B224,'Capex forecast'!$S$7:$S$210,'Allocation of site-spec costs'!$D224,'Capex forecast'!$Q$7:$Q$210,"Customer Connection")</f>
        <v>0</v>
      </c>
      <c r="O224" s="32">
        <f>SUMIFS('Capex forecast'!N$7:N$210,'Capex forecast'!$T$7:$T$210,'Allocation of site-spec costs'!$B224,'Capex forecast'!$S$7:$S$210,'Allocation of site-spec costs'!$D224,'Capex forecast'!$Q$7:$Q$210,"Customer Connection")</f>
        <v>0</v>
      </c>
      <c r="Q224" s="6" t="s">
        <v>611</v>
      </c>
      <c r="R224" s="6" t="str">
        <f>INDEX('Raw demand forecast'!$M$7:$M$5830,MATCH($Q224,'Raw demand forecast'!$B$7:$B$5830,0))</f>
        <v>Yes</v>
      </c>
      <c r="S224" s="6" t="str">
        <f>IF(COUNTIF($Q$93:Q224,$B224) = 1, "LV", IF(COUNTIF($Q$93:Q224,$B224) = 2, "HV", "ST"))</f>
        <v>LV</v>
      </c>
      <c r="T224" s="6" t="str">
        <f>INDEX('Demand forecast and growth rate'!$E$7:$E$273,MATCH($Q224,'Demand forecast and growth rate'!$B$7:$B$273,0))</f>
        <v>Steady/falling</v>
      </c>
      <c r="U224" s="32">
        <f>SUMIFS('Capex forecast'!E$7:E$210,'Capex forecast'!$T$7:$T$210,$Q224,'Capex forecast'!$S$7:$S$210,$S224,'Capex forecast'!$Q$7:$Q$210,"Augex")</f>
        <v>0</v>
      </c>
      <c r="V224" s="32">
        <f>SUMIFS('Capex forecast'!F$7:F$210,'Capex forecast'!$T$7:$T$210,$Q224,'Capex forecast'!$S$7:$S$210,$S224,'Capex forecast'!$Q$7:$Q$210,"Augex")</f>
        <v>0</v>
      </c>
      <c r="W224" s="32">
        <f>SUMIFS('Capex forecast'!G$7:G$210,'Capex forecast'!$T$7:$T$210,$Q224,'Capex forecast'!$S$7:$S$210,$S224,'Capex forecast'!$Q$7:$Q$210,"Augex")</f>
        <v>0</v>
      </c>
      <c r="X224" s="32">
        <f>SUMIFS('Capex forecast'!H$7:H$210,'Capex forecast'!$T$7:$T$210,$Q224,'Capex forecast'!$S$7:$S$210,$S224,'Capex forecast'!$Q$7:$Q$210,"Augex")</f>
        <v>0</v>
      </c>
      <c r="Y224" s="32">
        <f>SUMIFS('Capex forecast'!I$7:I$210,'Capex forecast'!$T$7:$T$210,$Q224,'Capex forecast'!$S$7:$S$210,$S224,'Capex forecast'!$Q$7:$Q$210,"Augex")</f>
        <v>0</v>
      </c>
      <c r="Z224" s="32">
        <f>SUMIFS('Capex forecast'!J$7:J$210,'Capex forecast'!$T$7:$T$210,$Q224,'Capex forecast'!$S$7:$S$210,$S224,'Capex forecast'!$Q$7:$Q$210,"Augex")</f>
        <v>0</v>
      </c>
      <c r="AA224" s="32">
        <f>SUMIFS('Capex forecast'!K$7:K$210,'Capex forecast'!$T$7:$T$210,$Q224,'Capex forecast'!$S$7:$S$210,$S224,'Capex forecast'!$Q$7:$Q$210,"Augex")</f>
        <v>0</v>
      </c>
      <c r="AB224" s="32">
        <f>SUMIFS('Capex forecast'!L$7:L$210,'Capex forecast'!$T$7:$T$210,$Q224,'Capex forecast'!$S$7:$S$210,$S224,'Capex forecast'!$Q$7:$Q$210,"Augex")</f>
        <v>0</v>
      </c>
      <c r="AC224" s="32">
        <f>SUMIFS('Capex forecast'!M$7:M$210,'Capex forecast'!$T$7:$T$210,$Q224,'Capex forecast'!$S$7:$S$210,$S224,'Capex forecast'!$Q$7:$Q$210,"Augex")</f>
        <v>0</v>
      </c>
      <c r="AD224" s="32">
        <f>SUMIFS('Capex forecast'!N$7:N$210,'Capex forecast'!$T$7:$T$210,$Q224,'Capex forecast'!$S$7:$S$210,$S224,'Capex forecast'!$Q$7:$Q$210,"Augex")</f>
        <v>0</v>
      </c>
      <c r="AF224" s="6" t="s">
        <v>611</v>
      </c>
      <c r="AG224" s="6" t="str">
        <f>INDEX('Raw demand forecast'!$M$7:$M$5830,MATCH($Q224,'Raw demand forecast'!$B$7:$B$5830,0))</f>
        <v>Yes</v>
      </c>
      <c r="AH224" s="6" t="str">
        <f>IF(COUNTIF($AF$93:AF224,$B224) = 1, "LV", IF(COUNTIF($AF$93:AF224,$B224) = 2, "HV", "ST"))</f>
        <v>LV</v>
      </c>
      <c r="AI224" s="6" t="str">
        <f>INDEX('Demand forecast and growth rate'!$E$7:$E$273,MATCH($Q224,'Demand forecast and growth rate'!$B$7:$B$273,0))</f>
        <v>Steady/falling</v>
      </c>
      <c r="AJ224" s="53">
        <f>SUMIFS('Capex forecast'!E$7:E$210,'Capex forecast'!$T$7:$T$210,$AF224,'Capex forecast'!$S$7:$S$210,$AH224,'Capex forecast'!$Q$7:$Q$210,"Repex")</f>
        <v>0</v>
      </c>
      <c r="AK224" s="53">
        <f>SUMIFS('Capex forecast'!F$7:F$210,'Capex forecast'!$T$7:$T$210,$AF224,'Capex forecast'!$S$7:$S$210,$AH224,'Capex forecast'!$Q$7:$Q$210,"Repex")</f>
        <v>0</v>
      </c>
      <c r="AL224" s="53">
        <f>SUMIFS('Capex forecast'!G$7:G$210,'Capex forecast'!$T$7:$T$210,$AF224,'Capex forecast'!$S$7:$S$210,$AH224,'Capex forecast'!$Q$7:$Q$210,"Repex")</f>
        <v>0</v>
      </c>
      <c r="AM224" s="53">
        <f>SUMIFS('Capex forecast'!H$7:H$210,'Capex forecast'!$T$7:$T$210,$AF224,'Capex forecast'!$S$7:$S$210,$AH224,'Capex forecast'!$Q$7:$Q$210,"Repex")</f>
        <v>0</v>
      </c>
      <c r="AN224" s="53">
        <f>SUMIFS('Capex forecast'!I$7:I$210,'Capex forecast'!$T$7:$T$210,$AF224,'Capex forecast'!$S$7:$S$210,$AH224,'Capex forecast'!$Q$7:$Q$210,"Repex")</f>
        <v>0</v>
      </c>
      <c r="AO224" s="53">
        <f>SUMIFS('Capex forecast'!J$7:J$210,'Capex forecast'!$T$7:$T$210,$AF224,'Capex forecast'!$S$7:$S$210,$AH224,'Capex forecast'!$Q$7:$Q$210,"Repex")</f>
        <v>0</v>
      </c>
      <c r="AP224" s="53">
        <f>SUMIFS('Capex forecast'!K$7:K$210,'Capex forecast'!$T$7:$T$210,$AF224,'Capex forecast'!$S$7:$S$210,$AH224,'Capex forecast'!$Q$7:$Q$210,"Repex")</f>
        <v>0</v>
      </c>
      <c r="AQ224" s="53">
        <f>SUMIFS('Capex forecast'!L$7:L$210,'Capex forecast'!$T$7:$T$210,$AF224,'Capex forecast'!$S$7:$S$210,$AH224,'Capex forecast'!$Q$7:$Q$210,"Repex")</f>
        <v>0</v>
      </c>
      <c r="AR224" s="53">
        <f>SUMIFS('Capex forecast'!M$7:M$210,'Capex forecast'!$T$7:$T$210,$AF224,'Capex forecast'!$S$7:$S$210,$AH224,'Capex forecast'!$Q$7:$Q$210,"Repex")</f>
        <v>0</v>
      </c>
      <c r="AS224" s="53">
        <f>SUMIFS('Capex forecast'!N$7:N$210,'Capex forecast'!$T$7:$T$210,$AF224,'Capex forecast'!$S$7:$S$210,$AH224,'Capex forecast'!$Q$7:$Q$210,"Repex")</f>
        <v>0</v>
      </c>
    </row>
    <row r="225" spans="2:45" ht="15">
      <c r="B225" s="6" t="s">
        <v>155</v>
      </c>
      <c r="C225" s="6" t="str">
        <f>INDEX('Raw demand forecast'!$M$7:$M$5830,MATCH($B225,'Raw demand forecast'!$B$7:$B$5830,0))</f>
        <v>No</v>
      </c>
      <c r="D225" s="6" t="str">
        <f>IF(COUNTIF($B$93:B225,$B225) = 1, "LV", IF(COUNTIF($B$93:B225,$B225) = 2, "HV", "ST"))</f>
        <v>LV</v>
      </c>
      <c r="E225" s="6" t="str">
        <f>INDEX('Demand forecast and growth rate'!$E$7:$E$273,MATCH($B225,'Demand forecast and growth rate'!$B$7:$B$273,0))</f>
        <v>Steady/falling</v>
      </c>
      <c r="F225" s="32">
        <f>SUMIFS('Capex forecast'!E$7:E$210,'Capex forecast'!$T$7:$T$210,'Allocation of site-spec costs'!$B225,'Capex forecast'!$S$7:$S$210,'Allocation of site-spec costs'!$D225,'Capex forecast'!$Q$7:$Q$210,"Customer Connection")</f>
        <v>0</v>
      </c>
      <c r="G225" s="32">
        <f>SUMIFS('Capex forecast'!F$7:F$210,'Capex forecast'!$T$7:$T$210,'Allocation of site-spec costs'!$B225,'Capex forecast'!$S$7:$S$210,'Allocation of site-spec costs'!$D225,'Capex forecast'!$Q$7:$Q$210,"Customer Connection")</f>
        <v>0</v>
      </c>
      <c r="H225" s="32">
        <f>SUMIFS('Capex forecast'!G$7:G$210,'Capex forecast'!$T$7:$T$210,'Allocation of site-spec costs'!$B225,'Capex forecast'!$S$7:$S$210,'Allocation of site-spec costs'!$D225,'Capex forecast'!$Q$7:$Q$210,"Customer Connection")</f>
        <v>0</v>
      </c>
      <c r="I225" s="32">
        <f>SUMIFS('Capex forecast'!H$7:H$210,'Capex forecast'!$T$7:$T$210,'Allocation of site-spec costs'!$B225,'Capex forecast'!$S$7:$S$210,'Allocation of site-spec costs'!$D225,'Capex forecast'!$Q$7:$Q$210,"Customer Connection")</f>
        <v>0</v>
      </c>
      <c r="J225" s="32">
        <f>SUMIFS('Capex forecast'!I$7:I$210,'Capex forecast'!$T$7:$T$210,'Allocation of site-spec costs'!$B225,'Capex forecast'!$S$7:$S$210,'Allocation of site-spec costs'!$D225,'Capex forecast'!$Q$7:$Q$210,"Customer Connection")</f>
        <v>0</v>
      </c>
      <c r="K225" s="32">
        <f>SUMIFS('Capex forecast'!J$7:J$210,'Capex forecast'!$T$7:$T$210,'Allocation of site-spec costs'!$B225,'Capex forecast'!$S$7:$S$210,'Allocation of site-spec costs'!$D225,'Capex forecast'!$Q$7:$Q$210,"Customer Connection")</f>
        <v>0</v>
      </c>
      <c r="L225" s="32">
        <f>SUMIFS('Capex forecast'!K$7:K$210,'Capex forecast'!$T$7:$T$210,'Allocation of site-spec costs'!$B225,'Capex forecast'!$S$7:$S$210,'Allocation of site-spec costs'!$D225,'Capex forecast'!$Q$7:$Q$210,"Customer Connection")</f>
        <v>0</v>
      </c>
      <c r="M225" s="32">
        <f>SUMIFS('Capex forecast'!L$7:L$210,'Capex forecast'!$T$7:$T$210,'Allocation of site-spec costs'!$B225,'Capex forecast'!$S$7:$S$210,'Allocation of site-spec costs'!$D225,'Capex forecast'!$Q$7:$Q$210,"Customer Connection")</f>
        <v>0</v>
      </c>
      <c r="N225" s="32">
        <f>SUMIFS('Capex forecast'!M$7:M$210,'Capex forecast'!$T$7:$T$210,'Allocation of site-spec costs'!$B225,'Capex forecast'!$S$7:$S$210,'Allocation of site-spec costs'!$D225,'Capex forecast'!$Q$7:$Q$210,"Customer Connection")</f>
        <v>0</v>
      </c>
      <c r="O225" s="32">
        <f>SUMIFS('Capex forecast'!N$7:N$210,'Capex forecast'!$T$7:$T$210,'Allocation of site-spec costs'!$B225,'Capex forecast'!$S$7:$S$210,'Allocation of site-spec costs'!$D225,'Capex forecast'!$Q$7:$Q$210,"Customer Connection")</f>
        <v>0</v>
      </c>
      <c r="Q225" s="6" t="s">
        <v>155</v>
      </c>
      <c r="R225" s="6" t="str">
        <f>INDEX('Raw demand forecast'!$M$7:$M$5830,MATCH($Q225,'Raw demand forecast'!$B$7:$B$5830,0))</f>
        <v>No</v>
      </c>
      <c r="S225" s="6" t="str">
        <f>IF(COUNTIF($Q$93:Q225,$B225) = 1, "LV", IF(COUNTIF($Q$93:Q225,$B225) = 2, "HV", "ST"))</f>
        <v>LV</v>
      </c>
      <c r="T225" s="6" t="str">
        <f>INDEX('Demand forecast and growth rate'!$E$7:$E$273,MATCH($Q225,'Demand forecast and growth rate'!$B$7:$B$273,0))</f>
        <v>Steady/falling</v>
      </c>
      <c r="U225" s="32">
        <f>SUMIFS('Capex forecast'!E$7:E$210,'Capex forecast'!$T$7:$T$210,$Q225,'Capex forecast'!$S$7:$S$210,$S225,'Capex forecast'!$Q$7:$Q$210,"Augex")</f>
        <v>0</v>
      </c>
      <c r="V225" s="32">
        <f>SUMIFS('Capex forecast'!F$7:F$210,'Capex forecast'!$T$7:$T$210,$Q225,'Capex forecast'!$S$7:$S$210,$S225,'Capex forecast'!$Q$7:$Q$210,"Augex")</f>
        <v>0</v>
      </c>
      <c r="W225" s="32">
        <f>SUMIFS('Capex forecast'!G$7:G$210,'Capex forecast'!$T$7:$T$210,$Q225,'Capex forecast'!$S$7:$S$210,$S225,'Capex forecast'!$Q$7:$Q$210,"Augex")</f>
        <v>0</v>
      </c>
      <c r="X225" s="32">
        <f>SUMIFS('Capex forecast'!H$7:H$210,'Capex forecast'!$T$7:$T$210,$Q225,'Capex forecast'!$S$7:$S$210,$S225,'Capex forecast'!$Q$7:$Q$210,"Augex")</f>
        <v>0</v>
      </c>
      <c r="Y225" s="32">
        <f>SUMIFS('Capex forecast'!I$7:I$210,'Capex forecast'!$T$7:$T$210,$Q225,'Capex forecast'!$S$7:$S$210,$S225,'Capex forecast'!$Q$7:$Q$210,"Augex")</f>
        <v>0</v>
      </c>
      <c r="Z225" s="32">
        <f>SUMIFS('Capex forecast'!J$7:J$210,'Capex forecast'!$T$7:$T$210,$Q225,'Capex forecast'!$S$7:$S$210,$S225,'Capex forecast'!$Q$7:$Q$210,"Augex")</f>
        <v>0</v>
      </c>
      <c r="AA225" s="32">
        <f>SUMIFS('Capex forecast'!K$7:K$210,'Capex forecast'!$T$7:$T$210,$Q225,'Capex forecast'!$S$7:$S$210,$S225,'Capex forecast'!$Q$7:$Q$210,"Augex")</f>
        <v>0</v>
      </c>
      <c r="AB225" s="32">
        <f>SUMIFS('Capex forecast'!L$7:L$210,'Capex forecast'!$T$7:$T$210,$Q225,'Capex forecast'!$S$7:$S$210,$S225,'Capex forecast'!$Q$7:$Q$210,"Augex")</f>
        <v>0</v>
      </c>
      <c r="AC225" s="32">
        <f>SUMIFS('Capex forecast'!M$7:M$210,'Capex forecast'!$T$7:$T$210,$Q225,'Capex forecast'!$S$7:$S$210,$S225,'Capex forecast'!$Q$7:$Q$210,"Augex")</f>
        <v>0</v>
      </c>
      <c r="AD225" s="32">
        <f>SUMIFS('Capex forecast'!N$7:N$210,'Capex forecast'!$T$7:$T$210,$Q225,'Capex forecast'!$S$7:$S$210,$S225,'Capex forecast'!$Q$7:$Q$210,"Augex")</f>
        <v>0</v>
      </c>
      <c r="AF225" s="6" t="s">
        <v>155</v>
      </c>
      <c r="AG225" s="6" t="str">
        <f>INDEX('Raw demand forecast'!$M$7:$M$5830,MATCH($Q225,'Raw demand forecast'!$B$7:$B$5830,0))</f>
        <v>No</v>
      </c>
      <c r="AH225" s="6" t="str">
        <f>IF(COUNTIF($AF$93:AF225,$B225) = 1, "LV", IF(COUNTIF($AF$93:AF225,$B225) = 2, "HV", "ST"))</f>
        <v>LV</v>
      </c>
      <c r="AI225" s="6" t="str">
        <f>INDEX('Demand forecast and growth rate'!$E$7:$E$273,MATCH($Q225,'Demand forecast and growth rate'!$B$7:$B$273,0))</f>
        <v>Steady/falling</v>
      </c>
      <c r="AJ225" s="53">
        <f>SUMIFS('Capex forecast'!E$7:E$210,'Capex forecast'!$T$7:$T$210,$AF225,'Capex forecast'!$S$7:$S$210,$AH225,'Capex forecast'!$Q$7:$Q$210,"Repex")</f>
        <v>0</v>
      </c>
      <c r="AK225" s="53">
        <f>SUMIFS('Capex forecast'!F$7:F$210,'Capex forecast'!$T$7:$T$210,$AF225,'Capex forecast'!$S$7:$S$210,$AH225,'Capex forecast'!$Q$7:$Q$210,"Repex")</f>
        <v>0</v>
      </c>
      <c r="AL225" s="53">
        <f>SUMIFS('Capex forecast'!G$7:G$210,'Capex forecast'!$T$7:$T$210,$AF225,'Capex forecast'!$S$7:$S$210,$AH225,'Capex forecast'!$Q$7:$Q$210,"Repex")</f>
        <v>0</v>
      </c>
      <c r="AM225" s="53">
        <f>SUMIFS('Capex forecast'!H$7:H$210,'Capex forecast'!$T$7:$T$210,$AF225,'Capex forecast'!$S$7:$S$210,$AH225,'Capex forecast'!$Q$7:$Q$210,"Repex")</f>
        <v>0</v>
      </c>
      <c r="AN225" s="53">
        <f>SUMIFS('Capex forecast'!I$7:I$210,'Capex forecast'!$T$7:$T$210,$AF225,'Capex forecast'!$S$7:$S$210,$AH225,'Capex forecast'!$Q$7:$Q$210,"Repex")</f>
        <v>0</v>
      </c>
      <c r="AO225" s="53">
        <f>SUMIFS('Capex forecast'!J$7:J$210,'Capex forecast'!$T$7:$T$210,$AF225,'Capex forecast'!$S$7:$S$210,$AH225,'Capex forecast'!$Q$7:$Q$210,"Repex")</f>
        <v>0</v>
      </c>
      <c r="AP225" s="53">
        <f>SUMIFS('Capex forecast'!K$7:K$210,'Capex forecast'!$T$7:$T$210,$AF225,'Capex forecast'!$S$7:$S$210,$AH225,'Capex forecast'!$Q$7:$Q$210,"Repex")</f>
        <v>0</v>
      </c>
      <c r="AQ225" s="53">
        <f>SUMIFS('Capex forecast'!L$7:L$210,'Capex forecast'!$T$7:$T$210,$AF225,'Capex forecast'!$S$7:$S$210,$AH225,'Capex forecast'!$Q$7:$Q$210,"Repex")</f>
        <v>0</v>
      </c>
      <c r="AR225" s="53">
        <f>SUMIFS('Capex forecast'!M$7:M$210,'Capex forecast'!$T$7:$T$210,$AF225,'Capex forecast'!$S$7:$S$210,$AH225,'Capex forecast'!$Q$7:$Q$210,"Repex")</f>
        <v>0</v>
      </c>
      <c r="AS225" s="53">
        <f>SUMIFS('Capex forecast'!N$7:N$210,'Capex forecast'!$T$7:$T$210,$AF225,'Capex forecast'!$S$7:$S$210,$AH225,'Capex forecast'!$Q$7:$Q$210,"Repex")</f>
        <v>0</v>
      </c>
    </row>
    <row r="226" spans="2:45" ht="15">
      <c r="B226" s="6" t="s">
        <v>167</v>
      </c>
      <c r="C226" s="6" t="str">
        <f>INDEX('Raw demand forecast'!$M$7:$M$5830,MATCH($B226,'Raw demand forecast'!$B$7:$B$5830,0))</f>
        <v>No</v>
      </c>
      <c r="D226" s="6" t="str">
        <f>IF(COUNTIF($B$93:B226,$B226) = 1, "LV", IF(COUNTIF($B$93:B226,$B226) = 2, "HV", "ST"))</f>
        <v>LV</v>
      </c>
      <c r="E226" s="6" t="str">
        <f>INDEX('Demand forecast and growth rate'!$E$7:$E$273,MATCH($B226,'Demand forecast and growth rate'!$B$7:$B$273,0))</f>
        <v>Small growth</v>
      </c>
      <c r="F226" s="32">
        <f>SUMIFS('Capex forecast'!E$7:E$210,'Capex forecast'!$T$7:$T$210,'Allocation of site-spec costs'!$B226,'Capex forecast'!$S$7:$S$210,'Allocation of site-spec costs'!$D226,'Capex forecast'!$Q$7:$Q$210,"Customer Connection")</f>
        <v>0</v>
      </c>
      <c r="G226" s="32">
        <f>SUMIFS('Capex forecast'!F$7:F$210,'Capex forecast'!$T$7:$T$210,'Allocation of site-spec costs'!$B226,'Capex forecast'!$S$7:$S$210,'Allocation of site-spec costs'!$D226,'Capex forecast'!$Q$7:$Q$210,"Customer Connection")</f>
        <v>0</v>
      </c>
      <c r="H226" s="32">
        <f>SUMIFS('Capex forecast'!G$7:G$210,'Capex forecast'!$T$7:$T$210,'Allocation of site-spec costs'!$B226,'Capex forecast'!$S$7:$S$210,'Allocation of site-spec costs'!$D226,'Capex forecast'!$Q$7:$Q$210,"Customer Connection")</f>
        <v>0</v>
      </c>
      <c r="I226" s="32">
        <f>SUMIFS('Capex forecast'!H$7:H$210,'Capex forecast'!$T$7:$T$210,'Allocation of site-spec costs'!$B226,'Capex forecast'!$S$7:$S$210,'Allocation of site-spec costs'!$D226,'Capex forecast'!$Q$7:$Q$210,"Customer Connection")</f>
        <v>0</v>
      </c>
      <c r="J226" s="32">
        <f>SUMIFS('Capex forecast'!I$7:I$210,'Capex forecast'!$T$7:$T$210,'Allocation of site-spec costs'!$B226,'Capex forecast'!$S$7:$S$210,'Allocation of site-spec costs'!$D226,'Capex forecast'!$Q$7:$Q$210,"Customer Connection")</f>
        <v>0</v>
      </c>
      <c r="K226" s="32">
        <f>SUMIFS('Capex forecast'!J$7:J$210,'Capex forecast'!$T$7:$T$210,'Allocation of site-spec costs'!$B226,'Capex forecast'!$S$7:$S$210,'Allocation of site-spec costs'!$D226,'Capex forecast'!$Q$7:$Q$210,"Customer Connection")</f>
        <v>0</v>
      </c>
      <c r="L226" s="32">
        <f>SUMIFS('Capex forecast'!K$7:K$210,'Capex forecast'!$T$7:$T$210,'Allocation of site-spec costs'!$B226,'Capex forecast'!$S$7:$S$210,'Allocation of site-spec costs'!$D226,'Capex forecast'!$Q$7:$Q$210,"Customer Connection")</f>
        <v>0</v>
      </c>
      <c r="M226" s="32">
        <f>SUMIFS('Capex forecast'!L$7:L$210,'Capex forecast'!$T$7:$T$210,'Allocation of site-spec costs'!$B226,'Capex forecast'!$S$7:$S$210,'Allocation of site-spec costs'!$D226,'Capex forecast'!$Q$7:$Q$210,"Customer Connection")</f>
        <v>0</v>
      </c>
      <c r="N226" s="32">
        <f>SUMIFS('Capex forecast'!M$7:M$210,'Capex forecast'!$T$7:$T$210,'Allocation of site-spec costs'!$B226,'Capex forecast'!$S$7:$S$210,'Allocation of site-spec costs'!$D226,'Capex forecast'!$Q$7:$Q$210,"Customer Connection")</f>
        <v>0</v>
      </c>
      <c r="O226" s="32">
        <f>SUMIFS('Capex forecast'!N$7:N$210,'Capex forecast'!$T$7:$T$210,'Allocation of site-spec costs'!$B226,'Capex forecast'!$S$7:$S$210,'Allocation of site-spec costs'!$D226,'Capex forecast'!$Q$7:$Q$210,"Customer Connection")</f>
        <v>0</v>
      </c>
      <c r="Q226" s="6" t="s">
        <v>167</v>
      </c>
      <c r="R226" s="6" t="str">
        <f>INDEX('Raw demand forecast'!$M$7:$M$5830,MATCH($Q226,'Raw demand forecast'!$B$7:$B$5830,0))</f>
        <v>No</v>
      </c>
      <c r="S226" s="6" t="str">
        <f>IF(COUNTIF($Q$93:Q226,$B226) = 1, "LV", IF(COUNTIF($Q$93:Q226,$B226) = 2, "HV", "ST"))</f>
        <v>LV</v>
      </c>
      <c r="T226" s="6" t="str">
        <f>INDEX('Demand forecast and growth rate'!$E$7:$E$273,MATCH($Q226,'Demand forecast and growth rate'!$B$7:$B$273,0))</f>
        <v>Small growth</v>
      </c>
      <c r="U226" s="32">
        <f>SUMIFS('Capex forecast'!E$7:E$210,'Capex forecast'!$T$7:$T$210,$Q226,'Capex forecast'!$S$7:$S$210,$S226,'Capex forecast'!$Q$7:$Q$210,"Augex")</f>
        <v>0</v>
      </c>
      <c r="V226" s="32">
        <f>SUMIFS('Capex forecast'!F$7:F$210,'Capex forecast'!$T$7:$T$210,$Q226,'Capex forecast'!$S$7:$S$210,$S226,'Capex forecast'!$Q$7:$Q$210,"Augex")</f>
        <v>0</v>
      </c>
      <c r="W226" s="32">
        <f>SUMIFS('Capex forecast'!G$7:G$210,'Capex forecast'!$T$7:$T$210,$Q226,'Capex forecast'!$S$7:$S$210,$S226,'Capex forecast'!$Q$7:$Q$210,"Augex")</f>
        <v>0</v>
      </c>
      <c r="X226" s="32">
        <f>SUMIFS('Capex forecast'!H$7:H$210,'Capex forecast'!$T$7:$T$210,$Q226,'Capex forecast'!$S$7:$S$210,$S226,'Capex forecast'!$Q$7:$Q$210,"Augex")</f>
        <v>0</v>
      </c>
      <c r="Y226" s="32">
        <f>SUMIFS('Capex forecast'!I$7:I$210,'Capex forecast'!$T$7:$T$210,$Q226,'Capex forecast'!$S$7:$S$210,$S226,'Capex forecast'!$Q$7:$Q$210,"Augex")</f>
        <v>0</v>
      </c>
      <c r="Z226" s="32">
        <f>SUMIFS('Capex forecast'!J$7:J$210,'Capex forecast'!$T$7:$T$210,$Q226,'Capex forecast'!$S$7:$S$210,$S226,'Capex forecast'!$Q$7:$Q$210,"Augex")</f>
        <v>0</v>
      </c>
      <c r="AA226" s="32">
        <f>SUMIFS('Capex forecast'!K$7:K$210,'Capex forecast'!$T$7:$T$210,$Q226,'Capex forecast'!$S$7:$S$210,$S226,'Capex forecast'!$Q$7:$Q$210,"Augex")</f>
        <v>0</v>
      </c>
      <c r="AB226" s="32">
        <f>SUMIFS('Capex forecast'!L$7:L$210,'Capex forecast'!$T$7:$T$210,$Q226,'Capex forecast'!$S$7:$S$210,$S226,'Capex forecast'!$Q$7:$Q$210,"Augex")</f>
        <v>0</v>
      </c>
      <c r="AC226" s="32">
        <f>SUMIFS('Capex forecast'!M$7:M$210,'Capex forecast'!$T$7:$T$210,$Q226,'Capex forecast'!$S$7:$S$210,$S226,'Capex forecast'!$Q$7:$Q$210,"Augex")</f>
        <v>0</v>
      </c>
      <c r="AD226" s="32">
        <f>SUMIFS('Capex forecast'!N$7:N$210,'Capex forecast'!$T$7:$T$210,$Q226,'Capex forecast'!$S$7:$S$210,$S226,'Capex forecast'!$Q$7:$Q$210,"Augex")</f>
        <v>0</v>
      </c>
      <c r="AF226" s="6" t="s">
        <v>167</v>
      </c>
      <c r="AG226" s="6" t="str">
        <f>INDEX('Raw demand forecast'!$M$7:$M$5830,MATCH($Q226,'Raw demand forecast'!$B$7:$B$5830,0))</f>
        <v>No</v>
      </c>
      <c r="AH226" s="6" t="str">
        <f>IF(COUNTIF($AF$93:AF226,$B226) = 1, "LV", IF(COUNTIF($AF$93:AF226,$B226) = 2, "HV", "ST"))</f>
        <v>LV</v>
      </c>
      <c r="AI226" s="6" t="str">
        <f>INDEX('Demand forecast and growth rate'!$E$7:$E$273,MATCH($Q226,'Demand forecast and growth rate'!$B$7:$B$273,0))</f>
        <v>Small growth</v>
      </c>
      <c r="AJ226" s="53">
        <f>SUMIFS('Capex forecast'!E$7:E$210,'Capex forecast'!$T$7:$T$210,$AF226,'Capex forecast'!$S$7:$S$210,$AH226,'Capex forecast'!$Q$7:$Q$210,"Repex")</f>
        <v>0</v>
      </c>
      <c r="AK226" s="53">
        <f>SUMIFS('Capex forecast'!F$7:F$210,'Capex forecast'!$T$7:$T$210,$AF226,'Capex forecast'!$S$7:$S$210,$AH226,'Capex forecast'!$Q$7:$Q$210,"Repex")</f>
        <v>0</v>
      </c>
      <c r="AL226" s="53">
        <f>SUMIFS('Capex forecast'!G$7:G$210,'Capex forecast'!$T$7:$T$210,$AF226,'Capex forecast'!$S$7:$S$210,$AH226,'Capex forecast'!$Q$7:$Q$210,"Repex")</f>
        <v>0</v>
      </c>
      <c r="AM226" s="53">
        <f>SUMIFS('Capex forecast'!H$7:H$210,'Capex forecast'!$T$7:$T$210,$AF226,'Capex forecast'!$S$7:$S$210,$AH226,'Capex forecast'!$Q$7:$Q$210,"Repex")</f>
        <v>0</v>
      </c>
      <c r="AN226" s="53">
        <f>SUMIFS('Capex forecast'!I$7:I$210,'Capex forecast'!$T$7:$T$210,$AF226,'Capex forecast'!$S$7:$S$210,$AH226,'Capex forecast'!$Q$7:$Q$210,"Repex")</f>
        <v>0</v>
      </c>
      <c r="AO226" s="53">
        <f>SUMIFS('Capex forecast'!J$7:J$210,'Capex forecast'!$T$7:$T$210,$AF226,'Capex forecast'!$S$7:$S$210,$AH226,'Capex forecast'!$Q$7:$Q$210,"Repex")</f>
        <v>0</v>
      </c>
      <c r="AP226" s="53">
        <f>SUMIFS('Capex forecast'!K$7:K$210,'Capex forecast'!$T$7:$T$210,$AF226,'Capex forecast'!$S$7:$S$210,$AH226,'Capex forecast'!$Q$7:$Q$210,"Repex")</f>
        <v>0</v>
      </c>
      <c r="AQ226" s="53">
        <f>SUMIFS('Capex forecast'!L$7:L$210,'Capex forecast'!$T$7:$T$210,$AF226,'Capex forecast'!$S$7:$S$210,$AH226,'Capex forecast'!$Q$7:$Q$210,"Repex")</f>
        <v>0</v>
      </c>
      <c r="AR226" s="53">
        <f>SUMIFS('Capex forecast'!M$7:M$210,'Capex forecast'!$T$7:$T$210,$AF226,'Capex forecast'!$S$7:$S$210,$AH226,'Capex forecast'!$Q$7:$Q$210,"Repex")</f>
        <v>0</v>
      </c>
      <c r="AS226" s="53">
        <f>SUMIFS('Capex forecast'!N$7:N$210,'Capex forecast'!$T$7:$T$210,$AF226,'Capex forecast'!$S$7:$S$210,$AH226,'Capex forecast'!$Q$7:$Q$210,"Repex")</f>
        <v>0</v>
      </c>
    </row>
    <row r="227" spans="2:45" ht="15">
      <c r="B227" s="6" t="s">
        <v>177</v>
      </c>
      <c r="C227" s="6" t="str">
        <f>INDEX('Raw demand forecast'!$M$7:$M$5830,MATCH($B227,'Raw demand forecast'!$B$7:$B$5830,0))</f>
        <v>No</v>
      </c>
      <c r="D227" s="6" t="str">
        <f>IF(COUNTIF($B$93:B227,$B227) = 1, "LV", IF(COUNTIF($B$93:B227,$B227) = 2, "HV", "ST"))</f>
        <v>LV</v>
      </c>
      <c r="E227" s="6" t="str">
        <f>INDEX('Demand forecast and growth rate'!$E$7:$E$273,MATCH($B227,'Demand forecast and growth rate'!$B$7:$B$273,0))</f>
        <v>Small growth</v>
      </c>
      <c r="F227" s="32">
        <f>SUMIFS('Capex forecast'!E$7:E$210,'Capex forecast'!$T$7:$T$210,'Allocation of site-spec costs'!$B227,'Capex forecast'!$S$7:$S$210,'Allocation of site-spec costs'!$D227,'Capex forecast'!$Q$7:$Q$210,"Customer Connection")</f>
        <v>0</v>
      </c>
      <c r="G227" s="32">
        <f>SUMIFS('Capex forecast'!F$7:F$210,'Capex forecast'!$T$7:$T$210,'Allocation of site-spec costs'!$B227,'Capex forecast'!$S$7:$S$210,'Allocation of site-spec costs'!$D227,'Capex forecast'!$Q$7:$Q$210,"Customer Connection")</f>
        <v>0</v>
      </c>
      <c r="H227" s="32">
        <f>SUMIFS('Capex forecast'!G$7:G$210,'Capex forecast'!$T$7:$T$210,'Allocation of site-spec costs'!$B227,'Capex forecast'!$S$7:$S$210,'Allocation of site-spec costs'!$D227,'Capex forecast'!$Q$7:$Q$210,"Customer Connection")</f>
        <v>0</v>
      </c>
      <c r="I227" s="32">
        <f>SUMIFS('Capex forecast'!H$7:H$210,'Capex forecast'!$T$7:$T$210,'Allocation of site-spec costs'!$B227,'Capex forecast'!$S$7:$S$210,'Allocation of site-spec costs'!$D227,'Capex forecast'!$Q$7:$Q$210,"Customer Connection")</f>
        <v>0</v>
      </c>
      <c r="J227" s="32">
        <f>SUMIFS('Capex forecast'!I$7:I$210,'Capex forecast'!$T$7:$T$210,'Allocation of site-spec costs'!$B227,'Capex forecast'!$S$7:$S$210,'Allocation of site-spec costs'!$D227,'Capex forecast'!$Q$7:$Q$210,"Customer Connection")</f>
        <v>0</v>
      </c>
      <c r="K227" s="32">
        <f>SUMIFS('Capex forecast'!J$7:J$210,'Capex forecast'!$T$7:$T$210,'Allocation of site-spec costs'!$B227,'Capex forecast'!$S$7:$S$210,'Allocation of site-spec costs'!$D227,'Capex forecast'!$Q$7:$Q$210,"Customer Connection")</f>
        <v>0</v>
      </c>
      <c r="L227" s="32">
        <f>SUMIFS('Capex forecast'!K$7:K$210,'Capex forecast'!$T$7:$T$210,'Allocation of site-spec costs'!$B227,'Capex forecast'!$S$7:$S$210,'Allocation of site-spec costs'!$D227,'Capex forecast'!$Q$7:$Q$210,"Customer Connection")</f>
        <v>0</v>
      </c>
      <c r="M227" s="32">
        <f>SUMIFS('Capex forecast'!L$7:L$210,'Capex forecast'!$T$7:$T$210,'Allocation of site-spec costs'!$B227,'Capex forecast'!$S$7:$S$210,'Allocation of site-spec costs'!$D227,'Capex forecast'!$Q$7:$Q$210,"Customer Connection")</f>
        <v>0</v>
      </c>
      <c r="N227" s="32">
        <f>SUMIFS('Capex forecast'!M$7:M$210,'Capex forecast'!$T$7:$T$210,'Allocation of site-spec costs'!$B227,'Capex forecast'!$S$7:$S$210,'Allocation of site-spec costs'!$D227,'Capex forecast'!$Q$7:$Q$210,"Customer Connection")</f>
        <v>0</v>
      </c>
      <c r="O227" s="32">
        <f>SUMIFS('Capex forecast'!N$7:N$210,'Capex forecast'!$T$7:$T$210,'Allocation of site-spec costs'!$B227,'Capex forecast'!$S$7:$S$210,'Allocation of site-spec costs'!$D227,'Capex forecast'!$Q$7:$Q$210,"Customer Connection")</f>
        <v>0</v>
      </c>
      <c r="Q227" s="6" t="s">
        <v>177</v>
      </c>
      <c r="R227" s="6" t="str">
        <f>INDEX('Raw demand forecast'!$M$7:$M$5830,MATCH($Q227,'Raw demand forecast'!$B$7:$B$5830,0))</f>
        <v>No</v>
      </c>
      <c r="S227" s="6" t="str">
        <f>IF(COUNTIF($Q$93:Q227,$B227) = 1, "LV", IF(COUNTIF($Q$93:Q227,$B227) = 2, "HV", "ST"))</f>
        <v>LV</v>
      </c>
      <c r="T227" s="6" t="str">
        <f>INDEX('Demand forecast and growth rate'!$E$7:$E$273,MATCH($Q227,'Demand forecast and growth rate'!$B$7:$B$273,0))</f>
        <v>Small growth</v>
      </c>
      <c r="U227" s="32">
        <f>SUMIFS('Capex forecast'!E$7:E$210,'Capex forecast'!$T$7:$T$210,$Q227,'Capex forecast'!$S$7:$S$210,$S227,'Capex forecast'!$Q$7:$Q$210,"Augex")</f>
        <v>0</v>
      </c>
      <c r="V227" s="32">
        <f>SUMIFS('Capex forecast'!F$7:F$210,'Capex forecast'!$T$7:$T$210,$Q227,'Capex forecast'!$S$7:$S$210,$S227,'Capex forecast'!$Q$7:$Q$210,"Augex")</f>
        <v>0</v>
      </c>
      <c r="W227" s="32">
        <f>SUMIFS('Capex forecast'!G$7:G$210,'Capex forecast'!$T$7:$T$210,$Q227,'Capex forecast'!$S$7:$S$210,$S227,'Capex forecast'!$Q$7:$Q$210,"Augex")</f>
        <v>0</v>
      </c>
      <c r="X227" s="32">
        <f>SUMIFS('Capex forecast'!H$7:H$210,'Capex forecast'!$T$7:$T$210,$Q227,'Capex forecast'!$S$7:$S$210,$S227,'Capex forecast'!$Q$7:$Q$210,"Augex")</f>
        <v>0</v>
      </c>
      <c r="Y227" s="32">
        <f>SUMIFS('Capex forecast'!I$7:I$210,'Capex forecast'!$T$7:$T$210,$Q227,'Capex forecast'!$S$7:$S$210,$S227,'Capex forecast'!$Q$7:$Q$210,"Augex")</f>
        <v>0</v>
      </c>
      <c r="Z227" s="32">
        <f>SUMIFS('Capex forecast'!J$7:J$210,'Capex forecast'!$T$7:$T$210,$Q227,'Capex forecast'!$S$7:$S$210,$S227,'Capex forecast'!$Q$7:$Q$210,"Augex")</f>
        <v>0</v>
      </c>
      <c r="AA227" s="32">
        <f>SUMIFS('Capex forecast'!K$7:K$210,'Capex forecast'!$T$7:$T$210,$Q227,'Capex forecast'!$S$7:$S$210,$S227,'Capex forecast'!$Q$7:$Q$210,"Augex")</f>
        <v>0</v>
      </c>
      <c r="AB227" s="32">
        <f>SUMIFS('Capex forecast'!L$7:L$210,'Capex forecast'!$T$7:$T$210,$Q227,'Capex forecast'!$S$7:$S$210,$S227,'Capex forecast'!$Q$7:$Q$210,"Augex")</f>
        <v>0</v>
      </c>
      <c r="AC227" s="32">
        <f>SUMIFS('Capex forecast'!M$7:M$210,'Capex forecast'!$T$7:$T$210,$Q227,'Capex forecast'!$S$7:$S$210,$S227,'Capex forecast'!$Q$7:$Q$210,"Augex")</f>
        <v>0</v>
      </c>
      <c r="AD227" s="32">
        <f>SUMIFS('Capex forecast'!N$7:N$210,'Capex forecast'!$T$7:$T$210,$Q227,'Capex forecast'!$S$7:$S$210,$S227,'Capex forecast'!$Q$7:$Q$210,"Augex")</f>
        <v>0</v>
      </c>
      <c r="AF227" s="6" t="s">
        <v>177</v>
      </c>
      <c r="AG227" s="6" t="str">
        <f>INDEX('Raw demand forecast'!$M$7:$M$5830,MATCH($Q227,'Raw demand forecast'!$B$7:$B$5830,0))</f>
        <v>No</v>
      </c>
      <c r="AH227" s="6" t="str">
        <f>IF(COUNTIF($AF$93:AF227,$B227) = 1, "LV", IF(COUNTIF($AF$93:AF227,$B227) = 2, "HV", "ST"))</f>
        <v>LV</v>
      </c>
      <c r="AI227" s="6" t="str">
        <f>INDEX('Demand forecast and growth rate'!$E$7:$E$273,MATCH($Q227,'Demand forecast and growth rate'!$B$7:$B$273,0))</f>
        <v>Small growth</v>
      </c>
      <c r="AJ227" s="53">
        <f>SUMIFS('Capex forecast'!E$7:E$210,'Capex forecast'!$T$7:$T$210,$AF227,'Capex forecast'!$S$7:$S$210,$AH227,'Capex forecast'!$Q$7:$Q$210,"Repex")</f>
        <v>0</v>
      </c>
      <c r="AK227" s="53">
        <f>SUMIFS('Capex forecast'!F$7:F$210,'Capex forecast'!$T$7:$T$210,$AF227,'Capex forecast'!$S$7:$S$210,$AH227,'Capex forecast'!$Q$7:$Q$210,"Repex")</f>
        <v>0</v>
      </c>
      <c r="AL227" s="53">
        <f>SUMIFS('Capex forecast'!G$7:G$210,'Capex forecast'!$T$7:$T$210,$AF227,'Capex forecast'!$S$7:$S$210,$AH227,'Capex forecast'!$Q$7:$Q$210,"Repex")</f>
        <v>0</v>
      </c>
      <c r="AM227" s="53">
        <f>SUMIFS('Capex forecast'!H$7:H$210,'Capex forecast'!$T$7:$T$210,$AF227,'Capex forecast'!$S$7:$S$210,$AH227,'Capex forecast'!$Q$7:$Q$210,"Repex")</f>
        <v>0</v>
      </c>
      <c r="AN227" s="53">
        <f>SUMIFS('Capex forecast'!I$7:I$210,'Capex forecast'!$T$7:$T$210,$AF227,'Capex forecast'!$S$7:$S$210,$AH227,'Capex forecast'!$Q$7:$Q$210,"Repex")</f>
        <v>0</v>
      </c>
      <c r="AO227" s="53">
        <f>SUMIFS('Capex forecast'!J$7:J$210,'Capex forecast'!$T$7:$T$210,$AF227,'Capex forecast'!$S$7:$S$210,$AH227,'Capex forecast'!$Q$7:$Q$210,"Repex")</f>
        <v>0</v>
      </c>
      <c r="AP227" s="53">
        <f>SUMIFS('Capex forecast'!K$7:K$210,'Capex forecast'!$T$7:$T$210,$AF227,'Capex forecast'!$S$7:$S$210,$AH227,'Capex forecast'!$Q$7:$Q$210,"Repex")</f>
        <v>0</v>
      </c>
      <c r="AQ227" s="53">
        <f>SUMIFS('Capex forecast'!L$7:L$210,'Capex forecast'!$T$7:$T$210,$AF227,'Capex forecast'!$S$7:$S$210,$AH227,'Capex forecast'!$Q$7:$Q$210,"Repex")</f>
        <v>0</v>
      </c>
      <c r="AR227" s="53">
        <f>SUMIFS('Capex forecast'!M$7:M$210,'Capex forecast'!$T$7:$T$210,$AF227,'Capex forecast'!$S$7:$S$210,$AH227,'Capex forecast'!$Q$7:$Q$210,"Repex")</f>
        <v>0</v>
      </c>
      <c r="AS227" s="53">
        <f>SUMIFS('Capex forecast'!N$7:N$210,'Capex forecast'!$T$7:$T$210,$AF227,'Capex forecast'!$S$7:$S$210,$AH227,'Capex forecast'!$Q$7:$Q$210,"Repex")</f>
        <v>0</v>
      </c>
    </row>
    <row r="228" spans="2:45" ht="15">
      <c r="B228" s="6" t="s">
        <v>549</v>
      </c>
      <c r="C228" s="6" t="str">
        <f>INDEX('Raw demand forecast'!$M$7:$M$5830,MATCH($B228,'Raw demand forecast'!$B$7:$B$5830,0))</f>
        <v>Yes</v>
      </c>
      <c r="D228" s="6" t="str">
        <f>IF(COUNTIF($B$93:B228,$B228) = 1, "LV", IF(COUNTIF($B$93:B228,$B228) = 2, "HV", "ST"))</f>
        <v>LV</v>
      </c>
      <c r="E228" s="6" t="str">
        <f>INDEX('Demand forecast and growth rate'!$E$7:$E$273,MATCH($B228,'Demand forecast and growth rate'!$B$7:$B$273,0))</f>
        <v>Steady/falling</v>
      </c>
      <c r="F228" s="32">
        <f>SUMIFS('Capex forecast'!E$7:E$210,'Capex forecast'!$T$7:$T$210,'Allocation of site-spec costs'!$B228,'Capex forecast'!$S$7:$S$210,'Allocation of site-spec costs'!$D228,'Capex forecast'!$Q$7:$Q$210,"Customer Connection")</f>
        <v>0</v>
      </c>
      <c r="G228" s="32">
        <f>SUMIFS('Capex forecast'!F$7:F$210,'Capex forecast'!$T$7:$T$210,'Allocation of site-spec costs'!$B228,'Capex forecast'!$S$7:$S$210,'Allocation of site-spec costs'!$D228,'Capex forecast'!$Q$7:$Q$210,"Customer Connection")</f>
        <v>0</v>
      </c>
      <c r="H228" s="32">
        <f>SUMIFS('Capex forecast'!G$7:G$210,'Capex forecast'!$T$7:$T$210,'Allocation of site-spec costs'!$B228,'Capex forecast'!$S$7:$S$210,'Allocation of site-spec costs'!$D228,'Capex forecast'!$Q$7:$Q$210,"Customer Connection")</f>
        <v>0</v>
      </c>
      <c r="I228" s="32">
        <f>SUMIFS('Capex forecast'!H$7:H$210,'Capex forecast'!$T$7:$T$210,'Allocation of site-spec costs'!$B228,'Capex forecast'!$S$7:$S$210,'Allocation of site-spec costs'!$D228,'Capex forecast'!$Q$7:$Q$210,"Customer Connection")</f>
        <v>0</v>
      </c>
      <c r="J228" s="32">
        <f>SUMIFS('Capex forecast'!I$7:I$210,'Capex forecast'!$T$7:$T$210,'Allocation of site-spec costs'!$B228,'Capex forecast'!$S$7:$S$210,'Allocation of site-spec costs'!$D228,'Capex forecast'!$Q$7:$Q$210,"Customer Connection")</f>
        <v>0</v>
      </c>
      <c r="K228" s="32">
        <f>SUMIFS('Capex forecast'!J$7:J$210,'Capex forecast'!$T$7:$T$210,'Allocation of site-spec costs'!$B228,'Capex forecast'!$S$7:$S$210,'Allocation of site-spec costs'!$D228,'Capex forecast'!$Q$7:$Q$210,"Customer Connection")</f>
        <v>0</v>
      </c>
      <c r="L228" s="32">
        <f>SUMIFS('Capex forecast'!K$7:K$210,'Capex forecast'!$T$7:$T$210,'Allocation of site-spec costs'!$B228,'Capex forecast'!$S$7:$S$210,'Allocation of site-spec costs'!$D228,'Capex forecast'!$Q$7:$Q$210,"Customer Connection")</f>
        <v>0</v>
      </c>
      <c r="M228" s="32">
        <f>SUMIFS('Capex forecast'!L$7:L$210,'Capex forecast'!$T$7:$T$210,'Allocation of site-spec costs'!$B228,'Capex forecast'!$S$7:$S$210,'Allocation of site-spec costs'!$D228,'Capex forecast'!$Q$7:$Q$210,"Customer Connection")</f>
        <v>0</v>
      </c>
      <c r="N228" s="32">
        <f>SUMIFS('Capex forecast'!M$7:M$210,'Capex forecast'!$T$7:$T$210,'Allocation of site-spec costs'!$B228,'Capex forecast'!$S$7:$S$210,'Allocation of site-spec costs'!$D228,'Capex forecast'!$Q$7:$Q$210,"Customer Connection")</f>
        <v>0</v>
      </c>
      <c r="O228" s="32">
        <f>SUMIFS('Capex forecast'!N$7:N$210,'Capex forecast'!$T$7:$T$210,'Allocation of site-spec costs'!$B228,'Capex forecast'!$S$7:$S$210,'Allocation of site-spec costs'!$D228,'Capex forecast'!$Q$7:$Q$210,"Customer Connection")</f>
        <v>0</v>
      </c>
      <c r="Q228" s="6" t="s">
        <v>549</v>
      </c>
      <c r="R228" s="6" t="str">
        <f>INDEX('Raw demand forecast'!$M$7:$M$5830,MATCH($Q228,'Raw demand forecast'!$B$7:$B$5830,0))</f>
        <v>Yes</v>
      </c>
      <c r="S228" s="6" t="str">
        <f>IF(COUNTIF($Q$93:Q228,$B228) = 1, "LV", IF(COUNTIF($Q$93:Q228,$B228) = 2, "HV", "ST"))</f>
        <v>LV</v>
      </c>
      <c r="T228" s="6" t="str">
        <f>INDEX('Demand forecast and growth rate'!$E$7:$E$273,MATCH($Q228,'Demand forecast and growth rate'!$B$7:$B$273,0))</f>
        <v>Steady/falling</v>
      </c>
      <c r="U228" s="32">
        <f>SUMIFS('Capex forecast'!E$7:E$210,'Capex forecast'!$T$7:$T$210,$Q228,'Capex forecast'!$S$7:$S$210,$S228,'Capex forecast'!$Q$7:$Q$210,"Augex")</f>
        <v>0</v>
      </c>
      <c r="V228" s="32">
        <f>SUMIFS('Capex forecast'!F$7:F$210,'Capex forecast'!$T$7:$T$210,$Q228,'Capex forecast'!$S$7:$S$210,$S228,'Capex forecast'!$Q$7:$Q$210,"Augex")</f>
        <v>0</v>
      </c>
      <c r="W228" s="32">
        <f>SUMIFS('Capex forecast'!G$7:G$210,'Capex forecast'!$T$7:$T$210,$Q228,'Capex forecast'!$S$7:$S$210,$S228,'Capex forecast'!$Q$7:$Q$210,"Augex")</f>
        <v>0</v>
      </c>
      <c r="X228" s="32">
        <f>SUMIFS('Capex forecast'!H$7:H$210,'Capex forecast'!$T$7:$T$210,$Q228,'Capex forecast'!$S$7:$S$210,$S228,'Capex forecast'!$Q$7:$Q$210,"Augex")</f>
        <v>0</v>
      </c>
      <c r="Y228" s="32">
        <f>SUMIFS('Capex forecast'!I$7:I$210,'Capex forecast'!$T$7:$T$210,$Q228,'Capex forecast'!$S$7:$S$210,$S228,'Capex forecast'!$Q$7:$Q$210,"Augex")</f>
        <v>0</v>
      </c>
      <c r="Z228" s="32">
        <f>SUMIFS('Capex forecast'!J$7:J$210,'Capex forecast'!$T$7:$T$210,$Q228,'Capex forecast'!$S$7:$S$210,$S228,'Capex forecast'!$Q$7:$Q$210,"Augex")</f>
        <v>0</v>
      </c>
      <c r="AA228" s="32">
        <f>SUMIFS('Capex forecast'!K$7:K$210,'Capex forecast'!$T$7:$T$210,$Q228,'Capex forecast'!$S$7:$S$210,$S228,'Capex forecast'!$Q$7:$Q$210,"Augex")</f>
        <v>0</v>
      </c>
      <c r="AB228" s="32">
        <f>SUMIFS('Capex forecast'!L$7:L$210,'Capex forecast'!$T$7:$T$210,$Q228,'Capex forecast'!$S$7:$S$210,$S228,'Capex forecast'!$Q$7:$Q$210,"Augex")</f>
        <v>0</v>
      </c>
      <c r="AC228" s="32">
        <f>SUMIFS('Capex forecast'!M$7:M$210,'Capex forecast'!$T$7:$T$210,$Q228,'Capex forecast'!$S$7:$S$210,$S228,'Capex forecast'!$Q$7:$Q$210,"Augex")</f>
        <v>0</v>
      </c>
      <c r="AD228" s="32">
        <f>SUMIFS('Capex forecast'!N$7:N$210,'Capex forecast'!$T$7:$T$210,$Q228,'Capex forecast'!$S$7:$S$210,$S228,'Capex forecast'!$Q$7:$Q$210,"Augex")</f>
        <v>0</v>
      </c>
      <c r="AF228" s="6" t="s">
        <v>549</v>
      </c>
      <c r="AG228" s="6" t="str">
        <f>INDEX('Raw demand forecast'!$M$7:$M$5830,MATCH($Q228,'Raw demand forecast'!$B$7:$B$5830,0))</f>
        <v>Yes</v>
      </c>
      <c r="AH228" s="6" t="str">
        <f>IF(COUNTIF($AF$93:AF228,$B228) = 1, "LV", IF(COUNTIF($AF$93:AF228,$B228) = 2, "HV", "ST"))</f>
        <v>LV</v>
      </c>
      <c r="AI228" s="6" t="str">
        <f>INDEX('Demand forecast and growth rate'!$E$7:$E$273,MATCH($Q228,'Demand forecast and growth rate'!$B$7:$B$273,0))</f>
        <v>Steady/falling</v>
      </c>
      <c r="AJ228" s="53">
        <f>SUMIFS('Capex forecast'!E$7:E$210,'Capex forecast'!$T$7:$T$210,$AF228,'Capex forecast'!$S$7:$S$210,$AH228,'Capex forecast'!$Q$7:$Q$210,"Repex")</f>
        <v>0</v>
      </c>
      <c r="AK228" s="53">
        <f>SUMIFS('Capex forecast'!F$7:F$210,'Capex forecast'!$T$7:$T$210,$AF228,'Capex forecast'!$S$7:$S$210,$AH228,'Capex forecast'!$Q$7:$Q$210,"Repex")</f>
        <v>0</v>
      </c>
      <c r="AL228" s="53">
        <f>SUMIFS('Capex forecast'!G$7:G$210,'Capex forecast'!$T$7:$T$210,$AF228,'Capex forecast'!$S$7:$S$210,$AH228,'Capex forecast'!$Q$7:$Q$210,"Repex")</f>
        <v>0</v>
      </c>
      <c r="AM228" s="53">
        <f>SUMIFS('Capex forecast'!H$7:H$210,'Capex forecast'!$T$7:$T$210,$AF228,'Capex forecast'!$S$7:$S$210,$AH228,'Capex forecast'!$Q$7:$Q$210,"Repex")</f>
        <v>0</v>
      </c>
      <c r="AN228" s="53">
        <f>SUMIFS('Capex forecast'!I$7:I$210,'Capex forecast'!$T$7:$T$210,$AF228,'Capex forecast'!$S$7:$S$210,$AH228,'Capex forecast'!$Q$7:$Q$210,"Repex")</f>
        <v>0</v>
      </c>
      <c r="AO228" s="53">
        <f>SUMIFS('Capex forecast'!J$7:J$210,'Capex forecast'!$T$7:$T$210,$AF228,'Capex forecast'!$S$7:$S$210,$AH228,'Capex forecast'!$Q$7:$Q$210,"Repex")</f>
        <v>0</v>
      </c>
      <c r="AP228" s="53">
        <f>SUMIFS('Capex forecast'!K$7:K$210,'Capex forecast'!$T$7:$T$210,$AF228,'Capex forecast'!$S$7:$S$210,$AH228,'Capex forecast'!$Q$7:$Q$210,"Repex")</f>
        <v>0</v>
      </c>
      <c r="AQ228" s="53">
        <f>SUMIFS('Capex forecast'!L$7:L$210,'Capex forecast'!$T$7:$T$210,$AF228,'Capex forecast'!$S$7:$S$210,$AH228,'Capex forecast'!$Q$7:$Q$210,"Repex")</f>
        <v>0</v>
      </c>
      <c r="AR228" s="53">
        <f>SUMIFS('Capex forecast'!M$7:M$210,'Capex forecast'!$T$7:$T$210,$AF228,'Capex forecast'!$S$7:$S$210,$AH228,'Capex forecast'!$Q$7:$Q$210,"Repex")</f>
        <v>0</v>
      </c>
      <c r="AS228" s="53">
        <f>SUMIFS('Capex forecast'!N$7:N$210,'Capex forecast'!$T$7:$T$210,$AF228,'Capex forecast'!$S$7:$S$210,$AH228,'Capex forecast'!$Q$7:$Q$210,"Repex")</f>
        <v>0</v>
      </c>
    </row>
    <row r="229" spans="2:45" ht="15">
      <c r="B229" s="6" t="s">
        <v>551</v>
      </c>
      <c r="C229" s="6" t="str">
        <f>INDEX('Raw demand forecast'!$M$7:$M$5830,MATCH($B229,'Raw demand forecast'!$B$7:$B$5830,0))</f>
        <v>Yes</v>
      </c>
      <c r="D229" s="6" t="str">
        <f>IF(COUNTIF($B$93:B229,$B229) = 1, "LV", IF(COUNTIF($B$93:B229,$B229) = 2, "HV", "ST"))</f>
        <v>LV</v>
      </c>
      <c r="E229" s="6" t="str">
        <f>INDEX('Demand forecast and growth rate'!$E$7:$E$273,MATCH($B229,'Demand forecast and growth rate'!$B$7:$B$273,0))</f>
        <v>Steady/falling</v>
      </c>
      <c r="F229" s="32">
        <f>SUMIFS('Capex forecast'!E$7:E$210,'Capex forecast'!$T$7:$T$210,'Allocation of site-spec costs'!$B229,'Capex forecast'!$S$7:$S$210,'Allocation of site-spec costs'!$D229,'Capex forecast'!$Q$7:$Q$210,"Customer Connection")</f>
        <v>0</v>
      </c>
      <c r="G229" s="32">
        <f>SUMIFS('Capex forecast'!F$7:F$210,'Capex forecast'!$T$7:$T$210,'Allocation of site-spec costs'!$B229,'Capex forecast'!$S$7:$S$210,'Allocation of site-spec costs'!$D229,'Capex forecast'!$Q$7:$Q$210,"Customer Connection")</f>
        <v>0</v>
      </c>
      <c r="H229" s="32">
        <f>SUMIFS('Capex forecast'!G$7:G$210,'Capex forecast'!$T$7:$T$210,'Allocation of site-spec costs'!$B229,'Capex forecast'!$S$7:$S$210,'Allocation of site-spec costs'!$D229,'Capex forecast'!$Q$7:$Q$210,"Customer Connection")</f>
        <v>0</v>
      </c>
      <c r="I229" s="32">
        <f>SUMIFS('Capex forecast'!H$7:H$210,'Capex forecast'!$T$7:$T$210,'Allocation of site-spec costs'!$B229,'Capex forecast'!$S$7:$S$210,'Allocation of site-spec costs'!$D229,'Capex forecast'!$Q$7:$Q$210,"Customer Connection")</f>
        <v>0</v>
      </c>
      <c r="J229" s="32">
        <f>SUMIFS('Capex forecast'!I$7:I$210,'Capex forecast'!$T$7:$T$210,'Allocation of site-spec costs'!$B229,'Capex forecast'!$S$7:$S$210,'Allocation of site-spec costs'!$D229,'Capex forecast'!$Q$7:$Q$210,"Customer Connection")</f>
        <v>0</v>
      </c>
      <c r="K229" s="32">
        <f>SUMIFS('Capex forecast'!J$7:J$210,'Capex forecast'!$T$7:$T$210,'Allocation of site-spec costs'!$B229,'Capex forecast'!$S$7:$S$210,'Allocation of site-spec costs'!$D229,'Capex forecast'!$Q$7:$Q$210,"Customer Connection")</f>
        <v>0</v>
      </c>
      <c r="L229" s="32">
        <f>SUMIFS('Capex forecast'!K$7:K$210,'Capex forecast'!$T$7:$T$210,'Allocation of site-spec costs'!$B229,'Capex forecast'!$S$7:$S$210,'Allocation of site-spec costs'!$D229,'Capex forecast'!$Q$7:$Q$210,"Customer Connection")</f>
        <v>0</v>
      </c>
      <c r="M229" s="32">
        <f>SUMIFS('Capex forecast'!L$7:L$210,'Capex forecast'!$T$7:$T$210,'Allocation of site-spec costs'!$B229,'Capex forecast'!$S$7:$S$210,'Allocation of site-spec costs'!$D229,'Capex forecast'!$Q$7:$Q$210,"Customer Connection")</f>
        <v>0</v>
      </c>
      <c r="N229" s="32">
        <f>SUMIFS('Capex forecast'!M$7:M$210,'Capex forecast'!$T$7:$T$210,'Allocation of site-spec costs'!$B229,'Capex forecast'!$S$7:$S$210,'Allocation of site-spec costs'!$D229,'Capex forecast'!$Q$7:$Q$210,"Customer Connection")</f>
        <v>0</v>
      </c>
      <c r="O229" s="32">
        <f>SUMIFS('Capex forecast'!N$7:N$210,'Capex forecast'!$T$7:$T$210,'Allocation of site-spec costs'!$B229,'Capex forecast'!$S$7:$S$210,'Allocation of site-spec costs'!$D229,'Capex forecast'!$Q$7:$Q$210,"Customer Connection")</f>
        <v>0</v>
      </c>
      <c r="Q229" s="6" t="s">
        <v>551</v>
      </c>
      <c r="R229" s="6" t="str">
        <f>INDEX('Raw demand forecast'!$M$7:$M$5830,MATCH($Q229,'Raw demand forecast'!$B$7:$B$5830,0))</f>
        <v>Yes</v>
      </c>
      <c r="S229" s="6" t="str">
        <f>IF(COUNTIF($Q$93:Q229,$B229) = 1, "LV", IF(COUNTIF($Q$93:Q229,$B229) = 2, "HV", "ST"))</f>
        <v>LV</v>
      </c>
      <c r="T229" s="6" t="str">
        <f>INDEX('Demand forecast and growth rate'!$E$7:$E$273,MATCH($Q229,'Demand forecast and growth rate'!$B$7:$B$273,0))</f>
        <v>Steady/falling</v>
      </c>
      <c r="U229" s="32">
        <f>SUMIFS('Capex forecast'!E$7:E$210,'Capex forecast'!$T$7:$T$210,$Q229,'Capex forecast'!$S$7:$S$210,$S229,'Capex forecast'!$Q$7:$Q$210,"Augex")</f>
        <v>0</v>
      </c>
      <c r="V229" s="32">
        <f>SUMIFS('Capex forecast'!F$7:F$210,'Capex forecast'!$T$7:$T$210,$Q229,'Capex forecast'!$S$7:$S$210,$S229,'Capex forecast'!$Q$7:$Q$210,"Augex")</f>
        <v>0</v>
      </c>
      <c r="W229" s="32">
        <f>SUMIFS('Capex forecast'!G$7:G$210,'Capex forecast'!$T$7:$T$210,$Q229,'Capex forecast'!$S$7:$S$210,$S229,'Capex forecast'!$Q$7:$Q$210,"Augex")</f>
        <v>0</v>
      </c>
      <c r="X229" s="32">
        <f>SUMIFS('Capex forecast'!H$7:H$210,'Capex forecast'!$T$7:$T$210,$Q229,'Capex forecast'!$S$7:$S$210,$S229,'Capex forecast'!$Q$7:$Q$210,"Augex")</f>
        <v>0</v>
      </c>
      <c r="Y229" s="32">
        <f>SUMIFS('Capex forecast'!I$7:I$210,'Capex forecast'!$T$7:$T$210,$Q229,'Capex forecast'!$S$7:$S$210,$S229,'Capex forecast'!$Q$7:$Q$210,"Augex")</f>
        <v>0</v>
      </c>
      <c r="Z229" s="32">
        <f>SUMIFS('Capex forecast'!J$7:J$210,'Capex forecast'!$T$7:$T$210,$Q229,'Capex forecast'!$S$7:$S$210,$S229,'Capex forecast'!$Q$7:$Q$210,"Augex")</f>
        <v>0</v>
      </c>
      <c r="AA229" s="32">
        <f>SUMIFS('Capex forecast'!K$7:K$210,'Capex forecast'!$T$7:$T$210,$Q229,'Capex forecast'!$S$7:$S$210,$S229,'Capex forecast'!$Q$7:$Q$210,"Augex")</f>
        <v>0</v>
      </c>
      <c r="AB229" s="32">
        <f>SUMIFS('Capex forecast'!L$7:L$210,'Capex forecast'!$T$7:$T$210,$Q229,'Capex forecast'!$S$7:$S$210,$S229,'Capex forecast'!$Q$7:$Q$210,"Augex")</f>
        <v>0</v>
      </c>
      <c r="AC229" s="32">
        <f>SUMIFS('Capex forecast'!M$7:M$210,'Capex forecast'!$T$7:$T$210,$Q229,'Capex forecast'!$S$7:$S$210,$S229,'Capex forecast'!$Q$7:$Q$210,"Augex")</f>
        <v>0</v>
      </c>
      <c r="AD229" s="32">
        <f>SUMIFS('Capex forecast'!N$7:N$210,'Capex forecast'!$T$7:$T$210,$Q229,'Capex forecast'!$S$7:$S$210,$S229,'Capex forecast'!$Q$7:$Q$210,"Augex")</f>
        <v>0</v>
      </c>
      <c r="AF229" s="6" t="s">
        <v>551</v>
      </c>
      <c r="AG229" s="6" t="str">
        <f>INDEX('Raw demand forecast'!$M$7:$M$5830,MATCH($Q229,'Raw demand forecast'!$B$7:$B$5830,0))</f>
        <v>Yes</v>
      </c>
      <c r="AH229" s="6" t="str">
        <f>IF(COUNTIF($AF$93:AF229,$B229) = 1, "LV", IF(COUNTIF($AF$93:AF229,$B229) = 2, "HV", "ST"))</f>
        <v>LV</v>
      </c>
      <c r="AI229" s="6" t="str">
        <f>INDEX('Demand forecast and growth rate'!$E$7:$E$273,MATCH($Q229,'Demand forecast and growth rate'!$B$7:$B$273,0))</f>
        <v>Steady/falling</v>
      </c>
      <c r="AJ229" s="53">
        <f>SUMIFS('Capex forecast'!E$7:E$210,'Capex forecast'!$T$7:$T$210,$AF229,'Capex forecast'!$S$7:$S$210,$AH229,'Capex forecast'!$Q$7:$Q$210,"Repex")</f>
        <v>0</v>
      </c>
      <c r="AK229" s="53">
        <f>SUMIFS('Capex forecast'!F$7:F$210,'Capex forecast'!$T$7:$T$210,$AF229,'Capex forecast'!$S$7:$S$210,$AH229,'Capex forecast'!$Q$7:$Q$210,"Repex")</f>
        <v>0</v>
      </c>
      <c r="AL229" s="53">
        <f>SUMIFS('Capex forecast'!G$7:G$210,'Capex forecast'!$T$7:$T$210,$AF229,'Capex forecast'!$S$7:$S$210,$AH229,'Capex forecast'!$Q$7:$Q$210,"Repex")</f>
        <v>0</v>
      </c>
      <c r="AM229" s="53">
        <f>SUMIFS('Capex forecast'!H$7:H$210,'Capex forecast'!$T$7:$T$210,$AF229,'Capex forecast'!$S$7:$S$210,$AH229,'Capex forecast'!$Q$7:$Q$210,"Repex")</f>
        <v>0</v>
      </c>
      <c r="AN229" s="53">
        <f>SUMIFS('Capex forecast'!I$7:I$210,'Capex forecast'!$T$7:$T$210,$AF229,'Capex forecast'!$S$7:$S$210,$AH229,'Capex forecast'!$Q$7:$Q$210,"Repex")</f>
        <v>0</v>
      </c>
      <c r="AO229" s="53">
        <f>SUMIFS('Capex forecast'!J$7:J$210,'Capex forecast'!$T$7:$T$210,$AF229,'Capex forecast'!$S$7:$S$210,$AH229,'Capex forecast'!$Q$7:$Q$210,"Repex")</f>
        <v>0</v>
      </c>
      <c r="AP229" s="53">
        <f>SUMIFS('Capex forecast'!K$7:K$210,'Capex forecast'!$T$7:$T$210,$AF229,'Capex forecast'!$S$7:$S$210,$AH229,'Capex forecast'!$Q$7:$Q$210,"Repex")</f>
        <v>0</v>
      </c>
      <c r="AQ229" s="53">
        <f>SUMIFS('Capex forecast'!L$7:L$210,'Capex forecast'!$T$7:$T$210,$AF229,'Capex forecast'!$S$7:$S$210,$AH229,'Capex forecast'!$Q$7:$Q$210,"Repex")</f>
        <v>0</v>
      </c>
      <c r="AR229" s="53">
        <f>SUMIFS('Capex forecast'!M$7:M$210,'Capex forecast'!$T$7:$T$210,$AF229,'Capex forecast'!$S$7:$S$210,$AH229,'Capex forecast'!$Q$7:$Q$210,"Repex")</f>
        <v>0</v>
      </c>
      <c r="AS229" s="53">
        <f>SUMIFS('Capex forecast'!N$7:N$210,'Capex forecast'!$T$7:$T$210,$AF229,'Capex forecast'!$S$7:$S$210,$AH229,'Capex forecast'!$Q$7:$Q$210,"Repex")</f>
        <v>0</v>
      </c>
    </row>
    <row r="230" spans="2:45" ht="15">
      <c r="B230" s="6" t="s">
        <v>552</v>
      </c>
      <c r="C230" s="6" t="str">
        <f>INDEX('Raw demand forecast'!$M$7:$M$5830,MATCH($B230,'Raw demand forecast'!$B$7:$B$5830,0))</f>
        <v>Yes</v>
      </c>
      <c r="D230" s="6" t="str">
        <f>IF(COUNTIF($B$93:B230,$B230) = 1, "LV", IF(COUNTIF($B$93:B230,$B230) = 2, "HV", "ST"))</f>
        <v>LV</v>
      </c>
      <c r="E230" s="6" t="str">
        <f>INDEX('Demand forecast and growth rate'!$E$7:$E$273,MATCH($B230,'Demand forecast and growth rate'!$B$7:$B$273,0))</f>
        <v>Steady/falling</v>
      </c>
      <c r="F230" s="32">
        <f>SUMIFS('Capex forecast'!E$7:E$210,'Capex forecast'!$T$7:$T$210,'Allocation of site-spec costs'!$B230,'Capex forecast'!$S$7:$S$210,'Allocation of site-spec costs'!$D230,'Capex forecast'!$Q$7:$Q$210,"Customer Connection")</f>
        <v>0</v>
      </c>
      <c r="G230" s="32">
        <f>SUMIFS('Capex forecast'!F$7:F$210,'Capex forecast'!$T$7:$T$210,'Allocation of site-spec costs'!$B230,'Capex forecast'!$S$7:$S$210,'Allocation of site-spec costs'!$D230,'Capex forecast'!$Q$7:$Q$210,"Customer Connection")</f>
        <v>0</v>
      </c>
      <c r="H230" s="32">
        <f>SUMIFS('Capex forecast'!G$7:G$210,'Capex forecast'!$T$7:$T$210,'Allocation of site-spec costs'!$B230,'Capex forecast'!$S$7:$S$210,'Allocation of site-spec costs'!$D230,'Capex forecast'!$Q$7:$Q$210,"Customer Connection")</f>
        <v>0</v>
      </c>
      <c r="I230" s="32">
        <f>SUMIFS('Capex forecast'!H$7:H$210,'Capex forecast'!$T$7:$T$210,'Allocation of site-spec costs'!$B230,'Capex forecast'!$S$7:$S$210,'Allocation of site-spec costs'!$D230,'Capex forecast'!$Q$7:$Q$210,"Customer Connection")</f>
        <v>0</v>
      </c>
      <c r="J230" s="32">
        <f>SUMIFS('Capex forecast'!I$7:I$210,'Capex forecast'!$T$7:$T$210,'Allocation of site-spec costs'!$B230,'Capex forecast'!$S$7:$S$210,'Allocation of site-spec costs'!$D230,'Capex forecast'!$Q$7:$Q$210,"Customer Connection")</f>
        <v>0</v>
      </c>
      <c r="K230" s="32">
        <f>SUMIFS('Capex forecast'!J$7:J$210,'Capex forecast'!$T$7:$T$210,'Allocation of site-spec costs'!$B230,'Capex forecast'!$S$7:$S$210,'Allocation of site-spec costs'!$D230,'Capex forecast'!$Q$7:$Q$210,"Customer Connection")</f>
        <v>0</v>
      </c>
      <c r="L230" s="32">
        <f>SUMIFS('Capex forecast'!K$7:K$210,'Capex forecast'!$T$7:$T$210,'Allocation of site-spec costs'!$B230,'Capex forecast'!$S$7:$S$210,'Allocation of site-spec costs'!$D230,'Capex forecast'!$Q$7:$Q$210,"Customer Connection")</f>
        <v>0</v>
      </c>
      <c r="M230" s="32">
        <f>SUMIFS('Capex forecast'!L$7:L$210,'Capex forecast'!$T$7:$T$210,'Allocation of site-spec costs'!$B230,'Capex forecast'!$S$7:$S$210,'Allocation of site-spec costs'!$D230,'Capex forecast'!$Q$7:$Q$210,"Customer Connection")</f>
        <v>0</v>
      </c>
      <c r="N230" s="32">
        <f>SUMIFS('Capex forecast'!M$7:M$210,'Capex forecast'!$T$7:$T$210,'Allocation of site-spec costs'!$B230,'Capex forecast'!$S$7:$S$210,'Allocation of site-spec costs'!$D230,'Capex forecast'!$Q$7:$Q$210,"Customer Connection")</f>
        <v>0</v>
      </c>
      <c r="O230" s="32">
        <f>SUMIFS('Capex forecast'!N$7:N$210,'Capex forecast'!$T$7:$T$210,'Allocation of site-spec costs'!$B230,'Capex forecast'!$S$7:$S$210,'Allocation of site-spec costs'!$D230,'Capex forecast'!$Q$7:$Q$210,"Customer Connection")</f>
        <v>0</v>
      </c>
      <c r="Q230" s="6" t="s">
        <v>552</v>
      </c>
      <c r="R230" s="6" t="str">
        <f>INDEX('Raw demand forecast'!$M$7:$M$5830,MATCH($Q230,'Raw demand forecast'!$B$7:$B$5830,0))</f>
        <v>Yes</v>
      </c>
      <c r="S230" s="6" t="str">
        <f>IF(COUNTIF($Q$93:Q230,$B230) = 1, "LV", IF(COUNTIF($Q$93:Q230,$B230) = 2, "HV", "ST"))</f>
        <v>LV</v>
      </c>
      <c r="T230" s="6" t="str">
        <f>INDEX('Demand forecast and growth rate'!$E$7:$E$273,MATCH($Q230,'Demand forecast and growth rate'!$B$7:$B$273,0))</f>
        <v>Steady/falling</v>
      </c>
      <c r="U230" s="32">
        <f>SUMIFS('Capex forecast'!E$7:E$210,'Capex forecast'!$T$7:$T$210,$Q230,'Capex forecast'!$S$7:$S$210,$S230,'Capex forecast'!$Q$7:$Q$210,"Augex")</f>
        <v>0</v>
      </c>
      <c r="V230" s="32">
        <f>SUMIFS('Capex forecast'!F$7:F$210,'Capex forecast'!$T$7:$T$210,$Q230,'Capex forecast'!$S$7:$S$210,$S230,'Capex forecast'!$Q$7:$Q$210,"Augex")</f>
        <v>0</v>
      </c>
      <c r="W230" s="32">
        <f>SUMIFS('Capex forecast'!G$7:G$210,'Capex forecast'!$T$7:$T$210,$Q230,'Capex forecast'!$S$7:$S$210,$S230,'Capex forecast'!$Q$7:$Q$210,"Augex")</f>
        <v>0</v>
      </c>
      <c r="X230" s="32">
        <f>SUMIFS('Capex forecast'!H$7:H$210,'Capex forecast'!$T$7:$T$210,$Q230,'Capex forecast'!$S$7:$S$210,$S230,'Capex forecast'!$Q$7:$Q$210,"Augex")</f>
        <v>0</v>
      </c>
      <c r="Y230" s="32">
        <f>SUMIFS('Capex forecast'!I$7:I$210,'Capex forecast'!$T$7:$T$210,$Q230,'Capex forecast'!$S$7:$S$210,$S230,'Capex forecast'!$Q$7:$Q$210,"Augex")</f>
        <v>0</v>
      </c>
      <c r="Z230" s="32">
        <f>SUMIFS('Capex forecast'!J$7:J$210,'Capex forecast'!$T$7:$T$210,$Q230,'Capex forecast'!$S$7:$S$210,$S230,'Capex forecast'!$Q$7:$Q$210,"Augex")</f>
        <v>0</v>
      </c>
      <c r="AA230" s="32">
        <f>SUMIFS('Capex forecast'!K$7:K$210,'Capex forecast'!$T$7:$T$210,$Q230,'Capex forecast'!$S$7:$S$210,$S230,'Capex forecast'!$Q$7:$Q$210,"Augex")</f>
        <v>0</v>
      </c>
      <c r="AB230" s="32">
        <f>SUMIFS('Capex forecast'!L$7:L$210,'Capex forecast'!$T$7:$T$210,$Q230,'Capex forecast'!$S$7:$S$210,$S230,'Capex forecast'!$Q$7:$Q$210,"Augex")</f>
        <v>0</v>
      </c>
      <c r="AC230" s="32">
        <f>SUMIFS('Capex forecast'!M$7:M$210,'Capex forecast'!$T$7:$T$210,$Q230,'Capex forecast'!$S$7:$S$210,$S230,'Capex forecast'!$Q$7:$Q$210,"Augex")</f>
        <v>0</v>
      </c>
      <c r="AD230" s="32">
        <f>SUMIFS('Capex forecast'!N$7:N$210,'Capex forecast'!$T$7:$T$210,$Q230,'Capex forecast'!$S$7:$S$210,$S230,'Capex forecast'!$Q$7:$Q$210,"Augex")</f>
        <v>0</v>
      </c>
      <c r="AF230" s="6" t="s">
        <v>552</v>
      </c>
      <c r="AG230" s="6" t="str">
        <f>INDEX('Raw demand forecast'!$M$7:$M$5830,MATCH($Q230,'Raw demand forecast'!$B$7:$B$5830,0))</f>
        <v>Yes</v>
      </c>
      <c r="AH230" s="6" t="str">
        <f>IF(COUNTIF($AF$93:AF230,$B230) = 1, "LV", IF(COUNTIF($AF$93:AF230,$B230) = 2, "HV", "ST"))</f>
        <v>LV</v>
      </c>
      <c r="AI230" s="6" t="str">
        <f>INDEX('Demand forecast and growth rate'!$E$7:$E$273,MATCH($Q230,'Demand forecast and growth rate'!$B$7:$B$273,0))</f>
        <v>Steady/falling</v>
      </c>
      <c r="AJ230" s="53">
        <f>SUMIFS('Capex forecast'!E$7:E$210,'Capex forecast'!$T$7:$T$210,$AF230,'Capex forecast'!$S$7:$S$210,$AH230,'Capex forecast'!$Q$7:$Q$210,"Repex")</f>
        <v>0</v>
      </c>
      <c r="AK230" s="53">
        <f>SUMIFS('Capex forecast'!F$7:F$210,'Capex forecast'!$T$7:$T$210,$AF230,'Capex forecast'!$S$7:$S$210,$AH230,'Capex forecast'!$Q$7:$Q$210,"Repex")</f>
        <v>0</v>
      </c>
      <c r="AL230" s="53">
        <f>SUMIFS('Capex forecast'!G$7:G$210,'Capex forecast'!$T$7:$T$210,$AF230,'Capex forecast'!$S$7:$S$210,$AH230,'Capex forecast'!$Q$7:$Q$210,"Repex")</f>
        <v>0</v>
      </c>
      <c r="AM230" s="53">
        <f>SUMIFS('Capex forecast'!H$7:H$210,'Capex forecast'!$T$7:$T$210,$AF230,'Capex forecast'!$S$7:$S$210,$AH230,'Capex forecast'!$Q$7:$Q$210,"Repex")</f>
        <v>0</v>
      </c>
      <c r="AN230" s="53">
        <f>SUMIFS('Capex forecast'!I$7:I$210,'Capex forecast'!$T$7:$T$210,$AF230,'Capex forecast'!$S$7:$S$210,$AH230,'Capex forecast'!$Q$7:$Q$210,"Repex")</f>
        <v>0</v>
      </c>
      <c r="AO230" s="53">
        <f>SUMIFS('Capex forecast'!J$7:J$210,'Capex forecast'!$T$7:$T$210,$AF230,'Capex forecast'!$S$7:$S$210,$AH230,'Capex forecast'!$Q$7:$Q$210,"Repex")</f>
        <v>0</v>
      </c>
      <c r="AP230" s="53">
        <f>SUMIFS('Capex forecast'!K$7:K$210,'Capex forecast'!$T$7:$T$210,$AF230,'Capex forecast'!$S$7:$S$210,$AH230,'Capex forecast'!$Q$7:$Q$210,"Repex")</f>
        <v>0</v>
      </c>
      <c r="AQ230" s="53">
        <f>SUMIFS('Capex forecast'!L$7:L$210,'Capex forecast'!$T$7:$T$210,$AF230,'Capex forecast'!$S$7:$S$210,$AH230,'Capex forecast'!$Q$7:$Q$210,"Repex")</f>
        <v>0</v>
      </c>
      <c r="AR230" s="53">
        <f>SUMIFS('Capex forecast'!M$7:M$210,'Capex forecast'!$T$7:$T$210,$AF230,'Capex forecast'!$S$7:$S$210,$AH230,'Capex forecast'!$Q$7:$Q$210,"Repex")</f>
        <v>0</v>
      </c>
      <c r="AS230" s="53">
        <f>SUMIFS('Capex forecast'!N$7:N$210,'Capex forecast'!$T$7:$T$210,$AF230,'Capex forecast'!$S$7:$S$210,$AH230,'Capex forecast'!$Q$7:$Q$210,"Repex")</f>
        <v>0</v>
      </c>
    </row>
    <row r="231" spans="2:45" ht="15">
      <c r="B231" s="6" t="s">
        <v>561</v>
      </c>
      <c r="C231" s="6" t="str">
        <f>INDEX('Raw demand forecast'!$M$7:$M$5830,MATCH($B231,'Raw demand forecast'!$B$7:$B$5830,0))</f>
        <v>Yes</v>
      </c>
      <c r="D231" s="6" t="str">
        <f>IF(COUNTIF($B$93:B231,$B231) = 1, "LV", IF(COUNTIF($B$93:B231,$B231) = 2, "HV", "ST"))</f>
        <v>LV</v>
      </c>
      <c r="E231" s="6" t="str">
        <f>INDEX('Demand forecast and growth rate'!$E$7:$E$273,MATCH($B231,'Demand forecast and growth rate'!$B$7:$B$273,0))</f>
        <v>Steady/falling</v>
      </c>
      <c r="F231" s="32">
        <f>SUMIFS('Capex forecast'!E$7:E$210,'Capex forecast'!$T$7:$T$210,'Allocation of site-spec costs'!$B231,'Capex forecast'!$S$7:$S$210,'Allocation of site-spec costs'!$D231,'Capex forecast'!$Q$7:$Q$210,"Customer Connection")</f>
        <v>0</v>
      </c>
      <c r="G231" s="32">
        <f>SUMIFS('Capex forecast'!F$7:F$210,'Capex forecast'!$T$7:$T$210,'Allocation of site-spec costs'!$B231,'Capex forecast'!$S$7:$S$210,'Allocation of site-spec costs'!$D231,'Capex forecast'!$Q$7:$Q$210,"Customer Connection")</f>
        <v>0</v>
      </c>
      <c r="H231" s="32">
        <f>SUMIFS('Capex forecast'!G$7:G$210,'Capex forecast'!$T$7:$T$210,'Allocation of site-spec costs'!$B231,'Capex forecast'!$S$7:$S$210,'Allocation of site-spec costs'!$D231,'Capex forecast'!$Q$7:$Q$210,"Customer Connection")</f>
        <v>0</v>
      </c>
      <c r="I231" s="32">
        <f>SUMIFS('Capex forecast'!H$7:H$210,'Capex forecast'!$T$7:$T$210,'Allocation of site-spec costs'!$B231,'Capex forecast'!$S$7:$S$210,'Allocation of site-spec costs'!$D231,'Capex forecast'!$Q$7:$Q$210,"Customer Connection")</f>
        <v>0</v>
      </c>
      <c r="J231" s="32">
        <f>SUMIFS('Capex forecast'!I$7:I$210,'Capex forecast'!$T$7:$T$210,'Allocation of site-spec costs'!$B231,'Capex forecast'!$S$7:$S$210,'Allocation of site-spec costs'!$D231,'Capex forecast'!$Q$7:$Q$210,"Customer Connection")</f>
        <v>0</v>
      </c>
      <c r="K231" s="32">
        <f>SUMIFS('Capex forecast'!J$7:J$210,'Capex forecast'!$T$7:$T$210,'Allocation of site-spec costs'!$B231,'Capex forecast'!$S$7:$S$210,'Allocation of site-spec costs'!$D231,'Capex forecast'!$Q$7:$Q$210,"Customer Connection")</f>
        <v>0</v>
      </c>
      <c r="L231" s="32">
        <f>SUMIFS('Capex forecast'!K$7:K$210,'Capex forecast'!$T$7:$T$210,'Allocation of site-spec costs'!$B231,'Capex forecast'!$S$7:$S$210,'Allocation of site-spec costs'!$D231,'Capex forecast'!$Q$7:$Q$210,"Customer Connection")</f>
        <v>0</v>
      </c>
      <c r="M231" s="32">
        <f>SUMIFS('Capex forecast'!L$7:L$210,'Capex forecast'!$T$7:$T$210,'Allocation of site-spec costs'!$B231,'Capex forecast'!$S$7:$S$210,'Allocation of site-spec costs'!$D231,'Capex forecast'!$Q$7:$Q$210,"Customer Connection")</f>
        <v>0</v>
      </c>
      <c r="N231" s="32">
        <f>SUMIFS('Capex forecast'!M$7:M$210,'Capex forecast'!$T$7:$T$210,'Allocation of site-spec costs'!$B231,'Capex forecast'!$S$7:$S$210,'Allocation of site-spec costs'!$D231,'Capex forecast'!$Q$7:$Q$210,"Customer Connection")</f>
        <v>0</v>
      </c>
      <c r="O231" s="32">
        <f>SUMIFS('Capex forecast'!N$7:N$210,'Capex forecast'!$T$7:$T$210,'Allocation of site-spec costs'!$B231,'Capex forecast'!$S$7:$S$210,'Allocation of site-spec costs'!$D231,'Capex forecast'!$Q$7:$Q$210,"Customer Connection")</f>
        <v>0</v>
      </c>
      <c r="Q231" s="6" t="s">
        <v>561</v>
      </c>
      <c r="R231" s="6" t="str">
        <f>INDEX('Raw demand forecast'!$M$7:$M$5830,MATCH($Q231,'Raw demand forecast'!$B$7:$B$5830,0))</f>
        <v>Yes</v>
      </c>
      <c r="S231" s="6" t="str">
        <f>IF(COUNTIF($Q$93:Q231,$B231) = 1, "LV", IF(COUNTIF($Q$93:Q231,$B231) = 2, "HV", "ST"))</f>
        <v>LV</v>
      </c>
      <c r="T231" s="6" t="str">
        <f>INDEX('Demand forecast and growth rate'!$E$7:$E$273,MATCH($Q231,'Demand forecast and growth rate'!$B$7:$B$273,0))</f>
        <v>Steady/falling</v>
      </c>
      <c r="U231" s="32">
        <f>SUMIFS('Capex forecast'!E$7:E$210,'Capex forecast'!$T$7:$T$210,$Q231,'Capex forecast'!$S$7:$S$210,$S231,'Capex forecast'!$Q$7:$Q$210,"Augex")</f>
        <v>0</v>
      </c>
      <c r="V231" s="32">
        <f>SUMIFS('Capex forecast'!F$7:F$210,'Capex forecast'!$T$7:$T$210,$Q231,'Capex forecast'!$S$7:$S$210,$S231,'Capex forecast'!$Q$7:$Q$210,"Augex")</f>
        <v>0</v>
      </c>
      <c r="W231" s="32">
        <f>SUMIFS('Capex forecast'!G$7:G$210,'Capex forecast'!$T$7:$T$210,$Q231,'Capex forecast'!$S$7:$S$210,$S231,'Capex forecast'!$Q$7:$Q$210,"Augex")</f>
        <v>0</v>
      </c>
      <c r="X231" s="32">
        <f>SUMIFS('Capex forecast'!H$7:H$210,'Capex forecast'!$T$7:$T$210,$Q231,'Capex forecast'!$S$7:$S$210,$S231,'Capex forecast'!$Q$7:$Q$210,"Augex")</f>
        <v>0</v>
      </c>
      <c r="Y231" s="32">
        <f>SUMIFS('Capex forecast'!I$7:I$210,'Capex forecast'!$T$7:$T$210,$Q231,'Capex forecast'!$S$7:$S$210,$S231,'Capex forecast'!$Q$7:$Q$210,"Augex")</f>
        <v>0</v>
      </c>
      <c r="Z231" s="32">
        <f>SUMIFS('Capex forecast'!J$7:J$210,'Capex forecast'!$T$7:$T$210,$Q231,'Capex forecast'!$S$7:$S$210,$S231,'Capex forecast'!$Q$7:$Q$210,"Augex")</f>
        <v>0</v>
      </c>
      <c r="AA231" s="32">
        <f>SUMIFS('Capex forecast'!K$7:K$210,'Capex forecast'!$T$7:$T$210,$Q231,'Capex forecast'!$S$7:$S$210,$S231,'Capex forecast'!$Q$7:$Q$210,"Augex")</f>
        <v>0</v>
      </c>
      <c r="AB231" s="32">
        <f>SUMIFS('Capex forecast'!L$7:L$210,'Capex forecast'!$T$7:$T$210,$Q231,'Capex forecast'!$S$7:$S$210,$S231,'Capex forecast'!$Q$7:$Q$210,"Augex")</f>
        <v>0</v>
      </c>
      <c r="AC231" s="32">
        <f>SUMIFS('Capex forecast'!M$7:M$210,'Capex forecast'!$T$7:$T$210,$Q231,'Capex forecast'!$S$7:$S$210,$S231,'Capex forecast'!$Q$7:$Q$210,"Augex")</f>
        <v>0</v>
      </c>
      <c r="AD231" s="32">
        <f>SUMIFS('Capex forecast'!N$7:N$210,'Capex forecast'!$T$7:$T$210,$Q231,'Capex forecast'!$S$7:$S$210,$S231,'Capex forecast'!$Q$7:$Q$210,"Augex")</f>
        <v>0</v>
      </c>
      <c r="AF231" s="6" t="s">
        <v>561</v>
      </c>
      <c r="AG231" s="6" t="str">
        <f>INDEX('Raw demand forecast'!$M$7:$M$5830,MATCH($Q231,'Raw demand forecast'!$B$7:$B$5830,0))</f>
        <v>Yes</v>
      </c>
      <c r="AH231" s="6" t="str">
        <f>IF(COUNTIF($AF$93:AF231,$B231) = 1, "LV", IF(COUNTIF($AF$93:AF231,$B231) = 2, "HV", "ST"))</f>
        <v>LV</v>
      </c>
      <c r="AI231" s="6" t="str">
        <f>INDEX('Demand forecast and growth rate'!$E$7:$E$273,MATCH($Q231,'Demand forecast and growth rate'!$B$7:$B$273,0))</f>
        <v>Steady/falling</v>
      </c>
      <c r="AJ231" s="53">
        <f>SUMIFS('Capex forecast'!E$7:E$210,'Capex forecast'!$T$7:$T$210,$AF231,'Capex forecast'!$S$7:$S$210,$AH231,'Capex forecast'!$Q$7:$Q$210,"Repex")</f>
        <v>0</v>
      </c>
      <c r="AK231" s="53">
        <f>SUMIFS('Capex forecast'!F$7:F$210,'Capex forecast'!$T$7:$T$210,$AF231,'Capex forecast'!$S$7:$S$210,$AH231,'Capex forecast'!$Q$7:$Q$210,"Repex")</f>
        <v>0</v>
      </c>
      <c r="AL231" s="53">
        <f>SUMIFS('Capex forecast'!G$7:G$210,'Capex forecast'!$T$7:$T$210,$AF231,'Capex forecast'!$S$7:$S$210,$AH231,'Capex forecast'!$Q$7:$Q$210,"Repex")</f>
        <v>0</v>
      </c>
      <c r="AM231" s="53">
        <f>SUMIFS('Capex forecast'!H$7:H$210,'Capex forecast'!$T$7:$T$210,$AF231,'Capex forecast'!$S$7:$S$210,$AH231,'Capex forecast'!$Q$7:$Q$210,"Repex")</f>
        <v>0</v>
      </c>
      <c r="AN231" s="53">
        <f>SUMIFS('Capex forecast'!I$7:I$210,'Capex forecast'!$T$7:$T$210,$AF231,'Capex forecast'!$S$7:$S$210,$AH231,'Capex forecast'!$Q$7:$Q$210,"Repex")</f>
        <v>0</v>
      </c>
      <c r="AO231" s="53">
        <f>SUMIFS('Capex forecast'!J$7:J$210,'Capex forecast'!$T$7:$T$210,$AF231,'Capex forecast'!$S$7:$S$210,$AH231,'Capex forecast'!$Q$7:$Q$210,"Repex")</f>
        <v>0</v>
      </c>
      <c r="AP231" s="53">
        <f>SUMIFS('Capex forecast'!K$7:K$210,'Capex forecast'!$T$7:$T$210,$AF231,'Capex forecast'!$S$7:$S$210,$AH231,'Capex forecast'!$Q$7:$Q$210,"Repex")</f>
        <v>0</v>
      </c>
      <c r="AQ231" s="53">
        <f>SUMIFS('Capex forecast'!L$7:L$210,'Capex forecast'!$T$7:$T$210,$AF231,'Capex forecast'!$S$7:$S$210,$AH231,'Capex forecast'!$Q$7:$Q$210,"Repex")</f>
        <v>0</v>
      </c>
      <c r="AR231" s="53">
        <f>SUMIFS('Capex forecast'!M$7:M$210,'Capex forecast'!$T$7:$T$210,$AF231,'Capex forecast'!$S$7:$S$210,$AH231,'Capex forecast'!$Q$7:$Q$210,"Repex")</f>
        <v>0</v>
      </c>
      <c r="AS231" s="53">
        <f>SUMIFS('Capex forecast'!N$7:N$210,'Capex forecast'!$T$7:$T$210,$AF231,'Capex forecast'!$S$7:$S$210,$AH231,'Capex forecast'!$Q$7:$Q$210,"Repex")</f>
        <v>0</v>
      </c>
    </row>
    <row r="232" spans="2:45" ht="15">
      <c r="B232" s="6" t="s">
        <v>22</v>
      </c>
      <c r="C232" s="6" t="str">
        <f>INDEX('Raw demand forecast'!$M$7:$M$5830,MATCH($B232,'Raw demand forecast'!$B$7:$B$5830,0))</f>
        <v>No</v>
      </c>
      <c r="D232" s="6" t="str">
        <f>IF(COUNTIF($B$93:B232,$B232) = 1, "LV", IF(COUNTIF($B$93:B232,$B232) = 2, "HV", "ST"))</f>
        <v>LV</v>
      </c>
      <c r="E232" s="6" t="str">
        <f>INDEX('Demand forecast and growth rate'!$E$7:$E$273,MATCH($B232,'Demand forecast and growth rate'!$B$7:$B$273,0))</f>
        <v>Steady/falling</v>
      </c>
      <c r="F232" s="32">
        <f>SUMIFS('Capex forecast'!E$7:E$210,'Capex forecast'!$T$7:$T$210,'Allocation of site-spec costs'!$B232,'Capex forecast'!$S$7:$S$210,'Allocation of site-spec costs'!$D232,'Capex forecast'!$Q$7:$Q$210,"Customer Connection")</f>
        <v>0</v>
      </c>
      <c r="G232" s="32">
        <f>SUMIFS('Capex forecast'!F$7:F$210,'Capex forecast'!$T$7:$T$210,'Allocation of site-spec costs'!$B232,'Capex forecast'!$S$7:$S$210,'Allocation of site-spec costs'!$D232,'Capex forecast'!$Q$7:$Q$210,"Customer Connection")</f>
        <v>0</v>
      </c>
      <c r="H232" s="32">
        <f>SUMIFS('Capex forecast'!G$7:G$210,'Capex forecast'!$T$7:$T$210,'Allocation of site-spec costs'!$B232,'Capex forecast'!$S$7:$S$210,'Allocation of site-spec costs'!$D232,'Capex forecast'!$Q$7:$Q$210,"Customer Connection")</f>
        <v>0</v>
      </c>
      <c r="I232" s="32">
        <f>SUMIFS('Capex forecast'!H$7:H$210,'Capex forecast'!$T$7:$T$210,'Allocation of site-spec costs'!$B232,'Capex forecast'!$S$7:$S$210,'Allocation of site-spec costs'!$D232,'Capex forecast'!$Q$7:$Q$210,"Customer Connection")</f>
        <v>0</v>
      </c>
      <c r="J232" s="32">
        <f>SUMIFS('Capex forecast'!I$7:I$210,'Capex forecast'!$T$7:$T$210,'Allocation of site-spec costs'!$B232,'Capex forecast'!$S$7:$S$210,'Allocation of site-spec costs'!$D232,'Capex forecast'!$Q$7:$Q$210,"Customer Connection")</f>
        <v>0</v>
      </c>
      <c r="K232" s="32">
        <f>SUMIFS('Capex forecast'!J$7:J$210,'Capex forecast'!$T$7:$T$210,'Allocation of site-spec costs'!$B232,'Capex forecast'!$S$7:$S$210,'Allocation of site-spec costs'!$D232,'Capex forecast'!$Q$7:$Q$210,"Customer Connection")</f>
        <v>0</v>
      </c>
      <c r="L232" s="32">
        <f>SUMIFS('Capex forecast'!K$7:K$210,'Capex forecast'!$T$7:$T$210,'Allocation of site-spec costs'!$B232,'Capex forecast'!$S$7:$S$210,'Allocation of site-spec costs'!$D232,'Capex forecast'!$Q$7:$Q$210,"Customer Connection")</f>
        <v>0</v>
      </c>
      <c r="M232" s="32">
        <f>SUMIFS('Capex forecast'!L$7:L$210,'Capex forecast'!$T$7:$T$210,'Allocation of site-spec costs'!$B232,'Capex forecast'!$S$7:$S$210,'Allocation of site-spec costs'!$D232,'Capex forecast'!$Q$7:$Q$210,"Customer Connection")</f>
        <v>0</v>
      </c>
      <c r="N232" s="32">
        <f>SUMIFS('Capex forecast'!M$7:M$210,'Capex forecast'!$T$7:$T$210,'Allocation of site-spec costs'!$B232,'Capex forecast'!$S$7:$S$210,'Allocation of site-spec costs'!$D232,'Capex forecast'!$Q$7:$Q$210,"Customer Connection")</f>
        <v>0</v>
      </c>
      <c r="O232" s="32">
        <f>SUMIFS('Capex forecast'!N$7:N$210,'Capex forecast'!$T$7:$T$210,'Allocation of site-spec costs'!$B232,'Capex forecast'!$S$7:$S$210,'Allocation of site-spec costs'!$D232,'Capex forecast'!$Q$7:$Q$210,"Customer Connection")</f>
        <v>0</v>
      </c>
      <c r="Q232" s="6" t="s">
        <v>22</v>
      </c>
      <c r="R232" s="6" t="str">
        <f>INDEX('Raw demand forecast'!$M$7:$M$5830,MATCH($Q232,'Raw demand forecast'!$B$7:$B$5830,0))</f>
        <v>No</v>
      </c>
      <c r="S232" s="6" t="str">
        <f>IF(COUNTIF($Q$93:Q232,$B232) = 1, "LV", IF(COUNTIF($Q$93:Q232,$B232) = 2, "HV", "ST"))</f>
        <v>LV</v>
      </c>
      <c r="T232" s="6" t="str">
        <f>INDEX('Demand forecast and growth rate'!$E$7:$E$273,MATCH($Q232,'Demand forecast and growth rate'!$B$7:$B$273,0))</f>
        <v>Steady/falling</v>
      </c>
      <c r="U232" s="32">
        <f>SUMIFS('Capex forecast'!E$7:E$210,'Capex forecast'!$T$7:$T$210,$Q232,'Capex forecast'!$S$7:$S$210,$S232,'Capex forecast'!$Q$7:$Q$210,"Augex")</f>
        <v>0</v>
      </c>
      <c r="V232" s="32">
        <f>SUMIFS('Capex forecast'!F$7:F$210,'Capex forecast'!$T$7:$T$210,$Q232,'Capex forecast'!$S$7:$S$210,$S232,'Capex forecast'!$Q$7:$Q$210,"Augex")</f>
        <v>0</v>
      </c>
      <c r="W232" s="32">
        <f>SUMIFS('Capex forecast'!G$7:G$210,'Capex forecast'!$T$7:$T$210,$Q232,'Capex forecast'!$S$7:$S$210,$S232,'Capex forecast'!$Q$7:$Q$210,"Augex")</f>
        <v>0</v>
      </c>
      <c r="X232" s="32">
        <f>SUMIFS('Capex forecast'!H$7:H$210,'Capex forecast'!$T$7:$T$210,$Q232,'Capex forecast'!$S$7:$S$210,$S232,'Capex forecast'!$Q$7:$Q$210,"Augex")</f>
        <v>0</v>
      </c>
      <c r="Y232" s="32">
        <f>SUMIFS('Capex forecast'!I$7:I$210,'Capex forecast'!$T$7:$T$210,$Q232,'Capex forecast'!$S$7:$S$210,$S232,'Capex forecast'!$Q$7:$Q$210,"Augex")</f>
        <v>0</v>
      </c>
      <c r="Z232" s="32">
        <f>SUMIFS('Capex forecast'!J$7:J$210,'Capex forecast'!$T$7:$T$210,$Q232,'Capex forecast'!$S$7:$S$210,$S232,'Capex forecast'!$Q$7:$Q$210,"Augex")</f>
        <v>0</v>
      </c>
      <c r="AA232" s="32">
        <f>SUMIFS('Capex forecast'!K$7:K$210,'Capex forecast'!$T$7:$T$210,$Q232,'Capex forecast'!$S$7:$S$210,$S232,'Capex forecast'!$Q$7:$Q$210,"Augex")</f>
        <v>0</v>
      </c>
      <c r="AB232" s="32">
        <f>SUMIFS('Capex forecast'!L$7:L$210,'Capex forecast'!$T$7:$T$210,$Q232,'Capex forecast'!$S$7:$S$210,$S232,'Capex forecast'!$Q$7:$Q$210,"Augex")</f>
        <v>0</v>
      </c>
      <c r="AC232" s="32">
        <f>SUMIFS('Capex forecast'!M$7:M$210,'Capex forecast'!$T$7:$T$210,$Q232,'Capex forecast'!$S$7:$S$210,$S232,'Capex forecast'!$Q$7:$Q$210,"Augex")</f>
        <v>0</v>
      </c>
      <c r="AD232" s="32">
        <f>SUMIFS('Capex forecast'!N$7:N$210,'Capex forecast'!$T$7:$T$210,$Q232,'Capex forecast'!$S$7:$S$210,$S232,'Capex forecast'!$Q$7:$Q$210,"Augex")</f>
        <v>0</v>
      </c>
      <c r="AF232" s="6" t="s">
        <v>22</v>
      </c>
      <c r="AG232" s="6" t="str">
        <f>INDEX('Raw demand forecast'!$M$7:$M$5830,MATCH($Q232,'Raw demand forecast'!$B$7:$B$5830,0))</f>
        <v>No</v>
      </c>
      <c r="AH232" s="6" t="str">
        <f>IF(COUNTIF($AF$93:AF232,$B232) = 1, "LV", IF(COUNTIF($AF$93:AF232,$B232) = 2, "HV", "ST"))</f>
        <v>LV</v>
      </c>
      <c r="AI232" s="6" t="str">
        <f>INDEX('Demand forecast and growth rate'!$E$7:$E$273,MATCH($Q232,'Demand forecast and growth rate'!$B$7:$B$273,0))</f>
        <v>Steady/falling</v>
      </c>
      <c r="AJ232" s="53">
        <f>SUMIFS('Capex forecast'!E$7:E$210,'Capex forecast'!$T$7:$T$210,$AF232,'Capex forecast'!$S$7:$S$210,$AH232,'Capex forecast'!$Q$7:$Q$210,"Repex")</f>
        <v>0</v>
      </c>
      <c r="AK232" s="53">
        <f>SUMIFS('Capex forecast'!F$7:F$210,'Capex forecast'!$T$7:$T$210,$AF232,'Capex forecast'!$S$7:$S$210,$AH232,'Capex forecast'!$Q$7:$Q$210,"Repex")</f>
        <v>0</v>
      </c>
      <c r="AL232" s="53">
        <f>SUMIFS('Capex forecast'!G$7:G$210,'Capex forecast'!$T$7:$T$210,$AF232,'Capex forecast'!$S$7:$S$210,$AH232,'Capex forecast'!$Q$7:$Q$210,"Repex")</f>
        <v>0</v>
      </c>
      <c r="AM232" s="53">
        <f>SUMIFS('Capex forecast'!H$7:H$210,'Capex forecast'!$T$7:$T$210,$AF232,'Capex forecast'!$S$7:$S$210,$AH232,'Capex forecast'!$Q$7:$Q$210,"Repex")</f>
        <v>0</v>
      </c>
      <c r="AN232" s="53">
        <f>SUMIFS('Capex forecast'!I$7:I$210,'Capex forecast'!$T$7:$T$210,$AF232,'Capex forecast'!$S$7:$S$210,$AH232,'Capex forecast'!$Q$7:$Q$210,"Repex")</f>
        <v>0</v>
      </c>
      <c r="AO232" s="53">
        <f>SUMIFS('Capex forecast'!J$7:J$210,'Capex forecast'!$T$7:$T$210,$AF232,'Capex forecast'!$S$7:$S$210,$AH232,'Capex forecast'!$Q$7:$Q$210,"Repex")</f>
        <v>0</v>
      </c>
      <c r="AP232" s="53">
        <f>SUMIFS('Capex forecast'!K$7:K$210,'Capex forecast'!$T$7:$T$210,$AF232,'Capex forecast'!$S$7:$S$210,$AH232,'Capex forecast'!$Q$7:$Q$210,"Repex")</f>
        <v>0</v>
      </c>
      <c r="AQ232" s="53">
        <f>SUMIFS('Capex forecast'!L$7:L$210,'Capex forecast'!$T$7:$T$210,$AF232,'Capex forecast'!$S$7:$S$210,$AH232,'Capex forecast'!$Q$7:$Q$210,"Repex")</f>
        <v>0</v>
      </c>
      <c r="AR232" s="53">
        <f>SUMIFS('Capex forecast'!M$7:M$210,'Capex forecast'!$T$7:$T$210,$AF232,'Capex forecast'!$S$7:$S$210,$AH232,'Capex forecast'!$Q$7:$Q$210,"Repex")</f>
        <v>0</v>
      </c>
      <c r="AS232" s="53">
        <f>SUMIFS('Capex forecast'!N$7:N$210,'Capex forecast'!$T$7:$T$210,$AF232,'Capex forecast'!$S$7:$S$210,$AH232,'Capex forecast'!$Q$7:$Q$210,"Repex")</f>
        <v>0</v>
      </c>
    </row>
    <row r="233" spans="2:45" ht="15">
      <c r="B233" s="6" t="s">
        <v>577</v>
      </c>
      <c r="C233" s="6" t="str">
        <f>INDEX('Raw demand forecast'!$M$7:$M$5830,MATCH($B233,'Raw demand forecast'!$B$7:$B$5830,0))</f>
        <v>Yes</v>
      </c>
      <c r="D233" s="6" t="str">
        <f>IF(COUNTIF($B$93:B233,$B233) = 1, "LV", IF(COUNTIF($B$93:B233,$B233) = 2, "HV", "ST"))</f>
        <v>LV</v>
      </c>
      <c r="E233" s="6" t="str">
        <f>INDEX('Demand forecast and growth rate'!$E$7:$E$273,MATCH($B233,'Demand forecast and growth rate'!$B$7:$B$273,0))</f>
        <v>Steady/falling</v>
      </c>
      <c r="F233" s="32">
        <f>SUMIFS('Capex forecast'!E$7:E$210,'Capex forecast'!$T$7:$T$210,'Allocation of site-spec costs'!$B233,'Capex forecast'!$S$7:$S$210,'Allocation of site-spec costs'!$D233,'Capex forecast'!$Q$7:$Q$210,"Customer Connection")</f>
        <v>0</v>
      </c>
      <c r="G233" s="32">
        <f>SUMIFS('Capex forecast'!F$7:F$210,'Capex forecast'!$T$7:$T$210,'Allocation of site-spec costs'!$B233,'Capex forecast'!$S$7:$S$210,'Allocation of site-spec costs'!$D233,'Capex forecast'!$Q$7:$Q$210,"Customer Connection")</f>
        <v>0</v>
      </c>
      <c r="H233" s="32">
        <f>SUMIFS('Capex forecast'!G$7:G$210,'Capex forecast'!$T$7:$T$210,'Allocation of site-spec costs'!$B233,'Capex forecast'!$S$7:$S$210,'Allocation of site-spec costs'!$D233,'Capex forecast'!$Q$7:$Q$210,"Customer Connection")</f>
        <v>0</v>
      </c>
      <c r="I233" s="32">
        <f>SUMIFS('Capex forecast'!H$7:H$210,'Capex forecast'!$T$7:$T$210,'Allocation of site-spec costs'!$B233,'Capex forecast'!$S$7:$S$210,'Allocation of site-spec costs'!$D233,'Capex forecast'!$Q$7:$Q$210,"Customer Connection")</f>
        <v>0</v>
      </c>
      <c r="J233" s="32">
        <f>SUMIFS('Capex forecast'!I$7:I$210,'Capex forecast'!$T$7:$T$210,'Allocation of site-spec costs'!$B233,'Capex forecast'!$S$7:$S$210,'Allocation of site-spec costs'!$D233,'Capex forecast'!$Q$7:$Q$210,"Customer Connection")</f>
        <v>0</v>
      </c>
      <c r="K233" s="32">
        <f>SUMIFS('Capex forecast'!J$7:J$210,'Capex forecast'!$T$7:$T$210,'Allocation of site-spec costs'!$B233,'Capex forecast'!$S$7:$S$210,'Allocation of site-spec costs'!$D233,'Capex forecast'!$Q$7:$Q$210,"Customer Connection")</f>
        <v>0</v>
      </c>
      <c r="L233" s="32">
        <f>SUMIFS('Capex forecast'!K$7:K$210,'Capex forecast'!$T$7:$T$210,'Allocation of site-spec costs'!$B233,'Capex forecast'!$S$7:$S$210,'Allocation of site-spec costs'!$D233,'Capex forecast'!$Q$7:$Q$210,"Customer Connection")</f>
        <v>0</v>
      </c>
      <c r="M233" s="32">
        <f>SUMIFS('Capex forecast'!L$7:L$210,'Capex forecast'!$T$7:$T$210,'Allocation of site-spec costs'!$B233,'Capex forecast'!$S$7:$S$210,'Allocation of site-spec costs'!$D233,'Capex forecast'!$Q$7:$Q$210,"Customer Connection")</f>
        <v>0</v>
      </c>
      <c r="N233" s="32">
        <f>SUMIFS('Capex forecast'!M$7:M$210,'Capex forecast'!$T$7:$T$210,'Allocation of site-spec costs'!$B233,'Capex forecast'!$S$7:$S$210,'Allocation of site-spec costs'!$D233,'Capex forecast'!$Q$7:$Q$210,"Customer Connection")</f>
        <v>0</v>
      </c>
      <c r="O233" s="32">
        <f>SUMIFS('Capex forecast'!N$7:N$210,'Capex forecast'!$T$7:$T$210,'Allocation of site-spec costs'!$B233,'Capex forecast'!$S$7:$S$210,'Allocation of site-spec costs'!$D233,'Capex forecast'!$Q$7:$Q$210,"Customer Connection")</f>
        <v>0</v>
      </c>
      <c r="Q233" s="6" t="s">
        <v>577</v>
      </c>
      <c r="R233" s="6" t="str">
        <f>INDEX('Raw demand forecast'!$M$7:$M$5830,MATCH($Q233,'Raw demand forecast'!$B$7:$B$5830,0))</f>
        <v>Yes</v>
      </c>
      <c r="S233" s="6" t="str">
        <f>IF(COUNTIF($Q$93:Q233,$B233) = 1, "LV", IF(COUNTIF($Q$93:Q233,$B233) = 2, "HV", "ST"))</f>
        <v>LV</v>
      </c>
      <c r="T233" s="6" t="str">
        <f>INDEX('Demand forecast and growth rate'!$E$7:$E$273,MATCH($Q233,'Demand forecast and growth rate'!$B$7:$B$273,0))</f>
        <v>Steady/falling</v>
      </c>
      <c r="U233" s="32">
        <f>SUMIFS('Capex forecast'!E$7:E$210,'Capex forecast'!$T$7:$T$210,$Q233,'Capex forecast'!$S$7:$S$210,$S233,'Capex forecast'!$Q$7:$Q$210,"Augex")</f>
        <v>0</v>
      </c>
      <c r="V233" s="32">
        <f>SUMIFS('Capex forecast'!F$7:F$210,'Capex forecast'!$T$7:$T$210,$Q233,'Capex forecast'!$S$7:$S$210,$S233,'Capex forecast'!$Q$7:$Q$210,"Augex")</f>
        <v>0</v>
      </c>
      <c r="W233" s="32">
        <f>SUMIFS('Capex forecast'!G$7:G$210,'Capex forecast'!$T$7:$T$210,$Q233,'Capex forecast'!$S$7:$S$210,$S233,'Capex forecast'!$Q$7:$Q$210,"Augex")</f>
        <v>0</v>
      </c>
      <c r="X233" s="32">
        <f>SUMIFS('Capex forecast'!H$7:H$210,'Capex forecast'!$T$7:$T$210,$Q233,'Capex forecast'!$S$7:$S$210,$S233,'Capex forecast'!$Q$7:$Q$210,"Augex")</f>
        <v>0</v>
      </c>
      <c r="Y233" s="32">
        <f>SUMIFS('Capex forecast'!I$7:I$210,'Capex forecast'!$T$7:$T$210,$Q233,'Capex forecast'!$S$7:$S$210,$S233,'Capex forecast'!$Q$7:$Q$210,"Augex")</f>
        <v>0</v>
      </c>
      <c r="Z233" s="32">
        <f>SUMIFS('Capex forecast'!J$7:J$210,'Capex forecast'!$T$7:$T$210,$Q233,'Capex forecast'!$S$7:$S$210,$S233,'Capex forecast'!$Q$7:$Q$210,"Augex")</f>
        <v>0</v>
      </c>
      <c r="AA233" s="32">
        <f>SUMIFS('Capex forecast'!K$7:K$210,'Capex forecast'!$T$7:$T$210,$Q233,'Capex forecast'!$S$7:$S$210,$S233,'Capex forecast'!$Q$7:$Q$210,"Augex")</f>
        <v>0</v>
      </c>
      <c r="AB233" s="32">
        <f>SUMIFS('Capex forecast'!L$7:L$210,'Capex forecast'!$T$7:$T$210,$Q233,'Capex forecast'!$S$7:$S$210,$S233,'Capex forecast'!$Q$7:$Q$210,"Augex")</f>
        <v>0</v>
      </c>
      <c r="AC233" s="32">
        <f>SUMIFS('Capex forecast'!M$7:M$210,'Capex forecast'!$T$7:$T$210,$Q233,'Capex forecast'!$S$7:$S$210,$S233,'Capex forecast'!$Q$7:$Q$210,"Augex")</f>
        <v>0</v>
      </c>
      <c r="AD233" s="32">
        <f>SUMIFS('Capex forecast'!N$7:N$210,'Capex forecast'!$T$7:$T$210,$Q233,'Capex forecast'!$S$7:$S$210,$S233,'Capex forecast'!$Q$7:$Q$210,"Augex")</f>
        <v>0</v>
      </c>
      <c r="AF233" s="6" t="s">
        <v>577</v>
      </c>
      <c r="AG233" s="6" t="str">
        <f>INDEX('Raw demand forecast'!$M$7:$M$5830,MATCH($Q233,'Raw demand forecast'!$B$7:$B$5830,0))</f>
        <v>Yes</v>
      </c>
      <c r="AH233" s="6" t="str">
        <f>IF(COUNTIF($AF$93:AF233,$B233) = 1, "LV", IF(COUNTIF($AF$93:AF233,$B233) = 2, "HV", "ST"))</f>
        <v>LV</v>
      </c>
      <c r="AI233" s="6" t="str">
        <f>INDEX('Demand forecast and growth rate'!$E$7:$E$273,MATCH($Q233,'Demand forecast and growth rate'!$B$7:$B$273,0))</f>
        <v>Steady/falling</v>
      </c>
      <c r="AJ233" s="53">
        <f>SUMIFS('Capex forecast'!E$7:E$210,'Capex forecast'!$T$7:$T$210,$AF233,'Capex forecast'!$S$7:$S$210,$AH233,'Capex forecast'!$Q$7:$Q$210,"Repex")</f>
        <v>0</v>
      </c>
      <c r="AK233" s="53">
        <f>SUMIFS('Capex forecast'!F$7:F$210,'Capex forecast'!$T$7:$T$210,$AF233,'Capex forecast'!$S$7:$S$210,$AH233,'Capex forecast'!$Q$7:$Q$210,"Repex")</f>
        <v>0</v>
      </c>
      <c r="AL233" s="53">
        <f>SUMIFS('Capex forecast'!G$7:G$210,'Capex forecast'!$T$7:$T$210,$AF233,'Capex forecast'!$S$7:$S$210,$AH233,'Capex forecast'!$Q$7:$Q$210,"Repex")</f>
        <v>0</v>
      </c>
      <c r="AM233" s="53">
        <f>SUMIFS('Capex forecast'!H$7:H$210,'Capex forecast'!$T$7:$T$210,$AF233,'Capex forecast'!$S$7:$S$210,$AH233,'Capex forecast'!$Q$7:$Q$210,"Repex")</f>
        <v>0</v>
      </c>
      <c r="AN233" s="53">
        <f>SUMIFS('Capex forecast'!I$7:I$210,'Capex forecast'!$T$7:$T$210,$AF233,'Capex forecast'!$S$7:$S$210,$AH233,'Capex forecast'!$Q$7:$Q$210,"Repex")</f>
        <v>0</v>
      </c>
      <c r="AO233" s="53">
        <f>SUMIFS('Capex forecast'!J$7:J$210,'Capex forecast'!$T$7:$T$210,$AF233,'Capex forecast'!$S$7:$S$210,$AH233,'Capex forecast'!$Q$7:$Q$210,"Repex")</f>
        <v>0</v>
      </c>
      <c r="AP233" s="53">
        <f>SUMIFS('Capex forecast'!K$7:K$210,'Capex forecast'!$T$7:$T$210,$AF233,'Capex forecast'!$S$7:$S$210,$AH233,'Capex forecast'!$Q$7:$Q$210,"Repex")</f>
        <v>0</v>
      </c>
      <c r="AQ233" s="53">
        <f>SUMIFS('Capex forecast'!L$7:L$210,'Capex forecast'!$T$7:$T$210,$AF233,'Capex forecast'!$S$7:$S$210,$AH233,'Capex forecast'!$Q$7:$Q$210,"Repex")</f>
        <v>0</v>
      </c>
      <c r="AR233" s="53">
        <f>SUMIFS('Capex forecast'!M$7:M$210,'Capex forecast'!$T$7:$T$210,$AF233,'Capex forecast'!$S$7:$S$210,$AH233,'Capex forecast'!$Q$7:$Q$210,"Repex")</f>
        <v>0</v>
      </c>
      <c r="AS233" s="53">
        <f>SUMIFS('Capex forecast'!N$7:N$210,'Capex forecast'!$T$7:$T$210,$AF233,'Capex forecast'!$S$7:$S$210,$AH233,'Capex forecast'!$Q$7:$Q$210,"Repex")</f>
        <v>0</v>
      </c>
    </row>
    <row r="234" spans="2:45" ht="15">
      <c r="B234" s="6" t="s">
        <v>578</v>
      </c>
      <c r="C234" s="6" t="str">
        <f>INDEX('Raw demand forecast'!$M$7:$M$5830,MATCH($B234,'Raw demand forecast'!$B$7:$B$5830,0))</f>
        <v>Yes</v>
      </c>
      <c r="D234" s="6" t="str">
        <f>IF(COUNTIF($B$93:B234,$B234) = 1, "LV", IF(COUNTIF($B$93:B234,$B234) = 2, "HV", "ST"))</f>
        <v>LV</v>
      </c>
      <c r="E234" s="6" t="str">
        <f>INDEX('Demand forecast and growth rate'!$E$7:$E$273,MATCH($B234,'Demand forecast and growth rate'!$B$7:$B$273,0))</f>
        <v>Steady/falling</v>
      </c>
      <c r="F234" s="32">
        <f>SUMIFS('Capex forecast'!E$7:E$210,'Capex forecast'!$T$7:$T$210,'Allocation of site-spec costs'!$B234,'Capex forecast'!$S$7:$S$210,'Allocation of site-spec costs'!$D234,'Capex forecast'!$Q$7:$Q$210,"Customer Connection")</f>
        <v>0</v>
      </c>
      <c r="G234" s="32">
        <f>SUMIFS('Capex forecast'!F$7:F$210,'Capex forecast'!$T$7:$T$210,'Allocation of site-spec costs'!$B234,'Capex forecast'!$S$7:$S$210,'Allocation of site-spec costs'!$D234,'Capex forecast'!$Q$7:$Q$210,"Customer Connection")</f>
        <v>0</v>
      </c>
      <c r="H234" s="32">
        <f>SUMIFS('Capex forecast'!G$7:G$210,'Capex forecast'!$T$7:$T$210,'Allocation of site-spec costs'!$B234,'Capex forecast'!$S$7:$S$210,'Allocation of site-spec costs'!$D234,'Capex forecast'!$Q$7:$Q$210,"Customer Connection")</f>
        <v>0</v>
      </c>
      <c r="I234" s="32">
        <f>SUMIFS('Capex forecast'!H$7:H$210,'Capex forecast'!$T$7:$T$210,'Allocation of site-spec costs'!$B234,'Capex forecast'!$S$7:$S$210,'Allocation of site-spec costs'!$D234,'Capex forecast'!$Q$7:$Q$210,"Customer Connection")</f>
        <v>0</v>
      </c>
      <c r="J234" s="32">
        <f>SUMIFS('Capex forecast'!I$7:I$210,'Capex forecast'!$T$7:$T$210,'Allocation of site-spec costs'!$B234,'Capex forecast'!$S$7:$S$210,'Allocation of site-spec costs'!$D234,'Capex forecast'!$Q$7:$Q$210,"Customer Connection")</f>
        <v>0</v>
      </c>
      <c r="K234" s="32">
        <f>SUMIFS('Capex forecast'!J$7:J$210,'Capex forecast'!$T$7:$T$210,'Allocation of site-spec costs'!$B234,'Capex forecast'!$S$7:$S$210,'Allocation of site-spec costs'!$D234,'Capex forecast'!$Q$7:$Q$210,"Customer Connection")</f>
        <v>0</v>
      </c>
      <c r="L234" s="32">
        <f>SUMIFS('Capex forecast'!K$7:K$210,'Capex forecast'!$T$7:$T$210,'Allocation of site-spec costs'!$B234,'Capex forecast'!$S$7:$S$210,'Allocation of site-spec costs'!$D234,'Capex forecast'!$Q$7:$Q$210,"Customer Connection")</f>
        <v>0</v>
      </c>
      <c r="M234" s="32">
        <f>SUMIFS('Capex forecast'!L$7:L$210,'Capex forecast'!$T$7:$T$210,'Allocation of site-spec costs'!$B234,'Capex forecast'!$S$7:$S$210,'Allocation of site-spec costs'!$D234,'Capex forecast'!$Q$7:$Q$210,"Customer Connection")</f>
        <v>0</v>
      </c>
      <c r="N234" s="32">
        <f>SUMIFS('Capex forecast'!M$7:M$210,'Capex forecast'!$T$7:$T$210,'Allocation of site-spec costs'!$B234,'Capex forecast'!$S$7:$S$210,'Allocation of site-spec costs'!$D234,'Capex forecast'!$Q$7:$Q$210,"Customer Connection")</f>
        <v>0</v>
      </c>
      <c r="O234" s="32">
        <f>SUMIFS('Capex forecast'!N$7:N$210,'Capex forecast'!$T$7:$T$210,'Allocation of site-spec costs'!$B234,'Capex forecast'!$S$7:$S$210,'Allocation of site-spec costs'!$D234,'Capex forecast'!$Q$7:$Q$210,"Customer Connection")</f>
        <v>0</v>
      </c>
      <c r="Q234" s="6" t="s">
        <v>578</v>
      </c>
      <c r="R234" s="6" t="str">
        <f>INDEX('Raw demand forecast'!$M$7:$M$5830,MATCH($Q234,'Raw demand forecast'!$B$7:$B$5830,0))</f>
        <v>Yes</v>
      </c>
      <c r="S234" s="6" t="str">
        <f>IF(COUNTIF($Q$93:Q234,$B234) = 1, "LV", IF(COUNTIF($Q$93:Q234,$B234) = 2, "HV", "ST"))</f>
        <v>LV</v>
      </c>
      <c r="T234" s="6" t="str">
        <f>INDEX('Demand forecast and growth rate'!$E$7:$E$273,MATCH($Q234,'Demand forecast and growth rate'!$B$7:$B$273,0))</f>
        <v>Steady/falling</v>
      </c>
      <c r="U234" s="32">
        <f>SUMIFS('Capex forecast'!E$7:E$210,'Capex forecast'!$T$7:$T$210,$Q234,'Capex forecast'!$S$7:$S$210,$S234,'Capex forecast'!$Q$7:$Q$210,"Augex")</f>
        <v>0</v>
      </c>
      <c r="V234" s="32">
        <f>SUMIFS('Capex forecast'!F$7:F$210,'Capex forecast'!$T$7:$T$210,$Q234,'Capex forecast'!$S$7:$S$210,$S234,'Capex forecast'!$Q$7:$Q$210,"Augex")</f>
        <v>0</v>
      </c>
      <c r="W234" s="32">
        <f>SUMIFS('Capex forecast'!G$7:G$210,'Capex forecast'!$T$7:$T$210,$Q234,'Capex forecast'!$S$7:$S$210,$S234,'Capex forecast'!$Q$7:$Q$210,"Augex")</f>
        <v>0</v>
      </c>
      <c r="X234" s="32">
        <f>SUMIFS('Capex forecast'!H$7:H$210,'Capex forecast'!$T$7:$T$210,$Q234,'Capex forecast'!$S$7:$S$210,$S234,'Capex forecast'!$Q$7:$Q$210,"Augex")</f>
        <v>0</v>
      </c>
      <c r="Y234" s="32">
        <f>SUMIFS('Capex forecast'!I$7:I$210,'Capex forecast'!$T$7:$T$210,$Q234,'Capex forecast'!$S$7:$S$210,$S234,'Capex forecast'!$Q$7:$Q$210,"Augex")</f>
        <v>0</v>
      </c>
      <c r="Z234" s="32">
        <f>SUMIFS('Capex forecast'!J$7:J$210,'Capex forecast'!$T$7:$T$210,$Q234,'Capex forecast'!$S$7:$S$210,$S234,'Capex forecast'!$Q$7:$Q$210,"Augex")</f>
        <v>0</v>
      </c>
      <c r="AA234" s="32">
        <f>SUMIFS('Capex forecast'!K$7:K$210,'Capex forecast'!$T$7:$T$210,$Q234,'Capex forecast'!$S$7:$S$210,$S234,'Capex forecast'!$Q$7:$Q$210,"Augex")</f>
        <v>0</v>
      </c>
      <c r="AB234" s="32">
        <f>SUMIFS('Capex forecast'!L$7:L$210,'Capex forecast'!$T$7:$T$210,$Q234,'Capex forecast'!$S$7:$S$210,$S234,'Capex forecast'!$Q$7:$Q$210,"Augex")</f>
        <v>0</v>
      </c>
      <c r="AC234" s="32">
        <f>SUMIFS('Capex forecast'!M$7:M$210,'Capex forecast'!$T$7:$T$210,$Q234,'Capex forecast'!$S$7:$S$210,$S234,'Capex forecast'!$Q$7:$Q$210,"Augex")</f>
        <v>0</v>
      </c>
      <c r="AD234" s="32">
        <f>SUMIFS('Capex forecast'!N$7:N$210,'Capex forecast'!$T$7:$T$210,$Q234,'Capex forecast'!$S$7:$S$210,$S234,'Capex forecast'!$Q$7:$Q$210,"Augex")</f>
        <v>0</v>
      </c>
      <c r="AF234" s="6" t="s">
        <v>578</v>
      </c>
      <c r="AG234" s="6" t="str">
        <f>INDEX('Raw demand forecast'!$M$7:$M$5830,MATCH($Q234,'Raw demand forecast'!$B$7:$B$5830,0))</f>
        <v>Yes</v>
      </c>
      <c r="AH234" s="6" t="str">
        <f>IF(COUNTIF($AF$93:AF234,$B234) = 1, "LV", IF(COUNTIF($AF$93:AF234,$B234) = 2, "HV", "ST"))</f>
        <v>LV</v>
      </c>
      <c r="AI234" s="6" t="str">
        <f>INDEX('Demand forecast and growth rate'!$E$7:$E$273,MATCH($Q234,'Demand forecast and growth rate'!$B$7:$B$273,0))</f>
        <v>Steady/falling</v>
      </c>
      <c r="AJ234" s="53">
        <f>SUMIFS('Capex forecast'!E$7:E$210,'Capex forecast'!$T$7:$T$210,$AF234,'Capex forecast'!$S$7:$S$210,$AH234,'Capex forecast'!$Q$7:$Q$210,"Repex")</f>
        <v>0</v>
      </c>
      <c r="AK234" s="53">
        <f>SUMIFS('Capex forecast'!F$7:F$210,'Capex forecast'!$T$7:$T$210,$AF234,'Capex forecast'!$S$7:$S$210,$AH234,'Capex forecast'!$Q$7:$Q$210,"Repex")</f>
        <v>0</v>
      </c>
      <c r="AL234" s="53">
        <f>SUMIFS('Capex forecast'!G$7:G$210,'Capex forecast'!$T$7:$T$210,$AF234,'Capex forecast'!$S$7:$S$210,$AH234,'Capex forecast'!$Q$7:$Q$210,"Repex")</f>
        <v>0</v>
      </c>
      <c r="AM234" s="53">
        <f>SUMIFS('Capex forecast'!H$7:H$210,'Capex forecast'!$T$7:$T$210,$AF234,'Capex forecast'!$S$7:$S$210,$AH234,'Capex forecast'!$Q$7:$Q$210,"Repex")</f>
        <v>0</v>
      </c>
      <c r="AN234" s="53">
        <f>SUMIFS('Capex forecast'!I$7:I$210,'Capex forecast'!$T$7:$T$210,$AF234,'Capex forecast'!$S$7:$S$210,$AH234,'Capex forecast'!$Q$7:$Q$210,"Repex")</f>
        <v>0</v>
      </c>
      <c r="AO234" s="53">
        <f>SUMIFS('Capex forecast'!J$7:J$210,'Capex forecast'!$T$7:$T$210,$AF234,'Capex forecast'!$S$7:$S$210,$AH234,'Capex forecast'!$Q$7:$Q$210,"Repex")</f>
        <v>0</v>
      </c>
      <c r="AP234" s="53">
        <f>SUMIFS('Capex forecast'!K$7:K$210,'Capex forecast'!$T$7:$T$210,$AF234,'Capex forecast'!$S$7:$S$210,$AH234,'Capex forecast'!$Q$7:$Q$210,"Repex")</f>
        <v>0</v>
      </c>
      <c r="AQ234" s="53">
        <f>SUMIFS('Capex forecast'!L$7:L$210,'Capex forecast'!$T$7:$T$210,$AF234,'Capex forecast'!$S$7:$S$210,$AH234,'Capex forecast'!$Q$7:$Q$210,"Repex")</f>
        <v>0</v>
      </c>
      <c r="AR234" s="53">
        <f>SUMIFS('Capex forecast'!M$7:M$210,'Capex forecast'!$T$7:$T$210,$AF234,'Capex forecast'!$S$7:$S$210,$AH234,'Capex forecast'!$Q$7:$Q$210,"Repex")</f>
        <v>0</v>
      </c>
      <c r="AS234" s="53">
        <f>SUMIFS('Capex forecast'!N$7:N$210,'Capex forecast'!$T$7:$T$210,$AF234,'Capex forecast'!$S$7:$S$210,$AH234,'Capex forecast'!$Q$7:$Q$210,"Repex")</f>
        <v>0</v>
      </c>
    </row>
    <row r="235" spans="2:45" ht="15">
      <c r="B235" s="6" t="s">
        <v>66</v>
      </c>
      <c r="C235" s="6" t="str">
        <f>INDEX('Raw demand forecast'!$M$7:$M$5830,MATCH($B235,'Raw demand forecast'!$B$7:$B$5830,0))</f>
        <v>No</v>
      </c>
      <c r="D235" s="6" t="str">
        <f>IF(COUNTIF($B$93:B235,$B235) = 1, "LV", IF(COUNTIF($B$93:B235,$B235) = 2, "HV", "ST"))</f>
        <v>LV</v>
      </c>
      <c r="E235" s="6" t="str">
        <f>INDEX('Demand forecast and growth rate'!$E$7:$E$273,MATCH($B235,'Demand forecast and growth rate'!$B$7:$B$273,0))</f>
        <v>Steady/falling</v>
      </c>
      <c r="F235" s="32">
        <f>SUMIFS('Capex forecast'!E$7:E$210,'Capex forecast'!$T$7:$T$210,'Allocation of site-spec costs'!$B235,'Capex forecast'!$S$7:$S$210,'Allocation of site-spec costs'!$D235,'Capex forecast'!$Q$7:$Q$210,"Customer Connection")</f>
        <v>0</v>
      </c>
      <c r="G235" s="32">
        <f>SUMIFS('Capex forecast'!F$7:F$210,'Capex forecast'!$T$7:$T$210,'Allocation of site-spec costs'!$B235,'Capex forecast'!$S$7:$S$210,'Allocation of site-spec costs'!$D235,'Capex forecast'!$Q$7:$Q$210,"Customer Connection")</f>
        <v>0</v>
      </c>
      <c r="H235" s="32">
        <f>SUMIFS('Capex forecast'!G$7:G$210,'Capex forecast'!$T$7:$T$210,'Allocation of site-spec costs'!$B235,'Capex forecast'!$S$7:$S$210,'Allocation of site-spec costs'!$D235,'Capex forecast'!$Q$7:$Q$210,"Customer Connection")</f>
        <v>0</v>
      </c>
      <c r="I235" s="32">
        <f>SUMIFS('Capex forecast'!H$7:H$210,'Capex forecast'!$T$7:$T$210,'Allocation of site-spec costs'!$B235,'Capex forecast'!$S$7:$S$210,'Allocation of site-spec costs'!$D235,'Capex forecast'!$Q$7:$Q$210,"Customer Connection")</f>
        <v>0</v>
      </c>
      <c r="J235" s="32">
        <f>SUMIFS('Capex forecast'!I$7:I$210,'Capex forecast'!$T$7:$T$210,'Allocation of site-spec costs'!$B235,'Capex forecast'!$S$7:$S$210,'Allocation of site-spec costs'!$D235,'Capex forecast'!$Q$7:$Q$210,"Customer Connection")</f>
        <v>0</v>
      </c>
      <c r="K235" s="32">
        <f>SUMIFS('Capex forecast'!J$7:J$210,'Capex forecast'!$T$7:$T$210,'Allocation of site-spec costs'!$B235,'Capex forecast'!$S$7:$S$210,'Allocation of site-spec costs'!$D235,'Capex forecast'!$Q$7:$Q$210,"Customer Connection")</f>
        <v>0</v>
      </c>
      <c r="L235" s="32">
        <f>SUMIFS('Capex forecast'!K$7:K$210,'Capex forecast'!$T$7:$T$210,'Allocation of site-spec costs'!$B235,'Capex forecast'!$S$7:$S$210,'Allocation of site-spec costs'!$D235,'Capex forecast'!$Q$7:$Q$210,"Customer Connection")</f>
        <v>0</v>
      </c>
      <c r="M235" s="32">
        <f>SUMIFS('Capex forecast'!L$7:L$210,'Capex forecast'!$T$7:$T$210,'Allocation of site-spec costs'!$B235,'Capex forecast'!$S$7:$S$210,'Allocation of site-spec costs'!$D235,'Capex forecast'!$Q$7:$Q$210,"Customer Connection")</f>
        <v>0</v>
      </c>
      <c r="N235" s="32">
        <f>SUMIFS('Capex forecast'!M$7:M$210,'Capex forecast'!$T$7:$T$210,'Allocation of site-spec costs'!$B235,'Capex forecast'!$S$7:$S$210,'Allocation of site-spec costs'!$D235,'Capex forecast'!$Q$7:$Q$210,"Customer Connection")</f>
        <v>0</v>
      </c>
      <c r="O235" s="32">
        <f>SUMIFS('Capex forecast'!N$7:N$210,'Capex forecast'!$T$7:$T$210,'Allocation of site-spec costs'!$B235,'Capex forecast'!$S$7:$S$210,'Allocation of site-spec costs'!$D235,'Capex forecast'!$Q$7:$Q$210,"Customer Connection")</f>
        <v>0</v>
      </c>
      <c r="Q235" s="6" t="s">
        <v>66</v>
      </c>
      <c r="R235" s="6" t="str">
        <f>INDEX('Raw demand forecast'!$M$7:$M$5830,MATCH($Q235,'Raw demand forecast'!$B$7:$B$5830,0))</f>
        <v>No</v>
      </c>
      <c r="S235" s="6" t="str">
        <f>IF(COUNTIF($Q$93:Q235,$B235) = 1, "LV", IF(COUNTIF($Q$93:Q235,$B235) = 2, "HV", "ST"))</f>
        <v>LV</v>
      </c>
      <c r="T235" s="6" t="str">
        <f>INDEX('Demand forecast and growth rate'!$E$7:$E$273,MATCH($Q235,'Demand forecast and growth rate'!$B$7:$B$273,0))</f>
        <v>Steady/falling</v>
      </c>
      <c r="U235" s="32">
        <f>SUMIFS('Capex forecast'!E$7:E$210,'Capex forecast'!$T$7:$T$210,$Q235,'Capex forecast'!$S$7:$S$210,$S235,'Capex forecast'!$Q$7:$Q$210,"Augex")</f>
        <v>0</v>
      </c>
      <c r="V235" s="32">
        <f>SUMIFS('Capex forecast'!F$7:F$210,'Capex forecast'!$T$7:$T$210,$Q235,'Capex forecast'!$S$7:$S$210,$S235,'Capex forecast'!$Q$7:$Q$210,"Augex")</f>
        <v>0</v>
      </c>
      <c r="W235" s="32">
        <f>SUMIFS('Capex forecast'!G$7:G$210,'Capex forecast'!$T$7:$T$210,$Q235,'Capex forecast'!$S$7:$S$210,$S235,'Capex forecast'!$Q$7:$Q$210,"Augex")</f>
        <v>0</v>
      </c>
      <c r="X235" s="32">
        <f>SUMIFS('Capex forecast'!H$7:H$210,'Capex forecast'!$T$7:$T$210,$Q235,'Capex forecast'!$S$7:$S$210,$S235,'Capex forecast'!$Q$7:$Q$210,"Augex")</f>
        <v>0</v>
      </c>
      <c r="Y235" s="32">
        <f>SUMIFS('Capex forecast'!I$7:I$210,'Capex forecast'!$T$7:$T$210,$Q235,'Capex forecast'!$S$7:$S$210,$S235,'Capex forecast'!$Q$7:$Q$210,"Augex")</f>
        <v>0</v>
      </c>
      <c r="Z235" s="32">
        <f>SUMIFS('Capex forecast'!J$7:J$210,'Capex forecast'!$T$7:$T$210,$Q235,'Capex forecast'!$S$7:$S$210,$S235,'Capex forecast'!$Q$7:$Q$210,"Augex")</f>
        <v>0</v>
      </c>
      <c r="AA235" s="32">
        <f>SUMIFS('Capex forecast'!K$7:K$210,'Capex forecast'!$T$7:$T$210,$Q235,'Capex forecast'!$S$7:$S$210,$S235,'Capex forecast'!$Q$7:$Q$210,"Augex")</f>
        <v>0</v>
      </c>
      <c r="AB235" s="32">
        <f>SUMIFS('Capex forecast'!L$7:L$210,'Capex forecast'!$T$7:$T$210,$Q235,'Capex forecast'!$S$7:$S$210,$S235,'Capex forecast'!$Q$7:$Q$210,"Augex")</f>
        <v>0</v>
      </c>
      <c r="AC235" s="32">
        <f>SUMIFS('Capex forecast'!M$7:M$210,'Capex forecast'!$T$7:$T$210,$Q235,'Capex forecast'!$S$7:$S$210,$S235,'Capex forecast'!$Q$7:$Q$210,"Augex")</f>
        <v>0</v>
      </c>
      <c r="AD235" s="32">
        <f>SUMIFS('Capex forecast'!N$7:N$210,'Capex forecast'!$T$7:$T$210,$Q235,'Capex forecast'!$S$7:$S$210,$S235,'Capex forecast'!$Q$7:$Q$210,"Augex")</f>
        <v>0</v>
      </c>
      <c r="AF235" s="6" t="s">
        <v>66</v>
      </c>
      <c r="AG235" s="6" t="str">
        <f>INDEX('Raw demand forecast'!$M$7:$M$5830,MATCH($Q235,'Raw demand forecast'!$B$7:$B$5830,0))</f>
        <v>No</v>
      </c>
      <c r="AH235" s="6" t="str">
        <f>IF(COUNTIF($AF$93:AF235,$B235) = 1, "LV", IF(COUNTIF($AF$93:AF235,$B235) = 2, "HV", "ST"))</f>
        <v>LV</v>
      </c>
      <c r="AI235" s="6" t="str">
        <f>INDEX('Demand forecast and growth rate'!$E$7:$E$273,MATCH($Q235,'Demand forecast and growth rate'!$B$7:$B$273,0))</f>
        <v>Steady/falling</v>
      </c>
      <c r="AJ235" s="53">
        <f>SUMIFS('Capex forecast'!E$7:E$210,'Capex forecast'!$T$7:$T$210,$AF235,'Capex forecast'!$S$7:$S$210,$AH235,'Capex forecast'!$Q$7:$Q$210,"Repex")</f>
        <v>0</v>
      </c>
      <c r="AK235" s="53">
        <f>SUMIFS('Capex forecast'!F$7:F$210,'Capex forecast'!$T$7:$T$210,$AF235,'Capex forecast'!$S$7:$S$210,$AH235,'Capex forecast'!$Q$7:$Q$210,"Repex")</f>
        <v>0</v>
      </c>
      <c r="AL235" s="53">
        <f>SUMIFS('Capex forecast'!G$7:G$210,'Capex forecast'!$T$7:$T$210,$AF235,'Capex forecast'!$S$7:$S$210,$AH235,'Capex forecast'!$Q$7:$Q$210,"Repex")</f>
        <v>0</v>
      </c>
      <c r="AM235" s="53">
        <f>SUMIFS('Capex forecast'!H$7:H$210,'Capex forecast'!$T$7:$T$210,$AF235,'Capex forecast'!$S$7:$S$210,$AH235,'Capex forecast'!$Q$7:$Q$210,"Repex")</f>
        <v>0</v>
      </c>
      <c r="AN235" s="53">
        <f>SUMIFS('Capex forecast'!I$7:I$210,'Capex forecast'!$T$7:$T$210,$AF235,'Capex forecast'!$S$7:$S$210,$AH235,'Capex forecast'!$Q$7:$Q$210,"Repex")</f>
        <v>0</v>
      </c>
      <c r="AO235" s="53">
        <f>SUMIFS('Capex forecast'!J$7:J$210,'Capex forecast'!$T$7:$T$210,$AF235,'Capex forecast'!$S$7:$S$210,$AH235,'Capex forecast'!$Q$7:$Q$210,"Repex")</f>
        <v>0</v>
      </c>
      <c r="AP235" s="53">
        <f>SUMIFS('Capex forecast'!K$7:K$210,'Capex forecast'!$T$7:$T$210,$AF235,'Capex forecast'!$S$7:$S$210,$AH235,'Capex forecast'!$Q$7:$Q$210,"Repex")</f>
        <v>0</v>
      </c>
      <c r="AQ235" s="53">
        <f>SUMIFS('Capex forecast'!L$7:L$210,'Capex forecast'!$T$7:$T$210,$AF235,'Capex forecast'!$S$7:$S$210,$AH235,'Capex forecast'!$Q$7:$Q$210,"Repex")</f>
        <v>0</v>
      </c>
      <c r="AR235" s="53">
        <f>SUMIFS('Capex forecast'!M$7:M$210,'Capex forecast'!$T$7:$T$210,$AF235,'Capex forecast'!$S$7:$S$210,$AH235,'Capex forecast'!$Q$7:$Q$210,"Repex")</f>
        <v>0</v>
      </c>
      <c r="AS235" s="53">
        <f>SUMIFS('Capex forecast'!N$7:N$210,'Capex forecast'!$T$7:$T$210,$AF235,'Capex forecast'!$S$7:$S$210,$AH235,'Capex forecast'!$Q$7:$Q$210,"Repex")</f>
        <v>0</v>
      </c>
    </row>
    <row r="236" spans="2:45" ht="15">
      <c r="B236" s="6" t="s">
        <v>594</v>
      </c>
      <c r="C236" s="6" t="str">
        <f>INDEX('Raw demand forecast'!$M$7:$M$5830,MATCH($B236,'Raw demand forecast'!$B$7:$B$5830,0))</f>
        <v>Yes</v>
      </c>
      <c r="D236" s="6" t="str">
        <f>IF(COUNTIF($B$93:B236,$B236) = 1, "LV", IF(COUNTIF($B$93:B236,$B236) = 2, "HV", "ST"))</f>
        <v>LV</v>
      </c>
      <c r="E236" s="6" t="str">
        <f>INDEX('Demand forecast and growth rate'!$E$7:$E$273,MATCH($B236,'Demand forecast and growth rate'!$B$7:$B$273,0))</f>
        <v>Steady/falling</v>
      </c>
      <c r="F236" s="32">
        <f>SUMIFS('Capex forecast'!E$7:E$210,'Capex forecast'!$T$7:$T$210,'Allocation of site-spec costs'!$B236,'Capex forecast'!$S$7:$S$210,'Allocation of site-spec costs'!$D236,'Capex forecast'!$Q$7:$Q$210,"Customer Connection")</f>
        <v>0</v>
      </c>
      <c r="G236" s="32">
        <f>SUMIFS('Capex forecast'!F$7:F$210,'Capex forecast'!$T$7:$T$210,'Allocation of site-spec costs'!$B236,'Capex forecast'!$S$7:$S$210,'Allocation of site-spec costs'!$D236,'Capex forecast'!$Q$7:$Q$210,"Customer Connection")</f>
        <v>0</v>
      </c>
      <c r="H236" s="32">
        <f>SUMIFS('Capex forecast'!G$7:G$210,'Capex forecast'!$T$7:$T$210,'Allocation of site-spec costs'!$B236,'Capex forecast'!$S$7:$S$210,'Allocation of site-spec costs'!$D236,'Capex forecast'!$Q$7:$Q$210,"Customer Connection")</f>
        <v>0</v>
      </c>
      <c r="I236" s="32">
        <f>SUMIFS('Capex forecast'!H$7:H$210,'Capex forecast'!$T$7:$T$210,'Allocation of site-spec costs'!$B236,'Capex forecast'!$S$7:$S$210,'Allocation of site-spec costs'!$D236,'Capex forecast'!$Q$7:$Q$210,"Customer Connection")</f>
        <v>0</v>
      </c>
      <c r="J236" s="32">
        <f>SUMIFS('Capex forecast'!I$7:I$210,'Capex forecast'!$T$7:$T$210,'Allocation of site-spec costs'!$B236,'Capex forecast'!$S$7:$S$210,'Allocation of site-spec costs'!$D236,'Capex forecast'!$Q$7:$Q$210,"Customer Connection")</f>
        <v>0</v>
      </c>
      <c r="K236" s="32">
        <f>SUMIFS('Capex forecast'!J$7:J$210,'Capex forecast'!$T$7:$T$210,'Allocation of site-spec costs'!$B236,'Capex forecast'!$S$7:$S$210,'Allocation of site-spec costs'!$D236,'Capex forecast'!$Q$7:$Q$210,"Customer Connection")</f>
        <v>0</v>
      </c>
      <c r="L236" s="32">
        <f>SUMIFS('Capex forecast'!K$7:K$210,'Capex forecast'!$T$7:$T$210,'Allocation of site-spec costs'!$B236,'Capex forecast'!$S$7:$S$210,'Allocation of site-spec costs'!$D236,'Capex forecast'!$Q$7:$Q$210,"Customer Connection")</f>
        <v>0</v>
      </c>
      <c r="M236" s="32">
        <f>SUMIFS('Capex forecast'!L$7:L$210,'Capex forecast'!$T$7:$T$210,'Allocation of site-spec costs'!$B236,'Capex forecast'!$S$7:$S$210,'Allocation of site-spec costs'!$D236,'Capex forecast'!$Q$7:$Q$210,"Customer Connection")</f>
        <v>0</v>
      </c>
      <c r="N236" s="32">
        <f>SUMIFS('Capex forecast'!M$7:M$210,'Capex forecast'!$T$7:$T$210,'Allocation of site-spec costs'!$B236,'Capex forecast'!$S$7:$S$210,'Allocation of site-spec costs'!$D236,'Capex forecast'!$Q$7:$Q$210,"Customer Connection")</f>
        <v>0</v>
      </c>
      <c r="O236" s="32">
        <f>SUMIFS('Capex forecast'!N$7:N$210,'Capex forecast'!$T$7:$T$210,'Allocation of site-spec costs'!$B236,'Capex forecast'!$S$7:$S$210,'Allocation of site-spec costs'!$D236,'Capex forecast'!$Q$7:$Q$210,"Customer Connection")</f>
        <v>0</v>
      </c>
      <c r="Q236" s="6" t="s">
        <v>594</v>
      </c>
      <c r="R236" s="6" t="str">
        <f>INDEX('Raw demand forecast'!$M$7:$M$5830,MATCH($Q236,'Raw demand forecast'!$B$7:$B$5830,0))</f>
        <v>Yes</v>
      </c>
      <c r="S236" s="6" t="str">
        <f>IF(COUNTIF($Q$93:Q236,$B236) = 1, "LV", IF(COUNTIF($Q$93:Q236,$B236) = 2, "HV", "ST"))</f>
        <v>LV</v>
      </c>
      <c r="T236" s="6" t="str">
        <f>INDEX('Demand forecast and growth rate'!$E$7:$E$273,MATCH($Q236,'Demand forecast and growth rate'!$B$7:$B$273,0))</f>
        <v>Steady/falling</v>
      </c>
      <c r="U236" s="32">
        <f>SUMIFS('Capex forecast'!E$7:E$210,'Capex forecast'!$T$7:$T$210,$Q236,'Capex forecast'!$S$7:$S$210,$S236,'Capex forecast'!$Q$7:$Q$210,"Augex")</f>
        <v>0</v>
      </c>
      <c r="V236" s="32">
        <f>SUMIFS('Capex forecast'!F$7:F$210,'Capex forecast'!$T$7:$T$210,$Q236,'Capex forecast'!$S$7:$S$210,$S236,'Capex forecast'!$Q$7:$Q$210,"Augex")</f>
        <v>0</v>
      </c>
      <c r="W236" s="32">
        <f>SUMIFS('Capex forecast'!G$7:G$210,'Capex forecast'!$T$7:$T$210,$Q236,'Capex forecast'!$S$7:$S$210,$S236,'Capex forecast'!$Q$7:$Q$210,"Augex")</f>
        <v>0</v>
      </c>
      <c r="X236" s="32">
        <f>SUMIFS('Capex forecast'!H$7:H$210,'Capex forecast'!$T$7:$T$210,$Q236,'Capex forecast'!$S$7:$S$210,$S236,'Capex forecast'!$Q$7:$Q$210,"Augex")</f>
        <v>0</v>
      </c>
      <c r="Y236" s="32">
        <f>SUMIFS('Capex forecast'!I$7:I$210,'Capex forecast'!$T$7:$T$210,$Q236,'Capex forecast'!$S$7:$S$210,$S236,'Capex forecast'!$Q$7:$Q$210,"Augex")</f>
        <v>0</v>
      </c>
      <c r="Z236" s="32">
        <f>SUMIFS('Capex forecast'!J$7:J$210,'Capex forecast'!$T$7:$T$210,$Q236,'Capex forecast'!$S$7:$S$210,$S236,'Capex forecast'!$Q$7:$Q$210,"Augex")</f>
        <v>0</v>
      </c>
      <c r="AA236" s="32">
        <f>SUMIFS('Capex forecast'!K$7:K$210,'Capex forecast'!$T$7:$T$210,$Q236,'Capex forecast'!$S$7:$S$210,$S236,'Capex forecast'!$Q$7:$Q$210,"Augex")</f>
        <v>0</v>
      </c>
      <c r="AB236" s="32">
        <f>SUMIFS('Capex forecast'!L$7:L$210,'Capex forecast'!$T$7:$T$210,$Q236,'Capex forecast'!$S$7:$S$210,$S236,'Capex forecast'!$Q$7:$Q$210,"Augex")</f>
        <v>0</v>
      </c>
      <c r="AC236" s="32">
        <f>SUMIFS('Capex forecast'!M$7:M$210,'Capex forecast'!$T$7:$T$210,$Q236,'Capex forecast'!$S$7:$S$210,$S236,'Capex forecast'!$Q$7:$Q$210,"Augex")</f>
        <v>0</v>
      </c>
      <c r="AD236" s="32">
        <f>SUMIFS('Capex forecast'!N$7:N$210,'Capex forecast'!$T$7:$T$210,$Q236,'Capex forecast'!$S$7:$S$210,$S236,'Capex forecast'!$Q$7:$Q$210,"Augex")</f>
        <v>0</v>
      </c>
      <c r="AF236" s="6" t="s">
        <v>594</v>
      </c>
      <c r="AG236" s="6" t="str">
        <f>INDEX('Raw demand forecast'!$M$7:$M$5830,MATCH($Q236,'Raw demand forecast'!$B$7:$B$5830,0))</f>
        <v>Yes</v>
      </c>
      <c r="AH236" s="6" t="str">
        <f>IF(COUNTIF($AF$93:AF236,$B236) = 1, "LV", IF(COUNTIF($AF$93:AF236,$B236) = 2, "HV", "ST"))</f>
        <v>LV</v>
      </c>
      <c r="AI236" s="6" t="str">
        <f>INDEX('Demand forecast and growth rate'!$E$7:$E$273,MATCH($Q236,'Demand forecast and growth rate'!$B$7:$B$273,0))</f>
        <v>Steady/falling</v>
      </c>
      <c r="AJ236" s="53">
        <f>SUMIFS('Capex forecast'!E$7:E$210,'Capex forecast'!$T$7:$T$210,$AF236,'Capex forecast'!$S$7:$S$210,$AH236,'Capex forecast'!$Q$7:$Q$210,"Repex")</f>
        <v>0</v>
      </c>
      <c r="AK236" s="53">
        <f>SUMIFS('Capex forecast'!F$7:F$210,'Capex forecast'!$T$7:$T$210,$AF236,'Capex forecast'!$S$7:$S$210,$AH236,'Capex forecast'!$Q$7:$Q$210,"Repex")</f>
        <v>0</v>
      </c>
      <c r="AL236" s="53">
        <f>SUMIFS('Capex forecast'!G$7:G$210,'Capex forecast'!$T$7:$T$210,$AF236,'Capex forecast'!$S$7:$S$210,$AH236,'Capex forecast'!$Q$7:$Q$210,"Repex")</f>
        <v>0</v>
      </c>
      <c r="AM236" s="53">
        <f>SUMIFS('Capex forecast'!H$7:H$210,'Capex forecast'!$T$7:$T$210,$AF236,'Capex forecast'!$S$7:$S$210,$AH236,'Capex forecast'!$Q$7:$Q$210,"Repex")</f>
        <v>0</v>
      </c>
      <c r="AN236" s="53">
        <f>SUMIFS('Capex forecast'!I$7:I$210,'Capex forecast'!$T$7:$T$210,$AF236,'Capex forecast'!$S$7:$S$210,$AH236,'Capex forecast'!$Q$7:$Q$210,"Repex")</f>
        <v>0</v>
      </c>
      <c r="AO236" s="53">
        <f>SUMIFS('Capex forecast'!J$7:J$210,'Capex forecast'!$T$7:$T$210,$AF236,'Capex forecast'!$S$7:$S$210,$AH236,'Capex forecast'!$Q$7:$Q$210,"Repex")</f>
        <v>0</v>
      </c>
      <c r="AP236" s="53">
        <f>SUMIFS('Capex forecast'!K$7:K$210,'Capex forecast'!$T$7:$T$210,$AF236,'Capex forecast'!$S$7:$S$210,$AH236,'Capex forecast'!$Q$7:$Q$210,"Repex")</f>
        <v>0</v>
      </c>
      <c r="AQ236" s="53">
        <f>SUMIFS('Capex forecast'!L$7:L$210,'Capex forecast'!$T$7:$T$210,$AF236,'Capex forecast'!$S$7:$S$210,$AH236,'Capex forecast'!$Q$7:$Q$210,"Repex")</f>
        <v>0</v>
      </c>
      <c r="AR236" s="53">
        <f>SUMIFS('Capex forecast'!M$7:M$210,'Capex forecast'!$T$7:$T$210,$AF236,'Capex forecast'!$S$7:$S$210,$AH236,'Capex forecast'!$Q$7:$Q$210,"Repex")</f>
        <v>0</v>
      </c>
      <c r="AS236" s="53">
        <f>SUMIFS('Capex forecast'!N$7:N$210,'Capex forecast'!$T$7:$T$210,$AF236,'Capex forecast'!$S$7:$S$210,$AH236,'Capex forecast'!$Q$7:$Q$210,"Repex")</f>
        <v>0</v>
      </c>
    </row>
    <row r="237" spans="2:45" ht="15">
      <c r="B237" s="6" t="s">
        <v>613</v>
      </c>
      <c r="C237" s="6" t="str">
        <f>INDEX('Raw demand forecast'!$M$7:$M$5830,MATCH($B237,'Raw demand forecast'!$B$7:$B$5830,0))</f>
        <v>Yes</v>
      </c>
      <c r="D237" s="6" t="str">
        <f>IF(COUNTIF($B$93:B237,$B237) = 1, "LV", IF(COUNTIF($B$93:B237,$B237) = 2, "HV", "ST"))</f>
        <v>LV</v>
      </c>
      <c r="E237" s="6" t="str">
        <f>INDEX('Demand forecast and growth rate'!$E$7:$E$273,MATCH($B237,'Demand forecast and growth rate'!$B$7:$B$273,0))</f>
        <v>Steady/falling</v>
      </c>
      <c r="F237" s="32">
        <f>SUMIFS('Capex forecast'!E$7:E$210,'Capex forecast'!$T$7:$T$210,'Allocation of site-spec costs'!$B237,'Capex forecast'!$S$7:$S$210,'Allocation of site-spec costs'!$D237,'Capex forecast'!$Q$7:$Q$210,"Customer Connection")</f>
        <v>0</v>
      </c>
      <c r="G237" s="32">
        <f>SUMIFS('Capex forecast'!F$7:F$210,'Capex forecast'!$T$7:$T$210,'Allocation of site-spec costs'!$B237,'Capex forecast'!$S$7:$S$210,'Allocation of site-spec costs'!$D237,'Capex forecast'!$Q$7:$Q$210,"Customer Connection")</f>
        <v>0</v>
      </c>
      <c r="H237" s="32">
        <f>SUMIFS('Capex forecast'!G$7:G$210,'Capex forecast'!$T$7:$T$210,'Allocation of site-spec costs'!$B237,'Capex forecast'!$S$7:$S$210,'Allocation of site-spec costs'!$D237,'Capex forecast'!$Q$7:$Q$210,"Customer Connection")</f>
        <v>0</v>
      </c>
      <c r="I237" s="32">
        <f>SUMIFS('Capex forecast'!H$7:H$210,'Capex forecast'!$T$7:$T$210,'Allocation of site-spec costs'!$B237,'Capex forecast'!$S$7:$S$210,'Allocation of site-spec costs'!$D237,'Capex forecast'!$Q$7:$Q$210,"Customer Connection")</f>
        <v>0</v>
      </c>
      <c r="J237" s="32">
        <f>SUMIFS('Capex forecast'!I$7:I$210,'Capex forecast'!$T$7:$T$210,'Allocation of site-spec costs'!$B237,'Capex forecast'!$S$7:$S$210,'Allocation of site-spec costs'!$D237,'Capex forecast'!$Q$7:$Q$210,"Customer Connection")</f>
        <v>0</v>
      </c>
      <c r="K237" s="32">
        <f>SUMIFS('Capex forecast'!J$7:J$210,'Capex forecast'!$T$7:$T$210,'Allocation of site-spec costs'!$B237,'Capex forecast'!$S$7:$S$210,'Allocation of site-spec costs'!$D237,'Capex forecast'!$Q$7:$Q$210,"Customer Connection")</f>
        <v>0</v>
      </c>
      <c r="L237" s="32">
        <f>SUMIFS('Capex forecast'!K$7:K$210,'Capex forecast'!$T$7:$T$210,'Allocation of site-spec costs'!$B237,'Capex forecast'!$S$7:$S$210,'Allocation of site-spec costs'!$D237,'Capex forecast'!$Q$7:$Q$210,"Customer Connection")</f>
        <v>0</v>
      </c>
      <c r="M237" s="32">
        <f>SUMIFS('Capex forecast'!L$7:L$210,'Capex forecast'!$T$7:$T$210,'Allocation of site-spec costs'!$B237,'Capex forecast'!$S$7:$S$210,'Allocation of site-spec costs'!$D237,'Capex forecast'!$Q$7:$Q$210,"Customer Connection")</f>
        <v>0</v>
      </c>
      <c r="N237" s="32">
        <f>SUMIFS('Capex forecast'!M$7:M$210,'Capex forecast'!$T$7:$T$210,'Allocation of site-spec costs'!$B237,'Capex forecast'!$S$7:$S$210,'Allocation of site-spec costs'!$D237,'Capex forecast'!$Q$7:$Q$210,"Customer Connection")</f>
        <v>0</v>
      </c>
      <c r="O237" s="32">
        <f>SUMIFS('Capex forecast'!N$7:N$210,'Capex forecast'!$T$7:$T$210,'Allocation of site-spec costs'!$B237,'Capex forecast'!$S$7:$S$210,'Allocation of site-spec costs'!$D237,'Capex forecast'!$Q$7:$Q$210,"Customer Connection")</f>
        <v>0</v>
      </c>
      <c r="Q237" s="6" t="s">
        <v>613</v>
      </c>
      <c r="R237" s="6" t="str">
        <f>INDEX('Raw demand forecast'!$M$7:$M$5830,MATCH($Q237,'Raw demand forecast'!$B$7:$B$5830,0))</f>
        <v>Yes</v>
      </c>
      <c r="S237" s="6" t="str">
        <f>IF(COUNTIF($Q$93:Q237,$B237) = 1, "LV", IF(COUNTIF($Q$93:Q237,$B237) = 2, "HV", "ST"))</f>
        <v>LV</v>
      </c>
      <c r="T237" s="6" t="str">
        <f>INDEX('Demand forecast and growth rate'!$E$7:$E$273,MATCH($Q237,'Demand forecast and growth rate'!$B$7:$B$273,0))</f>
        <v>Steady/falling</v>
      </c>
      <c r="U237" s="32">
        <f>SUMIFS('Capex forecast'!E$7:E$210,'Capex forecast'!$T$7:$T$210,$Q237,'Capex forecast'!$S$7:$S$210,$S237,'Capex forecast'!$Q$7:$Q$210,"Augex")</f>
        <v>0</v>
      </c>
      <c r="V237" s="32">
        <f>SUMIFS('Capex forecast'!F$7:F$210,'Capex forecast'!$T$7:$T$210,$Q237,'Capex forecast'!$S$7:$S$210,$S237,'Capex forecast'!$Q$7:$Q$210,"Augex")</f>
        <v>0</v>
      </c>
      <c r="W237" s="32">
        <f>SUMIFS('Capex forecast'!G$7:G$210,'Capex forecast'!$T$7:$T$210,$Q237,'Capex forecast'!$S$7:$S$210,$S237,'Capex forecast'!$Q$7:$Q$210,"Augex")</f>
        <v>0</v>
      </c>
      <c r="X237" s="32">
        <f>SUMIFS('Capex forecast'!H$7:H$210,'Capex forecast'!$T$7:$T$210,$Q237,'Capex forecast'!$S$7:$S$210,$S237,'Capex forecast'!$Q$7:$Q$210,"Augex")</f>
        <v>0</v>
      </c>
      <c r="Y237" s="32">
        <f>SUMIFS('Capex forecast'!I$7:I$210,'Capex forecast'!$T$7:$T$210,$Q237,'Capex forecast'!$S$7:$S$210,$S237,'Capex forecast'!$Q$7:$Q$210,"Augex")</f>
        <v>0</v>
      </c>
      <c r="Z237" s="32">
        <f>SUMIFS('Capex forecast'!J$7:J$210,'Capex forecast'!$T$7:$T$210,$Q237,'Capex forecast'!$S$7:$S$210,$S237,'Capex forecast'!$Q$7:$Q$210,"Augex")</f>
        <v>0</v>
      </c>
      <c r="AA237" s="32">
        <f>SUMIFS('Capex forecast'!K$7:K$210,'Capex forecast'!$T$7:$T$210,$Q237,'Capex forecast'!$S$7:$S$210,$S237,'Capex forecast'!$Q$7:$Q$210,"Augex")</f>
        <v>0</v>
      </c>
      <c r="AB237" s="32">
        <f>SUMIFS('Capex forecast'!L$7:L$210,'Capex forecast'!$T$7:$T$210,$Q237,'Capex forecast'!$S$7:$S$210,$S237,'Capex forecast'!$Q$7:$Q$210,"Augex")</f>
        <v>0</v>
      </c>
      <c r="AC237" s="32">
        <f>SUMIFS('Capex forecast'!M$7:M$210,'Capex forecast'!$T$7:$T$210,$Q237,'Capex forecast'!$S$7:$S$210,$S237,'Capex forecast'!$Q$7:$Q$210,"Augex")</f>
        <v>0</v>
      </c>
      <c r="AD237" s="32">
        <f>SUMIFS('Capex forecast'!N$7:N$210,'Capex forecast'!$T$7:$T$210,$Q237,'Capex forecast'!$S$7:$S$210,$S237,'Capex forecast'!$Q$7:$Q$210,"Augex")</f>
        <v>0</v>
      </c>
      <c r="AF237" s="6" t="s">
        <v>613</v>
      </c>
      <c r="AG237" s="6" t="str">
        <f>INDEX('Raw demand forecast'!$M$7:$M$5830,MATCH($Q237,'Raw demand forecast'!$B$7:$B$5830,0))</f>
        <v>Yes</v>
      </c>
      <c r="AH237" s="6" t="str">
        <f>IF(COUNTIF($AF$93:AF237,$B237) = 1, "LV", IF(COUNTIF($AF$93:AF237,$B237) = 2, "HV", "ST"))</f>
        <v>LV</v>
      </c>
      <c r="AI237" s="6" t="str">
        <f>INDEX('Demand forecast and growth rate'!$E$7:$E$273,MATCH($Q237,'Demand forecast and growth rate'!$B$7:$B$273,0))</f>
        <v>Steady/falling</v>
      </c>
      <c r="AJ237" s="53">
        <f>SUMIFS('Capex forecast'!E$7:E$210,'Capex forecast'!$T$7:$T$210,$AF237,'Capex forecast'!$S$7:$S$210,$AH237,'Capex forecast'!$Q$7:$Q$210,"Repex")</f>
        <v>0</v>
      </c>
      <c r="AK237" s="53">
        <f>SUMIFS('Capex forecast'!F$7:F$210,'Capex forecast'!$T$7:$T$210,$AF237,'Capex forecast'!$S$7:$S$210,$AH237,'Capex forecast'!$Q$7:$Q$210,"Repex")</f>
        <v>0</v>
      </c>
      <c r="AL237" s="53">
        <f>SUMIFS('Capex forecast'!G$7:G$210,'Capex forecast'!$T$7:$T$210,$AF237,'Capex forecast'!$S$7:$S$210,$AH237,'Capex forecast'!$Q$7:$Q$210,"Repex")</f>
        <v>0</v>
      </c>
      <c r="AM237" s="53">
        <f>SUMIFS('Capex forecast'!H$7:H$210,'Capex forecast'!$T$7:$T$210,$AF237,'Capex forecast'!$S$7:$S$210,$AH237,'Capex forecast'!$Q$7:$Q$210,"Repex")</f>
        <v>0</v>
      </c>
      <c r="AN237" s="53">
        <f>SUMIFS('Capex forecast'!I$7:I$210,'Capex forecast'!$T$7:$T$210,$AF237,'Capex forecast'!$S$7:$S$210,$AH237,'Capex forecast'!$Q$7:$Q$210,"Repex")</f>
        <v>0</v>
      </c>
      <c r="AO237" s="53">
        <f>SUMIFS('Capex forecast'!J$7:J$210,'Capex forecast'!$T$7:$T$210,$AF237,'Capex forecast'!$S$7:$S$210,$AH237,'Capex forecast'!$Q$7:$Q$210,"Repex")</f>
        <v>0</v>
      </c>
      <c r="AP237" s="53">
        <f>SUMIFS('Capex forecast'!K$7:K$210,'Capex forecast'!$T$7:$T$210,$AF237,'Capex forecast'!$S$7:$S$210,$AH237,'Capex forecast'!$Q$7:$Q$210,"Repex")</f>
        <v>0</v>
      </c>
      <c r="AQ237" s="53">
        <f>SUMIFS('Capex forecast'!L$7:L$210,'Capex forecast'!$T$7:$T$210,$AF237,'Capex forecast'!$S$7:$S$210,$AH237,'Capex forecast'!$Q$7:$Q$210,"Repex")</f>
        <v>0</v>
      </c>
      <c r="AR237" s="53">
        <f>SUMIFS('Capex forecast'!M$7:M$210,'Capex forecast'!$T$7:$T$210,$AF237,'Capex forecast'!$S$7:$S$210,$AH237,'Capex forecast'!$Q$7:$Q$210,"Repex")</f>
        <v>0</v>
      </c>
      <c r="AS237" s="53">
        <f>SUMIFS('Capex forecast'!N$7:N$210,'Capex forecast'!$T$7:$T$210,$AF237,'Capex forecast'!$S$7:$S$210,$AH237,'Capex forecast'!$Q$7:$Q$210,"Repex")</f>
        <v>0</v>
      </c>
    </row>
    <row r="238" spans="2:45" ht="15">
      <c r="B238" s="6" t="s">
        <v>615</v>
      </c>
      <c r="C238" s="6" t="str">
        <f>INDEX('Raw demand forecast'!$M$7:$M$5830,MATCH($B238,'Raw demand forecast'!$B$7:$B$5830,0))</f>
        <v>Yes</v>
      </c>
      <c r="D238" s="6" t="str">
        <f>IF(COUNTIF($B$93:B238,$B238) = 1, "LV", IF(COUNTIF($B$93:B238,$B238) = 2, "HV", "ST"))</f>
        <v>LV</v>
      </c>
      <c r="E238" s="6" t="str">
        <f>INDEX('Demand forecast and growth rate'!$E$7:$E$273,MATCH($B238,'Demand forecast and growth rate'!$B$7:$B$273,0))</f>
        <v>Steady/falling</v>
      </c>
      <c r="F238" s="32">
        <f>SUMIFS('Capex forecast'!E$7:E$210,'Capex forecast'!$T$7:$T$210,'Allocation of site-spec costs'!$B238,'Capex forecast'!$S$7:$S$210,'Allocation of site-spec costs'!$D238,'Capex forecast'!$Q$7:$Q$210,"Customer Connection")</f>
        <v>0</v>
      </c>
      <c r="G238" s="32">
        <f>SUMIFS('Capex forecast'!F$7:F$210,'Capex forecast'!$T$7:$T$210,'Allocation of site-spec costs'!$B238,'Capex forecast'!$S$7:$S$210,'Allocation of site-spec costs'!$D238,'Capex forecast'!$Q$7:$Q$210,"Customer Connection")</f>
        <v>0</v>
      </c>
      <c r="H238" s="32">
        <f>SUMIFS('Capex forecast'!G$7:G$210,'Capex forecast'!$T$7:$T$210,'Allocation of site-spec costs'!$B238,'Capex forecast'!$S$7:$S$210,'Allocation of site-spec costs'!$D238,'Capex forecast'!$Q$7:$Q$210,"Customer Connection")</f>
        <v>0</v>
      </c>
      <c r="I238" s="32">
        <f>SUMIFS('Capex forecast'!H$7:H$210,'Capex forecast'!$T$7:$T$210,'Allocation of site-spec costs'!$B238,'Capex forecast'!$S$7:$S$210,'Allocation of site-spec costs'!$D238,'Capex forecast'!$Q$7:$Q$210,"Customer Connection")</f>
        <v>0</v>
      </c>
      <c r="J238" s="32">
        <f>SUMIFS('Capex forecast'!I$7:I$210,'Capex forecast'!$T$7:$T$210,'Allocation of site-spec costs'!$B238,'Capex forecast'!$S$7:$S$210,'Allocation of site-spec costs'!$D238,'Capex forecast'!$Q$7:$Q$210,"Customer Connection")</f>
        <v>0</v>
      </c>
      <c r="K238" s="32">
        <f>SUMIFS('Capex forecast'!J$7:J$210,'Capex forecast'!$T$7:$T$210,'Allocation of site-spec costs'!$B238,'Capex forecast'!$S$7:$S$210,'Allocation of site-spec costs'!$D238,'Capex forecast'!$Q$7:$Q$210,"Customer Connection")</f>
        <v>0</v>
      </c>
      <c r="L238" s="32">
        <f>SUMIFS('Capex forecast'!K$7:K$210,'Capex forecast'!$T$7:$T$210,'Allocation of site-spec costs'!$B238,'Capex forecast'!$S$7:$S$210,'Allocation of site-spec costs'!$D238,'Capex forecast'!$Q$7:$Q$210,"Customer Connection")</f>
        <v>0</v>
      </c>
      <c r="M238" s="32">
        <f>SUMIFS('Capex forecast'!L$7:L$210,'Capex forecast'!$T$7:$T$210,'Allocation of site-spec costs'!$B238,'Capex forecast'!$S$7:$S$210,'Allocation of site-spec costs'!$D238,'Capex forecast'!$Q$7:$Q$210,"Customer Connection")</f>
        <v>0</v>
      </c>
      <c r="N238" s="32">
        <f>SUMIFS('Capex forecast'!M$7:M$210,'Capex forecast'!$T$7:$T$210,'Allocation of site-spec costs'!$B238,'Capex forecast'!$S$7:$S$210,'Allocation of site-spec costs'!$D238,'Capex forecast'!$Q$7:$Q$210,"Customer Connection")</f>
        <v>0</v>
      </c>
      <c r="O238" s="32">
        <f>SUMIFS('Capex forecast'!N$7:N$210,'Capex forecast'!$T$7:$T$210,'Allocation of site-spec costs'!$B238,'Capex forecast'!$S$7:$S$210,'Allocation of site-spec costs'!$D238,'Capex forecast'!$Q$7:$Q$210,"Customer Connection")</f>
        <v>0</v>
      </c>
      <c r="Q238" s="6" t="s">
        <v>615</v>
      </c>
      <c r="R238" s="6" t="str">
        <f>INDEX('Raw demand forecast'!$M$7:$M$5830,MATCH($Q238,'Raw demand forecast'!$B$7:$B$5830,0))</f>
        <v>Yes</v>
      </c>
      <c r="S238" s="6" t="str">
        <f>IF(COUNTIF($Q$93:Q238,$B238) = 1, "LV", IF(COUNTIF($Q$93:Q238,$B238) = 2, "HV", "ST"))</f>
        <v>LV</v>
      </c>
      <c r="T238" s="6" t="str">
        <f>INDEX('Demand forecast and growth rate'!$E$7:$E$273,MATCH($Q238,'Demand forecast and growth rate'!$B$7:$B$273,0))</f>
        <v>Steady/falling</v>
      </c>
      <c r="U238" s="32">
        <f>SUMIFS('Capex forecast'!E$7:E$210,'Capex forecast'!$T$7:$T$210,$Q238,'Capex forecast'!$S$7:$S$210,$S238,'Capex forecast'!$Q$7:$Q$210,"Augex")</f>
        <v>0</v>
      </c>
      <c r="V238" s="32">
        <f>SUMIFS('Capex forecast'!F$7:F$210,'Capex forecast'!$T$7:$T$210,$Q238,'Capex forecast'!$S$7:$S$210,$S238,'Capex forecast'!$Q$7:$Q$210,"Augex")</f>
        <v>0</v>
      </c>
      <c r="W238" s="32">
        <f>SUMIFS('Capex forecast'!G$7:G$210,'Capex forecast'!$T$7:$T$210,$Q238,'Capex forecast'!$S$7:$S$210,$S238,'Capex forecast'!$Q$7:$Q$210,"Augex")</f>
        <v>0</v>
      </c>
      <c r="X238" s="32">
        <f>SUMIFS('Capex forecast'!H$7:H$210,'Capex forecast'!$T$7:$T$210,$Q238,'Capex forecast'!$S$7:$S$210,$S238,'Capex forecast'!$Q$7:$Q$210,"Augex")</f>
        <v>0</v>
      </c>
      <c r="Y238" s="32">
        <f>SUMIFS('Capex forecast'!I$7:I$210,'Capex forecast'!$T$7:$T$210,$Q238,'Capex forecast'!$S$7:$S$210,$S238,'Capex forecast'!$Q$7:$Q$210,"Augex")</f>
        <v>0</v>
      </c>
      <c r="Z238" s="32">
        <f>SUMIFS('Capex forecast'!J$7:J$210,'Capex forecast'!$T$7:$T$210,$Q238,'Capex forecast'!$S$7:$S$210,$S238,'Capex forecast'!$Q$7:$Q$210,"Augex")</f>
        <v>0</v>
      </c>
      <c r="AA238" s="32">
        <f>SUMIFS('Capex forecast'!K$7:K$210,'Capex forecast'!$T$7:$T$210,$Q238,'Capex forecast'!$S$7:$S$210,$S238,'Capex forecast'!$Q$7:$Q$210,"Augex")</f>
        <v>0</v>
      </c>
      <c r="AB238" s="32">
        <f>SUMIFS('Capex forecast'!L$7:L$210,'Capex forecast'!$T$7:$T$210,$Q238,'Capex forecast'!$S$7:$S$210,$S238,'Capex forecast'!$Q$7:$Q$210,"Augex")</f>
        <v>0</v>
      </c>
      <c r="AC238" s="32">
        <f>SUMIFS('Capex forecast'!M$7:M$210,'Capex forecast'!$T$7:$T$210,$Q238,'Capex forecast'!$S$7:$S$210,$S238,'Capex forecast'!$Q$7:$Q$210,"Augex")</f>
        <v>0</v>
      </c>
      <c r="AD238" s="32">
        <f>SUMIFS('Capex forecast'!N$7:N$210,'Capex forecast'!$T$7:$T$210,$Q238,'Capex forecast'!$S$7:$S$210,$S238,'Capex forecast'!$Q$7:$Q$210,"Augex")</f>
        <v>0</v>
      </c>
      <c r="AF238" s="6" t="s">
        <v>615</v>
      </c>
      <c r="AG238" s="6" t="str">
        <f>INDEX('Raw demand forecast'!$M$7:$M$5830,MATCH($Q238,'Raw demand forecast'!$B$7:$B$5830,0))</f>
        <v>Yes</v>
      </c>
      <c r="AH238" s="6" t="str">
        <f>IF(COUNTIF($AF$93:AF238,$B238) = 1, "LV", IF(COUNTIF($AF$93:AF238,$B238) = 2, "HV", "ST"))</f>
        <v>LV</v>
      </c>
      <c r="AI238" s="6" t="str">
        <f>INDEX('Demand forecast and growth rate'!$E$7:$E$273,MATCH($Q238,'Demand forecast and growth rate'!$B$7:$B$273,0))</f>
        <v>Steady/falling</v>
      </c>
      <c r="AJ238" s="53">
        <f>SUMIFS('Capex forecast'!E$7:E$210,'Capex forecast'!$T$7:$T$210,$AF238,'Capex forecast'!$S$7:$S$210,$AH238,'Capex forecast'!$Q$7:$Q$210,"Repex")</f>
        <v>0</v>
      </c>
      <c r="AK238" s="53">
        <f>SUMIFS('Capex forecast'!F$7:F$210,'Capex forecast'!$T$7:$T$210,$AF238,'Capex forecast'!$S$7:$S$210,$AH238,'Capex forecast'!$Q$7:$Q$210,"Repex")</f>
        <v>0</v>
      </c>
      <c r="AL238" s="53">
        <f>SUMIFS('Capex forecast'!G$7:G$210,'Capex forecast'!$T$7:$T$210,$AF238,'Capex forecast'!$S$7:$S$210,$AH238,'Capex forecast'!$Q$7:$Q$210,"Repex")</f>
        <v>0</v>
      </c>
      <c r="AM238" s="53">
        <f>SUMIFS('Capex forecast'!H$7:H$210,'Capex forecast'!$T$7:$T$210,$AF238,'Capex forecast'!$S$7:$S$210,$AH238,'Capex forecast'!$Q$7:$Q$210,"Repex")</f>
        <v>0</v>
      </c>
      <c r="AN238" s="53">
        <f>SUMIFS('Capex forecast'!I$7:I$210,'Capex forecast'!$T$7:$T$210,$AF238,'Capex forecast'!$S$7:$S$210,$AH238,'Capex forecast'!$Q$7:$Q$210,"Repex")</f>
        <v>0</v>
      </c>
      <c r="AO238" s="53">
        <f>SUMIFS('Capex forecast'!J$7:J$210,'Capex forecast'!$T$7:$T$210,$AF238,'Capex forecast'!$S$7:$S$210,$AH238,'Capex forecast'!$Q$7:$Q$210,"Repex")</f>
        <v>0</v>
      </c>
      <c r="AP238" s="53">
        <f>SUMIFS('Capex forecast'!K$7:K$210,'Capex forecast'!$T$7:$T$210,$AF238,'Capex forecast'!$S$7:$S$210,$AH238,'Capex forecast'!$Q$7:$Q$210,"Repex")</f>
        <v>0</v>
      </c>
      <c r="AQ238" s="53">
        <f>SUMIFS('Capex forecast'!L$7:L$210,'Capex forecast'!$T$7:$T$210,$AF238,'Capex forecast'!$S$7:$S$210,$AH238,'Capex forecast'!$Q$7:$Q$210,"Repex")</f>
        <v>0</v>
      </c>
      <c r="AR238" s="53">
        <f>SUMIFS('Capex forecast'!M$7:M$210,'Capex forecast'!$T$7:$T$210,$AF238,'Capex forecast'!$S$7:$S$210,$AH238,'Capex forecast'!$Q$7:$Q$210,"Repex")</f>
        <v>0</v>
      </c>
      <c r="AS238" s="53">
        <f>SUMIFS('Capex forecast'!N$7:N$210,'Capex forecast'!$T$7:$T$210,$AF238,'Capex forecast'!$S$7:$S$210,$AH238,'Capex forecast'!$Q$7:$Q$210,"Repex")</f>
        <v>0</v>
      </c>
    </row>
    <row r="239" spans="2:45" ht="15">
      <c r="B239" s="6" t="s">
        <v>632</v>
      </c>
      <c r="C239" s="6" t="str">
        <f>INDEX('Raw demand forecast'!$M$7:$M$5830,MATCH($B239,'Raw demand forecast'!$B$7:$B$5830,0))</f>
        <v>Yes</v>
      </c>
      <c r="D239" s="6" t="str">
        <f>IF(COUNTIF($B$93:B239,$B239) = 1, "LV", IF(COUNTIF($B$93:B239,$B239) = 2, "HV", "ST"))</f>
        <v>LV</v>
      </c>
      <c r="E239" s="6" t="str">
        <f>INDEX('Demand forecast and growth rate'!$E$7:$E$273,MATCH($B239,'Demand forecast and growth rate'!$B$7:$B$273,0))</f>
        <v>Steady/falling</v>
      </c>
      <c r="F239" s="32">
        <f>SUMIFS('Capex forecast'!E$7:E$210,'Capex forecast'!$T$7:$T$210,'Allocation of site-spec costs'!$B239,'Capex forecast'!$S$7:$S$210,'Allocation of site-spec costs'!$D239,'Capex forecast'!$Q$7:$Q$210,"Customer Connection")</f>
        <v>0</v>
      </c>
      <c r="G239" s="32">
        <f>SUMIFS('Capex forecast'!F$7:F$210,'Capex forecast'!$T$7:$T$210,'Allocation of site-spec costs'!$B239,'Capex forecast'!$S$7:$S$210,'Allocation of site-spec costs'!$D239,'Capex forecast'!$Q$7:$Q$210,"Customer Connection")</f>
        <v>0</v>
      </c>
      <c r="H239" s="32">
        <f>SUMIFS('Capex forecast'!G$7:G$210,'Capex forecast'!$T$7:$T$210,'Allocation of site-spec costs'!$B239,'Capex forecast'!$S$7:$S$210,'Allocation of site-spec costs'!$D239,'Capex forecast'!$Q$7:$Q$210,"Customer Connection")</f>
        <v>0</v>
      </c>
      <c r="I239" s="32">
        <f>SUMIFS('Capex forecast'!H$7:H$210,'Capex forecast'!$T$7:$T$210,'Allocation of site-spec costs'!$B239,'Capex forecast'!$S$7:$S$210,'Allocation of site-spec costs'!$D239,'Capex forecast'!$Q$7:$Q$210,"Customer Connection")</f>
        <v>0</v>
      </c>
      <c r="J239" s="32">
        <f>SUMIFS('Capex forecast'!I$7:I$210,'Capex forecast'!$T$7:$T$210,'Allocation of site-spec costs'!$B239,'Capex forecast'!$S$7:$S$210,'Allocation of site-spec costs'!$D239,'Capex forecast'!$Q$7:$Q$210,"Customer Connection")</f>
        <v>0</v>
      </c>
      <c r="K239" s="32">
        <f>SUMIFS('Capex forecast'!J$7:J$210,'Capex forecast'!$T$7:$T$210,'Allocation of site-spec costs'!$B239,'Capex forecast'!$S$7:$S$210,'Allocation of site-spec costs'!$D239,'Capex forecast'!$Q$7:$Q$210,"Customer Connection")</f>
        <v>0</v>
      </c>
      <c r="L239" s="32">
        <f>SUMIFS('Capex forecast'!K$7:K$210,'Capex forecast'!$T$7:$T$210,'Allocation of site-spec costs'!$B239,'Capex forecast'!$S$7:$S$210,'Allocation of site-spec costs'!$D239,'Capex forecast'!$Q$7:$Q$210,"Customer Connection")</f>
        <v>0</v>
      </c>
      <c r="M239" s="32">
        <f>SUMIFS('Capex forecast'!L$7:L$210,'Capex forecast'!$T$7:$T$210,'Allocation of site-spec costs'!$B239,'Capex forecast'!$S$7:$S$210,'Allocation of site-spec costs'!$D239,'Capex forecast'!$Q$7:$Q$210,"Customer Connection")</f>
        <v>0</v>
      </c>
      <c r="N239" s="32">
        <f>SUMIFS('Capex forecast'!M$7:M$210,'Capex forecast'!$T$7:$T$210,'Allocation of site-spec costs'!$B239,'Capex forecast'!$S$7:$S$210,'Allocation of site-spec costs'!$D239,'Capex forecast'!$Q$7:$Q$210,"Customer Connection")</f>
        <v>0</v>
      </c>
      <c r="O239" s="32">
        <f>SUMIFS('Capex forecast'!N$7:N$210,'Capex forecast'!$T$7:$T$210,'Allocation of site-spec costs'!$B239,'Capex forecast'!$S$7:$S$210,'Allocation of site-spec costs'!$D239,'Capex forecast'!$Q$7:$Q$210,"Customer Connection")</f>
        <v>0</v>
      </c>
      <c r="Q239" s="6" t="s">
        <v>632</v>
      </c>
      <c r="R239" s="6" t="str">
        <f>INDEX('Raw demand forecast'!$M$7:$M$5830,MATCH($Q239,'Raw demand forecast'!$B$7:$B$5830,0))</f>
        <v>Yes</v>
      </c>
      <c r="S239" s="6" t="str">
        <f>IF(COUNTIF($Q$93:Q239,$B239) = 1, "LV", IF(COUNTIF($Q$93:Q239,$B239) = 2, "HV", "ST"))</f>
        <v>LV</v>
      </c>
      <c r="T239" s="6" t="str">
        <f>INDEX('Demand forecast and growth rate'!$E$7:$E$273,MATCH($Q239,'Demand forecast and growth rate'!$B$7:$B$273,0))</f>
        <v>Steady/falling</v>
      </c>
      <c r="U239" s="32">
        <f>SUMIFS('Capex forecast'!E$7:E$210,'Capex forecast'!$T$7:$T$210,$Q239,'Capex forecast'!$S$7:$S$210,$S239,'Capex forecast'!$Q$7:$Q$210,"Augex")</f>
        <v>0</v>
      </c>
      <c r="V239" s="32">
        <f>SUMIFS('Capex forecast'!F$7:F$210,'Capex forecast'!$T$7:$T$210,$Q239,'Capex forecast'!$S$7:$S$210,$S239,'Capex forecast'!$Q$7:$Q$210,"Augex")</f>
        <v>0</v>
      </c>
      <c r="W239" s="32">
        <f>SUMIFS('Capex forecast'!G$7:G$210,'Capex forecast'!$T$7:$T$210,$Q239,'Capex forecast'!$S$7:$S$210,$S239,'Capex forecast'!$Q$7:$Q$210,"Augex")</f>
        <v>0</v>
      </c>
      <c r="X239" s="32">
        <f>SUMIFS('Capex forecast'!H$7:H$210,'Capex forecast'!$T$7:$T$210,$Q239,'Capex forecast'!$S$7:$S$210,$S239,'Capex forecast'!$Q$7:$Q$210,"Augex")</f>
        <v>0</v>
      </c>
      <c r="Y239" s="32">
        <f>SUMIFS('Capex forecast'!I$7:I$210,'Capex forecast'!$T$7:$T$210,$Q239,'Capex forecast'!$S$7:$S$210,$S239,'Capex forecast'!$Q$7:$Q$210,"Augex")</f>
        <v>0</v>
      </c>
      <c r="Z239" s="32">
        <f>SUMIFS('Capex forecast'!J$7:J$210,'Capex forecast'!$T$7:$T$210,$Q239,'Capex forecast'!$S$7:$S$210,$S239,'Capex forecast'!$Q$7:$Q$210,"Augex")</f>
        <v>0</v>
      </c>
      <c r="AA239" s="32">
        <f>SUMIFS('Capex forecast'!K$7:K$210,'Capex forecast'!$T$7:$T$210,$Q239,'Capex forecast'!$S$7:$S$210,$S239,'Capex forecast'!$Q$7:$Q$210,"Augex")</f>
        <v>0</v>
      </c>
      <c r="AB239" s="32">
        <f>SUMIFS('Capex forecast'!L$7:L$210,'Capex forecast'!$T$7:$T$210,$Q239,'Capex forecast'!$S$7:$S$210,$S239,'Capex forecast'!$Q$7:$Q$210,"Augex")</f>
        <v>0</v>
      </c>
      <c r="AC239" s="32">
        <f>SUMIFS('Capex forecast'!M$7:M$210,'Capex forecast'!$T$7:$T$210,$Q239,'Capex forecast'!$S$7:$S$210,$S239,'Capex forecast'!$Q$7:$Q$210,"Augex")</f>
        <v>0</v>
      </c>
      <c r="AD239" s="32">
        <f>SUMIFS('Capex forecast'!N$7:N$210,'Capex forecast'!$T$7:$T$210,$Q239,'Capex forecast'!$S$7:$S$210,$S239,'Capex forecast'!$Q$7:$Q$210,"Augex")</f>
        <v>0</v>
      </c>
      <c r="AF239" s="6" t="s">
        <v>632</v>
      </c>
      <c r="AG239" s="6" t="str">
        <f>INDEX('Raw demand forecast'!$M$7:$M$5830,MATCH($Q239,'Raw demand forecast'!$B$7:$B$5830,0))</f>
        <v>Yes</v>
      </c>
      <c r="AH239" s="6" t="str">
        <f>IF(COUNTIF($AF$93:AF239,$B239) = 1, "LV", IF(COUNTIF($AF$93:AF239,$B239) = 2, "HV", "ST"))</f>
        <v>LV</v>
      </c>
      <c r="AI239" s="6" t="str">
        <f>INDEX('Demand forecast and growth rate'!$E$7:$E$273,MATCH($Q239,'Demand forecast and growth rate'!$B$7:$B$273,0))</f>
        <v>Steady/falling</v>
      </c>
      <c r="AJ239" s="53">
        <f>SUMIFS('Capex forecast'!E$7:E$210,'Capex forecast'!$T$7:$T$210,$AF239,'Capex forecast'!$S$7:$S$210,$AH239,'Capex forecast'!$Q$7:$Q$210,"Repex")</f>
        <v>0</v>
      </c>
      <c r="AK239" s="53">
        <f>SUMIFS('Capex forecast'!F$7:F$210,'Capex forecast'!$T$7:$T$210,$AF239,'Capex forecast'!$S$7:$S$210,$AH239,'Capex forecast'!$Q$7:$Q$210,"Repex")</f>
        <v>0</v>
      </c>
      <c r="AL239" s="53">
        <f>SUMIFS('Capex forecast'!G$7:G$210,'Capex forecast'!$T$7:$T$210,$AF239,'Capex forecast'!$S$7:$S$210,$AH239,'Capex forecast'!$Q$7:$Q$210,"Repex")</f>
        <v>0</v>
      </c>
      <c r="AM239" s="53">
        <f>SUMIFS('Capex forecast'!H$7:H$210,'Capex forecast'!$T$7:$T$210,$AF239,'Capex forecast'!$S$7:$S$210,$AH239,'Capex forecast'!$Q$7:$Q$210,"Repex")</f>
        <v>0</v>
      </c>
      <c r="AN239" s="53">
        <f>SUMIFS('Capex forecast'!I$7:I$210,'Capex forecast'!$T$7:$T$210,$AF239,'Capex forecast'!$S$7:$S$210,$AH239,'Capex forecast'!$Q$7:$Q$210,"Repex")</f>
        <v>0</v>
      </c>
      <c r="AO239" s="53">
        <f>SUMIFS('Capex forecast'!J$7:J$210,'Capex forecast'!$T$7:$T$210,$AF239,'Capex forecast'!$S$7:$S$210,$AH239,'Capex forecast'!$Q$7:$Q$210,"Repex")</f>
        <v>0</v>
      </c>
      <c r="AP239" s="53">
        <f>SUMIFS('Capex forecast'!K$7:K$210,'Capex forecast'!$T$7:$T$210,$AF239,'Capex forecast'!$S$7:$S$210,$AH239,'Capex forecast'!$Q$7:$Q$210,"Repex")</f>
        <v>0</v>
      </c>
      <c r="AQ239" s="53">
        <f>SUMIFS('Capex forecast'!L$7:L$210,'Capex forecast'!$T$7:$T$210,$AF239,'Capex forecast'!$S$7:$S$210,$AH239,'Capex forecast'!$Q$7:$Q$210,"Repex")</f>
        <v>0</v>
      </c>
      <c r="AR239" s="53">
        <f>SUMIFS('Capex forecast'!M$7:M$210,'Capex forecast'!$T$7:$T$210,$AF239,'Capex forecast'!$S$7:$S$210,$AH239,'Capex forecast'!$Q$7:$Q$210,"Repex")</f>
        <v>0</v>
      </c>
      <c r="AS239" s="53">
        <f>SUMIFS('Capex forecast'!N$7:N$210,'Capex forecast'!$T$7:$T$210,$AF239,'Capex forecast'!$S$7:$S$210,$AH239,'Capex forecast'!$Q$7:$Q$210,"Repex")</f>
        <v>0</v>
      </c>
    </row>
    <row r="240" spans="2:45" ht="15">
      <c r="B240" s="6" t="s">
        <v>596</v>
      </c>
      <c r="C240" s="6" t="str">
        <f>INDEX('Raw demand forecast'!$M$7:$M$5830,MATCH($B240,'Raw demand forecast'!$B$7:$B$5830,0))</f>
        <v>Yes</v>
      </c>
      <c r="D240" s="6" t="str">
        <f>IF(COUNTIF($B$93:B240,$B240) = 1, "LV", IF(COUNTIF($B$93:B240,$B240) = 2, "HV", "ST"))</f>
        <v>LV</v>
      </c>
      <c r="E240" s="6" t="str">
        <f>INDEX('Demand forecast and growth rate'!$E$7:$E$273,MATCH($B240,'Demand forecast and growth rate'!$B$7:$B$273,0))</f>
        <v>Steady/falling</v>
      </c>
      <c r="F240" s="32">
        <f>SUMIFS('Capex forecast'!E$7:E$210,'Capex forecast'!$T$7:$T$210,'Allocation of site-spec costs'!$B240,'Capex forecast'!$S$7:$S$210,'Allocation of site-spec costs'!$D240,'Capex forecast'!$Q$7:$Q$210,"Customer Connection")</f>
        <v>0</v>
      </c>
      <c r="G240" s="32">
        <f>SUMIFS('Capex forecast'!F$7:F$210,'Capex forecast'!$T$7:$T$210,'Allocation of site-spec costs'!$B240,'Capex forecast'!$S$7:$S$210,'Allocation of site-spec costs'!$D240,'Capex forecast'!$Q$7:$Q$210,"Customer Connection")</f>
        <v>0</v>
      </c>
      <c r="H240" s="32">
        <f>SUMIFS('Capex forecast'!G$7:G$210,'Capex forecast'!$T$7:$T$210,'Allocation of site-spec costs'!$B240,'Capex forecast'!$S$7:$S$210,'Allocation of site-spec costs'!$D240,'Capex forecast'!$Q$7:$Q$210,"Customer Connection")</f>
        <v>0</v>
      </c>
      <c r="I240" s="32">
        <f>SUMIFS('Capex forecast'!H$7:H$210,'Capex forecast'!$T$7:$T$210,'Allocation of site-spec costs'!$B240,'Capex forecast'!$S$7:$S$210,'Allocation of site-spec costs'!$D240,'Capex forecast'!$Q$7:$Q$210,"Customer Connection")</f>
        <v>0</v>
      </c>
      <c r="J240" s="32">
        <f>SUMIFS('Capex forecast'!I$7:I$210,'Capex forecast'!$T$7:$T$210,'Allocation of site-spec costs'!$B240,'Capex forecast'!$S$7:$S$210,'Allocation of site-spec costs'!$D240,'Capex forecast'!$Q$7:$Q$210,"Customer Connection")</f>
        <v>0</v>
      </c>
      <c r="K240" s="32">
        <f>SUMIFS('Capex forecast'!J$7:J$210,'Capex forecast'!$T$7:$T$210,'Allocation of site-spec costs'!$B240,'Capex forecast'!$S$7:$S$210,'Allocation of site-spec costs'!$D240,'Capex forecast'!$Q$7:$Q$210,"Customer Connection")</f>
        <v>0</v>
      </c>
      <c r="L240" s="32">
        <f>SUMIFS('Capex forecast'!K$7:K$210,'Capex forecast'!$T$7:$T$210,'Allocation of site-spec costs'!$B240,'Capex forecast'!$S$7:$S$210,'Allocation of site-spec costs'!$D240,'Capex forecast'!$Q$7:$Q$210,"Customer Connection")</f>
        <v>0</v>
      </c>
      <c r="M240" s="32">
        <f>SUMIFS('Capex forecast'!L$7:L$210,'Capex forecast'!$T$7:$T$210,'Allocation of site-spec costs'!$B240,'Capex forecast'!$S$7:$S$210,'Allocation of site-spec costs'!$D240,'Capex forecast'!$Q$7:$Q$210,"Customer Connection")</f>
        <v>0</v>
      </c>
      <c r="N240" s="32">
        <f>SUMIFS('Capex forecast'!M$7:M$210,'Capex forecast'!$T$7:$T$210,'Allocation of site-spec costs'!$B240,'Capex forecast'!$S$7:$S$210,'Allocation of site-spec costs'!$D240,'Capex forecast'!$Q$7:$Q$210,"Customer Connection")</f>
        <v>0</v>
      </c>
      <c r="O240" s="32">
        <f>SUMIFS('Capex forecast'!N$7:N$210,'Capex forecast'!$T$7:$T$210,'Allocation of site-spec costs'!$B240,'Capex forecast'!$S$7:$S$210,'Allocation of site-spec costs'!$D240,'Capex forecast'!$Q$7:$Q$210,"Customer Connection")</f>
        <v>0</v>
      </c>
      <c r="Q240" s="6" t="s">
        <v>596</v>
      </c>
      <c r="R240" s="6" t="str">
        <f>INDEX('Raw demand forecast'!$M$7:$M$5830,MATCH($Q240,'Raw demand forecast'!$B$7:$B$5830,0))</f>
        <v>Yes</v>
      </c>
      <c r="S240" s="6" t="str">
        <f>IF(COUNTIF($Q$93:Q240,$B240) = 1, "LV", IF(COUNTIF($Q$93:Q240,$B240) = 2, "HV", "ST"))</f>
        <v>LV</v>
      </c>
      <c r="T240" s="6" t="str">
        <f>INDEX('Demand forecast and growth rate'!$E$7:$E$273,MATCH($Q240,'Demand forecast and growth rate'!$B$7:$B$273,0))</f>
        <v>Steady/falling</v>
      </c>
      <c r="U240" s="32">
        <f>SUMIFS('Capex forecast'!E$7:E$210,'Capex forecast'!$T$7:$T$210,$Q240,'Capex forecast'!$S$7:$S$210,$S240,'Capex forecast'!$Q$7:$Q$210,"Augex")</f>
        <v>0</v>
      </c>
      <c r="V240" s="32">
        <f>SUMIFS('Capex forecast'!F$7:F$210,'Capex forecast'!$T$7:$T$210,$Q240,'Capex forecast'!$S$7:$S$210,$S240,'Capex forecast'!$Q$7:$Q$210,"Augex")</f>
        <v>0</v>
      </c>
      <c r="W240" s="32">
        <f>SUMIFS('Capex forecast'!G$7:G$210,'Capex forecast'!$T$7:$T$210,$Q240,'Capex forecast'!$S$7:$S$210,$S240,'Capex forecast'!$Q$7:$Q$210,"Augex")</f>
        <v>0</v>
      </c>
      <c r="X240" s="32">
        <f>SUMIFS('Capex forecast'!H$7:H$210,'Capex forecast'!$T$7:$T$210,$Q240,'Capex forecast'!$S$7:$S$210,$S240,'Capex forecast'!$Q$7:$Q$210,"Augex")</f>
        <v>0</v>
      </c>
      <c r="Y240" s="32">
        <f>SUMIFS('Capex forecast'!I$7:I$210,'Capex forecast'!$T$7:$T$210,$Q240,'Capex forecast'!$S$7:$S$210,$S240,'Capex forecast'!$Q$7:$Q$210,"Augex")</f>
        <v>0</v>
      </c>
      <c r="Z240" s="32">
        <f>SUMIFS('Capex forecast'!J$7:J$210,'Capex forecast'!$T$7:$T$210,$Q240,'Capex forecast'!$S$7:$S$210,$S240,'Capex forecast'!$Q$7:$Q$210,"Augex")</f>
        <v>0</v>
      </c>
      <c r="AA240" s="32">
        <f>SUMIFS('Capex forecast'!K$7:K$210,'Capex forecast'!$T$7:$T$210,$Q240,'Capex forecast'!$S$7:$S$210,$S240,'Capex forecast'!$Q$7:$Q$210,"Augex")</f>
        <v>0</v>
      </c>
      <c r="AB240" s="32">
        <f>SUMIFS('Capex forecast'!L$7:L$210,'Capex forecast'!$T$7:$T$210,$Q240,'Capex forecast'!$S$7:$S$210,$S240,'Capex forecast'!$Q$7:$Q$210,"Augex")</f>
        <v>0</v>
      </c>
      <c r="AC240" s="32">
        <f>SUMIFS('Capex forecast'!M$7:M$210,'Capex forecast'!$T$7:$T$210,$Q240,'Capex forecast'!$S$7:$S$210,$S240,'Capex forecast'!$Q$7:$Q$210,"Augex")</f>
        <v>0</v>
      </c>
      <c r="AD240" s="32">
        <f>SUMIFS('Capex forecast'!N$7:N$210,'Capex forecast'!$T$7:$T$210,$Q240,'Capex forecast'!$S$7:$S$210,$S240,'Capex forecast'!$Q$7:$Q$210,"Augex")</f>
        <v>0</v>
      </c>
      <c r="AF240" s="6" t="s">
        <v>596</v>
      </c>
      <c r="AG240" s="6" t="str">
        <f>INDEX('Raw demand forecast'!$M$7:$M$5830,MATCH($Q240,'Raw demand forecast'!$B$7:$B$5830,0))</f>
        <v>Yes</v>
      </c>
      <c r="AH240" s="6" t="str">
        <f>IF(COUNTIF($AF$93:AF240,$B240) = 1, "LV", IF(COUNTIF($AF$93:AF240,$B240) = 2, "HV", "ST"))</f>
        <v>LV</v>
      </c>
      <c r="AI240" s="6" t="str">
        <f>INDEX('Demand forecast and growth rate'!$E$7:$E$273,MATCH($Q240,'Demand forecast and growth rate'!$B$7:$B$273,0))</f>
        <v>Steady/falling</v>
      </c>
      <c r="AJ240" s="53">
        <f>SUMIFS('Capex forecast'!E$7:E$210,'Capex forecast'!$T$7:$T$210,$AF240,'Capex forecast'!$S$7:$S$210,$AH240,'Capex forecast'!$Q$7:$Q$210,"Repex")</f>
        <v>0</v>
      </c>
      <c r="AK240" s="53">
        <f>SUMIFS('Capex forecast'!F$7:F$210,'Capex forecast'!$T$7:$T$210,$AF240,'Capex forecast'!$S$7:$S$210,$AH240,'Capex forecast'!$Q$7:$Q$210,"Repex")</f>
        <v>0</v>
      </c>
      <c r="AL240" s="53">
        <f>SUMIFS('Capex forecast'!G$7:G$210,'Capex forecast'!$T$7:$T$210,$AF240,'Capex forecast'!$S$7:$S$210,$AH240,'Capex forecast'!$Q$7:$Q$210,"Repex")</f>
        <v>0</v>
      </c>
      <c r="AM240" s="53">
        <f>SUMIFS('Capex forecast'!H$7:H$210,'Capex forecast'!$T$7:$T$210,$AF240,'Capex forecast'!$S$7:$S$210,$AH240,'Capex forecast'!$Q$7:$Q$210,"Repex")</f>
        <v>0</v>
      </c>
      <c r="AN240" s="53">
        <f>SUMIFS('Capex forecast'!I$7:I$210,'Capex forecast'!$T$7:$T$210,$AF240,'Capex forecast'!$S$7:$S$210,$AH240,'Capex forecast'!$Q$7:$Q$210,"Repex")</f>
        <v>0</v>
      </c>
      <c r="AO240" s="53">
        <f>SUMIFS('Capex forecast'!J$7:J$210,'Capex forecast'!$T$7:$T$210,$AF240,'Capex forecast'!$S$7:$S$210,$AH240,'Capex forecast'!$Q$7:$Q$210,"Repex")</f>
        <v>0</v>
      </c>
      <c r="AP240" s="53">
        <f>SUMIFS('Capex forecast'!K$7:K$210,'Capex forecast'!$T$7:$T$210,$AF240,'Capex forecast'!$S$7:$S$210,$AH240,'Capex forecast'!$Q$7:$Q$210,"Repex")</f>
        <v>0</v>
      </c>
      <c r="AQ240" s="53">
        <f>SUMIFS('Capex forecast'!L$7:L$210,'Capex forecast'!$T$7:$T$210,$AF240,'Capex forecast'!$S$7:$S$210,$AH240,'Capex forecast'!$Q$7:$Q$210,"Repex")</f>
        <v>0</v>
      </c>
      <c r="AR240" s="53">
        <f>SUMIFS('Capex forecast'!M$7:M$210,'Capex forecast'!$T$7:$T$210,$AF240,'Capex forecast'!$S$7:$S$210,$AH240,'Capex forecast'!$Q$7:$Q$210,"Repex")</f>
        <v>0</v>
      </c>
      <c r="AS240" s="53">
        <f>SUMIFS('Capex forecast'!N$7:N$210,'Capex forecast'!$T$7:$T$210,$AF240,'Capex forecast'!$S$7:$S$210,$AH240,'Capex forecast'!$Q$7:$Q$210,"Repex")</f>
        <v>0</v>
      </c>
    </row>
    <row r="241" spans="2:45" ht="15">
      <c r="B241" s="6" t="s">
        <v>11</v>
      </c>
      <c r="C241" s="6" t="str">
        <f>INDEX('Raw demand forecast'!$M$7:$M$5830,MATCH($B241,'Raw demand forecast'!$B$7:$B$5830,0))</f>
        <v>No</v>
      </c>
      <c r="D241" s="6" t="str">
        <f>IF(COUNTIF($B$93:B241,$B241) = 1, "LV", IF(COUNTIF($B$93:B241,$B241) = 2, "HV", "ST"))</f>
        <v>LV</v>
      </c>
      <c r="E241" s="6" t="str">
        <f>INDEX('Demand forecast and growth rate'!$E$7:$E$273,MATCH($B241,'Demand forecast and growth rate'!$B$7:$B$273,0))</f>
        <v>Steady/falling</v>
      </c>
      <c r="F241" s="32">
        <f>SUMIFS('Capex forecast'!E$7:E$210,'Capex forecast'!$T$7:$T$210,'Allocation of site-spec costs'!$B241,'Capex forecast'!$S$7:$S$210,'Allocation of site-spec costs'!$D241,'Capex forecast'!$Q$7:$Q$210,"Customer Connection")</f>
        <v>0</v>
      </c>
      <c r="G241" s="32">
        <f>SUMIFS('Capex forecast'!F$7:F$210,'Capex forecast'!$T$7:$T$210,'Allocation of site-spec costs'!$B241,'Capex forecast'!$S$7:$S$210,'Allocation of site-spec costs'!$D241,'Capex forecast'!$Q$7:$Q$210,"Customer Connection")</f>
        <v>0</v>
      </c>
      <c r="H241" s="32">
        <f>SUMIFS('Capex forecast'!G$7:G$210,'Capex forecast'!$T$7:$T$210,'Allocation of site-spec costs'!$B241,'Capex forecast'!$S$7:$S$210,'Allocation of site-spec costs'!$D241,'Capex forecast'!$Q$7:$Q$210,"Customer Connection")</f>
        <v>0</v>
      </c>
      <c r="I241" s="32">
        <f>SUMIFS('Capex forecast'!H$7:H$210,'Capex forecast'!$T$7:$T$210,'Allocation of site-spec costs'!$B241,'Capex forecast'!$S$7:$S$210,'Allocation of site-spec costs'!$D241,'Capex forecast'!$Q$7:$Q$210,"Customer Connection")</f>
        <v>0</v>
      </c>
      <c r="J241" s="32">
        <f>SUMIFS('Capex forecast'!I$7:I$210,'Capex forecast'!$T$7:$T$210,'Allocation of site-spec costs'!$B241,'Capex forecast'!$S$7:$S$210,'Allocation of site-spec costs'!$D241,'Capex forecast'!$Q$7:$Q$210,"Customer Connection")</f>
        <v>0</v>
      </c>
      <c r="K241" s="32">
        <f>SUMIFS('Capex forecast'!J$7:J$210,'Capex forecast'!$T$7:$T$210,'Allocation of site-spec costs'!$B241,'Capex forecast'!$S$7:$S$210,'Allocation of site-spec costs'!$D241,'Capex forecast'!$Q$7:$Q$210,"Customer Connection")</f>
        <v>0</v>
      </c>
      <c r="L241" s="32">
        <f>SUMIFS('Capex forecast'!K$7:K$210,'Capex forecast'!$T$7:$T$210,'Allocation of site-spec costs'!$B241,'Capex forecast'!$S$7:$S$210,'Allocation of site-spec costs'!$D241,'Capex forecast'!$Q$7:$Q$210,"Customer Connection")</f>
        <v>0</v>
      </c>
      <c r="M241" s="32">
        <f>SUMIFS('Capex forecast'!L$7:L$210,'Capex forecast'!$T$7:$T$210,'Allocation of site-spec costs'!$B241,'Capex forecast'!$S$7:$S$210,'Allocation of site-spec costs'!$D241,'Capex forecast'!$Q$7:$Q$210,"Customer Connection")</f>
        <v>0</v>
      </c>
      <c r="N241" s="32">
        <f>SUMIFS('Capex forecast'!M$7:M$210,'Capex forecast'!$T$7:$T$210,'Allocation of site-spec costs'!$B241,'Capex forecast'!$S$7:$S$210,'Allocation of site-spec costs'!$D241,'Capex forecast'!$Q$7:$Q$210,"Customer Connection")</f>
        <v>0</v>
      </c>
      <c r="O241" s="32">
        <f>SUMIFS('Capex forecast'!N$7:N$210,'Capex forecast'!$T$7:$T$210,'Allocation of site-spec costs'!$B241,'Capex forecast'!$S$7:$S$210,'Allocation of site-spec costs'!$D241,'Capex forecast'!$Q$7:$Q$210,"Customer Connection")</f>
        <v>0</v>
      </c>
      <c r="Q241" s="6" t="s">
        <v>11</v>
      </c>
      <c r="R241" s="6" t="str">
        <f>INDEX('Raw demand forecast'!$M$7:$M$5830,MATCH($Q241,'Raw demand forecast'!$B$7:$B$5830,0))</f>
        <v>No</v>
      </c>
      <c r="S241" s="6" t="str">
        <f>IF(COUNTIF($Q$93:Q241,$B241) = 1, "LV", IF(COUNTIF($Q$93:Q241,$B241) = 2, "HV", "ST"))</f>
        <v>LV</v>
      </c>
      <c r="T241" s="6" t="str">
        <f>INDEX('Demand forecast and growth rate'!$E$7:$E$273,MATCH($Q241,'Demand forecast and growth rate'!$B$7:$B$273,0))</f>
        <v>Steady/falling</v>
      </c>
      <c r="U241" s="32">
        <f>SUMIFS('Capex forecast'!E$7:E$210,'Capex forecast'!$T$7:$T$210,$Q241,'Capex forecast'!$S$7:$S$210,$S241,'Capex forecast'!$Q$7:$Q$210,"Augex")</f>
        <v>0</v>
      </c>
      <c r="V241" s="32">
        <f>SUMIFS('Capex forecast'!F$7:F$210,'Capex forecast'!$T$7:$T$210,$Q241,'Capex forecast'!$S$7:$S$210,$S241,'Capex forecast'!$Q$7:$Q$210,"Augex")</f>
        <v>0</v>
      </c>
      <c r="W241" s="32">
        <f>SUMIFS('Capex forecast'!G$7:G$210,'Capex forecast'!$T$7:$T$210,$Q241,'Capex forecast'!$S$7:$S$210,$S241,'Capex forecast'!$Q$7:$Q$210,"Augex")</f>
        <v>0</v>
      </c>
      <c r="X241" s="32">
        <f>SUMIFS('Capex forecast'!H$7:H$210,'Capex forecast'!$T$7:$T$210,$Q241,'Capex forecast'!$S$7:$S$210,$S241,'Capex forecast'!$Q$7:$Q$210,"Augex")</f>
        <v>0</v>
      </c>
      <c r="Y241" s="32">
        <f>SUMIFS('Capex forecast'!I$7:I$210,'Capex forecast'!$T$7:$T$210,$Q241,'Capex forecast'!$S$7:$S$210,$S241,'Capex forecast'!$Q$7:$Q$210,"Augex")</f>
        <v>0</v>
      </c>
      <c r="Z241" s="32">
        <f>SUMIFS('Capex forecast'!J$7:J$210,'Capex forecast'!$T$7:$T$210,$Q241,'Capex forecast'!$S$7:$S$210,$S241,'Capex forecast'!$Q$7:$Q$210,"Augex")</f>
        <v>0</v>
      </c>
      <c r="AA241" s="32">
        <f>SUMIFS('Capex forecast'!K$7:K$210,'Capex forecast'!$T$7:$T$210,$Q241,'Capex forecast'!$S$7:$S$210,$S241,'Capex forecast'!$Q$7:$Q$210,"Augex")</f>
        <v>0</v>
      </c>
      <c r="AB241" s="32">
        <f>SUMIFS('Capex forecast'!L$7:L$210,'Capex forecast'!$T$7:$T$210,$Q241,'Capex forecast'!$S$7:$S$210,$S241,'Capex forecast'!$Q$7:$Q$210,"Augex")</f>
        <v>0</v>
      </c>
      <c r="AC241" s="32">
        <f>SUMIFS('Capex forecast'!M$7:M$210,'Capex forecast'!$T$7:$T$210,$Q241,'Capex forecast'!$S$7:$S$210,$S241,'Capex forecast'!$Q$7:$Q$210,"Augex")</f>
        <v>0</v>
      </c>
      <c r="AD241" s="32">
        <f>SUMIFS('Capex forecast'!N$7:N$210,'Capex forecast'!$T$7:$T$210,$Q241,'Capex forecast'!$S$7:$S$210,$S241,'Capex forecast'!$Q$7:$Q$210,"Augex")</f>
        <v>0</v>
      </c>
      <c r="AF241" s="6" t="s">
        <v>11</v>
      </c>
      <c r="AG241" s="6" t="str">
        <f>INDEX('Raw demand forecast'!$M$7:$M$5830,MATCH($Q241,'Raw demand forecast'!$B$7:$B$5830,0))</f>
        <v>No</v>
      </c>
      <c r="AH241" s="6" t="str">
        <f>IF(COUNTIF($AF$93:AF241,$B241) = 1, "LV", IF(COUNTIF($AF$93:AF241,$B241) = 2, "HV", "ST"))</f>
        <v>LV</v>
      </c>
      <c r="AI241" s="6" t="str">
        <f>INDEX('Demand forecast and growth rate'!$E$7:$E$273,MATCH($Q241,'Demand forecast and growth rate'!$B$7:$B$273,0))</f>
        <v>Steady/falling</v>
      </c>
      <c r="AJ241" s="53">
        <f>SUMIFS('Capex forecast'!E$7:E$210,'Capex forecast'!$T$7:$T$210,$AF241,'Capex forecast'!$S$7:$S$210,$AH241,'Capex forecast'!$Q$7:$Q$210,"Repex")</f>
        <v>0</v>
      </c>
      <c r="AK241" s="53">
        <f>SUMIFS('Capex forecast'!F$7:F$210,'Capex forecast'!$T$7:$T$210,$AF241,'Capex forecast'!$S$7:$S$210,$AH241,'Capex forecast'!$Q$7:$Q$210,"Repex")</f>
        <v>0</v>
      </c>
      <c r="AL241" s="53">
        <f>SUMIFS('Capex forecast'!G$7:G$210,'Capex forecast'!$T$7:$T$210,$AF241,'Capex forecast'!$S$7:$S$210,$AH241,'Capex forecast'!$Q$7:$Q$210,"Repex")</f>
        <v>0</v>
      </c>
      <c r="AM241" s="53">
        <f>SUMIFS('Capex forecast'!H$7:H$210,'Capex forecast'!$T$7:$T$210,$AF241,'Capex forecast'!$S$7:$S$210,$AH241,'Capex forecast'!$Q$7:$Q$210,"Repex")</f>
        <v>0</v>
      </c>
      <c r="AN241" s="53">
        <f>SUMIFS('Capex forecast'!I$7:I$210,'Capex forecast'!$T$7:$T$210,$AF241,'Capex forecast'!$S$7:$S$210,$AH241,'Capex forecast'!$Q$7:$Q$210,"Repex")</f>
        <v>0</v>
      </c>
      <c r="AO241" s="53">
        <f>SUMIFS('Capex forecast'!J$7:J$210,'Capex forecast'!$T$7:$T$210,$AF241,'Capex forecast'!$S$7:$S$210,$AH241,'Capex forecast'!$Q$7:$Q$210,"Repex")</f>
        <v>0</v>
      </c>
      <c r="AP241" s="53">
        <f>SUMIFS('Capex forecast'!K$7:K$210,'Capex forecast'!$T$7:$T$210,$AF241,'Capex forecast'!$S$7:$S$210,$AH241,'Capex forecast'!$Q$7:$Q$210,"Repex")</f>
        <v>0</v>
      </c>
      <c r="AQ241" s="53">
        <f>SUMIFS('Capex forecast'!L$7:L$210,'Capex forecast'!$T$7:$T$210,$AF241,'Capex forecast'!$S$7:$S$210,$AH241,'Capex forecast'!$Q$7:$Q$210,"Repex")</f>
        <v>0</v>
      </c>
      <c r="AR241" s="53">
        <f>SUMIFS('Capex forecast'!M$7:M$210,'Capex forecast'!$T$7:$T$210,$AF241,'Capex forecast'!$S$7:$S$210,$AH241,'Capex forecast'!$Q$7:$Q$210,"Repex")</f>
        <v>0</v>
      </c>
      <c r="AS241" s="53">
        <f>SUMIFS('Capex forecast'!N$7:N$210,'Capex forecast'!$T$7:$T$210,$AF241,'Capex forecast'!$S$7:$S$210,$AH241,'Capex forecast'!$Q$7:$Q$210,"Repex")</f>
        <v>0</v>
      </c>
    </row>
    <row r="242" spans="2:45" ht="15">
      <c r="B242" s="6" t="s">
        <v>35</v>
      </c>
      <c r="C242" s="6" t="str">
        <f>INDEX('Raw demand forecast'!$M$7:$M$5830,MATCH($B242,'Raw demand forecast'!$B$7:$B$5830,0))</f>
        <v>No</v>
      </c>
      <c r="D242" s="6" t="str">
        <f>IF(COUNTIF($B$93:B242,$B242) = 1, "LV", IF(COUNTIF($B$93:B242,$B242) = 2, "HV", "ST"))</f>
        <v>LV</v>
      </c>
      <c r="E242" s="6" t="str">
        <f>INDEX('Demand forecast and growth rate'!$E$7:$E$273,MATCH($B242,'Demand forecast and growth rate'!$B$7:$B$273,0))</f>
        <v>High growth</v>
      </c>
      <c r="F242" s="32">
        <f>SUMIFS('Capex forecast'!E$7:E$210,'Capex forecast'!$T$7:$T$210,'Allocation of site-spec costs'!$B242,'Capex forecast'!$S$7:$S$210,'Allocation of site-spec costs'!$D242,'Capex forecast'!$Q$7:$Q$210,"Customer Connection")</f>
        <v>0</v>
      </c>
      <c r="G242" s="32">
        <f>SUMIFS('Capex forecast'!F$7:F$210,'Capex forecast'!$T$7:$T$210,'Allocation of site-spec costs'!$B242,'Capex forecast'!$S$7:$S$210,'Allocation of site-spec costs'!$D242,'Capex forecast'!$Q$7:$Q$210,"Customer Connection")</f>
        <v>0</v>
      </c>
      <c r="H242" s="32">
        <f>SUMIFS('Capex forecast'!G$7:G$210,'Capex forecast'!$T$7:$T$210,'Allocation of site-spec costs'!$B242,'Capex forecast'!$S$7:$S$210,'Allocation of site-spec costs'!$D242,'Capex forecast'!$Q$7:$Q$210,"Customer Connection")</f>
        <v>0</v>
      </c>
      <c r="I242" s="32">
        <f>SUMIFS('Capex forecast'!H$7:H$210,'Capex forecast'!$T$7:$T$210,'Allocation of site-spec costs'!$B242,'Capex forecast'!$S$7:$S$210,'Allocation of site-spec costs'!$D242,'Capex forecast'!$Q$7:$Q$210,"Customer Connection")</f>
        <v>0</v>
      </c>
      <c r="J242" s="32">
        <f>SUMIFS('Capex forecast'!I$7:I$210,'Capex forecast'!$T$7:$T$210,'Allocation of site-spec costs'!$B242,'Capex forecast'!$S$7:$S$210,'Allocation of site-spec costs'!$D242,'Capex forecast'!$Q$7:$Q$210,"Customer Connection")</f>
        <v>0</v>
      </c>
      <c r="K242" s="32">
        <f>SUMIFS('Capex forecast'!J$7:J$210,'Capex forecast'!$T$7:$T$210,'Allocation of site-spec costs'!$B242,'Capex forecast'!$S$7:$S$210,'Allocation of site-spec costs'!$D242,'Capex forecast'!$Q$7:$Q$210,"Customer Connection")</f>
        <v>0</v>
      </c>
      <c r="L242" s="32">
        <f>SUMIFS('Capex forecast'!K$7:K$210,'Capex forecast'!$T$7:$T$210,'Allocation of site-spec costs'!$B242,'Capex forecast'!$S$7:$S$210,'Allocation of site-spec costs'!$D242,'Capex forecast'!$Q$7:$Q$210,"Customer Connection")</f>
        <v>0</v>
      </c>
      <c r="M242" s="32">
        <f>SUMIFS('Capex forecast'!L$7:L$210,'Capex forecast'!$T$7:$T$210,'Allocation of site-spec costs'!$B242,'Capex forecast'!$S$7:$S$210,'Allocation of site-spec costs'!$D242,'Capex forecast'!$Q$7:$Q$210,"Customer Connection")</f>
        <v>0</v>
      </c>
      <c r="N242" s="32">
        <f>SUMIFS('Capex forecast'!M$7:M$210,'Capex forecast'!$T$7:$T$210,'Allocation of site-spec costs'!$B242,'Capex forecast'!$S$7:$S$210,'Allocation of site-spec costs'!$D242,'Capex forecast'!$Q$7:$Q$210,"Customer Connection")</f>
        <v>0</v>
      </c>
      <c r="O242" s="32">
        <f>SUMIFS('Capex forecast'!N$7:N$210,'Capex forecast'!$T$7:$T$210,'Allocation of site-spec costs'!$B242,'Capex forecast'!$S$7:$S$210,'Allocation of site-spec costs'!$D242,'Capex forecast'!$Q$7:$Q$210,"Customer Connection")</f>
        <v>0</v>
      </c>
      <c r="Q242" s="6" t="s">
        <v>35</v>
      </c>
      <c r="R242" s="6" t="str">
        <f>INDEX('Raw demand forecast'!$M$7:$M$5830,MATCH($Q242,'Raw demand forecast'!$B$7:$B$5830,0))</f>
        <v>No</v>
      </c>
      <c r="S242" s="6" t="str">
        <f>IF(COUNTIF($Q$93:Q242,$B242) = 1, "LV", IF(COUNTIF($Q$93:Q242,$B242) = 2, "HV", "ST"))</f>
        <v>LV</v>
      </c>
      <c r="T242" s="6" t="str">
        <f>INDEX('Demand forecast and growth rate'!$E$7:$E$273,MATCH($Q242,'Demand forecast and growth rate'!$B$7:$B$273,0))</f>
        <v>High growth</v>
      </c>
      <c r="U242" s="32">
        <f>SUMIFS('Capex forecast'!E$7:E$210,'Capex forecast'!$T$7:$T$210,$Q242,'Capex forecast'!$S$7:$S$210,$S242,'Capex forecast'!$Q$7:$Q$210,"Augex")</f>
        <v>0</v>
      </c>
      <c r="V242" s="32">
        <f>SUMIFS('Capex forecast'!F$7:F$210,'Capex forecast'!$T$7:$T$210,$Q242,'Capex forecast'!$S$7:$S$210,$S242,'Capex forecast'!$Q$7:$Q$210,"Augex")</f>
        <v>0</v>
      </c>
      <c r="W242" s="32">
        <f>SUMIFS('Capex forecast'!G$7:G$210,'Capex forecast'!$T$7:$T$210,$Q242,'Capex forecast'!$S$7:$S$210,$S242,'Capex forecast'!$Q$7:$Q$210,"Augex")</f>
        <v>0</v>
      </c>
      <c r="X242" s="32">
        <f>SUMIFS('Capex forecast'!H$7:H$210,'Capex forecast'!$T$7:$T$210,$Q242,'Capex forecast'!$S$7:$S$210,$S242,'Capex forecast'!$Q$7:$Q$210,"Augex")</f>
        <v>0</v>
      </c>
      <c r="Y242" s="32">
        <f>SUMIFS('Capex forecast'!I$7:I$210,'Capex forecast'!$T$7:$T$210,$Q242,'Capex forecast'!$S$7:$S$210,$S242,'Capex forecast'!$Q$7:$Q$210,"Augex")</f>
        <v>0</v>
      </c>
      <c r="Z242" s="32">
        <f>SUMIFS('Capex forecast'!J$7:J$210,'Capex forecast'!$T$7:$T$210,$Q242,'Capex forecast'!$S$7:$S$210,$S242,'Capex forecast'!$Q$7:$Q$210,"Augex")</f>
        <v>0</v>
      </c>
      <c r="AA242" s="32">
        <f>SUMIFS('Capex forecast'!K$7:K$210,'Capex forecast'!$T$7:$T$210,$Q242,'Capex forecast'!$S$7:$S$210,$S242,'Capex forecast'!$Q$7:$Q$210,"Augex")</f>
        <v>0</v>
      </c>
      <c r="AB242" s="32">
        <f>SUMIFS('Capex forecast'!L$7:L$210,'Capex forecast'!$T$7:$T$210,$Q242,'Capex forecast'!$S$7:$S$210,$S242,'Capex forecast'!$Q$7:$Q$210,"Augex")</f>
        <v>0</v>
      </c>
      <c r="AC242" s="32">
        <f>SUMIFS('Capex forecast'!M$7:M$210,'Capex forecast'!$T$7:$T$210,$Q242,'Capex forecast'!$S$7:$S$210,$S242,'Capex forecast'!$Q$7:$Q$210,"Augex")</f>
        <v>0</v>
      </c>
      <c r="AD242" s="32">
        <f>SUMIFS('Capex forecast'!N$7:N$210,'Capex forecast'!$T$7:$T$210,$Q242,'Capex forecast'!$S$7:$S$210,$S242,'Capex forecast'!$Q$7:$Q$210,"Augex")</f>
        <v>0</v>
      </c>
      <c r="AF242" s="6" t="s">
        <v>35</v>
      </c>
      <c r="AG242" s="6" t="str">
        <f>INDEX('Raw demand forecast'!$M$7:$M$5830,MATCH($Q242,'Raw demand forecast'!$B$7:$B$5830,0))</f>
        <v>No</v>
      </c>
      <c r="AH242" s="6" t="str">
        <f>IF(COUNTIF($AF$93:AF242,$B242) = 1, "LV", IF(COUNTIF($AF$93:AF242,$B242) = 2, "HV", "ST"))</f>
        <v>LV</v>
      </c>
      <c r="AI242" s="6" t="str">
        <f>INDEX('Demand forecast and growth rate'!$E$7:$E$273,MATCH($Q242,'Demand forecast and growth rate'!$B$7:$B$273,0))</f>
        <v>High growth</v>
      </c>
      <c r="AJ242" s="53">
        <f>SUMIFS('Capex forecast'!E$7:E$210,'Capex forecast'!$T$7:$T$210,$AF242,'Capex forecast'!$S$7:$S$210,$AH242,'Capex forecast'!$Q$7:$Q$210,"Repex")</f>
        <v>0</v>
      </c>
      <c r="AK242" s="53">
        <f>SUMIFS('Capex forecast'!F$7:F$210,'Capex forecast'!$T$7:$T$210,$AF242,'Capex forecast'!$S$7:$S$210,$AH242,'Capex forecast'!$Q$7:$Q$210,"Repex")</f>
        <v>0</v>
      </c>
      <c r="AL242" s="53">
        <f>SUMIFS('Capex forecast'!G$7:G$210,'Capex forecast'!$T$7:$T$210,$AF242,'Capex forecast'!$S$7:$S$210,$AH242,'Capex forecast'!$Q$7:$Q$210,"Repex")</f>
        <v>0</v>
      </c>
      <c r="AM242" s="53">
        <f>SUMIFS('Capex forecast'!H$7:H$210,'Capex forecast'!$T$7:$T$210,$AF242,'Capex forecast'!$S$7:$S$210,$AH242,'Capex forecast'!$Q$7:$Q$210,"Repex")</f>
        <v>0</v>
      </c>
      <c r="AN242" s="53">
        <f>SUMIFS('Capex forecast'!I$7:I$210,'Capex forecast'!$T$7:$T$210,$AF242,'Capex forecast'!$S$7:$S$210,$AH242,'Capex forecast'!$Q$7:$Q$210,"Repex")</f>
        <v>0</v>
      </c>
      <c r="AO242" s="53">
        <f>SUMIFS('Capex forecast'!J$7:J$210,'Capex forecast'!$T$7:$T$210,$AF242,'Capex forecast'!$S$7:$S$210,$AH242,'Capex forecast'!$Q$7:$Q$210,"Repex")</f>
        <v>0</v>
      </c>
      <c r="AP242" s="53">
        <f>SUMIFS('Capex forecast'!K$7:K$210,'Capex forecast'!$T$7:$T$210,$AF242,'Capex forecast'!$S$7:$S$210,$AH242,'Capex forecast'!$Q$7:$Q$210,"Repex")</f>
        <v>0</v>
      </c>
      <c r="AQ242" s="53">
        <f>SUMIFS('Capex forecast'!L$7:L$210,'Capex forecast'!$T$7:$T$210,$AF242,'Capex forecast'!$S$7:$S$210,$AH242,'Capex forecast'!$Q$7:$Q$210,"Repex")</f>
        <v>0</v>
      </c>
      <c r="AR242" s="53">
        <f>SUMIFS('Capex forecast'!M$7:M$210,'Capex forecast'!$T$7:$T$210,$AF242,'Capex forecast'!$S$7:$S$210,$AH242,'Capex forecast'!$Q$7:$Q$210,"Repex")</f>
        <v>0</v>
      </c>
      <c r="AS242" s="53">
        <f>SUMIFS('Capex forecast'!N$7:N$210,'Capex forecast'!$T$7:$T$210,$AF242,'Capex forecast'!$S$7:$S$210,$AH242,'Capex forecast'!$Q$7:$Q$210,"Repex")</f>
        <v>0</v>
      </c>
    </row>
    <row r="243" spans="2:45" ht="15">
      <c r="B243" s="6" t="s">
        <v>50</v>
      </c>
      <c r="C243" s="6" t="str">
        <f>INDEX('Raw demand forecast'!$M$7:$M$5830,MATCH($B243,'Raw demand forecast'!$B$7:$B$5830,0))</f>
        <v>No</v>
      </c>
      <c r="D243" s="6" t="str">
        <f>IF(COUNTIF($B$93:B243,$B243) = 1, "LV", IF(COUNTIF($B$93:B243,$B243) = 2, "HV", "ST"))</f>
        <v>LV</v>
      </c>
      <c r="E243" s="6" t="str">
        <f>INDEX('Demand forecast and growth rate'!$E$7:$E$273,MATCH($B243,'Demand forecast and growth rate'!$B$7:$B$273,0))</f>
        <v>High growth</v>
      </c>
      <c r="F243" s="32">
        <f>SUMIFS('Capex forecast'!E$7:E$210,'Capex forecast'!$T$7:$T$210,'Allocation of site-spec costs'!$B243,'Capex forecast'!$S$7:$S$210,'Allocation of site-spec costs'!$D243,'Capex forecast'!$Q$7:$Q$210,"Customer Connection")</f>
        <v>0</v>
      </c>
      <c r="G243" s="32">
        <f>SUMIFS('Capex forecast'!F$7:F$210,'Capex forecast'!$T$7:$T$210,'Allocation of site-spec costs'!$B243,'Capex forecast'!$S$7:$S$210,'Allocation of site-spec costs'!$D243,'Capex forecast'!$Q$7:$Q$210,"Customer Connection")</f>
        <v>0</v>
      </c>
      <c r="H243" s="32">
        <f>SUMIFS('Capex forecast'!G$7:G$210,'Capex forecast'!$T$7:$T$210,'Allocation of site-spec costs'!$B243,'Capex forecast'!$S$7:$S$210,'Allocation of site-spec costs'!$D243,'Capex forecast'!$Q$7:$Q$210,"Customer Connection")</f>
        <v>0</v>
      </c>
      <c r="I243" s="32">
        <f>SUMIFS('Capex forecast'!H$7:H$210,'Capex forecast'!$T$7:$T$210,'Allocation of site-spec costs'!$B243,'Capex forecast'!$S$7:$S$210,'Allocation of site-spec costs'!$D243,'Capex forecast'!$Q$7:$Q$210,"Customer Connection")</f>
        <v>0</v>
      </c>
      <c r="J243" s="32">
        <f>SUMIFS('Capex forecast'!I$7:I$210,'Capex forecast'!$T$7:$T$210,'Allocation of site-spec costs'!$B243,'Capex forecast'!$S$7:$S$210,'Allocation of site-spec costs'!$D243,'Capex forecast'!$Q$7:$Q$210,"Customer Connection")</f>
        <v>0</v>
      </c>
      <c r="K243" s="32">
        <f>SUMIFS('Capex forecast'!J$7:J$210,'Capex forecast'!$T$7:$T$210,'Allocation of site-spec costs'!$B243,'Capex forecast'!$S$7:$S$210,'Allocation of site-spec costs'!$D243,'Capex forecast'!$Q$7:$Q$210,"Customer Connection")</f>
        <v>0</v>
      </c>
      <c r="L243" s="32">
        <f>SUMIFS('Capex forecast'!K$7:K$210,'Capex forecast'!$T$7:$T$210,'Allocation of site-spec costs'!$B243,'Capex forecast'!$S$7:$S$210,'Allocation of site-spec costs'!$D243,'Capex forecast'!$Q$7:$Q$210,"Customer Connection")</f>
        <v>0</v>
      </c>
      <c r="M243" s="32">
        <f>SUMIFS('Capex forecast'!L$7:L$210,'Capex forecast'!$T$7:$T$210,'Allocation of site-spec costs'!$B243,'Capex forecast'!$S$7:$S$210,'Allocation of site-spec costs'!$D243,'Capex forecast'!$Q$7:$Q$210,"Customer Connection")</f>
        <v>0</v>
      </c>
      <c r="N243" s="32">
        <f>SUMIFS('Capex forecast'!M$7:M$210,'Capex forecast'!$T$7:$T$210,'Allocation of site-spec costs'!$B243,'Capex forecast'!$S$7:$S$210,'Allocation of site-spec costs'!$D243,'Capex forecast'!$Q$7:$Q$210,"Customer Connection")</f>
        <v>0</v>
      </c>
      <c r="O243" s="32">
        <f>SUMIFS('Capex forecast'!N$7:N$210,'Capex forecast'!$T$7:$T$210,'Allocation of site-spec costs'!$B243,'Capex forecast'!$S$7:$S$210,'Allocation of site-spec costs'!$D243,'Capex forecast'!$Q$7:$Q$210,"Customer Connection")</f>
        <v>0</v>
      </c>
      <c r="Q243" s="6" t="s">
        <v>50</v>
      </c>
      <c r="R243" s="6" t="str">
        <f>INDEX('Raw demand forecast'!$M$7:$M$5830,MATCH($Q243,'Raw demand forecast'!$B$7:$B$5830,0))</f>
        <v>No</v>
      </c>
      <c r="S243" s="6" t="str">
        <f>IF(COUNTIF($Q$93:Q243,$B243) = 1, "LV", IF(COUNTIF($Q$93:Q243,$B243) = 2, "HV", "ST"))</f>
        <v>LV</v>
      </c>
      <c r="T243" s="6" t="str">
        <f>INDEX('Demand forecast and growth rate'!$E$7:$E$273,MATCH($Q243,'Demand forecast and growth rate'!$B$7:$B$273,0))</f>
        <v>High growth</v>
      </c>
      <c r="U243" s="32">
        <f>SUMIFS('Capex forecast'!E$7:E$210,'Capex forecast'!$T$7:$T$210,$Q243,'Capex forecast'!$S$7:$S$210,$S243,'Capex forecast'!$Q$7:$Q$210,"Augex")</f>
        <v>0</v>
      </c>
      <c r="V243" s="32">
        <f>SUMIFS('Capex forecast'!F$7:F$210,'Capex forecast'!$T$7:$T$210,$Q243,'Capex forecast'!$S$7:$S$210,$S243,'Capex forecast'!$Q$7:$Q$210,"Augex")</f>
        <v>0</v>
      </c>
      <c r="W243" s="32">
        <f>SUMIFS('Capex forecast'!G$7:G$210,'Capex forecast'!$T$7:$T$210,$Q243,'Capex forecast'!$S$7:$S$210,$S243,'Capex forecast'!$Q$7:$Q$210,"Augex")</f>
        <v>0</v>
      </c>
      <c r="X243" s="32">
        <f>SUMIFS('Capex forecast'!H$7:H$210,'Capex forecast'!$T$7:$T$210,$Q243,'Capex forecast'!$S$7:$S$210,$S243,'Capex forecast'!$Q$7:$Q$210,"Augex")</f>
        <v>0</v>
      </c>
      <c r="Y243" s="32">
        <f>SUMIFS('Capex forecast'!I$7:I$210,'Capex forecast'!$T$7:$T$210,$Q243,'Capex forecast'!$S$7:$S$210,$S243,'Capex forecast'!$Q$7:$Q$210,"Augex")</f>
        <v>0</v>
      </c>
      <c r="Z243" s="32">
        <f>SUMIFS('Capex forecast'!J$7:J$210,'Capex forecast'!$T$7:$T$210,$Q243,'Capex forecast'!$S$7:$S$210,$S243,'Capex forecast'!$Q$7:$Q$210,"Augex")</f>
        <v>0</v>
      </c>
      <c r="AA243" s="32">
        <f>SUMIFS('Capex forecast'!K$7:K$210,'Capex forecast'!$T$7:$T$210,$Q243,'Capex forecast'!$S$7:$S$210,$S243,'Capex forecast'!$Q$7:$Q$210,"Augex")</f>
        <v>0</v>
      </c>
      <c r="AB243" s="32">
        <f>SUMIFS('Capex forecast'!L$7:L$210,'Capex forecast'!$T$7:$T$210,$Q243,'Capex forecast'!$S$7:$S$210,$S243,'Capex forecast'!$Q$7:$Q$210,"Augex")</f>
        <v>0</v>
      </c>
      <c r="AC243" s="32">
        <f>SUMIFS('Capex forecast'!M$7:M$210,'Capex forecast'!$T$7:$T$210,$Q243,'Capex forecast'!$S$7:$S$210,$S243,'Capex forecast'!$Q$7:$Q$210,"Augex")</f>
        <v>0</v>
      </c>
      <c r="AD243" s="32">
        <f>SUMIFS('Capex forecast'!N$7:N$210,'Capex forecast'!$T$7:$T$210,$Q243,'Capex forecast'!$S$7:$S$210,$S243,'Capex forecast'!$Q$7:$Q$210,"Augex")</f>
        <v>0</v>
      </c>
      <c r="AF243" s="6" t="s">
        <v>50</v>
      </c>
      <c r="AG243" s="6" t="str">
        <f>INDEX('Raw demand forecast'!$M$7:$M$5830,MATCH($Q243,'Raw demand forecast'!$B$7:$B$5830,0))</f>
        <v>No</v>
      </c>
      <c r="AH243" s="6" t="str">
        <f>IF(COUNTIF($AF$93:AF243,$B243) = 1, "LV", IF(COUNTIF($AF$93:AF243,$B243) = 2, "HV", "ST"))</f>
        <v>LV</v>
      </c>
      <c r="AI243" s="6" t="str">
        <f>INDEX('Demand forecast and growth rate'!$E$7:$E$273,MATCH($Q243,'Demand forecast and growth rate'!$B$7:$B$273,0))</f>
        <v>High growth</v>
      </c>
      <c r="AJ243" s="53">
        <f>SUMIFS('Capex forecast'!E$7:E$210,'Capex forecast'!$T$7:$T$210,$AF243,'Capex forecast'!$S$7:$S$210,$AH243,'Capex forecast'!$Q$7:$Q$210,"Repex")</f>
        <v>0</v>
      </c>
      <c r="AK243" s="53">
        <f>SUMIFS('Capex forecast'!F$7:F$210,'Capex forecast'!$T$7:$T$210,$AF243,'Capex forecast'!$S$7:$S$210,$AH243,'Capex forecast'!$Q$7:$Q$210,"Repex")</f>
        <v>0</v>
      </c>
      <c r="AL243" s="53">
        <f>SUMIFS('Capex forecast'!G$7:G$210,'Capex forecast'!$T$7:$T$210,$AF243,'Capex forecast'!$S$7:$S$210,$AH243,'Capex forecast'!$Q$7:$Q$210,"Repex")</f>
        <v>0</v>
      </c>
      <c r="AM243" s="53">
        <f>SUMIFS('Capex forecast'!H$7:H$210,'Capex forecast'!$T$7:$T$210,$AF243,'Capex forecast'!$S$7:$S$210,$AH243,'Capex forecast'!$Q$7:$Q$210,"Repex")</f>
        <v>0</v>
      </c>
      <c r="AN243" s="53">
        <f>SUMIFS('Capex forecast'!I$7:I$210,'Capex forecast'!$T$7:$T$210,$AF243,'Capex forecast'!$S$7:$S$210,$AH243,'Capex forecast'!$Q$7:$Q$210,"Repex")</f>
        <v>0</v>
      </c>
      <c r="AO243" s="53">
        <f>SUMIFS('Capex forecast'!J$7:J$210,'Capex forecast'!$T$7:$T$210,$AF243,'Capex forecast'!$S$7:$S$210,$AH243,'Capex forecast'!$Q$7:$Q$210,"Repex")</f>
        <v>0</v>
      </c>
      <c r="AP243" s="53">
        <f>SUMIFS('Capex forecast'!K$7:K$210,'Capex forecast'!$T$7:$T$210,$AF243,'Capex forecast'!$S$7:$S$210,$AH243,'Capex forecast'!$Q$7:$Q$210,"Repex")</f>
        <v>0</v>
      </c>
      <c r="AQ243" s="53">
        <f>SUMIFS('Capex forecast'!L$7:L$210,'Capex forecast'!$T$7:$T$210,$AF243,'Capex forecast'!$S$7:$S$210,$AH243,'Capex forecast'!$Q$7:$Q$210,"Repex")</f>
        <v>0</v>
      </c>
      <c r="AR243" s="53">
        <f>SUMIFS('Capex forecast'!M$7:M$210,'Capex forecast'!$T$7:$T$210,$AF243,'Capex forecast'!$S$7:$S$210,$AH243,'Capex forecast'!$Q$7:$Q$210,"Repex")</f>
        <v>0</v>
      </c>
      <c r="AS243" s="53">
        <f>SUMIFS('Capex forecast'!N$7:N$210,'Capex forecast'!$T$7:$T$210,$AF243,'Capex forecast'!$S$7:$S$210,$AH243,'Capex forecast'!$Q$7:$Q$210,"Repex")</f>
        <v>0</v>
      </c>
    </row>
    <row r="244" spans="2:45" ht="15">
      <c r="B244" s="6" t="s">
        <v>60</v>
      </c>
      <c r="C244" s="6" t="str">
        <f>INDEX('Raw demand forecast'!$M$7:$M$5830,MATCH($B244,'Raw demand forecast'!$B$7:$B$5830,0))</f>
        <v>No</v>
      </c>
      <c r="D244" s="6" t="str">
        <f>IF(COUNTIF($B$93:B244,$B244) = 1, "LV", IF(COUNTIF($B$93:B244,$B244) = 2, "HV", "ST"))</f>
        <v>LV</v>
      </c>
      <c r="E244" s="6" t="str">
        <f>INDEX('Demand forecast and growth rate'!$E$7:$E$273,MATCH($B244,'Demand forecast and growth rate'!$B$7:$B$273,0))</f>
        <v>Small growth</v>
      </c>
      <c r="F244" s="32">
        <f>SUMIFS('Capex forecast'!E$7:E$210,'Capex forecast'!$T$7:$T$210,'Allocation of site-spec costs'!$B244,'Capex forecast'!$S$7:$S$210,'Allocation of site-spec costs'!$D244,'Capex forecast'!$Q$7:$Q$210,"Customer Connection")</f>
        <v>0</v>
      </c>
      <c r="G244" s="32">
        <f>SUMIFS('Capex forecast'!F$7:F$210,'Capex forecast'!$T$7:$T$210,'Allocation of site-spec costs'!$B244,'Capex forecast'!$S$7:$S$210,'Allocation of site-spec costs'!$D244,'Capex forecast'!$Q$7:$Q$210,"Customer Connection")</f>
        <v>0</v>
      </c>
      <c r="H244" s="32">
        <f>SUMIFS('Capex forecast'!G$7:G$210,'Capex forecast'!$T$7:$T$210,'Allocation of site-spec costs'!$B244,'Capex forecast'!$S$7:$S$210,'Allocation of site-spec costs'!$D244,'Capex forecast'!$Q$7:$Q$210,"Customer Connection")</f>
        <v>0</v>
      </c>
      <c r="I244" s="32">
        <f>SUMIFS('Capex forecast'!H$7:H$210,'Capex forecast'!$T$7:$T$210,'Allocation of site-spec costs'!$B244,'Capex forecast'!$S$7:$S$210,'Allocation of site-spec costs'!$D244,'Capex forecast'!$Q$7:$Q$210,"Customer Connection")</f>
        <v>0</v>
      </c>
      <c r="J244" s="32">
        <f>SUMIFS('Capex forecast'!I$7:I$210,'Capex forecast'!$T$7:$T$210,'Allocation of site-spec costs'!$B244,'Capex forecast'!$S$7:$S$210,'Allocation of site-spec costs'!$D244,'Capex forecast'!$Q$7:$Q$210,"Customer Connection")</f>
        <v>0</v>
      </c>
      <c r="K244" s="32">
        <f>SUMIFS('Capex forecast'!J$7:J$210,'Capex forecast'!$T$7:$T$210,'Allocation of site-spec costs'!$B244,'Capex forecast'!$S$7:$S$210,'Allocation of site-spec costs'!$D244,'Capex forecast'!$Q$7:$Q$210,"Customer Connection")</f>
        <v>0</v>
      </c>
      <c r="L244" s="32">
        <f>SUMIFS('Capex forecast'!K$7:K$210,'Capex forecast'!$T$7:$T$210,'Allocation of site-spec costs'!$B244,'Capex forecast'!$S$7:$S$210,'Allocation of site-spec costs'!$D244,'Capex forecast'!$Q$7:$Q$210,"Customer Connection")</f>
        <v>0</v>
      </c>
      <c r="M244" s="32">
        <f>SUMIFS('Capex forecast'!L$7:L$210,'Capex forecast'!$T$7:$T$210,'Allocation of site-spec costs'!$B244,'Capex forecast'!$S$7:$S$210,'Allocation of site-spec costs'!$D244,'Capex forecast'!$Q$7:$Q$210,"Customer Connection")</f>
        <v>0</v>
      </c>
      <c r="N244" s="32">
        <f>SUMIFS('Capex forecast'!M$7:M$210,'Capex forecast'!$T$7:$T$210,'Allocation of site-spec costs'!$B244,'Capex forecast'!$S$7:$S$210,'Allocation of site-spec costs'!$D244,'Capex forecast'!$Q$7:$Q$210,"Customer Connection")</f>
        <v>0</v>
      </c>
      <c r="O244" s="32">
        <f>SUMIFS('Capex forecast'!N$7:N$210,'Capex forecast'!$T$7:$T$210,'Allocation of site-spec costs'!$B244,'Capex forecast'!$S$7:$S$210,'Allocation of site-spec costs'!$D244,'Capex forecast'!$Q$7:$Q$210,"Customer Connection")</f>
        <v>0</v>
      </c>
      <c r="Q244" s="6" t="s">
        <v>60</v>
      </c>
      <c r="R244" s="6" t="str">
        <f>INDEX('Raw demand forecast'!$M$7:$M$5830,MATCH($Q244,'Raw demand forecast'!$B$7:$B$5830,0))</f>
        <v>No</v>
      </c>
      <c r="S244" s="6" t="str">
        <f>IF(COUNTIF($Q$93:Q244,$B244) = 1, "LV", IF(COUNTIF($Q$93:Q244,$B244) = 2, "HV", "ST"))</f>
        <v>LV</v>
      </c>
      <c r="T244" s="6" t="str">
        <f>INDEX('Demand forecast and growth rate'!$E$7:$E$273,MATCH($Q244,'Demand forecast and growth rate'!$B$7:$B$273,0))</f>
        <v>Small growth</v>
      </c>
      <c r="U244" s="32">
        <f>SUMIFS('Capex forecast'!E$7:E$210,'Capex forecast'!$T$7:$T$210,$Q244,'Capex forecast'!$S$7:$S$210,$S244,'Capex forecast'!$Q$7:$Q$210,"Augex")</f>
        <v>0</v>
      </c>
      <c r="V244" s="32">
        <f>SUMIFS('Capex forecast'!F$7:F$210,'Capex forecast'!$T$7:$T$210,$Q244,'Capex forecast'!$S$7:$S$210,$S244,'Capex forecast'!$Q$7:$Q$210,"Augex")</f>
        <v>0</v>
      </c>
      <c r="W244" s="32">
        <f>SUMIFS('Capex forecast'!G$7:G$210,'Capex forecast'!$T$7:$T$210,$Q244,'Capex forecast'!$S$7:$S$210,$S244,'Capex forecast'!$Q$7:$Q$210,"Augex")</f>
        <v>0</v>
      </c>
      <c r="X244" s="32">
        <f>SUMIFS('Capex forecast'!H$7:H$210,'Capex forecast'!$T$7:$T$210,$Q244,'Capex forecast'!$S$7:$S$210,$S244,'Capex forecast'!$Q$7:$Q$210,"Augex")</f>
        <v>0</v>
      </c>
      <c r="Y244" s="32">
        <f>SUMIFS('Capex forecast'!I$7:I$210,'Capex forecast'!$T$7:$T$210,$Q244,'Capex forecast'!$S$7:$S$210,$S244,'Capex forecast'!$Q$7:$Q$210,"Augex")</f>
        <v>0</v>
      </c>
      <c r="Z244" s="32">
        <f>SUMIFS('Capex forecast'!J$7:J$210,'Capex forecast'!$T$7:$T$210,$Q244,'Capex forecast'!$S$7:$S$210,$S244,'Capex forecast'!$Q$7:$Q$210,"Augex")</f>
        <v>0</v>
      </c>
      <c r="AA244" s="32">
        <f>SUMIFS('Capex forecast'!K$7:K$210,'Capex forecast'!$T$7:$T$210,$Q244,'Capex forecast'!$S$7:$S$210,$S244,'Capex forecast'!$Q$7:$Q$210,"Augex")</f>
        <v>0</v>
      </c>
      <c r="AB244" s="32">
        <f>SUMIFS('Capex forecast'!L$7:L$210,'Capex forecast'!$T$7:$T$210,$Q244,'Capex forecast'!$S$7:$S$210,$S244,'Capex forecast'!$Q$7:$Q$210,"Augex")</f>
        <v>0</v>
      </c>
      <c r="AC244" s="32">
        <f>SUMIFS('Capex forecast'!M$7:M$210,'Capex forecast'!$T$7:$T$210,$Q244,'Capex forecast'!$S$7:$S$210,$S244,'Capex forecast'!$Q$7:$Q$210,"Augex")</f>
        <v>0</v>
      </c>
      <c r="AD244" s="32">
        <f>SUMIFS('Capex forecast'!N$7:N$210,'Capex forecast'!$T$7:$T$210,$Q244,'Capex forecast'!$S$7:$S$210,$S244,'Capex forecast'!$Q$7:$Q$210,"Augex")</f>
        <v>0</v>
      </c>
      <c r="AF244" s="6" t="s">
        <v>60</v>
      </c>
      <c r="AG244" s="6" t="str">
        <f>INDEX('Raw demand forecast'!$M$7:$M$5830,MATCH($Q244,'Raw demand forecast'!$B$7:$B$5830,0))</f>
        <v>No</v>
      </c>
      <c r="AH244" s="6" t="str">
        <f>IF(COUNTIF($AF$93:AF244,$B244) = 1, "LV", IF(COUNTIF($AF$93:AF244,$B244) = 2, "HV", "ST"))</f>
        <v>LV</v>
      </c>
      <c r="AI244" s="6" t="str">
        <f>INDEX('Demand forecast and growth rate'!$E$7:$E$273,MATCH($Q244,'Demand forecast and growth rate'!$B$7:$B$273,0))</f>
        <v>Small growth</v>
      </c>
      <c r="AJ244" s="53">
        <f>SUMIFS('Capex forecast'!E$7:E$210,'Capex forecast'!$T$7:$T$210,$AF244,'Capex forecast'!$S$7:$S$210,$AH244,'Capex forecast'!$Q$7:$Q$210,"Repex")</f>
        <v>0</v>
      </c>
      <c r="AK244" s="53">
        <f>SUMIFS('Capex forecast'!F$7:F$210,'Capex forecast'!$T$7:$T$210,$AF244,'Capex forecast'!$S$7:$S$210,$AH244,'Capex forecast'!$Q$7:$Q$210,"Repex")</f>
        <v>0</v>
      </c>
      <c r="AL244" s="53">
        <f>SUMIFS('Capex forecast'!G$7:G$210,'Capex forecast'!$T$7:$T$210,$AF244,'Capex forecast'!$S$7:$S$210,$AH244,'Capex forecast'!$Q$7:$Q$210,"Repex")</f>
        <v>0</v>
      </c>
      <c r="AM244" s="53">
        <f>SUMIFS('Capex forecast'!H$7:H$210,'Capex forecast'!$T$7:$T$210,$AF244,'Capex forecast'!$S$7:$S$210,$AH244,'Capex forecast'!$Q$7:$Q$210,"Repex")</f>
        <v>0</v>
      </c>
      <c r="AN244" s="53">
        <f>SUMIFS('Capex forecast'!I$7:I$210,'Capex forecast'!$T$7:$T$210,$AF244,'Capex forecast'!$S$7:$S$210,$AH244,'Capex forecast'!$Q$7:$Q$210,"Repex")</f>
        <v>0</v>
      </c>
      <c r="AO244" s="53">
        <f>SUMIFS('Capex forecast'!J$7:J$210,'Capex forecast'!$T$7:$T$210,$AF244,'Capex forecast'!$S$7:$S$210,$AH244,'Capex forecast'!$Q$7:$Q$210,"Repex")</f>
        <v>0</v>
      </c>
      <c r="AP244" s="53">
        <f>SUMIFS('Capex forecast'!K$7:K$210,'Capex forecast'!$T$7:$T$210,$AF244,'Capex forecast'!$S$7:$S$210,$AH244,'Capex forecast'!$Q$7:$Q$210,"Repex")</f>
        <v>0</v>
      </c>
      <c r="AQ244" s="53">
        <f>SUMIFS('Capex forecast'!L$7:L$210,'Capex forecast'!$T$7:$T$210,$AF244,'Capex forecast'!$S$7:$S$210,$AH244,'Capex forecast'!$Q$7:$Q$210,"Repex")</f>
        <v>0</v>
      </c>
      <c r="AR244" s="53">
        <f>SUMIFS('Capex forecast'!M$7:M$210,'Capex forecast'!$T$7:$T$210,$AF244,'Capex forecast'!$S$7:$S$210,$AH244,'Capex forecast'!$Q$7:$Q$210,"Repex")</f>
        <v>0</v>
      </c>
      <c r="AS244" s="53">
        <f>SUMIFS('Capex forecast'!N$7:N$210,'Capex forecast'!$T$7:$T$210,$AF244,'Capex forecast'!$S$7:$S$210,$AH244,'Capex forecast'!$Q$7:$Q$210,"Repex")</f>
        <v>0</v>
      </c>
    </row>
    <row r="245" spans="2:45" ht="15">
      <c r="B245" s="6" t="s">
        <v>592</v>
      </c>
      <c r="C245" s="6" t="str">
        <f>INDEX('Raw demand forecast'!$M$7:$M$5830,MATCH($B245,'Raw demand forecast'!$B$7:$B$5830,0))</f>
        <v>Yes</v>
      </c>
      <c r="D245" s="6" t="str">
        <f>IF(COUNTIF($B$93:B245,$B245) = 1, "LV", IF(COUNTIF($B$93:B245,$B245) = 2, "HV", "ST"))</f>
        <v>LV</v>
      </c>
      <c r="E245" s="6" t="str">
        <f>INDEX('Demand forecast and growth rate'!$E$7:$E$273,MATCH($B245,'Demand forecast and growth rate'!$B$7:$B$273,0))</f>
        <v>Steady/falling</v>
      </c>
      <c r="F245" s="32">
        <f>SUMIFS('Capex forecast'!E$7:E$210,'Capex forecast'!$T$7:$T$210,'Allocation of site-spec costs'!$B245,'Capex forecast'!$S$7:$S$210,'Allocation of site-spec costs'!$D245,'Capex forecast'!$Q$7:$Q$210,"Customer Connection")</f>
        <v>0</v>
      </c>
      <c r="G245" s="32">
        <f>SUMIFS('Capex forecast'!F$7:F$210,'Capex forecast'!$T$7:$T$210,'Allocation of site-spec costs'!$B245,'Capex forecast'!$S$7:$S$210,'Allocation of site-spec costs'!$D245,'Capex forecast'!$Q$7:$Q$210,"Customer Connection")</f>
        <v>0</v>
      </c>
      <c r="H245" s="32">
        <f>SUMIFS('Capex forecast'!G$7:G$210,'Capex forecast'!$T$7:$T$210,'Allocation of site-spec costs'!$B245,'Capex forecast'!$S$7:$S$210,'Allocation of site-spec costs'!$D245,'Capex forecast'!$Q$7:$Q$210,"Customer Connection")</f>
        <v>0</v>
      </c>
      <c r="I245" s="32">
        <f>SUMIFS('Capex forecast'!H$7:H$210,'Capex forecast'!$T$7:$T$210,'Allocation of site-spec costs'!$B245,'Capex forecast'!$S$7:$S$210,'Allocation of site-spec costs'!$D245,'Capex forecast'!$Q$7:$Q$210,"Customer Connection")</f>
        <v>0</v>
      </c>
      <c r="J245" s="32">
        <f>SUMIFS('Capex forecast'!I$7:I$210,'Capex forecast'!$T$7:$T$210,'Allocation of site-spec costs'!$B245,'Capex forecast'!$S$7:$S$210,'Allocation of site-spec costs'!$D245,'Capex forecast'!$Q$7:$Q$210,"Customer Connection")</f>
        <v>0</v>
      </c>
      <c r="K245" s="32">
        <f>SUMIFS('Capex forecast'!J$7:J$210,'Capex forecast'!$T$7:$T$210,'Allocation of site-spec costs'!$B245,'Capex forecast'!$S$7:$S$210,'Allocation of site-spec costs'!$D245,'Capex forecast'!$Q$7:$Q$210,"Customer Connection")</f>
        <v>0</v>
      </c>
      <c r="L245" s="32">
        <f>SUMIFS('Capex forecast'!K$7:K$210,'Capex forecast'!$T$7:$T$210,'Allocation of site-spec costs'!$B245,'Capex forecast'!$S$7:$S$210,'Allocation of site-spec costs'!$D245,'Capex forecast'!$Q$7:$Q$210,"Customer Connection")</f>
        <v>0</v>
      </c>
      <c r="M245" s="32">
        <f>SUMIFS('Capex forecast'!L$7:L$210,'Capex forecast'!$T$7:$T$210,'Allocation of site-spec costs'!$B245,'Capex forecast'!$S$7:$S$210,'Allocation of site-spec costs'!$D245,'Capex forecast'!$Q$7:$Q$210,"Customer Connection")</f>
        <v>0</v>
      </c>
      <c r="N245" s="32">
        <f>SUMIFS('Capex forecast'!M$7:M$210,'Capex forecast'!$T$7:$T$210,'Allocation of site-spec costs'!$B245,'Capex forecast'!$S$7:$S$210,'Allocation of site-spec costs'!$D245,'Capex forecast'!$Q$7:$Q$210,"Customer Connection")</f>
        <v>0</v>
      </c>
      <c r="O245" s="32">
        <f>SUMIFS('Capex forecast'!N$7:N$210,'Capex forecast'!$T$7:$T$210,'Allocation of site-spec costs'!$B245,'Capex forecast'!$S$7:$S$210,'Allocation of site-spec costs'!$D245,'Capex forecast'!$Q$7:$Q$210,"Customer Connection")</f>
        <v>0</v>
      </c>
      <c r="Q245" s="6" t="s">
        <v>592</v>
      </c>
      <c r="R245" s="6" t="str">
        <f>INDEX('Raw demand forecast'!$M$7:$M$5830,MATCH($Q245,'Raw demand forecast'!$B$7:$B$5830,0))</f>
        <v>Yes</v>
      </c>
      <c r="S245" s="6" t="str">
        <f>IF(COUNTIF($Q$93:Q245,$B245) = 1, "LV", IF(COUNTIF($Q$93:Q245,$B245) = 2, "HV", "ST"))</f>
        <v>LV</v>
      </c>
      <c r="T245" s="6" t="str">
        <f>INDEX('Demand forecast and growth rate'!$E$7:$E$273,MATCH($Q245,'Demand forecast and growth rate'!$B$7:$B$273,0))</f>
        <v>Steady/falling</v>
      </c>
      <c r="U245" s="32">
        <f>SUMIFS('Capex forecast'!E$7:E$210,'Capex forecast'!$T$7:$T$210,$Q245,'Capex forecast'!$S$7:$S$210,$S245,'Capex forecast'!$Q$7:$Q$210,"Augex")</f>
        <v>0</v>
      </c>
      <c r="V245" s="32">
        <f>SUMIFS('Capex forecast'!F$7:F$210,'Capex forecast'!$T$7:$T$210,$Q245,'Capex forecast'!$S$7:$S$210,$S245,'Capex forecast'!$Q$7:$Q$210,"Augex")</f>
        <v>0</v>
      </c>
      <c r="W245" s="32">
        <f>SUMIFS('Capex forecast'!G$7:G$210,'Capex forecast'!$T$7:$T$210,$Q245,'Capex forecast'!$S$7:$S$210,$S245,'Capex forecast'!$Q$7:$Q$210,"Augex")</f>
        <v>0</v>
      </c>
      <c r="X245" s="32">
        <f>SUMIFS('Capex forecast'!H$7:H$210,'Capex forecast'!$T$7:$T$210,$Q245,'Capex forecast'!$S$7:$S$210,$S245,'Capex forecast'!$Q$7:$Q$210,"Augex")</f>
        <v>0</v>
      </c>
      <c r="Y245" s="32">
        <f>SUMIFS('Capex forecast'!I$7:I$210,'Capex forecast'!$T$7:$T$210,$Q245,'Capex forecast'!$S$7:$S$210,$S245,'Capex forecast'!$Q$7:$Q$210,"Augex")</f>
        <v>0</v>
      </c>
      <c r="Z245" s="32">
        <f>SUMIFS('Capex forecast'!J$7:J$210,'Capex forecast'!$T$7:$T$210,$Q245,'Capex forecast'!$S$7:$S$210,$S245,'Capex forecast'!$Q$7:$Q$210,"Augex")</f>
        <v>0</v>
      </c>
      <c r="AA245" s="32">
        <f>SUMIFS('Capex forecast'!K$7:K$210,'Capex forecast'!$T$7:$T$210,$Q245,'Capex forecast'!$S$7:$S$210,$S245,'Capex forecast'!$Q$7:$Q$210,"Augex")</f>
        <v>0</v>
      </c>
      <c r="AB245" s="32">
        <f>SUMIFS('Capex forecast'!L$7:L$210,'Capex forecast'!$T$7:$T$210,$Q245,'Capex forecast'!$S$7:$S$210,$S245,'Capex forecast'!$Q$7:$Q$210,"Augex")</f>
        <v>0</v>
      </c>
      <c r="AC245" s="32">
        <f>SUMIFS('Capex forecast'!M$7:M$210,'Capex forecast'!$T$7:$T$210,$Q245,'Capex forecast'!$S$7:$S$210,$S245,'Capex forecast'!$Q$7:$Q$210,"Augex")</f>
        <v>0</v>
      </c>
      <c r="AD245" s="32">
        <f>SUMIFS('Capex forecast'!N$7:N$210,'Capex forecast'!$T$7:$T$210,$Q245,'Capex forecast'!$S$7:$S$210,$S245,'Capex forecast'!$Q$7:$Q$210,"Augex")</f>
        <v>0</v>
      </c>
      <c r="AF245" s="6" t="s">
        <v>592</v>
      </c>
      <c r="AG245" s="6" t="str">
        <f>INDEX('Raw demand forecast'!$M$7:$M$5830,MATCH($Q245,'Raw demand forecast'!$B$7:$B$5830,0))</f>
        <v>Yes</v>
      </c>
      <c r="AH245" s="6" t="str">
        <f>IF(COUNTIF($AF$93:AF245,$B245) = 1, "LV", IF(COUNTIF($AF$93:AF245,$B245) = 2, "HV", "ST"))</f>
        <v>LV</v>
      </c>
      <c r="AI245" s="6" t="str">
        <f>INDEX('Demand forecast and growth rate'!$E$7:$E$273,MATCH($Q245,'Demand forecast and growth rate'!$B$7:$B$273,0))</f>
        <v>Steady/falling</v>
      </c>
      <c r="AJ245" s="53">
        <f>SUMIFS('Capex forecast'!E$7:E$210,'Capex forecast'!$T$7:$T$210,$AF245,'Capex forecast'!$S$7:$S$210,$AH245,'Capex forecast'!$Q$7:$Q$210,"Repex")</f>
        <v>0</v>
      </c>
      <c r="AK245" s="53">
        <f>SUMIFS('Capex forecast'!F$7:F$210,'Capex forecast'!$T$7:$T$210,$AF245,'Capex forecast'!$S$7:$S$210,$AH245,'Capex forecast'!$Q$7:$Q$210,"Repex")</f>
        <v>0</v>
      </c>
      <c r="AL245" s="53">
        <f>SUMIFS('Capex forecast'!G$7:G$210,'Capex forecast'!$T$7:$T$210,$AF245,'Capex forecast'!$S$7:$S$210,$AH245,'Capex forecast'!$Q$7:$Q$210,"Repex")</f>
        <v>0</v>
      </c>
      <c r="AM245" s="53">
        <f>SUMIFS('Capex forecast'!H$7:H$210,'Capex forecast'!$T$7:$T$210,$AF245,'Capex forecast'!$S$7:$S$210,$AH245,'Capex forecast'!$Q$7:$Q$210,"Repex")</f>
        <v>0</v>
      </c>
      <c r="AN245" s="53">
        <f>SUMIFS('Capex forecast'!I$7:I$210,'Capex forecast'!$T$7:$T$210,$AF245,'Capex forecast'!$S$7:$S$210,$AH245,'Capex forecast'!$Q$7:$Q$210,"Repex")</f>
        <v>0</v>
      </c>
      <c r="AO245" s="53">
        <f>SUMIFS('Capex forecast'!J$7:J$210,'Capex forecast'!$T$7:$T$210,$AF245,'Capex forecast'!$S$7:$S$210,$AH245,'Capex forecast'!$Q$7:$Q$210,"Repex")</f>
        <v>0</v>
      </c>
      <c r="AP245" s="53">
        <f>SUMIFS('Capex forecast'!K$7:K$210,'Capex forecast'!$T$7:$T$210,$AF245,'Capex forecast'!$S$7:$S$210,$AH245,'Capex forecast'!$Q$7:$Q$210,"Repex")</f>
        <v>0</v>
      </c>
      <c r="AQ245" s="53">
        <f>SUMIFS('Capex forecast'!L$7:L$210,'Capex forecast'!$T$7:$T$210,$AF245,'Capex forecast'!$S$7:$S$210,$AH245,'Capex forecast'!$Q$7:$Q$210,"Repex")</f>
        <v>0</v>
      </c>
      <c r="AR245" s="53">
        <f>SUMIFS('Capex forecast'!M$7:M$210,'Capex forecast'!$T$7:$T$210,$AF245,'Capex forecast'!$S$7:$S$210,$AH245,'Capex forecast'!$Q$7:$Q$210,"Repex")</f>
        <v>0</v>
      </c>
      <c r="AS245" s="53">
        <f>SUMIFS('Capex forecast'!N$7:N$210,'Capex forecast'!$T$7:$T$210,$AF245,'Capex forecast'!$S$7:$S$210,$AH245,'Capex forecast'!$Q$7:$Q$210,"Repex")</f>
        <v>0</v>
      </c>
    </row>
    <row r="246" spans="2:45" ht="15">
      <c r="B246" s="6" t="s">
        <v>78</v>
      </c>
      <c r="C246" s="6" t="str">
        <f>INDEX('Raw demand forecast'!$M$7:$M$5830,MATCH($B246,'Raw demand forecast'!$B$7:$B$5830,0))</f>
        <v>No</v>
      </c>
      <c r="D246" s="6" t="str">
        <f>IF(COUNTIF($B$93:B246,$B246) = 1, "LV", IF(COUNTIF($B$93:B246,$B246) = 2, "HV", "ST"))</f>
        <v>LV</v>
      </c>
      <c r="E246" s="6" t="str">
        <f>INDEX('Demand forecast and growth rate'!$E$7:$E$273,MATCH($B246,'Demand forecast and growth rate'!$B$7:$B$273,0))</f>
        <v>Steady/falling</v>
      </c>
      <c r="F246" s="32">
        <f>SUMIFS('Capex forecast'!E$7:E$210,'Capex forecast'!$T$7:$T$210,'Allocation of site-spec costs'!$B246,'Capex forecast'!$S$7:$S$210,'Allocation of site-spec costs'!$D246,'Capex forecast'!$Q$7:$Q$210,"Customer Connection")</f>
        <v>0</v>
      </c>
      <c r="G246" s="32">
        <f>SUMIFS('Capex forecast'!F$7:F$210,'Capex forecast'!$T$7:$T$210,'Allocation of site-spec costs'!$B246,'Capex forecast'!$S$7:$S$210,'Allocation of site-spec costs'!$D246,'Capex forecast'!$Q$7:$Q$210,"Customer Connection")</f>
        <v>0</v>
      </c>
      <c r="H246" s="32">
        <f>SUMIFS('Capex forecast'!G$7:G$210,'Capex forecast'!$T$7:$T$210,'Allocation of site-spec costs'!$B246,'Capex forecast'!$S$7:$S$210,'Allocation of site-spec costs'!$D246,'Capex forecast'!$Q$7:$Q$210,"Customer Connection")</f>
        <v>0</v>
      </c>
      <c r="I246" s="32">
        <f>SUMIFS('Capex forecast'!H$7:H$210,'Capex forecast'!$T$7:$T$210,'Allocation of site-spec costs'!$B246,'Capex forecast'!$S$7:$S$210,'Allocation of site-spec costs'!$D246,'Capex forecast'!$Q$7:$Q$210,"Customer Connection")</f>
        <v>0</v>
      </c>
      <c r="J246" s="32">
        <f>SUMIFS('Capex forecast'!I$7:I$210,'Capex forecast'!$T$7:$T$210,'Allocation of site-spec costs'!$B246,'Capex forecast'!$S$7:$S$210,'Allocation of site-spec costs'!$D246,'Capex forecast'!$Q$7:$Q$210,"Customer Connection")</f>
        <v>0</v>
      </c>
      <c r="K246" s="32">
        <f>SUMIFS('Capex forecast'!J$7:J$210,'Capex forecast'!$T$7:$T$210,'Allocation of site-spec costs'!$B246,'Capex forecast'!$S$7:$S$210,'Allocation of site-spec costs'!$D246,'Capex forecast'!$Q$7:$Q$210,"Customer Connection")</f>
        <v>0</v>
      </c>
      <c r="L246" s="32">
        <f>SUMIFS('Capex forecast'!K$7:K$210,'Capex forecast'!$T$7:$T$210,'Allocation of site-spec costs'!$B246,'Capex forecast'!$S$7:$S$210,'Allocation of site-spec costs'!$D246,'Capex forecast'!$Q$7:$Q$210,"Customer Connection")</f>
        <v>0</v>
      </c>
      <c r="M246" s="32">
        <f>SUMIFS('Capex forecast'!L$7:L$210,'Capex forecast'!$T$7:$T$210,'Allocation of site-spec costs'!$B246,'Capex forecast'!$S$7:$S$210,'Allocation of site-spec costs'!$D246,'Capex forecast'!$Q$7:$Q$210,"Customer Connection")</f>
        <v>0</v>
      </c>
      <c r="N246" s="32">
        <f>SUMIFS('Capex forecast'!M$7:M$210,'Capex forecast'!$T$7:$T$210,'Allocation of site-spec costs'!$B246,'Capex forecast'!$S$7:$S$210,'Allocation of site-spec costs'!$D246,'Capex forecast'!$Q$7:$Q$210,"Customer Connection")</f>
        <v>0</v>
      </c>
      <c r="O246" s="32">
        <f>SUMIFS('Capex forecast'!N$7:N$210,'Capex forecast'!$T$7:$T$210,'Allocation of site-spec costs'!$B246,'Capex forecast'!$S$7:$S$210,'Allocation of site-spec costs'!$D246,'Capex forecast'!$Q$7:$Q$210,"Customer Connection")</f>
        <v>0</v>
      </c>
      <c r="Q246" s="6" t="s">
        <v>78</v>
      </c>
      <c r="R246" s="6" t="str">
        <f>INDEX('Raw demand forecast'!$M$7:$M$5830,MATCH($Q246,'Raw demand forecast'!$B$7:$B$5830,0))</f>
        <v>No</v>
      </c>
      <c r="S246" s="6" t="str">
        <f>IF(COUNTIF($Q$93:Q246,$B246) = 1, "LV", IF(COUNTIF($Q$93:Q246,$B246) = 2, "HV", "ST"))</f>
        <v>LV</v>
      </c>
      <c r="T246" s="6" t="str">
        <f>INDEX('Demand forecast and growth rate'!$E$7:$E$273,MATCH($Q246,'Demand forecast and growth rate'!$B$7:$B$273,0))</f>
        <v>Steady/falling</v>
      </c>
      <c r="U246" s="32">
        <f>SUMIFS('Capex forecast'!E$7:E$210,'Capex forecast'!$T$7:$T$210,$Q246,'Capex forecast'!$S$7:$S$210,$S246,'Capex forecast'!$Q$7:$Q$210,"Augex")</f>
        <v>0</v>
      </c>
      <c r="V246" s="32">
        <f>SUMIFS('Capex forecast'!F$7:F$210,'Capex forecast'!$T$7:$T$210,$Q246,'Capex forecast'!$S$7:$S$210,$S246,'Capex forecast'!$Q$7:$Q$210,"Augex")</f>
        <v>0</v>
      </c>
      <c r="W246" s="32">
        <f>SUMIFS('Capex forecast'!G$7:G$210,'Capex forecast'!$T$7:$T$210,$Q246,'Capex forecast'!$S$7:$S$210,$S246,'Capex forecast'!$Q$7:$Q$210,"Augex")</f>
        <v>0</v>
      </c>
      <c r="X246" s="32">
        <f>SUMIFS('Capex forecast'!H$7:H$210,'Capex forecast'!$T$7:$T$210,$Q246,'Capex forecast'!$S$7:$S$210,$S246,'Capex forecast'!$Q$7:$Q$210,"Augex")</f>
        <v>0</v>
      </c>
      <c r="Y246" s="32">
        <f>SUMIFS('Capex forecast'!I$7:I$210,'Capex forecast'!$T$7:$T$210,$Q246,'Capex forecast'!$S$7:$S$210,$S246,'Capex forecast'!$Q$7:$Q$210,"Augex")</f>
        <v>0</v>
      </c>
      <c r="Z246" s="32">
        <f>SUMIFS('Capex forecast'!J$7:J$210,'Capex forecast'!$T$7:$T$210,$Q246,'Capex forecast'!$S$7:$S$210,$S246,'Capex forecast'!$Q$7:$Q$210,"Augex")</f>
        <v>0</v>
      </c>
      <c r="AA246" s="32">
        <f>SUMIFS('Capex forecast'!K$7:K$210,'Capex forecast'!$T$7:$T$210,$Q246,'Capex forecast'!$S$7:$S$210,$S246,'Capex forecast'!$Q$7:$Q$210,"Augex")</f>
        <v>0</v>
      </c>
      <c r="AB246" s="32">
        <f>SUMIFS('Capex forecast'!L$7:L$210,'Capex forecast'!$T$7:$T$210,$Q246,'Capex forecast'!$S$7:$S$210,$S246,'Capex forecast'!$Q$7:$Q$210,"Augex")</f>
        <v>0</v>
      </c>
      <c r="AC246" s="32">
        <f>SUMIFS('Capex forecast'!M$7:M$210,'Capex forecast'!$T$7:$T$210,$Q246,'Capex forecast'!$S$7:$S$210,$S246,'Capex forecast'!$Q$7:$Q$210,"Augex")</f>
        <v>0</v>
      </c>
      <c r="AD246" s="32">
        <f>SUMIFS('Capex forecast'!N$7:N$210,'Capex forecast'!$T$7:$T$210,$Q246,'Capex forecast'!$S$7:$S$210,$S246,'Capex forecast'!$Q$7:$Q$210,"Augex")</f>
        <v>0</v>
      </c>
      <c r="AF246" s="6" t="s">
        <v>78</v>
      </c>
      <c r="AG246" s="6" t="str">
        <f>INDEX('Raw demand forecast'!$M$7:$M$5830,MATCH($Q246,'Raw demand forecast'!$B$7:$B$5830,0))</f>
        <v>No</v>
      </c>
      <c r="AH246" s="6" t="str">
        <f>IF(COUNTIF($AF$93:AF246,$B246) = 1, "LV", IF(COUNTIF($AF$93:AF246,$B246) = 2, "HV", "ST"))</f>
        <v>LV</v>
      </c>
      <c r="AI246" s="6" t="str">
        <f>INDEX('Demand forecast and growth rate'!$E$7:$E$273,MATCH($Q246,'Demand forecast and growth rate'!$B$7:$B$273,0))</f>
        <v>Steady/falling</v>
      </c>
      <c r="AJ246" s="53">
        <f>SUMIFS('Capex forecast'!E$7:E$210,'Capex forecast'!$T$7:$T$210,$AF246,'Capex forecast'!$S$7:$S$210,$AH246,'Capex forecast'!$Q$7:$Q$210,"Repex")</f>
        <v>0</v>
      </c>
      <c r="AK246" s="53">
        <f>SUMIFS('Capex forecast'!F$7:F$210,'Capex forecast'!$T$7:$T$210,$AF246,'Capex forecast'!$S$7:$S$210,$AH246,'Capex forecast'!$Q$7:$Q$210,"Repex")</f>
        <v>0</v>
      </c>
      <c r="AL246" s="53">
        <f>SUMIFS('Capex forecast'!G$7:G$210,'Capex forecast'!$T$7:$T$210,$AF246,'Capex forecast'!$S$7:$S$210,$AH246,'Capex forecast'!$Q$7:$Q$210,"Repex")</f>
        <v>0</v>
      </c>
      <c r="AM246" s="53">
        <f>SUMIFS('Capex forecast'!H$7:H$210,'Capex forecast'!$T$7:$T$210,$AF246,'Capex forecast'!$S$7:$S$210,$AH246,'Capex forecast'!$Q$7:$Q$210,"Repex")</f>
        <v>0</v>
      </c>
      <c r="AN246" s="53">
        <f>SUMIFS('Capex forecast'!I$7:I$210,'Capex forecast'!$T$7:$T$210,$AF246,'Capex forecast'!$S$7:$S$210,$AH246,'Capex forecast'!$Q$7:$Q$210,"Repex")</f>
        <v>0</v>
      </c>
      <c r="AO246" s="53">
        <f>SUMIFS('Capex forecast'!J$7:J$210,'Capex forecast'!$T$7:$T$210,$AF246,'Capex forecast'!$S$7:$S$210,$AH246,'Capex forecast'!$Q$7:$Q$210,"Repex")</f>
        <v>0</v>
      </c>
      <c r="AP246" s="53">
        <f>SUMIFS('Capex forecast'!K$7:K$210,'Capex forecast'!$T$7:$T$210,$AF246,'Capex forecast'!$S$7:$S$210,$AH246,'Capex forecast'!$Q$7:$Q$210,"Repex")</f>
        <v>0</v>
      </c>
      <c r="AQ246" s="53">
        <f>SUMIFS('Capex forecast'!L$7:L$210,'Capex forecast'!$T$7:$T$210,$AF246,'Capex forecast'!$S$7:$S$210,$AH246,'Capex forecast'!$Q$7:$Q$210,"Repex")</f>
        <v>0</v>
      </c>
      <c r="AR246" s="53">
        <f>SUMIFS('Capex forecast'!M$7:M$210,'Capex forecast'!$T$7:$T$210,$AF246,'Capex forecast'!$S$7:$S$210,$AH246,'Capex forecast'!$Q$7:$Q$210,"Repex")</f>
        <v>0</v>
      </c>
      <c r="AS246" s="53">
        <f>SUMIFS('Capex forecast'!N$7:N$210,'Capex forecast'!$T$7:$T$210,$AF246,'Capex forecast'!$S$7:$S$210,$AH246,'Capex forecast'!$Q$7:$Q$210,"Repex")</f>
        <v>0</v>
      </c>
    </row>
    <row r="247" spans="2:45" ht="15">
      <c r="B247" s="6" t="s">
        <v>90</v>
      </c>
      <c r="C247" s="6" t="str">
        <f>INDEX('Raw demand forecast'!$M$7:$M$5830,MATCH($B247,'Raw demand forecast'!$B$7:$B$5830,0))</f>
        <v>No</v>
      </c>
      <c r="D247" s="6" t="str">
        <f>IF(COUNTIF($B$93:B247,$B247) = 1, "LV", IF(COUNTIF($B$93:B247,$B247) = 2, "HV", "ST"))</f>
        <v>LV</v>
      </c>
      <c r="E247" s="6" t="str">
        <f>INDEX('Demand forecast and growth rate'!$E$7:$E$273,MATCH($B247,'Demand forecast and growth rate'!$B$7:$B$273,0))</f>
        <v>Small growth</v>
      </c>
      <c r="F247" s="32">
        <f>SUMIFS('Capex forecast'!E$7:E$210,'Capex forecast'!$T$7:$T$210,'Allocation of site-spec costs'!$B247,'Capex forecast'!$S$7:$S$210,'Allocation of site-spec costs'!$D247,'Capex forecast'!$Q$7:$Q$210,"Customer Connection")</f>
        <v>0</v>
      </c>
      <c r="G247" s="32">
        <f>SUMIFS('Capex forecast'!F$7:F$210,'Capex forecast'!$T$7:$T$210,'Allocation of site-spec costs'!$B247,'Capex forecast'!$S$7:$S$210,'Allocation of site-spec costs'!$D247,'Capex forecast'!$Q$7:$Q$210,"Customer Connection")</f>
        <v>0</v>
      </c>
      <c r="H247" s="32">
        <f>SUMIFS('Capex forecast'!G$7:G$210,'Capex forecast'!$T$7:$T$210,'Allocation of site-spec costs'!$B247,'Capex forecast'!$S$7:$S$210,'Allocation of site-spec costs'!$D247,'Capex forecast'!$Q$7:$Q$210,"Customer Connection")</f>
        <v>0</v>
      </c>
      <c r="I247" s="32">
        <f>SUMIFS('Capex forecast'!H$7:H$210,'Capex forecast'!$T$7:$T$210,'Allocation of site-spec costs'!$B247,'Capex forecast'!$S$7:$S$210,'Allocation of site-spec costs'!$D247,'Capex forecast'!$Q$7:$Q$210,"Customer Connection")</f>
        <v>0</v>
      </c>
      <c r="J247" s="32">
        <f>SUMIFS('Capex forecast'!I$7:I$210,'Capex forecast'!$T$7:$T$210,'Allocation of site-spec costs'!$B247,'Capex forecast'!$S$7:$S$210,'Allocation of site-spec costs'!$D247,'Capex forecast'!$Q$7:$Q$210,"Customer Connection")</f>
        <v>0</v>
      </c>
      <c r="K247" s="32">
        <f>SUMIFS('Capex forecast'!J$7:J$210,'Capex forecast'!$T$7:$T$210,'Allocation of site-spec costs'!$B247,'Capex forecast'!$S$7:$S$210,'Allocation of site-spec costs'!$D247,'Capex forecast'!$Q$7:$Q$210,"Customer Connection")</f>
        <v>0</v>
      </c>
      <c r="L247" s="32">
        <f>SUMIFS('Capex forecast'!K$7:K$210,'Capex forecast'!$T$7:$T$210,'Allocation of site-spec costs'!$B247,'Capex forecast'!$S$7:$S$210,'Allocation of site-spec costs'!$D247,'Capex forecast'!$Q$7:$Q$210,"Customer Connection")</f>
        <v>0</v>
      </c>
      <c r="M247" s="32">
        <f>SUMIFS('Capex forecast'!L$7:L$210,'Capex forecast'!$T$7:$T$210,'Allocation of site-spec costs'!$B247,'Capex forecast'!$S$7:$S$210,'Allocation of site-spec costs'!$D247,'Capex forecast'!$Q$7:$Q$210,"Customer Connection")</f>
        <v>0</v>
      </c>
      <c r="N247" s="32">
        <f>SUMIFS('Capex forecast'!M$7:M$210,'Capex forecast'!$T$7:$T$210,'Allocation of site-spec costs'!$B247,'Capex forecast'!$S$7:$S$210,'Allocation of site-spec costs'!$D247,'Capex forecast'!$Q$7:$Q$210,"Customer Connection")</f>
        <v>0</v>
      </c>
      <c r="O247" s="32">
        <f>SUMIFS('Capex forecast'!N$7:N$210,'Capex forecast'!$T$7:$T$210,'Allocation of site-spec costs'!$B247,'Capex forecast'!$S$7:$S$210,'Allocation of site-spec costs'!$D247,'Capex forecast'!$Q$7:$Q$210,"Customer Connection")</f>
        <v>0</v>
      </c>
      <c r="Q247" s="6" t="s">
        <v>90</v>
      </c>
      <c r="R247" s="6" t="str">
        <f>INDEX('Raw demand forecast'!$M$7:$M$5830,MATCH($Q247,'Raw demand forecast'!$B$7:$B$5830,0))</f>
        <v>No</v>
      </c>
      <c r="S247" s="6" t="str">
        <f>IF(COUNTIF($Q$93:Q247,$B247) = 1, "LV", IF(COUNTIF($Q$93:Q247,$B247) = 2, "HV", "ST"))</f>
        <v>LV</v>
      </c>
      <c r="T247" s="6" t="str">
        <f>INDEX('Demand forecast and growth rate'!$E$7:$E$273,MATCH($Q247,'Demand forecast and growth rate'!$B$7:$B$273,0))</f>
        <v>Small growth</v>
      </c>
      <c r="U247" s="32">
        <f>SUMIFS('Capex forecast'!E$7:E$210,'Capex forecast'!$T$7:$T$210,$Q247,'Capex forecast'!$S$7:$S$210,$S247,'Capex forecast'!$Q$7:$Q$210,"Augex")</f>
        <v>0</v>
      </c>
      <c r="V247" s="32">
        <f>SUMIFS('Capex forecast'!F$7:F$210,'Capex forecast'!$T$7:$T$210,$Q247,'Capex forecast'!$S$7:$S$210,$S247,'Capex forecast'!$Q$7:$Q$210,"Augex")</f>
        <v>0</v>
      </c>
      <c r="W247" s="32">
        <f>SUMIFS('Capex forecast'!G$7:G$210,'Capex forecast'!$T$7:$T$210,$Q247,'Capex forecast'!$S$7:$S$210,$S247,'Capex forecast'!$Q$7:$Q$210,"Augex")</f>
        <v>0</v>
      </c>
      <c r="X247" s="32">
        <f>SUMIFS('Capex forecast'!H$7:H$210,'Capex forecast'!$T$7:$T$210,$Q247,'Capex forecast'!$S$7:$S$210,$S247,'Capex forecast'!$Q$7:$Q$210,"Augex")</f>
        <v>0</v>
      </c>
      <c r="Y247" s="32">
        <f>SUMIFS('Capex forecast'!I$7:I$210,'Capex forecast'!$T$7:$T$210,$Q247,'Capex forecast'!$S$7:$S$210,$S247,'Capex forecast'!$Q$7:$Q$210,"Augex")</f>
        <v>0</v>
      </c>
      <c r="Z247" s="32">
        <f>SUMIFS('Capex forecast'!J$7:J$210,'Capex forecast'!$T$7:$T$210,$Q247,'Capex forecast'!$S$7:$S$210,$S247,'Capex forecast'!$Q$7:$Q$210,"Augex")</f>
        <v>0</v>
      </c>
      <c r="AA247" s="32">
        <f>SUMIFS('Capex forecast'!K$7:K$210,'Capex forecast'!$T$7:$T$210,$Q247,'Capex forecast'!$S$7:$S$210,$S247,'Capex forecast'!$Q$7:$Q$210,"Augex")</f>
        <v>0</v>
      </c>
      <c r="AB247" s="32">
        <f>SUMIFS('Capex forecast'!L$7:L$210,'Capex forecast'!$T$7:$T$210,$Q247,'Capex forecast'!$S$7:$S$210,$S247,'Capex forecast'!$Q$7:$Q$210,"Augex")</f>
        <v>0</v>
      </c>
      <c r="AC247" s="32">
        <f>SUMIFS('Capex forecast'!M$7:M$210,'Capex forecast'!$T$7:$T$210,$Q247,'Capex forecast'!$S$7:$S$210,$S247,'Capex forecast'!$Q$7:$Q$210,"Augex")</f>
        <v>0</v>
      </c>
      <c r="AD247" s="32">
        <f>SUMIFS('Capex forecast'!N$7:N$210,'Capex forecast'!$T$7:$T$210,$Q247,'Capex forecast'!$S$7:$S$210,$S247,'Capex forecast'!$Q$7:$Q$210,"Augex")</f>
        <v>0</v>
      </c>
      <c r="AF247" s="6" t="s">
        <v>90</v>
      </c>
      <c r="AG247" s="6" t="str">
        <f>INDEX('Raw demand forecast'!$M$7:$M$5830,MATCH($Q247,'Raw demand forecast'!$B$7:$B$5830,0))</f>
        <v>No</v>
      </c>
      <c r="AH247" s="6" t="str">
        <f>IF(COUNTIF($AF$93:AF247,$B247) = 1, "LV", IF(COUNTIF($AF$93:AF247,$B247) = 2, "HV", "ST"))</f>
        <v>LV</v>
      </c>
      <c r="AI247" s="6" t="str">
        <f>INDEX('Demand forecast and growth rate'!$E$7:$E$273,MATCH($Q247,'Demand forecast and growth rate'!$B$7:$B$273,0))</f>
        <v>Small growth</v>
      </c>
      <c r="AJ247" s="53">
        <f>SUMIFS('Capex forecast'!E$7:E$210,'Capex forecast'!$T$7:$T$210,$AF247,'Capex forecast'!$S$7:$S$210,$AH247,'Capex forecast'!$Q$7:$Q$210,"Repex")</f>
        <v>0</v>
      </c>
      <c r="AK247" s="53">
        <f>SUMIFS('Capex forecast'!F$7:F$210,'Capex forecast'!$T$7:$T$210,$AF247,'Capex forecast'!$S$7:$S$210,$AH247,'Capex forecast'!$Q$7:$Q$210,"Repex")</f>
        <v>0</v>
      </c>
      <c r="AL247" s="53">
        <f>SUMIFS('Capex forecast'!G$7:G$210,'Capex forecast'!$T$7:$T$210,$AF247,'Capex forecast'!$S$7:$S$210,$AH247,'Capex forecast'!$Q$7:$Q$210,"Repex")</f>
        <v>0</v>
      </c>
      <c r="AM247" s="53">
        <f>SUMIFS('Capex forecast'!H$7:H$210,'Capex forecast'!$T$7:$T$210,$AF247,'Capex forecast'!$S$7:$S$210,$AH247,'Capex forecast'!$Q$7:$Q$210,"Repex")</f>
        <v>0</v>
      </c>
      <c r="AN247" s="53">
        <f>SUMIFS('Capex forecast'!I$7:I$210,'Capex forecast'!$T$7:$T$210,$AF247,'Capex forecast'!$S$7:$S$210,$AH247,'Capex forecast'!$Q$7:$Q$210,"Repex")</f>
        <v>0</v>
      </c>
      <c r="AO247" s="53">
        <f>SUMIFS('Capex forecast'!J$7:J$210,'Capex forecast'!$T$7:$T$210,$AF247,'Capex forecast'!$S$7:$S$210,$AH247,'Capex forecast'!$Q$7:$Q$210,"Repex")</f>
        <v>0</v>
      </c>
      <c r="AP247" s="53">
        <f>SUMIFS('Capex forecast'!K$7:K$210,'Capex forecast'!$T$7:$T$210,$AF247,'Capex forecast'!$S$7:$S$210,$AH247,'Capex forecast'!$Q$7:$Q$210,"Repex")</f>
        <v>0</v>
      </c>
      <c r="AQ247" s="53">
        <f>SUMIFS('Capex forecast'!L$7:L$210,'Capex forecast'!$T$7:$T$210,$AF247,'Capex forecast'!$S$7:$S$210,$AH247,'Capex forecast'!$Q$7:$Q$210,"Repex")</f>
        <v>0</v>
      </c>
      <c r="AR247" s="53">
        <f>SUMIFS('Capex forecast'!M$7:M$210,'Capex forecast'!$T$7:$T$210,$AF247,'Capex forecast'!$S$7:$S$210,$AH247,'Capex forecast'!$Q$7:$Q$210,"Repex")</f>
        <v>0</v>
      </c>
      <c r="AS247" s="53">
        <f>SUMIFS('Capex forecast'!N$7:N$210,'Capex forecast'!$T$7:$T$210,$AF247,'Capex forecast'!$S$7:$S$210,$AH247,'Capex forecast'!$Q$7:$Q$210,"Repex")</f>
        <v>0</v>
      </c>
    </row>
    <row r="248" spans="2:45" ht="15">
      <c r="B248" s="6" t="s">
        <v>621</v>
      </c>
      <c r="C248" s="6" t="str">
        <f>INDEX('Raw demand forecast'!$M$7:$M$5830,MATCH($B248,'Raw demand forecast'!$B$7:$B$5830,0))</f>
        <v>Yes</v>
      </c>
      <c r="D248" s="6" t="str">
        <f>IF(COUNTIF($B$93:B248,$B248) = 1, "LV", IF(COUNTIF($B$93:B248,$B248) = 2, "HV", "ST"))</f>
        <v>LV</v>
      </c>
      <c r="E248" s="6" t="str">
        <f>INDEX('Demand forecast and growth rate'!$E$7:$E$273,MATCH($B248,'Demand forecast and growth rate'!$B$7:$B$273,0))</f>
        <v>Steady/falling</v>
      </c>
      <c r="F248" s="32">
        <f>SUMIFS('Capex forecast'!E$7:E$210,'Capex forecast'!$T$7:$T$210,'Allocation of site-spec costs'!$B248,'Capex forecast'!$S$7:$S$210,'Allocation of site-spec costs'!$D248,'Capex forecast'!$Q$7:$Q$210,"Customer Connection")</f>
        <v>0</v>
      </c>
      <c r="G248" s="32">
        <f>SUMIFS('Capex forecast'!F$7:F$210,'Capex forecast'!$T$7:$T$210,'Allocation of site-spec costs'!$B248,'Capex forecast'!$S$7:$S$210,'Allocation of site-spec costs'!$D248,'Capex forecast'!$Q$7:$Q$210,"Customer Connection")</f>
        <v>0</v>
      </c>
      <c r="H248" s="32">
        <f>SUMIFS('Capex forecast'!G$7:G$210,'Capex forecast'!$T$7:$T$210,'Allocation of site-spec costs'!$B248,'Capex forecast'!$S$7:$S$210,'Allocation of site-spec costs'!$D248,'Capex forecast'!$Q$7:$Q$210,"Customer Connection")</f>
        <v>0</v>
      </c>
      <c r="I248" s="32">
        <f>SUMIFS('Capex forecast'!H$7:H$210,'Capex forecast'!$T$7:$T$210,'Allocation of site-spec costs'!$B248,'Capex forecast'!$S$7:$S$210,'Allocation of site-spec costs'!$D248,'Capex forecast'!$Q$7:$Q$210,"Customer Connection")</f>
        <v>0</v>
      </c>
      <c r="J248" s="32">
        <f>SUMIFS('Capex forecast'!I$7:I$210,'Capex forecast'!$T$7:$T$210,'Allocation of site-spec costs'!$B248,'Capex forecast'!$S$7:$S$210,'Allocation of site-spec costs'!$D248,'Capex forecast'!$Q$7:$Q$210,"Customer Connection")</f>
        <v>0</v>
      </c>
      <c r="K248" s="32">
        <f>SUMIFS('Capex forecast'!J$7:J$210,'Capex forecast'!$T$7:$T$210,'Allocation of site-spec costs'!$B248,'Capex forecast'!$S$7:$S$210,'Allocation of site-spec costs'!$D248,'Capex forecast'!$Q$7:$Q$210,"Customer Connection")</f>
        <v>0</v>
      </c>
      <c r="L248" s="32">
        <f>SUMIFS('Capex forecast'!K$7:K$210,'Capex forecast'!$T$7:$T$210,'Allocation of site-spec costs'!$B248,'Capex forecast'!$S$7:$S$210,'Allocation of site-spec costs'!$D248,'Capex forecast'!$Q$7:$Q$210,"Customer Connection")</f>
        <v>0</v>
      </c>
      <c r="M248" s="32">
        <f>SUMIFS('Capex forecast'!L$7:L$210,'Capex forecast'!$T$7:$T$210,'Allocation of site-spec costs'!$B248,'Capex forecast'!$S$7:$S$210,'Allocation of site-spec costs'!$D248,'Capex forecast'!$Q$7:$Q$210,"Customer Connection")</f>
        <v>0</v>
      </c>
      <c r="N248" s="32">
        <f>SUMIFS('Capex forecast'!M$7:M$210,'Capex forecast'!$T$7:$T$210,'Allocation of site-spec costs'!$B248,'Capex forecast'!$S$7:$S$210,'Allocation of site-spec costs'!$D248,'Capex forecast'!$Q$7:$Q$210,"Customer Connection")</f>
        <v>0</v>
      </c>
      <c r="O248" s="32">
        <f>SUMIFS('Capex forecast'!N$7:N$210,'Capex forecast'!$T$7:$T$210,'Allocation of site-spec costs'!$B248,'Capex forecast'!$S$7:$S$210,'Allocation of site-spec costs'!$D248,'Capex forecast'!$Q$7:$Q$210,"Customer Connection")</f>
        <v>0</v>
      </c>
      <c r="Q248" s="6" t="s">
        <v>621</v>
      </c>
      <c r="R248" s="6" t="str">
        <f>INDEX('Raw demand forecast'!$M$7:$M$5830,MATCH($Q248,'Raw demand forecast'!$B$7:$B$5830,0))</f>
        <v>Yes</v>
      </c>
      <c r="S248" s="6" t="str">
        <f>IF(COUNTIF($Q$93:Q248,$B248) = 1, "LV", IF(COUNTIF($Q$93:Q248,$B248) = 2, "HV", "ST"))</f>
        <v>LV</v>
      </c>
      <c r="T248" s="6" t="str">
        <f>INDEX('Demand forecast and growth rate'!$E$7:$E$273,MATCH($Q248,'Demand forecast and growth rate'!$B$7:$B$273,0))</f>
        <v>Steady/falling</v>
      </c>
      <c r="U248" s="32">
        <f>SUMIFS('Capex forecast'!E$7:E$210,'Capex forecast'!$T$7:$T$210,$Q248,'Capex forecast'!$S$7:$S$210,$S248,'Capex forecast'!$Q$7:$Q$210,"Augex")</f>
        <v>0</v>
      </c>
      <c r="V248" s="32">
        <f>SUMIFS('Capex forecast'!F$7:F$210,'Capex forecast'!$T$7:$T$210,$Q248,'Capex forecast'!$S$7:$S$210,$S248,'Capex forecast'!$Q$7:$Q$210,"Augex")</f>
        <v>0</v>
      </c>
      <c r="W248" s="32">
        <f>SUMIFS('Capex forecast'!G$7:G$210,'Capex forecast'!$T$7:$T$210,$Q248,'Capex forecast'!$S$7:$S$210,$S248,'Capex forecast'!$Q$7:$Q$210,"Augex")</f>
        <v>0</v>
      </c>
      <c r="X248" s="32">
        <f>SUMIFS('Capex forecast'!H$7:H$210,'Capex forecast'!$T$7:$T$210,$Q248,'Capex forecast'!$S$7:$S$210,$S248,'Capex forecast'!$Q$7:$Q$210,"Augex")</f>
        <v>0</v>
      </c>
      <c r="Y248" s="32">
        <f>SUMIFS('Capex forecast'!I$7:I$210,'Capex forecast'!$T$7:$T$210,$Q248,'Capex forecast'!$S$7:$S$210,$S248,'Capex forecast'!$Q$7:$Q$210,"Augex")</f>
        <v>0</v>
      </c>
      <c r="Z248" s="32">
        <f>SUMIFS('Capex forecast'!J$7:J$210,'Capex forecast'!$T$7:$T$210,$Q248,'Capex forecast'!$S$7:$S$210,$S248,'Capex forecast'!$Q$7:$Q$210,"Augex")</f>
        <v>0</v>
      </c>
      <c r="AA248" s="32">
        <f>SUMIFS('Capex forecast'!K$7:K$210,'Capex forecast'!$T$7:$T$210,$Q248,'Capex forecast'!$S$7:$S$210,$S248,'Capex forecast'!$Q$7:$Q$210,"Augex")</f>
        <v>0</v>
      </c>
      <c r="AB248" s="32">
        <f>SUMIFS('Capex forecast'!L$7:L$210,'Capex forecast'!$T$7:$T$210,$Q248,'Capex forecast'!$S$7:$S$210,$S248,'Capex forecast'!$Q$7:$Q$210,"Augex")</f>
        <v>0</v>
      </c>
      <c r="AC248" s="32">
        <f>SUMIFS('Capex forecast'!M$7:M$210,'Capex forecast'!$T$7:$T$210,$Q248,'Capex forecast'!$S$7:$S$210,$S248,'Capex forecast'!$Q$7:$Q$210,"Augex")</f>
        <v>0</v>
      </c>
      <c r="AD248" s="32">
        <f>SUMIFS('Capex forecast'!N$7:N$210,'Capex forecast'!$T$7:$T$210,$Q248,'Capex forecast'!$S$7:$S$210,$S248,'Capex forecast'!$Q$7:$Q$210,"Augex")</f>
        <v>0</v>
      </c>
      <c r="AF248" s="6" t="s">
        <v>621</v>
      </c>
      <c r="AG248" s="6" t="str">
        <f>INDEX('Raw demand forecast'!$M$7:$M$5830,MATCH($Q248,'Raw demand forecast'!$B$7:$B$5830,0))</f>
        <v>Yes</v>
      </c>
      <c r="AH248" s="6" t="str">
        <f>IF(COUNTIF($AF$93:AF248,$B248) = 1, "LV", IF(COUNTIF($AF$93:AF248,$B248) = 2, "HV", "ST"))</f>
        <v>LV</v>
      </c>
      <c r="AI248" s="6" t="str">
        <f>INDEX('Demand forecast and growth rate'!$E$7:$E$273,MATCH($Q248,'Demand forecast and growth rate'!$B$7:$B$273,0))</f>
        <v>Steady/falling</v>
      </c>
      <c r="AJ248" s="53">
        <f>SUMIFS('Capex forecast'!E$7:E$210,'Capex forecast'!$T$7:$T$210,$AF248,'Capex forecast'!$S$7:$S$210,$AH248,'Capex forecast'!$Q$7:$Q$210,"Repex")</f>
        <v>0</v>
      </c>
      <c r="AK248" s="53">
        <f>SUMIFS('Capex forecast'!F$7:F$210,'Capex forecast'!$T$7:$T$210,$AF248,'Capex forecast'!$S$7:$S$210,$AH248,'Capex forecast'!$Q$7:$Q$210,"Repex")</f>
        <v>0</v>
      </c>
      <c r="AL248" s="53">
        <f>SUMIFS('Capex forecast'!G$7:G$210,'Capex forecast'!$T$7:$T$210,$AF248,'Capex forecast'!$S$7:$S$210,$AH248,'Capex forecast'!$Q$7:$Q$210,"Repex")</f>
        <v>0</v>
      </c>
      <c r="AM248" s="53">
        <f>SUMIFS('Capex forecast'!H$7:H$210,'Capex forecast'!$T$7:$T$210,$AF248,'Capex forecast'!$S$7:$S$210,$AH248,'Capex forecast'!$Q$7:$Q$210,"Repex")</f>
        <v>0</v>
      </c>
      <c r="AN248" s="53">
        <f>SUMIFS('Capex forecast'!I$7:I$210,'Capex forecast'!$T$7:$T$210,$AF248,'Capex forecast'!$S$7:$S$210,$AH248,'Capex forecast'!$Q$7:$Q$210,"Repex")</f>
        <v>0</v>
      </c>
      <c r="AO248" s="53">
        <f>SUMIFS('Capex forecast'!J$7:J$210,'Capex forecast'!$T$7:$T$210,$AF248,'Capex forecast'!$S$7:$S$210,$AH248,'Capex forecast'!$Q$7:$Q$210,"Repex")</f>
        <v>0</v>
      </c>
      <c r="AP248" s="53">
        <f>SUMIFS('Capex forecast'!K$7:K$210,'Capex forecast'!$T$7:$T$210,$AF248,'Capex forecast'!$S$7:$S$210,$AH248,'Capex forecast'!$Q$7:$Q$210,"Repex")</f>
        <v>0</v>
      </c>
      <c r="AQ248" s="53">
        <f>SUMIFS('Capex forecast'!L$7:L$210,'Capex forecast'!$T$7:$T$210,$AF248,'Capex forecast'!$S$7:$S$210,$AH248,'Capex forecast'!$Q$7:$Q$210,"Repex")</f>
        <v>0</v>
      </c>
      <c r="AR248" s="53">
        <f>SUMIFS('Capex forecast'!M$7:M$210,'Capex forecast'!$T$7:$T$210,$AF248,'Capex forecast'!$S$7:$S$210,$AH248,'Capex forecast'!$Q$7:$Q$210,"Repex")</f>
        <v>0</v>
      </c>
      <c r="AS248" s="53">
        <f>SUMIFS('Capex forecast'!N$7:N$210,'Capex forecast'!$T$7:$T$210,$AF248,'Capex forecast'!$S$7:$S$210,$AH248,'Capex forecast'!$Q$7:$Q$210,"Repex")</f>
        <v>0</v>
      </c>
    </row>
    <row r="249" spans="2:45" ht="15">
      <c r="B249" s="6" t="s">
        <v>617</v>
      </c>
      <c r="C249" s="6" t="str">
        <f>INDEX('Raw demand forecast'!$M$7:$M$5830,MATCH($B249,'Raw demand forecast'!$B$7:$B$5830,0))</f>
        <v>Yes</v>
      </c>
      <c r="D249" s="6" t="str">
        <f>IF(COUNTIF($B$93:B249,$B249) = 1, "LV", IF(COUNTIF($B$93:B249,$B249) = 2, "HV", "ST"))</f>
        <v>LV</v>
      </c>
      <c r="E249" s="6" t="str">
        <f>INDEX('Demand forecast and growth rate'!$E$7:$E$273,MATCH($B249,'Demand forecast and growth rate'!$B$7:$B$273,0))</f>
        <v>Steady/falling</v>
      </c>
      <c r="F249" s="32">
        <f>SUMIFS('Capex forecast'!E$7:E$210,'Capex forecast'!$T$7:$T$210,'Allocation of site-spec costs'!$B249,'Capex forecast'!$S$7:$S$210,'Allocation of site-spec costs'!$D249,'Capex forecast'!$Q$7:$Q$210,"Customer Connection")</f>
        <v>0</v>
      </c>
      <c r="G249" s="32">
        <f>SUMIFS('Capex forecast'!F$7:F$210,'Capex forecast'!$T$7:$T$210,'Allocation of site-spec costs'!$B249,'Capex forecast'!$S$7:$S$210,'Allocation of site-spec costs'!$D249,'Capex forecast'!$Q$7:$Q$210,"Customer Connection")</f>
        <v>0</v>
      </c>
      <c r="H249" s="32">
        <f>SUMIFS('Capex forecast'!G$7:G$210,'Capex forecast'!$T$7:$T$210,'Allocation of site-spec costs'!$B249,'Capex forecast'!$S$7:$S$210,'Allocation of site-spec costs'!$D249,'Capex forecast'!$Q$7:$Q$210,"Customer Connection")</f>
        <v>0</v>
      </c>
      <c r="I249" s="32">
        <f>SUMIFS('Capex forecast'!H$7:H$210,'Capex forecast'!$T$7:$T$210,'Allocation of site-spec costs'!$B249,'Capex forecast'!$S$7:$S$210,'Allocation of site-spec costs'!$D249,'Capex forecast'!$Q$7:$Q$210,"Customer Connection")</f>
        <v>0</v>
      </c>
      <c r="J249" s="32">
        <f>SUMIFS('Capex forecast'!I$7:I$210,'Capex forecast'!$T$7:$T$210,'Allocation of site-spec costs'!$B249,'Capex forecast'!$S$7:$S$210,'Allocation of site-spec costs'!$D249,'Capex forecast'!$Q$7:$Q$210,"Customer Connection")</f>
        <v>0</v>
      </c>
      <c r="K249" s="32">
        <f>SUMIFS('Capex forecast'!J$7:J$210,'Capex forecast'!$T$7:$T$210,'Allocation of site-spec costs'!$B249,'Capex forecast'!$S$7:$S$210,'Allocation of site-spec costs'!$D249,'Capex forecast'!$Q$7:$Q$210,"Customer Connection")</f>
        <v>0</v>
      </c>
      <c r="L249" s="32">
        <f>SUMIFS('Capex forecast'!K$7:K$210,'Capex forecast'!$T$7:$T$210,'Allocation of site-spec costs'!$B249,'Capex forecast'!$S$7:$S$210,'Allocation of site-spec costs'!$D249,'Capex forecast'!$Q$7:$Q$210,"Customer Connection")</f>
        <v>0</v>
      </c>
      <c r="M249" s="32">
        <f>SUMIFS('Capex forecast'!L$7:L$210,'Capex forecast'!$T$7:$T$210,'Allocation of site-spec costs'!$B249,'Capex forecast'!$S$7:$S$210,'Allocation of site-spec costs'!$D249,'Capex forecast'!$Q$7:$Q$210,"Customer Connection")</f>
        <v>0</v>
      </c>
      <c r="N249" s="32">
        <f>SUMIFS('Capex forecast'!M$7:M$210,'Capex forecast'!$T$7:$T$210,'Allocation of site-spec costs'!$B249,'Capex forecast'!$S$7:$S$210,'Allocation of site-spec costs'!$D249,'Capex forecast'!$Q$7:$Q$210,"Customer Connection")</f>
        <v>0</v>
      </c>
      <c r="O249" s="32">
        <f>SUMIFS('Capex forecast'!N$7:N$210,'Capex forecast'!$T$7:$T$210,'Allocation of site-spec costs'!$B249,'Capex forecast'!$S$7:$S$210,'Allocation of site-spec costs'!$D249,'Capex forecast'!$Q$7:$Q$210,"Customer Connection")</f>
        <v>0</v>
      </c>
      <c r="Q249" s="6" t="s">
        <v>617</v>
      </c>
      <c r="R249" s="6" t="str">
        <f>INDEX('Raw demand forecast'!$M$7:$M$5830,MATCH($Q249,'Raw demand forecast'!$B$7:$B$5830,0))</f>
        <v>Yes</v>
      </c>
      <c r="S249" s="6" t="str">
        <f>IF(COUNTIF($Q$93:Q249,$B249) = 1, "LV", IF(COUNTIF($Q$93:Q249,$B249) = 2, "HV", "ST"))</f>
        <v>LV</v>
      </c>
      <c r="T249" s="6" t="str">
        <f>INDEX('Demand forecast and growth rate'!$E$7:$E$273,MATCH($Q249,'Demand forecast and growth rate'!$B$7:$B$273,0))</f>
        <v>Steady/falling</v>
      </c>
      <c r="U249" s="32">
        <f>SUMIFS('Capex forecast'!E$7:E$210,'Capex forecast'!$T$7:$T$210,$Q249,'Capex forecast'!$S$7:$S$210,$S249,'Capex forecast'!$Q$7:$Q$210,"Augex")</f>
        <v>0</v>
      </c>
      <c r="V249" s="32">
        <f>SUMIFS('Capex forecast'!F$7:F$210,'Capex forecast'!$T$7:$T$210,$Q249,'Capex forecast'!$S$7:$S$210,$S249,'Capex forecast'!$Q$7:$Q$210,"Augex")</f>
        <v>0</v>
      </c>
      <c r="W249" s="32">
        <f>SUMIFS('Capex forecast'!G$7:G$210,'Capex forecast'!$T$7:$T$210,$Q249,'Capex forecast'!$S$7:$S$210,$S249,'Capex forecast'!$Q$7:$Q$210,"Augex")</f>
        <v>0</v>
      </c>
      <c r="X249" s="32">
        <f>SUMIFS('Capex forecast'!H$7:H$210,'Capex forecast'!$T$7:$T$210,$Q249,'Capex forecast'!$S$7:$S$210,$S249,'Capex forecast'!$Q$7:$Q$210,"Augex")</f>
        <v>0</v>
      </c>
      <c r="Y249" s="32">
        <f>SUMIFS('Capex forecast'!I$7:I$210,'Capex forecast'!$T$7:$T$210,$Q249,'Capex forecast'!$S$7:$S$210,$S249,'Capex forecast'!$Q$7:$Q$210,"Augex")</f>
        <v>0</v>
      </c>
      <c r="Z249" s="32">
        <f>SUMIFS('Capex forecast'!J$7:J$210,'Capex forecast'!$T$7:$T$210,$Q249,'Capex forecast'!$S$7:$S$210,$S249,'Capex forecast'!$Q$7:$Q$210,"Augex")</f>
        <v>0</v>
      </c>
      <c r="AA249" s="32">
        <f>SUMIFS('Capex forecast'!K$7:K$210,'Capex forecast'!$T$7:$T$210,$Q249,'Capex forecast'!$S$7:$S$210,$S249,'Capex forecast'!$Q$7:$Q$210,"Augex")</f>
        <v>0</v>
      </c>
      <c r="AB249" s="32">
        <f>SUMIFS('Capex forecast'!L$7:L$210,'Capex forecast'!$T$7:$T$210,$Q249,'Capex forecast'!$S$7:$S$210,$S249,'Capex forecast'!$Q$7:$Q$210,"Augex")</f>
        <v>0</v>
      </c>
      <c r="AC249" s="32">
        <f>SUMIFS('Capex forecast'!M$7:M$210,'Capex forecast'!$T$7:$T$210,$Q249,'Capex forecast'!$S$7:$S$210,$S249,'Capex forecast'!$Q$7:$Q$210,"Augex")</f>
        <v>0</v>
      </c>
      <c r="AD249" s="32">
        <f>SUMIFS('Capex forecast'!N$7:N$210,'Capex forecast'!$T$7:$T$210,$Q249,'Capex forecast'!$S$7:$S$210,$S249,'Capex forecast'!$Q$7:$Q$210,"Augex")</f>
        <v>0</v>
      </c>
      <c r="AF249" s="6" t="s">
        <v>617</v>
      </c>
      <c r="AG249" s="6" t="str">
        <f>INDEX('Raw demand forecast'!$M$7:$M$5830,MATCH($Q249,'Raw demand forecast'!$B$7:$B$5830,0))</f>
        <v>Yes</v>
      </c>
      <c r="AH249" s="6" t="str">
        <f>IF(COUNTIF($AF$93:AF249,$B249) = 1, "LV", IF(COUNTIF($AF$93:AF249,$B249) = 2, "HV", "ST"))</f>
        <v>LV</v>
      </c>
      <c r="AI249" s="6" t="str">
        <f>INDEX('Demand forecast and growth rate'!$E$7:$E$273,MATCH($Q249,'Demand forecast and growth rate'!$B$7:$B$273,0))</f>
        <v>Steady/falling</v>
      </c>
      <c r="AJ249" s="53">
        <f>SUMIFS('Capex forecast'!E$7:E$210,'Capex forecast'!$T$7:$T$210,$AF249,'Capex forecast'!$S$7:$S$210,$AH249,'Capex forecast'!$Q$7:$Q$210,"Repex")</f>
        <v>0</v>
      </c>
      <c r="AK249" s="53">
        <f>SUMIFS('Capex forecast'!F$7:F$210,'Capex forecast'!$T$7:$T$210,$AF249,'Capex forecast'!$S$7:$S$210,$AH249,'Capex forecast'!$Q$7:$Q$210,"Repex")</f>
        <v>0</v>
      </c>
      <c r="AL249" s="53">
        <f>SUMIFS('Capex forecast'!G$7:G$210,'Capex forecast'!$T$7:$T$210,$AF249,'Capex forecast'!$S$7:$S$210,$AH249,'Capex forecast'!$Q$7:$Q$210,"Repex")</f>
        <v>0</v>
      </c>
      <c r="AM249" s="53">
        <f>SUMIFS('Capex forecast'!H$7:H$210,'Capex forecast'!$T$7:$T$210,$AF249,'Capex forecast'!$S$7:$S$210,$AH249,'Capex forecast'!$Q$7:$Q$210,"Repex")</f>
        <v>0</v>
      </c>
      <c r="AN249" s="53">
        <f>SUMIFS('Capex forecast'!I$7:I$210,'Capex forecast'!$T$7:$T$210,$AF249,'Capex forecast'!$S$7:$S$210,$AH249,'Capex forecast'!$Q$7:$Q$210,"Repex")</f>
        <v>0</v>
      </c>
      <c r="AO249" s="53">
        <f>SUMIFS('Capex forecast'!J$7:J$210,'Capex forecast'!$T$7:$T$210,$AF249,'Capex forecast'!$S$7:$S$210,$AH249,'Capex forecast'!$Q$7:$Q$210,"Repex")</f>
        <v>0</v>
      </c>
      <c r="AP249" s="53">
        <f>SUMIFS('Capex forecast'!K$7:K$210,'Capex forecast'!$T$7:$T$210,$AF249,'Capex forecast'!$S$7:$S$210,$AH249,'Capex forecast'!$Q$7:$Q$210,"Repex")</f>
        <v>0</v>
      </c>
      <c r="AQ249" s="53">
        <f>SUMIFS('Capex forecast'!L$7:L$210,'Capex forecast'!$T$7:$T$210,$AF249,'Capex forecast'!$S$7:$S$210,$AH249,'Capex forecast'!$Q$7:$Q$210,"Repex")</f>
        <v>0</v>
      </c>
      <c r="AR249" s="53">
        <f>SUMIFS('Capex forecast'!M$7:M$210,'Capex forecast'!$T$7:$T$210,$AF249,'Capex forecast'!$S$7:$S$210,$AH249,'Capex forecast'!$Q$7:$Q$210,"Repex")</f>
        <v>0</v>
      </c>
      <c r="AS249" s="53">
        <f>SUMIFS('Capex forecast'!N$7:N$210,'Capex forecast'!$T$7:$T$210,$AF249,'Capex forecast'!$S$7:$S$210,$AH249,'Capex forecast'!$Q$7:$Q$210,"Repex")</f>
        <v>0</v>
      </c>
    </row>
    <row r="250" spans="2:45" ht="15">
      <c r="B250" s="6" t="s">
        <v>144</v>
      </c>
      <c r="C250" s="6" t="str">
        <f>INDEX('Raw demand forecast'!$M$7:$M$5830,MATCH($B250,'Raw demand forecast'!$B$7:$B$5830,0))</f>
        <v>No</v>
      </c>
      <c r="D250" s="6" t="str">
        <f>IF(COUNTIF($B$93:B250,$B250) = 1, "LV", IF(COUNTIF($B$93:B250,$B250) = 2, "HV", "ST"))</f>
        <v>LV</v>
      </c>
      <c r="E250" s="6" t="str">
        <f>INDEX('Demand forecast and growth rate'!$E$7:$E$273,MATCH($B250,'Demand forecast and growth rate'!$B$7:$B$273,0))</f>
        <v>Small growth</v>
      </c>
      <c r="F250" s="32">
        <f>SUMIFS('Capex forecast'!E$7:E$210,'Capex forecast'!$T$7:$T$210,'Allocation of site-spec costs'!$B250,'Capex forecast'!$S$7:$S$210,'Allocation of site-spec costs'!$D250,'Capex forecast'!$Q$7:$Q$210,"Customer Connection")</f>
        <v>0</v>
      </c>
      <c r="G250" s="32">
        <f>SUMIFS('Capex forecast'!F$7:F$210,'Capex forecast'!$T$7:$T$210,'Allocation of site-spec costs'!$B250,'Capex forecast'!$S$7:$S$210,'Allocation of site-spec costs'!$D250,'Capex forecast'!$Q$7:$Q$210,"Customer Connection")</f>
        <v>0</v>
      </c>
      <c r="H250" s="32">
        <f>SUMIFS('Capex forecast'!G$7:G$210,'Capex forecast'!$T$7:$T$210,'Allocation of site-spec costs'!$B250,'Capex forecast'!$S$7:$S$210,'Allocation of site-spec costs'!$D250,'Capex forecast'!$Q$7:$Q$210,"Customer Connection")</f>
        <v>0</v>
      </c>
      <c r="I250" s="32">
        <f>SUMIFS('Capex forecast'!H$7:H$210,'Capex forecast'!$T$7:$T$210,'Allocation of site-spec costs'!$B250,'Capex forecast'!$S$7:$S$210,'Allocation of site-spec costs'!$D250,'Capex forecast'!$Q$7:$Q$210,"Customer Connection")</f>
        <v>0</v>
      </c>
      <c r="J250" s="32">
        <f>SUMIFS('Capex forecast'!I$7:I$210,'Capex forecast'!$T$7:$T$210,'Allocation of site-spec costs'!$B250,'Capex forecast'!$S$7:$S$210,'Allocation of site-spec costs'!$D250,'Capex forecast'!$Q$7:$Q$210,"Customer Connection")</f>
        <v>0</v>
      </c>
      <c r="K250" s="32">
        <f>SUMIFS('Capex forecast'!J$7:J$210,'Capex forecast'!$T$7:$T$210,'Allocation of site-spec costs'!$B250,'Capex forecast'!$S$7:$S$210,'Allocation of site-spec costs'!$D250,'Capex forecast'!$Q$7:$Q$210,"Customer Connection")</f>
        <v>0</v>
      </c>
      <c r="L250" s="32">
        <f>SUMIFS('Capex forecast'!K$7:K$210,'Capex forecast'!$T$7:$T$210,'Allocation of site-spec costs'!$B250,'Capex forecast'!$S$7:$S$210,'Allocation of site-spec costs'!$D250,'Capex forecast'!$Q$7:$Q$210,"Customer Connection")</f>
        <v>0</v>
      </c>
      <c r="M250" s="32">
        <f>SUMIFS('Capex forecast'!L$7:L$210,'Capex forecast'!$T$7:$T$210,'Allocation of site-spec costs'!$B250,'Capex forecast'!$S$7:$S$210,'Allocation of site-spec costs'!$D250,'Capex forecast'!$Q$7:$Q$210,"Customer Connection")</f>
        <v>0</v>
      </c>
      <c r="N250" s="32">
        <f>SUMIFS('Capex forecast'!M$7:M$210,'Capex forecast'!$T$7:$T$210,'Allocation of site-spec costs'!$B250,'Capex forecast'!$S$7:$S$210,'Allocation of site-spec costs'!$D250,'Capex forecast'!$Q$7:$Q$210,"Customer Connection")</f>
        <v>0</v>
      </c>
      <c r="O250" s="32">
        <f>SUMIFS('Capex forecast'!N$7:N$210,'Capex forecast'!$T$7:$T$210,'Allocation of site-spec costs'!$B250,'Capex forecast'!$S$7:$S$210,'Allocation of site-spec costs'!$D250,'Capex forecast'!$Q$7:$Q$210,"Customer Connection")</f>
        <v>0</v>
      </c>
      <c r="Q250" s="6" t="s">
        <v>144</v>
      </c>
      <c r="R250" s="6" t="str">
        <f>INDEX('Raw demand forecast'!$M$7:$M$5830,MATCH($Q250,'Raw demand forecast'!$B$7:$B$5830,0))</f>
        <v>No</v>
      </c>
      <c r="S250" s="6" t="str">
        <f>IF(COUNTIF($Q$93:Q250,$B250) = 1, "LV", IF(COUNTIF($Q$93:Q250,$B250) = 2, "HV", "ST"))</f>
        <v>LV</v>
      </c>
      <c r="T250" s="6" t="str">
        <f>INDEX('Demand forecast and growth rate'!$E$7:$E$273,MATCH($Q250,'Demand forecast and growth rate'!$B$7:$B$273,0))</f>
        <v>Small growth</v>
      </c>
      <c r="U250" s="32">
        <f>SUMIFS('Capex forecast'!E$7:E$210,'Capex forecast'!$T$7:$T$210,$Q250,'Capex forecast'!$S$7:$S$210,$S250,'Capex forecast'!$Q$7:$Q$210,"Augex")</f>
        <v>0</v>
      </c>
      <c r="V250" s="32">
        <f>SUMIFS('Capex forecast'!F$7:F$210,'Capex forecast'!$T$7:$T$210,$Q250,'Capex forecast'!$S$7:$S$210,$S250,'Capex forecast'!$Q$7:$Q$210,"Augex")</f>
        <v>0</v>
      </c>
      <c r="W250" s="32">
        <f>SUMIFS('Capex forecast'!G$7:G$210,'Capex forecast'!$T$7:$T$210,$Q250,'Capex forecast'!$S$7:$S$210,$S250,'Capex forecast'!$Q$7:$Q$210,"Augex")</f>
        <v>0</v>
      </c>
      <c r="X250" s="32">
        <f>SUMIFS('Capex forecast'!H$7:H$210,'Capex forecast'!$T$7:$T$210,$Q250,'Capex forecast'!$S$7:$S$210,$S250,'Capex forecast'!$Q$7:$Q$210,"Augex")</f>
        <v>0</v>
      </c>
      <c r="Y250" s="32">
        <f>SUMIFS('Capex forecast'!I$7:I$210,'Capex forecast'!$T$7:$T$210,$Q250,'Capex forecast'!$S$7:$S$210,$S250,'Capex forecast'!$Q$7:$Q$210,"Augex")</f>
        <v>0</v>
      </c>
      <c r="Z250" s="32">
        <f>SUMIFS('Capex forecast'!J$7:J$210,'Capex forecast'!$T$7:$T$210,$Q250,'Capex forecast'!$S$7:$S$210,$S250,'Capex forecast'!$Q$7:$Q$210,"Augex")</f>
        <v>0</v>
      </c>
      <c r="AA250" s="32">
        <f>SUMIFS('Capex forecast'!K$7:K$210,'Capex forecast'!$T$7:$T$210,$Q250,'Capex forecast'!$S$7:$S$210,$S250,'Capex forecast'!$Q$7:$Q$210,"Augex")</f>
        <v>0</v>
      </c>
      <c r="AB250" s="32">
        <f>SUMIFS('Capex forecast'!L$7:L$210,'Capex forecast'!$T$7:$T$210,$Q250,'Capex forecast'!$S$7:$S$210,$S250,'Capex forecast'!$Q$7:$Q$210,"Augex")</f>
        <v>0</v>
      </c>
      <c r="AC250" s="32">
        <f>SUMIFS('Capex forecast'!M$7:M$210,'Capex forecast'!$T$7:$T$210,$Q250,'Capex forecast'!$S$7:$S$210,$S250,'Capex forecast'!$Q$7:$Q$210,"Augex")</f>
        <v>0</v>
      </c>
      <c r="AD250" s="32">
        <f>SUMIFS('Capex forecast'!N$7:N$210,'Capex forecast'!$T$7:$T$210,$Q250,'Capex forecast'!$S$7:$S$210,$S250,'Capex forecast'!$Q$7:$Q$210,"Augex")</f>
        <v>0</v>
      </c>
      <c r="AF250" s="6" t="s">
        <v>144</v>
      </c>
      <c r="AG250" s="6" t="str">
        <f>INDEX('Raw demand forecast'!$M$7:$M$5830,MATCH($Q250,'Raw demand forecast'!$B$7:$B$5830,0))</f>
        <v>No</v>
      </c>
      <c r="AH250" s="6" t="str">
        <f>IF(COUNTIF($AF$93:AF250,$B250) = 1, "LV", IF(COUNTIF($AF$93:AF250,$B250) = 2, "HV", "ST"))</f>
        <v>LV</v>
      </c>
      <c r="AI250" s="6" t="str">
        <f>INDEX('Demand forecast and growth rate'!$E$7:$E$273,MATCH($Q250,'Demand forecast and growth rate'!$B$7:$B$273,0))</f>
        <v>Small growth</v>
      </c>
      <c r="AJ250" s="53">
        <f>SUMIFS('Capex forecast'!E$7:E$210,'Capex forecast'!$T$7:$T$210,$AF250,'Capex forecast'!$S$7:$S$210,$AH250,'Capex forecast'!$Q$7:$Q$210,"Repex")</f>
        <v>0</v>
      </c>
      <c r="AK250" s="53">
        <f>SUMIFS('Capex forecast'!F$7:F$210,'Capex forecast'!$T$7:$T$210,$AF250,'Capex forecast'!$S$7:$S$210,$AH250,'Capex forecast'!$Q$7:$Q$210,"Repex")</f>
        <v>0</v>
      </c>
      <c r="AL250" s="53">
        <f>SUMIFS('Capex forecast'!G$7:G$210,'Capex forecast'!$T$7:$T$210,$AF250,'Capex forecast'!$S$7:$S$210,$AH250,'Capex forecast'!$Q$7:$Q$210,"Repex")</f>
        <v>0</v>
      </c>
      <c r="AM250" s="53">
        <f>SUMIFS('Capex forecast'!H$7:H$210,'Capex forecast'!$T$7:$T$210,$AF250,'Capex forecast'!$S$7:$S$210,$AH250,'Capex forecast'!$Q$7:$Q$210,"Repex")</f>
        <v>0</v>
      </c>
      <c r="AN250" s="53">
        <f>SUMIFS('Capex forecast'!I$7:I$210,'Capex forecast'!$T$7:$T$210,$AF250,'Capex forecast'!$S$7:$S$210,$AH250,'Capex forecast'!$Q$7:$Q$210,"Repex")</f>
        <v>0</v>
      </c>
      <c r="AO250" s="53">
        <f>SUMIFS('Capex forecast'!J$7:J$210,'Capex forecast'!$T$7:$T$210,$AF250,'Capex forecast'!$S$7:$S$210,$AH250,'Capex forecast'!$Q$7:$Q$210,"Repex")</f>
        <v>0</v>
      </c>
      <c r="AP250" s="53">
        <f>SUMIFS('Capex forecast'!K$7:K$210,'Capex forecast'!$T$7:$T$210,$AF250,'Capex forecast'!$S$7:$S$210,$AH250,'Capex forecast'!$Q$7:$Q$210,"Repex")</f>
        <v>0</v>
      </c>
      <c r="AQ250" s="53">
        <f>SUMIFS('Capex forecast'!L$7:L$210,'Capex forecast'!$T$7:$T$210,$AF250,'Capex forecast'!$S$7:$S$210,$AH250,'Capex forecast'!$Q$7:$Q$210,"Repex")</f>
        <v>0</v>
      </c>
      <c r="AR250" s="53">
        <f>SUMIFS('Capex forecast'!M$7:M$210,'Capex forecast'!$T$7:$T$210,$AF250,'Capex forecast'!$S$7:$S$210,$AH250,'Capex forecast'!$Q$7:$Q$210,"Repex")</f>
        <v>0</v>
      </c>
      <c r="AS250" s="53">
        <f>SUMIFS('Capex forecast'!N$7:N$210,'Capex forecast'!$T$7:$T$210,$AF250,'Capex forecast'!$S$7:$S$210,$AH250,'Capex forecast'!$Q$7:$Q$210,"Repex")</f>
        <v>0</v>
      </c>
    </row>
    <row r="251" spans="2:45" ht="15">
      <c r="B251" s="6" t="s">
        <v>165</v>
      </c>
      <c r="C251" s="6" t="str">
        <f>INDEX('Raw demand forecast'!$M$7:$M$5830,MATCH($B251,'Raw demand forecast'!$B$7:$B$5830,0))</f>
        <v>No</v>
      </c>
      <c r="D251" s="6" t="str">
        <f>IF(COUNTIF($B$93:B251,$B251) = 1, "LV", IF(COUNTIF($B$93:B251,$B251) = 2, "HV", "ST"))</f>
        <v>LV</v>
      </c>
      <c r="E251" s="6" t="str">
        <f>INDEX('Demand forecast and growth rate'!$E$7:$E$273,MATCH($B251,'Demand forecast and growth rate'!$B$7:$B$273,0))</f>
        <v>Steady/falling</v>
      </c>
      <c r="F251" s="32">
        <f>SUMIFS('Capex forecast'!E$7:E$210,'Capex forecast'!$T$7:$T$210,'Allocation of site-spec costs'!$B251,'Capex forecast'!$S$7:$S$210,'Allocation of site-spec costs'!$D251,'Capex forecast'!$Q$7:$Q$210,"Customer Connection")</f>
        <v>0</v>
      </c>
      <c r="G251" s="32">
        <f>SUMIFS('Capex forecast'!F$7:F$210,'Capex forecast'!$T$7:$T$210,'Allocation of site-spec costs'!$B251,'Capex forecast'!$S$7:$S$210,'Allocation of site-spec costs'!$D251,'Capex forecast'!$Q$7:$Q$210,"Customer Connection")</f>
        <v>0</v>
      </c>
      <c r="H251" s="32">
        <f>SUMIFS('Capex forecast'!G$7:G$210,'Capex forecast'!$T$7:$T$210,'Allocation of site-spec costs'!$B251,'Capex forecast'!$S$7:$S$210,'Allocation of site-spec costs'!$D251,'Capex forecast'!$Q$7:$Q$210,"Customer Connection")</f>
        <v>0</v>
      </c>
      <c r="I251" s="32">
        <f>SUMIFS('Capex forecast'!H$7:H$210,'Capex forecast'!$T$7:$T$210,'Allocation of site-spec costs'!$B251,'Capex forecast'!$S$7:$S$210,'Allocation of site-spec costs'!$D251,'Capex forecast'!$Q$7:$Q$210,"Customer Connection")</f>
        <v>0</v>
      </c>
      <c r="J251" s="32">
        <f>SUMIFS('Capex forecast'!I$7:I$210,'Capex forecast'!$T$7:$T$210,'Allocation of site-spec costs'!$B251,'Capex forecast'!$S$7:$S$210,'Allocation of site-spec costs'!$D251,'Capex forecast'!$Q$7:$Q$210,"Customer Connection")</f>
        <v>0</v>
      </c>
      <c r="K251" s="32">
        <f>SUMIFS('Capex forecast'!J$7:J$210,'Capex forecast'!$T$7:$T$210,'Allocation of site-spec costs'!$B251,'Capex forecast'!$S$7:$S$210,'Allocation of site-spec costs'!$D251,'Capex forecast'!$Q$7:$Q$210,"Customer Connection")</f>
        <v>0</v>
      </c>
      <c r="L251" s="32">
        <f>SUMIFS('Capex forecast'!K$7:K$210,'Capex forecast'!$T$7:$T$210,'Allocation of site-spec costs'!$B251,'Capex forecast'!$S$7:$S$210,'Allocation of site-spec costs'!$D251,'Capex forecast'!$Q$7:$Q$210,"Customer Connection")</f>
        <v>0</v>
      </c>
      <c r="M251" s="32">
        <f>SUMIFS('Capex forecast'!L$7:L$210,'Capex forecast'!$T$7:$T$210,'Allocation of site-spec costs'!$B251,'Capex forecast'!$S$7:$S$210,'Allocation of site-spec costs'!$D251,'Capex forecast'!$Q$7:$Q$210,"Customer Connection")</f>
        <v>0</v>
      </c>
      <c r="N251" s="32">
        <f>SUMIFS('Capex forecast'!M$7:M$210,'Capex forecast'!$T$7:$T$210,'Allocation of site-spec costs'!$B251,'Capex forecast'!$S$7:$S$210,'Allocation of site-spec costs'!$D251,'Capex forecast'!$Q$7:$Q$210,"Customer Connection")</f>
        <v>0</v>
      </c>
      <c r="O251" s="32">
        <f>SUMIFS('Capex forecast'!N$7:N$210,'Capex forecast'!$T$7:$T$210,'Allocation of site-spec costs'!$B251,'Capex forecast'!$S$7:$S$210,'Allocation of site-spec costs'!$D251,'Capex forecast'!$Q$7:$Q$210,"Customer Connection")</f>
        <v>0</v>
      </c>
      <c r="Q251" s="6" t="s">
        <v>165</v>
      </c>
      <c r="R251" s="6" t="str">
        <f>INDEX('Raw demand forecast'!$M$7:$M$5830,MATCH($Q251,'Raw demand forecast'!$B$7:$B$5830,0))</f>
        <v>No</v>
      </c>
      <c r="S251" s="6" t="str">
        <f>IF(COUNTIF($Q$93:Q251,$B251) = 1, "LV", IF(COUNTIF($Q$93:Q251,$B251) = 2, "HV", "ST"))</f>
        <v>LV</v>
      </c>
      <c r="T251" s="6" t="str">
        <f>INDEX('Demand forecast and growth rate'!$E$7:$E$273,MATCH($Q251,'Demand forecast and growth rate'!$B$7:$B$273,0))</f>
        <v>Steady/falling</v>
      </c>
      <c r="U251" s="32">
        <f>SUMIFS('Capex forecast'!E$7:E$210,'Capex forecast'!$T$7:$T$210,$Q251,'Capex forecast'!$S$7:$S$210,$S251,'Capex forecast'!$Q$7:$Q$210,"Augex")</f>
        <v>0</v>
      </c>
      <c r="V251" s="32">
        <f>SUMIFS('Capex forecast'!F$7:F$210,'Capex forecast'!$T$7:$T$210,$Q251,'Capex forecast'!$S$7:$S$210,$S251,'Capex forecast'!$Q$7:$Q$210,"Augex")</f>
        <v>0</v>
      </c>
      <c r="W251" s="32">
        <f>SUMIFS('Capex forecast'!G$7:G$210,'Capex forecast'!$T$7:$T$210,$Q251,'Capex forecast'!$S$7:$S$210,$S251,'Capex forecast'!$Q$7:$Q$210,"Augex")</f>
        <v>0</v>
      </c>
      <c r="X251" s="32">
        <f>SUMIFS('Capex forecast'!H$7:H$210,'Capex forecast'!$T$7:$T$210,$Q251,'Capex forecast'!$S$7:$S$210,$S251,'Capex forecast'!$Q$7:$Q$210,"Augex")</f>
        <v>0</v>
      </c>
      <c r="Y251" s="32">
        <f>SUMIFS('Capex forecast'!I$7:I$210,'Capex forecast'!$T$7:$T$210,$Q251,'Capex forecast'!$S$7:$S$210,$S251,'Capex forecast'!$Q$7:$Q$210,"Augex")</f>
        <v>0</v>
      </c>
      <c r="Z251" s="32">
        <f>SUMIFS('Capex forecast'!J$7:J$210,'Capex forecast'!$T$7:$T$210,$Q251,'Capex forecast'!$S$7:$S$210,$S251,'Capex forecast'!$Q$7:$Q$210,"Augex")</f>
        <v>0</v>
      </c>
      <c r="AA251" s="32">
        <f>SUMIFS('Capex forecast'!K$7:K$210,'Capex forecast'!$T$7:$T$210,$Q251,'Capex forecast'!$S$7:$S$210,$S251,'Capex forecast'!$Q$7:$Q$210,"Augex")</f>
        <v>0</v>
      </c>
      <c r="AB251" s="32">
        <f>SUMIFS('Capex forecast'!L$7:L$210,'Capex forecast'!$T$7:$T$210,$Q251,'Capex forecast'!$S$7:$S$210,$S251,'Capex forecast'!$Q$7:$Q$210,"Augex")</f>
        <v>0</v>
      </c>
      <c r="AC251" s="32">
        <f>SUMIFS('Capex forecast'!M$7:M$210,'Capex forecast'!$T$7:$T$210,$Q251,'Capex forecast'!$S$7:$S$210,$S251,'Capex forecast'!$Q$7:$Q$210,"Augex")</f>
        <v>0</v>
      </c>
      <c r="AD251" s="32">
        <f>SUMIFS('Capex forecast'!N$7:N$210,'Capex forecast'!$T$7:$T$210,$Q251,'Capex forecast'!$S$7:$S$210,$S251,'Capex forecast'!$Q$7:$Q$210,"Augex")</f>
        <v>0</v>
      </c>
      <c r="AF251" s="6" t="s">
        <v>165</v>
      </c>
      <c r="AG251" s="6" t="str">
        <f>INDEX('Raw demand forecast'!$M$7:$M$5830,MATCH($Q251,'Raw demand forecast'!$B$7:$B$5830,0))</f>
        <v>No</v>
      </c>
      <c r="AH251" s="6" t="str">
        <f>IF(COUNTIF($AF$93:AF251,$B251) = 1, "LV", IF(COUNTIF($AF$93:AF251,$B251) = 2, "HV", "ST"))</f>
        <v>LV</v>
      </c>
      <c r="AI251" s="6" t="str">
        <f>INDEX('Demand forecast and growth rate'!$E$7:$E$273,MATCH($Q251,'Demand forecast and growth rate'!$B$7:$B$273,0))</f>
        <v>Steady/falling</v>
      </c>
      <c r="AJ251" s="53">
        <f>SUMIFS('Capex forecast'!E$7:E$210,'Capex forecast'!$T$7:$T$210,$AF251,'Capex forecast'!$S$7:$S$210,$AH251,'Capex forecast'!$Q$7:$Q$210,"Repex")</f>
        <v>0</v>
      </c>
      <c r="AK251" s="53">
        <f>SUMIFS('Capex forecast'!F$7:F$210,'Capex forecast'!$T$7:$T$210,$AF251,'Capex forecast'!$S$7:$S$210,$AH251,'Capex forecast'!$Q$7:$Q$210,"Repex")</f>
        <v>0</v>
      </c>
      <c r="AL251" s="53">
        <f>SUMIFS('Capex forecast'!G$7:G$210,'Capex forecast'!$T$7:$T$210,$AF251,'Capex forecast'!$S$7:$S$210,$AH251,'Capex forecast'!$Q$7:$Q$210,"Repex")</f>
        <v>0</v>
      </c>
      <c r="AM251" s="53">
        <f>SUMIFS('Capex forecast'!H$7:H$210,'Capex forecast'!$T$7:$T$210,$AF251,'Capex forecast'!$S$7:$S$210,$AH251,'Capex forecast'!$Q$7:$Q$210,"Repex")</f>
        <v>0</v>
      </c>
      <c r="AN251" s="53">
        <f>SUMIFS('Capex forecast'!I$7:I$210,'Capex forecast'!$T$7:$T$210,$AF251,'Capex forecast'!$S$7:$S$210,$AH251,'Capex forecast'!$Q$7:$Q$210,"Repex")</f>
        <v>0</v>
      </c>
      <c r="AO251" s="53">
        <f>SUMIFS('Capex forecast'!J$7:J$210,'Capex forecast'!$T$7:$T$210,$AF251,'Capex forecast'!$S$7:$S$210,$AH251,'Capex forecast'!$Q$7:$Q$210,"Repex")</f>
        <v>0</v>
      </c>
      <c r="AP251" s="53">
        <f>SUMIFS('Capex forecast'!K$7:K$210,'Capex forecast'!$T$7:$T$210,$AF251,'Capex forecast'!$S$7:$S$210,$AH251,'Capex forecast'!$Q$7:$Q$210,"Repex")</f>
        <v>0</v>
      </c>
      <c r="AQ251" s="53">
        <f>SUMIFS('Capex forecast'!L$7:L$210,'Capex forecast'!$T$7:$T$210,$AF251,'Capex forecast'!$S$7:$S$210,$AH251,'Capex forecast'!$Q$7:$Q$210,"Repex")</f>
        <v>0</v>
      </c>
      <c r="AR251" s="53">
        <f>SUMIFS('Capex forecast'!M$7:M$210,'Capex forecast'!$T$7:$T$210,$AF251,'Capex forecast'!$S$7:$S$210,$AH251,'Capex forecast'!$Q$7:$Q$210,"Repex")</f>
        <v>0</v>
      </c>
      <c r="AS251" s="53">
        <f>SUMIFS('Capex forecast'!N$7:N$210,'Capex forecast'!$T$7:$T$210,$AF251,'Capex forecast'!$S$7:$S$210,$AH251,'Capex forecast'!$Q$7:$Q$210,"Repex")</f>
        <v>0</v>
      </c>
    </row>
    <row r="252" spans="2:45" ht="15">
      <c r="B252" s="6" t="s">
        <v>575</v>
      </c>
      <c r="C252" s="6" t="str">
        <f>INDEX('Raw demand forecast'!$M$7:$M$5830,MATCH($B252,'Raw demand forecast'!$B$7:$B$5830,0))</f>
        <v>No</v>
      </c>
      <c r="D252" s="6" t="str">
        <f>IF(COUNTIF($B$93:B252,$B252) = 1, "LV", IF(COUNTIF($B$93:B252,$B252) = 2, "HV", "ST"))</f>
        <v>LV</v>
      </c>
      <c r="E252" s="6" t="str">
        <f>INDEX('Demand forecast and growth rate'!$E$7:$E$273,MATCH($B252,'Demand forecast and growth rate'!$B$7:$B$273,0))</f>
        <v>Steady/falling</v>
      </c>
      <c r="F252" s="32">
        <f>SUMIFS('Capex forecast'!E$7:E$210,'Capex forecast'!$T$7:$T$210,'Allocation of site-spec costs'!$B252,'Capex forecast'!$S$7:$S$210,'Allocation of site-spec costs'!$D252,'Capex forecast'!$Q$7:$Q$210,"Customer Connection")</f>
        <v>0</v>
      </c>
      <c r="G252" s="32">
        <f>SUMIFS('Capex forecast'!F$7:F$210,'Capex forecast'!$T$7:$T$210,'Allocation of site-spec costs'!$B252,'Capex forecast'!$S$7:$S$210,'Allocation of site-spec costs'!$D252,'Capex forecast'!$Q$7:$Q$210,"Customer Connection")</f>
        <v>0</v>
      </c>
      <c r="H252" s="32">
        <f>SUMIFS('Capex forecast'!G$7:G$210,'Capex forecast'!$T$7:$T$210,'Allocation of site-spec costs'!$B252,'Capex forecast'!$S$7:$S$210,'Allocation of site-spec costs'!$D252,'Capex forecast'!$Q$7:$Q$210,"Customer Connection")</f>
        <v>0</v>
      </c>
      <c r="I252" s="32">
        <f>SUMIFS('Capex forecast'!H$7:H$210,'Capex forecast'!$T$7:$T$210,'Allocation of site-spec costs'!$B252,'Capex forecast'!$S$7:$S$210,'Allocation of site-spec costs'!$D252,'Capex forecast'!$Q$7:$Q$210,"Customer Connection")</f>
        <v>0</v>
      </c>
      <c r="J252" s="32">
        <f>SUMIFS('Capex forecast'!I$7:I$210,'Capex forecast'!$T$7:$T$210,'Allocation of site-spec costs'!$B252,'Capex forecast'!$S$7:$S$210,'Allocation of site-spec costs'!$D252,'Capex forecast'!$Q$7:$Q$210,"Customer Connection")</f>
        <v>0</v>
      </c>
      <c r="K252" s="32">
        <f>SUMIFS('Capex forecast'!J$7:J$210,'Capex forecast'!$T$7:$T$210,'Allocation of site-spec costs'!$B252,'Capex forecast'!$S$7:$S$210,'Allocation of site-spec costs'!$D252,'Capex forecast'!$Q$7:$Q$210,"Customer Connection")</f>
        <v>0</v>
      </c>
      <c r="L252" s="32">
        <f>SUMIFS('Capex forecast'!K$7:K$210,'Capex forecast'!$T$7:$T$210,'Allocation of site-spec costs'!$B252,'Capex forecast'!$S$7:$S$210,'Allocation of site-spec costs'!$D252,'Capex forecast'!$Q$7:$Q$210,"Customer Connection")</f>
        <v>0</v>
      </c>
      <c r="M252" s="32">
        <f>SUMIFS('Capex forecast'!L$7:L$210,'Capex forecast'!$T$7:$T$210,'Allocation of site-spec costs'!$B252,'Capex forecast'!$S$7:$S$210,'Allocation of site-spec costs'!$D252,'Capex forecast'!$Q$7:$Q$210,"Customer Connection")</f>
        <v>0</v>
      </c>
      <c r="N252" s="32">
        <f>SUMIFS('Capex forecast'!M$7:M$210,'Capex forecast'!$T$7:$T$210,'Allocation of site-spec costs'!$B252,'Capex forecast'!$S$7:$S$210,'Allocation of site-spec costs'!$D252,'Capex forecast'!$Q$7:$Q$210,"Customer Connection")</f>
        <v>0</v>
      </c>
      <c r="O252" s="32">
        <f>SUMIFS('Capex forecast'!N$7:N$210,'Capex forecast'!$T$7:$T$210,'Allocation of site-spec costs'!$B252,'Capex forecast'!$S$7:$S$210,'Allocation of site-spec costs'!$D252,'Capex forecast'!$Q$7:$Q$210,"Customer Connection")</f>
        <v>0</v>
      </c>
      <c r="Q252" s="6" t="s">
        <v>575</v>
      </c>
      <c r="R252" s="6" t="str">
        <f>INDEX('Raw demand forecast'!$M$7:$M$5830,MATCH($Q252,'Raw demand forecast'!$B$7:$B$5830,0))</f>
        <v>No</v>
      </c>
      <c r="S252" s="6" t="str">
        <f>IF(COUNTIF($Q$93:Q252,$B252) = 1, "LV", IF(COUNTIF($Q$93:Q252,$B252) = 2, "HV", "ST"))</f>
        <v>LV</v>
      </c>
      <c r="T252" s="6" t="str">
        <f>INDEX('Demand forecast and growth rate'!$E$7:$E$273,MATCH($Q252,'Demand forecast and growth rate'!$B$7:$B$273,0))</f>
        <v>Steady/falling</v>
      </c>
      <c r="U252" s="32">
        <f>SUMIFS('Capex forecast'!E$7:E$210,'Capex forecast'!$T$7:$T$210,$Q252,'Capex forecast'!$S$7:$S$210,$S252,'Capex forecast'!$Q$7:$Q$210,"Augex")</f>
        <v>0</v>
      </c>
      <c r="V252" s="32">
        <f>SUMIFS('Capex forecast'!F$7:F$210,'Capex forecast'!$T$7:$T$210,$Q252,'Capex forecast'!$S$7:$S$210,$S252,'Capex forecast'!$Q$7:$Q$210,"Augex")</f>
        <v>0</v>
      </c>
      <c r="W252" s="32">
        <f>SUMIFS('Capex forecast'!G$7:G$210,'Capex forecast'!$T$7:$T$210,$Q252,'Capex forecast'!$S$7:$S$210,$S252,'Capex forecast'!$Q$7:$Q$210,"Augex")</f>
        <v>0</v>
      </c>
      <c r="X252" s="32">
        <f>SUMIFS('Capex forecast'!H$7:H$210,'Capex forecast'!$T$7:$T$210,$Q252,'Capex forecast'!$S$7:$S$210,$S252,'Capex forecast'!$Q$7:$Q$210,"Augex")</f>
        <v>0</v>
      </c>
      <c r="Y252" s="32">
        <f>SUMIFS('Capex forecast'!I$7:I$210,'Capex forecast'!$T$7:$T$210,$Q252,'Capex forecast'!$S$7:$S$210,$S252,'Capex forecast'!$Q$7:$Q$210,"Augex")</f>
        <v>0</v>
      </c>
      <c r="Z252" s="32">
        <f>SUMIFS('Capex forecast'!J$7:J$210,'Capex forecast'!$T$7:$T$210,$Q252,'Capex forecast'!$S$7:$S$210,$S252,'Capex forecast'!$Q$7:$Q$210,"Augex")</f>
        <v>0</v>
      </c>
      <c r="AA252" s="32">
        <f>SUMIFS('Capex forecast'!K$7:K$210,'Capex forecast'!$T$7:$T$210,$Q252,'Capex forecast'!$S$7:$S$210,$S252,'Capex forecast'!$Q$7:$Q$210,"Augex")</f>
        <v>0</v>
      </c>
      <c r="AB252" s="32">
        <f>SUMIFS('Capex forecast'!L$7:L$210,'Capex forecast'!$T$7:$T$210,$Q252,'Capex forecast'!$S$7:$S$210,$S252,'Capex forecast'!$Q$7:$Q$210,"Augex")</f>
        <v>0</v>
      </c>
      <c r="AC252" s="32">
        <f>SUMIFS('Capex forecast'!M$7:M$210,'Capex forecast'!$T$7:$T$210,$Q252,'Capex forecast'!$S$7:$S$210,$S252,'Capex forecast'!$Q$7:$Q$210,"Augex")</f>
        <v>0</v>
      </c>
      <c r="AD252" s="32">
        <f>SUMIFS('Capex forecast'!N$7:N$210,'Capex forecast'!$T$7:$T$210,$Q252,'Capex forecast'!$S$7:$S$210,$S252,'Capex forecast'!$Q$7:$Q$210,"Augex")</f>
        <v>0</v>
      </c>
      <c r="AF252" s="6" t="s">
        <v>575</v>
      </c>
      <c r="AG252" s="6" t="str">
        <f>INDEX('Raw demand forecast'!$M$7:$M$5830,MATCH($Q252,'Raw demand forecast'!$B$7:$B$5830,0))</f>
        <v>No</v>
      </c>
      <c r="AH252" s="6" t="str">
        <f>IF(COUNTIF($AF$93:AF252,$B252) = 1, "LV", IF(COUNTIF($AF$93:AF252,$B252) = 2, "HV", "ST"))</f>
        <v>LV</v>
      </c>
      <c r="AI252" s="6" t="str">
        <f>INDEX('Demand forecast and growth rate'!$E$7:$E$273,MATCH($Q252,'Demand forecast and growth rate'!$B$7:$B$273,0))</f>
        <v>Steady/falling</v>
      </c>
      <c r="AJ252" s="53">
        <f>SUMIFS('Capex forecast'!E$7:E$210,'Capex forecast'!$T$7:$T$210,$AF252,'Capex forecast'!$S$7:$S$210,$AH252,'Capex forecast'!$Q$7:$Q$210,"Repex")</f>
        <v>0</v>
      </c>
      <c r="AK252" s="53">
        <f>SUMIFS('Capex forecast'!F$7:F$210,'Capex forecast'!$T$7:$T$210,$AF252,'Capex forecast'!$S$7:$S$210,$AH252,'Capex forecast'!$Q$7:$Q$210,"Repex")</f>
        <v>0</v>
      </c>
      <c r="AL252" s="53">
        <f>SUMIFS('Capex forecast'!G$7:G$210,'Capex forecast'!$T$7:$T$210,$AF252,'Capex forecast'!$S$7:$S$210,$AH252,'Capex forecast'!$Q$7:$Q$210,"Repex")</f>
        <v>0</v>
      </c>
      <c r="AM252" s="53">
        <f>SUMIFS('Capex forecast'!H$7:H$210,'Capex forecast'!$T$7:$T$210,$AF252,'Capex forecast'!$S$7:$S$210,$AH252,'Capex forecast'!$Q$7:$Q$210,"Repex")</f>
        <v>0</v>
      </c>
      <c r="AN252" s="53">
        <f>SUMIFS('Capex forecast'!I$7:I$210,'Capex forecast'!$T$7:$T$210,$AF252,'Capex forecast'!$S$7:$S$210,$AH252,'Capex forecast'!$Q$7:$Q$210,"Repex")</f>
        <v>0</v>
      </c>
      <c r="AO252" s="53">
        <f>SUMIFS('Capex forecast'!J$7:J$210,'Capex forecast'!$T$7:$T$210,$AF252,'Capex forecast'!$S$7:$S$210,$AH252,'Capex forecast'!$Q$7:$Q$210,"Repex")</f>
        <v>0</v>
      </c>
      <c r="AP252" s="53">
        <f>SUMIFS('Capex forecast'!K$7:K$210,'Capex forecast'!$T$7:$T$210,$AF252,'Capex forecast'!$S$7:$S$210,$AH252,'Capex forecast'!$Q$7:$Q$210,"Repex")</f>
        <v>0</v>
      </c>
      <c r="AQ252" s="53">
        <f>SUMIFS('Capex forecast'!L$7:L$210,'Capex forecast'!$T$7:$T$210,$AF252,'Capex forecast'!$S$7:$S$210,$AH252,'Capex forecast'!$Q$7:$Q$210,"Repex")</f>
        <v>0</v>
      </c>
      <c r="AR252" s="53">
        <f>SUMIFS('Capex forecast'!M$7:M$210,'Capex forecast'!$T$7:$T$210,$AF252,'Capex forecast'!$S$7:$S$210,$AH252,'Capex forecast'!$Q$7:$Q$210,"Repex")</f>
        <v>0</v>
      </c>
      <c r="AS252" s="53">
        <f>SUMIFS('Capex forecast'!N$7:N$210,'Capex forecast'!$T$7:$T$210,$AF252,'Capex forecast'!$S$7:$S$210,$AH252,'Capex forecast'!$Q$7:$Q$210,"Repex")</f>
        <v>0</v>
      </c>
    </row>
    <row r="253" spans="2:45" ht="15">
      <c r="B253" s="6" t="s">
        <v>43</v>
      </c>
      <c r="C253" s="6" t="str">
        <f>INDEX('Raw demand forecast'!$M$7:$M$5830,MATCH($B253,'Raw demand forecast'!$B$7:$B$5830,0))</f>
        <v>No</v>
      </c>
      <c r="D253" s="6" t="str">
        <f>IF(COUNTIF($B$93:B253,$B253) = 1, "LV", IF(COUNTIF($B$93:B253,$B253) = 2, "HV", "ST"))</f>
        <v>LV</v>
      </c>
      <c r="E253" s="6" t="str">
        <f>INDEX('Demand forecast and growth rate'!$E$7:$E$273,MATCH($B253,'Demand forecast and growth rate'!$B$7:$B$273,0))</f>
        <v>Steady/falling</v>
      </c>
      <c r="F253" s="32">
        <f>SUMIFS('Capex forecast'!E$7:E$210,'Capex forecast'!$T$7:$T$210,'Allocation of site-spec costs'!$B253,'Capex forecast'!$S$7:$S$210,'Allocation of site-spec costs'!$D253,'Capex forecast'!$Q$7:$Q$210,"Customer Connection")</f>
        <v>0</v>
      </c>
      <c r="G253" s="32">
        <f>SUMIFS('Capex forecast'!F$7:F$210,'Capex forecast'!$T$7:$T$210,'Allocation of site-spec costs'!$B253,'Capex forecast'!$S$7:$S$210,'Allocation of site-spec costs'!$D253,'Capex forecast'!$Q$7:$Q$210,"Customer Connection")</f>
        <v>0</v>
      </c>
      <c r="H253" s="32">
        <f>SUMIFS('Capex forecast'!G$7:G$210,'Capex forecast'!$T$7:$T$210,'Allocation of site-spec costs'!$B253,'Capex forecast'!$S$7:$S$210,'Allocation of site-spec costs'!$D253,'Capex forecast'!$Q$7:$Q$210,"Customer Connection")</f>
        <v>0</v>
      </c>
      <c r="I253" s="32">
        <f>SUMIFS('Capex forecast'!H$7:H$210,'Capex forecast'!$T$7:$T$210,'Allocation of site-spec costs'!$B253,'Capex forecast'!$S$7:$S$210,'Allocation of site-spec costs'!$D253,'Capex forecast'!$Q$7:$Q$210,"Customer Connection")</f>
        <v>0</v>
      </c>
      <c r="J253" s="32">
        <f>SUMIFS('Capex forecast'!I$7:I$210,'Capex forecast'!$T$7:$T$210,'Allocation of site-spec costs'!$B253,'Capex forecast'!$S$7:$S$210,'Allocation of site-spec costs'!$D253,'Capex forecast'!$Q$7:$Q$210,"Customer Connection")</f>
        <v>0</v>
      </c>
      <c r="K253" s="32">
        <f>SUMIFS('Capex forecast'!J$7:J$210,'Capex forecast'!$T$7:$T$210,'Allocation of site-spec costs'!$B253,'Capex forecast'!$S$7:$S$210,'Allocation of site-spec costs'!$D253,'Capex forecast'!$Q$7:$Q$210,"Customer Connection")</f>
        <v>0</v>
      </c>
      <c r="L253" s="32">
        <f>SUMIFS('Capex forecast'!K$7:K$210,'Capex forecast'!$T$7:$T$210,'Allocation of site-spec costs'!$B253,'Capex forecast'!$S$7:$S$210,'Allocation of site-spec costs'!$D253,'Capex forecast'!$Q$7:$Q$210,"Customer Connection")</f>
        <v>0</v>
      </c>
      <c r="M253" s="32">
        <f>SUMIFS('Capex forecast'!L$7:L$210,'Capex forecast'!$T$7:$T$210,'Allocation of site-spec costs'!$B253,'Capex forecast'!$S$7:$S$210,'Allocation of site-spec costs'!$D253,'Capex forecast'!$Q$7:$Q$210,"Customer Connection")</f>
        <v>0</v>
      </c>
      <c r="N253" s="32">
        <f>SUMIFS('Capex forecast'!M$7:M$210,'Capex forecast'!$T$7:$T$210,'Allocation of site-spec costs'!$B253,'Capex forecast'!$S$7:$S$210,'Allocation of site-spec costs'!$D253,'Capex forecast'!$Q$7:$Q$210,"Customer Connection")</f>
        <v>0</v>
      </c>
      <c r="O253" s="32">
        <f>SUMIFS('Capex forecast'!N$7:N$210,'Capex forecast'!$T$7:$T$210,'Allocation of site-spec costs'!$B253,'Capex forecast'!$S$7:$S$210,'Allocation of site-spec costs'!$D253,'Capex forecast'!$Q$7:$Q$210,"Customer Connection")</f>
        <v>0</v>
      </c>
      <c r="Q253" s="6" t="s">
        <v>43</v>
      </c>
      <c r="R253" s="6" t="str">
        <f>INDEX('Raw demand forecast'!$M$7:$M$5830,MATCH($Q253,'Raw demand forecast'!$B$7:$B$5830,0))</f>
        <v>No</v>
      </c>
      <c r="S253" s="6" t="str">
        <f>IF(COUNTIF($Q$93:Q253,$B253) = 1, "LV", IF(COUNTIF($Q$93:Q253,$B253) = 2, "HV", "ST"))</f>
        <v>LV</v>
      </c>
      <c r="T253" s="6" t="str">
        <f>INDEX('Demand forecast and growth rate'!$E$7:$E$273,MATCH($Q253,'Demand forecast and growth rate'!$B$7:$B$273,0))</f>
        <v>Steady/falling</v>
      </c>
      <c r="U253" s="32">
        <f>SUMIFS('Capex forecast'!E$7:E$210,'Capex forecast'!$T$7:$T$210,$Q253,'Capex forecast'!$S$7:$S$210,$S253,'Capex forecast'!$Q$7:$Q$210,"Augex")</f>
        <v>0</v>
      </c>
      <c r="V253" s="32">
        <f>SUMIFS('Capex forecast'!F$7:F$210,'Capex forecast'!$T$7:$T$210,$Q253,'Capex forecast'!$S$7:$S$210,$S253,'Capex forecast'!$Q$7:$Q$210,"Augex")</f>
        <v>0</v>
      </c>
      <c r="W253" s="32">
        <f>SUMIFS('Capex forecast'!G$7:G$210,'Capex forecast'!$T$7:$T$210,$Q253,'Capex forecast'!$S$7:$S$210,$S253,'Capex forecast'!$Q$7:$Q$210,"Augex")</f>
        <v>0</v>
      </c>
      <c r="X253" s="32">
        <f>SUMIFS('Capex forecast'!H$7:H$210,'Capex forecast'!$T$7:$T$210,$Q253,'Capex forecast'!$S$7:$S$210,$S253,'Capex forecast'!$Q$7:$Q$210,"Augex")</f>
        <v>0</v>
      </c>
      <c r="Y253" s="32">
        <f>SUMIFS('Capex forecast'!I$7:I$210,'Capex forecast'!$T$7:$T$210,$Q253,'Capex forecast'!$S$7:$S$210,$S253,'Capex forecast'!$Q$7:$Q$210,"Augex")</f>
        <v>0</v>
      </c>
      <c r="Z253" s="32">
        <f>SUMIFS('Capex forecast'!J$7:J$210,'Capex forecast'!$T$7:$T$210,$Q253,'Capex forecast'!$S$7:$S$210,$S253,'Capex forecast'!$Q$7:$Q$210,"Augex")</f>
        <v>0</v>
      </c>
      <c r="AA253" s="32">
        <f>SUMIFS('Capex forecast'!K$7:K$210,'Capex forecast'!$T$7:$T$210,$Q253,'Capex forecast'!$S$7:$S$210,$S253,'Capex forecast'!$Q$7:$Q$210,"Augex")</f>
        <v>0</v>
      </c>
      <c r="AB253" s="32">
        <f>SUMIFS('Capex forecast'!L$7:L$210,'Capex forecast'!$T$7:$T$210,$Q253,'Capex forecast'!$S$7:$S$210,$S253,'Capex forecast'!$Q$7:$Q$210,"Augex")</f>
        <v>0</v>
      </c>
      <c r="AC253" s="32">
        <f>SUMIFS('Capex forecast'!M$7:M$210,'Capex forecast'!$T$7:$T$210,$Q253,'Capex forecast'!$S$7:$S$210,$S253,'Capex forecast'!$Q$7:$Q$210,"Augex")</f>
        <v>0</v>
      </c>
      <c r="AD253" s="32">
        <f>SUMIFS('Capex forecast'!N$7:N$210,'Capex forecast'!$T$7:$T$210,$Q253,'Capex forecast'!$S$7:$S$210,$S253,'Capex forecast'!$Q$7:$Q$210,"Augex")</f>
        <v>0</v>
      </c>
      <c r="AF253" s="6" t="s">
        <v>43</v>
      </c>
      <c r="AG253" s="6" t="str">
        <f>INDEX('Raw demand forecast'!$M$7:$M$5830,MATCH($Q253,'Raw demand forecast'!$B$7:$B$5830,0))</f>
        <v>No</v>
      </c>
      <c r="AH253" s="6" t="str">
        <f>IF(COUNTIF($AF$93:AF253,$B253) = 1, "LV", IF(COUNTIF($AF$93:AF253,$B253) = 2, "HV", "ST"))</f>
        <v>LV</v>
      </c>
      <c r="AI253" s="6" t="str">
        <f>INDEX('Demand forecast and growth rate'!$E$7:$E$273,MATCH($Q253,'Demand forecast and growth rate'!$B$7:$B$273,0))</f>
        <v>Steady/falling</v>
      </c>
      <c r="AJ253" s="53">
        <f>SUMIFS('Capex forecast'!E$7:E$210,'Capex forecast'!$T$7:$T$210,$AF253,'Capex forecast'!$S$7:$S$210,$AH253,'Capex forecast'!$Q$7:$Q$210,"Repex")</f>
        <v>0</v>
      </c>
      <c r="AK253" s="53">
        <f>SUMIFS('Capex forecast'!F$7:F$210,'Capex forecast'!$T$7:$T$210,$AF253,'Capex forecast'!$S$7:$S$210,$AH253,'Capex forecast'!$Q$7:$Q$210,"Repex")</f>
        <v>0</v>
      </c>
      <c r="AL253" s="53">
        <f>SUMIFS('Capex forecast'!G$7:G$210,'Capex forecast'!$T$7:$T$210,$AF253,'Capex forecast'!$S$7:$S$210,$AH253,'Capex forecast'!$Q$7:$Q$210,"Repex")</f>
        <v>0</v>
      </c>
      <c r="AM253" s="53">
        <f>SUMIFS('Capex forecast'!H$7:H$210,'Capex forecast'!$T$7:$T$210,$AF253,'Capex forecast'!$S$7:$S$210,$AH253,'Capex forecast'!$Q$7:$Q$210,"Repex")</f>
        <v>0</v>
      </c>
      <c r="AN253" s="53">
        <f>SUMIFS('Capex forecast'!I$7:I$210,'Capex forecast'!$T$7:$T$210,$AF253,'Capex forecast'!$S$7:$S$210,$AH253,'Capex forecast'!$Q$7:$Q$210,"Repex")</f>
        <v>0</v>
      </c>
      <c r="AO253" s="53">
        <f>SUMIFS('Capex forecast'!J$7:J$210,'Capex forecast'!$T$7:$T$210,$AF253,'Capex forecast'!$S$7:$S$210,$AH253,'Capex forecast'!$Q$7:$Q$210,"Repex")</f>
        <v>0</v>
      </c>
      <c r="AP253" s="53">
        <f>SUMIFS('Capex forecast'!K$7:K$210,'Capex forecast'!$T$7:$T$210,$AF253,'Capex forecast'!$S$7:$S$210,$AH253,'Capex forecast'!$Q$7:$Q$210,"Repex")</f>
        <v>0</v>
      </c>
      <c r="AQ253" s="53">
        <f>SUMIFS('Capex forecast'!L$7:L$210,'Capex forecast'!$T$7:$T$210,$AF253,'Capex forecast'!$S$7:$S$210,$AH253,'Capex forecast'!$Q$7:$Q$210,"Repex")</f>
        <v>0</v>
      </c>
      <c r="AR253" s="53">
        <f>SUMIFS('Capex forecast'!M$7:M$210,'Capex forecast'!$T$7:$T$210,$AF253,'Capex forecast'!$S$7:$S$210,$AH253,'Capex forecast'!$Q$7:$Q$210,"Repex")</f>
        <v>0</v>
      </c>
      <c r="AS253" s="53">
        <f>SUMIFS('Capex forecast'!N$7:N$210,'Capex forecast'!$T$7:$T$210,$AF253,'Capex forecast'!$S$7:$S$210,$AH253,'Capex forecast'!$Q$7:$Q$210,"Repex")</f>
        <v>0</v>
      </c>
    </row>
    <row r="254" spans="2:45" ht="15">
      <c r="B254" s="6" t="s">
        <v>622</v>
      </c>
      <c r="C254" s="6" t="str">
        <f>INDEX('Raw demand forecast'!$M$7:$M$5830,MATCH($B254,'Raw demand forecast'!$B$7:$B$5830,0))</f>
        <v>Yes</v>
      </c>
      <c r="D254" s="6" t="str">
        <f>IF(COUNTIF($B$93:B254,$B254) = 1, "LV", IF(COUNTIF($B$93:B254,$B254) = 2, "HV", "ST"))</f>
        <v>LV</v>
      </c>
      <c r="E254" s="6" t="str">
        <f>INDEX('Demand forecast and growth rate'!$E$7:$E$273,MATCH($B254,'Demand forecast and growth rate'!$B$7:$B$273,0))</f>
        <v>Steady/falling</v>
      </c>
      <c r="F254" s="32">
        <f>SUMIFS('Capex forecast'!E$7:E$210,'Capex forecast'!$T$7:$T$210,'Allocation of site-spec costs'!$B254,'Capex forecast'!$S$7:$S$210,'Allocation of site-spec costs'!$D254,'Capex forecast'!$Q$7:$Q$210,"Customer Connection")</f>
        <v>0</v>
      </c>
      <c r="G254" s="32">
        <f>SUMIFS('Capex forecast'!F$7:F$210,'Capex forecast'!$T$7:$T$210,'Allocation of site-spec costs'!$B254,'Capex forecast'!$S$7:$S$210,'Allocation of site-spec costs'!$D254,'Capex forecast'!$Q$7:$Q$210,"Customer Connection")</f>
        <v>0</v>
      </c>
      <c r="H254" s="32">
        <f>SUMIFS('Capex forecast'!G$7:G$210,'Capex forecast'!$T$7:$T$210,'Allocation of site-spec costs'!$B254,'Capex forecast'!$S$7:$S$210,'Allocation of site-spec costs'!$D254,'Capex forecast'!$Q$7:$Q$210,"Customer Connection")</f>
        <v>0</v>
      </c>
      <c r="I254" s="32">
        <f>SUMIFS('Capex forecast'!H$7:H$210,'Capex forecast'!$T$7:$T$210,'Allocation of site-spec costs'!$B254,'Capex forecast'!$S$7:$S$210,'Allocation of site-spec costs'!$D254,'Capex forecast'!$Q$7:$Q$210,"Customer Connection")</f>
        <v>0</v>
      </c>
      <c r="J254" s="32">
        <f>SUMIFS('Capex forecast'!I$7:I$210,'Capex forecast'!$T$7:$T$210,'Allocation of site-spec costs'!$B254,'Capex forecast'!$S$7:$S$210,'Allocation of site-spec costs'!$D254,'Capex forecast'!$Q$7:$Q$210,"Customer Connection")</f>
        <v>0</v>
      </c>
      <c r="K254" s="32">
        <f>SUMIFS('Capex forecast'!J$7:J$210,'Capex forecast'!$T$7:$T$210,'Allocation of site-spec costs'!$B254,'Capex forecast'!$S$7:$S$210,'Allocation of site-spec costs'!$D254,'Capex forecast'!$Q$7:$Q$210,"Customer Connection")</f>
        <v>0</v>
      </c>
      <c r="L254" s="32">
        <f>SUMIFS('Capex forecast'!K$7:K$210,'Capex forecast'!$T$7:$T$210,'Allocation of site-spec costs'!$B254,'Capex forecast'!$S$7:$S$210,'Allocation of site-spec costs'!$D254,'Capex forecast'!$Q$7:$Q$210,"Customer Connection")</f>
        <v>0</v>
      </c>
      <c r="M254" s="32">
        <f>SUMIFS('Capex forecast'!L$7:L$210,'Capex forecast'!$T$7:$T$210,'Allocation of site-spec costs'!$B254,'Capex forecast'!$S$7:$S$210,'Allocation of site-spec costs'!$D254,'Capex forecast'!$Q$7:$Q$210,"Customer Connection")</f>
        <v>0</v>
      </c>
      <c r="N254" s="32">
        <f>SUMIFS('Capex forecast'!M$7:M$210,'Capex forecast'!$T$7:$T$210,'Allocation of site-spec costs'!$B254,'Capex forecast'!$S$7:$S$210,'Allocation of site-spec costs'!$D254,'Capex forecast'!$Q$7:$Q$210,"Customer Connection")</f>
        <v>0</v>
      </c>
      <c r="O254" s="32">
        <f>SUMIFS('Capex forecast'!N$7:N$210,'Capex forecast'!$T$7:$T$210,'Allocation of site-spec costs'!$B254,'Capex forecast'!$S$7:$S$210,'Allocation of site-spec costs'!$D254,'Capex forecast'!$Q$7:$Q$210,"Customer Connection")</f>
        <v>0</v>
      </c>
      <c r="Q254" s="6" t="s">
        <v>622</v>
      </c>
      <c r="R254" s="6" t="str">
        <f>INDEX('Raw demand forecast'!$M$7:$M$5830,MATCH($Q254,'Raw demand forecast'!$B$7:$B$5830,0))</f>
        <v>Yes</v>
      </c>
      <c r="S254" s="6" t="str">
        <f>IF(COUNTIF($Q$93:Q254,$B254) = 1, "LV", IF(COUNTIF($Q$93:Q254,$B254) = 2, "HV", "ST"))</f>
        <v>LV</v>
      </c>
      <c r="T254" s="6" t="str">
        <f>INDEX('Demand forecast and growth rate'!$E$7:$E$273,MATCH($Q254,'Demand forecast and growth rate'!$B$7:$B$273,0))</f>
        <v>Steady/falling</v>
      </c>
      <c r="U254" s="32">
        <f>SUMIFS('Capex forecast'!E$7:E$210,'Capex forecast'!$T$7:$T$210,$Q254,'Capex forecast'!$S$7:$S$210,$S254,'Capex forecast'!$Q$7:$Q$210,"Augex")</f>
        <v>0</v>
      </c>
      <c r="V254" s="32">
        <f>SUMIFS('Capex forecast'!F$7:F$210,'Capex forecast'!$T$7:$T$210,$Q254,'Capex forecast'!$S$7:$S$210,$S254,'Capex forecast'!$Q$7:$Q$210,"Augex")</f>
        <v>0</v>
      </c>
      <c r="W254" s="32">
        <f>SUMIFS('Capex forecast'!G$7:G$210,'Capex forecast'!$T$7:$T$210,$Q254,'Capex forecast'!$S$7:$S$210,$S254,'Capex forecast'!$Q$7:$Q$210,"Augex")</f>
        <v>0</v>
      </c>
      <c r="X254" s="32">
        <f>SUMIFS('Capex forecast'!H$7:H$210,'Capex forecast'!$T$7:$T$210,$Q254,'Capex forecast'!$S$7:$S$210,$S254,'Capex forecast'!$Q$7:$Q$210,"Augex")</f>
        <v>0</v>
      </c>
      <c r="Y254" s="32">
        <f>SUMIFS('Capex forecast'!I$7:I$210,'Capex forecast'!$T$7:$T$210,$Q254,'Capex forecast'!$S$7:$S$210,$S254,'Capex forecast'!$Q$7:$Q$210,"Augex")</f>
        <v>0</v>
      </c>
      <c r="Z254" s="32">
        <f>SUMIFS('Capex forecast'!J$7:J$210,'Capex forecast'!$T$7:$T$210,$Q254,'Capex forecast'!$S$7:$S$210,$S254,'Capex forecast'!$Q$7:$Q$210,"Augex")</f>
        <v>0</v>
      </c>
      <c r="AA254" s="32">
        <f>SUMIFS('Capex forecast'!K$7:K$210,'Capex forecast'!$T$7:$T$210,$Q254,'Capex forecast'!$S$7:$S$210,$S254,'Capex forecast'!$Q$7:$Q$210,"Augex")</f>
        <v>0</v>
      </c>
      <c r="AB254" s="32">
        <f>SUMIFS('Capex forecast'!L$7:L$210,'Capex forecast'!$T$7:$T$210,$Q254,'Capex forecast'!$S$7:$S$210,$S254,'Capex forecast'!$Q$7:$Q$210,"Augex")</f>
        <v>0</v>
      </c>
      <c r="AC254" s="32">
        <f>SUMIFS('Capex forecast'!M$7:M$210,'Capex forecast'!$T$7:$T$210,$Q254,'Capex forecast'!$S$7:$S$210,$S254,'Capex forecast'!$Q$7:$Q$210,"Augex")</f>
        <v>0</v>
      </c>
      <c r="AD254" s="32">
        <f>SUMIFS('Capex forecast'!N$7:N$210,'Capex forecast'!$T$7:$T$210,$Q254,'Capex forecast'!$S$7:$S$210,$S254,'Capex forecast'!$Q$7:$Q$210,"Augex")</f>
        <v>0</v>
      </c>
      <c r="AF254" s="6" t="s">
        <v>622</v>
      </c>
      <c r="AG254" s="6" t="str">
        <f>INDEX('Raw demand forecast'!$M$7:$M$5830,MATCH($Q254,'Raw demand forecast'!$B$7:$B$5830,0))</f>
        <v>Yes</v>
      </c>
      <c r="AH254" s="6" t="str">
        <f>IF(COUNTIF($AF$93:AF254,$B254) = 1, "LV", IF(COUNTIF($AF$93:AF254,$B254) = 2, "HV", "ST"))</f>
        <v>LV</v>
      </c>
      <c r="AI254" s="6" t="str">
        <f>INDEX('Demand forecast and growth rate'!$E$7:$E$273,MATCH($Q254,'Demand forecast and growth rate'!$B$7:$B$273,0))</f>
        <v>Steady/falling</v>
      </c>
      <c r="AJ254" s="53">
        <f>SUMIFS('Capex forecast'!E$7:E$210,'Capex forecast'!$T$7:$T$210,$AF254,'Capex forecast'!$S$7:$S$210,$AH254,'Capex forecast'!$Q$7:$Q$210,"Repex")</f>
        <v>0</v>
      </c>
      <c r="AK254" s="53">
        <f>SUMIFS('Capex forecast'!F$7:F$210,'Capex forecast'!$T$7:$T$210,$AF254,'Capex forecast'!$S$7:$S$210,$AH254,'Capex forecast'!$Q$7:$Q$210,"Repex")</f>
        <v>0</v>
      </c>
      <c r="AL254" s="53">
        <f>SUMIFS('Capex forecast'!G$7:G$210,'Capex forecast'!$T$7:$T$210,$AF254,'Capex forecast'!$S$7:$S$210,$AH254,'Capex forecast'!$Q$7:$Q$210,"Repex")</f>
        <v>0</v>
      </c>
      <c r="AM254" s="53">
        <f>SUMIFS('Capex forecast'!H$7:H$210,'Capex forecast'!$T$7:$T$210,$AF254,'Capex forecast'!$S$7:$S$210,$AH254,'Capex forecast'!$Q$7:$Q$210,"Repex")</f>
        <v>0</v>
      </c>
      <c r="AN254" s="53">
        <f>SUMIFS('Capex forecast'!I$7:I$210,'Capex forecast'!$T$7:$T$210,$AF254,'Capex forecast'!$S$7:$S$210,$AH254,'Capex forecast'!$Q$7:$Q$210,"Repex")</f>
        <v>0</v>
      </c>
      <c r="AO254" s="53">
        <f>SUMIFS('Capex forecast'!J$7:J$210,'Capex forecast'!$T$7:$T$210,$AF254,'Capex forecast'!$S$7:$S$210,$AH254,'Capex forecast'!$Q$7:$Q$210,"Repex")</f>
        <v>0</v>
      </c>
      <c r="AP254" s="53">
        <f>SUMIFS('Capex forecast'!K$7:K$210,'Capex forecast'!$T$7:$T$210,$AF254,'Capex forecast'!$S$7:$S$210,$AH254,'Capex forecast'!$Q$7:$Q$210,"Repex")</f>
        <v>0</v>
      </c>
      <c r="AQ254" s="53">
        <f>SUMIFS('Capex forecast'!L$7:L$210,'Capex forecast'!$T$7:$T$210,$AF254,'Capex forecast'!$S$7:$S$210,$AH254,'Capex forecast'!$Q$7:$Q$210,"Repex")</f>
        <v>0</v>
      </c>
      <c r="AR254" s="53">
        <f>SUMIFS('Capex forecast'!M$7:M$210,'Capex forecast'!$T$7:$T$210,$AF254,'Capex forecast'!$S$7:$S$210,$AH254,'Capex forecast'!$Q$7:$Q$210,"Repex")</f>
        <v>0</v>
      </c>
      <c r="AS254" s="53">
        <f>SUMIFS('Capex forecast'!N$7:N$210,'Capex forecast'!$T$7:$T$210,$AF254,'Capex forecast'!$S$7:$S$210,$AH254,'Capex forecast'!$Q$7:$Q$210,"Repex")</f>
        <v>0</v>
      </c>
    </row>
    <row r="255" spans="2:45" ht="15">
      <c r="B255" s="6" t="s">
        <v>122</v>
      </c>
      <c r="C255" s="6" t="str">
        <f>INDEX('Raw demand forecast'!$M$7:$M$5830,MATCH($B255,'Raw demand forecast'!$B$7:$B$5830,0))</f>
        <v>No</v>
      </c>
      <c r="D255" s="6" t="str">
        <f>IF(COUNTIF($B$93:B255,$B255) = 1, "LV", IF(COUNTIF($B$93:B255,$B255) = 2, "HV", "ST"))</f>
        <v>LV</v>
      </c>
      <c r="E255" s="6" t="str">
        <f>INDEX('Demand forecast and growth rate'!$E$7:$E$273,MATCH($B255,'Demand forecast and growth rate'!$B$7:$B$273,0))</f>
        <v>Steady/falling</v>
      </c>
      <c r="F255" s="32">
        <f>SUMIFS('Capex forecast'!E$7:E$210,'Capex forecast'!$T$7:$T$210,'Allocation of site-spec costs'!$B255,'Capex forecast'!$S$7:$S$210,'Allocation of site-spec costs'!$D255,'Capex forecast'!$Q$7:$Q$210,"Customer Connection")</f>
        <v>0</v>
      </c>
      <c r="G255" s="32">
        <f>SUMIFS('Capex forecast'!F$7:F$210,'Capex forecast'!$T$7:$T$210,'Allocation of site-spec costs'!$B255,'Capex forecast'!$S$7:$S$210,'Allocation of site-spec costs'!$D255,'Capex forecast'!$Q$7:$Q$210,"Customer Connection")</f>
        <v>0</v>
      </c>
      <c r="H255" s="32">
        <f>SUMIFS('Capex forecast'!G$7:G$210,'Capex forecast'!$T$7:$T$210,'Allocation of site-spec costs'!$B255,'Capex forecast'!$S$7:$S$210,'Allocation of site-spec costs'!$D255,'Capex forecast'!$Q$7:$Q$210,"Customer Connection")</f>
        <v>0</v>
      </c>
      <c r="I255" s="32">
        <f>SUMIFS('Capex forecast'!H$7:H$210,'Capex forecast'!$T$7:$T$210,'Allocation of site-spec costs'!$B255,'Capex forecast'!$S$7:$S$210,'Allocation of site-spec costs'!$D255,'Capex forecast'!$Q$7:$Q$210,"Customer Connection")</f>
        <v>0</v>
      </c>
      <c r="J255" s="32">
        <f>SUMIFS('Capex forecast'!I$7:I$210,'Capex forecast'!$T$7:$T$210,'Allocation of site-spec costs'!$B255,'Capex forecast'!$S$7:$S$210,'Allocation of site-spec costs'!$D255,'Capex forecast'!$Q$7:$Q$210,"Customer Connection")</f>
        <v>0</v>
      </c>
      <c r="K255" s="32">
        <f>SUMIFS('Capex forecast'!J$7:J$210,'Capex forecast'!$T$7:$T$210,'Allocation of site-spec costs'!$B255,'Capex forecast'!$S$7:$S$210,'Allocation of site-spec costs'!$D255,'Capex forecast'!$Q$7:$Q$210,"Customer Connection")</f>
        <v>0</v>
      </c>
      <c r="L255" s="32">
        <f>SUMIFS('Capex forecast'!K$7:K$210,'Capex forecast'!$T$7:$T$210,'Allocation of site-spec costs'!$B255,'Capex forecast'!$S$7:$S$210,'Allocation of site-spec costs'!$D255,'Capex forecast'!$Q$7:$Q$210,"Customer Connection")</f>
        <v>0</v>
      </c>
      <c r="M255" s="32">
        <f>SUMIFS('Capex forecast'!L$7:L$210,'Capex forecast'!$T$7:$T$210,'Allocation of site-spec costs'!$B255,'Capex forecast'!$S$7:$S$210,'Allocation of site-spec costs'!$D255,'Capex forecast'!$Q$7:$Q$210,"Customer Connection")</f>
        <v>0</v>
      </c>
      <c r="N255" s="32">
        <f>SUMIFS('Capex forecast'!M$7:M$210,'Capex forecast'!$T$7:$T$210,'Allocation of site-spec costs'!$B255,'Capex forecast'!$S$7:$S$210,'Allocation of site-spec costs'!$D255,'Capex forecast'!$Q$7:$Q$210,"Customer Connection")</f>
        <v>0</v>
      </c>
      <c r="O255" s="32">
        <f>SUMIFS('Capex forecast'!N$7:N$210,'Capex forecast'!$T$7:$T$210,'Allocation of site-spec costs'!$B255,'Capex forecast'!$S$7:$S$210,'Allocation of site-spec costs'!$D255,'Capex forecast'!$Q$7:$Q$210,"Customer Connection")</f>
        <v>0</v>
      </c>
      <c r="Q255" s="6" t="s">
        <v>122</v>
      </c>
      <c r="R255" s="6" t="str">
        <f>INDEX('Raw demand forecast'!$M$7:$M$5830,MATCH($Q255,'Raw demand forecast'!$B$7:$B$5830,0))</f>
        <v>No</v>
      </c>
      <c r="S255" s="6" t="str">
        <f>IF(COUNTIF($Q$93:Q255,$B255) = 1, "LV", IF(COUNTIF($Q$93:Q255,$B255) = 2, "HV", "ST"))</f>
        <v>LV</v>
      </c>
      <c r="T255" s="6" t="str">
        <f>INDEX('Demand forecast and growth rate'!$E$7:$E$273,MATCH($Q255,'Demand forecast and growth rate'!$B$7:$B$273,0))</f>
        <v>Steady/falling</v>
      </c>
      <c r="U255" s="32">
        <f>SUMIFS('Capex forecast'!E$7:E$210,'Capex forecast'!$T$7:$T$210,$Q255,'Capex forecast'!$S$7:$S$210,$S255,'Capex forecast'!$Q$7:$Q$210,"Augex")</f>
        <v>0</v>
      </c>
      <c r="V255" s="32">
        <f>SUMIFS('Capex forecast'!F$7:F$210,'Capex forecast'!$T$7:$T$210,$Q255,'Capex forecast'!$S$7:$S$210,$S255,'Capex forecast'!$Q$7:$Q$210,"Augex")</f>
        <v>0</v>
      </c>
      <c r="W255" s="32">
        <f>SUMIFS('Capex forecast'!G$7:G$210,'Capex forecast'!$T$7:$T$210,$Q255,'Capex forecast'!$S$7:$S$210,$S255,'Capex forecast'!$Q$7:$Q$210,"Augex")</f>
        <v>0</v>
      </c>
      <c r="X255" s="32">
        <f>SUMIFS('Capex forecast'!H$7:H$210,'Capex forecast'!$T$7:$T$210,$Q255,'Capex forecast'!$S$7:$S$210,$S255,'Capex forecast'!$Q$7:$Q$210,"Augex")</f>
        <v>0</v>
      </c>
      <c r="Y255" s="32">
        <f>SUMIFS('Capex forecast'!I$7:I$210,'Capex forecast'!$T$7:$T$210,$Q255,'Capex forecast'!$S$7:$S$210,$S255,'Capex forecast'!$Q$7:$Q$210,"Augex")</f>
        <v>0</v>
      </c>
      <c r="Z255" s="32">
        <f>SUMIFS('Capex forecast'!J$7:J$210,'Capex forecast'!$T$7:$T$210,$Q255,'Capex forecast'!$S$7:$S$210,$S255,'Capex forecast'!$Q$7:$Q$210,"Augex")</f>
        <v>0</v>
      </c>
      <c r="AA255" s="32">
        <f>SUMIFS('Capex forecast'!K$7:K$210,'Capex forecast'!$T$7:$T$210,$Q255,'Capex forecast'!$S$7:$S$210,$S255,'Capex forecast'!$Q$7:$Q$210,"Augex")</f>
        <v>0</v>
      </c>
      <c r="AB255" s="32">
        <f>SUMIFS('Capex forecast'!L$7:L$210,'Capex forecast'!$T$7:$T$210,$Q255,'Capex forecast'!$S$7:$S$210,$S255,'Capex forecast'!$Q$7:$Q$210,"Augex")</f>
        <v>0</v>
      </c>
      <c r="AC255" s="32">
        <f>SUMIFS('Capex forecast'!M$7:M$210,'Capex forecast'!$T$7:$T$210,$Q255,'Capex forecast'!$S$7:$S$210,$S255,'Capex forecast'!$Q$7:$Q$210,"Augex")</f>
        <v>0</v>
      </c>
      <c r="AD255" s="32">
        <f>SUMIFS('Capex forecast'!N$7:N$210,'Capex forecast'!$T$7:$T$210,$Q255,'Capex forecast'!$S$7:$S$210,$S255,'Capex forecast'!$Q$7:$Q$210,"Augex")</f>
        <v>0</v>
      </c>
      <c r="AF255" s="6" t="s">
        <v>122</v>
      </c>
      <c r="AG255" s="6" t="str">
        <f>INDEX('Raw demand forecast'!$M$7:$M$5830,MATCH($Q255,'Raw demand forecast'!$B$7:$B$5830,0))</f>
        <v>No</v>
      </c>
      <c r="AH255" s="6" t="str">
        <f>IF(COUNTIF($AF$93:AF255,$B255) = 1, "LV", IF(COUNTIF($AF$93:AF255,$B255) = 2, "HV", "ST"))</f>
        <v>LV</v>
      </c>
      <c r="AI255" s="6" t="str">
        <f>INDEX('Demand forecast and growth rate'!$E$7:$E$273,MATCH($Q255,'Demand forecast and growth rate'!$B$7:$B$273,0))</f>
        <v>Steady/falling</v>
      </c>
      <c r="AJ255" s="53">
        <f>SUMIFS('Capex forecast'!E$7:E$210,'Capex forecast'!$T$7:$T$210,$AF255,'Capex forecast'!$S$7:$S$210,$AH255,'Capex forecast'!$Q$7:$Q$210,"Repex")</f>
        <v>0</v>
      </c>
      <c r="AK255" s="53">
        <f>SUMIFS('Capex forecast'!F$7:F$210,'Capex forecast'!$T$7:$T$210,$AF255,'Capex forecast'!$S$7:$S$210,$AH255,'Capex forecast'!$Q$7:$Q$210,"Repex")</f>
        <v>0</v>
      </c>
      <c r="AL255" s="53">
        <f>SUMIFS('Capex forecast'!G$7:G$210,'Capex forecast'!$T$7:$T$210,$AF255,'Capex forecast'!$S$7:$S$210,$AH255,'Capex forecast'!$Q$7:$Q$210,"Repex")</f>
        <v>0</v>
      </c>
      <c r="AM255" s="53">
        <f>SUMIFS('Capex forecast'!H$7:H$210,'Capex forecast'!$T$7:$T$210,$AF255,'Capex forecast'!$S$7:$S$210,$AH255,'Capex forecast'!$Q$7:$Q$210,"Repex")</f>
        <v>0</v>
      </c>
      <c r="AN255" s="53">
        <f>SUMIFS('Capex forecast'!I$7:I$210,'Capex forecast'!$T$7:$T$210,$AF255,'Capex forecast'!$S$7:$S$210,$AH255,'Capex forecast'!$Q$7:$Q$210,"Repex")</f>
        <v>0</v>
      </c>
      <c r="AO255" s="53">
        <f>SUMIFS('Capex forecast'!J$7:J$210,'Capex forecast'!$T$7:$T$210,$AF255,'Capex forecast'!$S$7:$S$210,$AH255,'Capex forecast'!$Q$7:$Q$210,"Repex")</f>
        <v>0</v>
      </c>
      <c r="AP255" s="53">
        <f>SUMIFS('Capex forecast'!K$7:K$210,'Capex forecast'!$T$7:$T$210,$AF255,'Capex forecast'!$S$7:$S$210,$AH255,'Capex forecast'!$Q$7:$Q$210,"Repex")</f>
        <v>0</v>
      </c>
      <c r="AQ255" s="53">
        <f>SUMIFS('Capex forecast'!L$7:L$210,'Capex forecast'!$T$7:$T$210,$AF255,'Capex forecast'!$S$7:$S$210,$AH255,'Capex forecast'!$Q$7:$Q$210,"Repex")</f>
        <v>0</v>
      </c>
      <c r="AR255" s="53">
        <f>SUMIFS('Capex forecast'!M$7:M$210,'Capex forecast'!$T$7:$T$210,$AF255,'Capex forecast'!$S$7:$S$210,$AH255,'Capex forecast'!$Q$7:$Q$210,"Repex")</f>
        <v>0</v>
      </c>
      <c r="AS255" s="53">
        <f>SUMIFS('Capex forecast'!N$7:N$210,'Capex forecast'!$T$7:$T$210,$AF255,'Capex forecast'!$S$7:$S$210,$AH255,'Capex forecast'!$Q$7:$Q$210,"Repex")</f>
        <v>0</v>
      </c>
    </row>
    <row r="256" spans="2:45" ht="15">
      <c r="B256" s="6" t="s">
        <v>161</v>
      </c>
      <c r="C256" s="6" t="str">
        <f>INDEX('Raw demand forecast'!$M$7:$M$5830,MATCH($B256,'Raw demand forecast'!$B$7:$B$5830,0))</f>
        <v>No</v>
      </c>
      <c r="D256" s="6" t="str">
        <f>IF(COUNTIF($B$93:B256,$B256) = 1, "LV", IF(COUNTIF($B$93:B256,$B256) = 2, "HV", "ST"))</f>
        <v>LV</v>
      </c>
      <c r="E256" s="6" t="str">
        <f>INDEX('Demand forecast and growth rate'!$E$7:$E$273,MATCH($B256,'Demand forecast and growth rate'!$B$7:$B$273,0))</f>
        <v>Steady/falling</v>
      </c>
      <c r="F256" s="32">
        <f>SUMIFS('Capex forecast'!E$7:E$210,'Capex forecast'!$T$7:$T$210,'Allocation of site-spec costs'!$B256,'Capex forecast'!$S$7:$S$210,'Allocation of site-spec costs'!$D256,'Capex forecast'!$Q$7:$Q$210,"Customer Connection")</f>
        <v>0</v>
      </c>
      <c r="G256" s="32">
        <f>SUMIFS('Capex forecast'!F$7:F$210,'Capex forecast'!$T$7:$T$210,'Allocation of site-spec costs'!$B256,'Capex forecast'!$S$7:$S$210,'Allocation of site-spec costs'!$D256,'Capex forecast'!$Q$7:$Q$210,"Customer Connection")</f>
        <v>0</v>
      </c>
      <c r="H256" s="32">
        <f>SUMIFS('Capex forecast'!G$7:G$210,'Capex forecast'!$T$7:$T$210,'Allocation of site-spec costs'!$B256,'Capex forecast'!$S$7:$S$210,'Allocation of site-spec costs'!$D256,'Capex forecast'!$Q$7:$Q$210,"Customer Connection")</f>
        <v>0</v>
      </c>
      <c r="I256" s="32">
        <f>SUMIFS('Capex forecast'!H$7:H$210,'Capex forecast'!$T$7:$T$210,'Allocation of site-spec costs'!$B256,'Capex forecast'!$S$7:$S$210,'Allocation of site-spec costs'!$D256,'Capex forecast'!$Q$7:$Q$210,"Customer Connection")</f>
        <v>0</v>
      </c>
      <c r="J256" s="32">
        <f>SUMIFS('Capex forecast'!I$7:I$210,'Capex forecast'!$T$7:$T$210,'Allocation of site-spec costs'!$B256,'Capex forecast'!$S$7:$S$210,'Allocation of site-spec costs'!$D256,'Capex forecast'!$Q$7:$Q$210,"Customer Connection")</f>
        <v>0</v>
      </c>
      <c r="K256" s="32">
        <f>SUMIFS('Capex forecast'!J$7:J$210,'Capex forecast'!$T$7:$T$210,'Allocation of site-spec costs'!$B256,'Capex forecast'!$S$7:$S$210,'Allocation of site-spec costs'!$D256,'Capex forecast'!$Q$7:$Q$210,"Customer Connection")</f>
        <v>0</v>
      </c>
      <c r="L256" s="32">
        <f>SUMIFS('Capex forecast'!K$7:K$210,'Capex forecast'!$T$7:$T$210,'Allocation of site-spec costs'!$B256,'Capex forecast'!$S$7:$S$210,'Allocation of site-spec costs'!$D256,'Capex forecast'!$Q$7:$Q$210,"Customer Connection")</f>
        <v>0</v>
      </c>
      <c r="M256" s="32">
        <f>SUMIFS('Capex forecast'!L$7:L$210,'Capex forecast'!$T$7:$T$210,'Allocation of site-spec costs'!$B256,'Capex forecast'!$S$7:$S$210,'Allocation of site-spec costs'!$D256,'Capex forecast'!$Q$7:$Q$210,"Customer Connection")</f>
        <v>0</v>
      </c>
      <c r="N256" s="32">
        <f>SUMIFS('Capex forecast'!M$7:M$210,'Capex forecast'!$T$7:$T$210,'Allocation of site-spec costs'!$B256,'Capex forecast'!$S$7:$S$210,'Allocation of site-spec costs'!$D256,'Capex forecast'!$Q$7:$Q$210,"Customer Connection")</f>
        <v>0</v>
      </c>
      <c r="O256" s="32">
        <f>SUMIFS('Capex forecast'!N$7:N$210,'Capex forecast'!$T$7:$T$210,'Allocation of site-spec costs'!$B256,'Capex forecast'!$S$7:$S$210,'Allocation of site-spec costs'!$D256,'Capex forecast'!$Q$7:$Q$210,"Customer Connection")</f>
        <v>0</v>
      </c>
      <c r="Q256" s="6" t="s">
        <v>161</v>
      </c>
      <c r="R256" s="6" t="str">
        <f>INDEX('Raw demand forecast'!$M$7:$M$5830,MATCH($Q256,'Raw demand forecast'!$B$7:$B$5830,0))</f>
        <v>No</v>
      </c>
      <c r="S256" s="6" t="str">
        <f>IF(COUNTIF($Q$93:Q256,$B256) = 1, "LV", IF(COUNTIF($Q$93:Q256,$B256) = 2, "HV", "ST"))</f>
        <v>LV</v>
      </c>
      <c r="T256" s="6" t="str">
        <f>INDEX('Demand forecast and growth rate'!$E$7:$E$273,MATCH($Q256,'Demand forecast and growth rate'!$B$7:$B$273,0))</f>
        <v>Steady/falling</v>
      </c>
      <c r="U256" s="32">
        <f>SUMIFS('Capex forecast'!E$7:E$210,'Capex forecast'!$T$7:$T$210,$Q256,'Capex forecast'!$S$7:$S$210,$S256,'Capex forecast'!$Q$7:$Q$210,"Augex")</f>
        <v>0</v>
      </c>
      <c r="V256" s="32">
        <f>SUMIFS('Capex forecast'!F$7:F$210,'Capex forecast'!$T$7:$T$210,$Q256,'Capex forecast'!$S$7:$S$210,$S256,'Capex forecast'!$Q$7:$Q$210,"Augex")</f>
        <v>0</v>
      </c>
      <c r="W256" s="32">
        <f>SUMIFS('Capex forecast'!G$7:G$210,'Capex forecast'!$T$7:$T$210,$Q256,'Capex forecast'!$S$7:$S$210,$S256,'Capex forecast'!$Q$7:$Q$210,"Augex")</f>
        <v>0</v>
      </c>
      <c r="X256" s="32">
        <f>SUMIFS('Capex forecast'!H$7:H$210,'Capex forecast'!$T$7:$T$210,$Q256,'Capex forecast'!$S$7:$S$210,$S256,'Capex forecast'!$Q$7:$Q$210,"Augex")</f>
        <v>0</v>
      </c>
      <c r="Y256" s="32">
        <f>SUMIFS('Capex forecast'!I$7:I$210,'Capex forecast'!$T$7:$T$210,$Q256,'Capex forecast'!$S$7:$S$210,$S256,'Capex forecast'!$Q$7:$Q$210,"Augex")</f>
        <v>0</v>
      </c>
      <c r="Z256" s="32">
        <f>SUMIFS('Capex forecast'!J$7:J$210,'Capex forecast'!$T$7:$T$210,$Q256,'Capex forecast'!$S$7:$S$210,$S256,'Capex forecast'!$Q$7:$Q$210,"Augex")</f>
        <v>0</v>
      </c>
      <c r="AA256" s="32">
        <f>SUMIFS('Capex forecast'!K$7:K$210,'Capex forecast'!$T$7:$T$210,$Q256,'Capex forecast'!$S$7:$S$210,$S256,'Capex forecast'!$Q$7:$Q$210,"Augex")</f>
        <v>0</v>
      </c>
      <c r="AB256" s="32">
        <f>SUMIFS('Capex forecast'!L$7:L$210,'Capex forecast'!$T$7:$T$210,$Q256,'Capex forecast'!$S$7:$S$210,$S256,'Capex forecast'!$Q$7:$Q$210,"Augex")</f>
        <v>0</v>
      </c>
      <c r="AC256" s="32">
        <f>SUMIFS('Capex forecast'!M$7:M$210,'Capex forecast'!$T$7:$T$210,$Q256,'Capex forecast'!$S$7:$S$210,$S256,'Capex forecast'!$Q$7:$Q$210,"Augex")</f>
        <v>0</v>
      </c>
      <c r="AD256" s="32">
        <f>SUMIFS('Capex forecast'!N$7:N$210,'Capex forecast'!$T$7:$T$210,$Q256,'Capex forecast'!$S$7:$S$210,$S256,'Capex forecast'!$Q$7:$Q$210,"Augex")</f>
        <v>0</v>
      </c>
      <c r="AF256" s="6" t="s">
        <v>161</v>
      </c>
      <c r="AG256" s="6" t="str">
        <f>INDEX('Raw demand forecast'!$M$7:$M$5830,MATCH($Q256,'Raw demand forecast'!$B$7:$B$5830,0))</f>
        <v>No</v>
      </c>
      <c r="AH256" s="6" t="str">
        <f>IF(COUNTIF($AF$93:AF256,$B256) = 1, "LV", IF(COUNTIF($AF$93:AF256,$B256) = 2, "HV", "ST"))</f>
        <v>LV</v>
      </c>
      <c r="AI256" s="6" t="str">
        <f>INDEX('Demand forecast and growth rate'!$E$7:$E$273,MATCH($Q256,'Demand forecast and growth rate'!$B$7:$B$273,0))</f>
        <v>Steady/falling</v>
      </c>
      <c r="AJ256" s="53">
        <f>SUMIFS('Capex forecast'!E$7:E$210,'Capex forecast'!$T$7:$T$210,$AF256,'Capex forecast'!$S$7:$S$210,$AH256,'Capex forecast'!$Q$7:$Q$210,"Repex")</f>
        <v>0</v>
      </c>
      <c r="AK256" s="53">
        <f>SUMIFS('Capex forecast'!F$7:F$210,'Capex forecast'!$T$7:$T$210,$AF256,'Capex forecast'!$S$7:$S$210,$AH256,'Capex forecast'!$Q$7:$Q$210,"Repex")</f>
        <v>0</v>
      </c>
      <c r="AL256" s="53">
        <f>SUMIFS('Capex forecast'!G$7:G$210,'Capex forecast'!$T$7:$T$210,$AF256,'Capex forecast'!$S$7:$S$210,$AH256,'Capex forecast'!$Q$7:$Q$210,"Repex")</f>
        <v>0</v>
      </c>
      <c r="AM256" s="53">
        <f>SUMIFS('Capex forecast'!H$7:H$210,'Capex forecast'!$T$7:$T$210,$AF256,'Capex forecast'!$S$7:$S$210,$AH256,'Capex forecast'!$Q$7:$Q$210,"Repex")</f>
        <v>0</v>
      </c>
      <c r="AN256" s="53">
        <f>SUMIFS('Capex forecast'!I$7:I$210,'Capex forecast'!$T$7:$T$210,$AF256,'Capex forecast'!$S$7:$S$210,$AH256,'Capex forecast'!$Q$7:$Q$210,"Repex")</f>
        <v>0</v>
      </c>
      <c r="AO256" s="53">
        <f>SUMIFS('Capex forecast'!J$7:J$210,'Capex forecast'!$T$7:$T$210,$AF256,'Capex forecast'!$S$7:$S$210,$AH256,'Capex forecast'!$Q$7:$Q$210,"Repex")</f>
        <v>0</v>
      </c>
      <c r="AP256" s="53">
        <f>SUMIFS('Capex forecast'!K$7:K$210,'Capex forecast'!$T$7:$T$210,$AF256,'Capex forecast'!$S$7:$S$210,$AH256,'Capex forecast'!$Q$7:$Q$210,"Repex")</f>
        <v>0</v>
      </c>
      <c r="AQ256" s="53">
        <f>SUMIFS('Capex forecast'!L$7:L$210,'Capex forecast'!$T$7:$T$210,$AF256,'Capex forecast'!$S$7:$S$210,$AH256,'Capex forecast'!$Q$7:$Q$210,"Repex")</f>
        <v>0</v>
      </c>
      <c r="AR256" s="53">
        <f>SUMIFS('Capex forecast'!M$7:M$210,'Capex forecast'!$T$7:$T$210,$AF256,'Capex forecast'!$S$7:$S$210,$AH256,'Capex forecast'!$Q$7:$Q$210,"Repex")</f>
        <v>0</v>
      </c>
      <c r="AS256" s="53">
        <f>SUMIFS('Capex forecast'!N$7:N$210,'Capex forecast'!$T$7:$T$210,$AF256,'Capex forecast'!$S$7:$S$210,$AH256,'Capex forecast'!$Q$7:$Q$210,"Repex")</f>
        <v>0</v>
      </c>
    </row>
    <row r="257" spans="2:45" ht="15">
      <c r="B257" s="6" t="s">
        <v>181</v>
      </c>
      <c r="C257" s="6" t="str">
        <f>INDEX('Raw demand forecast'!$M$7:$M$5830,MATCH($B257,'Raw demand forecast'!$B$7:$B$5830,0))</f>
        <v>No</v>
      </c>
      <c r="D257" s="6" t="str">
        <f>IF(COUNTIF($B$93:B257,$B257) = 1, "LV", IF(COUNTIF($B$93:B257,$B257) = 2, "HV", "ST"))</f>
        <v>LV</v>
      </c>
      <c r="E257" s="6" t="str">
        <f>INDEX('Demand forecast and growth rate'!$E$7:$E$273,MATCH($B257,'Demand forecast and growth rate'!$B$7:$B$273,0))</f>
        <v>Steady/falling</v>
      </c>
      <c r="F257" s="32">
        <f>SUMIFS('Capex forecast'!E$7:E$210,'Capex forecast'!$T$7:$T$210,'Allocation of site-spec costs'!$B257,'Capex forecast'!$S$7:$S$210,'Allocation of site-spec costs'!$D257,'Capex forecast'!$Q$7:$Q$210,"Customer Connection")</f>
        <v>0</v>
      </c>
      <c r="G257" s="32">
        <f>SUMIFS('Capex forecast'!F$7:F$210,'Capex forecast'!$T$7:$T$210,'Allocation of site-spec costs'!$B257,'Capex forecast'!$S$7:$S$210,'Allocation of site-spec costs'!$D257,'Capex forecast'!$Q$7:$Q$210,"Customer Connection")</f>
        <v>0</v>
      </c>
      <c r="H257" s="32">
        <f>SUMIFS('Capex forecast'!G$7:G$210,'Capex forecast'!$T$7:$T$210,'Allocation of site-spec costs'!$B257,'Capex forecast'!$S$7:$S$210,'Allocation of site-spec costs'!$D257,'Capex forecast'!$Q$7:$Q$210,"Customer Connection")</f>
        <v>0</v>
      </c>
      <c r="I257" s="32">
        <f>SUMIFS('Capex forecast'!H$7:H$210,'Capex forecast'!$T$7:$T$210,'Allocation of site-spec costs'!$B257,'Capex forecast'!$S$7:$S$210,'Allocation of site-spec costs'!$D257,'Capex forecast'!$Q$7:$Q$210,"Customer Connection")</f>
        <v>0</v>
      </c>
      <c r="J257" s="32">
        <f>SUMIFS('Capex forecast'!I$7:I$210,'Capex forecast'!$T$7:$T$210,'Allocation of site-spec costs'!$B257,'Capex forecast'!$S$7:$S$210,'Allocation of site-spec costs'!$D257,'Capex forecast'!$Q$7:$Q$210,"Customer Connection")</f>
        <v>0</v>
      </c>
      <c r="K257" s="32">
        <f>SUMIFS('Capex forecast'!J$7:J$210,'Capex forecast'!$T$7:$T$210,'Allocation of site-spec costs'!$B257,'Capex forecast'!$S$7:$S$210,'Allocation of site-spec costs'!$D257,'Capex forecast'!$Q$7:$Q$210,"Customer Connection")</f>
        <v>0</v>
      </c>
      <c r="L257" s="32">
        <f>SUMIFS('Capex forecast'!K$7:K$210,'Capex forecast'!$T$7:$T$210,'Allocation of site-spec costs'!$B257,'Capex forecast'!$S$7:$S$210,'Allocation of site-spec costs'!$D257,'Capex forecast'!$Q$7:$Q$210,"Customer Connection")</f>
        <v>0</v>
      </c>
      <c r="M257" s="32">
        <f>SUMIFS('Capex forecast'!L$7:L$210,'Capex forecast'!$T$7:$T$210,'Allocation of site-spec costs'!$B257,'Capex forecast'!$S$7:$S$210,'Allocation of site-spec costs'!$D257,'Capex forecast'!$Q$7:$Q$210,"Customer Connection")</f>
        <v>0</v>
      </c>
      <c r="N257" s="32">
        <f>SUMIFS('Capex forecast'!M$7:M$210,'Capex forecast'!$T$7:$T$210,'Allocation of site-spec costs'!$B257,'Capex forecast'!$S$7:$S$210,'Allocation of site-spec costs'!$D257,'Capex forecast'!$Q$7:$Q$210,"Customer Connection")</f>
        <v>0</v>
      </c>
      <c r="O257" s="32">
        <f>SUMIFS('Capex forecast'!N$7:N$210,'Capex forecast'!$T$7:$T$210,'Allocation of site-spec costs'!$B257,'Capex forecast'!$S$7:$S$210,'Allocation of site-spec costs'!$D257,'Capex forecast'!$Q$7:$Q$210,"Customer Connection")</f>
        <v>0</v>
      </c>
      <c r="Q257" s="6" t="s">
        <v>181</v>
      </c>
      <c r="R257" s="6" t="str">
        <f>INDEX('Raw demand forecast'!$M$7:$M$5830,MATCH($Q257,'Raw demand forecast'!$B$7:$B$5830,0))</f>
        <v>No</v>
      </c>
      <c r="S257" s="6" t="str">
        <f>IF(COUNTIF($Q$93:Q257,$B257) = 1, "LV", IF(COUNTIF($Q$93:Q257,$B257) = 2, "HV", "ST"))</f>
        <v>LV</v>
      </c>
      <c r="T257" s="6" t="str">
        <f>INDEX('Demand forecast and growth rate'!$E$7:$E$273,MATCH($Q257,'Demand forecast and growth rate'!$B$7:$B$273,0))</f>
        <v>Steady/falling</v>
      </c>
      <c r="U257" s="32">
        <f>SUMIFS('Capex forecast'!E$7:E$210,'Capex forecast'!$T$7:$T$210,$Q257,'Capex forecast'!$S$7:$S$210,$S257,'Capex forecast'!$Q$7:$Q$210,"Augex")</f>
        <v>0</v>
      </c>
      <c r="V257" s="32">
        <f>SUMIFS('Capex forecast'!F$7:F$210,'Capex forecast'!$T$7:$T$210,$Q257,'Capex forecast'!$S$7:$S$210,$S257,'Capex forecast'!$Q$7:$Q$210,"Augex")</f>
        <v>0</v>
      </c>
      <c r="W257" s="32">
        <f>SUMIFS('Capex forecast'!G$7:G$210,'Capex forecast'!$T$7:$T$210,$Q257,'Capex forecast'!$S$7:$S$210,$S257,'Capex forecast'!$Q$7:$Q$210,"Augex")</f>
        <v>0</v>
      </c>
      <c r="X257" s="32">
        <f>SUMIFS('Capex forecast'!H$7:H$210,'Capex forecast'!$T$7:$T$210,$Q257,'Capex forecast'!$S$7:$S$210,$S257,'Capex forecast'!$Q$7:$Q$210,"Augex")</f>
        <v>0</v>
      </c>
      <c r="Y257" s="32">
        <f>SUMIFS('Capex forecast'!I$7:I$210,'Capex forecast'!$T$7:$T$210,$Q257,'Capex forecast'!$S$7:$S$210,$S257,'Capex forecast'!$Q$7:$Q$210,"Augex")</f>
        <v>0</v>
      </c>
      <c r="Z257" s="32">
        <f>SUMIFS('Capex forecast'!J$7:J$210,'Capex forecast'!$T$7:$T$210,$Q257,'Capex forecast'!$S$7:$S$210,$S257,'Capex forecast'!$Q$7:$Q$210,"Augex")</f>
        <v>0</v>
      </c>
      <c r="AA257" s="32">
        <f>SUMIFS('Capex forecast'!K$7:K$210,'Capex forecast'!$T$7:$T$210,$Q257,'Capex forecast'!$S$7:$S$210,$S257,'Capex forecast'!$Q$7:$Q$210,"Augex")</f>
        <v>0</v>
      </c>
      <c r="AB257" s="32">
        <f>SUMIFS('Capex forecast'!L$7:L$210,'Capex forecast'!$T$7:$T$210,$Q257,'Capex forecast'!$S$7:$S$210,$S257,'Capex forecast'!$Q$7:$Q$210,"Augex")</f>
        <v>0</v>
      </c>
      <c r="AC257" s="32">
        <f>SUMIFS('Capex forecast'!M$7:M$210,'Capex forecast'!$T$7:$T$210,$Q257,'Capex forecast'!$S$7:$S$210,$S257,'Capex forecast'!$Q$7:$Q$210,"Augex")</f>
        <v>0</v>
      </c>
      <c r="AD257" s="32">
        <f>SUMIFS('Capex forecast'!N$7:N$210,'Capex forecast'!$T$7:$T$210,$Q257,'Capex forecast'!$S$7:$S$210,$S257,'Capex forecast'!$Q$7:$Q$210,"Augex")</f>
        <v>0</v>
      </c>
      <c r="AF257" s="6" t="s">
        <v>181</v>
      </c>
      <c r="AG257" s="6" t="str">
        <f>INDEX('Raw demand forecast'!$M$7:$M$5830,MATCH($Q257,'Raw demand forecast'!$B$7:$B$5830,0))</f>
        <v>No</v>
      </c>
      <c r="AH257" s="6" t="str">
        <f>IF(COUNTIF($AF$93:AF257,$B257) = 1, "LV", IF(COUNTIF($AF$93:AF257,$B257) = 2, "HV", "ST"))</f>
        <v>LV</v>
      </c>
      <c r="AI257" s="6" t="str">
        <f>INDEX('Demand forecast and growth rate'!$E$7:$E$273,MATCH($Q257,'Demand forecast and growth rate'!$B$7:$B$273,0))</f>
        <v>Steady/falling</v>
      </c>
      <c r="AJ257" s="53">
        <f>SUMIFS('Capex forecast'!E$7:E$210,'Capex forecast'!$T$7:$T$210,$AF257,'Capex forecast'!$S$7:$S$210,$AH257,'Capex forecast'!$Q$7:$Q$210,"Repex")</f>
        <v>0</v>
      </c>
      <c r="AK257" s="53">
        <f>SUMIFS('Capex forecast'!F$7:F$210,'Capex forecast'!$T$7:$T$210,$AF257,'Capex forecast'!$S$7:$S$210,$AH257,'Capex forecast'!$Q$7:$Q$210,"Repex")</f>
        <v>0</v>
      </c>
      <c r="AL257" s="53">
        <f>SUMIFS('Capex forecast'!G$7:G$210,'Capex forecast'!$T$7:$T$210,$AF257,'Capex forecast'!$S$7:$S$210,$AH257,'Capex forecast'!$Q$7:$Q$210,"Repex")</f>
        <v>0</v>
      </c>
      <c r="AM257" s="53">
        <f>SUMIFS('Capex forecast'!H$7:H$210,'Capex forecast'!$T$7:$T$210,$AF257,'Capex forecast'!$S$7:$S$210,$AH257,'Capex forecast'!$Q$7:$Q$210,"Repex")</f>
        <v>0</v>
      </c>
      <c r="AN257" s="53">
        <f>SUMIFS('Capex forecast'!I$7:I$210,'Capex forecast'!$T$7:$T$210,$AF257,'Capex forecast'!$S$7:$S$210,$AH257,'Capex forecast'!$Q$7:$Q$210,"Repex")</f>
        <v>0</v>
      </c>
      <c r="AO257" s="53">
        <f>SUMIFS('Capex forecast'!J$7:J$210,'Capex forecast'!$T$7:$T$210,$AF257,'Capex forecast'!$S$7:$S$210,$AH257,'Capex forecast'!$Q$7:$Q$210,"Repex")</f>
        <v>0</v>
      </c>
      <c r="AP257" s="53">
        <f>SUMIFS('Capex forecast'!K$7:K$210,'Capex forecast'!$T$7:$T$210,$AF257,'Capex forecast'!$S$7:$S$210,$AH257,'Capex forecast'!$Q$7:$Q$210,"Repex")</f>
        <v>0</v>
      </c>
      <c r="AQ257" s="53">
        <f>SUMIFS('Capex forecast'!L$7:L$210,'Capex forecast'!$T$7:$T$210,$AF257,'Capex forecast'!$S$7:$S$210,$AH257,'Capex forecast'!$Q$7:$Q$210,"Repex")</f>
        <v>0</v>
      </c>
      <c r="AR257" s="53">
        <f>SUMIFS('Capex forecast'!M$7:M$210,'Capex forecast'!$T$7:$T$210,$AF257,'Capex forecast'!$S$7:$S$210,$AH257,'Capex forecast'!$Q$7:$Q$210,"Repex")</f>
        <v>0</v>
      </c>
      <c r="AS257" s="53">
        <f>SUMIFS('Capex forecast'!N$7:N$210,'Capex forecast'!$T$7:$T$210,$AF257,'Capex forecast'!$S$7:$S$210,$AH257,'Capex forecast'!$Q$7:$Q$210,"Repex")</f>
        <v>0</v>
      </c>
    </row>
    <row r="258" spans="2:45" ht="15">
      <c r="B258" s="6" t="s">
        <v>565</v>
      </c>
      <c r="C258" s="6" t="str">
        <f>INDEX('Raw demand forecast'!$M$7:$M$5830,MATCH($B258,'Raw demand forecast'!$B$7:$B$5830,0))</f>
        <v>Yes</v>
      </c>
      <c r="D258" s="6" t="str">
        <f>IF(COUNTIF($B$93:B258,$B258) = 1, "LV", IF(COUNTIF($B$93:B258,$B258) = 2, "HV", "ST"))</f>
        <v>LV</v>
      </c>
      <c r="E258" s="6" t="str">
        <f>INDEX('Demand forecast and growth rate'!$E$7:$E$273,MATCH($B258,'Demand forecast and growth rate'!$B$7:$B$273,0))</f>
        <v>Steady/falling</v>
      </c>
      <c r="F258" s="32">
        <f>SUMIFS('Capex forecast'!E$7:E$210,'Capex forecast'!$T$7:$T$210,'Allocation of site-spec costs'!$B258,'Capex forecast'!$S$7:$S$210,'Allocation of site-spec costs'!$D258,'Capex forecast'!$Q$7:$Q$210,"Customer Connection")</f>
        <v>0</v>
      </c>
      <c r="G258" s="32">
        <f>SUMIFS('Capex forecast'!F$7:F$210,'Capex forecast'!$T$7:$T$210,'Allocation of site-spec costs'!$B258,'Capex forecast'!$S$7:$S$210,'Allocation of site-spec costs'!$D258,'Capex forecast'!$Q$7:$Q$210,"Customer Connection")</f>
        <v>0</v>
      </c>
      <c r="H258" s="32">
        <f>SUMIFS('Capex forecast'!G$7:G$210,'Capex forecast'!$T$7:$T$210,'Allocation of site-spec costs'!$B258,'Capex forecast'!$S$7:$S$210,'Allocation of site-spec costs'!$D258,'Capex forecast'!$Q$7:$Q$210,"Customer Connection")</f>
        <v>0</v>
      </c>
      <c r="I258" s="32">
        <f>SUMIFS('Capex forecast'!H$7:H$210,'Capex forecast'!$T$7:$T$210,'Allocation of site-spec costs'!$B258,'Capex forecast'!$S$7:$S$210,'Allocation of site-spec costs'!$D258,'Capex forecast'!$Q$7:$Q$210,"Customer Connection")</f>
        <v>0</v>
      </c>
      <c r="J258" s="32">
        <f>SUMIFS('Capex forecast'!I$7:I$210,'Capex forecast'!$T$7:$T$210,'Allocation of site-spec costs'!$B258,'Capex forecast'!$S$7:$S$210,'Allocation of site-spec costs'!$D258,'Capex forecast'!$Q$7:$Q$210,"Customer Connection")</f>
        <v>0</v>
      </c>
      <c r="K258" s="32">
        <f>SUMIFS('Capex forecast'!J$7:J$210,'Capex forecast'!$T$7:$T$210,'Allocation of site-spec costs'!$B258,'Capex forecast'!$S$7:$S$210,'Allocation of site-spec costs'!$D258,'Capex forecast'!$Q$7:$Q$210,"Customer Connection")</f>
        <v>0</v>
      </c>
      <c r="L258" s="32">
        <f>SUMIFS('Capex forecast'!K$7:K$210,'Capex forecast'!$T$7:$T$210,'Allocation of site-spec costs'!$B258,'Capex forecast'!$S$7:$S$210,'Allocation of site-spec costs'!$D258,'Capex forecast'!$Q$7:$Q$210,"Customer Connection")</f>
        <v>0</v>
      </c>
      <c r="M258" s="32">
        <f>SUMIFS('Capex forecast'!L$7:L$210,'Capex forecast'!$T$7:$T$210,'Allocation of site-spec costs'!$B258,'Capex forecast'!$S$7:$S$210,'Allocation of site-spec costs'!$D258,'Capex forecast'!$Q$7:$Q$210,"Customer Connection")</f>
        <v>0</v>
      </c>
      <c r="N258" s="32">
        <f>SUMIFS('Capex forecast'!M$7:M$210,'Capex forecast'!$T$7:$T$210,'Allocation of site-spec costs'!$B258,'Capex forecast'!$S$7:$S$210,'Allocation of site-spec costs'!$D258,'Capex forecast'!$Q$7:$Q$210,"Customer Connection")</f>
        <v>0</v>
      </c>
      <c r="O258" s="32">
        <f>SUMIFS('Capex forecast'!N$7:N$210,'Capex forecast'!$T$7:$T$210,'Allocation of site-spec costs'!$B258,'Capex forecast'!$S$7:$S$210,'Allocation of site-spec costs'!$D258,'Capex forecast'!$Q$7:$Q$210,"Customer Connection")</f>
        <v>0</v>
      </c>
      <c r="Q258" s="6" t="s">
        <v>565</v>
      </c>
      <c r="R258" s="6" t="str">
        <f>INDEX('Raw demand forecast'!$M$7:$M$5830,MATCH($Q258,'Raw demand forecast'!$B$7:$B$5830,0))</f>
        <v>Yes</v>
      </c>
      <c r="S258" s="6" t="str">
        <f>IF(COUNTIF($Q$93:Q258,$B258) = 1, "LV", IF(COUNTIF($Q$93:Q258,$B258) = 2, "HV", "ST"))</f>
        <v>LV</v>
      </c>
      <c r="T258" s="6" t="str">
        <f>INDEX('Demand forecast and growth rate'!$E$7:$E$273,MATCH($Q258,'Demand forecast and growth rate'!$B$7:$B$273,0))</f>
        <v>Steady/falling</v>
      </c>
      <c r="U258" s="32">
        <f>SUMIFS('Capex forecast'!E$7:E$210,'Capex forecast'!$T$7:$T$210,$Q258,'Capex forecast'!$S$7:$S$210,$S258,'Capex forecast'!$Q$7:$Q$210,"Augex")</f>
        <v>0</v>
      </c>
      <c r="V258" s="32">
        <f>SUMIFS('Capex forecast'!F$7:F$210,'Capex forecast'!$T$7:$T$210,$Q258,'Capex forecast'!$S$7:$S$210,$S258,'Capex forecast'!$Q$7:$Q$210,"Augex")</f>
        <v>0</v>
      </c>
      <c r="W258" s="32">
        <f>SUMIFS('Capex forecast'!G$7:G$210,'Capex forecast'!$T$7:$T$210,$Q258,'Capex forecast'!$S$7:$S$210,$S258,'Capex forecast'!$Q$7:$Q$210,"Augex")</f>
        <v>0</v>
      </c>
      <c r="X258" s="32">
        <f>SUMIFS('Capex forecast'!H$7:H$210,'Capex forecast'!$T$7:$T$210,$Q258,'Capex forecast'!$S$7:$S$210,$S258,'Capex forecast'!$Q$7:$Q$210,"Augex")</f>
        <v>0</v>
      </c>
      <c r="Y258" s="32">
        <f>SUMIFS('Capex forecast'!I$7:I$210,'Capex forecast'!$T$7:$T$210,$Q258,'Capex forecast'!$S$7:$S$210,$S258,'Capex forecast'!$Q$7:$Q$210,"Augex")</f>
        <v>0</v>
      </c>
      <c r="Z258" s="32">
        <f>SUMIFS('Capex forecast'!J$7:J$210,'Capex forecast'!$T$7:$T$210,$Q258,'Capex forecast'!$S$7:$S$210,$S258,'Capex forecast'!$Q$7:$Q$210,"Augex")</f>
        <v>0</v>
      </c>
      <c r="AA258" s="32">
        <f>SUMIFS('Capex forecast'!K$7:K$210,'Capex forecast'!$T$7:$T$210,$Q258,'Capex forecast'!$S$7:$S$210,$S258,'Capex forecast'!$Q$7:$Q$210,"Augex")</f>
        <v>0</v>
      </c>
      <c r="AB258" s="32">
        <f>SUMIFS('Capex forecast'!L$7:L$210,'Capex forecast'!$T$7:$T$210,$Q258,'Capex forecast'!$S$7:$S$210,$S258,'Capex forecast'!$Q$7:$Q$210,"Augex")</f>
        <v>0</v>
      </c>
      <c r="AC258" s="32">
        <f>SUMIFS('Capex forecast'!M$7:M$210,'Capex forecast'!$T$7:$T$210,$Q258,'Capex forecast'!$S$7:$S$210,$S258,'Capex forecast'!$Q$7:$Q$210,"Augex")</f>
        <v>0</v>
      </c>
      <c r="AD258" s="32">
        <f>SUMIFS('Capex forecast'!N$7:N$210,'Capex forecast'!$T$7:$T$210,$Q258,'Capex forecast'!$S$7:$S$210,$S258,'Capex forecast'!$Q$7:$Q$210,"Augex")</f>
        <v>0</v>
      </c>
      <c r="AF258" s="6" t="s">
        <v>565</v>
      </c>
      <c r="AG258" s="6" t="str">
        <f>INDEX('Raw demand forecast'!$M$7:$M$5830,MATCH($Q258,'Raw demand forecast'!$B$7:$B$5830,0))</f>
        <v>Yes</v>
      </c>
      <c r="AH258" s="6" t="str">
        <f>IF(COUNTIF($AF$93:AF258,$B258) = 1, "LV", IF(COUNTIF($AF$93:AF258,$B258) = 2, "HV", "ST"))</f>
        <v>LV</v>
      </c>
      <c r="AI258" s="6" t="str">
        <f>INDEX('Demand forecast and growth rate'!$E$7:$E$273,MATCH($Q258,'Demand forecast and growth rate'!$B$7:$B$273,0))</f>
        <v>Steady/falling</v>
      </c>
      <c r="AJ258" s="53">
        <f>SUMIFS('Capex forecast'!E$7:E$210,'Capex forecast'!$T$7:$T$210,$AF258,'Capex forecast'!$S$7:$S$210,$AH258,'Capex forecast'!$Q$7:$Q$210,"Repex")</f>
        <v>0</v>
      </c>
      <c r="AK258" s="53">
        <f>SUMIFS('Capex forecast'!F$7:F$210,'Capex forecast'!$T$7:$T$210,$AF258,'Capex forecast'!$S$7:$S$210,$AH258,'Capex forecast'!$Q$7:$Q$210,"Repex")</f>
        <v>0</v>
      </c>
      <c r="AL258" s="53">
        <f>SUMIFS('Capex forecast'!G$7:G$210,'Capex forecast'!$T$7:$T$210,$AF258,'Capex forecast'!$S$7:$S$210,$AH258,'Capex forecast'!$Q$7:$Q$210,"Repex")</f>
        <v>0</v>
      </c>
      <c r="AM258" s="53">
        <f>SUMIFS('Capex forecast'!H$7:H$210,'Capex forecast'!$T$7:$T$210,$AF258,'Capex forecast'!$S$7:$S$210,$AH258,'Capex forecast'!$Q$7:$Q$210,"Repex")</f>
        <v>0</v>
      </c>
      <c r="AN258" s="53">
        <f>SUMIFS('Capex forecast'!I$7:I$210,'Capex forecast'!$T$7:$T$210,$AF258,'Capex forecast'!$S$7:$S$210,$AH258,'Capex forecast'!$Q$7:$Q$210,"Repex")</f>
        <v>0</v>
      </c>
      <c r="AO258" s="53">
        <f>SUMIFS('Capex forecast'!J$7:J$210,'Capex forecast'!$T$7:$T$210,$AF258,'Capex forecast'!$S$7:$S$210,$AH258,'Capex forecast'!$Q$7:$Q$210,"Repex")</f>
        <v>0</v>
      </c>
      <c r="AP258" s="53">
        <f>SUMIFS('Capex forecast'!K$7:K$210,'Capex forecast'!$T$7:$T$210,$AF258,'Capex forecast'!$S$7:$S$210,$AH258,'Capex forecast'!$Q$7:$Q$210,"Repex")</f>
        <v>0</v>
      </c>
      <c r="AQ258" s="53">
        <f>SUMIFS('Capex forecast'!L$7:L$210,'Capex forecast'!$T$7:$T$210,$AF258,'Capex forecast'!$S$7:$S$210,$AH258,'Capex forecast'!$Q$7:$Q$210,"Repex")</f>
        <v>0</v>
      </c>
      <c r="AR258" s="53">
        <f>SUMIFS('Capex forecast'!M$7:M$210,'Capex forecast'!$T$7:$T$210,$AF258,'Capex forecast'!$S$7:$S$210,$AH258,'Capex forecast'!$Q$7:$Q$210,"Repex")</f>
        <v>0</v>
      </c>
      <c r="AS258" s="53">
        <f>SUMIFS('Capex forecast'!N$7:N$210,'Capex forecast'!$T$7:$T$210,$AF258,'Capex forecast'!$S$7:$S$210,$AH258,'Capex forecast'!$Q$7:$Q$210,"Repex")</f>
        <v>0</v>
      </c>
    </row>
    <row r="259" spans="2:45" ht="15">
      <c r="B259" s="6" t="s">
        <v>570</v>
      </c>
      <c r="C259" s="6" t="str">
        <f>INDEX('Raw demand forecast'!$M$7:$M$5830,MATCH($B259,'Raw demand forecast'!$B$7:$B$5830,0))</f>
        <v>Yes</v>
      </c>
      <c r="D259" s="6" t="str">
        <f>IF(COUNTIF($B$93:B259,$B259) = 1, "LV", IF(COUNTIF($B$93:B259,$B259) = 2, "HV", "ST"))</f>
        <v>LV</v>
      </c>
      <c r="E259" s="6" t="str">
        <f>INDEX('Demand forecast and growth rate'!$E$7:$E$273,MATCH($B259,'Demand forecast and growth rate'!$B$7:$B$273,0))</f>
        <v>Steady/falling</v>
      </c>
      <c r="F259" s="32">
        <f>SUMIFS('Capex forecast'!E$7:E$210,'Capex forecast'!$T$7:$T$210,'Allocation of site-spec costs'!$B259,'Capex forecast'!$S$7:$S$210,'Allocation of site-spec costs'!$D259,'Capex forecast'!$Q$7:$Q$210,"Customer Connection")</f>
        <v>0</v>
      </c>
      <c r="G259" s="32">
        <f>SUMIFS('Capex forecast'!F$7:F$210,'Capex forecast'!$T$7:$T$210,'Allocation of site-spec costs'!$B259,'Capex forecast'!$S$7:$S$210,'Allocation of site-spec costs'!$D259,'Capex forecast'!$Q$7:$Q$210,"Customer Connection")</f>
        <v>0</v>
      </c>
      <c r="H259" s="32">
        <f>SUMIFS('Capex forecast'!G$7:G$210,'Capex forecast'!$T$7:$T$210,'Allocation of site-spec costs'!$B259,'Capex forecast'!$S$7:$S$210,'Allocation of site-spec costs'!$D259,'Capex forecast'!$Q$7:$Q$210,"Customer Connection")</f>
        <v>0</v>
      </c>
      <c r="I259" s="32">
        <f>SUMIFS('Capex forecast'!H$7:H$210,'Capex forecast'!$T$7:$T$210,'Allocation of site-spec costs'!$B259,'Capex forecast'!$S$7:$S$210,'Allocation of site-spec costs'!$D259,'Capex forecast'!$Q$7:$Q$210,"Customer Connection")</f>
        <v>0</v>
      </c>
      <c r="J259" s="32">
        <f>SUMIFS('Capex forecast'!I$7:I$210,'Capex forecast'!$T$7:$T$210,'Allocation of site-spec costs'!$B259,'Capex forecast'!$S$7:$S$210,'Allocation of site-spec costs'!$D259,'Capex forecast'!$Q$7:$Q$210,"Customer Connection")</f>
        <v>0</v>
      </c>
      <c r="K259" s="32">
        <f>SUMIFS('Capex forecast'!J$7:J$210,'Capex forecast'!$T$7:$T$210,'Allocation of site-spec costs'!$B259,'Capex forecast'!$S$7:$S$210,'Allocation of site-spec costs'!$D259,'Capex forecast'!$Q$7:$Q$210,"Customer Connection")</f>
        <v>0</v>
      </c>
      <c r="L259" s="32">
        <f>SUMIFS('Capex forecast'!K$7:K$210,'Capex forecast'!$T$7:$T$210,'Allocation of site-spec costs'!$B259,'Capex forecast'!$S$7:$S$210,'Allocation of site-spec costs'!$D259,'Capex forecast'!$Q$7:$Q$210,"Customer Connection")</f>
        <v>0</v>
      </c>
      <c r="M259" s="32">
        <f>SUMIFS('Capex forecast'!L$7:L$210,'Capex forecast'!$T$7:$T$210,'Allocation of site-spec costs'!$B259,'Capex forecast'!$S$7:$S$210,'Allocation of site-spec costs'!$D259,'Capex forecast'!$Q$7:$Q$210,"Customer Connection")</f>
        <v>0</v>
      </c>
      <c r="N259" s="32">
        <f>SUMIFS('Capex forecast'!M$7:M$210,'Capex forecast'!$T$7:$T$210,'Allocation of site-spec costs'!$B259,'Capex forecast'!$S$7:$S$210,'Allocation of site-spec costs'!$D259,'Capex forecast'!$Q$7:$Q$210,"Customer Connection")</f>
        <v>0</v>
      </c>
      <c r="O259" s="32">
        <f>SUMIFS('Capex forecast'!N$7:N$210,'Capex forecast'!$T$7:$T$210,'Allocation of site-spec costs'!$B259,'Capex forecast'!$S$7:$S$210,'Allocation of site-spec costs'!$D259,'Capex forecast'!$Q$7:$Q$210,"Customer Connection")</f>
        <v>0</v>
      </c>
      <c r="Q259" s="6" t="s">
        <v>570</v>
      </c>
      <c r="R259" s="6" t="str">
        <f>INDEX('Raw demand forecast'!$M$7:$M$5830,MATCH($Q259,'Raw demand forecast'!$B$7:$B$5830,0))</f>
        <v>Yes</v>
      </c>
      <c r="S259" s="6" t="str">
        <f>IF(COUNTIF($Q$93:Q259,$B259) = 1, "LV", IF(COUNTIF($Q$93:Q259,$B259) = 2, "HV", "ST"))</f>
        <v>LV</v>
      </c>
      <c r="T259" s="6" t="str">
        <f>INDEX('Demand forecast and growth rate'!$E$7:$E$273,MATCH($Q259,'Demand forecast and growth rate'!$B$7:$B$273,0))</f>
        <v>Steady/falling</v>
      </c>
      <c r="U259" s="32">
        <f>SUMIFS('Capex forecast'!E$7:E$210,'Capex forecast'!$T$7:$T$210,$Q259,'Capex forecast'!$S$7:$S$210,$S259,'Capex forecast'!$Q$7:$Q$210,"Augex")</f>
        <v>0</v>
      </c>
      <c r="V259" s="32">
        <f>SUMIFS('Capex forecast'!F$7:F$210,'Capex forecast'!$T$7:$T$210,$Q259,'Capex forecast'!$S$7:$S$210,$S259,'Capex forecast'!$Q$7:$Q$210,"Augex")</f>
        <v>0</v>
      </c>
      <c r="W259" s="32">
        <f>SUMIFS('Capex forecast'!G$7:G$210,'Capex forecast'!$T$7:$T$210,$Q259,'Capex forecast'!$S$7:$S$210,$S259,'Capex forecast'!$Q$7:$Q$210,"Augex")</f>
        <v>0</v>
      </c>
      <c r="X259" s="32">
        <f>SUMIFS('Capex forecast'!H$7:H$210,'Capex forecast'!$T$7:$T$210,$Q259,'Capex forecast'!$S$7:$S$210,$S259,'Capex forecast'!$Q$7:$Q$210,"Augex")</f>
        <v>0</v>
      </c>
      <c r="Y259" s="32">
        <f>SUMIFS('Capex forecast'!I$7:I$210,'Capex forecast'!$T$7:$T$210,$Q259,'Capex forecast'!$S$7:$S$210,$S259,'Capex forecast'!$Q$7:$Q$210,"Augex")</f>
        <v>0</v>
      </c>
      <c r="Z259" s="32">
        <f>SUMIFS('Capex forecast'!J$7:J$210,'Capex forecast'!$T$7:$T$210,$Q259,'Capex forecast'!$S$7:$S$210,$S259,'Capex forecast'!$Q$7:$Q$210,"Augex")</f>
        <v>0</v>
      </c>
      <c r="AA259" s="32">
        <f>SUMIFS('Capex forecast'!K$7:K$210,'Capex forecast'!$T$7:$T$210,$Q259,'Capex forecast'!$S$7:$S$210,$S259,'Capex forecast'!$Q$7:$Q$210,"Augex")</f>
        <v>0</v>
      </c>
      <c r="AB259" s="32">
        <f>SUMIFS('Capex forecast'!L$7:L$210,'Capex forecast'!$T$7:$T$210,$Q259,'Capex forecast'!$S$7:$S$210,$S259,'Capex forecast'!$Q$7:$Q$210,"Augex")</f>
        <v>0</v>
      </c>
      <c r="AC259" s="32">
        <f>SUMIFS('Capex forecast'!M$7:M$210,'Capex forecast'!$T$7:$T$210,$Q259,'Capex forecast'!$S$7:$S$210,$S259,'Capex forecast'!$Q$7:$Q$210,"Augex")</f>
        <v>0</v>
      </c>
      <c r="AD259" s="32">
        <f>SUMIFS('Capex forecast'!N$7:N$210,'Capex forecast'!$T$7:$T$210,$Q259,'Capex forecast'!$S$7:$S$210,$S259,'Capex forecast'!$Q$7:$Q$210,"Augex")</f>
        <v>0</v>
      </c>
      <c r="AF259" s="6" t="s">
        <v>570</v>
      </c>
      <c r="AG259" s="6" t="str">
        <f>INDEX('Raw demand forecast'!$M$7:$M$5830,MATCH($Q259,'Raw demand forecast'!$B$7:$B$5830,0))</f>
        <v>Yes</v>
      </c>
      <c r="AH259" s="6" t="str">
        <f>IF(COUNTIF($AF$93:AF259,$B259) = 1, "LV", IF(COUNTIF($AF$93:AF259,$B259) = 2, "HV", "ST"))</f>
        <v>LV</v>
      </c>
      <c r="AI259" s="6" t="str">
        <f>INDEX('Demand forecast and growth rate'!$E$7:$E$273,MATCH($Q259,'Demand forecast and growth rate'!$B$7:$B$273,0))</f>
        <v>Steady/falling</v>
      </c>
      <c r="AJ259" s="53">
        <f>SUMIFS('Capex forecast'!E$7:E$210,'Capex forecast'!$T$7:$T$210,$AF259,'Capex forecast'!$S$7:$S$210,$AH259,'Capex forecast'!$Q$7:$Q$210,"Repex")</f>
        <v>0</v>
      </c>
      <c r="AK259" s="53">
        <f>SUMIFS('Capex forecast'!F$7:F$210,'Capex forecast'!$T$7:$T$210,$AF259,'Capex forecast'!$S$7:$S$210,$AH259,'Capex forecast'!$Q$7:$Q$210,"Repex")</f>
        <v>0</v>
      </c>
      <c r="AL259" s="53">
        <f>SUMIFS('Capex forecast'!G$7:G$210,'Capex forecast'!$T$7:$T$210,$AF259,'Capex forecast'!$S$7:$S$210,$AH259,'Capex forecast'!$Q$7:$Q$210,"Repex")</f>
        <v>0</v>
      </c>
      <c r="AM259" s="53">
        <f>SUMIFS('Capex forecast'!H$7:H$210,'Capex forecast'!$T$7:$T$210,$AF259,'Capex forecast'!$S$7:$S$210,$AH259,'Capex forecast'!$Q$7:$Q$210,"Repex")</f>
        <v>0</v>
      </c>
      <c r="AN259" s="53">
        <f>SUMIFS('Capex forecast'!I$7:I$210,'Capex forecast'!$T$7:$T$210,$AF259,'Capex forecast'!$S$7:$S$210,$AH259,'Capex forecast'!$Q$7:$Q$210,"Repex")</f>
        <v>0</v>
      </c>
      <c r="AO259" s="53">
        <f>SUMIFS('Capex forecast'!J$7:J$210,'Capex forecast'!$T$7:$T$210,$AF259,'Capex forecast'!$S$7:$S$210,$AH259,'Capex forecast'!$Q$7:$Q$210,"Repex")</f>
        <v>0</v>
      </c>
      <c r="AP259" s="53">
        <f>SUMIFS('Capex forecast'!K$7:K$210,'Capex forecast'!$T$7:$T$210,$AF259,'Capex forecast'!$S$7:$S$210,$AH259,'Capex forecast'!$Q$7:$Q$210,"Repex")</f>
        <v>0</v>
      </c>
      <c r="AQ259" s="53">
        <f>SUMIFS('Capex forecast'!L$7:L$210,'Capex forecast'!$T$7:$T$210,$AF259,'Capex forecast'!$S$7:$S$210,$AH259,'Capex forecast'!$Q$7:$Q$210,"Repex")</f>
        <v>0</v>
      </c>
      <c r="AR259" s="53">
        <f>SUMIFS('Capex forecast'!M$7:M$210,'Capex forecast'!$T$7:$T$210,$AF259,'Capex forecast'!$S$7:$S$210,$AH259,'Capex forecast'!$Q$7:$Q$210,"Repex")</f>
        <v>0</v>
      </c>
      <c r="AS259" s="53">
        <f>SUMIFS('Capex forecast'!N$7:N$210,'Capex forecast'!$T$7:$T$210,$AF259,'Capex forecast'!$S$7:$S$210,$AH259,'Capex forecast'!$Q$7:$Q$210,"Repex")</f>
        <v>0</v>
      </c>
    </row>
    <row r="260" spans="2:45" ht="15">
      <c r="B260" s="6" t="s">
        <v>99</v>
      </c>
      <c r="C260" s="6" t="str">
        <f>INDEX('Raw demand forecast'!$M$7:$M$5830,MATCH($B260,'Raw demand forecast'!$B$7:$B$5830,0))</f>
        <v>No</v>
      </c>
      <c r="D260" s="6" t="str">
        <f>IF(COUNTIF($B$93:B260,$B260) = 1, "LV", IF(COUNTIF($B$93:B260,$B260) = 2, "HV", "ST"))</f>
        <v>LV</v>
      </c>
      <c r="E260" s="6" t="str">
        <f>INDEX('Demand forecast and growth rate'!$E$7:$E$273,MATCH($B260,'Demand forecast and growth rate'!$B$7:$B$273,0))</f>
        <v>Small growth</v>
      </c>
      <c r="F260" s="32">
        <f>SUMIFS('Capex forecast'!E$7:E$210,'Capex forecast'!$T$7:$T$210,'Allocation of site-spec costs'!$B260,'Capex forecast'!$S$7:$S$210,'Allocation of site-spec costs'!$D260,'Capex forecast'!$Q$7:$Q$210,"Customer Connection")</f>
        <v>0</v>
      </c>
      <c r="G260" s="32">
        <f>SUMIFS('Capex forecast'!F$7:F$210,'Capex forecast'!$T$7:$T$210,'Allocation of site-spec costs'!$B260,'Capex forecast'!$S$7:$S$210,'Allocation of site-spec costs'!$D260,'Capex forecast'!$Q$7:$Q$210,"Customer Connection")</f>
        <v>0</v>
      </c>
      <c r="H260" s="32">
        <f>SUMIFS('Capex forecast'!G$7:G$210,'Capex forecast'!$T$7:$T$210,'Allocation of site-spec costs'!$B260,'Capex forecast'!$S$7:$S$210,'Allocation of site-spec costs'!$D260,'Capex forecast'!$Q$7:$Q$210,"Customer Connection")</f>
        <v>0</v>
      </c>
      <c r="I260" s="32">
        <f>SUMIFS('Capex forecast'!H$7:H$210,'Capex forecast'!$T$7:$T$210,'Allocation of site-spec costs'!$B260,'Capex forecast'!$S$7:$S$210,'Allocation of site-spec costs'!$D260,'Capex forecast'!$Q$7:$Q$210,"Customer Connection")</f>
        <v>0</v>
      </c>
      <c r="J260" s="32">
        <f>SUMIFS('Capex forecast'!I$7:I$210,'Capex forecast'!$T$7:$T$210,'Allocation of site-spec costs'!$B260,'Capex forecast'!$S$7:$S$210,'Allocation of site-spec costs'!$D260,'Capex forecast'!$Q$7:$Q$210,"Customer Connection")</f>
        <v>0</v>
      </c>
      <c r="K260" s="32">
        <f>SUMIFS('Capex forecast'!J$7:J$210,'Capex forecast'!$T$7:$T$210,'Allocation of site-spec costs'!$B260,'Capex forecast'!$S$7:$S$210,'Allocation of site-spec costs'!$D260,'Capex forecast'!$Q$7:$Q$210,"Customer Connection")</f>
        <v>0</v>
      </c>
      <c r="L260" s="32">
        <f>SUMIFS('Capex forecast'!K$7:K$210,'Capex forecast'!$T$7:$T$210,'Allocation of site-spec costs'!$B260,'Capex forecast'!$S$7:$S$210,'Allocation of site-spec costs'!$D260,'Capex forecast'!$Q$7:$Q$210,"Customer Connection")</f>
        <v>0</v>
      </c>
      <c r="M260" s="32">
        <f>SUMIFS('Capex forecast'!L$7:L$210,'Capex forecast'!$T$7:$T$210,'Allocation of site-spec costs'!$B260,'Capex forecast'!$S$7:$S$210,'Allocation of site-spec costs'!$D260,'Capex forecast'!$Q$7:$Q$210,"Customer Connection")</f>
        <v>0</v>
      </c>
      <c r="N260" s="32">
        <f>SUMIFS('Capex forecast'!M$7:M$210,'Capex forecast'!$T$7:$T$210,'Allocation of site-spec costs'!$B260,'Capex forecast'!$S$7:$S$210,'Allocation of site-spec costs'!$D260,'Capex forecast'!$Q$7:$Q$210,"Customer Connection")</f>
        <v>0</v>
      </c>
      <c r="O260" s="32">
        <f>SUMIFS('Capex forecast'!N$7:N$210,'Capex forecast'!$T$7:$T$210,'Allocation of site-spec costs'!$B260,'Capex forecast'!$S$7:$S$210,'Allocation of site-spec costs'!$D260,'Capex forecast'!$Q$7:$Q$210,"Customer Connection")</f>
        <v>0</v>
      </c>
      <c r="Q260" s="6" t="s">
        <v>99</v>
      </c>
      <c r="R260" s="6" t="str">
        <f>INDEX('Raw demand forecast'!$M$7:$M$5830,MATCH($Q260,'Raw demand forecast'!$B$7:$B$5830,0))</f>
        <v>No</v>
      </c>
      <c r="S260" s="6" t="str">
        <f>IF(COUNTIF($Q$93:Q260,$B260) = 1, "LV", IF(COUNTIF($Q$93:Q260,$B260) = 2, "HV", "ST"))</f>
        <v>LV</v>
      </c>
      <c r="T260" s="6" t="str">
        <f>INDEX('Demand forecast and growth rate'!$E$7:$E$273,MATCH($Q260,'Demand forecast and growth rate'!$B$7:$B$273,0))</f>
        <v>Small growth</v>
      </c>
      <c r="U260" s="32">
        <f>SUMIFS('Capex forecast'!E$7:E$210,'Capex forecast'!$T$7:$T$210,$Q260,'Capex forecast'!$S$7:$S$210,$S260,'Capex forecast'!$Q$7:$Q$210,"Augex")</f>
        <v>0</v>
      </c>
      <c r="V260" s="32">
        <f>SUMIFS('Capex forecast'!F$7:F$210,'Capex forecast'!$T$7:$T$210,$Q260,'Capex forecast'!$S$7:$S$210,$S260,'Capex forecast'!$Q$7:$Q$210,"Augex")</f>
        <v>0</v>
      </c>
      <c r="W260" s="32">
        <f>SUMIFS('Capex forecast'!G$7:G$210,'Capex forecast'!$T$7:$T$210,$Q260,'Capex forecast'!$S$7:$S$210,$S260,'Capex forecast'!$Q$7:$Q$210,"Augex")</f>
        <v>0</v>
      </c>
      <c r="X260" s="32">
        <f>SUMIFS('Capex forecast'!H$7:H$210,'Capex forecast'!$T$7:$T$210,$Q260,'Capex forecast'!$S$7:$S$210,$S260,'Capex forecast'!$Q$7:$Q$210,"Augex")</f>
        <v>0</v>
      </c>
      <c r="Y260" s="32">
        <f>SUMIFS('Capex forecast'!I$7:I$210,'Capex forecast'!$T$7:$T$210,$Q260,'Capex forecast'!$S$7:$S$210,$S260,'Capex forecast'!$Q$7:$Q$210,"Augex")</f>
        <v>0</v>
      </c>
      <c r="Z260" s="32">
        <f>SUMIFS('Capex forecast'!J$7:J$210,'Capex forecast'!$T$7:$T$210,$Q260,'Capex forecast'!$S$7:$S$210,$S260,'Capex forecast'!$Q$7:$Q$210,"Augex")</f>
        <v>0</v>
      </c>
      <c r="AA260" s="32">
        <f>SUMIFS('Capex forecast'!K$7:K$210,'Capex forecast'!$T$7:$T$210,$Q260,'Capex forecast'!$S$7:$S$210,$S260,'Capex forecast'!$Q$7:$Q$210,"Augex")</f>
        <v>0</v>
      </c>
      <c r="AB260" s="32">
        <f>SUMIFS('Capex forecast'!L$7:L$210,'Capex forecast'!$T$7:$T$210,$Q260,'Capex forecast'!$S$7:$S$210,$S260,'Capex forecast'!$Q$7:$Q$210,"Augex")</f>
        <v>0</v>
      </c>
      <c r="AC260" s="32">
        <f>SUMIFS('Capex forecast'!M$7:M$210,'Capex forecast'!$T$7:$T$210,$Q260,'Capex forecast'!$S$7:$S$210,$S260,'Capex forecast'!$Q$7:$Q$210,"Augex")</f>
        <v>0</v>
      </c>
      <c r="AD260" s="32">
        <f>SUMIFS('Capex forecast'!N$7:N$210,'Capex forecast'!$T$7:$T$210,$Q260,'Capex forecast'!$S$7:$S$210,$S260,'Capex forecast'!$Q$7:$Q$210,"Augex")</f>
        <v>0</v>
      </c>
      <c r="AF260" s="6" t="s">
        <v>99</v>
      </c>
      <c r="AG260" s="6" t="str">
        <f>INDEX('Raw demand forecast'!$M$7:$M$5830,MATCH($Q260,'Raw demand forecast'!$B$7:$B$5830,0))</f>
        <v>No</v>
      </c>
      <c r="AH260" s="6" t="str">
        <f>IF(COUNTIF($AF$93:AF260,$B260) = 1, "LV", IF(COUNTIF($AF$93:AF260,$B260) = 2, "HV", "ST"))</f>
        <v>LV</v>
      </c>
      <c r="AI260" s="6" t="str">
        <f>INDEX('Demand forecast and growth rate'!$E$7:$E$273,MATCH($Q260,'Demand forecast and growth rate'!$B$7:$B$273,0))</f>
        <v>Small growth</v>
      </c>
      <c r="AJ260" s="53">
        <f>SUMIFS('Capex forecast'!E$7:E$210,'Capex forecast'!$T$7:$T$210,$AF260,'Capex forecast'!$S$7:$S$210,$AH260,'Capex forecast'!$Q$7:$Q$210,"Repex")</f>
        <v>0</v>
      </c>
      <c r="AK260" s="53">
        <f>SUMIFS('Capex forecast'!F$7:F$210,'Capex forecast'!$T$7:$T$210,$AF260,'Capex forecast'!$S$7:$S$210,$AH260,'Capex forecast'!$Q$7:$Q$210,"Repex")</f>
        <v>0</v>
      </c>
      <c r="AL260" s="53">
        <f>SUMIFS('Capex forecast'!G$7:G$210,'Capex forecast'!$T$7:$T$210,$AF260,'Capex forecast'!$S$7:$S$210,$AH260,'Capex forecast'!$Q$7:$Q$210,"Repex")</f>
        <v>0</v>
      </c>
      <c r="AM260" s="53">
        <f>SUMIFS('Capex forecast'!H$7:H$210,'Capex forecast'!$T$7:$T$210,$AF260,'Capex forecast'!$S$7:$S$210,$AH260,'Capex forecast'!$Q$7:$Q$210,"Repex")</f>
        <v>0</v>
      </c>
      <c r="AN260" s="53">
        <f>SUMIFS('Capex forecast'!I$7:I$210,'Capex forecast'!$T$7:$T$210,$AF260,'Capex forecast'!$S$7:$S$210,$AH260,'Capex forecast'!$Q$7:$Q$210,"Repex")</f>
        <v>0</v>
      </c>
      <c r="AO260" s="53">
        <f>SUMIFS('Capex forecast'!J$7:J$210,'Capex forecast'!$T$7:$T$210,$AF260,'Capex forecast'!$S$7:$S$210,$AH260,'Capex forecast'!$Q$7:$Q$210,"Repex")</f>
        <v>0</v>
      </c>
      <c r="AP260" s="53">
        <f>SUMIFS('Capex forecast'!K$7:K$210,'Capex forecast'!$T$7:$T$210,$AF260,'Capex forecast'!$S$7:$S$210,$AH260,'Capex forecast'!$Q$7:$Q$210,"Repex")</f>
        <v>0</v>
      </c>
      <c r="AQ260" s="53">
        <f>SUMIFS('Capex forecast'!L$7:L$210,'Capex forecast'!$T$7:$T$210,$AF260,'Capex forecast'!$S$7:$S$210,$AH260,'Capex forecast'!$Q$7:$Q$210,"Repex")</f>
        <v>0</v>
      </c>
      <c r="AR260" s="53">
        <f>SUMIFS('Capex forecast'!M$7:M$210,'Capex forecast'!$T$7:$T$210,$AF260,'Capex forecast'!$S$7:$S$210,$AH260,'Capex forecast'!$Q$7:$Q$210,"Repex")</f>
        <v>0</v>
      </c>
      <c r="AS260" s="53">
        <f>SUMIFS('Capex forecast'!N$7:N$210,'Capex forecast'!$T$7:$T$210,$AF260,'Capex forecast'!$S$7:$S$210,$AH260,'Capex forecast'!$Q$7:$Q$210,"Repex")</f>
        <v>0</v>
      </c>
    </row>
    <row r="261" spans="2:45" ht="15">
      <c r="B261" s="6" t="s">
        <v>110</v>
      </c>
      <c r="C261" s="6" t="str">
        <f>INDEX('Raw demand forecast'!$M$7:$M$5830,MATCH($B261,'Raw demand forecast'!$B$7:$B$5830,0))</f>
        <v>No</v>
      </c>
      <c r="D261" s="6" t="str">
        <f>IF(COUNTIF($B$93:B261,$B261) = 1, "LV", IF(COUNTIF($B$93:B261,$B261) = 2, "HV", "ST"))</f>
        <v>LV</v>
      </c>
      <c r="E261" s="6" t="str">
        <f>INDEX('Demand forecast and growth rate'!$E$7:$E$273,MATCH($B261,'Demand forecast and growth rate'!$B$7:$B$273,0))</f>
        <v>Small growth</v>
      </c>
      <c r="F261" s="32">
        <f>SUMIFS('Capex forecast'!E$7:E$210,'Capex forecast'!$T$7:$T$210,'Allocation of site-spec costs'!$B261,'Capex forecast'!$S$7:$S$210,'Allocation of site-spec costs'!$D261,'Capex forecast'!$Q$7:$Q$210,"Customer Connection")</f>
        <v>0</v>
      </c>
      <c r="G261" s="32">
        <f>SUMIFS('Capex forecast'!F$7:F$210,'Capex forecast'!$T$7:$T$210,'Allocation of site-spec costs'!$B261,'Capex forecast'!$S$7:$S$210,'Allocation of site-spec costs'!$D261,'Capex forecast'!$Q$7:$Q$210,"Customer Connection")</f>
        <v>0</v>
      </c>
      <c r="H261" s="32">
        <f>SUMIFS('Capex forecast'!G$7:G$210,'Capex forecast'!$T$7:$T$210,'Allocation of site-spec costs'!$B261,'Capex forecast'!$S$7:$S$210,'Allocation of site-spec costs'!$D261,'Capex forecast'!$Q$7:$Q$210,"Customer Connection")</f>
        <v>0</v>
      </c>
      <c r="I261" s="32">
        <f>SUMIFS('Capex forecast'!H$7:H$210,'Capex forecast'!$T$7:$T$210,'Allocation of site-spec costs'!$B261,'Capex forecast'!$S$7:$S$210,'Allocation of site-spec costs'!$D261,'Capex forecast'!$Q$7:$Q$210,"Customer Connection")</f>
        <v>0</v>
      </c>
      <c r="J261" s="32">
        <f>SUMIFS('Capex forecast'!I$7:I$210,'Capex forecast'!$T$7:$T$210,'Allocation of site-spec costs'!$B261,'Capex forecast'!$S$7:$S$210,'Allocation of site-spec costs'!$D261,'Capex forecast'!$Q$7:$Q$210,"Customer Connection")</f>
        <v>0</v>
      </c>
      <c r="K261" s="32">
        <f>SUMIFS('Capex forecast'!J$7:J$210,'Capex forecast'!$T$7:$T$210,'Allocation of site-spec costs'!$B261,'Capex forecast'!$S$7:$S$210,'Allocation of site-spec costs'!$D261,'Capex forecast'!$Q$7:$Q$210,"Customer Connection")</f>
        <v>0</v>
      </c>
      <c r="L261" s="32">
        <f>SUMIFS('Capex forecast'!K$7:K$210,'Capex forecast'!$T$7:$T$210,'Allocation of site-spec costs'!$B261,'Capex forecast'!$S$7:$S$210,'Allocation of site-spec costs'!$D261,'Capex forecast'!$Q$7:$Q$210,"Customer Connection")</f>
        <v>0</v>
      </c>
      <c r="M261" s="32">
        <f>SUMIFS('Capex forecast'!L$7:L$210,'Capex forecast'!$T$7:$T$210,'Allocation of site-spec costs'!$B261,'Capex forecast'!$S$7:$S$210,'Allocation of site-spec costs'!$D261,'Capex forecast'!$Q$7:$Q$210,"Customer Connection")</f>
        <v>0</v>
      </c>
      <c r="N261" s="32">
        <f>SUMIFS('Capex forecast'!M$7:M$210,'Capex forecast'!$T$7:$T$210,'Allocation of site-spec costs'!$B261,'Capex forecast'!$S$7:$S$210,'Allocation of site-spec costs'!$D261,'Capex forecast'!$Q$7:$Q$210,"Customer Connection")</f>
        <v>0</v>
      </c>
      <c r="O261" s="32">
        <f>SUMIFS('Capex forecast'!N$7:N$210,'Capex forecast'!$T$7:$T$210,'Allocation of site-spec costs'!$B261,'Capex forecast'!$S$7:$S$210,'Allocation of site-spec costs'!$D261,'Capex forecast'!$Q$7:$Q$210,"Customer Connection")</f>
        <v>0</v>
      </c>
      <c r="Q261" s="6" t="s">
        <v>110</v>
      </c>
      <c r="R261" s="6" t="str">
        <f>INDEX('Raw demand forecast'!$M$7:$M$5830,MATCH($Q261,'Raw demand forecast'!$B$7:$B$5830,0))</f>
        <v>No</v>
      </c>
      <c r="S261" s="6" t="str">
        <f>IF(COUNTIF($Q$93:Q261,$B261) = 1, "LV", IF(COUNTIF($Q$93:Q261,$B261) = 2, "HV", "ST"))</f>
        <v>LV</v>
      </c>
      <c r="T261" s="6" t="str">
        <f>INDEX('Demand forecast and growth rate'!$E$7:$E$273,MATCH($Q261,'Demand forecast and growth rate'!$B$7:$B$273,0))</f>
        <v>Small growth</v>
      </c>
      <c r="U261" s="32">
        <f>SUMIFS('Capex forecast'!E$7:E$210,'Capex forecast'!$T$7:$T$210,$Q261,'Capex forecast'!$S$7:$S$210,$S261,'Capex forecast'!$Q$7:$Q$210,"Augex")</f>
        <v>0</v>
      </c>
      <c r="V261" s="32">
        <f>SUMIFS('Capex forecast'!F$7:F$210,'Capex forecast'!$T$7:$T$210,$Q261,'Capex forecast'!$S$7:$S$210,$S261,'Capex forecast'!$Q$7:$Q$210,"Augex")</f>
        <v>0</v>
      </c>
      <c r="W261" s="32">
        <f>SUMIFS('Capex forecast'!G$7:G$210,'Capex forecast'!$T$7:$T$210,$Q261,'Capex forecast'!$S$7:$S$210,$S261,'Capex forecast'!$Q$7:$Q$210,"Augex")</f>
        <v>0</v>
      </c>
      <c r="X261" s="32">
        <f>SUMIFS('Capex forecast'!H$7:H$210,'Capex forecast'!$T$7:$T$210,$Q261,'Capex forecast'!$S$7:$S$210,$S261,'Capex forecast'!$Q$7:$Q$210,"Augex")</f>
        <v>0</v>
      </c>
      <c r="Y261" s="32">
        <f>SUMIFS('Capex forecast'!I$7:I$210,'Capex forecast'!$T$7:$T$210,$Q261,'Capex forecast'!$S$7:$S$210,$S261,'Capex forecast'!$Q$7:$Q$210,"Augex")</f>
        <v>0</v>
      </c>
      <c r="Z261" s="32">
        <f>SUMIFS('Capex forecast'!J$7:J$210,'Capex forecast'!$T$7:$T$210,$Q261,'Capex forecast'!$S$7:$S$210,$S261,'Capex forecast'!$Q$7:$Q$210,"Augex")</f>
        <v>0</v>
      </c>
      <c r="AA261" s="32">
        <f>SUMIFS('Capex forecast'!K$7:K$210,'Capex forecast'!$T$7:$T$210,$Q261,'Capex forecast'!$S$7:$S$210,$S261,'Capex forecast'!$Q$7:$Q$210,"Augex")</f>
        <v>0</v>
      </c>
      <c r="AB261" s="32">
        <f>SUMIFS('Capex forecast'!L$7:L$210,'Capex forecast'!$T$7:$T$210,$Q261,'Capex forecast'!$S$7:$S$210,$S261,'Capex forecast'!$Q$7:$Q$210,"Augex")</f>
        <v>0</v>
      </c>
      <c r="AC261" s="32">
        <f>SUMIFS('Capex forecast'!M$7:M$210,'Capex forecast'!$T$7:$T$210,$Q261,'Capex forecast'!$S$7:$S$210,$S261,'Capex forecast'!$Q$7:$Q$210,"Augex")</f>
        <v>0</v>
      </c>
      <c r="AD261" s="32">
        <f>SUMIFS('Capex forecast'!N$7:N$210,'Capex forecast'!$T$7:$T$210,$Q261,'Capex forecast'!$S$7:$S$210,$S261,'Capex forecast'!$Q$7:$Q$210,"Augex")</f>
        <v>0</v>
      </c>
      <c r="AF261" s="6" t="s">
        <v>110</v>
      </c>
      <c r="AG261" s="6" t="str">
        <f>INDEX('Raw demand forecast'!$M$7:$M$5830,MATCH($Q261,'Raw demand forecast'!$B$7:$B$5830,0))</f>
        <v>No</v>
      </c>
      <c r="AH261" s="6" t="str">
        <f>IF(COUNTIF($AF$93:AF261,$B261) = 1, "LV", IF(COUNTIF($AF$93:AF261,$B261) = 2, "HV", "ST"))</f>
        <v>LV</v>
      </c>
      <c r="AI261" s="6" t="str">
        <f>INDEX('Demand forecast and growth rate'!$E$7:$E$273,MATCH($Q261,'Demand forecast and growth rate'!$B$7:$B$273,0))</f>
        <v>Small growth</v>
      </c>
      <c r="AJ261" s="53">
        <f>SUMIFS('Capex forecast'!E$7:E$210,'Capex forecast'!$T$7:$T$210,$AF261,'Capex forecast'!$S$7:$S$210,$AH261,'Capex forecast'!$Q$7:$Q$210,"Repex")</f>
        <v>0</v>
      </c>
      <c r="AK261" s="53">
        <f>SUMIFS('Capex forecast'!F$7:F$210,'Capex forecast'!$T$7:$T$210,$AF261,'Capex forecast'!$S$7:$S$210,$AH261,'Capex forecast'!$Q$7:$Q$210,"Repex")</f>
        <v>0</v>
      </c>
      <c r="AL261" s="53">
        <f>SUMIFS('Capex forecast'!G$7:G$210,'Capex forecast'!$T$7:$T$210,$AF261,'Capex forecast'!$S$7:$S$210,$AH261,'Capex forecast'!$Q$7:$Q$210,"Repex")</f>
        <v>0</v>
      </c>
      <c r="AM261" s="53">
        <f>SUMIFS('Capex forecast'!H$7:H$210,'Capex forecast'!$T$7:$T$210,$AF261,'Capex forecast'!$S$7:$S$210,$AH261,'Capex forecast'!$Q$7:$Q$210,"Repex")</f>
        <v>0</v>
      </c>
      <c r="AN261" s="53">
        <f>SUMIFS('Capex forecast'!I$7:I$210,'Capex forecast'!$T$7:$T$210,$AF261,'Capex forecast'!$S$7:$S$210,$AH261,'Capex forecast'!$Q$7:$Q$210,"Repex")</f>
        <v>0</v>
      </c>
      <c r="AO261" s="53">
        <f>SUMIFS('Capex forecast'!J$7:J$210,'Capex forecast'!$T$7:$T$210,$AF261,'Capex forecast'!$S$7:$S$210,$AH261,'Capex forecast'!$Q$7:$Q$210,"Repex")</f>
        <v>0</v>
      </c>
      <c r="AP261" s="53">
        <f>SUMIFS('Capex forecast'!K$7:K$210,'Capex forecast'!$T$7:$T$210,$AF261,'Capex forecast'!$S$7:$S$210,$AH261,'Capex forecast'!$Q$7:$Q$210,"Repex")</f>
        <v>0</v>
      </c>
      <c r="AQ261" s="53">
        <f>SUMIFS('Capex forecast'!L$7:L$210,'Capex forecast'!$T$7:$T$210,$AF261,'Capex forecast'!$S$7:$S$210,$AH261,'Capex forecast'!$Q$7:$Q$210,"Repex")</f>
        <v>0</v>
      </c>
      <c r="AR261" s="53">
        <f>SUMIFS('Capex forecast'!M$7:M$210,'Capex forecast'!$T$7:$T$210,$AF261,'Capex forecast'!$S$7:$S$210,$AH261,'Capex forecast'!$Q$7:$Q$210,"Repex")</f>
        <v>0</v>
      </c>
      <c r="AS261" s="53">
        <f>SUMIFS('Capex forecast'!N$7:N$210,'Capex forecast'!$T$7:$T$210,$AF261,'Capex forecast'!$S$7:$S$210,$AH261,'Capex forecast'!$Q$7:$Q$210,"Repex")</f>
        <v>0</v>
      </c>
    </row>
    <row r="262" spans="2:45" ht="15">
      <c r="B262" s="6" t="s">
        <v>111</v>
      </c>
      <c r="C262" s="6" t="str">
        <f>INDEX('Raw demand forecast'!$M$7:$M$5830,MATCH($B262,'Raw demand forecast'!$B$7:$B$5830,0))</f>
        <v>No</v>
      </c>
      <c r="D262" s="6" t="str">
        <f>IF(COUNTIF($B$93:B262,$B262) = 1, "LV", IF(COUNTIF($B$93:B262,$B262) = 2, "HV", "ST"))</f>
        <v>LV</v>
      </c>
      <c r="E262" s="6" t="str">
        <f>INDEX('Demand forecast and growth rate'!$E$7:$E$273,MATCH($B262,'Demand forecast and growth rate'!$B$7:$B$273,0))</f>
        <v>Small growth</v>
      </c>
      <c r="F262" s="32">
        <f>SUMIFS('Capex forecast'!E$7:E$210,'Capex forecast'!$T$7:$T$210,'Allocation of site-spec costs'!$B262,'Capex forecast'!$S$7:$S$210,'Allocation of site-spec costs'!$D262,'Capex forecast'!$Q$7:$Q$210,"Customer Connection")</f>
        <v>0</v>
      </c>
      <c r="G262" s="32">
        <f>SUMIFS('Capex forecast'!F$7:F$210,'Capex forecast'!$T$7:$T$210,'Allocation of site-spec costs'!$B262,'Capex forecast'!$S$7:$S$210,'Allocation of site-spec costs'!$D262,'Capex forecast'!$Q$7:$Q$210,"Customer Connection")</f>
        <v>0</v>
      </c>
      <c r="H262" s="32">
        <f>SUMIFS('Capex forecast'!G$7:G$210,'Capex forecast'!$T$7:$T$210,'Allocation of site-spec costs'!$B262,'Capex forecast'!$S$7:$S$210,'Allocation of site-spec costs'!$D262,'Capex forecast'!$Q$7:$Q$210,"Customer Connection")</f>
        <v>0</v>
      </c>
      <c r="I262" s="32">
        <f>SUMIFS('Capex forecast'!H$7:H$210,'Capex forecast'!$T$7:$T$210,'Allocation of site-spec costs'!$B262,'Capex forecast'!$S$7:$S$210,'Allocation of site-spec costs'!$D262,'Capex forecast'!$Q$7:$Q$210,"Customer Connection")</f>
        <v>0</v>
      </c>
      <c r="J262" s="32">
        <f>SUMIFS('Capex forecast'!I$7:I$210,'Capex forecast'!$T$7:$T$210,'Allocation of site-spec costs'!$B262,'Capex forecast'!$S$7:$S$210,'Allocation of site-spec costs'!$D262,'Capex forecast'!$Q$7:$Q$210,"Customer Connection")</f>
        <v>0</v>
      </c>
      <c r="K262" s="32">
        <f>SUMIFS('Capex forecast'!J$7:J$210,'Capex forecast'!$T$7:$T$210,'Allocation of site-spec costs'!$B262,'Capex forecast'!$S$7:$S$210,'Allocation of site-spec costs'!$D262,'Capex forecast'!$Q$7:$Q$210,"Customer Connection")</f>
        <v>0</v>
      </c>
      <c r="L262" s="32">
        <f>SUMIFS('Capex forecast'!K$7:K$210,'Capex forecast'!$T$7:$T$210,'Allocation of site-spec costs'!$B262,'Capex forecast'!$S$7:$S$210,'Allocation of site-spec costs'!$D262,'Capex forecast'!$Q$7:$Q$210,"Customer Connection")</f>
        <v>0</v>
      </c>
      <c r="M262" s="32">
        <f>SUMIFS('Capex forecast'!L$7:L$210,'Capex forecast'!$T$7:$T$210,'Allocation of site-spec costs'!$B262,'Capex forecast'!$S$7:$S$210,'Allocation of site-spec costs'!$D262,'Capex forecast'!$Q$7:$Q$210,"Customer Connection")</f>
        <v>0</v>
      </c>
      <c r="N262" s="32">
        <f>SUMIFS('Capex forecast'!M$7:M$210,'Capex forecast'!$T$7:$T$210,'Allocation of site-spec costs'!$B262,'Capex forecast'!$S$7:$S$210,'Allocation of site-spec costs'!$D262,'Capex forecast'!$Q$7:$Q$210,"Customer Connection")</f>
        <v>0</v>
      </c>
      <c r="O262" s="32">
        <f>SUMIFS('Capex forecast'!N$7:N$210,'Capex forecast'!$T$7:$T$210,'Allocation of site-spec costs'!$B262,'Capex forecast'!$S$7:$S$210,'Allocation of site-spec costs'!$D262,'Capex forecast'!$Q$7:$Q$210,"Customer Connection")</f>
        <v>0</v>
      </c>
      <c r="Q262" s="6" t="s">
        <v>111</v>
      </c>
      <c r="R262" s="6" t="str">
        <f>INDEX('Raw demand forecast'!$M$7:$M$5830,MATCH($Q262,'Raw demand forecast'!$B$7:$B$5830,0))</f>
        <v>No</v>
      </c>
      <c r="S262" s="6" t="str">
        <f>IF(COUNTIF($Q$93:Q262,$B262) = 1, "LV", IF(COUNTIF($Q$93:Q262,$B262) = 2, "HV", "ST"))</f>
        <v>LV</v>
      </c>
      <c r="T262" s="6" t="str">
        <f>INDEX('Demand forecast and growth rate'!$E$7:$E$273,MATCH($Q262,'Demand forecast and growth rate'!$B$7:$B$273,0))</f>
        <v>Small growth</v>
      </c>
      <c r="U262" s="32">
        <f>SUMIFS('Capex forecast'!E$7:E$210,'Capex forecast'!$T$7:$T$210,$Q262,'Capex forecast'!$S$7:$S$210,$S262,'Capex forecast'!$Q$7:$Q$210,"Augex")</f>
        <v>0</v>
      </c>
      <c r="V262" s="32">
        <f>SUMIFS('Capex forecast'!F$7:F$210,'Capex forecast'!$T$7:$T$210,$Q262,'Capex forecast'!$S$7:$S$210,$S262,'Capex forecast'!$Q$7:$Q$210,"Augex")</f>
        <v>0</v>
      </c>
      <c r="W262" s="32">
        <f>SUMIFS('Capex forecast'!G$7:G$210,'Capex forecast'!$T$7:$T$210,$Q262,'Capex forecast'!$S$7:$S$210,$S262,'Capex forecast'!$Q$7:$Q$210,"Augex")</f>
        <v>0</v>
      </c>
      <c r="X262" s="32">
        <f>SUMIFS('Capex forecast'!H$7:H$210,'Capex forecast'!$T$7:$T$210,$Q262,'Capex forecast'!$S$7:$S$210,$S262,'Capex forecast'!$Q$7:$Q$210,"Augex")</f>
        <v>0</v>
      </c>
      <c r="Y262" s="32">
        <f>SUMIFS('Capex forecast'!I$7:I$210,'Capex forecast'!$T$7:$T$210,$Q262,'Capex forecast'!$S$7:$S$210,$S262,'Capex forecast'!$Q$7:$Q$210,"Augex")</f>
        <v>0</v>
      </c>
      <c r="Z262" s="32">
        <f>SUMIFS('Capex forecast'!J$7:J$210,'Capex forecast'!$T$7:$T$210,$Q262,'Capex forecast'!$S$7:$S$210,$S262,'Capex forecast'!$Q$7:$Q$210,"Augex")</f>
        <v>0</v>
      </c>
      <c r="AA262" s="32">
        <f>SUMIFS('Capex forecast'!K$7:K$210,'Capex forecast'!$T$7:$T$210,$Q262,'Capex forecast'!$S$7:$S$210,$S262,'Capex forecast'!$Q$7:$Q$210,"Augex")</f>
        <v>0</v>
      </c>
      <c r="AB262" s="32">
        <f>SUMIFS('Capex forecast'!L$7:L$210,'Capex forecast'!$T$7:$T$210,$Q262,'Capex forecast'!$S$7:$S$210,$S262,'Capex forecast'!$Q$7:$Q$210,"Augex")</f>
        <v>0</v>
      </c>
      <c r="AC262" s="32">
        <f>SUMIFS('Capex forecast'!M$7:M$210,'Capex forecast'!$T$7:$T$210,$Q262,'Capex forecast'!$S$7:$S$210,$S262,'Capex forecast'!$Q$7:$Q$210,"Augex")</f>
        <v>0</v>
      </c>
      <c r="AD262" s="32">
        <f>SUMIFS('Capex forecast'!N$7:N$210,'Capex forecast'!$T$7:$T$210,$Q262,'Capex forecast'!$S$7:$S$210,$S262,'Capex forecast'!$Q$7:$Q$210,"Augex")</f>
        <v>0</v>
      </c>
      <c r="AF262" s="6" t="s">
        <v>111</v>
      </c>
      <c r="AG262" s="6" t="str">
        <f>INDEX('Raw demand forecast'!$M$7:$M$5830,MATCH($Q262,'Raw demand forecast'!$B$7:$B$5830,0))</f>
        <v>No</v>
      </c>
      <c r="AH262" s="6" t="str">
        <f>IF(COUNTIF($AF$93:AF262,$B262) = 1, "LV", IF(COUNTIF($AF$93:AF262,$B262) = 2, "HV", "ST"))</f>
        <v>LV</v>
      </c>
      <c r="AI262" s="6" t="str">
        <f>INDEX('Demand forecast and growth rate'!$E$7:$E$273,MATCH($Q262,'Demand forecast and growth rate'!$B$7:$B$273,0))</f>
        <v>Small growth</v>
      </c>
      <c r="AJ262" s="53">
        <f>SUMIFS('Capex forecast'!E$7:E$210,'Capex forecast'!$T$7:$T$210,$AF262,'Capex forecast'!$S$7:$S$210,$AH262,'Capex forecast'!$Q$7:$Q$210,"Repex")</f>
        <v>0</v>
      </c>
      <c r="AK262" s="53">
        <f>SUMIFS('Capex forecast'!F$7:F$210,'Capex forecast'!$T$7:$T$210,$AF262,'Capex forecast'!$S$7:$S$210,$AH262,'Capex forecast'!$Q$7:$Q$210,"Repex")</f>
        <v>0</v>
      </c>
      <c r="AL262" s="53">
        <f>SUMIFS('Capex forecast'!G$7:G$210,'Capex forecast'!$T$7:$T$210,$AF262,'Capex forecast'!$S$7:$S$210,$AH262,'Capex forecast'!$Q$7:$Q$210,"Repex")</f>
        <v>0</v>
      </c>
      <c r="AM262" s="53">
        <f>SUMIFS('Capex forecast'!H$7:H$210,'Capex forecast'!$T$7:$T$210,$AF262,'Capex forecast'!$S$7:$S$210,$AH262,'Capex forecast'!$Q$7:$Q$210,"Repex")</f>
        <v>0</v>
      </c>
      <c r="AN262" s="53">
        <f>SUMIFS('Capex forecast'!I$7:I$210,'Capex forecast'!$T$7:$T$210,$AF262,'Capex forecast'!$S$7:$S$210,$AH262,'Capex forecast'!$Q$7:$Q$210,"Repex")</f>
        <v>0</v>
      </c>
      <c r="AO262" s="53">
        <f>SUMIFS('Capex forecast'!J$7:J$210,'Capex forecast'!$T$7:$T$210,$AF262,'Capex forecast'!$S$7:$S$210,$AH262,'Capex forecast'!$Q$7:$Q$210,"Repex")</f>
        <v>0</v>
      </c>
      <c r="AP262" s="53">
        <f>SUMIFS('Capex forecast'!K$7:K$210,'Capex forecast'!$T$7:$T$210,$AF262,'Capex forecast'!$S$7:$S$210,$AH262,'Capex forecast'!$Q$7:$Q$210,"Repex")</f>
        <v>0</v>
      </c>
      <c r="AQ262" s="53">
        <f>SUMIFS('Capex forecast'!L$7:L$210,'Capex forecast'!$T$7:$T$210,$AF262,'Capex forecast'!$S$7:$S$210,$AH262,'Capex forecast'!$Q$7:$Q$210,"Repex")</f>
        <v>0</v>
      </c>
      <c r="AR262" s="53">
        <f>SUMIFS('Capex forecast'!M$7:M$210,'Capex forecast'!$T$7:$T$210,$AF262,'Capex forecast'!$S$7:$S$210,$AH262,'Capex forecast'!$Q$7:$Q$210,"Repex")</f>
        <v>0</v>
      </c>
      <c r="AS262" s="53">
        <f>SUMIFS('Capex forecast'!N$7:N$210,'Capex forecast'!$T$7:$T$210,$AF262,'Capex forecast'!$S$7:$S$210,$AH262,'Capex forecast'!$Q$7:$Q$210,"Repex")</f>
        <v>0</v>
      </c>
    </row>
    <row r="263" spans="2:45" ht="15">
      <c r="B263" s="6" t="s">
        <v>159</v>
      </c>
      <c r="C263" s="6" t="str">
        <f>INDEX('Raw demand forecast'!$M$7:$M$5830,MATCH($B263,'Raw demand forecast'!$B$7:$B$5830,0))</f>
        <v>No</v>
      </c>
      <c r="D263" s="6" t="str">
        <f>IF(COUNTIF($B$93:B263,$B263) = 1, "LV", IF(COUNTIF($B$93:B263,$B263) = 2, "HV", "ST"))</f>
        <v>LV</v>
      </c>
      <c r="E263" s="6" t="str">
        <f>INDEX('Demand forecast and growth rate'!$E$7:$E$273,MATCH($B263,'Demand forecast and growth rate'!$B$7:$B$273,0))</f>
        <v>Steady/falling</v>
      </c>
      <c r="F263" s="32">
        <f>SUMIFS('Capex forecast'!E$7:E$210,'Capex forecast'!$T$7:$T$210,'Allocation of site-spec costs'!$B263,'Capex forecast'!$S$7:$S$210,'Allocation of site-spec costs'!$D263,'Capex forecast'!$Q$7:$Q$210,"Customer Connection")</f>
        <v>0</v>
      </c>
      <c r="G263" s="32">
        <f>SUMIFS('Capex forecast'!F$7:F$210,'Capex forecast'!$T$7:$T$210,'Allocation of site-spec costs'!$B263,'Capex forecast'!$S$7:$S$210,'Allocation of site-spec costs'!$D263,'Capex forecast'!$Q$7:$Q$210,"Customer Connection")</f>
        <v>0</v>
      </c>
      <c r="H263" s="32">
        <f>SUMIFS('Capex forecast'!G$7:G$210,'Capex forecast'!$T$7:$T$210,'Allocation of site-spec costs'!$B263,'Capex forecast'!$S$7:$S$210,'Allocation of site-spec costs'!$D263,'Capex forecast'!$Q$7:$Q$210,"Customer Connection")</f>
        <v>0</v>
      </c>
      <c r="I263" s="32">
        <f>SUMIFS('Capex forecast'!H$7:H$210,'Capex forecast'!$T$7:$T$210,'Allocation of site-spec costs'!$B263,'Capex forecast'!$S$7:$S$210,'Allocation of site-spec costs'!$D263,'Capex forecast'!$Q$7:$Q$210,"Customer Connection")</f>
        <v>0</v>
      </c>
      <c r="J263" s="32">
        <f>SUMIFS('Capex forecast'!I$7:I$210,'Capex forecast'!$T$7:$T$210,'Allocation of site-spec costs'!$B263,'Capex forecast'!$S$7:$S$210,'Allocation of site-spec costs'!$D263,'Capex forecast'!$Q$7:$Q$210,"Customer Connection")</f>
        <v>0</v>
      </c>
      <c r="K263" s="32">
        <f>SUMIFS('Capex forecast'!J$7:J$210,'Capex forecast'!$T$7:$T$210,'Allocation of site-spec costs'!$B263,'Capex forecast'!$S$7:$S$210,'Allocation of site-spec costs'!$D263,'Capex forecast'!$Q$7:$Q$210,"Customer Connection")</f>
        <v>0</v>
      </c>
      <c r="L263" s="32">
        <f>SUMIFS('Capex forecast'!K$7:K$210,'Capex forecast'!$T$7:$T$210,'Allocation of site-spec costs'!$B263,'Capex forecast'!$S$7:$S$210,'Allocation of site-spec costs'!$D263,'Capex forecast'!$Q$7:$Q$210,"Customer Connection")</f>
        <v>0</v>
      </c>
      <c r="M263" s="32">
        <f>SUMIFS('Capex forecast'!L$7:L$210,'Capex forecast'!$T$7:$T$210,'Allocation of site-spec costs'!$B263,'Capex forecast'!$S$7:$S$210,'Allocation of site-spec costs'!$D263,'Capex forecast'!$Q$7:$Q$210,"Customer Connection")</f>
        <v>0</v>
      </c>
      <c r="N263" s="32">
        <f>SUMIFS('Capex forecast'!M$7:M$210,'Capex forecast'!$T$7:$T$210,'Allocation of site-spec costs'!$B263,'Capex forecast'!$S$7:$S$210,'Allocation of site-spec costs'!$D263,'Capex forecast'!$Q$7:$Q$210,"Customer Connection")</f>
        <v>0</v>
      </c>
      <c r="O263" s="32">
        <f>SUMIFS('Capex forecast'!N$7:N$210,'Capex forecast'!$T$7:$T$210,'Allocation of site-spec costs'!$B263,'Capex forecast'!$S$7:$S$210,'Allocation of site-spec costs'!$D263,'Capex forecast'!$Q$7:$Q$210,"Customer Connection")</f>
        <v>0</v>
      </c>
      <c r="Q263" s="6" t="s">
        <v>159</v>
      </c>
      <c r="R263" s="6" t="str">
        <f>INDEX('Raw demand forecast'!$M$7:$M$5830,MATCH($Q263,'Raw demand forecast'!$B$7:$B$5830,0))</f>
        <v>No</v>
      </c>
      <c r="S263" s="6" t="str">
        <f>IF(COUNTIF($Q$93:Q263,$B263) = 1, "LV", IF(COUNTIF($Q$93:Q263,$B263) = 2, "HV", "ST"))</f>
        <v>LV</v>
      </c>
      <c r="T263" s="6" t="str">
        <f>INDEX('Demand forecast and growth rate'!$E$7:$E$273,MATCH($Q263,'Demand forecast and growth rate'!$B$7:$B$273,0))</f>
        <v>Steady/falling</v>
      </c>
      <c r="U263" s="32">
        <f>SUMIFS('Capex forecast'!E$7:E$210,'Capex forecast'!$T$7:$T$210,$Q263,'Capex forecast'!$S$7:$S$210,$S263,'Capex forecast'!$Q$7:$Q$210,"Augex")</f>
        <v>0</v>
      </c>
      <c r="V263" s="32">
        <f>SUMIFS('Capex forecast'!F$7:F$210,'Capex forecast'!$T$7:$T$210,$Q263,'Capex forecast'!$S$7:$S$210,$S263,'Capex forecast'!$Q$7:$Q$210,"Augex")</f>
        <v>0</v>
      </c>
      <c r="W263" s="32">
        <f>SUMIFS('Capex forecast'!G$7:G$210,'Capex forecast'!$T$7:$T$210,$Q263,'Capex forecast'!$S$7:$S$210,$S263,'Capex forecast'!$Q$7:$Q$210,"Augex")</f>
        <v>0</v>
      </c>
      <c r="X263" s="32">
        <f>SUMIFS('Capex forecast'!H$7:H$210,'Capex forecast'!$T$7:$T$210,$Q263,'Capex forecast'!$S$7:$S$210,$S263,'Capex forecast'!$Q$7:$Q$210,"Augex")</f>
        <v>0</v>
      </c>
      <c r="Y263" s="32">
        <f>SUMIFS('Capex forecast'!I$7:I$210,'Capex forecast'!$T$7:$T$210,$Q263,'Capex forecast'!$S$7:$S$210,$S263,'Capex forecast'!$Q$7:$Q$210,"Augex")</f>
        <v>0</v>
      </c>
      <c r="Z263" s="32">
        <f>SUMIFS('Capex forecast'!J$7:J$210,'Capex forecast'!$T$7:$T$210,$Q263,'Capex forecast'!$S$7:$S$210,$S263,'Capex forecast'!$Q$7:$Q$210,"Augex")</f>
        <v>0</v>
      </c>
      <c r="AA263" s="32">
        <f>SUMIFS('Capex forecast'!K$7:K$210,'Capex forecast'!$T$7:$T$210,$Q263,'Capex forecast'!$S$7:$S$210,$S263,'Capex forecast'!$Q$7:$Q$210,"Augex")</f>
        <v>0</v>
      </c>
      <c r="AB263" s="32">
        <f>SUMIFS('Capex forecast'!L$7:L$210,'Capex forecast'!$T$7:$T$210,$Q263,'Capex forecast'!$S$7:$S$210,$S263,'Capex forecast'!$Q$7:$Q$210,"Augex")</f>
        <v>0</v>
      </c>
      <c r="AC263" s="32">
        <f>SUMIFS('Capex forecast'!M$7:M$210,'Capex forecast'!$T$7:$T$210,$Q263,'Capex forecast'!$S$7:$S$210,$S263,'Capex forecast'!$Q$7:$Q$210,"Augex")</f>
        <v>0</v>
      </c>
      <c r="AD263" s="32">
        <f>SUMIFS('Capex forecast'!N$7:N$210,'Capex forecast'!$T$7:$T$210,$Q263,'Capex forecast'!$S$7:$S$210,$S263,'Capex forecast'!$Q$7:$Q$210,"Augex")</f>
        <v>0</v>
      </c>
      <c r="AF263" s="6" t="s">
        <v>159</v>
      </c>
      <c r="AG263" s="6" t="str">
        <f>INDEX('Raw demand forecast'!$M$7:$M$5830,MATCH($Q263,'Raw demand forecast'!$B$7:$B$5830,0))</f>
        <v>No</v>
      </c>
      <c r="AH263" s="6" t="str">
        <f>IF(COUNTIF($AF$93:AF263,$B263) = 1, "LV", IF(COUNTIF($AF$93:AF263,$B263) = 2, "HV", "ST"))</f>
        <v>LV</v>
      </c>
      <c r="AI263" s="6" t="str">
        <f>INDEX('Demand forecast and growth rate'!$E$7:$E$273,MATCH($Q263,'Demand forecast and growth rate'!$B$7:$B$273,0))</f>
        <v>Steady/falling</v>
      </c>
      <c r="AJ263" s="53">
        <f>SUMIFS('Capex forecast'!E$7:E$210,'Capex forecast'!$T$7:$T$210,$AF263,'Capex forecast'!$S$7:$S$210,$AH263,'Capex forecast'!$Q$7:$Q$210,"Repex")</f>
        <v>0</v>
      </c>
      <c r="AK263" s="53">
        <f>SUMIFS('Capex forecast'!F$7:F$210,'Capex forecast'!$T$7:$T$210,$AF263,'Capex forecast'!$S$7:$S$210,$AH263,'Capex forecast'!$Q$7:$Q$210,"Repex")</f>
        <v>0</v>
      </c>
      <c r="AL263" s="53">
        <f>SUMIFS('Capex forecast'!G$7:G$210,'Capex forecast'!$T$7:$T$210,$AF263,'Capex forecast'!$S$7:$S$210,$AH263,'Capex forecast'!$Q$7:$Q$210,"Repex")</f>
        <v>0</v>
      </c>
      <c r="AM263" s="53">
        <f>SUMIFS('Capex forecast'!H$7:H$210,'Capex forecast'!$T$7:$T$210,$AF263,'Capex forecast'!$S$7:$S$210,$AH263,'Capex forecast'!$Q$7:$Q$210,"Repex")</f>
        <v>0</v>
      </c>
      <c r="AN263" s="53">
        <f>SUMIFS('Capex forecast'!I$7:I$210,'Capex forecast'!$T$7:$T$210,$AF263,'Capex forecast'!$S$7:$S$210,$AH263,'Capex forecast'!$Q$7:$Q$210,"Repex")</f>
        <v>0</v>
      </c>
      <c r="AO263" s="53">
        <f>SUMIFS('Capex forecast'!J$7:J$210,'Capex forecast'!$T$7:$T$210,$AF263,'Capex forecast'!$S$7:$S$210,$AH263,'Capex forecast'!$Q$7:$Q$210,"Repex")</f>
        <v>0</v>
      </c>
      <c r="AP263" s="53">
        <f>SUMIFS('Capex forecast'!K$7:K$210,'Capex forecast'!$T$7:$T$210,$AF263,'Capex forecast'!$S$7:$S$210,$AH263,'Capex forecast'!$Q$7:$Q$210,"Repex")</f>
        <v>0</v>
      </c>
      <c r="AQ263" s="53">
        <f>SUMIFS('Capex forecast'!L$7:L$210,'Capex forecast'!$T$7:$T$210,$AF263,'Capex forecast'!$S$7:$S$210,$AH263,'Capex forecast'!$Q$7:$Q$210,"Repex")</f>
        <v>0</v>
      </c>
      <c r="AR263" s="53">
        <f>SUMIFS('Capex forecast'!M$7:M$210,'Capex forecast'!$T$7:$T$210,$AF263,'Capex forecast'!$S$7:$S$210,$AH263,'Capex forecast'!$Q$7:$Q$210,"Repex")</f>
        <v>0</v>
      </c>
      <c r="AS263" s="53">
        <f>SUMIFS('Capex forecast'!N$7:N$210,'Capex forecast'!$T$7:$T$210,$AF263,'Capex forecast'!$S$7:$S$210,$AH263,'Capex forecast'!$Q$7:$Q$210,"Repex")</f>
        <v>0</v>
      </c>
    </row>
    <row r="264" spans="2:45" ht="15">
      <c r="B264" s="6" t="s">
        <v>626</v>
      </c>
      <c r="C264" s="6" t="str">
        <f>INDEX('Raw demand forecast'!$M$7:$M$5830,MATCH($B264,'Raw demand forecast'!$B$7:$B$5830,0))</f>
        <v>Yes</v>
      </c>
      <c r="D264" s="6" t="str">
        <f>IF(COUNTIF($B$93:B264,$B264) = 1, "LV", IF(COUNTIF($B$93:B264,$B264) = 2, "HV", "ST"))</f>
        <v>LV</v>
      </c>
      <c r="E264" s="6" t="str">
        <f>INDEX('Demand forecast and growth rate'!$E$7:$E$273,MATCH($B264,'Demand forecast and growth rate'!$B$7:$B$273,0))</f>
        <v>Steady/falling</v>
      </c>
      <c r="F264" s="32">
        <f>SUMIFS('Capex forecast'!E$7:E$210,'Capex forecast'!$T$7:$T$210,'Allocation of site-spec costs'!$B264,'Capex forecast'!$S$7:$S$210,'Allocation of site-spec costs'!$D264,'Capex forecast'!$Q$7:$Q$210,"Customer Connection")</f>
        <v>0</v>
      </c>
      <c r="G264" s="32">
        <f>SUMIFS('Capex forecast'!F$7:F$210,'Capex forecast'!$T$7:$T$210,'Allocation of site-spec costs'!$B264,'Capex forecast'!$S$7:$S$210,'Allocation of site-spec costs'!$D264,'Capex forecast'!$Q$7:$Q$210,"Customer Connection")</f>
        <v>0</v>
      </c>
      <c r="H264" s="32">
        <f>SUMIFS('Capex forecast'!G$7:G$210,'Capex forecast'!$T$7:$T$210,'Allocation of site-spec costs'!$B264,'Capex forecast'!$S$7:$S$210,'Allocation of site-spec costs'!$D264,'Capex forecast'!$Q$7:$Q$210,"Customer Connection")</f>
        <v>0</v>
      </c>
      <c r="I264" s="32">
        <f>SUMIFS('Capex forecast'!H$7:H$210,'Capex forecast'!$T$7:$T$210,'Allocation of site-spec costs'!$B264,'Capex forecast'!$S$7:$S$210,'Allocation of site-spec costs'!$D264,'Capex forecast'!$Q$7:$Q$210,"Customer Connection")</f>
        <v>0</v>
      </c>
      <c r="J264" s="32">
        <f>SUMIFS('Capex forecast'!I$7:I$210,'Capex forecast'!$T$7:$T$210,'Allocation of site-spec costs'!$B264,'Capex forecast'!$S$7:$S$210,'Allocation of site-spec costs'!$D264,'Capex forecast'!$Q$7:$Q$210,"Customer Connection")</f>
        <v>0</v>
      </c>
      <c r="K264" s="32">
        <f>SUMIFS('Capex forecast'!J$7:J$210,'Capex forecast'!$T$7:$T$210,'Allocation of site-spec costs'!$B264,'Capex forecast'!$S$7:$S$210,'Allocation of site-spec costs'!$D264,'Capex forecast'!$Q$7:$Q$210,"Customer Connection")</f>
        <v>0</v>
      </c>
      <c r="L264" s="32">
        <f>SUMIFS('Capex forecast'!K$7:K$210,'Capex forecast'!$T$7:$T$210,'Allocation of site-spec costs'!$B264,'Capex forecast'!$S$7:$S$210,'Allocation of site-spec costs'!$D264,'Capex forecast'!$Q$7:$Q$210,"Customer Connection")</f>
        <v>0</v>
      </c>
      <c r="M264" s="32">
        <f>SUMIFS('Capex forecast'!L$7:L$210,'Capex forecast'!$T$7:$T$210,'Allocation of site-spec costs'!$B264,'Capex forecast'!$S$7:$S$210,'Allocation of site-spec costs'!$D264,'Capex forecast'!$Q$7:$Q$210,"Customer Connection")</f>
        <v>0</v>
      </c>
      <c r="N264" s="32">
        <f>SUMIFS('Capex forecast'!M$7:M$210,'Capex forecast'!$T$7:$T$210,'Allocation of site-spec costs'!$B264,'Capex forecast'!$S$7:$S$210,'Allocation of site-spec costs'!$D264,'Capex forecast'!$Q$7:$Q$210,"Customer Connection")</f>
        <v>0</v>
      </c>
      <c r="O264" s="32">
        <f>SUMIFS('Capex forecast'!N$7:N$210,'Capex forecast'!$T$7:$T$210,'Allocation of site-spec costs'!$B264,'Capex forecast'!$S$7:$S$210,'Allocation of site-spec costs'!$D264,'Capex forecast'!$Q$7:$Q$210,"Customer Connection")</f>
        <v>0</v>
      </c>
      <c r="Q264" s="6" t="s">
        <v>626</v>
      </c>
      <c r="R264" s="6" t="str">
        <f>INDEX('Raw demand forecast'!$M$7:$M$5830,MATCH($Q264,'Raw demand forecast'!$B$7:$B$5830,0))</f>
        <v>Yes</v>
      </c>
      <c r="S264" s="6" t="str">
        <f>IF(COUNTIF($Q$93:Q264,$B264) = 1, "LV", IF(COUNTIF($Q$93:Q264,$B264) = 2, "HV", "ST"))</f>
        <v>LV</v>
      </c>
      <c r="T264" s="6" t="str">
        <f>INDEX('Demand forecast and growth rate'!$E$7:$E$273,MATCH($Q264,'Demand forecast and growth rate'!$B$7:$B$273,0))</f>
        <v>Steady/falling</v>
      </c>
      <c r="U264" s="32">
        <f>SUMIFS('Capex forecast'!E$7:E$210,'Capex forecast'!$T$7:$T$210,$Q264,'Capex forecast'!$S$7:$S$210,$S264,'Capex forecast'!$Q$7:$Q$210,"Augex")</f>
        <v>0</v>
      </c>
      <c r="V264" s="32">
        <f>SUMIFS('Capex forecast'!F$7:F$210,'Capex forecast'!$T$7:$T$210,$Q264,'Capex forecast'!$S$7:$S$210,$S264,'Capex forecast'!$Q$7:$Q$210,"Augex")</f>
        <v>0</v>
      </c>
      <c r="W264" s="32">
        <f>SUMIFS('Capex forecast'!G$7:G$210,'Capex forecast'!$T$7:$T$210,$Q264,'Capex forecast'!$S$7:$S$210,$S264,'Capex forecast'!$Q$7:$Q$210,"Augex")</f>
        <v>0</v>
      </c>
      <c r="X264" s="32">
        <f>SUMIFS('Capex forecast'!H$7:H$210,'Capex forecast'!$T$7:$T$210,$Q264,'Capex forecast'!$S$7:$S$210,$S264,'Capex forecast'!$Q$7:$Q$210,"Augex")</f>
        <v>0</v>
      </c>
      <c r="Y264" s="32">
        <f>SUMIFS('Capex forecast'!I$7:I$210,'Capex forecast'!$T$7:$T$210,$Q264,'Capex forecast'!$S$7:$S$210,$S264,'Capex forecast'!$Q$7:$Q$210,"Augex")</f>
        <v>0</v>
      </c>
      <c r="Z264" s="32">
        <f>SUMIFS('Capex forecast'!J$7:J$210,'Capex forecast'!$T$7:$T$210,$Q264,'Capex forecast'!$S$7:$S$210,$S264,'Capex forecast'!$Q$7:$Q$210,"Augex")</f>
        <v>0</v>
      </c>
      <c r="AA264" s="32">
        <f>SUMIFS('Capex forecast'!K$7:K$210,'Capex forecast'!$T$7:$T$210,$Q264,'Capex forecast'!$S$7:$S$210,$S264,'Capex forecast'!$Q$7:$Q$210,"Augex")</f>
        <v>0</v>
      </c>
      <c r="AB264" s="32">
        <f>SUMIFS('Capex forecast'!L$7:L$210,'Capex forecast'!$T$7:$T$210,$Q264,'Capex forecast'!$S$7:$S$210,$S264,'Capex forecast'!$Q$7:$Q$210,"Augex")</f>
        <v>0</v>
      </c>
      <c r="AC264" s="32">
        <f>SUMIFS('Capex forecast'!M$7:M$210,'Capex forecast'!$T$7:$T$210,$Q264,'Capex forecast'!$S$7:$S$210,$S264,'Capex forecast'!$Q$7:$Q$210,"Augex")</f>
        <v>0</v>
      </c>
      <c r="AD264" s="32">
        <f>SUMIFS('Capex forecast'!N$7:N$210,'Capex forecast'!$T$7:$T$210,$Q264,'Capex forecast'!$S$7:$S$210,$S264,'Capex forecast'!$Q$7:$Q$210,"Augex")</f>
        <v>0</v>
      </c>
      <c r="AF264" s="6" t="s">
        <v>626</v>
      </c>
      <c r="AG264" s="6" t="str">
        <f>INDEX('Raw demand forecast'!$M$7:$M$5830,MATCH($Q264,'Raw demand forecast'!$B$7:$B$5830,0))</f>
        <v>Yes</v>
      </c>
      <c r="AH264" s="6" t="str">
        <f>IF(COUNTIF($AF$93:AF264,$B264) = 1, "LV", IF(COUNTIF($AF$93:AF264,$B264) = 2, "HV", "ST"))</f>
        <v>LV</v>
      </c>
      <c r="AI264" s="6" t="str">
        <f>INDEX('Demand forecast and growth rate'!$E$7:$E$273,MATCH($Q264,'Demand forecast and growth rate'!$B$7:$B$273,0))</f>
        <v>Steady/falling</v>
      </c>
      <c r="AJ264" s="53">
        <f>SUMIFS('Capex forecast'!E$7:E$210,'Capex forecast'!$T$7:$T$210,$AF264,'Capex forecast'!$S$7:$S$210,$AH264,'Capex forecast'!$Q$7:$Q$210,"Repex")</f>
        <v>0</v>
      </c>
      <c r="AK264" s="53">
        <f>SUMIFS('Capex forecast'!F$7:F$210,'Capex forecast'!$T$7:$T$210,$AF264,'Capex forecast'!$S$7:$S$210,$AH264,'Capex forecast'!$Q$7:$Q$210,"Repex")</f>
        <v>0</v>
      </c>
      <c r="AL264" s="53">
        <f>SUMIFS('Capex forecast'!G$7:G$210,'Capex forecast'!$T$7:$T$210,$AF264,'Capex forecast'!$S$7:$S$210,$AH264,'Capex forecast'!$Q$7:$Q$210,"Repex")</f>
        <v>0</v>
      </c>
      <c r="AM264" s="53">
        <f>SUMIFS('Capex forecast'!H$7:H$210,'Capex forecast'!$T$7:$T$210,$AF264,'Capex forecast'!$S$7:$S$210,$AH264,'Capex forecast'!$Q$7:$Q$210,"Repex")</f>
        <v>0</v>
      </c>
      <c r="AN264" s="53">
        <f>SUMIFS('Capex forecast'!I$7:I$210,'Capex forecast'!$T$7:$T$210,$AF264,'Capex forecast'!$S$7:$S$210,$AH264,'Capex forecast'!$Q$7:$Q$210,"Repex")</f>
        <v>0</v>
      </c>
      <c r="AO264" s="53">
        <f>SUMIFS('Capex forecast'!J$7:J$210,'Capex forecast'!$T$7:$T$210,$AF264,'Capex forecast'!$S$7:$S$210,$AH264,'Capex forecast'!$Q$7:$Q$210,"Repex")</f>
        <v>0</v>
      </c>
      <c r="AP264" s="53">
        <f>SUMIFS('Capex forecast'!K$7:K$210,'Capex forecast'!$T$7:$T$210,$AF264,'Capex forecast'!$S$7:$S$210,$AH264,'Capex forecast'!$Q$7:$Q$210,"Repex")</f>
        <v>0</v>
      </c>
      <c r="AQ264" s="53">
        <f>SUMIFS('Capex forecast'!L$7:L$210,'Capex forecast'!$T$7:$T$210,$AF264,'Capex forecast'!$S$7:$S$210,$AH264,'Capex forecast'!$Q$7:$Q$210,"Repex")</f>
        <v>0</v>
      </c>
      <c r="AR264" s="53">
        <f>SUMIFS('Capex forecast'!M$7:M$210,'Capex forecast'!$T$7:$T$210,$AF264,'Capex forecast'!$S$7:$S$210,$AH264,'Capex forecast'!$Q$7:$Q$210,"Repex")</f>
        <v>0</v>
      </c>
      <c r="AS264" s="53">
        <f>SUMIFS('Capex forecast'!N$7:N$210,'Capex forecast'!$T$7:$T$210,$AF264,'Capex forecast'!$S$7:$S$210,$AH264,'Capex forecast'!$Q$7:$Q$210,"Repex")</f>
        <v>0</v>
      </c>
    </row>
    <row r="265" spans="2:45" ht="15">
      <c r="B265" s="6" t="s">
        <v>178</v>
      </c>
      <c r="C265" s="6" t="str">
        <f>INDEX('Raw demand forecast'!$M$7:$M$5830,MATCH($B265,'Raw demand forecast'!$B$7:$B$5830,0))</f>
        <v>No</v>
      </c>
      <c r="D265" s="6" t="str">
        <f>IF(COUNTIF($B$93:B265,$B265) = 1, "LV", IF(COUNTIF($B$93:B265,$B265) = 2, "HV", "ST"))</f>
        <v>LV</v>
      </c>
      <c r="E265" s="6" t="str">
        <f>INDEX('Demand forecast and growth rate'!$E$7:$E$273,MATCH($B265,'Demand forecast and growth rate'!$B$7:$B$273,0))</f>
        <v>High growth</v>
      </c>
      <c r="F265" s="32">
        <f>SUMIFS('Capex forecast'!E$7:E$210,'Capex forecast'!$T$7:$T$210,'Allocation of site-spec costs'!$B265,'Capex forecast'!$S$7:$S$210,'Allocation of site-spec costs'!$D265,'Capex forecast'!$Q$7:$Q$210,"Customer Connection")</f>
        <v>0</v>
      </c>
      <c r="G265" s="32">
        <f>SUMIFS('Capex forecast'!F$7:F$210,'Capex forecast'!$T$7:$T$210,'Allocation of site-spec costs'!$B265,'Capex forecast'!$S$7:$S$210,'Allocation of site-spec costs'!$D265,'Capex forecast'!$Q$7:$Q$210,"Customer Connection")</f>
        <v>0</v>
      </c>
      <c r="H265" s="32">
        <f>SUMIFS('Capex forecast'!G$7:G$210,'Capex forecast'!$T$7:$T$210,'Allocation of site-spec costs'!$B265,'Capex forecast'!$S$7:$S$210,'Allocation of site-spec costs'!$D265,'Capex forecast'!$Q$7:$Q$210,"Customer Connection")</f>
        <v>0</v>
      </c>
      <c r="I265" s="32">
        <f>SUMIFS('Capex forecast'!H$7:H$210,'Capex forecast'!$T$7:$T$210,'Allocation of site-spec costs'!$B265,'Capex forecast'!$S$7:$S$210,'Allocation of site-spec costs'!$D265,'Capex forecast'!$Q$7:$Q$210,"Customer Connection")</f>
        <v>0</v>
      </c>
      <c r="J265" s="32">
        <f>SUMIFS('Capex forecast'!I$7:I$210,'Capex forecast'!$T$7:$T$210,'Allocation of site-spec costs'!$B265,'Capex forecast'!$S$7:$S$210,'Allocation of site-spec costs'!$D265,'Capex forecast'!$Q$7:$Q$210,"Customer Connection")</f>
        <v>0</v>
      </c>
      <c r="K265" s="32">
        <f>SUMIFS('Capex forecast'!J$7:J$210,'Capex forecast'!$T$7:$T$210,'Allocation of site-spec costs'!$B265,'Capex forecast'!$S$7:$S$210,'Allocation of site-spec costs'!$D265,'Capex forecast'!$Q$7:$Q$210,"Customer Connection")</f>
        <v>0</v>
      </c>
      <c r="L265" s="32">
        <f>SUMIFS('Capex forecast'!K$7:K$210,'Capex forecast'!$T$7:$T$210,'Allocation of site-spec costs'!$B265,'Capex forecast'!$S$7:$S$210,'Allocation of site-spec costs'!$D265,'Capex forecast'!$Q$7:$Q$210,"Customer Connection")</f>
        <v>0</v>
      </c>
      <c r="M265" s="32">
        <f>SUMIFS('Capex forecast'!L$7:L$210,'Capex forecast'!$T$7:$T$210,'Allocation of site-spec costs'!$B265,'Capex forecast'!$S$7:$S$210,'Allocation of site-spec costs'!$D265,'Capex forecast'!$Q$7:$Q$210,"Customer Connection")</f>
        <v>0</v>
      </c>
      <c r="N265" s="32">
        <f>SUMIFS('Capex forecast'!M$7:M$210,'Capex forecast'!$T$7:$T$210,'Allocation of site-spec costs'!$B265,'Capex forecast'!$S$7:$S$210,'Allocation of site-spec costs'!$D265,'Capex forecast'!$Q$7:$Q$210,"Customer Connection")</f>
        <v>0</v>
      </c>
      <c r="O265" s="32">
        <f>SUMIFS('Capex forecast'!N$7:N$210,'Capex forecast'!$T$7:$T$210,'Allocation of site-spec costs'!$B265,'Capex forecast'!$S$7:$S$210,'Allocation of site-spec costs'!$D265,'Capex forecast'!$Q$7:$Q$210,"Customer Connection")</f>
        <v>0</v>
      </c>
      <c r="Q265" s="6" t="s">
        <v>178</v>
      </c>
      <c r="R265" s="6" t="str">
        <f>INDEX('Raw demand forecast'!$M$7:$M$5830,MATCH($Q265,'Raw demand forecast'!$B$7:$B$5830,0))</f>
        <v>No</v>
      </c>
      <c r="S265" s="6" t="str">
        <f>IF(COUNTIF($Q$93:Q265,$B265) = 1, "LV", IF(COUNTIF($Q$93:Q265,$B265) = 2, "HV", "ST"))</f>
        <v>LV</v>
      </c>
      <c r="T265" s="6" t="str">
        <f>INDEX('Demand forecast and growth rate'!$E$7:$E$273,MATCH($Q265,'Demand forecast and growth rate'!$B$7:$B$273,0))</f>
        <v>High growth</v>
      </c>
      <c r="U265" s="32">
        <f>SUMIFS('Capex forecast'!E$7:E$210,'Capex forecast'!$T$7:$T$210,$Q265,'Capex forecast'!$S$7:$S$210,$S265,'Capex forecast'!$Q$7:$Q$210,"Augex")</f>
        <v>0</v>
      </c>
      <c r="V265" s="32">
        <f>SUMIFS('Capex forecast'!F$7:F$210,'Capex forecast'!$T$7:$T$210,$Q265,'Capex forecast'!$S$7:$S$210,$S265,'Capex forecast'!$Q$7:$Q$210,"Augex")</f>
        <v>0</v>
      </c>
      <c r="W265" s="32">
        <f>SUMIFS('Capex forecast'!G$7:G$210,'Capex forecast'!$T$7:$T$210,$Q265,'Capex forecast'!$S$7:$S$210,$S265,'Capex forecast'!$Q$7:$Q$210,"Augex")</f>
        <v>0</v>
      </c>
      <c r="X265" s="32">
        <f>SUMIFS('Capex forecast'!H$7:H$210,'Capex forecast'!$T$7:$T$210,$Q265,'Capex forecast'!$S$7:$S$210,$S265,'Capex forecast'!$Q$7:$Q$210,"Augex")</f>
        <v>0</v>
      </c>
      <c r="Y265" s="32">
        <f>SUMIFS('Capex forecast'!I$7:I$210,'Capex forecast'!$T$7:$T$210,$Q265,'Capex forecast'!$S$7:$S$210,$S265,'Capex forecast'!$Q$7:$Q$210,"Augex")</f>
        <v>0</v>
      </c>
      <c r="Z265" s="32">
        <f>SUMIFS('Capex forecast'!J$7:J$210,'Capex forecast'!$T$7:$T$210,$Q265,'Capex forecast'!$S$7:$S$210,$S265,'Capex forecast'!$Q$7:$Q$210,"Augex")</f>
        <v>0</v>
      </c>
      <c r="AA265" s="32">
        <f>SUMIFS('Capex forecast'!K$7:K$210,'Capex forecast'!$T$7:$T$210,$Q265,'Capex forecast'!$S$7:$S$210,$S265,'Capex forecast'!$Q$7:$Q$210,"Augex")</f>
        <v>0</v>
      </c>
      <c r="AB265" s="32">
        <f>SUMIFS('Capex forecast'!L$7:L$210,'Capex forecast'!$T$7:$T$210,$Q265,'Capex forecast'!$S$7:$S$210,$S265,'Capex forecast'!$Q$7:$Q$210,"Augex")</f>
        <v>0</v>
      </c>
      <c r="AC265" s="32">
        <f>SUMIFS('Capex forecast'!M$7:M$210,'Capex forecast'!$T$7:$T$210,$Q265,'Capex forecast'!$S$7:$S$210,$S265,'Capex forecast'!$Q$7:$Q$210,"Augex")</f>
        <v>0</v>
      </c>
      <c r="AD265" s="32">
        <f>SUMIFS('Capex forecast'!N$7:N$210,'Capex forecast'!$T$7:$T$210,$Q265,'Capex forecast'!$S$7:$S$210,$S265,'Capex forecast'!$Q$7:$Q$210,"Augex")</f>
        <v>0</v>
      </c>
      <c r="AF265" s="6" t="s">
        <v>178</v>
      </c>
      <c r="AG265" s="6" t="str">
        <f>INDEX('Raw demand forecast'!$M$7:$M$5830,MATCH($Q265,'Raw demand forecast'!$B$7:$B$5830,0))</f>
        <v>No</v>
      </c>
      <c r="AH265" s="6" t="str">
        <f>IF(COUNTIF($AF$93:AF265,$B265) = 1, "LV", IF(COUNTIF($AF$93:AF265,$B265) = 2, "HV", "ST"))</f>
        <v>LV</v>
      </c>
      <c r="AI265" s="6" t="str">
        <f>INDEX('Demand forecast and growth rate'!$E$7:$E$273,MATCH($Q265,'Demand forecast and growth rate'!$B$7:$B$273,0))</f>
        <v>High growth</v>
      </c>
      <c r="AJ265" s="53">
        <f>SUMIFS('Capex forecast'!E$7:E$210,'Capex forecast'!$T$7:$T$210,$AF265,'Capex forecast'!$S$7:$S$210,$AH265,'Capex forecast'!$Q$7:$Q$210,"Repex")</f>
        <v>0</v>
      </c>
      <c r="AK265" s="53">
        <f>SUMIFS('Capex forecast'!F$7:F$210,'Capex forecast'!$T$7:$T$210,$AF265,'Capex forecast'!$S$7:$S$210,$AH265,'Capex forecast'!$Q$7:$Q$210,"Repex")</f>
        <v>0</v>
      </c>
      <c r="AL265" s="53">
        <f>SUMIFS('Capex forecast'!G$7:G$210,'Capex forecast'!$T$7:$T$210,$AF265,'Capex forecast'!$S$7:$S$210,$AH265,'Capex forecast'!$Q$7:$Q$210,"Repex")</f>
        <v>0</v>
      </c>
      <c r="AM265" s="53">
        <f>SUMIFS('Capex forecast'!H$7:H$210,'Capex forecast'!$T$7:$T$210,$AF265,'Capex forecast'!$S$7:$S$210,$AH265,'Capex forecast'!$Q$7:$Q$210,"Repex")</f>
        <v>0</v>
      </c>
      <c r="AN265" s="53">
        <f>SUMIFS('Capex forecast'!I$7:I$210,'Capex forecast'!$T$7:$T$210,$AF265,'Capex forecast'!$S$7:$S$210,$AH265,'Capex forecast'!$Q$7:$Q$210,"Repex")</f>
        <v>0</v>
      </c>
      <c r="AO265" s="53">
        <f>SUMIFS('Capex forecast'!J$7:J$210,'Capex forecast'!$T$7:$T$210,$AF265,'Capex forecast'!$S$7:$S$210,$AH265,'Capex forecast'!$Q$7:$Q$210,"Repex")</f>
        <v>0</v>
      </c>
      <c r="AP265" s="53">
        <f>SUMIFS('Capex forecast'!K$7:K$210,'Capex forecast'!$T$7:$T$210,$AF265,'Capex forecast'!$S$7:$S$210,$AH265,'Capex forecast'!$Q$7:$Q$210,"Repex")</f>
        <v>0</v>
      </c>
      <c r="AQ265" s="53">
        <f>SUMIFS('Capex forecast'!L$7:L$210,'Capex forecast'!$T$7:$T$210,$AF265,'Capex forecast'!$S$7:$S$210,$AH265,'Capex forecast'!$Q$7:$Q$210,"Repex")</f>
        <v>0</v>
      </c>
      <c r="AR265" s="53">
        <f>SUMIFS('Capex forecast'!M$7:M$210,'Capex forecast'!$T$7:$T$210,$AF265,'Capex forecast'!$S$7:$S$210,$AH265,'Capex forecast'!$Q$7:$Q$210,"Repex")</f>
        <v>0</v>
      </c>
      <c r="AS265" s="53">
        <f>SUMIFS('Capex forecast'!N$7:N$210,'Capex forecast'!$T$7:$T$210,$AF265,'Capex forecast'!$S$7:$S$210,$AH265,'Capex forecast'!$Q$7:$Q$210,"Repex")</f>
        <v>0</v>
      </c>
    </row>
    <row r="266" spans="2:45" ht="15">
      <c r="B266" s="6" t="s">
        <v>585</v>
      </c>
      <c r="C266" s="6" t="str">
        <f>INDEX('Raw demand forecast'!$M$7:$M$5830,MATCH($B266,'Raw demand forecast'!$B$7:$B$5830,0))</f>
        <v>Exclude</v>
      </c>
      <c r="D266" s="6" t="str">
        <f>IF(COUNTIF($B$93:B266,$B266) = 1, "LV", IF(COUNTIF($B$93:B266,$B266) = 2, "HV", "ST"))</f>
        <v>LV</v>
      </c>
      <c r="E266" s="6" t="str">
        <f>INDEX('Demand forecast and growth rate'!$E$7:$E$273,MATCH($B266,'Demand forecast and growth rate'!$B$7:$B$273,0))</f>
        <v>Small growth</v>
      </c>
      <c r="F266" s="32">
        <f>SUMIFS('Capex forecast'!E$7:E$210,'Capex forecast'!$T$7:$T$210,'Allocation of site-spec costs'!$B266,'Capex forecast'!$S$7:$S$210,'Allocation of site-spec costs'!$D266,'Capex forecast'!$Q$7:$Q$210,"Customer Connection")</f>
        <v>0</v>
      </c>
      <c r="G266" s="32">
        <f>SUMIFS('Capex forecast'!F$7:F$210,'Capex forecast'!$T$7:$T$210,'Allocation of site-spec costs'!$B266,'Capex forecast'!$S$7:$S$210,'Allocation of site-spec costs'!$D266,'Capex forecast'!$Q$7:$Q$210,"Customer Connection")</f>
        <v>0</v>
      </c>
      <c r="H266" s="32">
        <f>SUMIFS('Capex forecast'!G$7:G$210,'Capex forecast'!$T$7:$T$210,'Allocation of site-spec costs'!$B266,'Capex forecast'!$S$7:$S$210,'Allocation of site-spec costs'!$D266,'Capex forecast'!$Q$7:$Q$210,"Customer Connection")</f>
        <v>0</v>
      </c>
      <c r="I266" s="32">
        <f>SUMIFS('Capex forecast'!H$7:H$210,'Capex forecast'!$T$7:$T$210,'Allocation of site-spec costs'!$B266,'Capex forecast'!$S$7:$S$210,'Allocation of site-spec costs'!$D266,'Capex forecast'!$Q$7:$Q$210,"Customer Connection")</f>
        <v>0</v>
      </c>
      <c r="J266" s="32">
        <f>SUMIFS('Capex forecast'!I$7:I$210,'Capex forecast'!$T$7:$T$210,'Allocation of site-spec costs'!$B266,'Capex forecast'!$S$7:$S$210,'Allocation of site-spec costs'!$D266,'Capex forecast'!$Q$7:$Q$210,"Customer Connection")</f>
        <v>0</v>
      </c>
      <c r="K266" s="32">
        <f>SUMIFS('Capex forecast'!J$7:J$210,'Capex forecast'!$T$7:$T$210,'Allocation of site-spec costs'!$B266,'Capex forecast'!$S$7:$S$210,'Allocation of site-spec costs'!$D266,'Capex forecast'!$Q$7:$Q$210,"Customer Connection")</f>
        <v>0</v>
      </c>
      <c r="L266" s="32">
        <f>SUMIFS('Capex forecast'!K$7:K$210,'Capex forecast'!$T$7:$T$210,'Allocation of site-spec costs'!$B266,'Capex forecast'!$S$7:$S$210,'Allocation of site-spec costs'!$D266,'Capex forecast'!$Q$7:$Q$210,"Customer Connection")</f>
        <v>0</v>
      </c>
      <c r="M266" s="32">
        <f>SUMIFS('Capex forecast'!L$7:L$210,'Capex forecast'!$T$7:$T$210,'Allocation of site-spec costs'!$B266,'Capex forecast'!$S$7:$S$210,'Allocation of site-spec costs'!$D266,'Capex forecast'!$Q$7:$Q$210,"Customer Connection")</f>
        <v>0</v>
      </c>
      <c r="N266" s="32">
        <f>SUMIFS('Capex forecast'!M$7:M$210,'Capex forecast'!$T$7:$T$210,'Allocation of site-spec costs'!$B266,'Capex forecast'!$S$7:$S$210,'Allocation of site-spec costs'!$D266,'Capex forecast'!$Q$7:$Q$210,"Customer Connection")</f>
        <v>0</v>
      </c>
      <c r="O266" s="32">
        <f>SUMIFS('Capex forecast'!N$7:N$210,'Capex forecast'!$T$7:$T$210,'Allocation of site-spec costs'!$B266,'Capex forecast'!$S$7:$S$210,'Allocation of site-spec costs'!$D266,'Capex forecast'!$Q$7:$Q$210,"Customer Connection")</f>
        <v>0</v>
      </c>
      <c r="Q266" s="6" t="s">
        <v>585</v>
      </c>
      <c r="R266" s="6" t="str">
        <f>INDEX('Raw demand forecast'!$M$7:$M$5830,MATCH($Q266,'Raw demand forecast'!$B$7:$B$5830,0))</f>
        <v>Exclude</v>
      </c>
      <c r="S266" s="6" t="str">
        <f>IF(COUNTIF($Q$93:Q266,$B266) = 1, "LV", IF(COUNTIF($Q$93:Q266,$B266) = 2, "HV", "ST"))</f>
        <v>LV</v>
      </c>
      <c r="T266" s="6" t="str">
        <f>INDEX('Demand forecast and growth rate'!$E$7:$E$273,MATCH($Q266,'Demand forecast and growth rate'!$B$7:$B$273,0))</f>
        <v>Small growth</v>
      </c>
      <c r="U266" s="32">
        <f>SUMIFS('Capex forecast'!E$7:E$210,'Capex forecast'!$T$7:$T$210,$Q266,'Capex forecast'!$S$7:$S$210,$S266,'Capex forecast'!$Q$7:$Q$210,"Augex")</f>
        <v>0</v>
      </c>
      <c r="V266" s="32">
        <f>SUMIFS('Capex forecast'!F$7:F$210,'Capex forecast'!$T$7:$T$210,$Q266,'Capex forecast'!$S$7:$S$210,$S266,'Capex forecast'!$Q$7:$Q$210,"Augex")</f>
        <v>0</v>
      </c>
      <c r="W266" s="32">
        <f>SUMIFS('Capex forecast'!G$7:G$210,'Capex forecast'!$T$7:$T$210,$Q266,'Capex forecast'!$S$7:$S$210,$S266,'Capex forecast'!$Q$7:$Q$210,"Augex")</f>
        <v>0</v>
      </c>
      <c r="X266" s="32">
        <f>SUMIFS('Capex forecast'!H$7:H$210,'Capex forecast'!$T$7:$T$210,$Q266,'Capex forecast'!$S$7:$S$210,$S266,'Capex forecast'!$Q$7:$Q$210,"Augex")</f>
        <v>0</v>
      </c>
      <c r="Y266" s="32">
        <f>SUMIFS('Capex forecast'!I$7:I$210,'Capex forecast'!$T$7:$T$210,$Q266,'Capex forecast'!$S$7:$S$210,$S266,'Capex forecast'!$Q$7:$Q$210,"Augex")</f>
        <v>0</v>
      </c>
      <c r="Z266" s="32">
        <f>SUMIFS('Capex forecast'!J$7:J$210,'Capex forecast'!$T$7:$T$210,$Q266,'Capex forecast'!$S$7:$S$210,$S266,'Capex forecast'!$Q$7:$Q$210,"Augex")</f>
        <v>0</v>
      </c>
      <c r="AA266" s="32">
        <f>SUMIFS('Capex forecast'!K$7:K$210,'Capex forecast'!$T$7:$T$210,$Q266,'Capex forecast'!$S$7:$S$210,$S266,'Capex forecast'!$Q$7:$Q$210,"Augex")</f>
        <v>0</v>
      </c>
      <c r="AB266" s="32">
        <f>SUMIFS('Capex forecast'!L$7:L$210,'Capex forecast'!$T$7:$T$210,$Q266,'Capex forecast'!$S$7:$S$210,$S266,'Capex forecast'!$Q$7:$Q$210,"Augex")</f>
        <v>0</v>
      </c>
      <c r="AC266" s="32">
        <f>SUMIFS('Capex forecast'!M$7:M$210,'Capex forecast'!$T$7:$T$210,$Q266,'Capex forecast'!$S$7:$S$210,$S266,'Capex forecast'!$Q$7:$Q$210,"Augex")</f>
        <v>0</v>
      </c>
      <c r="AD266" s="32">
        <f>SUMIFS('Capex forecast'!N$7:N$210,'Capex forecast'!$T$7:$T$210,$Q266,'Capex forecast'!$S$7:$S$210,$S266,'Capex forecast'!$Q$7:$Q$210,"Augex")</f>
        <v>0</v>
      </c>
      <c r="AF266" s="6" t="s">
        <v>585</v>
      </c>
      <c r="AG266" s="6" t="str">
        <f>INDEX('Raw demand forecast'!$M$7:$M$5830,MATCH($Q266,'Raw demand forecast'!$B$7:$B$5830,0))</f>
        <v>Exclude</v>
      </c>
      <c r="AH266" s="6" t="str">
        <f>IF(COUNTIF($AF$93:AF266,$B266) = 1, "LV", IF(COUNTIF($AF$93:AF266,$B266) = 2, "HV", "ST"))</f>
        <v>LV</v>
      </c>
      <c r="AI266" s="6" t="str">
        <f>INDEX('Demand forecast and growth rate'!$E$7:$E$273,MATCH($Q266,'Demand forecast and growth rate'!$B$7:$B$273,0))</f>
        <v>Small growth</v>
      </c>
      <c r="AJ266" s="53">
        <f>SUMIFS('Capex forecast'!E$7:E$210,'Capex forecast'!$T$7:$T$210,$AF266,'Capex forecast'!$S$7:$S$210,$AH266,'Capex forecast'!$Q$7:$Q$210,"Repex")</f>
        <v>0</v>
      </c>
      <c r="AK266" s="53">
        <f>SUMIFS('Capex forecast'!F$7:F$210,'Capex forecast'!$T$7:$T$210,$AF266,'Capex forecast'!$S$7:$S$210,$AH266,'Capex forecast'!$Q$7:$Q$210,"Repex")</f>
        <v>0</v>
      </c>
      <c r="AL266" s="53">
        <f>SUMIFS('Capex forecast'!G$7:G$210,'Capex forecast'!$T$7:$T$210,$AF266,'Capex forecast'!$S$7:$S$210,$AH266,'Capex forecast'!$Q$7:$Q$210,"Repex")</f>
        <v>0</v>
      </c>
      <c r="AM266" s="53">
        <f>SUMIFS('Capex forecast'!H$7:H$210,'Capex forecast'!$T$7:$T$210,$AF266,'Capex forecast'!$S$7:$S$210,$AH266,'Capex forecast'!$Q$7:$Q$210,"Repex")</f>
        <v>0</v>
      </c>
      <c r="AN266" s="53">
        <f>SUMIFS('Capex forecast'!I$7:I$210,'Capex forecast'!$T$7:$T$210,$AF266,'Capex forecast'!$S$7:$S$210,$AH266,'Capex forecast'!$Q$7:$Q$210,"Repex")</f>
        <v>0</v>
      </c>
      <c r="AO266" s="53">
        <f>SUMIFS('Capex forecast'!J$7:J$210,'Capex forecast'!$T$7:$T$210,$AF266,'Capex forecast'!$S$7:$S$210,$AH266,'Capex forecast'!$Q$7:$Q$210,"Repex")</f>
        <v>0</v>
      </c>
      <c r="AP266" s="53">
        <f>SUMIFS('Capex forecast'!K$7:K$210,'Capex forecast'!$T$7:$T$210,$AF266,'Capex forecast'!$S$7:$S$210,$AH266,'Capex forecast'!$Q$7:$Q$210,"Repex")</f>
        <v>0</v>
      </c>
      <c r="AQ266" s="53">
        <f>SUMIFS('Capex forecast'!L$7:L$210,'Capex forecast'!$T$7:$T$210,$AF266,'Capex forecast'!$S$7:$S$210,$AH266,'Capex forecast'!$Q$7:$Q$210,"Repex")</f>
        <v>0</v>
      </c>
      <c r="AR266" s="53">
        <f>SUMIFS('Capex forecast'!M$7:M$210,'Capex forecast'!$T$7:$T$210,$AF266,'Capex forecast'!$S$7:$S$210,$AH266,'Capex forecast'!$Q$7:$Q$210,"Repex")</f>
        <v>0</v>
      </c>
      <c r="AS266" s="53">
        <f>SUMIFS('Capex forecast'!N$7:N$210,'Capex forecast'!$T$7:$T$210,$AF266,'Capex forecast'!$S$7:$S$210,$AH266,'Capex forecast'!$Q$7:$Q$210,"Repex")</f>
        <v>0</v>
      </c>
    </row>
    <row r="267" spans="2:45" ht="15">
      <c r="B267" s="6" t="s">
        <v>576</v>
      </c>
      <c r="C267" s="6" t="str">
        <f>INDEX('Raw demand forecast'!$M$7:$M$5830,MATCH($B267,'Raw demand forecast'!$B$7:$B$5830,0))</f>
        <v>Yes</v>
      </c>
      <c r="D267" s="6" t="str">
        <f>IF(COUNTIF($B$93:B267,$B267) = 1, "LV", IF(COUNTIF($B$93:B267,$B267) = 2, "HV", "ST"))</f>
        <v>LV</v>
      </c>
      <c r="E267" s="6" t="str">
        <f>INDEX('Demand forecast and growth rate'!$E$7:$E$273,MATCH($B267,'Demand forecast and growth rate'!$B$7:$B$273,0))</f>
        <v>Steady/falling</v>
      </c>
      <c r="F267" s="32">
        <f>SUMIFS('Capex forecast'!E$7:E$210,'Capex forecast'!$T$7:$T$210,'Allocation of site-spec costs'!$B267,'Capex forecast'!$S$7:$S$210,'Allocation of site-spec costs'!$D267,'Capex forecast'!$Q$7:$Q$210,"Customer Connection")</f>
        <v>0</v>
      </c>
      <c r="G267" s="32">
        <f>SUMIFS('Capex forecast'!F$7:F$210,'Capex forecast'!$T$7:$T$210,'Allocation of site-spec costs'!$B267,'Capex forecast'!$S$7:$S$210,'Allocation of site-spec costs'!$D267,'Capex forecast'!$Q$7:$Q$210,"Customer Connection")</f>
        <v>0</v>
      </c>
      <c r="H267" s="32">
        <f>SUMIFS('Capex forecast'!G$7:G$210,'Capex forecast'!$T$7:$T$210,'Allocation of site-spec costs'!$B267,'Capex forecast'!$S$7:$S$210,'Allocation of site-spec costs'!$D267,'Capex forecast'!$Q$7:$Q$210,"Customer Connection")</f>
        <v>0</v>
      </c>
      <c r="I267" s="32">
        <f>SUMIFS('Capex forecast'!H$7:H$210,'Capex forecast'!$T$7:$T$210,'Allocation of site-spec costs'!$B267,'Capex forecast'!$S$7:$S$210,'Allocation of site-spec costs'!$D267,'Capex forecast'!$Q$7:$Q$210,"Customer Connection")</f>
        <v>0</v>
      </c>
      <c r="J267" s="32">
        <f>SUMIFS('Capex forecast'!I$7:I$210,'Capex forecast'!$T$7:$T$210,'Allocation of site-spec costs'!$B267,'Capex forecast'!$S$7:$S$210,'Allocation of site-spec costs'!$D267,'Capex forecast'!$Q$7:$Q$210,"Customer Connection")</f>
        <v>0</v>
      </c>
      <c r="K267" s="32">
        <f>SUMIFS('Capex forecast'!J$7:J$210,'Capex forecast'!$T$7:$T$210,'Allocation of site-spec costs'!$B267,'Capex forecast'!$S$7:$S$210,'Allocation of site-spec costs'!$D267,'Capex forecast'!$Q$7:$Q$210,"Customer Connection")</f>
        <v>0</v>
      </c>
      <c r="L267" s="32">
        <f>SUMIFS('Capex forecast'!K$7:K$210,'Capex forecast'!$T$7:$T$210,'Allocation of site-spec costs'!$B267,'Capex forecast'!$S$7:$S$210,'Allocation of site-spec costs'!$D267,'Capex forecast'!$Q$7:$Q$210,"Customer Connection")</f>
        <v>0</v>
      </c>
      <c r="M267" s="32">
        <f>SUMIFS('Capex forecast'!L$7:L$210,'Capex forecast'!$T$7:$T$210,'Allocation of site-spec costs'!$B267,'Capex forecast'!$S$7:$S$210,'Allocation of site-spec costs'!$D267,'Capex forecast'!$Q$7:$Q$210,"Customer Connection")</f>
        <v>0</v>
      </c>
      <c r="N267" s="32">
        <f>SUMIFS('Capex forecast'!M$7:M$210,'Capex forecast'!$T$7:$T$210,'Allocation of site-spec costs'!$B267,'Capex forecast'!$S$7:$S$210,'Allocation of site-spec costs'!$D267,'Capex forecast'!$Q$7:$Q$210,"Customer Connection")</f>
        <v>0</v>
      </c>
      <c r="O267" s="32">
        <f>SUMIFS('Capex forecast'!N$7:N$210,'Capex forecast'!$T$7:$T$210,'Allocation of site-spec costs'!$B267,'Capex forecast'!$S$7:$S$210,'Allocation of site-spec costs'!$D267,'Capex forecast'!$Q$7:$Q$210,"Customer Connection")</f>
        <v>0</v>
      </c>
      <c r="Q267" s="6" t="s">
        <v>576</v>
      </c>
      <c r="R267" s="6" t="str">
        <f>INDEX('Raw demand forecast'!$M$7:$M$5830,MATCH($Q267,'Raw demand forecast'!$B$7:$B$5830,0))</f>
        <v>Yes</v>
      </c>
      <c r="S267" s="6" t="str">
        <f>IF(COUNTIF($Q$93:Q267,$B267) = 1, "LV", IF(COUNTIF($Q$93:Q267,$B267) = 2, "HV", "ST"))</f>
        <v>LV</v>
      </c>
      <c r="T267" s="6" t="str">
        <f>INDEX('Demand forecast and growth rate'!$E$7:$E$273,MATCH($Q267,'Demand forecast and growth rate'!$B$7:$B$273,0))</f>
        <v>Steady/falling</v>
      </c>
      <c r="U267" s="32">
        <f>SUMIFS('Capex forecast'!E$7:E$210,'Capex forecast'!$T$7:$T$210,$Q267,'Capex forecast'!$S$7:$S$210,$S267,'Capex forecast'!$Q$7:$Q$210,"Augex")</f>
        <v>0</v>
      </c>
      <c r="V267" s="32">
        <f>SUMIFS('Capex forecast'!F$7:F$210,'Capex forecast'!$T$7:$T$210,$Q267,'Capex forecast'!$S$7:$S$210,$S267,'Capex forecast'!$Q$7:$Q$210,"Augex")</f>
        <v>0</v>
      </c>
      <c r="W267" s="32">
        <f>SUMIFS('Capex forecast'!G$7:G$210,'Capex forecast'!$T$7:$T$210,$Q267,'Capex forecast'!$S$7:$S$210,$S267,'Capex forecast'!$Q$7:$Q$210,"Augex")</f>
        <v>0</v>
      </c>
      <c r="X267" s="32">
        <f>SUMIFS('Capex forecast'!H$7:H$210,'Capex forecast'!$T$7:$T$210,$Q267,'Capex forecast'!$S$7:$S$210,$S267,'Capex forecast'!$Q$7:$Q$210,"Augex")</f>
        <v>0</v>
      </c>
      <c r="Y267" s="32">
        <f>SUMIFS('Capex forecast'!I$7:I$210,'Capex forecast'!$T$7:$T$210,$Q267,'Capex forecast'!$S$7:$S$210,$S267,'Capex forecast'!$Q$7:$Q$210,"Augex")</f>
        <v>0</v>
      </c>
      <c r="Z267" s="32">
        <f>SUMIFS('Capex forecast'!J$7:J$210,'Capex forecast'!$T$7:$T$210,$Q267,'Capex forecast'!$S$7:$S$210,$S267,'Capex forecast'!$Q$7:$Q$210,"Augex")</f>
        <v>0</v>
      </c>
      <c r="AA267" s="32">
        <f>SUMIFS('Capex forecast'!K$7:K$210,'Capex forecast'!$T$7:$T$210,$Q267,'Capex forecast'!$S$7:$S$210,$S267,'Capex forecast'!$Q$7:$Q$210,"Augex")</f>
        <v>0</v>
      </c>
      <c r="AB267" s="32">
        <f>SUMIFS('Capex forecast'!L$7:L$210,'Capex forecast'!$T$7:$T$210,$Q267,'Capex forecast'!$S$7:$S$210,$S267,'Capex forecast'!$Q$7:$Q$210,"Augex")</f>
        <v>0</v>
      </c>
      <c r="AC267" s="32">
        <f>SUMIFS('Capex forecast'!M$7:M$210,'Capex forecast'!$T$7:$T$210,$Q267,'Capex forecast'!$S$7:$S$210,$S267,'Capex forecast'!$Q$7:$Q$210,"Augex")</f>
        <v>0</v>
      </c>
      <c r="AD267" s="32">
        <f>SUMIFS('Capex forecast'!N$7:N$210,'Capex forecast'!$T$7:$T$210,$Q267,'Capex forecast'!$S$7:$S$210,$S267,'Capex forecast'!$Q$7:$Q$210,"Augex")</f>
        <v>0</v>
      </c>
      <c r="AF267" s="6" t="s">
        <v>576</v>
      </c>
      <c r="AG267" s="6" t="str">
        <f>INDEX('Raw demand forecast'!$M$7:$M$5830,MATCH($Q267,'Raw demand forecast'!$B$7:$B$5830,0))</f>
        <v>Yes</v>
      </c>
      <c r="AH267" s="6" t="str">
        <f>IF(COUNTIF($AF$93:AF267,$B267) = 1, "LV", IF(COUNTIF($AF$93:AF267,$B267) = 2, "HV", "ST"))</f>
        <v>LV</v>
      </c>
      <c r="AI267" s="6" t="str">
        <f>INDEX('Demand forecast and growth rate'!$E$7:$E$273,MATCH($Q267,'Demand forecast and growth rate'!$B$7:$B$273,0))</f>
        <v>Steady/falling</v>
      </c>
      <c r="AJ267" s="53">
        <f>SUMIFS('Capex forecast'!E$7:E$210,'Capex forecast'!$T$7:$T$210,$AF267,'Capex forecast'!$S$7:$S$210,$AH267,'Capex forecast'!$Q$7:$Q$210,"Repex")</f>
        <v>0</v>
      </c>
      <c r="AK267" s="53">
        <f>SUMIFS('Capex forecast'!F$7:F$210,'Capex forecast'!$T$7:$T$210,$AF267,'Capex forecast'!$S$7:$S$210,$AH267,'Capex forecast'!$Q$7:$Q$210,"Repex")</f>
        <v>0</v>
      </c>
      <c r="AL267" s="53">
        <f>SUMIFS('Capex forecast'!G$7:G$210,'Capex forecast'!$T$7:$T$210,$AF267,'Capex forecast'!$S$7:$S$210,$AH267,'Capex forecast'!$Q$7:$Q$210,"Repex")</f>
        <v>0</v>
      </c>
      <c r="AM267" s="53">
        <f>SUMIFS('Capex forecast'!H$7:H$210,'Capex forecast'!$T$7:$T$210,$AF267,'Capex forecast'!$S$7:$S$210,$AH267,'Capex forecast'!$Q$7:$Q$210,"Repex")</f>
        <v>0</v>
      </c>
      <c r="AN267" s="53">
        <f>SUMIFS('Capex forecast'!I$7:I$210,'Capex forecast'!$T$7:$T$210,$AF267,'Capex forecast'!$S$7:$S$210,$AH267,'Capex forecast'!$Q$7:$Q$210,"Repex")</f>
        <v>0</v>
      </c>
      <c r="AO267" s="53">
        <f>SUMIFS('Capex forecast'!J$7:J$210,'Capex forecast'!$T$7:$T$210,$AF267,'Capex forecast'!$S$7:$S$210,$AH267,'Capex forecast'!$Q$7:$Q$210,"Repex")</f>
        <v>0</v>
      </c>
      <c r="AP267" s="53">
        <f>SUMIFS('Capex forecast'!K$7:K$210,'Capex forecast'!$T$7:$T$210,$AF267,'Capex forecast'!$S$7:$S$210,$AH267,'Capex forecast'!$Q$7:$Q$210,"Repex")</f>
        <v>0</v>
      </c>
      <c r="AQ267" s="53">
        <f>SUMIFS('Capex forecast'!L$7:L$210,'Capex forecast'!$T$7:$T$210,$AF267,'Capex forecast'!$S$7:$S$210,$AH267,'Capex forecast'!$Q$7:$Q$210,"Repex")</f>
        <v>0</v>
      </c>
      <c r="AR267" s="53">
        <f>SUMIFS('Capex forecast'!M$7:M$210,'Capex forecast'!$T$7:$T$210,$AF267,'Capex forecast'!$S$7:$S$210,$AH267,'Capex forecast'!$Q$7:$Q$210,"Repex")</f>
        <v>0</v>
      </c>
      <c r="AS267" s="53">
        <f>SUMIFS('Capex forecast'!N$7:N$210,'Capex forecast'!$T$7:$T$210,$AF267,'Capex forecast'!$S$7:$S$210,$AH267,'Capex forecast'!$Q$7:$Q$210,"Repex")</f>
        <v>0</v>
      </c>
    </row>
    <row r="268" spans="2:45" ht="15">
      <c r="B268" s="6" t="s">
        <v>580</v>
      </c>
      <c r="C268" s="6" t="str">
        <f>INDEX('Raw demand forecast'!$M$7:$M$5830,MATCH($B268,'Raw demand forecast'!$B$7:$B$5830,0))</f>
        <v>Yes</v>
      </c>
      <c r="D268" s="6" t="str">
        <f>IF(COUNTIF($B$93:B268,$B268) = 1, "LV", IF(COUNTIF($B$93:B268,$B268) = 2, "HV", "ST"))</f>
        <v>LV</v>
      </c>
      <c r="E268" s="6" t="str">
        <f>INDEX('Demand forecast and growth rate'!$E$7:$E$273,MATCH($B268,'Demand forecast and growth rate'!$B$7:$B$273,0))</f>
        <v>Steady/falling</v>
      </c>
      <c r="F268" s="32">
        <f>SUMIFS('Capex forecast'!E$7:E$210,'Capex forecast'!$T$7:$T$210,'Allocation of site-spec costs'!$B268,'Capex forecast'!$S$7:$S$210,'Allocation of site-spec costs'!$D268,'Capex forecast'!$Q$7:$Q$210,"Customer Connection")</f>
        <v>0</v>
      </c>
      <c r="G268" s="32">
        <f>SUMIFS('Capex forecast'!F$7:F$210,'Capex forecast'!$T$7:$T$210,'Allocation of site-spec costs'!$B268,'Capex forecast'!$S$7:$S$210,'Allocation of site-spec costs'!$D268,'Capex forecast'!$Q$7:$Q$210,"Customer Connection")</f>
        <v>0</v>
      </c>
      <c r="H268" s="32">
        <f>SUMIFS('Capex forecast'!G$7:G$210,'Capex forecast'!$T$7:$T$210,'Allocation of site-spec costs'!$B268,'Capex forecast'!$S$7:$S$210,'Allocation of site-spec costs'!$D268,'Capex forecast'!$Q$7:$Q$210,"Customer Connection")</f>
        <v>0</v>
      </c>
      <c r="I268" s="32">
        <f>SUMIFS('Capex forecast'!H$7:H$210,'Capex forecast'!$T$7:$T$210,'Allocation of site-spec costs'!$B268,'Capex forecast'!$S$7:$S$210,'Allocation of site-spec costs'!$D268,'Capex forecast'!$Q$7:$Q$210,"Customer Connection")</f>
        <v>0</v>
      </c>
      <c r="J268" s="32">
        <f>SUMIFS('Capex forecast'!I$7:I$210,'Capex forecast'!$T$7:$T$210,'Allocation of site-spec costs'!$B268,'Capex forecast'!$S$7:$S$210,'Allocation of site-spec costs'!$D268,'Capex forecast'!$Q$7:$Q$210,"Customer Connection")</f>
        <v>0</v>
      </c>
      <c r="K268" s="32">
        <f>SUMIFS('Capex forecast'!J$7:J$210,'Capex forecast'!$T$7:$T$210,'Allocation of site-spec costs'!$B268,'Capex forecast'!$S$7:$S$210,'Allocation of site-spec costs'!$D268,'Capex forecast'!$Q$7:$Q$210,"Customer Connection")</f>
        <v>0</v>
      </c>
      <c r="L268" s="32">
        <f>SUMIFS('Capex forecast'!K$7:K$210,'Capex forecast'!$T$7:$T$210,'Allocation of site-spec costs'!$B268,'Capex forecast'!$S$7:$S$210,'Allocation of site-spec costs'!$D268,'Capex forecast'!$Q$7:$Q$210,"Customer Connection")</f>
        <v>0</v>
      </c>
      <c r="M268" s="32">
        <f>SUMIFS('Capex forecast'!L$7:L$210,'Capex forecast'!$T$7:$T$210,'Allocation of site-spec costs'!$B268,'Capex forecast'!$S$7:$S$210,'Allocation of site-spec costs'!$D268,'Capex forecast'!$Q$7:$Q$210,"Customer Connection")</f>
        <v>0</v>
      </c>
      <c r="N268" s="32">
        <f>SUMIFS('Capex forecast'!M$7:M$210,'Capex forecast'!$T$7:$T$210,'Allocation of site-spec costs'!$B268,'Capex forecast'!$S$7:$S$210,'Allocation of site-spec costs'!$D268,'Capex forecast'!$Q$7:$Q$210,"Customer Connection")</f>
        <v>0</v>
      </c>
      <c r="O268" s="32">
        <f>SUMIFS('Capex forecast'!N$7:N$210,'Capex forecast'!$T$7:$T$210,'Allocation of site-spec costs'!$B268,'Capex forecast'!$S$7:$S$210,'Allocation of site-spec costs'!$D268,'Capex forecast'!$Q$7:$Q$210,"Customer Connection")</f>
        <v>0</v>
      </c>
      <c r="Q268" s="6" t="s">
        <v>580</v>
      </c>
      <c r="R268" s="6" t="str">
        <f>INDEX('Raw demand forecast'!$M$7:$M$5830,MATCH($Q268,'Raw demand forecast'!$B$7:$B$5830,0))</f>
        <v>Yes</v>
      </c>
      <c r="S268" s="6" t="str">
        <f>IF(COUNTIF($Q$93:Q268,$B268) = 1, "LV", IF(COUNTIF($Q$93:Q268,$B268) = 2, "HV", "ST"))</f>
        <v>LV</v>
      </c>
      <c r="T268" s="6" t="str">
        <f>INDEX('Demand forecast and growth rate'!$E$7:$E$273,MATCH($Q268,'Demand forecast and growth rate'!$B$7:$B$273,0))</f>
        <v>Steady/falling</v>
      </c>
      <c r="U268" s="32">
        <f>SUMIFS('Capex forecast'!E$7:E$210,'Capex forecast'!$T$7:$T$210,$Q268,'Capex forecast'!$S$7:$S$210,$S268,'Capex forecast'!$Q$7:$Q$210,"Augex")</f>
        <v>0</v>
      </c>
      <c r="V268" s="32">
        <f>SUMIFS('Capex forecast'!F$7:F$210,'Capex forecast'!$T$7:$T$210,$Q268,'Capex forecast'!$S$7:$S$210,$S268,'Capex forecast'!$Q$7:$Q$210,"Augex")</f>
        <v>0</v>
      </c>
      <c r="W268" s="32">
        <f>SUMIFS('Capex forecast'!G$7:G$210,'Capex forecast'!$T$7:$T$210,$Q268,'Capex forecast'!$S$7:$S$210,$S268,'Capex forecast'!$Q$7:$Q$210,"Augex")</f>
        <v>0</v>
      </c>
      <c r="X268" s="32">
        <f>SUMIFS('Capex forecast'!H$7:H$210,'Capex forecast'!$T$7:$T$210,$Q268,'Capex forecast'!$S$7:$S$210,$S268,'Capex forecast'!$Q$7:$Q$210,"Augex")</f>
        <v>0</v>
      </c>
      <c r="Y268" s="32">
        <f>SUMIFS('Capex forecast'!I$7:I$210,'Capex forecast'!$T$7:$T$210,$Q268,'Capex forecast'!$S$7:$S$210,$S268,'Capex forecast'!$Q$7:$Q$210,"Augex")</f>
        <v>0</v>
      </c>
      <c r="Z268" s="32">
        <f>SUMIFS('Capex forecast'!J$7:J$210,'Capex forecast'!$T$7:$T$210,$Q268,'Capex forecast'!$S$7:$S$210,$S268,'Capex forecast'!$Q$7:$Q$210,"Augex")</f>
        <v>0</v>
      </c>
      <c r="AA268" s="32">
        <f>SUMIFS('Capex forecast'!K$7:K$210,'Capex forecast'!$T$7:$T$210,$Q268,'Capex forecast'!$S$7:$S$210,$S268,'Capex forecast'!$Q$7:$Q$210,"Augex")</f>
        <v>0</v>
      </c>
      <c r="AB268" s="32">
        <f>SUMIFS('Capex forecast'!L$7:L$210,'Capex forecast'!$T$7:$T$210,$Q268,'Capex forecast'!$S$7:$S$210,$S268,'Capex forecast'!$Q$7:$Q$210,"Augex")</f>
        <v>0</v>
      </c>
      <c r="AC268" s="32">
        <f>SUMIFS('Capex forecast'!M$7:M$210,'Capex forecast'!$T$7:$T$210,$Q268,'Capex forecast'!$S$7:$S$210,$S268,'Capex forecast'!$Q$7:$Q$210,"Augex")</f>
        <v>0</v>
      </c>
      <c r="AD268" s="32">
        <f>SUMIFS('Capex forecast'!N$7:N$210,'Capex forecast'!$T$7:$T$210,$Q268,'Capex forecast'!$S$7:$S$210,$S268,'Capex forecast'!$Q$7:$Q$210,"Augex")</f>
        <v>0</v>
      </c>
      <c r="AF268" s="6" t="s">
        <v>580</v>
      </c>
      <c r="AG268" s="6" t="str">
        <f>INDEX('Raw demand forecast'!$M$7:$M$5830,MATCH($Q268,'Raw demand forecast'!$B$7:$B$5830,0))</f>
        <v>Yes</v>
      </c>
      <c r="AH268" s="6" t="str">
        <f>IF(COUNTIF($AF$93:AF268,$B268) = 1, "LV", IF(COUNTIF($AF$93:AF268,$B268) = 2, "HV", "ST"))</f>
        <v>LV</v>
      </c>
      <c r="AI268" s="6" t="str">
        <f>INDEX('Demand forecast and growth rate'!$E$7:$E$273,MATCH($Q268,'Demand forecast and growth rate'!$B$7:$B$273,0))</f>
        <v>Steady/falling</v>
      </c>
      <c r="AJ268" s="53">
        <f>SUMIFS('Capex forecast'!E$7:E$210,'Capex forecast'!$T$7:$T$210,$AF268,'Capex forecast'!$S$7:$S$210,$AH268,'Capex forecast'!$Q$7:$Q$210,"Repex")</f>
        <v>0</v>
      </c>
      <c r="AK268" s="53">
        <f>SUMIFS('Capex forecast'!F$7:F$210,'Capex forecast'!$T$7:$T$210,$AF268,'Capex forecast'!$S$7:$S$210,$AH268,'Capex forecast'!$Q$7:$Q$210,"Repex")</f>
        <v>0</v>
      </c>
      <c r="AL268" s="53">
        <f>SUMIFS('Capex forecast'!G$7:G$210,'Capex forecast'!$T$7:$T$210,$AF268,'Capex forecast'!$S$7:$S$210,$AH268,'Capex forecast'!$Q$7:$Q$210,"Repex")</f>
        <v>0</v>
      </c>
      <c r="AM268" s="53">
        <f>SUMIFS('Capex forecast'!H$7:H$210,'Capex forecast'!$T$7:$T$210,$AF268,'Capex forecast'!$S$7:$S$210,$AH268,'Capex forecast'!$Q$7:$Q$210,"Repex")</f>
        <v>0</v>
      </c>
      <c r="AN268" s="53">
        <f>SUMIFS('Capex forecast'!I$7:I$210,'Capex forecast'!$T$7:$T$210,$AF268,'Capex forecast'!$S$7:$S$210,$AH268,'Capex forecast'!$Q$7:$Q$210,"Repex")</f>
        <v>0</v>
      </c>
      <c r="AO268" s="53">
        <f>SUMIFS('Capex forecast'!J$7:J$210,'Capex forecast'!$T$7:$T$210,$AF268,'Capex forecast'!$S$7:$S$210,$AH268,'Capex forecast'!$Q$7:$Q$210,"Repex")</f>
        <v>0</v>
      </c>
      <c r="AP268" s="53">
        <f>SUMIFS('Capex forecast'!K$7:K$210,'Capex forecast'!$T$7:$T$210,$AF268,'Capex forecast'!$S$7:$S$210,$AH268,'Capex forecast'!$Q$7:$Q$210,"Repex")</f>
        <v>0</v>
      </c>
      <c r="AQ268" s="53">
        <f>SUMIFS('Capex forecast'!L$7:L$210,'Capex forecast'!$T$7:$T$210,$AF268,'Capex forecast'!$S$7:$S$210,$AH268,'Capex forecast'!$Q$7:$Q$210,"Repex")</f>
        <v>0</v>
      </c>
      <c r="AR268" s="53">
        <f>SUMIFS('Capex forecast'!M$7:M$210,'Capex forecast'!$T$7:$T$210,$AF268,'Capex forecast'!$S$7:$S$210,$AH268,'Capex forecast'!$Q$7:$Q$210,"Repex")</f>
        <v>0</v>
      </c>
      <c r="AS268" s="53">
        <f>SUMIFS('Capex forecast'!N$7:N$210,'Capex forecast'!$T$7:$T$210,$AF268,'Capex forecast'!$S$7:$S$210,$AH268,'Capex forecast'!$Q$7:$Q$210,"Repex")</f>
        <v>0</v>
      </c>
    </row>
    <row r="269" spans="2:45" ht="15">
      <c r="B269" s="6" t="s">
        <v>601</v>
      </c>
      <c r="C269" s="6" t="str">
        <f>INDEX('Raw demand forecast'!$M$7:$M$5830,MATCH($B269,'Raw demand forecast'!$B$7:$B$5830,0))</f>
        <v>Yes</v>
      </c>
      <c r="D269" s="6" t="str">
        <f>IF(COUNTIF($B$93:B269,$B269) = 1, "LV", IF(COUNTIF($B$93:B269,$B269) = 2, "HV", "ST"))</f>
        <v>LV</v>
      </c>
      <c r="E269" s="6" t="str">
        <f>INDEX('Demand forecast and growth rate'!$E$7:$E$273,MATCH($B269,'Demand forecast and growth rate'!$B$7:$B$273,0))</f>
        <v>Steady/falling</v>
      </c>
      <c r="F269" s="32">
        <f>SUMIFS('Capex forecast'!E$7:E$210,'Capex forecast'!$T$7:$T$210,'Allocation of site-spec costs'!$B269,'Capex forecast'!$S$7:$S$210,'Allocation of site-spec costs'!$D269,'Capex forecast'!$Q$7:$Q$210,"Customer Connection")</f>
        <v>0</v>
      </c>
      <c r="G269" s="32">
        <f>SUMIFS('Capex forecast'!F$7:F$210,'Capex forecast'!$T$7:$T$210,'Allocation of site-spec costs'!$B269,'Capex forecast'!$S$7:$S$210,'Allocation of site-spec costs'!$D269,'Capex forecast'!$Q$7:$Q$210,"Customer Connection")</f>
        <v>0</v>
      </c>
      <c r="H269" s="32">
        <f>SUMIFS('Capex forecast'!G$7:G$210,'Capex forecast'!$T$7:$T$210,'Allocation of site-spec costs'!$B269,'Capex forecast'!$S$7:$S$210,'Allocation of site-spec costs'!$D269,'Capex forecast'!$Q$7:$Q$210,"Customer Connection")</f>
        <v>0</v>
      </c>
      <c r="I269" s="32">
        <f>SUMIFS('Capex forecast'!H$7:H$210,'Capex forecast'!$T$7:$T$210,'Allocation of site-spec costs'!$B269,'Capex forecast'!$S$7:$S$210,'Allocation of site-spec costs'!$D269,'Capex forecast'!$Q$7:$Q$210,"Customer Connection")</f>
        <v>0</v>
      </c>
      <c r="J269" s="32">
        <f>SUMIFS('Capex forecast'!I$7:I$210,'Capex forecast'!$T$7:$T$210,'Allocation of site-spec costs'!$B269,'Capex forecast'!$S$7:$S$210,'Allocation of site-spec costs'!$D269,'Capex forecast'!$Q$7:$Q$210,"Customer Connection")</f>
        <v>0</v>
      </c>
      <c r="K269" s="32">
        <f>SUMIFS('Capex forecast'!J$7:J$210,'Capex forecast'!$T$7:$T$210,'Allocation of site-spec costs'!$B269,'Capex forecast'!$S$7:$S$210,'Allocation of site-spec costs'!$D269,'Capex forecast'!$Q$7:$Q$210,"Customer Connection")</f>
        <v>0</v>
      </c>
      <c r="L269" s="32">
        <f>SUMIFS('Capex forecast'!K$7:K$210,'Capex forecast'!$T$7:$T$210,'Allocation of site-spec costs'!$B269,'Capex forecast'!$S$7:$S$210,'Allocation of site-spec costs'!$D269,'Capex forecast'!$Q$7:$Q$210,"Customer Connection")</f>
        <v>0</v>
      </c>
      <c r="M269" s="32">
        <f>SUMIFS('Capex forecast'!L$7:L$210,'Capex forecast'!$T$7:$T$210,'Allocation of site-spec costs'!$B269,'Capex forecast'!$S$7:$S$210,'Allocation of site-spec costs'!$D269,'Capex forecast'!$Q$7:$Q$210,"Customer Connection")</f>
        <v>0</v>
      </c>
      <c r="N269" s="32">
        <f>SUMIFS('Capex forecast'!M$7:M$210,'Capex forecast'!$T$7:$T$210,'Allocation of site-spec costs'!$B269,'Capex forecast'!$S$7:$S$210,'Allocation of site-spec costs'!$D269,'Capex forecast'!$Q$7:$Q$210,"Customer Connection")</f>
        <v>0</v>
      </c>
      <c r="O269" s="32">
        <f>SUMIFS('Capex forecast'!N$7:N$210,'Capex forecast'!$T$7:$T$210,'Allocation of site-spec costs'!$B269,'Capex forecast'!$S$7:$S$210,'Allocation of site-spec costs'!$D269,'Capex forecast'!$Q$7:$Q$210,"Customer Connection")</f>
        <v>0</v>
      </c>
      <c r="Q269" s="6" t="s">
        <v>601</v>
      </c>
      <c r="R269" s="6" t="str">
        <f>INDEX('Raw demand forecast'!$M$7:$M$5830,MATCH($Q269,'Raw demand forecast'!$B$7:$B$5830,0))</f>
        <v>Yes</v>
      </c>
      <c r="S269" s="6" t="str">
        <f>IF(COUNTIF($Q$93:Q269,$B269) = 1, "LV", IF(COUNTIF($Q$93:Q269,$B269) = 2, "HV", "ST"))</f>
        <v>LV</v>
      </c>
      <c r="T269" s="6" t="str">
        <f>INDEX('Demand forecast and growth rate'!$E$7:$E$273,MATCH($Q269,'Demand forecast and growth rate'!$B$7:$B$273,0))</f>
        <v>Steady/falling</v>
      </c>
      <c r="U269" s="32">
        <f>SUMIFS('Capex forecast'!E$7:E$210,'Capex forecast'!$T$7:$T$210,$Q269,'Capex forecast'!$S$7:$S$210,$S269,'Capex forecast'!$Q$7:$Q$210,"Augex")</f>
        <v>0</v>
      </c>
      <c r="V269" s="32">
        <f>SUMIFS('Capex forecast'!F$7:F$210,'Capex forecast'!$T$7:$T$210,$Q269,'Capex forecast'!$S$7:$S$210,$S269,'Capex forecast'!$Q$7:$Q$210,"Augex")</f>
        <v>0</v>
      </c>
      <c r="W269" s="32">
        <f>SUMIFS('Capex forecast'!G$7:G$210,'Capex forecast'!$T$7:$T$210,$Q269,'Capex forecast'!$S$7:$S$210,$S269,'Capex forecast'!$Q$7:$Q$210,"Augex")</f>
        <v>0</v>
      </c>
      <c r="X269" s="32">
        <f>SUMIFS('Capex forecast'!H$7:H$210,'Capex forecast'!$T$7:$T$210,$Q269,'Capex forecast'!$S$7:$S$210,$S269,'Capex forecast'!$Q$7:$Q$210,"Augex")</f>
        <v>0</v>
      </c>
      <c r="Y269" s="32">
        <f>SUMIFS('Capex forecast'!I$7:I$210,'Capex forecast'!$T$7:$T$210,$Q269,'Capex forecast'!$S$7:$S$210,$S269,'Capex forecast'!$Q$7:$Q$210,"Augex")</f>
        <v>0</v>
      </c>
      <c r="Z269" s="32">
        <f>SUMIFS('Capex forecast'!J$7:J$210,'Capex forecast'!$T$7:$T$210,$Q269,'Capex forecast'!$S$7:$S$210,$S269,'Capex forecast'!$Q$7:$Q$210,"Augex")</f>
        <v>0</v>
      </c>
      <c r="AA269" s="32">
        <f>SUMIFS('Capex forecast'!K$7:K$210,'Capex forecast'!$T$7:$T$210,$Q269,'Capex forecast'!$S$7:$S$210,$S269,'Capex forecast'!$Q$7:$Q$210,"Augex")</f>
        <v>0</v>
      </c>
      <c r="AB269" s="32">
        <f>SUMIFS('Capex forecast'!L$7:L$210,'Capex forecast'!$T$7:$T$210,$Q269,'Capex forecast'!$S$7:$S$210,$S269,'Capex forecast'!$Q$7:$Q$210,"Augex")</f>
        <v>0</v>
      </c>
      <c r="AC269" s="32">
        <f>SUMIFS('Capex forecast'!M$7:M$210,'Capex forecast'!$T$7:$T$210,$Q269,'Capex forecast'!$S$7:$S$210,$S269,'Capex forecast'!$Q$7:$Q$210,"Augex")</f>
        <v>0</v>
      </c>
      <c r="AD269" s="32">
        <f>SUMIFS('Capex forecast'!N$7:N$210,'Capex forecast'!$T$7:$T$210,$Q269,'Capex forecast'!$S$7:$S$210,$S269,'Capex forecast'!$Q$7:$Q$210,"Augex")</f>
        <v>0</v>
      </c>
      <c r="AF269" s="6" t="s">
        <v>601</v>
      </c>
      <c r="AG269" s="6" t="str">
        <f>INDEX('Raw demand forecast'!$M$7:$M$5830,MATCH($Q269,'Raw demand forecast'!$B$7:$B$5830,0))</f>
        <v>Yes</v>
      </c>
      <c r="AH269" s="6" t="str">
        <f>IF(COUNTIF($AF$93:AF269,$B269) = 1, "LV", IF(COUNTIF($AF$93:AF269,$B269) = 2, "HV", "ST"))</f>
        <v>LV</v>
      </c>
      <c r="AI269" s="6" t="str">
        <f>INDEX('Demand forecast and growth rate'!$E$7:$E$273,MATCH($Q269,'Demand forecast and growth rate'!$B$7:$B$273,0))</f>
        <v>Steady/falling</v>
      </c>
      <c r="AJ269" s="53">
        <f>SUMIFS('Capex forecast'!E$7:E$210,'Capex forecast'!$T$7:$T$210,$AF269,'Capex forecast'!$S$7:$S$210,$AH269,'Capex forecast'!$Q$7:$Q$210,"Repex")</f>
        <v>0</v>
      </c>
      <c r="AK269" s="53">
        <f>SUMIFS('Capex forecast'!F$7:F$210,'Capex forecast'!$T$7:$T$210,$AF269,'Capex forecast'!$S$7:$S$210,$AH269,'Capex forecast'!$Q$7:$Q$210,"Repex")</f>
        <v>0</v>
      </c>
      <c r="AL269" s="53">
        <f>SUMIFS('Capex forecast'!G$7:G$210,'Capex forecast'!$T$7:$T$210,$AF269,'Capex forecast'!$S$7:$S$210,$AH269,'Capex forecast'!$Q$7:$Q$210,"Repex")</f>
        <v>0</v>
      </c>
      <c r="AM269" s="53">
        <f>SUMIFS('Capex forecast'!H$7:H$210,'Capex forecast'!$T$7:$T$210,$AF269,'Capex forecast'!$S$7:$S$210,$AH269,'Capex forecast'!$Q$7:$Q$210,"Repex")</f>
        <v>0</v>
      </c>
      <c r="AN269" s="53">
        <f>SUMIFS('Capex forecast'!I$7:I$210,'Capex forecast'!$T$7:$T$210,$AF269,'Capex forecast'!$S$7:$S$210,$AH269,'Capex forecast'!$Q$7:$Q$210,"Repex")</f>
        <v>0</v>
      </c>
      <c r="AO269" s="53">
        <f>SUMIFS('Capex forecast'!J$7:J$210,'Capex forecast'!$T$7:$T$210,$AF269,'Capex forecast'!$S$7:$S$210,$AH269,'Capex forecast'!$Q$7:$Q$210,"Repex")</f>
        <v>0</v>
      </c>
      <c r="AP269" s="53">
        <f>SUMIFS('Capex forecast'!K$7:K$210,'Capex forecast'!$T$7:$T$210,$AF269,'Capex forecast'!$S$7:$S$210,$AH269,'Capex forecast'!$Q$7:$Q$210,"Repex")</f>
        <v>0</v>
      </c>
      <c r="AQ269" s="53">
        <f>SUMIFS('Capex forecast'!L$7:L$210,'Capex forecast'!$T$7:$T$210,$AF269,'Capex forecast'!$S$7:$S$210,$AH269,'Capex forecast'!$Q$7:$Q$210,"Repex")</f>
        <v>0</v>
      </c>
      <c r="AR269" s="53">
        <f>SUMIFS('Capex forecast'!M$7:M$210,'Capex forecast'!$T$7:$T$210,$AF269,'Capex forecast'!$S$7:$S$210,$AH269,'Capex forecast'!$Q$7:$Q$210,"Repex")</f>
        <v>0</v>
      </c>
      <c r="AS269" s="53">
        <f>SUMIFS('Capex forecast'!N$7:N$210,'Capex forecast'!$T$7:$T$210,$AF269,'Capex forecast'!$S$7:$S$210,$AH269,'Capex forecast'!$Q$7:$Q$210,"Repex")</f>
        <v>0</v>
      </c>
    </row>
    <row r="270" spans="2:45" ht="15">
      <c r="B270" s="6" t="s">
        <v>602</v>
      </c>
      <c r="C270" s="6" t="str">
        <f>INDEX('Raw demand forecast'!$M$7:$M$5830,MATCH($B270,'Raw demand forecast'!$B$7:$B$5830,0))</f>
        <v>Yes</v>
      </c>
      <c r="D270" s="6" t="str">
        <f>IF(COUNTIF($B$93:B270,$B270) = 1, "LV", IF(COUNTIF($B$93:B270,$B270) = 2, "HV", "ST"))</f>
        <v>LV</v>
      </c>
      <c r="E270" s="6" t="str">
        <f>INDEX('Demand forecast and growth rate'!$E$7:$E$273,MATCH($B270,'Demand forecast and growth rate'!$B$7:$B$273,0))</f>
        <v>Steady/falling</v>
      </c>
      <c r="F270" s="32">
        <f>SUMIFS('Capex forecast'!E$7:E$210,'Capex forecast'!$T$7:$T$210,'Allocation of site-spec costs'!$B270,'Capex forecast'!$S$7:$S$210,'Allocation of site-spec costs'!$D270,'Capex forecast'!$Q$7:$Q$210,"Customer Connection")</f>
        <v>0</v>
      </c>
      <c r="G270" s="32">
        <f>SUMIFS('Capex forecast'!F$7:F$210,'Capex forecast'!$T$7:$T$210,'Allocation of site-spec costs'!$B270,'Capex forecast'!$S$7:$S$210,'Allocation of site-spec costs'!$D270,'Capex forecast'!$Q$7:$Q$210,"Customer Connection")</f>
        <v>0</v>
      </c>
      <c r="H270" s="32">
        <f>SUMIFS('Capex forecast'!G$7:G$210,'Capex forecast'!$T$7:$T$210,'Allocation of site-spec costs'!$B270,'Capex forecast'!$S$7:$S$210,'Allocation of site-spec costs'!$D270,'Capex forecast'!$Q$7:$Q$210,"Customer Connection")</f>
        <v>0</v>
      </c>
      <c r="I270" s="32">
        <f>SUMIFS('Capex forecast'!H$7:H$210,'Capex forecast'!$T$7:$T$210,'Allocation of site-spec costs'!$B270,'Capex forecast'!$S$7:$S$210,'Allocation of site-spec costs'!$D270,'Capex forecast'!$Q$7:$Q$210,"Customer Connection")</f>
        <v>0</v>
      </c>
      <c r="J270" s="32">
        <f>SUMIFS('Capex forecast'!I$7:I$210,'Capex forecast'!$T$7:$T$210,'Allocation of site-spec costs'!$B270,'Capex forecast'!$S$7:$S$210,'Allocation of site-spec costs'!$D270,'Capex forecast'!$Q$7:$Q$210,"Customer Connection")</f>
        <v>0</v>
      </c>
      <c r="K270" s="32">
        <f>SUMIFS('Capex forecast'!J$7:J$210,'Capex forecast'!$T$7:$T$210,'Allocation of site-spec costs'!$B270,'Capex forecast'!$S$7:$S$210,'Allocation of site-spec costs'!$D270,'Capex forecast'!$Q$7:$Q$210,"Customer Connection")</f>
        <v>0</v>
      </c>
      <c r="L270" s="32">
        <f>SUMIFS('Capex forecast'!K$7:K$210,'Capex forecast'!$T$7:$T$210,'Allocation of site-spec costs'!$B270,'Capex forecast'!$S$7:$S$210,'Allocation of site-spec costs'!$D270,'Capex forecast'!$Q$7:$Q$210,"Customer Connection")</f>
        <v>0</v>
      </c>
      <c r="M270" s="32">
        <f>SUMIFS('Capex forecast'!L$7:L$210,'Capex forecast'!$T$7:$T$210,'Allocation of site-spec costs'!$B270,'Capex forecast'!$S$7:$S$210,'Allocation of site-spec costs'!$D270,'Capex forecast'!$Q$7:$Q$210,"Customer Connection")</f>
        <v>0</v>
      </c>
      <c r="N270" s="32">
        <f>SUMIFS('Capex forecast'!M$7:M$210,'Capex forecast'!$T$7:$T$210,'Allocation of site-spec costs'!$B270,'Capex forecast'!$S$7:$S$210,'Allocation of site-spec costs'!$D270,'Capex forecast'!$Q$7:$Q$210,"Customer Connection")</f>
        <v>0</v>
      </c>
      <c r="O270" s="32">
        <f>SUMIFS('Capex forecast'!N$7:N$210,'Capex forecast'!$T$7:$T$210,'Allocation of site-spec costs'!$B270,'Capex forecast'!$S$7:$S$210,'Allocation of site-spec costs'!$D270,'Capex forecast'!$Q$7:$Q$210,"Customer Connection")</f>
        <v>0</v>
      </c>
      <c r="Q270" s="6" t="s">
        <v>602</v>
      </c>
      <c r="R270" s="6" t="str">
        <f>INDEX('Raw demand forecast'!$M$7:$M$5830,MATCH($Q270,'Raw demand forecast'!$B$7:$B$5830,0))</f>
        <v>Yes</v>
      </c>
      <c r="S270" s="6" t="str">
        <f>IF(COUNTIF($Q$93:Q270,$B270) = 1, "LV", IF(COUNTIF($Q$93:Q270,$B270) = 2, "HV", "ST"))</f>
        <v>LV</v>
      </c>
      <c r="T270" s="6" t="str">
        <f>INDEX('Demand forecast and growth rate'!$E$7:$E$273,MATCH($Q270,'Demand forecast and growth rate'!$B$7:$B$273,0))</f>
        <v>Steady/falling</v>
      </c>
      <c r="U270" s="32">
        <f>SUMIFS('Capex forecast'!E$7:E$210,'Capex forecast'!$T$7:$T$210,$Q270,'Capex forecast'!$S$7:$S$210,$S270,'Capex forecast'!$Q$7:$Q$210,"Augex")</f>
        <v>0</v>
      </c>
      <c r="V270" s="32">
        <f>SUMIFS('Capex forecast'!F$7:F$210,'Capex forecast'!$T$7:$T$210,$Q270,'Capex forecast'!$S$7:$S$210,$S270,'Capex forecast'!$Q$7:$Q$210,"Augex")</f>
        <v>0</v>
      </c>
      <c r="W270" s="32">
        <f>SUMIFS('Capex forecast'!G$7:G$210,'Capex forecast'!$T$7:$T$210,$Q270,'Capex forecast'!$S$7:$S$210,$S270,'Capex forecast'!$Q$7:$Q$210,"Augex")</f>
        <v>0</v>
      </c>
      <c r="X270" s="32">
        <f>SUMIFS('Capex forecast'!H$7:H$210,'Capex forecast'!$T$7:$T$210,$Q270,'Capex forecast'!$S$7:$S$210,$S270,'Capex forecast'!$Q$7:$Q$210,"Augex")</f>
        <v>0</v>
      </c>
      <c r="Y270" s="32">
        <f>SUMIFS('Capex forecast'!I$7:I$210,'Capex forecast'!$T$7:$T$210,$Q270,'Capex forecast'!$S$7:$S$210,$S270,'Capex forecast'!$Q$7:$Q$210,"Augex")</f>
        <v>0</v>
      </c>
      <c r="Z270" s="32">
        <f>SUMIFS('Capex forecast'!J$7:J$210,'Capex forecast'!$T$7:$T$210,$Q270,'Capex forecast'!$S$7:$S$210,$S270,'Capex forecast'!$Q$7:$Q$210,"Augex")</f>
        <v>0</v>
      </c>
      <c r="AA270" s="32">
        <f>SUMIFS('Capex forecast'!K$7:K$210,'Capex forecast'!$T$7:$T$210,$Q270,'Capex forecast'!$S$7:$S$210,$S270,'Capex forecast'!$Q$7:$Q$210,"Augex")</f>
        <v>0</v>
      </c>
      <c r="AB270" s="32">
        <f>SUMIFS('Capex forecast'!L$7:L$210,'Capex forecast'!$T$7:$T$210,$Q270,'Capex forecast'!$S$7:$S$210,$S270,'Capex forecast'!$Q$7:$Q$210,"Augex")</f>
        <v>0</v>
      </c>
      <c r="AC270" s="32">
        <f>SUMIFS('Capex forecast'!M$7:M$210,'Capex forecast'!$T$7:$T$210,$Q270,'Capex forecast'!$S$7:$S$210,$S270,'Capex forecast'!$Q$7:$Q$210,"Augex")</f>
        <v>0</v>
      </c>
      <c r="AD270" s="32">
        <f>SUMIFS('Capex forecast'!N$7:N$210,'Capex forecast'!$T$7:$T$210,$Q270,'Capex forecast'!$S$7:$S$210,$S270,'Capex forecast'!$Q$7:$Q$210,"Augex")</f>
        <v>0</v>
      </c>
      <c r="AF270" s="6" t="s">
        <v>602</v>
      </c>
      <c r="AG270" s="6" t="str">
        <f>INDEX('Raw demand forecast'!$M$7:$M$5830,MATCH($Q270,'Raw demand forecast'!$B$7:$B$5830,0))</f>
        <v>Yes</v>
      </c>
      <c r="AH270" s="6" t="str">
        <f>IF(COUNTIF($AF$93:AF270,$B270) = 1, "LV", IF(COUNTIF($AF$93:AF270,$B270) = 2, "HV", "ST"))</f>
        <v>LV</v>
      </c>
      <c r="AI270" s="6" t="str">
        <f>INDEX('Demand forecast and growth rate'!$E$7:$E$273,MATCH($Q270,'Demand forecast and growth rate'!$B$7:$B$273,0))</f>
        <v>Steady/falling</v>
      </c>
      <c r="AJ270" s="53">
        <f>SUMIFS('Capex forecast'!E$7:E$210,'Capex forecast'!$T$7:$T$210,$AF270,'Capex forecast'!$S$7:$S$210,$AH270,'Capex forecast'!$Q$7:$Q$210,"Repex")</f>
        <v>0</v>
      </c>
      <c r="AK270" s="53">
        <f>SUMIFS('Capex forecast'!F$7:F$210,'Capex forecast'!$T$7:$T$210,$AF270,'Capex forecast'!$S$7:$S$210,$AH270,'Capex forecast'!$Q$7:$Q$210,"Repex")</f>
        <v>0</v>
      </c>
      <c r="AL270" s="53">
        <f>SUMIFS('Capex forecast'!G$7:G$210,'Capex forecast'!$T$7:$T$210,$AF270,'Capex forecast'!$S$7:$S$210,$AH270,'Capex forecast'!$Q$7:$Q$210,"Repex")</f>
        <v>0</v>
      </c>
      <c r="AM270" s="53">
        <f>SUMIFS('Capex forecast'!H$7:H$210,'Capex forecast'!$T$7:$T$210,$AF270,'Capex forecast'!$S$7:$S$210,$AH270,'Capex forecast'!$Q$7:$Q$210,"Repex")</f>
        <v>0</v>
      </c>
      <c r="AN270" s="53">
        <f>SUMIFS('Capex forecast'!I$7:I$210,'Capex forecast'!$T$7:$T$210,$AF270,'Capex forecast'!$S$7:$S$210,$AH270,'Capex forecast'!$Q$7:$Q$210,"Repex")</f>
        <v>0</v>
      </c>
      <c r="AO270" s="53">
        <f>SUMIFS('Capex forecast'!J$7:J$210,'Capex forecast'!$T$7:$T$210,$AF270,'Capex forecast'!$S$7:$S$210,$AH270,'Capex forecast'!$Q$7:$Q$210,"Repex")</f>
        <v>0</v>
      </c>
      <c r="AP270" s="53">
        <f>SUMIFS('Capex forecast'!K$7:K$210,'Capex forecast'!$T$7:$T$210,$AF270,'Capex forecast'!$S$7:$S$210,$AH270,'Capex forecast'!$Q$7:$Q$210,"Repex")</f>
        <v>0</v>
      </c>
      <c r="AQ270" s="53">
        <f>SUMIFS('Capex forecast'!L$7:L$210,'Capex forecast'!$T$7:$T$210,$AF270,'Capex forecast'!$S$7:$S$210,$AH270,'Capex forecast'!$Q$7:$Q$210,"Repex")</f>
        <v>0</v>
      </c>
      <c r="AR270" s="53">
        <f>SUMIFS('Capex forecast'!M$7:M$210,'Capex forecast'!$T$7:$T$210,$AF270,'Capex forecast'!$S$7:$S$210,$AH270,'Capex forecast'!$Q$7:$Q$210,"Repex")</f>
        <v>0</v>
      </c>
      <c r="AS270" s="53">
        <f>SUMIFS('Capex forecast'!N$7:N$210,'Capex forecast'!$T$7:$T$210,$AF270,'Capex forecast'!$S$7:$S$210,$AH270,'Capex forecast'!$Q$7:$Q$210,"Repex")</f>
        <v>0</v>
      </c>
    </row>
    <row r="271" spans="2:45" ht="15">
      <c r="B271" s="6" t="s">
        <v>127</v>
      </c>
      <c r="C271" s="6" t="str">
        <f>INDEX('Raw demand forecast'!$M$7:$M$5830,MATCH($B271,'Raw demand forecast'!$B$7:$B$5830,0))</f>
        <v>No</v>
      </c>
      <c r="D271" s="6" t="str">
        <f>IF(COUNTIF($B$93:B271,$B271) = 1, "LV", IF(COUNTIF($B$93:B271,$B271) = 2, "HV", "ST"))</f>
        <v>LV</v>
      </c>
      <c r="E271" s="6" t="str">
        <f>INDEX('Demand forecast and growth rate'!$E$7:$E$273,MATCH($B271,'Demand forecast and growth rate'!$B$7:$B$273,0))</f>
        <v>Small growth</v>
      </c>
      <c r="F271" s="32">
        <f>SUMIFS('Capex forecast'!E$7:E$210,'Capex forecast'!$T$7:$T$210,'Allocation of site-spec costs'!$B271,'Capex forecast'!$S$7:$S$210,'Allocation of site-spec costs'!$D271,'Capex forecast'!$Q$7:$Q$210,"Customer Connection")</f>
        <v>0</v>
      </c>
      <c r="G271" s="32">
        <f>SUMIFS('Capex forecast'!F$7:F$210,'Capex forecast'!$T$7:$T$210,'Allocation of site-spec costs'!$B271,'Capex forecast'!$S$7:$S$210,'Allocation of site-spec costs'!$D271,'Capex forecast'!$Q$7:$Q$210,"Customer Connection")</f>
        <v>0</v>
      </c>
      <c r="H271" s="32">
        <f>SUMIFS('Capex forecast'!G$7:G$210,'Capex forecast'!$T$7:$T$210,'Allocation of site-spec costs'!$B271,'Capex forecast'!$S$7:$S$210,'Allocation of site-spec costs'!$D271,'Capex forecast'!$Q$7:$Q$210,"Customer Connection")</f>
        <v>0</v>
      </c>
      <c r="I271" s="32">
        <f>SUMIFS('Capex forecast'!H$7:H$210,'Capex forecast'!$T$7:$T$210,'Allocation of site-spec costs'!$B271,'Capex forecast'!$S$7:$S$210,'Allocation of site-spec costs'!$D271,'Capex forecast'!$Q$7:$Q$210,"Customer Connection")</f>
        <v>0</v>
      </c>
      <c r="J271" s="32">
        <f>SUMIFS('Capex forecast'!I$7:I$210,'Capex forecast'!$T$7:$T$210,'Allocation of site-spec costs'!$B271,'Capex forecast'!$S$7:$S$210,'Allocation of site-spec costs'!$D271,'Capex forecast'!$Q$7:$Q$210,"Customer Connection")</f>
        <v>0</v>
      </c>
      <c r="K271" s="32">
        <f>SUMIFS('Capex forecast'!J$7:J$210,'Capex forecast'!$T$7:$T$210,'Allocation of site-spec costs'!$B271,'Capex forecast'!$S$7:$S$210,'Allocation of site-spec costs'!$D271,'Capex forecast'!$Q$7:$Q$210,"Customer Connection")</f>
        <v>0</v>
      </c>
      <c r="L271" s="32">
        <f>SUMIFS('Capex forecast'!K$7:K$210,'Capex forecast'!$T$7:$T$210,'Allocation of site-spec costs'!$B271,'Capex forecast'!$S$7:$S$210,'Allocation of site-spec costs'!$D271,'Capex forecast'!$Q$7:$Q$210,"Customer Connection")</f>
        <v>0</v>
      </c>
      <c r="M271" s="32">
        <f>SUMIFS('Capex forecast'!L$7:L$210,'Capex forecast'!$T$7:$T$210,'Allocation of site-spec costs'!$B271,'Capex forecast'!$S$7:$S$210,'Allocation of site-spec costs'!$D271,'Capex forecast'!$Q$7:$Q$210,"Customer Connection")</f>
        <v>0</v>
      </c>
      <c r="N271" s="32">
        <f>SUMIFS('Capex forecast'!M$7:M$210,'Capex forecast'!$T$7:$T$210,'Allocation of site-spec costs'!$B271,'Capex forecast'!$S$7:$S$210,'Allocation of site-spec costs'!$D271,'Capex forecast'!$Q$7:$Q$210,"Customer Connection")</f>
        <v>0</v>
      </c>
      <c r="O271" s="32">
        <f>SUMIFS('Capex forecast'!N$7:N$210,'Capex forecast'!$T$7:$T$210,'Allocation of site-spec costs'!$B271,'Capex forecast'!$S$7:$S$210,'Allocation of site-spec costs'!$D271,'Capex forecast'!$Q$7:$Q$210,"Customer Connection")</f>
        <v>0</v>
      </c>
      <c r="Q271" s="6" t="s">
        <v>127</v>
      </c>
      <c r="R271" s="6" t="str">
        <f>INDEX('Raw demand forecast'!$M$7:$M$5830,MATCH($Q271,'Raw demand forecast'!$B$7:$B$5830,0))</f>
        <v>No</v>
      </c>
      <c r="S271" s="6" t="str">
        <f>IF(COUNTIF($Q$93:Q271,$B271) = 1, "LV", IF(COUNTIF($Q$93:Q271,$B271) = 2, "HV", "ST"))</f>
        <v>LV</v>
      </c>
      <c r="T271" s="6" t="str">
        <f>INDEX('Demand forecast and growth rate'!$E$7:$E$273,MATCH($Q271,'Demand forecast and growth rate'!$B$7:$B$273,0))</f>
        <v>Small growth</v>
      </c>
      <c r="U271" s="32">
        <f>SUMIFS('Capex forecast'!E$7:E$210,'Capex forecast'!$T$7:$T$210,$Q271,'Capex forecast'!$S$7:$S$210,$S271,'Capex forecast'!$Q$7:$Q$210,"Augex")</f>
        <v>0</v>
      </c>
      <c r="V271" s="32">
        <f>SUMIFS('Capex forecast'!F$7:F$210,'Capex forecast'!$T$7:$T$210,$Q271,'Capex forecast'!$S$7:$S$210,$S271,'Capex forecast'!$Q$7:$Q$210,"Augex")</f>
        <v>0</v>
      </c>
      <c r="W271" s="32">
        <f>SUMIFS('Capex forecast'!G$7:G$210,'Capex forecast'!$T$7:$T$210,$Q271,'Capex forecast'!$S$7:$S$210,$S271,'Capex forecast'!$Q$7:$Q$210,"Augex")</f>
        <v>0</v>
      </c>
      <c r="X271" s="32">
        <f>SUMIFS('Capex forecast'!H$7:H$210,'Capex forecast'!$T$7:$T$210,$Q271,'Capex forecast'!$S$7:$S$210,$S271,'Capex forecast'!$Q$7:$Q$210,"Augex")</f>
        <v>0</v>
      </c>
      <c r="Y271" s="32">
        <f>SUMIFS('Capex forecast'!I$7:I$210,'Capex forecast'!$T$7:$T$210,$Q271,'Capex forecast'!$S$7:$S$210,$S271,'Capex forecast'!$Q$7:$Q$210,"Augex")</f>
        <v>0</v>
      </c>
      <c r="Z271" s="32">
        <f>SUMIFS('Capex forecast'!J$7:J$210,'Capex forecast'!$T$7:$T$210,$Q271,'Capex forecast'!$S$7:$S$210,$S271,'Capex forecast'!$Q$7:$Q$210,"Augex")</f>
        <v>0</v>
      </c>
      <c r="AA271" s="32">
        <f>SUMIFS('Capex forecast'!K$7:K$210,'Capex forecast'!$T$7:$T$210,$Q271,'Capex forecast'!$S$7:$S$210,$S271,'Capex forecast'!$Q$7:$Q$210,"Augex")</f>
        <v>0</v>
      </c>
      <c r="AB271" s="32">
        <f>SUMIFS('Capex forecast'!L$7:L$210,'Capex forecast'!$T$7:$T$210,$Q271,'Capex forecast'!$S$7:$S$210,$S271,'Capex forecast'!$Q$7:$Q$210,"Augex")</f>
        <v>0</v>
      </c>
      <c r="AC271" s="32">
        <f>SUMIFS('Capex forecast'!M$7:M$210,'Capex forecast'!$T$7:$T$210,$Q271,'Capex forecast'!$S$7:$S$210,$S271,'Capex forecast'!$Q$7:$Q$210,"Augex")</f>
        <v>0</v>
      </c>
      <c r="AD271" s="32">
        <f>SUMIFS('Capex forecast'!N$7:N$210,'Capex forecast'!$T$7:$T$210,$Q271,'Capex forecast'!$S$7:$S$210,$S271,'Capex forecast'!$Q$7:$Q$210,"Augex")</f>
        <v>0</v>
      </c>
      <c r="AF271" s="6" t="s">
        <v>127</v>
      </c>
      <c r="AG271" s="6" t="str">
        <f>INDEX('Raw demand forecast'!$M$7:$M$5830,MATCH($Q271,'Raw demand forecast'!$B$7:$B$5830,0))</f>
        <v>No</v>
      </c>
      <c r="AH271" s="6" t="str">
        <f>IF(COUNTIF($AF$93:AF271,$B271) = 1, "LV", IF(COUNTIF($AF$93:AF271,$B271) = 2, "HV", "ST"))</f>
        <v>LV</v>
      </c>
      <c r="AI271" s="6" t="str">
        <f>INDEX('Demand forecast and growth rate'!$E$7:$E$273,MATCH($Q271,'Demand forecast and growth rate'!$B$7:$B$273,0))</f>
        <v>Small growth</v>
      </c>
      <c r="AJ271" s="53">
        <f>SUMIFS('Capex forecast'!E$7:E$210,'Capex forecast'!$T$7:$T$210,$AF271,'Capex forecast'!$S$7:$S$210,$AH271,'Capex forecast'!$Q$7:$Q$210,"Repex")</f>
        <v>0</v>
      </c>
      <c r="AK271" s="53">
        <f>SUMIFS('Capex forecast'!F$7:F$210,'Capex forecast'!$T$7:$T$210,$AF271,'Capex forecast'!$S$7:$S$210,$AH271,'Capex forecast'!$Q$7:$Q$210,"Repex")</f>
        <v>0</v>
      </c>
      <c r="AL271" s="53">
        <f>SUMIFS('Capex forecast'!G$7:G$210,'Capex forecast'!$T$7:$T$210,$AF271,'Capex forecast'!$S$7:$S$210,$AH271,'Capex forecast'!$Q$7:$Q$210,"Repex")</f>
        <v>0</v>
      </c>
      <c r="AM271" s="53">
        <f>SUMIFS('Capex forecast'!H$7:H$210,'Capex forecast'!$T$7:$T$210,$AF271,'Capex forecast'!$S$7:$S$210,$AH271,'Capex forecast'!$Q$7:$Q$210,"Repex")</f>
        <v>0</v>
      </c>
      <c r="AN271" s="53">
        <f>SUMIFS('Capex forecast'!I$7:I$210,'Capex forecast'!$T$7:$T$210,$AF271,'Capex forecast'!$S$7:$S$210,$AH271,'Capex forecast'!$Q$7:$Q$210,"Repex")</f>
        <v>0</v>
      </c>
      <c r="AO271" s="53">
        <f>SUMIFS('Capex forecast'!J$7:J$210,'Capex forecast'!$T$7:$T$210,$AF271,'Capex forecast'!$S$7:$S$210,$AH271,'Capex forecast'!$Q$7:$Q$210,"Repex")</f>
        <v>0</v>
      </c>
      <c r="AP271" s="53">
        <f>SUMIFS('Capex forecast'!K$7:K$210,'Capex forecast'!$T$7:$T$210,$AF271,'Capex forecast'!$S$7:$S$210,$AH271,'Capex forecast'!$Q$7:$Q$210,"Repex")</f>
        <v>0</v>
      </c>
      <c r="AQ271" s="53">
        <f>SUMIFS('Capex forecast'!L$7:L$210,'Capex forecast'!$T$7:$T$210,$AF271,'Capex forecast'!$S$7:$S$210,$AH271,'Capex forecast'!$Q$7:$Q$210,"Repex")</f>
        <v>0</v>
      </c>
      <c r="AR271" s="53">
        <f>SUMIFS('Capex forecast'!M$7:M$210,'Capex forecast'!$T$7:$T$210,$AF271,'Capex forecast'!$S$7:$S$210,$AH271,'Capex forecast'!$Q$7:$Q$210,"Repex")</f>
        <v>0</v>
      </c>
      <c r="AS271" s="53">
        <f>SUMIFS('Capex forecast'!N$7:N$210,'Capex forecast'!$T$7:$T$210,$AF271,'Capex forecast'!$S$7:$S$210,$AH271,'Capex forecast'!$Q$7:$Q$210,"Repex")</f>
        <v>0</v>
      </c>
    </row>
    <row r="272" spans="2:45" ht="15">
      <c r="B272" s="6" t="s">
        <v>623</v>
      </c>
      <c r="C272" s="6" t="str">
        <f>INDEX('Raw demand forecast'!$M$7:$M$5830,MATCH($B272,'Raw demand forecast'!$B$7:$B$5830,0))</f>
        <v>Yes</v>
      </c>
      <c r="D272" s="6" t="str">
        <f>IF(COUNTIF($B$93:B272,$B272) = 1, "LV", IF(COUNTIF($B$93:B272,$B272) = 2, "HV", "ST"))</f>
        <v>LV</v>
      </c>
      <c r="E272" s="6" t="str">
        <f>INDEX('Demand forecast and growth rate'!$E$7:$E$273,MATCH($B272,'Demand forecast and growth rate'!$B$7:$B$273,0))</f>
        <v>Steady/falling</v>
      </c>
      <c r="F272" s="32">
        <f>SUMIFS('Capex forecast'!E$7:E$210,'Capex forecast'!$T$7:$T$210,'Allocation of site-spec costs'!$B272,'Capex forecast'!$S$7:$S$210,'Allocation of site-spec costs'!$D272,'Capex forecast'!$Q$7:$Q$210,"Customer Connection")</f>
        <v>0</v>
      </c>
      <c r="G272" s="32">
        <f>SUMIFS('Capex forecast'!F$7:F$210,'Capex forecast'!$T$7:$T$210,'Allocation of site-spec costs'!$B272,'Capex forecast'!$S$7:$S$210,'Allocation of site-spec costs'!$D272,'Capex forecast'!$Q$7:$Q$210,"Customer Connection")</f>
        <v>0</v>
      </c>
      <c r="H272" s="32">
        <f>SUMIFS('Capex forecast'!G$7:G$210,'Capex forecast'!$T$7:$T$210,'Allocation of site-spec costs'!$B272,'Capex forecast'!$S$7:$S$210,'Allocation of site-spec costs'!$D272,'Capex forecast'!$Q$7:$Q$210,"Customer Connection")</f>
        <v>0</v>
      </c>
      <c r="I272" s="32">
        <f>SUMIFS('Capex forecast'!H$7:H$210,'Capex forecast'!$T$7:$T$210,'Allocation of site-spec costs'!$B272,'Capex forecast'!$S$7:$S$210,'Allocation of site-spec costs'!$D272,'Capex forecast'!$Q$7:$Q$210,"Customer Connection")</f>
        <v>0</v>
      </c>
      <c r="J272" s="32">
        <f>SUMIFS('Capex forecast'!I$7:I$210,'Capex forecast'!$T$7:$T$210,'Allocation of site-spec costs'!$B272,'Capex forecast'!$S$7:$S$210,'Allocation of site-spec costs'!$D272,'Capex forecast'!$Q$7:$Q$210,"Customer Connection")</f>
        <v>0</v>
      </c>
      <c r="K272" s="32">
        <f>SUMIFS('Capex forecast'!J$7:J$210,'Capex forecast'!$T$7:$T$210,'Allocation of site-spec costs'!$B272,'Capex forecast'!$S$7:$S$210,'Allocation of site-spec costs'!$D272,'Capex forecast'!$Q$7:$Q$210,"Customer Connection")</f>
        <v>0</v>
      </c>
      <c r="L272" s="32">
        <f>SUMIFS('Capex forecast'!K$7:K$210,'Capex forecast'!$T$7:$T$210,'Allocation of site-spec costs'!$B272,'Capex forecast'!$S$7:$S$210,'Allocation of site-spec costs'!$D272,'Capex forecast'!$Q$7:$Q$210,"Customer Connection")</f>
        <v>0</v>
      </c>
      <c r="M272" s="32">
        <f>SUMIFS('Capex forecast'!L$7:L$210,'Capex forecast'!$T$7:$T$210,'Allocation of site-spec costs'!$B272,'Capex forecast'!$S$7:$S$210,'Allocation of site-spec costs'!$D272,'Capex forecast'!$Q$7:$Q$210,"Customer Connection")</f>
        <v>0</v>
      </c>
      <c r="N272" s="32">
        <f>SUMIFS('Capex forecast'!M$7:M$210,'Capex forecast'!$T$7:$T$210,'Allocation of site-spec costs'!$B272,'Capex forecast'!$S$7:$S$210,'Allocation of site-spec costs'!$D272,'Capex forecast'!$Q$7:$Q$210,"Customer Connection")</f>
        <v>0</v>
      </c>
      <c r="O272" s="32">
        <f>SUMIFS('Capex forecast'!N$7:N$210,'Capex forecast'!$T$7:$T$210,'Allocation of site-spec costs'!$B272,'Capex forecast'!$S$7:$S$210,'Allocation of site-spec costs'!$D272,'Capex forecast'!$Q$7:$Q$210,"Customer Connection")</f>
        <v>0</v>
      </c>
      <c r="Q272" s="6" t="s">
        <v>623</v>
      </c>
      <c r="R272" s="6" t="str">
        <f>INDEX('Raw demand forecast'!$M$7:$M$5830,MATCH($Q272,'Raw demand forecast'!$B$7:$B$5830,0))</f>
        <v>Yes</v>
      </c>
      <c r="S272" s="6" t="str">
        <f>IF(COUNTIF($Q$93:Q272,$B272) = 1, "LV", IF(COUNTIF($Q$93:Q272,$B272) = 2, "HV", "ST"))</f>
        <v>LV</v>
      </c>
      <c r="T272" s="6" t="str">
        <f>INDEX('Demand forecast and growth rate'!$E$7:$E$273,MATCH($Q272,'Demand forecast and growth rate'!$B$7:$B$273,0))</f>
        <v>Steady/falling</v>
      </c>
      <c r="U272" s="32">
        <f>SUMIFS('Capex forecast'!E$7:E$210,'Capex forecast'!$T$7:$T$210,$Q272,'Capex forecast'!$S$7:$S$210,$S272,'Capex forecast'!$Q$7:$Q$210,"Augex")</f>
        <v>0</v>
      </c>
      <c r="V272" s="32">
        <f>SUMIFS('Capex forecast'!F$7:F$210,'Capex forecast'!$T$7:$T$210,$Q272,'Capex forecast'!$S$7:$S$210,$S272,'Capex forecast'!$Q$7:$Q$210,"Augex")</f>
        <v>0</v>
      </c>
      <c r="W272" s="32">
        <f>SUMIFS('Capex forecast'!G$7:G$210,'Capex forecast'!$T$7:$T$210,$Q272,'Capex forecast'!$S$7:$S$210,$S272,'Capex forecast'!$Q$7:$Q$210,"Augex")</f>
        <v>0</v>
      </c>
      <c r="X272" s="32">
        <f>SUMIFS('Capex forecast'!H$7:H$210,'Capex forecast'!$T$7:$T$210,$Q272,'Capex forecast'!$S$7:$S$210,$S272,'Capex forecast'!$Q$7:$Q$210,"Augex")</f>
        <v>0</v>
      </c>
      <c r="Y272" s="32">
        <f>SUMIFS('Capex forecast'!I$7:I$210,'Capex forecast'!$T$7:$T$210,$Q272,'Capex forecast'!$S$7:$S$210,$S272,'Capex forecast'!$Q$7:$Q$210,"Augex")</f>
        <v>0</v>
      </c>
      <c r="Z272" s="32">
        <f>SUMIFS('Capex forecast'!J$7:J$210,'Capex forecast'!$T$7:$T$210,$Q272,'Capex forecast'!$S$7:$S$210,$S272,'Capex forecast'!$Q$7:$Q$210,"Augex")</f>
        <v>0</v>
      </c>
      <c r="AA272" s="32">
        <f>SUMIFS('Capex forecast'!K$7:K$210,'Capex forecast'!$T$7:$T$210,$Q272,'Capex forecast'!$S$7:$S$210,$S272,'Capex forecast'!$Q$7:$Q$210,"Augex")</f>
        <v>0</v>
      </c>
      <c r="AB272" s="32">
        <f>SUMIFS('Capex forecast'!L$7:L$210,'Capex forecast'!$T$7:$T$210,$Q272,'Capex forecast'!$S$7:$S$210,$S272,'Capex forecast'!$Q$7:$Q$210,"Augex")</f>
        <v>0</v>
      </c>
      <c r="AC272" s="32">
        <f>SUMIFS('Capex forecast'!M$7:M$210,'Capex forecast'!$T$7:$T$210,$Q272,'Capex forecast'!$S$7:$S$210,$S272,'Capex forecast'!$Q$7:$Q$210,"Augex")</f>
        <v>0</v>
      </c>
      <c r="AD272" s="32">
        <f>SUMIFS('Capex forecast'!N$7:N$210,'Capex forecast'!$T$7:$T$210,$Q272,'Capex forecast'!$S$7:$S$210,$S272,'Capex forecast'!$Q$7:$Q$210,"Augex")</f>
        <v>0</v>
      </c>
      <c r="AF272" s="6" t="s">
        <v>623</v>
      </c>
      <c r="AG272" s="6" t="str">
        <f>INDEX('Raw demand forecast'!$M$7:$M$5830,MATCH($Q272,'Raw demand forecast'!$B$7:$B$5830,0))</f>
        <v>Yes</v>
      </c>
      <c r="AH272" s="6" t="str">
        <f>IF(COUNTIF($AF$93:AF272,$B272) = 1, "LV", IF(COUNTIF($AF$93:AF272,$B272) = 2, "HV", "ST"))</f>
        <v>LV</v>
      </c>
      <c r="AI272" s="6" t="str">
        <f>INDEX('Demand forecast and growth rate'!$E$7:$E$273,MATCH($Q272,'Demand forecast and growth rate'!$B$7:$B$273,0))</f>
        <v>Steady/falling</v>
      </c>
      <c r="AJ272" s="53">
        <f>SUMIFS('Capex forecast'!E$7:E$210,'Capex forecast'!$T$7:$T$210,$AF272,'Capex forecast'!$S$7:$S$210,$AH272,'Capex forecast'!$Q$7:$Q$210,"Repex")</f>
        <v>0</v>
      </c>
      <c r="AK272" s="53">
        <f>SUMIFS('Capex forecast'!F$7:F$210,'Capex forecast'!$T$7:$T$210,$AF272,'Capex forecast'!$S$7:$S$210,$AH272,'Capex forecast'!$Q$7:$Q$210,"Repex")</f>
        <v>0</v>
      </c>
      <c r="AL272" s="53">
        <f>SUMIFS('Capex forecast'!G$7:G$210,'Capex forecast'!$T$7:$T$210,$AF272,'Capex forecast'!$S$7:$S$210,$AH272,'Capex forecast'!$Q$7:$Q$210,"Repex")</f>
        <v>0</v>
      </c>
      <c r="AM272" s="53">
        <f>SUMIFS('Capex forecast'!H$7:H$210,'Capex forecast'!$T$7:$T$210,$AF272,'Capex forecast'!$S$7:$S$210,$AH272,'Capex forecast'!$Q$7:$Q$210,"Repex")</f>
        <v>0</v>
      </c>
      <c r="AN272" s="53">
        <f>SUMIFS('Capex forecast'!I$7:I$210,'Capex forecast'!$T$7:$T$210,$AF272,'Capex forecast'!$S$7:$S$210,$AH272,'Capex forecast'!$Q$7:$Q$210,"Repex")</f>
        <v>0</v>
      </c>
      <c r="AO272" s="53">
        <f>SUMIFS('Capex forecast'!J$7:J$210,'Capex forecast'!$T$7:$T$210,$AF272,'Capex forecast'!$S$7:$S$210,$AH272,'Capex forecast'!$Q$7:$Q$210,"Repex")</f>
        <v>0</v>
      </c>
      <c r="AP272" s="53">
        <f>SUMIFS('Capex forecast'!K$7:K$210,'Capex forecast'!$T$7:$T$210,$AF272,'Capex forecast'!$S$7:$S$210,$AH272,'Capex forecast'!$Q$7:$Q$210,"Repex")</f>
        <v>0</v>
      </c>
      <c r="AQ272" s="53">
        <f>SUMIFS('Capex forecast'!L$7:L$210,'Capex forecast'!$T$7:$T$210,$AF272,'Capex forecast'!$S$7:$S$210,$AH272,'Capex forecast'!$Q$7:$Q$210,"Repex")</f>
        <v>0</v>
      </c>
      <c r="AR272" s="53">
        <f>SUMIFS('Capex forecast'!M$7:M$210,'Capex forecast'!$T$7:$T$210,$AF272,'Capex forecast'!$S$7:$S$210,$AH272,'Capex forecast'!$Q$7:$Q$210,"Repex")</f>
        <v>0</v>
      </c>
      <c r="AS272" s="53">
        <f>SUMIFS('Capex forecast'!N$7:N$210,'Capex forecast'!$T$7:$T$210,$AF272,'Capex forecast'!$S$7:$S$210,$AH272,'Capex forecast'!$Q$7:$Q$210,"Repex")</f>
        <v>0</v>
      </c>
    </row>
    <row r="273" spans="2:45" ht="15">
      <c r="B273" s="6" t="s">
        <v>36</v>
      </c>
      <c r="C273" s="6" t="str">
        <f>INDEX('Raw demand forecast'!$M$7:$M$5830,MATCH($B273,'Raw demand forecast'!$B$7:$B$5830,0))</f>
        <v>No</v>
      </c>
      <c r="D273" s="6" t="str">
        <f>IF(COUNTIF($B$93:B273,$B273) = 1, "LV", IF(COUNTIF($B$93:B273,$B273) = 2, "HV", "ST"))</f>
        <v>LV</v>
      </c>
      <c r="E273" s="6" t="str">
        <f>INDEX('Demand forecast and growth rate'!$E$7:$E$273,MATCH($B273,'Demand forecast and growth rate'!$B$7:$B$273,0))</f>
        <v>Steady/falling</v>
      </c>
      <c r="F273" s="32">
        <f>SUMIFS('Capex forecast'!E$7:E$210,'Capex forecast'!$T$7:$T$210,'Allocation of site-spec costs'!$B273,'Capex forecast'!$S$7:$S$210,'Allocation of site-spec costs'!$D273,'Capex forecast'!$Q$7:$Q$210,"Customer Connection")</f>
        <v>0</v>
      </c>
      <c r="G273" s="32">
        <f>SUMIFS('Capex forecast'!F$7:F$210,'Capex forecast'!$T$7:$T$210,'Allocation of site-spec costs'!$B273,'Capex forecast'!$S$7:$S$210,'Allocation of site-spec costs'!$D273,'Capex forecast'!$Q$7:$Q$210,"Customer Connection")</f>
        <v>0</v>
      </c>
      <c r="H273" s="32">
        <f>SUMIFS('Capex forecast'!G$7:G$210,'Capex forecast'!$T$7:$T$210,'Allocation of site-spec costs'!$B273,'Capex forecast'!$S$7:$S$210,'Allocation of site-spec costs'!$D273,'Capex forecast'!$Q$7:$Q$210,"Customer Connection")</f>
        <v>0</v>
      </c>
      <c r="I273" s="32">
        <f>SUMIFS('Capex forecast'!H$7:H$210,'Capex forecast'!$T$7:$T$210,'Allocation of site-spec costs'!$B273,'Capex forecast'!$S$7:$S$210,'Allocation of site-spec costs'!$D273,'Capex forecast'!$Q$7:$Q$210,"Customer Connection")</f>
        <v>0</v>
      </c>
      <c r="J273" s="32">
        <f>SUMIFS('Capex forecast'!I$7:I$210,'Capex forecast'!$T$7:$T$210,'Allocation of site-spec costs'!$B273,'Capex forecast'!$S$7:$S$210,'Allocation of site-spec costs'!$D273,'Capex forecast'!$Q$7:$Q$210,"Customer Connection")</f>
        <v>0</v>
      </c>
      <c r="K273" s="32">
        <f>SUMIFS('Capex forecast'!J$7:J$210,'Capex forecast'!$T$7:$T$210,'Allocation of site-spec costs'!$B273,'Capex forecast'!$S$7:$S$210,'Allocation of site-spec costs'!$D273,'Capex forecast'!$Q$7:$Q$210,"Customer Connection")</f>
        <v>0</v>
      </c>
      <c r="L273" s="32">
        <f>SUMIFS('Capex forecast'!K$7:K$210,'Capex forecast'!$T$7:$T$210,'Allocation of site-spec costs'!$B273,'Capex forecast'!$S$7:$S$210,'Allocation of site-spec costs'!$D273,'Capex forecast'!$Q$7:$Q$210,"Customer Connection")</f>
        <v>0</v>
      </c>
      <c r="M273" s="32">
        <f>SUMIFS('Capex forecast'!L$7:L$210,'Capex forecast'!$T$7:$T$210,'Allocation of site-spec costs'!$B273,'Capex forecast'!$S$7:$S$210,'Allocation of site-spec costs'!$D273,'Capex forecast'!$Q$7:$Q$210,"Customer Connection")</f>
        <v>0</v>
      </c>
      <c r="N273" s="32">
        <f>SUMIFS('Capex forecast'!M$7:M$210,'Capex forecast'!$T$7:$T$210,'Allocation of site-spec costs'!$B273,'Capex forecast'!$S$7:$S$210,'Allocation of site-spec costs'!$D273,'Capex forecast'!$Q$7:$Q$210,"Customer Connection")</f>
        <v>0</v>
      </c>
      <c r="O273" s="32">
        <f>SUMIFS('Capex forecast'!N$7:N$210,'Capex forecast'!$T$7:$T$210,'Allocation of site-spec costs'!$B273,'Capex forecast'!$S$7:$S$210,'Allocation of site-spec costs'!$D273,'Capex forecast'!$Q$7:$Q$210,"Customer Connection")</f>
        <v>0</v>
      </c>
      <c r="Q273" s="6" t="s">
        <v>36</v>
      </c>
      <c r="R273" s="6" t="str">
        <f>INDEX('Raw demand forecast'!$M$7:$M$5830,MATCH($Q273,'Raw demand forecast'!$B$7:$B$5830,0))</f>
        <v>No</v>
      </c>
      <c r="S273" s="6" t="str">
        <f>IF(COUNTIF($Q$93:Q273,$B273) = 1, "LV", IF(COUNTIF($Q$93:Q273,$B273) = 2, "HV", "ST"))</f>
        <v>LV</v>
      </c>
      <c r="T273" s="6" t="str">
        <f>INDEX('Demand forecast and growth rate'!$E$7:$E$273,MATCH($Q273,'Demand forecast and growth rate'!$B$7:$B$273,0))</f>
        <v>Steady/falling</v>
      </c>
      <c r="U273" s="32">
        <f>SUMIFS('Capex forecast'!E$7:E$210,'Capex forecast'!$T$7:$T$210,$Q273,'Capex forecast'!$S$7:$S$210,$S273,'Capex forecast'!$Q$7:$Q$210,"Augex")</f>
        <v>0</v>
      </c>
      <c r="V273" s="32">
        <f>SUMIFS('Capex forecast'!F$7:F$210,'Capex forecast'!$T$7:$T$210,$Q273,'Capex forecast'!$S$7:$S$210,$S273,'Capex forecast'!$Q$7:$Q$210,"Augex")</f>
        <v>0</v>
      </c>
      <c r="W273" s="32">
        <f>SUMIFS('Capex forecast'!G$7:G$210,'Capex forecast'!$T$7:$T$210,$Q273,'Capex forecast'!$S$7:$S$210,$S273,'Capex forecast'!$Q$7:$Q$210,"Augex")</f>
        <v>0</v>
      </c>
      <c r="X273" s="32">
        <f>SUMIFS('Capex forecast'!H$7:H$210,'Capex forecast'!$T$7:$T$210,$Q273,'Capex forecast'!$S$7:$S$210,$S273,'Capex forecast'!$Q$7:$Q$210,"Augex")</f>
        <v>0</v>
      </c>
      <c r="Y273" s="32">
        <f>SUMIFS('Capex forecast'!I$7:I$210,'Capex forecast'!$T$7:$T$210,$Q273,'Capex forecast'!$S$7:$S$210,$S273,'Capex forecast'!$Q$7:$Q$210,"Augex")</f>
        <v>0</v>
      </c>
      <c r="Z273" s="32">
        <f>SUMIFS('Capex forecast'!J$7:J$210,'Capex forecast'!$T$7:$T$210,$Q273,'Capex forecast'!$S$7:$S$210,$S273,'Capex forecast'!$Q$7:$Q$210,"Augex")</f>
        <v>0</v>
      </c>
      <c r="AA273" s="32">
        <f>SUMIFS('Capex forecast'!K$7:K$210,'Capex forecast'!$T$7:$T$210,$Q273,'Capex forecast'!$S$7:$S$210,$S273,'Capex forecast'!$Q$7:$Q$210,"Augex")</f>
        <v>0</v>
      </c>
      <c r="AB273" s="32">
        <f>SUMIFS('Capex forecast'!L$7:L$210,'Capex forecast'!$T$7:$T$210,$Q273,'Capex forecast'!$S$7:$S$210,$S273,'Capex forecast'!$Q$7:$Q$210,"Augex")</f>
        <v>0</v>
      </c>
      <c r="AC273" s="32">
        <f>SUMIFS('Capex forecast'!M$7:M$210,'Capex forecast'!$T$7:$T$210,$Q273,'Capex forecast'!$S$7:$S$210,$S273,'Capex forecast'!$Q$7:$Q$210,"Augex")</f>
        <v>0</v>
      </c>
      <c r="AD273" s="32">
        <f>SUMIFS('Capex forecast'!N$7:N$210,'Capex forecast'!$T$7:$T$210,$Q273,'Capex forecast'!$S$7:$S$210,$S273,'Capex forecast'!$Q$7:$Q$210,"Augex")</f>
        <v>0</v>
      </c>
      <c r="AF273" s="6" t="s">
        <v>36</v>
      </c>
      <c r="AG273" s="6" t="str">
        <f>INDEX('Raw demand forecast'!$M$7:$M$5830,MATCH($Q273,'Raw demand forecast'!$B$7:$B$5830,0))</f>
        <v>No</v>
      </c>
      <c r="AH273" s="6" t="str">
        <f>IF(COUNTIF($AF$93:AF273,$B273) = 1, "LV", IF(COUNTIF($AF$93:AF273,$B273) = 2, "HV", "ST"))</f>
        <v>LV</v>
      </c>
      <c r="AI273" s="6" t="str">
        <f>INDEX('Demand forecast and growth rate'!$E$7:$E$273,MATCH($Q273,'Demand forecast and growth rate'!$B$7:$B$273,0))</f>
        <v>Steady/falling</v>
      </c>
      <c r="AJ273" s="53">
        <f>SUMIFS('Capex forecast'!E$7:E$210,'Capex forecast'!$T$7:$T$210,$AF273,'Capex forecast'!$S$7:$S$210,$AH273,'Capex forecast'!$Q$7:$Q$210,"Repex")</f>
        <v>0</v>
      </c>
      <c r="AK273" s="53">
        <f>SUMIFS('Capex forecast'!F$7:F$210,'Capex forecast'!$T$7:$T$210,$AF273,'Capex forecast'!$S$7:$S$210,$AH273,'Capex forecast'!$Q$7:$Q$210,"Repex")</f>
        <v>0</v>
      </c>
      <c r="AL273" s="53">
        <f>SUMIFS('Capex forecast'!G$7:G$210,'Capex forecast'!$T$7:$T$210,$AF273,'Capex forecast'!$S$7:$S$210,$AH273,'Capex forecast'!$Q$7:$Q$210,"Repex")</f>
        <v>0</v>
      </c>
      <c r="AM273" s="53">
        <f>SUMIFS('Capex forecast'!H$7:H$210,'Capex forecast'!$T$7:$T$210,$AF273,'Capex forecast'!$S$7:$S$210,$AH273,'Capex forecast'!$Q$7:$Q$210,"Repex")</f>
        <v>0</v>
      </c>
      <c r="AN273" s="53">
        <f>SUMIFS('Capex forecast'!I$7:I$210,'Capex forecast'!$T$7:$T$210,$AF273,'Capex forecast'!$S$7:$S$210,$AH273,'Capex forecast'!$Q$7:$Q$210,"Repex")</f>
        <v>0</v>
      </c>
      <c r="AO273" s="53">
        <f>SUMIFS('Capex forecast'!J$7:J$210,'Capex forecast'!$T$7:$T$210,$AF273,'Capex forecast'!$S$7:$S$210,$AH273,'Capex forecast'!$Q$7:$Q$210,"Repex")</f>
        <v>0</v>
      </c>
      <c r="AP273" s="53">
        <f>SUMIFS('Capex forecast'!K$7:K$210,'Capex forecast'!$T$7:$T$210,$AF273,'Capex forecast'!$S$7:$S$210,$AH273,'Capex forecast'!$Q$7:$Q$210,"Repex")</f>
        <v>0</v>
      </c>
      <c r="AQ273" s="53">
        <f>SUMIFS('Capex forecast'!L$7:L$210,'Capex forecast'!$T$7:$T$210,$AF273,'Capex forecast'!$S$7:$S$210,$AH273,'Capex forecast'!$Q$7:$Q$210,"Repex")</f>
        <v>0</v>
      </c>
      <c r="AR273" s="53">
        <f>SUMIFS('Capex forecast'!M$7:M$210,'Capex forecast'!$T$7:$T$210,$AF273,'Capex forecast'!$S$7:$S$210,$AH273,'Capex forecast'!$Q$7:$Q$210,"Repex")</f>
        <v>0</v>
      </c>
      <c r="AS273" s="53">
        <f>SUMIFS('Capex forecast'!N$7:N$210,'Capex forecast'!$T$7:$T$210,$AF273,'Capex forecast'!$S$7:$S$210,$AH273,'Capex forecast'!$Q$7:$Q$210,"Repex")</f>
        <v>0</v>
      </c>
    </row>
    <row r="274" spans="2:45" ht="15">
      <c r="B274" s="6" t="s">
        <v>48</v>
      </c>
      <c r="C274" s="6" t="str">
        <f>INDEX('Raw demand forecast'!$M$7:$M$5830,MATCH($B274,'Raw demand forecast'!$B$7:$B$5830,0))</f>
        <v>No</v>
      </c>
      <c r="D274" s="6" t="str">
        <f>IF(COUNTIF($B$93:B274,$B274) = 1, "LV", IF(COUNTIF($B$93:B274,$B274) = 2, "HV", "ST"))</f>
        <v>LV</v>
      </c>
      <c r="E274" s="6" t="str">
        <f>INDEX('Demand forecast and growth rate'!$E$7:$E$273,MATCH($B274,'Demand forecast and growth rate'!$B$7:$B$273,0))</f>
        <v>Small growth</v>
      </c>
      <c r="F274" s="32">
        <f>SUMIFS('Capex forecast'!E$7:E$210,'Capex forecast'!$T$7:$T$210,'Allocation of site-spec costs'!$B274,'Capex forecast'!$S$7:$S$210,'Allocation of site-spec costs'!$D274,'Capex forecast'!$Q$7:$Q$210,"Customer Connection")</f>
        <v>0</v>
      </c>
      <c r="G274" s="32">
        <f>SUMIFS('Capex forecast'!F$7:F$210,'Capex forecast'!$T$7:$T$210,'Allocation of site-spec costs'!$B274,'Capex forecast'!$S$7:$S$210,'Allocation of site-spec costs'!$D274,'Capex forecast'!$Q$7:$Q$210,"Customer Connection")</f>
        <v>0</v>
      </c>
      <c r="H274" s="32">
        <f>SUMIFS('Capex forecast'!G$7:G$210,'Capex forecast'!$T$7:$T$210,'Allocation of site-spec costs'!$B274,'Capex forecast'!$S$7:$S$210,'Allocation of site-spec costs'!$D274,'Capex forecast'!$Q$7:$Q$210,"Customer Connection")</f>
        <v>0</v>
      </c>
      <c r="I274" s="32">
        <f>SUMIFS('Capex forecast'!H$7:H$210,'Capex forecast'!$T$7:$T$210,'Allocation of site-spec costs'!$B274,'Capex forecast'!$S$7:$S$210,'Allocation of site-spec costs'!$D274,'Capex forecast'!$Q$7:$Q$210,"Customer Connection")</f>
        <v>0</v>
      </c>
      <c r="J274" s="32">
        <f>SUMIFS('Capex forecast'!I$7:I$210,'Capex forecast'!$T$7:$T$210,'Allocation of site-spec costs'!$B274,'Capex forecast'!$S$7:$S$210,'Allocation of site-spec costs'!$D274,'Capex forecast'!$Q$7:$Q$210,"Customer Connection")</f>
        <v>0</v>
      </c>
      <c r="K274" s="32">
        <f>SUMIFS('Capex forecast'!J$7:J$210,'Capex forecast'!$T$7:$T$210,'Allocation of site-spec costs'!$B274,'Capex forecast'!$S$7:$S$210,'Allocation of site-spec costs'!$D274,'Capex forecast'!$Q$7:$Q$210,"Customer Connection")</f>
        <v>0</v>
      </c>
      <c r="L274" s="32">
        <f>SUMIFS('Capex forecast'!K$7:K$210,'Capex forecast'!$T$7:$T$210,'Allocation of site-spec costs'!$B274,'Capex forecast'!$S$7:$S$210,'Allocation of site-spec costs'!$D274,'Capex forecast'!$Q$7:$Q$210,"Customer Connection")</f>
        <v>0</v>
      </c>
      <c r="M274" s="32">
        <f>SUMIFS('Capex forecast'!L$7:L$210,'Capex forecast'!$T$7:$T$210,'Allocation of site-spec costs'!$B274,'Capex forecast'!$S$7:$S$210,'Allocation of site-spec costs'!$D274,'Capex forecast'!$Q$7:$Q$210,"Customer Connection")</f>
        <v>0</v>
      </c>
      <c r="N274" s="32">
        <f>SUMIFS('Capex forecast'!M$7:M$210,'Capex forecast'!$T$7:$T$210,'Allocation of site-spec costs'!$B274,'Capex forecast'!$S$7:$S$210,'Allocation of site-spec costs'!$D274,'Capex forecast'!$Q$7:$Q$210,"Customer Connection")</f>
        <v>0</v>
      </c>
      <c r="O274" s="32">
        <f>SUMIFS('Capex forecast'!N$7:N$210,'Capex forecast'!$T$7:$T$210,'Allocation of site-spec costs'!$B274,'Capex forecast'!$S$7:$S$210,'Allocation of site-spec costs'!$D274,'Capex forecast'!$Q$7:$Q$210,"Customer Connection")</f>
        <v>0</v>
      </c>
      <c r="Q274" s="6" t="s">
        <v>48</v>
      </c>
      <c r="R274" s="6" t="str">
        <f>INDEX('Raw demand forecast'!$M$7:$M$5830,MATCH($Q274,'Raw demand forecast'!$B$7:$B$5830,0))</f>
        <v>No</v>
      </c>
      <c r="S274" s="6" t="str">
        <f>IF(COUNTIF($Q$93:Q274,$B274) = 1, "LV", IF(COUNTIF($Q$93:Q274,$B274) = 2, "HV", "ST"))</f>
        <v>LV</v>
      </c>
      <c r="T274" s="6" t="str">
        <f>INDEX('Demand forecast and growth rate'!$E$7:$E$273,MATCH($Q274,'Demand forecast and growth rate'!$B$7:$B$273,0))</f>
        <v>Small growth</v>
      </c>
      <c r="U274" s="32">
        <f>SUMIFS('Capex forecast'!E$7:E$210,'Capex forecast'!$T$7:$T$210,$Q274,'Capex forecast'!$S$7:$S$210,$S274,'Capex forecast'!$Q$7:$Q$210,"Augex")</f>
        <v>0</v>
      </c>
      <c r="V274" s="32">
        <f>SUMIFS('Capex forecast'!F$7:F$210,'Capex forecast'!$T$7:$T$210,$Q274,'Capex forecast'!$S$7:$S$210,$S274,'Capex forecast'!$Q$7:$Q$210,"Augex")</f>
        <v>0</v>
      </c>
      <c r="W274" s="32">
        <f>SUMIFS('Capex forecast'!G$7:G$210,'Capex forecast'!$T$7:$T$210,$Q274,'Capex forecast'!$S$7:$S$210,$S274,'Capex forecast'!$Q$7:$Q$210,"Augex")</f>
        <v>0</v>
      </c>
      <c r="X274" s="32">
        <f>SUMIFS('Capex forecast'!H$7:H$210,'Capex forecast'!$T$7:$T$210,$Q274,'Capex forecast'!$S$7:$S$210,$S274,'Capex forecast'!$Q$7:$Q$210,"Augex")</f>
        <v>0</v>
      </c>
      <c r="Y274" s="32">
        <f>SUMIFS('Capex forecast'!I$7:I$210,'Capex forecast'!$T$7:$T$210,$Q274,'Capex forecast'!$S$7:$S$210,$S274,'Capex forecast'!$Q$7:$Q$210,"Augex")</f>
        <v>0</v>
      </c>
      <c r="Z274" s="32">
        <f>SUMIFS('Capex forecast'!J$7:J$210,'Capex forecast'!$T$7:$T$210,$Q274,'Capex forecast'!$S$7:$S$210,$S274,'Capex forecast'!$Q$7:$Q$210,"Augex")</f>
        <v>0</v>
      </c>
      <c r="AA274" s="32">
        <f>SUMIFS('Capex forecast'!K$7:K$210,'Capex forecast'!$T$7:$T$210,$Q274,'Capex forecast'!$S$7:$S$210,$S274,'Capex forecast'!$Q$7:$Q$210,"Augex")</f>
        <v>0</v>
      </c>
      <c r="AB274" s="32">
        <f>SUMIFS('Capex forecast'!L$7:L$210,'Capex forecast'!$T$7:$T$210,$Q274,'Capex forecast'!$S$7:$S$210,$S274,'Capex forecast'!$Q$7:$Q$210,"Augex")</f>
        <v>0</v>
      </c>
      <c r="AC274" s="32">
        <f>SUMIFS('Capex forecast'!M$7:M$210,'Capex forecast'!$T$7:$T$210,$Q274,'Capex forecast'!$S$7:$S$210,$S274,'Capex forecast'!$Q$7:$Q$210,"Augex")</f>
        <v>0</v>
      </c>
      <c r="AD274" s="32">
        <f>SUMIFS('Capex forecast'!N$7:N$210,'Capex forecast'!$T$7:$T$210,$Q274,'Capex forecast'!$S$7:$S$210,$S274,'Capex forecast'!$Q$7:$Q$210,"Augex")</f>
        <v>0</v>
      </c>
      <c r="AF274" s="6" t="s">
        <v>48</v>
      </c>
      <c r="AG274" s="6" t="str">
        <f>INDEX('Raw demand forecast'!$M$7:$M$5830,MATCH($Q274,'Raw demand forecast'!$B$7:$B$5830,0))</f>
        <v>No</v>
      </c>
      <c r="AH274" s="6" t="str">
        <f>IF(COUNTIF($AF$93:AF274,$B274) = 1, "LV", IF(COUNTIF($AF$93:AF274,$B274) = 2, "HV", "ST"))</f>
        <v>LV</v>
      </c>
      <c r="AI274" s="6" t="str">
        <f>INDEX('Demand forecast and growth rate'!$E$7:$E$273,MATCH($Q274,'Demand forecast and growth rate'!$B$7:$B$273,0))</f>
        <v>Small growth</v>
      </c>
      <c r="AJ274" s="53">
        <f>SUMIFS('Capex forecast'!E$7:E$210,'Capex forecast'!$T$7:$T$210,$AF274,'Capex forecast'!$S$7:$S$210,$AH274,'Capex forecast'!$Q$7:$Q$210,"Repex")</f>
        <v>0</v>
      </c>
      <c r="AK274" s="53">
        <f>SUMIFS('Capex forecast'!F$7:F$210,'Capex forecast'!$T$7:$T$210,$AF274,'Capex forecast'!$S$7:$S$210,$AH274,'Capex forecast'!$Q$7:$Q$210,"Repex")</f>
        <v>0</v>
      </c>
      <c r="AL274" s="53">
        <f>SUMIFS('Capex forecast'!G$7:G$210,'Capex forecast'!$T$7:$T$210,$AF274,'Capex forecast'!$S$7:$S$210,$AH274,'Capex forecast'!$Q$7:$Q$210,"Repex")</f>
        <v>0</v>
      </c>
      <c r="AM274" s="53">
        <f>SUMIFS('Capex forecast'!H$7:H$210,'Capex forecast'!$T$7:$T$210,$AF274,'Capex forecast'!$S$7:$S$210,$AH274,'Capex forecast'!$Q$7:$Q$210,"Repex")</f>
        <v>0</v>
      </c>
      <c r="AN274" s="53">
        <f>SUMIFS('Capex forecast'!I$7:I$210,'Capex forecast'!$T$7:$T$210,$AF274,'Capex forecast'!$S$7:$S$210,$AH274,'Capex forecast'!$Q$7:$Q$210,"Repex")</f>
        <v>0</v>
      </c>
      <c r="AO274" s="53">
        <f>SUMIFS('Capex forecast'!J$7:J$210,'Capex forecast'!$T$7:$T$210,$AF274,'Capex forecast'!$S$7:$S$210,$AH274,'Capex forecast'!$Q$7:$Q$210,"Repex")</f>
        <v>0</v>
      </c>
      <c r="AP274" s="53">
        <f>SUMIFS('Capex forecast'!K$7:K$210,'Capex forecast'!$T$7:$T$210,$AF274,'Capex forecast'!$S$7:$S$210,$AH274,'Capex forecast'!$Q$7:$Q$210,"Repex")</f>
        <v>0</v>
      </c>
      <c r="AQ274" s="53">
        <f>SUMIFS('Capex forecast'!L$7:L$210,'Capex forecast'!$T$7:$T$210,$AF274,'Capex forecast'!$S$7:$S$210,$AH274,'Capex forecast'!$Q$7:$Q$210,"Repex")</f>
        <v>0</v>
      </c>
      <c r="AR274" s="53">
        <f>SUMIFS('Capex forecast'!M$7:M$210,'Capex forecast'!$T$7:$T$210,$AF274,'Capex forecast'!$S$7:$S$210,$AH274,'Capex forecast'!$Q$7:$Q$210,"Repex")</f>
        <v>0</v>
      </c>
      <c r="AS274" s="53">
        <f>SUMIFS('Capex forecast'!N$7:N$210,'Capex forecast'!$T$7:$T$210,$AF274,'Capex forecast'!$S$7:$S$210,$AH274,'Capex forecast'!$Q$7:$Q$210,"Repex")</f>
        <v>0</v>
      </c>
    </row>
    <row r="275" spans="2:45" ht="15">
      <c r="B275" s="6" t="s">
        <v>57</v>
      </c>
      <c r="C275" s="6" t="str">
        <f>INDEX('Raw demand forecast'!$M$7:$M$5830,MATCH($B275,'Raw demand forecast'!$B$7:$B$5830,0))</f>
        <v>No</v>
      </c>
      <c r="D275" s="6" t="str">
        <f>IF(COUNTIF($B$93:B275,$B275) = 1, "LV", IF(COUNTIF($B$93:B275,$B275) = 2, "HV", "ST"))</f>
        <v>LV</v>
      </c>
      <c r="E275" s="6" t="str">
        <f>INDEX('Demand forecast and growth rate'!$E$7:$E$273,MATCH($B275,'Demand forecast and growth rate'!$B$7:$B$273,0))</f>
        <v>Small growth</v>
      </c>
      <c r="F275" s="32">
        <f>SUMIFS('Capex forecast'!E$7:E$210,'Capex forecast'!$T$7:$T$210,'Allocation of site-spec costs'!$B275,'Capex forecast'!$S$7:$S$210,'Allocation of site-spec costs'!$D275,'Capex forecast'!$Q$7:$Q$210,"Customer Connection")</f>
        <v>0</v>
      </c>
      <c r="G275" s="32">
        <f>SUMIFS('Capex forecast'!F$7:F$210,'Capex forecast'!$T$7:$T$210,'Allocation of site-spec costs'!$B275,'Capex forecast'!$S$7:$S$210,'Allocation of site-spec costs'!$D275,'Capex forecast'!$Q$7:$Q$210,"Customer Connection")</f>
        <v>0</v>
      </c>
      <c r="H275" s="32">
        <f>SUMIFS('Capex forecast'!G$7:G$210,'Capex forecast'!$T$7:$T$210,'Allocation of site-spec costs'!$B275,'Capex forecast'!$S$7:$S$210,'Allocation of site-spec costs'!$D275,'Capex forecast'!$Q$7:$Q$210,"Customer Connection")</f>
        <v>0</v>
      </c>
      <c r="I275" s="32">
        <f>SUMIFS('Capex forecast'!H$7:H$210,'Capex forecast'!$T$7:$T$210,'Allocation of site-spec costs'!$B275,'Capex forecast'!$S$7:$S$210,'Allocation of site-spec costs'!$D275,'Capex forecast'!$Q$7:$Q$210,"Customer Connection")</f>
        <v>0</v>
      </c>
      <c r="J275" s="32">
        <f>SUMIFS('Capex forecast'!I$7:I$210,'Capex forecast'!$T$7:$T$210,'Allocation of site-spec costs'!$B275,'Capex forecast'!$S$7:$S$210,'Allocation of site-spec costs'!$D275,'Capex forecast'!$Q$7:$Q$210,"Customer Connection")</f>
        <v>0</v>
      </c>
      <c r="K275" s="32">
        <f>SUMIFS('Capex forecast'!J$7:J$210,'Capex forecast'!$T$7:$T$210,'Allocation of site-spec costs'!$B275,'Capex forecast'!$S$7:$S$210,'Allocation of site-spec costs'!$D275,'Capex forecast'!$Q$7:$Q$210,"Customer Connection")</f>
        <v>0</v>
      </c>
      <c r="L275" s="32">
        <f>SUMIFS('Capex forecast'!K$7:K$210,'Capex forecast'!$T$7:$T$210,'Allocation of site-spec costs'!$B275,'Capex forecast'!$S$7:$S$210,'Allocation of site-spec costs'!$D275,'Capex forecast'!$Q$7:$Q$210,"Customer Connection")</f>
        <v>0</v>
      </c>
      <c r="M275" s="32">
        <f>SUMIFS('Capex forecast'!L$7:L$210,'Capex forecast'!$T$7:$T$210,'Allocation of site-spec costs'!$B275,'Capex forecast'!$S$7:$S$210,'Allocation of site-spec costs'!$D275,'Capex forecast'!$Q$7:$Q$210,"Customer Connection")</f>
        <v>0</v>
      </c>
      <c r="N275" s="32">
        <f>SUMIFS('Capex forecast'!M$7:M$210,'Capex forecast'!$T$7:$T$210,'Allocation of site-spec costs'!$B275,'Capex forecast'!$S$7:$S$210,'Allocation of site-spec costs'!$D275,'Capex forecast'!$Q$7:$Q$210,"Customer Connection")</f>
        <v>0</v>
      </c>
      <c r="O275" s="32">
        <f>SUMIFS('Capex forecast'!N$7:N$210,'Capex forecast'!$T$7:$T$210,'Allocation of site-spec costs'!$B275,'Capex forecast'!$S$7:$S$210,'Allocation of site-spec costs'!$D275,'Capex forecast'!$Q$7:$Q$210,"Customer Connection")</f>
        <v>0</v>
      </c>
      <c r="Q275" s="6" t="s">
        <v>57</v>
      </c>
      <c r="R275" s="6" t="str">
        <f>INDEX('Raw demand forecast'!$M$7:$M$5830,MATCH($Q275,'Raw demand forecast'!$B$7:$B$5830,0))</f>
        <v>No</v>
      </c>
      <c r="S275" s="6" t="str">
        <f>IF(COUNTIF($Q$93:Q275,$B275) = 1, "LV", IF(COUNTIF($Q$93:Q275,$B275) = 2, "HV", "ST"))</f>
        <v>LV</v>
      </c>
      <c r="T275" s="6" t="str">
        <f>INDEX('Demand forecast and growth rate'!$E$7:$E$273,MATCH($Q275,'Demand forecast and growth rate'!$B$7:$B$273,0))</f>
        <v>Small growth</v>
      </c>
      <c r="U275" s="32">
        <f>SUMIFS('Capex forecast'!E$7:E$210,'Capex forecast'!$T$7:$T$210,$Q275,'Capex forecast'!$S$7:$S$210,$S275,'Capex forecast'!$Q$7:$Q$210,"Augex")</f>
        <v>0</v>
      </c>
      <c r="V275" s="32">
        <f>SUMIFS('Capex forecast'!F$7:F$210,'Capex forecast'!$T$7:$T$210,$Q275,'Capex forecast'!$S$7:$S$210,$S275,'Capex forecast'!$Q$7:$Q$210,"Augex")</f>
        <v>0</v>
      </c>
      <c r="W275" s="32">
        <f>SUMIFS('Capex forecast'!G$7:G$210,'Capex forecast'!$T$7:$T$210,$Q275,'Capex forecast'!$S$7:$S$210,$S275,'Capex forecast'!$Q$7:$Q$210,"Augex")</f>
        <v>0</v>
      </c>
      <c r="X275" s="32">
        <f>SUMIFS('Capex forecast'!H$7:H$210,'Capex forecast'!$T$7:$T$210,$Q275,'Capex forecast'!$S$7:$S$210,$S275,'Capex forecast'!$Q$7:$Q$210,"Augex")</f>
        <v>0</v>
      </c>
      <c r="Y275" s="32">
        <f>SUMIFS('Capex forecast'!I$7:I$210,'Capex forecast'!$T$7:$T$210,$Q275,'Capex forecast'!$S$7:$S$210,$S275,'Capex forecast'!$Q$7:$Q$210,"Augex")</f>
        <v>0</v>
      </c>
      <c r="Z275" s="32">
        <f>SUMIFS('Capex forecast'!J$7:J$210,'Capex forecast'!$T$7:$T$210,$Q275,'Capex forecast'!$S$7:$S$210,$S275,'Capex forecast'!$Q$7:$Q$210,"Augex")</f>
        <v>0</v>
      </c>
      <c r="AA275" s="32">
        <f>SUMIFS('Capex forecast'!K$7:K$210,'Capex forecast'!$T$7:$T$210,$Q275,'Capex forecast'!$S$7:$S$210,$S275,'Capex forecast'!$Q$7:$Q$210,"Augex")</f>
        <v>0</v>
      </c>
      <c r="AB275" s="32">
        <f>SUMIFS('Capex forecast'!L$7:L$210,'Capex forecast'!$T$7:$T$210,$Q275,'Capex forecast'!$S$7:$S$210,$S275,'Capex forecast'!$Q$7:$Q$210,"Augex")</f>
        <v>0</v>
      </c>
      <c r="AC275" s="32">
        <f>SUMIFS('Capex forecast'!M$7:M$210,'Capex forecast'!$T$7:$T$210,$Q275,'Capex forecast'!$S$7:$S$210,$S275,'Capex forecast'!$Q$7:$Q$210,"Augex")</f>
        <v>0</v>
      </c>
      <c r="AD275" s="32">
        <f>SUMIFS('Capex forecast'!N$7:N$210,'Capex forecast'!$T$7:$T$210,$Q275,'Capex forecast'!$S$7:$S$210,$S275,'Capex forecast'!$Q$7:$Q$210,"Augex")</f>
        <v>0</v>
      </c>
      <c r="AF275" s="6" t="s">
        <v>57</v>
      </c>
      <c r="AG275" s="6" t="str">
        <f>INDEX('Raw demand forecast'!$M$7:$M$5830,MATCH($Q275,'Raw demand forecast'!$B$7:$B$5830,0))</f>
        <v>No</v>
      </c>
      <c r="AH275" s="6" t="str">
        <f>IF(COUNTIF($AF$93:AF275,$B275) = 1, "LV", IF(COUNTIF($AF$93:AF275,$B275) = 2, "HV", "ST"))</f>
        <v>LV</v>
      </c>
      <c r="AI275" s="6" t="str">
        <f>INDEX('Demand forecast and growth rate'!$E$7:$E$273,MATCH($Q275,'Demand forecast and growth rate'!$B$7:$B$273,0))</f>
        <v>Small growth</v>
      </c>
      <c r="AJ275" s="53">
        <f>SUMIFS('Capex forecast'!E$7:E$210,'Capex forecast'!$T$7:$T$210,$AF275,'Capex forecast'!$S$7:$S$210,$AH275,'Capex forecast'!$Q$7:$Q$210,"Repex")</f>
        <v>0</v>
      </c>
      <c r="AK275" s="53">
        <f>SUMIFS('Capex forecast'!F$7:F$210,'Capex forecast'!$T$7:$T$210,$AF275,'Capex forecast'!$S$7:$S$210,$AH275,'Capex forecast'!$Q$7:$Q$210,"Repex")</f>
        <v>0</v>
      </c>
      <c r="AL275" s="53">
        <f>SUMIFS('Capex forecast'!G$7:G$210,'Capex forecast'!$T$7:$T$210,$AF275,'Capex forecast'!$S$7:$S$210,$AH275,'Capex forecast'!$Q$7:$Q$210,"Repex")</f>
        <v>0</v>
      </c>
      <c r="AM275" s="53">
        <f>SUMIFS('Capex forecast'!H$7:H$210,'Capex forecast'!$T$7:$T$210,$AF275,'Capex forecast'!$S$7:$S$210,$AH275,'Capex forecast'!$Q$7:$Q$210,"Repex")</f>
        <v>0</v>
      </c>
      <c r="AN275" s="53">
        <f>SUMIFS('Capex forecast'!I$7:I$210,'Capex forecast'!$T$7:$T$210,$AF275,'Capex forecast'!$S$7:$S$210,$AH275,'Capex forecast'!$Q$7:$Q$210,"Repex")</f>
        <v>0</v>
      </c>
      <c r="AO275" s="53">
        <f>SUMIFS('Capex forecast'!J$7:J$210,'Capex forecast'!$T$7:$T$210,$AF275,'Capex forecast'!$S$7:$S$210,$AH275,'Capex forecast'!$Q$7:$Q$210,"Repex")</f>
        <v>0</v>
      </c>
      <c r="AP275" s="53">
        <f>SUMIFS('Capex forecast'!K$7:K$210,'Capex forecast'!$T$7:$T$210,$AF275,'Capex forecast'!$S$7:$S$210,$AH275,'Capex forecast'!$Q$7:$Q$210,"Repex")</f>
        <v>0</v>
      </c>
      <c r="AQ275" s="53">
        <f>SUMIFS('Capex forecast'!L$7:L$210,'Capex forecast'!$T$7:$T$210,$AF275,'Capex forecast'!$S$7:$S$210,$AH275,'Capex forecast'!$Q$7:$Q$210,"Repex")</f>
        <v>0</v>
      </c>
      <c r="AR275" s="53">
        <f>SUMIFS('Capex forecast'!M$7:M$210,'Capex forecast'!$T$7:$T$210,$AF275,'Capex forecast'!$S$7:$S$210,$AH275,'Capex forecast'!$Q$7:$Q$210,"Repex")</f>
        <v>0</v>
      </c>
      <c r="AS275" s="53">
        <f>SUMIFS('Capex forecast'!N$7:N$210,'Capex forecast'!$T$7:$T$210,$AF275,'Capex forecast'!$S$7:$S$210,$AH275,'Capex forecast'!$Q$7:$Q$210,"Repex")</f>
        <v>0</v>
      </c>
    </row>
    <row r="276" spans="2:45" ht="15">
      <c r="B276" s="6" t="s">
        <v>80</v>
      </c>
      <c r="C276" s="6" t="str">
        <f>INDEX('Raw demand forecast'!$M$7:$M$5830,MATCH($B276,'Raw demand forecast'!$B$7:$B$5830,0))</f>
        <v>No</v>
      </c>
      <c r="D276" s="6" t="str">
        <f>IF(COUNTIF($B$93:B276,$B276) = 1, "LV", IF(COUNTIF($B$93:B276,$B276) = 2, "HV", "ST"))</f>
        <v>LV</v>
      </c>
      <c r="E276" s="6" t="str">
        <f>INDEX('Demand forecast and growth rate'!$E$7:$E$273,MATCH($B276,'Demand forecast and growth rate'!$B$7:$B$273,0))</f>
        <v>Small growth</v>
      </c>
      <c r="F276" s="32">
        <f>SUMIFS('Capex forecast'!E$7:E$210,'Capex forecast'!$T$7:$T$210,'Allocation of site-spec costs'!$B276,'Capex forecast'!$S$7:$S$210,'Allocation of site-spec costs'!$D276,'Capex forecast'!$Q$7:$Q$210,"Customer Connection")</f>
        <v>0</v>
      </c>
      <c r="G276" s="32">
        <f>SUMIFS('Capex forecast'!F$7:F$210,'Capex forecast'!$T$7:$T$210,'Allocation of site-spec costs'!$B276,'Capex forecast'!$S$7:$S$210,'Allocation of site-spec costs'!$D276,'Capex forecast'!$Q$7:$Q$210,"Customer Connection")</f>
        <v>0</v>
      </c>
      <c r="H276" s="32">
        <f>SUMIFS('Capex forecast'!G$7:G$210,'Capex forecast'!$T$7:$T$210,'Allocation of site-spec costs'!$B276,'Capex forecast'!$S$7:$S$210,'Allocation of site-spec costs'!$D276,'Capex forecast'!$Q$7:$Q$210,"Customer Connection")</f>
        <v>0</v>
      </c>
      <c r="I276" s="32">
        <f>SUMIFS('Capex forecast'!H$7:H$210,'Capex forecast'!$T$7:$T$210,'Allocation of site-spec costs'!$B276,'Capex forecast'!$S$7:$S$210,'Allocation of site-spec costs'!$D276,'Capex forecast'!$Q$7:$Q$210,"Customer Connection")</f>
        <v>0</v>
      </c>
      <c r="J276" s="32">
        <f>SUMIFS('Capex forecast'!I$7:I$210,'Capex forecast'!$T$7:$T$210,'Allocation of site-spec costs'!$B276,'Capex forecast'!$S$7:$S$210,'Allocation of site-spec costs'!$D276,'Capex forecast'!$Q$7:$Q$210,"Customer Connection")</f>
        <v>0</v>
      </c>
      <c r="K276" s="32">
        <f>SUMIFS('Capex forecast'!J$7:J$210,'Capex forecast'!$T$7:$T$210,'Allocation of site-spec costs'!$B276,'Capex forecast'!$S$7:$S$210,'Allocation of site-spec costs'!$D276,'Capex forecast'!$Q$7:$Q$210,"Customer Connection")</f>
        <v>0</v>
      </c>
      <c r="L276" s="32">
        <f>SUMIFS('Capex forecast'!K$7:K$210,'Capex forecast'!$T$7:$T$210,'Allocation of site-spec costs'!$B276,'Capex forecast'!$S$7:$S$210,'Allocation of site-spec costs'!$D276,'Capex forecast'!$Q$7:$Q$210,"Customer Connection")</f>
        <v>0</v>
      </c>
      <c r="M276" s="32">
        <f>SUMIFS('Capex forecast'!L$7:L$210,'Capex forecast'!$T$7:$T$210,'Allocation of site-spec costs'!$B276,'Capex forecast'!$S$7:$S$210,'Allocation of site-spec costs'!$D276,'Capex forecast'!$Q$7:$Q$210,"Customer Connection")</f>
        <v>0</v>
      </c>
      <c r="N276" s="32">
        <f>SUMIFS('Capex forecast'!M$7:M$210,'Capex forecast'!$T$7:$T$210,'Allocation of site-spec costs'!$B276,'Capex forecast'!$S$7:$S$210,'Allocation of site-spec costs'!$D276,'Capex forecast'!$Q$7:$Q$210,"Customer Connection")</f>
        <v>0</v>
      </c>
      <c r="O276" s="32">
        <f>SUMIFS('Capex forecast'!N$7:N$210,'Capex forecast'!$T$7:$T$210,'Allocation of site-spec costs'!$B276,'Capex forecast'!$S$7:$S$210,'Allocation of site-spec costs'!$D276,'Capex forecast'!$Q$7:$Q$210,"Customer Connection")</f>
        <v>0</v>
      </c>
      <c r="Q276" s="6" t="s">
        <v>80</v>
      </c>
      <c r="R276" s="6" t="str">
        <f>INDEX('Raw demand forecast'!$M$7:$M$5830,MATCH($Q276,'Raw demand forecast'!$B$7:$B$5830,0))</f>
        <v>No</v>
      </c>
      <c r="S276" s="6" t="str">
        <f>IF(COUNTIF($Q$93:Q276,$B276) = 1, "LV", IF(COUNTIF($Q$93:Q276,$B276) = 2, "HV", "ST"))</f>
        <v>LV</v>
      </c>
      <c r="T276" s="6" t="str">
        <f>INDEX('Demand forecast and growth rate'!$E$7:$E$273,MATCH($Q276,'Demand forecast and growth rate'!$B$7:$B$273,0))</f>
        <v>Small growth</v>
      </c>
      <c r="U276" s="32">
        <f>SUMIFS('Capex forecast'!E$7:E$210,'Capex forecast'!$T$7:$T$210,$Q276,'Capex forecast'!$S$7:$S$210,$S276,'Capex forecast'!$Q$7:$Q$210,"Augex")</f>
        <v>0</v>
      </c>
      <c r="V276" s="32">
        <f>SUMIFS('Capex forecast'!F$7:F$210,'Capex forecast'!$T$7:$T$210,$Q276,'Capex forecast'!$S$7:$S$210,$S276,'Capex forecast'!$Q$7:$Q$210,"Augex")</f>
        <v>0</v>
      </c>
      <c r="W276" s="32">
        <f>SUMIFS('Capex forecast'!G$7:G$210,'Capex forecast'!$T$7:$T$210,$Q276,'Capex forecast'!$S$7:$S$210,$S276,'Capex forecast'!$Q$7:$Q$210,"Augex")</f>
        <v>0</v>
      </c>
      <c r="X276" s="32">
        <f>SUMIFS('Capex forecast'!H$7:H$210,'Capex forecast'!$T$7:$T$210,$Q276,'Capex forecast'!$S$7:$S$210,$S276,'Capex forecast'!$Q$7:$Q$210,"Augex")</f>
        <v>0</v>
      </c>
      <c r="Y276" s="32">
        <f>SUMIFS('Capex forecast'!I$7:I$210,'Capex forecast'!$T$7:$T$210,$Q276,'Capex forecast'!$S$7:$S$210,$S276,'Capex forecast'!$Q$7:$Q$210,"Augex")</f>
        <v>0</v>
      </c>
      <c r="Z276" s="32">
        <f>SUMIFS('Capex forecast'!J$7:J$210,'Capex forecast'!$T$7:$T$210,$Q276,'Capex forecast'!$S$7:$S$210,$S276,'Capex forecast'!$Q$7:$Q$210,"Augex")</f>
        <v>0</v>
      </c>
      <c r="AA276" s="32">
        <f>SUMIFS('Capex forecast'!K$7:K$210,'Capex forecast'!$T$7:$T$210,$Q276,'Capex forecast'!$S$7:$S$210,$S276,'Capex forecast'!$Q$7:$Q$210,"Augex")</f>
        <v>0</v>
      </c>
      <c r="AB276" s="32">
        <f>SUMIFS('Capex forecast'!L$7:L$210,'Capex forecast'!$T$7:$T$210,$Q276,'Capex forecast'!$S$7:$S$210,$S276,'Capex forecast'!$Q$7:$Q$210,"Augex")</f>
        <v>0</v>
      </c>
      <c r="AC276" s="32">
        <f>SUMIFS('Capex forecast'!M$7:M$210,'Capex forecast'!$T$7:$T$210,$Q276,'Capex forecast'!$S$7:$S$210,$S276,'Capex forecast'!$Q$7:$Q$210,"Augex")</f>
        <v>0</v>
      </c>
      <c r="AD276" s="32">
        <f>SUMIFS('Capex forecast'!N$7:N$210,'Capex forecast'!$T$7:$T$210,$Q276,'Capex forecast'!$S$7:$S$210,$S276,'Capex forecast'!$Q$7:$Q$210,"Augex")</f>
        <v>0</v>
      </c>
      <c r="AF276" s="6" t="s">
        <v>80</v>
      </c>
      <c r="AG276" s="6" t="str">
        <f>INDEX('Raw demand forecast'!$M$7:$M$5830,MATCH($Q276,'Raw demand forecast'!$B$7:$B$5830,0))</f>
        <v>No</v>
      </c>
      <c r="AH276" s="6" t="str">
        <f>IF(COUNTIF($AF$93:AF276,$B276) = 1, "LV", IF(COUNTIF($AF$93:AF276,$B276) = 2, "HV", "ST"))</f>
        <v>LV</v>
      </c>
      <c r="AI276" s="6" t="str">
        <f>INDEX('Demand forecast and growth rate'!$E$7:$E$273,MATCH($Q276,'Demand forecast and growth rate'!$B$7:$B$273,0))</f>
        <v>Small growth</v>
      </c>
      <c r="AJ276" s="53">
        <f>SUMIFS('Capex forecast'!E$7:E$210,'Capex forecast'!$T$7:$T$210,$AF276,'Capex forecast'!$S$7:$S$210,$AH276,'Capex forecast'!$Q$7:$Q$210,"Repex")</f>
        <v>0</v>
      </c>
      <c r="AK276" s="53">
        <f>SUMIFS('Capex forecast'!F$7:F$210,'Capex forecast'!$T$7:$T$210,$AF276,'Capex forecast'!$S$7:$S$210,$AH276,'Capex forecast'!$Q$7:$Q$210,"Repex")</f>
        <v>0</v>
      </c>
      <c r="AL276" s="53">
        <f>SUMIFS('Capex forecast'!G$7:G$210,'Capex forecast'!$T$7:$T$210,$AF276,'Capex forecast'!$S$7:$S$210,$AH276,'Capex forecast'!$Q$7:$Q$210,"Repex")</f>
        <v>0</v>
      </c>
      <c r="AM276" s="53">
        <f>SUMIFS('Capex forecast'!H$7:H$210,'Capex forecast'!$T$7:$T$210,$AF276,'Capex forecast'!$S$7:$S$210,$AH276,'Capex forecast'!$Q$7:$Q$210,"Repex")</f>
        <v>0</v>
      </c>
      <c r="AN276" s="53">
        <f>SUMIFS('Capex forecast'!I$7:I$210,'Capex forecast'!$T$7:$T$210,$AF276,'Capex forecast'!$S$7:$S$210,$AH276,'Capex forecast'!$Q$7:$Q$210,"Repex")</f>
        <v>0</v>
      </c>
      <c r="AO276" s="53">
        <f>SUMIFS('Capex forecast'!J$7:J$210,'Capex forecast'!$T$7:$T$210,$AF276,'Capex forecast'!$S$7:$S$210,$AH276,'Capex forecast'!$Q$7:$Q$210,"Repex")</f>
        <v>0</v>
      </c>
      <c r="AP276" s="53">
        <f>SUMIFS('Capex forecast'!K$7:K$210,'Capex forecast'!$T$7:$T$210,$AF276,'Capex forecast'!$S$7:$S$210,$AH276,'Capex forecast'!$Q$7:$Q$210,"Repex")</f>
        <v>0</v>
      </c>
      <c r="AQ276" s="53">
        <f>SUMIFS('Capex forecast'!L$7:L$210,'Capex forecast'!$T$7:$T$210,$AF276,'Capex forecast'!$S$7:$S$210,$AH276,'Capex forecast'!$Q$7:$Q$210,"Repex")</f>
        <v>0</v>
      </c>
      <c r="AR276" s="53">
        <f>SUMIFS('Capex forecast'!M$7:M$210,'Capex forecast'!$T$7:$T$210,$AF276,'Capex forecast'!$S$7:$S$210,$AH276,'Capex forecast'!$Q$7:$Q$210,"Repex")</f>
        <v>0</v>
      </c>
      <c r="AS276" s="53">
        <f>SUMIFS('Capex forecast'!N$7:N$210,'Capex forecast'!$T$7:$T$210,$AF276,'Capex forecast'!$S$7:$S$210,$AH276,'Capex forecast'!$Q$7:$Q$210,"Repex")</f>
        <v>0</v>
      </c>
    </row>
    <row r="277" spans="2:45" ht="15">
      <c r="B277" s="6" t="s">
        <v>91</v>
      </c>
      <c r="C277" s="6" t="str">
        <f>INDEX('Raw demand forecast'!$M$7:$M$5830,MATCH($B277,'Raw demand forecast'!$B$7:$B$5830,0))</f>
        <v>No</v>
      </c>
      <c r="D277" s="6" t="str">
        <f>IF(COUNTIF($B$93:B277,$B277) = 1, "LV", IF(COUNTIF($B$93:B277,$B277) = 2, "HV", "ST"))</f>
        <v>LV</v>
      </c>
      <c r="E277" s="6" t="str">
        <f>INDEX('Demand forecast and growth rate'!$E$7:$E$273,MATCH($B277,'Demand forecast and growth rate'!$B$7:$B$273,0))</f>
        <v>Small growth</v>
      </c>
      <c r="F277" s="32">
        <f>SUMIFS('Capex forecast'!E$7:E$210,'Capex forecast'!$T$7:$T$210,'Allocation of site-spec costs'!$B277,'Capex forecast'!$S$7:$S$210,'Allocation of site-spec costs'!$D277,'Capex forecast'!$Q$7:$Q$210,"Customer Connection")</f>
        <v>0</v>
      </c>
      <c r="G277" s="32">
        <f>SUMIFS('Capex forecast'!F$7:F$210,'Capex forecast'!$T$7:$T$210,'Allocation of site-spec costs'!$B277,'Capex forecast'!$S$7:$S$210,'Allocation of site-spec costs'!$D277,'Capex forecast'!$Q$7:$Q$210,"Customer Connection")</f>
        <v>0</v>
      </c>
      <c r="H277" s="32">
        <f>SUMIFS('Capex forecast'!G$7:G$210,'Capex forecast'!$T$7:$T$210,'Allocation of site-spec costs'!$B277,'Capex forecast'!$S$7:$S$210,'Allocation of site-spec costs'!$D277,'Capex forecast'!$Q$7:$Q$210,"Customer Connection")</f>
        <v>0</v>
      </c>
      <c r="I277" s="32">
        <f>SUMIFS('Capex forecast'!H$7:H$210,'Capex forecast'!$T$7:$T$210,'Allocation of site-spec costs'!$B277,'Capex forecast'!$S$7:$S$210,'Allocation of site-spec costs'!$D277,'Capex forecast'!$Q$7:$Q$210,"Customer Connection")</f>
        <v>0</v>
      </c>
      <c r="J277" s="32">
        <f>SUMIFS('Capex forecast'!I$7:I$210,'Capex forecast'!$T$7:$T$210,'Allocation of site-spec costs'!$B277,'Capex forecast'!$S$7:$S$210,'Allocation of site-spec costs'!$D277,'Capex forecast'!$Q$7:$Q$210,"Customer Connection")</f>
        <v>0</v>
      </c>
      <c r="K277" s="32">
        <f>SUMIFS('Capex forecast'!J$7:J$210,'Capex forecast'!$T$7:$T$210,'Allocation of site-spec costs'!$B277,'Capex forecast'!$S$7:$S$210,'Allocation of site-spec costs'!$D277,'Capex forecast'!$Q$7:$Q$210,"Customer Connection")</f>
        <v>0</v>
      </c>
      <c r="L277" s="32">
        <f>SUMIFS('Capex forecast'!K$7:K$210,'Capex forecast'!$T$7:$T$210,'Allocation of site-spec costs'!$B277,'Capex forecast'!$S$7:$S$210,'Allocation of site-spec costs'!$D277,'Capex forecast'!$Q$7:$Q$210,"Customer Connection")</f>
        <v>0</v>
      </c>
      <c r="M277" s="32">
        <f>SUMIFS('Capex forecast'!L$7:L$210,'Capex forecast'!$T$7:$T$210,'Allocation of site-spec costs'!$B277,'Capex forecast'!$S$7:$S$210,'Allocation of site-spec costs'!$D277,'Capex forecast'!$Q$7:$Q$210,"Customer Connection")</f>
        <v>0</v>
      </c>
      <c r="N277" s="32">
        <f>SUMIFS('Capex forecast'!M$7:M$210,'Capex forecast'!$T$7:$T$210,'Allocation of site-spec costs'!$B277,'Capex forecast'!$S$7:$S$210,'Allocation of site-spec costs'!$D277,'Capex forecast'!$Q$7:$Q$210,"Customer Connection")</f>
        <v>0</v>
      </c>
      <c r="O277" s="32">
        <f>SUMIFS('Capex forecast'!N$7:N$210,'Capex forecast'!$T$7:$T$210,'Allocation of site-spec costs'!$B277,'Capex forecast'!$S$7:$S$210,'Allocation of site-spec costs'!$D277,'Capex forecast'!$Q$7:$Q$210,"Customer Connection")</f>
        <v>0</v>
      </c>
      <c r="Q277" s="6" t="s">
        <v>91</v>
      </c>
      <c r="R277" s="6" t="str">
        <f>INDEX('Raw demand forecast'!$M$7:$M$5830,MATCH($Q277,'Raw demand forecast'!$B$7:$B$5830,0))</f>
        <v>No</v>
      </c>
      <c r="S277" s="6" t="str">
        <f>IF(COUNTIF($Q$93:Q277,$B277) = 1, "LV", IF(COUNTIF($Q$93:Q277,$B277) = 2, "HV", "ST"))</f>
        <v>LV</v>
      </c>
      <c r="T277" s="6" t="str">
        <f>INDEX('Demand forecast and growth rate'!$E$7:$E$273,MATCH($Q277,'Demand forecast and growth rate'!$B$7:$B$273,0))</f>
        <v>Small growth</v>
      </c>
      <c r="U277" s="32">
        <f>SUMIFS('Capex forecast'!E$7:E$210,'Capex forecast'!$T$7:$T$210,$Q277,'Capex forecast'!$S$7:$S$210,$S277,'Capex forecast'!$Q$7:$Q$210,"Augex")</f>
        <v>0</v>
      </c>
      <c r="V277" s="32">
        <f>SUMIFS('Capex forecast'!F$7:F$210,'Capex forecast'!$T$7:$T$210,$Q277,'Capex forecast'!$S$7:$S$210,$S277,'Capex forecast'!$Q$7:$Q$210,"Augex")</f>
        <v>0</v>
      </c>
      <c r="W277" s="32">
        <f>SUMIFS('Capex forecast'!G$7:G$210,'Capex forecast'!$T$7:$T$210,$Q277,'Capex forecast'!$S$7:$S$210,$S277,'Capex forecast'!$Q$7:$Q$210,"Augex")</f>
        <v>0</v>
      </c>
      <c r="X277" s="32">
        <f>SUMIFS('Capex forecast'!H$7:H$210,'Capex forecast'!$T$7:$T$210,$Q277,'Capex forecast'!$S$7:$S$210,$S277,'Capex forecast'!$Q$7:$Q$210,"Augex")</f>
        <v>0</v>
      </c>
      <c r="Y277" s="32">
        <f>SUMIFS('Capex forecast'!I$7:I$210,'Capex forecast'!$T$7:$T$210,$Q277,'Capex forecast'!$S$7:$S$210,$S277,'Capex forecast'!$Q$7:$Q$210,"Augex")</f>
        <v>0</v>
      </c>
      <c r="Z277" s="32">
        <f>SUMIFS('Capex forecast'!J$7:J$210,'Capex forecast'!$T$7:$T$210,$Q277,'Capex forecast'!$S$7:$S$210,$S277,'Capex forecast'!$Q$7:$Q$210,"Augex")</f>
        <v>0</v>
      </c>
      <c r="AA277" s="32">
        <f>SUMIFS('Capex forecast'!K$7:K$210,'Capex forecast'!$T$7:$T$210,$Q277,'Capex forecast'!$S$7:$S$210,$S277,'Capex forecast'!$Q$7:$Q$210,"Augex")</f>
        <v>0</v>
      </c>
      <c r="AB277" s="32">
        <f>SUMIFS('Capex forecast'!L$7:L$210,'Capex forecast'!$T$7:$T$210,$Q277,'Capex forecast'!$S$7:$S$210,$S277,'Capex forecast'!$Q$7:$Q$210,"Augex")</f>
        <v>0</v>
      </c>
      <c r="AC277" s="32">
        <f>SUMIFS('Capex forecast'!M$7:M$210,'Capex forecast'!$T$7:$T$210,$Q277,'Capex forecast'!$S$7:$S$210,$S277,'Capex forecast'!$Q$7:$Q$210,"Augex")</f>
        <v>0</v>
      </c>
      <c r="AD277" s="32">
        <f>SUMIFS('Capex forecast'!N$7:N$210,'Capex forecast'!$T$7:$T$210,$Q277,'Capex forecast'!$S$7:$S$210,$S277,'Capex forecast'!$Q$7:$Q$210,"Augex")</f>
        <v>0</v>
      </c>
      <c r="AF277" s="6" t="s">
        <v>91</v>
      </c>
      <c r="AG277" s="6" t="str">
        <f>INDEX('Raw demand forecast'!$M$7:$M$5830,MATCH($Q277,'Raw demand forecast'!$B$7:$B$5830,0))</f>
        <v>No</v>
      </c>
      <c r="AH277" s="6" t="str">
        <f>IF(COUNTIF($AF$93:AF277,$B277) = 1, "LV", IF(COUNTIF($AF$93:AF277,$B277) = 2, "HV", "ST"))</f>
        <v>LV</v>
      </c>
      <c r="AI277" s="6" t="str">
        <f>INDEX('Demand forecast and growth rate'!$E$7:$E$273,MATCH($Q277,'Demand forecast and growth rate'!$B$7:$B$273,0))</f>
        <v>Small growth</v>
      </c>
      <c r="AJ277" s="53">
        <f>SUMIFS('Capex forecast'!E$7:E$210,'Capex forecast'!$T$7:$T$210,$AF277,'Capex forecast'!$S$7:$S$210,$AH277,'Capex forecast'!$Q$7:$Q$210,"Repex")</f>
        <v>0</v>
      </c>
      <c r="AK277" s="53">
        <f>SUMIFS('Capex forecast'!F$7:F$210,'Capex forecast'!$T$7:$T$210,$AF277,'Capex forecast'!$S$7:$S$210,$AH277,'Capex forecast'!$Q$7:$Q$210,"Repex")</f>
        <v>0</v>
      </c>
      <c r="AL277" s="53">
        <f>SUMIFS('Capex forecast'!G$7:G$210,'Capex forecast'!$T$7:$T$210,$AF277,'Capex forecast'!$S$7:$S$210,$AH277,'Capex forecast'!$Q$7:$Q$210,"Repex")</f>
        <v>0</v>
      </c>
      <c r="AM277" s="53">
        <f>SUMIFS('Capex forecast'!H$7:H$210,'Capex forecast'!$T$7:$T$210,$AF277,'Capex forecast'!$S$7:$S$210,$AH277,'Capex forecast'!$Q$7:$Q$210,"Repex")</f>
        <v>0</v>
      </c>
      <c r="AN277" s="53">
        <f>SUMIFS('Capex forecast'!I$7:I$210,'Capex forecast'!$T$7:$T$210,$AF277,'Capex forecast'!$S$7:$S$210,$AH277,'Capex forecast'!$Q$7:$Q$210,"Repex")</f>
        <v>0</v>
      </c>
      <c r="AO277" s="53">
        <f>SUMIFS('Capex forecast'!J$7:J$210,'Capex forecast'!$T$7:$T$210,$AF277,'Capex forecast'!$S$7:$S$210,$AH277,'Capex forecast'!$Q$7:$Q$210,"Repex")</f>
        <v>0</v>
      </c>
      <c r="AP277" s="53">
        <f>SUMIFS('Capex forecast'!K$7:K$210,'Capex forecast'!$T$7:$T$210,$AF277,'Capex forecast'!$S$7:$S$210,$AH277,'Capex forecast'!$Q$7:$Q$210,"Repex")</f>
        <v>0</v>
      </c>
      <c r="AQ277" s="53">
        <f>SUMIFS('Capex forecast'!L$7:L$210,'Capex forecast'!$T$7:$T$210,$AF277,'Capex forecast'!$S$7:$S$210,$AH277,'Capex forecast'!$Q$7:$Q$210,"Repex")</f>
        <v>0</v>
      </c>
      <c r="AR277" s="53">
        <f>SUMIFS('Capex forecast'!M$7:M$210,'Capex forecast'!$T$7:$T$210,$AF277,'Capex forecast'!$S$7:$S$210,$AH277,'Capex forecast'!$Q$7:$Q$210,"Repex")</f>
        <v>0</v>
      </c>
      <c r="AS277" s="53">
        <f>SUMIFS('Capex forecast'!N$7:N$210,'Capex forecast'!$T$7:$T$210,$AF277,'Capex forecast'!$S$7:$S$210,$AH277,'Capex forecast'!$Q$7:$Q$210,"Repex")</f>
        <v>0</v>
      </c>
    </row>
    <row r="278" spans="2:45" ht="15">
      <c r="B278" s="6" t="s">
        <v>627</v>
      </c>
      <c r="C278" s="6" t="str">
        <f>INDEX('Raw demand forecast'!$M$7:$M$5830,MATCH($B278,'Raw demand forecast'!$B$7:$B$5830,0))</f>
        <v>Yes</v>
      </c>
      <c r="D278" s="6" t="str">
        <f>IF(COUNTIF($B$93:B278,$B278) = 1, "LV", IF(COUNTIF($B$93:B278,$B278) = 2, "HV", "ST"))</f>
        <v>LV</v>
      </c>
      <c r="E278" s="6" t="str">
        <f>INDEX('Demand forecast and growth rate'!$E$7:$E$273,MATCH($B278,'Demand forecast and growth rate'!$B$7:$B$273,0))</f>
        <v>Steady/falling</v>
      </c>
      <c r="F278" s="32">
        <f>SUMIFS('Capex forecast'!E$7:E$210,'Capex forecast'!$T$7:$T$210,'Allocation of site-spec costs'!$B278,'Capex forecast'!$S$7:$S$210,'Allocation of site-spec costs'!$D278,'Capex forecast'!$Q$7:$Q$210,"Customer Connection")</f>
        <v>0</v>
      </c>
      <c r="G278" s="32">
        <f>SUMIFS('Capex forecast'!F$7:F$210,'Capex forecast'!$T$7:$T$210,'Allocation of site-spec costs'!$B278,'Capex forecast'!$S$7:$S$210,'Allocation of site-spec costs'!$D278,'Capex forecast'!$Q$7:$Q$210,"Customer Connection")</f>
        <v>0</v>
      </c>
      <c r="H278" s="32">
        <f>SUMIFS('Capex forecast'!G$7:G$210,'Capex forecast'!$T$7:$T$210,'Allocation of site-spec costs'!$B278,'Capex forecast'!$S$7:$S$210,'Allocation of site-spec costs'!$D278,'Capex forecast'!$Q$7:$Q$210,"Customer Connection")</f>
        <v>0</v>
      </c>
      <c r="I278" s="32">
        <f>SUMIFS('Capex forecast'!H$7:H$210,'Capex forecast'!$T$7:$T$210,'Allocation of site-spec costs'!$B278,'Capex forecast'!$S$7:$S$210,'Allocation of site-spec costs'!$D278,'Capex forecast'!$Q$7:$Q$210,"Customer Connection")</f>
        <v>0</v>
      </c>
      <c r="J278" s="32">
        <f>SUMIFS('Capex forecast'!I$7:I$210,'Capex forecast'!$T$7:$T$210,'Allocation of site-spec costs'!$B278,'Capex forecast'!$S$7:$S$210,'Allocation of site-spec costs'!$D278,'Capex forecast'!$Q$7:$Q$210,"Customer Connection")</f>
        <v>0</v>
      </c>
      <c r="K278" s="32">
        <f>SUMIFS('Capex forecast'!J$7:J$210,'Capex forecast'!$T$7:$T$210,'Allocation of site-spec costs'!$B278,'Capex forecast'!$S$7:$S$210,'Allocation of site-spec costs'!$D278,'Capex forecast'!$Q$7:$Q$210,"Customer Connection")</f>
        <v>0</v>
      </c>
      <c r="L278" s="32">
        <f>SUMIFS('Capex forecast'!K$7:K$210,'Capex forecast'!$T$7:$T$210,'Allocation of site-spec costs'!$B278,'Capex forecast'!$S$7:$S$210,'Allocation of site-spec costs'!$D278,'Capex forecast'!$Q$7:$Q$210,"Customer Connection")</f>
        <v>0</v>
      </c>
      <c r="M278" s="32">
        <f>SUMIFS('Capex forecast'!L$7:L$210,'Capex forecast'!$T$7:$T$210,'Allocation of site-spec costs'!$B278,'Capex forecast'!$S$7:$S$210,'Allocation of site-spec costs'!$D278,'Capex forecast'!$Q$7:$Q$210,"Customer Connection")</f>
        <v>0</v>
      </c>
      <c r="N278" s="32">
        <f>SUMIFS('Capex forecast'!M$7:M$210,'Capex forecast'!$T$7:$T$210,'Allocation of site-spec costs'!$B278,'Capex forecast'!$S$7:$S$210,'Allocation of site-spec costs'!$D278,'Capex forecast'!$Q$7:$Q$210,"Customer Connection")</f>
        <v>0</v>
      </c>
      <c r="O278" s="32">
        <f>SUMIFS('Capex forecast'!N$7:N$210,'Capex forecast'!$T$7:$T$210,'Allocation of site-spec costs'!$B278,'Capex forecast'!$S$7:$S$210,'Allocation of site-spec costs'!$D278,'Capex forecast'!$Q$7:$Q$210,"Customer Connection")</f>
        <v>0</v>
      </c>
      <c r="Q278" s="6" t="s">
        <v>627</v>
      </c>
      <c r="R278" s="6" t="str">
        <f>INDEX('Raw demand forecast'!$M$7:$M$5830,MATCH($Q278,'Raw demand forecast'!$B$7:$B$5830,0))</f>
        <v>Yes</v>
      </c>
      <c r="S278" s="6" t="str">
        <f>IF(COUNTIF($Q$93:Q278,$B278) = 1, "LV", IF(COUNTIF($Q$93:Q278,$B278) = 2, "HV", "ST"))</f>
        <v>LV</v>
      </c>
      <c r="T278" s="6" t="str">
        <f>INDEX('Demand forecast and growth rate'!$E$7:$E$273,MATCH($Q278,'Demand forecast and growth rate'!$B$7:$B$273,0))</f>
        <v>Steady/falling</v>
      </c>
      <c r="U278" s="32">
        <f>SUMIFS('Capex forecast'!E$7:E$210,'Capex forecast'!$T$7:$T$210,$Q278,'Capex forecast'!$S$7:$S$210,$S278,'Capex forecast'!$Q$7:$Q$210,"Augex")</f>
        <v>0</v>
      </c>
      <c r="V278" s="32">
        <f>SUMIFS('Capex forecast'!F$7:F$210,'Capex forecast'!$T$7:$T$210,$Q278,'Capex forecast'!$S$7:$S$210,$S278,'Capex forecast'!$Q$7:$Q$210,"Augex")</f>
        <v>0</v>
      </c>
      <c r="W278" s="32">
        <f>SUMIFS('Capex forecast'!G$7:G$210,'Capex forecast'!$T$7:$T$210,$Q278,'Capex forecast'!$S$7:$S$210,$S278,'Capex forecast'!$Q$7:$Q$210,"Augex")</f>
        <v>0</v>
      </c>
      <c r="X278" s="32">
        <f>SUMIFS('Capex forecast'!H$7:H$210,'Capex forecast'!$T$7:$T$210,$Q278,'Capex forecast'!$S$7:$S$210,$S278,'Capex forecast'!$Q$7:$Q$210,"Augex")</f>
        <v>0</v>
      </c>
      <c r="Y278" s="32">
        <f>SUMIFS('Capex forecast'!I$7:I$210,'Capex forecast'!$T$7:$T$210,$Q278,'Capex forecast'!$S$7:$S$210,$S278,'Capex forecast'!$Q$7:$Q$210,"Augex")</f>
        <v>0</v>
      </c>
      <c r="Z278" s="32">
        <f>SUMIFS('Capex forecast'!J$7:J$210,'Capex forecast'!$T$7:$T$210,$Q278,'Capex forecast'!$S$7:$S$210,$S278,'Capex forecast'!$Q$7:$Q$210,"Augex")</f>
        <v>0</v>
      </c>
      <c r="AA278" s="32">
        <f>SUMIFS('Capex forecast'!K$7:K$210,'Capex forecast'!$T$7:$T$210,$Q278,'Capex forecast'!$S$7:$S$210,$S278,'Capex forecast'!$Q$7:$Q$210,"Augex")</f>
        <v>0</v>
      </c>
      <c r="AB278" s="32">
        <f>SUMIFS('Capex forecast'!L$7:L$210,'Capex forecast'!$T$7:$T$210,$Q278,'Capex forecast'!$S$7:$S$210,$S278,'Capex forecast'!$Q$7:$Q$210,"Augex")</f>
        <v>0</v>
      </c>
      <c r="AC278" s="32">
        <f>SUMIFS('Capex forecast'!M$7:M$210,'Capex forecast'!$T$7:$T$210,$Q278,'Capex forecast'!$S$7:$S$210,$S278,'Capex forecast'!$Q$7:$Q$210,"Augex")</f>
        <v>0</v>
      </c>
      <c r="AD278" s="32">
        <f>SUMIFS('Capex forecast'!N$7:N$210,'Capex forecast'!$T$7:$T$210,$Q278,'Capex forecast'!$S$7:$S$210,$S278,'Capex forecast'!$Q$7:$Q$210,"Augex")</f>
        <v>0</v>
      </c>
      <c r="AF278" s="6" t="s">
        <v>627</v>
      </c>
      <c r="AG278" s="6" t="str">
        <f>INDEX('Raw demand forecast'!$M$7:$M$5830,MATCH($Q278,'Raw demand forecast'!$B$7:$B$5830,0))</f>
        <v>Yes</v>
      </c>
      <c r="AH278" s="6" t="str">
        <f>IF(COUNTIF($AF$93:AF278,$B278) = 1, "LV", IF(COUNTIF($AF$93:AF278,$B278) = 2, "HV", "ST"))</f>
        <v>LV</v>
      </c>
      <c r="AI278" s="6" t="str">
        <f>INDEX('Demand forecast and growth rate'!$E$7:$E$273,MATCH($Q278,'Demand forecast and growth rate'!$B$7:$B$273,0))</f>
        <v>Steady/falling</v>
      </c>
      <c r="AJ278" s="53">
        <f>SUMIFS('Capex forecast'!E$7:E$210,'Capex forecast'!$T$7:$T$210,$AF278,'Capex forecast'!$S$7:$S$210,$AH278,'Capex forecast'!$Q$7:$Q$210,"Repex")</f>
        <v>0</v>
      </c>
      <c r="AK278" s="53">
        <f>SUMIFS('Capex forecast'!F$7:F$210,'Capex forecast'!$T$7:$T$210,$AF278,'Capex forecast'!$S$7:$S$210,$AH278,'Capex forecast'!$Q$7:$Q$210,"Repex")</f>
        <v>0</v>
      </c>
      <c r="AL278" s="53">
        <f>SUMIFS('Capex forecast'!G$7:G$210,'Capex forecast'!$T$7:$T$210,$AF278,'Capex forecast'!$S$7:$S$210,$AH278,'Capex forecast'!$Q$7:$Q$210,"Repex")</f>
        <v>0</v>
      </c>
      <c r="AM278" s="53">
        <f>SUMIFS('Capex forecast'!H$7:H$210,'Capex forecast'!$T$7:$T$210,$AF278,'Capex forecast'!$S$7:$S$210,$AH278,'Capex forecast'!$Q$7:$Q$210,"Repex")</f>
        <v>0</v>
      </c>
      <c r="AN278" s="53">
        <f>SUMIFS('Capex forecast'!I$7:I$210,'Capex forecast'!$T$7:$T$210,$AF278,'Capex forecast'!$S$7:$S$210,$AH278,'Capex forecast'!$Q$7:$Q$210,"Repex")</f>
        <v>0</v>
      </c>
      <c r="AO278" s="53">
        <f>SUMIFS('Capex forecast'!J$7:J$210,'Capex forecast'!$T$7:$T$210,$AF278,'Capex forecast'!$S$7:$S$210,$AH278,'Capex forecast'!$Q$7:$Q$210,"Repex")</f>
        <v>0</v>
      </c>
      <c r="AP278" s="53">
        <f>SUMIFS('Capex forecast'!K$7:K$210,'Capex forecast'!$T$7:$T$210,$AF278,'Capex forecast'!$S$7:$S$210,$AH278,'Capex forecast'!$Q$7:$Q$210,"Repex")</f>
        <v>0</v>
      </c>
      <c r="AQ278" s="53">
        <f>SUMIFS('Capex forecast'!L$7:L$210,'Capex forecast'!$T$7:$T$210,$AF278,'Capex forecast'!$S$7:$S$210,$AH278,'Capex forecast'!$Q$7:$Q$210,"Repex")</f>
        <v>0</v>
      </c>
      <c r="AR278" s="53">
        <f>SUMIFS('Capex forecast'!M$7:M$210,'Capex forecast'!$T$7:$T$210,$AF278,'Capex forecast'!$S$7:$S$210,$AH278,'Capex forecast'!$Q$7:$Q$210,"Repex")</f>
        <v>0</v>
      </c>
      <c r="AS278" s="53">
        <f>SUMIFS('Capex forecast'!N$7:N$210,'Capex forecast'!$T$7:$T$210,$AF278,'Capex forecast'!$S$7:$S$210,$AH278,'Capex forecast'!$Q$7:$Q$210,"Repex")</f>
        <v>0</v>
      </c>
    </row>
    <row r="279" spans="2:45" ht="15">
      <c r="B279" s="6" t="s">
        <v>61</v>
      </c>
      <c r="C279" s="6" t="str">
        <f>INDEX('Raw demand forecast'!$M$7:$M$5830,MATCH($B279,'Raw demand forecast'!$B$7:$B$5830,0))</f>
        <v>No</v>
      </c>
      <c r="D279" s="6" t="str">
        <f>IF(COUNTIF($B$93:B279,$B279) = 1, "LV", IF(COUNTIF($B$93:B279,$B279) = 2, "HV", "ST"))</f>
        <v>LV</v>
      </c>
      <c r="E279" s="6" t="str">
        <f>INDEX('Demand forecast and growth rate'!$E$7:$E$273,MATCH($B279,'Demand forecast and growth rate'!$B$7:$B$273,0))</f>
        <v>Small growth</v>
      </c>
      <c r="F279" s="32">
        <f>SUMIFS('Capex forecast'!E$7:E$210,'Capex forecast'!$T$7:$T$210,'Allocation of site-spec costs'!$B279,'Capex forecast'!$S$7:$S$210,'Allocation of site-spec costs'!$D279,'Capex forecast'!$Q$7:$Q$210,"Customer Connection")</f>
        <v>0</v>
      </c>
      <c r="G279" s="32">
        <f>SUMIFS('Capex forecast'!F$7:F$210,'Capex forecast'!$T$7:$T$210,'Allocation of site-spec costs'!$B279,'Capex forecast'!$S$7:$S$210,'Allocation of site-spec costs'!$D279,'Capex forecast'!$Q$7:$Q$210,"Customer Connection")</f>
        <v>0</v>
      </c>
      <c r="H279" s="32">
        <f>SUMIFS('Capex forecast'!G$7:G$210,'Capex forecast'!$T$7:$T$210,'Allocation of site-spec costs'!$B279,'Capex forecast'!$S$7:$S$210,'Allocation of site-spec costs'!$D279,'Capex forecast'!$Q$7:$Q$210,"Customer Connection")</f>
        <v>0</v>
      </c>
      <c r="I279" s="32">
        <f>SUMIFS('Capex forecast'!H$7:H$210,'Capex forecast'!$T$7:$T$210,'Allocation of site-spec costs'!$B279,'Capex forecast'!$S$7:$S$210,'Allocation of site-spec costs'!$D279,'Capex forecast'!$Q$7:$Q$210,"Customer Connection")</f>
        <v>0</v>
      </c>
      <c r="J279" s="32">
        <f>SUMIFS('Capex forecast'!I$7:I$210,'Capex forecast'!$T$7:$T$210,'Allocation of site-spec costs'!$B279,'Capex forecast'!$S$7:$S$210,'Allocation of site-spec costs'!$D279,'Capex forecast'!$Q$7:$Q$210,"Customer Connection")</f>
        <v>0</v>
      </c>
      <c r="K279" s="32">
        <f>SUMIFS('Capex forecast'!J$7:J$210,'Capex forecast'!$T$7:$T$210,'Allocation of site-spec costs'!$B279,'Capex forecast'!$S$7:$S$210,'Allocation of site-spec costs'!$D279,'Capex forecast'!$Q$7:$Q$210,"Customer Connection")</f>
        <v>0</v>
      </c>
      <c r="L279" s="32">
        <f>SUMIFS('Capex forecast'!K$7:K$210,'Capex forecast'!$T$7:$T$210,'Allocation of site-spec costs'!$B279,'Capex forecast'!$S$7:$S$210,'Allocation of site-spec costs'!$D279,'Capex forecast'!$Q$7:$Q$210,"Customer Connection")</f>
        <v>0</v>
      </c>
      <c r="M279" s="32">
        <f>SUMIFS('Capex forecast'!L$7:L$210,'Capex forecast'!$T$7:$T$210,'Allocation of site-spec costs'!$B279,'Capex forecast'!$S$7:$S$210,'Allocation of site-spec costs'!$D279,'Capex forecast'!$Q$7:$Q$210,"Customer Connection")</f>
        <v>0</v>
      </c>
      <c r="N279" s="32">
        <f>SUMIFS('Capex forecast'!M$7:M$210,'Capex forecast'!$T$7:$T$210,'Allocation of site-spec costs'!$B279,'Capex forecast'!$S$7:$S$210,'Allocation of site-spec costs'!$D279,'Capex forecast'!$Q$7:$Q$210,"Customer Connection")</f>
        <v>0</v>
      </c>
      <c r="O279" s="32">
        <f>SUMIFS('Capex forecast'!N$7:N$210,'Capex forecast'!$T$7:$T$210,'Allocation of site-spec costs'!$B279,'Capex forecast'!$S$7:$S$210,'Allocation of site-spec costs'!$D279,'Capex forecast'!$Q$7:$Q$210,"Customer Connection")</f>
        <v>0</v>
      </c>
      <c r="Q279" s="6" t="s">
        <v>61</v>
      </c>
      <c r="R279" s="6" t="str">
        <f>INDEX('Raw demand forecast'!$M$7:$M$5830,MATCH($Q279,'Raw demand forecast'!$B$7:$B$5830,0))</f>
        <v>No</v>
      </c>
      <c r="S279" s="6" t="str">
        <f>IF(COUNTIF($Q$93:Q279,$B279) = 1, "LV", IF(COUNTIF($Q$93:Q279,$B279) = 2, "HV", "ST"))</f>
        <v>LV</v>
      </c>
      <c r="T279" s="6" t="str">
        <f>INDEX('Demand forecast and growth rate'!$E$7:$E$273,MATCH($Q279,'Demand forecast and growth rate'!$B$7:$B$273,0))</f>
        <v>Small growth</v>
      </c>
      <c r="U279" s="32">
        <f>SUMIFS('Capex forecast'!E$7:E$210,'Capex forecast'!$T$7:$T$210,$Q279,'Capex forecast'!$S$7:$S$210,$S279,'Capex forecast'!$Q$7:$Q$210,"Augex")</f>
        <v>0</v>
      </c>
      <c r="V279" s="32">
        <f>SUMIFS('Capex forecast'!F$7:F$210,'Capex forecast'!$T$7:$T$210,$Q279,'Capex forecast'!$S$7:$S$210,$S279,'Capex forecast'!$Q$7:$Q$210,"Augex")</f>
        <v>0</v>
      </c>
      <c r="W279" s="32">
        <f>SUMIFS('Capex forecast'!G$7:G$210,'Capex forecast'!$T$7:$T$210,$Q279,'Capex forecast'!$S$7:$S$210,$S279,'Capex forecast'!$Q$7:$Q$210,"Augex")</f>
        <v>0</v>
      </c>
      <c r="X279" s="32">
        <f>SUMIFS('Capex forecast'!H$7:H$210,'Capex forecast'!$T$7:$T$210,$Q279,'Capex forecast'!$S$7:$S$210,$S279,'Capex forecast'!$Q$7:$Q$210,"Augex")</f>
        <v>0</v>
      </c>
      <c r="Y279" s="32">
        <f>SUMIFS('Capex forecast'!I$7:I$210,'Capex forecast'!$T$7:$T$210,$Q279,'Capex forecast'!$S$7:$S$210,$S279,'Capex forecast'!$Q$7:$Q$210,"Augex")</f>
        <v>0</v>
      </c>
      <c r="Z279" s="32">
        <f>SUMIFS('Capex forecast'!J$7:J$210,'Capex forecast'!$T$7:$T$210,$Q279,'Capex forecast'!$S$7:$S$210,$S279,'Capex forecast'!$Q$7:$Q$210,"Augex")</f>
        <v>0</v>
      </c>
      <c r="AA279" s="32">
        <f>SUMIFS('Capex forecast'!K$7:K$210,'Capex forecast'!$T$7:$T$210,$Q279,'Capex forecast'!$S$7:$S$210,$S279,'Capex forecast'!$Q$7:$Q$210,"Augex")</f>
        <v>0</v>
      </c>
      <c r="AB279" s="32">
        <f>SUMIFS('Capex forecast'!L$7:L$210,'Capex forecast'!$T$7:$T$210,$Q279,'Capex forecast'!$S$7:$S$210,$S279,'Capex forecast'!$Q$7:$Q$210,"Augex")</f>
        <v>0</v>
      </c>
      <c r="AC279" s="32">
        <f>SUMIFS('Capex forecast'!M$7:M$210,'Capex forecast'!$T$7:$T$210,$Q279,'Capex forecast'!$S$7:$S$210,$S279,'Capex forecast'!$Q$7:$Q$210,"Augex")</f>
        <v>0</v>
      </c>
      <c r="AD279" s="32">
        <f>SUMIFS('Capex forecast'!N$7:N$210,'Capex forecast'!$T$7:$T$210,$Q279,'Capex forecast'!$S$7:$S$210,$S279,'Capex forecast'!$Q$7:$Q$210,"Augex")</f>
        <v>0</v>
      </c>
      <c r="AF279" s="6" t="s">
        <v>61</v>
      </c>
      <c r="AG279" s="6" t="str">
        <f>INDEX('Raw demand forecast'!$M$7:$M$5830,MATCH($Q279,'Raw demand forecast'!$B$7:$B$5830,0))</f>
        <v>No</v>
      </c>
      <c r="AH279" s="6" t="str">
        <f>IF(COUNTIF($AF$93:AF279,$B279) = 1, "LV", IF(COUNTIF($AF$93:AF279,$B279) = 2, "HV", "ST"))</f>
        <v>LV</v>
      </c>
      <c r="AI279" s="6" t="str">
        <f>INDEX('Demand forecast and growth rate'!$E$7:$E$273,MATCH($Q279,'Demand forecast and growth rate'!$B$7:$B$273,0))</f>
        <v>Small growth</v>
      </c>
      <c r="AJ279" s="53">
        <f>SUMIFS('Capex forecast'!E$7:E$210,'Capex forecast'!$T$7:$T$210,$AF279,'Capex forecast'!$S$7:$S$210,$AH279,'Capex forecast'!$Q$7:$Q$210,"Repex")</f>
        <v>0</v>
      </c>
      <c r="AK279" s="53">
        <f>SUMIFS('Capex forecast'!F$7:F$210,'Capex forecast'!$T$7:$T$210,$AF279,'Capex forecast'!$S$7:$S$210,$AH279,'Capex forecast'!$Q$7:$Q$210,"Repex")</f>
        <v>0</v>
      </c>
      <c r="AL279" s="53">
        <f>SUMIFS('Capex forecast'!G$7:G$210,'Capex forecast'!$T$7:$T$210,$AF279,'Capex forecast'!$S$7:$S$210,$AH279,'Capex forecast'!$Q$7:$Q$210,"Repex")</f>
        <v>0</v>
      </c>
      <c r="AM279" s="53">
        <f>SUMIFS('Capex forecast'!H$7:H$210,'Capex forecast'!$T$7:$T$210,$AF279,'Capex forecast'!$S$7:$S$210,$AH279,'Capex forecast'!$Q$7:$Q$210,"Repex")</f>
        <v>0</v>
      </c>
      <c r="AN279" s="53">
        <f>SUMIFS('Capex forecast'!I$7:I$210,'Capex forecast'!$T$7:$T$210,$AF279,'Capex forecast'!$S$7:$S$210,$AH279,'Capex forecast'!$Q$7:$Q$210,"Repex")</f>
        <v>0</v>
      </c>
      <c r="AO279" s="53">
        <f>SUMIFS('Capex forecast'!J$7:J$210,'Capex forecast'!$T$7:$T$210,$AF279,'Capex forecast'!$S$7:$S$210,$AH279,'Capex forecast'!$Q$7:$Q$210,"Repex")</f>
        <v>0</v>
      </c>
      <c r="AP279" s="53">
        <f>SUMIFS('Capex forecast'!K$7:K$210,'Capex forecast'!$T$7:$T$210,$AF279,'Capex forecast'!$S$7:$S$210,$AH279,'Capex forecast'!$Q$7:$Q$210,"Repex")</f>
        <v>0</v>
      </c>
      <c r="AQ279" s="53">
        <f>SUMIFS('Capex forecast'!L$7:L$210,'Capex forecast'!$T$7:$T$210,$AF279,'Capex forecast'!$S$7:$S$210,$AH279,'Capex forecast'!$Q$7:$Q$210,"Repex")</f>
        <v>0</v>
      </c>
      <c r="AR279" s="53">
        <f>SUMIFS('Capex forecast'!M$7:M$210,'Capex forecast'!$T$7:$T$210,$AF279,'Capex forecast'!$S$7:$S$210,$AH279,'Capex forecast'!$Q$7:$Q$210,"Repex")</f>
        <v>0</v>
      </c>
      <c r="AS279" s="53">
        <f>SUMIFS('Capex forecast'!N$7:N$210,'Capex forecast'!$T$7:$T$210,$AF279,'Capex forecast'!$S$7:$S$210,$AH279,'Capex forecast'!$Q$7:$Q$210,"Repex")</f>
        <v>0</v>
      </c>
    </row>
    <row r="280" spans="2:45" ht="15">
      <c r="B280" s="6" t="s">
        <v>97</v>
      </c>
      <c r="C280" s="6" t="str">
        <f>INDEX('Raw demand forecast'!$M$7:$M$5830,MATCH($B280,'Raw demand forecast'!$B$7:$B$5830,0))</f>
        <v>No</v>
      </c>
      <c r="D280" s="6" t="str">
        <f>IF(COUNTIF($B$93:B280,$B280) = 1, "LV", IF(COUNTIF($B$93:B280,$B280) = 2, "HV", "ST"))</f>
        <v>LV</v>
      </c>
      <c r="E280" s="6" t="str">
        <f>INDEX('Demand forecast and growth rate'!$E$7:$E$273,MATCH($B280,'Demand forecast and growth rate'!$B$7:$B$273,0))</f>
        <v>High growth</v>
      </c>
      <c r="F280" s="32">
        <f>SUMIFS('Capex forecast'!E$7:E$210,'Capex forecast'!$T$7:$T$210,'Allocation of site-spec costs'!$B280,'Capex forecast'!$S$7:$S$210,'Allocation of site-spec costs'!$D280,'Capex forecast'!$Q$7:$Q$210,"Customer Connection")</f>
        <v>0</v>
      </c>
      <c r="G280" s="32">
        <f>SUMIFS('Capex forecast'!F$7:F$210,'Capex forecast'!$T$7:$T$210,'Allocation of site-spec costs'!$B280,'Capex forecast'!$S$7:$S$210,'Allocation of site-spec costs'!$D280,'Capex forecast'!$Q$7:$Q$210,"Customer Connection")</f>
        <v>0</v>
      </c>
      <c r="H280" s="32">
        <f>SUMIFS('Capex forecast'!G$7:G$210,'Capex forecast'!$T$7:$T$210,'Allocation of site-spec costs'!$B280,'Capex forecast'!$S$7:$S$210,'Allocation of site-spec costs'!$D280,'Capex forecast'!$Q$7:$Q$210,"Customer Connection")</f>
        <v>0</v>
      </c>
      <c r="I280" s="32">
        <f>SUMIFS('Capex forecast'!H$7:H$210,'Capex forecast'!$T$7:$T$210,'Allocation of site-spec costs'!$B280,'Capex forecast'!$S$7:$S$210,'Allocation of site-spec costs'!$D280,'Capex forecast'!$Q$7:$Q$210,"Customer Connection")</f>
        <v>0</v>
      </c>
      <c r="J280" s="32">
        <f>SUMIFS('Capex forecast'!I$7:I$210,'Capex forecast'!$T$7:$T$210,'Allocation of site-spec costs'!$B280,'Capex forecast'!$S$7:$S$210,'Allocation of site-spec costs'!$D280,'Capex forecast'!$Q$7:$Q$210,"Customer Connection")</f>
        <v>0</v>
      </c>
      <c r="K280" s="32">
        <f>SUMIFS('Capex forecast'!J$7:J$210,'Capex forecast'!$T$7:$T$210,'Allocation of site-spec costs'!$B280,'Capex forecast'!$S$7:$S$210,'Allocation of site-spec costs'!$D280,'Capex forecast'!$Q$7:$Q$210,"Customer Connection")</f>
        <v>0</v>
      </c>
      <c r="L280" s="32">
        <f>SUMIFS('Capex forecast'!K$7:K$210,'Capex forecast'!$T$7:$T$210,'Allocation of site-spec costs'!$B280,'Capex forecast'!$S$7:$S$210,'Allocation of site-spec costs'!$D280,'Capex forecast'!$Q$7:$Q$210,"Customer Connection")</f>
        <v>0</v>
      </c>
      <c r="M280" s="32">
        <f>SUMIFS('Capex forecast'!L$7:L$210,'Capex forecast'!$T$7:$T$210,'Allocation of site-spec costs'!$B280,'Capex forecast'!$S$7:$S$210,'Allocation of site-spec costs'!$D280,'Capex forecast'!$Q$7:$Q$210,"Customer Connection")</f>
        <v>0</v>
      </c>
      <c r="N280" s="32">
        <f>SUMIFS('Capex forecast'!M$7:M$210,'Capex forecast'!$T$7:$T$210,'Allocation of site-spec costs'!$B280,'Capex forecast'!$S$7:$S$210,'Allocation of site-spec costs'!$D280,'Capex forecast'!$Q$7:$Q$210,"Customer Connection")</f>
        <v>0</v>
      </c>
      <c r="O280" s="32">
        <f>SUMIFS('Capex forecast'!N$7:N$210,'Capex forecast'!$T$7:$T$210,'Allocation of site-spec costs'!$B280,'Capex forecast'!$S$7:$S$210,'Allocation of site-spec costs'!$D280,'Capex forecast'!$Q$7:$Q$210,"Customer Connection")</f>
        <v>0</v>
      </c>
      <c r="Q280" s="6" t="s">
        <v>97</v>
      </c>
      <c r="R280" s="6" t="str">
        <f>INDEX('Raw demand forecast'!$M$7:$M$5830,MATCH($Q280,'Raw demand forecast'!$B$7:$B$5830,0))</f>
        <v>No</v>
      </c>
      <c r="S280" s="6" t="str">
        <f>IF(COUNTIF($Q$93:Q280,$B280) = 1, "LV", IF(COUNTIF($Q$93:Q280,$B280) = 2, "HV", "ST"))</f>
        <v>LV</v>
      </c>
      <c r="T280" s="6" t="str">
        <f>INDEX('Demand forecast and growth rate'!$E$7:$E$273,MATCH($Q280,'Demand forecast and growth rate'!$B$7:$B$273,0))</f>
        <v>High growth</v>
      </c>
      <c r="U280" s="32">
        <f>SUMIFS('Capex forecast'!E$7:E$210,'Capex forecast'!$T$7:$T$210,$Q280,'Capex forecast'!$S$7:$S$210,$S280,'Capex forecast'!$Q$7:$Q$210,"Augex")</f>
        <v>0</v>
      </c>
      <c r="V280" s="32">
        <f>SUMIFS('Capex forecast'!F$7:F$210,'Capex forecast'!$T$7:$T$210,$Q280,'Capex forecast'!$S$7:$S$210,$S280,'Capex forecast'!$Q$7:$Q$210,"Augex")</f>
        <v>0</v>
      </c>
      <c r="W280" s="32">
        <f>SUMIFS('Capex forecast'!G$7:G$210,'Capex forecast'!$T$7:$T$210,$Q280,'Capex forecast'!$S$7:$S$210,$S280,'Capex forecast'!$Q$7:$Q$210,"Augex")</f>
        <v>0</v>
      </c>
      <c r="X280" s="32">
        <f>SUMIFS('Capex forecast'!H$7:H$210,'Capex forecast'!$T$7:$T$210,$Q280,'Capex forecast'!$S$7:$S$210,$S280,'Capex forecast'!$Q$7:$Q$210,"Augex")</f>
        <v>0</v>
      </c>
      <c r="Y280" s="32">
        <f>SUMIFS('Capex forecast'!I$7:I$210,'Capex forecast'!$T$7:$T$210,$Q280,'Capex forecast'!$S$7:$S$210,$S280,'Capex forecast'!$Q$7:$Q$210,"Augex")</f>
        <v>0</v>
      </c>
      <c r="Z280" s="32">
        <f>SUMIFS('Capex forecast'!J$7:J$210,'Capex forecast'!$T$7:$T$210,$Q280,'Capex forecast'!$S$7:$S$210,$S280,'Capex forecast'!$Q$7:$Q$210,"Augex")</f>
        <v>0</v>
      </c>
      <c r="AA280" s="32">
        <f>SUMIFS('Capex forecast'!K$7:K$210,'Capex forecast'!$T$7:$T$210,$Q280,'Capex forecast'!$S$7:$S$210,$S280,'Capex forecast'!$Q$7:$Q$210,"Augex")</f>
        <v>0</v>
      </c>
      <c r="AB280" s="32">
        <f>SUMIFS('Capex forecast'!L$7:L$210,'Capex forecast'!$T$7:$T$210,$Q280,'Capex forecast'!$S$7:$S$210,$S280,'Capex forecast'!$Q$7:$Q$210,"Augex")</f>
        <v>0</v>
      </c>
      <c r="AC280" s="32">
        <f>SUMIFS('Capex forecast'!M$7:M$210,'Capex forecast'!$T$7:$T$210,$Q280,'Capex forecast'!$S$7:$S$210,$S280,'Capex forecast'!$Q$7:$Q$210,"Augex")</f>
        <v>0</v>
      </c>
      <c r="AD280" s="32">
        <f>SUMIFS('Capex forecast'!N$7:N$210,'Capex forecast'!$T$7:$T$210,$Q280,'Capex forecast'!$S$7:$S$210,$S280,'Capex forecast'!$Q$7:$Q$210,"Augex")</f>
        <v>0</v>
      </c>
      <c r="AF280" s="6" t="s">
        <v>97</v>
      </c>
      <c r="AG280" s="6" t="str">
        <f>INDEX('Raw demand forecast'!$M$7:$M$5830,MATCH($Q280,'Raw demand forecast'!$B$7:$B$5830,0))</f>
        <v>No</v>
      </c>
      <c r="AH280" s="6" t="str">
        <f>IF(COUNTIF($AF$93:AF280,$B280) = 1, "LV", IF(COUNTIF($AF$93:AF280,$B280) = 2, "HV", "ST"))</f>
        <v>LV</v>
      </c>
      <c r="AI280" s="6" t="str">
        <f>INDEX('Demand forecast and growth rate'!$E$7:$E$273,MATCH($Q280,'Demand forecast and growth rate'!$B$7:$B$273,0))</f>
        <v>High growth</v>
      </c>
      <c r="AJ280" s="53">
        <f>SUMIFS('Capex forecast'!E$7:E$210,'Capex forecast'!$T$7:$T$210,$AF280,'Capex forecast'!$S$7:$S$210,$AH280,'Capex forecast'!$Q$7:$Q$210,"Repex")</f>
        <v>0</v>
      </c>
      <c r="AK280" s="53">
        <f>SUMIFS('Capex forecast'!F$7:F$210,'Capex forecast'!$T$7:$T$210,$AF280,'Capex forecast'!$S$7:$S$210,$AH280,'Capex forecast'!$Q$7:$Q$210,"Repex")</f>
        <v>0</v>
      </c>
      <c r="AL280" s="53">
        <f>SUMIFS('Capex forecast'!G$7:G$210,'Capex forecast'!$T$7:$T$210,$AF280,'Capex forecast'!$S$7:$S$210,$AH280,'Capex forecast'!$Q$7:$Q$210,"Repex")</f>
        <v>0</v>
      </c>
      <c r="AM280" s="53">
        <f>SUMIFS('Capex forecast'!H$7:H$210,'Capex forecast'!$T$7:$T$210,$AF280,'Capex forecast'!$S$7:$S$210,$AH280,'Capex forecast'!$Q$7:$Q$210,"Repex")</f>
        <v>0</v>
      </c>
      <c r="AN280" s="53">
        <f>SUMIFS('Capex forecast'!I$7:I$210,'Capex forecast'!$T$7:$T$210,$AF280,'Capex forecast'!$S$7:$S$210,$AH280,'Capex forecast'!$Q$7:$Q$210,"Repex")</f>
        <v>0</v>
      </c>
      <c r="AO280" s="53">
        <f>SUMIFS('Capex forecast'!J$7:J$210,'Capex forecast'!$T$7:$T$210,$AF280,'Capex forecast'!$S$7:$S$210,$AH280,'Capex forecast'!$Q$7:$Q$210,"Repex")</f>
        <v>0</v>
      </c>
      <c r="AP280" s="53">
        <f>SUMIFS('Capex forecast'!K$7:K$210,'Capex forecast'!$T$7:$T$210,$AF280,'Capex forecast'!$S$7:$S$210,$AH280,'Capex forecast'!$Q$7:$Q$210,"Repex")</f>
        <v>0</v>
      </c>
      <c r="AQ280" s="53">
        <f>SUMIFS('Capex forecast'!L$7:L$210,'Capex forecast'!$T$7:$T$210,$AF280,'Capex forecast'!$S$7:$S$210,$AH280,'Capex forecast'!$Q$7:$Q$210,"Repex")</f>
        <v>0</v>
      </c>
      <c r="AR280" s="53">
        <f>SUMIFS('Capex forecast'!M$7:M$210,'Capex forecast'!$T$7:$T$210,$AF280,'Capex forecast'!$S$7:$S$210,$AH280,'Capex forecast'!$Q$7:$Q$210,"Repex")</f>
        <v>0</v>
      </c>
      <c r="AS280" s="53">
        <f>SUMIFS('Capex forecast'!N$7:N$210,'Capex forecast'!$T$7:$T$210,$AF280,'Capex forecast'!$S$7:$S$210,$AH280,'Capex forecast'!$Q$7:$Q$210,"Repex")</f>
        <v>0</v>
      </c>
    </row>
    <row r="281" spans="2:45" ht="15">
      <c r="B281" s="6" t="s">
        <v>118</v>
      </c>
      <c r="C281" s="6" t="str">
        <f>INDEX('Raw demand forecast'!$M$7:$M$5830,MATCH($B281,'Raw demand forecast'!$B$7:$B$5830,0))</f>
        <v>No</v>
      </c>
      <c r="D281" s="6" t="str">
        <f>IF(COUNTIF($B$93:B281,$B281) = 1, "LV", IF(COUNTIF($B$93:B281,$B281) = 2, "HV", "ST"))</f>
        <v>LV</v>
      </c>
      <c r="E281" s="6" t="str">
        <f>INDEX('Demand forecast and growth rate'!$E$7:$E$273,MATCH($B281,'Demand forecast and growth rate'!$B$7:$B$273,0))</f>
        <v>Steady/falling</v>
      </c>
      <c r="F281" s="32">
        <f>SUMIFS('Capex forecast'!E$7:E$210,'Capex forecast'!$T$7:$T$210,'Allocation of site-spec costs'!$B281,'Capex forecast'!$S$7:$S$210,'Allocation of site-spec costs'!$D281,'Capex forecast'!$Q$7:$Q$210,"Customer Connection")</f>
        <v>0</v>
      </c>
      <c r="G281" s="32">
        <f>SUMIFS('Capex forecast'!F$7:F$210,'Capex forecast'!$T$7:$T$210,'Allocation of site-spec costs'!$B281,'Capex forecast'!$S$7:$S$210,'Allocation of site-spec costs'!$D281,'Capex forecast'!$Q$7:$Q$210,"Customer Connection")</f>
        <v>0</v>
      </c>
      <c r="H281" s="32">
        <f>SUMIFS('Capex forecast'!G$7:G$210,'Capex forecast'!$T$7:$T$210,'Allocation of site-spec costs'!$B281,'Capex forecast'!$S$7:$S$210,'Allocation of site-spec costs'!$D281,'Capex forecast'!$Q$7:$Q$210,"Customer Connection")</f>
        <v>0</v>
      </c>
      <c r="I281" s="32">
        <f>SUMIFS('Capex forecast'!H$7:H$210,'Capex forecast'!$T$7:$T$210,'Allocation of site-spec costs'!$B281,'Capex forecast'!$S$7:$S$210,'Allocation of site-spec costs'!$D281,'Capex forecast'!$Q$7:$Q$210,"Customer Connection")</f>
        <v>0</v>
      </c>
      <c r="J281" s="32">
        <f>SUMIFS('Capex forecast'!I$7:I$210,'Capex forecast'!$T$7:$T$210,'Allocation of site-spec costs'!$B281,'Capex forecast'!$S$7:$S$210,'Allocation of site-spec costs'!$D281,'Capex forecast'!$Q$7:$Q$210,"Customer Connection")</f>
        <v>0</v>
      </c>
      <c r="K281" s="32">
        <f>SUMIFS('Capex forecast'!J$7:J$210,'Capex forecast'!$T$7:$T$210,'Allocation of site-spec costs'!$B281,'Capex forecast'!$S$7:$S$210,'Allocation of site-spec costs'!$D281,'Capex forecast'!$Q$7:$Q$210,"Customer Connection")</f>
        <v>0</v>
      </c>
      <c r="L281" s="32">
        <f>SUMIFS('Capex forecast'!K$7:K$210,'Capex forecast'!$T$7:$T$210,'Allocation of site-spec costs'!$B281,'Capex forecast'!$S$7:$S$210,'Allocation of site-spec costs'!$D281,'Capex forecast'!$Q$7:$Q$210,"Customer Connection")</f>
        <v>0</v>
      </c>
      <c r="M281" s="32">
        <f>SUMIFS('Capex forecast'!L$7:L$210,'Capex forecast'!$T$7:$T$210,'Allocation of site-spec costs'!$B281,'Capex forecast'!$S$7:$S$210,'Allocation of site-spec costs'!$D281,'Capex forecast'!$Q$7:$Q$210,"Customer Connection")</f>
        <v>0</v>
      </c>
      <c r="N281" s="32">
        <f>SUMIFS('Capex forecast'!M$7:M$210,'Capex forecast'!$T$7:$T$210,'Allocation of site-spec costs'!$B281,'Capex forecast'!$S$7:$S$210,'Allocation of site-spec costs'!$D281,'Capex forecast'!$Q$7:$Q$210,"Customer Connection")</f>
        <v>0</v>
      </c>
      <c r="O281" s="32">
        <f>SUMIFS('Capex forecast'!N$7:N$210,'Capex forecast'!$T$7:$T$210,'Allocation of site-spec costs'!$B281,'Capex forecast'!$S$7:$S$210,'Allocation of site-spec costs'!$D281,'Capex forecast'!$Q$7:$Q$210,"Customer Connection")</f>
        <v>0</v>
      </c>
      <c r="Q281" s="6" t="s">
        <v>118</v>
      </c>
      <c r="R281" s="6" t="str">
        <f>INDEX('Raw demand forecast'!$M$7:$M$5830,MATCH($Q281,'Raw demand forecast'!$B$7:$B$5830,0))</f>
        <v>No</v>
      </c>
      <c r="S281" s="6" t="str">
        <f>IF(COUNTIF($Q$93:Q281,$B281) = 1, "LV", IF(COUNTIF($Q$93:Q281,$B281) = 2, "HV", "ST"))</f>
        <v>LV</v>
      </c>
      <c r="T281" s="6" t="str">
        <f>INDEX('Demand forecast and growth rate'!$E$7:$E$273,MATCH($Q281,'Demand forecast and growth rate'!$B$7:$B$273,0))</f>
        <v>Steady/falling</v>
      </c>
      <c r="U281" s="32">
        <f>SUMIFS('Capex forecast'!E$7:E$210,'Capex forecast'!$T$7:$T$210,$Q281,'Capex forecast'!$S$7:$S$210,$S281,'Capex forecast'!$Q$7:$Q$210,"Augex")</f>
        <v>0</v>
      </c>
      <c r="V281" s="32">
        <f>SUMIFS('Capex forecast'!F$7:F$210,'Capex forecast'!$T$7:$T$210,$Q281,'Capex forecast'!$S$7:$S$210,$S281,'Capex forecast'!$Q$7:$Q$210,"Augex")</f>
        <v>0</v>
      </c>
      <c r="W281" s="32">
        <f>SUMIFS('Capex forecast'!G$7:G$210,'Capex forecast'!$T$7:$T$210,$Q281,'Capex forecast'!$S$7:$S$210,$S281,'Capex forecast'!$Q$7:$Q$210,"Augex")</f>
        <v>0</v>
      </c>
      <c r="X281" s="32">
        <f>SUMIFS('Capex forecast'!H$7:H$210,'Capex forecast'!$T$7:$T$210,$Q281,'Capex forecast'!$S$7:$S$210,$S281,'Capex forecast'!$Q$7:$Q$210,"Augex")</f>
        <v>0</v>
      </c>
      <c r="Y281" s="32">
        <f>SUMIFS('Capex forecast'!I$7:I$210,'Capex forecast'!$T$7:$T$210,$Q281,'Capex forecast'!$S$7:$S$210,$S281,'Capex forecast'!$Q$7:$Q$210,"Augex")</f>
        <v>0</v>
      </c>
      <c r="Z281" s="32">
        <f>SUMIFS('Capex forecast'!J$7:J$210,'Capex forecast'!$T$7:$T$210,$Q281,'Capex forecast'!$S$7:$S$210,$S281,'Capex forecast'!$Q$7:$Q$210,"Augex")</f>
        <v>0</v>
      </c>
      <c r="AA281" s="32">
        <f>SUMIFS('Capex forecast'!K$7:K$210,'Capex forecast'!$T$7:$T$210,$Q281,'Capex forecast'!$S$7:$S$210,$S281,'Capex forecast'!$Q$7:$Q$210,"Augex")</f>
        <v>0</v>
      </c>
      <c r="AB281" s="32">
        <f>SUMIFS('Capex forecast'!L$7:L$210,'Capex forecast'!$T$7:$T$210,$Q281,'Capex forecast'!$S$7:$S$210,$S281,'Capex forecast'!$Q$7:$Q$210,"Augex")</f>
        <v>0</v>
      </c>
      <c r="AC281" s="32">
        <f>SUMIFS('Capex forecast'!M$7:M$210,'Capex forecast'!$T$7:$T$210,$Q281,'Capex forecast'!$S$7:$S$210,$S281,'Capex forecast'!$Q$7:$Q$210,"Augex")</f>
        <v>0</v>
      </c>
      <c r="AD281" s="32">
        <f>SUMIFS('Capex forecast'!N$7:N$210,'Capex forecast'!$T$7:$T$210,$Q281,'Capex forecast'!$S$7:$S$210,$S281,'Capex forecast'!$Q$7:$Q$210,"Augex")</f>
        <v>0</v>
      </c>
      <c r="AF281" s="6" t="s">
        <v>118</v>
      </c>
      <c r="AG281" s="6" t="str">
        <f>INDEX('Raw demand forecast'!$M$7:$M$5830,MATCH($Q281,'Raw demand forecast'!$B$7:$B$5830,0))</f>
        <v>No</v>
      </c>
      <c r="AH281" s="6" t="str">
        <f>IF(COUNTIF($AF$93:AF281,$B281) = 1, "LV", IF(COUNTIF($AF$93:AF281,$B281) = 2, "HV", "ST"))</f>
        <v>LV</v>
      </c>
      <c r="AI281" s="6" t="str">
        <f>INDEX('Demand forecast and growth rate'!$E$7:$E$273,MATCH($Q281,'Demand forecast and growth rate'!$B$7:$B$273,0))</f>
        <v>Steady/falling</v>
      </c>
      <c r="AJ281" s="53">
        <f>SUMIFS('Capex forecast'!E$7:E$210,'Capex forecast'!$T$7:$T$210,$AF281,'Capex forecast'!$S$7:$S$210,$AH281,'Capex forecast'!$Q$7:$Q$210,"Repex")</f>
        <v>0</v>
      </c>
      <c r="AK281" s="53">
        <f>SUMIFS('Capex forecast'!F$7:F$210,'Capex forecast'!$T$7:$T$210,$AF281,'Capex forecast'!$S$7:$S$210,$AH281,'Capex forecast'!$Q$7:$Q$210,"Repex")</f>
        <v>0</v>
      </c>
      <c r="AL281" s="53">
        <f>SUMIFS('Capex forecast'!G$7:G$210,'Capex forecast'!$T$7:$T$210,$AF281,'Capex forecast'!$S$7:$S$210,$AH281,'Capex forecast'!$Q$7:$Q$210,"Repex")</f>
        <v>0</v>
      </c>
      <c r="AM281" s="53">
        <f>SUMIFS('Capex forecast'!H$7:H$210,'Capex forecast'!$T$7:$T$210,$AF281,'Capex forecast'!$S$7:$S$210,$AH281,'Capex forecast'!$Q$7:$Q$210,"Repex")</f>
        <v>0</v>
      </c>
      <c r="AN281" s="53">
        <f>SUMIFS('Capex forecast'!I$7:I$210,'Capex forecast'!$T$7:$T$210,$AF281,'Capex forecast'!$S$7:$S$210,$AH281,'Capex forecast'!$Q$7:$Q$210,"Repex")</f>
        <v>0</v>
      </c>
      <c r="AO281" s="53">
        <f>SUMIFS('Capex forecast'!J$7:J$210,'Capex forecast'!$T$7:$T$210,$AF281,'Capex forecast'!$S$7:$S$210,$AH281,'Capex forecast'!$Q$7:$Q$210,"Repex")</f>
        <v>0</v>
      </c>
      <c r="AP281" s="53">
        <f>SUMIFS('Capex forecast'!K$7:K$210,'Capex forecast'!$T$7:$T$210,$AF281,'Capex forecast'!$S$7:$S$210,$AH281,'Capex forecast'!$Q$7:$Q$210,"Repex")</f>
        <v>0</v>
      </c>
      <c r="AQ281" s="53">
        <f>SUMIFS('Capex forecast'!L$7:L$210,'Capex forecast'!$T$7:$T$210,$AF281,'Capex forecast'!$S$7:$S$210,$AH281,'Capex forecast'!$Q$7:$Q$210,"Repex")</f>
        <v>0</v>
      </c>
      <c r="AR281" s="53">
        <f>SUMIFS('Capex forecast'!M$7:M$210,'Capex forecast'!$T$7:$T$210,$AF281,'Capex forecast'!$S$7:$S$210,$AH281,'Capex forecast'!$Q$7:$Q$210,"Repex")</f>
        <v>0</v>
      </c>
      <c r="AS281" s="53">
        <f>SUMIFS('Capex forecast'!N$7:N$210,'Capex forecast'!$T$7:$T$210,$AF281,'Capex forecast'!$S$7:$S$210,$AH281,'Capex forecast'!$Q$7:$Q$210,"Repex")</f>
        <v>0</v>
      </c>
    </row>
    <row r="282" spans="2:45" ht="15">
      <c r="B282" s="6" t="s">
        <v>125</v>
      </c>
      <c r="C282" s="6" t="str">
        <f>INDEX('Raw demand forecast'!$M$7:$M$5830,MATCH($B282,'Raw demand forecast'!$B$7:$B$5830,0))</f>
        <v>No</v>
      </c>
      <c r="D282" s="6" t="str">
        <f>IF(COUNTIF($B$93:B282,$B282) = 1, "LV", IF(COUNTIF($B$93:B282,$B282) = 2, "HV", "ST"))</f>
        <v>LV</v>
      </c>
      <c r="E282" s="6" t="str">
        <f>INDEX('Demand forecast and growth rate'!$E$7:$E$273,MATCH($B282,'Demand forecast and growth rate'!$B$7:$B$273,0))</f>
        <v>High growth</v>
      </c>
      <c r="F282" s="32">
        <f>SUMIFS('Capex forecast'!E$7:E$210,'Capex forecast'!$T$7:$T$210,'Allocation of site-spec costs'!$B282,'Capex forecast'!$S$7:$S$210,'Allocation of site-spec costs'!$D282,'Capex forecast'!$Q$7:$Q$210,"Customer Connection")</f>
        <v>0</v>
      </c>
      <c r="G282" s="32">
        <f>SUMIFS('Capex forecast'!F$7:F$210,'Capex forecast'!$T$7:$T$210,'Allocation of site-spec costs'!$B282,'Capex forecast'!$S$7:$S$210,'Allocation of site-spec costs'!$D282,'Capex forecast'!$Q$7:$Q$210,"Customer Connection")</f>
        <v>0</v>
      </c>
      <c r="H282" s="32">
        <f>SUMIFS('Capex forecast'!G$7:G$210,'Capex forecast'!$T$7:$T$210,'Allocation of site-spec costs'!$B282,'Capex forecast'!$S$7:$S$210,'Allocation of site-spec costs'!$D282,'Capex forecast'!$Q$7:$Q$210,"Customer Connection")</f>
        <v>0</v>
      </c>
      <c r="I282" s="32">
        <f>SUMIFS('Capex forecast'!H$7:H$210,'Capex forecast'!$T$7:$T$210,'Allocation of site-spec costs'!$B282,'Capex forecast'!$S$7:$S$210,'Allocation of site-spec costs'!$D282,'Capex forecast'!$Q$7:$Q$210,"Customer Connection")</f>
        <v>0</v>
      </c>
      <c r="J282" s="32">
        <f>SUMIFS('Capex forecast'!I$7:I$210,'Capex forecast'!$T$7:$T$210,'Allocation of site-spec costs'!$B282,'Capex forecast'!$S$7:$S$210,'Allocation of site-spec costs'!$D282,'Capex forecast'!$Q$7:$Q$210,"Customer Connection")</f>
        <v>0</v>
      </c>
      <c r="K282" s="32">
        <f>SUMIFS('Capex forecast'!J$7:J$210,'Capex forecast'!$T$7:$T$210,'Allocation of site-spec costs'!$B282,'Capex forecast'!$S$7:$S$210,'Allocation of site-spec costs'!$D282,'Capex forecast'!$Q$7:$Q$210,"Customer Connection")</f>
        <v>0</v>
      </c>
      <c r="L282" s="32">
        <f>SUMIFS('Capex forecast'!K$7:K$210,'Capex forecast'!$T$7:$T$210,'Allocation of site-spec costs'!$B282,'Capex forecast'!$S$7:$S$210,'Allocation of site-spec costs'!$D282,'Capex forecast'!$Q$7:$Q$210,"Customer Connection")</f>
        <v>0</v>
      </c>
      <c r="M282" s="32">
        <f>SUMIFS('Capex forecast'!L$7:L$210,'Capex forecast'!$T$7:$T$210,'Allocation of site-spec costs'!$B282,'Capex forecast'!$S$7:$S$210,'Allocation of site-spec costs'!$D282,'Capex forecast'!$Q$7:$Q$210,"Customer Connection")</f>
        <v>0</v>
      </c>
      <c r="N282" s="32">
        <f>SUMIFS('Capex forecast'!M$7:M$210,'Capex forecast'!$T$7:$T$210,'Allocation of site-spec costs'!$B282,'Capex forecast'!$S$7:$S$210,'Allocation of site-spec costs'!$D282,'Capex forecast'!$Q$7:$Q$210,"Customer Connection")</f>
        <v>0</v>
      </c>
      <c r="O282" s="32">
        <f>SUMIFS('Capex forecast'!N$7:N$210,'Capex forecast'!$T$7:$T$210,'Allocation of site-spec costs'!$B282,'Capex forecast'!$S$7:$S$210,'Allocation of site-spec costs'!$D282,'Capex forecast'!$Q$7:$Q$210,"Customer Connection")</f>
        <v>0</v>
      </c>
      <c r="Q282" s="6" t="s">
        <v>125</v>
      </c>
      <c r="R282" s="6" t="str">
        <f>INDEX('Raw demand forecast'!$M$7:$M$5830,MATCH($Q282,'Raw demand forecast'!$B$7:$B$5830,0))</f>
        <v>No</v>
      </c>
      <c r="S282" s="6" t="str">
        <f>IF(COUNTIF($Q$93:Q282,$B282) = 1, "LV", IF(COUNTIF($Q$93:Q282,$B282) = 2, "HV", "ST"))</f>
        <v>LV</v>
      </c>
      <c r="T282" s="6" t="str">
        <f>INDEX('Demand forecast and growth rate'!$E$7:$E$273,MATCH($Q282,'Demand forecast and growth rate'!$B$7:$B$273,0))</f>
        <v>High growth</v>
      </c>
      <c r="U282" s="32">
        <f>SUMIFS('Capex forecast'!E$7:E$210,'Capex forecast'!$T$7:$T$210,$Q282,'Capex forecast'!$S$7:$S$210,$S282,'Capex forecast'!$Q$7:$Q$210,"Augex")</f>
        <v>0</v>
      </c>
      <c r="V282" s="32">
        <f>SUMIFS('Capex forecast'!F$7:F$210,'Capex forecast'!$T$7:$T$210,$Q282,'Capex forecast'!$S$7:$S$210,$S282,'Capex forecast'!$Q$7:$Q$210,"Augex")</f>
        <v>0</v>
      </c>
      <c r="W282" s="32">
        <f>SUMIFS('Capex forecast'!G$7:G$210,'Capex forecast'!$T$7:$T$210,$Q282,'Capex forecast'!$S$7:$S$210,$S282,'Capex forecast'!$Q$7:$Q$210,"Augex")</f>
        <v>0</v>
      </c>
      <c r="X282" s="32">
        <f>SUMIFS('Capex forecast'!H$7:H$210,'Capex forecast'!$T$7:$T$210,$Q282,'Capex forecast'!$S$7:$S$210,$S282,'Capex forecast'!$Q$7:$Q$210,"Augex")</f>
        <v>0</v>
      </c>
      <c r="Y282" s="32">
        <f>SUMIFS('Capex forecast'!I$7:I$210,'Capex forecast'!$T$7:$T$210,$Q282,'Capex forecast'!$S$7:$S$210,$S282,'Capex forecast'!$Q$7:$Q$210,"Augex")</f>
        <v>0</v>
      </c>
      <c r="Z282" s="32">
        <f>SUMIFS('Capex forecast'!J$7:J$210,'Capex forecast'!$T$7:$T$210,$Q282,'Capex forecast'!$S$7:$S$210,$S282,'Capex forecast'!$Q$7:$Q$210,"Augex")</f>
        <v>0</v>
      </c>
      <c r="AA282" s="32">
        <f>SUMIFS('Capex forecast'!K$7:K$210,'Capex forecast'!$T$7:$T$210,$Q282,'Capex forecast'!$S$7:$S$210,$S282,'Capex forecast'!$Q$7:$Q$210,"Augex")</f>
        <v>0</v>
      </c>
      <c r="AB282" s="32">
        <f>SUMIFS('Capex forecast'!L$7:L$210,'Capex forecast'!$T$7:$T$210,$Q282,'Capex forecast'!$S$7:$S$210,$S282,'Capex forecast'!$Q$7:$Q$210,"Augex")</f>
        <v>0</v>
      </c>
      <c r="AC282" s="32">
        <f>SUMIFS('Capex forecast'!M$7:M$210,'Capex forecast'!$T$7:$T$210,$Q282,'Capex forecast'!$S$7:$S$210,$S282,'Capex forecast'!$Q$7:$Q$210,"Augex")</f>
        <v>0</v>
      </c>
      <c r="AD282" s="32">
        <f>SUMIFS('Capex forecast'!N$7:N$210,'Capex forecast'!$T$7:$T$210,$Q282,'Capex forecast'!$S$7:$S$210,$S282,'Capex forecast'!$Q$7:$Q$210,"Augex")</f>
        <v>0</v>
      </c>
      <c r="AF282" s="6" t="s">
        <v>125</v>
      </c>
      <c r="AG282" s="6" t="str">
        <f>INDEX('Raw demand forecast'!$M$7:$M$5830,MATCH($Q282,'Raw demand forecast'!$B$7:$B$5830,0))</f>
        <v>No</v>
      </c>
      <c r="AH282" s="6" t="str">
        <f>IF(COUNTIF($AF$93:AF282,$B282) = 1, "LV", IF(COUNTIF($AF$93:AF282,$B282) = 2, "HV", "ST"))</f>
        <v>LV</v>
      </c>
      <c r="AI282" s="6" t="str">
        <f>INDEX('Demand forecast and growth rate'!$E$7:$E$273,MATCH($Q282,'Demand forecast and growth rate'!$B$7:$B$273,0))</f>
        <v>High growth</v>
      </c>
      <c r="AJ282" s="53">
        <f>SUMIFS('Capex forecast'!E$7:E$210,'Capex forecast'!$T$7:$T$210,$AF282,'Capex forecast'!$S$7:$S$210,$AH282,'Capex forecast'!$Q$7:$Q$210,"Repex")</f>
        <v>0</v>
      </c>
      <c r="AK282" s="53">
        <f>SUMIFS('Capex forecast'!F$7:F$210,'Capex forecast'!$T$7:$T$210,$AF282,'Capex forecast'!$S$7:$S$210,$AH282,'Capex forecast'!$Q$7:$Q$210,"Repex")</f>
        <v>0</v>
      </c>
      <c r="AL282" s="53">
        <f>SUMIFS('Capex forecast'!G$7:G$210,'Capex forecast'!$T$7:$T$210,$AF282,'Capex forecast'!$S$7:$S$210,$AH282,'Capex forecast'!$Q$7:$Q$210,"Repex")</f>
        <v>0</v>
      </c>
      <c r="AM282" s="53">
        <f>SUMIFS('Capex forecast'!H$7:H$210,'Capex forecast'!$T$7:$T$210,$AF282,'Capex forecast'!$S$7:$S$210,$AH282,'Capex forecast'!$Q$7:$Q$210,"Repex")</f>
        <v>0</v>
      </c>
      <c r="AN282" s="53">
        <f>SUMIFS('Capex forecast'!I$7:I$210,'Capex forecast'!$T$7:$T$210,$AF282,'Capex forecast'!$S$7:$S$210,$AH282,'Capex forecast'!$Q$7:$Q$210,"Repex")</f>
        <v>0</v>
      </c>
      <c r="AO282" s="53">
        <f>SUMIFS('Capex forecast'!J$7:J$210,'Capex forecast'!$T$7:$T$210,$AF282,'Capex forecast'!$S$7:$S$210,$AH282,'Capex forecast'!$Q$7:$Q$210,"Repex")</f>
        <v>0</v>
      </c>
      <c r="AP282" s="53">
        <f>SUMIFS('Capex forecast'!K$7:K$210,'Capex forecast'!$T$7:$T$210,$AF282,'Capex forecast'!$S$7:$S$210,$AH282,'Capex forecast'!$Q$7:$Q$210,"Repex")</f>
        <v>0</v>
      </c>
      <c r="AQ282" s="53">
        <f>SUMIFS('Capex forecast'!L$7:L$210,'Capex forecast'!$T$7:$T$210,$AF282,'Capex forecast'!$S$7:$S$210,$AH282,'Capex forecast'!$Q$7:$Q$210,"Repex")</f>
        <v>0</v>
      </c>
      <c r="AR282" s="53">
        <f>SUMIFS('Capex forecast'!M$7:M$210,'Capex forecast'!$T$7:$T$210,$AF282,'Capex forecast'!$S$7:$S$210,$AH282,'Capex forecast'!$Q$7:$Q$210,"Repex")</f>
        <v>0</v>
      </c>
      <c r="AS282" s="53">
        <f>SUMIFS('Capex forecast'!N$7:N$210,'Capex forecast'!$T$7:$T$210,$AF282,'Capex forecast'!$S$7:$S$210,$AH282,'Capex forecast'!$Q$7:$Q$210,"Repex")</f>
        <v>0</v>
      </c>
    </row>
    <row r="283" spans="2:45" ht="15">
      <c r="B283" s="6" t="s">
        <v>554</v>
      </c>
      <c r="C283" s="6" t="str">
        <f>INDEX('Raw demand forecast'!$M$7:$M$5830,MATCH($B283,'Raw demand forecast'!$B$7:$B$5830,0))</f>
        <v>Yes</v>
      </c>
      <c r="D283" s="6" t="str">
        <f>IF(COUNTIF($B$93:B283,$B283) = 1, "LV", IF(COUNTIF($B$93:B283,$B283) = 2, "HV", "ST"))</f>
        <v>LV</v>
      </c>
      <c r="E283" s="6" t="str">
        <f>INDEX('Demand forecast and growth rate'!$E$7:$E$273,MATCH($B283,'Demand forecast and growth rate'!$B$7:$B$273,0))</f>
        <v>Steady/falling</v>
      </c>
      <c r="F283" s="32">
        <f>SUMIFS('Capex forecast'!E$7:E$210,'Capex forecast'!$T$7:$T$210,'Allocation of site-spec costs'!$B283,'Capex forecast'!$S$7:$S$210,'Allocation of site-spec costs'!$D283,'Capex forecast'!$Q$7:$Q$210,"Customer Connection")</f>
        <v>0</v>
      </c>
      <c r="G283" s="32">
        <f>SUMIFS('Capex forecast'!F$7:F$210,'Capex forecast'!$T$7:$T$210,'Allocation of site-spec costs'!$B283,'Capex forecast'!$S$7:$S$210,'Allocation of site-spec costs'!$D283,'Capex forecast'!$Q$7:$Q$210,"Customer Connection")</f>
        <v>0</v>
      </c>
      <c r="H283" s="32">
        <f>SUMIFS('Capex forecast'!G$7:G$210,'Capex forecast'!$T$7:$T$210,'Allocation of site-spec costs'!$B283,'Capex forecast'!$S$7:$S$210,'Allocation of site-spec costs'!$D283,'Capex forecast'!$Q$7:$Q$210,"Customer Connection")</f>
        <v>0</v>
      </c>
      <c r="I283" s="32">
        <f>SUMIFS('Capex forecast'!H$7:H$210,'Capex forecast'!$T$7:$T$210,'Allocation of site-spec costs'!$B283,'Capex forecast'!$S$7:$S$210,'Allocation of site-spec costs'!$D283,'Capex forecast'!$Q$7:$Q$210,"Customer Connection")</f>
        <v>0</v>
      </c>
      <c r="J283" s="32">
        <f>SUMIFS('Capex forecast'!I$7:I$210,'Capex forecast'!$T$7:$T$210,'Allocation of site-spec costs'!$B283,'Capex forecast'!$S$7:$S$210,'Allocation of site-spec costs'!$D283,'Capex forecast'!$Q$7:$Q$210,"Customer Connection")</f>
        <v>0</v>
      </c>
      <c r="K283" s="32">
        <f>SUMIFS('Capex forecast'!J$7:J$210,'Capex forecast'!$T$7:$T$210,'Allocation of site-spec costs'!$B283,'Capex forecast'!$S$7:$S$210,'Allocation of site-spec costs'!$D283,'Capex forecast'!$Q$7:$Q$210,"Customer Connection")</f>
        <v>0</v>
      </c>
      <c r="L283" s="32">
        <f>SUMIFS('Capex forecast'!K$7:K$210,'Capex forecast'!$T$7:$T$210,'Allocation of site-spec costs'!$B283,'Capex forecast'!$S$7:$S$210,'Allocation of site-spec costs'!$D283,'Capex forecast'!$Q$7:$Q$210,"Customer Connection")</f>
        <v>0</v>
      </c>
      <c r="M283" s="32">
        <f>SUMIFS('Capex forecast'!L$7:L$210,'Capex forecast'!$T$7:$T$210,'Allocation of site-spec costs'!$B283,'Capex forecast'!$S$7:$S$210,'Allocation of site-spec costs'!$D283,'Capex forecast'!$Q$7:$Q$210,"Customer Connection")</f>
        <v>0</v>
      </c>
      <c r="N283" s="32">
        <f>SUMIFS('Capex forecast'!M$7:M$210,'Capex forecast'!$T$7:$T$210,'Allocation of site-spec costs'!$B283,'Capex forecast'!$S$7:$S$210,'Allocation of site-spec costs'!$D283,'Capex forecast'!$Q$7:$Q$210,"Customer Connection")</f>
        <v>0</v>
      </c>
      <c r="O283" s="32">
        <f>SUMIFS('Capex forecast'!N$7:N$210,'Capex forecast'!$T$7:$T$210,'Allocation of site-spec costs'!$B283,'Capex forecast'!$S$7:$S$210,'Allocation of site-spec costs'!$D283,'Capex forecast'!$Q$7:$Q$210,"Customer Connection")</f>
        <v>0</v>
      </c>
      <c r="Q283" s="6" t="s">
        <v>554</v>
      </c>
      <c r="R283" s="6" t="str">
        <f>INDEX('Raw demand forecast'!$M$7:$M$5830,MATCH($Q283,'Raw demand forecast'!$B$7:$B$5830,0))</f>
        <v>Yes</v>
      </c>
      <c r="S283" s="6" t="str">
        <f>IF(COUNTIF($Q$93:Q283,$B283) = 1, "LV", IF(COUNTIF($Q$93:Q283,$B283) = 2, "HV", "ST"))</f>
        <v>LV</v>
      </c>
      <c r="T283" s="6" t="str">
        <f>INDEX('Demand forecast and growth rate'!$E$7:$E$273,MATCH($Q283,'Demand forecast and growth rate'!$B$7:$B$273,0))</f>
        <v>Steady/falling</v>
      </c>
      <c r="U283" s="32">
        <f>SUMIFS('Capex forecast'!E$7:E$210,'Capex forecast'!$T$7:$T$210,$Q283,'Capex forecast'!$S$7:$S$210,$S283,'Capex forecast'!$Q$7:$Q$210,"Augex")</f>
        <v>0</v>
      </c>
      <c r="V283" s="32">
        <f>SUMIFS('Capex forecast'!F$7:F$210,'Capex forecast'!$T$7:$T$210,$Q283,'Capex forecast'!$S$7:$S$210,$S283,'Capex forecast'!$Q$7:$Q$210,"Augex")</f>
        <v>0</v>
      </c>
      <c r="W283" s="32">
        <f>SUMIFS('Capex forecast'!G$7:G$210,'Capex forecast'!$T$7:$T$210,$Q283,'Capex forecast'!$S$7:$S$210,$S283,'Capex forecast'!$Q$7:$Q$210,"Augex")</f>
        <v>0</v>
      </c>
      <c r="X283" s="32">
        <f>SUMIFS('Capex forecast'!H$7:H$210,'Capex forecast'!$T$7:$T$210,$Q283,'Capex forecast'!$S$7:$S$210,$S283,'Capex forecast'!$Q$7:$Q$210,"Augex")</f>
        <v>0</v>
      </c>
      <c r="Y283" s="32">
        <f>SUMIFS('Capex forecast'!I$7:I$210,'Capex forecast'!$T$7:$T$210,$Q283,'Capex forecast'!$S$7:$S$210,$S283,'Capex forecast'!$Q$7:$Q$210,"Augex")</f>
        <v>0</v>
      </c>
      <c r="Z283" s="32">
        <f>SUMIFS('Capex forecast'!J$7:J$210,'Capex forecast'!$T$7:$T$210,$Q283,'Capex forecast'!$S$7:$S$210,$S283,'Capex forecast'!$Q$7:$Q$210,"Augex")</f>
        <v>0</v>
      </c>
      <c r="AA283" s="32">
        <f>SUMIFS('Capex forecast'!K$7:K$210,'Capex forecast'!$T$7:$T$210,$Q283,'Capex forecast'!$S$7:$S$210,$S283,'Capex forecast'!$Q$7:$Q$210,"Augex")</f>
        <v>0</v>
      </c>
      <c r="AB283" s="32">
        <f>SUMIFS('Capex forecast'!L$7:L$210,'Capex forecast'!$T$7:$T$210,$Q283,'Capex forecast'!$S$7:$S$210,$S283,'Capex forecast'!$Q$7:$Q$210,"Augex")</f>
        <v>0</v>
      </c>
      <c r="AC283" s="32">
        <f>SUMIFS('Capex forecast'!M$7:M$210,'Capex forecast'!$T$7:$T$210,$Q283,'Capex forecast'!$S$7:$S$210,$S283,'Capex forecast'!$Q$7:$Q$210,"Augex")</f>
        <v>0</v>
      </c>
      <c r="AD283" s="32">
        <f>SUMIFS('Capex forecast'!N$7:N$210,'Capex forecast'!$T$7:$T$210,$Q283,'Capex forecast'!$S$7:$S$210,$S283,'Capex forecast'!$Q$7:$Q$210,"Augex")</f>
        <v>0</v>
      </c>
      <c r="AF283" s="6" t="s">
        <v>554</v>
      </c>
      <c r="AG283" s="6" t="str">
        <f>INDEX('Raw demand forecast'!$M$7:$M$5830,MATCH($Q283,'Raw demand forecast'!$B$7:$B$5830,0))</f>
        <v>Yes</v>
      </c>
      <c r="AH283" s="6" t="str">
        <f>IF(COUNTIF($AF$93:AF283,$B283) = 1, "LV", IF(COUNTIF($AF$93:AF283,$B283) = 2, "HV", "ST"))</f>
        <v>LV</v>
      </c>
      <c r="AI283" s="6" t="str">
        <f>INDEX('Demand forecast and growth rate'!$E$7:$E$273,MATCH($Q283,'Demand forecast and growth rate'!$B$7:$B$273,0))</f>
        <v>Steady/falling</v>
      </c>
      <c r="AJ283" s="53">
        <f>SUMIFS('Capex forecast'!E$7:E$210,'Capex forecast'!$T$7:$T$210,$AF283,'Capex forecast'!$S$7:$S$210,$AH283,'Capex forecast'!$Q$7:$Q$210,"Repex")</f>
        <v>0</v>
      </c>
      <c r="AK283" s="53">
        <f>SUMIFS('Capex forecast'!F$7:F$210,'Capex forecast'!$T$7:$T$210,$AF283,'Capex forecast'!$S$7:$S$210,$AH283,'Capex forecast'!$Q$7:$Q$210,"Repex")</f>
        <v>0</v>
      </c>
      <c r="AL283" s="53">
        <f>SUMIFS('Capex forecast'!G$7:G$210,'Capex forecast'!$T$7:$T$210,$AF283,'Capex forecast'!$S$7:$S$210,$AH283,'Capex forecast'!$Q$7:$Q$210,"Repex")</f>
        <v>0</v>
      </c>
      <c r="AM283" s="53">
        <f>SUMIFS('Capex forecast'!H$7:H$210,'Capex forecast'!$T$7:$T$210,$AF283,'Capex forecast'!$S$7:$S$210,$AH283,'Capex forecast'!$Q$7:$Q$210,"Repex")</f>
        <v>0</v>
      </c>
      <c r="AN283" s="53">
        <f>SUMIFS('Capex forecast'!I$7:I$210,'Capex forecast'!$T$7:$T$210,$AF283,'Capex forecast'!$S$7:$S$210,$AH283,'Capex forecast'!$Q$7:$Q$210,"Repex")</f>
        <v>0</v>
      </c>
      <c r="AO283" s="53">
        <f>SUMIFS('Capex forecast'!J$7:J$210,'Capex forecast'!$T$7:$T$210,$AF283,'Capex forecast'!$S$7:$S$210,$AH283,'Capex forecast'!$Q$7:$Q$210,"Repex")</f>
        <v>0</v>
      </c>
      <c r="AP283" s="53">
        <f>SUMIFS('Capex forecast'!K$7:K$210,'Capex forecast'!$T$7:$T$210,$AF283,'Capex forecast'!$S$7:$S$210,$AH283,'Capex forecast'!$Q$7:$Q$210,"Repex")</f>
        <v>0</v>
      </c>
      <c r="AQ283" s="53">
        <f>SUMIFS('Capex forecast'!L$7:L$210,'Capex forecast'!$T$7:$T$210,$AF283,'Capex forecast'!$S$7:$S$210,$AH283,'Capex forecast'!$Q$7:$Q$210,"Repex")</f>
        <v>0</v>
      </c>
      <c r="AR283" s="53">
        <f>SUMIFS('Capex forecast'!M$7:M$210,'Capex forecast'!$T$7:$T$210,$AF283,'Capex forecast'!$S$7:$S$210,$AH283,'Capex forecast'!$Q$7:$Q$210,"Repex")</f>
        <v>0</v>
      </c>
      <c r="AS283" s="53">
        <f>SUMIFS('Capex forecast'!N$7:N$210,'Capex forecast'!$T$7:$T$210,$AF283,'Capex forecast'!$S$7:$S$210,$AH283,'Capex forecast'!$Q$7:$Q$210,"Repex")</f>
        <v>0</v>
      </c>
    </row>
    <row r="284" spans="2:45" ht="15">
      <c r="B284" s="6" t="s">
        <v>562</v>
      </c>
      <c r="C284" s="6" t="str">
        <f>INDEX('Raw demand forecast'!$M$7:$M$5830,MATCH($B284,'Raw demand forecast'!$B$7:$B$5830,0))</f>
        <v>Yes</v>
      </c>
      <c r="D284" s="6" t="str">
        <f>IF(COUNTIF($B$93:B284,$B284) = 1, "LV", IF(COUNTIF($B$93:B284,$B284) = 2, "HV", "ST"))</f>
        <v>LV</v>
      </c>
      <c r="E284" s="6" t="str">
        <f>INDEX('Demand forecast and growth rate'!$E$7:$E$273,MATCH($B284,'Demand forecast and growth rate'!$B$7:$B$273,0))</f>
        <v>Steady/falling</v>
      </c>
      <c r="F284" s="32">
        <f>SUMIFS('Capex forecast'!E$7:E$210,'Capex forecast'!$T$7:$T$210,'Allocation of site-spec costs'!$B284,'Capex forecast'!$S$7:$S$210,'Allocation of site-spec costs'!$D284,'Capex forecast'!$Q$7:$Q$210,"Customer Connection")</f>
        <v>0</v>
      </c>
      <c r="G284" s="32">
        <f>SUMIFS('Capex forecast'!F$7:F$210,'Capex forecast'!$T$7:$T$210,'Allocation of site-spec costs'!$B284,'Capex forecast'!$S$7:$S$210,'Allocation of site-spec costs'!$D284,'Capex forecast'!$Q$7:$Q$210,"Customer Connection")</f>
        <v>0</v>
      </c>
      <c r="H284" s="32">
        <f>SUMIFS('Capex forecast'!G$7:G$210,'Capex forecast'!$T$7:$T$210,'Allocation of site-spec costs'!$B284,'Capex forecast'!$S$7:$S$210,'Allocation of site-spec costs'!$D284,'Capex forecast'!$Q$7:$Q$210,"Customer Connection")</f>
        <v>0</v>
      </c>
      <c r="I284" s="32">
        <f>SUMIFS('Capex forecast'!H$7:H$210,'Capex forecast'!$T$7:$T$210,'Allocation of site-spec costs'!$B284,'Capex forecast'!$S$7:$S$210,'Allocation of site-spec costs'!$D284,'Capex forecast'!$Q$7:$Q$210,"Customer Connection")</f>
        <v>0</v>
      </c>
      <c r="J284" s="32">
        <f>SUMIFS('Capex forecast'!I$7:I$210,'Capex forecast'!$T$7:$T$210,'Allocation of site-spec costs'!$B284,'Capex forecast'!$S$7:$S$210,'Allocation of site-spec costs'!$D284,'Capex forecast'!$Q$7:$Q$210,"Customer Connection")</f>
        <v>0</v>
      </c>
      <c r="K284" s="32">
        <f>SUMIFS('Capex forecast'!J$7:J$210,'Capex forecast'!$T$7:$T$210,'Allocation of site-spec costs'!$B284,'Capex forecast'!$S$7:$S$210,'Allocation of site-spec costs'!$D284,'Capex forecast'!$Q$7:$Q$210,"Customer Connection")</f>
        <v>0</v>
      </c>
      <c r="L284" s="32">
        <f>SUMIFS('Capex forecast'!K$7:K$210,'Capex forecast'!$T$7:$T$210,'Allocation of site-spec costs'!$B284,'Capex forecast'!$S$7:$S$210,'Allocation of site-spec costs'!$D284,'Capex forecast'!$Q$7:$Q$210,"Customer Connection")</f>
        <v>0</v>
      </c>
      <c r="M284" s="32">
        <f>SUMIFS('Capex forecast'!L$7:L$210,'Capex forecast'!$T$7:$T$210,'Allocation of site-spec costs'!$B284,'Capex forecast'!$S$7:$S$210,'Allocation of site-spec costs'!$D284,'Capex forecast'!$Q$7:$Q$210,"Customer Connection")</f>
        <v>0</v>
      </c>
      <c r="N284" s="32">
        <f>SUMIFS('Capex forecast'!M$7:M$210,'Capex forecast'!$T$7:$T$210,'Allocation of site-spec costs'!$B284,'Capex forecast'!$S$7:$S$210,'Allocation of site-spec costs'!$D284,'Capex forecast'!$Q$7:$Q$210,"Customer Connection")</f>
        <v>0</v>
      </c>
      <c r="O284" s="32">
        <f>SUMIFS('Capex forecast'!N$7:N$210,'Capex forecast'!$T$7:$T$210,'Allocation of site-spec costs'!$B284,'Capex forecast'!$S$7:$S$210,'Allocation of site-spec costs'!$D284,'Capex forecast'!$Q$7:$Q$210,"Customer Connection")</f>
        <v>0</v>
      </c>
      <c r="Q284" s="6" t="s">
        <v>562</v>
      </c>
      <c r="R284" s="6" t="str">
        <f>INDEX('Raw demand forecast'!$M$7:$M$5830,MATCH($Q284,'Raw demand forecast'!$B$7:$B$5830,0))</f>
        <v>Yes</v>
      </c>
      <c r="S284" s="6" t="str">
        <f>IF(COUNTIF($Q$93:Q284,$B284) = 1, "LV", IF(COUNTIF($Q$93:Q284,$B284) = 2, "HV", "ST"))</f>
        <v>LV</v>
      </c>
      <c r="T284" s="6" t="str">
        <f>INDEX('Demand forecast and growth rate'!$E$7:$E$273,MATCH($Q284,'Demand forecast and growth rate'!$B$7:$B$273,0))</f>
        <v>Steady/falling</v>
      </c>
      <c r="U284" s="32">
        <f>SUMIFS('Capex forecast'!E$7:E$210,'Capex forecast'!$T$7:$T$210,$Q284,'Capex forecast'!$S$7:$S$210,$S284,'Capex forecast'!$Q$7:$Q$210,"Augex")</f>
        <v>0</v>
      </c>
      <c r="V284" s="32">
        <f>SUMIFS('Capex forecast'!F$7:F$210,'Capex forecast'!$T$7:$T$210,$Q284,'Capex forecast'!$S$7:$S$210,$S284,'Capex forecast'!$Q$7:$Q$210,"Augex")</f>
        <v>0</v>
      </c>
      <c r="W284" s="32">
        <f>SUMIFS('Capex forecast'!G$7:G$210,'Capex forecast'!$T$7:$T$210,$Q284,'Capex forecast'!$S$7:$S$210,$S284,'Capex forecast'!$Q$7:$Q$210,"Augex")</f>
        <v>0</v>
      </c>
      <c r="X284" s="32">
        <f>SUMIFS('Capex forecast'!H$7:H$210,'Capex forecast'!$T$7:$T$210,$Q284,'Capex forecast'!$S$7:$S$210,$S284,'Capex forecast'!$Q$7:$Q$210,"Augex")</f>
        <v>0</v>
      </c>
      <c r="Y284" s="32">
        <f>SUMIFS('Capex forecast'!I$7:I$210,'Capex forecast'!$T$7:$T$210,$Q284,'Capex forecast'!$S$7:$S$210,$S284,'Capex forecast'!$Q$7:$Q$210,"Augex")</f>
        <v>0</v>
      </c>
      <c r="Z284" s="32">
        <f>SUMIFS('Capex forecast'!J$7:J$210,'Capex forecast'!$T$7:$T$210,$Q284,'Capex forecast'!$S$7:$S$210,$S284,'Capex forecast'!$Q$7:$Q$210,"Augex")</f>
        <v>0</v>
      </c>
      <c r="AA284" s="32">
        <f>SUMIFS('Capex forecast'!K$7:K$210,'Capex forecast'!$T$7:$T$210,$Q284,'Capex forecast'!$S$7:$S$210,$S284,'Capex forecast'!$Q$7:$Q$210,"Augex")</f>
        <v>0</v>
      </c>
      <c r="AB284" s="32">
        <f>SUMIFS('Capex forecast'!L$7:L$210,'Capex forecast'!$T$7:$T$210,$Q284,'Capex forecast'!$S$7:$S$210,$S284,'Capex forecast'!$Q$7:$Q$210,"Augex")</f>
        <v>0</v>
      </c>
      <c r="AC284" s="32">
        <f>SUMIFS('Capex forecast'!M$7:M$210,'Capex forecast'!$T$7:$T$210,$Q284,'Capex forecast'!$S$7:$S$210,$S284,'Capex forecast'!$Q$7:$Q$210,"Augex")</f>
        <v>0</v>
      </c>
      <c r="AD284" s="32">
        <f>SUMIFS('Capex forecast'!N$7:N$210,'Capex forecast'!$T$7:$T$210,$Q284,'Capex forecast'!$S$7:$S$210,$S284,'Capex forecast'!$Q$7:$Q$210,"Augex")</f>
        <v>0</v>
      </c>
      <c r="AF284" s="6" t="s">
        <v>562</v>
      </c>
      <c r="AG284" s="6" t="str">
        <f>INDEX('Raw demand forecast'!$M$7:$M$5830,MATCH($Q284,'Raw demand forecast'!$B$7:$B$5830,0))</f>
        <v>Yes</v>
      </c>
      <c r="AH284" s="6" t="str">
        <f>IF(COUNTIF($AF$93:AF284,$B284) = 1, "LV", IF(COUNTIF($AF$93:AF284,$B284) = 2, "HV", "ST"))</f>
        <v>LV</v>
      </c>
      <c r="AI284" s="6" t="str">
        <f>INDEX('Demand forecast and growth rate'!$E$7:$E$273,MATCH($Q284,'Demand forecast and growth rate'!$B$7:$B$273,0))</f>
        <v>Steady/falling</v>
      </c>
      <c r="AJ284" s="53">
        <f>SUMIFS('Capex forecast'!E$7:E$210,'Capex forecast'!$T$7:$T$210,$AF284,'Capex forecast'!$S$7:$S$210,$AH284,'Capex forecast'!$Q$7:$Q$210,"Repex")</f>
        <v>0</v>
      </c>
      <c r="AK284" s="53">
        <f>SUMIFS('Capex forecast'!F$7:F$210,'Capex forecast'!$T$7:$T$210,$AF284,'Capex forecast'!$S$7:$S$210,$AH284,'Capex forecast'!$Q$7:$Q$210,"Repex")</f>
        <v>0</v>
      </c>
      <c r="AL284" s="53">
        <f>SUMIFS('Capex forecast'!G$7:G$210,'Capex forecast'!$T$7:$T$210,$AF284,'Capex forecast'!$S$7:$S$210,$AH284,'Capex forecast'!$Q$7:$Q$210,"Repex")</f>
        <v>0</v>
      </c>
      <c r="AM284" s="53">
        <f>SUMIFS('Capex forecast'!H$7:H$210,'Capex forecast'!$T$7:$T$210,$AF284,'Capex forecast'!$S$7:$S$210,$AH284,'Capex forecast'!$Q$7:$Q$210,"Repex")</f>
        <v>0</v>
      </c>
      <c r="AN284" s="53">
        <f>SUMIFS('Capex forecast'!I$7:I$210,'Capex forecast'!$T$7:$T$210,$AF284,'Capex forecast'!$S$7:$S$210,$AH284,'Capex forecast'!$Q$7:$Q$210,"Repex")</f>
        <v>0</v>
      </c>
      <c r="AO284" s="53">
        <f>SUMIFS('Capex forecast'!J$7:J$210,'Capex forecast'!$T$7:$T$210,$AF284,'Capex forecast'!$S$7:$S$210,$AH284,'Capex forecast'!$Q$7:$Q$210,"Repex")</f>
        <v>0</v>
      </c>
      <c r="AP284" s="53">
        <f>SUMIFS('Capex forecast'!K$7:K$210,'Capex forecast'!$T$7:$T$210,$AF284,'Capex forecast'!$S$7:$S$210,$AH284,'Capex forecast'!$Q$7:$Q$210,"Repex")</f>
        <v>0</v>
      </c>
      <c r="AQ284" s="53">
        <f>SUMIFS('Capex forecast'!L$7:L$210,'Capex forecast'!$T$7:$T$210,$AF284,'Capex forecast'!$S$7:$S$210,$AH284,'Capex forecast'!$Q$7:$Q$210,"Repex")</f>
        <v>0</v>
      </c>
      <c r="AR284" s="53">
        <f>SUMIFS('Capex forecast'!M$7:M$210,'Capex forecast'!$T$7:$T$210,$AF284,'Capex forecast'!$S$7:$S$210,$AH284,'Capex forecast'!$Q$7:$Q$210,"Repex")</f>
        <v>0</v>
      </c>
      <c r="AS284" s="53">
        <f>SUMIFS('Capex forecast'!N$7:N$210,'Capex forecast'!$T$7:$T$210,$AF284,'Capex forecast'!$S$7:$S$210,$AH284,'Capex forecast'!$Q$7:$Q$210,"Repex")</f>
        <v>0</v>
      </c>
    </row>
    <row r="285" spans="2:45" ht="15">
      <c r="B285" s="6" t="s">
        <v>20</v>
      </c>
      <c r="C285" s="6" t="str">
        <f>INDEX('Raw demand forecast'!$M$7:$M$5830,MATCH($B285,'Raw demand forecast'!$B$7:$B$5830,0))</f>
        <v>No</v>
      </c>
      <c r="D285" s="6" t="str">
        <f>IF(COUNTIF($B$93:B285,$B285) = 1, "LV", IF(COUNTIF($B$93:B285,$B285) = 2, "HV", "ST"))</f>
        <v>LV</v>
      </c>
      <c r="E285" s="6" t="str">
        <f>INDEX('Demand forecast and growth rate'!$E$7:$E$273,MATCH($B285,'Demand forecast and growth rate'!$B$7:$B$273,0))</f>
        <v>Steady/falling</v>
      </c>
      <c r="F285" s="32">
        <f>SUMIFS('Capex forecast'!E$7:E$210,'Capex forecast'!$T$7:$T$210,'Allocation of site-spec costs'!$B285,'Capex forecast'!$S$7:$S$210,'Allocation of site-spec costs'!$D285,'Capex forecast'!$Q$7:$Q$210,"Customer Connection")</f>
        <v>0</v>
      </c>
      <c r="G285" s="32">
        <f>SUMIFS('Capex forecast'!F$7:F$210,'Capex forecast'!$T$7:$T$210,'Allocation of site-spec costs'!$B285,'Capex forecast'!$S$7:$S$210,'Allocation of site-spec costs'!$D285,'Capex forecast'!$Q$7:$Q$210,"Customer Connection")</f>
        <v>0</v>
      </c>
      <c r="H285" s="32">
        <f>SUMIFS('Capex forecast'!G$7:G$210,'Capex forecast'!$T$7:$T$210,'Allocation of site-spec costs'!$B285,'Capex forecast'!$S$7:$S$210,'Allocation of site-spec costs'!$D285,'Capex forecast'!$Q$7:$Q$210,"Customer Connection")</f>
        <v>0</v>
      </c>
      <c r="I285" s="32">
        <f>SUMIFS('Capex forecast'!H$7:H$210,'Capex forecast'!$T$7:$T$210,'Allocation of site-spec costs'!$B285,'Capex forecast'!$S$7:$S$210,'Allocation of site-spec costs'!$D285,'Capex forecast'!$Q$7:$Q$210,"Customer Connection")</f>
        <v>0</v>
      </c>
      <c r="J285" s="32">
        <f>SUMIFS('Capex forecast'!I$7:I$210,'Capex forecast'!$T$7:$T$210,'Allocation of site-spec costs'!$B285,'Capex forecast'!$S$7:$S$210,'Allocation of site-spec costs'!$D285,'Capex forecast'!$Q$7:$Q$210,"Customer Connection")</f>
        <v>0</v>
      </c>
      <c r="K285" s="32">
        <f>SUMIFS('Capex forecast'!J$7:J$210,'Capex forecast'!$T$7:$T$210,'Allocation of site-spec costs'!$B285,'Capex forecast'!$S$7:$S$210,'Allocation of site-spec costs'!$D285,'Capex forecast'!$Q$7:$Q$210,"Customer Connection")</f>
        <v>0</v>
      </c>
      <c r="L285" s="32">
        <f>SUMIFS('Capex forecast'!K$7:K$210,'Capex forecast'!$T$7:$T$210,'Allocation of site-spec costs'!$B285,'Capex forecast'!$S$7:$S$210,'Allocation of site-spec costs'!$D285,'Capex forecast'!$Q$7:$Q$210,"Customer Connection")</f>
        <v>0</v>
      </c>
      <c r="M285" s="32">
        <f>SUMIFS('Capex forecast'!L$7:L$210,'Capex forecast'!$T$7:$T$210,'Allocation of site-spec costs'!$B285,'Capex forecast'!$S$7:$S$210,'Allocation of site-spec costs'!$D285,'Capex forecast'!$Q$7:$Q$210,"Customer Connection")</f>
        <v>0</v>
      </c>
      <c r="N285" s="32">
        <f>SUMIFS('Capex forecast'!M$7:M$210,'Capex forecast'!$T$7:$T$210,'Allocation of site-spec costs'!$B285,'Capex forecast'!$S$7:$S$210,'Allocation of site-spec costs'!$D285,'Capex forecast'!$Q$7:$Q$210,"Customer Connection")</f>
        <v>0</v>
      </c>
      <c r="O285" s="32">
        <f>SUMIFS('Capex forecast'!N$7:N$210,'Capex forecast'!$T$7:$T$210,'Allocation of site-spec costs'!$B285,'Capex forecast'!$S$7:$S$210,'Allocation of site-spec costs'!$D285,'Capex forecast'!$Q$7:$Q$210,"Customer Connection")</f>
        <v>0</v>
      </c>
      <c r="Q285" s="6" t="s">
        <v>20</v>
      </c>
      <c r="R285" s="6" t="str">
        <f>INDEX('Raw demand forecast'!$M$7:$M$5830,MATCH($Q285,'Raw demand forecast'!$B$7:$B$5830,0))</f>
        <v>No</v>
      </c>
      <c r="S285" s="6" t="str">
        <f>IF(COUNTIF($Q$93:Q285,$B285) = 1, "LV", IF(COUNTIF($Q$93:Q285,$B285) = 2, "HV", "ST"))</f>
        <v>LV</v>
      </c>
      <c r="T285" s="6" t="str">
        <f>INDEX('Demand forecast and growth rate'!$E$7:$E$273,MATCH($Q285,'Demand forecast and growth rate'!$B$7:$B$273,0))</f>
        <v>Steady/falling</v>
      </c>
      <c r="U285" s="32">
        <f>SUMIFS('Capex forecast'!E$7:E$210,'Capex forecast'!$T$7:$T$210,$Q285,'Capex forecast'!$S$7:$S$210,$S285,'Capex forecast'!$Q$7:$Q$210,"Augex")</f>
        <v>0</v>
      </c>
      <c r="V285" s="32">
        <f>SUMIFS('Capex forecast'!F$7:F$210,'Capex forecast'!$T$7:$T$210,$Q285,'Capex forecast'!$S$7:$S$210,$S285,'Capex forecast'!$Q$7:$Q$210,"Augex")</f>
        <v>0</v>
      </c>
      <c r="W285" s="32">
        <f>SUMIFS('Capex forecast'!G$7:G$210,'Capex forecast'!$T$7:$T$210,$Q285,'Capex forecast'!$S$7:$S$210,$S285,'Capex forecast'!$Q$7:$Q$210,"Augex")</f>
        <v>0</v>
      </c>
      <c r="X285" s="32">
        <f>SUMIFS('Capex forecast'!H$7:H$210,'Capex forecast'!$T$7:$T$210,$Q285,'Capex forecast'!$S$7:$S$210,$S285,'Capex forecast'!$Q$7:$Q$210,"Augex")</f>
        <v>0</v>
      </c>
      <c r="Y285" s="32">
        <f>SUMIFS('Capex forecast'!I$7:I$210,'Capex forecast'!$T$7:$T$210,$Q285,'Capex forecast'!$S$7:$S$210,$S285,'Capex forecast'!$Q$7:$Q$210,"Augex")</f>
        <v>0</v>
      </c>
      <c r="Z285" s="32">
        <f>SUMIFS('Capex forecast'!J$7:J$210,'Capex forecast'!$T$7:$T$210,$Q285,'Capex forecast'!$S$7:$S$210,$S285,'Capex forecast'!$Q$7:$Q$210,"Augex")</f>
        <v>0</v>
      </c>
      <c r="AA285" s="32">
        <f>SUMIFS('Capex forecast'!K$7:K$210,'Capex forecast'!$T$7:$T$210,$Q285,'Capex forecast'!$S$7:$S$210,$S285,'Capex forecast'!$Q$7:$Q$210,"Augex")</f>
        <v>0</v>
      </c>
      <c r="AB285" s="32">
        <f>SUMIFS('Capex forecast'!L$7:L$210,'Capex forecast'!$T$7:$T$210,$Q285,'Capex forecast'!$S$7:$S$210,$S285,'Capex forecast'!$Q$7:$Q$210,"Augex")</f>
        <v>0</v>
      </c>
      <c r="AC285" s="32">
        <f>SUMIFS('Capex forecast'!M$7:M$210,'Capex forecast'!$T$7:$T$210,$Q285,'Capex forecast'!$S$7:$S$210,$S285,'Capex forecast'!$Q$7:$Q$210,"Augex")</f>
        <v>0</v>
      </c>
      <c r="AD285" s="32">
        <f>SUMIFS('Capex forecast'!N$7:N$210,'Capex forecast'!$T$7:$T$210,$Q285,'Capex forecast'!$S$7:$S$210,$S285,'Capex forecast'!$Q$7:$Q$210,"Augex")</f>
        <v>0</v>
      </c>
      <c r="AF285" s="6" t="s">
        <v>20</v>
      </c>
      <c r="AG285" s="6" t="str">
        <f>INDEX('Raw demand forecast'!$M$7:$M$5830,MATCH($Q285,'Raw demand forecast'!$B$7:$B$5830,0))</f>
        <v>No</v>
      </c>
      <c r="AH285" s="6" t="str">
        <f>IF(COUNTIF($AF$93:AF285,$B285) = 1, "LV", IF(COUNTIF($AF$93:AF285,$B285) = 2, "HV", "ST"))</f>
        <v>LV</v>
      </c>
      <c r="AI285" s="6" t="str">
        <f>INDEX('Demand forecast and growth rate'!$E$7:$E$273,MATCH($Q285,'Demand forecast and growth rate'!$B$7:$B$273,0))</f>
        <v>Steady/falling</v>
      </c>
      <c r="AJ285" s="53">
        <f>SUMIFS('Capex forecast'!E$7:E$210,'Capex forecast'!$T$7:$T$210,$AF285,'Capex forecast'!$S$7:$S$210,$AH285,'Capex forecast'!$Q$7:$Q$210,"Repex")</f>
        <v>0</v>
      </c>
      <c r="AK285" s="53">
        <f>SUMIFS('Capex forecast'!F$7:F$210,'Capex forecast'!$T$7:$T$210,$AF285,'Capex forecast'!$S$7:$S$210,$AH285,'Capex forecast'!$Q$7:$Q$210,"Repex")</f>
        <v>0</v>
      </c>
      <c r="AL285" s="53">
        <f>SUMIFS('Capex forecast'!G$7:G$210,'Capex forecast'!$T$7:$T$210,$AF285,'Capex forecast'!$S$7:$S$210,$AH285,'Capex forecast'!$Q$7:$Q$210,"Repex")</f>
        <v>0</v>
      </c>
      <c r="AM285" s="53">
        <f>SUMIFS('Capex forecast'!H$7:H$210,'Capex forecast'!$T$7:$T$210,$AF285,'Capex forecast'!$S$7:$S$210,$AH285,'Capex forecast'!$Q$7:$Q$210,"Repex")</f>
        <v>0</v>
      </c>
      <c r="AN285" s="53">
        <f>SUMIFS('Capex forecast'!I$7:I$210,'Capex forecast'!$T$7:$T$210,$AF285,'Capex forecast'!$S$7:$S$210,$AH285,'Capex forecast'!$Q$7:$Q$210,"Repex")</f>
        <v>0</v>
      </c>
      <c r="AO285" s="53">
        <f>SUMIFS('Capex forecast'!J$7:J$210,'Capex forecast'!$T$7:$T$210,$AF285,'Capex forecast'!$S$7:$S$210,$AH285,'Capex forecast'!$Q$7:$Q$210,"Repex")</f>
        <v>0</v>
      </c>
      <c r="AP285" s="53">
        <f>SUMIFS('Capex forecast'!K$7:K$210,'Capex forecast'!$T$7:$T$210,$AF285,'Capex forecast'!$S$7:$S$210,$AH285,'Capex forecast'!$Q$7:$Q$210,"Repex")</f>
        <v>0</v>
      </c>
      <c r="AQ285" s="53">
        <f>SUMIFS('Capex forecast'!L$7:L$210,'Capex forecast'!$T$7:$T$210,$AF285,'Capex forecast'!$S$7:$S$210,$AH285,'Capex forecast'!$Q$7:$Q$210,"Repex")</f>
        <v>0</v>
      </c>
      <c r="AR285" s="53">
        <f>SUMIFS('Capex forecast'!M$7:M$210,'Capex forecast'!$T$7:$T$210,$AF285,'Capex forecast'!$S$7:$S$210,$AH285,'Capex forecast'!$Q$7:$Q$210,"Repex")</f>
        <v>0</v>
      </c>
      <c r="AS285" s="53">
        <f>SUMIFS('Capex forecast'!N$7:N$210,'Capex forecast'!$T$7:$T$210,$AF285,'Capex forecast'!$S$7:$S$210,$AH285,'Capex forecast'!$Q$7:$Q$210,"Repex")</f>
        <v>0</v>
      </c>
    </row>
    <row r="286" spans="2:45" ht="15">
      <c r="B286" s="6" t="s">
        <v>24</v>
      </c>
      <c r="C286" s="6" t="str">
        <f>INDEX('Raw demand forecast'!$M$7:$M$5830,MATCH($B286,'Raw demand forecast'!$B$7:$B$5830,0))</f>
        <v>No</v>
      </c>
      <c r="D286" s="6" t="str">
        <f>IF(COUNTIF($B$93:B286,$B286) = 1, "LV", IF(COUNTIF($B$93:B286,$B286) = 2, "HV", "ST"))</f>
        <v>LV</v>
      </c>
      <c r="E286" s="6" t="str">
        <f>INDEX('Demand forecast and growth rate'!$E$7:$E$273,MATCH($B286,'Demand forecast and growth rate'!$B$7:$B$273,0))</f>
        <v>Steady/falling</v>
      </c>
      <c r="F286" s="32">
        <f>SUMIFS('Capex forecast'!E$7:E$210,'Capex forecast'!$T$7:$T$210,'Allocation of site-spec costs'!$B286,'Capex forecast'!$S$7:$S$210,'Allocation of site-spec costs'!$D286,'Capex forecast'!$Q$7:$Q$210,"Customer Connection")</f>
        <v>0</v>
      </c>
      <c r="G286" s="32">
        <f>SUMIFS('Capex forecast'!F$7:F$210,'Capex forecast'!$T$7:$T$210,'Allocation of site-spec costs'!$B286,'Capex forecast'!$S$7:$S$210,'Allocation of site-spec costs'!$D286,'Capex forecast'!$Q$7:$Q$210,"Customer Connection")</f>
        <v>0</v>
      </c>
      <c r="H286" s="32">
        <f>SUMIFS('Capex forecast'!G$7:G$210,'Capex forecast'!$T$7:$T$210,'Allocation of site-spec costs'!$B286,'Capex forecast'!$S$7:$S$210,'Allocation of site-spec costs'!$D286,'Capex forecast'!$Q$7:$Q$210,"Customer Connection")</f>
        <v>0</v>
      </c>
      <c r="I286" s="32">
        <f>SUMIFS('Capex forecast'!H$7:H$210,'Capex forecast'!$T$7:$T$210,'Allocation of site-spec costs'!$B286,'Capex forecast'!$S$7:$S$210,'Allocation of site-spec costs'!$D286,'Capex forecast'!$Q$7:$Q$210,"Customer Connection")</f>
        <v>0</v>
      </c>
      <c r="J286" s="32">
        <f>SUMIFS('Capex forecast'!I$7:I$210,'Capex forecast'!$T$7:$T$210,'Allocation of site-spec costs'!$B286,'Capex forecast'!$S$7:$S$210,'Allocation of site-spec costs'!$D286,'Capex forecast'!$Q$7:$Q$210,"Customer Connection")</f>
        <v>0</v>
      </c>
      <c r="K286" s="32">
        <f>SUMIFS('Capex forecast'!J$7:J$210,'Capex forecast'!$T$7:$T$210,'Allocation of site-spec costs'!$B286,'Capex forecast'!$S$7:$S$210,'Allocation of site-spec costs'!$D286,'Capex forecast'!$Q$7:$Q$210,"Customer Connection")</f>
        <v>0</v>
      </c>
      <c r="L286" s="32">
        <f>SUMIFS('Capex forecast'!K$7:K$210,'Capex forecast'!$T$7:$T$210,'Allocation of site-spec costs'!$B286,'Capex forecast'!$S$7:$S$210,'Allocation of site-spec costs'!$D286,'Capex forecast'!$Q$7:$Q$210,"Customer Connection")</f>
        <v>0</v>
      </c>
      <c r="M286" s="32">
        <f>SUMIFS('Capex forecast'!L$7:L$210,'Capex forecast'!$T$7:$T$210,'Allocation of site-spec costs'!$B286,'Capex forecast'!$S$7:$S$210,'Allocation of site-spec costs'!$D286,'Capex forecast'!$Q$7:$Q$210,"Customer Connection")</f>
        <v>0</v>
      </c>
      <c r="N286" s="32">
        <f>SUMIFS('Capex forecast'!M$7:M$210,'Capex forecast'!$T$7:$T$210,'Allocation of site-spec costs'!$B286,'Capex forecast'!$S$7:$S$210,'Allocation of site-spec costs'!$D286,'Capex forecast'!$Q$7:$Q$210,"Customer Connection")</f>
        <v>0</v>
      </c>
      <c r="O286" s="32">
        <f>SUMIFS('Capex forecast'!N$7:N$210,'Capex forecast'!$T$7:$T$210,'Allocation of site-spec costs'!$B286,'Capex forecast'!$S$7:$S$210,'Allocation of site-spec costs'!$D286,'Capex forecast'!$Q$7:$Q$210,"Customer Connection")</f>
        <v>0</v>
      </c>
      <c r="Q286" s="6" t="s">
        <v>24</v>
      </c>
      <c r="R286" s="6" t="str">
        <f>INDEX('Raw demand forecast'!$M$7:$M$5830,MATCH($Q286,'Raw demand forecast'!$B$7:$B$5830,0))</f>
        <v>No</v>
      </c>
      <c r="S286" s="6" t="str">
        <f>IF(COUNTIF($Q$93:Q286,$B286) = 1, "LV", IF(COUNTIF($Q$93:Q286,$B286) = 2, "HV", "ST"))</f>
        <v>LV</v>
      </c>
      <c r="T286" s="6" t="str">
        <f>INDEX('Demand forecast and growth rate'!$E$7:$E$273,MATCH($Q286,'Demand forecast and growth rate'!$B$7:$B$273,0))</f>
        <v>Steady/falling</v>
      </c>
      <c r="U286" s="32">
        <f>SUMIFS('Capex forecast'!E$7:E$210,'Capex forecast'!$T$7:$T$210,$Q286,'Capex forecast'!$S$7:$S$210,$S286,'Capex forecast'!$Q$7:$Q$210,"Augex")</f>
        <v>0</v>
      </c>
      <c r="V286" s="32">
        <f>SUMIFS('Capex forecast'!F$7:F$210,'Capex forecast'!$T$7:$T$210,$Q286,'Capex forecast'!$S$7:$S$210,$S286,'Capex forecast'!$Q$7:$Q$210,"Augex")</f>
        <v>0</v>
      </c>
      <c r="W286" s="32">
        <f>SUMIFS('Capex forecast'!G$7:G$210,'Capex forecast'!$T$7:$T$210,$Q286,'Capex forecast'!$S$7:$S$210,$S286,'Capex forecast'!$Q$7:$Q$210,"Augex")</f>
        <v>0</v>
      </c>
      <c r="X286" s="32">
        <f>SUMIFS('Capex forecast'!H$7:H$210,'Capex forecast'!$T$7:$T$210,$Q286,'Capex forecast'!$S$7:$S$210,$S286,'Capex forecast'!$Q$7:$Q$210,"Augex")</f>
        <v>0</v>
      </c>
      <c r="Y286" s="32">
        <f>SUMIFS('Capex forecast'!I$7:I$210,'Capex forecast'!$T$7:$T$210,$Q286,'Capex forecast'!$S$7:$S$210,$S286,'Capex forecast'!$Q$7:$Q$210,"Augex")</f>
        <v>0</v>
      </c>
      <c r="Z286" s="32">
        <f>SUMIFS('Capex forecast'!J$7:J$210,'Capex forecast'!$T$7:$T$210,$Q286,'Capex forecast'!$S$7:$S$210,$S286,'Capex forecast'!$Q$7:$Q$210,"Augex")</f>
        <v>0</v>
      </c>
      <c r="AA286" s="32">
        <f>SUMIFS('Capex forecast'!K$7:K$210,'Capex forecast'!$T$7:$T$210,$Q286,'Capex forecast'!$S$7:$S$210,$S286,'Capex forecast'!$Q$7:$Q$210,"Augex")</f>
        <v>0</v>
      </c>
      <c r="AB286" s="32">
        <f>SUMIFS('Capex forecast'!L$7:L$210,'Capex forecast'!$T$7:$T$210,$Q286,'Capex forecast'!$S$7:$S$210,$S286,'Capex forecast'!$Q$7:$Q$210,"Augex")</f>
        <v>0</v>
      </c>
      <c r="AC286" s="32">
        <f>SUMIFS('Capex forecast'!M$7:M$210,'Capex forecast'!$T$7:$T$210,$Q286,'Capex forecast'!$S$7:$S$210,$S286,'Capex forecast'!$Q$7:$Q$210,"Augex")</f>
        <v>0</v>
      </c>
      <c r="AD286" s="32">
        <f>SUMIFS('Capex forecast'!N$7:N$210,'Capex forecast'!$T$7:$T$210,$Q286,'Capex forecast'!$S$7:$S$210,$S286,'Capex forecast'!$Q$7:$Q$210,"Augex")</f>
        <v>0</v>
      </c>
      <c r="AF286" s="6" t="s">
        <v>24</v>
      </c>
      <c r="AG286" s="6" t="str">
        <f>INDEX('Raw demand forecast'!$M$7:$M$5830,MATCH($Q286,'Raw demand forecast'!$B$7:$B$5830,0))</f>
        <v>No</v>
      </c>
      <c r="AH286" s="6" t="str">
        <f>IF(COUNTIF($AF$93:AF286,$B286) = 1, "LV", IF(COUNTIF($AF$93:AF286,$B286) = 2, "HV", "ST"))</f>
        <v>LV</v>
      </c>
      <c r="AI286" s="6" t="str">
        <f>INDEX('Demand forecast and growth rate'!$E$7:$E$273,MATCH($Q286,'Demand forecast and growth rate'!$B$7:$B$273,0))</f>
        <v>Steady/falling</v>
      </c>
      <c r="AJ286" s="53">
        <f>SUMIFS('Capex forecast'!E$7:E$210,'Capex forecast'!$T$7:$T$210,$AF286,'Capex forecast'!$S$7:$S$210,$AH286,'Capex forecast'!$Q$7:$Q$210,"Repex")</f>
        <v>0</v>
      </c>
      <c r="AK286" s="53">
        <f>SUMIFS('Capex forecast'!F$7:F$210,'Capex forecast'!$T$7:$T$210,$AF286,'Capex forecast'!$S$7:$S$210,$AH286,'Capex forecast'!$Q$7:$Q$210,"Repex")</f>
        <v>0</v>
      </c>
      <c r="AL286" s="53">
        <f>SUMIFS('Capex forecast'!G$7:G$210,'Capex forecast'!$T$7:$T$210,$AF286,'Capex forecast'!$S$7:$S$210,$AH286,'Capex forecast'!$Q$7:$Q$210,"Repex")</f>
        <v>0</v>
      </c>
      <c r="AM286" s="53">
        <f>SUMIFS('Capex forecast'!H$7:H$210,'Capex forecast'!$T$7:$T$210,$AF286,'Capex forecast'!$S$7:$S$210,$AH286,'Capex forecast'!$Q$7:$Q$210,"Repex")</f>
        <v>0</v>
      </c>
      <c r="AN286" s="53">
        <f>SUMIFS('Capex forecast'!I$7:I$210,'Capex forecast'!$T$7:$T$210,$AF286,'Capex forecast'!$S$7:$S$210,$AH286,'Capex forecast'!$Q$7:$Q$210,"Repex")</f>
        <v>0</v>
      </c>
      <c r="AO286" s="53">
        <f>SUMIFS('Capex forecast'!J$7:J$210,'Capex forecast'!$T$7:$T$210,$AF286,'Capex forecast'!$S$7:$S$210,$AH286,'Capex forecast'!$Q$7:$Q$210,"Repex")</f>
        <v>0</v>
      </c>
      <c r="AP286" s="53">
        <f>SUMIFS('Capex forecast'!K$7:K$210,'Capex forecast'!$T$7:$T$210,$AF286,'Capex forecast'!$S$7:$S$210,$AH286,'Capex forecast'!$Q$7:$Q$210,"Repex")</f>
        <v>0</v>
      </c>
      <c r="AQ286" s="53">
        <f>SUMIFS('Capex forecast'!L$7:L$210,'Capex forecast'!$T$7:$T$210,$AF286,'Capex forecast'!$S$7:$S$210,$AH286,'Capex forecast'!$Q$7:$Q$210,"Repex")</f>
        <v>0</v>
      </c>
      <c r="AR286" s="53">
        <f>SUMIFS('Capex forecast'!M$7:M$210,'Capex forecast'!$T$7:$T$210,$AF286,'Capex forecast'!$S$7:$S$210,$AH286,'Capex forecast'!$Q$7:$Q$210,"Repex")</f>
        <v>0</v>
      </c>
      <c r="AS286" s="53">
        <f>SUMIFS('Capex forecast'!N$7:N$210,'Capex forecast'!$T$7:$T$210,$AF286,'Capex forecast'!$S$7:$S$210,$AH286,'Capex forecast'!$Q$7:$Q$210,"Repex")</f>
        <v>0</v>
      </c>
    </row>
    <row r="287" spans="2:45" ht="15">
      <c r="B287" s="6" t="s">
        <v>25</v>
      </c>
      <c r="C287" s="6" t="str">
        <f>INDEX('Raw demand forecast'!$M$7:$M$5830,MATCH($B287,'Raw demand forecast'!$B$7:$B$5830,0))</f>
        <v>No</v>
      </c>
      <c r="D287" s="6" t="str">
        <f>IF(COUNTIF($B$93:B287,$B287) = 1, "LV", IF(COUNTIF($B$93:B287,$B287) = 2, "HV", "ST"))</f>
        <v>LV</v>
      </c>
      <c r="E287" s="6" t="str">
        <f>INDEX('Demand forecast and growth rate'!$E$7:$E$273,MATCH($B287,'Demand forecast and growth rate'!$B$7:$B$273,0))</f>
        <v>High growth</v>
      </c>
      <c r="F287" s="32">
        <f>SUMIFS('Capex forecast'!E$7:E$210,'Capex forecast'!$T$7:$T$210,'Allocation of site-spec costs'!$B287,'Capex forecast'!$S$7:$S$210,'Allocation of site-spec costs'!$D287,'Capex forecast'!$Q$7:$Q$210,"Customer Connection")</f>
        <v>0</v>
      </c>
      <c r="G287" s="32">
        <f>SUMIFS('Capex forecast'!F$7:F$210,'Capex forecast'!$T$7:$T$210,'Allocation of site-spec costs'!$B287,'Capex forecast'!$S$7:$S$210,'Allocation of site-spec costs'!$D287,'Capex forecast'!$Q$7:$Q$210,"Customer Connection")</f>
        <v>0</v>
      </c>
      <c r="H287" s="32">
        <f>SUMIFS('Capex forecast'!G$7:G$210,'Capex forecast'!$T$7:$T$210,'Allocation of site-spec costs'!$B287,'Capex forecast'!$S$7:$S$210,'Allocation of site-spec costs'!$D287,'Capex forecast'!$Q$7:$Q$210,"Customer Connection")</f>
        <v>0</v>
      </c>
      <c r="I287" s="32">
        <f>SUMIFS('Capex forecast'!H$7:H$210,'Capex forecast'!$T$7:$T$210,'Allocation of site-spec costs'!$B287,'Capex forecast'!$S$7:$S$210,'Allocation of site-spec costs'!$D287,'Capex forecast'!$Q$7:$Q$210,"Customer Connection")</f>
        <v>0</v>
      </c>
      <c r="J287" s="32">
        <f>SUMIFS('Capex forecast'!I$7:I$210,'Capex forecast'!$T$7:$T$210,'Allocation of site-spec costs'!$B287,'Capex forecast'!$S$7:$S$210,'Allocation of site-spec costs'!$D287,'Capex forecast'!$Q$7:$Q$210,"Customer Connection")</f>
        <v>0</v>
      </c>
      <c r="K287" s="32">
        <f>SUMIFS('Capex forecast'!J$7:J$210,'Capex forecast'!$T$7:$T$210,'Allocation of site-spec costs'!$B287,'Capex forecast'!$S$7:$S$210,'Allocation of site-spec costs'!$D287,'Capex forecast'!$Q$7:$Q$210,"Customer Connection")</f>
        <v>0</v>
      </c>
      <c r="L287" s="32">
        <f>SUMIFS('Capex forecast'!K$7:K$210,'Capex forecast'!$T$7:$T$210,'Allocation of site-spec costs'!$B287,'Capex forecast'!$S$7:$S$210,'Allocation of site-spec costs'!$D287,'Capex forecast'!$Q$7:$Q$210,"Customer Connection")</f>
        <v>0</v>
      </c>
      <c r="M287" s="32">
        <f>SUMIFS('Capex forecast'!L$7:L$210,'Capex forecast'!$T$7:$T$210,'Allocation of site-spec costs'!$B287,'Capex forecast'!$S$7:$S$210,'Allocation of site-spec costs'!$D287,'Capex forecast'!$Q$7:$Q$210,"Customer Connection")</f>
        <v>0</v>
      </c>
      <c r="N287" s="32">
        <f>SUMIFS('Capex forecast'!M$7:M$210,'Capex forecast'!$T$7:$T$210,'Allocation of site-spec costs'!$B287,'Capex forecast'!$S$7:$S$210,'Allocation of site-spec costs'!$D287,'Capex forecast'!$Q$7:$Q$210,"Customer Connection")</f>
        <v>0</v>
      </c>
      <c r="O287" s="32">
        <f>SUMIFS('Capex forecast'!N$7:N$210,'Capex forecast'!$T$7:$T$210,'Allocation of site-spec costs'!$B287,'Capex forecast'!$S$7:$S$210,'Allocation of site-spec costs'!$D287,'Capex forecast'!$Q$7:$Q$210,"Customer Connection")</f>
        <v>0</v>
      </c>
      <c r="Q287" s="6" t="s">
        <v>25</v>
      </c>
      <c r="R287" s="6" t="str">
        <f>INDEX('Raw demand forecast'!$M$7:$M$5830,MATCH($Q287,'Raw demand forecast'!$B$7:$B$5830,0))</f>
        <v>No</v>
      </c>
      <c r="S287" s="6" t="str">
        <f>IF(COUNTIF($Q$93:Q287,$B287) = 1, "LV", IF(COUNTIF($Q$93:Q287,$B287) = 2, "HV", "ST"))</f>
        <v>LV</v>
      </c>
      <c r="T287" s="6" t="str">
        <f>INDEX('Demand forecast and growth rate'!$E$7:$E$273,MATCH($Q287,'Demand forecast and growth rate'!$B$7:$B$273,0))</f>
        <v>High growth</v>
      </c>
      <c r="U287" s="32">
        <f>SUMIFS('Capex forecast'!E$7:E$210,'Capex forecast'!$T$7:$T$210,$Q287,'Capex forecast'!$S$7:$S$210,$S287,'Capex forecast'!$Q$7:$Q$210,"Augex")</f>
        <v>0</v>
      </c>
      <c r="V287" s="32">
        <f>SUMIFS('Capex forecast'!F$7:F$210,'Capex forecast'!$T$7:$T$210,$Q287,'Capex forecast'!$S$7:$S$210,$S287,'Capex forecast'!$Q$7:$Q$210,"Augex")</f>
        <v>0</v>
      </c>
      <c r="W287" s="32">
        <f>SUMIFS('Capex forecast'!G$7:G$210,'Capex forecast'!$T$7:$T$210,$Q287,'Capex forecast'!$S$7:$S$210,$S287,'Capex forecast'!$Q$7:$Q$210,"Augex")</f>
        <v>0</v>
      </c>
      <c r="X287" s="32">
        <f>SUMIFS('Capex forecast'!H$7:H$210,'Capex forecast'!$T$7:$T$210,$Q287,'Capex forecast'!$S$7:$S$210,$S287,'Capex forecast'!$Q$7:$Q$210,"Augex")</f>
        <v>0</v>
      </c>
      <c r="Y287" s="32">
        <f>SUMIFS('Capex forecast'!I$7:I$210,'Capex forecast'!$T$7:$T$210,$Q287,'Capex forecast'!$S$7:$S$210,$S287,'Capex forecast'!$Q$7:$Q$210,"Augex")</f>
        <v>0</v>
      </c>
      <c r="Z287" s="32">
        <f>SUMIFS('Capex forecast'!J$7:J$210,'Capex forecast'!$T$7:$T$210,$Q287,'Capex forecast'!$S$7:$S$210,$S287,'Capex forecast'!$Q$7:$Q$210,"Augex")</f>
        <v>0</v>
      </c>
      <c r="AA287" s="32">
        <f>SUMIFS('Capex forecast'!K$7:K$210,'Capex forecast'!$T$7:$T$210,$Q287,'Capex forecast'!$S$7:$S$210,$S287,'Capex forecast'!$Q$7:$Q$210,"Augex")</f>
        <v>0</v>
      </c>
      <c r="AB287" s="32">
        <f>SUMIFS('Capex forecast'!L$7:L$210,'Capex forecast'!$T$7:$T$210,$Q287,'Capex forecast'!$S$7:$S$210,$S287,'Capex forecast'!$Q$7:$Q$210,"Augex")</f>
        <v>0</v>
      </c>
      <c r="AC287" s="32">
        <f>SUMIFS('Capex forecast'!M$7:M$210,'Capex forecast'!$T$7:$T$210,$Q287,'Capex forecast'!$S$7:$S$210,$S287,'Capex forecast'!$Q$7:$Q$210,"Augex")</f>
        <v>0</v>
      </c>
      <c r="AD287" s="32">
        <f>SUMIFS('Capex forecast'!N$7:N$210,'Capex forecast'!$T$7:$T$210,$Q287,'Capex forecast'!$S$7:$S$210,$S287,'Capex forecast'!$Q$7:$Q$210,"Augex")</f>
        <v>0</v>
      </c>
      <c r="AF287" s="6" t="s">
        <v>25</v>
      </c>
      <c r="AG287" s="6" t="str">
        <f>INDEX('Raw demand forecast'!$M$7:$M$5830,MATCH($Q287,'Raw demand forecast'!$B$7:$B$5830,0))</f>
        <v>No</v>
      </c>
      <c r="AH287" s="6" t="str">
        <f>IF(COUNTIF($AF$93:AF287,$B287) = 1, "LV", IF(COUNTIF($AF$93:AF287,$B287) = 2, "HV", "ST"))</f>
        <v>LV</v>
      </c>
      <c r="AI287" s="6" t="str">
        <f>INDEX('Demand forecast and growth rate'!$E$7:$E$273,MATCH($Q287,'Demand forecast and growth rate'!$B$7:$B$273,0))</f>
        <v>High growth</v>
      </c>
      <c r="AJ287" s="53">
        <f>SUMIFS('Capex forecast'!E$7:E$210,'Capex forecast'!$T$7:$T$210,$AF287,'Capex forecast'!$S$7:$S$210,$AH287,'Capex forecast'!$Q$7:$Q$210,"Repex")</f>
        <v>0</v>
      </c>
      <c r="AK287" s="53">
        <f>SUMIFS('Capex forecast'!F$7:F$210,'Capex forecast'!$T$7:$T$210,$AF287,'Capex forecast'!$S$7:$S$210,$AH287,'Capex forecast'!$Q$7:$Q$210,"Repex")</f>
        <v>0</v>
      </c>
      <c r="AL287" s="53">
        <f>SUMIFS('Capex forecast'!G$7:G$210,'Capex forecast'!$T$7:$T$210,$AF287,'Capex forecast'!$S$7:$S$210,$AH287,'Capex forecast'!$Q$7:$Q$210,"Repex")</f>
        <v>0</v>
      </c>
      <c r="AM287" s="53">
        <f>SUMIFS('Capex forecast'!H$7:H$210,'Capex forecast'!$T$7:$T$210,$AF287,'Capex forecast'!$S$7:$S$210,$AH287,'Capex forecast'!$Q$7:$Q$210,"Repex")</f>
        <v>0</v>
      </c>
      <c r="AN287" s="53">
        <f>SUMIFS('Capex forecast'!I$7:I$210,'Capex forecast'!$T$7:$T$210,$AF287,'Capex forecast'!$S$7:$S$210,$AH287,'Capex forecast'!$Q$7:$Q$210,"Repex")</f>
        <v>0</v>
      </c>
      <c r="AO287" s="53">
        <f>SUMIFS('Capex forecast'!J$7:J$210,'Capex forecast'!$T$7:$T$210,$AF287,'Capex forecast'!$S$7:$S$210,$AH287,'Capex forecast'!$Q$7:$Q$210,"Repex")</f>
        <v>0</v>
      </c>
      <c r="AP287" s="53">
        <f>SUMIFS('Capex forecast'!K$7:K$210,'Capex forecast'!$T$7:$T$210,$AF287,'Capex forecast'!$S$7:$S$210,$AH287,'Capex forecast'!$Q$7:$Q$210,"Repex")</f>
        <v>0</v>
      </c>
      <c r="AQ287" s="53">
        <f>SUMIFS('Capex forecast'!L$7:L$210,'Capex forecast'!$T$7:$T$210,$AF287,'Capex forecast'!$S$7:$S$210,$AH287,'Capex forecast'!$Q$7:$Q$210,"Repex")</f>
        <v>0</v>
      </c>
      <c r="AR287" s="53">
        <f>SUMIFS('Capex forecast'!M$7:M$210,'Capex forecast'!$T$7:$T$210,$AF287,'Capex forecast'!$S$7:$S$210,$AH287,'Capex forecast'!$Q$7:$Q$210,"Repex")</f>
        <v>0</v>
      </c>
      <c r="AS287" s="53">
        <f>SUMIFS('Capex forecast'!N$7:N$210,'Capex forecast'!$T$7:$T$210,$AF287,'Capex forecast'!$S$7:$S$210,$AH287,'Capex forecast'!$Q$7:$Q$210,"Repex")</f>
        <v>0</v>
      </c>
    </row>
    <row r="288" spans="2:45" ht="15">
      <c r="B288" s="6" t="s">
        <v>572</v>
      </c>
      <c r="C288" s="6" t="str">
        <f>INDEX('Raw demand forecast'!$M$7:$M$5830,MATCH($B288,'Raw demand forecast'!$B$7:$B$5830,0))</f>
        <v>Yes</v>
      </c>
      <c r="D288" s="6" t="str">
        <f>IF(COUNTIF($B$93:B288,$B288) = 1, "LV", IF(COUNTIF($B$93:B288,$B288) = 2, "HV", "ST"))</f>
        <v>LV</v>
      </c>
      <c r="E288" s="6" t="str">
        <f>INDEX('Demand forecast and growth rate'!$E$7:$E$273,MATCH($B288,'Demand forecast and growth rate'!$B$7:$B$273,0))</f>
        <v>Steady/falling</v>
      </c>
      <c r="F288" s="32">
        <f>SUMIFS('Capex forecast'!E$7:E$210,'Capex forecast'!$T$7:$T$210,'Allocation of site-spec costs'!$B288,'Capex forecast'!$S$7:$S$210,'Allocation of site-spec costs'!$D288,'Capex forecast'!$Q$7:$Q$210,"Customer Connection")</f>
        <v>0</v>
      </c>
      <c r="G288" s="32">
        <f>SUMIFS('Capex forecast'!F$7:F$210,'Capex forecast'!$T$7:$T$210,'Allocation of site-spec costs'!$B288,'Capex forecast'!$S$7:$S$210,'Allocation of site-spec costs'!$D288,'Capex forecast'!$Q$7:$Q$210,"Customer Connection")</f>
        <v>0</v>
      </c>
      <c r="H288" s="32">
        <f>SUMIFS('Capex forecast'!G$7:G$210,'Capex forecast'!$T$7:$T$210,'Allocation of site-spec costs'!$B288,'Capex forecast'!$S$7:$S$210,'Allocation of site-spec costs'!$D288,'Capex forecast'!$Q$7:$Q$210,"Customer Connection")</f>
        <v>0</v>
      </c>
      <c r="I288" s="32">
        <f>SUMIFS('Capex forecast'!H$7:H$210,'Capex forecast'!$T$7:$T$210,'Allocation of site-spec costs'!$B288,'Capex forecast'!$S$7:$S$210,'Allocation of site-spec costs'!$D288,'Capex forecast'!$Q$7:$Q$210,"Customer Connection")</f>
        <v>0</v>
      </c>
      <c r="J288" s="32">
        <f>SUMIFS('Capex forecast'!I$7:I$210,'Capex forecast'!$T$7:$T$210,'Allocation of site-spec costs'!$B288,'Capex forecast'!$S$7:$S$210,'Allocation of site-spec costs'!$D288,'Capex forecast'!$Q$7:$Q$210,"Customer Connection")</f>
        <v>0</v>
      </c>
      <c r="K288" s="32">
        <f>SUMIFS('Capex forecast'!J$7:J$210,'Capex forecast'!$T$7:$T$210,'Allocation of site-spec costs'!$B288,'Capex forecast'!$S$7:$S$210,'Allocation of site-spec costs'!$D288,'Capex forecast'!$Q$7:$Q$210,"Customer Connection")</f>
        <v>0</v>
      </c>
      <c r="L288" s="32">
        <f>SUMIFS('Capex forecast'!K$7:K$210,'Capex forecast'!$T$7:$T$210,'Allocation of site-spec costs'!$B288,'Capex forecast'!$S$7:$S$210,'Allocation of site-spec costs'!$D288,'Capex forecast'!$Q$7:$Q$210,"Customer Connection")</f>
        <v>0</v>
      </c>
      <c r="M288" s="32">
        <f>SUMIFS('Capex forecast'!L$7:L$210,'Capex forecast'!$T$7:$T$210,'Allocation of site-spec costs'!$B288,'Capex forecast'!$S$7:$S$210,'Allocation of site-spec costs'!$D288,'Capex forecast'!$Q$7:$Q$210,"Customer Connection")</f>
        <v>0</v>
      </c>
      <c r="N288" s="32">
        <f>SUMIFS('Capex forecast'!M$7:M$210,'Capex forecast'!$T$7:$T$210,'Allocation of site-spec costs'!$B288,'Capex forecast'!$S$7:$S$210,'Allocation of site-spec costs'!$D288,'Capex forecast'!$Q$7:$Q$210,"Customer Connection")</f>
        <v>0</v>
      </c>
      <c r="O288" s="32">
        <f>SUMIFS('Capex forecast'!N$7:N$210,'Capex forecast'!$T$7:$T$210,'Allocation of site-spec costs'!$B288,'Capex forecast'!$S$7:$S$210,'Allocation of site-spec costs'!$D288,'Capex forecast'!$Q$7:$Q$210,"Customer Connection")</f>
        <v>0</v>
      </c>
      <c r="Q288" s="6" t="s">
        <v>572</v>
      </c>
      <c r="R288" s="6" t="str">
        <f>INDEX('Raw demand forecast'!$M$7:$M$5830,MATCH($Q288,'Raw demand forecast'!$B$7:$B$5830,0))</f>
        <v>Yes</v>
      </c>
      <c r="S288" s="6" t="str">
        <f>IF(COUNTIF($Q$93:Q288,$B288) = 1, "LV", IF(COUNTIF($Q$93:Q288,$B288) = 2, "HV", "ST"))</f>
        <v>LV</v>
      </c>
      <c r="T288" s="6" t="str">
        <f>INDEX('Demand forecast and growth rate'!$E$7:$E$273,MATCH($Q288,'Demand forecast and growth rate'!$B$7:$B$273,0))</f>
        <v>Steady/falling</v>
      </c>
      <c r="U288" s="32">
        <f>SUMIFS('Capex forecast'!E$7:E$210,'Capex forecast'!$T$7:$T$210,$Q288,'Capex forecast'!$S$7:$S$210,$S288,'Capex forecast'!$Q$7:$Q$210,"Augex")</f>
        <v>0</v>
      </c>
      <c r="V288" s="32">
        <f>SUMIFS('Capex forecast'!F$7:F$210,'Capex forecast'!$T$7:$T$210,$Q288,'Capex forecast'!$S$7:$S$210,$S288,'Capex forecast'!$Q$7:$Q$210,"Augex")</f>
        <v>0</v>
      </c>
      <c r="W288" s="32">
        <f>SUMIFS('Capex forecast'!G$7:G$210,'Capex forecast'!$T$7:$T$210,$Q288,'Capex forecast'!$S$7:$S$210,$S288,'Capex forecast'!$Q$7:$Q$210,"Augex")</f>
        <v>0</v>
      </c>
      <c r="X288" s="32">
        <f>SUMIFS('Capex forecast'!H$7:H$210,'Capex forecast'!$T$7:$T$210,$Q288,'Capex forecast'!$S$7:$S$210,$S288,'Capex forecast'!$Q$7:$Q$210,"Augex")</f>
        <v>0</v>
      </c>
      <c r="Y288" s="32">
        <f>SUMIFS('Capex forecast'!I$7:I$210,'Capex forecast'!$T$7:$T$210,$Q288,'Capex forecast'!$S$7:$S$210,$S288,'Capex forecast'!$Q$7:$Q$210,"Augex")</f>
        <v>0</v>
      </c>
      <c r="Z288" s="32">
        <f>SUMIFS('Capex forecast'!J$7:J$210,'Capex forecast'!$T$7:$T$210,$Q288,'Capex forecast'!$S$7:$S$210,$S288,'Capex forecast'!$Q$7:$Q$210,"Augex")</f>
        <v>0</v>
      </c>
      <c r="AA288" s="32">
        <f>SUMIFS('Capex forecast'!K$7:K$210,'Capex forecast'!$T$7:$T$210,$Q288,'Capex forecast'!$S$7:$S$210,$S288,'Capex forecast'!$Q$7:$Q$210,"Augex")</f>
        <v>0</v>
      </c>
      <c r="AB288" s="32">
        <f>SUMIFS('Capex forecast'!L$7:L$210,'Capex forecast'!$T$7:$T$210,$Q288,'Capex forecast'!$S$7:$S$210,$S288,'Capex forecast'!$Q$7:$Q$210,"Augex")</f>
        <v>0</v>
      </c>
      <c r="AC288" s="32">
        <f>SUMIFS('Capex forecast'!M$7:M$210,'Capex forecast'!$T$7:$T$210,$Q288,'Capex forecast'!$S$7:$S$210,$S288,'Capex forecast'!$Q$7:$Q$210,"Augex")</f>
        <v>0</v>
      </c>
      <c r="AD288" s="32">
        <f>SUMIFS('Capex forecast'!N$7:N$210,'Capex forecast'!$T$7:$T$210,$Q288,'Capex forecast'!$S$7:$S$210,$S288,'Capex forecast'!$Q$7:$Q$210,"Augex")</f>
        <v>0</v>
      </c>
      <c r="AF288" s="6" t="s">
        <v>572</v>
      </c>
      <c r="AG288" s="6" t="str">
        <f>INDEX('Raw demand forecast'!$M$7:$M$5830,MATCH($Q288,'Raw demand forecast'!$B$7:$B$5830,0))</f>
        <v>Yes</v>
      </c>
      <c r="AH288" s="6" t="str">
        <f>IF(COUNTIF($AF$93:AF288,$B288) = 1, "LV", IF(COUNTIF($AF$93:AF288,$B288) = 2, "HV", "ST"))</f>
        <v>LV</v>
      </c>
      <c r="AI288" s="6" t="str">
        <f>INDEX('Demand forecast and growth rate'!$E$7:$E$273,MATCH($Q288,'Demand forecast and growth rate'!$B$7:$B$273,0))</f>
        <v>Steady/falling</v>
      </c>
      <c r="AJ288" s="53">
        <f>SUMIFS('Capex forecast'!E$7:E$210,'Capex forecast'!$T$7:$T$210,$AF288,'Capex forecast'!$S$7:$S$210,$AH288,'Capex forecast'!$Q$7:$Q$210,"Repex")</f>
        <v>0</v>
      </c>
      <c r="AK288" s="53">
        <f>SUMIFS('Capex forecast'!F$7:F$210,'Capex forecast'!$T$7:$T$210,$AF288,'Capex forecast'!$S$7:$S$210,$AH288,'Capex forecast'!$Q$7:$Q$210,"Repex")</f>
        <v>0</v>
      </c>
      <c r="AL288" s="53">
        <f>SUMIFS('Capex forecast'!G$7:G$210,'Capex forecast'!$T$7:$T$210,$AF288,'Capex forecast'!$S$7:$S$210,$AH288,'Capex forecast'!$Q$7:$Q$210,"Repex")</f>
        <v>0</v>
      </c>
      <c r="AM288" s="53">
        <f>SUMIFS('Capex forecast'!H$7:H$210,'Capex forecast'!$T$7:$T$210,$AF288,'Capex forecast'!$S$7:$S$210,$AH288,'Capex forecast'!$Q$7:$Q$210,"Repex")</f>
        <v>0</v>
      </c>
      <c r="AN288" s="53">
        <f>SUMIFS('Capex forecast'!I$7:I$210,'Capex forecast'!$T$7:$T$210,$AF288,'Capex forecast'!$S$7:$S$210,$AH288,'Capex forecast'!$Q$7:$Q$210,"Repex")</f>
        <v>0</v>
      </c>
      <c r="AO288" s="53">
        <f>SUMIFS('Capex forecast'!J$7:J$210,'Capex forecast'!$T$7:$T$210,$AF288,'Capex forecast'!$S$7:$S$210,$AH288,'Capex forecast'!$Q$7:$Q$210,"Repex")</f>
        <v>0</v>
      </c>
      <c r="AP288" s="53">
        <f>SUMIFS('Capex forecast'!K$7:K$210,'Capex forecast'!$T$7:$T$210,$AF288,'Capex forecast'!$S$7:$S$210,$AH288,'Capex forecast'!$Q$7:$Q$210,"Repex")</f>
        <v>0</v>
      </c>
      <c r="AQ288" s="53">
        <f>SUMIFS('Capex forecast'!L$7:L$210,'Capex forecast'!$T$7:$T$210,$AF288,'Capex forecast'!$S$7:$S$210,$AH288,'Capex forecast'!$Q$7:$Q$210,"Repex")</f>
        <v>0</v>
      </c>
      <c r="AR288" s="53">
        <f>SUMIFS('Capex forecast'!M$7:M$210,'Capex forecast'!$T$7:$T$210,$AF288,'Capex forecast'!$S$7:$S$210,$AH288,'Capex forecast'!$Q$7:$Q$210,"Repex")</f>
        <v>0</v>
      </c>
      <c r="AS288" s="53">
        <f>SUMIFS('Capex forecast'!N$7:N$210,'Capex forecast'!$T$7:$T$210,$AF288,'Capex forecast'!$S$7:$S$210,$AH288,'Capex forecast'!$Q$7:$Q$210,"Repex")</f>
        <v>0</v>
      </c>
    </row>
    <row r="289" spans="2:45" ht="15">
      <c r="B289" s="6" t="s">
        <v>574</v>
      </c>
      <c r="C289" s="6" t="str">
        <f>INDEX('Raw demand forecast'!$M$7:$M$5830,MATCH($B289,'Raw demand forecast'!$B$7:$B$5830,0))</f>
        <v>Yes</v>
      </c>
      <c r="D289" s="6" t="str">
        <f>IF(COUNTIF($B$93:B289,$B289) = 1, "LV", IF(COUNTIF($B$93:B289,$B289) = 2, "HV", "ST"))</f>
        <v>LV</v>
      </c>
      <c r="E289" s="6" t="str">
        <f>INDEX('Demand forecast and growth rate'!$E$7:$E$273,MATCH($B289,'Demand forecast and growth rate'!$B$7:$B$273,0))</f>
        <v>Steady/falling</v>
      </c>
      <c r="F289" s="32">
        <f>SUMIFS('Capex forecast'!E$7:E$210,'Capex forecast'!$T$7:$T$210,'Allocation of site-spec costs'!$B289,'Capex forecast'!$S$7:$S$210,'Allocation of site-spec costs'!$D289,'Capex forecast'!$Q$7:$Q$210,"Customer Connection")</f>
        <v>0</v>
      </c>
      <c r="G289" s="32">
        <f>SUMIFS('Capex forecast'!F$7:F$210,'Capex forecast'!$T$7:$T$210,'Allocation of site-spec costs'!$B289,'Capex forecast'!$S$7:$S$210,'Allocation of site-spec costs'!$D289,'Capex forecast'!$Q$7:$Q$210,"Customer Connection")</f>
        <v>0</v>
      </c>
      <c r="H289" s="32">
        <f>SUMIFS('Capex forecast'!G$7:G$210,'Capex forecast'!$T$7:$T$210,'Allocation of site-spec costs'!$B289,'Capex forecast'!$S$7:$S$210,'Allocation of site-spec costs'!$D289,'Capex forecast'!$Q$7:$Q$210,"Customer Connection")</f>
        <v>0</v>
      </c>
      <c r="I289" s="32">
        <f>SUMIFS('Capex forecast'!H$7:H$210,'Capex forecast'!$T$7:$T$210,'Allocation of site-spec costs'!$B289,'Capex forecast'!$S$7:$S$210,'Allocation of site-spec costs'!$D289,'Capex forecast'!$Q$7:$Q$210,"Customer Connection")</f>
        <v>0</v>
      </c>
      <c r="J289" s="32">
        <f>SUMIFS('Capex forecast'!I$7:I$210,'Capex forecast'!$T$7:$T$210,'Allocation of site-spec costs'!$B289,'Capex forecast'!$S$7:$S$210,'Allocation of site-spec costs'!$D289,'Capex forecast'!$Q$7:$Q$210,"Customer Connection")</f>
        <v>0</v>
      </c>
      <c r="K289" s="32">
        <f>SUMIFS('Capex forecast'!J$7:J$210,'Capex forecast'!$T$7:$T$210,'Allocation of site-spec costs'!$B289,'Capex forecast'!$S$7:$S$210,'Allocation of site-spec costs'!$D289,'Capex forecast'!$Q$7:$Q$210,"Customer Connection")</f>
        <v>0</v>
      </c>
      <c r="L289" s="32">
        <f>SUMIFS('Capex forecast'!K$7:K$210,'Capex forecast'!$T$7:$T$210,'Allocation of site-spec costs'!$B289,'Capex forecast'!$S$7:$S$210,'Allocation of site-spec costs'!$D289,'Capex forecast'!$Q$7:$Q$210,"Customer Connection")</f>
        <v>0</v>
      </c>
      <c r="M289" s="32">
        <f>SUMIFS('Capex forecast'!L$7:L$210,'Capex forecast'!$T$7:$T$210,'Allocation of site-spec costs'!$B289,'Capex forecast'!$S$7:$S$210,'Allocation of site-spec costs'!$D289,'Capex forecast'!$Q$7:$Q$210,"Customer Connection")</f>
        <v>0</v>
      </c>
      <c r="N289" s="32">
        <f>SUMIFS('Capex forecast'!M$7:M$210,'Capex forecast'!$T$7:$T$210,'Allocation of site-spec costs'!$B289,'Capex forecast'!$S$7:$S$210,'Allocation of site-spec costs'!$D289,'Capex forecast'!$Q$7:$Q$210,"Customer Connection")</f>
        <v>0</v>
      </c>
      <c r="O289" s="32">
        <f>SUMIFS('Capex forecast'!N$7:N$210,'Capex forecast'!$T$7:$T$210,'Allocation of site-spec costs'!$B289,'Capex forecast'!$S$7:$S$210,'Allocation of site-spec costs'!$D289,'Capex forecast'!$Q$7:$Q$210,"Customer Connection")</f>
        <v>0</v>
      </c>
      <c r="Q289" s="6" t="s">
        <v>574</v>
      </c>
      <c r="R289" s="6" t="str">
        <f>INDEX('Raw demand forecast'!$M$7:$M$5830,MATCH($Q289,'Raw demand forecast'!$B$7:$B$5830,0))</f>
        <v>Yes</v>
      </c>
      <c r="S289" s="6" t="str">
        <f>IF(COUNTIF($Q$93:Q289,$B289) = 1, "LV", IF(COUNTIF($Q$93:Q289,$B289) = 2, "HV", "ST"))</f>
        <v>LV</v>
      </c>
      <c r="T289" s="6" t="str">
        <f>INDEX('Demand forecast and growth rate'!$E$7:$E$273,MATCH($Q289,'Demand forecast and growth rate'!$B$7:$B$273,0))</f>
        <v>Steady/falling</v>
      </c>
      <c r="U289" s="32">
        <f>SUMIFS('Capex forecast'!E$7:E$210,'Capex forecast'!$T$7:$T$210,$Q289,'Capex forecast'!$S$7:$S$210,$S289,'Capex forecast'!$Q$7:$Q$210,"Augex")</f>
        <v>0</v>
      </c>
      <c r="V289" s="32">
        <f>SUMIFS('Capex forecast'!F$7:F$210,'Capex forecast'!$T$7:$T$210,$Q289,'Capex forecast'!$S$7:$S$210,$S289,'Capex forecast'!$Q$7:$Q$210,"Augex")</f>
        <v>0</v>
      </c>
      <c r="W289" s="32">
        <f>SUMIFS('Capex forecast'!G$7:G$210,'Capex forecast'!$T$7:$T$210,$Q289,'Capex forecast'!$S$7:$S$210,$S289,'Capex forecast'!$Q$7:$Q$210,"Augex")</f>
        <v>0</v>
      </c>
      <c r="X289" s="32">
        <f>SUMIFS('Capex forecast'!H$7:H$210,'Capex forecast'!$T$7:$T$210,$Q289,'Capex forecast'!$S$7:$S$210,$S289,'Capex forecast'!$Q$7:$Q$210,"Augex")</f>
        <v>0</v>
      </c>
      <c r="Y289" s="32">
        <f>SUMIFS('Capex forecast'!I$7:I$210,'Capex forecast'!$T$7:$T$210,$Q289,'Capex forecast'!$S$7:$S$210,$S289,'Capex forecast'!$Q$7:$Q$210,"Augex")</f>
        <v>0</v>
      </c>
      <c r="Z289" s="32">
        <f>SUMIFS('Capex forecast'!J$7:J$210,'Capex forecast'!$T$7:$T$210,$Q289,'Capex forecast'!$S$7:$S$210,$S289,'Capex forecast'!$Q$7:$Q$210,"Augex")</f>
        <v>0</v>
      </c>
      <c r="AA289" s="32">
        <f>SUMIFS('Capex forecast'!K$7:K$210,'Capex forecast'!$T$7:$T$210,$Q289,'Capex forecast'!$S$7:$S$210,$S289,'Capex forecast'!$Q$7:$Q$210,"Augex")</f>
        <v>0</v>
      </c>
      <c r="AB289" s="32">
        <f>SUMIFS('Capex forecast'!L$7:L$210,'Capex forecast'!$T$7:$T$210,$Q289,'Capex forecast'!$S$7:$S$210,$S289,'Capex forecast'!$Q$7:$Q$210,"Augex")</f>
        <v>0</v>
      </c>
      <c r="AC289" s="32">
        <f>SUMIFS('Capex forecast'!M$7:M$210,'Capex forecast'!$T$7:$T$210,$Q289,'Capex forecast'!$S$7:$S$210,$S289,'Capex forecast'!$Q$7:$Q$210,"Augex")</f>
        <v>0</v>
      </c>
      <c r="AD289" s="32">
        <f>SUMIFS('Capex forecast'!N$7:N$210,'Capex forecast'!$T$7:$T$210,$Q289,'Capex forecast'!$S$7:$S$210,$S289,'Capex forecast'!$Q$7:$Q$210,"Augex")</f>
        <v>0</v>
      </c>
      <c r="AF289" s="6" t="s">
        <v>574</v>
      </c>
      <c r="AG289" s="6" t="str">
        <f>INDEX('Raw demand forecast'!$M$7:$M$5830,MATCH($Q289,'Raw demand forecast'!$B$7:$B$5830,0))</f>
        <v>Yes</v>
      </c>
      <c r="AH289" s="6" t="str">
        <f>IF(COUNTIF($AF$93:AF289,$B289) = 1, "LV", IF(COUNTIF($AF$93:AF289,$B289) = 2, "HV", "ST"))</f>
        <v>LV</v>
      </c>
      <c r="AI289" s="6" t="str">
        <f>INDEX('Demand forecast and growth rate'!$E$7:$E$273,MATCH($Q289,'Demand forecast and growth rate'!$B$7:$B$273,0))</f>
        <v>Steady/falling</v>
      </c>
      <c r="AJ289" s="53">
        <f>SUMIFS('Capex forecast'!E$7:E$210,'Capex forecast'!$T$7:$T$210,$AF289,'Capex forecast'!$S$7:$S$210,$AH289,'Capex forecast'!$Q$7:$Q$210,"Repex")</f>
        <v>0</v>
      </c>
      <c r="AK289" s="53">
        <f>SUMIFS('Capex forecast'!F$7:F$210,'Capex forecast'!$T$7:$T$210,$AF289,'Capex forecast'!$S$7:$S$210,$AH289,'Capex forecast'!$Q$7:$Q$210,"Repex")</f>
        <v>0</v>
      </c>
      <c r="AL289" s="53">
        <f>SUMIFS('Capex forecast'!G$7:G$210,'Capex forecast'!$T$7:$T$210,$AF289,'Capex forecast'!$S$7:$S$210,$AH289,'Capex forecast'!$Q$7:$Q$210,"Repex")</f>
        <v>0</v>
      </c>
      <c r="AM289" s="53">
        <f>SUMIFS('Capex forecast'!H$7:H$210,'Capex forecast'!$T$7:$T$210,$AF289,'Capex forecast'!$S$7:$S$210,$AH289,'Capex forecast'!$Q$7:$Q$210,"Repex")</f>
        <v>0</v>
      </c>
      <c r="AN289" s="53">
        <f>SUMIFS('Capex forecast'!I$7:I$210,'Capex forecast'!$T$7:$T$210,$AF289,'Capex forecast'!$S$7:$S$210,$AH289,'Capex forecast'!$Q$7:$Q$210,"Repex")</f>
        <v>0</v>
      </c>
      <c r="AO289" s="53">
        <f>SUMIFS('Capex forecast'!J$7:J$210,'Capex forecast'!$T$7:$T$210,$AF289,'Capex forecast'!$S$7:$S$210,$AH289,'Capex forecast'!$Q$7:$Q$210,"Repex")</f>
        <v>0</v>
      </c>
      <c r="AP289" s="53">
        <f>SUMIFS('Capex forecast'!K$7:K$210,'Capex forecast'!$T$7:$T$210,$AF289,'Capex forecast'!$S$7:$S$210,$AH289,'Capex forecast'!$Q$7:$Q$210,"Repex")</f>
        <v>0</v>
      </c>
      <c r="AQ289" s="53">
        <f>SUMIFS('Capex forecast'!L$7:L$210,'Capex forecast'!$T$7:$T$210,$AF289,'Capex forecast'!$S$7:$S$210,$AH289,'Capex forecast'!$Q$7:$Q$210,"Repex")</f>
        <v>0</v>
      </c>
      <c r="AR289" s="53">
        <f>SUMIFS('Capex forecast'!M$7:M$210,'Capex forecast'!$T$7:$T$210,$AF289,'Capex forecast'!$S$7:$S$210,$AH289,'Capex forecast'!$Q$7:$Q$210,"Repex")</f>
        <v>0</v>
      </c>
      <c r="AS289" s="53">
        <f>SUMIFS('Capex forecast'!N$7:N$210,'Capex forecast'!$T$7:$T$210,$AF289,'Capex forecast'!$S$7:$S$210,$AH289,'Capex forecast'!$Q$7:$Q$210,"Repex")</f>
        <v>0</v>
      </c>
    </row>
    <row r="290" spans="2:45" ht="15">
      <c r="B290" s="6" t="s">
        <v>49</v>
      </c>
      <c r="C290" s="6" t="str">
        <f>INDEX('Raw demand forecast'!$M$7:$M$5830,MATCH($B290,'Raw demand forecast'!$B$7:$B$5830,0))</f>
        <v>No</v>
      </c>
      <c r="D290" s="6" t="str">
        <f>IF(COUNTIF($B$93:B290,$B290) = 1, "LV", IF(COUNTIF($B$93:B290,$B290) = 2, "HV", "ST"))</f>
        <v>LV</v>
      </c>
      <c r="E290" s="6" t="str">
        <f>INDEX('Demand forecast and growth rate'!$E$7:$E$273,MATCH($B290,'Demand forecast and growth rate'!$B$7:$B$273,0))</f>
        <v>Steady/falling</v>
      </c>
      <c r="F290" s="32">
        <f>SUMIFS('Capex forecast'!E$7:E$210,'Capex forecast'!$T$7:$T$210,'Allocation of site-spec costs'!$B290,'Capex forecast'!$S$7:$S$210,'Allocation of site-spec costs'!$D290,'Capex forecast'!$Q$7:$Q$210,"Customer Connection")</f>
        <v>0</v>
      </c>
      <c r="G290" s="32">
        <f>SUMIFS('Capex forecast'!F$7:F$210,'Capex forecast'!$T$7:$T$210,'Allocation of site-spec costs'!$B290,'Capex forecast'!$S$7:$S$210,'Allocation of site-spec costs'!$D290,'Capex forecast'!$Q$7:$Q$210,"Customer Connection")</f>
        <v>0</v>
      </c>
      <c r="H290" s="32">
        <f>SUMIFS('Capex forecast'!G$7:G$210,'Capex forecast'!$T$7:$T$210,'Allocation of site-spec costs'!$B290,'Capex forecast'!$S$7:$S$210,'Allocation of site-spec costs'!$D290,'Capex forecast'!$Q$7:$Q$210,"Customer Connection")</f>
        <v>0</v>
      </c>
      <c r="I290" s="32">
        <f>SUMIFS('Capex forecast'!H$7:H$210,'Capex forecast'!$T$7:$T$210,'Allocation of site-spec costs'!$B290,'Capex forecast'!$S$7:$S$210,'Allocation of site-spec costs'!$D290,'Capex forecast'!$Q$7:$Q$210,"Customer Connection")</f>
        <v>0</v>
      </c>
      <c r="J290" s="32">
        <f>SUMIFS('Capex forecast'!I$7:I$210,'Capex forecast'!$T$7:$T$210,'Allocation of site-spec costs'!$B290,'Capex forecast'!$S$7:$S$210,'Allocation of site-spec costs'!$D290,'Capex forecast'!$Q$7:$Q$210,"Customer Connection")</f>
        <v>0</v>
      </c>
      <c r="K290" s="32">
        <f>SUMIFS('Capex forecast'!J$7:J$210,'Capex forecast'!$T$7:$T$210,'Allocation of site-spec costs'!$B290,'Capex forecast'!$S$7:$S$210,'Allocation of site-spec costs'!$D290,'Capex forecast'!$Q$7:$Q$210,"Customer Connection")</f>
        <v>0</v>
      </c>
      <c r="L290" s="32">
        <f>SUMIFS('Capex forecast'!K$7:K$210,'Capex forecast'!$T$7:$T$210,'Allocation of site-spec costs'!$B290,'Capex forecast'!$S$7:$S$210,'Allocation of site-spec costs'!$D290,'Capex forecast'!$Q$7:$Q$210,"Customer Connection")</f>
        <v>0</v>
      </c>
      <c r="M290" s="32">
        <f>SUMIFS('Capex forecast'!L$7:L$210,'Capex forecast'!$T$7:$T$210,'Allocation of site-spec costs'!$B290,'Capex forecast'!$S$7:$S$210,'Allocation of site-spec costs'!$D290,'Capex forecast'!$Q$7:$Q$210,"Customer Connection")</f>
        <v>0</v>
      </c>
      <c r="N290" s="32">
        <f>SUMIFS('Capex forecast'!M$7:M$210,'Capex forecast'!$T$7:$T$210,'Allocation of site-spec costs'!$B290,'Capex forecast'!$S$7:$S$210,'Allocation of site-spec costs'!$D290,'Capex forecast'!$Q$7:$Q$210,"Customer Connection")</f>
        <v>0</v>
      </c>
      <c r="O290" s="32">
        <f>SUMIFS('Capex forecast'!N$7:N$210,'Capex forecast'!$T$7:$T$210,'Allocation of site-spec costs'!$B290,'Capex forecast'!$S$7:$S$210,'Allocation of site-spec costs'!$D290,'Capex forecast'!$Q$7:$Q$210,"Customer Connection")</f>
        <v>0</v>
      </c>
      <c r="Q290" s="6" t="s">
        <v>49</v>
      </c>
      <c r="R290" s="6" t="str">
        <f>INDEX('Raw demand forecast'!$M$7:$M$5830,MATCH($Q290,'Raw demand forecast'!$B$7:$B$5830,0))</f>
        <v>No</v>
      </c>
      <c r="S290" s="6" t="str">
        <f>IF(COUNTIF($Q$93:Q290,$B290) = 1, "LV", IF(COUNTIF($Q$93:Q290,$B290) = 2, "HV", "ST"))</f>
        <v>LV</v>
      </c>
      <c r="T290" s="6" t="str">
        <f>INDEX('Demand forecast and growth rate'!$E$7:$E$273,MATCH($Q290,'Demand forecast and growth rate'!$B$7:$B$273,0))</f>
        <v>Steady/falling</v>
      </c>
      <c r="U290" s="32">
        <f>SUMIFS('Capex forecast'!E$7:E$210,'Capex forecast'!$T$7:$T$210,$Q290,'Capex forecast'!$S$7:$S$210,$S290,'Capex forecast'!$Q$7:$Q$210,"Augex")</f>
        <v>0</v>
      </c>
      <c r="V290" s="32">
        <f>SUMIFS('Capex forecast'!F$7:F$210,'Capex forecast'!$T$7:$T$210,$Q290,'Capex forecast'!$S$7:$S$210,$S290,'Capex forecast'!$Q$7:$Q$210,"Augex")</f>
        <v>0</v>
      </c>
      <c r="W290" s="32">
        <f>SUMIFS('Capex forecast'!G$7:G$210,'Capex forecast'!$T$7:$T$210,$Q290,'Capex forecast'!$S$7:$S$210,$S290,'Capex forecast'!$Q$7:$Q$210,"Augex")</f>
        <v>0</v>
      </c>
      <c r="X290" s="32">
        <f>SUMIFS('Capex forecast'!H$7:H$210,'Capex forecast'!$T$7:$T$210,$Q290,'Capex forecast'!$S$7:$S$210,$S290,'Capex forecast'!$Q$7:$Q$210,"Augex")</f>
        <v>0</v>
      </c>
      <c r="Y290" s="32">
        <f>SUMIFS('Capex forecast'!I$7:I$210,'Capex forecast'!$T$7:$T$210,$Q290,'Capex forecast'!$S$7:$S$210,$S290,'Capex forecast'!$Q$7:$Q$210,"Augex")</f>
        <v>0</v>
      </c>
      <c r="Z290" s="32">
        <f>SUMIFS('Capex forecast'!J$7:J$210,'Capex forecast'!$T$7:$T$210,$Q290,'Capex forecast'!$S$7:$S$210,$S290,'Capex forecast'!$Q$7:$Q$210,"Augex")</f>
        <v>0</v>
      </c>
      <c r="AA290" s="32">
        <f>SUMIFS('Capex forecast'!K$7:K$210,'Capex forecast'!$T$7:$T$210,$Q290,'Capex forecast'!$S$7:$S$210,$S290,'Capex forecast'!$Q$7:$Q$210,"Augex")</f>
        <v>0</v>
      </c>
      <c r="AB290" s="32">
        <f>SUMIFS('Capex forecast'!L$7:L$210,'Capex forecast'!$T$7:$T$210,$Q290,'Capex forecast'!$S$7:$S$210,$S290,'Capex forecast'!$Q$7:$Q$210,"Augex")</f>
        <v>0</v>
      </c>
      <c r="AC290" s="32">
        <f>SUMIFS('Capex forecast'!M$7:M$210,'Capex forecast'!$T$7:$T$210,$Q290,'Capex forecast'!$S$7:$S$210,$S290,'Capex forecast'!$Q$7:$Q$210,"Augex")</f>
        <v>0</v>
      </c>
      <c r="AD290" s="32">
        <f>SUMIFS('Capex forecast'!N$7:N$210,'Capex forecast'!$T$7:$T$210,$Q290,'Capex forecast'!$S$7:$S$210,$S290,'Capex forecast'!$Q$7:$Q$210,"Augex")</f>
        <v>0</v>
      </c>
      <c r="AF290" s="6" t="s">
        <v>49</v>
      </c>
      <c r="AG290" s="6" t="str">
        <f>INDEX('Raw demand forecast'!$M$7:$M$5830,MATCH($Q290,'Raw demand forecast'!$B$7:$B$5830,0))</f>
        <v>No</v>
      </c>
      <c r="AH290" s="6" t="str">
        <f>IF(COUNTIF($AF$93:AF290,$B290) = 1, "LV", IF(COUNTIF($AF$93:AF290,$B290) = 2, "HV", "ST"))</f>
        <v>LV</v>
      </c>
      <c r="AI290" s="6" t="str">
        <f>INDEX('Demand forecast and growth rate'!$E$7:$E$273,MATCH($Q290,'Demand forecast and growth rate'!$B$7:$B$273,0))</f>
        <v>Steady/falling</v>
      </c>
      <c r="AJ290" s="53">
        <f>SUMIFS('Capex forecast'!E$7:E$210,'Capex forecast'!$T$7:$T$210,$AF290,'Capex forecast'!$S$7:$S$210,$AH290,'Capex forecast'!$Q$7:$Q$210,"Repex")</f>
        <v>0</v>
      </c>
      <c r="AK290" s="53">
        <f>SUMIFS('Capex forecast'!F$7:F$210,'Capex forecast'!$T$7:$T$210,$AF290,'Capex forecast'!$S$7:$S$210,$AH290,'Capex forecast'!$Q$7:$Q$210,"Repex")</f>
        <v>0</v>
      </c>
      <c r="AL290" s="53">
        <f>SUMIFS('Capex forecast'!G$7:G$210,'Capex forecast'!$T$7:$T$210,$AF290,'Capex forecast'!$S$7:$S$210,$AH290,'Capex forecast'!$Q$7:$Q$210,"Repex")</f>
        <v>0</v>
      </c>
      <c r="AM290" s="53">
        <f>SUMIFS('Capex forecast'!H$7:H$210,'Capex forecast'!$T$7:$T$210,$AF290,'Capex forecast'!$S$7:$S$210,$AH290,'Capex forecast'!$Q$7:$Q$210,"Repex")</f>
        <v>0</v>
      </c>
      <c r="AN290" s="53">
        <f>SUMIFS('Capex forecast'!I$7:I$210,'Capex forecast'!$T$7:$T$210,$AF290,'Capex forecast'!$S$7:$S$210,$AH290,'Capex forecast'!$Q$7:$Q$210,"Repex")</f>
        <v>0</v>
      </c>
      <c r="AO290" s="53">
        <f>SUMIFS('Capex forecast'!J$7:J$210,'Capex forecast'!$T$7:$T$210,$AF290,'Capex forecast'!$S$7:$S$210,$AH290,'Capex forecast'!$Q$7:$Q$210,"Repex")</f>
        <v>0</v>
      </c>
      <c r="AP290" s="53">
        <f>SUMIFS('Capex forecast'!K$7:K$210,'Capex forecast'!$T$7:$T$210,$AF290,'Capex forecast'!$S$7:$S$210,$AH290,'Capex forecast'!$Q$7:$Q$210,"Repex")</f>
        <v>0</v>
      </c>
      <c r="AQ290" s="53">
        <f>SUMIFS('Capex forecast'!L$7:L$210,'Capex forecast'!$T$7:$T$210,$AF290,'Capex forecast'!$S$7:$S$210,$AH290,'Capex forecast'!$Q$7:$Q$210,"Repex")</f>
        <v>0</v>
      </c>
      <c r="AR290" s="53">
        <f>SUMIFS('Capex forecast'!M$7:M$210,'Capex forecast'!$T$7:$T$210,$AF290,'Capex forecast'!$S$7:$S$210,$AH290,'Capex forecast'!$Q$7:$Q$210,"Repex")</f>
        <v>0</v>
      </c>
      <c r="AS290" s="53">
        <f>SUMIFS('Capex forecast'!N$7:N$210,'Capex forecast'!$T$7:$T$210,$AF290,'Capex forecast'!$S$7:$S$210,$AH290,'Capex forecast'!$Q$7:$Q$210,"Repex")</f>
        <v>0</v>
      </c>
    </row>
    <row r="291" spans="2:45" ht="15">
      <c r="B291" s="6" t="s">
        <v>591</v>
      </c>
      <c r="C291" s="6" t="str">
        <f>INDEX('Raw demand forecast'!$M$7:$M$5830,MATCH($B291,'Raw demand forecast'!$B$7:$B$5830,0))</f>
        <v>Yes</v>
      </c>
      <c r="D291" s="6" t="str">
        <f>IF(COUNTIF($B$93:B291,$B291) = 1, "LV", IF(COUNTIF($B$93:B291,$B291) = 2, "HV", "ST"))</f>
        <v>LV</v>
      </c>
      <c r="E291" s="6" t="str">
        <f>INDEX('Demand forecast and growth rate'!$E$7:$E$273,MATCH($B291,'Demand forecast and growth rate'!$B$7:$B$273,0))</f>
        <v>High growth</v>
      </c>
      <c r="F291" s="32">
        <f>SUMIFS('Capex forecast'!E$7:E$210,'Capex forecast'!$T$7:$T$210,'Allocation of site-spec costs'!$B291,'Capex forecast'!$S$7:$S$210,'Allocation of site-spec costs'!$D291,'Capex forecast'!$Q$7:$Q$210,"Customer Connection")</f>
        <v>0</v>
      </c>
      <c r="G291" s="32">
        <f>SUMIFS('Capex forecast'!F$7:F$210,'Capex forecast'!$T$7:$T$210,'Allocation of site-spec costs'!$B291,'Capex forecast'!$S$7:$S$210,'Allocation of site-spec costs'!$D291,'Capex forecast'!$Q$7:$Q$210,"Customer Connection")</f>
        <v>0</v>
      </c>
      <c r="H291" s="32">
        <f>SUMIFS('Capex forecast'!G$7:G$210,'Capex forecast'!$T$7:$T$210,'Allocation of site-spec costs'!$B291,'Capex forecast'!$S$7:$S$210,'Allocation of site-spec costs'!$D291,'Capex forecast'!$Q$7:$Q$210,"Customer Connection")</f>
        <v>0</v>
      </c>
      <c r="I291" s="32">
        <f>SUMIFS('Capex forecast'!H$7:H$210,'Capex forecast'!$T$7:$T$210,'Allocation of site-spec costs'!$B291,'Capex forecast'!$S$7:$S$210,'Allocation of site-spec costs'!$D291,'Capex forecast'!$Q$7:$Q$210,"Customer Connection")</f>
        <v>0</v>
      </c>
      <c r="J291" s="32">
        <f>SUMIFS('Capex forecast'!I$7:I$210,'Capex forecast'!$T$7:$T$210,'Allocation of site-spec costs'!$B291,'Capex forecast'!$S$7:$S$210,'Allocation of site-spec costs'!$D291,'Capex forecast'!$Q$7:$Q$210,"Customer Connection")</f>
        <v>0</v>
      </c>
      <c r="K291" s="32">
        <f>SUMIFS('Capex forecast'!J$7:J$210,'Capex forecast'!$T$7:$T$210,'Allocation of site-spec costs'!$B291,'Capex forecast'!$S$7:$S$210,'Allocation of site-spec costs'!$D291,'Capex forecast'!$Q$7:$Q$210,"Customer Connection")</f>
        <v>0</v>
      </c>
      <c r="L291" s="32">
        <f>SUMIFS('Capex forecast'!K$7:K$210,'Capex forecast'!$T$7:$T$210,'Allocation of site-spec costs'!$B291,'Capex forecast'!$S$7:$S$210,'Allocation of site-spec costs'!$D291,'Capex forecast'!$Q$7:$Q$210,"Customer Connection")</f>
        <v>0</v>
      </c>
      <c r="M291" s="32">
        <f>SUMIFS('Capex forecast'!L$7:L$210,'Capex forecast'!$T$7:$T$210,'Allocation of site-spec costs'!$B291,'Capex forecast'!$S$7:$S$210,'Allocation of site-spec costs'!$D291,'Capex forecast'!$Q$7:$Q$210,"Customer Connection")</f>
        <v>0</v>
      </c>
      <c r="N291" s="32">
        <f>SUMIFS('Capex forecast'!M$7:M$210,'Capex forecast'!$T$7:$T$210,'Allocation of site-spec costs'!$B291,'Capex forecast'!$S$7:$S$210,'Allocation of site-spec costs'!$D291,'Capex forecast'!$Q$7:$Q$210,"Customer Connection")</f>
        <v>0</v>
      </c>
      <c r="O291" s="32">
        <f>SUMIFS('Capex forecast'!N$7:N$210,'Capex forecast'!$T$7:$T$210,'Allocation of site-spec costs'!$B291,'Capex forecast'!$S$7:$S$210,'Allocation of site-spec costs'!$D291,'Capex forecast'!$Q$7:$Q$210,"Customer Connection")</f>
        <v>0</v>
      </c>
      <c r="Q291" s="6" t="s">
        <v>591</v>
      </c>
      <c r="R291" s="6" t="str">
        <f>INDEX('Raw demand forecast'!$M$7:$M$5830,MATCH($Q291,'Raw demand forecast'!$B$7:$B$5830,0))</f>
        <v>Yes</v>
      </c>
      <c r="S291" s="6" t="str">
        <f>IF(COUNTIF($Q$93:Q291,$B291) = 1, "LV", IF(COUNTIF($Q$93:Q291,$B291) = 2, "HV", "ST"))</f>
        <v>LV</v>
      </c>
      <c r="T291" s="6" t="str">
        <f>INDEX('Demand forecast and growth rate'!$E$7:$E$273,MATCH($Q291,'Demand forecast and growth rate'!$B$7:$B$273,0))</f>
        <v>High growth</v>
      </c>
      <c r="U291" s="32">
        <f>SUMIFS('Capex forecast'!E$7:E$210,'Capex forecast'!$T$7:$T$210,$Q291,'Capex forecast'!$S$7:$S$210,$S291,'Capex forecast'!$Q$7:$Q$210,"Augex")</f>
        <v>0</v>
      </c>
      <c r="V291" s="32">
        <f>SUMIFS('Capex forecast'!F$7:F$210,'Capex forecast'!$T$7:$T$210,$Q291,'Capex forecast'!$S$7:$S$210,$S291,'Capex forecast'!$Q$7:$Q$210,"Augex")</f>
        <v>0</v>
      </c>
      <c r="W291" s="32">
        <f>SUMIFS('Capex forecast'!G$7:G$210,'Capex forecast'!$T$7:$T$210,$Q291,'Capex forecast'!$S$7:$S$210,$S291,'Capex forecast'!$Q$7:$Q$210,"Augex")</f>
        <v>0</v>
      </c>
      <c r="X291" s="32">
        <f>SUMIFS('Capex forecast'!H$7:H$210,'Capex forecast'!$T$7:$T$210,$Q291,'Capex forecast'!$S$7:$S$210,$S291,'Capex forecast'!$Q$7:$Q$210,"Augex")</f>
        <v>0</v>
      </c>
      <c r="Y291" s="32">
        <f>SUMIFS('Capex forecast'!I$7:I$210,'Capex forecast'!$T$7:$T$210,$Q291,'Capex forecast'!$S$7:$S$210,$S291,'Capex forecast'!$Q$7:$Q$210,"Augex")</f>
        <v>0</v>
      </c>
      <c r="Z291" s="32">
        <f>SUMIFS('Capex forecast'!J$7:J$210,'Capex forecast'!$T$7:$T$210,$Q291,'Capex forecast'!$S$7:$S$210,$S291,'Capex forecast'!$Q$7:$Q$210,"Augex")</f>
        <v>0</v>
      </c>
      <c r="AA291" s="32">
        <f>SUMIFS('Capex forecast'!K$7:K$210,'Capex forecast'!$T$7:$T$210,$Q291,'Capex forecast'!$S$7:$S$210,$S291,'Capex forecast'!$Q$7:$Q$210,"Augex")</f>
        <v>0</v>
      </c>
      <c r="AB291" s="32">
        <f>SUMIFS('Capex forecast'!L$7:L$210,'Capex forecast'!$T$7:$T$210,$Q291,'Capex forecast'!$S$7:$S$210,$S291,'Capex forecast'!$Q$7:$Q$210,"Augex")</f>
        <v>0</v>
      </c>
      <c r="AC291" s="32">
        <f>SUMIFS('Capex forecast'!M$7:M$210,'Capex forecast'!$T$7:$T$210,$Q291,'Capex forecast'!$S$7:$S$210,$S291,'Capex forecast'!$Q$7:$Q$210,"Augex")</f>
        <v>0</v>
      </c>
      <c r="AD291" s="32">
        <f>SUMIFS('Capex forecast'!N$7:N$210,'Capex forecast'!$T$7:$T$210,$Q291,'Capex forecast'!$S$7:$S$210,$S291,'Capex forecast'!$Q$7:$Q$210,"Augex")</f>
        <v>0</v>
      </c>
      <c r="AF291" s="6" t="s">
        <v>591</v>
      </c>
      <c r="AG291" s="6" t="str">
        <f>INDEX('Raw demand forecast'!$M$7:$M$5830,MATCH($Q291,'Raw demand forecast'!$B$7:$B$5830,0))</f>
        <v>Yes</v>
      </c>
      <c r="AH291" s="6" t="str">
        <f>IF(COUNTIF($AF$93:AF291,$B291) = 1, "LV", IF(COUNTIF($AF$93:AF291,$B291) = 2, "HV", "ST"))</f>
        <v>LV</v>
      </c>
      <c r="AI291" s="6" t="str">
        <f>INDEX('Demand forecast and growth rate'!$E$7:$E$273,MATCH($Q291,'Demand forecast and growth rate'!$B$7:$B$273,0))</f>
        <v>High growth</v>
      </c>
      <c r="AJ291" s="53">
        <f>SUMIFS('Capex forecast'!E$7:E$210,'Capex forecast'!$T$7:$T$210,$AF291,'Capex forecast'!$S$7:$S$210,$AH291,'Capex forecast'!$Q$7:$Q$210,"Repex")</f>
        <v>0</v>
      </c>
      <c r="AK291" s="53">
        <f>SUMIFS('Capex forecast'!F$7:F$210,'Capex forecast'!$T$7:$T$210,$AF291,'Capex forecast'!$S$7:$S$210,$AH291,'Capex forecast'!$Q$7:$Q$210,"Repex")</f>
        <v>0</v>
      </c>
      <c r="AL291" s="53">
        <f>SUMIFS('Capex forecast'!G$7:G$210,'Capex forecast'!$T$7:$T$210,$AF291,'Capex forecast'!$S$7:$S$210,$AH291,'Capex forecast'!$Q$7:$Q$210,"Repex")</f>
        <v>0</v>
      </c>
      <c r="AM291" s="53">
        <f>SUMIFS('Capex forecast'!H$7:H$210,'Capex forecast'!$T$7:$T$210,$AF291,'Capex forecast'!$S$7:$S$210,$AH291,'Capex forecast'!$Q$7:$Q$210,"Repex")</f>
        <v>0</v>
      </c>
      <c r="AN291" s="53">
        <f>SUMIFS('Capex forecast'!I$7:I$210,'Capex forecast'!$T$7:$T$210,$AF291,'Capex forecast'!$S$7:$S$210,$AH291,'Capex forecast'!$Q$7:$Q$210,"Repex")</f>
        <v>0</v>
      </c>
      <c r="AO291" s="53">
        <f>SUMIFS('Capex forecast'!J$7:J$210,'Capex forecast'!$T$7:$T$210,$AF291,'Capex forecast'!$S$7:$S$210,$AH291,'Capex forecast'!$Q$7:$Q$210,"Repex")</f>
        <v>0</v>
      </c>
      <c r="AP291" s="53">
        <f>SUMIFS('Capex forecast'!K$7:K$210,'Capex forecast'!$T$7:$T$210,$AF291,'Capex forecast'!$S$7:$S$210,$AH291,'Capex forecast'!$Q$7:$Q$210,"Repex")</f>
        <v>0</v>
      </c>
      <c r="AQ291" s="53">
        <f>SUMIFS('Capex forecast'!L$7:L$210,'Capex forecast'!$T$7:$T$210,$AF291,'Capex forecast'!$S$7:$S$210,$AH291,'Capex forecast'!$Q$7:$Q$210,"Repex")</f>
        <v>0</v>
      </c>
      <c r="AR291" s="53">
        <f>SUMIFS('Capex forecast'!M$7:M$210,'Capex forecast'!$T$7:$T$210,$AF291,'Capex forecast'!$S$7:$S$210,$AH291,'Capex forecast'!$Q$7:$Q$210,"Repex")</f>
        <v>0</v>
      </c>
      <c r="AS291" s="53">
        <f>SUMIFS('Capex forecast'!N$7:N$210,'Capex forecast'!$T$7:$T$210,$AF291,'Capex forecast'!$S$7:$S$210,$AH291,'Capex forecast'!$Q$7:$Q$210,"Repex")</f>
        <v>0</v>
      </c>
    </row>
    <row r="292" spans="2:45" ht="15">
      <c r="B292" s="6" t="s">
        <v>75</v>
      </c>
      <c r="C292" s="6" t="str">
        <f>INDEX('Raw demand forecast'!$M$7:$M$5830,MATCH($B292,'Raw demand forecast'!$B$7:$B$5830,0))</f>
        <v>No</v>
      </c>
      <c r="D292" s="6" t="str">
        <f>IF(COUNTIF($B$93:B292,$B292) = 1, "LV", IF(COUNTIF($B$93:B292,$B292) = 2, "HV", "ST"))</f>
        <v>LV</v>
      </c>
      <c r="E292" s="6" t="str">
        <f>INDEX('Demand forecast and growth rate'!$E$7:$E$273,MATCH($B292,'Demand forecast and growth rate'!$B$7:$B$273,0))</f>
        <v>Small growth</v>
      </c>
      <c r="F292" s="32">
        <f>SUMIFS('Capex forecast'!E$7:E$210,'Capex forecast'!$T$7:$T$210,'Allocation of site-spec costs'!$B292,'Capex forecast'!$S$7:$S$210,'Allocation of site-spec costs'!$D292,'Capex forecast'!$Q$7:$Q$210,"Customer Connection")</f>
        <v>0</v>
      </c>
      <c r="G292" s="32">
        <f>SUMIFS('Capex forecast'!F$7:F$210,'Capex forecast'!$T$7:$T$210,'Allocation of site-spec costs'!$B292,'Capex forecast'!$S$7:$S$210,'Allocation of site-spec costs'!$D292,'Capex forecast'!$Q$7:$Q$210,"Customer Connection")</f>
        <v>0</v>
      </c>
      <c r="H292" s="32">
        <f>SUMIFS('Capex forecast'!G$7:G$210,'Capex forecast'!$T$7:$T$210,'Allocation of site-spec costs'!$B292,'Capex forecast'!$S$7:$S$210,'Allocation of site-spec costs'!$D292,'Capex forecast'!$Q$7:$Q$210,"Customer Connection")</f>
        <v>0</v>
      </c>
      <c r="I292" s="32">
        <f>SUMIFS('Capex forecast'!H$7:H$210,'Capex forecast'!$T$7:$T$210,'Allocation of site-spec costs'!$B292,'Capex forecast'!$S$7:$S$210,'Allocation of site-spec costs'!$D292,'Capex forecast'!$Q$7:$Q$210,"Customer Connection")</f>
        <v>0</v>
      </c>
      <c r="J292" s="32">
        <f>SUMIFS('Capex forecast'!I$7:I$210,'Capex forecast'!$T$7:$T$210,'Allocation of site-spec costs'!$B292,'Capex forecast'!$S$7:$S$210,'Allocation of site-spec costs'!$D292,'Capex forecast'!$Q$7:$Q$210,"Customer Connection")</f>
        <v>0</v>
      </c>
      <c r="K292" s="32">
        <f>SUMIFS('Capex forecast'!J$7:J$210,'Capex forecast'!$T$7:$T$210,'Allocation of site-spec costs'!$B292,'Capex forecast'!$S$7:$S$210,'Allocation of site-spec costs'!$D292,'Capex forecast'!$Q$7:$Q$210,"Customer Connection")</f>
        <v>0</v>
      </c>
      <c r="L292" s="32">
        <f>SUMIFS('Capex forecast'!K$7:K$210,'Capex forecast'!$T$7:$T$210,'Allocation of site-spec costs'!$B292,'Capex forecast'!$S$7:$S$210,'Allocation of site-spec costs'!$D292,'Capex forecast'!$Q$7:$Q$210,"Customer Connection")</f>
        <v>0</v>
      </c>
      <c r="M292" s="32">
        <f>SUMIFS('Capex forecast'!L$7:L$210,'Capex forecast'!$T$7:$T$210,'Allocation of site-spec costs'!$B292,'Capex forecast'!$S$7:$S$210,'Allocation of site-spec costs'!$D292,'Capex forecast'!$Q$7:$Q$210,"Customer Connection")</f>
        <v>0</v>
      </c>
      <c r="N292" s="32">
        <f>SUMIFS('Capex forecast'!M$7:M$210,'Capex forecast'!$T$7:$T$210,'Allocation of site-spec costs'!$B292,'Capex forecast'!$S$7:$S$210,'Allocation of site-spec costs'!$D292,'Capex forecast'!$Q$7:$Q$210,"Customer Connection")</f>
        <v>0</v>
      </c>
      <c r="O292" s="32">
        <f>SUMIFS('Capex forecast'!N$7:N$210,'Capex forecast'!$T$7:$T$210,'Allocation of site-spec costs'!$B292,'Capex forecast'!$S$7:$S$210,'Allocation of site-spec costs'!$D292,'Capex forecast'!$Q$7:$Q$210,"Customer Connection")</f>
        <v>0</v>
      </c>
      <c r="Q292" s="6" t="s">
        <v>75</v>
      </c>
      <c r="R292" s="6" t="str">
        <f>INDEX('Raw demand forecast'!$M$7:$M$5830,MATCH($Q292,'Raw demand forecast'!$B$7:$B$5830,0))</f>
        <v>No</v>
      </c>
      <c r="S292" s="6" t="str">
        <f>IF(COUNTIF($Q$93:Q292,$B292) = 1, "LV", IF(COUNTIF($Q$93:Q292,$B292) = 2, "HV", "ST"))</f>
        <v>LV</v>
      </c>
      <c r="T292" s="6" t="str">
        <f>INDEX('Demand forecast and growth rate'!$E$7:$E$273,MATCH($Q292,'Demand forecast and growth rate'!$B$7:$B$273,0))</f>
        <v>Small growth</v>
      </c>
      <c r="U292" s="32">
        <f>SUMIFS('Capex forecast'!E$7:E$210,'Capex forecast'!$T$7:$T$210,$Q292,'Capex forecast'!$S$7:$S$210,$S292,'Capex forecast'!$Q$7:$Q$210,"Augex")</f>
        <v>0</v>
      </c>
      <c r="V292" s="32">
        <f>SUMIFS('Capex forecast'!F$7:F$210,'Capex forecast'!$T$7:$T$210,$Q292,'Capex forecast'!$S$7:$S$210,$S292,'Capex forecast'!$Q$7:$Q$210,"Augex")</f>
        <v>0</v>
      </c>
      <c r="W292" s="32">
        <f>SUMIFS('Capex forecast'!G$7:G$210,'Capex forecast'!$T$7:$T$210,$Q292,'Capex forecast'!$S$7:$S$210,$S292,'Capex forecast'!$Q$7:$Q$210,"Augex")</f>
        <v>0</v>
      </c>
      <c r="X292" s="32">
        <f>SUMIFS('Capex forecast'!H$7:H$210,'Capex forecast'!$T$7:$T$210,$Q292,'Capex forecast'!$S$7:$S$210,$S292,'Capex forecast'!$Q$7:$Q$210,"Augex")</f>
        <v>0</v>
      </c>
      <c r="Y292" s="32">
        <f>SUMIFS('Capex forecast'!I$7:I$210,'Capex forecast'!$T$7:$T$210,$Q292,'Capex forecast'!$S$7:$S$210,$S292,'Capex forecast'!$Q$7:$Q$210,"Augex")</f>
        <v>0</v>
      </c>
      <c r="Z292" s="32">
        <f>SUMIFS('Capex forecast'!J$7:J$210,'Capex forecast'!$T$7:$T$210,$Q292,'Capex forecast'!$S$7:$S$210,$S292,'Capex forecast'!$Q$7:$Q$210,"Augex")</f>
        <v>0</v>
      </c>
      <c r="AA292" s="32">
        <f>SUMIFS('Capex forecast'!K$7:K$210,'Capex forecast'!$T$7:$T$210,$Q292,'Capex forecast'!$S$7:$S$210,$S292,'Capex forecast'!$Q$7:$Q$210,"Augex")</f>
        <v>0</v>
      </c>
      <c r="AB292" s="32">
        <f>SUMIFS('Capex forecast'!L$7:L$210,'Capex forecast'!$T$7:$T$210,$Q292,'Capex forecast'!$S$7:$S$210,$S292,'Capex forecast'!$Q$7:$Q$210,"Augex")</f>
        <v>0</v>
      </c>
      <c r="AC292" s="32">
        <f>SUMIFS('Capex forecast'!M$7:M$210,'Capex forecast'!$T$7:$T$210,$Q292,'Capex forecast'!$S$7:$S$210,$S292,'Capex forecast'!$Q$7:$Q$210,"Augex")</f>
        <v>0</v>
      </c>
      <c r="AD292" s="32">
        <f>SUMIFS('Capex forecast'!N$7:N$210,'Capex forecast'!$T$7:$T$210,$Q292,'Capex forecast'!$S$7:$S$210,$S292,'Capex forecast'!$Q$7:$Q$210,"Augex")</f>
        <v>0</v>
      </c>
      <c r="AF292" s="6" t="s">
        <v>75</v>
      </c>
      <c r="AG292" s="6" t="str">
        <f>INDEX('Raw demand forecast'!$M$7:$M$5830,MATCH($Q292,'Raw demand forecast'!$B$7:$B$5830,0))</f>
        <v>No</v>
      </c>
      <c r="AH292" s="6" t="str">
        <f>IF(COUNTIF($AF$93:AF292,$B292) = 1, "LV", IF(COUNTIF($AF$93:AF292,$B292) = 2, "HV", "ST"))</f>
        <v>LV</v>
      </c>
      <c r="AI292" s="6" t="str">
        <f>INDEX('Demand forecast and growth rate'!$E$7:$E$273,MATCH($Q292,'Demand forecast and growth rate'!$B$7:$B$273,0))</f>
        <v>Small growth</v>
      </c>
      <c r="AJ292" s="53">
        <f>SUMIFS('Capex forecast'!E$7:E$210,'Capex forecast'!$T$7:$T$210,$AF292,'Capex forecast'!$S$7:$S$210,$AH292,'Capex forecast'!$Q$7:$Q$210,"Repex")</f>
        <v>0</v>
      </c>
      <c r="AK292" s="53">
        <f>SUMIFS('Capex forecast'!F$7:F$210,'Capex forecast'!$T$7:$T$210,$AF292,'Capex forecast'!$S$7:$S$210,$AH292,'Capex forecast'!$Q$7:$Q$210,"Repex")</f>
        <v>0</v>
      </c>
      <c r="AL292" s="53">
        <f>SUMIFS('Capex forecast'!G$7:G$210,'Capex forecast'!$T$7:$T$210,$AF292,'Capex forecast'!$S$7:$S$210,$AH292,'Capex forecast'!$Q$7:$Q$210,"Repex")</f>
        <v>0</v>
      </c>
      <c r="AM292" s="53">
        <f>SUMIFS('Capex forecast'!H$7:H$210,'Capex forecast'!$T$7:$T$210,$AF292,'Capex forecast'!$S$7:$S$210,$AH292,'Capex forecast'!$Q$7:$Q$210,"Repex")</f>
        <v>0</v>
      </c>
      <c r="AN292" s="53">
        <f>SUMIFS('Capex forecast'!I$7:I$210,'Capex forecast'!$T$7:$T$210,$AF292,'Capex forecast'!$S$7:$S$210,$AH292,'Capex forecast'!$Q$7:$Q$210,"Repex")</f>
        <v>0</v>
      </c>
      <c r="AO292" s="53">
        <f>SUMIFS('Capex forecast'!J$7:J$210,'Capex forecast'!$T$7:$T$210,$AF292,'Capex forecast'!$S$7:$S$210,$AH292,'Capex forecast'!$Q$7:$Q$210,"Repex")</f>
        <v>0</v>
      </c>
      <c r="AP292" s="53">
        <f>SUMIFS('Capex forecast'!K$7:K$210,'Capex forecast'!$T$7:$T$210,$AF292,'Capex forecast'!$S$7:$S$210,$AH292,'Capex forecast'!$Q$7:$Q$210,"Repex")</f>
        <v>0</v>
      </c>
      <c r="AQ292" s="53">
        <f>SUMIFS('Capex forecast'!L$7:L$210,'Capex forecast'!$T$7:$T$210,$AF292,'Capex forecast'!$S$7:$S$210,$AH292,'Capex forecast'!$Q$7:$Q$210,"Repex")</f>
        <v>0</v>
      </c>
      <c r="AR292" s="53">
        <f>SUMIFS('Capex forecast'!M$7:M$210,'Capex forecast'!$T$7:$T$210,$AF292,'Capex forecast'!$S$7:$S$210,$AH292,'Capex forecast'!$Q$7:$Q$210,"Repex")</f>
        <v>0</v>
      </c>
      <c r="AS292" s="53">
        <f>SUMIFS('Capex forecast'!N$7:N$210,'Capex forecast'!$T$7:$T$210,$AF292,'Capex forecast'!$S$7:$S$210,$AH292,'Capex forecast'!$Q$7:$Q$210,"Repex")</f>
        <v>0</v>
      </c>
    </row>
    <row r="293" spans="2:45" ht="15">
      <c r="B293" s="6" t="s">
        <v>82</v>
      </c>
      <c r="C293" s="6" t="str">
        <f>INDEX('Raw demand forecast'!$M$7:$M$5830,MATCH($B293,'Raw demand forecast'!$B$7:$B$5830,0))</f>
        <v>No</v>
      </c>
      <c r="D293" s="6" t="str">
        <f>IF(COUNTIF($B$93:B293,$B293) = 1, "LV", IF(COUNTIF($B$93:B293,$B293) = 2, "HV", "ST"))</f>
        <v>LV</v>
      </c>
      <c r="E293" s="6" t="str">
        <f>INDEX('Demand forecast and growth rate'!$E$7:$E$273,MATCH($B293,'Demand forecast and growth rate'!$B$7:$B$273,0))</f>
        <v>Steady/falling</v>
      </c>
      <c r="F293" s="32">
        <f>SUMIFS('Capex forecast'!E$7:E$210,'Capex forecast'!$T$7:$T$210,'Allocation of site-spec costs'!$B293,'Capex forecast'!$S$7:$S$210,'Allocation of site-spec costs'!$D293,'Capex forecast'!$Q$7:$Q$210,"Customer Connection")</f>
        <v>0</v>
      </c>
      <c r="G293" s="32">
        <f>SUMIFS('Capex forecast'!F$7:F$210,'Capex forecast'!$T$7:$T$210,'Allocation of site-spec costs'!$B293,'Capex forecast'!$S$7:$S$210,'Allocation of site-spec costs'!$D293,'Capex forecast'!$Q$7:$Q$210,"Customer Connection")</f>
        <v>0</v>
      </c>
      <c r="H293" s="32">
        <f>SUMIFS('Capex forecast'!G$7:G$210,'Capex forecast'!$T$7:$T$210,'Allocation of site-spec costs'!$B293,'Capex forecast'!$S$7:$S$210,'Allocation of site-spec costs'!$D293,'Capex forecast'!$Q$7:$Q$210,"Customer Connection")</f>
        <v>0</v>
      </c>
      <c r="I293" s="32">
        <f>SUMIFS('Capex forecast'!H$7:H$210,'Capex forecast'!$T$7:$T$210,'Allocation of site-spec costs'!$B293,'Capex forecast'!$S$7:$S$210,'Allocation of site-spec costs'!$D293,'Capex forecast'!$Q$7:$Q$210,"Customer Connection")</f>
        <v>0</v>
      </c>
      <c r="J293" s="32">
        <f>SUMIFS('Capex forecast'!I$7:I$210,'Capex forecast'!$T$7:$T$210,'Allocation of site-spec costs'!$B293,'Capex forecast'!$S$7:$S$210,'Allocation of site-spec costs'!$D293,'Capex forecast'!$Q$7:$Q$210,"Customer Connection")</f>
        <v>0</v>
      </c>
      <c r="K293" s="32">
        <f>SUMIFS('Capex forecast'!J$7:J$210,'Capex forecast'!$T$7:$T$210,'Allocation of site-spec costs'!$B293,'Capex forecast'!$S$7:$S$210,'Allocation of site-spec costs'!$D293,'Capex forecast'!$Q$7:$Q$210,"Customer Connection")</f>
        <v>0</v>
      </c>
      <c r="L293" s="32">
        <f>SUMIFS('Capex forecast'!K$7:K$210,'Capex forecast'!$T$7:$T$210,'Allocation of site-spec costs'!$B293,'Capex forecast'!$S$7:$S$210,'Allocation of site-spec costs'!$D293,'Capex forecast'!$Q$7:$Q$210,"Customer Connection")</f>
        <v>0</v>
      </c>
      <c r="M293" s="32">
        <f>SUMIFS('Capex forecast'!L$7:L$210,'Capex forecast'!$T$7:$T$210,'Allocation of site-spec costs'!$B293,'Capex forecast'!$S$7:$S$210,'Allocation of site-spec costs'!$D293,'Capex forecast'!$Q$7:$Q$210,"Customer Connection")</f>
        <v>0</v>
      </c>
      <c r="N293" s="32">
        <f>SUMIFS('Capex forecast'!M$7:M$210,'Capex forecast'!$T$7:$T$210,'Allocation of site-spec costs'!$B293,'Capex forecast'!$S$7:$S$210,'Allocation of site-spec costs'!$D293,'Capex forecast'!$Q$7:$Q$210,"Customer Connection")</f>
        <v>0</v>
      </c>
      <c r="O293" s="32">
        <f>SUMIFS('Capex forecast'!N$7:N$210,'Capex forecast'!$T$7:$T$210,'Allocation of site-spec costs'!$B293,'Capex forecast'!$S$7:$S$210,'Allocation of site-spec costs'!$D293,'Capex forecast'!$Q$7:$Q$210,"Customer Connection")</f>
        <v>0</v>
      </c>
      <c r="Q293" s="6" t="s">
        <v>82</v>
      </c>
      <c r="R293" s="6" t="str">
        <f>INDEX('Raw demand forecast'!$M$7:$M$5830,MATCH($Q293,'Raw demand forecast'!$B$7:$B$5830,0))</f>
        <v>No</v>
      </c>
      <c r="S293" s="6" t="str">
        <f>IF(COUNTIF($Q$93:Q293,$B293) = 1, "LV", IF(COUNTIF($Q$93:Q293,$B293) = 2, "HV", "ST"))</f>
        <v>LV</v>
      </c>
      <c r="T293" s="6" t="str">
        <f>INDEX('Demand forecast and growth rate'!$E$7:$E$273,MATCH($Q293,'Demand forecast and growth rate'!$B$7:$B$273,0))</f>
        <v>Steady/falling</v>
      </c>
      <c r="U293" s="32">
        <f>SUMIFS('Capex forecast'!E$7:E$210,'Capex forecast'!$T$7:$T$210,$Q293,'Capex forecast'!$S$7:$S$210,$S293,'Capex forecast'!$Q$7:$Q$210,"Augex")</f>
        <v>0</v>
      </c>
      <c r="V293" s="32">
        <f>SUMIFS('Capex forecast'!F$7:F$210,'Capex forecast'!$T$7:$T$210,$Q293,'Capex forecast'!$S$7:$S$210,$S293,'Capex forecast'!$Q$7:$Q$210,"Augex")</f>
        <v>0</v>
      </c>
      <c r="W293" s="32">
        <f>SUMIFS('Capex forecast'!G$7:G$210,'Capex forecast'!$T$7:$T$210,$Q293,'Capex forecast'!$S$7:$S$210,$S293,'Capex forecast'!$Q$7:$Q$210,"Augex")</f>
        <v>0</v>
      </c>
      <c r="X293" s="32">
        <f>SUMIFS('Capex forecast'!H$7:H$210,'Capex forecast'!$T$7:$T$210,$Q293,'Capex forecast'!$S$7:$S$210,$S293,'Capex forecast'!$Q$7:$Q$210,"Augex")</f>
        <v>0</v>
      </c>
      <c r="Y293" s="32">
        <f>SUMIFS('Capex forecast'!I$7:I$210,'Capex forecast'!$T$7:$T$210,$Q293,'Capex forecast'!$S$7:$S$210,$S293,'Capex forecast'!$Q$7:$Q$210,"Augex")</f>
        <v>0</v>
      </c>
      <c r="Z293" s="32">
        <f>SUMIFS('Capex forecast'!J$7:J$210,'Capex forecast'!$T$7:$T$210,$Q293,'Capex forecast'!$S$7:$S$210,$S293,'Capex forecast'!$Q$7:$Q$210,"Augex")</f>
        <v>0</v>
      </c>
      <c r="AA293" s="32">
        <f>SUMIFS('Capex forecast'!K$7:K$210,'Capex forecast'!$T$7:$T$210,$Q293,'Capex forecast'!$S$7:$S$210,$S293,'Capex forecast'!$Q$7:$Q$210,"Augex")</f>
        <v>0</v>
      </c>
      <c r="AB293" s="32">
        <f>SUMIFS('Capex forecast'!L$7:L$210,'Capex forecast'!$T$7:$T$210,$Q293,'Capex forecast'!$S$7:$S$210,$S293,'Capex forecast'!$Q$7:$Q$210,"Augex")</f>
        <v>0</v>
      </c>
      <c r="AC293" s="32">
        <f>SUMIFS('Capex forecast'!M$7:M$210,'Capex forecast'!$T$7:$T$210,$Q293,'Capex forecast'!$S$7:$S$210,$S293,'Capex forecast'!$Q$7:$Q$210,"Augex")</f>
        <v>0</v>
      </c>
      <c r="AD293" s="32">
        <f>SUMIFS('Capex forecast'!N$7:N$210,'Capex forecast'!$T$7:$T$210,$Q293,'Capex forecast'!$S$7:$S$210,$S293,'Capex forecast'!$Q$7:$Q$210,"Augex")</f>
        <v>0</v>
      </c>
      <c r="AF293" s="6" t="s">
        <v>82</v>
      </c>
      <c r="AG293" s="6" t="str">
        <f>INDEX('Raw demand forecast'!$M$7:$M$5830,MATCH($Q293,'Raw demand forecast'!$B$7:$B$5830,0))</f>
        <v>No</v>
      </c>
      <c r="AH293" s="6" t="str">
        <f>IF(COUNTIF($AF$93:AF293,$B293) = 1, "LV", IF(COUNTIF($AF$93:AF293,$B293) = 2, "HV", "ST"))</f>
        <v>LV</v>
      </c>
      <c r="AI293" s="6" t="str">
        <f>INDEX('Demand forecast and growth rate'!$E$7:$E$273,MATCH($Q293,'Demand forecast and growth rate'!$B$7:$B$273,0))</f>
        <v>Steady/falling</v>
      </c>
      <c r="AJ293" s="53">
        <f>SUMIFS('Capex forecast'!E$7:E$210,'Capex forecast'!$T$7:$T$210,$AF293,'Capex forecast'!$S$7:$S$210,$AH293,'Capex forecast'!$Q$7:$Q$210,"Repex")</f>
        <v>0</v>
      </c>
      <c r="AK293" s="53">
        <f>SUMIFS('Capex forecast'!F$7:F$210,'Capex forecast'!$T$7:$T$210,$AF293,'Capex forecast'!$S$7:$S$210,$AH293,'Capex forecast'!$Q$7:$Q$210,"Repex")</f>
        <v>0</v>
      </c>
      <c r="AL293" s="53">
        <f>SUMIFS('Capex forecast'!G$7:G$210,'Capex forecast'!$T$7:$T$210,$AF293,'Capex forecast'!$S$7:$S$210,$AH293,'Capex forecast'!$Q$7:$Q$210,"Repex")</f>
        <v>0</v>
      </c>
      <c r="AM293" s="53">
        <f>SUMIFS('Capex forecast'!H$7:H$210,'Capex forecast'!$T$7:$T$210,$AF293,'Capex forecast'!$S$7:$S$210,$AH293,'Capex forecast'!$Q$7:$Q$210,"Repex")</f>
        <v>0</v>
      </c>
      <c r="AN293" s="53">
        <f>SUMIFS('Capex forecast'!I$7:I$210,'Capex forecast'!$T$7:$T$210,$AF293,'Capex forecast'!$S$7:$S$210,$AH293,'Capex forecast'!$Q$7:$Q$210,"Repex")</f>
        <v>0</v>
      </c>
      <c r="AO293" s="53">
        <f>SUMIFS('Capex forecast'!J$7:J$210,'Capex forecast'!$T$7:$T$210,$AF293,'Capex forecast'!$S$7:$S$210,$AH293,'Capex forecast'!$Q$7:$Q$210,"Repex")</f>
        <v>0</v>
      </c>
      <c r="AP293" s="53">
        <f>SUMIFS('Capex forecast'!K$7:K$210,'Capex forecast'!$T$7:$T$210,$AF293,'Capex forecast'!$S$7:$S$210,$AH293,'Capex forecast'!$Q$7:$Q$210,"Repex")</f>
        <v>0</v>
      </c>
      <c r="AQ293" s="53">
        <f>SUMIFS('Capex forecast'!L$7:L$210,'Capex forecast'!$T$7:$T$210,$AF293,'Capex forecast'!$S$7:$S$210,$AH293,'Capex forecast'!$Q$7:$Q$210,"Repex")</f>
        <v>0</v>
      </c>
      <c r="AR293" s="53">
        <f>SUMIFS('Capex forecast'!M$7:M$210,'Capex forecast'!$T$7:$T$210,$AF293,'Capex forecast'!$S$7:$S$210,$AH293,'Capex forecast'!$Q$7:$Q$210,"Repex")</f>
        <v>0</v>
      </c>
      <c r="AS293" s="53">
        <f>SUMIFS('Capex forecast'!N$7:N$210,'Capex forecast'!$T$7:$T$210,$AF293,'Capex forecast'!$S$7:$S$210,$AH293,'Capex forecast'!$Q$7:$Q$210,"Repex")</f>
        <v>0</v>
      </c>
    </row>
    <row r="294" spans="2:45" ht="15">
      <c r="B294" s="6" t="s">
        <v>600</v>
      </c>
      <c r="C294" s="6" t="str">
        <f>INDEX('Raw demand forecast'!$M$7:$M$5830,MATCH($B294,'Raw demand forecast'!$B$7:$B$5830,0))</f>
        <v>Yes</v>
      </c>
      <c r="D294" s="6" t="str">
        <f>IF(COUNTIF($B$93:B294,$B294) = 1, "LV", IF(COUNTIF($B$93:B294,$B294) = 2, "HV", "ST"))</f>
        <v>LV</v>
      </c>
      <c r="E294" s="6" t="str">
        <f>INDEX('Demand forecast and growth rate'!$E$7:$E$273,MATCH($B294,'Demand forecast and growth rate'!$B$7:$B$273,0))</f>
        <v>Small growth</v>
      </c>
      <c r="F294" s="32">
        <f>SUMIFS('Capex forecast'!E$7:E$210,'Capex forecast'!$T$7:$T$210,'Allocation of site-spec costs'!$B294,'Capex forecast'!$S$7:$S$210,'Allocation of site-spec costs'!$D294,'Capex forecast'!$Q$7:$Q$210,"Customer Connection")</f>
        <v>0</v>
      </c>
      <c r="G294" s="32">
        <f>SUMIFS('Capex forecast'!F$7:F$210,'Capex forecast'!$T$7:$T$210,'Allocation of site-spec costs'!$B294,'Capex forecast'!$S$7:$S$210,'Allocation of site-spec costs'!$D294,'Capex forecast'!$Q$7:$Q$210,"Customer Connection")</f>
        <v>0</v>
      </c>
      <c r="H294" s="32">
        <f>SUMIFS('Capex forecast'!G$7:G$210,'Capex forecast'!$T$7:$T$210,'Allocation of site-spec costs'!$B294,'Capex forecast'!$S$7:$S$210,'Allocation of site-spec costs'!$D294,'Capex forecast'!$Q$7:$Q$210,"Customer Connection")</f>
        <v>0</v>
      </c>
      <c r="I294" s="32">
        <f>SUMIFS('Capex forecast'!H$7:H$210,'Capex forecast'!$T$7:$T$210,'Allocation of site-spec costs'!$B294,'Capex forecast'!$S$7:$S$210,'Allocation of site-spec costs'!$D294,'Capex forecast'!$Q$7:$Q$210,"Customer Connection")</f>
        <v>0</v>
      </c>
      <c r="J294" s="32">
        <f>SUMIFS('Capex forecast'!I$7:I$210,'Capex forecast'!$T$7:$T$210,'Allocation of site-spec costs'!$B294,'Capex forecast'!$S$7:$S$210,'Allocation of site-spec costs'!$D294,'Capex forecast'!$Q$7:$Q$210,"Customer Connection")</f>
        <v>0</v>
      </c>
      <c r="K294" s="32">
        <f>SUMIFS('Capex forecast'!J$7:J$210,'Capex forecast'!$T$7:$T$210,'Allocation of site-spec costs'!$B294,'Capex forecast'!$S$7:$S$210,'Allocation of site-spec costs'!$D294,'Capex forecast'!$Q$7:$Q$210,"Customer Connection")</f>
        <v>0</v>
      </c>
      <c r="L294" s="32">
        <f>SUMIFS('Capex forecast'!K$7:K$210,'Capex forecast'!$T$7:$T$210,'Allocation of site-spec costs'!$B294,'Capex forecast'!$S$7:$S$210,'Allocation of site-spec costs'!$D294,'Capex forecast'!$Q$7:$Q$210,"Customer Connection")</f>
        <v>0</v>
      </c>
      <c r="M294" s="32">
        <f>SUMIFS('Capex forecast'!L$7:L$210,'Capex forecast'!$T$7:$T$210,'Allocation of site-spec costs'!$B294,'Capex forecast'!$S$7:$S$210,'Allocation of site-spec costs'!$D294,'Capex forecast'!$Q$7:$Q$210,"Customer Connection")</f>
        <v>0</v>
      </c>
      <c r="N294" s="32">
        <f>SUMIFS('Capex forecast'!M$7:M$210,'Capex forecast'!$T$7:$T$210,'Allocation of site-spec costs'!$B294,'Capex forecast'!$S$7:$S$210,'Allocation of site-spec costs'!$D294,'Capex forecast'!$Q$7:$Q$210,"Customer Connection")</f>
        <v>0</v>
      </c>
      <c r="O294" s="32">
        <f>SUMIFS('Capex forecast'!N$7:N$210,'Capex forecast'!$T$7:$T$210,'Allocation of site-spec costs'!$B294,'Capex forecast'!$S$7:$S$210,'Allocation of site-spec costs'!$D294,'Capex forecast'!$Q$7:$Q$210,"Customer Connection")</f>
        <v>0</v>
      </c>
      <c r="Q294" s="6" t="s">
        <v>600</v>
      </c>
      <c r="R294" s="6" t="str">
        <f>INDEX('Raw demand forecast'!$M$7:$M$5830,MATCH($Q294,'Raw demand forecast'!$B$7:$B$5830,0))</f>
        <v>Yes</v>
      </c>
      <c r="S294" s="6" t="str">
        <f>IF(COUNTIF($Q$93:Q294,$B294) = 1, "LV", IF(COUNTIF($Q$93:Q294,$B294) = 2, "HV", "ST"))</f>
        <v>LV</v>
      </c>
      <c r="T294" s="6" t="str">
        <f>INDEX('Demand forecast and growth rate'!$E$7:$E$273,MATCH($Q294,'Demand forecast and growth rate'!$B$7:$B$273,0))</f>
        <v>Small growth</v>
      </c>
      <c r="U294" s="32">
        <f>SUMIFS('Capex forecast'!E$7:E$210,'Capex forecast'!$T$7:$T$210,$Q294,'Capex forecast'!$S$7:$S$210,$S294,'Capex forecast'!$Q$7:$Q$210,"Augex")</f>
        <v>0</v>
      </c>
      <c r="V294" s="32">
        <f>SUMIFS('Capex forecast'!F$7:F$210,'Capex forecast'!$T$7:$T$210,$Q294,'Capex forecast'!$S$7:$S$210,$S294,'Capex forecast'!$Q$7:$Q$210,"Augex")</f>
        <v>0</v>
      </c>
      <c r="W294" s="32">
        <f>SUMIFS('Capex forecast'!G$7:G$210,'Capex forecast'!$T$7:$T$210,$Q294,'Capex forecast'!$S$7:$S$210,$S294,'Capex forecast'!$Q$7:$Q$210,"Augex")</f>
        <v>0</v>
      </c>
      <c r="X294" s="32">
        <f>SUMIFS('Capex forecast'!H$7:H$210,'Capex forecast'!$T$7:$T$210,$Q294,'Capex forecast'!$S$7:$S$210,$S294,'Capex forecast'!$Q$7:$Q$210,"Augex")</f>
        <v>0</v>
      </c>
      <c r="Y294" s="32">
        <f>SUMIFS('Capex forecast'!I$7:I$210,'Capex forecast'!$T$7:$T$210,$Q294,'Capex forecast'!$S$7:$S$210,$S294,'Capex forecast'!$Q$7:$Q$210,"Augex")</f>
        <v>0</v>
      </c>
      <c r="Z294" s="32">
        <f>SUMIFS('Capex forecast'!J$7:J$210,'Capex forecast'!$T$7:$T$210,$Q294,'Capex forecast'!$S$7:$S$210,$S294,'Capex forecast'!$Q$7:$Q$210,"Augex")</f>
        <v>0</v>
      </c>
      <c r="AA294" s="32">
        <f>SUMIFS('Capex forecast'!K$7:K$210,'Capex forecast'!$T$7:$T$210,$Q294,'Capex forecast'!$S$7:$S$210,$S294,'Capex forecast'!$Q$7:$Q$210,"Augex")</f>
        <v>0</v>
      </c>
      <c r="AB294" s="32">
        <f>SUMIFS('Capex forecast'!L$7:L$210,'Capex forecast'!$T$7:$T$210,$Q294,'Capex forecast'!$S$7:$S$210,$S294,'Capex forecast'!$Q$7:$Q$210,"Augex")</f>
        <v>0</v>
      </c>
      <c r="AC294" s="32">
        <f>SUMIFS('Capex forecast'!M$7:M$210,'Capex forecast'!$T$7:$T$210,$Q294,'Capex forecast'!$S$7:$S$210,$S294,'Capex forecast'!$Q$7:$Q$210,"Augex")</f>
        <v>0</v>
      </c>
      <c r="AD294" s="32">
        <f>SUMIFS('Capex forecast'!N$7:N$210,'Capex forecast'!$T$7:$T$210,$Q294,'Capex forecast'!$S$7:$S$210,$S294,'Capex forecast'!$Q$7:$Q$210,"Augex")</f>
        <v>0</v>
      </c>
      <c r="AF294" s="6" t="s">
        <v>600</v>
      </c>
      <c r="AG294" s="6" t="str">
        <f>INDEX('Raw demand forecast'!$M$7:$M$5830,MATCH($Q294,'Raw demand forecast'!$B$7:$B$5830,0))</f>
        <v>Yes</v>
      </c>
      <c r="AH294" s="6" t="str">
        <f>IF(COUNTIF($AF$93:AF294,$B294) = 1, "LV", IF(COUNTIF($AF$93:AF294,$B294) = 2, "HV", "ST"))</f>
        <v>LV</v>
      </c>
      <c r="AI294" s="6" t="str">
        <f>INDEX('Demand forecast and growth rate'!$E$7:$E$273,MATCH($Q294,'Demand forecast and growth rate'!$B$7:$B$273,0))</f>
        <v>Small growth</v>
      </c>
      <c r="AJ294" s="53">
        <f>SUMIFS('Capex forecast'!E$7:E$210,'Capex forecast'!$T$7:$T$210,$AF294,'Capex forecast'!$S$7:$S$210,$AH294,'Capex forecast'!$Q$7:$Q$210,"Repex")</f>
        <v>0</v>
      </c>
      <c r="AK294" s="53">
        <f>SUMIFS('Capex forecast'!F$7:F$210,'Capex forecast'!$T$7:$T$210,$AF294,'Capex forecast'!$S$7:$S$210,$AH294,'Capex forecast'!$Q$7:$Q$210,"Repex")</f>
        <v>0</v>
      </c>
      <c r="AL294" s="53">
        <f>SUMIFS('Capex forecast'!G$7:G$210,'Capex forecast'!$T$7:$T$210,$AF294,'Capex forecast'!$S$7:$S$210,$AH294,'Capex forecast'!$Q$7:$Q$210,"Repex")</f>
        <v>0</v>
      </c>
      <c r="AM294" s="53">
        <f>SUMIFS('Capex forecast'!H$7:H$210,'Capex forecast'!$T$7:$T$210,$AF294,'Capex forecast'!$S$7:$S$210,$AH294,'Capex forecast'!$Q$7:$Q$210,"Repex")</f>
        <v>0</v>
      </c>
      <c r="AN294" s="53">
        <f>SUMIFS('Capex forecast'!I$7:I$210,'Capex forecast'!$T$7:$T$210,$AF294,'Capex forecast'!$S$7:$S$210,$AH294,'Capex forecast'!$Q$7:$Q$210,"Repex")</f>
        <v>0</v>
      </c>
      <c r="AO294" s="53">
        <f>SUMIFS('Capex forecast'!J$7:J$210,'Capex forecast'!$T$7:$T$210,$AF294,'Capex forecast'!$S$7:$S$210,$AH294,'Capex forecast'!$Q$7:$Q$210,"Repex")</f>
        <v>0</v>
      </c>
      <c r="AP294" s="53">
        <f>SUMIFS('Capex forecast'!K$7:K$210,'Capex forecast'!$T$7:$T$210,$AF294,'Capex forecast'!$S$7:$S$210,$AH294,'Capex forecast'!$Q$7:$Q$210,"Repex")</f>
        <v>0</v>
      </c>
      <c r="AQ294" s="53">
        <f>SUMIFS('Capex forecast'!L$7:L$210,'Capex forecast'!$T$7:$T$210,$AF294,'Capex forecast'!$S$7:$S$210,$AH294,'Capex forecast'!$Q$7:$Q$210,"Repex")</f>
        <v>0</v>
      </c>
      <c r="AR294" s="53">
        <f>SUMIFS('Capex forecast'!M$7:M$210,'Capex forecast'!$T$7:$T$210,$AF294,'Capex forecast'!$S$7:$S$210,$AH294,'Capex forecast'!$Q$7:$Q$210,"Repex")</f>
        <v>0</v>
      </c>
      <c r="AS294" s="53">
        <f>SUMIFS('Capex forecast'!N$7:N$210,'Capex forecast'!$T$7:$T$210,$AF294,'Capex forecast'!$S$7:$S$210,$AH294,'Capex forecast'!$Q$7:$Q$210,"Repex")</f>
        <v>0</v>
      </c>
    </row>
    <row r="295" spans="2:45" ht="15">
      <c r="B295" s="6" t="s">
        <v>121</v>
      </c>
      <c r="C295" s="6" t="str">
        <f>INDEX('Raw demand forecast'!$M$7:$M$5830,MATCH($B295,'Raw demand forecast'!$B$7:$B$5830,0))</f>
        <v>No</v>
      </c>
      <c r="D295" s="6" t="str">
        <f>IF(COUNTIF($B$93:B295,$B295) = 1, "LV", IF(COUNTIF($B$93:B295,$B295) = 2, "HV", "ST"))</f>
        <v>LV</v>
      </c>
      <c r="E295" s="6" t="str">
        <f>INDEX('Demand forecast and growth rate'!$E$7:$E$273,MATCH($B295,'Demand forecast and growth rate'!$B$7:$B$273,0))</f>
        <v>Steady/falling</v>
      </c>
      <c r="F295" s="32">
        <f>SUMIFS('Capex forecast'!E$7:E$210,'Capex forecast'!$T$7:$T$210,'Allocation of site-spec costs'!$B295,'Capex forecast'!$S$7:$S$210,'Allocation of site-spec costs'!$D295,'Capex forecast'!$Q$7:$Q$210,"Customer Connection")</f>
        <v>0</v>
      </c>
      <c r="G295" s="32">
        <f>SUMIFS('Capex forecast'!F$7:F$210,'Capex forecast'!$T$7:$T$210,'Allocation of site-spec costs'!$B295,'Capex forecast'!$S$7:$S$210,'Allocation of site-spec costs'!$D295,'Capex forecast'!$Q$7:$Q$210,"Customer Connection")</f>
        <v>0</v>
      </c>
      <c r="H295" s="32">
        <f>SUMIFS('Capex forecast'!G$7:G$210,'Capex forecast'!$T$7:$T$210,'Allocation of site-spec costs'!$B295,'Capex forecast'!$S$7:$S$210,'Allocation of site-spec costs'!$D295,'Capex forecast'!$Q$7:$Q$210,"Customer Connection")</f>
        <v>0</v>
      </c>
      <c r="I295" s="32">
        <f>SUMIFS('Capex forecast'!H$7:H$210,'Capex forecast'!$T$7:$T$210,'Allocation of site-spec costs'!$B295,'Capex forecast'!$S$7:$S$210,'Allocation of site-spec costs'!$D295,'Capex forecast'!$Q$7:$Q$210,"Customer Connection")</f>
        <v>0</v>
      </c>
      <c r="J295" s="32">
        <f>SUMIFS('Capex forecast'!I$7:I$210,'Capex forecast'!$T$7:$T$210,'Allocation of site-spec costs'!$B295,'Capex forecast'!$S$7:$S$210,'Allocation of site-spec costs'!$D295,'Capex forecast'!$Q$7:$Q$210,"Customer Connection")</f>
        <v>0</v>
      </c>
      <c r="K295" s="32">
        <f>SUMIFS('Capex forecast'!J$7:J$210,'Capex forecast'!$T$7:$T$210,'Allocation of site-spec costs'!$B295,'Capex forecast'!$S$7:$S$210,'Allocation of site-spec costs'!$D295,'Capex forecast'!$Q$7:$Q$210,"Customer Connection")</f>
        <v>0</v>
      </c>
      <c r="L295" s="32">
        <f>SUMIFS('Capex forecast'!K$7:K$210,'Capex forecast'!$T$7:$T$210,'Allocation of site-spec costs'!$B295,'Capex forecast'!$S$7:$S$210,'Allocation of site-spec costs'!$D295,'Capex forecast'!$Q$7:$Q$210,"Customer Connection")</f>
        <v>0</v>
      </c>
      <c r="M295" s="32">
        <f>SUMIFS('Capex forecast'!L$7:L$210,'Capex forecast'!$T$7:$T$210,'Allocation of site-spec costs'!$B295,'Capex forecast'!$S$7:$S$210,'Allocation of site-spec costs'!$D295,'Capex forecast'!$Q$7:$Q$210,"Customer Connection")</f>
        <v>0</v>
      </c>
      <c r="N295" s="32">
        <f>SUMIFS('Capex forecast'!M$7:M$210,'Capex forecast'!$T$7:$T$210,'Allocation of site-spec costs'!$B295,'Capex forecast'!$S$7:$S$210,'Allocation of site-spec costs'!$D295,'Capex forecast'!$Q$7:$Q$210,"Customer Connection")</f>
        <v>0</v>
      </c>
      <c r="O295" s="32">
        <f>SUMIFS('Capex forecast'!N$7:N$210,'Capex forecast'!$T$7:$T$210,'Allocation of site-spec costs'!$B295,'Capex forecast'!$S$7:$S$210,'Allocation of site-spec costs'!$D295,'Capex forecast'!$Q$7:$Q$210,"Customer Connection")</f>
        <v>0</v>
      </c>
      <c r="Q295" s="6" t="s">
        <v>121</v>
      </c>
      <c r="R295" s="6" t="str">
        <f>INDEX('Raw demand forecast'!$M$7:$M$5830,MATCH($Q295,'Raw demand forecast'!$B$7:$B$5830,0))</f>
        <v>No</v>
      </c>
      <c r="S295" s="6" t="str">
        <f>IF(COUNTIF($Q$93:Q295,$B295) = 1, "LV", IF(COUNTIF($Q$93:Q295,$B295) = 2, "HV", "ST"))</f>
        <v>LV</v>
      </c>
      <c r="T295" s="6" t="str">
        <f>INDEX('Demand forecast and growth rate'!$E$7:$E$273,MATCH($Q295,'Demand forecast and growth rate'!$B$7:$B$273,0))</f>
        <v>Steady/falling</v>
      </c>
      <c r="U295" s="32">
        <f>SUMIFS('Capex forecast'!E$7:E$210,'Capex forecast'!$T$7:$T$210,$Q295,'Capex forecast'!$S$7:$S$210,$S295,'Capex forecast'!$Q$7:$Q$210,"Augex")</f>
        <v>0</v>
      </c>
      <c r="V295" s="32">
        <f>SUMIFS('Capex forecast'!F$7:F$210,'Capex forecast'!$T$7:$T$210,$Q295,'Capex forecast'!$S$7:$S$210,$S295,'Capex forecast'!$Q$7:$Q$210,"Augex")</f>
        <v>0</v>
      </c>
      <c r="W295" s="32">
        <f>SUMIFS('Capex forecast'!G$7:G$210,'Capex forecast'!$T$7:$T$210,$Q295,'Capex forecast'!$S$7:$S$210,$S295,'Capex forecast'!$Q$7:$Q$210,"Augex")</f>
        <v>0</v>
      </c>
      <c r="X295" s="32">
        <f>SUMIFS('Capex forecast'!H$7:H$210,'Capex forecast'!$T$7:$T$210,$Q295,'Capex forecast'!$S$7:$S$210,$S295,'Capex forecast'!$Q$7:$Q$210,"Augex")</f>
        <v>0</v>
      </c>
      <c r="Y295" s="32">
        <f>SUMIFS('Capex forecast'!I$7:I$210,'Capex forecast'!$T$7:$T$210,$Q295,'Capex forecast'!$S$7:$S$210,$S295,'Capex forecast'!$Q$7:$Q$210,"Augex")</f>
        <v>0</v>
      </c>
      <c r="Z295" s="32">
        <f>SUMIFS('Capex forecast'!J$7:J$210,'Capex forecast'!$T$7:$T$210,$Q295,'Capex forecast'!$S$7:$S$210,$S295,'Capex forecast'!$Q$7:$Q$210,"Augex")</f>
        <v>0</v>
      </c>
      <c r="AA295" s="32">
        <f>SUMIFS('Capex forecast'!K$7:K$210,'Capex forecast'!$T$7:$T$210,$Q295,'Capex forecast'!$S$7:$S$210,$S295,'Capex forecast'!$Q$7:$Q$210,"Augex")</f>
        <v>0</v>
      </c>
      <c r="AB295" s="32">
        <f>SUMIFS('Capex forecast'!L$7:L$210,'Capex forecast'!$T$7:$T$210,$Q295,'Capex forecast'!$S$7:$S$210,$S295,'Capex forecast'!$Q$7:$Q$210,"Augex")</f>
        <v>0</v>
      </c>
      <c r="AC295" s="32">
        <f>SUMIFS('Capex forecast'!M$7:M$210,'Capex forecast'!$T$7:$T$210,$Q295,'Capex forecast'!$S$7:$S$210,$S295,'Capex forecast'!$Q$7:$Q$210,"Augex")</f>
        <v>0</v>
      </c>
      <c r="AD295" s="32">
        <f>SUMIFS('Capex forecast'!N$7:N$210,'Capex forecast'!$T$7:$T$210,$Q295,'Capex forecast'!$S$7:$S$210,$S295,'Capex forecast'!$Q$7:$Q$210,"Augex")</f>
        <v>0</v>
      </c>
      <c r="AF295" s="6" t="s">
        <v>121</v>
      </c>
      <c r="AG295" s="6" t="str">
        <f>INDEX('Raw demand forecast'!$M$7:$M$5830,MATCH($Q295,'Raw demand forecast'!$B$7:$B$5830,0))</f>
        <v>No</v>
      </c>
      <c r="AH295" s="6" t="str">
        <f>IF(COUNTIF($AF$93:AF295,$B295) = 1, "LV", IF(COUNTIF($AF$93:AF295,$B295) = 2, "HV", "ST"))</f>
        <v>LV</v>
      </c>
      <c r="AI295" s="6" t="str">
        <f>INDEX('Demand forecast and growth rate'!$E$7:$E$273,MATCH($Q295,'Demand forecast and growth rate'!$B$7:$B$273,0))</f>
        <v>Steady/falling</v>
      </c>
      <c r="AJ295" s="53">
        <f>SUMIFS('Capex forecast'!E$7:E$210,'Capex forecast'!$T$7:$T$210,$AF295,'Capex forecast'!$S$7:$S$210,$AH295,'Capex forecast'!$Q$7:$Q$210,"Repex")</f>
        <v>0</v>
      </c>
      <c r="AK295" s="53">
        <f>SUMIFS('Capex forecast'!F$7:F$210,'Capex forecast'!$T$7:$T$210,$AF295,'Capex forecast'!$S$7:$S$210,$AH295,'Capex forecast'!$Q$7:$Q$210,"Repex")</f>
        <v>0</v>
      </c>
      <c r="AL295" s="53">
        <f>SUMIFS('Capex forecast'!G$7:G$210,'Capex forecast'!$T$7:$T$210,$AF295,'Capex forecast'!$S$7:$S$210,$AH295,'Capex forecast'!$Q$7:$Q$210,"Repex")</f>
        <v>0</v>
      </c>
      <c r="AM295" s="53">
        <f>SUMIFS('Capex forecast'!H$7:H$210,'Capex forecast'!$T$7:$T$210,$AF295,'Capex forecast'!$S$7:$S$210,$AH295,'Capex forecast'!$Q$7:$Q$210,"Repex")</f>
        <v>0</v>
      </c>
      <c r="AN295" s="53">
        <f>SUMIFS('Capex forecast'!I$7:I$210,'Capex forecast'!$T$7:$T$210,$AF295,'Capex forecast'!$S$7:$S$210,$AH295,'Capex forecast'!$Q$7:$Q$210,"Repex")</f>
        <v>0</v>
      </c>
      <c r="AO295" s="53">
        <f>SUMIFS('Capex forecast'!J$7:J$210,'Capex forecast'!$T$7:$T$210,$AF295,'Capex forecast'!$S$7:$S$210,$AH295,'Capex forecast'!$Q$7:$Q$210,"Repex")</f>
        <v>0</v>
      </c>
      <c r="AP295" s="53">
        <f>SUMIFS('Capex forecast'!K$7:K$210,'Capex forecast'!$T$7:$T$210,$AF295,'Capex forecast'!$S$7:$S$210,$AH295,'Capex forecast'!$Q$7:$Q$210,"Repex")</f>
        <v>0</v>
      </c>
      <c r="AQ295" s="53">
        <f>SUMIFS('Capex forecast'!L$7:L$210,'Capex forecast'!$T$7:$T$210,$AF295,'Capex forecast'!$S$7:$S$210,$AH295,'Capex forecast'!$Q$7:$Q$210,"Repex")</f>
        <v>0</v>
      </c>
      <c r="AR295" s="53">
        <f>SUMIFS('Capex forecast'!M$7:M$210,'Capex forecast'!$T$7:$T$210,$AF295,'Capex forecast'!$S$7:$S$210,$AH295,'Capex forecast'!$Q$7:$Q$210,"Repex")</f>
        <v>0</v>
      </c>
      <c r="AS295" s="53">
        <f>SUMIFS('Capex forecast'!N$7:N$210,'Capex forecast'!$T$7:$T$210,$AF295,'Capex forecast'!$S$7:$S$210,$AH295,'Capex forecast'!$Q$7:$Q$210,"Repex")</f>
        <v>0</v>
      </c>
    </row>
    <row r="296" spans="2:45" ht="15">
      <c r="B296" s="6" t="s">
        <v>150</v>
      </c>
      <c r="C296" s="6" t="str">
        <f>INDEX('Raw demand forecast'!$M$7:$M$5830,MATCH($B296,'Raw demand forecast'!$B$7:$B$5830,0))</f>
        <v>No</v>
      </c>
      <c r="D296" s="6" t="str">
        <f>IF(COUNTIF($B$93:B296,$B296) = 1, "LV", IF(COUNTIF($B$93:B296,$B296) = 2, "HV", "ST"))</f>
        <v>LV</v>
      </c>
      <c r="E296" s="6" t="str">
        <f>INDEX('Demand forecast and growth rate'!$E$7:$E$273,MATCH($B296,'Demand forecast and growth rate'!$B$7:$B$273,0))</f>
        <v>Small growth</v>
      </c>
      <c r="F296" s="32">
        <f>SUMIFS('Capex forecast'!E$7:E$210,'Capex forecast'!$T$7:$T$210,'Allocation of site-spec costs'!$B296,'Capex forecast'!$S$7:$S$210,'Allocation of site-spec costs'!$D296,'Capex forecast'!$Q$7:$Q$210,"Customer Connection")</f>
        <v>0</v>
      </c>
      <c r="G296" s="32">
        <f>SUMIFS('Capex forecast'!F$7:F$210,'Capex forecast'!$T$7:$T$210,'Allocation of site-spec costs'!$B296,'Capex forecast'!$S$7:$S$210,'Allocation of site-spec costs'!$D296,'Capex forecast'!$Q$7:$Q$210,"Customer Connection")</f>
        <v>0</v>
      </c>
      <c r="H296" s="32">
        <f>SUMIFS('Capex forecast'!G$7:G$210,'Capex forecast'!$T$7:$T$210,'Allocation of site-spec costs'!$B296,'Capex forecast'!$S$7:$S$210,'Allocation of site-spec costs'!$D296,'Capex forecast'!$Q$7:$Q$210,"Customer Connection")</f>
        <v>0</v>
      </c>
      <c r="I296" s="32">
        <f>SUMIFS('Capex forecast'!H$7:H$210,'Capex forecast'!$T$7:$T$210,'Allocation of site-spec costs'!$B296,'Capex forecast'!$S$7:$S$210,'Allocation of site-spec costs'!$D296,'Capex forecast'!$Q$7:$Q$210,"Customer Connection")</f>
        <v>0</v>
      </c>
      <c r="J296" s="32">
        <f>SUMIFS('Capex forecast'!I$7:I$210,'Capex forecast'!$T$7:$T$210,'Allocation of site-spec costs'!$B296,'Capex forecast'!$S$7:$S$210,'Allocation of site-spec costs'!$D296,'Capex forecast'!$Q$7:$Q$210,"Customer Connection")</f>
        <v>0</v>
      </c>
      <c r="K296" s="32">
        <f>SUMIFS('Capex forecast'!J$7:J$210,'Capex forecast'!$T$7:$T$210,'Allocation of site-spec costs'!$B296,'Capex forecast'!$S$7:$S$210,'Allocation of site-spec costs'!$D296,'Capex forecast'!$Q$7:$Q$210,"Customer Connection")</f>
        <v>0</v>
      </c>
      <c r="L296" s="32">
        <f>SUMIFS('Capex forecast'!K$7:K$210,'Capex forecast'!$T$7:$T$210,'Allocation of site-spec costs'!$B296,'Capex forecast'!$S$7:$S$210,'Allocation of site-spec costs'!$D296,'Capex forecast'!$Q$7:$Q$210,"Customer Connection")</f>
        <v>0</v>
      </c>
      <c r="M296" s="32">
        <f>SUMIFS('Capex forecast'!L$7:L$210,'Capex forecast'!$T$7:$T$210,'Allocation of site-spec costs'!$B296,'Capex forecast'!$S$7:$S$210,'Allocation of site-spec costs'!$D296,'Capex forecast'!$Q$7:$Q$210,"Customer Connection")</f>
        <v>0</v>
      </c>
      <c r="N296" s="32">
        <f>SUMIFS('Capex forecast'!M$7:M$210,'Capex forecast'!$T$7:$T$210,'Allocation of site-spec costs'!$B296,'Capex forecast'!$S$7:$S$210,'Allocation of site-spec costs'!$D296,'Capex forecast'!$Q$7:$Q$210,"Customer Connection")</f>
        <v>0</v>
      </c>
      <c r="O296" s="32">
        <f>SUMIFS('Capex forecast'!N$7:N$210,'Capex forecast'!$T$7:$T$210,'Allocation of site-spec costs'!$B296,'Capex forecast'!$S$7:$S$210,'Allocation of site-spec costs'!$D296,'Capex forecast'!$Q$7:$Q$210,"Customer Connection")</f>
        <v>0</v>
      </c>
      <c r="Q296" s="6" t="s">
        <v>150</v>
      </c>
      <c r="R296" s="6" t="str">
        <f>INDEX('Raw demand forecast'!$M$7:$M$5830,MATCH($Q296,'Raw demand forecast'!$B$7:$B$5830,0))</f>
        <v>No</v>
      </c>
      <c r="S296" s="6" t="str">
        <f>IF(COUNTIF($Q$93:Q296,$B296) = 1, "LV", IF(COUNTIF($Q$93:Q296,$B296) = 2, "HV", "ST"))</f>
        <v>LV</v>
      </c>
      <c r="T296" s="6" t="str">
        <f>INDEX('Demand forecast and growth rate'!$E$7:$E$273,MATCH($Q296,'Demand forecast and growth rate'!$B$7:$B$273,0))</f>
        <v>Small growth</v>
      </c>
      <c r="U296" s="32">
        <f>SUMIFS('Capex forecast'!E$7:E$210,'Capex forecast'!$T$7:$T$210,$Q296,'Capex forecast'!$S$7:$S$210,$S296,'Capex forecast'!$Q$7:$Q$210,"Augex")</f>
        <v>0</v>
      </c>
      <c r="V296" s="32">
        <f>SUMIFS('Capex forecast'!F$7:F$210,'Capex forecast'!$T$7:$T$210,$Q296,'Capex forecast'!$S$7:$S$210,$S296,'Capex forecast'!$Q$7:$Q$210,"Augex")</f>
        <v>0</v>
      </c>
      <c r="W296" s="32">
        <f>SUMIFS('Capex forecast'!G$7:G$210,'Capex forecast'!$T$7:$T$210,$Q296,'Capex forecast'!$S$7:$S$210,$S296,'Capex forecast'!$Q$7:$Q$210,"Augex")</f>
        <v>0</v>
      </c>
      <c r="X296" s="32">
        <f>SUMIFS('Capex forecast'!H$7:H$210,'Capex forecast'!$T$7:$T$210,$Q296,'Capex forecast'!$S$7:$S$210,$S296,'Capex forecast'!$Q$7:$Q$210,"Augex")</f>
        <v>0</v>
      </c>
      <c r="Y296" s="32">
        <f>SUMIFS('Capex forecast'!I$7:I$210,'Capex forecast'!$T$7:$T$210,$Q296,'Capex forecast'!$S$7:$S$210,$S296,'Capex forecast'!$Q$7:$Q$210,"Augex")</f>
        <v>0</v>
      </c>
      <c r="Z296" s="32">
        <f>SUMIFS('Capex forecast'!J$7:J$210,'Capex forecast'!$T$7:$T$210,$Q296,'Capex forecast'!$S$7:$S$210,$S296,'Capex forecast'!$Q$7:$Q$210,"Augex")</f>
        <v>0</v>
      </c>
      <c r="AA296" s="32">
        <f>SUMIFS('Capex forecast'!K$7:K$210,'Capex forecast'!$T$7:$T$210,$Q296,'Capex forecast'!$S$7:$S$210,$S296,'Capex forecast'!$Q$7:$Q$210,"Augex")</f>
        <v>0</v>
      </c>
      <c r="AB296" s="32">
        <f>SUMIFS('Capex forecast'!L$7:L$210,'Capex forecast'!$T$7:$T$210,$Q296,'Capex forecast'!$S$7:$S$210,$S296,'Capex forecast'!$Q$7:$Q$210,"Augex")</f>
        <v>0</v>
      </c>
      <c r="AC296" s="32">
        <f>SUMIFS('Capex forecast'!M$7:M$210,'Capex forecast'!$T$7:$T$210,$Q296,'Capex forecast'!$S$7:$S$210,$S296,'Capex forecast'!$Q$7:$Q$210,"Augex")</f>
        <v>0</v>
      </c>
      <c r="AD296" s="32">
        <f>SUMIFS('Capex forecast'!N$7:N$210,'Capex forecast'!$T$7:$T$210,$Q296,'Capex forecast'!$S$7:$S$210,$S296,'Capex forecast'!$Q$7:$Q$210,"Augex")</f>
        <v>0</v>
      </c>
      <c r="AF296" s="6" t="s">
        <v>150</v>
      </c>
      <c r="AG296" s="6" t="str">
        <f>INDEX('Raw demand forecast'!$M$7:$M$5830,MATCH($Q296,'Raw demand forecast'!$B$7:$B$5830,0))</f>
        <v>No</v>
      </c>
      <c r="AH296" s="6" t="str">
        <f>IF(COUNTIF($AF$93:AF296,$B296) = 1, "LV", IF(COUNTIF($AF$93:AF296,$B296) = 2, "HV", "ST"))</f>
        <v>LV</v>
      </c>
      <c r="AI296" s="6" t="str">
        <f>INDEX('Demand forecast and growth rate'!$E$7:$E$273,MATCH($Q296,'Demand forecast and growth rate'!$B$7:$B$273,0))</f>
        <v>Small growth</v>
      </c>
      <c r="AJ296" s="53">
        <f>SUMIFS('Capex forecast'!E$7:E$210,'Capex forecast'!$T$7:$T$210,$AF296,'Capex forecast'!$S$7:$S$210,$AH296,'Capex forecast'!$Q$7:$Q$210,"Repex")</f>
        <v>0</v>
      </c>
      <c r="AK296" s="53">
        <f>SUMIFS('Capex forecast'!F$7:F$210,'Capex forecast'!$T$7:$T$210,$AF296,'Capex forecast'!$S$7:$S$210,$AH296,'Capex forecast'!$Q$7:$Q$210,"Repex")</f>
        <v>0</v>
      </c>
      <c r="AL296" s="53">
        <f>SUMIFS('Capex forecast'!G$7:G$210,'Capex forecast'!$T$7:$T$210,$AF296,'Capex forecast'!$S$7:$S$210,$AH296,'Capex forecast'!$Q$7:$Q$210,"Repex")</f>
        <v>0</v>
      </c>
      <c r="AM296" s="53">
        <f>SUMIFS('Capex forecast'!H$7:H$210,'Capex forecast'!$T$7:$T$210,$AF296,'Capex forecast'!$S$7:$S$210,$AH296,'Capex forecast'!$Q$7:$Q$210,"Repex")</f>
        <v>0</v>
      </c>
      <c r="AN296" s="53">
        <f>SUMIFS('Capex forecast'!I$7:I$210,'Capex forecast'!$T$7:$T$210,$AF296,'Capex forecast'!$S$7:$S$210,$AH296,'Capex forecast'!$Q$7:$Q$210,"Repex")</f>
        <v>0</v>
      </c>
      <c r="AO296" s="53">
        <f>SUMIFS('Capex forecast'!J$7:J$210,'Capex forecast'!$T$7:$T$210,$AF296,'Capex forecast'!$S$7:$S$210,$AH296,'Capex forecast'!$Q$7:$Q$210,"Repex")</f>
        <v>0</v>
      </c>
      <c r="AP296" s="53">
        <f>SUMIFS('Capex forecast'!K$7:K$210,'Capex forecast'!$T$7:$T$210,$AF296,'Capex forecast'!$S$7:$S$210,$AH296,'Capex forecast'!$Q$7:$Q$210,"Repex")</f>
        <v>0</v>
      </c>
      <c r="AQ296" s="53">
        <f>SUMIFS('Capex forecast'!L$7:L$210,'Capex forecast'!$T$7:$T$210,$AF296,'Capex forecast'!$S$7:$S$210,$AH296,'Capex forecast'!$Q$7:$Q$210,"Repex")</f>
        <v>0</v>
      </c>
      <c r="AR296" s="53">
        <f>SUMIFS('Capex forecast'!M$7:M$210,'Capex forecast'!$T$7:$T$210,$AF296,'Capex forecast'!$S$7:$S$210,$AH296,'Capex forecast'!$Q$7:$Q$210,"Repex")</f>
        <v>0</v>
      </c>
      <c r="AS296" s="53">
        <f>SUMIFS('Capex forecast'!N$7:N$210,'Capex forecast'!$T$7:$T$210,$AF296,'Capex forecast'!$S$7:$S$210,$AH296,'Capex forecast'!$Q$7:$Q$210,"Repex")</f>
        <v>0</v>
      </c>
    </row>
    <row r="297" spans="2:45" ht="15">
      <c r="B297" s="6" t="s">
        <v>156</v>
      </c>
      <c r="C297" s="6" t="str">
        <f>INDEX('Raw demand forecast'!$M$7:$M$5830,MATCH($B297,'Raw demand forecast'!$B$7:$B$5830,0))</f>
        <v>No</v>
      </c>
      <c r="D297" s="6" t="str">
        <f>IF(COUNTIF($B$93:B297,$B297) = 1, "LV", IF(COUNTIF($B$93:B297,$B297) = 2, "HV", "ST"))</f>
        <v>LV</v>
      </c>
      <c r="E297" s="6" t="str">
        <f>INDEX('Demand forecast and growth rate'!$E$7:$E$273,MATCH($B297,'Demand forecast and growth rate'!$B$7:$B$273,0))</f>
        <v>Steady/falling</v>
      </c>
      <c r="F297" s="32">
        <f>SUMIFS('Capex forecast'!E$7:E$210,'Capex forecast'!$T$7:$T$210,'Allocation of site-spec costs'!$B297,'Capex forecast'!$S$7:$S$210,'Allocation of site-spec costs'!$D297,'Capex forecast'!$Q$7:$Q$210,"Customer Connection")</f>
        <v>0</v>
      </c>
      <c r="G297" s="32">
        <f>SUMIFS('Capex forecast'!F$7:F$210,'Capex forecast'!$T$7:$T$210,'Allocation of site-spec costs'!$B297,'Capex forecast'!$S$7:$S$210,'Allocation of site-spec costs'!$D297,'Capex forecast'!$Q$7:$Q$210,"Customer Connection")</f>
        <v>0</v>
      </c>
      <c r="H297" s="32">
        <f>SUMIFS('Capex forecast'!G$7:G$210,'Capex forecast'!$T$7:$T$210,'Allocation of site-spec costs'!$B297,'Capex forecast'!$S$7:$S$210,'Allocation of site-spec costs'!$D297,'Capex forecast'!$Q$7:$Q$210,"Customer Connection")</f>
        <v>0</v>
      </c>
      <c r="I297" s="32">
        <f>SUMIFS('Capex forecast'!H$7:H$210,'Capex forecast'!$T$7:$T$210,'Allocation of site-spec costs'!$B297,'Capex forecast'!$S$7:$S$210,'Allocation of site-spec costs'!$D297,'Capex forecast'!$Q$7:$Q$210,"Customer Connection")</f>
        <v>0</v>
      </c>
      <c r="J297" s="32">
        <f>SUMIFS('Capex forecast'!I$7:I$210,'Capex forecast'!$T$7:$T$210,'Allocation of site-spec costs'!$B297,'Capex forecast'!$S$7:$S$210,'Allocation of site-spec costs'!$D297,'Capex forecast'!$Q$7:$Q$210,"Customer Connection")</f>
        <v>0</v>
      </c>
      <c r="K297" s="32">
        <f>SUMIFS('Capex forecast'!J$7:J$210,'Capex forecast'!$T$7:$T$210,'Allocation of site-spec costs'!$B297,'Capex forecast'!$S$7:$S$210,'Allocation of site-spec costs'!$D297,'Capex forecast'!$Q$7:$Q$210,"Customer Connection")</f>
        <v>0</v>
      </c>
      <c r="L297" s="32">
        <f>SUMIFS('Capex forecast'!K$7:K$210,'Capex forecast'!$T$7:$T$210,'Allocation of site-spec costs'!$B297,'Capex forecast'!$S$7:$S$210,'Allocation of site-spec costs'!$D297,'Capex forecast'!$Q$7:$Q$210,"Customer Connection")</f>
        <v>0</v>
      </c>
      <c r="M297" s="32">
        <f>SUMIFS('Capex forecast'!L$7:L$210,'Capex forecast'!$T$7:$T$210,'Allocation of site-spec costs'!$B297,'Capex forecast'!$S$7:$S$210,'Allocation of site-spec costs'!$D297,'Capex forecast'!$Q$7:$Q$210,"Customer Connection")</f>
        <v>0</v>
      </c>
      <c r="N297" s="32">
        <f>SUMIFS('Capex forecast'!M$7:M$210,'Capex forecast'!$T$7:$T$210,'Allocation of site-spec costs'!$B297,'Capex forecast'!$S$7:$S$210,'Allocation of site-spec costs'!$D297,'Capex forecast'!$Q$7:$Q$210,"Customer Connection")</f>
        <v>0</v>
      </c>
      <c r="O297" s="32">
        <f>SUMIFS('Capex forecast'!N$7:N$210,'Capex forecast'!$T$7:$T$210,'Allocation of site-spec costs'!$B297,'Capex forecast'!$S$7:$S$210,'Allocation of site-spec costs'!$D297,'Capex forecast'!$Q$7:$Q$210,"Customer Connection")</f>
        <v>0</v>
      </c>
      <c r="Q297" s="6" t="s">
        <v>156</v>
      </c>
      <c r="R297" s="6" t="str">
        <f>INDEX('Raw demand forecast'!$M$7:$M$5830,MATCH($Q297,'Raw demand forecast'!$B$7:$B$5830,0))</f>
        <v>No</v>
      </c>
      <c r="S297" s="6" t="str">
        <f>IF(COUNTIF($Q$93:Q297,$B297) = 1, "LV", IF(COUNTIF($Q$93:Q297,$B297) = 2, "HV", "ST"))</f>
        <v>LV</v>
      </c>
      <c r="T297" s="6" t="str">
        <f>INDEX('Demand forecast and growth rate'!$E$7:$E$273,MATCH($Q297,'Demand forecast and growth rate'!$B$7:$B$273,0))</f>
        <v>Steady/falling</v>
      </c>
      <c r="U297" s="32">
        <f>SUMIFS('Capex forecast'!E$7:E$210,'Capex forecast'!$T$7:$T$210,$Q297,'Capex forecast'!$S$7:$S$210,$S297,'Capex forecast'!$Q$7:$Q$210,"Augex")</f>
        <v>0</v>
      </c>
      <c r="V297" s="32">
        <f>SUMIFS('Capex forecast'!F$7:F$210,'Capex forecast'!$T$7:$T$210,$Q297,'Capex forecast'!$S$7:$S$210,$S297,'Capex forecast'!$Q$7:$Q$210,"Augex")</f>
        <v>0</v>
      </c>
      <c r="W297" s="32">
        <f>SUMIFS('Capex forecast'!G$7:G$210,'Capex forecast'!$T$7:$T$210,$Q297,'Capex forecast'!$S$7:$S$210,$S297,'Capex forecast'!$Q$7:$Q$210,"Augex")</f>
        <v>0</v>
      </c>
      <c r="X297" s="32">
        <f>SUMIFS('Capex forecast'!H$7:H$210,'Capex forecast'!$T$7:$T$210,$Q297,'Capex forecast'!$S$7:$S$210,$S297,'Capex forecast'!$Q$7:$Q$210,"Augex")</f>
        <v>0</v>
      </c>
      <c r="Y297" s="32">
        <f>SUMIFS('Capex forecast'!I$7:I$210,'Capex forecast'!$T$7:$T$210,$Q297,'Capex forecast'!$S$7:$S$210,$S297,'Capex forecast'!$Q$7:$Q$210,"Augex")</f>
        <v>0</v>
      </c>
      <c r="Z297" s="32">
        <f>SUMIFS('Capex forecast'!J$7:J$210,'Capex forecast'!$T$7:$T$210,$Q297,'Capex forecast'!$S$7:$S$210,$S297,'Capex forecast'!$Q$7:$Q$210,"Augex")</f>
        <v>0</v>
      </c>
      <c r="AA297" s="32">
        <f>SUMIFS('Capex forecast'!K$7:K$210,'Capex forecast'!$T$7:$T$210,$Q297,'Capex forecast'!$S$7:$S$210,$S297,'Capex forecast'!$Q$7:$Q$210,"Augex")</f>
        <v>0</v>
      </c>
      <c r="AB297" s="32">
        <f>SUMIFS('Capex forecast'!L$7:L$210,'Capex forecast'!$T$7:$T$210,$Q297,'Capex forecast'!$S$7:$S$210,$S297,'Capex forecast'!$Q$7:$Q$210,"Augex")</f>
        <v>0</v>
      </c>
      <c r="AC297" s="32">
        <f>SUMIFS('Capex forecast'!M$7:M$210,'Capex forecast'!$T$7:$T$210,$Q297,'Capex forecast'!$S$7:$S$210,$S297,'Capex forecast'!$Q$7:$Q$210,"Augex")</f>
        <v>0</v>
      </c>
      <c r="AD297" s="32">
        <f>SUMIFS('Capex forecast'!N$7:N$210,'Capex forecast'!$T$7:$T$210,$Q297,'Capex forecast'!$S$7:$S$210,$S297,'Capex forecast'!$Q$7:$Q$210,"Augex")</f>
        <v>0</v>
      </c>
      <c r="AF297" s="6" t="s">
        <v>156</v>
      </c>
      <c r="AG297" s="6" t="str">
        <f>INDEX('Raw demand forecast'!$M$7:$M$5830,MATCH($Q297,'Raw demand forecast'!$B$7:$B$5830,0))</f>
        <v>No</v>
      </c>
      <c r="AH297" s="6" t="str">
        <f>IF(COUNTIF($AF$93:AF297,$B297) = 1, "LV", IF(COUNTIF($AF$93:AF297,$B297) = 2, "HV", "ST"))</f>
        <v>LV</v>
      </c>
      <c r="AI297" s="6" t="str">
        <f>INDEX('Demand forecast and growth rate'!$E$7:$E$273,MATCH($Q297,'Demand forecast and growth rate'!$B$7:$B$273,0))</f>
        <v>Steady/falling</v>
      </c>
      <c r="AJ297" s="53">
        <f>SUMIFS('Capex forecast'!E$7:E$210,'Capex forecast'!$T$7:$T$210,$AF297,'Capex forecast'!$S$7:$S$210,$AH297,'Capex forecast'!$Q$7:$Q$210,"Repex")</f>
        <v>0</v>
      </c>
      <c r="AK297" s="53">
        <f>SUMIFS('Capex forecast'!F$7:F$210,'Capex forecast'!$T$7:$T$210,$AF297,'Capex forecast'!$S$7:$S$210,$AH297,'Capex forecast'!$Q$7:$Q$210,"Repex")</f>
        <v>0</v>
      </c>
      <c r="AL297" s="53">
        <f>SUMIFS('Capex forecast'!G$7:G$210,'Capex forecast'!$T$7:$T$210,$AF297,'Capex forecast'!$S$7:$S$210,$AH297,'Capex forecast'!$Q$7:$Q$210,"Repex")</f>
        <v>0</v>
      </c>
      <c r="AM297" s="53">
        <f>SUMIFS('Capex forecast'!H$7:H$210,'Capex forecast'!$T$7:$T$210,$AF297,'Capex forecast'!$S$7:$S$210,$AH297,'Capex forecast'!$Q$7:$Q$210,"Repex")</f>
        <v>0</v>
      </c>
      <c r="AN297" s="53">
        <f>SUMIFS('Capex forecast'!I$7:I$210,'Capex forecast'!$T$7:$T$210,$AF297,'Capex forecast'!$S$7:$S$210,$AH297,'Capex forecast'!$Q$7:$Q$210,"Repex")</f>
        <v>0</v>
      </c>
      <c r="AO297" s="53">
        <f>SUMIFS('Capex forecast'!J$7:J$210,'Capex forecast'!$T$7:$T$210,$AF297,'Capex forecast'!$S$7:$S$210,$AH297,'Capex forecast'!$Q$7:$Q$210,"Repex")</f>
        <v>0</v>
      </c>
      <c r="AP297" s="53">
        <f>SUMIFS('Capex forecast'!K$7:K$210,'Capex forecast'!$T$7:$T$210,$AF297,'Capex forecast'!$S$7:$S$210,$AH297,'Capex forecast'!$Q$7:$Q$210,"Repex")</f>
        <v>0</v>
      </c>
      <c r="AQ297" s="53">
        <f>SUMIFS('Capex forecast'!L$7:L$210,'Capex forecast'!$T$7:$T$210,$AF297,'Capex forecast'!$S$7:$S$210,$AH297,'Capex forecast'!$Q$7:$Q$210,"Repex")</f>
        <v>0</v>
      </c>
      <c r="AR297" s="53">
        <f>SUMIFS('Capex forecast'!M$7:M$210,'Capex forecast'!$T$7:$T$210,$AF297,'Capex forecast'!$S$7:$S$210,$AH297,'Capex forecast'!$Q$7:$Q$210,"Repex")</f>
        <v>0</v>
      </c>
      <c r="AS297" s="53">
        <f>SUMIFS('Capex forecast'!N$7:N$210,'Capex forecast'!$T$7:$T$210,$AF297,'Capex forecast'!$S$7:$S$210,$AH297,'Capex forecast'!$Q$7:$Q$210,"Repex")</f>
        <v>0</v>
      </c>
    </row>
    <row r="298" spans="2:45" ht="15">
      <c r="B298" s="6" t="s">
        <v>566</v>
      </c>
      <c r="C298" s="6" t="str">
        <f>INDEX('Raw demand forecast'!$M$7:$M$5830,MATCH($B298,'Raw demand forecast'!$B$7:$B$5830,0))</f>
        <v>Yes</v>
      </c>
      <c r="D298" s="6" t="str">
        <f>IF(COUNTIF($B$93:B298,$B298) = 1, "LV", IF(COUNTIF($B$93:B298,$B298) = 2, "HV", "ST"))</f>
        <v>LV</v>
      </c>
      <c r="E298" s="6" t="str">
        <f>INDEX('Demand forecast and growth rate'!$E$7:$E$273,MATCH($B298,'Demand forecast and growth rate'!$B$7:$B$273,0))</f>
        <v>Steady/falling</v>
      </c>
      <c r="F298" s="32">
        <f>SUMIFS('Capex forecast'!E$7:E$210,'Capex forecast'!$T$7:$T$210,'Allocation of site-spec costs'!$B298,'Capex forecast'!$S$7:$S$210,'Allocation of site-spec costs'!$D298,'Capex forecast'!$Q$7:$Q$210,"Customer Connection")</f>
        <v>0</v>
      </c>
      <c r="G298" s="32">
        <f>SUMIFS('Capex forecast'!F$7:F$210,'Capex forecast'!$T$7:$T$210,'Allocation of site-spec costs'!$B298,'Capex forecast'!$S$7:$S$210,'Allocation of site-spec costs'!$D298,'Capex forecast'!$Q$7:$Q$210,"Customer Connection")</f>
        <v>0</v>
      </c>
      <c r="H298" s="32">
        <f>SUMIFS('Capex forecast'!G$7:G$210,'Capex forecast'!$T$7:$T$210,'Allocation of site-spec costs'!$B298,'Capex forecast'!$S$7:$S$210,'Allocation of site-spec costs'!$D298,'Capex forecast'!$Q$7:$Q$210,"Customer Connection")</f>
        <v>0</v>
      </c>
      <c r="I298" s="32">
        <f>SUMIFS('Capex forecast'!H$7:H$210,'Capex forecast'!$T$7:$T$210,'Allocation of site-spec costs'!$B298,'Capex forecast'!$S$7:$S$210,'Allocation of site-spec costs'!$D298,'Capex forecast'!$Q$7:$Q$210,"Customer Connection")</f>
        <v>0</v>
      </c>
      <c r="J298" s="32">
        <f>SUMIFS('Capex forecast'!I$7:I$210,'Capex forecast'!$T$7:$T$210,'Allocation of site-spec costs'!$B298,'Capex forecast'!$S$7:$S$210,'Allocation of site-spec costs'!$D298,'Capex forecast'!$Q$7:$Q$210,"Customer Connection")</f>
        <v>0</v>
      </c>
      <c r="K298" s="32">
        <f>SUMIFS('Capex forecast'!J$7:J$210,'Capex forecast'!$T$7:$T$210,'Allocation of site-spec costs'!$B298,'Capex forecast'!$S$7:$S$210,'Allocation of site-spec costs'!$D298,'Capex forecast'!$Q$7:$Q$210,"Customer Connection")</f>
        <v>0</v>
      </c>
      <c r="L298" s="32">
        <f>SUMIFS('Capex forecast'!K$7:K$210,'Capex forecast'!$T$7:$T$210,'Allocation of site-spec costs'!$B298,'Capex forecast'!$S$7:$S$210,'Allocation of site-spec costs'!$D298,'Capex forecast'!$Q$7:$Q$210,"Customer Connection")</f>
        <v>0</v>
      </c>
      <c r="M298" s="32">
        <f>SUMIFS('Capex forecast'!L$7:L$210,'Capex forecast'!$T$7:$T$210,'Allocation of site-spec costs'!$B298,'Capex forecast'!$S$7:$S$210,'Allocation of site-spec costs'!$D298,'Capex forecast'!$Q$7:$Q$210,"Customer Connection")</f>
        <v>0</v>
      </c>
      <c r="N298" s="32">
        <f>SUMIFS('Capex forecast'!M$7:M$210,'Capex forecast'!$T$7:$T$210,'Allocation of site-spec costs'!$B298,'Capex forecast'!$S$7:$S$210,'Allocation of site-spec costs'!$D298,'Capex forecast'!$Q$7:$Q$210,"Customer Connection")</f>
        <v>0</v>
      </c>
      <c r="O298" s="32">
        <f>SUMIFS('Capex forecast'!N$7:N$210,'Capex forecast'!$T$7:$T$210,'Allocation of site-spec costs'!$B298,'Capex forecast'!$S$7:$S$210,'Allocation of site-spec costs'!$D298,'Capex forecast'!$Q$7:$Q$210,"Customer Connection")</f>
        <v>0</v>
      </c>
      <c r="Q298" s="6" t="s">
        <v>566</v>
      </c>
      <c r="R298" s="6" t="str">
        <f>INDEX('Raw demand forecast'!$M$7:$M$5830,MATCH($Q298,'Raw demand forecast'!$B$7:$B$5830,0))</f>
        <v>Yes</v>
      </c>
      <c r="S298" s="6" t="str">
        <f>IF(COUNTIF($Q$93:Q298,$B298) = 1, "LV", IF(COUNTIF($Q$93:Q298,$B298) = 2, "HV", "ST"))</f>
        <v>LV</v>
      </c>
      <c r="T298" s="6" t="str">
        <f>INDEX('Demand forecast and growth rate'!$E$7:$E$273,MATCH($Q298,'Demand forecast and growth rate'!$B$7:$B$273,0))</f>
        <v>Steady/falling</v>
      </c>
      <c r="U298" s="32">
        <f>SUMIFS('Capex forecast'!E$7:E$210,'Capex forecast'!$T$7:$T$210,$Q298,'Capex forecast'!$S$7:$S$210,$S298,'Capex forecast'!$Q$7:$Q$210,"Augex")</f>
        <v>0</v>
      </c>
      <c r="V298" s="32">
        <f>SUMIFS('Capex forecast'!F$7:F$210,'Capex forecast'!$T$7:$T$210,$Q298,'Capex forecast'!$S$7:$S$210,$S298,'Capex forecast'!$Q$7:$Q$210,"Augex")</f>
        <v>0</v>
      </c>
      <c r="W298" s="32">
        <f>SUMIFS('Capex forecast'!G$7:G$210,'Capex forecast'!$T$7:$T$210,$Q298,'Capex forecast'!$S$7:$S$210,$S298,'Capex forecast'!$Q$7:$Q$210,"Augex")</f>
        <v>0</v>
      </c>
      <c r="X298" s="32">
        <f>SUMIFS('Capex forecast'!H$7:H$210,'Capex forecast'!$T$7:$T$210,$Q298,'Capex forecast'!$S$7:$S$210,$S298,'Capex forecast'!$Q$7:$Q$210,"Augex")</f>
        <v>0</v>
      </c>
      <c r="Y298" s="32">
        <f>SUMIFS('Capex forecast'!I$7:I$210,'Capex forecast'!$T$7:$T$210,$Q298,'Capex forecast'!$S$7:$S$210,$S298,'Capex forecast'!$Q$7:$Q$210,"Augex")</f>
        <v>0</v>
      </c>
      <c r="Z298" s="32">
        <f>SUMIFS('Capex forecast'!J$7:J$210,'Capex forecast'!$T$7:$T$210,$Q298,'Capex forecast'!$S$7:$S$210,$S298,'Capex forecast'!$Q$7:$Q$210,"Augex")</f>
        <v>0</v>
      </c>
      <c r="AA298" s="32">
        <f>SUMIFS('Capex forecast'!K$7:K$210,'Capex forecast'!$T$7:$T$210,$Q298,'Capex forecast'!$S$7:$S$210,$S298,'Capex forecast'!$Q$7:$Q$210,"Augex")</f>
        <v>0</v>
      </c>
      <c r="AB298" s="32">
        <f>SUMIFS('Capex forecast'!L$7:L$210,'Capex forecast'!$T$7:$T$210,$Q298,'Capex forecast'!$S$7:$S$210,$S298,'Capex forecast'!$Q$7:$Q$210,"Augex")</f>
        <v>0</v>
      </c>
      <c r="AC298" s="32">
        <f>SUMIFS('Capex forecast'!M$7:M$210,'Capex forecast'!$T$7:$T$210,$Q298,'Capex forecast'!$S$7:$S$210,$S298,'Capex forecast'!$Q$7:$Q$210,"Augex")</f>
        <v>0</v>
      </c>
      <c r="AD298" s="32">
        <f>SUMIFS('Capex forecast'!N$7:N$210,'Capex forecast'!$T$7:$T$210,$Q298,'Capex forecast'!$S$7:$S$210,$S298,'Capex forecast'!$Q$7:$Q$210,"Augex")</f>
        <v>0</v>
      </c>
      <c r="AF298" s="6" t="s">
        <v>566</v>
      </c>
      <c r="AG298" s="6" t="str">
        <f>INDEX('Raw demand forecast'!$M$7:$M$5830,MATCH($Q298,'Raw demand forecast'!$B$7:$B$5830,0))</f>
        <v>Yes</v>
      </c>
      <c r="AH298" s="6" t="str">
        <f>IF(COUNTIF($AF$93:AF298,$B298) = 1, "LV", IF(COUNTIF($AF$93:AF298,$B298) = 2, "HV", "ST"))</f>
        <v>LV</v>
      </c>
      <c r="AI298" s="6" t="str">
        <f>INDEX('Demand forecast and growth rate'!$E$7:$E$273,MATCH($Q298,'Demand forecast and growth rate'!$B$7:$B$273,0))</f>
        <v>Steady/falling</v>
      </c>
      <c r="AJ298" s="53">
        <f>SUMIFS('Capex forecast'!E$7:E$210,'Capex forecast'!$T$7:$T$210,$AF298,'Capex forecast'!$S$7:$S$210,$AH298,'Capex forecast'!$Q$7:$Q$210,"Repex")</f>
        <v>0</v>
      </c>
      <c r="AK298" s="53">
        <f>SUMIFS('Capex forecast'!F$7:F$210,'Capex forecast'!$T$7:$T$210,$AF298,'Capex forecast'!$S$7:$S$210,$AH298,'Capex forecast'!$Q$7:$Q$210,"Repex")</f>
        <v>0</v>
      </c>
      <c r="AL298" s="53">
        <f>SUMIFS('Capex forecast'!G$7:G$210,'Capex forecast'!$T$7:$T$210,$AF298,'Capex forecast'!$S$7:$S$210,$AH298,'Capex forecast'!$Q$7:$Q$210,"Repex")</f>
        <v>0</v>
      </c>
      <c r="AM298" s="53">
        <f>SUMIFS('Capex forecast'!H$7:H$210,'Capex forecast'!$T$7:$T$210,$AF298,'Capex forecast'!$S$7:$S$210,$AH298,'Capex forecast'!$Q$7:$Q$210,"Repex")</f>
        <v>0</v>
      </c>
      <c r="AN298" s="53">
        <f>SUMIFS('Capex forecast'!I$7:I$210,'Capex forecast'!$T$7:$T$210,$AF298,'Capex forecast'!$S$7:$S$210,$AH298,'Capex forecast'!$Q$7:$Q$210,"Repex")</f>
        <v>0</v>
      </c>
      <c r="AO298" s="53">
        <f>SUMIFS('Capex forecast'!J$7:J$210,'Capex forecast'!$T$7:$T$210,$AF298,'Capex forecast'!$S$7:$S$210,$AH298,'Capex forecast'!$Q$7:$Q$210,"Repex")</f>
        <v>0</v>
      </c>
      <c r="AP298" s="53">
        <f>SUMIFS('Capex forecast'!K$7:K$210,'Capex forecast'!$T$7:$T$210,$AF298,'Capex forecast'!$S$7:$S$210,$AH298,'Capex forecast'!$Q$7:$Q$210,"Repex")</f>
        <v>0</v>
      </c>
      <c r="AQ298" s="53">
        <f>SUMIFS('Capex forecast'!L$7:L$210,'Capex forecast'!$T$7:$T$210,$AF298,'Capex forecast'!$S$7:$S$210,$AH298,'Capex forecast'!$Q$7:$Q$210,"Repex")</f>
        <v>0</v>
      </c>
      <c r="AR298" s="53">
        <f>SUMIFS('Capex forecast'!M$7:M$210,'Capex forecast'!$T$7:$T$210,$AF298,'Capex forecast'!$S$7:$S$210,$AH298,'Capex forecast'!$Q$7:$Q$210,"Repex")</f>
        <v>0</v>
      </c>
      <c r="AS298" s="53">
        <f>SUMIFS('Capex forecast'!N$7:N$210,'Capex forecast'!$T$7:$T$210,$AF298,'Capex forecast'!$S$7:$S$210,$AH298,'Capex forecast'!$Q$7:$Q$210,"Repex")</f>
        <v>0</v>
      </c>
    </row>
    <row r="299" spans="2:45" ht="15">
      <c r="B299" s="6" t="s">
        <v>582</v>
      </c>
      <c r="C299" s="6" t="str">
        <f>INDEX('Raw demand forecast'!$M$7:$M$5830,MATCH($B299,'Raw demand forecast'!$B$7:$B$5830,0))</f>
        <v>Yes</v>
      </c>
      <c r="D299" s="6" t="str">
        <f>IF(COUNTIF($B$93:B299,$B299) = 1, "LV", IF(COUNTIF($B$93:B299,$B299) = 2, "HV", "ST"))</f>
        <v>LV</v>
      </c>
      <c r="E299" s="6" t="str">
        <f>INDEX('Demand forecast and growth rate'!$E$7:$E$273,MATCH($B299,'Demand forecast and growth rate'!$B$7:$B$273,0))</f>
        <v>Steady/falling</v>
      </c>
      <c r="F299" s="32">
        <f>SUMIFS('Capex forecast'!E$7:E$210,'Capex forecast'!$T$7:$T$210,'Allocation of site-spec costs'!$B299,'Capex forecast'!$S$7:$S$210,'Allocation of site-spec costs'!$D299,'Capex forecast'!$Q$7:$Q$210,"Customer Connection")</f>
        <v>0</v>
      </c>
      <c r="G299" s="32">
        <f>SUMIFS('Capex forecast'!F$7:F$210,'Capex forecast'!$T$7:$T$210,'Allocation of site-spec costs'!$B299,'Capex forecast'!$S$7:$S$210,'Allocation of site-spec costs'!$D299,'Capex forecast'!$Q$7:$Q$210,"Customer Connection")</f>
        <v>0</v>
      </c>
      <c r="H299" s="32">
        <f>SUMIFS('Capex forecast'!G$7:G$210,'Capex forecast'!$T$7:$T$210,'Allocation of site-spec costs'!$B299,'Capex forecast'!$S$7:$S$210,'Allocation of site-spec costs'!$D299,'Capex forecast'!$Q$7:$Q$210,"Customer Connection")</f>
        <v>0</v>
      </c>
      <c r="I299" s="32">
        <f>SUMIFS('Capex forecast'!H$7:H$210,'Capex forecast'!$T$7:$T$210,'Allocation of site-spec costs'!$B299,'Capex forecast'!$S$7:$S$210,'Allocation of site-spec costs'!$D299,'Capex forecast'!$Q$7:$Q$210,"Customer Connection")</f>
        <v>0</v>
      </c>
      <c r="J299" s="32">
        <f>SUMIFS('Capex forecast'!I$7:I$210,'Capex forecast'!$T$7:$T$210,'Allocation of site-spec costs'!$B299,'Capex forecast'!$S$7:$S$210,'Allocation of site-spec costs'!$D299,'Capex forecast'!$Q$7:$Q$210,"Customer Connection")</f>
        <v>0</v>
      </c>
      <c r="K299" s="32">
        <f>SUMIFS('Capex forecast'!J$7:J$210,'Capex forecast'!$T$7:$T$210,'Allocation of site-spec costs'!$B299,'Capex forecast'!$S$7:$S$210,'Allocation of site-spec costs'!$D299,'Capex forecast'!$Q$7:$Q$210,"Customer Connection")</f>
        <v>0</v>
      </c>
      <c r="L299" s="32">
        <f>SUMIFS('Capex forecast'!K$7:K$210,'Capex forecast'!$T$7:$T$210,'Allocation of site-spec costs'!$B299,'Capex forecast'!$S$7:$S$210,'Allocation of site-spec costs'!$D299,'Capex forecast'!$Q$7:$Q$210,"Customer Connection")</f>
        <v>0</v>
      </c>
      <c r="M299" s="32">
        <f>SUMIFS('Capex forecast'!L$7:L$210,'Capex forecast'!$T$7:$T$210,'Allocation of site-spec costs'!$B299,'Capex forecast'!$S$7:$S$210,'Allocation of site-spec costs'!$D299,'Capex forecast'!$Q$7:$Q$210,"Customer Connection")</f>
        <v>0</v>
      </c>
      <c r="N299" s="32">
        <f>SUMIFS('Capex forecast'!M$7:M$210,'Capex forecast'!$T$7:$T$210,'Allocation of site-spec costs'!$B299,'Capex forecast'!$S$7:$S$210,'Allocation of site-spec costs'!$D299,'Capex forecast'!$Q$7:$Q$210,"Customer Connection")</f>
        <v>0</v>
      </c>
      <c r="O299" s="32">
        <f>SUMIFS('Capex forecast'!N$7:N$210,'Capex forecast'!$T$7:$T$210,'Allocation of site-spec costs'!$B299,'Capex forecast'!$S$7:$S$210,'Allocation of site-spec costs'!$D299,'Capex forecast'!$Q$7:$Q$210,"Customer Connection")</f>
        <v>0</v>
      </c>
      <c r="Q299" s="6" t="s">
        <v>582</v>
      </c>
      <c r="R299" s="6" t="str">
        <f>INDEX('Raw demand forecast'!$M$7:$M$5830,MATCH($Q299,'Raw demand forecast'!$B$7:$B$5830,0))</f>
        <v>Yes</v>
      </c>
      <c r="S299" s="6" t="str">
        <f>IF(COUNTIF($Q$93:Q299,$B299) = 1, "LV", IF(COUNTIF($Q$93:Q299,$B299) = 2, "HV", "ST"))</f>
        <v>LV</v>
      </c>
      <c r="T299" s="6" t="str">
        <f>INDEX('Demand forecast and growth rate'!$E$7:$E$273,MATCH($Q299,'Demand forecast and growth rate'!$B$7:$B$273,0))</f>
        <v>Steady/falling</v>
      </c>
      <c r="U299" s="32">
        <f>SUMIFS('Capex forecast'!E$7:E$210,'Capex forecast'!$T$7:$T$210,$Q299,'Capex forecast'!$S$7:$S$210,$S299,'Capex forecast'!$Q$7:$Q$210,"Augex")</f>
        <v>0</v>
      </c>
      <c r="V299" s="32">
        <f>SUMIFS('Capex forecast'!F$7:F$210,'Capex forecast'!$T$7:$T$210,$Q299,'Capex forecast'!$S$7:$S$210,$S299,'Capex forecast'!$Q$7:$Q$210,"Augex")</f>
        <v>0</v>
      </c>
      <c r="W299" s="32">
        <f>SUMIFS('Capex forecast'!G$7:G$210,'Capex forecast'!$T$7:$T$210,$Q299,'Capex forecast'!$S$7:$S$210,$S299,'Capex forecast'!$Q$7:$Q$210,"Augex")</f>
        <v>0</v>
      </c>
      <c r="X299" s="32">
        <f>SUMIFS('Capex forecast'!H$7:H$210,'Capex forecast'!$T$7:$T$210,$Q299,'Capex forecast'!$S$7:$S$210,$S299,'Capex forecast'!$Q$7:$Q$210,"Augex")</f>
        <v>0</v>
      </c>
      <c r="Y299" s="32">
        <f>SUMIFS('Capex forecast'!I$7:I$210,'Capex forecast'!$T$7:$T$210,$Q299,'Capex forecast'!$S$7:$S$210,$S299,'Capex forecast'!$Q$7:$Q$210,"Augex")</f>
        <v>0</v>
      </c>
      <c r="Z299" s="32">
        <f>SUMIFS('Capex forecast'!J$7:J$210,'Capex forecast'!$T$7:$T$210,$Q299,'Capex forecast'!$S$7:$S$210,$S299,'Capex forecast'!$Q$7:$Q$210,"Augex")</f>
        <v>0</v>
      </c>
      <c r="AA299" s="32">
        <f>SUMIFS('Capex forecast'!K$7:K$210,'Capex forecast'!$T$7:$T$210,$Q299,'Capex forecast'!$S$7:$S$210,$S299,'Capex forecast'!$Q$7:$Q$210,"Augex")</f>
        <v>0</v>
      </c>
      <c r="AB299" s="32">
        <f>SUMIFS('Capex forecast'!L$7:L$210,'Capex forecast'!$T$7:$T$210,$Q299,'Capex forecast'!$S$7:$S$210,$S299,'Capex forecast'!$Q$7:$Q$210,"Augex")</f>
        <v>0</v>
      </c>
      <c r="AC299" s="32">
        <f>SUMIFS('Capex forecast'!M$7:M$210,'Capex forecast'!$T$7:$T$210,$Q299,'Capex forecast'!$S$7:$S$210,$S299,'Capex forecast'!$Q$7:$Q$210,"Augex")</f>
        <v>0</v>
      </c>
      <c r="AD299" s="32">
        <f>SUMIFS('Capex forecast'!N$7:N$210,'Capex forecast'!$T$7:$T$210,$Q299,'Capex forecast'!$S$7:$S$210,$S299,'Capex forecast'!$Q$7:$Q$210,"Augex")</f>
        <v>0</v>
      </c>
      <c r="AF299" s="6" t="s">
        <v>582</v>
      </c>
      <c r="AG299" s="6" t="str">
        <f>INDEX('Raw demand forecast'!$M$7:$M$5830,MATCH($Q299,'Raw demand forecast'!$B$7:$B$5830,0))</f>
        <v>Yes</v>
      </c>
      <c r="AH299" s="6" t="str">
        <f>IF(COUNTIF($AF$93:AF299,$B299) = 1, "LV", IF(COUNTIF($AF$93:AF299,$B299) = 2, "HV", "ST"))</f>
        <v>LV</v>
      </c>
      <c r="AI299" s="6" t="str">
        <f>INDEX('Demand forecast and growth rate'!$E$7:$E$273,MATCH($Q299,'Demand forecast and growth rate'!$B$7:$B$273,0))</f>
        <v>Steady/falling</v>
      </c>
      <c r="AJ299" s="53">
        <f>SUMIFS('Capex forecast'!E$7:E$210,'Capex forecast'!$T$7:$T$210,$AF299,'Capex forecast'!$S$7:$S$210,$AH299,'Capex forecast'!$Q$7:$Q$210,"Repex")</f>
        <v>0</v>
      </c>
      <c r="AK299" s="53">
        <f>SUMIFS('Capex forecast'!F$7:F$210,'Capex forecast'!$T$7:$T$210,$AF299,'Capex forecast'!$S$7:$S$210,$AH299,'Capex forecast'!$Q$7:$Q$210,"Repex")</f>
        <v>0</v>
      </c>
      <c r="AL299" s="53">
        <f>SUMIFS('Capex forecast'!G$7:G$210,'Capex forecast'!$T$7:$T$210,$AF299,'Capex forecast'!$S$7:$S$210,$AH299,'Capex forecast'!$Q$7:$Q$210,"Repex")</f>
        <v>0</v>
      </c>
      <c r="AM299" s="53">
        <f>SUMIFS('Capex forecast'!H$7:H$210,'Capex forecast'!$T$7:$T$210,$AF299,'Capex forecast'!$S$7:$S$210,$AH299,'Capex forecast'!$Q$7:$Q$210,"Repex")</f>
        <v>0</v>
      </c>
      <c r="AN299" s="53">
        <f>SUMIFS('Capex forecast'!I$7:I$210,'Capex forecast'!$T$7:$T$210,$AF299,'Capex forecast'!$S$7:$S$210,$AH299,'Capex forecast'!$Q$7:$Q$210,"Repex")</f>
        <v>0</v>
      </c>
      <c r="AO299" s="53">
        <f>SUMIFS('Capex forecast'!J$7:J$210,'Capex forecast'!$T$7:$T$210,$AF299,'Capex forecast'!$S$7:$S$210,$AH299,'Capex forecast'!$Q$7:$Q$210,"Repex")</f>
        <v>0</v>
      </c>
      <c r="AP299" s="53">
        <f>SUMIFS('Capex forecast'!K$7:K$210,'Capex forecast'!$T$7:$T$210,$AF299,'Capex forecast'!$S$7:$S$210,$AH299,'Capex forecast'!$Q$7:$Q$210,"Repex")</f>
        <v>0</v>
      </c>
      <c r="AQ299" s="53">
        <f>SUMIFS('Capex forecast'!L$7:L$210,'Capex forecast'!$T$7:$T$210,$AF299,'Capex forecast'!$S$7:$S$210,$AH299,'Capex forecast'!$Q$7:$Q$210,"Repex")</f>
        <v>0</v>
      </c>
      <c r="AR299" s="53">
        <f>SUMIFS('Capex forecast'!M$7:M$210,'Capex forecast'!$T$7:$T$210,$AF299,'Capex forecast'!$S$7:$S$210,$AH299,'Capex forecast'!$Q$7:$Q$210,"Repex")</f>
        <v>0</v>
      </c>
      <c r="AS299" s="53">
        <f>SUMIFS('Capex forecast'!N$7:N$210,'Capex forecast'!$T$7:$T$210,$AF299,'Capex forecast'!$S$7:$S$210,$AH299,'Capex forecast'!$Q$7:$Q$210,"Repex")</f>
        <v>0</v>
      </c>
    </row>
    <row r="300" spans="2:45" ht="15">
      <c r="B300" s="6" t="s">
        <v>583</v>
      </c>
      <c r="C300" s="6" t="str">
        <f>INDEX('Raw demand forecast'!$M$7:$M$5830,MATCH($B300,'Raw demand forecast'!$B$7:$B$5830,0))</f>
        <v>Yes</v>
      </c>
      <c r="D300" s="6" t="str">
        <f>IF(COUNTIF($B$93:B300,$B300) = 1, "LV", IF(COUNTIF($B$93:B300,$B300) = 2, "HV", "ST"))</f>
        <v>LV</v>
      </c>
      <c r="E300" s="6" t="str">
        <f>INDEX('Demand forecast and growth rate'!$E$7:$E$273,MATCH($B300,'Demand forecast and growth rate'!$B$7:$B$273,0))</f>
        <v>Steady/falling</v>
      </c>
      <c r="F300" s="32">
        <f>SUMIFS('Capex forecast'!E$7:E$210,'Capex forecast'!$T$7:$T$210,'Allocation of site-spec costs'!$B300,'Capex forecast'!$S$7:$S$210,'Allocation of site-spec costs'!$D300,'Capex forecast'!$Q$7:$Q$210,"Customer Connection")</f>
        <v>0</v>
      </c>
      <c r="G300" s="32">
        <f>SUMIFS('Capex forecast'!F$7:F$210,'Capex forecast'!$T$7:$T$210,'Allocation of site-spec costs'!$B300,'Capex forecast'!$S$7:$S$210,'Allocation of site-spec costs'!$D300,'Capex forecast'!$Q$7:$Q$210,"Customer Connection")</f>
        <v>0</v>
      </c>
      <c r="H300" s="32">
        <f>SUMIFS('Capex forecast'!G$7:G$210,'Capex forecast'!$T$7:$T$210,'Allocation of site-spec costs'!$B300,'Capex forecast'!$S$7:$S$210,'Allocation of site-spec costs'!$D300,'Capex forecast'!$Q$7:$Q$210,"Customer Connection")</f>
        <v>0</v>
      </c>
      <c r="I300" s="32">
        <f>SUMIFS('Capex forecast'!H$7:H$210,'Capex forecast'!$T$7:$T$210,'Allocation of site-spec costs'!$B300,'Capex forecast'!$S$7:$S$210,'Allocation of site-spec costs'!$D300,'Capex forecast'!$Q$7:$Q$210,"Customer Connection")</f>
        <v>0</v>
      </c>
      <c r="J300" s="32">
        <f>SUMIFS('Capex forecast'!I$7:I$210,'Capex forecast'!$T$7:$T$210,'Allocation of site-spec costs'!$B300,'Capex forecast'!$S$7:$S$210,'Allocation of site-spec costs'!$D300,'Capex forecast'!$Q$7:$Q$210,"Customer Connection")</f>
        <v>0</v>
      </c>
      <c r="K300" s="32">
        <f>SUMIFS('Capex forecast'!J$7:J$210,'Capex forecast'!$T$7:$T$210,'Allocation of site-spec costs'!$B300,'Capex forecast'!$S$7:$S$210,'Allocation of site-spec costs'!$D300,'Capex forecast'!$Q$7:$Q$210,"Customer Connection")</f>
        <v>0</v>
      </c>
      <c r="L300" s="32">
        <f>SUMIFS('Capex forecast'!K$7:K$210,'Capex forecast'!$T$7:$T$210,'Allocation of site-spec costs'!$B300,'Capex forecast'!$S$7:$S$210,'Allocation of site-spec costs'!$D300,'Capex forecast'!$Q$7:$Q$210,"Customer Connection")</f>
        <v>0</v>
      </c>
      <c r="M300" s="32">
        <f>SUMIFS('Capex forecast'!L$7:L$210,'Capex forecast'!$T$7:$T$210,'Allocation of site-spec costs'!$B300,'Capex forecast'!$S$7:$S$210,'Allocation of site-spec costs'!$D300,'Capex forecast'!$Q$7:$Q$210,"Customer Connection")</f>
        <v>0</v>
      </c>
      <c r="N300" s="32">
        <f>SUMIFS('Capex forecast'!M$7:M$210,'Capex forecast'!$T$7:$T$210,'Allocation of site-spec costs'!$B300,'Capex forecast'!$S$7:$S$210,'Allocation of site-spec costs'!$D300,'Capex forecast'!$Q$7:$Q$210,"Customer Connection")</f>
        <v>0</v>
      </c>
      <c r="O300" s="32">
        <f>SUMIFS('Capex forecast'!N$7:N$210,'Capex forecast'!$T$7:$T$210,'Allocation of site-spec costs'!$B300,'Capex forecast'!$S$7:$S$210,'Allocation of site-spec costs'!$D300,'Capex forecast'!$Q$7:$Q$210,"Customer Connection")</f>
        <v>0</v>
      </c>
      <c r="Q300" s="6" t="s">
        <v>583</v>
      </c>
      <c r="R300" s="6" t="str">
        <f>INDEX('Raw demand forecast'!$M$7:$M$5830,MATCH($Q300,'Raw demand forecast'!$B$7:$B$5830,0))</f>
        <v>Yes</v>
      </c>
      <c r="S300" s="6" t="str">
        <f>IF(COUNTIF($Q$93:Q300,$B300) = 1, "LV", IF(COUNTIF($Q$93:Q300,$B300) = 2, "HV", "ST"))</f>
        <v>LV</v>
      </c>
      <c r="T300" s="6" t="str">
        <f>INDEX('Demand forecast and growth rate'!$E$7:$E$273,MATCH($Q300,'Demand forecast and growth rate'!$B$7:$B$273,0))</f>
        <v>Steady/falling</v>
      </c>
      <c r="U300" s="32">
        <f>SUMIFS('Capex forecast'!E$7:E$210,'Capex forecast'!$T$7:$T$210,$Q300,'Capex forecast'!$S$7:$S$210,$S300,'Capex forecast'!$Q$7:$Q$210,"Augex")</f>
        <v>0</v>
      </c>
      <c r="V300" s="32">
        <f>SUMIFS('Capex forecast'!F$7:F$210,'Capex forecast'!$T$7:$T$210,$Q300,'Capex forecast'!$S$7:$S$210,$S300,'Capex forecast'!$Q$7:$Q$210,"Augex")</f>
        <v>0</v>
      </c>
      <c r="W300" s="32">
        <f>SUMIFS('Capex forecast'!G$7:G$210,'Capex forecast'!$T$7:$T$210,$Q300,'Capex forecast'!$S$7:$S$210,$S300,'Capex forecast'!$Q$7:$Q$210,"Augex")</f>
        <v>0</v>
      </c>
      <c r="X300" s="32">
        <f>SUMIFS('Capex forecast'!H$7:H$210,'Capex forecast'!$T$7:$T$210,$Q300,'Capex forecast'!$S$7:$S$210,$S300,'Capex forecast'!$Q$7:$Q$210,"Augex")</f>
        <v>0</v>
      </c>
      <c r="Y300" s="32">
        <f>SUMIFS('Capex forecast'!I$7:I$210,'Capex forecast'!$T$7:$T$210,$Q300,'Capex forecast'!$S$7:$S$210,$S300,'Capex forecast'!$Q$7:$Q$210,"Augex")</f>
        <v>0</v>
      </c>
      <c r="Z300" s="32">
        <f>SUMIFS('Capex forecast'!J$7:J$210,'Capex forecast'!$T$7:$T$210,$Q300,'Capex forecast'!$S$7:$S$210,$S300,'Capex forecast'!$Q$7:$Q$210,"Augex")</f>
        <v>0</v>
      </c>
      <c r="AA300" s="32">
        <f>SUMIFS('Capex forecast'!K$7:K$210,'Capex forecast'!$T$7:$T$210,$Q300,'Capex forecast'!$S$7:$S$210,$S300,'Capex forecast'!$Q$7:$Q$210,"Augex")</f>
        <v>0</v>
      </c>
      <c r="AB300" s="32">
        <f>SUMIFS('Capex forecast'!L$7:L$210,'Capex forecast'!$T$7:$T$210,$Q300,'Capex forecast'!$S$7:$S$210,$S300,'Capex forecast'!$Q$7:$Q$210,"Augex")</f>
        <v>0</v>
      </c>
      <c r="AC300" s="32">
        <f>SUMIFS('Capex forecast'!M$7:M$210,'Capex forecast'!$T$7:$T$210,$Q300,'Capex forecast'!$S$7:$S$210,$S300,'Capex forecast'!$Q$7:$Q$210,"Augex")</f>
        <v>0</v>
      </c>
      <c r="AD300" s="32">
        <f>SUMIFS('Capex forecast'!N$7:N$210,'Capex forecast'!$T$7:$T$210,$Q300,'Capex forecast'!$S$7:$S$210,$S300,'Capex forecast'!$Q$7:$Q$210,"Augex")</f>
        <v>0</v>
      </c>
      <c r="AF300" s="6" t="s">
        <v>583</v>
      </c>
      <c r="AG300" s="6" t="str">
        <f>INDEX('Raw demand forecast'!$M$7:$M$5830,MATCH($Q300,'Raw demand forecast'!$B$7:$B$5830,0))</f>
        <v>Yes</v>
      </c>
      <c r="AH300" s="6" t="str">
        <f>IF(COUNTIF($AF$93:AF300,$B300) = 1, "LV", IF(COUNTIF($AF$93:AF300,$B300) = 2, "HV", "ST"))</f>
        <v>LV</v>
      </c>
      <c r="AI300" s="6" t="str">
        <f>INDEX('Demand forecast and growth rate'!$E$7:$E$273,MATCH($Q300,'Demand forecast and growth rate'!$B$7:$B$273,0))</f>
        <v>Steady/falling</v>
      </c>
      <c r="AJ300" s="53">
        <f>SUMIFS('Capex forecast'!E$7:E$210,'Capex forecast'!$T$7:$T$210,$AF300,'Capex forecast'!$S$7:$S$210,$AH300,'Capex forecast'!$Q$7:$Q$210,"Repex")</f>
        <v>0</v>
      </c>
      <c r="AK300" s="53">
        <f>SUMIFS('Capex forecast'!F$7:F$210,'Capex forecast'!$T$7:$T$210,$AF300,'Capex forecast'!$S$7:$S$210,$AH300,'Capex forecast'!$Q$7:$Q$210,"Repex")</f>
        <v>0</v>
      </c>
      <c r="AL300" s="53">
        <f>SUMIFS('Capex forecast'!G$7:G$210,'Capex forecast'!$T$7:$T$210,$AF300,'Capex forecast'!$S$7:$S$210,$AH300,'Capex forecast'!$Q$7:$Q$210,"Repex")</f>
        <v>0</v>
      </c>
      <c r="AM300" s="53">
        <f>SUMIFS('Capex forecast'!H$7:H$210,'Capex forecast'!$T$7:$T$210,$AF300,'Capex forecast'!$S$7:$S$210,$AH300,'Capex forecast'!$Q$7:$Q$210,"Repex")</f>
        <v>0</v>
      </c>
      <c r="AN300" s="53">
        <f>SUMIFS('Capex forecast'!I$7:I$210,'Capex forecast'!$T$7:$T$210,$AF300,'Capex forecast'!$S$7:$S$210,$AH300,'Capex forecast'!$Q$7:$Q$210,"Repex")</f>
        <v>0</v>
      </c>
      <c r="AO300" s="53">
        <f>SUMIFS('Capex forecast'!J$7:J$210,'Capex forecast'!$T$7:$T$210,$AF300,'Capex forecast'!$S$7:$S$210,$AH300,'Capex forecast'!$Q$7:$Q$210,"Repex")</f>
        <v>0</v>
      </c>
      <c r="AP300" s="53">
        <f>SUMIFS('Capex forecast'!K$7:K$210,'Capex forecast'!$T$7:$T$210,$AF300,'Capex forecast'!$S$7:$S$210,$AH300,'Capex forecast'!$Q$7:$Q$210,"Repex")</f>
        <v>0</v>
      </c>
      <c r="AQ300" s="53">
        <f>SUMIFS('Capex forecast'!L$7:L$210,'Capex forecast'!$T$7:$T$210,$AF300,'Capex forecast'!$S$7:$S$210,$AH300,'Capex forecast'!$Q$7:$Q$210,"Repex")</f>
        <v>0</v>
      </c>
      <c r="AR300" s="53">
        <f>SUMIFS('Capex forecast'!M$7:M$210,'Capex forecast'!$T$7:$T$210,$AF300,'Capex forecast'!$S$7:$S$210,$AH300,'Capex forecast'!$Q$7:$Q$210,"Repex")</f>
        <v>0</v>
      </c>
      <c r="AS300" s="53">
        <f>SUMIFS('Capex forecast'!N$7:N$210,'Capex forecast'!$T$7:$T$210,$AF300,'Capex forecast'!$S$7:$S$210,$AH300,'Capex forecast'!$Q$7:$Q$210,"Repex")</f>
        <v>0</v>
      </c>
    </row>
    <row r="301" spans="2:45" ht="15">
      <c r="B301" s="6" t="s">
        <v>588</v>
      </c>
      <c r="C301" s="6" t="str">
        <f>INDEX('Raw demand forecast'!$M$7:$M$5830,MATCH($B301,'Raw demand forecast'!$B$7:$B$5830,0))</f>
        <v>Yes</v>
      </c>
      <c r="D301" s="6" t="str">
        <f>IF(COUNTIF($B$93:B301,$B301) = 1, "LV", IF(COUNTIF($B$93:B301,$B301) = 2, "HV", "ST"))</f>
        <v>LV</v>
      </c>
      <c r="E301" s="6" t="str">
        <f>INDEX('Demand forecast and growth rate'!$E$7:$E$273,MATCH($B301,'Demand forecast and growth rate'!$B$7:$B$273,0))</f>
        <v>Steady/falling</v>
      </c>
      <c r="F301" s="32">
        <f>SUMIFS('Capex forecast'!E$7:E$210,'Capex forecast'!$T$7:$T$210,'Allocation of site-spec costs'!$B301,'Capex forecast'!$S$7:$S$210,'Allocation of site-spec costs'!$D301,'Capex forecast'!$Q$7:$Q$210,"Customer Connection")</f>
        <v>0</v>
      </c>
      <c r="G301" s="32">
        <f>SUMIFS('Capex forecast'!F$7:F$210,'Capex forecast'!$T$7:$T$210,'Allocation of site-spec costs'!$B301,'Capex forecast'!$S$7:$S$210,'Allocation of site-spec costs'!$D301,'Capex forecast'!$Q$7:$Q$210,"Customer Connection")</f>
        <v>0</v>
      </c>
      <c r="H301" s="32">
        <f>SUMIFS('Capex forecast'!G$7:G$210,'Capex forecast'!$T$7:$T$210,'Allocation of site-spec costs'!$B301,'Capex forecast'!$S$7:$S$210,'Allocation of site-spec costs'!$D301,'Capex forecast'!$Q$7:$Q$210,"Customer Connection")</f>
        <v>0</v>
      </c>
      <c r="I301" s="32">
        <f>SUMIFS('Capex forecast'!H$7:H$210,'Capex forecast'!$T$7:$T$210,'Allocation of site-spec costs'!$B301,'Capex forecast'!$S$7:$S$210,'Allocation of site-spec costs'!$D301,'Capex forecast'!$Q$7:$Q$210,"Customer Connection")</f>
        <v>0</v>
      </c>
      <c r="J301" s="32">
        <f>SUMIFS('Capex forecast'!I$7:I$210,'Capex forecast'!$T$7:$T$210,'Allocation of site-spec costs'!$B301,'Capex forecast'!$S$7:$S$210,'Allocation of site-spec costs'!$D301,'Capex forecast'!$Q$7:$Q$210,"Customer Connection")</f>
        <v>0</v>
      </c>
      <c r="K301" s="32">
        <f>SUMIFS('Capex forecast'!J$7:J$210,'Capex forecast'!$T$7:$T$210,'Allocation of site-spec costs'!$B301,'Capex forecast'!$S$7:$S$210,'Allocation of site-spec costs'!$D301,'Capex forecast'!$Q$7:$Q$210,"Customer Connection")</f>
        <v>0</v>
      </c>
      <c r="L301" s="32">
        <f>SUMIFS('Capex forecast'!K$7:K$210,'Capex forecast'!$T$7:$T$210,'Allocation of site-spec costs'!$B301,'Capex forecast'!$S$7:$S$210,'Allocation of site-spec costs'!$D301,'Capex forecast'!$Q$7:$Q$210,"Customer Connection")</f>
        <v>0</v>
      </c>
      <c r="M301" s="32">
        <f>SUMIFS('Capex forecast'!L$7:L$210,'Capex forecast'!$T$7:$T$210,'Allocation of site-spec costs'!$B301,'Capex forecast'!$S$7:$S$210,'Allocation of site-spec costs'!$D301,'Capex forecast'!$Q$7:$Q$210,"Customer Connection")</f>
        <v>0</v>
      </c>
      <c r="N301" s="32">
        <f>SUMIFS('Capex forecast'!M$7:M$210,'Capex forecast'!$T$7:$T$210,'Allocation of site-spec costs'!$B301,'Capex forecast'!$S$7:$S$210,'Allocation of site-spec costs'!$D301,'Capex forecast'!$Q$7:$Q$210,"Customer Connection")</f>
        <v>0</v>
      </c>
      <c r="O301" s="32">
        <f>SUMIFS('Capex forecast'!N$7:N$210,'Capex forecast'!$T$7:$T$210,'Allocation of site-spec costs'!$B301,'Capex forecast'!$S$7:$S$210,'Allocation of site-spec costs'!$D301,'Capex forecast'!$Q$7:$Q$210,"Customer Connection")</f>
        <v>0</v>
      </c>
      <c r="Q301" s="6" t="s">
        <v>588</v>
      </c>
      <c r="R301" s="6" t="str">
        <f>INDEX('Raw demand forecast'!$M$7:$M$5830,MATCH($Q301,'Raw demand forecast'!$B$7:$B$5830,0))</f>
        <v>Yes</v>
      </c>
      <c r="S301" s="6" t="str">
        <f>IF(COUNTIF($Q$93:Q301,$B301) = 1, "LV", IF(COUNTIF($Q$93:Q301,$B301) = 2, "HV", "ST"))</f>
        <v>LV</v>
      </c>
      <c r="T301" s="6" t="str">
        <f>INDEX('Demand forecast and growth rate'!$E$7:$E$273,MATCH($Q301,'Demand forecast and growth rate'!$B$7:$B$273,0))</f>
        <v>Steady/falling</v>
      </c>
      <c r="U301" s="32">
        <f>SUMIFS('Capex forecast'!E$7:E$210,'Capex forecast'!$T$7:$T$210,$Q301,'Capex forecast'!$S$7:$S$210,$S301,'Capex forecast'!$Q$7:$Q$210,"Augex")</f>
        <v>0</v>
      </c>
      <c r="V301" s="32">
        <f>SUMIFS('Capex forecast'!F$7:F$210,'Capex forecast'!$T$7:$T$210,$Q301,'Capex forecast'!$S$7:$S$210,$S301,'Capex forecast'!$Q$7:$Q$210,"Augex")</f>
        <v>0</v>
      </c>
      <c r="W301" s="32">
        <f>SUMIFS('Capex forecast'!G$7:G$210,'Capex forecast'!$T$7:$T$210,$Q301,'Capex forecast'!$S$7:$S$210,$S301,'Capex forecast'!$Q$7:$Q$210,"Augex")</f>
        <v>0</v>
      </c>
      <c r="X301" s="32">
        <f>SUMIFS('Capex forecast'!H$7:H$210,'Capex forecast'!$T$7:$T$210,$Q301,'Capex forecast'!$S$7:$S$210,$S301,'Capex forecast'!$Q$7:$Q$210,"Augex")</f>
        <v>0</v>
      </c>
      <c r="Y301" s="32">
        <f>SUMIFS('Capex forecast'!I$7:I$210,'Capex forecast'!$T$7:$T$210,$Q301,'Capex forecast'!$S$7:$S$210,$S301,'Capex forecast'!$Q$7:$Q$210,"Augex")</f>
        <v>0</v>
      </c>
      <c r="Z301" s="32">
        <f>SUMIFS('Capex forecast'!J$7:J$210,'Capex forecast'!$T$7:$T$210,$Q301,'Capex forecast'!$S$7:$S$210,$S301,'Capex forecast'!$Q$7:$Q$210,"Augex")</f>
        <v>0</v>
      </c>
      <c r="AA301" s="32">
        <f>SUMIFS('Capex forecast'!K$7:K$210,'Capex forecast'!$T$7:$T$210,$Q301,'Capex forecast'!$S$7:$S$210,$S301,'Capex forecast'!$Q$7:$Q$210,"Augex")</f>
        <v>0</v>
      </c>
      <c r="AB301" s="32">
        <f>SUMIFS('Capex forecast'!L$7:L$210,'Capex forecast'!$T$7:$T$210,$Q301,'Capex forecast'!$S$7:$S$210,$S301,'Capex forecast'!$Q$7:$Q$210,"Augex")</f>
        <v>0</v>
      </c>
      <c r="AC301" s="32">
        <f>SUMIFS('Capex forecast'!M$7:M$210,'Capex forecast'!$T$7:$T$210,$Q301,'Capex forecast'!$S$7:$S$210,$S301,'Capex forecast'!$Q$7:$Q$210,"Augex")</f>
        <v>0</v>
      </c>
      <c r="AD301" s="32">
        <f>SUMIFS('Capex forecast'!N$7:N$210,'Capex forecast'!$T$7:$T$210,$Q301,'Capex forecast'!$S$7:$S$210,$S301,'Capex forecast'!$Q$7:$Q$210,"Augex")</f>
        <v>0</v>
      </c>
      <c r="AF301" s="6" t="s">
        <v>588</v>
      </c>
      <c r="AG301" s="6" t="str">
        <f>INDEX('Raw demand forecast'!$M$7:$M$5830,MATCH($Q301,'Raw demand forecast'!$B$7:$B$5830,0))</f>
        <v>Yes</v>
      </c>
      <c r="AH301" s="6" t="str">
        <f>IF(COUNTIF($AF$93:AF301,$B301) = 1, "LV", IF(COUNTIF($AF$93:AF301,$B301) = 2, "HV", "ST"))</f>
        <v>LV</v>
      </c>
      <c r="AI301" s="6" t="str">
        <f>INDEX('Demand forecast and growth rate'!$E$7:$E$273,MATCH($Q301,'Demand forecast and growth rate'!$B$7:$B$273,0))</f>
        <v>Steady/falling</v>
      </c>
      <c r="AJ301" s="53">
        <f>SUMIFS('Capex forecast'!E$7:E$210,'Capex forecast'!$T$7:$T$210,$AF301,'Capex forecast'!$S$7:$S$210,$AH301,'Capex forecast'!$Q$7:$Q$210,"Repex")</f>
        <v>0</v>
      </c>
      <c r="AK301" s="53">
        <f>SUMIFS('Capex forecast'!F$7:F$210,'Capex forecast'!$T$7:$T$210,$AF301,'Capex forecast'!$S$7:$S$210,$AH301,'Capex forecast'!$Q$7:$Q$210,"Repex")</f>
        <v>0</v>
      </c>
      <c r="AL301" s="53">
        <f>SUMIFS('Capex forecast'!G$7:G$210,'Capex forecast'!$T$7:$T$210,$AF301,'Capex forecast'!$S$7:$S$210,$AH301,'Capex forecast'!$Q$7:$Q$210,"Repex")</f>
        <v>0</v>
      </c>
      <c r="AM301" s="53">
        <f>SUMIFS('Capex forecast'!H$7:H$210,'Capex forecast'!$T$7:$T$210,$AF301,'Capex forecast'!$S$7:$S$210,$AH301,'Capex forecast'!$Q$7:$Q$210,"Repex")</f>
        <v>0</v>
      </c>
      <c r="AN301" s="53">
        <f>SUMIFS('Capex forecast'!I$7:I$210,'Capex forecast'!$T$7:$T$210,$AF301,'Capex forecast'!$S$7:$S$210,$AH301,'Capex forecast'!$Q$7:$Q$210,"Repex")</f>
        <v>0</v>
      </c>
      <c r="AO301" s="53">
        <f>SUMIFS('Capex forecast'!J$7:J$210,'Capex forecast'!$T$7:$T$210,$AF301,'Capex forecast'!$S$7:$S$210,$AH301,'Capex forecast'!$Q$7:$Q$210,"Repex")</f>
        <v>0</v>
      </c>
      <c r="AP301" s="53">
        <f>SUMIFS('Capex forecast'!K$7:K$210,'Capex forecast'!$T$7:$T$210,$AF301,'Capex forecast'!$S$7:$S$210,$AH301,'Capex forecast'!$Q$7:$Q$210,"Repex")</f>
        <v>0</v>
      </c>
      <c r="AQ301" s="53">
        <f>SUMIFS('Capex forecast'!L$7:L$210,'Capex forecast'!$T$7:$T$210,$AF301,'Capex forecast'!$S$7:$S$210,$AH301,'Capex forecast'!$Q$7:$Q$210,"Repex")</f>
        <v>0</v>
      </c>
      <c r="AR301" s="53">
        <f>SUMIFS('Capex forecast'!M$7:M$210,'Capex forecast'!$T$7:$T$210,$AF301,'Capex forecast'!$S$7:$S$210,$AH301,'Capex forecast'!$Q$7:$Q$210,"Repex")</f>
        <v>0</v>
      </c>
      <c r="AS301" s="53">
        <f>SUMIFS('Capex forecast'!N$7:N$210,'Capex forecast'!$T$7:$T$210,$AF301,'Capex forecast'!$S$7:$S$210,$AH301,'Capex forecast'!$Q$7:$Q$210,"Repex")</f>
        <v>0</v>
      </c>
    </row>
    <row r="302" spans="2:45" ht="15">
      <c r="B302" s="6" t="s">
        <v>59</v>
      </c>
      <c r="C302" s="6" t="str">
        <f>INDEX('Raw demand forecast'!$M$7:$M$5830,MATCH($B302,'Raw demand forecast'!$B$7:$B$5830,0))</f>
        <v>No</v>
      </c>
      <c r="D302" s="6" t="str">
        <f>IF(COUNTIF($B$93:B302,$B302) = 1, "LV", IF(COUNTIF($B$93:B302,$B302) = 2, "HV", "ST"))</f>
        <v>LV</v>
      </c>
      <c r="E302" s="6" t="str">
        <f>INDEX('Demand forecast and growth rate'!$E$7:$E$273,MATCH($B302,'Demand forecast and growth rate'!$B$7:$B$273,0))</f>
        <v>Steady/falling</v>
      </c>
      <c r="F302" s="32">
        <f>SUMIFS('Capex forecast'!E$7:E$210,'Capex forecast'!$T$7:$T$210,'Allocation of site-spec costs'!$B302,'Capex forecast'!$S$7:$S$210,'Allocation of site-spec costs'!$D302,'Capex forecast'!$Q$7:$Q$210,"Customer Connection")</f>
        <v>0</v>
      </c>
      <c r="G302" s="32">
        <f>SUMIFS('Capex forecast'!F$7:F$210,'Capex forecast'!$T$7:$T$210,'Allocation of site-spec costs'!$B302,'Capex forecast'!$S$7:$S$210,'Allocation of site-spec costs'!$D302,'Capex forecast'!$Q$7:$Q$210,"Customer Connection")</f>
        <v>0</v>
      </c>
      <c r="H302" s="32">
        <f>SUMIFS('Capex forecast'!G$7:G$210,'Capex forecast'!$T$7:$T$210,'Allocation of site-spec costs'!$B302,'Capex forecast'!$S$7:$S$210,'Allocation of site-spec costs'!$D302,'Capex forecast'!$Q$7:$Q$210,"Customer Connection")</f>
        <v>0</v>
      </c>
      <c r="I302" s="32">
        <f>SUMIFS('Capex forecast'!H$7:H$210,'Capex forecast'!$T$7:$T$210,'Allocation of site-spec costs'!$B302,'Capex forecast'!$S$7:$S$210,'Allocation of site-spec costs'!$D302,'Capex forecast'!$Q$7:$Q$210,"Customer Connection")</f>
        <v>0</v>
      </c>
      <c r="J302" s="32">
        <f>SUMIFS('Capex forecast'!I$7:I$210,'Capex forecast'!$T$7:$T$210,'Allocation of site-spec costs'!$B302,'Capex forecast'!$S$7:$S$210,'Allocation of site-spec costs'!$D302,'Capex forecast'!$Q$7:$Q$210,"Customer Connection")</f>
        <v>0</v>
      </c>
      <c r="K302" s="32">
        <f>SUMIFS('Capex forecast'!J$7:J$210,'Capex forecast'!$T$7:$T$210,'Allocation of site-spec costs'!$B302,'Capex forecast'!$S$7:$S$210,'Allocation of site-spec costs'!$D302,'Capex forecast'!$Q$7:$Q$210,"Customer Connection")</f>
        <v>0</v>
      </c>
      <c r="L302" s="32">
        <f>SUMIFS('Capex forecast'!K$7:K$210,'Capex forecast'!$T$7:$T$210,'Allocation of site-spec costs'!$B302,'Capex forecast'!$S$7:$S$210,'Allocation of site-spec costs'!$D302,'Capex forecast'!$Q$7:$Q$210,"Customer Connection")</f>
        <v>0</v>
      </c>
      <c r="M302" s="32">
        <f>SUMIFS('Capex forecast'!L$7:L$210,'Capex forecast'!$T$7:$T$210,'Allocation of site-spec costs'!$B302,'Capex forecast'!$S$7:$S$210,'Allocation of site-spec costs'!$D302,'Capex forecast'!$Q$7:$Q$210,"Customer Connection")</f>
        <v>0</v>
      </c>
      <c r="N302" s="32">
        <f>SUMIFS('Capex forecast'!M$7:M$210,'Capex forecast'!$T$7:$T$210,'Allocation of site-spec costs'!$B302,'Capex forecast'!$S$7:$S$210,'Allocation of site-spec costs'!$D302,'Capex forecast'!$Q$7:$Q$210,"Customer Connection")</f>
        <v>0</v>
      </c>
      <c r="O302" s="32">
        <f>SUMIFS('Capex forecast'!N$7:N$210,'Capex forecast'!$T$7:$T$210,'Allocation of site-spec costs'!$B302,'Capex forecast'!$S$7:$S$210,'Allocation of site-spec costs'!$D302,'Capex forecast'!$Q$7:$Q$210,"Customer Connection")</f>
        <v>0</v>
      </c>
      <c r="Q302" s="6" t="s">
        <v>59</v>
      </c>
      <c r="R302" s="6" t="str">
        <f>INDEX('Raw demand forecast'!$M$7:$M$5830,MATCH($Q302,'Raw demand forecast'!$B$7:$B$5830,0))</f>
        <v>No</v>
      </c>
      <c r="S302" s="6" t="str">
        <f>IF(COUNTIF($Q$93:Q302,$B302) = 1, "LV", IF(COUNTIF($Q$93:Q302,$B302) = 2, "HV", "ST"))</f>
        <v>LV</v>
      </c>
      <c r="T302" s="6" t="str">
        <f>INDEX('Demand forecast and growth rate'!$E$7:$E$273,MATCH($Q302,'Demand forecast and growth rate'!$B$7:$B$273,0))</f>
        <v>Steady/falling</v>
      </c>
      <c r="U302" s="32">
        <f>SUMIFS('Capex forecast'!E$7:E$210,'Capex forecast'!$T$7:$T$210,$Q302,'Capex forecast'!$S$7:$S$210,$S302,'Capex forecast'!$Q$7:$Q$210,"Augex")</f>
        <v>0</v>
      </c>
      <c r="V302" s="32">
        <f>SUMIFS('Capex forecast'!F$7:F$210,'Capex forecast'!$T$7:$T$210,$Q302,'Capex forecast'!$S$7:$S$210,$S302,'Capex forecast'!$Q$7:$Q$210,"Augex")</f>
        <v>0</v>
      </c>
      <c r="W302" s="32">
        <f>SUMIFS('Capex forecast'!G$7:G$210,'Capex forecast'!$T$7:$T$210,$Q302,'Capex forecast'!$S$7:$S$210,$S302,'Capex forecast'!$Q$7:$Q$210,"Augex")</f>
        <v>0</v>
      </c>
      <c r="X302" s="32">
        <f>SUMIFS('Capex forecast'!H$7:H$210,'Capex forecast'!$T$7:$T$210,$Q302,'Capex forecast'!$S$7:$S$210,$S302,'Capex forecast'!$Q$7:$Q$210,"Augex")</f>
        <v>0</v>
      </c>
      <c r="Y302" s="32">
        <f>SUMIFS('Capex forecast'!I$7:I$210,'Capex forecast'!$T$7:$T$210,$Q302,'Capex forecast'!$S$7:$S$210,$S302,'Capex forecast'!$Q$7:$Q$210,"Augex")</f>
        <v>0</v>
      </c>
      <c r="Z302" s="32">
        <f>SUMIFS('Capex forecast'!J$7:J$210,'Capex forecast'!$T$7:$T$210,$Q302,'Capex forecast'!$S$7:$S$210,$S302,'Capex forecast'!$Q$7:$Q$210,"Augex")</f>
        <v>0</v>
      </c>
      <c r="AA302" s="32">
        <f>SUMIFS('Capex forecast'!K$7:K$210,'Capex forecast'!$T$7:$T$210,$Q302,'Capex forecast'!$S$7:$S$210,$S302,'Capex forecast'!$Q$7:$Q$210,"Augex")</f>
        <v>0</v>
      </c>
      <c r="AB302" s="32">
        <f>SUMIFS('Capex forecast'!L$7:L$210,'Capex forecast'!$T$7:$T$210,$Q302,'Capex forecast'!$S$7:$S$210,$S302,'Capex forecast'!$Q$7:$Q$210,"Augex")</f>
        <v>0</v>
      </c>
      <c r="AC302" s="32">
        <f>SUMIFS('Capex forecast'!M$7:M$210,'Capex forecast'!$T$7:$T$210,$Q302,'Capex forecast'!$S$7:$S$210,$S302,'Capex forecast'!$Q$7:$Q$210,"Augex")</f>
        <v>0</v>
      </c>
      <c r="AD302" s="32">
        <f>SUMIFS('Capex forecast'!N$7:N$210,'Capex forecast'!$T$7:$T$210,$Q302,'Capex forecast'!$S$7:$S$210,$S302,'Capex forecast'!$Q$7:$Q$210,"Augex")</f>
        <v>0</v>
      </c>
      <c r="AF302" s="6" t="s">
        <v>59</v>
      </c>
      <c r="AG302" s="6" t="str">
        <f>INDEX('Raw demand forecast'!$M$7:$M$5830,MATCH($Q302,'Raw demand forecast'!$B$7:$B$5830,0))</f>
        <v>No</v>
      </c>
      <c r="AH302" s="6" t="str">
        <f>IF(COUNTIF($AF$93:AF302,$B302) = 1, "LV", IF(COUNTIF($AF$93:AF302,$B302) = 2, "HV", "ST"))</f>
        <v>LV</v>
      </c>
      <c r="AI302" s="6" t="str">
        <f>INDEX('Demand forecast and growth rate'!$E$7:$E$273,MATCH($Q302,'Demand forecast and growth rate'!$B$7:$B$273,0))</f>
        <v>Steady/falling</v>
      </c>
      <c r="AJ302" s="53">
        <f>SUMIFS('Capex forecast'!E$7:E$210,'Capex forecast'!$T$7:$T$210,$AF302,'Capex forecast'!$S$7:$S$210,$AH302,'Capex forecast'!$Q$7:$Q$210,"Repex")</f>
        <v>0</v>
      </c>
      <c r="AK302" s="53">
        <f>SUMIFS('Capex forecast'!F$7:F$210,'Capex forecast'!$T$7:$T$210,$AF302,'Capex forecast'!$S$7:$S$210,$AH302,'Capex forecast'!$Q$7:$Q$210,"Repex")</f>
        <v>0</v>
      </c>
      <c r="AL302" s="53">
        <f>SUMIFS('Capex forecast'!G$7:G$210,'Capex forecast'!$T$7:$T$210,$AF302,'Capex forecast'!$S$7:$S$210,$AH302,'Capex forecast'!$Q$7:$Q$210,"Repex")</f>
        <v>0</v>
      </c>
      <c r="AM302" s="53">
        <f>SUMIFS('Capex forecast'!H$7:H$210,'Capex forecast'!$T$7:$T$210,$AF302,'Capex forecast'!$S$7:$S$210,$AH302,'Capex forecast'!$Q$7:$Q$210,"Repex")</f>
        <v>0</v>
      </c>
      <c r="AN302" s="53">
        <f>SUMIFS('Capex forecast'!I$7:I$210,'Capex forecast'!$T$7:$T$210,$AF302,'Capex forecast'!$S$7:$S$210,$AH302,'Capex forecast'!$Q$7:$Q$210,"Repex")</f>
        <v>0</v>
      </c>
      <c r="AO302" s="53">
        <f>SUMIFS('Capex forecast'!J$7:J$210,'Capex forecast'!$T$7:$T$210,$AF302,'Capex forecast'!$S$7:$S$210,$AH302,'Capex forecast'!$Q$7:$Q$210,"Repex")</f>
        <v>0</v>
      </c>
      <c r="AP302" s="53">
        <f>SUMIFS('Capex forecast'!K$7:K$210,'Capex forecast'!$T$7:$T$210,$AF302,'Capex forecast'!$S$7:$S$210,$AH302,'Capex forecast'!$Q$7:$Q$210,"Repex")</f>
        <v>0</v>
      </c>
      <c r="AQ302" s="53">
        <f>SUMIFS('Capex forecast'!L$7:L$210,'Capex forecast'!$T$7:$T$210,$AF302,'Capex forecast'!$S$7:$S$210,$AH302,'Capex forecast'!$Q$7:$Q$210,"Repex")</f>
        <v>0</v>
      </c>
      <c r="AR302" s="53">
        <f>SUMIFS('Capex forecast'!M$7:M$210,'Capex forecast'!$T$7:$T$210,$AF302,'Capex forecast'!$S$7:$S$210,$AH302,'Capex forecast'!$Q$7:$Q$210,"Repex")</f>
        <v>0</v>
      </c>
      <c r="AS302" s="53">
        <f>SUMIFS('Capex forecast'!N$7:N$210,'Capex forecast'!$T$7:$T$210,$AF302,'Capex forecast'!$S$7:$S$210,$AH302,'Capex forecast'!$Q$7:$Q$210,"Repex")</f>
        <v>0</v>
      </c>
    </row>
    <row r="303" spans="2:45" ht="15">
      <c r="B303" s="6" t="s">
        <v>77</v>
      </c>
      <c r="C303" s="6" t="str">
        <f>INDEX('Raw demand forecast'!$M$7:$M$5830,MATCH($B303,'Raw demand forecast'!$B$7:$B$5830,0))</f>
        <v>No</v>
      </c>
      <c r="D303" s="6" t="str">
        <f>IF(COUNTIF($B$93:B303,$B303) = 1, "LV", IF(COUNTIF($B$93:B303,$B303) = 2, "HV", "ST"))</f>
        <v>LV</v>
      </c>
      <c r="E303" s="6" t="str">
        <f>INDEX('Demand forecast and growth rate'!$E$7:$E$273,MATCH($B303,'Demand forecast and growth rate'!$B$7:$B$273,0))</f>
        <v>Steady/falling</v>
      </c>
      <c r="F303" s="32">
        <f>SUMIFS('Capex forecast'!E$7:E$210,'Capex forecast'!$T$7:$T$210,'Allocation of site-spec costs'!$B303,'Capex forecast'!$S$7:$S$210,'Allocation of site-spec costs'!$D303,'Capex forecast'!$Q$7:$Q$210,"Customer Connection")</f>
        <v>0</v>
      </c>
      <c r="G303" s="32">
        <f>SUMIFS('Capex forecast'!F$7:F$210,'Capex forecast'!$T$7:$T$210,'Allocation of site-spec costs'!$B303,'Capex forecast'!$S$7:$S$210,'Allocation of site-spec costs'!$D303,'Capex forecast'!$Q$7:$Q$210,"Customer Connection")</f>
        <v>0</v>
      </c>
      <c r="H303" s="32">
        <f>SUMIFS('Capex forecast'!G$7:G$210,'Capex forecast'!$T$7:$T$210,'Allocation of site-spec costs'!$B303,'Capex forecast'!$S$7:$S$210,'Allocation of site-spec costs'!$D303,'Capex forecast'!$Q$7:$Q$210,"Customer Connection")</f>
        <v>0</v>
      </c>
      <c r="I303" s="32">
        <f>SUMIFS('Capex forecast'!H$7:H$210,'Capex forecast'!$T$7:$T$210,'Allocation of site-spec costs'!$B303,'Capex forecast'!$S$7:$S$210,'Allocation of site-spec costs'!$D303,'Capex forecast'!$Q$7:$Q$210,"Customer Connection")</f>
        <v>0</v>
      </c>
      <c r="J303" s="32">
        <f>SUMIFS('Capex forecast'!I$7:I$210,'Capex forecast'!$T$7:$T$210,'Allocation of site-spec costs'!$B303,'Capex forecast'!$S$7:$S$210,'Allocation of site-spec costs'!$D303,'Capex forecast'!$Q$7:$Q$210,"Customer Connection")</f>
        <v>0</v>
      </c>
      <c r="K303" s="32">
        <f>SUMIFS('Capex forecast'!J$7:J$210,'Capex forecast'!$T$7:$T$210,'Allocation of site-spec costs'!$B303,'Capex forecast'!$S$7:$S$210,'Allocation of site-spec costs'!$D303,'Capex forecast'!$Q$7:$Q$210,"Customer Connection")</f>
        <v>0</v>
      </c>
      <c r="L303" s="32">
        <f>SUMIFS('Capex forecast'!K$7:K$210,'Capex forecast'!$T$7:$T$210,'Allocation of site-spec costs'!$B303,'Capex forecast'!$S$7:$S$210,'Allocation of site-spec costs'!$D303,'Capex forecast'!$Q$7:$Q$210,"Customer Connection")</f>
        <v>0</v>
      </c>
      <c r="M303" s="32">
        <f>SUMIFS('Capex forecast'!L$7:L$210,'Capex forecast'!$T$7:$T$210,'Allocation of site-spec costs'!$B303,'Capex forecast'!$S$7:$S$210,'Allocation of site-spec costs'!$D303,'Capex forecast'!$Q$7:$Q$210,"Customer Connection")</f>
        <v>0</v>
      </c>
      <c r="N303" s="32">
        <f>SUMIFS('Capex forecast'!M$7:M$210,'Capex forecast'!$T$7:$T$210,'Allocation of site-spec costs'!$B303,'Capex forecast'!$S$7:$S$210,'Allocation of site-spec costs'!$D303,'Capex forecast'!$Q$7:$Q$210,"Customer Connection")</f>
        <v>0</v>
      </c>
      <c r="O303" s="32">
        <f>SUMIFS('Capex forecast'!N$7:N$210,'Capex forecast'!$T$7:$T$210,'Allocation of site-spec costs'!$B303,'Capex forecast'!$S$7:$S$210,'Allocation of site-spec costs'!$D303,'Capex forecast'!$Q$7:$Q$210,"Customer Connection")</f>
        <v>0</v>
      </c>
      <c r="Q303" s="6" t="s">
        <v>77</v>
      </c>
      <c r="R303" s="6" t="str">
        <f>INDEX('Raw demand forecast'!$M$7:$M$5830,MATCH($Q303,'Raw demand forecast'!$B$7:$B$5830,0))</f>
        <v>No</v>
      </c>
      <c r="S303" s="6" t="str">
        <f>IF(COUNTIF($Q$93:Q303,$B303) = 1, "LV", IF(COUNTIF($Q$93:Q303,$B303) = 2, "HV", "ST"))</f>
        <v>LV</v>
      </c>
      <c r="T303" s="6" t="str">
        <f>INDEX('Demand forecast and growth rate'!$E$7:$E$273,MATCH($Q303,'Demand forecast and growth rate'!$B$7:$B$273,0))</f>
        <v>Steady/falling</v>
      </c>
      <c r="U303" s="32">
        <f>SUMIFS('Capex forecast'!E$7:E$210,'Capex forecast'!$T$7:$T$210,$Q303,'Capex forecast'!$S$7:$S$210,$S303,'Capex forecast'!$Q$7:$Q$210,"Augex")</f>
        <v>0</v>
      </c>
      <c r="V303" s="32">
        <f>SUMIFS('Capex forecast'!F$7:F$210,'Capex forecast'!$T$7:$T$210,$Q303,'Capex forecast'!$S$7:$S$210,$S303,'Capex forecast'!$Q$7:$Q$210,"Augex")</f>
        <v>0</v>
      </c>
      <c r="W303" s="32">
        <f>SUMIFS('Capex forecast'!G$7:G$210,'Capex forecast'!$T$7:$T$210,$Q303,'Capex forecast'!$S$7:$S$210,$S303,'Capex forecast'!$Q$7:$Q$210,"Augex")</f>
        <v>0</v>
      </c>
      <c r="X303" s="32">
        <f>SUMIFS('Capex forecast'!H$7:H$210,'Capex forecast'!$T$7:$T$210,$Q303,'Capex forecast'!$S$7:$S$210,$S303,'Capex forecast'!$Q$7:$Q$210,"Augex")</f>
        <v>0</v>
      </c>
      <c r="Y303" s="32">
        <f>SUMIFS('Capex forecast'!I$7:I$210,'Capex forecast'!$T$7:$T$210,$Q303,'Capex forecast'!$S$7:$S$210,$S303,'Capex forecast'!$Q$7:$Q$210,"Augex")</f>
        <v>0</v>
      </c>
      <c r="Z303" s="32">
        <f>SUMIFS('Capex forecast'!J$7:J$210,'Capex forecast'!$T$7:$T$210,$Q303,'Capex forecast'!$S$7:$S$210,$S303,'Capex forecast'!$Q$7:$Q$210,"Augex")</f>
        <v>0</v>
      </c>
      <c r="AA303" s="32">
        <f>SUMIFS('Capex forecast'!K$7:K$210,'Capex forecast'!$T$7:$T$210,$Q303,'Capex forecast'!$S$7:$S$210,$S303,'Capex forecast'!$Q$7:$Q$210,"Augex")</f>
        <v>0</v>
      </c>
      <c r="AB303" s="32">
        <f>SUMIFS('Capex forecast'!L$7:L$210,'Capex forecast'!$T$7:$T$210,$Q303,'Capex forecast'!$S$7:$S$210,$S303,'Capex forecast'!$Q$7:$Q$210,"Augex")</f>
        <v>0</v>
      </c>
      <c r="AC303" s="32">
        <f>SUMIFS('Capex forecast'!M$7:M$210,'Capex forecast'!$T$7:$T$210,$Q303,'Capex forecast'!$S$7:$S$210,$S303,'Capex forecast'!$Q$7:$Q$210,"Augex")</f>
        <v>0</v>
      </c>
      <c r="AD303" s="32">
        <f>SUMIFS('Capex forecast'!N$7:N$210,'Capex forecast'!$T$7:$T$210,$Q303,'Capex forecast'!$S$7:$S$210,$S303,'Capex forecast'!$Q$7:$Q$210,"Augex")</f>
        <v>0</v>
      </c>
      <c r="AF303" s="6" t="s">
        <v>77</v>
      </c>
      <c r="AG303" s="6" t="str">
        <f>INDEX('Raw demand forecast'!$M$7:$M$5830,MATCH($Q303,'Raw demand forecast'!$B$7:$B$5830,0))</f>
        <v>No</v>
      </c>
      <c r="AH303" s="6" t="str">
        <f>IF(COUNTIF($AF$93:AF303,$B303) = 1, "LV", IF(COUNTIF($AF$93:AF303,$B303) = 2, "HV", "ST"))</f>
        <v>LV</v>
      </c>
      <c r="AI303" s="6" t="str">
        <f>INDEX('Demand forecast and growth rate'!$E$7:$E$273,MATCH($Q303,'Demand forecast and growth rate'!$B$7:$B$273,0))</f>
        <v>Steady/falling</v>
      </c>
      <c r="AJ303" s="53">
        <f>SUMIFS('Capex forecast'!E$7:E$210,'Capex forecast'!$T$7:$T$210,$AF303,'Capex forecast'!$S$7:$S$210,$AH303,'Capex forecast'!$Q$7:$Q$210,"Repex")</f>
        <v>0</v>
      </c>
      <c r="AK303" s="53">
        <f>SUMIFS('Capex forecast'!F$7:F$210,'Capex forecast'!$T$7:$T$210,$AF303,'Capex forecast'!$S$7:$S$210,$AH303,'Capex forecast'!$Q$7:$Q$210,"Repex")</f>
        <v>0</v>
      </c>
      <c r="AL303" s="53">
        <f>SUMIFS('Capex forecast'!G$7:G$210,'Capex forecast'!$T$7:$T$210,$AF303,'Capex forecast'!$S$7:$S$210,$AH303,'Capex forecast'!$Q$7:$Q$210,"Repex")</f>
        <v>0</v>
      </c>
      <c r="AM303" s="53">
        <f>SUMIFS('Capex forecast'!H$7:H$210,'Capex forecast'!$T$7:$T$210,$AF303,'Capex forecast'!$S$7:$S$210,$AH303,'Capex forecast'!$Q$7:$Q$210,"Repex")</f>
        <v>0</v>
      </c>
      <c r="AN303" s="53">
        <f>SUMIFS('Capex forecast'!I$7:I$210,'Capex forecast'!$T$7:$T$210,$AF303,'Capex forecast'!$S$7:$S$210,$AH303,'Capex forecast'!$Q$7:$Q$210,"Repex")</f>
        <v>0</v>
      </c>
      <c r="AO303" s="53">
        <f>SUMIFS('Capex forecast'!J$7:J$210,'Capex forecast'!$T$7:$T$210,$AF303,'Capex forecast'!$S$7:$S$210,$AH303,'Capex forecast'!$Q$7:$Q$210,"Repex")</f>
        <v>0</v>
      </c>
      <c r="AP303" s="53">
        <f>SUMIFS('Capex forecast'!K$7:K$210,'Capex forecast'!$T$7:$T$210,$AF303,'Capex forecast'!$S$7:$S$210,$AH303,'Capex forecast'!$Q$7:$Q$210,"Repex")</f>
        <v>0</v>
      </c>
      <c r="AQ303" s="53">
        <f>SUMIFS('Capex forecast'!L$7:L$210,'Capex forecast'!$T$7:$T$210,$AF303,'Capex forecast'!$S$7:$S$210,$AH303,'Capex forecast'!$Q$7:$Q$210,"Repex")</f>
        <v>0</v>
      </c>
      <c r="AR303" s="53">
        <f>SUMIFS('Capex forecast'!M$7:M$210,'Capex forecast'!$T$7:$T$210,$AF303,'Capex forecast'!$S$7:$S$210,$AH303,'Capex forecast'!$Q$7:$Q$210,"Repex")</f>
        <v>0</v>
      </c>
      <c r="AS303" s="53">
        <f>SUMIFS('Capex forecast'!N$7:N$210,'Capex forecast'!$T$7:$T$210,$AF303,'Capex forecast'!$S$7:$S$210,$AH303,'Capex forecast'!$Q$7:$Q$210,"Repex")</f>
        <v>0</v>
      </c>
    </row>
    <row r="304" spans="2:45" ht="15">
      <c r="B304" s="6" t="s">
        <v>87</v>
      </c>
      <c r="C304" s="6" t="str">
        <f>INDEX('Raw demand forecast'!$M$7:$M$5830,MATCH($B304,'Raw demand forecast'!$B$7:$B$5830,0))</f>
        <v>No</v>
      </c>
      <c r="D304" s="6" t="str">
        <f>IF(COUNTIF($B$93:B304,$B304) = 1, "LV", IF(COUNTIF($B$93:B304,$B304) = 2, "HV", "ST"))</f>
        <v>LV</v>
      </c>
      <c r="E304" s="6" t="str">
        <f>INDEX('Demand forecast and growth rate'!$E$7:$E$273,MATCH($B304,'Demand forecast and growth rate'!$B$7:$B$273,0))</f>
        <v>Small growth</v>
      </c>
      <c r="F304" s="32">
        <f>SUMIFS('Capex forecast'!E$7:E$210,'Capex forecast'!$T$7:$T$210,'Allocation of site-spec costs'!$B304,'Capex forecast'!$S$7:$S$210,'Allocation of site-spec costs'!$D304,'Capex forecast'!$Q$7:$Q$210,"Customer Connection")</f>
        <v>0</v>
      </c>
      <c r="G304" s="32">
        <f>SUMIFS('Capex forecast'!F$7:F$210,'Capex forecast'!$T$7:$T$210,'Allocation of site-spec costs'!$B304,'Capex forecast'!$S$7:$S$210,'Allocation of site-spec costs'!$D304,'Capex forecast'!$Q$7:$Q$210,"Customer Connection")</f>
        <v>0</v>
      </c>
      <c r="H304" s="32">
        <f>SUMIFS('Capex forecast'!G$7:G$210,'Capex forecast'!$T$7:$T$210,'Allocation of site-spec costs'!$B304,'Capex forecast'!$S$7:$S$210,'Allocation of site-spec costs'!$D304,'Capex forecast'!$Q$7:$Q$210,"Customer Connection")</f>
        <v>0</v>
      </c>
      <c r="I304" s="32">
        <f>SUMIFS('Capex forecast'!H$7:H$210,'Capex forecast'!$T$7:$T$210,'Allocation of site-spec costs'!$B304,'Capex forecast'!$S$7:$S$210,'Allocation of site-spec costs'!$D304,'Capex forecast'!$Q$7:$Q$210,"Customer Connection")</f>
        <v>0</v>
      </c>
      <c r="J304" s="32">
        <f>SUMIFS('Capex forecast'!I$7:I$210,'Capex forecast'!$T$7:$T$210,'Allocation of site-spec costs'!$B304,'Capex forecast'!$S$7:$S$210,'Allocation of site-spec costs'!$D304,'Capex forecast'!$Q$7:$Q$210,"Customer Connection")</f>
        <v>0</v>
      </c>
      <c r="K304" s="32">
        <f>SUMIFS('Capex forecast'!J$7:J$210,'Capex forecast'!$T$7:$T$210,'Allocation of site-spec costs'!$B304,'Capex forecast'!$S$7:$S$210,'Allocation of site-spec costs'!$D304,'Capex forecast'!$Q$7:$Q$210,"Customer Connection")</f>
        <v>0</v>
      </c>
      <c r="L304" s="32">
        <f>SUMIFS('Capex forecast'!K$7:K$210,'Capex forecast'!$T$7:$T$210,'Allocation of site-spec costs'!$B304,'Capex forecast'!$S$7:$S$210,'Allocation of site-spec costs'!$D304,'Capex forecast'!$Q$7:$Q$210,"Customer Connection")</f>
        <v>0</v>
      </c>
      <c r="M304" s="32">
        <f>SUMIFS('Capex forecast'!L$7:L$210,'Capex forecast'!$T$7:$T$210,'Allocation of site-spec costs'!$B304,'Capex forecast'!$S$7:$S$210,'Allocation of site-spec costs'!$D304,'Capex forecast'!$Q$7:$Q$210,"Customer Connection")</f>
        <v>0</v>
      </c>
      <c r="N304" s="32">
        <f>SUMIFS('Capex forecast'!M$7:M$210,'Capex forecast'!$T$7:$T$210,'Allocation of site-spec costs'!$B304,'Capex forecast'!$S$7:$S$210,'Allocation of site-spec costs'!$D304,'Capex forecast'!$Q$7:$Q$210,"Customer Connection")</f>
        <v>0</v>
      </c>
      <c r="O304" s="32">
        <f>SUMIFS('Capex forecast'!N$7:N$210,'Capex forecast'!$T$7:$T$210,'Allocation of site-spec costs'!$B304,'Capex forecast'!$S$7:$S$210,'Allocation of site-spec costs'!$D304,'Capex forecast'!$Q$7:$Q$210,"Customer Connection")</f>
        <v>0</v>
      </c>
      <c r="Q304" s="6" t="s">
        <v>87</v>
      </c>
      <c r="R304" s="6" t="str">
        <f>INDEX('Raw demand forecast'!$M$7:$M$5830,MATCH($Q304,'Raw demand forecast'!$B$7:$B$5830,0))</f>
        <v>No</v>
      </c>
      <c r="S304" s="6" t="str">
        <f>IF(COUNTIF($Q$93:Q304,$B304) = 1, "LV", IF(COUNTIF($Q$93:Q304,$B304) = 2, "HV", "ST"))</f>
        <v>LV</v>
      </c>
      <c r="T304" s="6" t="str">
        <f>INDEX('Demand forecast and growth rate'!$E$7:$E$273,MATCH($Q304,'Demand forecast and growth rate'!$B$7:$B$273,0))</f>
        <v>Small growth</v>
      </c>
      <c r="U304" s="32">
        <f>SUMIFS('Capex forecast'!E$7:E$210,'Capex forecast'!$T$7:$T$210,$Q304,'Capex forecast'!$S$7:$S$210,$S304,'Capex forecast'!$Q$7:$Q$210,"Augex")</f>
        <v>0</v>
      </c>
      <c r="V304" s="32">
        <f>SUMIFS('Capex forecast'!F$7:F$210,'Capex forecast'!$T$7:$T$210,$Q304,'Capex forecast'!$S$7:$S$210,$S304,'Capex forecast'!$Q$7:$Q$210,"Augex")</f>
        <v>0</v>
      </c>
      <c r="W304" s="32">
        <f>SUMIFS('Capex forecast'!G$7:G$210,'Capex forecast'!$T$7:$T$210,$Q304,'Capex forecast'!$S$7:$S$210,$S304,'Capex forecast'!$Q$7:$Q$210,"Augex")</f>
        <v>0</v>
      </c>
      <c r="X304" s="32">
        <f>SUMIFS('Capex forecast'!H$7:H$210,'Capex forecast'!$T$7:$T$210,$Q304,'Capex forecast'!$S$7:$S$210,$S304,'Capex forecast'!$Q$7:$Q$210,"Augex")</f>
        <v>0</v>
      </c>
      <c r="Y304" s="32">
        <f>SUMIFS('Capex forecast'!I$7:I$210,'Capex forecast'!$T$7:$T$210,$Q304,'Capex forecast'!$S$7:$S$210,$S304,'Capex forecast'!$Q$7:$Q$210,"Augex")</f>
        <v>0</v>
      </c>
      <c r="Z304" s="32">
        <f>SUMIFS('Capex forecast'!J$7:J$210,'Capex forecast'!$T$7:$T$210,$Q304,'Capex forecast'!$S$7:$S$210,$S304,'Capex forecast'!$Q$7:$Q$210,"Augex")</f>
        <v>0</v>
      </c>
      <c r="AA304" s="32">
        <f>SUMIFS('Capex forecast'!K$7:K$210,'Capex forecast'!$T$7:$T$210,$Q304,'Capex forecast'!$S$7:$S$210,$S304,'Capex forecast'!$Q$7:$Q$210,"Augex")</f>
        <v>0</v>
      </c>
      <c r="AB304" s="32">
        <f>SUMIFS('Capex forecast'!L$7:L$210,'Capex forecast'!$T$7:$T$210,$Q304,'Capex forecast'!$S$7:$S$210,$S304,'Capex forecast'!$Q$7:$Q$210,"Augex")</f>
        <v>0</v>
      </c>
      <c r="AC304" s="32">
        <f>SUMIFS('Capex forecast'!M$7:M$210,'Capex forecast'!$T$7:$T$210,$Q304,'Capex forecast'!$S$7:$S$210,$S304,'Capex forecast'!$Q$7:$Q$210,"Augex")</f>
        <v>0</v>
      </c>
      <c r="AD304" s="32">
        <f>SUMIFS('Capex forecast'!N$7:N$210,'Capex forecast'!$T$7:$T$210,$Q304,'Capex forecast'!$S$7:$S$210,$S304,'Capex forecast'!$Q$7:$Q$210,"Augex")</f>
        <v>0</v>
      </c>
      <c r="AF304" s="6" t="s">
        <v>87</v>
      </c>
      <c r="AG304" s="6" t="str">
        <f>INDEX('Raw demand forecast'!$M$7:$M$5830,MATCH($Q304,'Raw demand forecast'!$B$7:$B$5830,0))</f>
        <v>No</v>
      </c>
      <c r="AH304" s="6" t="str">
        <f>IF(COUNTIF($AF$93:AF304,$B304) = 1, "LV", IF(COUNTIF($AF$93:AF304,$B304) = 2, "HV", "ST"))</f>
        <v>LV</v>
      </c>
      <c r="AI304" s="6" t="str">
        <f>INDEX('Demand forecast and growth rate'!$E$7:$E$273,MATCH($Q304,'Demand forecast and growth rate'!$B$7:$B$273,0))</f>
        <v>Small growth</v>
      </c>
      <c r="AJ304" s="53">
        <f>SUMIFS('Capex forecast'!E$7:E$210,'Capex forecast'!$T$7:$T$210,$AF304,'Capex forecast'!$S$7:$S$210,$AH304,'Capex forecast'!$Q$7:$Q$210,"Repex")</f>
        <v>0</v>
      </c>
      <c r="AK304" s="53">
        <f>SUMIFS('Capex forecast'!F$7:F$210,'Capex forecast'!$T$7:$T$210,$AF304,'Capex forecast'!$S$7:$S$210,$AH304,'Capex forecast'!$Q$7:$Q$210,"Repex")</f>
        <v>0</v>
      </c>
      <c r="AL304" s="53">
        <f>SUMIFS('Capex forecast'!G$7:G$210,'Capex forecast'!$T$7:$T$210,$AF304,'Capex forecast'!$S$7:$S$210,$AH304,'Capex forecast'!$Q$7:$Q$210,"Repex")</f>
        <v>0</v>
      </c>
      <c r="AM304" s="53">
        <f>SUMIFS('Capex forecast'!H$7:H$210,'Capex forecast'!$T$7:$T$210,$AF304,'Capex forecast'!$S$7:$S$210,$AH304,'Capex forecast'!$Q$7:$Q$210,"Repex")</f>
        <v>0</v>
      </c>
      <c r="AN304" s="53">
        <f>SUMIFS('Capex forecast'!I$7:I$210,'Capex forecast'!$T$7:$T$210,$AF304,'Capex forecast'!$S$7:$S$210,$AH304,'Capex forecast'!$Q$7:$Q$210,"Repex")</f>
        <v>0</v>
      </c>
      <c r="AO304" s="53">
        <f>SUMIFS('Capex forecast'!J$7:J$210,'Capex forecast'!$T$7:$T$210,$AF304,'Capex forecast'!$S$7:$S$210,$AH304,'Capex forecast'!$Q$7:$Q$210,"Repex")</f>
        <v>0</v>
      </c>
      <c r="AP304" s="53">
        <f>SUMIFS('Capex forecast'!K$7:K$210,'Capex forecast'!$T$7:$T$210,$AF304,'Capex forecast'!$S$7:$S$210,$AH304,'Capex forecast'!$Q$7:$Q$210,"Repex")</f>
        <v>0</v>
      </c>
      <c r="AQ304" s="53">
        <f>SUMIFS('Capex forecast'!L$7:L$210,'Capex forecast'!$T$7:$T$210,$AF304,'Capex forecast'!$S$7:$S$210,$AH304,'Capex forecast'!$Q$7:$Q$210,"Repex")</f>
        <v>0</v>
      </c>
      <c r="AR304" s="53">
        <f>SUMIFS('Capex forecast'!M$7:M$210,'Capex forecast'!$T$7:$T$210,$AF304,'Capex forecast'!$S$7:$S$210,$AH304,'Capex forecast'!$Q$7:$Q$210,"Repex")</f>
        <v>0</v>
      </c>
      <c r="AS304" s="53">
        <f>SUMIFS('Capex forecast'!N$7:N$210,'Capex forecast'!$T$7:$T$210,$AF304,'Capex forecast'!$S$7:$S$210,$AH304,'Capex forecast'!$Q$7:$Q$210,"Repex")</f>
        <v>0</v>
      </c>
    </row>
    <row r="305" spans="2:45" ht="15">
      <c r="B305" s="6" t="s">
        <v>85</v>
      </c>
      <c r="C305" s="6" t="str">
        <f>INDEX('Raw demand forecast'!$M$7:$M$5830,MATCH($B305,'Raw demand forecast'!$B$7:$B$5830,0))</f>
        <v>No</v>
      </c>
      <c r="D305" s="6" t="str">
        <f>IF(COUNTIF($B$93:B305,$B305) = 1, "LV", IF(COUNTIF($B$93:B305,$B305) = 2, "HV", "ST"))</f>
        <v>LV</v>
      </c>
      <c r="E305" s="6" t="str">
        <f>INDEX('Demand forecast and growth rate'!$E$7:$E$273,MATCH($B305,'Demand forecast and growth rate'!$B$7:$B$273,0))</f>
        <v>High growth</v>
      </c>
      <c r="F305" s="32">
        <f>SUMIFS('Capex forecast'!E$7:E$210,'Capex forecast'!$T$7:$T$210,'Allocation of site-spec costs'!$B305,'Capex forecast'!$S$7:$S$210,'Allocation of site-spec costs'!$D305,'Capex forecast'!$Q$7:$Q$210,"Customer Connection")</f>
        <v>0</v>
      </c>
      <c r="G305" s="32">
        <f>SUMIFS('Capex forecast'!F$7:F$210,'Capex forecast'!$T$7:$T$210,'Allocation of site-spec costs'!$B305,'Capex forecast'!$S$7:$S$210,'Allocation of site-spec costs'!$D305,'Capex forecast'!$Q$7:$Q$210,"Customer Connection")</f>
        <v>0</v>
      </c>
      <c r="H305" s="32">
        <f>SUMIFS('Capex forecast'!G$7:G$210,'Capex forecast'!$T$7:$T$210,'Allocation of site-spec costs'!$B305,'Capex forecast'!$S$7:$S$210,'Allocation of site-spec costs'!$D305,'Capex forecast'!$Q$7:$Q$210,"Customer Connection")</f>
        <v>0</v>
      </c>
      <c r="I305" s="32">
        <f>SUMIFS('Capex forecast'!H$7:H$210,'Capex forecast'!$T$7:$T$210,'Allocation of site-spec costs'!$B305,'Capex forecast'!$S$7:$S$210,'Allocation of site-spec costs'!$D305,'Capex forecast'!$Q$7:$Q$210,"Customer Connection")</f>
        <v>0</v>
      </c>
      <c r="J305" s="32">
        <f>SUMIFS('Capex forecast'!I$7:I$210,'Capex forecast'!$T$7:$T$210,'Allocation of site-spec costs'!$B305,'Capex forecast'!$S$7:$S$210,'Allocation of site-spec costs'!$D305,'Capex forecast'!$Q$7:$Q$210,"Customer Connection")</f>
        <v>0</v>
      </c>
      <c r="K305" s="32">
        <f>SUMIFS('Capex forecast'!J$7:J$210,'Capex forecast'!$T$7:$T$210,'Allocation of site-spec costs'!$B305,'Capex forecast'!$S$7:$S$210,'Allocation of site-spec costs'!$D305,'Capex forecast'!$Q$7:$Q$210,"Customer Connection")</f>
        <v>0</v>
      </c>
      <c r="L305" s="32">
        <f>SUMIFS('Capex forecast'!K$7:K$210,'Capex forecast'!$T$7:$T$210,'Allocation of site-spec costs'!$B305,'Capex forecast'!$S$7:$S$210,'Allocation of site-spec costs'!$D305,'Capex forecast'!$Q$7:$Q$210,"Customer Connection")</f>
        <v>0</v>
      </c>
      <c r="M305" s="32">
        <f>SUMIFS('Capex forecast'!L$7:L$210,'Capex forecast'!$T$7:$T$210,'Allocation of site-spec costs'!$B305,'Capex forecast'!$S$7:$S$210,'Allocation of site-spec costs'!$D305,'Capex forecast'!$Q$7:$Q$210,"Customer Connection")</f>
        <v>0</v>
      </c>
      <c r="N305" s="32">
        <f>SUMIFS('Capex forecast'!M$7:M$210,'Capex forecast'!$T$7:$T$210,'Allocation of site-spec costs'!$B305,'Capex forecast'!$S$7:$S$210,'Allocation of site-spec costs'!$D305,'Capex forecast'!$Q$7:$Q$210,"Customer Connection")</f>
        <v>0</v>
      </c>
      <c r="O305" s="32">
        <f>SUMIFS('Capex forecast'!N$7:N$210,'Capex forecast'!$T$7:$T$210,'Allocation of site-spec costs'!$B305,'Capex forecast'!$S$7:$S$210,'Allocation of site-spec costs'!$D305,'Capex forecast'!$Q$7:$Q$210,"Customer Connection")</f>
        <v>0</v>
      </c>
      <c r="Q305" s="6" t="s">
        <v>85</v>
      </c>
      <c r="R305" s="6" t="str">
        <f>INDEX('Raw demand forecast'!$M$7:$M$5830,MATCH($Q305,'Raw demand forecast'!$B$7:$B$5830,0))</f>
        <v>No</v>
      </c>
      <c r="S305" s="6" t="str">
        <f>IF(COUNTIF($Q$93:Q305,$B305) = 1, "LV", IF(COUNTIF($Q$93:Q305,$B305) = 2, "HV", "ST"))</f>
        <v>LV</v>
      </c>
      <c r="T305" s="6" t="str">
        <f>INDEX('Demand forecast and growth rate'!$E$7:$E$273,MATCH($Q305,'Demand forecast and growth rate'!$B$7:$B$273,0))</f>
        <v>High growth</v>
      </c>
      <c r="U305" s="32">
        <f>SUMIFS('Capex forecast'!E$7:E$210,'Capex forecast'!$T$7:$T$210,$Q305,'Capex forecast'!$S$7:$S$210,$S305,'Capex forecast'!$Q$7:$Q$210,"Augex")</f>
        <v>0</v>
      </c>
      <c r="V305" s="32">
        <f>SUMIFS('Capex forecast'!F$7:F$210,'Capex forecast'!$T$7:$T$210,$Q305,'Capex forecast'!$S$7:$S$210,$S305,'Capex forecast'!$Q$7:$Q$210,"Augex")</f>
        <v>0</v>
      </c>
      <c r="W305" s="32">
        <f>SUMIFS('Capex forecast'!G$7:G$210,'Capex forecast'!$T$7:$T$210,$Q305,'Capex forecast'!$S$7:$S$210,$S305,'Capex forecast'!$Q$7:$Q$210,"Augex")</f>
        <v>0</v>
      </c>
      <c r="X305" s="32">
        <f>SUMIFS('Capex forecast'!H$7:H$210,'Capex forecast'!$T$7:$T$210,$Q305,'Capex forecast'!$S$7:$S$210,$S305,'Capex forecast'!$Q$7:$Q$210,"Augex")</f>
        <v>0</v>
      </c>
      <c r="Y305" s="32">
        <f>SUMIFS('Capex forecast'!I$7:I$210,'Capex forecast'!$T$7:$T$210,$Q305,'Capex forecast'!$S$7:$S$210,$S305,'Capex forecast'!$Q$7:$Q$210,"Augex")</f>
        <v>0</v>
      </c>
      <c r="Z305" s="32">
        <f>SUMIFS('Capex forecast'!J$7:J$210,'Capex forecast'!$T$7:$T$210,$Q305,'Capex forecast'!$S$7:$S$210,$S305,'Capex forecast'!$Q$7:$Q$210,"Augex")</f>
        <v>0</v>
      </c>
      <c r="AA305" s="32">
        <f>SUMIFS('Capex forecast'!K$7:K$210,'Capex forecast'!$T$7:$T$210,$Q305,'Capex forecast'!$S$7:$S$210,$S305,'Capex forecast'!$Q$7:$Q$210,"Augex")</f>
        <v>0</v>
      </c>
      <c r="AB305" s="32">
        <f>SUMIFS('Capex forecast'!L$7:L$210,'Capex forecast'!$T$7:$T$210,$Q305,'Capex forecast'!$S$7:$S$210,$S305,'Capex forecast'!$Q$7:$Q$210,"Augex")</f>
        <v>0</v>
      </c>
      <c r="AC305" s="32">
        <f>SUMIFS('Capex forecast'!M$7:M$210,'Capex forecast'!$T$7:$T$210,$Q305,'Capex forecast'!$S$7:$S$210,$S305,'Capex forecast'!$Q$7:$Q$210,"Augex")</f>
        <v>0</v>
      </c>
      <c r="AD305" s="32">
        <f>SUMIFS('Capex forecast'!N$7:N$210,'Capex forecast'!$T$7:$T$210,$Q305,'Capex forecast'!$S$7:$S$210,$S305,'Capex forecast'!$Q$7:$Q$210,"Augex")</f>
        <v>0</v>
      </c>
      <c r="AF305" s="6" t="s">
        <v>85</v>
      </c>
      <c r="AG305" s="6" t="str">
        <f>INDEX('Raw demand forecast'!$M$7:$M$5830,MATCH($Q305,'Raw demand forecast'!$B$7:$B$5830,0))</f>
        <v>No</v>
      </c>
      <c r="AH305" s="6" t="str">
        <f>IF(COUNTIF($AF$93:AF305,$B305) = 1, "LV", IF(COUNTIF($AF$93:AF305,$B305) = 2, "HV", "ST"))</f>
        <v>LV</v>
      </c>
      <c r="AI305" s="6" t="str">
        <f>INDEX('Demand forecast and growth rate'!$E$7:$E$273,MATCH($Q305,'Demand forecast and growth rate'!$B$7:$B$273,0))</f>
        <v>High growth</v>
      </c>
      <c r="AJ305" s="53">
        <f>SUMIFS('Capex forecast'!E$7:E$210,'Capex forecast'!$T$7:$T$210,$AF305,'Capex forecast'!$S$7:$S$210,$AH305,'Capex forecast'!$Q$7:$Q$210,"Repex")</f>
        <v>0</v>
      </c>
      <c r="AK305" s="53">
        <f>SUMIFS('Capex forecast'!F$7:F$210,'Capex forecast'!$T$7:$T$210,$AF305,'Capex forecast'!$S$7:$S$210,$AH305,'Capex forecast'!$Q$7:$Q$210,"Repex")</f>
        <v>0</v>
      </c>
      <c r="AL305" s="53">
        <f>SUMIFS('Capex forecast'!G$7:G$210,'Capex forecast'!$T$7:$T$210,$AF305,'Capex forecast'!$S$7:$S$210,$AH305,'Capex forecast'!$Q$7:$Q$210,"Repex")</f>
        <v>0</v>
      </c>
      <c r="AM305" s="53">
        <f>SUMIFS('Capex forecast'!H$7:H$210,'Capex forecast'!$T$7:$T$210,$AF305,'Capex forecast'!$S$7:$S$210,$AH305,'Capex forecast'!$Q$7:$Q$210,"Repex")</f>
        <v>0</v>
      </c>
      <c r="AN305" s="53">
        <f>SUMIFS('Capex forecast'!I$7:I$210,'Capex forecast'!$T$7:$T$210,$AF305,'Capex forecast'!$S$7:$S$210,$AH305,'Capex forecast'!$Q$7:$Q$210,"Repex")</f>
        <v>0</v>
      </c>
      <c r="AO305" s="53">
        <f>SUMIFS('Capex forecast'!J$7:J$210,'Capex forecast'!$T$7:$T$210,$AF305,'Capex forecast'!$S$7:$S$210,$AH305,'Capex forecast'!$Q$7:$Q$210,"Repex")</f>
        <v>0</v>
      </c>
      <c r="AP305" s="53">
        <f>SUMIFS('Capex forecast'!K$7:K$210,'Capex forecast'!$T$7:$T$210,$AF305,'Capex forecast'!$S$7:$S$210,$AH305,'Capex forecast'!$Q$7:$Q$210,"Repex")</f>
        <v>0</v>
      </c>
      <c r="AQ305" s="53">
        <f>SUMIFS('Capex forecast'!L$7:L$210,'Capex forecast'!$T$7:$T$210,$AF305,'Capex forecast'!$S$7:$S$210,$AH305,'Capex forecast'!$Q$7:$Q$210,"Repex")</f>
        <v>0</v>
      </c>
      <c r="AR305" s="53">
        <f>SUMIFS('Capex forecast'!M$7:M$210,'Capex forecast'!$T$7:$T$210,$AF305,'Capex forecast'!$S$7:$S$210,$AH305,'Capex forecast'!$Q$7:$Q$210,"Repex")</f>
        <v>0</v>
      </c>
      <c r="AS305" s="53">
        <f>SUMIFS('Capex forecast'!N$7:N$210,'Capex forecast'!$T$7:$T$210,$AF305,'Capex forecast'!$S$7:$S$210,$AH305,'Capex forecast'!$Q$7:$Q$210,"Repex")</f>
        <v>0</v>
      </c>
    </row>
    <row r="306" spans="2:45" ht="15">
      <c r="B306" s="6" t="s">
        <v>598</v>
      </c>
      <c r="C306" s="6" t="str">
        <f>INDEX('Raw demand forecast'!$M$7:$M$5830,MATCH($B306,'Raw demand forecast'!$B$7:$B$5830,0))</f>
        <v>Yes</v>
      </c>
      <c r="D306" s="6" t="str">
        <f>IF(COUNTIF($B$93:B306,$B306) = 1, "LV", IF(COUNTIF($B$93:B306,$B306) = 2, "HV", "ST"))</f>
        <v>LV</v>
      </c>
      <c r="E306" s="6" t="str">
        <f>INDEX('Demand forecast and growth rate'!$E$7:$E$273,MATCH($B306,'Demand forecast and growth rate'!$B$7:$B$273,0))</f>
        <v>Steady/falling</v>
      </c>
      <c r="F306" s="32">
        <f>SUMIFS('Capex forecast'!E$7:E$210,'Capex forecast'!$T$7:$T$210,'Allocation of site-spec costs'!$B306,'Capex forecast'!$S$7:$S$210,'Allocation of site-spec costs'!$D306,'Capex forecast'!$Q$7:$Q$210,"Customer Connection")</f>
        <v>0</v>
      </c>
      <c r="G306" s="32">
        <f>SUMIFS('Capex forecast'!F$7:F$210,'Capex forecast'!$T$7:$T$210,'Allocation of site-spec costs'!$B306,'Capex forecast'!$S$7:$S$210,'Allocation of site-spec costs'!$D306,'Capex forecast'!$Q$7:$Q$210,"Customer Connection")</f>
        <v>0</v>
      </c>
      <c r="H306" s="32">
        <f>SUMIFS('Capex forecast'!G$7:G$210,'Capex forecast'!$T$7:$T$210,'Allocation of site-spec costs'!$B306,'Capex forecast'!$S$7:$S$210,'Allocation of site-spec costs'!$D306,'Capex forecast'!$Q$7:$Q$210,"Customer Connection")</f>
        <v>0</v>
      </c>
      <c r="I306" s="32">
        <f>SUMIFS('Capex forecast'!H$7:H$210,'Capex forecast'!$T$7:$T$210,'Allocation of site-spec costs'!$B306,'Capex forecast'!$S$7:$S$210,'Allocation of site-spec costs'!$D306,'Capex forecast'!$Q$7:$Q$210,"Customer Connection")</f>
        <v>0</v>
      </c>
      <c r="J306" s="32">
        <f>SUMIFS('Capex forecast'!I$7:I$210,'Capex forecast'!$T$7:$T$210,'Allocation of site-spec costs'!$B306,'Capex forecast'!$S$7:$S$210,'Allocation of site-spec costs'!$D306,'Capex forecast'!$Q$7:$Q$210,"Customer Connection")</f>
        <v>0</v>
      </c>
      <c r="K306" s="32">
        <f>SUMIFS('Capex forecast'!J$7:J$210,'Capex forecast'!$T$7:$T$210,'Allocation of site-spec costs'!$B306,'Capex forecast'!$S$7:$S$210,'Allocation of site-spec costs'!$D306,'Capex forecast'!$Q$7:$Q$210,"Customer Connection")</f>
        <v>0</v>
      </c>
      <c r="L306" s="32">
        <f>SUMIFS('Capex forecast'!K$7:K$210,'Capex forecast'!$T$7:$T$210,'Allocation of site-spec costs'!$B306,'Capex forecast'!$S$7:$S$210,'Allocation of site-spec costs'!$D306,'Capex forecast'!$Q$7:$Q$210,"Customer Connection")</f>
        <v>0</v>
      </c>
      <c r="M306" s="32">
        <f>SUMIFS('Capex forecast'!L$7:L$210,'Capex forecast'!$T$7:$T$210,'Allocation of site-spec costs'!$B306,'Capex forecast'!$S$7:$S$210,'Allocation of site-spec costs'!$D306,'Capex forecast'!$Q$7:$Q$210,"Customer Connection")</f>
        <v>0</v>
      </c>
      <c r="N306" s="32">
        <f>SUMIFS('Capex forecast'!M$7:M$210,'Capex forecast'!$T$7:$T$210,'Allocation of site-spec costs'!$B306,'Capex forecast'!$S$7:$S$210,'Allocation of site-spec costs'!$D306,'Capex forecast'!$Q$7:$Q$210,"Customer Connection")</f>
        <v>0</v>
      </c>
      <c r="O306" s="32">
        <f>SUMIFS('Capex forecast'!N$7:N$210,'Capex forecast'!$T$7:$T$210,'Allocation of site-spec costs'!$B306,'Capex forecast'!$S$7:$S$210,'Allocation of site-spec costs'!$D306,'Capex forecast'!$Q$7:$Q$210,"Customer Connection")</f>
        <v>0</v>
      </c>
      <c r="Q306" s="6" t="s">
        <v>598</v>
      </c>
      <c r="R306" s="6" t="str">
        <f>INDEX('Raw demand forecast'!$M$7:$M$5830,MATCH($Q306,'Raw demand forecast'!$B$7:$B$5830,0))</f>
        <v>Yes</v>
      </c>
      <c r="S306" s="6" t="str">
        <f>IF(COUNTIF($Q$93:Q306,$B306) = 1, "LV", IF(COUNTIF($Q$93:Q306,$B306) = 2, "HV", "ST"))</f>
        <v>LV</v>
      </c>
      <c r="T306" s="6" t="str">
        <f>INDEX('Demand forecast and growth rate'!$E$7:$E$273,MATCH($Q306,'Demand forecast and growth rate'!$B$7:$B$273,0))</f>
        <v>Steady/falling</v>
      </c>
      <c r="U306" s="32">
        <f>SUMIFS('Capex forecast'!E$7:E$210,'Capex forecast'!$T$7:$T$210,$Q306,'Capex forecast'!$S$7:$S$210,$S306,'Capex forecast'!$Q$7:$Q$210,"Augex")</f>
        <v>0</v>
      </c>
      <c r="V306" s="32">
        <f>SUMIFS('Capex forecast'!F$7:F$210,'Capex forecast'!$T$7:$T$210,$Q306,'Capex forecast'!$S$7:$S$210,$S306,'Capex forecast'!$Q$7:$Q$210,"Augex")</f>
        <v>0</v>
      </c>
      <c r="W306" s="32">
        <f>SUMIFS('Capex forecast'!G$7:G$210,'Capex forecast'!$T$7:$T$210,$Q306,'Capex forecast'!$S$7:$S$210,$S306,'Capex forecast'!$Q$7:$Q$210,"Augex")</f>
        <v>0</v>
      </c>
      <c r="X306" s="32">
        <f>SUMIFS('Capex forecast'!H$7:H$210,'Capex forecast'!$T$7:$T$210,$Q306,'Capex forecast'!$S$7:$S$210,$S306,'Capex forecast'!$Q$7:$Q$210,"Augex")</f>
        <v>0</v>
      </c>
      <c r="Y306" s="32">
        <f>SUMIFS('Capex forecast'!I$7:I$210,'Capex forecast'!$T$7:$T$210,$Q306,'Capex forecast'!$S$7:$S$210,$S306,'Capex forecast'!$Q$7:$Q$210,"Augex")</f>
        <v>0</v>
      </c>
      <c r="Z306" s="32">
        <f>SUMIFS('Capex forecast'!J$7:J$210,'Capex forecast'!$T$7:$T$210,$Q306,'Capex forecast'!$S$7:$S$210,$S306,'Capex forecast'!$Q$7:$Q$210,"Augex")</f>
        <v>0</v>
      </c>
      <c r="AA306" s="32">
        <f>SUMIFS('Capex forecast'!K$7:K$210,'Capex forecast'!$T$7:$T$210,$Q306,'Capex forecast'!$S$7:$S$210,$S306,'Capex forecast'!$Q$7:$Q$210,"Augex")</f>
        <v>0</v>
      </c>
      <c r="AB306" s="32">
        <f>SUMIFS('Capex forecast'!L$7:L$210,'Capex forecast'!$T$7:$T$210,$Q306,'Capex forecast'!$S$7:$S$210,$S306,'Capex forecast'!$Q$7:$Q$210,"Augex")</f>
        <v>0</v>
      </c>
      <c r="AC306" s="32">
        <f>SUMIFS('Capex forecast'!M$7:M$210,'Capex forecast'!$T$7:$T$210,$Q306,'Capex forecast'!$S$7:$S$210,$S306,'Capex forecast'!$Q$7:$Q$210,"Augex")</f>
        <v>0</v>
      </c>
      <c r="AD306" s="32">
        <f>SUMIFS('Capex forecast'!N$7:N$210,'Capex forecast'!$T$7:$T$210,$Q306,'Capex forecast'!$S$7:$S$210,$S306,'Capex forecast'!$Q$7:$Q$210,"Augex")</f>
        <v>0</v>
      </c>
      <c r="AF306" s="6" t="s">
        <v>598</v>
      </c>
      <c r="AG306" s="6" t="str">
        <f>INDEX('Raw demand forecast'!$M$7:$M$5830,MATCH($Q306,'Raw demand forecast'!$B$7:$B$5830,0))</f>
        <v>Yes</v>
      </c>
      <c r="AH306" s="6" t="str">
        <f>IF(COUNTIF($AF$93:AF306,$B306) = 1, "LV", IF(COUNTIF($AF$93:AF306,$B306) = 2, "HV", "ST"))</f>
        <v>LV</v>
      </c>
      <c r="AI306" s="6" t="str">
        <f>INDEX('Demand forecast and growth rate'!$E$7:$E$273,MATCH($Q306,'Demand forecast and growth rate'!$B$7:$B$273,0))</f>
        <v>Steady/falling</v>
      </c>
      <c r="AJ306" s="53">
        <f>SUMIFS('Capex forecast'!E$7:E$210,'Capex forecast'!$T$7:$T$210,$AF306,'Capex forecast'!$S$7:$S$210,$AH306,'Capex forecast'!$Q$7:$Q$210,"Repex")</f>
        <v>0</v>
      </c>
      <c r="AK306" s="53">
        <f>SUMIFS('Capex forecast'!F$7:F$210,'Capex forecast'!$T$7:$T$210,$AF306,'Capex forecast'!$S$7:$S$210,$AH306,'Capex forecast'!$Q$7:$Q$210,"Repex")</f>
        <v>0</v>
      </c>
      <c r="AL306" s="53">
        <f>SUMIFS('Capex forecast'!G$7:G$210,'Capex forecast'!$T$7:$T$210,$AF306,'Capex forecast'!$S$7:$S$210,$AH306,'Capex forecast'!$Q$7:$Q$210,"Repex")</f>
        <v>0</v>
      </c>
      <c r="AM306" s="53">
        <f>SUMIFS('Capex forecast'!H$7:H$210,'Capex forecast'!$T$7:$T$210,$AF306,'Capex forecast'!$S$7:$S$210,$AH306,'Capex forecast'!$Q$7:$Q$210,"Repex")</f>
        <v>0</v>
      </c>
      <c r="AN306" s="53">
        <f>SUMIFS('Capex forecast'!I$7:I$210,'Capex forecast'!$T$7:$T$210,$AF306,'Capex forecast'!$S$7:$S$210,$AH306,'Capex forecast'!$Q$7:$Q$210,"Repex")</f>
        <v>0</v>
      </c>
      <c r="AO306" s="53">
        <f>SUMIFS('Capex forecast'!J$7:J$210,'Capex forecast'!$T$7:$T$210,$AF306,'Capex forecast'!$S$7:$S$210,$AH306,'Capex forecast'!$Q$7:$Q$210,"Repex")</f>
        <v>0</v>
      </c>
      <c r="AP306" s="53">
        <f>SUMIFS('Capex forecast'!K$7:K$210,'Capex forecast'!$T$7:$T$210,$AF306,'Capex forecast'!$S$7:$S$210,$AH306,'Capex forecast'!$Q$7:$Q$210,"Repex")</f>
        <v>0</v>
      </c>
      <c r="AQ306" s="53">
        <f>SUMIFS('Capex forecast'!L$7:L$210,'Capex forecast'!$T$7:$T$210,$AF306,'Capex forecast'!$S$7:$S$210,$AH306,'Capex forecast'!$Q$7:$Q$210,"Repex")</f>
        <v>0</v>
      </c>
      <c r="AR306" s="53">
        <f>SUMIFS('Capex forecast'!M$7:M$210,'Capex forecast'!$T$7:$T$210,$AF306,'Capex forecast'!$S$7:$S$210,$AH306,'Capex forecast'!$Q$7:$Q$210,"Repex")</f>
        <v>0</v>
      </c>
      <c r="AS306" s="53">
        <f>SUMIFS('Capex forecast'!N$7:N$210,'Capex forecast'!$T$7:$T$210,$AF306,'Capex forecast'!$S$7:$S$210,$AH306,'Capex forecast'!$Q$7:$Q$210,"Repex")</f>
        <v>0</v>
      </c>
    </row>
    <row r="307" spans="2:45" ht="15">
      <c r="B307" s="6" t="s">
        <v>603</v>
      </c>
      <c r="C307" s="6" t="str">
        <f>INDEX('Raw demand forecast'!$M$7:$M$5830,MATCH($B307,'Raw demand forecast'!$B$7:$B$5830,0))</f>
        <v>Yes</v>
      </c>
      <c r="D307" s="6" t="str">
        <f>IF(COUNTIF($B$93:B307,$B307) = 1, "LV", IF(COUNTIF($B$93:B307,$B307) = 2, "HV", "ST"))</f>
        <v>LV</v>
      </c>
      <c r="E307" s="6" t="str">
        <f>INDEX('Demand forecast and growth rate'!$E$7:$E$273,MATCH($B307,'Demand forecast and growth rate'!$B$7:$B$273,0))</f>
        <v>Steady/falling</v>
      </c>
      <c r="F307" s="32">
        <f>SUMIFS('Capex forecast'!E$7:E$210,'Capex forecast'!$T$7:$T$210,'Allocation of site-spec costs'!$B307,'Capex forecast'!$S$7:$S$210,'Allocation of site-spec costs'!$D307,'Capex forecast'!$Q$7:$Q$210,"Customer Connection")</f>
        <v>0</v>
      </c>
      <c r="G307" s="32">
        <f>SUMIFS('Capex forecast'!F$7:F$210,'Capex forecast'!$T$7:$T$210,'Allocation of site-spec costs'!$B307,'Capex forecast'!$S$7:$S$210,'Allocation of site-spec costs'!$D307,'Capex forecast'!$Q$7:$Q$210,"Customer Connection")</f>
        <v>0</v>
      </c>
      <c r="H307" s="32">
        <f>SUMIFS('Capex forecast'!G$7:G$210,'Capex forecast'!$T$7:$T$210,'Allocation of site-spec costs'!$B307,'Capex forecast'!$S$7:$S$210,'Allocation of site-spec costs'!$D307,'Capex forecast'!$Q$7:$Q$210,"Customer Connection")</f>
        <v>0</v>
      </c>
      <c r="I307" s="32">
        <f>SUMIFS('Capex forecast'!H$7:H$210,'Capex forecast'!$T$7:$T$210,'Allocation of site-spec costs'!$B307,'Capex forecast'!$S$7:$S$210,'Allocation of site-spec costs'!$D307,'Capex forecast'!$Q$7:$Q$210,"Customer Connection")</f>
        <v>0</v>
      </c>
      <c r="J307" s="32">
        <f>SUMIFS('Capex forecast'!I$7:I$210,'Capex forecast'!$T$7:$T$210,'Allocation of site-spec costs'!$B307,'Capex forecast'!$S$7:$S$210,'Allocation of site-spec costs'!$D307,'Capex forecast'!$Q$7:$Q$210,"Customer Connection")</f>
        <v>0</v>
      </c>
      <c r="K307" s="32">
        <f>SUMIFS('Capex forecast'!J$7:J$210,'Capex forecast'!$T$7:$T$210,'Allocation of site-spec costs'!$B307,'Capex forecast'!$S$7:$S$210,'Allocation of site-spec costs'!$D307,'Capex forecast'!$Q$7:$Q$210,"Customer Connection")</f>
        <v>0</v>
      </c>
      <c r="L307" s="32">
        <f>SUMIFS('Capex forecast'!K$7:K$210,'Capex forecast'!$T$7:$T$210,'Allocation of site-spec costs'!$B307,'Capex forecast'!$S$7:$S$210,'Allocation of site-spec costs'!$D307,'Capex forecast'!$Q$7:$Q$210,"Customer Connection")</f>
        <v>0</v>
      </c>
      <c r="M307" s="32">
        <f>SUMIFS('Capex forecast'!L$7:L$210,'Capex forecast'!$T$7:$T$210,'Allocation of site-spec costs'!$B307,'Capex forecast'!$S$7:$S$210,'Allocation of site-spec costs'!$D307,'Capex forecast'!$Q$7:$Q$210,"Customer Connection")</f>
        <v>0</v>
      </c>
      <c r="N307" s="32">
        <f>SUMIFS('Capex forecast'!M$7:M$210,'Capex forecast'!$T$7:$T$210,'Allocation of site-spec costs'!$B307,'Capex forecast'!$S$7:$S$210,'Allocation of site-spec costs'!$D307,'Capex forecast'!$Q$7:$Q$210,"Customer Connection")</f>
        <v>0</v>
      </c>
      <c r="O307" s="32">
        <f>SUMIFS('Capex forecast'!N$7:N$210,'Capex forecast'!$T$7:$T$210,'Allocation of site-spec costs'!$B307,'Capex forecast'!$S$7:$S$210,'Allocation of site-spec costs'!$D307,'Capex forecast'!$Q$7:$Q$210,"Customer Connection")</f>
        <v>0</v>
      </c>
      <c r="Q307" s="6" t="s">
        <v>603</v>
      </c>
      <c r="R307" s="6" t="str">
        <f>INDEX('Raw demand forecast'!$M$7:$M$5830,MATCH($Q307,'Raw demand forecast'!$B$7:$B$5830,0))</f>
        <v>Yes</v>
      </c>
      <c r="S307" s="6" t="str">
        <f>IF(COUNTIF($Q$93:Q307,$B307) = 1, "LV", IF(COUNTIF($Q$93:Q307,$B307) = 2, "HV", "ST"))</f>
        <v>LV</v>
      </c>
      <c r="T307" s="6" t="str">
        <f>INDEX('Demand forecast and growth rate'!$E$7:$E$273,MATCH($Q307,'Demand forecast and growth rate'!$B$7:$B$273,0))</f>
        <v>Steady/falling</v>
      </c>
      <c r="U307" s="32">
        <f>SUMIFS('Capex forecast'!E$7:E$210,'Capex forecast'!$T$7:$T$210,$Q307,'Capex forecast'!$S$7:$S$210,$S307,'Capex forecast'!$Q$7:$Q$210,"Augex")</f>
        <v>0</v>
      </c>
      <c r="V307" s="32">
        <f>SUMIFS('Capex forecast'!F$7:F$210,'Capex forecast'!$T$7:$T$210,$Q307,'Capex forecast'!$S$7:$S$210,$S307,'Capex forecast'!$Q$7:$Q$210,"Augex")</f>
        <v>0</v>
      </c>
      <c r="W307" s="32">
        <f>SUMIFS('Capex forecast'!G$7:G$210,'Capex forecast'!$T$7:$T$210,$Q307,'Capex forecast'!$S$7:$S$210,$S307,'Capex forecast'!$Q$7:$Q$210,"Augex")</f>
        <v>0</v>
      </c>
      <c r="X307" s="32">
        <f>SUMIFS('Capex forecast'!H$7:H$210,'Capex forecast'!$T$7:$T$210,$Q307,'Capex forecast'!$S$7:$S$210,$S307,'Capex forecast'!$Q$7:$Q$210,"Augex")</f>
        <v>0</v>
      </c>
      <c r="Y307" s="32">
        <f>SUMIFS('Capex forecast'!I$7:I$210,'Capex forecast'!$T$7:$T$210,$Q307,'Capex forecast'!$S$7:$S$210,$S307,'Capex forecast'!$Q$7:$Q$210,"Augex")</f>
        <v>0</v>
      </c>
      <c r="Z307" s="32">
        <f>SUMIFS('Capex forecast'!J$7:J$210,'Capex forecast'!$T$7:$T$210,$Q307,'Capex forecast'!$S$7:$S$210,$S307,'Capex forecast'!$Q$7:$Q$210,"Augex")</f>
        <v>0</v>
      </c>
      <c r="AA307" s="32">
        <f>SUMIFS('Capex forecast'!K$7:K$210,'Capex forecast'!$T$7:$T$210,$Q307,'Capex forecast'!$S$7:$S$210,$S307,'Capex forecast'!$Q$7:$Q$210,"Augex")</f>
        <v>0</v>
      </c>
      <c r="AB307" s="32">
        <f>SUMIFS('Capex forecast'!L$7:L$210,'Capex forecast'!$T$7:$T$210,$Q307,'Capex forecast'!$S$7:$S$210,$S307,'Capex forecast'!$Q$7:$Q$210,"Augex")</f>
        <v>0</v>
      </c>
      <c r="AC307" s="32">
        <f>SUMIFS('Capex forecast'!M$7:M$210,'Capex forecast'!$T$7:$T$210,$Q307,'Capex forecast'!$S$7:$S$210,$S307,'Capex forecast'!$Q$7:$Q$210,"Augex")</f>
        <v>0</v>
      </c>
      <c r="AD307" s="32">
        <f>SUMIFS('Capex forecast'!N$7:N$210,'Capex forecast'!$T$7:$T$210,$Q307,'Capex forecast'!$S$7:$S$210,$S307,'Capex forecast'!$Q$7:$Q$210,"Augex")</f>
        <v>0</v>
      </c>
      <c r="AF307" s="6" t="s">
        <v>603</v>
      </c>
      <c r="AG307" s="6" t="str">
        <f>INDEX('Raw demand forecast'!$M$7:$M$5830,MATCH($Q307,'Raw demand forecast'!$B$7:$B$5830,0))</f>
        <v>Yes</v>
      </c>
      <c r="AH307" s="6" t="str">
        <f>IF(COUNTIF($AF$93:AF307,$B307) = 1, "LV", IF(COUNTIF($AF$93:AF307,$B307) = 2, "HV", "ST"))</f>
        <v>LV</v>
      </c>
      <c r="AI307" s="6" t="str">
        <f>INDEX('Demand forecast and growth rate'!$E$7:$E$273,MATCH($Q307,'Demand forecast and growth rate'!$B$7:$B$273,0))</f>
        <v>Steady/falling</v>
      </c>
      <c r="AJ307" s="53">
        <f>SUMIFS('Capex forecast'!E$7:E$210,'Capex forecast'!$T$7:$T$210,$AF307,'Capex forecast'!$S$7:$S$210,$AH307,'Capex forecast'!$Q$7:$Q$210,"Repex")</f>
        <v>0</v>
      </c>
      <c r="AK307" s="53">
        <f>SUMIFS('Capex forecast'!F$7:F$210,'Capex forecast'!$T$7:$T$210,$AF307,'Capex forecast'!$S$7:$S$210,$AH307,'Capex forecast'!$Q$7:$Q$210,"Repex")</f>
        <v>0</v>
      </c>
      <c r="AL307" s="53">
        <f>SUMIFS('Capex forecast'!G$7:G$210,'Capex forecast'!$T$7:$T$210,$AF307,'Capex forecast'!$S$7:$S$210,$AH307,'Capex forecast'!$Q$7:$Q$210,"Repex")</f>
        <v>0</v>
      </c>
      <c r="AM307" s="53">
        <f>SUMIFS('Capex forecast'!H$7:H$210,'Capex forecast'!$T$7:$T$210,$AF307,'Capex forecast'!$S$7:$S$210,$AH307,'Capex forecast'!$Q$7:$Q$210,"Repex")</f>
        <v>0</v>
      </c>
      <c r="AN307" s="53">
        <f>SUMIFS('Capex forecast'!I$7:I$210,'Capex forecast'!$T$7:$T$210,$AF307,'Capex forecast'!$S$7:$S$210,$AH307,'Capex forecast'!$Q$7:$Q$210,"Repex")</f>
        <v>0</v>
      </c>
      <c r="AO307" s="53">
        <f>SUMIFS('Capex forecast'!J$7:J$210,'Capex forecast'!$T$7:$T$210,$AF307,'Capex forecast'!$S$7:$S$210,$AH307,'Capex forecast'!$Q$7:$Q$210,"Repex")</f>
        <v>0</v>
      </c>
      <c r="AP307" s="53">
        <f>SUMIFS('Capex forecast'!K$7:K$210,'Capex forecast'!$T$7:$T$210,$AF307,'Capex forecast'!$S$7:$S$210,$AH307,'Capex forecast'!$Q$7:$Q$210,"Repex")</f>
        <v>0</v>
      </c>
      <c r="AQ307" s="53">
        <f>SUMIFS('Capex forecast'!L$7:L$210,'Capex forecast'!$T$7:$T$210,$AF307,'Capex forecast'!$S$7:$S$210,$AH307,'Capex forecast'!$Q$7:$Q$210,"Repex")</f>
        <v>0</v>
      </c>
      <c r="AR307" s="53">
        <f>SUMIFS('Capex forecast'!M$7:M$210,'Capex forecast'!$T$7:$T$210,$AF307,'Capex forecast'!$S$7:$S$210,$AH307,'Capex forecast'!$Q$7:$Q$210,"Repex")</f>
        <v>0</v>
      </c>
      <c r="AS307" s="53">
        <f>SUMIFS('Capex forecast'!N$7:N$210,'Capex forecast'!$T$7:$T$210,$AF307,'Capex forecast'!$S$7:$S$210,$AH307,'Capex forecast'!$Q$7:$Q$210,"Repex")</f>
        <v>0</v>
      </c>
    </row>
    <row r="308" spans="2:45" ht="15">
      <c r="B308" s="6" t="s">
        <v>119</v>
      </c>
      <c r="C308" s="6" t="str">
        <f>INDEX('Raw demand forecast'!$M$7:$M$5830,MATCH($B308,'Raw demand forecast'!$B$7:$B$5830,0))</f>
        <v>No</v>
      </c>
      <c r="D308" s="6" t="str">
        <f>IF(COUNTIF($B$93:B308,$B308) = 1, "LV", IF(COUNTIF($B$93:B308,$B308) = 2, "HV", "ST"))</f>
        <v>LV</v>
      </c>
      <c r="E308" s="6" t="str">
        <f>INDEX('Demand forecast and growth rate'!$E$7:$E$273,MATCH($B308,'Demand forecast and growth rate'!$B$7:$B$273,0))</f>
        <v>Small growth</v>
      </c>
      <c r="F308" s="32">
        <f>SUMIFS('Capex forecast'!E$7:E$210,'Capex forecast'!$T$7:$T$210,'Allocation of site-spec costs'!$B308,'Capex forecast'!$S$7:$S$210,'Allocation of site-spec costs'!$D308,'Capex forecast'!$Q$7:$Q$210,"Customer Connection")</f>
        <v>0</v>
      </c>
      <c r="G308" s="32">
        <f>SUMIFS('Capex forecast'!F$7:F$210,'Capex forecast'!$T$7:$T$210,'Allocation of site-spec costs'!$B308,'Capex forecast'!$S$7:$S$210,'Allocation of site-spec costs'!$D308,'Capex forecast'!$Q$7:$Q$210,"Customer Connection")</f>
        <v>0</v>
      </c>
      <c r="H308" s="32">
        <f>SUMIFS('Capex forecast'!G$7:G$210,'Capex forecast'!$T$7:$T$210,'Allocation of site-spec costs'!$B308,'Capex forecast'!$S$7:$S$210,'Allocation of site-spec costs'!$D308,'Capex forecast'!$Q$7:$Q$210,"Customer Connection")</f>
        <v>0</v>
      </c>
      <c r="I308" s="32">
        <f>SUMIFS('Capex forecast'!H$7:H$210,'Capex forecast'!$T$7:$T$210,'Allocation of site-spec costs'!$B308,'Capex forecast'!$S$7:$S$210,'Allocation of site-spec costs'!$D308,'Capex forecast'!$Q$7:$Q$210,"Customer Connection")</f>
        <v>0</v>
      </c>
      <c r="J308" s="32">
        <f>SUMIFS('Capex forecast'!I$7:I$210,'Capex forecast'!$T$7:$T$210,'Allocation of site-spec costs'!$B308,'Capex forecast'!$S$7:$S$210,'Allocation of site-spec costs'!$D308,'Capex forecast'!$Q$7:$Q$210,"Customer Connection")</f>
        <v>0</v>
      </c>
      <c r="K308" s="32">
        <f>SUMIFS('Capex forecast'!J$7:J$210,'Capex forecast'!$T$7:$T$210,'Allocation of site-spec costs'!$B308,'Capex forecast'!$S$7:$S$210,'Allocation of site-spec costs'!$D308,'Capex forecast'!$Q$7:$Q$210,"Customer Connection")</f>
        <v>0</v>
      </c>
      <c r="L308" s="32">
        <f>SUMIFS('Capex forecast'!K$7:K$210,'Capex forecast'!$T$7:$T$210,'Allocation of site-spec costs'!$B308,'Capex forecast'!$S$7:$S$210,'Allocation of site-spec costs'!$D308,'Capex forecast'!$Q$7:$Q$210,"Customer Connection")</f>
        <v>0</v>
      </c>
      <c r="M308" s="32">
        <f>SUMIFS('Capex forecast'!L$7:L$210,'Capex forecast'!$T$7:$T$210,'Allocation of site-spec costs'!$B308,'Capex forecast'!$S$7:$S$210,'Allocation of site-spec costs'!$D308,'Capex forecast'!$Q$7:$Q$210,"Customer Connection")</f>
        <v>0</v>
      </c>
      <c r="N308" s="32">
        <f>SUMIFS('Capex forecast'!M$7:M$210,'Capex forecast'!$T$7:$T$210,'Allocation of site-spec costs'!$B308,'Capex forecast'!$S$7:$S$210,'Allocation of site-spec costs'!$D308,'Capex forecast'!$Q$7:$Q$210,"Customer Connection")</f>
        <v>0</v>
      </c>
      <c r="O308" s="32">
        <f>SUMIFS('Capex forecast'!N$7:N$210,'Capex forecast'!$T$7:$T$210,'Allocation of site-spec costs'!$B308,'Capex forecast'!$S$7:$S$210,'Allocation of site-spec costs'!$D308,'Capex forecast'!$Q$7:$Q$210,"Customer Connection")</f>
        <v>0</v>
      </c>
      <c r="Q308" s="6" t="s">
        <v>119</v>
      </c>
      <c r="R308" s="6" t="str">
        <f>INDEX('Raw demand forecast'!$M$7:$M$5830,MATCH($Q308,'Raw demand forecast'!$B$7:$B$5830,0))</f>
        <v>No</v>
      </c>
      <c r="S308" s="6" t="str">
        <f>IF(COUNTIF($Q$93:Q308,$B308) = 1, "LV", IF(COUNTIF($Q$93:Q308,$B308) = 2, "HV", "ST"))</f>
        <v>LV</v>
      </c>
      <c r="T308" s="6" t="str">
        <f>INDEX('Demand forecast and growth rate'!$E$7:$E$273,MATCH($Q308,'Demand forecast and growth rate'!$B$7:$B$273,0))</f>
        <v>Small growth</v>
      </c>
      <c r="U308" s="32">
        <f>SUMIFS('Capex forecast'!E$7:E$210,'Capex forecast'!$T$7:$T$210,$Q308,'Capex forecast'!$S$7:$S$210,$S308,'Capex forecast'!$Q$7:$Q$210,"Augex")</f>
        <v>0</v>
      </c>
      <c r="V308" s="32">
        <f>SUMIFS('Capex forecast'!F$7:F$210,'Capex forecast'!$T$7:$T$210,$Q308,'Capex forecast'!$S$7:$S$210,$S308,'Capex forecast'!$Q$7:$Q$210,"Augex")</f>
        <v>0</v>
      </c>
      <c r="W308" s="32">
        <f>SUMIFS('Capex forecast'!G$7:G$210,'Capex forecast'!$T$7:$T$210,$Q308,'Capex forecast'!$S$7:$S$210,$S308,'Capex forecast'!$Q$7:$Q$210,"Augex")</f>
        <v>0</v>
      </c>
      <c r="X308" s="32">
        <f>SUMIFS('Capex forecast'!H$7:H$210,'Capex forecast'!$T$7:$T$210,$Q308,'Capex forecast'!$S$7:$S$210,$S308,'Capex forecast'!$Q$7:$Q$210,"Augex")</f>
        <v>0</v>
      </c>
      <c r="Y308" s="32">
        <f>SUMIFS('Capex forecast'!I$7:I$210,'Capex forecast'!$T$7:$T$210,$Q308,'Capex forecast'!$S$7:$S$210,$S308,'Capex forecast'!$Q$7:$Q$210,"Augex")</f>
        <v>0</v>
      </c>
      <c r="Z308" s="32">
        <f>SUMIFS('Capex forecast'!J$7:J$210,'Capex forecast'!$T$7:$T$210,$Q308,'Capex forecast'!$S$7:$S$210,$S308,'Capex forecast'!$Q$7:$Q$210,"Augex")</f>
        <v>0</v>
      </c>
      <c r="AA308" s="32">
        <f>SUMIFS('Capex forecast'!K$7:K$210,'Capex forecast'!$T$7:$T$210,$Q308,'Capex forecast'!$S$7:$S$210,$S308,'Capex forecast'!$Q$7:$Q$210,"Augex")</f>
        <v>0</v>
      </c>
      <c r="AB308" s="32">
        <f>SUMIFS('Capex forecast'!L$7:L$210,'Capex forecast'!$T$7:$T$210,$Q308,'Capex forecast'!$S$7:$S$210,$S308,'Capex forecast'!$Q$7:$Q$210,"Augex")</f>
        <v>0</v>
      </c>
      <c r="AC308" s="32">
        <f>SUMIFS('Capex forecast'!M$7:M$210,'Capex forecast'!$T$7:$T$210,$Q308,'Capex forecast'!$S$7:$S$210,$S308,'Capex forecast'!$Q$7:$Q$210,"Augex")</f>
        <v>0</v>
      </c>
      <c r="AD308" s="32">
        <f>SUMIFS('Capex forecast'!N$7:N$210,'Capex forecast'!$T$7:$T$210,$Q308,'Capex forecast'!$S$7:$S$210,$S308,'Capex forecast'!$Q$7:$Q$210,"Augex")</f>
        <v>0</v>
      </c>
      <c r="AF308" s="6" t="s">
        <v>119</v>
      </c>
      <c r="AG308" s="6" t="str">
        <f>INDEX('Raw demand forecast'!$M$7:$M$5830,MATCH($Q308,'Raw demand forecast'!$B$7:$B$5830,0))</f>
        <v>No</v>
      </c>
      <c r="AH308" s="6" t="str">
        <f>IF(COUNTIF($AF$93:AF308,$B308) = 1, "LV", IF(COUNTIF($AF$93:AF308,$B308) = 2, "HV", "ST"))</f>
        <v>LV</v>
      </c>
      <c r="AI308" s="6" t="str">
        <f>INDEX('Demand forecast and growth rate'!$E$7:$E$273,MATCH($Q308,'Demand forecast and growth rate'!$B$7:$B$273,0))</f>
        <v>Small growth</v>
      </c>
      <c r="AJ308" s="53">
        <f>SUMIFS('Capex forecast'!E$7:E$210,'Capex forecast'!$T$7:$T$210,$AF308,'Capex forecast'!$S$7:$S$210,$AH308,'Capex forecast'!$Q$7:$Q$210,"Repex")</f>
        <v>0</v>
      </c>
      <c r="AK308" s="53">
        <f>SUMIFS('Capex forecast'!F$7:F$210,'Capex forecast'!$T$7:$T$210,$AF308,'Capex forecast'!$S$7:$S$210,$AH308,'Capex forecast'!$Q$7:$Q$210,"Repex")</f>
        <v>0</v>
      </c>
      <c r="AL308" s="53">
        <f>SUMIFS('Capex forecast'!G$7:G$210,'Capex forecast'!$T$7:$T$210,$AF308,'Capex forecast'!$S$7:$S$210,$AH308,'Capex forecast'!$Q$7:$Q$210,"Repex")</f>
        <v>0</v>
      </c>
      <c r="AM308" s="53">
        <f>SUMIFS('Capex forecast'!H$7:H$210,'Capex forecast'!$T$7:$T$210,$AF308,'Capex forecast'!$S$7:$S$210,$AH308,'Capex forecast'!$Q$7:$Q$210,"Repex")</f>
        <v>0</v>
      </c>
      <c r="AN308" s="53">
        <f>SUMIFS('Capex forecast'!I$7:I$210,'Capex forecast'!$T$7:$T$210,$AF308,'Capex forecast'!$S$7:$S$210,$AH308,'Capex forecast'!$Q$7:$Q$210,"Repex")</f>
        <v>0</v>
      </c>
      <c r="AO308" s="53">
        <f>SUMIFS('Capex forecast'!J$7:J$210,'Capex forecast'!$T$7:$T$210,$AF308,'Capex forecast'!$S$7:$S$210,$AH308,'Capex forecast'!$Q$7:$Q$210,"Repex")</f>
        <v>0</v>
      </c>
      <c r="AP308" s="53">
        <f>SUMIFS('Capex forecast'!K$7:K$210,'Capex forecast'!$T$7:$T$210,$AF308,'Capex forecast'!$S$7:$S$210,$AH308,'Capex forecast'!$Q$7:$Q$210,"Repex")</f>
        <v>0</v>
      </c>
      <c r="AQ308" s="53">
        <f>SUMIFS('Capex forecast'!L$7:L$210,'Capex forecast'!$T$7:$T$210,$AF308,'Capex forecast'!$S$7:$S$210,$AH308,'Capex forecast'!$Q$7:$Q$210,"Repex")</f>
        <v>0</v>
      </c>
      <c r="AR308" s="53">
        <f>SUMIFS('Capex forecast'!M$7:M$210,'Capex forecast'!$T$7:$T$210,$AF308,'Capex forecast'!$S$7:$S$210,$AH308,'Capex forecast'!$Q$7:$Q$210,"Repex")</f>
        <v>0</v>
      </c>
      <c r="AS308" s="53">
        <f>SUMIFS('Capex forecast'!N$7:N$210,'Capex forecast'!$T$7:$T$210,$AF308,'Capex forecast'!$S$7:$S$210,$AH308,'Capex forecast'!$Q$7:$Q$210,"Repex")</f>
        <v>0</v>
      </c>
    </row>
    <row r="309" spans="2:45" ht="15">
      <c r="B309" s="6" t="s">
        <v>606</v>
      </c>
      <c r="C309" s="6" t="str">
        <f>INDEX('Raw demand forecast'!$M$7:$M$5830,MATCH($B309,'Raw demand forecast'!$B$7:$B$5830,0))</f>
        <v>Yes</v>
      </c>
      <c r="D309" s="6" t="str">
        <f>IF(COUNTIF($B$93:B309,$B309) = 1, "LV", IF(COUNTIF($B$93:B309,$B309) = 2, "HV", "ST"))</f>
        <v>LV</v>
      </c>
      <c r="E309" s="6" t="str">
        <f>INDEX('Demand forecast and growth rate'!$E$7:$E$273,MATCH($B309,'Demand forecast and growth rate'!$B$7:$B$273,0))</f>
        <v>Steady/falling</v>
      </c>
      <c r="F309" s="32">
        <f>SUMIFS('Capex forecast'!E$7:E$210,'Capex forecast'!$T$7:$T$210,'Allocation of site-spec costs'!$B309,'Capex forecast'!$S$7:$S$210,'Allocation of site-spec costs'!$D309,'Capex forecast'!$Q$7:$Q$210,"Customer Connection")</f>
        <v>0</v>
      </c>
      <c r="G309" s="32">
        <f>SUMIFS('Capex forecast'!F$7:F$210,'Capex forecast'!$T$7:$T$210,'Allocation of site-spec costs'!$B309,'Capex forecast'!$S$7:$S$210,'Allocation of site-spec costs'!$D309,'Capex forecast'!$Q$7:$Q$210,"Customer Connection")</f>
        <v>0</v>
      </c>
      <c r="H309" s="32">
        <f>SUMIFS('Capex forecast'!G$7:G$210,'Capex forecast'!$T$7:$T$210,'Allocation of site-spec costs'!$B309,'Capex forecast'!$S$7:$S$210,'Allocation of site-spec costs'!$D309,'Capex forecast'!$Q$7:$Q$210,"Customer Connection")</f>
        <v>0</v>
      </c>
      <c r="I309" s="32">
        <f>SUMIFS('Capex forecast'!H$7:H$210,'Capex forecast'!$T$7:$T$210,'Allocation of site-spec costs'!$B309,'Capex forecast'!$S$7:$S$210,'Allocation of site-spec costs'!$D309,'Capex forecast'!$Q$7:$Q$210,"Customer Connection")</f>
        <v>0</v>
      </c>
      <c r="J309" s="32">
        <f>SUMIFS('Capex forecast'!I$7:I$210,'Capex forecast'!$T$7:$T$210,'Allocation of site-spec costs'!$B309,'Capex forecast'!$S$7:$S$210,'Allocation of site-spec costs'!$D309,'Capex forecast'!$Q$7:$Q$210,"Customer Connection")</f>
        <v>0</v>
      </c>
      <c r="K309" s="32">
        <f>SUMIFS('Capex forecast'!J$7:J$210,'Capex forecast'!$T$7:$T$210,'Allocation of site-spec costs'!$B309,'Capex forecast'!$S$7:$S$210,'Allocation of site-spec costs'!$D309,'Capex forecast'!$Q$7:$Q$210,"Customer Connection")</f>
        <v>0</v>
      </c>
      <c r="L309" s="32">
        <f>SUMIFS('Capex forecast'!K$7:K$210,'Capex forecast'!$T$7:$T$210,'Allocation of site-spec costs'!$B309,'Capex forecast'!$S$7:$S$210,'Allocation of site-spec costs'!$D309,'Capex forecast'!$Q$7:$Q$210,"Customer Connection")</f>
        <v>0</v>
      </c>
      <c r="M309" s="32">
        <f>SUMIFS('Capex forecast'!L$7:L$210,'Capex forecast'!$T$7:$T$210,'Allocation of site-spec costs'!$B309,'Capex forecast'!$S$7:$S$210,'Allocation of site-spec costs'!$D309,'Capex forecast'!$Q$7:$Q$210,"Customer Connection")</f>
        <v>0</v>
      </c>
      <c r="N309" s="32">
        <f>SUMIFS('Capex forecast'!M$7:M$210,'Capex forecast'!$T$7:$T$210,'Allocation of site-spec costs'!$B309,'Capex forecast'!$S$7:$S$210,'Allocation of site-spec costs'!$D309,'Capex forecast'!$Q$7:$Q$210,"Customer Connection")</f>
        <v>0</v>
      </c>
      <c r="O309" s="32">
        <f>SUMIFS('Capex forecast'!N$7:N$210,'Capex forecast'!$T$7:$T$210,'Allocation of site-spec costs'!$B309,'Capex forecast'!$S$7:$S$210,'Allocation of site-spec costs'!$D309,'Capex forecast'!$Q$7:$Q$210,"Customer Connection")</f>
        <v>0</v>
      </c>
      <c r="Q309" s="6" t="s">
        <v>606</v>
      </c>
      <c r="R309" s="6" t="str">
        <f>INDEX('Raw demand forecast'!$M$7:$M$5830,MATCH($Q309,'Raw demand forecast'!$B$7:$B$5830,0))</f>
        <v>Yes</v>
      </c>
      <c r="S309" s="6" t="str">
        <f>IF(COUNTIF($Q$93:Q309,$B309) = 1, "LV", IF(COUNTIF($Q$93:Q309,$B309) = 2, "HV", "ST"))</f>
        <v>LV</v>
      </c>
      <c r="T309" s="6" t="str">
        <f>INDEX('Demand forecast and growth rate'!$E$7:$E$273,MATCH($Q309,'Demand forecast and growth rate'!$B$7:$B$273,0))</f>
        <v>Steady/falling</v>
      </c>
      <c r="U309" s="32">
        <f>SUMIFS('Capex forecast'!E$7:E$210,'Capex forecast'!$T$7:$T$210,$Q309,'Capex forecast'!$S$7:$S$210,$S309,'Capex forecast'!$Q$7:$Q$210,"Augex")</f>
        <v>0</v>
      </c>
      <c r="V309" s="32">
        <f>SUMIFS('Capex forecast'!F$7:F$210,'Capex forecast'!$T$7:$T$210,$Q309,'Capex forecast'!$S$7:$S$210,$S309,'Capex forecast'!$Q$7:$Q$210,"Augex")</f>
        <v>0</v>
      </c>
      <c r="W309" s="32">
        <f>SUMIFS('Capex forecast'!G$7:G$210,'Capex forecast'!$T$7:$T$210,$Q309,'Capex forecast'!$S$7:$S$210,$S309,'Capex forecast'!$Q$7:$Q$210,"Augex")</f>
        <v>0</v>
      </c>
      <c r="X309" s="32">
        <f>SUMIFS('Capex forecast'!H$7:H$210,'Capex forecast'!$T$7:$T$210,$Q309,'Capex forecast'!$S$7:$S$210,$S309,'Capex forecast'!$Q$7:$Q$210,"Augex")</f>
        <v>0</v>
      </c>
      <c r="Y309" s="32">
        <f>SUMIFS('Capex forecast'!I$7:I$210,'Capex forecast'!$T$7:$T$210,$Q309,'Capex forecast'!$S$7:$S$210,$S309,'Capex forecast'!$Q$7:$Q$210,"Augex")</f>
        <v>0</v>
      </c>
      <c r="Z309" s="32">
        <f>SUMIFS('Capex forecast'!J$7:J$210,'Capex forecast'!$T$7:$T$210,$Q309,'Capex forecast'!$S$7:$S$210,$S309,'Capex forecast'!$Q$7:$Q$210,"Augex")</f>
        <v>0</v>
      </c>
      <c r="AA309" s="32">
        <f>SUMIFS('Capex forecast'!K$7:K$210,'Capex forecast'!$T$7:$T$210,$Q309,'Capex forecast'!$S$7:$S$210,$S309,'Capex forecast'!$Q$7:$Q$210,"Augex")</f>
        <v>0</v>
      </c>
      <c r="AB309" s="32">
        <f>SUMIFS('Capex forecast'!L$7:L$210,'Capex forecast'!$T$7:$T$210,$Q309,'Capex forecast'!$S$7:$S$210,$S309,'Capex forecast'!$Q$7:$Q$210,"Augex")</f>
        <v>0</v>
      </c>
      <c r="AC309" s="32">
        <f>SUMIFS('Capex forecast'!M$7:M$210,'Capex forecast'!$T$7:$T$210,$Q309,'Capex forecast'!$S$7:$S$210,$S309,'Capex forecast'!$Q$7:$Q$210,"Augex")</f>
        <v>0</v>
      </c>
      <c r="AD309" s="32">
        <f>SUMIFS('Capex forecast'!N$7:N$210,'Capex forecast'!$T$7:$T$210,$Q309,'Capex forecast'!$S$7:$S$210,$S309,'Capex forecast'!$Q$7:$Q$210,"Augex")</f>
        <v>0</v>
      </c>
      <c r="AF309" s="6" t="s">
        <v>606</v>
      </c>
      <c r="AG309" s="6" t="str">
        <f>INDEX('Raw demand forecast'!$M$7:$M$5830,MATCH($Q309,'Raw demand forecast'!$B$7:$B$5830,0))</f>
        <v>Yes</v>
      </c>
      <c r="AH309" s="6" t="str">
        <f>IF(COUNTIF($AF$93:AF309,$B309) = 1, "LV", IF(COUNTIF($AF$93:AF309,$B309) = 2, "HV", "ST"))</f>
        <v>LV</v>
      </c>
      <c r="AI309" s="6" t="str">
        <f>INDEX('Demand forecast and growth rate'!$E$7:$E$273,MATCH($Q309,'Demand forecast and growth rate'!$B$7:$B$273,0))</f>
        <v>Steady/falling</v>
      </c>
      <c r="AJ309" s="53">
        <f>SUMIFS('Capex forecast'!E$7:E$210,'Capex forecast'!$T$7:$T$210,$AF309,'Capex forecast'!$S$7:$S$210,$AH309,'Capex forecast'!$Q$7:$Q$210,"Repex")</f>
        <v>0</v>
      </c>
      <c r="AK309" s="53">
        <f>SUMIFS('Capex forecast'!F$7:F$210,'Capex forecast'!$T$7:$T$210,$AF309,'Capex forecast'!$S$7:$S$210,$AH309,'Capex forecast'!$Q$7:$Q$210,"Repex")</f>
        <v>0</v>
      </c>
      <c r="AL309" s="53">
        <f>SUMIFS('Capex forecast'!G$7:G$210,'Capex forecast'!$T$7:$T$210,$AF309,'Capex forecast'!$S$7:$S$210,$AH309,'Capex forecast'!$Q$7:$Q$210,"Repex")</f>
        <v>0</v>
      </c>
      <c r="AM309" s="53">
        <f>SUMIFS('Capex forecast'!H$7:H$210,'Capex forecast'!$T$7:$T$210,$AF309,'Capex forecast'!$S$7:$S$210,$AH309,'Capex forecast'!$Q$7:$Q$210,"Repex")</f>
        <v>0</v>
      </c>
      <c r="AN309" s="53">
        <f>SUMIFS('Capex forecast'!I$7:I$210,'Capex forecast'!$T$7:$T$210,$AF309,'Capex forecast'!$S$7:$S$210,$AH309,'Capex forecast'!$Q$7:$Q$210,"Repex")</f>
        <v>0</v>
      </c>
      <c r="AO309" s="53">
        <f>SUMIFS('Capex forecast'!J$7:J$210,'Capex forecast'!$T$7:$T$210,$AF309,'Capex forecast'!$S$7:$S$210,$AH309,'Capex forecast'!$Q$7:$Q$210,"Repex")</f>
        <v>0</v>
      </c>
      <c r="AP309" s="53">
        <f>SUMIFS('Capex forecast'!K$7:K$210,'Capex forecast'!$T$7:$T$210,$AF309,'Capex forecast'!$S$7:$S$210,$AH309,'Capex forecast'!$Q$7:$Q$210,"Repex")</f>
        <v>0</v>
      </c>
      <c r="AQ309" s="53">
        <f>SUMIFS('Capex forecast'!L$7:L$210,'Capex forecast'!$T$7:$T$210,$AF309,'Capex forecast'!$S$7:$S$210,$AH309,'Capex forecast'!$Q$7:$Q$210,"Repex")</f>
        <v>0</v>
      </c>
      <c r="AR309" s="53">
        <f>SUMIFS('Capex forecast'!M$7:M$210,'Capex forecast'!$T$7:$T$210,$AF309,'Capex forecast'!$S$7:$S$210,$AH309,'Capex forecast'!$Q$7:$Q$210,"Repex")</f>
        <v>0</v>
      </c>
      <c r="AS309" s="53">
        <f>SUMIFS('Capex forecast'!N$7:N$210,'Capex forecast'!$T$7:$T$210,$AF309,'Capex forecast'!$S$7:$S$210,$AH309,'Capex forecast'!$Q$7:$Q$210,"Repex")</f>
        <v>0</v>
      </c>
    </row>
    <row r="310" spans="2:45" ht="15">
      <c r="B310" s="6" t="s">
        <v>128</v>
      </c>
      <c r="C310" s="6" t="str">
        <f>INDEX('Raw demand forecast'!$M$7:$M$5830,MATCH($B310,'Raw demand forecast'!$B$7:$B$5830,0))</f>
        <v>No</v>
      </c>
      <c r="D310" s="6" t="str">
        <f>IF(COUNTIF($B$93:B310,$B310) = 1, "LV", IF(COUNTIF($B$93:B310,$B310) = 2, "HV", "ST"))</f>
        <v>LV</v>
      </c>
      <c r="E310" s="6" t="str">
        <f>INDEX('Demand forecast and growth rate'!$E$7:$E$273,MATCH($B310,'Demand forecast and growth rate'!$B$7:$B$273,0))</f>
        <v>Small growth</v>
      </c>
      <c r="F310" s="32">
        <f>SUMIFS('Capex forecast'!E$7:E$210,'Capex forecast'!$T$7:$T$210,'Allocation of site-spec costs'!$B310,'Capex forecast'!$S$7:$S$210,'Allocation of site-spec costs'!$D310,'Capex forecast'!$Q$7:$Q$210,"Customer Connection")</f>
        <v>0</v>
      </c>
      <c r="G310" s="32">
        <f>SUMIFS('Capex forecast'!F$7:F$210,'Capex forecast'!$T$7:$T$210,'Allocation of site-spec costs'!$B310,'Capex forecast'!$S$7:$S$210,'Allocation of site-spec costs'!$D310,'Capex forecast'!$Q$7:$Q$210,"Customer Connection")</f>
        <v>0</v>
      </c>
      <c r="H310" s="32">
        <f>SUMIFS('Capex forecast'!G$7:G$210,'Capex forecast'!$T$7:$T$210,'Allocation of site-spec costs'!$B310,'Capex forecast'!$S$7:$S$210,'Allocation of site-spec costs'!$D310,'Capex forecast'!$Q$7:$Q$210,"Customer Connection")</f>
        <v>0</v>
      </c>
      <c r="I310" s="32">
        <f>SUMIFS('Capex forecast'!H$7:H$210,'Capex forecast'!$T$7:$T$210,'Allocation of site-spec costs'!$B310,'Capex forecast'!$S$7:$S$210,'Allocation of site-spec costs'!$D310,'Capex forecast'!$Q$7:$Q$210,"Customer Connection")</f>
        <v>0</v>
      </c>
      <c r="J310" s="32">
        <f>SUMIFS('Capex forecast'!I$7:I$210,'Capex forecast'!$T$7:$T$210,'Allocation of site-spec costs'!$B310,'Capex forecast'!$S$7:$S$210,'Allocation of site-spec costs'!$D310,'Capex forecast'!$Q$7:$Q$210,"Customer Connection")</f>
        <v>0</v>
      </c>
      <c r="K310" s="32">
        <f>SUMIFS('Capex forecast'!J$7:J$210,'Capex forecast'!$T$7:$T$210,'Allocation of site-spec costs'!$B310,'Capex forecast'!$S$7:$S$210,'Allocation of site-spec costs'!$D310,'Capex forecast'!$Q$7:$Q$210,"Customer Connection")</f>
        <v>0</v>
      </c>
      <c r="L310" s="32">
        <f>SUMIFS('Capex forecast'!K$7:K$210,'Capex forecast'!$T$7:$T$210,'Allocation of site-spec costs'!$B310,'Capex forecast'!$S$7:$S$210,'Allocation of site-spec costs'!$D310,'Capex forecast'!$Q$7:$Q$210,"Customer Connection")</f>
        <v>0</v>
      </c>
      <c r="M310" s="32">
        <f>SUMIFS('Capex forecast'!L$7:L$210,'Capex forecast'!$T$7:$T$210,'Allocation of site-spec costs'!$B310,'Capex forecast'!$S$7:$S$210,'Allocation of site-spec costs'!$D310,'Capex forecast'!$Q$7:$Q$210,"Customer Connection")</f>
        <v>0</v>
      </c>
      <c r="N310" s="32">
        <f>SUMIFS('Capex forecast'!M$7:M$210,'Capex forecast'!$T$7:$T$210,'Allocation of site-spec costs'!$B310,'Capex forecast'!$S$7:$S$210,'Allocation of site-spec costs'!$D310,'Capex forecast'!$Q$7:$Q$210,"Customer Connection")</f>
        <v>0</v>
      </c>
      <c r="O310" s="32">
        <f>SUMIFS('Capex forecast'!N$7:N$210,'Capex forecast'!$T$7:$T$210,'Allocation of site-spec costs'!$B310,'Capex forecast'!$S$7:$S$210,'Allocation of site-spec costs'!$D310,'Capex forecast'!$Q$7:$Q$210,"Customer Connection")</f>
        <v>0</v>
      </c>
      <c r="Q310" s="6" t="s">
        <v>128</v>
      </c>
      <c r="R310" s="6" t="str">
        <f>INDEX('Raw demand forecast'!$M$7:$M$5830,MATCH($Q310,'Raw demand forecast'!$B$7:$B$5830,0))</f>
        <v>No</v>
      </c>
      <c r="S310" s="6" t="str">
        <f>IF(COUNTIF($Q$93:Q310,$B310) = 1, "LV", IF(COUNTIF($Q$93:Q310,$B310) = 2, "HV", "ST"))</f>
        <v>LV</v>
      </c>
      <c r="T310" s="6" t="str">
        <f>INDEX('Demand forecast and growth rate'!$E$7:$E$273,MATCH($Q310,'Demand forecast and growth rate'!$B$7:$B$273,0))</f>
        <v>Small growth</v>
      </c>
      <c r="U310" s="32">
        <f>SUMIFS('Capex forecast'!E$7:E$210,'Capex forecast'!$T$7:$T$210,$Q310,'Capex forecast'!$S$7:$S$210,$S310,'Capex forecast'!$Q$7:$Q$210,"Augex")</f>
        <v>0</v>
      </c>
      <c r="V310" s="32">
        <f>SUMIFS('Capex forecast'!F$7:F$210,'Capex forecast'!$T$7:$T$210,$Q310,'Capex forecast'!$S$7:$S$210,$S310,'Capex forecast'!$Q$7:$Q$210,"Augex")</f>
        <v>0</v>
      </c>
      <c r="W310" s="32">
        <f>SUMIFS('Capex forecast'!G$7:G$210,'Capex forecast'!$T$7:$T$210,$Q310,'Capex forecast'!$S$7:$S$210,$S310,'Capex forecast'!$Q$7:$Q$210,"Augex")</f>
        <v>0</v>
      </c>
      <c r="X310" s="32">
        <f>SUMIFS('Capex forecast'!H$7:H$210,'Capex forecast'!$T$7:$T$210,$Q310,'Capex forecast'!$S$7:$S$210,$S310,'Capex forecast'!$Q$7:$Q$210,"Augex")</f>
        <v>0</v>
      </c>
      <c r="Y310" s="32">
        <f>SUMIFS('Capex forecast'!I$7:I$210,'Capex forecast'!$T$7:$T$210,$Q310,'Capex forecast'!$S$7:$S$210,$S310,'Capex forecast'!$Q$7:$Q$210,"Augex")</f>
        <v>0</v>
      </c>
      <c r="Z310" s="32">
        <f>SUMIFS('Capex forecast'!J$7:J$210,'Capex forecast'!$T$7:$T$210,$Q310,'Capex forecast'!$S$7:$S$210,$S310,'Capex forecast'!$Q$7:$Q$210,"Augex")</f>
        <v>0</v>
      </c>
      <c r="AA310" s="32">
        <f>SUMIFS('Capex forecast'!K$7:K$210,'Capex forecast'!$T$7:$T$210,$Q310,'Capex forecast'!$S$7:$S$210,$S310,'Capex forecast'!$Q$7:$Q$210,"Augex")</f>
        <v>0</v>
      </c>
      <c r="AB310" s="32">
        <f>SUMIFS('Capex forecast'!L$7:L$210,'Capex forecast'!$T$7:$T$210,$Q310,'Capex forecast'!$S$7:$S$210,$S310,'Capex forecast'!$Q$7:$Q$210,"Augex")</f>
        <v>0</v>
      </c>
      <c r="AC310" s="32">
        <f>SUMIFS('Capex forecast'!M$7:M$210,'Capex forecast'!$T$7:$T$210,$Q310,'Capex forecast'!$S$7:$S$210,$S310,'Capex forecast'!$Q$7:$Q$210,"Augex")</f>
        <v>0</v>
      </c>
      <c r="AD310" s="32">
        <f>SUMIFS('Capex forecast'!N$7:N$210,'Capex forecast'!$T$7:$T$210,$Q310,'Capex forecast'!$S$7:$S$210,$S310,'Capex forecast'!$Q$7:$Q$210,"Augex")</f>
        <v>0</v>
      </c>
      <c r="AF310" s="6" t="s">
        <v>128</v>
      </c>
      <c r="AG310" s="6" t="str">
        <f>INDEX('Raw demand forecast'!$M$7:$M$5830,MATCH($Q310,'Raw demand forecast'!$B$7:$B$5830,0))</f>
        <v>No</v>
      </c>
      <c r="AH310" s="6" t="str">
        <f>IF(COUNTIF($AF$93:AF310,$B310) = 1, "LV", IF(COUNTIF($AF$93:AF310,$B310) = 2, "HV", "ST"))</f>
        <v>LV</v>
      </c>
      <c r="AI310" s="6" t="str">
        <f>INDEX('Demand forecast and growth rate'!$E$7:$E$273,MATCH($Q310,'Demand forecast and growth rate'!$B$7:$B$273,0))</f>
        <v>Small growth</v>
      </c>
      <c r="AJ310" s="53">
        <f>SUMIFS('Capex forecast'!E$7:E$210,'Capex forecast'!$T$7:$T$210,$AF310,'Capex forecast'!$S$7:$S$210,$AH310,'Capex forecast'!$Q$7:$Q$210,"Repex")</f>
        <v>0</v>
      </c>
      <c r="AK310" s="53">
        <f>SUMIFS('Capex forecast'!F$7:F$210,'Capex forecast'!$T$7:$T$210,$AF310,'Capex forecast'!$S$7:$S$210,$AH310,'Capex forecast'!$Q$7:$Q$210,"Repex")</f>
        <v>0</v>
      </c>
      <c r="AL310" s="53">
        <f>SUMIFS('Capex forecast'!G$7:G$210,'Capex forecast'!$T$7:$T$210,$AF310,'Capex forecast'!$S$7:$S$210,$AH310,'Capex forecast'!$Q$7:$Q$210,"Repex")</f>
        <v>0</v>
      </c>
      <c r="AM310" s="53">
        <f>SUMIFS('Capex forecast'!H$7:H$210,'Capex forecast'!$T$7:$T$210,$AF310,'Capex forecast'!$S$7:$S$210,$AH310,'Capex forecast'!$Q$7:$Q$210,"Repex")</f>
        <v>0</v>
      </c>
      <c r="AN310" s="53">
        <f>SUMIFS('Capex forecast'!I$7:I$210,'Capex forecast'!$T$7:$T$210,$AF310,'Capex forecast'!$S$7:$S$210,$AH310,'Capex forecast'!$Q$7:$Q$210,"Repex")</f>
        <v>0</v>
      </c>
      <c r="AO310" s="53">
        <f>SUMIFS('Capex forecast'!J$7:J$210,'Capex forecast'!$T$7:$T$210,$AF310,'Capex forecast'!$S$7:$S$210,$AH310,'Capex forecast'!$Q$7:$Q$210,"Repex")</f>
        <v>0</v>
      </c>
      <c r="AP310" s="53">
        <f>SUMIFS('Capex forecast'!K$7:K$210,'Capex forecast'!$T$7:$T$210,$AF310,'Capex forecast'!$S$7:$S$210,$AH310,'Capex forecast'!$Q$7:$Q$210,"Repex")</f>
        <v>0</v>
      </c>
      <c r="AQ310" s="53">
        <f>SUMIFS('Capex forecast'!L$7:L$210,'Capex forecast'!$T$7:$T$210,$AF310,'Capex forecast'!$S$7:$S$210,$AH310,'Capex forecast'!$Q$7:$Q$210,"Repex")</f>
        <v>0</v>
      </c>
      <c r="AR310" s="53">
        <f>SUMIFS('Capex forecast'!M$7:M$210,'Capex forecast'!$T$7:$T$210,$AF310,'Capex forecast'!$S$7:$S$210,$AH310,'Capex forecast'!$Q$7:$Q$210,"Repex")</f>
        <v>0</v>
      </c>
      <c r="AS310" s="53">
        <f>SUMIFS('Capex forecast'!N$7:N$210,'Capex forecast'!$T$7:$T$210,$AF310,'Capex forecast'!$S$7:$S$210,$AH310,'Capex forecast'!$Q$7:$Q$210,"Repex")</f>
        <v>0</v>
      </c>
    </row>
    <row r="311" spans="2:45" ht="15">
      <c r="B311" s="6" t="s">
        <v>152</v>
      </c>
      <c r="C311" s="6" t="str">
        <f>INDEX('Raw demand forecast'!$M$7:$M$5830,MATCH($B311,'Raw demand forecast'!$B$7:$B$5830,0))</f>
        <v>No</v>
      </c>
      <c r="D311" s="6" t="str">
        <f>IF(COUNTIF($B$93:B311,$B311) = 1, "LV", IF(COUNTIF($B$93:B311,$B311) = 2, "HV", "ST"))</f>
        <v>LV</v>
      </c>
      <c r="E311" s="6" t="str">
        <f>INDEX('Demand forecast and growth rate'!$E$7:$E$273,MATCH($B311,'Demand forecast and growth rate'!$B$7:$B$273,0))</f>
        <v>Small growth</v>
      </c>
      <c r="F311" s="32">
        <f>SUMIFS('Capex forecast'!E$7:E$210,'Capex forecast'!$T$7:$T$210,'Allocation of site-spec costs'!$B311,'Capex forecast'!$S$7:$S$210,'Allocation of site-spec costs'!$D311,'Capex forecast'!$Q$7:$Q$210,"Customer Connection")</f>
        <v>0</v>
      </c>
      <c r="G311" s="32">
        <f>SUMIFS('Capex forecast'!F$7:F$210,'Capex forecast'!$T$7:$T$210,'Allocation of site-spec costs'!$B311,'Capex forecast'!$S$7:$S$210,'Allocation of site-spec costs'!$D311,'Capex forecast'!$Q$7:$Q$210,"Customer Connection")</f>
        <v>0</v>
      </c>
      <c r="H311" s="32">
        <f>SUMIFS('Capex forecast'!G$7:G$210,'Capex forecast'!$T$7:$T$210,'Allocation of site-spec costs'!$B311,'Capex forecast'!$S$7:$S$210,'Allocation of site-spec costs'!$D311,'Capex forecast'!$Q$7:$Q$210,"Customer Connection")</f>
        <v>0</v>
      </c>
      <c r="I311" s="32">
        <f>SUMIFS('Capex forecast'!H$7:H$210,'Capex forecast'!$T$7:$T$210,'Allocation of site-spec costs'!$B311,'Capex forecast'!$S$7:$S$210,'Allocation of site-spec costs'!$D311,'Capex forecast'!$Q$7:$Q$210,"Customer Connection")</f>
        <v>0</v>
      </c>
      <c r="J311" s="32">
        <f>SUMIFS('Capex forecast'!I$7:I$210,'Capex forecast'!$T$7:$T$210,'Allocation of site-spec costs'!$B311,'Capex forecast'!$S$7:$S$210,'Allocation of site-spec costs'!$D311,'Capex forecast'!$Q$7:$Q$210,"Customer Connection")</f>
        <v>0</v>
      </c>
      <c r="K311" s="32">
        <f>SUMIFS('Capex forecast'!J$7:J$210,'Capex forecast'!$T$7:$T$210,'Allocation of site-spec costs'!$B311,'Capex forecast'!$S$7:$S$210,'Allocation of site-spec costs'!$D311,'Capex forecast'!$Q$7:$Q$210,"Customer Connection")</f>
        <v>0</v>
      </c>
      <c r="L311" s="32">
        <f>SUMIFS('Capex forecast'!K$7:K$210,'Capex forecast'!$T$7:$T$210,'Allocation of site-spec costs'!$B311,'Capex forecast'!$S$7:$S$210,'Allocation of site-spec costs'!$D311,'Capex forecast'!$Q$7:$Q$210,"Customer Connection")</f>
        <v>0</v>
      </c>
      <c r="M311" s="32">
        <f>SUMIFS('Capex forecast'!L$7:L$210,'Capex forecast'!$T$7:$T$210,'Allocation of site-spec costs'!$B311,'Capex forecast'!$S$7:$S$210,'Allocation of site-spec costs'!$D311,'Capex forecast'!$Q$7:$Q$210,"Customer Connection")</f>
        <v>0</v>
      </c>
      <c r="N311" s="32">
        <f>SUMIFS('Capex forecast'!M$7:M$210,'Capex forecast'!$T$7:$T$210,'Allocation of site-spec costs'!$B311,'Capex forecast'!$S$7:$S$210,'Allocation of site-spec costs'!$D311,'Capex forecast'!$Q$7:$Q$210,"Customer Connection")</f>
        <v>0</v>
      </c>
      <c r="O311" s="32">
        <f>SUMIFS('Capex forecast'!N$7:N$210,'Capex forecast'!$T$7:$T$210,'Allocation of site-spec costs'!$B311,'Capex forecast'!$S$7:$S$210,'Allocation of site-spec costs'!$D311,'Capex forecast'!$Q$7:$Q$210,"Customer Connection")</f>
        <v>0</v>
      </c>
      <c r="Q311" s="6" t="s">
        <v>152</v>
      </c>
      <c r="R311" s="6" t="str">
        <f>INDEX('Raw demand forecast'!$M$7:$M$5830,MATCH($Q311,'Raw demand forecast'!$B$7:$B$5830,0))</f>
        <v>No</v>
      </c>
      <c r="S311" s="6" t="str">
        <f>IF(COUNTIF($Q$93:Q311,$B311) = 1, "LV", IF(COUNTIF($Q$93:Q311,$B311) = 2, "HV", "ST"))</f>
        <v>LV</v>
      </c>
      <c r="T311" s="6" t="str">
        <f>INDEX('Demand forecast and growth rate'!$E$7:$E$273,MATCH($Q311,'Demand forecast and growth rate'!$B$7:$B$273,0))</f>
        <v>Small growth</v>
      </c>
      <c r="U311" s="32">
        <f>SUMIFS('Capex forecast'!E$7:E$210,'Capex forecast'!$T$7:$T$210,$Q311,'Capex forecast'!$S$7:$S$210,$S311,'Capex forecast'!$Q$7:$Q$210,"Augex")</f>
        <v>0</v>
      </c>
      <c r="V311" s="32">
        <f>SUMIFS('Capex forecast'!F$7:F$210,'Capex forecast'!$T$7:$T$210,$Q311,'Capex forecast'!$S$7:$S$210,$S311,'Capex forecast'!$Q$7:$Q$210,"Augex")</f>
        <v>0</v>
      </c>
      <c r="W311" s="32">
        <f>SUMIFS('Capex forecast'!G$7:G$210,'Capex forecast'!$T$7:$T$210,$Q311,'Capex forecast'!$S$7:$S$210,$S311,'Capex forecast'!$Q$7:$Q$210,"Augex")</f>
        <v>0</v>
      </c>
      <c r="X311" s="32">
        <f>SUMIFS('Capex forecast'!H$7:H$210,'Capex forecast'!$T$7:$T$210,$Q311,'Capex forecast'!$S$7:$S$210,$S311,'Capex forecast'!$Q$7:$Q$210,"Augex")</f>
        <v>0</v>
      </c>
      <c r="Y311" s="32">
        <f>SUMIFS('Capex forecast'!I$7:I$210,'Capex forecast'!$T$7:$T$210,$Q311,'Capex forecast'!$S$7:$S$210,$S311,'Capex forecast'!$Q$7:$Q$210,"Augex")</f>
        <v>0</v>
      </c>
      <c r="Z311" s="32">
        <f>SUMIFS('Capex forecast'!J$7:J$210,'Capex forecast'!$T$7:$T$210,$Q311,'Capex forecast'!$S$7:$S$210,$S311,'Capex forecast'!$Q$7:$Q$210,"Augex")</f>
        <v>0</v>
      </c>
      <c r="AA311" s="32">
        <f>SUMIFS('Capex forecast'!K$7:K$210,'Capex forecast'!$T$7:$T$210,$Q311,'Capex forecast'!$S$7:$S$210,$S311,'Capex forecast'!$Q$7:$Q$210,"Augex")</f>
        <v>0</v>
      </c>
      <c r="AB311" s="32">
        <f>SUMIFS('Capex forecast'!L$7:L$210,'Capex forecast'!$T$7:$T$210,$Q311,'Capex forecast'!$S$7:$S$210,$S311,'Capex forecast'!$Q$7:$Q$210,"Augex")</f>
        <v>0</v>
      </c>
      <c r="AC311" s="32">
        <f>SUMIFS('Capex forecast'!M$7:M$210,'Capex forecast'!$T$7:$T$210,$Q311,'Capex forecast'!$S$7:$S$210,$S311,'Capex forecast'!$Q$7:$Q$210,"Augex")</f>
        <v>0</v>
      </c>
      <c r="AD311" s="32">
        <f>SUMIFS('Capex forecast'!N$7:N$210,'Capex forecast'!$T$7:$T$210,$Q311,'Capex forecast'!$S$7:$S$210,$S311,'Capex forecast'!$Q$7:$Q$210,"Augex")</f>
        <v>0</v>
      </c>
      <c r="AF311" s="6" t="s">
        <v>152</v>
      </c>
      <c r="AG311" s="6" t="str">
        <f>INDEX('Raw demand forecast'!$M$7:$M$5830,MATCH($Q311,'Raw demand forecast'!$B$7:$B$5830,0))</f>
        <v>No</v>
      </c>
      <c r="AH311" s="6" t="str">
        <f>IF(COUNTIF($AF$93:AF311,$B311) = 1, "LV", IF(COUNTIF($AF$93:AF311,$B311) = 2, "HV", "ST"))</f>
        <v>LV</v>
      </c>
      <c r="AI311" s="6" t="str">
        <f>INDEX('Demand forecast and growth rate'!$E$7:$E$273,MATCH($Q311,'Demand forecast and growth rate'!$B$7:$B$273,0))</f>
        <v>Small growth</v>
      </c>
      <c r="AJ311" s="53">
        <f>SUMIFS('Capex forecast'!E$7:E$210,'Capex forecast'!$T$7:$T$210,$AF311,'Capex forecast'!$S$7:$S$210,$AH311,'Capex forecast'!$Q$7:$Q$210,"Repex")</f>
        <v>0</v>
      </c>
      <c r="AK311" s="53">
        <f>SUMIFS('Capex forecast'!F$7:F$210,'Capex forecast'!$T$7:$T$210,$AF311,'Capex forecast'!$S$7:$S$210,$AH311,'Capex forecast'!$Q$7:$Q$210,"Repex")</f>
        <v>0</v>
      </c>
      <c r="AL311" s="53">
        <f>SUMIFS('Capex forecast'!G$7:G$210,'Capex forecast'!$T$7:$T$210,$AF311,'Capex forecast'!$S$7:$S$210,$AH311,'Capex forecast'!$Q$7:$Q$210,"Repex")</f>
        <v>0</v>
      </c>
      <c r="AM311" s="53">
        <f>SUMIFS('Capex forecast'!H$7:H$210,'Capex forecast'!$T$7:$T$210,$AF311,'Capex forecast'!$S$7:$S$210,$AH311,'Capex forecast'!$Q$7:$Q$210,"Repex")</f>
        <v>0</v>
      </c>
      <c r="AN311" s="53">
        <f>SUMIFS('Capex forecast'!I$7:I$210,'Capex forecast'!$T$7:$T$210,$AF311,'Capex forecast'!$S$7:$S$210,$AH311,'Capex forecast'!$Q$7:$Q$210,"Repex")</f>
        <v>0</v>
      </c>
      <c r="AO311" s="53">
        <f>SUMIFS('Capex forecast'!J$7:J$210,'Capex forecast'!$T$7:$T$210,$AF311,'Capex forecast'!$S$7:$S$210,$AH311,'Capex forecast'!$Q$7:$Q$210,"Repex")</f>
        <v>0</v>
      </c>
      <c r="AP311" s="53">
        <f>SUMIFS('Capex forecast'!K$7:K$210,'Capex forecast'!$T$7:$T$210,$AF311,'Capex forecast'!$S$7:$S$210,$AH311,'Capex forecast'!$Q$7:$Q$210,"Repex")</f>
        <v>0</v>
      </c>
      <c r="AQ311" s="53">
        <f>SUMIFS('Capex forecast'!L$7:L$210,'Capex forecast'!$T$7:$T$210,$AF311,'Capex forecast'!$S$7:$S$210,$AH311,'Capex forecast'!$Q$7:$Q$210,"Repex")</f>
        <v>0</v>
      </c>
      <c r="AR311" s="53">
        <f>SUMIFS('Capex forecast'!M$7:M$210,'Capex forecast'!$T$7:$T$210,$AF311,'Capex forecast'!$S$7:$S$210,$AH311,'Capex forecast'!$Q$7:$Q$210,"Repex")</f>
        <v>0</v>
      </c>
      <c r="AS311" s="53">
        <f>SUMIFS('Capex forecast'!N$7:N$210,'Capex forecast'!$T$7:$T$210,$AF311,'Capex forecast'!$S$7:$S$210,$AH311,'Capex forecast'!$Q$7:$Q$210,"Repex")</f>
        <v>0</v>
      </c>
    </row>
    <row r="312" spans="2:45" ht="15">
      <c r="B312" s="6" t="s">
        <v>160</v>
      </c>
      <c r="C312" s="6" t="str">
        <f>INDEX('Raw demand forecast'!$M$7:$M$5830,MATCH($B312,'Raw demand forecast'!$B$7:$B$5830,0))</f>
        <v>No</v>
      </c>
      <c r="D312" s="6" t="str">
        <f>IF(COUNTIF($B$93:B312,$B312) = 1, "LV", IF(COUNTIF($B$93:B312,$B312) = 2, "HV", "ST"))</f>
        <v>LV</v>
      </c>
      <c r="E312" s="6" t="str">
        <f>INDEX('Demand forecast and growth rate'!$E$7:$E$273,MATCH($B312,'Demand forecast and growth rate'!$B$7:$B$273,0))</f>
        <v>Steady/falling</v>
      </c>
      <c r="F312" s="32">
        <f>SUMIFS('Capex forecast'!E$7:E$210,'Capex forecast'!$T$7:$T$210,'Allocation of site-spec costs'!$B312,'Capex forecast'!$S$7:$S$210,'Allocation of site-spec costs'!$D312,'Capex forecast'!$Q$7:$Q$210,"Customer Connection")</f>
        <v>0</v>
      </c>
      <c r="G312" s="32">
        <f>SUMIFS('Capex forecast'!F$7:F$210,'Capex forecast'!$T$7:$T$210,'Allocation of site-spec costs'!$B312,'Capex forecast'!$S$7:$S$210,'Allocation of site-spec costs'!$D312,'Capex forecast'!$Q$7:$Q$210,"Customer Connection")</f>
        <v>0</v>
      </c>
      <c r="H312" s="32">
        <f>SUMIFS('Capex forecast'!G$7:G$210,'Capex forecast'!$T$7:$T$210,'Allocation of site-spec costs'!$B312,'Capex forecast'!$S$7:$S$210,'Allocation of site-spec costs'!$D312,'Capex forecast'!$Q$7:$Q$210,"Customer Connection")</f>
        <v>0</v>
      </c>
      <c r="I312" s="32">
        <f>SUMIFS('Capex forecast'!H$7:H$210,'Capex forecast'!$T$7:$T$210,'Allocation of site-spec costs'!$B312,'Capex forecast'!$S$7:$S$210,'Allocation of site-spec costs'!$D312,'Capex forecast'!$Q$7:$Q$210,"Customer Connection")</f>
        <v>0</v>
      </c>
      <c r="J312" s="32">
        <f>SUMIFS('Capex forecast'!I$7:I$210,'Capex forecast'!$T$7:$T$210,'Allocation of site-spec costs'!$B312,'Capex forecast'!$S$7:$S$210,'Allocation of site-spec costs'!$D312,'Capex forecast'!$Q$7:$Q$210,"Customer Connection")</f>
        <v>0</v>
      </c>
      <c r="K312" s="32">
        <f>SUMIFS('Capex forecast'!J$7:J$210,'Capex forecast'!$T$7:$T$210,'Allocation of site-spec costs'!$B312,'Capex forecast'!$S$7:$S$210,'Allocation of site-spec costs'!$D312,'Capex forecast'!$Q$7:$Q$210,"Customer Connection")</f>
        <v>0</v>
      </c>
      <c r="L312" s="32">
        <f>SUMIFS('Capex forecast'!K$7:K$210,'Capex forecast'!$T$7:$T$210,'Allocation of site-spec costs'!$B312,'Capex forecast'!$S$7:$S$210,'Allocation of site-spec costs'!$D312,'Capex forecast'!$Q$7:$Q$210,"Customer Connection")</f>
        <v>0</v>
      </c>
      <c r="M312" s="32">
        <f>SUMIFS('Capex forecast'!L$7:L$210,'Capex forecast'!$T$7:$T$210,'Allocation of site-spec costs'!$B312,'Capex forecast'!$S$7:$S$210,'Allocation of site-spec costs'!$D312,'Capex forecast'!$Q$7:$Q$210,"Customer Connection")</f>
        <v>0</v>
      </c>
      <c r="N312" s="32">
        <f>SUMIFS('Capex forecast'!M$7:M$210,'Capex forecast'!$T$7:$T$210,'Allocation of site-spec costs'!$B312,'Capex forecast'!$S$7:$S$210,'Allocation of site-spec costs'!$D312,'Capex forecast'!$Q$7:$Q$210,"Customer Connection")</f>
        <v>0</v>
      </c>
      <c r="O312" s="32">
        <f>SUMIFS('Capex forecast'!N$7:N$210,'Capex forecast'!$T$7:$T$210,'Allocation of site-spec costs'!$B312,'Capex forecast'!$S$7:$S$210,'Allocation of site-spec costs'!$D312,'Capex forecast'!$Q$7:$Q$210,"Customer Connection")</f>
        <v>0</v>
      </c>
      <c r="Q312" s="6" t="s">
        <v>160</v>
      </c>
      <c r="R312" s="6" t="str">
        <f>INDEX('Raw demand forecast'!$M$7:$M$5830,MATCH($Q312,'Raw demand forecast'!$B$7:$B$5830,0))</f>
        <v>No</v>
      </c>
      <c r="S312" s="6" t="str">
        <f>IF(COUNTIF($Q$93:Q312,$B312) = 1, "LV", IF(COUNTIF($Q$93:Q312,$B312) = 2, "HV", "ST"))</f>
        <v>LV</v>
      </c>
      <c r="T312" s="6" t="str">
        <f>INDEX('Demand forecast and growth rate'!$E$7:$E$273,MATCH($Q312,'Demand forecast and growth rate'!$B$7:$B$273,0))</f>
        <v>Steady/falling</v>
      </c>
      <c r="U312" s="32">
        <f>SUMIFS('Capex forecast'!E$7:E$210,'Capex forecast'!$T$7:$T$210,$Q312,'Capex forecast'!$S$7:$S$210,$S312,'Capex forecast'!$Q$7:$Q$210,"Augex")</f>
        <v>0</v>
      </c>
      <c r="V312" s="32">
        <f>SUMIFS('Capex forecast'!F$7:F$210,'Capex forecast'!$T$7:$T$210,$Q312,'Capex forecast'!$S$7:$S$210,$S312,'Capex forecast'!$Q$7:$Q$210,"Augex")</f>
        <v>0</v>
      </c>
      <c r="W312" s="32">
        <f>SUMIFS('Capex forecast'!G$7:G$210,'Capex forecast'!$T$7:$T$210,$Q312,'Capex forecast'!$S$7:$S$210,$S312,'Capex forecast'!$Q$7:$Q$210,"Augex")</f>
        <v>0</v>
      </c>
      <c r="X312" s="32">
        <f>SUMIFS('Capex forecast'!H$7:H$210,'Capex forecast'!$T$7:$T$210,$Q312,'Capex forecast'!$S$7:$S$210,$S312,'Capex forecast'!$Q$7:$Q$210,"Augex")</f>
        <v>0</v>
      </c>
      <c r="Y312" s="32">
        <f>SUMIFS('Capex forecast'!I$7:I$210,'Capex forecast'!$T$7:$T$210,$Q312,'Capex forecast'!$S$7:$S$210,$S312,'Capex forecast'!$Q$7:$Q$210,"Augex")</f>
        <v>0</v>
      </c>
      <c r="Z312" s="32">
        <f>SUMIFS('Capex forecast'!J$7:J$210,'Capex forecast'!$T$7:$T$210,$Q312,'Capex forecast'!$S$7:$S$210,$S312,'Capex forecast'!$Q$7:$Q$210,"Augex")</f>
        <v>0</v>
      </c>
      <c r="AA312" s="32">
        <f>SUMIFS('Capex forecast'!K$7:K$210,'Capex forecast'!$T$7:$T$210,$Q312,'Capex forecast'!$S$7:$S$210,$S312,'Capex forecast'!$Q$7:$Q$210,"Augex")</f>
        <v>0</v>
      </c>
      <c r="AB312" s="32">
        <f>SUMIFS('Capex forecast'!L$7:L$210,'Capex forecast'!$T$7:$T$210,$Q312,'Capex forecast'!$S$7:$S$210,$S312,'Capex forecast'!$Q$7:$Q$210,"Augex")</f>
        <v>0</v>
      </c>
      <c r="AC312" s="32">
        <f>SUMIFS('Capex forecast'!M$7:M$210,'Capex forecast'!$T$7:$T$210,$Q312,'Capex forecast'!$S$7:$S$210,$S312,'Capex forecast'!$Q$7:$Q$210,"Augex")</f>
        <v>0</v>
      </c>
      <c r="AD312" s="32">
        <f>SUMIFS('Capex forecast'!N$7:N$210,'Capex forecast'!$T$7:$T$210,$Q312,'Capex forecast'!$S$7:$S$210,$S312,'Capex forecast'!$Q$7:$Q$210,"Augex")</f>
        <v>0</v>
      </c>
      <c r="AF312" s="6" t="s">
        <v>160</v>
      </c>
      <c r="AG312" s="6" t="str">
        <f>INDEX('Raw demand forecast'!$M$7:$M$5830,MATCH($Q312,'Raw demand forecast'!$B$7:$B$5830,0))</f>
        <v>No</v>
      </c>
      <c r="AH312" s="6" t="str">
        <f>IF(COUNTIF($AF$93:AF312,$B312) = 1, "LV", IF(COUNTIF($AF$93:AF312,$B312) = 2, "HV", "ST"))</f>
        <v>LV</v>
      </c>
      <c r="AI312" s="6" t="str">
        <f>INDEX('Demand forecast and growth rate'!$E$7:$E$273,MATCH($Q312,'Demand forecast and growth rate'!$B$7:$B$273,0))</f>
        <v>Steady/falling</v>
      </c>
      <c r="AJ312" s="53">
        <f>SUMIFS('Capex forecast'!E$7:E$210,'Capex forecast'!$T$7:$T$210,$AF312,'Capex forecast'!$S$7:$S$210,$AH312,'Capex forecast'!$Q$7:$Q$210,"Repex")</f>
        <v>0</v>
      </c>
      <c r="AK312" s="53">
        <f>SUMIFS('Capex forecast'!F$7:F$210,'Capex forecast'!$T$7:$T$210,$AF312,'Capex forecast'!$S$7:$S$210,$AH312,'Capex forecast'!$Q$7:$Q$210,"Repex")</f>
        <v>0</v>
      </c>
      <c r="AL312" s="53">
        <f>SUMIFS('Capex forecast'!G$7:G$210,'Capex forecast'!$T$7:$T$210,$AF312,'Capex forecast'!$S$7:$S$210,$AH312,'Capex forecast'!$Q$7:$Q$210,"Repex")</f>
        <v>0</v>
      </c>
      <c r="AM312" s="53">
        <f>SUMIFS('Capex forecast'!H$7:H$210,'Capex forecast'!$T$7:$T$210,$AF312,'Capex forecast'!$S$7:$S$210,$AH312,'Capex forecast'!$Q$7:$Q$210,"Repex")</f>
        <v>0</v>
      </c>
      <c r="AN312" s="53">
        <f>SUMIFS('Capex forecast'!I$7:I$210,'Capex forecast'!$T$7:$T$210,$AF312,'Capex forecast'!$S$7:$S$210,$AH312,'Capex forecast'!$Q$7:$Q$210,"Repex")</f>
        <v>0</v>
      </c>
      <c r="AO312" s="53">
        <f>SUMIFS('Capex forecast'!J$7:J$210,'Capex forecast'!$T$7:$T$210,$AF312,'Capex forecast'!$S$7:$S$210,$AH312,'Capex forecast'!$Q$7:$Q$210,"Repex")</f>
        <v>0</v>
      </c>
      <c r="AP312" s="53">
        <f>SUMIFS('Capex forecast'!K$7:K$210,'Capex forecast'!$T$7:$T$210,$AF312,'Capex forecast'!$S$7:$S$210,$AH312,'Capex forecast'!$Q$7:$Q$210,"Repex")</f>
        <v>0</v>
      </c>
      <c r="AQ312" s="53">
        <f>SUMIFS('Capex forecast'!L$7:L$210,'Capex forecast'!$T$7:$T$210,$AF312,'Capex forecast'!$S$7:$S$210,$AH312,'Capex forecast'!$Q$7:$Q$210,"Repex")</f>
        <v>0</v>
      </c>
      <c r="AR312" s="53">
        <f>SUMIFS('Capex forecast'!M$7:M$210,'Capex forecast'!$T$7:$T$210,$AF312,'Capex forecast'!$S$7:$S$210,$AH312,'Capex forecast'!$Q$7:$Q$210,"Repex")</f>
        <v>0</v>
      </c>
      <c r="AS312" s="53">
        <f>SUMIFS('Capex forecast'!N$7:N$210,'Capex forecast'!$T$7:$T$210,$AF312,'Capex forecast'!$S$7:$S$210,$AH312,'Capex forecast'!$Q$7:$Q$210,"Repex")</f>
        <v>0</v>
      </c>
    </row>
    <row r="313" spans="2:45" ht="15">
      <c r="B313" s="6" t="s">
        <v>164</v>
      </c>
      <c r="C313" s="6" t="str">
        <f>INDEX('Raw demand forecast'!$M$7:$M$5830,MATCH($B313,'Raw demand forecast'!$B$7:$B$5830,0))</f>
        <v>No</v>
      </c>
      <c r="D313" s="6" t="str">
        <f>IF(COUNTIF($B$93:B313,$B313) = 1, "LV", IF(COUNTIF($B$93:B313,$B313) = 2, "HV", "ST"))</f>
        <v>LV</v>
      </c>
      <c r="E313" s="6" t="str">
        <f>INDEX('Demand forecast and growth rate'!$E$7:$E$273,MATCH($B313,'Demand forecast and growth rate'!$B$7:$B$273,0))</f>
        <v>High growth</v>
      </c>
      <c r="F313" s="32">
        <f>SUMIFS('Capex forecast'!E$7:E$210,'Capex forecast'!$T$7:$T$210,'Allocation of site-spec costs'!$B313,'Capex forecast'!$S$7:$S$210,'Allocation of site-spec costs'!$D313,'Capex forecast'!$Q$7:$Q$210,"Customer Connection")</f>
        <v>0</v>
      </c>
      <c r="G313" s="32">
        <f>SUMIFS('Capex forecast'!F$7:F$210,'Capex forecast'!$T$7:$T$210,'Allocation of site-spec costs'!$B313,'Capex forecast'!$S$7:$S$210,'Allocation of site-spec costs'!$D313,'Capex forecast'!$Q$7:$Q$210,"Customer Connection")</f>
        <v>0</v>
      </c>
      <c r="H313" s="32">
        <f>SUMIFS('Capex forecast'!G$7:G$210,'Capex forecast'!$T$7:$T$210,'Allocation of site-spec costs'!$B313,'Capex forecast'!$S$7:$S$210,'Allocation of site-spec costs'!$D313,'Capex forecast'!$Q$7:$Q$210,"Customer Connection")</f>
        <v>0</v>
      </c>
      <c r="I313" s="32">
        <f>SUMIFS('Capex forecast'!H$7:H$210,'Capex forecast'!$T$7:$T$210,'Allocation of site-spec costs'!$B313,'Capex forecast'!$S$7:$S$210,'Allocation of site-spec costs'!$D313,'Capex forecast'!$Q$7:$Q$210,"Customer Connection")</f>
        <v>0</v>
      </c>
      <c r="J313" s="32">
        <f>SUMIFS('Capex forecast'!I$7:I$210,'Capex forecast'!$T$7:$T$210,'Allocation of site-spec costs'!$B313,'Capex forecast'!$S$7:$S$210,'Allocation of site-spec costs'!$D313,'Capex forecast'!$Q$7:$Q$210,"Customer Connection")</f>
        <v>0</v>
      </c>
      <c r="K313" s="32">
        <f>SUMIFS('Capex forecast'!J$7:J$210,'Capex forecast'!$T$7:$T$210,'Allocation of site-spec costs'!$B313,'Capex forecast'!$S$7:$S$210,'Allocation of site-spec costs'!$D313,'Capex forecast'!$Q$7:$Q$210,"Customer Connection")</f>
        <v>0</v>
      </c>
      <c r="L313" s="32">
        <f>SUMIFS('Capex forecast'!K$7:K$210,'Capex forecast'!$T$7:$T$210,'Allocation of site-spec costs'!$B313,'Capex forecast'!$S$7:$S$210,'Allocation of site-spec costs'!$D313,'Capex forecast'!$Q$7:$Q$210,"Customer Connection")</f>
        <v>0</v>
      </c>
      <c r="M313" s="32">
        <f>SUMIFS('Capex forecast'!L$7:L$210,'Capex forecast'!$T$7:$T$210,'Allocation of site-spec costs'!$B313,'Capex forecast'!$S$7:$S$210,'Allocation of site-spec costs'!$D313,'Capex forecast'!$Q$7:$Q$210,"Customer Connection")</f>
        <v>0</v>
      </c>
      <c r="N313" s="32">
        <f>SUMIFS('Capex forecast'!M$7:M$210,'Capex forecast'!$T$7:$T$210,'Allocation of site-spec costs'!$B313,'Capex forecast'!$S$7:$S$210,'Allocation of site-spec costs'!$D313,'Capex forecast'!$Q$7:$Q$210,"Customer Connection")</f>
        <v>0</v>
      </c>
      <c r="O313" s="32">
        <f>SUMIFS('Capex forecast'!N$7:N$210,'Capex forecast'!$T$7:$T$210,'Allocation of site-spec costs'!$B313,'Capex forecast'!$S$7:$S$210,'Allocation of site-spec costs'!$D313,'Capex forecast'!$Q$7:$Q$210,"Customer Connection")</f>
        <v>0</v>
      </c>
      <c r="Q313" s="6" t="s">
        <v>164</v>
      </c>
      <c r="R313" s="6" t="str">
        <f>INDEX('Raw demand forecast'!$M$7:$M$5830,MATCH($Q313,'Raw demand forecast'!$B$7:$B$5830,0))</f>
        <v>No</v>
      </c>
      <c r="S313" s="6" t="str">
        <f>IF(COUNTIF($Q$93:Q313,$B313) = 1, "LV", IF(COUNTIF($Q$93:Q313,$B313) = 2, "HV", "ST"))</f>
        <v>LV</v>
      </c>
      <c r="T313" s="6" t="str">
        <f>INDEX('Demand forecast and growth rate'!$E$7:$E$273,MATCH($Q313,'Demand forecast and growth rate'!$B$7:$B$273,0))</f>
        <v>High growth</v>
      </c>
      <c r="U313" s="32">
        <f>SUMIFS('Capex forecast'!E$7:E$210,'Capex forecast'!$T$7:$T$210,$Q313,'Capex forecast'!$S$7:$S$210,$S313,'Capex forecast'!$Q$7:$Q$210,"Augex")</f>
        <v>0</v>
      </c>
      <c r="V313" s="32">
        <f>SUMIFS('Capex forecast'!F$7:F$210,'Capex forecast'!$T$7:$T$210,$Q313,'Capex forecast'!$S$7:$S$210,$S313,'Capex forecast'!$Q$7:$Q$210,"Augex")</f>
        <v>0</v>
      </c>
      <c r="W313" s="32">
        <f>SUMIFS('Capex forecast'!G$7:G$210,'Capex forecast'!$T$7:$T$210,$Q313,'Capex forecast'!$S$7:$S$210,$S313,'Capex forecast'!$Q$7:$Q$210,"Augex")</f>
        <v>0</v>
      </c>
      <c r="X313" s="32">
        <f>SUMIFS('Capex forecast'!H$7:H$210,'Capex forecast'!$T$7:$T$210,$Q313,'Capex forecast'!$S$7:$S$210,$S313,'Capex forecast'!$Q$7:$Q$210,"Augex")</f>
        <v>0</v>
      </c>
      <c r="Y313" s="32">
        <f>SUMIFS('Capex forecast'!I$7:I$210,'Capex forecast'!$T$7:$T$210,$Q313,'Capex forecast'!$S$7:$S$210,$S313,'Capex forecast'!$Q$7:$Q$210,"Augex")</f>
        <v>0</v>
      </c>
      <c r="Z313" s="32">
        <f>SUMIFS('Capex forecast'!J$7:J$210,'Capex forecast'!$T$7:$T$210,$Q313,'Capex forecast'!$S$7:$S$210,$S313,'Capex forecast'!$Q$7:$Q$210,"Augex")</f>
        <v>0</v>
      </c>
      <c r="AA313" s="32">
        <f>SUMIFS('Capex forecast'!K$7:K$210,'Capex forecast'!$T$7:$T$210,$Q313,'Capex forecast'!$S$7:$S$210,$S313,'Capex forecast'!$Q$7:$Q$210,"Augex")</f>
        <v>0</v>
      </c>
      <c r="AB313" s="32">
        <f>SUMIFS('Capex forecast'!L$7:L$210,'Capex forecast'!$T$7:$T$210,$Q313,'Capex forecast'!$S$7:$S$210,$S313,'Capex forecast'!$Q$7:$Q$210,"Augex")</f>
        <v>0</v>
      </c>
      <c r="AC313" s="32">
        <f>SUMIFS('Capex forecast'!M$7:M$210,'Capex forecast'!$T$7:$T$210,$Q313,'Capex forecast'!$S$7:$S$210,$S313,'Capex forecast'!$Q$7:$Q$210,"Augex")</f>
        <v>0</v>
      </c>
      <c r="AD313" s="32">
        <f>SUMIFS('Capex forecast'!N$7:N$210,'Capex forecast'!$T$7:$T$210,$Q313,'Capex forecast'!$S$7:$S$210,$S313,'Capex forecast'!$Q$7:$Q$210,"Augex")</f>
        <v>0</v>
      </c>
      <c r="AF313" s="6" t="s">
        <v>164</v>
      </c>
      <c r="AG313" s="6" t="str">
        <f>INDEX('Raw demand forecast'!$M$7:$M$5830,MATCH($Q313,'Raw demand forecast'!$B$7:$B$5830,0))</f>
        <v>No</v>
      </c>
      <c r="AH313" s="6" t="str">
        <f>IF(COUNTIF($AF$93:AF313,$B313) = 1, "LV", IF(COUNTIF($AF$93:AF313,$B313) = 2, "HV", "ST"))</f>
        <v>LV</v>
      </c>
      <c r="AI313" s="6" t="str">
        <f>INDEX('Demand forecast and growth rate'!$E$7:$E$273,MATCH($Q313,'Demand forecast and growth rate'!$B$7:$B$273,0))</f>
        <v>High growth</v>
      </c>
      <c r="AJ313" s="53">
        <f>SUMIFS('Capex forecast'!E$7:E$210,'Capex forecast'!$T$7:$T$210,$AF313,'Capex forecast'!$S$7:$S$210,$AH313,'Capex forecast'!$Q$7:$Q$210,"Repex")</f>
        <v>0</v>
      </c>
      <c r="AK313" s="53">
        <f>SUMIFS('Capex forecast'!F$7:F$210,'Capex forecast'!$T$7:$T$210,$AF313,'Capex forecast'!$S$7:$S$210,$AH313,'Capex forecast'!$Q$7:$Q$210,"Repex")</f>
        <v>0</v>
      </c>
      <c r="AL313" s="53">
        <f>SUMIFS('Capex forecast'!G$7:G$210,'Capex forecast'!$T$7:$T$210,$AF313,'Capex forecast'!$S$7:$S$210,$AH313,'Capex forecast'!$Q$7:$Q$210,"Repex")</f>
        <v>0</v>
      </c>
      <c r="AM313" s="53">
        <f>SUMIFS('Capex forecast'!H$7:H$210,'Capex forecast'!$T$7:$T$210,$AF313,'Capex forecast'!$S$7:$S$210,$AH313,'Capex forecast'!$Q$7:$Q$210,"Repex")</f>
        <v>0</v>
      </c>
      <c r="AN313" s="53">
        <f>SUMIFS('Capex forecast'!I$7:I$210,'Capex forecast'!$T$7:$T$210,$AF313,'Capex forecast'!$S$7:$S$210,$AH313,'Capex forecast'!$Q$7:$Q$210,"Repex")</f>
        <v>0</v>
      </c>
      <c r="AO313" s="53">
        <f>SUMIFS('Capex forecast'!J$7:J$210,'Capex forecast'!$T$7:$T$210,$AF313,'Capex forecast'!$S$7:$S$210,$AH313,'Capex forecast'!$Q$7:$Q$210,"Repex")</f>
        <v>0</v>
      </c>
      <c r="AP313" s="53">
        <f>SUMIFS('Capex forecast'!K$7:K$210,'Capex forecast'!$T$7:$T$210,$AF313,'Capex forecast'!$S$7:$S$210,$AH313,'Capex forecast'!$Q$7:$Q$210,"Repex")</f>
        <v>0</v>
      </c>
      <c r="AQ313" s="53">
        <f>SUMIFS('Capex forecast'!L$7:L$210,'Capex forecast'!$T$7:$T$210,$AF313,'Capex forecast'!$S$7:$S$210,$AH313,'Capex forecast'!$Q$7:$Q$210,"Repex")</f>
        <v>0</v>
      </c>
      <c r="AR313" s="53">
        <f>SUMIFS('Capex forecast'!M$7:M$210,'Capex forecast'!$T$7:$T$210,$AF313,'Capex forecast'!$S$7:$S$210,$AH313,'Capex forecast'!$Q$7:$Q$210,"Repex")</f>
        <v>0</v>
      </c>
      <c r="AS313" s="53">
        <f>SUMIFS('Capex forecast'!N$7:N$210,'Capex forecast'!$T$7:$T$210,$AF313,'Capex forecast'!$S$7:$S$210,$AH313,'Capex forecast'!$Q$7:$Q$210,"Repex")</f>
        <v>0</v>
      </c>
    </row>
    <row r="314" spans="2:45" ht="15">
      <c r="B314" s="6" t="s">
        <v>174</v>
      </c>
      <c r="C314" s="6" t="str">
        <f>INDEX('Raw demand forecast'!$M$7:$M$5830,MATCH($B314,'Raw demand forecast'!$B$7:$B$5830,0))</f>
        <v>No</v>
      </c>
      <c r="D314" s="6" t="str">
        <f>IF(COUNTIF($B$93:B314,$B314) = 1, "LV", IF(COUNTIF($B$93:B314,$B314) = 2, "HV", "ST"))</f>
        <v>LV</v>
      </c>
      <c r="E314" s="6" t="str">
        <f>INDEX('Demand forecast and growth rate'!$E$7:$E$273,MATCH($B314,'Demand forecast and growth rate'!$B$7:$B$273,0))</f>
        <v>Steady/falling</v>
      </c>
      <c r="F314" s="32">
        <f>SUMIFS('Capex forecast'!E$7:E$210,'Capex forecast'!$T$7:$T$210,'Allocation of site-spec costs'!$B314,'Capex forecast'!$S$7:$S$210,'Allocation of site-spec costs'!$D314,'Capex forecast'!$Q$7:$Q$210,"Customer Connection")</f>
        <v>0</v>
      </c>
      <c r="G314" s="32">
        <f>SUMIFS('Capex forecast'!F$7:F$210,'Capex forecast'!$T$7:$T$210,'Allocation of site-spec costs'!$B314,'Capex forecast'!$S$7:$S$210,'Allocation of site-spec costs'!$D314,'Capex forecast'!$Q$7:$Q$210,"Customer Connection")</f>
        <v>0</v>
      </c>
      <c r="H314" s="32">
        <f>SUMIFS('Capex forecast'!G$7:G$210,'Capex forecast'!$T$7:$T$210,'Allocation of site-spec costs'!$B314,'Capex forecast'!$S$7:$S$210,'Allocation of site-spec costs'!$D314,'Capex forecast'!$Q$7:$Q$210,"Customer Connection")</f>
        <v>0</v>
      </c>
      <c r="I314" s="32">
        <f>SUMIFS('Capex forecast'!H$7:H$210,'Capex forecast'!$T$7:$T$210,'Allocation of site-spec costs'!$B314,'Capex forecast'!$S$7:$S$210,'Allocation of site-spec costs'!$D314,'Capex forecast'!$Q$7:$Q$210,"Customer Connection")</f>
        <v>0</v>
      </c>
      <c r="J314" s="32">
        <f>SUMIFS('Capex forecast'!I$7:I$210,'Capex forecast'!$T$7:$T$210,'Allocation of site-spec costs'!$B314,'Capex forecast'!$S$7:$S$210,'Allocation of site-spec costs'!$D314,'Capex forecast'!$Q$7:$Q$210,"Customer Connection")</f>
        <v>0</v>
      </c>
      <c r="K314" s="32">
        <f>SUMIFS('Capex forecast'!J$7:J$210,'Capex forecast'!$T$7:$T$210,'Allocation of site-spec costs'!$B314,'Capex forecast'!$S$7:$S$210,'Allocation of site-spec costs'!$D314,'Capex forecast'!$Q$7:$Q$210,"Customer Connection")</f>
        <v>0</v>
      </c>
      <c r="L314" s="32">
        <f>SUMIFS('Capex forecast'!K$7:K$210,'Capex forecast'!$T$7:$T$210,'Allocation of site-spec costs'!$B314,'Capex forecast'!$S$7:$S$210,'Allocation of site-spec costs'!$D314,'Capex forecast'!$Q$7:$Q$210,"Customer Connection")</f>
        <v>0</v>
      </c>
      <c r="M314" s="32">
        <f>SUMIFS('Capex forecast'!L$7:L$210,'Capex forecast'!$T$7:$T$210,'Allocation of site-spec costs'!$B314,'Capex forecast'!$S$7:$S$210,'Allocation of site-spec costs'!$D314,'Capex forecast'!$Q$7:$Q$210,"Customer Connection")</f>
        <v>0</v>
      </c>
      <c r="N314" s="32">
        <f>SUMIFS('Capex forecast'!M$7:M$210,'Capex forecast'!$T$7:$T$210,'Allocation of site-spec costs'!$B314,'Capex forecast'!$S$7:$S$210,'Allocation of site-spec costs'!$D314,'Capex forecast'!$Q$7:$Q$210,"Customer Connection")</f>
        <v>0</v>
      </c>
      <c r="O314" s="32">
        <f>SUMIFS('Capex forecast'!N$7:N$210,'Capex forecast'!$T$7:$T$210,'Allocation of site-spec costs'!$B314,'Capex forecast'!$S$7:$S$210,'Allocation of site-spec costs'!$D314,'Capex forecast'!$Q$7:$Q$210,"Customer Connection")</f>
        <v>0</v>
      </c>
      <c r="Q314" s="6" t="s">
        <v>174</v>
      </c>
      <c r="R314" s="6" t="str">
        <f>INDEX('Raw demand forecast'!$M$7:$M$5830,MATCH($Q314,'Raw demand forecast'!$B$7:$B$5830,0))</f>
        <v>No</v>
      </c>
      <c r="S314" s="6" t="str">
        <f>IF(COUNTIF($Q$93:Q314,$B314) = 1, "LV", IF(COUNTIF($Q$93:Q314,$B314) = 2, "HV", "ST"))</f>
        <v>LV</v>
      </c>
      <c r="T314" s="6" t="str">
        <f>INDEX('Demand forecast and growth rate'!$E$7:$E$273,MATCH($Q314,'Demand forecast and growth rate'!$B$7:$B$273,0))</f>
        <v>Steady/falling</v>
      </c>
      <c r="U314" s="32">
        <f>SUMIFS('Capex forecast'!E$7:E$210,'Capex forecast'!$T$7:$T$210,$Q314,'Capex forecast'!$S$7:$S$210,$S314,'Capex forecast'!$Q$7:$Q$210,"Augex")</f>
        <v>0</v>
      </c>
      <c r="V314" s="32">
        <f>SUMIFS('Capex forecast'!F$7:F$210,'Capex forecast'!$T$7:$T$210,$Q314,'Capex forecast'!$S$7:$S$210,$S314,'Capex forecast'!$Q$7:$Q$210,"Augex")</f>
        <v>0</v>
      </c>
      <c r="W314" s="32">
        <f>SUMIFS('Capex forecast'!G$7:G$210,'Capex forecast'!$T$7:$T$210,$Q314,'Capex forecast'!$S$7:$S$210,$S314,'Capex forecast'!$Q$7:$Q$210,"Augex")</f>
        <v>0</v>
      </c>
      <c r="X314" s="32">
        <f>SUMIFS('Capex forecast'!H$7:H$210,'Capex forecast'!$T$7:$T$210,$Q314,'Capex forecast'!$S$7:$S$210,$S314,'Capex forecast'!$Q$7:$Q$210,"Augex")</f>
        <v>0</v>
      </c>
      <c r="Y314" s="32">
        <f>SUMIFS('Capex forecast'!I$7:I$210,'Capex forecast'!$T$7:$T$210,$Q314,'Capex forecast'!$S$7:$S$210,$S314,'Capex forecast'!$Q$7:$Q$210,"Augex")</f>
        <v>0</v>
      </c>
      <c r="Z314" s="32">
        <f>SUMIFS('Capex forecast'!J$7:J$210,'Capex forecast'!$T$7:$T$210,$Q314,'Capex forecast'!$S$7:$S$210,$S314,'Capex forecast'!$Q$7:$Q$210,"Augex")</f>
        <v>0</v>
      </c>
      <c r="AA314" s="32">
        <f>SUMIFS('Capex forecast'!K$7:K$210,'Capex forecast'!$T$7:$T$210,$Q314,'Capex forecast'!$S$7:$S$210,$S314,'Capex forecast'!$Q$7:$Q$210,"Augex")</f>
        <v>0</v>
      </c>
      <c r="AB314" s="32">
        <f>SUMIFS('Capex forecast'!L$7:L$210,'Capex forecast'!$T$7:$T$210,$Q314,'Capex forecast'!$S$7:$S$210,$S314,'Capex forecast'!$Q$7:$Q$210,"Augex")</f>
        <v>0</v>
      </c>
      <c r="AC314" s="32">
        <f>SUMIFS('Capex forecast'!M$7:M$210,'Capex forecast'!$T$7:$T$210,$Q314,'Capex forecast'!$S$7:$S$210,$S314,'Capex forecast'!$Q$7:$Q$210,"Augex")</f>
        <v>0</v>
      </c>
      <c r="AD314" s="32">
        <f>SUMIFS('Capex forecast'!N$7:N$210,'Capex forecast'!$T$7:$T$210,$Q314,'Capex forecast'!$S$7:$S$210,$S314,'Capex forecast'!$Q$7:$Q$210,"Augex")</f>
        <v>0</v>
      </c>
      <c r="AF314" s="6" t="s">
        <v>174</v>
      </c>
      <c r="AG314" s="6" t="str">
        <f>INDEX('Raw demand forecast'!$M$7:$M$5830,MATCH($Q314,'Raw demand forecast'!$B$7:$B$5830,0))</f>
        <v>No</v>
      </c>
      <c r="AH314" s="6" t="str">
        <f>IF(COUNTIF($AF$93:AF314,$B314) = 1, "LV", IF(COUNTIF($AF$93:AF314,$B314) = 2, "HV", "ST"))</f>
        <v>LV</v>
      </c>
      <c r="AI314" s="6" t="str">
        <f>INDEX('Demand forecast and growth rate'!$E$7:$E$273,MATCH($Q314,'Demand forecast and growth rate'!$B$7:$B$273,0))</f>
        <v>Steady/falling</v>
      </c>
      <c r="AJ314" s="53">
        <f>SUMIFS('Capex forecast'!E$7:E$210,'Capex forecast'!$T$7:$T$210,$AF314,'Capex forecast'!$S$7:$S$210,$AH314,'Capex forecast'!$Q$7:$Q$210,"Repex")</f>
        <v>0</v>
      </c>
      <c r="AK314" s="53">
        <f>SUMIFS('Capex forecast'!F$7:F$210,'Capex forecast'!$T$7:$T$210,$AF314,'Capex forecast'!$S$7:$S$210,$AH314,'Capex forecast'!$Q$7:$Q$210,"Repex")</f>
        <v>0</v>
      </c>
      <c r="AL314" s="53">
        <f>SUMIFS('Capex forecast'!G$7:G$210,'Capex forecast'!$T$7:$T$210,$AF314,'Capex forecast'!$S$7:$S$210,$AH314,'Capex forecast'!$Q$7:$Q$210,"Repex")</f>
        <v>0</v>
      </c>
      <c r="AM314" s="53">
        <f>SUMIFS('Capex forecast'!H$7:H$210,'Capex forecast'!$T$7:$T$210,$AF314,'Capex forecast'!$S$7:$S$210,$AH314,'Capex forecast'!$Q$7:$Q$210,"Repex")</f>
        <v>0</v>
      </c>
      <c r="AN314" s="53">
        <f>SUMIFS('Capex forecast'!I$7:I$210,'Capex forecast'!$T$7:$T$210,$AF314,'Capex forecast'!$S$7:$S$210,$AH314,'Capex forecast'!$Q$7:$Q$210,"Repex")</f>
        <v>0</v>
      </c>
      <c r="AO314" s="53">
        <f>SUMIFS('Capex forecast'!J$7:J$210,'Capex forecast'!$T$7:$T$210,$AF314,'Capex forecast'!$S$7:$S$210,$AH314,'Capex forecast'!$Q$7:$Q$210,"Repex")</f>
        <v>0</v>
      </c>
      <c r="AP314" s="53">
        <f>SUMIFS('Capex forecast'!K$7:K$210,'Capex forecast'!$T$7:$T$210,$AF314,'Capex forecast'!$S$7:$S$210,$AH314,'Capex forecast'!$Q$7:$Q$210,"Repex")</f>
        <v>0</v>
      </c>
      <c r="AQ314" s="53">
        <f>SUMIFS('Capex forecast'!L$7:L$210,'Capex forecast'!$T$7:$T$210,$AF314,'Capex forecast'!$S$7:$S$210,$AH314,'Capex forecast'!$Q$7:$Q$210,"Repex")</f>
        <v>0</v>
      </c>
      <c r="AR314" s="53">
        <f>SUMIFS('Capex forecast'!M$7:M$210,'Capex forecast'!$T$7:$T$210,$AF314,'Capex forecast'!$S$7:$S$210,$AH314,'Capex forecast'!$Q$7:$Q$210,"Repex")</f>
        <v>0</v>
      </c>
      <c r="AS314" s="53">
        <f>SUMIFS('Capex forecast'!N$7:N$210,'Capex forecast'!$T$7:$T$210,$AF314,'Capex forecast'!$S$7:$S$210,$AH314,'Capex forecast'!$Q$7:$Q$210,"Repex")</f>
        <v>0</v>
      </c>
    </row>
    <row r="315" spans="2:45" ht="15">
      <c r="B315" s="6" t="s">
        <v>637</v>
      </c>
      <c r="C315" s="6" t="str">
        <f>INDEX('Raw demand forecast'!$M$7:$M$5830,MATCH($B315,'Raw demand forecast'!$B$7:$B$5830,0))</f>
        <v>Yes</v>
      </c>
      <c r="D315" s="6" t="str">
        <f>IF(COUNTIF($B$93:B315,$B315) = 1, "LV", IF(COUNTIF($B$93:B315,$B315) = 2, "HV", "ST"))</f>
        <v>LV</v>
      </c>
      <c r="E315" s="6" t="str">
        <f>INDEX('Demand forecast and growth rate'!$E$7:$E$273,MATCH($B315,'Demand forecast and growth rate'!$B$7:$B$273,0))</f>
        <v>Steady/falling</v>
      </c>
      <c r="F315" s="32">
        <f>SUMIFS('Capex forecast'!E$7:E$210,'Capex forecast'!$T$7:$T$210,'Allocation of site-spec costs'!$B315,'Capex forecast'!$S$7:$S$210,'Allocation of site-spec costs'!$D315,'Capex forecast'!$Q$7:$Q$210,"Customer Connection")</f>
        <v>0</v>
      </c>
      <c r="G315" s="32">
        <f>SUMIFS('Capex forecast'!F$7:F$210,'Capex forecast'!$T$7:$T$210,'Allocation of site-spec costs'!$B315,'Capex forecast'!$S$7:$S$210,'Allocation of site-spec costs'!$D315,'Capex forecast'!$Q$7:$Q$210,"Customer Connection")</f>
        <v>0</v>
      </c>
      <c r="H315" s="32">
        <f>SUMIFS('Capex forecast'!G$7:G$210,'Capex forecast'!$T$7:$T$210,'Allocation of site-spec costs'!$B315,'Capex forecast'!$S$7:$S$210,'Allocation of site-spec costs'!$D315,'Capex forecast'!$Q$7:$Q$210,"Customer Connection")</f>
        <v>0</v>
      </c>
      <c r="I315" s="32">
        <f>SUMIFS('Capex forecast'!H$7:H$210,'Capex forecast'!$T$7:$T$210,'Allocation of site-spec costs'!$B315,'Capex forecast'!$S$7:$S$210,'Allocation of site-spec costs'!$D315,'Capex forecast'!$Q$7:$Q$210,"Customer Connection")</f>
        <v>0</v>
      </c>
      <c r="J315" s="32">
        <f>SUMIFS('Capex forecast'!I$7:I$210,'Capex forecast'!$T$7:$T$210,'Allocation of site-spec costs'!$B315,'Capex forecast'!$S$7:$S$210,'Allocation of site-spec costs'!$D315,'Capex forecast'!$Q$7:$Q$210,"Customer Connection")</f>
        <v>0</v>
      </c>
      <c r="K315" s="32">
        <f>SUMIFS('Capex forecast'!J$7:J$210,'Capex forecast'!$T$7:$T$210,'Allocation of site-spec costs'!$B315,'Capex forecast'!$S$7:$S$210,'Allocation of site-spec costs'!$D315,'Capex forecast'!$Q$7:$Q$210,"Customer Connection")</f>
        <v>0</v>
      </c>
      <c r="L315" s="32">
        <f>SUMIFS('Capex forecast'!K$7:K$210,'Capex forecast'!$T$7:$T$210,'Allocation of site-spec costs'!$B315,'Capex forecast'!$S$7:$S$210,'Allocation of site-spec costs'!$D315,'Capex forecast'!$Q$7:$Q$210,"Customer Connection")</f>
        <v>0</v>
      </c>
      <c r="M315" s="32">
        <f>SUMIFS('Capex forecast'!L$7:L$210,'Capex forecast'!$T$7:$T$210,'Allocation of site-spec costs'!$B315,'Capex forecast'!$S$7:$S$210,'Allocation of site-spec costs'!$D315,'Capex forecast'!$Q$7:$Q$210,"Customer Connection")</f>
        <v>0</v>
      </c>
      <c r="N315" s="32">
        <f>SUMIFS('Capex forecast'!M$7:M$210,'Capex forecast'!$T$7:$T$210,'Allocation of site-spec costs'!$B315,'Capex forecast'!$S$7:$S$210,'Allocation of site-spec costs'!$D315,'Capex forecast'!$Q$7:$Q$210,"Customer Connection")</f>
        <v>0</v>
      </c>
      <c r="O315" s="32">
        <f>SUMIFS('Capex forecast'!N$7:N$210,'Capex forecast'!$T$7:$T$210,'Allocation of site-spec costs'!$B315,'Capex forecast'!$S$7:$S$210,'Allocation of site-spec costs'!$D315,'Capex forecast'!$Q$7:$Q$210,"Customer Connection")</f>
        <v>0</v>
      </c>
      <c r="Q315" s="6" t="s">
        <v>637</v>
      </c>
      <c r="R315" s="6" t="str">
        <f>INDEX('Raw demand forecast'!$M$7:$M$5830,MATCH($Q315,'Raw demand forecast'!$B$7:$B$5830,0))</f>
        <v>Yes</v>
      </c>
      <c r="S315" s="6" t="str">
        <f>IF(COUNTIF($Q$93:Q315,$B315) = 1, "LV", IF(COUNTIF($Q$93:Q315,$B315) = 2, "HV", "ST"))</f>
        <v>LV</v>
      </c>
      <c r="T315" s="6" t="str">
        <f>INDEX('Demand forecast and growth rate'!$E$7:$E$273,MATCH($Q315,'Demand forecast and growth rate'!$B$7:$B$273,0))</f>
        <v>Steady/falling</v>
      </c>
      <c r="U315" s="32">
        <f>SUMIFS('Capex forecast'!E$7:E$210,'Capex forecast'!$T$7:$T$210,$Q315,'Capex forecast'!$S$7:$S$210,$S315,'Capex forecast'!$Q$7:$Q$210,"Augex")</f>
        <v>0</v>
      </c>
      <c r="V315" s="32">
        <f>SUMIFS('Capex forecast'!F$7:F$210,'Capex forecast'!$T$7:$T$210,$Q315,'Capex forecast'!$S$7:$S$210,$S315,'Capex forecast'!$Q$7:$Q$210,"Augex")</f>
        <v>0</v>
      </c>
      <c r="W315" s="32">
        <f>SUMIFS('Capex forecast'!G$7:G$210,'Capex forecast'!$T$7:$T$210,$Q315,'Capex forecast'!$S$7:$S$210,$S315,'Capex forecast'!$Q$7:$Q$210,"Augex")</f>
        <v>0</v>
      </c>
      <c r="X315" s="32">
        <f>SUMIFS('Capex forecast'!H$7:H$210,'Capex forecast'!$T$7:$T$210,$Q315,'Capex forecast'!$S$7:$S$210,$S315,'Capex forecast'!$Q$7:$Q$210,"Augex")</f>
        <v>0</v>
      </c>
      <c r="Y315" s="32">
        <f>SUMIFS('Capex forecast'!I$7:I$210,'Capex forecast'!$T$7:$T$210,$Q315,'Capex forecast'!$S$7:$S$210,$S315,'Capex forecast'!$Q$7:$Q$210,"Augex")</f>
        <v>0</v>
      </c>
      <c r="Z315" s="32">
        <f>SUMIFS('Capex forecast'!J$7:J$210,'Capex forecast'!$T$7:$T$210,$Q315,'Capex forecast'!$S$7:$S$210,$S315,'Capex forecast'!$Q$7:$Q$210,"Augex")</f>
        <v>0</v>
      </c>
      <c r="AA315" s="32">
        <f>SUMIFS('Capex forecast'!K$7:K$210,'Capex forecast'!$T$7:$T$210,$Q315,'Capex forecast'!$S$7:$S$210,$S315,'Capex forecast'!$Q$7:$Q$210,"Augex")</f>
        <v>0</v>
      </c>
      <c r="AB315" s="32">
        <f>SUMIFS('Capex forecast'!L$7:L$210,'Capex forecast'!$T$7:$T$210,$Q315,'Capex forecast'!$S$7:$S$210,$S315,'Capex forecast'!$Q$7:$Q$210,"Augex")</f>
        <v>0</v>
      </c>
      <c r="AC315" s="32">
        <f>SUMIFS('Capex forecast'!M$7:M$210,'Capex forecast'!$T$7:$T$210,$Q315,'Capex forecast'!$S$7:$S$210,$S315,'Capex forecast'!$Q$7:$Q$210,"Augex")</f>
        <v>0</v>
      </c>
      <c r="AD315" s="32">
        <f>SUMIFS('Capex forecast'!N$7:N$210,'Capex forecast'!$T$7:$T$210,$Q315,'Capex forecast'!$S$7:$S$210,$S315,'Capex forecast'!$Q$7:$Q$210,"Augex")</f>
        <v>0</v>
      </c>
      <c r="AF315" s="6" t="s">
        <v>637</v>
      </c>
      <c r="AG315" s="6" t="str">
        <f>INDEX('Raw demand forecast'!$M$7:$M$5830,MATCH($Q315,'Raw demand forecast'!$B$7:$B$5830,0))</f>
        <v>Yes</v>
      </c>
      <c r="AH315" s="6" t="str">
        <f>IF(COUNTIF($AF$93:AF315,$B315) = 1, "LV", IF(COUNTIF($AF$93:AF315,$B315) = 2, "HV", "ST"))</f>
        <v>LV</v>
      </c>
      <c r="AI315" s="6" t="str">
        <f>INDEX('Demand forecast and growth rate'!$E$7:$E$273,MATCH($Q315,'Demand forecast and growth rate'!$B$7:$B$273,0))</f>
        <v>Steady/falling</v>
      </c>
      <c r="AJ315" s="53">
        <f>SUMIFS('Capex forecast'!E$7:E$210,'Capex forecast'!$T$7:$T$210,$AF315,'Capex forecast'!$S$7:$S$210,$AH315,'Capex forecast'!$Q$7:$Q$210,"Repex")</f>
        <v>0</v>
      </c>
      <c r="AK315" s="53">
        <f>SUMIFS('Capex forecast'!F$7:F$210,'Capex forecast'!$T$7:$T$210,$AF315,'Capex forecast'!$S$7:$S$210,$AH315,'Capex forecast'!$Q$7:$Q$210,"Repex")</f>
        <v>0</v>
      </c>
      <c r="AL315" s="53">
        <f>SUMIFS('Capex forecast'!G$7:G$210,'Capex forecast'!$T$7:$T$210,$AF315,'Capex forecast'!$S$7:$S$210,$AH315,'Capex forecast'!$Q$7:$Q$210,"Repex")</f>
        <v>0</v>
      </c>
      <c r="AM315" s="53">
        <f>SUMIFS('Capex forecast'!H$7:H$210,'Capex forecast'!$T$7:$T$210,$AF315,'Capex forecast'!$S$7:$S$210,$AH315,'Capex forecast'!$Q$7:$Q$210,"Repex")</f>
        <v>0</v>
      </c>
      <c r="AN315" s="53">
        <f>SUMIFS('Capex forecast'!I$7:I$210,'Capex forecast'!$T$7:$T$210,$AF315,'Capex forecast'!$S$7:$S$210,$AH315,'Capex forecast'!$Q$7:$Q$210,"Repex")</f>
        <v>0</v>
      </c>
      <c r="AO315" s="53">
        <f>SUMIFS('Capex forecast'!J$7:J$210,'Capex forecast'!$T$7:$T$210,$AF315,'Capex forecast'!$S$7:$S$210,$AH315,'Capex forecast'!$Q$7:$Q$210,"Repex")</f>
        <v>0</v>
      </c>
      <c r="AP315" s="53">
        <f>SUMIFS('Capex forecast'!K$7:K$210,'Capex forecast'!$T$7:$T$210,$AF315,'Capex forecast'!$S$7:$S$210,$AH315,'Capex forecast'!$Q$7:$Q$210,"Repex")</f>
        <v>0</v>
      </c>
      <c r="AQ315" s="53">
        <f>SUMIFS('Capex forecast'!L$7:L$210,'Capex forecast'!$T$7:$T$210,$AF315,'Capex forecast'!$S$7:$S$210,$AH315,'Capex forecast'!$Q$7:$Q$210,"Repex")</f>
        <v>0</v>
      </c>
      <c r="AR315" s="53">
        <f>SUMIFS('Capex forecast'!M$7:M$210,'Capex forecast'!$T$7:$T$210,$AF315,'Capex forecast'!$S$7:$S$210,$AH315,'Capex forecast'!$Q$7:$Q$210,"Repex")</f>
        <v>0</v>
      </c>
      <c r="AS315" s="53">
        <f>SUMIFS('Capex forecast'!N$7:N$210,'Capex forecast'!$T$7:$T$210,$AF315,'Capex forecast'!$S$7:$S$210,$AH315,'Capex forecast'!$Q$7:$Q$210,"Repex")</f>
        <v>0</v>
      </c>
    </row>
    <row r="316" spans="2:45" ht="15">
      <c r="B316" s="6" t="s">
        <v>638</v>
      </c>
      <c r="C316" s="6" t="str">
        <f>INDEX('Raw demand forecast'!$M$7:$M$5830,MATCH($B316,'Raw demand forecast'!$B$7:$B$5830,0))</f>
        <v>Yes</v>
      </c>
      <c r="D316" s="6" t="str">
        <f>IF(COUNTIF($B$93:B316,$B316) = 1, "LV", IF(COUNTIF($B$93:B316,$B316) = 2, "HV", "ST"))</f>
        <v>LV</v>
      </c>
      <c r="E316" s="6" t="str">
        <f>INDEX('Demand forecast and growth rate'!$E$7:$E$273,MATCH($B316,'Demand forecast and growth rate'!$B$7:$B$273,0))</f>
        <v>Steady/falling</v>
      </c>
      <c r="F316" s="32">
        <f>SUMIFS('Capex forecast'!E$7:E$210,'Capex forecast'!$T$7:$T$210,'Allocation of site-spec costs'!$B316,'Capex forecast'!$S$7:$S$210,'Allocation of site-spec costs'!$D316,'Capex forecast'!$Q$7:$Q$210,"Customer Connection")</f>
        <v>0</v>
      </c>
      <c r="G316" s="32">
        <f>SUMIFS('Capex forecast'!F$7:F$210,'Capex forecast'!$T$7:$T$210,'Allocation of site-spec costs'!$B316,'Capex forecast'!$S$7:$S$210,'Allocation of site-spec costs'!$D316,'Capex forecast'!$Q$7:$Q$210,"Customer Connection")</f>
        <v>0</v>
      </c>
      <c r="H316" s="32">
        <f>SUMIFS('Capex forecast'!G$7:G$210,'Capex forecast'!$T$7:$T$210,'Allocation of site-spec costs'!$B316,'Capex forecast'!$S$7:$S$210,'Allocation of site-spec costs'!$D316,'Capex forecast'!$Q$7:$Q$210,"Customer Connection")</f>
        <v>0</v>
      </c>
      <c r="I316" s="32">
        <f>SUMIFS('Capex forecast'!H$7:H$210,'Capex forecast'!$T$7:$T$210,'Allocation of site-spec costs'!$B316,'Capex forecast'!$S$7:$S$210,'Allocation of site-spec costs'!$D316,'Capex forecast'!$Q$7:$Q$210,"Customer Connection")</f>
        <v>0</v>
      </c>
      <c r="J316" s="32">
        <f>SUMIFS('Capex forecast'!I$7:I$210,'Capex forecast'!$T$7:$T$210,'Allocation of site-spec costs'!$B316,'Capex forecast'!$S$7:$S$210,'Allocation of site-spec costs'!$D316,'Capex forecast'!$Q$7:$Q$210,"Customer Connection")</f>
        <v>0</v>
      </c>
      <c r="K316" s="32">
        <f>SUMIFS('Capex forecast'!J$7:J$210,'Capex forecast'!$T$7:$T$210,'Allocation of site-spec costs'!$B316,'Capex forecast'!$S$7:$S$210,'Allocation of site-spec costs'!$D316,'Capex forecast'!$Q$7:$Q$210,"Customer Connection")</f>
        <v>0</v>
      </c>
      <c r="L316" s="32">
        <f>SUMIFS('Capex forecast'!K$7:K$210,'Capex forecast'!$T$7:$T$210,'Allocation of site-spec costs'!$B316,'Capex forecast'!$S$7:$S$210,'Allocation of site-spec costs'!$D316,'Capex forecast'!$Q$7:$Q$210,"Customer Connection")</f>
        <v>0</v>
      </c>
      <c r="M316" s="32">
        <f>SUMIFS('Capex forecast'!L$7:L$210,'Capex forecast'!$T$7:$T$210,'Allocation of site-spec costs'!$B316,'Capex forecast'!$S$7:$S$210,'Allocation of site-spec costs'!$D316,'Capex forecast'!$Q$7:$Q$210,"Customer Connection")</f>
        <v>0</v>
      </c>
      <c r="N316" s="32">
        <f>SUMIFS('Capex forecast'!M$7:M$210,'Capex forecast'!$T$7:$T$210,'Allocation of site-spec costs'!$B316,'Capex forecast'!$S$7:$S$210,'Allocation of site-spec costs'!$D316,'Capex forecast'!$Q$7:$Q$210,"Customer Connection")</f>
        <v>0</v>
      </c>
      <c r="O316" s="32">
        <f>SUMIFS('Capex forecast'!N$7:N$210,'Capex forecast'!$T$7:$T$210,'Allocation of site-spec costs'!$B316,'Capex forecast'!$S$7:$S$210,'Allocation of site-spec costs'!$D316,'Capex forecast'!$Q$7:$Q$210,"Customer Connection")</f>
        <v>0</v>
      </c>
      <c r="Q316" s="6" t="s">
        <v>638</v>
      </c>
      <c r="R316" s="6" t="str">
        <f>INDEX('Raw demand forecast'!$M$7:$M$5830,MATCH($Q316,'Raw demand forecast'!$B$7:$B$5830,0))</f>
        <v>Yes</v>
      </c>
      <c r="S316" s="6" t="str">
        <f>IF(COUNTIF($Q$93:Q316,$B316) = 1, "LV", IF(COUNTIF($Q$93:Q316,$B316) = 2, "HV", "ST"))</f>
        <v>LV</v>
      </c>
      <c r="T316" s="6" t="str">
        <f>INDEX('Demand forecast and growth rate'!$E$7:$E$273,MATCH($Q316,'Demand forecast and growth rate'!$B$7:$B$273,0))</f>
        <v>Steady/falling</v>
      </c>
      <c r="U316" s="32">
        <f>SUMIFS('Capex forecast'!E$7:E$210,'Capex forecast'!$T$7:$T$210,$Q316,'Capex forecast'!$S$7:$S$210,$S316,'Capex forecast'!$Q$7:$Q$210,"Augex")</f>
        <v>0</v>
      </c>
      <c r="V316" s="32">
        <f>SUMIFS('Capex forecast'!F$7:F$210,'Capex forecast'!$T$7:$T$210,$Q316,'Capex forecast'!$S$7:$S$210,$S316,'Capex forecast'!$Q$7:$Q$210,"Augex")</f>
        <v>0</v>
      </c>
      <c r="W316" s="32">
        <f>SUMIFS('Capex forecast'!G$7:G$210,'Capex forecast'!$T$7:$T$210,$Q316,'Capex forecast'!$S$7:$S$210,$S316,'Capex forecast'!$Q$7:$Q$210,"Augex")</f>
        <v>0</v>
      </c>
      <c r="X316" s="32">
        <f>SUMIFS('Capex forecast'!H$7:H$210,'Capex forecast'!$T$7:$T$210,$Q316,'Capex forecast'!$S$7:$S$210,$S316,'Capex forecast'!$Q$7:$Q$210,"Augex")</f>
        <v>0</v>
      </c>
      <c r="Y316" s="32">
        <f>SUMIFS('Capex forecast'!I$7:I$210,'Capex forecast'!$T$7:$T$210,$Q316,'Capex forecast'!$S$7:$S$210,$S316,'Capex forecast'!$Q$7:$Q$210,"Augex")</f>
        <v>0</v>
      </c>
      <c r="Z316" s="32">
        <f>SUMIFS('Capex forecast'!J$7:J$210,'Capex forecast'!$T$7:$T$210,$Q316,'Capex forecast'!$S$7:$S$210,$S316,'Capex forecast'!$Q$7:$Q$210,"Augex")</f>
        <v>0</v>
      </c>
      <c r="AA316" s="32">
        <f>SUMIFS('Capex forecast'!K$7:K$210,'Capex forecast'!$T$7:$T$210,$Q316,'Capex forecast'!$S$7:$S$210,$S316,'Capex forecast'!$Q$7:$Q$210,"Augex")</f>
        <v>0</v>
      </c>
      <c r="AB316" s="32">
        <f>SUMIFS('Capex forecast'!L$7:L$210,'Capex forecast'!$T$7:$T$210,$Q316,'Capex forecast'!$S$7:$S$210,$S316,'Capex forecast'!$Q$7:$Q$210,"Augex")</f>
        <v>0</v>
      </c>
      <c r="AC316" s="32">
        <f>SUMIFS('Capex forecast'!M$7:M$210,'Capex forecast'!$T$7:$T$210,$Q316,'Capex forecast'!$S$7:$S$210,$S316,'Capex forecast'!$Q$7:$Q$210,"Augex")</f>
        <v>0</v>
      </c>
      <c r="AD316" s="32">
        <f>SUMIFS('Capex forecast'!N$7:N$210,'Capex forecast'!$T$7:$T$210,$Q316,'Capex forecast'!$S$7:$S$210,$S316,'Capex forecast'!$Q$7:$Q$210,"Augex")</f>
        <v>0</v>
      </c>
      <c r="AF316" s="6" t="s">
        <v>638</v>
      </c>
      <c r="AG316" s="6" t="str">
        <f>INDEX('Raw demand forecast'!$M$7:$M$5830,MATCH($Q316,'Raw demand forecast'!$B$7:$B$5830,0))</f>
        <v>Yes</v>
      </c>
      <c r="AH316" s="6" t="str">
        <f>IF(COUNTIF($AF$93:AF316,$B316) = 1, "LV", IF(COUNTIF($AF$93:AF316,$B316) = 2, "HV", "ST"))</f>
        <v>LV</v>
      </c>
      <c r="AI316" s="6" t="str">
        <f>INDEX('Demand forecast and growth rate'!$E$7:$E$273,MATCH($Q316,'Demand forecast and growth rate'!$B$7:$B$273,0))</f>
        <v>Steady/falling</v>
      </c>
      <c r="AJ316" s="53">
        <f>SUMIFS('Capex forecast'!E$7:E$210,'Capex forecast'!$T$7:$T$210,$AF316,'Capex forecast'!$S$7:$S$210,$AH316,'Capex forecast'!$Q$7:$Q$210,"Repex")</f>
        <v>0</v>
      </c>
      <c r="AK316" s="53">
        <f>SUMIFS('Capex forecast'!F$7:F$210,'Capex forecast'!$T$7:$T$210,$AF316,'Capex forecast'!$S$7:$S$210,$AH316,'Capex forecast'!$Q$7:$Q$210,"Repex")</f>
        <v>0</v>
      </c>
      <c r="AL316" s="53">
        <f>SUMIFS('Capex forecast'!G$7:G$210,'Capex forecast'!$T$7:$T$210,$AF316,'Capex forecast'!$S$7:$S$210,$AH316,'Capex forecast'!$Q$7:$Q$210,"Repex")</f>
        <v>0</v>
      </c>
      <c r="AM316" s="53">
        <f>SUMIFS('Capex forecast'!H$7:H$210,'Capex forecast'!$T$7:$T$210,$AF316,'Capex forecast'!$S$7:$S$210,$AH316,'Capex forecast'!$Q$7:$Q$210,"Repex")</f>
        <v>0</v>
      </c>
      <c r="AN316" s="53">
        <f>SUMIFS('Capex forecast'!I$7:I$210,'Capex forecast'!$T$7:$T$210,$AF316,'Capex forecast'!$S$7:$S$210,$AH316,'Capex forecast'!$Q$7:$Q$210,"Repex")</f>
        <v>0</v>
      </c>
      <c r="AO316" s="53">
        <f>SUMIFS('Capex forecast'!J$7:J$210,'Capex forecast'!$T$7:$T$210,$AF316,'Capex forecast'!$S$7:$S$210,$AH316,'Capex forecast'!$Q$7:$Q$210,"Repex")</f>
        <v>0</v>
      </c>
      <c r="AP316" s="53">
        <f>SUMIFS('Capex forecast'!K$7:K$210,'Capex forecast'!$T$7:$T$210,$AF316,'Capex forecast'!$S$7:$S$210,$AH316,'Capex forecast'!$Q$7:$Q$210,"Repex")</f>
        <v>0</v>
      </c>
      <c r="AQ316" s="53">
        <f>SUMIFS('Capex forecast'!L$7:L$210,'Capex forecast'!$T$7:$T$210,$AF316,'Capex forecast'!$S$7:$S$210,$AH316,'Capex forecast'!$Q$7:$Q$210,"Repex")</f>
        <v>0</v>
      </c>
      <c r="AR316" s="53">
        <f>SUMIFS('Capex forecast'!M$7:M$210,'Capex forecast'!$T$7:$T$210,$AF316,'Capex forecast'!$S$7:$S$210,$AH316,'Capex forecast'!$Q$7:$Q$210,"Repex")</f>
        <v>0</v>
      </c>
      <c r="AS316" s="53">
        <f>SUMIFS('Capex forecast'!N$7:N$210,'Capex forecast'!$T$7:$T$210,$AF316,'Capex forecast'!$S$7:$S$210,$AH316,'Capex forecast'!$Q$7:$Q$210,"Repex")</f>
        <v>0</v>
      </c>
    </row>
    <row r="317" spans="2:45" ht="15">
      <c r="B317" s="6" t="s">
        <v>84</v>
      </c>
      <c r="C317" s="6" t="str">
        <f>INDEX('Raw demand forecast'!$M$7:$M$5830,MATCH($B317,'Raw demand forecast'!$B$7:$B$5830,0))</f>
        <v>No</v>
      </c>
      <c r="D317" s="6" t="str">
        <f>IF(COUNTIF($B$93:B317,$B317) = 1, "LV", IF(COUNTIF($B$93:B317,$B317) = 2, "HV", "ST"))</f>
        <v>LV</v>
      </c>
      <c r="E317" s="6" t="str">
        <f>INDEX('Demand forecast and growth rate'!$E$7:$E$273,MATCH($B317,'Demand forecast and growth rate'!$B$7:$B$273,0))</f>
        <v>Steady/falling</v>
      </c>
      <c r="F317" s="32">
        <f>SUMIFS('Capex forecast'!E$7:E$210,'Capex forecast'!$T$7:$T$210,'Allocation of site-spec costs'!$B317,'Capex forecast'!$S$7:$S$210,'Allocation of site-spec costs'!$D317,'Capex forecast'!$Q$7:$Q$210,"Customer Connection")</f>
        <v>0</v>
      </c>
      <c r="G317" s="32">
        <f>SUMIFS('Capex forecast'!F$7:F$210,'Capex forecast'!$T$7:$T$210,'Allocation of site-spec costs'!$B317,'Capex forecast'!$S$7:$S$210,'Allocation of site-spec costs'!$D317,'Capex forecast'!$Q$7:$Q$210,"Customer Connection")</f>
        <v>0</v>
      </c>
      <c r="H317" s="32">
        <f>SUMIFS('Capex forecast'!G$7:G$210,'Capex forecast'!$T$7:$T$210,'Allocation of site-spec costs'!$B317,'Capex forecast'!$S$7:$S$210,'Allocation of site-spec costs'!$D317,'Capex forecast'!$Q$7:$Q$210,"Customer Connection")</f>
        <v>0</v>
      </c>
      <c r="I317" s="32">
        <f>SUMIFS('Capex forecast'!H$7:H$210,'Capex forecast'!$T$7:$T$210,'Allocation of site-spec costs'!$B317,'Capex forecast'!$S$7:$S$210,'Allocation of site-spec costs'!$D317,'Capex forecast'!$Q$7:$Q$210,"Customer Connection")</f>
        <v>0</v>
      </c>
      <c r="J317" s="32">
        <f>SUMIFS('Capex forecast'!I$7:I$210,'Capex forecast'!$T$7:$T$210,'Allocation of site-spec costs'!$B317,'Capex forecast'!$S$7:$S$210,'Allocation of site-spec costs'!$D317,'Capex forecast'!$Q$7:$Q$210,"Customer Connection")</f>
        <v>0</v>
      </c>
      <c r="K317" s="32">
        <f>SUMIFS('Capex forecast'!J$7:J$210,'Capex forecast'!$T$7:$T$210,'Allocation of site-spec costs'!$B317,'Capex forecast'!$S$7:$S$210,'Allocation of site-spec costs'!$D317,'Capex forecast'!$Q$7:$Q$210,"Customer Connection")</f>
        <v>0</v>
      </c>
      <c r="L317" s="32">
        <f>SUMIFS('Capex forecast'!K$7:K$210,'Capex forecast'!$T$7:$T$210,'Allocation of site-spec costs'!$B317,'Capex forecast'!$S$7:$S$210,'Allocation of site-spec costs'!$D317,'Capex forecast'!$Q$7:$Q$210,"Customer Connection")</f>
        <v>0</v>
      </c>
      <c r="M317" s="32">
        <f>SUMIFS('Capex forecast'!L$7:L$210,'Capex forecast'!$T$7:$T$210,'Allocation of site-spec costs'!$B317,'Capex forecast'!$S$7:$S$210,'Allocation of site-spec costs'!$D317,'Capex forecast'!$Q$7:$Q$210,"Customer Connection")</f>
        <v>0</v>
      </c>
      <c r="N317" s="32">
        <f>SUMIFS('Capex forecast'!M$7:M$210,'Capex forecast'!$T$7:$T$210,'Allocation of site-spec costs'!$B317,'Capex forecast'!$S$7:$S$210,'Allocation of site-spec costs'!$D317,'Capex forecast'!$Q$7:$Q$210,"Customer Connection")</f>
        <v>0</v>
      </c>
      <c r="O317" s="32">
        <f>SUMIFS('Capex forecast'!N$7:N$210,'Capex forecast'!$T$7:$T$210,'Allocation of site-spec costs'!$B317,'Capex forecast'!$S$7:$S$210,'Allocation of site-spec costs'!$D317,'Capex forecast'!$Q$7:$Q$210,"Customer Connection")</f>
        <v>0</v>
      </c>
      <c r="Q317" s="6" t="s">
        <v>84</v>
      </c>
      <c r="R317" s="6" t="str">
        <f>INDEX('Raw demand forecast'!$M$7:$M$5830,MATCH($Q317,'Raw demand forecast'!$B$7:$B$5830,0))</f>
        <v>No</v>
      </c>
      <c r="S317" s="6" t="str">
        <f>IF(COUNTIF($Q$93:Q317,$B317) = 1, "LV", IF(COUNTIF($Q$93:Q317,$B317) = 2, "HV", "ST"))</f>
        <v>LV</v>
      </c>
      <c r="T317" s="6" t="str">
        <f>INDEX('Demand forecast and growth rate'!$E$7:$E$273,MATCH($Q317,'Demand forecast and growth rate'!$B$7:$B$273,0))</f>
        <v>Steady/falling</v>
      </c>
      <c r="U317" s="32">
        <f>SUMIFS('Capex forecast'!E$7:E$210,'Capex forecast'!$T$7:$T$210,$Q317,'Capex forecast'!$S$7:$S$210,$S317,'Capex forecast'!$Q$7:$Q$210,"Augex")</f>
        <v>0</v>
      </c>
      <c r="V317" s="32">
        <f>SUMIFS('Capex forecast'!F$7:F$210,'Capex forecast'!$T$7:$T$210,$Q317,'Capex forecast'!$S$7:$S$210,$S317,'Capex forecast'!$Q$7:$Q$210,"Augex")</f>
        <v>0</v>
      </c>
      <c r="W317" s="32">
        <f>SUMIFS('Capex forecast'!G$7:G$210,'Capex forecast'!$T$7:$T$210,$Q317,'Capex forecast'!$S$7:$S$210,$S317,'Capex forecast'!$Q$7:$Q$210,"Augex")</f>
        <v>0</v>
      </c>
      <c r="X317" s="32">
        <f>SUMIFS('Capex forecast'!H$7:H$210,'Capex forecast'!$T$7:$T$210,$Q317,'Capex forecast'!$S$7:$S$210,$S317,'Capex forecast'!$Q$7:$Q$210,"Augex")</f>
        <v>0</v>
      </c>
      <c r="Y317" s="32">
        <f>SUMIFS('Capex forecast'!I$7:I$210,'Capex forecast'!$T$7:$T$210,$Q317,'Capex forecast'!$S$7:$S$210,$S317,'Capex forecast'!$Q$7:$Q$210,"Augex")</f>
        <v>0</v>
      </c>
      <c r="Z317" s="32">
        <f>SUMIFS('Capex forecast'!J$7:J$210,'Capex forecast'!$T$7:$T$210,$Q317,'Capex forecast'!$S$7:$S$210,$S317,'Capex forecast'!$Q$7:$Q$210,"Augex")</f>
        <v>0</v>
      </c>
      <c r="AA317" s="32">
        <f>SUMIFS('Capex forecast'!K$7:K$210,'Capex forecast'!$T$7:$T$210,$Q317,'Capex forecast'!$S$7:$S$210,$S317,'Capex forecast'!$Q$7:$Q$210,"Augex")</f>
        <v>0</v>
      </c>
      <c r="AB317" s="32">
        <f>SUMIFS('Capex forecast'!L$7:L$210,'Capex forecast'!$T$7:$T$210,$Q317,'Capex forecast'!$S$7:$S$210,$S317,'Capex forecast'!$Q$7:$Q$210,"Augex")</f>
        <v>0</v>
      </c>
      <c r="AC317" s="32">
        <f>SUMIFS('Capex forecast'!M$7:M$210,'Capex forecast'!$T$7:$T$210,$Q317,'Capex forecast'!$S$7:$S$210,$S317,'Capex forecast'!$Q$7:$Q$210,"Augex")</f>
        <v>0</v>
      </c>
      <c r="AD317" s="32">
        <f>SUMIFS('Capex forecast'!N$7:N$210,'Capex forecast'!$T$7:$T$210,$Q317,'Capex forecast'!$S$7:$S$210,$S317,'Capex forecast'!$Q$7:$Q$210,"Augex")</f>
        <v>0</v>
      </c>
      <c r="AF317" s="6" t="s">
        <v>84</v>
      </c>
      <c r="AG317" s="6" t="str">
        <f>INDEX('Raw demand forecast'!$M$7:$M$5830,MATCH($Q317,'Raw demand forecast'!$B$7:$B$5830,0))</f>
        <v>No</v>
      </c>
      <c r="AH317" s="6" t="str">
        <f>IF(COUNTIF($AF$93:AF317,$B317) = 1, "LV", IF(COUNTIF($AF$93:AF317,$B317) = 2, "HV", "ST"))</f>
        <v>LV</v>
      </c>
      <c r="AI317" s="6" t="str">
        <f>INDEX('Demand forecast and growth rate'!$E$7:$E$273,MATCH($Q317,'Demand forecast and growth rate'!$B$7:$B$273,0))</f>
        <v>Steady/falling</v>
      </c>
      <c r="AJ317" s="53">
        <f>SUMIFS('Capex forecast'!E$7:E$210,'Capex forecast'!$T$7:$T$210,$AF317,'Capex forecast'!$S$7:$S$210,$AH317,'Capex forecast'!$Q$7:$Q$210,"Repex")</f>
        <v>0</v>
      </c>
      <c r="AK317" s="53">
        <f>SUMIFS('Capex forecast'!F$7:F$210,'Capex forecast'!$T$7:$T$210,$AF317,'Capex forecast'!$S$7:$S$210,$AH317,'Capex forecast'!$Q$7:$Q$210,"Repex")</f>
        <v>0</v>
      </c>
      <c r="AL317" s="53">
        <f>SUMIFS('Capex forecast'!G$7:G$210,'Capex forecast'!$T$7:$T$210,$AF317,'Capex forecast'!$S$7:$S$210,$AH317,'Capex forecast'!$Q$7:$Q$210,"Repex")</f>
        <v>0</v>
      </c>
      <c r="AM317" s="53">
        <f>SUMIFS('Capex forecast'!H$7:H$210,'Capex forecast'!$T$7:$T$210,$AF317,'Capex forecast'!$S$7:$S$210,$AH317,'Capex forecast'!$Q$7:$Q$210,"Repex")</f>
        <v>0</v>
      </c>
      <c r="AN317" s="53">
        <f>SUMIFS('Capex forecast'!I$7:I$210,'Capex forecast'!$T$7:$T$210,$AF317,'Capex forecast'!$S$7:$S$210,$AH317,'Capex forecast'!$Q$7:$Q$210,"Repex")</f>
        <v>0</v>
      </c>
      <c r="AO317" s="53">
        <f>SUMIFS('Capex forecast'!J$7:J$210,'Capex forecast'!$T$7:$T$210,$AF317,'Capex forecast'!$S$7:$S$210,$AH317,'Capex forecast'!$Q$7:$Q$210,"Repex")</f>
        <v>0</v>
      </c>
      <c r="AP317" s="53">
        <f>SUMIFS('Capex forecast'!K$7:K$210,'Capex forecast'!$T$7:$T$210,$AF317,'Capex forecast'!$S$7:$S$210,$AH317,'Capex forecast'!$Q$7:$Q$210,"Repex")</f>
        <v>0</v>
      </c>
      <c r="AQ317" s="53">
        <f>SUMIFS('Capex forecast'!L$7:L$210,'Capex forecast'!$T$7:$T$210,$AF317,'Capex forecast'!$S$7:$S$210,$AH317,'Capex forecast'!$Q$7:$Q$210,"Repex")</f>
        <v>0</v>
      </c>
      <c r="AR317" s="53">
        <f>SUMIFS('Capex forecast'!M$7:M$210,'Capex forecast'!$T$7:$T$210,$AF317,'Capex forecast'!$S$7:$S$210,$AH317,'Capex forecast'!$Q$7:$Q$210,"Repex")</f>
        <v>0</v>
      </c>
      <c r="AS317" s="53">
        <f>SUMIFS('Capex forecast'!N$7:N$210,'Capex forecast'!$T$7:$T$210,$AF317,'Capex forecast'!$S$7:$S$210,$AH317,'Capex forecast'!$Q$7:$Q$210,"Repex")</f>
        <v>0</v>
      </c>
    </row>
    <row r="318" spans="2:45" ht="15">
      <c r="B318" s="6" t="s">
        <v>88</v>
      </c>
      <c r="C318" s="6" t="str">
        <f>INDEX('Raw demand forecast'!$M$7:$M$5830,MATCH($B318,'Raw demand forecast'!$B$7:$B$5830,0))</f>
        <v>No</v>
      </c>
      <c r="D318" s="6" t="str">
        <f>IF(COUNTIF($B$93:B318,$B318) = 1, "LV", IF(COUNTIF($B$93:B318,$B318) = 2, "HV", "ST"))</f>
        <v>LV</v>
      </c>
      <c r="E318" s="6" t="str">
        <f>INDEX('Demand forecast and growth rate'!$E$7:$E$273,MATCH($B318,'Demand forecast and growth rate'!$B$7:$B$273,0))</f>
        <v>Steady/falling</v>
      </c>
      <c r="F318" s="32">
        <f>SUMIFS('Capex forecast'!E$7:E$210,'Capex forecast'!$T$7:$T$210,'Allocation of site-spec costs'!$B318,'Capex forecast'!$S$7:$S$210,'Allocation of site-spec costs'!$D318,'Capex forecast'!$Q$7:$Q$210,"Customer Connection")</f>
        <v>0</v>
      </c>
      <c r="G318" s="32">
        <f>SUMIFS('Capex forecast'!F$7:F$210,'Capex forecast'!$T$7:$T$210,'Allocation of site-spec costs'!$B318,'Capex forecast'!$S$7:$S$210,'Allocation of site-spec costs'!$D318,'Capex forecast'!$Q$7:$Q$210,"Customer Connection")</f>
        <v>0</v>
      </c>
      <c r="H318" s="32">
        <f>SUMIFS('Capex forecast'!G$7:G$210,'Capex forecast'!$T$7:$T$210,'Allocation of site-spec costs'!$B318,'Capex forecast'!$S$7:$S$210,'Allocation of site-spec costs'!$D318,'Capex forecast'!$Q$7:$Q$210,"Customer Connection")</f>
        <v>0</v>
      </c>
      <c r="I318" s="32">
        <f>SUMIFS('Capex forecast'!H$7:H$210,'Capex forecast'!$T$7:$T$210,'Allocation of site-spec costs'!$B318,'Capex forecast'!$S$7:$S$210,'Allocation of site-spec costs'!$D318,'Capex forecast'!$Q$7:$Q$210,"Customer Connection")</f>
        <v>0</v>
      </c>
      <c r="J318" s="32">
        <f>SUMIFS('Capex forecast'!I$7:I$210,'Capex forecast'!$T$7:$T$210,'Allocation of site-spec costs'!$B318,'Capex forecast'!$S$7:$S$210,'Allocation of site-spec costs'!$D318,'Capex forecast'!$Q$7:$Q$210,"Customer Connection")</f>
        <v>0</v>
      </c>
      <c r="K318" s="32">
        <f>SUMIFS('Capex forecast'!J$7:J$210,'Capex forecast'!$T$7:$T$210,'Allocation of site-spec costs'!$B318,'Capex forecast'!$S$7:$S$210,'Allocation of site-spec costs'!$D318,'Capex forecast'!$Q$7:$Q$210,"Customer Connection")</f>
        <v>0</v>
      </c>
      <c r="L318" s="32">
        <f>SUMIFS('Capex forecast'!K$7:K$210,'Capex forecast'!$T$7:$T$210,'Allocation of site-spec costs'!$B318,'Capex forecast'!$S$7:$S$210,'Allocation of site-spec costs'!$D318,'Capex forecast'!$Q$7:$Q$210,"Customer Connection")</f>
        <v>0</v>
      </c>
      <c r="M318" s="32">
        <f>SUMIFS('Capex forecast'!L$7:L$210,'Capex forecast'!$T$7:$T$210,'Allocation of site-spec costs'!$B318,'Capex forecast'!$S$7:$S$210,'Allocation of site-spec costs'!$D318,'Capex forecast'!$Q$7:$Q$210,"Customer Connection")</f>
        <v>0</v>
      </c>
      <c r="N318" s="32">
        <f>SUMIFS('Capex forecast'!M$7:M$210,'Capex forecast'!$T$7:$T$210,'Allocation of site-spec costs'!$B318,'Capex forecast'!$S$7:$S$210,'Allocation of site-spec costs'!$D318,'Capex forecast'!$Q$7:$Q$210,"Customer Connection")</f>
        <v>0</v>
      </c>
      <c r="O318" s="32">
        <f>SUMIFS('Capex forecast'!N$7:N$210,'Capex forecast'!$T$7:$T$210,'Allocation of site-spec costs'!$B318,'Capex forecast'!$S$7:$S$210,'Allocation of site-spec costs'!$D318,'Capex forecast'!$Q$7:$Q$210,"Customer Connection")</f>
        <v>0</v>
      </c>
      <c r="Q318" s="6" t="s">
        <v>88</v>
      </c>
      <c r="R318" s="6" t="str">
        <f>INDEX('Raw demand forecast'!$M$7:$M$5830,MATCH($Q318,'Raw demand forecast'!$B$7:$B$5830,0))</f>
        <v>No</v>
      </c>
      <c r="S318" s="6" t="str">
        <f>IF(COUNTIF($Q$93:Q318,$B318) = 1, "LV", IF(COUNTIF($Q$93:Q318,$B318) = 2, "HV", "ST"))</f>
        <v>LV</v>
      </c>
      <c r="T318" s="6" t="str">
        <f>INDEX('Demand forecast and growth rate'!$E$7:$E$273,MATCH($Q318,'Demand forecast and growth rate'!$B$7:$B$273,0))</f>
        <v>Steady/falling</v>
      </c>
      <c r="U318" s="32">
        <f>SUMIFS('Capex forecast'!E$7:E$210,'Capex forecast'!$T$7:$T$210,$Q318,'Capex forecast'!$S$7:$S$210,$S318,'Capex forecast'!$Q$7:$Q$210,"Augex")</f>
        <v>0</v>
      </c>
      <c r="V318" s="32">
        <f>SUMIFS('Capex forecast'!F$7:F$210,'Capex forecast'!$T$7:$T$210,$Q318,'Capex forecast'!$S$7:$S$210,$S318,'Capex forecast'!$Q$7:$Q$210,"Augex")</f>
        <v>0</v>
      </c>
      <c r="W318" s="32">
        <f>SUMIFS('Capex forecast'!G$7:G$210,'Capex forecast'!$T$7:$T$210,$Q318,'Capex forecast'!$S$7:$S$210,$S318,'Capex forecast'!$Q$7:$Q$210,"Augex")</f>
        <v>0</v>
      </c>
      <c r="X318" s="32">
        <f>SUMIFS('Capex forecast'!H$7:H$210,'Capex forecast'!$T$7:$T$210,$Q318,'Capex forecast'!$S$7:$S$210,$S318,'Capex forecast'!$Q$7:$Q$210,"Augex")</f>
        <v>0</v>
      </c>
      <c r="Y318" s="32">
        <f>SUMIFS('Capex forecast'!I$7:I$210,'Capex forecast'!$T$7:$T$210,$Q318,'Capex forecast'!$S$7:$S$210,$S318,'Capex forecast'!$Q$7:$Q$210,"Augex")</f>
        <v>0</v>
      </c>
      <c r="Z318" s="32">
        <f>SUMIFS('Capex forecast'!J$7:J$210,'Capex forecast'!$T$7:$T$210,$Q318,'Capex forecast'!$S$7:$S$210,$S318,'Capex forecast'!$Q$7:$Q$210,"Augex")</f>
        <v>0</v>
      </c>
      <c r="AA318" s="32">
        <f>SUMIFS('Capex forecast'!K$7:K$210,'Capex forecast'!$T$7:$T$210,$Q318,'Capex forecast'!$S$7:$S$210,$S318,'Capex forecast'!$Q$7:$Q$210,"Augex")</f>
        <v>0</v>
      </c>
      <c r="AB318" s="32">
        <f>SUMIFS('Capex forecast'!L$7:L$210,'Capex forecast'!$T$7:$T$210,$Q318,'Capex forecast'!$S$7:$S$210,$S318,'Capex forecast'!$Q$7:$Q$210,"Augex")</f>
        <v>0</v>
      </c>
      <c r="AC318" s="32">
        <f>SUMIFS('Capex forecast'!M$7:M$210,'Capex forecast'!$T$7:$T$210,$Q318,'Capex forecast'!$S$7:$S$210,$S318,'Capex forecast'!$Q$7:$Q$210,"Augex")</f>
        <v>0</v>
      </c>
      <c r="AD318" s="32">
        <f>SUMIFS('Capex forecast'!N$7:N$210,'Capex forecast'!$T$7:$T$210,$Q318,'Capex forecast'!$S$7:$S$210,$S318,'Capex forecast'!$Q$7:$Q$210,"Augex")</f>
        <v>0</v>
      </c>
      <c r="AF318" s="6" t="s">
        <v>88</v>
      </c>
      <c r="AG318" s="6" t="str">
        <f>INDEX('Raw demand forecast'!$M$7:$M$5830,MATCH($Q318,'Raw demand forecast'!$B$7:$B$5830,0))</f>
        <v>No</v>
      </c>
      <c r="AH318" s="6" t="str">
        <f>IF(COUNTIF($AF$93:AF318,$B318) = 1, "LV", IF(COUNTIF($AF$93:AF318,$B318) = 2, "HV", "ST"))</f>
        <v>LV</v>
      </c>
      <c r="AI318" s="6" t="str">
        <f>INDEX('Demand forecast and growth rate'!$E$7:$E$273,MATCH($Q318,'Demand forecast and growth rate'!$B$7:$B$273,0))</f>
        <v>Steady/falling</v>
      </c>
      <c r="AJ318" s="53">
        <f>SUMIFS('Capex forecast'!E$7:E$210,'Capex forecast'!$T$7:$T$210,$AF318,'Capex forecast'!$S$7:$S$210,$AH318,'Capex forecast'!$Q$7:$Q$210,"Repex")</f>
        <v>0</v>
      </c>
      <c r="AK318" s="53">
        <f>SUMIFS('Capex forecast'!F$7:F$210,'Capex forecast'!$T$7:$T$210,$AF318,'Capex forecast'!$S$7:$S$210,$AH318,'Capex forecast'!$Q$7:$Q$210,"Repex")</f>
        <v>0</v>
      </c>
      <c r="AL318" s="53">
        <f>SUMIFS('Capex forecast'!G$7:G$210,'Capex forecast'!$T$7:$T$210,$AF318,'Capex forecast'!$S$7:$S$210,$AH318,'Capex forecast'!$Q$7:$Q$210,"Repex")</f>
        <v>0</v>
      </c>
      <c r="AM318" s="53">
        <f>SUMIFS('Capex forecast'!H$7:H$210,'Capex forecast'!$T$7:$T$210,$AF318,'Capex forecast'!$S$7:$S$210,$AH318,'Capex forecast'!$Q$7:$Q$210,"Repex")</f>
        <v>0</v>
      </c>
      <c r="AN318" s="53">
        <f>SUMIFS('Capex forecast'!I$7:I$210,'Capex forecast'!$T$7:$T$210,$AF318,'Capex forecast'!$S$7:$S$210,$AH318,'Capex forecast'!$Q$7:$Q$210,"Repex")</f>
        <v>0</v>
      </c>
      <c r="AO318" s="53">
        <f>SUMIFS('Capex forecast'!J$7:J$210,'Capex forecast'!$T$7:$T$210,$AF318,'Capex forecast'!$S$7:$S$210,$AH318,'Capex forecast'!$Q$7:$Q$210,"Repex")</f>
        <v>0</v>
      </c>
      <c r="AP318" s="53">
        <f>SUMIFS('Capex forecast'!K$7:K$210,'Capex forecast'!$T$7:$T$210,$AF318,'Capex forecast'!$S$7:$S$210,$AH318,'Capex forecast'!$Q$7:$Q$210,"Repex")</f>
        <v>0</v>
      </c>
      <c r="AQ318" s="53">
        <f>SUMIFS('Capex forecast'!L$7:L$210,'Capex forecast'!$T$7:$T$210,$AF318,'Capex forecast'!$S$7:$S$210,$AH318,'Capex forecast'!$Q$7:$Q$210,"Repex")</f>
        <v>0</v>
      </c>
      <c r="AR318" s="53">
        <f>SUMIFS('Capex forecast'!M$7:M$210,'Capex forecast'!$T$7:$T$210,$AF318,'Capex forecast'!$S$7:$S$210,$AH318,'Capex forecast'!$Q$7:$Q$210,"Repex")</f>
        <v>0</v>
      </c>
      <c r="AS318" s="53">
        <f>SUMIFS('Capex forecast'!N$7:N$210,'Capex forecast'!$T$7:$T$210,$AF318,'Capex forecast'!$S$7:$S$210,$AH318,'Capex forecast'!$Q$7:$Q$210,"Repex")</f>
        <v>0</v>
      </c>
    </row>
    <row r="319" spans="2:45" ht="15">
      <c r="B319" s="6" t="s">
        <v>550</v>
      </c>
      <c r="C319" s="6" t="str">
        <f>INDEX('Raw demand forecast'!$M$7:$M$5830,MATCH($B319,'Raw demand forecast'!$B$7:$B$5830,0))</f>
        <v>Yes</v>
      </c>
      <c r="D319" s="6" t="str">
        <f>IF(COUNTIF($B$93:B319,$B319) = 1, "LV", IF(COUNTIF($B$93:B319,$B319) = 2, "HV", "ST"))</f>
        <v>LV</v>
      </c>
      <c r="E319" s="6" t="str">
        <f>INDEX('Demand forecast and growth rate'!$E$7:$E$273,MATCH($B319,'Demand forecast and growth rate'!$B$7:$B$273,0))</f>
        <v>High growth</v>
      </c>
      <c r="F319" s="32">
        <f>SUMIFS('Capex forecast'!E$7:E$210,'Capex forecast'!$T$7:$T$210,'Allocation of site-spec costs'!$B319,'Capex forecast'!$S$7:$S$210,'Allocation of site-spec costs'!$D319,'Capex forecast'!$Q$7:$Q$210,"Customer Connection")</f>
        <v>0</v>
      </c>
      <c r="G319" s="32">
        <f>SUMIFS('Capex forecast'!F$7:F$210,'Capex forecast'!$T$7:$T$210,'Allocation of site-spec costs'!$B319,'Capex forecast'!$S$7:$S$210,'Allocation of site-spec costs'!$D319,'Capex forecast'!$Q$7:$Q$210,"Customer Connection")</f>
        <v>0</v>
      </c>
      <c r="H319" s="32">
        <f>SUMIFS('Capex forecast'!G$7:G$210,'Capex forecast'!$T$7:$T$210,'Allocation of site-spec costs'!$B319,'Capex forecast'!$S$7:$S$210,'Allocation of site-spec costs'!$D319,'Capex forecast'!$Q$7:$Q$210,"Customer Connection")</f>
        <v>0</v>
      </c>
      <c r="I319" s="32">
        <f>SUMIFS('Capex forecast'!H$7:H$210,'Capex forecast'!$T$7:$T$210,'Allocation of site-spec costs'!$B319,'Capex forecast'!$S$7:$S$210,'Allocation of site-spec costs'!$D319,'Capex forecast'!$Q$7:$Q$210,"Customer Connection")</f>
        <v>0</v>
      </c>
      <c r="J319" s="32">
        <f>SUMIFS('Capex forecast'!I$7:I$210,'Capex forecast'!$T$7:$T$210,'Allocation of site-spec costs'!$B319,'Capex forecast'!$S$7:$S$210,'Allocation of site-spec costs'!$D319,'Capex forecast'!$Q$7:$Q$210,"Customer Connection")</f>
        <v>0</v>
      </c>
      <c r="K319" s="32">
        <f>SUMIFS('Capex forecast'!J$7:J$210,'Capex forecast'!$T$7:$T$210,'Allocation of site-spec costs'!$B319,'Capex forecast'!$S$7:$S$210,'Allocation of site-spec costs'!$D319,'Capex forecast'!$Q$7:$Q$210,"Customer Connection")</f>
        <v>0</v>
      </c>
      <c r="L319" s="32">
        <f>SUMIFS('Capex forecast'!K$7:K$210,'Capex forecast'!$T$7:$T$210,'Allocation of site-spec costs'!$B319,'Capex forecast'!$S$7:$S$210,'Allocation of site-spec costs'!$D319,'Capex forecast'!$Q$7:$Q$210,"Customer Connection")</f>
        <v>0</v>
      </c>
      <c r="M319" s="32">
        <f>SUMIFS('Capex forecast'!L$7:L$210,'Capex forecast'!$T$7:$T$210,'Allocation of site-spec costs'!$B319,'Capex forecast'!$S$7:$S$210,'Allocation of site-spec costs'!$D319,'Capex forecast'!$Q$7:$Q$210,"Customer Connection")</f>
        <v>0</v>
      </c>
      <c r="N319" s="32">
        <f>SUMIFS('Capex forecast'!M$7:M$210,'Capex forecast'!$T$7:$T$210,'Allocation of site-spec costs'!$B319,'Capex forecast'!$S$7:$S$210,'Allocation of site-spec costs'!$D319,'Capex forecast'!$Q$7:$Q$210,"Customer Connection")</f>
        <v>0</v>
      </c>
      <c r="O319" s="32">
        <f>SUMIFS('Capex forecast'!N$7:N$210,'Capex forecast'!$T$7:$T$210,'Allocation of site-spec costs'!$B319,'Capex forecast'!$S$7:$S$210,'Allocation of site-spec costs'!$D319,'Capex forecast'!$Q$7:$Q$210,"Customer Connection")</f>
        <v>0</v>
      </c>
      <c r="Q319" s="6" t="s">
        <v>550</v>
      </c>
      <c r="R319" s="6" t="str">
        <f>INDEX('Raw demand forecast'!$M$7:$M$5830,MATCH($Q319,'Raw demand forecast'!$B$7:$B$5830,0))</f>
        <v>Yes</v>
      </c>
      <c r="S319" s="6" t="str">
        <f>IF(COUNTIF($Q$93:Q319,$B319) = 1, "LV", IF(COUNTIF($Q$93:Q319,$B319) = 2, "HV", "ST"))</f>
        <v>LV</v>
      </c>
      <c r="T319" s="6" t="str">
        <f>INDEX('Demand forecast and growth rate'!$E$7:$E$273,MATCH($Q319,'Demand forecast and growth rate'!$B$7:$B$273,0))</f>
        <v>High growth</v>
      </c>
      <c r="U319" s="32">
        <f>SUMIFS('Capex forecast'!E$7:E$210,'Capex forecast'!$T$7:$T$210,$Q319,'Capex forecast'!$S$7:$S$210,$S319,'Capex forecast'!$Q$7:$Q$210,"Augex")</f>
        <v>0</v>
      </c>
      <c r="V319" s="32">
        <f>SUMIFS('Capex forecast'!F$7:F$210,'Capex forecast'!$T$7:$T$210,$Q319,'Capex forecast'!$S$7:$S$210,$S319,'Capex forecast'!$Q$7:$Q$210,"Augex")</f>
        <v>0</v>
      </c>
      <c r="W319" s="32">
        <f>SUMIFS('Capex forecast'!G$7:G$210,'Capex forecast'!$T$7:$T$210,$Q319,'Capex forecast'!$S$7:$S$210,$S319,'Capex forecast'!$Q$7:$Q$210,"Augex")</f>
        <v>0</v>
      </c>
      <c r="X319" s="32">
        <f>SUMIFS('Capex forecast'!H$7:H$210,'Capex forecast'!$T$7:$T$210,$Q319,'Capex forecast'!$S$7:$S$210,$S319,'Capex forecast'!$Q$7:$Q$210,"Augex")</f>
        <v>0</v>
      </c>
      <c r="Y319" s="32">
        <f>SUMIFS('Capex forecast'!I$7:I$210,'Capex forecast'!$T$7:$T$210,$Q319,'Capex forecast'!$S$7:$S$210,$S319,'Capex forecast'!$Q$7:$Q$210,"Augex")</f>
        <v>0</v>
      </c>
      <c r="Z319" s="32">
        <f>SUMIFS('Capex forecast'!J$7:J$210,'Capex forecast'!$T$7:$T$210,$Q319,'Capex forecast'!$S$7:$S$210,$S319,'Capex forecast'!$Q$7:$Q$210,"Augex")</f>
        <v>0</v>
      </c>
      <c r="AA319" s="32">
        <f>SUMIFS('Capex forecast'!K$7:K$210,'Capex forecast'!$T$7:$T$210,$Q319,'Capex forecast'!$S$7:$S$210,$S319,'Capex forecast'!$Q$7:$Q$210,"Augex")</f>
        <v>0</v>
      </c>
      <c r="AB319" s="32">
        <f>SUMIFS('Capex forecast'!L$7:L$210,'Capex forecast'!$T$7:$T$210,$Q319,'Capex forecast'!$S$7:$S$210,$S319,'Capex forecast'!$Q$7:$Q$210,"Augex")</f>
        <v>0</v>
      </c>
      <c r="AC319" s="32">
        <f>SUMIFS('Capex forecast'!M$7:M$210,'Capex forecast'!$T$7:$T$210,$Q319,'Capex forecast'!$S$7:$S$210,$S319,'Capex forecast'!$Q$7:$Q$210,"Augex")</f>
        <v>0</v>
      </c>
      <c r="AD319" s="32">
        <f>SUMIFS('Capex forecast'!N$7:N$210,'Capex forecast'!$T$7:$T$210,$Q319,'Capex forecast'!$S$7:$S$210,$S319,'Capex forecast'!$Q$7:$Q$210,"Augex")</f>
        <v>0</v>
      </c>
      <c r="AF319" s="6" t="s">
        <v>550</v>
      </c>
      <c r="AG319" s="6" t="str">
        <f>INDEX('Raw demand forecast'!$M$7:$M$5830,MATCH($Q319,'Raw demand forecast'!$B$7:$B$5830,0))</f>
        <v>Yes</v>
      </c>
      <c r="AH319" s="6" t="str">
        <f>IF(COUNTIF($AF$93:AF319,$B319) = 1, "LV", IF(COUNTIF($AF$93:AF319,$B319) = 2, "HV", "ST"))</f>
        <v>LV</v>
      </c>
      <c r="AI319" s="6" t="str">
        <f>INDEX('Demand forecast and growth rate'!$E$7:$E$273,MATCH($Q319,'Demand forecast and growth rate'!$B$7:$B$273,0))</f>
        <v>High growth</v>
      </c>
      <c r="AJ319" s="53">
        <f>SUMIFS('Capex forecast'!E$7:E$210,'Capex forecast'!$T$7:$T$210,$AF319,'Capex forecast'!$S$7:$S$210,$AH319,'Capex forecast'!$Q$7:$Q$210,"Repex")</f>
        <v>0</v>
      </c>
      <c r="AK319" s="53">
        <f>SUMIFS('Capex forecast'!F$7:F$210,'Capex forecast'!$T$7:$T$210,$AF319,'Capex forecast'!$S$7:$S$210,$AH319,'Capex forecast'!$Q$7:$Q$210,"Repex")</f>
        <v>0</v>
      </c>
      <c r="AL319" s="53">
        <f>SUMIFS('Capex forecast'!G$7:G$210,'Capex forecast'!$T$7:$T$210,$AF319,'Capex forecast'!$S$7:$S$210,$AH319,'Capex forecast'!$Q$7:$Q$210,"Repex")</f>
        <v>0</v>
      </c>
      <c r="AM319" s="53">
        <f>SUMIFS('Capex forecast'!H$7:H$210,'Capex forecast'!$T$7:$T$210,$AF319,'Capex forecast'!$S$7:$S$210,$AH319,'Capex forecast'!$Q$7:$Q$210,"Repex")</f>
        <v>0</v>
      </c>
      <c r="AN319" s="53">
        <f>SUMIFS('Capex forecast'!I$7:I$210,'Capex forecast'!$T$7:$T$210,$AF319,'Capex forecast'!$S$7:$S$210,$AH319,'Capex forecast'!$Q$7:$Q$210,"Repex")</f>
        <v>0</v>
      </c>
      <c r="AO319" s="53">
        <f>SUMIFS('Capex forecast'!J$7:J$210,'Capex forecast'!$T$7:$T$210,$AF319,'Capex forecast'!$S$7:$S$210,$AH319,'Capex forecast'!$Q$7:$Q$210,"Repex")</f>
        <v>0</v>
      </c>
      <c r="AP319" s="53">
        <f>SUMIFS('Capex forecast'!K$7:K$210,'Capex forecast'!$T$7:$T$210,$AF319,'Capex forecast'!$S$7:$S$210,$AH319,'Capex forecast'!$Q$7:$Q$210,"Repex")</f>
        <v>0</v>
      </c>
      <c r="AQ319" s="53">
        <f>SUMIFS('Capex forecast'!L$7:L$210,'Capex forecast'!$T$7:$T$210,$AF319,'Capex forecast'!$S$7:$S$210,$AH319,'Capex forecast'!$Q$7:$Q$210,"Repex")</f>
        <v>0</v>
      </c>
      <c r="AR319" s="53">
        <f>SUMIFS('Capex forecast'!M$7:M$210,'Capex forecast'!$T$7:$T$210,$AF319,'Capex forecast'!$S$7:$S$210,$AH319,'Capex forecast'!$Q$7:$Q$210,"Repex")</f>
        <v>0</v>
      </c>
      <c r="AS319" s="53">
        <f>SUMIFS('Capex forecast'!N$7:N$210,'Capex forecast'!$T$7:$T$210,$AF319,'Capex forecast'!$S$7:$S$210,$AH319,'Capex forecast'!$Q$7:$Q$210,"Repex")</f>
        <v>0</v>
      </c>
    </row>
    <row r="320" spans="2:45" ht="15">
      <c r="B320" s="6" t="s">
        <v>15</v>
      </c>
      <c r="C320" s="6" t="str">
        <f>INDEX('Raw demand forecast'!$M$7:$M$5830,MATCH($B320,'Raw demand forecast'!$B$7:$B$5830,0))</f>
        <v>No</v>
      </c>
      <c r="D320" s="6" t="str">
        <f>IF(COUNTIF($B$93:B320,$B320) = 1, "LV", IF(COUNTIF($B$93:B320,$B320) = 2, "HV", "ST"))</f>
        <v>LV</v>
      </c>
      <c r="E320" s="6" t="str">
        <f>INDEX('Demand forecast and growth rate'!$E$7:$E$273,MATCH($B320,'Demand forecast and growth rate'!$B$7:$B$273,0))</f>
        <v>Small growth</v>
      </c>
      <c r="F320" s="32">
        <f>SUMIFS('Capex forecast'!E$7:E$210,'Capex forecast'!$T$7:$T$210,'Allocation of site-spec costs'!$B320,'Capex forecast'!$S$7:$S$210,'Allocation of site-spec costs'!$D320,'Capex forecast'!$Q$7:$Q$210,"Customer Connection")</f>
        <v>0</v>
      </c>
      <c r="G320" s="32">
        <f>SUMIFS('Capex forecast'!F$7:F$210,'Capex forecast'!$T$7:$T$210,'Allocation of site-spec costs'!$B320,'Capex forecast'!$S$7:$S$210,'Allocation of site-spec costs'!$D320,'Capex forecast'!$Q$7:$Q$210,"Customer Connection")</f>
        <v>0</v>
      </c>
      <c r="H320" s="32">
        <f>SUMIFS('Capex forecast'!G$7:G$210,'Capex forecast'!$T$7:$T$210,'Allocation of site-spec costs'!$B320,'Capex forecast'!$S$7:$S$210,'Allocation of site-spec costs'!$D320,'Capex forecast'!$Q$7:$Q$210,"Customer Connection")</f>
        <v>0</v>
      </c>
      <c r="I320" s="32">
        <f>SUMIFS('Capex forecast'!H$7:H$210,'Capex forecast'!$T$7:$T$210,'Allocation of site-spec costs'!$B320,'Capex forecast'!$S$7:$S$210,'Allocation of site-spec costs'!$D320,'Capex forecast'!$Q$7:$Q$210,"Customer Connection")</f>
        <v>0</v>
      </c>
      <c r="J320" s="32">
        <f>SUMIFS('Capex forecast'!I$7:I$210,'Capex forecast'!$T$7:$T$210,'Allocation of site-spec costs'!$B320,'Capex forecast'!$S$7:$S$210,'Allocation of site-spec costs'!$D320,'Capex forecast'!$Q$7:$Q$210,"Customer Connection")</f>
        <v>0</v>
      </c>
      <c r="K320" s="32">
        <f>SUMIFS('Capex forecast'!J$7:J$210,'Capex forecast'!$T$7:$T$210,'Allocation of site-spec costs'!$B320,'Capex forecast'!$S$7:$S$210,'Allocation of site-spec costs'!$D320,'Capex forecast'!$Q$7:$Q$210,"Customer Connection")</f>
        <v>0</v>
      </c>
      <c r="L320" s="32">
        <f>SUMIFS('Capex forecast'!K$7:K$210,'Capex forecast'!$T$7:$T$210,'Allocation of site-spec costs'!$B320,'Capex forecast'!$S$7:$S$210,'Allocation of site-spec costs'!$D320,'Capex forecast'!$Q$7:$Q$210,"Customer Connection")</f>
        <v>0</v>
      </c>
      <c r="M320" s="32">
        <f>SUMIFS('Capex forecast'!L$7:L$210,'Capex forecast'!$T$7:$T$210,'Allocation of site-spec costs'!$B320,'Capex forecast'!$S$7:$S$210,'Allocation of site-spec costs'!$D320,'Capex forecast'!$Q$7:$Q$210,"Customer Connection")</f>
        <v>0</v>
      </c>
      <c r="N320" s="32">
        <f>SUMIFS('Capex forecast'!M$7:M$210,'Capex forecast'!$T$7:$T$210,'Allocation of site-spec costs'!$B320,'Capex forecast'!$S$7:$S$210,'Allocation of site-spec costs'!$D320,'Capex forecast'!$Q$7:$Q$210,"Customer Connection")</f>
        <v>0</v>
      </c>
      <c r="O320" s="32">
        <f>SUMIFS('Capex forecast'!N$7:N$210,'Capex forecast'!$T$7:$T$210,'Allocation of site-spec costs'!$B320,'Capex forecast'!$S$7:$S$210,'Allocation of site-spec costs'!$D320,'Capex forecast'!$Q$7:$Q$210,"Customer Connection")</f>
        <v>0</v>
      </c>
      <c r="Q320" s="6" t="s">
        <v>15</v>
      </c>
      <c r="R320" s="6" t="str">
        <f>INDEX('Raw demand forecast'!$M$7:$M$5830,MATCH($Q320,'Raw demand forecast'!$B$7:$B$5830,0))</f>
        <v>No</v>
      </c>
      <c r="S320" s="6" t="str">
        <f>IF(COUNTIF($Q$93:Q320,$B320) = 1, "LV", IF(COUNTIF($Q$93:Q320,$B320) = 2, "HV", "ST"))</f>
        <v>LV</v>
      </c>
      <c r="T320" s="6" t="str">
        <f>INDEX('Demand forecast and growth rate'!$E$7:$E$273,MATCH($Q320,'Demand forecast and growth rate'!$B$7:$B$273,0))</f>
        <v>Small growth</v>
      </c>
      <c r="U320" s="32">
        <f>SUMIFS('Capex forecast'!E$7:E$210,'Capex forecast'!$T$7:$T$210,$Q320,'Capex forecast'!$S$7:$S$210,$S320,'Capex forecast'!$Q$7:$Q$210,"Augex")</f>
        <v>0</v>
      </c>
      <c r="V320" s="32">
        <f>SUMIFS('Capex forecast'!F$7:F$210,'Capex forecast'!$T$7:$T$210,$Q320,'Capex forecast'!$S$7:$S$210,$S320,'Capex forecast'!$Q$7:$Q$210,"Augex")</f>
        <v>0</v>
      </c>
      <c r="W320" s="32">
        <f>SUMIFS('Capex forecast'!G$7:G$210,'Capex forecast'!$T$7:$T$210,$Q320,'Capex forecast'!$S$7:$S$210,$S320,'Capex forecast'!$Q$7:$Q$210,"Augex")</f>
        <v>0</v>
      </c>
      <c r="X320" s="32">
        <f>SUMIFS('Capex forecast'!H$7:H$210,'Capex forecast'!$T$7:$T$210,$Q320,'Capex forecast'!$S$7:$S$210,$S320,'Capex forecast'!$Q$7:$Q$210,"Augex")</f>
        <v>0</v>
      </c>
      <c r="Y320" s="32">
        <f>SUMIFS('Capex forecast'!I$7:I$210,'Capex forecast'!$T$7:$T$210,$Q320,'Capex forecast'!$S$7:$S$210,$S320,'Capex forecast'!$Q$7:$Q$210,"Augex")</f>
        <v>0</v>
      </c>
      <c r="Z320" s="32">
        <f>SUMIFS('Capex forecast'!J$7:J$210,'Capex forecast'!$T$7:$T$210,$Q320,'Capex forecast'!$S$7:$S$210,$S320,'Capex forecast'!$Q$7:$Q$210,"Augex")</f>
        <v>0</v>
      </c>
      <c r="AA320" s="32">
        <f>SUMIFS('Capex forecast'!K$7:K$210,'Capex forecast'!$T$7:$T$210,$Q320,'Capex forecast'!$S$7:$S$210,$S320,'Capex forecast'!$Q$7:$Q$210,"Augex")</f>
        <v>0</v>
      </c>
      <c r="AB320" s="32">
        <f>SUMIFS('Capex forecast'!L$7:L$210,'Capex forecast'!$T$7:$T$210,$Q320,'Capex forecast'!$S$7:$S$210,$S320,'Capex forecast'!$Q$7:$Q$210,"Augex")</f>
        <v>0</v>
      </c>
      <c r="AC320" s="32">
        <f>SUMIFS('Capex forecast'!M$7:M$210,'Capex forecast'!$T$7:$T$210,$Q320,'Capex forecast'!$S$7:$S$210,$S320,'Capex forecast'!$Q$7:$Q$210,"Augex")</f>
        <v>0</v>
      </c>
      <c r="AD320" s="32">
        <f>SUMIFS('Capex forecast'!N$7:N$210,'Capex forecast'!$T$7:$T$210,$Q320,'Capex forecast'!$S$7:$S$210,$S320,'Capex forecast'!$Q$7:$Q$210,"Augex")</f>
        <v>0</v>
      </c>
      <c r="AF320" s="6" t="s">
        <v>15</v>
      </c>
      <c r="AG320" s="6" t="str">
        <f>INDEX('Raw demand forecast'!$M$7:$M$5830,MATCH($Q320,'Raw demand forecast'!$B$7:$B$5830,0))</f>
        <v>No</v>
      </c>
      <c r="AH320" s="6" t="str">
        <f>IF(COUNTIF($AF$93:AF320,$B320) = 1, "LV", IF(COUNTIF($AF$93:AF320,$B320) = 2, "HV", "ST"))</f>
        <v>LV</v>
      </c>
      <c r="AI320" s="6" t="str">
        <f>INDEX('Demand forecast and growth rate'!$E$7:$E$273,MATCH($Q320,'Demand forecast and growth rate'!$B$7:$B$273,0))</f>
        <v>Small growth</v>
      </c>
      <c r="AJ320" s="53">
        <f>SUMIFS('Capex forecast'!E$7:E$210,'Capex forecast'!$T$7:$T$210,$AF320,'Capex forecast'!$S$7:$S$210,$AH320,'Capex forecast'!$Q$7:$Q$210,"Repex")</f>
        <v>0</v>
      </c>
      <c r="AK320" s="53">
        <f>SUMIFS('Capex forecast'!F$7:F$210,'Capex forecast'!$T$7:$T$210,$AF320,'Capex forecast'!$S$7:$S$210,$AH320,'Capex forecast'!$Q$7:$Q$210,"Repex")</f>
        <v>0</v>
      </c>
      <c r="AL320" s="53">
        <f>SUMIFS('Capex forecast'!G$7:G$210,'Capex forecast'!$T$7:$T$210,$AF320,'Capex forecast'!$S$7:$S$210,$AH320,'Capex forecast'!$Q$7:$Q$210,"Repex")</f>
        <v>0</v>
      </c>
      <c r="AM320" s="53">
        <f>SUMIFS('Capex forecast'!H$7:H$210,'Capex forecast'!$T$7:$T$210,$AF320,'Capex forecast'!$S$7:$S$210,$AH320,'Capex forecast'!$Q$7:$Q$210,"Repex")</f>
        <v>0</v>
      </c>
      <c r="AN320" s="53">
        <f>SUMIFS('Capex forecast'!I$7:I$210,'Capex forecast'!$T$7:$T$210,$AF320,'Capex forecast'!$S$7:$S$210,$AH320,'Capex forecast'!$Q$7:$Q$210,"Repex")</f>
        <v>0</v>
      </c>
      <c r="AO320" s="53">
        <f>SUMIFS('Capex forecast'!J$7:J$210,'Capex forecast'!$T$7:$T$210,$AF320,'Capex forecast'!$S$7:$S$210,$AH320,'Capex forecast'!$Q$7:$Q$210,"Repex")</f>
        <v>0</v>
      </c>
      <c r="AP320" s="53">
        <f>SUMIFS('Capex forecast'!K$7:K$210,'Capex forecast'!$T$7:$T$210,$AF320,'Capex forecast'!$S$7:$S$210,$AH320,'Capex forecast'!$Q$7:$Q$210,"Repex")</f>
        <v>0</v>
      </c>
      <c r="AQ320" s="53">
        <f>SUMIFS('Capex forecast'!L$7:L$210,'Capex forecast'!$T$7:$T$210,$AF320,'Capex forecast'!$S$7:$S$210,$AH320,'Capex forecast'!$Q$7:$Q$210,"Repex")</f>
        <v>0</v>
      </c>
      <c r="AR320" s="53">
        <f>SUMIFS('Capex forecast'!M$7:M$210,'Capex forecast'!$T$7:$T$210,$AF320,'Capex forecast'!$S$7:$S$210,$AH320,'Capex forecast'!$Q$7:$Q$210,"Repex")</f>
        <v>0</v>
      </c>
      <c r="AS320" s="53">
        <f>SUMIFS('Capex forecast'!N$7:N$210,'Capex forecast'!$T$7:$T$210,$AF320,'Capex forecast'!$S$7:$S$210,$AH320,'Capex forecast'!$Q$7:$Q$210,"Repex")</f>
        <v>0</v>
      </c>
    </row>
    <row r="321" spans="2:45" ht="15">
      <c r="B321" s="6" t="s">
        <v>17</v>
      </c>
      <c r="C321" s="6" t="str">
        <f>INDEX('Raw demand forecast'!$M$7:$M$5830,MATCH($B321,'Raw demand forecast'!$B$7:$B$5830,0))</f>
        <v>No</v>
      </c>
      <c r="D321" s="6" t="str">
        <f>IF(COUNTIF($B$93:B321,$B321) = 1, "LV", IF(COUNTIF($B$93:B321,$B321) = 2, "HV", "ST"))</f>
        <v>LV</v>
      </c>
      <c r="E321" s="6" t="str">
        <f>INDEX('Demand forecast and growth rate'!$E$7:$E$273,MATCH($B321,'Demand forecast and growth rate'!$B$7:$B$273,0))</f>
        <v>Steady/falling</v>
      </c>
      <c r="F321" s="32">
        <f>SUMIFS('Capex forecast'!E$7:E$210,'Capex forecast'!$T$7:$T$210,'Allocation of site-spec costs'!$B321,'Capex forecast'!$S$7:$S$210,'Allocation of site-spec costs'!$D321,'Capex forecast'!$Q$7:$Q$210,"Customer Connection")</f>
        <v>0</v>
      </c>
      <c r="G321" s="32">
        <f>SUMIFS('Capex forecast'!F$7:F$210,'Capex forecast'!$T$7:$T$210,'Allocation of site-spec costs'!$B321,'Capex forecast'!$S$7:$S$210,'Allocation of site-spec costs'!$D321,'Capex forecast'!$Q$7:$Q$210,"Customer Connection")</f>
        <v>0</v>
      </c>
      <c r="H321" s="32">
        <f>SUMIFS('Capex forecast'!G$7:G$210,'Capex forecast'!$T$7:$T$210,'Allocation of site-spec costs'!$B321,'Capex forecast'!$S$7:$S$210,'Allocation of site-spec costs'!$D321,'Capex forecast'!$Q$7:$Q$210,"Customer Connection")</f>
        <v>0</v>
      </c>
      <c r="I321" s="32">
        <f>SUMIFS('Capex forecast'!H$7:H$210,'Capex forecast'!$T$7:$T$210,'Allocation of site-spec costs'!$B321,'Capex forecast'!$S$7:$S$210,'Allocation of site-spec costs'!$D321,'Capex forecast'!$Q$7:$Q$210,"Customer Connection")</f>
        <v>0</v>
      </c>
      <c r="J321" s="32">
        <f>SUMIFS('Capex forecast'!I$7:I$210,'Capex forecast'!$T$7:$T$210,'Allocation of site-spec costs'!$B321,'Capex forecast'!$S$7:$S$210,'Allocation of site-spec costs'!$D321,'Capex forecast'!$Q$7:$Q$210,"Customer Connection")</f>
        <v>0</v>
      </c>
      <c r="K321" s="32">
        <f>SUMIFS('Capex forecast'!J$7:J$210,'Capex forecast'!$T$7:$T$210,'Allocation of site-spec costs'!$B321,'Capex forecast'!$S$7:$S$210,'Allocation of site-spec costs'!$D321,'Capex forecast'!$Q$7:$Q$210,"Customer Connection")</f>
        <v>0</v>
      </c>
      <c r="L321" s="32">
        <f>SUMIFS('Capex forecast'!K$7:K$210,'Capex forecast'!$T$7:$T$210,'Allocation of site-spec costs'!$B321,'Capex forecast'!$S$7:$S$210,'Allocation of site-spec costs'!$D321,'Capex forecast'!$Q$7:$Q$210,"Customer Connection")</f>
        <v>0</v>
      </c>
      <c r="M321" s="32">
        <f>SUMIFS('Capex forecast'!L$7:L$210,'Capex forecast'!$T$7:$T$210,'Allocation of site-spec costs'!$B321,'Capex forecast'!$S$7:$S$210,'Allocation of site-spec costs'!$D321,'Capex forecast'!$Q$7:$Q$210,"Customer Connection")</f>
        <v>0</v>
      </c>
      <c r="N321" s="32">
        <f>SUMIFS('Capex forecast'!M$7:M$210,'Capex forecast'!$T$7:$T$210,'Allocation of site-spec costs'!$B321,'Capex forecast'!$S$7:$S$210,'Allocation of site-spec costs'!$D321,'Capex forecast'!$Q$7:$Q$210,"Customer Connection")</f>
        <v>0</v>
      </c>
      <c r="O321" s="32">
        <f>SUMIFS('Capex forecast'!N$7:N$210,'Capex forecast'!$T$7:$T$210,'Allocation of site-spec costs'!$B321,'Capex forecast'!$S$7:$S$210,'Allocation of site-spec costs'!$D321,'Capex forecast'!$Q$7:$Q$210,"Customer Connection")</f>
        <v>0</v>
      </c>
      <c r="Q321" s="6" t="s">
        <v>17</v>
      </c>
      <c r="R321" s="6" t="str">
        <f>INDEX('Raw demand forecast'!$M$7:$M$5830,MATCH($Q321,'Raw demand forecast'!$B$7:$B$5830,0))</f>
        <v>No</v>
      </c>
      <c r="S321" s="6" t="str">
        <f>IF(COUNTIF($Q$93:Q321,$B321) = 1, "LV", IF(COUNTIF($Q$93:Q321,$B321) = 2, "HV", "ST"))</f>
        <v>LV</v>
      </c>
      <c r="T321" s="6" t="str">
        <f>INDEX('Demand forecast and growth rate'!$E$7:$E$273,MATCH($Q321,'Demand forecast and growth rate'!$B$7:$B$273,0))</f>
        <v>Steady/falling</v>
      </c>
      <c r="U321" s="32">
        <f>SUMIFS('Capex forecast'!E$7:E$210,'Capex forecast'!$T$7:$T$210,$Q321,'Capex forecast'!$S$7:$S$210,$S321,'Capex forecast'!$Q$7:$Q$210,"Augex")</f>
        <v>0</v>
      </c>
      <c r="V321" s="32">
        <f>SUMIFS('Capex forecast'!F$7:F$210,'Capex forecast'!$T$7:$T$210,$Q321,'Capex forecast'!$S$7:$S$210,$S321,'Capex forecast'!$Q$7:$Q$210,"Augex")</f>
        <v>0</v>
      </c>
      <c r="W321" s="32">
        <f>SUMIFS('Capex forecast'!G$7:G$210,'Capex forecast'!$T$7:$T$210,$Q321,'Capex forecast'!$S$7:$S$210,$S321,'Capex forecast'!$Q$7:$Q$210,"Augex")</f>
        <v>0</v>
      </c>
      <c r="X321" s="32">
        <f>SUMIFS('Capex forecast'!H$7:H$210,'Capex forecast'!$T$7:$T$210,$Q321,'Capex forecast'!$S$7:$S$210,$S321,'Capex forecast'!$Q$7:$Q$210,"Augex")</f>
        <v>0</v>
      </c>
      <c r="Y321" s="32">
        <f>SUMIFS('Capex forecast'!I$7:I$210,'Capex forecast'!$T$7:$T$210,$Q321,'Capex forecast'!$S$7:$S$210,$S321,'Capex forecast'!$Q$7:$Q$210,"Augex")</f>
        <v>0</v>
      </c>
      <c r="Z321" s="32">
        <f>SUMIFS('Capex forecast'!J$7:J$210,'Capex forecast'!$T$7:$T$210,$Q321,'Capex forecast'!$S$7:$S$210,$S321,'Capex forecast'!$Q$7:$Q$210,"Augex")</f>
        <v>0</v>
      </c>
      <c r="AA321" s="32">
        <f>SUMIFS('Capex forecast'!K$7:K$210,'Capex forecast'!$T$7:$T$210,$Q321,'Capex forecast'!$S$7:$S$210,$S321,'Capex forecast'!$Q$7:$Q$210,"Augex")</f>
        <v>0</v>
      </c>
      <c r="AB321" s="32">
        <f>SUMIFS('Capex forecast'!L$7:L$210,'Capex forecast'!$T$7:$T$210,$Q321,'Capex forecast'!$S$7:$S$210,$S321,'Capex forecast'!$Q$7:$Q$210,"Augex")</f>
        <v>0</v>
      </c>
      <c r="AC321" s="32">
        <f>SUMIFS('Capex forecast'!M$7:M$210,'Capex forecast'!$T$7:$T$210,$Q321,'Capex forecast'!$S$7:$S$210,$S321,'Capex forecast'!$Q$7:$Q$210,"Augex")</f>
        <v>0</v>
      </c>
      <c r="AD321" s="32">
        <f>SUMIFS('Capex forecast'!N$7:N$210,'Capex forecast'!$T$7:$T$210,$Q321,'Capex forecast'!$S$7:$S$210,$S321,'Capex forecast'!$Q$7:$Q$210,"Augex")</f>
        <v>0</v>
      </c>
      <c r="AF321" s="6" t="s">
        <v>17</v>
      </c>
      <c r="AG321" s="6" t="str">
        <f>INDEX('Raw demand forecast'!$M$7:$M$5830,MATCH($Q321,'Raw demand forecast'!$B$7:$B$5830,0))</f>
        <v>No</v>
      </c>
      <c r="AH321" s="6" t="str">
        <f>IF(COUNTIF($AF$93:AF321,$B321) = 1, "LV", IF(COUNTIF($AF$93:AF321,$B321) = 2, "HV", "ST"))</f>
        <v>LV</v>
      </c>
      <c r="AI321" s="6" t="str">
        <f>INDEX('Demand forecast and growth rate'!$E$7:$E$273,MATCH($Q321,'Demand forecast and growth rate'!$B$7:$B$273,0))</f>
        <v>Steady/falling</v>
      </c>
      <c r="AJ321" s="53">
        <f>SUMIFS('Capex forecast'!E$7:E$210,'Capex forecast'!$T$7:$T$210,$AF321,'Capex forecast'!$S$7:$S$210,$AH321,'Capex forecast'!$Q$7:$Q$210,"Repex")</f>
        <v>0</v>
      </c>
      <c r="AK321" s="53">
        <f>SUMIFS('Capex forecast'!F$7:F$210,'Capex forecast'!$T$7:$T$210,$AF321,'Capex forecast'!$S$7:$S$210,$AH321,'Capex forecast'!$Q$7:$Q$210,"Repex")</f>
        <v>0</v>
      </c>
      <c r="AL321" s="53">
        <f>SUMIFS('Capex forecast'!G$7:G$210,'Capex forecast'!$T$7:$T$210,$AF321,'Capex forecast'!$S$7:$S$210,$AH321,'Capex forecast'!$Q$7:$Q$210,"Repex")</f>
        <v>0</v>
      </c>
      <c r="AM321" s="53">
        <f>SUMIFS('Capex forecast'!H$7:H$210,'Capex forecast'!$T$7:$T$210,$AF321,'Capex forecast'!$S$7:$S$210,$AH321,'Capex forecast'!$Q$7:$Q$210,"Repex")</f>
        <v>0</v>
      </c>
      <c r="AN321" s="53">
        <f>SUMIFS('Capex forecast'!I$7:I$210,'Capex forecast'!$T$7:$T$210,$AF321,'Capex forecast'!$S$7:$S$210,$AH321,'Capex forecast'!$Q$7:$Q$210,"Repex")</f>
        <v>0</v>
      </c>
      <c r="AO321" s="53">
        <f>SUMIFS('Capex forecast'!J$7:J$210,'Capex forecast'!$T$7:$T$210,$AF321,'Capex forecast'!$S$7:$S$210,$AH321,'Capex forecast'!$Q$7:$Q$210,"Repex")</f>
        <v>0</v>
      </c>
      <c r="AP321" s="53">
        <f>SUMIFS('Capex forecast'!K$7:K$210,'Capex forecast'!$T$7:$T$210,$AF321,'Capex forecast'!$S$7:$S$210,$AH321,'Capex forecast'!$Q$7:$Q$210,"Repex")</f>
        <v>0</v>
      </c>
      <c r="AQ321" s="53">
        <f>SUMIFS('Capex forecast'!L$7:L$210,'Capex forecast'!$T$7:$T$210,$AF321,'Capex forecast'!$S$7:$S$210,$AH321,'Capex forecast'!$Q$7:$Q$210,"Repex")</f>
        <v>0</v>
      </c>
      <c r="AR321" s="53">
        <f>SUMIFS('Capex forecast'!M$7:M$210,'Capex forecast'!$T$7:$T$210,$AF321,'Capex forecast'!$S$7:$S$210,$AH321,'Capex forecast'!$Q$7:$Q$210,"Repex")</f>
        <v>0</v>
      </c>
      <c r="AS321" s="53">
        <f>SUMIFS('Capex forecast'!N$7:N$210,'Capex forecast'!$T$7:$T$210,$AF321,'Capex forecast'!$S$7:$S$210,$AH321,'Capex forecast'!$Q$7:$Q$210,"Repex")</f>
        <v>0</v>
      </c>
    </row>
    <row r="322" spans="2:45" ht="15">
      <c r="B322" s="6" t="s">
        <v>18</v>
      </c>
      <c r="C322" s="6" t="str">
        <f>INDEX('Raw demand forecast'!$M$7:$M$5830,MATCH($B322,'Raw demand forecast'!$B$7:$B$5830,0))</f>
        <v>No</v>
      </c>
      <c r="D322" s="6" t="str">
        <f>IF(COUNTIF($B$93:B322,$B322) = 1, "LV", IF(COUNTIF($B$93:B322,$B322) = 2, "HV", "ST"))</f>
        <v>LV</v>
      </c>
      <c r="E322" s="6" t="str">
        <f>INDEX('Demand forecast and growth rate'!$E$7:$E$273,MATCH($B322,'Demand forecast and growth rate'!$B$7:$B$273,0))</f>
        <v>High growth</v>
      </c>
      <c r="F322" s="32">
        <f>SUMIFS('Capex forecast'!E$7:E$210,'Capex forecast'!$T$7:$T$210,'Allocation of site-spec costs'!$B322,'Capex forecast'!$S$7:$S$210,'Allocation of site-spec costs'!$D322,'Capex forecast'!$Q$7:$Q$210,"Customer Connection")</f>
        <v>0</v>
      </c>
      <c r="G322" s="32">
        <f>SUMIFS('Capex forecast'!F$7:F$210,'Capex forecast'!$T$7:$T$210,'Allocation of site-spec costs'!$B322,'Capex forecast'!$S$7:$S$210,'Allocation of site-spec costs'!$D322,'Capex forecast'!$Q$7:$Q$210,"Customer Connection")</f>
        <v>0</v>
      </c>
      <c r="H322" s="32">
        <f>SUMIFS('Capex forecast'!G$7:G$210,'Capex forecast'!$T$7:$T$210,'Allocation of site-spec costs'!$B322,'Capex forecast'!$S$7:$S$210,'Allocation of site-spec costs'!$D322,'Capex forecast'!$Q$7:$Q$210,"Customer Connection")</f>
        <v>0</v>
      </c>
      <c r="I322" s="32">
        <f>SUMIFS('Capex forecast'!H$7:H$210,'Capex forecast'!$T$7:$T$210,'Allocation of site-spec costs'!$B322,'Capex forecast'!$S$7:$S$210,'Allocation of site-spec costs'!$D322,'Capex forecast'!$Q$7:$Q$210,"Customer Connection")</f>
        <v>0</v>
      </c>
      <c r="J322" s="32">
        <f>SUMIFS('Capex forecast'!I$7:I$210,'Capex forecast'!$T$7:$T$210,'Allocation of site-spec costs'!$B322,'Capex forecast'!$S$7:$S$210,'Allocation of site-spec costs'!$D322,'Capex forecast'!$Q$7:$Q$210,"Customer Connection")</f>
        <v>0</v>
      </c>
      <c r="K322" s="32">
        <f>SUMIFS('Capex forecast'!J$7:J$210,'Capex forecast'!$T$7:$T$210,'Allocation of site-spec costs'!$B322,'Capex forecast'!$S$7:$S$210,'Allocation of site-spec costs'!$D322,'Capex forecast'!$Q$7:$Q$210,"Customer Connection")</f>
        <v>0</v>
      </c>
      <c r="L322" s="32">
        <f>SUMIFS('Capex forecast'!K$7:K$210,'Capex forecast'!$T$7:$T$210,'Allocation of site-spec costs'!$B322,'Capex forecast'!$S$7:$S$210,'Allocation of site-spec costs'!$D322,'Capex forecast'!$Q$7:$Q$210,"Customer Connection")</f>
        <v>0</v>
      </c>
      <c r="M322" s="32">
        <f>SUMIFS('Capex forecast'!L$7:L$210,'Capex forecast'!$T$7:$T$210,'Allocation of site-spec costs'!$B322,'Capex forecast'!$S$7:$S$210,'Allocation of site-spec costs'!$D322,'Capex forecast'!$Q$7:$Q$210,"Customer Connection")</f>
        <v>0</v>
      </c>
      <c r="N322" s="32">
        <f>SUMIFS('Capex forecast'!M$7:M$210,'Capex forecast'!$T$7:$T$210,'Allocation of site-spec costs'!$B322,'Capex forecast'!$S$7:$S$210,'Allocation of site-spec costs'!$D322,'Capex forecast'!$Q$7:$Q$210,"Customer Connection")</f>
        <v>0</v>
      </c>
      <c r="O322" s="32">
        <f>SUMIFS('Capex forecast'!N$7:N$210,'Capex forecast'!$T$7:$T$210,'Allocation of site-spec costs'!$B322,'Capex forecast'!$S$7:$S$210,'Allocation of site-spec costs'!$D322,'Capex forecast'!$Q$7:$Q$210,"Customer Connection")</f>
        <v>0</v>
      </c>
      <c r="Q322" s="6" t="s">
        <v>18</v>
      </c>
      <c r="R322" s="6" t="str">
        <f>INDEX('Raw demand forecast'!$M$7:$M$5830,MATCH($Q322,'Raw demand forecast'!$B$7:$B$5830,0))</f>
        <v>No</v>
      </c>
      <c r="S322" s="6" t="str">
        <f>IF(COUNTIF($Q$93:Q322,$B322) = 1, "LV", IF(COUNTIF($Q$93:Q322,$B322) = 2, "HV", "ST"))</f>
        <v>LV</v>
      </c>
      <c r="T322" s="6" t="str">
        <f>INDEX('Demand forecast and growth rate'!$E$7:$E$273,MATCH($Q322,'Demand forecast and growth rate'!$B$7:$B$273,0))</f>
        <v>High growth</v>
      </c>
      <c r="U322" s="32">
        <f>SUMIFS('Capex forecast'!E$7:E$210,'Capex forecast'!$T$7:$T$210,$Q322,'Capex forecast'!$S$7:$S$210,$S322,'Capex forecast'!$Q$7:$Q$210,"Augex")</f>
        <v>0</v>
      </c>
      <c r="V322" s="32">
        <f>SUMIFS('Capex forecast'!F$7:F$210,'Capex forecast'!$T$7:$T$210,$Q322,'Capex forecast'!$S$7:$S$210,$S322,'Capex forecast'!$Q$7:$Q$210,"Augex")</f>
        <v>0</v>
      </c>
      <c r="W322" s="32">
        <f>SUMIFS('Capex forecast'!G$7:G$210,'Capex forecast'!$T$7:$T$210,$Q322,'Capex forecast'!$S$7:$S$210,$S322,'Capex forecast'!$Q$7:$Q$210,"Augex")</f>
        <v>0</v>
      </c>
      <c r="X322" s="32">
        <f>SUMIFS('Capex forecast'!H$7:H$210,'Capex forecast'!$T$7:$T$210,$Q322,'Capex forecast'!$S$7:$S$210,$S322,'Capex forecast'!$Q$7:$Q$210,"Augex")</f>
        <v>0</v>
      </c>
      <c r="Y322" s="32">
        <f>SUMIFS('Capex forecast'!I$7:I$210,'Capex forecast'!$T$7:$T$210,$Q322,'Capex forecast'!$S$7:$S$210,$S322,'Capex forecast'!$Q$7:$Q$210,"Augex")</f>
        <v>0</v>
      </c>
      <c r="Z322" s="32">
        <f>SUMIFS('Capex forecast'!J$7:J$210,'Capex forecast'!$T$7:$T$210,$Q322,'Capex forecast'!$S$7:$S$210,$S322,'Capex forecast'!$Q$7:$Q$210,"Augex")</f>
        <v>0</v>
      </c>
      <c r="AA322" s="32">
        <f>SUMIFS('Capex forecast'!K$7:K$210,'Capex forecast'!$T$7:$T$210,$Q322,'Capex forecast'!$S$7:$S$210,$S322,'Capex forecast'!$Q$7:$Q$210,"Augex")</f>
        <v>0</v>
      </c>
      <c r="AB322" s="32">
        <f>SUMIFS('Capex forecast'!L$7:L$210,'Capex forecast'!$T$7:$T$210,$Q322,'Capex forecast'!$S$7:$S$210,$S322,'Capex forecast'!$Q$7:$Q$210,"Augex")</f>
        <v>0</v>
      </c>
      <c r="AC322" s="32">
        <f>SUMIFS('Capex forecast'!M$7:M$210,'Capex forecast'!$T$7:$T$210,$Q322,'Capex forecast'!$S$7:$S$210,$S322,'Capex forecast'!$Q$7:$Q$210,"Augex")</f>
        <v>0</v>
      </c>
      <c r="AD322" s="32">
        <f>SUMIFS('Capex forecast'!N$7:N$210,'Capex forecast'!$T$7:$T$210,$Q322,'Capex forecast'!$S$7:$S$210,$S322,'Capex forecast'!$Q$7:$Q$210,"Augex")</f>
        <v>0</v>
      </c>
      <c r="AF322" s="6" t="s">
        <v>18</v>
      </c>
      <c r="AG322" s="6" t="str">
        <f>INDEX('Raw demand forecast'!$M$7:$M$5830,MATCH($Q322,'Raw demand forecast'!$B$7:$B$5830,0))</f>
        <v>No</v>
      </c>
      <c r="AH322" s="6" t="str">
        <f>IF(COUNTIF($AF$93:AF322,$B322) = 1, "LV", IF(COUNTIF($AF$93:AF322,$B322) = 2, "HV", "ST"))</f>
        <v>LV</v>
      </c>
      <c r="AI322" s="6" t="str">
        <f>INDEX('Demand forecast and growth rate'!$E$7:$E$273,MATCH($Q322,'Demand forecast and growth rate'!$B$7:$B$273,0))</f>
        <v>High growth</v>
      </c>
      <c r="AJ322" s="53">
        <f>SUMIFS('Capex forecast'!E$7:E$210,'Capex forecast'!$T$7:$T$210,$AF322,'Capex forecast'!$S$7:$S$210,$AH322,'Capex forecast'!$Q$7:$Q$210,"Repex")</f>
        <v>0</v>
      </c>
      <c r="AK322" s="53">
        <f>SUMIFS('Capex forecast'!F$7:F$210,'Capex forecast'!$T$7:$T$210,$AF322,'Capex forecast'!$S$7:$S$210,$AH322,'Capex forecast'!$Q$7:$Q$210,"Repex")</f>
        <v>0</v>
      </c>
      <c r="AL322" s="53">
        <f>SUMIFS('Capex forecast'!G$7:G$210,'Capex forecast'!$T$7:$T$210,$AF322,'Capex forecast'!$S$7:$S$210,$AH322,'Capex forecast'!$Q$7:$Q$210,"Repex")</f>
        <v>0</v>
      </c>
      <c r="AM322" s="53">
        <f>SUMIFS('Capex forecast'!H$7:H$210,'Capex forecast'!$T$7:$T$210,$AF322,'Capex forecast'!$S$7:$S$210,$AH322,'Capex forecast'!$Q$7:$Q$210,"Repex")</f>
        <v>0</v>
      </c>
      <c r="AN322" s="53">
        <f>SUMIFS('Capex forecast'!I$7:I$210,'Capex forecast'!$T$7:$T$210,$AF322,'Capex forecast'!$S$7:$S$210,$AH322,'Capex forecast'!$Q$7:$Q$210,"Repex")</f>
        <v>0</v>
      </c>
      <c r="AO322" s="53">
        <f>SUMIFS('Capex forecast'!J$7:J$210,'Capex forecast'!$T$7:$T$210,$AF322,'Capex forecast'!$S$7:$S$210,$AH322,'Capex forecast'!$Q$7:$Q$210,"Repex")</f>
        <v>0</v>
      </c>
      <c r="AP322" s="53">
        <f>SUMIFS('Capex forecast'!K$7:K$210,'Capex forecast'!$T$7:$T$210,$AF322,'Capex forecast'!$S$7:$S$210,$AH322,'Capex forecast'!$Q$7:$Q$210,"Repex")</f>
        <v>0</v>
      </c>
      <c r="AQ322" s="53">
        <f>SUMIFS('Capex forecast'!L$7:L$210,'Capex forecast'!$T$7:$T$210,$AF322,'Capex forecast'!$S$7:$S$210,$AH322,'Capex forecast'!$Q$7:$Q$210,"Repex")</f>
        <v>0</v>
      </c>
      <c r="AR322" s="53">
        <f>SUMIFS('Capex forecast'!M$7:M$210,'Capex forecast'!$T$7:$T$210,$AF322,'Capex forecast'!$S$7:$S$210,$AH322,'Capex forecast'!$Q$7:$Q$210,"Repex")</f>
        <v>0</v>
      </c>
      <c r="AS322" s="53">
        <f>SUMIFS('Capex forecast'!N$7:N$210,'Capex forecast'!$T$7:$T$210,$AF322,'Capex forecast'!$S$7:$S$210,$AH322,'Capex forecast'!$Q$7:$Q$210,"Repex")</f>
        <v>0</v>
      </c>
    </row>
    <row r="323" spans="2:45" ht="15">
      <c r="B323" s="6" t="s">
        <v>605</v>
      </c>
      <c r="C323" s="6" t="str">
        <f>INDEX('Raw demand forecast'!$M$7:$M$5830,MATCH($B323,'Raw demand forecast'!$B$7:$B$5830,0))</f>
        <v>Yes</v>
      </c>
      <c r="D323" s="6" t="str">
        <f>IF(COUNTIF($B$93:B323,$B323) = 1, "LV", IF(COUNTIF($B$93:B323,$B323) = 2, "HV", "ST"))</f>
        <v>LV</v>
      </c>
      <c r="E323" s="6" t="str">
        <f>INDEX('Demand forecast and growth rate'!$E$7:$E$273,MATCH($B323,'Demand forecast and growth rate'!$B$7:$B$273,0))</f>
        <v>Steady/falling</v>
      </c>
      <c r="F323" s="32">
        <f>SUMIFS('Capex forecast'!E$7:E$210,'Capex forecast'!$T$7:$T$210,'Allocation of site-spec costs'!$B323,'Capex forecast'!$S$7:$S$210,'Allocation of site-spec costs'!$D323,'Capex forecast'!$Q$7:$Q$210,"Customer Connection")</f>
        <v>0</v>
      </c>
      <c r="G323" s="32">
        <f>SUMIFS('Capex forecast'!F$7:F$210,'Capex forecast'!$T$7:$T$210,'Allocation of site-spec costs'!$B323,'Capex forecast'!$S$7:$S$210,'Allocation of site-spec costs'!$D323,'Capex forecast'!$Q$7:$Q$210,"Customer Connection")</f>
        <v>0</v>
      </c>
      <c r="H323" s="32">
        <f>SUMIFS('Capex forecast'!G$7:G$210,'Capex forecast'!$T$7:$T$210,'Allocation of site-spec costs'!$B323,'Capex forecast'!$S$7:$S$210,'Allocation of site-spec costs'!$D323,'Capex forecast'!$Q$7:$Q$210,"Customer Connection")</f>
        <v>0</v>
      </c>
      <c r="I323" s="32">
        <f>SUMIFS('Capex forecast'!H$7:H$210,'Capex forecast'!$T$7:$T$210,'Allocation of site-spec costs'!$B323,'Capex forecast'!$S$7:$S$210,'Allocation of site-spec costs'!$D323,'Capex forecast'!$Q$7:$Q$210,"Customer Connection")</f>
        <v>0</v>
      </c>
      <c r="J323" s="32">
        <f>SUMIFS('Capex forecast'!I$7:I$210,'Capex forecast'!$T$7:$T$210,'Allocation of site-spec costs'!$B323,'Capex forecast'!$S$7:$S$210,'Allocation of site-spec costs'!$D323,'Capex forecast'!$Q$7:$Q$210,"Customer Connection")</f>
        <v>0</v>
      </c>
      <c r="K323" s="32">
        <f>SUMIFS('Capex forecast'!J$7:J$210,'Capex forecast'!$T$7:$T$210,'Allocation of site-spec costs'!$B323,'Capex forecast'!$S$7:$S$210,'Allocation of site-spec costs'!$D323,'Capex forecast'!$Q$7:$Q$210,"Customer Connection")</f>
        <v>0</v>
      </c>
      <c r="L323" s="32">
        <f>SUMIFS('Capex forecast'!K$7:K$210,'Capex forecast'!$T$7:$T$210,'Allocation of site-spec costs'!$B323,'Capex forecast'!$S$7:$S$210,'Allocation of site-spec costs'!$D323,'Capex forecast'!$Q$7:$Q$210,"Customer Connection")</f>
        <v>0</v>
      </c>
      <c r="M323" s="32">
        <f>SUMIFS('Capex forecast'!L$7:L$210,'Capex forecast'!$T$7:$T$210,'Allocation of site-spec costs'!$B323,'Capex forecast'!$S$7:$S$210,'Allocation of site-spec costs'!$D323,'Capex forecast'!$Q$7:$Q$210,"Customer Connection")</f>
        <v>0</v>
      </c>
      <c r="N323" s="32">
        <f>SUMIFS('Capex forecast'!M$7:M$210,'Capex forecast'!$T$7:$T$210,'Allocation of site-spec costs'!$B323,'Capex forecast'!$S$7:$S$210,'Allocation of site-spec costs'!$D323,'Capex forecast'!$Q$7:$Q$210,"Customer Connection")</f>
        <v>0</v>
      </c>
      <c r="O323" s="32">
        <f>SUMIFS('Capex forecast'!N$7:N$210,'Capex forecast'!$T$7:$T$210,'Allocation of site-spec costs'!$B323,'Capex forecast'!$S$7:$S$210,'Allocation of site-spec costs'!$D323,'Capex forecast'!$Q$7:$Q$210,"Customer Connection")</f>
        <v>0</v>
      </c>
      <c r="Q323" s="6" t="s">
        <v>605</v>
      </c>
      <c r="R323" s="6" t="str">
        <f>INDEX('Raw demand forecast'!$M$7:$M$5830,MATCH($Q323,'Raw demand forecast'!$B$7:$B$5830,0))</f>
        <v>Yes</v>
      </c>
      <c r="S323" s="6" t="str">
        <f>IF(COUNTIF($Q$93:Q323,$B323) = 1, "LV", IF(COUNTIF($Q$93:Q323,$B323) = 2, "HV", "ST"))</f>
        <v>LV</v>
      </c>
      <c r="T323" s="6" t="str">
        <f>INDEX('Demand forecast and growth rate'!$E$7:$E$273,MATCH($Q323,'Demand forecast and growth rate'!$B$7:$B$273,0))</f>
        <v>Steady/falling</v>
      </c>
      <c r="U323" s="32">
        <f>SUMIFS('Capex forecast'!E$7:E$210,'Capex forecast'!$T$7:$T$210,$Q323,'Capex forecast'!$S$7:$S$210,$S323,'Capex forecast'!$Q$7:$Q$210,"Augex")</f>
        <v>0</v>
      </c>
      <c r="V323" s="32">
        <f>SUMIFS('Capex forecast'!F$7:F$210,'Capex forecast'!$T$7:$T$210,$Q323,'Capex forecast'!$S$7:$S$210,$S323,'Capex forecast'!$Q$7:$Q$210,"Augex")</f>
        <v>0</v>
      </c>
      <c r="W323" s="32">
        <f>SUMIFS('Capex forecast'!G$7:G$210,'Capex forecast'!$T$7:$T$210,$Q323,'Capex forecast'!$S$7:$S$210,$S323,'Capex forecast'!$Q$7:$Q$210,"Augex")</f>
        <v>0</v>
      </c>
      <c r="X323" s="32">
        <f>SUMIFS('Capex forecast'!H$7:H$210,'Capex forecast'!$T$7:$T$210,$Q323,'Capex forecast'!$S$7:$S$210,$S323,'Capex forecast'!$Q$7:$Q$210,"Augex")</f>
        <v>0</v>
      </c>
      <c r="Y323" s="32">
        <f>SUMIFS('Capex forecast'!I$7:I$210,'Capex forecast'!$T$7:$T$210,$Q323,'Capex forecast'!$S$7:$S$210,$S323,'Capex forecast'!$Q$7:$Q$210,"Augex")</f>
        <v>0</v>
      </c>
      <c r="Z323" s="32">
        <f>SUMIFS('Capex forecast'!J$7:J$210,'Capex forecast'!$T$7:$T$210,$Q323,'Capex forecast'!$S$7:$S$210,$S323,'Capex forecast'!$Q$7:$Q$210,"Augex")</f>
        <v>0</v>
      </c>
      <c r="AA323" s="32">
        <f>SUMIFS('Capex forecast'!K$7:K$210,'Capex forecast'!$T$7:$T$210,$Q323,'Capex forecast'!$S$7:$S$210,$S323,'Capex forecast'!$Q$7:$Q$210,"Augex")</f>
        <v>0</v>
      </c>
      <c r="AB323" s="32">
        <f>SUMIFS('Capex forecast'!L$7:L$210,'Capex forecast'!$T$7:$T$210,$Q323,'Capex forecast'!$S$7:$S$210,$S323,'Capex forecast'!$Q$7:$Q$210,"Augex")</f>
        <v>0</v>
      </c>
      <c r="AC323" s="32">
        <f>SUMIFS('Capex forecast'!M$7:M$210,'Capex forecast'!$T$7:$T$210,$Q323,'Capex forecast'!$S$7:$S$210,$S323,'Capex forecast'!$Q$7:$Q$210,"Augex")</f>
        <v>0</v>
      </c>
      <c r="AD323" s="32">
        <f>SUMIFS('Capex forecast'!N$7:N$210,'Capex forecast'!$T$7:$T$210,$Q323,'Capex forecast'!$S$7:$S$210,$S323,'Capex forecast'!$Q$7:$Q$210,"Augex")</f>
        <v>0</v>
      </c>
      <c r="AF323" s="6" t="s">
        <v>605</v>
      </c>
      <c r="AG323" s="6" t="str">
        <f>INDEX('Raw demand forecast'!$M$7:$M$5830,MATCH($Q323,'Raw demand forecast'!$B$7:$B$5830,0))</f>
        <v>Yes</v>
      </c>
      <c r="AH323" s="6" t="str">
        <f>IF(COUNTIF($AF$93:AF323,$B323) = 1, "LV", IF(COUNTIF($AF$93:AF323,$B323) = 2, "HV", "ST"))</f>
        <v>LV</v>
      </c>
      <c r="AI323" s="6" t="str">
        <f>INDEX('Demand forecast and growth rate'!$E$7:$E$273,MATCH($Q323,'Demand forecast and growth rate'!$B$7:$B$273,0))</f>
        <v>Steady/falling</v>
      </c>
      <c r="AJ323" s="53">
        <f>SUMIFS('Capex forecast'!E$7:E$210,'Capex forecast'!$T$7:$T$210,$AF323,'Capex forecast'!$S$7:$S$210,$AH323,'Capex forecast'!$Q$7:$Q$210,"Repex")</f>
        <v>0</v>
      </c>
      <c r="AK323" s="53">
        <f>SUMIFS('Capex forecast'!F$7:F$210,'Capex forecast'!$T$7:$T$210,$AF323,'Capex forecast'!$S$7:$S$210,$AH323,'Capex forecast'!$Q$7:$Q$210,"Repex")</f>
        <v>0</v>
      </c>
      <c r="AL323" s="53">
        <f>SUMIFS('Capex forecast'!G$7:G$210,'Capex forecast'!$T$7:$T$210,$AF323,'Capex forecast'!$S$7:$S$210,$AH323,'Capex forecast'!$Q$7:$Q$210,"Repex")</f>
        <v>0</v>
      </c>
      <c r="AM323" s="53">
        <f>SUMIFS('Capex forecast'!H$7:H$210,'Capex forecast'!$T$7:$T$210,$AF323,'Capex forecast'!$S$7:$S$210,$AH323,'Capex forecast'!$Q$7:$Q$210,"Repex")</f>
        <v>0</v>
      </c>
      <c r="AN323" s="53">
        <f>SUMIFS('Capex forecast'!I$7:I$210,'Capex forecast'!$T$7:$T$210,$AF323,'Capex forecast'!$S$7:$S$210,$AH323,'Capex forecast'!$Q$7:$Q$210,"Repex")</f>
        <v>0</v>
      </c>
      <c r="AO323" s="53">
        <f>SUMIFS('Capex forecast'!J$7:J$210,'Capex forecast'!$T$7:$T$210,$AF323,'Capex forecast'!$S$7:$S$210,$AH323,'Capex forecast'!$Q$7:$Q$210,"Repex")</f>
        <v>0</v>
      </c>
      <c r="AP323" s="53">
        <f>SUMIFS('Capex forecast'!K$7:K$210,'Capex forecast'!$T$7:$T$210,$AF323,'Capex forecast'!$S$7:$S$210,$AH323,'Capex forecast'!$Q$7:$Q$210,"Repex")</f>
        <v>0</v>
      </c>
      <c r="AQ323" s="53">
        <f>SUMIFS('Capex forecast'!L$7:L$210,'Capex forecast'!$T$7:$T$210,$AF323,'Capex forecast'!$S$7:$S$210,$AH323,'Capex forecast'!$Q$7:$Q$210,"Repex")</f>
        <v>0</v>
      </c>
      <c r="AR323" s="53">
        <f>SUMIFS('Capex forecast'!M$7:M$210,'Capex forecast'!$T$7:$T$210,$AF323,'Capex forecast'!$S$7:$S$210,$AH323,'Capex forecast'!$Q$7:$Q$210,"Repex")</f>
        <v>0</v>
      </c>
      <c r="AS323" s="53">
        <f>SUMIFS('Capex forecast'!N$7:N$210,'Capex forecast'!$T$7:$T$210,$AF323,'Capex forecast'!$S$7:$S$210,$AH323,'Capex forecast'!$Q$7:$Q$210,"Repex")</f>
        <v>0</v>
      </c>
    </row>
    <row r="324" spans="2:45" ht="15">
      <c r="B324" s="6" t="s">
        <v>31</v>
      </c>
      <c r="C324" s="6" t="str">
        <f>INDEX('Raw demand forecast'!$M$7:$M$5830,MATCH($B324,'Raw demand forecast'!$B$7:$B$5830,0))</f>
        <v>No</v>
      </c>
      <c r="D324" s="6" t="str">
        <f>IF(COUNTIF($B$93:B324,$B324) = 1, "LV", IF(COUNTIF($B$93:B324,$B324) = 2, "HV", "ST"))</f>
        <v>LV</v>
      </c>
      <c r="E324" s="6" t="str">
        <f>INDEX('Demand forecast and growth rate'!$E$7:$E$273,MATCH($B324,'Demand forecast and growth rate'!$B$7:$B$273,0))</f>
        <v>Steady/falling</v>
      </c>
      <c r="F324" s="32">
        <f>SUMIFS('Capex forecast'!E$7:E$210,'Capex forecast'!$T$7:$T$210,'Allocation of site-spec costs'!$B324,'Capex forecast'!$S$7:$S$210,'Allocation of site-spec costs'!$D324,'Capex forecast'!$Q$7:$Q$210,"Customer Connection")</f>
        <v>0</v>
      </c>
      <c r="G324" s="32">
        <f>SUMIFS('Capex forecast'!F$7:F$210,'Capex forecast'!$T$7:$T$210,'Allocation of site-spec costs'!$B324,'Capex forecast'!$S$7:$S$210,'Allocation of site-spec costs'!$D324,'Capex forecast'!$Q$7:$Q$210,"Customer Connection")</f>
        <v>0</v>
      </c>
      <c r="H324" s="32">
        <f>SUMIFS('Capex forecast'!G$7:G$210,'Capex forecast'!$T$7:$T$210,'Allocation of site-spec costs'!$B324,'Capex forecast'!$S$7:$S$210,'Allocation of site-spec costs'!$D324,'Capex forecast'!$Q$7:$Q$210,"Customer Connection")</f>
        <v>0</v>
      </c>
      <c r="I324" s="32">
        <f>SUMIFS('Capex forecast'!H$7:H$210,'Capex forecast'!$T$7:$T$210,'Allocation of site-spec costs'!$B324,'Capex forecast'!$S$7:$S$210,'Allocation of site-spec costs'!$D324,'Capex forecast'!$Q$7:$Q$210,"Customer Connection")</f>
        <v>0</v>
      </c>
      <c r="J324" s="32">
        <f>SUMIFS('Capex forecast'!I$7:I$210,'Capex forecast'!$T$7:$T$210,'Allocation of site-spec costs'!$B324,'Capex forecast'!$S$7:$S$210,'Allocation of site-spec costs'!$D324,'Capex forecast'!$Q$7:$Q$210,"Customer Connection")</f>
        <v>0</v>
      </c>
      <c r="K324" s="32">
        <f>SUMIFS('Capex forecast'!J$7:J$210,'Capex forecast'!$T$7:$T$210,'Allocation of site-spec costs'!$B324,'Capex forecast'!$S$7:$S$210,'Allocation of site-spec costs'!$D324,'Capex forecast'!$Q$7:$Q$210,"Customer Connection")</f>
        <v>0</v>
      </c>
      <c r="L324" s="32">
        <f>SUMIFS('Capex forecast'!K$7:K$210,'Capex forecast'!$T$7:$T$210,'Allocation of site-spec costs'!$B324,'Capex forecast'!$S$7:$S$210,'Allocation of site-spec costs'!$D324,'Capex forecast'!$Q$7:$Q$210,"Customer Connection")</f>
        <v>0</v>
      </c>
      <c r="M324" s="32">
        <f>SUMIFS('Capex forecast'!L$7:L$210,'Capex forecast'!$T$7:$T$210,'Allocation of site-spec costs'!$B324,'Capex forecast'!$S$7:$S$210,'Allocation of site-spec costs'!$D324,'Capex forecast'!$Q$7:$Q$210,"Customer Connection")</f>
        <v>0</v>
      </c>
      <c r="N324" s="32">
        <f>SUMIFS('Capex forecast'!M$7:M$210,'Capex forecast'!$T$7:$T$210,'Allocation of site-spec costs'!$B324,'Capex forecast'!$S$7:$S$210,'Allocation of site-spec costs'!$D324,'Capex forecast'!$Q$7:$Q$210,"Customer Connection")</f>
        <v>0</v>
      </c>
      <c r="O324" s="32">
        <f>SUMIFS('Capex forecast'!N$7:N$210,'Capex forecast'!$T$7:$T$210,'Allocation of site-spec costs'!$B324,'Capex forecast'!$S$7:$S$210,'Allocation of site-spec costs'!$D324,'Capex forecast'!$Q$7:$Q$210,"Customer Connection")</f>
        <v>0</v>
      </c>
      <c r="Q324" s="6" t="s">
        <v>31</v>
      </c>
      <c r="R324" s="6" t="str">
        <f>INDEX('Raw demand forecast'!$M$7:$M$5830,MATCH($Q324,'Raw demand forecast'!$B$7:$B$5830,0))</f>
        <v>No</v>
      </c>
      <c r="S324" s="6" t="str">
        <f>IF(COUNTIF($Q$93:Q324,$B324) = 1, "LV", IF(COUNTIF($Q$93:Q324,$B324) = 2, "HV", "ST"))</f>
        <v>LV</v>
      </c>
      <c r="T324" s="6" t="str">
        <f>INDEX('Demand forecast and growth rate'!$E$7:$E$273,MATCH($Q324,'Demand forecast and growth rate'!$B$7:$B$273,0))</f>
        <v>Steady/falling</v>
      </c>
      <c r="U324" s="32">
        <f>SUMIFS('Capex forecast'!E$7:E$210,'Capex forecast'!$T$7:$T$210,$Q324,'Capex forecast'!$S$7:$S$210,$S324,'Capex forecast'!$Q$7:$Q$210,"Augex")</f>
        <v>0</v>
      </c>
      <c r="V324" s="32">
        <f>SUMIFS('Capex forecast'!F$7:F$210,'Capex forecast'!$T$7:$T$210,$Q324,'Capex forecast'!$S$7:$S$210,$S324,'Capex forecast'!$Q$7:$Q$210,"Augex")</f>
        <v>0</v>
      </c>
      <c r="W324" s="32">
        <f>SUMIFS('Capex forecast'!G$7:G$210,'Capex forecast'!$T$7:$T$210,$Q324,'Capex forecast'!$S$7:$S$210,$S324,'Capex forecast'!$Q$7:$Q$210,"Augex")</f>
        <v>0</v>
      </c>
      <c r="X324" s="32">
        <f>SUMIFS('Capex forecast'!H$7:H$210,'Capex forecast'!$T$7:$T$210,$Q324,'Capex forecast'!$S$7:$S$210,$S324,'Capex forecast'!$Q$7:$Q$210,"Augex")</f>
        <v>0</v>
      </c>
      <c r="Y324" s="32">
        <f>SUMIFS('Capex forecast'!I$7:I$210,'Capex forecast'!$T$7:$T$210,$Q324,'Capex forecast'!$S$7:$S$210,$S324,'Capex forecast'!$Q$7:$Q$210,"Augex")</f>
        <v>0</v>
      </c>
      <c r="Z324" s="32">
        <f>SUMIFS('Capex forecast'!J$7:J$210,'Capex forecast'!$T$7:$T$210,$Q324,'Capex forecast'!$S$7:$S$210,$S324,'Capex forecast'!$Q$7:$Q$210,"Augex")</f>
        <v>0</v>
      </c>
      <c r="AA324" s="32">
        <f>SUMIFS('Capex forecast'!K$7:K$210,'Capex forecast'!$T$7:$T$210,$Q324,'Capex forecast'!$S$7:$S$210,$S324,'Capex forecast'!$Q$7:$Q$210,"Augex")</f>
        <v>0</v>
      </c>
      <c r="AB324" s="32">
        <f>SUMIFS('Capex forecast'!L$7:L$210,'Capex forecast'!$T$7:$T$210,$Q324,'Capex forecast'!$S$7:$S$210,$S324,'Capex forecast'!$Q$7:$Q$210,"Augex")</f>
        <v>0</v>
      </c>
      <c r="AC324" s="32">
        <f>SUMIFS('Capex forecast'!M$7:M$210,'Capex forecast'!$T$7:$T$210,$Q324,'Capex forecast'!$S$7:$S$210,$S324,'Capex forecast'!$Q$7:$Q$210,"Augex")</f>
        <v>0</v>
      </c>
      <c r="AD324" s="32">
        <f>SUMIFS('Capex forecast'!N$7:N$210,'Capex forecast'!$T$7:$T$210,$Q324,'Capex forecast'!$S$7:$S$210,$S324,'Capex forecast'!$Q$7:$Q$210,"Augex")</f>
        <v>0</v>
      </c>
      <c r="AF324" s="6" t="s">
        <v>31</v>
      </c>
      <c r="AG324" s="6" t="str">
        <f>INDEX('Raw demand forecast'!$M$7:$M$5830,MATCH($Q324,'Raw demand forecast'!$B$7:$B$5830,0))</f>
        <v>No</v>
      </c>
      <c r="AH324" s="6" t="str">
        <f>IF(COUNTIF($AF$93:AF324,$B324) = 1, "LV", IF(COUNTIF($AF$93:AF324,$B324) = 2, "HV", "ST"))</f>
        <v>LV</v>
      </c>
      <c r="AI324" s="6" t="str">
        <f>INDEX('Demand forecast and growth rate'!$E$7:$E$273,MATCH($Q324,'Demand forecast and growth rate'!$B$7:$B$273,0))</f>
        <v>Steady/falling</v>
      </c>
      <c r="AJ324" s="53">
        <f>SUMIFS('Capex forecast'!E$7:E$210,'Capex forecast'!$T$7:$T$210,$AF324,'Capex forecast'!$S$7:$S$210,$AH324,'Capex forecast'!$Q$7:$Q$210,"Repex")</f>
        <v>0</v>
      </c>
      <c r="AK324" s="53">
        <f>SUMIFS('Capex forecast'!F$7:F$210,'Capex forecast'!$T$7:$T$210,$AF324,'Capex forecast'!$S$7:$S$210,$AH324,'Capex forecast'!$Q$7:$Q$210,"Repex")</f>
        <v>0</v>
      </c>
      <c r="AL324" s="53">
        <f>SUMIFS('Capex forecast'!G$7:G$210,'Capex forecast'!$T$7:$T$210,$AF324,'Capex forecast'!$S$7:$S$210,$AH324,'Capex forecast'!$Q$7:$Q$210,"Repex")</f>
        <v>0</v>
      </c>
      <c r="AM324" s="53">
        <f>SUMIFS('Capex forecast'!H$7:H$210,'Capex forecast'!$T$7:$T$210,$AF324,'Capex forecast'!$S$7:$S$210,$AH324,'Capex forecast'!$Q$7:$Q$210,"Repex")</f>
        <v>0</v>
      </c>
      <c r="AN324" s="53">
        <f>SUMIFS('Capex forecast'!I$7:I$210,'Capex forecast'!$T$7:$T$210,$AF324,'Capex forecast'!$S$7:$S$210,$AH324,'Capex forecast'!$Q$7:$Q$210,"Repex")</f>
        <v>0</v>
      </c>
      <c r="AO324" s="53">
        <f>SUMIFS('Capex forecast'!J$7:J$210,'Capex forecast'!$T$7:$T$210,$AF324,'Capex forecast'!$S$7:$S$210,$AH324,'Capex forecast'!$Q$7:$Q$210,"Repex")</f>
        <v>0</v>
      </c>
      <c r="AP324" s="53">
        <f>SUMIFS('Capex forecast'!K$7:K$210,'Capex forecast'!$T$7:$T$210,$AF324,'Capex forecast'!$S$7:$S$210,$AH324,'Capex forecast'!$Q$7:$Q$210,"Repex")</f>
        <v>0</v>
      </c>
      <c r="AQ324" s="53">
        <f>SUMIFS('Capex forecast'!L$7:L$210,'Capex forecast'!$T$7:$T$210,$AF324,'Capex forecast'!$S$7:$S$210,$AH324,'Capex forecast'!$Q$7:$Q$210,"Repex")</f>
        <v>0</v>
      </c>
      <c r="AR324" s="53">
        <f>SUMIFS('Capex forecast'!M$7:M$210,'Capex forecast'!$T$7:$T$210,$AF324,'Capex forecast'!$S$7:$S$210,$AH324,'Capex forecast'!$Q$7:$Q$210,"Repex")</f>
        <v>0</v>
      </c>
      <c r="AS324" s="53">
        <f>SUMIFS('Capex forecast'!N$7:N$210,'Capex forecast'!$T$7:$T$210,$AF324,'Capex forecast'!$S$7:$S$210,$AH324,'Capex forecast'!$Q$7:$Q$210,"Repex")</f>
        <v>0</v>
      </c>
    </row>
    <row r="325" spans="2:45" ht="15">
      <c r="B325" s="6" t="s">
        <v>55</v>
      </c>
      <c r="C325" s="6" t="str">
        <f>INDEX('Raw demand forecast'!$M$7:$M$5830,MATCH($B325,'Raw demand forecast'!$B$7:$B$5830,0))</f>
        <v>No</v>
      </c>
      <c r="D325" s="6" t="str">
        <f>IF(COUNTIF($B$93:B325,$B325) = 1, "LV", IF(COUNTIF($B$93:B325,$B325) = 2, "HV", "ST"))</f>
        <v>LV</v>
      </c>
      <c r="E325" s="6" t="str">
        <f>INDEX('Demand forecast and growth rate'!$E$7:$E$273,MATCH($B325,'Demand forecast and growth rate'!$B$7:$B$273,0))</f>
        <v>High growth</v>
      </c>
      <c r="F325" s="32">
        <f>SUMIFS('Capex forecast'!E$7:E$210,'Capex forecast'!$T$7:$T$210,'Allocation of site-spec costs'!$B325,'Capex forecast'!$S$7:$S$210,'Allocation of site-spec costs'!$D325,'Capex forecast'!$Q$7:$Q$210,"Customer Connection")</f>
        <v>0</v>
      </c>
      <c r="G325" s="32">
        <f>SUMIFS('Capex forecast'!F$7:F$210,'Capex forecast'!$T$7:$T$210,'Allocation of site-spec costs'!$B325,'Capex forecast'!$S$7:$S$210,'Allocation of site-spec costs'!$D325,'Capex forecast'!$Q$7:$Q$210,"Customer Connection")</f>
        <v>0</v>
      </c>
      <c r="H325" s="32">
        <f>SUMIFS('Capex forecast'!G$7:G$210,'Capex forecast'!$T$7:$T$210,'Allocation of site-spec costs'!$B325,'Capex forecast'!$S$7:$S$210,'Allocation of site-spec costs'!$D325,'Capex forecast'!$Q$7:$Q$210,"Customer Connection")</f>
        <v>0</v>
      </c>
      <c r="I325" s="32">
        <f>SUMIFS('Capex forecast'!H$7:H$210,'Capex forecast'!$T$7:$T$210,'Allocation of site-spec costs'!$B325,'Capex forecast'!$S$7:$S$210,'Allocation of site-spec costs'!$D325,'Capex forecast'!$Q$7:$Q$210,"Customer Connection")</f>
        <v>0</v>
      </c>
      <c r="J325" s="32">
        <f>SUMIFS('Capex forecast'!I$7:I$210,'Capex forecast'!$T$7:$T$210,'Allocation of site-spec costs'!$B325,'Capex forecast'!$S$7:$S$210,'Allocation of site-spec costs'!$D325,'Capex forecast'!$Q$7:$Q$210,"Customer Connection")</f>
        <v>0</v>
      </c>
      <c r="K325" s="32">
        <f>SUMIFS('Capex forecast'!J$7:J$210,'Capex forecast'!$T$7:$T$210,'Allocation of site-spec costs'!$B325,'Capex forecast'!$S$7:$S$210,'Allocation of site-spec costs'!$D325,'Capex forecast'!$Q$7:$Q$210,"Customer Connection")</f>
        <v>0</v>
      </c>
      <c r="L325" s="32">
        <f>SUMIFS('Capex forecast'!K$7:K$210,'Capex forecast'!$T$7:$T$210,'Allocation of site-spec costs'!$B325,'Capex forecast'!$S$7:$S$210,'Allocation of site-spec costs'!$D325,'Capex forecast'!$Q$7:$Q$210,"Customer Connection")</f>
        <v>0</v>
      </c>
      <c r="M325" s="32">
        <f>SUMIFS('Capex forecast'!L$7:L$210,'Capex forecast'!$T$7:$T$210,'Allocation of site-spec costs'!$B325,'Capex forecast'!$S$7:$S$210,'Allocation of site-spec costs'!$D325,'Capex forecast'!$Q$7:$Q$210,"Customer Connection")</f>
        <v>0</v>
      </c>
      <c r="N325" s="32">
        <f>SUMIFS('Capex forecast'!M$7:M$210,'Capex forecast'!$T$7:$T$210,'Allocation of site-spec costs'!$B325,'Capex forecast'!$S$7:$S$210,'Allocation of site-spec costs'!$D325,'Capex forecast'!$Q$7:$Q$210,"Customer Connection")</f>
        <v>0</v>
      </c>
      <c r="O325" s="32">
        <f>SUMIFS('Capex forecast'!N$7:N$210,'Capex forecast'!$T$7:$T$210,'Allocation of site-spec costs'!$B325,'Capex forecast'!$S$7:$S$210,'Allocation of site-spec costs'!$D325,'Capex forecast'!$Q$7:$Q$210,"Customer Connection")</f>
        <v>0</v>
      </c>
      <c r="Q325" s="6" t="s">
        <v>55</v>
      </c>
      <c r="R325" s="6" t="str">
        <f>INDEX('Raw demand forecast'!$M$7:$M$5830,MATCH($Q325,'Raw demand forecast'!$B$7:$B$5830,0))</f>
        <v>No</v>
      </c>
      <c r="S325" s="6" t="str">
        <f>IF(COUNTIF($Q$93:Q325,$B325) = 1, "LV", IF(COUNTIF($Q$93:Q325,$B325) = 2, "HV", "ST"))</f>
        <v>LV</v>
      </c>
      <c r="T325" s="6" t="str">
        <f>INDEX('Demand forecast and growth rate'!$E$7:$E$273,MATCH($Q325,'Demand forecast and growth rate'!$B$7:$B$273,0))</f>
        <v>High growth</v>
      </c>
      <c r="U325" s="32">
        <f>SUMIFS('Capex forecast'!E$7:E$210,'Capex forecast'!$T$7:$T$210,$Q325,'Capex forecast'!$S$7:$S$210,$S325,'Capex forecast'!$Q$7:$Q$210,"Augex")</f>
        <v>0</v>
      </c>
      <c r="V325" s="32">
        <f>SUMIFS('Capex forecast'!F$7:F$210,'Capex forecast'!$T$7:$T$210,$Q325,'Capex forecast'!$S$7:$S$210,$S325,'Capex forecast'!$Q$7:$Q$210,"Augex")</f>
        <v>0</v>
      </c>
      <c r="W325" s="32">
        <f>SUMIFS('Capex forecast'!G$7:G$210,'Capex forecast'!$T$7:$T$210,$Q325,'Capex forecast'!$S$7:$S$210,$S325,'Capex forecast'!$Q$7:$Q$210,"Augex")</f>
        <v>0</v>
      </c>
      <c r="X325" s="32">
        <f>SUMIFS('Capex forecast'!H$7:H$210,'Capex forecast'!$T$7:$T$210,$Q325,'Capex forecast'!$S$7:$S$210,$S325,'Capex forecast'!$Q$7:$Q$210,"Augex")</f>
        <v>0</v>
      </c>
      <c r="Y325" s="32">
        <f>SUMIFS('Capex forecast'!I$7:I$210,'Capex forecast'!$T$7:$T$210,$Q325,'Capex forecast'!$S$7:$S$210,$S325,'Capex forecast'!$Q$7:$Q$210,"Augex")</f>
        <v>0</v>
      </c>
      <c r="Z325" s="32">
        <f>SUMIFS('Capex forecast'!J$7:J$210,'Capex forecast'!$T$7:$T$210,$Q325,'Capex forecast'!$S$7:$S$210,$S325,'Capex forecast'!$Q$7:$Q$210,"Augex")</f>
        <v>0</v>
      </c>
      <c r="AA325" s="32">
        <f>SUMIFS('Capex forecast'!K$7:K$210,'Capex forecast'!$T$7:$T$210,$Q325,'Capex forecast'!$S$7:$S$210,$S325,'Capex forecast'!$Q$7:$Q$210,"Augex")</f>
        <v>0</v>
      </c>
      <c r="AB325" s="32">
        <f>SUMIFS('Capex forecast'!L$7:L$210,'Capex forecast'!$T$7:$T$210,$Q325,'Capex forecast'!$S$7:$S$210,$S325,'Capex forecast'!$Q$7:$Q$210,"Augex")</f>
        <v>0</v>
      </c>
      <c r="AC325" s="32">
        <f>SUMIFS('Capex forecast'!M$7:M$210,'Capex forecast'!$T$7:$T$210,$Q325,'Capex forecast'!$S$7:$S$210,$S325,'Capex forecast'!$Q$7:$Q$210,"Augex")</f>
        <v>0</v>
      </c>
      <c r="AD325" s="32">
        <f>SUMIFS('Capex forecast'!N$7:N$210,'Capex forecast'!$T$7:$T$210,$Q325,'Capex forecast'!$S$7:$S$210,$S325,'Capex forecast'!$Q$7:$Q$210,"Augex")</f>
        <v>0</v>
      </c>
      <c r="AF325" s="6" t="s">
        <v>55</v>
      </c>
      <c r="AG325" s="6" t="str">
        <f>INDEX('Raw demand forecast'!$M$7:$M$5830,MATCH($Q325,'Raw demand forecast'!$B$7:$B$5830,0))</f>
        <v>No</v>
      </c>
      <c r="AH325" s="6" t="str">
        <f>IF(COUNTIF($AF$93:AF325,$B325) = 1, "LV", IF(COUNTIF($AF$93:AF325,$B325) = 2, "HV", "ST"))</f>
        <v>LV</v>
      </c>
      <c r="AI325" s="6" t="str">
        <f>INDEX('Demand forecast and growth rate'!$E$7:$E$273,MATCH($Q325,'Demand forecast and growth rate'!$B$7:$B$273,0))</f>
        <v>High growth</v>
      </c>
      <c r="AJ325" s="53">
        <f>SUMIFS('Capex forecast'!E$7:E$210,'Capex forecast'!$T$7:$T$210,$AF325,'Capex forecast'!$S$7:$S$210,$AH325,'Capex forecast'!$Q$7:$Q$210,"Repex")</f>
        <v>0</v>
      </c>
      <c r="AK325" s="53">
        <f>SUMIFS('Capex forecast'!F$7:F$210,'Capex forecast'!$T$7:$T$210,$AF325,'Capex forecast'!$S$7:$S$210,$AH325,'Capex forecast'!$Q$7:$Q$210,"Repex")</f>
        <v>0</v>
      </c>
      <c r="AL325" s="53">
        <f>SUMIFS('Capex forecast'!G$7:G$210,'Capex forecast'!$T$7:$T$210,$AF325,'Capex forecast'!$S$7:$S$210,$AH325,'Capex forecast'!$Q$7:$Q$210,"Repex")</f>
        <v>0</v>
      </c>
      <c r="AM325" s="53">
        <f>SUMIFS('Capex forecast'!H$7:H$210,'Capex forecast'!$T$7:$T$210,$AF325,'Capex forecast'!$S$7:$S$210,$AH325,'Capex forecast'!$Q$7:$Q$210,"Repex")</f>
        <v>0</v>
      </c>
      <c r="AN325" s="53">
        <f>SUMIFS('Capex forecast'!I$7:I$210,'Capex forecast'!$T$7:$T$210,$AF325,'Capex forecast'!$S$7:$S$210,$AH325,'Capex forecast'!$Q$7:$Q$210,"Repex")</f>
        <v>0</v>
      </c>
      <c r="AO325" s="53">
        <f>SUMIFS('Capex forecast'!J$7:J$210,'Capex forecast'!$T$7:$T$210,$AF325,'Capex forecast'!$S$7:$S$210,$AH325,'Capex forecast'!$Q$7:$Q$210,"Repex")</f>
        <v>0</v>
      </c>
      <c r="AP325" s="53">
        <f>SUMIFS('Capex forecast'!K$7:K$210,'Capex forecast'!$T$7:$T$210,$AF325,'Capex forecast'!$S$7:$S$210,$AH325,'Capex forecast'!$Q$7:$Q$210,"Repex")</f>
        <v>0</v>
      </c>
      <c r="AQ325" s="53">
        <f>SUMIFS('Capex forecast'!L$7:L$210,'Capex forecast'!$T$7:$T$210,$AF325,'Capex forecast'!$S$7:$S$210,$AH325,'Capex forecast'!$Q$7:$Q$210,"Repex")</f>
        <v>0</v>
      </c>
      <c r="AR325" s="53">
        <f>SUMIFS('Capex forecast'!M$7:M$210,'Capex forecast'!$T$7:$T$210,$AF325,'Capex forecast'!$S$7:$S$210,$AH325,'Capex forecast'!$Q$7:$Q$210,"Repex")</f>
        <v>0</v>
      </c>
      <c r="AS325" s="53">
        <f>SUMIFS('Capex forecast'!N$7:N$210,'Capex forecast'!$T$7:$T$210,$AF325,'Capex forecast'!$S$7:$S$210,$AH325,'Capex forecast'!$Q$7:$Q$210,"Repex")</f>
        <v>0</v>
      </c>
    </row>
    <row r="326" spans="2:45" ht="15">
      <c r="B326" s="6" t="s">
        <v>74</v>
      </c>
      <c r="C326" s="6" t="str">
        <f>INDEX('Raw demand forecast'!$M$7:$M$5830,MATCH($B326,'Raw demand forecast'!$B$7:$B$5830,0))</f>
        <v>No</v>
      </c>
      <c r="D326" s="6" t="str">
        <f>IF(COUNTIF($B$93:B326,$B326) = 1, "LV", IF(COUNTIF($B$93:B326,$B326) = 2, "HV", "ST"))</f>
        <v>LV</v>
      </c>
      <c r="E326" s="6" t="str">
        <f>INDEX('Demand forecast and growth rate'!$E$7:$E$273,MATCH($B326,'Demand forecast and growth rate'!$B$7:$B$273,0))</f>
        <v>High growth</v>
      </c>
      <c r="F326" s="32">
        <f>SUMIFS('Capex forecast'!E$7:E$210,'Capex forecast'!$T$7:$T$210,'Allocation of site-spec costs'!$B326,'Capex forecast'!$S$7:$S$210,'Allocation of site-spec costs'!$D326,'Capex forecast'!$Q$7:$Q$210,"Customer Connection")</f>
        <v>0</v>
      </c>
      <c r="G326" s="32">
        <f>SUMIFS('Capex forecast'!F$7:F$210,'Capex forecast'!$T$7:$T$210,'Allocation of site-spec costs'!$B326,'Capex forecast'!$S$7:$S$210,'Allocation of site-spec costs'!$D326,'Capex forecast'!$Q$7:$Q$210,"Customer Connection")</f>
        <v>0</v>
      </c>
      <c r="H326" s="32">
        <f>SUMIFS('Capex forecast'!G$7:G$210,'Capex forecast'!$T$7:$T$210,'Allocation of site-spec costs'!$B326,'Capex forecast'!$S$7:$S$210,'Allocation of site-spec costs'!$D326,'Capex forecast'!$Q$7:$Q$210,"Customer Connection")</f>
        <v>0</v>
      </c>
      <c r="I326" s="32">
        <f>SUMIFS('Capex forecast'!H$7:H$210,'Capex forecast'!$T$7:$T$210,'Allocation of site-spec costs'!$B326,'Capex forecast'!$S$7:$S$210,'Allocation of site-spec costs'!$D326,'Capex forecast'!$Q$7:$Q$210,"Customer Connection")</f>
        <v>0</v>
      </c>
      <c r="J326" s="32">
        <f>SUMIFS('Capex forecast'!I$7:I$210,'Capex forecast'!$T$7:$T$210,'Allocation of site-spec costs'!$B326,'Capex forecast'!$S$7:$S$210,'Allocation of site-spec costs'!$D326,'Capex forecast'!$Q$7:$Q$210,"Customer Connection")</f>
        <v>0</v>
      </c>
      <c r="K326" s="32">
        <f>SUMIFS('Capex forecast'!J$7:J$210,'Capex forecast'!$T$7:$T$210,'Allocation of site-spec costs'!$B326,'Capex forecast'!$S$7:$S$210,'Allocation of site-spec costs'!$D326,'Capex forecast'!$Q$7:$Q$210,"Customer Connection")</f>
        <v>0</v>
      </c>
      <c r="L326" s="32">
        <f>SUMIFS('Capex forecast'!K$7:K$210,'Capex forecast'!$T$7:$T$210,'Allocation of site-spec costs'!$B326,'Capex forecast'!$S$7:$S$210,'Allocation of site-spec costs'!$D326,'Capex forecast'!$Q$7:$Q$210,"Customer Connection")</f>
        <v>0</v>
      </c>
      <c r="M326" s="32">
        <f>SUMIFS('Capex forecast'!L$7:L$210,'Capex forecast'!$T$7:$T$210,'Allocation of site-spec costs'!$B326,'Capex forecast'!$S$7:$S$210,'Allocation of site-spec costs'!$D326,'Capex forecast'!$Q$7:$Q$210,"Customer Connection")</f>
        <v>0</v>
      </c>
      <c r="N326" s="32">
        <f>SUMIFS('Capex forecast'!M$7:M$210,'Capex forecast'!$T$7:$T$210,'Allocation of site-spec costs'!$B326,'Capex forecast'!$S$7:$S$210,'Allocation of site-spec costs'!$D326,'Capex forecast'!$Q$7:$Q$210,"Customer Connection")</f>
        <v>0</v>
      </c>
      <c r="O326" s="32">
        <f>SUMIFS('Capex forecast'!N$7:N$210,'Capex forecast'!$T$7:$T$210,'Allocation of site-spec costs'!$B326,'Capex forecast'!$S$7:$S$210,'Allocation of site-spec costs'!$D326,'Capex forecast'!$Q$7:$Q$210,"Customer Connection")</f>
        <v>0</v>
      </c>
      <c r="Q326" s="6" t="s">
        <v>74</v>
      </c>
      <c r="R326" s="6" t="str">
        <f>INDEX('Raw demand forecast'!$M$7:$M$5830,MATCH($Q326,'Raw demand forecast'!$B$7:$B$5830,0))</f>
        <v>No</v>
      </c>
      <c r="S326" s="6" t="str">
        <f>IF(COUNTIF($Q$93:Q326,$B326) = 1, "LV", IF(COUNTIF($Q$93:Q326,$B326) = 2, "HV", "ST"))</f>
        <v>LV</v>
      </c>
      <c r="T326" s="6" t="str">
        <f>INDEX('Demand forecast and growth rate'!$E$7:$E$273,MATCH($Q326,'Demand forecast and growth rate'!$B$7:$B$273,0))</f>
        <v>High growth</v>
      </c>
      <c r="U326" s="32">
        <f>SUMIFS('Capex forecast'!E$7:E$210,'Capex forecast'!$T$7:$T$210,$Q326,'Capex forecast'!$S$7:$S$210,$S326,'Capex forecast'!$Q$7:$Q$210,"Augex")</f>
        <v>0</v>
      </c>
      <c r="V326" s="32">
        <f>SUMIFS('Capex forecast'!F$7:F$210,'Capex forecast'!$T$7:$T$210,$Q326,'Capex forecast'!$S$7:$S$210,$S326,'Capex forecast'!$Q$7:$Q$210,"Augex")</f>
        <v>0</v>
      </c>
      <c r="W326" s="32">
        <f>SUMIFS('Capex forecast'!G$7:G$210,'Capex forecast'!$T$7:$T$210,$Q326,'Capex forecast'!$S$7:$S$210,$S326,'Capex forecast'!$Q$7:$Q$210,"Augex")</f>
        <v>0</v>
      </c>
      <c r="X326" s="32">
        <f>SUMIFS('Capex forecast'!H$7:H$210,'Capex forecast'!$T$7:$T$210,$Q326,'Capex forecast'!$S$7:$S$210,$S326,'Capex forecast'!$Q$7:$Q$210,"Augex")</f>
        <v>0</v>
      </c>
      <c r="Y326" s="32">
        <f>SUMIFS('Capex forecast'!I$7:I$210,'Capex forecast'!$T$7:$T$210,$Q326,'Capex forecast'!$S$7:$S$210,$S326,'Capex forecast'!$Q$7:$Q$210,"Augex")</f>
        <v>0</v>
      </c>
      <c r="Z326" s="32">
        <f>SUMIFS('Capex forecast'!J$7:J$210,'Capex forecast'!$T$7:$T$210,$Q326,'Capex forecast'!$S$7:$S$210,$S326,'Capex forecast'!$Q$7:$Q$210,"Augex")</f>
        <v>0</v>
      </c>
      <c r="AA326" s="32">
        <f>SUMIFS('Capex forecast'!K$7:K$210,'Capex forecast'!$T$7:$T$210,$Q326,'Capex forecast'!$S$7:$S$210,$S326,'Capex forecast'!$Q$7:$Q$210,"Augex")</f>
        <v>0</v>
      </c>
      <c r="AB326" s="32">
        <f>SUMIFS('Capex forecast'!L$7:L$210,'Capex forecast'!$T$7:$T$210,$Q326,'Capex forecast'!$S$7:$S$210,$S326,'Capex forecast'!$Q$7:$Q$210,"Augex")</f>
        <v>0</v>
      </c>
      <c r="AC326" s="32">
        <f>SUMIFS('Capex forecast'!M$7:M$210,'Capex forecast'!$T$7:$T$210,$Q326,'Capex forecast'!$S$7:$S$210,$S326,'Capex forecast'!$Q$7:$Q$210,"Augex")</f>
        <v>0</v>
      </c>
      <c r="AD326" s="32">
        <f>SUMIFS('Capex forecast'!N$7:N$210,'Capex forecast'!$T$7:$T$210,$Q326,'Capex forecast'!$S$7:$S$210,$S326,'Capex forecast'!$Q$7:$Q$210,"Augex")</f>
        <v>0</v>
      </c>
      <c r="AF326" s="6" t="s">
        <v>74</v>
      </c>
      <c r="AG326" s="6" t="str">
        <f>INDEX('Raw demand forecast'!$M$7:$M$5830,MATCH($Q326,'Raw demand forecast'!$B$7:$B$5830,0))</f>
        <v>No</v>
      </c>
      <c r="AH326" s="6" t="str">
        <f>IF(COUNTIF($AF$93:AF326,$B326) = 1, "LV", IF(COUNTIF($AF$93:AF326,$B326) = 2, "HV", "ST"))</f>
        <v>LV</v>
      </c>
      <c r="AI326" s="6" t="str">
        <f>INDEX('Demand forecast and growth rate'!$E$7:$E$273,MATCH($Q326,'Demand forecast and growth rate'!$B$7:$B$273,0))</f>
        <v>High growth</v>
      </c>
      <c r="AJ326" s="53">
        <f>SUMIFS('Capex forecast'!E$7:E$210,'Capex forecast'!$T$7:$T$210,$AF326,'Capex forecast'!$S$7:$S$210,$AH326,'Capex forecast'!$Q$7:$Q$210,"Repex")</f>
        <v>0</v>
      </c>
      <c r="AK326" s="53">
        <f>SUMIFS('Capex forecast'!F$7:F$210,'Capex forecast'!$T$7:$T$210,$AF326,'Capex forecast'!$S$7:$S$210,$AH326,'Capex forecast'!$Q$7:$Q$210,"Repex")</f>
        <v>0</v>
      </c>
      <c r="AL326" s="53">
        <f>SUMIFS('Capex forecast'!G$7:G$210,'Capex forecast'!$T$7:$T$210,$AF326,'Capex forecast'!$S$7:$S$210,$AH326,'Capex forecast'!$Q$7:$Q$210,"Repex")</f>
        <v>0</v>
      </c>
      <c r="AM326" s="53">
        <f>SUMIFS('Capex forecast'!H$7:H$210,'Capex forecast'!$T$7:$T$210,$AF326,'Capex forecast'!$S$7:$S$210,$AH326,'Capex forecast'!$Q$7:$Q$210,"Repex")</f>
        <v>0</v>
      </c>
      <c r="AN326" s="53">
        <f>SUMIFS('Capex forecast'!I$7:I$210,'Capex forecast'!$T$7:$T$210,$AF326,'Capex forecast'!$S$7:$S$210,$AH326,'Capex forecast'!$Q$7:$Q$210,"Repex")</f>
        <v>0</v>
      </c>
      <c r="AO326" s="53">
        <f>SUMIFS('Capex forecast'!J$7:J$210,'Capex forecast'!$T$7:$T$210,$AF326,'Capex forecast'!$S$7:$S$210,$AH326,'Capex forecast'!$Q$7:$Q$210,"Repex")</f>
        <v>0</v>
      </c>
      <c r="AP326" s="53">
        <f>SUMIFS('Capex forecast'!K$7:K$210,'Capex forecast'!$T$7:$T$210,$AF326,'Capex forecast'!$S$7:$S$210,$AH326,'Capex forecast'!$Q$7:$Q$210,"Repex")</f>
        <v>0</v>
      </c>
      <c r="AQ326" s="53">
        <f>SUMIFS('Capex forecast'!L$7:L$210,'Capex forecast'!$T$7:$T$210,$AF326,'Capex forecast'!$S$7:$S$210,$AH326,'Capex forecast'!$Q$7:$Q$210,"Repex")</f>
        <v>0</v>
      </c>
      <c r="AR326" s="53">
        <f>SUMIFS('Capex forecast'!M$7:M$210,'Capex forecast'!$T$7:$T$210,$AF326,'Capex forecast'!$S$7:$S$210,$AH326,'Capex forecast'!$Q$7:$Q$210,"Repex")</f>
        <v>0</v>
      </c>
      <c r="AS326" s="53">
        <f>SUMIFS('Capex forecast'!N$7:N$210,'Capex forecast'!$T$7:$T$210,$AF326,'Capex forecast'!$S$7:$S$210,$AH326,'Capex forecast'!$Q$7:$Q$210,"Repex")</f>
        <v>0</v>
      </c>
    </row>
    <row r="327" spans="2:45" ht="15">
      <c r="B327" s="6" t="s">
        <v>100</v>
      </c>
      <c r="C327" s="6" t="str">
        <f>INDEX('Raw demand forecast'!$M$7:$M$5830,MATCH($B327,'Raw demand forecast'!$B$7:$B$5830,0))</f>
        <v>No</v>
      </c>
      <c r="D327" s="6" t="str">
        <f>IF(COUNTIF($B$93:B327,$B327) = 1, "LV", IF(COUNTIF($B$93:B327,$B327) = 2, "HV", "ST"))</f>
        <v>LV</v>
      </c>
      <c r="E327" s="6" t="str">
        <f>INDEX('Demand forecast and growth rate'!$E$7:$E$273,MATCH($B327,'Demand forecast and growth rate'!$B$7:$B$273,0))</f>
        <v>High growth</v>
      </c>
      <c r="F327" s="32">
        <f>SUMIFS('Capex forecast'!E$7:E$210,'Capex forecast'!$T$7:$T$210,'Allocation of site-spec costs'!$B327,'Capex forecast'!$S$7:$S$210,'Allocation of site-spec costs'!$D327,'Capex forecast'!$Q$7:$Q$210,"Customer Connection")</f>
        <v>0</v>
      </c>
      <c r="G327" s="32">
        <f>SUMIFS('Capex forecast'!F$7:F$210,'Capex forecast'!$T$7:$T$210,'Allocation of site-spec costs'!$B327,'Capex forecast'!$S$7:$S$210,'Allocation of site-spec costs'!$D327,'Capex forecast'!$Q$7:$Q$210,"Customer Connection")</f>
        <v>0</v>
      </c>
      <c r="H327" s="32">
        <f>SUMIFS('Capex forecast'!G$7:G$210,'Capex forecast'!$T$7:$T$210,'Allocation of site-spec costs'!$B327,'Capex forecast'!$S$7:$S$210,'Allocation of site-spec costs'!$D327,'Capex forecast'!$Q$7:$Q$210,"Customer Connection")</f>
        <v>0</v>
      </c>
      <c r="I327" s="32">
        <f>SUMIFS('Capex forecast'!H$7:H$210,'Capex forecast'!$T$7:$T$210,'Allocation of site-spec costs'!$B327,'Capex forecast'!$S$7:$S$210,'Allocation of site-spec costs'!$D327,'Capex forecast'!$Q$7:$Q$210,"Customer Connection")</f>
        <v>0</v>
      </c>
      <c r="J327" s="32">
        <f>SUMIFS('Capex forecast'!I$7:I$210,'Capex forecast'!$T$7:$T$210,'Allocation of site-spec costs'!$B327,'Capex forecast'!$S$7:$S$210,'Allocation of site-spec costs'!$D327,'Capex forecast'!$Q$7:$Q$210,"Customer Connection")</f>
        <v>0</v>
      </c>
      <c r="K327" s="32">
        <f>SUMIFS('Capex forecast'!J$7:J$210,'Capex forecast'!$T$7:$T$210,'Allocation of site-spec costs'!$B327,'Capex forecast'!$S$7:$S$210,'Allocation of site-spec costs'!$D327,'Capex forecast'!$Q$7:$Q$210,"Customer Connection")</f>
        <v>0</v>
      </c>
      <c r="L327" s="32">
        <f>SUMIFS('Capex forecast'!K$7:K$210,'Capex forecast'!$T$7:$T$210,'Allocation of site-spec costs'!$B327,'Capex forecast'!$S$7:$S$210,'Allocation of site-spec costs'!$D327,'Capex forecast'!$Q$7:$Q$210,"Customer Connection")</f>
        <v>0</v>
      </c>
      <c r="M327" s="32">
        <f>SUMIFS('Capex forecast'!L$7:L$210,'Capex forecast'!$T$7:$T$210,'Allocation of site-spec costs'!$B327,'Capex forecast'!$S$7:$S$210,'Allocation of site-spec costs'!$D327,'Capex forecast'!$Q$7:$Q$210,"Customer Connection")</f>
        <v>0</v>
      </c>
      <c r="N327" s="32">
        <f>SUMIFS('Capex forecast'!M$7:M$210,'Capex forecast'!$T$7:$T$210,'Allocation of site-spec costs'!$B327,'Capex forecast'!$S$7:$S$210,'Allocation of site-spec costs'!$D327,'Capex forecast'!$Q$7:$Q$210,"Customer Connection")</f>
        <v>0</v>
      </c>
      <c r="O327" s="32">
        <f>SUMIFS('Capex forecast'!N$7:N$210,'Capex forecast'!$T$7:$T$210,'Allocation of site-spec costs'!$B327,'Capex forecast'!$S$7:$S$210,'Allocation of site-spec costs'!$D327,'Capex forecast'!$Q$7:$Q$210,"Customer Connection")</f>
        <v>0</v>
      </c>
      <c r="Q327" s="6" t="s">
        <v>100</v>
      </c>
      <c r="R327" s="6" t="str">
        <f>INDEX('Raw demand forecast'!$M$7:$M$5830,MATCH($Q327,'Raw demand forecast'!$B$7:$B$5830,0))</f>
        <v>No</v>
      </c>
      <c r="S327" s="6" t="str">
        <f>IF(COUNTIF($Q$93:Q327,$B327) = 1, "LV", IF(COUNTIF($Q$93:Q327,$B327) = 2, "HV", "ST"))</f>
        <v>LV</v>
      </c>
      <c r="T327" s="6" t="str">
        <f>INDEX('Demand forecast and growth rate'!$E$7:$E$273,MATCH($Q327,'Demand forecast and growth rate'!$B$7:$B$273,0))</f>
        <v>High growth</v>
      </c>
      <c r="U327" s="32">
        <f>SUMIFS('Capex forecast'!E$7:E$210,'Capex forecast'!$T$7:$T$210,$Q327,'Capex forecast'!$S$7:$S$210,$S327,'Capex forecast'!$Q$7:$Q$210,"Augex")</f>
        <v>0</v>
      </c>
      <c r="V327" s="32">
        <f>SUMIFS('Capex forecast'!F$7:F$210,'Capex forecast'!$T$7:$T$210,$Q327,'Capex forecast'!$S$7:$S$210,$S327,'Capex forecast'!$Q$7:$Q$210,"Augex")</f>
        <v>0</v>
      </c>
      <c r="W327" s="32">
        <f>SUMIFS('Capex forecast'!G$7:G$210,'Capex forecast'!$T$7:$T$210,$Q327,'Capex forecast'!$S$7:$S$210,$S327,'Capex forecast'!$Q$7:$Q$210,"Augex")</f>
        <v>0</v>
      </c>
      <c r="X327" s="32">
        <f>SUMIFS('Capex forecast'!H$7:H$210,'Capex forecast'!$T$7:$T$210,$Q327,'Capex forecast'!$S$7:$S$210,$S327,'Capex forecast'!$Q$7:$Q$210,"Augex")</f>
        <v>0</v>
      </c>
      <c r="Y327" s="32">
        <f>SUMIFS('Capex forecast'!I$7:I$210,'Capex forecast'!$T$7:$T$210,$Q327,'Capex forecast'!$S$7:$S$210,$S327,'Capex forecast'!$Q$7:$Q$210,"Augex")</f>
        <v>0</v>
      </c>
      <c r="Z327" s="32">
        <f>SUMIFS('Capex forecast'!J$7:J$210,'Capex forecast'!$T$7:$T$210,$Q327,'Capex forecast'!$S$7:$S$210,$S327,'Capex forecast'!$Q$7:$Q$210,"Augex")</f>
        <v>0</v>
      </c>
      <c r="AA327" s="32">
        <f>SUMIFS('Capex forecast'!K$7:K$210,'Capex forecast'!$T$7:$T$210,$Q327,'Capex forecast'!$S$7:$S$210,$S327,'Capex forecast'!$Q$7:$Q$210,"Augex")</f>
        <v>0</v>
      </c>
      <c r="AB327" s="32">
        <f>SUMIFS('Capex forecast'!L$7:L$210,'Capex forecast'!$T$7:$T$210,$Q327,'Capex forecast'!$S$7:$S$210,$S327,'Capex forecast'!$Q$7:$Q$210,"Augex")</f>
        <v>0</v>
      </c>
      <c r="AC327" s="32">
        <f>SUMIFS('Capex forecast'!M$7:M$210,'Capex forecast'!$T$7:$T$210,$Q327,'Capex forecast'!$S$7:$S$210,$S327,'Capex forecast'!$Q$7:$Q$210,"Augex")</f>
        <v>0</v>
      </c>
      <c r="AD327" s="32">
        <f>SUMIFS('Capex forecast'!N$7:N$210,'Capex forecast'!$T$7:$T$210,$Q327,'Capex forecast'!$S$7:$S$210,$S327,'Capex forecast'!$Q$7:$Q$210,"Augex")</f>
        <v>0</v>
      </c>
      <c r="AF327" s="6" t="s">
        <v>100</v>
      </c>
      <c r="AG327" s="6" t="str">
        <f>INDEX('Raw demand forecast'!$M$7:$M$5830,MATCH($Q327,'Raw demand forecast'!$B$7:$B$5830,0))</f>
        <v>No</v>
      </c>
      <c r="AH327" s="6" t="str">
        <f>IF(COUNTIF($AF$93:AF327,$B327) = 1, "LV", IF(COUNTIF($AF$93:AF327,$B327) = 2, "HV", "ST"))</f>
        <v>LV</v>
      </c>
      <c r="AI327" s="6" t="str">
        <f>INDEX('Demand forecast and growth rate'!$E$7:$E$273,MATCH($Q327,'Demand forecast and growth rate'!$B$7:$B$273,0))</f>
        <v>High growth</v>
      </c>
      <c r="AJ327" s="53">
        <f>SUMIFS('Capex forecast'!E$7:E$210,'Capex forecast'!$T$7:$T$210,$AF327,'Capex forecast'!$S$7:$S$210,$AH327,'Capex forecast'!$Q$7:$Q$210,"Repex")</f>
        <v>0</v>
      </c>
      <c r="AK327" s="53">
        <f>SUMIFS('Capex forecast'!F$7:F$210,'Capex forecast'!$T$7:$T$210,$AF327,'Capex forecast'!$S$7:$S$210,$AH327,'Capex forecast'!$Q$7:$Q$210,"Repex")</f>
        <v>0</v>
      </c>
      <c r="AL327" s="53">
        <f>SUMIFS('Capex forecast'!G$7:G$210,'Capex forecast'!$T$7:$T$210,$AF327,'Capex forecast'!$S$7:$S$210,$AH327,'Capex forecast'!$Q$7:$Q$210,"Repex")</f>
        <v>0</v>
      </c>
      <c r="AM327" s="53">
        <f>SUMIFS('Capex forecast'!H$7:H$210,'Capex forecast'!$T$7:$T$210,$AF327,'Capex forecast'!$S$7:$S$210,$AH327,'Capex forecast'!$Q$7:$Q$210,"Repex")</f>
        <v>0</v>
      </c>
      <c r="AN327" s="53">
        <f>SUMIFS('Capex forecast'!I$7:I$210,'Capex forecast'!$T$7:$T$210,$AF327,'Capex forecast'!$S$7:$S$210,$AH327,'Capex forecast'!$Q$7:$Q$210,"Repex")</f>
        <v>0</v>
      </c>
      <c r="AO327" s="53">
        <f>SUMIFS('Capex forecast'!J$7:J$210,'Capex forecast'!$T$7:$T$210,$AF327,'Capex forecast'!$S$7:$S$210,$AH327,'Capex forecast'!$Q$7:$Q$210,"Repex")</f>
        <v>0</v>
      </c>
      <c r="AP327" s="53">
        <f>SUMIFS('Capex forecast'!K$7:K$210,'Capex forecast'!$T$7:$T$210,$AF327,'Capex forecast'!$S$7:$S$210,$AH327,'Capex forecast'!$Q$7:$Q$210,"Repex")</f>
        <v>0</v>
      </c>
      <c r="AQ327" s="53">
        <f>SUMIFS('Capex forecast'!L$7:L$210,'Capex forecast'!$T$7:$T$210,$AF327,'Capex forecast'!$S$7:$S$210,$AH327,'Capex forecast'!$Q$7:$Q$210,"Repex")</f>
        <v>0</v>
      </c>
      <c r="AR327" s="53">
        <f>SUMIFS('Capex forecast'!M$7:M$210,'Capex forecast'!$T$7:$T$210,$AF327,'Capex forecast'!$S$7:$S$210,$AH327,'Capex forecast'!$Q$7:$Q$210,"Repex")</f>
        <v>0</v>
      </c>
      <c r="AS327" s="53">
        <f>SUMIFS('Capex forecast'!N$7:N$210,'Capex forecast'!$T$7:$T$210,$AF327,'Capex forecast'!$S$7:$S$210,$AH327,'Capex forecast'!$Q$7:$Q$210,"Repex")</f>
        <v>0</v>
      </c>
    </row>
    <row r="328" spans="2:45" ht="15">
      <c r="B328" s="6" t="s">
        <v>113</v>
      </c>
      <c r="C328" s="6" t="str">
        <f>INDEX('Raw demand forecast'!$M$7:$M$5830,MATCH($B328,'Raw demand forecast'!$B$7:$B$5830,0))</f>
        <v>No</v>
      </c>
      <c r="D328" s="6" t="str">
        <f>IF(COUNTIF($B$93:B328,$B328) = 1, "LV", IF(COUNTIF($B$93:B328,$B328) = 2, "HV", "ST"))</f>
        <v>LV</v>
      </c>
      <c r="E328" s="6" t="str">
        <f>INDEX('Demand forecast and growth rate'!$E$7:$E$273,MATCH($B328,'Demand forecast and growth rate'!$B$7:$B$273,0))</f>
        <v>High growth</v>
      </c>
      <c r="F328" s="32">
        <f>SUMIFS('Capex forecast'!E$7:E$210,'Capex forecast'!$T$7:$T$210,'Allocation of site-spec costs'!$B328,'Capex forecast'!$S$7:$S$210,'Allocation of site-spec costs'!$D328,'Capex forecast'!$Q$7:$Q$210,"Customer Connection")</f>
        <v>0</v>
      </c>
      <c r="G328" s="32">
        <f>SUMIFS('Capex forecast'!F$7:F$210,'Capex forecast'!$T$7:$T$210,'Allocation of site-spec costs'!$B328,'Capex forecast'!$S$7:$S$210,'Allocation of site-spec costs'!$D328,'Capex forecast'!$Q$7:$Q$210,"Customer Connection")</f>
        <v>0</v>
      </c>
      <c r="H328" s="32">
        <f>SUMIFS('Capex forecast'!G$7:G$210,'Capex forecast'!$T$7:$T$210,'Allocation of site-spec costs'!$B328,'Capex forecast'!$S$7:$S$210,'Allocation of site-spec costs'!$D328,'Capex forecast'!$Q$7:$Q$210,"Customer Connection")</f>
        <v>0</v>
      </c>
      <c r="I328" s="32">
        <f>SUMIFS('Capex forecast'!H$7:H$210,'Capex forecast'!$T$7:$T$210,'Allocation of site-spec costs'!$B328,'Capex forecast'!$S$7:$S$210,'Allocation of site-spec costs'!$D328,'Capex forecast'!$Q$7:$Q$210,"Customer Connection")</f>
        <v>0</v>
      </c>
      <c r="J328" s="32">
        <f>SUMIFS('Capex forecast'!I$7:I$210,'Capex forecast'!$T$7:$T$210,'Allocation of site-spec costs'!$B328,'Capex forecast'!$S$7:$S$210,'Allocation of site-spec costs'!$D328,'Capex forecast'!$Q$7:$Q$210,"Customer Connection")</f>
        <v>0</v>
      </c>
      <c r="K328" s="32">
        <f>SUMIFS('Capex forecast'!J$7:J$210,'Capex forecast'!$T$7:$T$210,'Allocation of site-spec costs'!$B328,'Capex forecast'!$S$7:$S$210,'Allocation of site-spec costs'!$D328,'Capex forecast'!$Q$7:$Q$210,"Customer Connection")</f>
        <v>0</v>
      </c>
      <c r="L328" s="32">
        <f>SUMIFS('Capex forecast'!K$7:K$210,'Capex forecast'!$T$7:$T$210,'Allocation of site-spec costs'!$B328,'Capex forecast'!$S$7:$S$210,'Allocation of site-spec costs'!$D328,'Capex forecast'!$Q$7:$Q$210,"Customer Connection")</f>
        <v>0</v>
      </c>
      <c r="M328" s="32">
        <f>SUMIFS('Capex forecast'!L$7:L$210,'Capex forecast'!$T$7:$T$210,'Allocation of site-spec costs'!$B328,'Capex forecast'!$S$7:$S$210,'Allocation of site-spec costs'!$D328,'Capex forecast'!$Q$7:$Q$210,"Customer Connection")</f>
        <v>0</v>
      </c>
      <c r="N328" s="32">
        <f>SUMIFS('Capex forecast'!M$7:M$210,'Capex forecast'!$T$7:$T$210,'Allocation of site-spec costs'!$B328,'Capex forecast'!$S$7:$S$210,'Allocation of site-spec costs'!$D328,'Capex forecast'!$Q$7:$Q$210,"Customer Connection")</f>
        <v>0</v>
      </c>
      <c r="O328" s="32">
        <f>SUMIFS('Capex forecast'!N$7:N$210,'Capex forecast'!$T$7:$T$210,'Allocation of site-spec costs'!$B328,'Capex forecast'!$S$7:$S$210,'Allocation of site-spec costs'!$D328,'Capex forecast'!$Q$7:$Q$210,"Customer Connection")</f>
        <v>0</v>
      </c>
      <c r="Q328" s="6" t="s">
        <v>113</v>
      </c>
      <c r="R328" s="6" t="str">
        <f>INDEX('Raw demand forecast'!$M$7:$M$5830,MATCH($Q328,'Raw demand forecast'!$B$7:$B$5830,0))</f>
        <v>No</v>
      </c>
      <c r="S328" s="6" t="str">
        <f>IF(COUNTIF($Q$93:Q328,$B328) = 1, "LV", IF(COUNTIF($Q$93:Q328,$B328) = 2, "HV", "ST"))</f>
        <v>LV</v>
      </c>
      <c r="T328" s="6" t="str">
        <f>INDEX('Demand forecast and growth rate'!$E$7:$E$273,MATCH($Q328,'Demand forecast and growth rate'!$B$7:$B$273,0))</f>
        <v>High growth</v>
      </c>
      <c r="U328" s="32">
        <f>SUMIFS('Capex forecast'!E$7:E$210,'Capex forecast'!$T$7:$T$210,$Q328,'Capex forecast'!$S$7:$S$210,$S328,'Capex forecast'!$Q$7:$Q$210,"Augex")</f>
        <v>0</v>
      </c>
      <c r="V328" s="32">
        <f>SUMIFS('Capex forecast'!F$7:F$210,'Capex forecast'!$T$7:$T$210,$Q328,'Capex forecast'!$S$7:$S$210,$S328,'Capex forecast'!$Q$7:$Q$210,"Augex")</f>
        <v>0</v>
      </c>
      <c r="W328" s="32">
        <f>SUMIFS('Capex forecast'!G$7:G$210,'Capex forecast'!$T$7:$T$210,$Q328,'Capex forecast'!$S$7:$S$210,$S328,'Capex forecast'!$Q$7:$Q$210,"Augex")</f>
        <v>0</v>
      </c>
      <c r="X328" s="32">
        <f>SUMIFS('Capex forecast'!H$7:H$210,'Capex forecast'!$T$7:$T$210,$Q328,'Capex forecast'!$S$7:$S$210,$S328,'Capex forecast'!$Q$7:$Q$210,"Augex")</f>
        <v>0</v>
      </c>
      <c r="Y328" s="32">
        <f>SUMIFS('Capex forecast'!I$7:I$210,'Capex forecast'!$T$7:$T$210,$Q328,'Capex forecast'!$S$7:$S$210,$S328,'Capex forecast'!$Q$7:$Q$210,"Augex")</f>
        <v>0</v>
      </c>
      <c r="Z328" s="32">
        <f>SUMIFS('Capex forecast'!J$7:J$210,'Capex forecast'!$T$7:$T$210,$Q328,'Capex forecast'!$S$7:$S$210,$S328,'Capex forecast'!$Q$7:$Q$210,"Augex")</f>
        <v>0</v>
      </c>
      <c r="AA328" s="32">
        <f>SUMIFS('Capex forecast'!K$7:K$210,'Capex forecast'!$T$7:$T$210,$Q328,'Capex forecast'!$S$7:$S$210,$S328,'Capex forecast'!$Q$7:$Q$210,"Augex")</f>
        <v>0</v>
      </c>
      <c r="AB328" s="32">
        <f>SUMIFS('Capex forecast'!L$7:L$210,'Capex forecast'!$T$7:$T$210,$Q328,'Capex forecast'!$S$7:$S$210,$S328,'Capex forecast'!$Q$7:$Q$210,"Augex")</f>
        <v>0</v>
      </c>
      <c r="AC328" s="32">
        <f>SUMIFS('Capex forecast'!M$7:M$210,'Capex forecast'!$T$7:$T$210,$Q328,'Capex forecast'!$S$7:$S$210,$S328,'Capex forecast'!$Q$7:$Q$210,"Augex")</f>
        <v>0</v>
      </c>
      <c r="AD328" s="32">
        <f>SUMIFS('Capex forecast'!N$7:N$210,'Capex forecast'!$T$7:$T$210,$Q328,'Capex forecast'!$S$7:$S$210,$S328,'Capex forecast'!$Q$7:$Q$210,"Augex")</f>
        <v>0</v>
      </c>
      <c r="AF328" s="6" t="s">
        <v>113</v>
      </c>
      <c r="AG328" s="6" t="str">
        <f>INDEX('Raw demand forecast'!$M$7:$M$5830,MATCH($Q328,'Raw demand forecast'!$B$7:$B$5830,0))</f>
        <v>No</v>
      </c>
      <c r="AH328" s="6" t="str">
        <f>IF(COUNTIF($AF$93:AF328,$B328) = 1, "LV", IF(COUNTIF($AF$93:AF328,$B328) = 2, "HV", "ST"))</f>
        <v>LV</v>
      </c>
      <c r="AI328" s="6" t="str">
        <f>INDEX('Demand forecast and growth rate'!$E$7:$E$273,MATCH($Q328,'Demand forecast and growth rate'!$B$7:$B$273,0))</f>
        <v>High growth</v>
      </c>
      <c r="AJ328" s="53">
        <f>SUMIFS('Capex forecast'!E$7:E$210,'Capex forecast'!$T$7:$T$210,$AF328,'Capex forecast'!$S$7:$S$210,$AH328,'Capex forecast'!$Q$7:$Q$210,"Repex")</f>
        <v>0</v>
      </c>
      <c r="AK328" s="53">
        <f>SUMIFS('Capex forecast'!F$7:F$210,'Capex forecast'!$T$7:$T$210,$AF328,'Capex forecast'!$S$7:$S$210,$AH328,'Capex forecast'!$Q$7:$Q$210,"Repex")</f>
        <v>0</v>
      </c>
      <c r="AL328" s="53">
        <f>SUMIFS('Capex forecast'!G$7:G$210,'Capex forecast'!$T$7:$T$210,$AF328,'Capex forecast'!$S$7:$S$210,$AH328,'Capex forecast'!$Q$7:$Q$210,"Repex")</f>
        <v>0</v>
      </c>
      <c r="AM328" s="53">
        <f>SUMIFS('Capex forecast'!H$7:H$210,'Capex forecast'!$T$7:$T$210,$AF328,'Capex forecast'!$S$7:$S$210,$AH328,'Capex forecast'!$Q$7:$Q$210,"Repex")</f>
        <v>0</v>
      </c>
      <c r="AN328" s="53">
        <f>SUMIFS('Capex forecast'!I$7:I$210,'Capex forecast'!$T$7:$T$210,$AF328,'Capex forecast'!$S$7:$S$210,$AH328,'Capex forecast'!$Q$7:$Q$210,"Repex")</f>
        <v>0</v>
      </c>
      <c r="AO328" s="53">
        <f>SUMIFS('Capex forecast'!J$7:J$210,'Capex forecast'!$T$7:$T$210,$AF328,'Capex forecast'!$S$7:$S$210,$AH328,'Capex forecast'!$Q$7:$Q$210,"Repex")</f>
        <v>0</v>
      </c>
      <c r="AP328" s="53">
        <f>SUMIFS('Capex forecast'!K$7:K$210,'Capex forecast'!$T$7:$T$210,$AF328,'Capex forecast'!$S$7:$S$210,$AH328,'Capex forecast'!$Q$7:$Q$210,"Repex")</f>
        <v>0</v>
      </c>
      <c r="AQ328" s="53">
        <f>SUMIFS('Capex forecast'!L$7:L$210,'Capex forecast'!$T$7:$T$210,$AF328,'Capex forecast'!$S$7:$S$210,$AH328,'Capex forecast'!$Q$7:$Q$210,"Repex")</f>
        <v>0</v>
      </c>
      <c r="AR328" s="53">
        <f>SUMIFS('Capex forecast'!M$7:M$210,'Capex forecast'!$T$7:$T$210,$AF328,'Capex forecast'!$S$7:$S$210,$AH328,'Capex forecast'!$Q$7:$Q$210,"Repex")</f>
        <v>0</v>
      </c>
      <c r="AS328" s="53">
        <f>SUMIFS('Capex forecast'!N$7:N$210,'Capex forecast'!$T$7:$T$210,$AF328,'Capex forecast'!$S$7:$S$210,$AH328,'Capex forecast'!$Q$7:$Q$210,"Repex")</f>
        <v>0</v>
      </c>
    </row>
    <row r="329" spans="2:45" ht="15">
      <c r="B329" s="6" t="s">
        <v>132</v>
      </c>
      <c r="C329" s="6" t="str">
        <f>INDEX('Raw demand forecast'!$M$7:$M$5830,MATCH($B329,'Raw demand forecast'!$B$7:$B$5830,0))</f>
        <v>No</v>
      </c>
      <c r="D329" s="6" t="str">
        <f>IF(COUNTIF($B$93:B329,$B329) = 1, "LV", IF(COUNTIF($B$93:B329,$B329) = 2, "HV", "ST"))</f>
        <v>LV</v>
      </c>
      <c r="E329" s="6" t="str">
        <f>INDEX('Demand forecast and growth rate'!$E$7:$E$273,MATCH($B329,'Demand forecast and growth rate'!$B$7:$B$273,0))</f>
        <v>Steady/falling</v>
      </c>
      <c r="F329" s="32">
        <f>SUMIFS('Capex forecast'!E$7:E$210,'Capex forecast'!$T$7:$T$210,'Allocation of site-spec costs'!$B329,'Capex forecast'!$S$7:$S$210,'Allocation of site-spec costs'!$D329,'Capex forecast'!$Q$7:$Q$210,"Customer Connection")</f>
        <v>0</v>
      </c>
      <c r="G329" s="32">
        <f>SUMIFS('Capex forecast'!F$7:F$210,'Capex forecast'!$T$7:$T$210,'Allocation of site-spec costs'!$B329,'Capex forecast'!$S$7:$S$210,'Allocation of site-spec costs'!$D329,'Capex forecast'!$Q$7:$Q$210,"Customer Connection")</f>
        <v>0</v>
      </c>
      <c r="H329" s="32">
        <f>SUMIFS('Capex forecast'!G$7:G$210,'Capex forecast'!$T$7:$T$210,'Allocation of site-spec costs'!$B329,'Capex forecast'!$S$7:$S$210,'Allocation of site-spec costs'!$D329,'Capex forecast'!$Q$7:$Q$210,"Customer Connection")</f>
        <v>0</v>
      </c>
      <c r="I329" s="32">
        <f>SUMIFS('Capex forecast'!H$7:H$210,'Capex forecast'!$T$7:$T$210,'Allocation of site-spec costs'!$B329,'Capex forecast'!$S$7:$S$210,'Allocation of site-spec costs'!$D329,'Capex forecast'!$Q$7:$Q$210,"Customer Connection")</f>
        <v>0</v>
      </c>
      <c r="J329" s="32">
        <f>SUMIFS('Capex forecast'!I$7:I$210,'Capex forecast'!$T$7:$T$210,'Allocation of site-spec costs'!$B329,'Capex forecast'!$S$7:$S$210,'Allocation of site-spec costs'!$D329,'Capex forecast'!$Q$7:$Q$210,"Customer Connection")</f>
        <v>0</v>
      </c>
      <c r="K329" s="32">
        <f>SUMIFS('Capex forecast'!J$7:J$210,'Capex forecast'!$T$7:$T$210,'Allocation of site-spec costs'!$B329,'Capex forecast'!$S$7:$S$210,'Allocation of site-spec costs'!$D329,'Capex forecast'!$Q$7:$Q$210,"Customer Connection")</f>
        <v>0</v>
      </c>
      <c r="L329" s="32">
        <f>SUMIFS('Capex forecast'!K$7:K$210,'Capex forecast'!$T$7:$T$210,'Allocation of site-spec costs'!$B329,'Capex forecast'!$S$7:$S$210,'Allocation of site-spec costs'!$D329,'Capex forecast'!$Q$7:$Q$210,"Customer Connection")</f>
        <v>0</v>
      </c>
      <c r="M329" s="32">
        <f>SUMIFS('Capex forecast'!L$7:L$210,'Capex forecast'!$T$7:$T$210,'Allocation of site-spec costs'!$B329,'Capex forecast'!$S$7:$S$210,'Allocation of site-spec costs'!$D329,'Capex forecast'!$Q$7:$Q$210,"Customer Connection")</f>
        <v>0</v>
      </c>
      <c r="N329" s="32">
        <f>SUMIFS('Capex forecast'!M$7:M$210,'Capex forecast'!$T$7:$T$210,'Allocation of site-spec costs'!$B329,'Capex forecast'!$S$7:$S$210,'Allocation of site-spec costs'!$D329,'Capex forecast'!$Q$7:$Q$210,"Customer Connection")</f>
        <v>0</v>
      </c>
      <c r="O329" s="32">
        <f>SUMIFS('Capex forecast'!N$7:N$210,'Capex forecast'!$T$7:$T$210,'Allocation of site-spec costs'!$B329,'Capex forecast'!$S$7:$S$210,'Allocation of site-spec costs'!$D329,'Capex forecast'!$Q$7:$Q$210,"Customer Connection")</f>
        <v>0</v>
      </c>
      <c r="Q329" s="6" t="s">
        <v>132</v>
      </c>
      <c r="R329" s="6" t="str">
        <f>INDEX('Raw demand forecast'!$M$7:$M$5830,MATCH($Q329,'Raw demand forecast'!$B$7:$B$5830,0))</f>
        <v>No</v>
      </c>
      <c r="S329" s="6" t="str">
        <f>IF(COUNTIF($Q$93:Q329,$B329) = 1, "LV", IF(COUNTIF($Q$93:Q329,$B329) = 2, "HV", "ST"))</f>
        <v>LV</v>
      </c>
      <c r="T329" s="6" t="str">
        <f>INDEX('Demand forecast and growth rate'!$E$7:$E$273,MATCH($Q329,'Demand forecast and growth rate'!$B$7:$B$273,0))</f>
        <v>Steady/falling</v>
      </c>
      <c r="U329" s="32">
        <f>SUMIFS('Capex forecast'!E$7:E$210,'Capex forecast'!$T$7:$T$210,$Q329,'Capex forecast'!$S$7:$S$210,$S329,'Capex forecast'!$Q$7:$Q$210,"Augex")</f>
        <v>0</v>
      </c>
      <c r="V329" s="32">
        <f>SUMIFS('Capex forecast'!F$7:F$210,'Capex forecast'!$T$7:$T$210,$Q329,'Capex forecast'!$S$7:$S$210,$S329,'Capex forecast'!$Q$7:$Q$210,"Augex")</f>
        <v>0</v>
      </c>
      <c r="W329" s="32">
        <f>SUMIFS('Capex forecast'!G$7:G$210,'Capex forecast'!$T$7:$T$210,$Q329,'Capex forecast'!$S$7:$S$210,$S329,'Capex forecast'!$Q$7:$Q$210,"Augex")</f>
        <v>0</v>
      </c>
      <c r="X329" s="32">
        <f>SUMIFS('Capex forecast'!H$7:H$210,'Capex forecast'!$T$7:$T$210,$Q329,'Capex forecast'!$S$7:$S$210,$S329,'Capex forecast'!$Q$7:$Q$210,"Augex")</f>
        <v>0</v>
      </c>
      <c r="Y329" s="32">
        <f>SUMIFS('Capex forecast'!I$7:I$210,'Capex forecast'!$T$7:$T$210,$Q329,'Capex forecast'!$S$7:$S$210,$S329,'Capex forecast'!$Q$7:$Q$210,"Augex")</f>
        <v>0</v>
      </c>
      <c r="Z329" s="32">
        <f>SUMIFS('Capex forecast'!J$7:J$210,'Capex forecast'!$T$7:$T$210,$Q329,'Capex forecast'!$S$7:$S$210,$S329,'Capex forecast'!$Q$7:$Q$210,"Augex")</f>
        <v>0</v>
      </c>
      <c r="AA329" s="32">
        <f>SUMIFS('Capex forecast'!K$7:K$210,'Capex forecast'!$T$7:$T$210,$Q329,'Capex forecast'!$S$7:$S$210,$S329,'Capex forecast'!$Q$7:$Q$210,"Augex")</f>
        <v>0</v>
      </c>
      <c r="AB329" s="32">
        <f>SUMIFS('Capex forecast'!L$7:L$210,'Capex forecast'!$T$7:$T$210,$Q329,'Capex forecast'!$S$7:$S$210,$S329,'Capex forecast'!$Q$7:$Q$210,"Augex")</f>
        <v>0</v>
      </c>
      <c r="AC329" s="32">
        <f>SUMIFS('Capex forecast'!M$7:M$210,'Capex forecast'!$T$7:$T$210,$Q329,'Capex forecast'!$S$7:$S$210,$S329,'Capex forecast'!$Q$7:$Q$210,"Augex")</f>
        <v>0</v>
      </c>
      <c r="AD329" s="32">
        <f>SUMIFS('Capex forecast'!N$7:N$210,'Capex forecast'!$T$7:$T$210,$Q329,'Capex forecast'!$S$7:$S$210,$S329,'Capex forecast'!$Q$7:$Q$210,"Augex")</f>
        <v>0</v>
      </c>
      <c r="AF329" s="6" t="s">
        <v>132</v>
      </c>
      <c r="AG329" s="6" t="str">
        <f>INDEX('Raw demand forecast'!$M$7:$M$5830,MATCH($Q329,'Raw demand forecast'!$B$7:$B$5830,0))</f>
        <v>No</v>
      </c>
      <c r="AH329" s="6" t="str">
        <f>IF(COUNTIF($AF$93:AF329,$B329) = 1, "LV", IF(COUNTIF($AF$93:AF329,$B329) = 2, "HV", "ST"))</f>
        <v>LV</v>
      </c>
      <c r="AI329" s="6" t="str">
        <f>INDEX('Demand forecast and growth rate'!$E$7:$E$273,MATCH($Q329,'Demand forecast and growth rate'!$B$7:$B$273,0))</f>
        <v>Steady/falling</v>
      </c>
      <c r="AJ329" s="53">
        <f>SUMIFS('Capex forecast'!E$7:E$210,'Capex forecast'!$T$7:$T$210,$AF329,'Capex forecast'!$S$7:$S$210,$AH329,'Capex forecast'!$Q$7:$Q$210,"Repex")</f>
        <v>0</v>
      </c>
      <c r="AK329" s="53">
        <f>SUMIFS('Capex forecast'!F$7:F$210,'Capex forecast'!$T$7:$T$210,$AF329,'Capex forecast'!$S$7:$S$210,$AH329,'Capex forecast'!$Q$7:$Q$210,"Repex")</f>
        <v>0</v>
      </c>
      <c r="AL329" s="53">
        <f>SUMIFS('Capex forecast'!G$7:G$210,'Capex forecast'!$T$7:$T$210,$AF329,'Capex forecast'!$S$7:$S$210,$AH329,'Capex forecast'!$Q$7:$Q$210,"Repex")</f>
        <v>0</v>
      </c>
      <c r="AM329" s="53">
        <f>SUMIFS('Capex forecast'!H$7:H$210,'Capex forecast'!$T$7:$T$210,$AF329,'Capex forecast'!$S$7:$S$210,$AH329,'Capex forecast'!$Q$7:$Q$210,"Repex")</f>
        <v>0</v>
      </c>
      <c r="AN329" s="53">
        <f>SUMIFS('Capex forecast'!I$7:I$210,'Capex forecast'!$T$7:$T$210,$AF329,'Capex forecast'!$S$7:$S$210,$AH329,'Capex forecast'!$Q$7:$Q$210,"Repex")</f>
        <v>0</v>
      </c>
      <c r="AO329" s="53">
        <f>SUMIFS('Capex forecast'!J$7:J$210,'Capex forecast'!$T$7:$T$210,$AF329,'Capex forecast'!$S$7:$S$210,$AH329,'Capex forecast'!$Q$7:$Q$210,"Repex")</f>
        <v>0</v>
      </c>
      <c r="AP329" s="53">
        <f>SUMIFS('Capex forecast'!K$7:K$210,'Capex forecast'!$T$7:$T$210,$AF329,'Capex forecast'!$S$7:$S$210,$AH329,'Capex forecast'!$Q$7:$Q$210,"Repex")</f>
        <v>0</v>
      </c>
      <c r="AQ329" s="53">
        <f>SUMIFS('Capex forecast'!L$7:L$210,'Capex forecast'!$T$7:$T$210,$AF329,'Capex forecast'!$S$7:$S$210,$AH329,'Capex forecast'!$Q$7:$Q$210,"Repex")</f>
        <v>0</v>
      </c>
      <c r="AR329" s="53">
        <f>SUMIFS('Capex forecast'!M$7:M$210,'Capex forecast'!$T$7:$T$210,$AF329,'Capex forecast'!$S$7:$S$210,$AH329,'Capex forecast'!$Q$7:$Q$210,"Repex")</f>
        <v>0</v>
      </c>
      <c r="AS329" s="53">
        <f>SUMIFS('Capex forecast'!N$7:N$210,'Capex forecast'!$T$7:$T$210,$AF329,'Capex forecast'!$S$7:$S$210,$AH329,'Capex forecast'!$Q$7:$Q$210,"Repex")</f>
        <v>0</v>
      </c>
    </row>
    <row r="330" spans="2:45" ht="15">
      <c r="B330" s="6" t="s">
        <v>137</v>
      </c>
      <c r="C330" s="6" t="str">
        <f>INDEX('Raw demand forecast'!$M$7:$M$5830,MATCH($B330,'Raw demand forecast'!$B$7:$B$5830,0))</f>
        <v>No</v>
      </c>
      <c r="D330" s="6" t="str">
        <f>IF(COUNTIF($B$93:B330,$B330) = 1, "LV", IF(COUNTIF($B$93:B330,$B330) = 2, "HV", "ST"))</f>
        <v>LV</v>
      </c>
      <c r="E330" s="6" t="str">
        <f>INDEX('Demand forecast and growth rate'!$E$7:$E$273,MATCH($B330,'Demand forecast and growth rate'!$B$7:$B$273,0))</f>
        <v>Small growth</v>
      </c>
      <c r="F330" s="32">
        <f>SUMIFS('Capex forecast'!E$7:E$210,'Capex forecast'!$T$7:$T$210,'Allocation of site-spec costs'!$B330,'Capex forecast'!$S$7:$S$210,'Allocation of site-spec costs'!$D330,'Capex forecast'!$Q$7:$Q$210,"Customer Connection")</f>
        <v>0</v>
      </c>
      <c r="G330" s="32">
        <f>SUMIFS('Capex forecast'!F$7:F$210,'Capex forecast'!$T$7:$T$210,'Allocation of site-spec costs'!$B330,'Capex forecast'!$S$7:$S$210,'Allocation of site-spec costs'!$D330,'Capex forecast'!$Q$7:$Q$210,"Customer Connection")</f>
        <v>0</v>
      </c>
      <c r="H330" s="32">
        <f>SUMIFS('Capex forecast'!G$7:G$210,'Capex forecast'!$T$7:$T$210,'Allocation of site-spec costs'!$B330,'Capex forecast'!$S$7:$S$210,'Allocation of site-spec costs'!$D330,'Capex forecast'!$Q$7:$Q$210,"Customer Connection")</f>
        <v>0</v>
      </c>
      <c r="I330" s="32">
        <f>SUMIFS('Capex forecast'!H$7:H$210,'Capex forecast'!$T$7:$T$210,'Allocation of site-spec costs'!$B330,'Capex forecast'!$S$7:$S$210,'Allocation of site-spec costs'!$D330,'Capex forecast'!$Q$7:$Q$210,"Customer Connection")</f>
        <v>0</v>
      </c>
      <c r="J330" s="32">
        <f>SUMIFS('Capex forecast'!I$7:I$210,'Capex forecast'!$T$7:$T$210,'Allocation of site-spec costs'!$B330,'Capex forecast'!$S$7:$S$210,'Allocation of site-spec costs'!$D330,'Capex forecast'!$Q$7:$Q$210,"Customer Connection")</f>
        <v>0</v>
      </c>
      <c r="K330" s="32">
        <f>SUMIFS('Capex forecast'!J$7:J$210,'Capex forecast'!$T$7:$T$210,'Allocation of site-spec costs'!$B330,'Capex forecast'!$S$7:$S$210,'Allocation of site-spec costs'!$D330,'Capex forecast'!$Q$7:$Q$210,"Customer Connection")</f>
        <v>0</v>
      </c>
      <c r="L330" s="32">
        <f>SUMIFS('Capex forecast'!K$7:K$210,'Capex forecast'!$T$7:$T$210,'Allocation of site-spec costs'!$B330,'Capex forecast'!$S$7:$S$210,'Allocation of site-spec costs'!$D330,'Capex forecast'!$Q$7:$Q$210,"Customer Connection")</f>
        <v>0</v>
      </c>
      <c r="M330" s="32">
        <f>SUMIFS('Capex forecast'!L$7:L$210,'Capex forecast'!$T$7:$T$210,'Allocation of site-spec costs'!$B330,'Capex forecast'!$S$7:$S$210,'Allocation of site-spec costs'!$D330,'Capex forecast'!$Q$7:$Q$210,"Customer Connection")</f>
        <v>0</v>
      </c>
      <c r="N330" s="32">
        <f>SUMIFS('Capex forecast'!M$7:M$210,'Capex forecast'!$T$7:$T$210,'Allocation of site-spec costs'!$B330,'Capex forecast'!$S$7:$S$210,'Allocation of site-spec costs'!$D330,'Capex forecast'!$Q$7:$Q$210,"Customer Connection")</f>
        <v>0</v>
      </c>
      <c r="O330" s="32">
        <f>SUMIFS('Capex forecast'!N$7:N$210,'Capex forecast'!$T$7:$T$210,'Allocation of site-spec costs'!$B330,'Capex forecast'!$S$7:$S$210,'Allocation of site-spec costs'!$D330,'Capex forecast'!$Q$7:$Q$210,"Customer Connection")</f>
        <v>0</v>
      </c>
      <c r="Q330" s="6" t="s">
        <v>137</v>
      </c>
      <c r="R330" s="6" t="str">
        <f>INDEX('Raw demand forecast'!$M$7:$M$5830,MATCH($Q330,'Raw demand forecast'!$B$7:$B$5830,0))</f>
        <v>No</v>
      </c>
      <c r="S330" s="6" t="str">
        <f>IF(COUNTIF($Q$93:Q330,$B330) = 1, "LV", IF(COUNTIF($Q$93:Q330,$B330) = 2, "HV", "ST"))</f>
        <v>LV</v>
      </c>
      <c r="T330" s="6" t="str">
        <f>INDEX('Demand forecast and growth rate'!$E$7:$E$273,MATCH($Q330,'Demand forecast and growth rate'!$B$7:$B$273,0))</f>
        <v>Small growth</v>
      </c>
      <c r="U330" s="32">
        <f>SUMIFS('Capex forecast'!E$7:E$210,'Capex forecast'!$T$7:$T$210,$Q330,'Capex forecast'!$S$7:$S$210,$S330,'Capex forecast'!$Q$7:$Q$210,"Augex")</f>
        <v>0</v>
      </c>
      <c r="V330" s="32">
        <f>SUMIFS('Capex forecast'!F$7:F$210,'Capex forecast'!$T$7:$T$210,$Q330,'Capex forecast'!$S$7:$S$210,$S330,'Capex forecast'!$Q$7:$Q$210,"Augex")</f>
        <v>0</v>
      </c>
      <c r="W330" s="32">
        <f>SUMIFS('Capex forecast'!G$7:G$210,'Capex forecast'!$T$7:$T$210,$Q330,'Capex forecast'!$S$7:$S$210,$S330,'Capex forecast'!$Q$7:$Q$210,"Augex")</f>
        <v>0</v>
      </c>
      <c r="X330" s="32">
        <f>SUMIFS('Capex forecast'!H$7:H$210,'Capex forecast'!$T$7:$T$210,$Q330,'Capex forecast'!$S$7:$S$210,$S330,'Capex forecast'!$Q$7:$Q$210,"Augex")</f>
        <v>0</v>
      </c>
      <c r="Y330" s="32">
        <f>SUMIFS('Capex forecast'!I$7:I$210,'Capex forecast'!$T$7:$T$210,$Q330,'Capex forecast'!$S$7:$S$210,$S330,'Capex forecast'!$Q$7:$Q$210,"Augex")</f>
        <v>0</v>
      </c>
      <c r="Z330" s="32">
        <f>SUMIFS('Capex forecast'!J$7:J$210,'Capex forecast'!$T$7:$T$210,$Q330,'Capex forecast'!$S$7:$S$210,$S330,'Capex forecast'!$Q$7:$Q$210,"Augex")</f>
        <v>0</v>
      </c>
      <c r="AA330" s="32">
        <f>SUMIFS('Capex forecast'!K$7:K$210,'Capex forecast'!$T$7:$T$210,$Q330,'Capex forecast'!$S$7:$S$210,$S330,'Capex forecast'!$Q$7:$Q$210,"Augex")</f>
        <v>0</v>
      </c>
      <c r="AB330" s="32">
        <f>SUMIFS('Capex forecast'!L$7:L$210,'Capex forecast'!$T$7:$T$210,$Q330,'Capex forecast'!$S$7:$S$210,$S330,'Capex forecast'!$Q$7:$Q$210,"Augex")</f>
        <v>0</v>
      </c>
      <c r="AC330" s="32">
        <f>SUMIFS('Capex forecast'!M$7:M$210,'Capex forecast'!$T$7:$T$210,$Q330,'Capex forecast'!$S$7:$S$210,$S330,'Capex forecast'!$Q$7:$Q$210,"Augex")</f>
        <v>0</v>
      </c>
      <c r="AD330" s="32">
        <f>SUMIFS('Capex forecast'!N$7:N$210,'Capex forecast'!$T$7:$T$210,$Q330,'Capex forecast'!$S$7:$S$210,$S330,'Capex forecast'!$Q$7:$Q$210,"Augex")</f>
        <v>0</v>
      </c>
      <c r="AF330" s="6" t="s">
        <v>137</v>
      </c>
      <c r="AG330" s="6" t="str">
        <f>INDEX('Raw demand forecast'!$M$7:$M$5830,MATCH($Q330,'Raw demand forecast'!$B$7:$B$5830,0))</f>
        <v>No</v>
      </c>
      <c r="AH330" s="6" t="str">
        <f>IF(COUNTIF($AF$93:AF330,$B330) = 1, "LV", IF(COUNTIF($AF$93:AF330,$B330) = 2, "HV", "ST"))</f>
        <v>LV</v>
      </c>
      <c r="AI330" s="6" t="str">
        <f>INDEX('Demand forecast and growth rate'!$E$7:$E$273,MATCH($Q330,'Demand forecast and growth rate'!$B$7:$B$273,0))</f>
        <v>Small growth</v>
      </c>
      <c r="AJ330" s="53">
        <f>SUMIFS('Capex forecast'!E$7:E$210,'Capex forecast'!$T$7:$T$210,$AF330,'Capex forecast'!$S$7:$S$210,$AH330,'Capex forecast'!$Q$7:$Q$210,"Repex")</f>
        <v>0</v>
      </c>
      <c r="AK330" s="53">
        <f>SUMIFS('Capex forecast'!F$7:F$210,'Capex forecast'!$T$7:$T$210,$AF330,'Capex forecast'!$S$7:$S$210,$AH330,'Capex forecast'!$Q$7:$Q$210,"Repex")</f>
        <v>0</v>
      </c>
      <c r="AL330" s="53">
        <f>SUMIFS('Capex forecast'!G$7:G$210,'Capex forecast'!$T$7:$T$210,$AF330,'Capex forecast'!$S$7:$S$210,$AH330,'Capex forecast'!$Q$7:$Q$210,"Repex")</f>
        <v>0</v>
      </c>
      <c r="AM330" s="53">
        <f>SUMIFS('Capex forecast'!H$7:H$210,'Capex forecast'!$T$7:$T$210,$AF330,'Capex forecast'!$S$7:$S$210,$AH330,'Capex forecast'!$Q$7:$Q$210,"Repex")</f>
        <v>0</v>
      </c>
      <c r="AN330" s="53">
        <f>SUMIFS('Capex forecast'!I$7:I$210,'Capex forecast'!$T$7:$T$210,$AF330,'Capex forecast'!$S$7:$S$210,$AH330,'Capex forecast'!$Q$7:$Q$210,"Repex")</f>
        <v>0</v>
      </c>
      <c r="AO330" s="53">
        <f>SUMIFS('Capex forecast'!J$7:J$210,'Capex forecast'!$T$7:$T$210,$AF330,'Capex forecast'!$S$7:$S$210,$AH330,'Capex forecast'!$Q$7:$Q$210,"Repex")</f>
        <v>0</v>
      </c>
      <c r="AP330" s="53">
        <f>SUMIFS('Capex forecast'!K$7:K$210,'Capex forecast'!$T$7:$T$210,$AF330,'Capex forecast'!$S$7:$S$210,$AH330,'Capex forecast'!$Q$7:$Q$210,"Repex")</f>
        <v>0</v>
      </c>
      <c r="AQ330" s="53">
        <f>SUMIFS('Capex forecast'!L$7:L$210,'Capex forecast'!$T$7:$T$210,$AF330,'Capex forecast'!$S$7:$S$210,$AH330,'Capex forecast'!$Q$7:$Q$210,"Repex")</f>
        <v>0</v>
      </c>
      <c r="AR330" s="53">
        <f>SUMIFS('Capex forecast'!M$7:M$210,'Capex forecast'!$T$7:$T$210,$AF330,'Capex forecast'!$S$7:$S$210,$AH330,'Capex forecast'!$Q$7:$Q$210,"Repex")</f>
        <v>0</v>
      </c>
      <c r="AS330" s="53">
        <f>SUMIFS('Capex forecast'!N$7:N$210,'Capex forecast'!$T$7:$T$210,$AF330,'Capex forecast'!$S$7:$S$210,$AH330,'Capex forecast'!$Q$7:$Q$210,"Repex")</f>
        <v>0</v>
      </c>
    </row>
    <row r="331" spans="2:45" ht="15">
      <c r="B331" s="6" t="s">
        <v>142</v>
      </c>
      <c r="C331" s="6" t="str">
        <f>INDEX('Raw demand forecast'!$M$7:$M$5830,MATCH($B331,'Raw demand forecast'!$B$7:$B$5830,0))</f>
        <v>No</v>
      </c>
      <c r="D331" s="6" t="str">
        <f>IF(COUNTIF($B$93:B331,$B331) = 1, "LV", IF(COUNTIF($B$93:B331,$B331) = 2, "HV", "ST"))</f>
        <v>LV</v>
      </c>
      <c r="E331" s="6" t="str">
        <f>INDEX('Demand forecast and growth rate'!$E$7:$E$273,MATCH($B331,'Demand forecast and growth rate'!$B$7:$B$273,0))</f>
        <v>High growth</v>
      </c>
      <c r="F331" s="32">
        <f>SUMIFS('Capex forecast'!E$7:E$210,'Capex forecast'!$T$7:$T$210,'Allocation of site-spec costs'!$B331,'Capex forecast'!$S$7:$S$210,'Allocation of site-spec costs'!$D331,'Capex forecast'!$Q$7:$Q$210,"Customer Connection")</f>
        <v>0</v>
      </c>
      <c r="G331" s="32">
        <f>SUMIFS('Capex forecast'!F$7:F$210,'Capex forecast'!$T$7:$T$210,'Allocation of site-spec costs'!$B331,'Capex forecast'!$S$7:$S$210,'Allocation of site-spec costs'!$D331,'Capex forecast'!$Q$7:$Q$210,"Customer Connection")</f>
        <v>0</v>
      </c>
      <c r="H331" s="32">
        <f>SUMIFS('Capex forecast'!G$7:G$210,'Capex forecast'!$T$7:$T$210,'Allocation of site-spec costs'!$B331,'Capex forecast'!$S$7:$S$210,'Allocation of site-spec costs'!$D331,'Capex forecast'!$Q$7:$Q$210,"Customer Connection")</f>
        <v>0</v>
      </c>
      <c r="I331" s="32">
        <f>SUMIFS('Capex forecast'!H$7:H$210,'Capex forecast'!$T$7:$T$210,'Allocation of site-spec costs'!$B331,'Capex forecast'!$S$7:$S$210,'Allocation of site-spec costs'!$D331,'Capex forecast'!$Q$7:$Q$210,"Customer Connection")</f>
        <v>0</v>
      </c>
      <c r="J331" s="32">
        <f>SUMIFS('Capex forecast'!I$7:I$210,'Capex forecast'!$T$7:$T$210,'Allocation of site-spec costs'!$B331,'Capex forecast'!$S$7:$S$210,'Allocation of site-spec costs'!$D331,'Capex forecast'!$Q$7:$Q$210,"Customer Connection")</f>
        <v>0</v>
      </c>
      <c r="K331" s="32">
        <f>SUMIFS('Capex forecast'!J$7:J$210,'Capex forecast'!$T$7:$T$210,'Allocation of site-spec costs'!$B331,'Capex forecast'!$S$7:$S$210,'Allocation of site-spec costs'!$D331,'Capex forecast'!$Q$7:$Q$210,"Customer Connection")</f>
        <v>0</v>
      </c>
      <c r="L331" s="32">
        <f>SUMIFS('Capex forecast'!K$7:K$210,'Capex forecast'!$T$7:$T$210,'Allocation of site-spec costs'!$B331,'Capex forecast'!$S$7:$S$210,'Allocation of site-spec costs'!$D331,'Capex forecast'!$Q$7:$Q$210,"Customer Connection")</f>
        <v>0</v>
      </c>
      <c r="M331" s="32">
        <f>SUMIFS('Capex forecast'!L$7:L$210,'Capex forecast'!$T$7:$T$210,'Allocation of site-spec costs'!$B331,'Capex forecast'!$S$7:$S$210,'Allocation of site-spec costs'!$D331,'Capex forecast'!$Q$7:$Q$210,"Customer Connection")</f>
        <v>0</v>
      </c>
      <c r="N331" s="32">
        <f>SUMIFS('Capex forecast'!M$7:M$210,'Capex forecast'!$T$7:$T$210,'Allocation of site-spec costs'!$B331,'Capex forecast'!$S$7:$S$210,'Allocation of site-spec costs'!$D331,'Capex forecast'!$Q$7:$Q$210,"Customer Connection")</f>
        <v>0</v>
      </c>
      <c r="O331" s="32">
        <f>SUMIFS('Capex forecast'!N$7:N$210,'Capex forecast'!$T$7:$T$210,'Allocation of site-spec costs'!$B331,'Capex forecast'!$S$7:$S$210,'Allocation of site-spec costs'!$D331,'Capex forecast'!$Q$7:$Q$210,"Customer Connection")</f>
        <v>0</v>
      </c>
      <c r="Q331" s="6" t="s">
        <v>142</v>
      </c>
      <c r="R331" s="6" t="str">
        <f>INDEX('Raw demand forecast'!$M$7:$M$5830,MATCH($Q331,'Raw demand forecast'!$B$7:$B$5830,0))</f>
        <v>No</v>
      </c>
      <c r="S331" s="6" t="str">
        <f>IF(COUNTIF($Q$93:Q331,$B331) = 1, "LV", IF(COUNTIF($Q$93:Q331,$B331) = 2, "HV", "ST"))</f>
        <v>LV</v>
      </c>
      <c r="T331" s="6" t="str">
        <f>INDEX('Demand forecast and growth rate'!$E$7:$E$273,MATCH($Q331,'Demand forecast and growth rate'!$B$7:$B$273,0))</f>
        <v>High growth</v>
      </c>
      <c r="U331" s="32">
        <f>SUMIFS('Capex forecast'!E$7:E$210,'Capex forecast'!$T$7:$T$210,$Q331,'Capex forecast'!$S$7:$S$210,$S331,'Capex forecast'!$Q$7:$Q$210,"Augex")</f>
        <v>0</v>
      </c>
      <c r="V331" s="32">
        <f>SUMIFS('Capex forecast'!F$7:F$210,'Capex forecast'!$T$7:$T$210,$Q331,'Capex forecast'!$S$7:$S$210,$S331,'Capex forecast'!$Q$7:$Q$210,"Augex")</f>
        <v>0</v>
      </c>
      <c r="W331" s="32">
        <f>SUMIFS('Capex forecast'!G$7:G$210,'Capex forecast'!$T$7:$T$210,$Q331,'Capex forecast'!$S$7:$S$210,$S331,'Capex forecast'!$Q$7:$Q$210,"Augex")</f>
        <v>0</v>
      </c>
      <c r="X331" s="32">
        <f>SUMIFS('Capex forecast'!H$7:H$210,'Capex forecast'!$T$7:$T$210,$Q331,'Capex forecast'!$S$7:$S$210,$S331,'Capex forecast'!$Q$7:$Q$210,"Augex")</f>
        <v>0</v>
      </c>
      <c r="Y331" s="32">
        <f>SUMIFS('Capex forecast'!I$7:I$210,'Capex forecast'!$T$7:$T$210,$Q331,'Capex forecast'!$S$7:$S$210,$S331,'Capex forecast'!$Q$7:$Q$210,"Augex")</f>
        <v>0</v>
      </c>
      <c r="Z331" s="32">
        <f>SUMIFS('Capex forecast'!J$7:J$210,'Capex forecast'!$T$7:$T$210,$Q331,'Capex forecast'!$S$7:$S$210,$S331,'Capex forecast'!$Q$7:$Q$210,"Augex")</f>
        <v>0</v>
      </c>
      <c r="AA331" s="32">
        <f>SUMIFS('Capex forecast'!K$7:K$210,'Capex forecast'!$T$7:$T$210,$Q331,'Capex forecast'!$S$7:$S$210,$S331,'Capex forecast'!$Q$7:$Q$210,"Augex")</f>
        <v>0</v>
      </c>
      <c r="AB331" s="32">
        <f>SUMIFS('Capex forecast'!L$7:L$210,'Capex forecast'!$T$7:$T$210,$Q331,'Capex forecast'!$S$7:$S$210,$S331,'Capex forecast'!$Q$7:$Q$210,"Augex")</f>
        <v>0</v>
      </c>
      <c r="AC331" s="32">
        <f>SUMIFS('Capex forecast'!M$7:M$210,'Capex forecast'!$T$7:$T$210,$Q331,'Capex forecast'!$S$7:$S$210,$S331,'Capex forecast'!$Q$7:$Q$210,"Augex")</f>
        <v>0</v>
      </c>
      <c r="AD331" s="32">
        <f>SUMIFS('Capex forecast'!N$7:N$210,'Capex forecast'!$T$7:$T$210,$Q331,'Capex forecast'!$S$7:$S$210,$S331,'Capex forecast'!$Q$7:$Q$210,"Augex")</f>
        <v>0</v>
      </c>
      <c r="AF331" s="6" t="s">
        <v>142</v>
      </c>
      <c r="AG331" s="6" t="str">
        <f>INDEX('Raw demand forecast'!$M$7:$M$5830,MATCH($Q331,'Raw demand forecast'!$B$7:$B$5830,0))</f>
        <v>No</v>
      </c>
      <c r="AH331" s="6" t="str">
        <f>IF(COUNTIF($AF$93:AF331,$B331) = 1, "LV", IF(COUNTIF($AF$93:AF331,$B331) = 2, "HV", "ST"))</f>
        <v>LV</v>
      </c>
      <c r="AI331" s="6" t="str">
        <f>INDEX('Demand forecast and growth rate'!$E$7:$E$273,MATCH($Q331,'Demand forecast and growth rate'!$B$7:$B$273,0))</f>
        <v>High growth</v>
      </c>
      <c r="AJ331" s="53">
        <f>SUMIFS('Capex forecast'!E$7:E$210,'Capex forecast'!$T$7:$T$210,$AF331,'Capex forecast'!$S$7:$S$210,$AH331,'Capex forecast'!$Q$7:$Q$210,"Repex")</f>
        <v>0</v>
      </c>
      <c r="AK331" s="53">
        <f>SUMIFS('Capex forecast'!F$7:F$210,'Capex forecast'!$T$7:$T$210,$AF331,'Capex forecast'!$S$7:$S$210,$AH331,'Capex forecast'!$Q$7:$Q$210,"Repex")</f>
        <v>0</v>
      </c>
      <c r="AL331" s="53">
        <f>SUMIFS('Capex forecast'!G$7:G$210,'Capex forecast'!$T$7:$T$210,$AF331,'Capex forecast'!$S$7:$S$210,$AH331,'Capex forecast'!$Q$7:$Q$210,"Repex")</f>
        <v>0</v>
      </c>
      <c r="AM331" s="53">
        <f>SUMIFS('Capex forecast'!H$7:H$210,'Capex forecast'!$T$7:$T$210,$AF331,'Capex forecast'!$S$7:$S$210,$AH331,'Capex forecast'!$Q$7:$Q$210,"Repex")</f>
        <v>0</v>
      </c>
      <c r="AN331" s="53">
        <f>SUMIFS('Capex forecast'!I$7:I$210,'Capex forecast'!$T$7:$T$210,$AF331,'Capex forecast'!$S$7:$S$210,$AH331,'Capex forecast'!$Q$7:$Q$210,"Repex")</f>
        <v>0</v>
      </c>
      <c r="AO331" s="53">
        <f>SUMIFS('Capex forecast'!J$7:J$210,'Capex forecast'!$T$7:$T$210,$AF331,'Capex forecast'!$S$7:$S$210,$AH331,'Capex forecast'!$Q$7:$Q$210,"Repex")</f>
        <v>0</v>
      </c>
      <c r="AP331" s="53">
        <f>SUMIFS('Capex forecast'!K$7:K$210,'Capex forecast'!$T$7:$T$210,$AF331,'Capex forecast'!$S$7:$S$210,$AH331,'Capex forecast'!$Q$7:$Q$210,"Repex")</f>
        <v>0</v>
      </c>
      <c r="AQ331" s="53">
        <f>SUMIFS('Capex forecast'!L$7:L$210,'Capex forecast'!$T$7:$T$210,$AF331,'Capex forecast'!$S$7:$S$210,$AH331,'Capex forecast'!$Q$7:$Q$210,"Repex")</f>
        <v>0</v>
      </c>
      <c r="AR331" s="53">
        <f>SUMIFS('Capex forecast'!M$7:M$210,'Capex forecast'!$T$7:$T$210,$AF331,'Capex forecast'!$S$7:$S$210,$AH331,'Capex forecast'!$Q$7:$Q$210,"Repex")</f>
        <v>0</v>
      </c>
      <c r="AS331" s="53">
        <f>SUMIFS('Capex forecast'!N$7:N$210,'Capex forecast'!$T$7:$T$210,$AF331,'Capex forecast'!$S$7:$S$210,$AH331,'Capex forecast'!$Q$7:$Q$210,"Repex")</f>
        <v>0</v>
      </c>
    </row>
    <row r="332" spans="2:45" ht="15">
      <c r="B332" s="6" t="s">
        <v>153</v>
      </c>
      <c r="C332" s="6" t="str">
        <f>INDEX('Raw demand forecast'!$M$7:$M$5830,MATCH($B332,'Raw demand forecast'!$B$7:$B$5830,0))</f>
        <v>No</v>
      </c>
      <c r="D332" s="6" t="str">
        <f>IF(COUNTIF($B$93:B332,$B332) = 1, "LV", IF(COUNTIF($B$93:B332,$B332) = 2, "HV", "ST"))</f>
        <v>LV</v>
      </c>
      <c r="E332" s="6" t="str">
        <f>INDEX('Demand forecast and growth rate'!$E$7:$E$273,MATCH($B332,'Demand forecast and growth rate'!$B$7:$B$273,0))</f>
        <v>High growth</v>
      </c>
      <c r="F332" s="32">
        <f>SUMIFS('Capex forecast'!E$7:E$210,'Capex forecast'!$T$7:$T$210,'Allocation of site-spec costs'!$B332,'Capex forecast'!$S$7:$S$210,'Allocation of site-spec costs'!$D332,'Capex forecast'!$Q$7:$Q$210,"Customer Connection")</f>
        <v>0</v>
      </c>
      <c r="G332" s="32">
        <f>SUMIFS('Capex forecast'!F$7:F$210,'Capex forecast'!$T$7:$T$210,'Allocation of site-spec costs'!$B332,'Capex forecast'!$S$7:$S$210,'Allocation of site-spec costs'!$D332,'Capex forecast'!$Q$7:$Q$210,"Customer Connection")</f>
        <v>0</v>
      </c>
      <c r="H332" s="32">
        <f>SUMIFS('Capex forecast'!G$7:G$210,'Capex forecast'!$T$7:$T$210,'Allocation of site-spec costs'!$B332,'Capex forecast'!$S$7:$S$210,'Allocation of site-spec costs'!$D332,'Capex forecast'!$Q$7:$Q$210,"Customer Connection")</f>
        <v>0</v>
      </c>
      <c r="I332" s="32">
        <f>SUMIFS('Capex forecast'!H$7:H$210,'Capex forecast'!$T$7:$T$210,'Allocation of site-spec costs'!$B332,'Capex forecast'!$S$7:$S$210,'Allocation of site-spec costs'!$D332,'Capex forecast'!$Q$7:$Q$210,"Customer Connection")</f>
        <v>0</v>
      </c>
      <c r="J332" s="32">
        <f>SUMIFS('Capex forecast'!I$7:I$210,'Capex forecast'!$T$7:$T$210,'Allocation of site-spec costs'!$B332,'Capex forecast'!$S$7:$S$210,'Allocation of site-spec costs'!$D332,'Capex forecast'!$Q$7:$Q$210,"Customer Connection")</f>
        <v>0</v>
      </c>
      <c r="K332" s="32">
        <f>SUMIFS('Capex forecast'!J$7:J$210,'Capex forecast'!$T$7:$T$210,'Allocation of site-spec costs'!$B332,'Capex forecast'!$S$7:$S$210,'Allocation of site-spec costs'!$D332,'Capex forecast'!$Q$7:$Q$210,"Customer Connection")</f>
        <v>0</v>
      </c>
      <c r="L332" s="32">
        <f>SUMIFS('Capex forecast'!K$7:K$210,'Capex forecast'!$T$7:$T$210,'Allocation of site-spec costs'!$B332,'Capex forecast'!$S$7:$S$210,'Allocation of site-spec costs'!$D332,'Capex forecast'!$Q$7:$Q$210,"Customer Connection")</f>
        <v>0</v>
      </c>
      <c r="M332" s="32">
        <f>SUMIFS('Capex forecast'!L$7:L$210,'Capex forecast'!$T$7:$T$210,'Allocation of site-spec costs'!$B332,'Capex forecast'!$S$7:$S$210,'Allocation of site-spec costs'!$D332,'Capex forecast'!$Q$7:$Q$210,"Customer Connection")</f>
        <v>0</v>
      </c>
      <c r="N332" s="32">
        <f>SUMIFS('Capex forecast'!M$7:M$210,'Capex forecast'!$T$7:$T$210,'Allocation of site-spec costs'!$B332,'Capex forecast'!$S$7:$S$210,'Allocation of site-spec costs'!$D332,'Capex forecast'!$Q$7:$Q$210,"Customer Connection")</f>
        <v>0</v>
      </c>
      <c r="O332" s="32">
        <f>SUMIFS('Capex forecast'!N$7:N$210,'Capex forecast'!$T$7:$T$210,'Allocation of site-spec costs'!$B332,'Capex forecast'!$S$7:$S$210,'Allocation of site-spec costs'!$D332,'Capex forecast'!$Q$7:$Q$210,"Customer Connection")</f>
        <v>0</v>
      </c>
      <c r="Q332" s="6" t="s">
        <v>153</v>
      </c>
      <c r="R332" s="6" t="str">
        <f>INDEX('Raw demand forecast'!$M$7:$M$5830,MATCH($Q332,'Raw demand forecast'!$B$7:$B$5830,0))</f>
        <v>No</v>
      </c>
      <c r="S332" s="6" t="str">
        <f>IF(COUNTIF($Q$93:Q332,$B332) = 1, "LV", IF(COUNTIF($Q$93:Q332,$B332) = 2, "HV", "ST"))</f>
        <v>LV</v>
      </c>
      <c r="T332" s="6" t="str">
        <f>INDEX('Demand forecast and growth rate'!$E$7:$E$273,MATCH($Q332,'Demand forecast and growth rate'!$B$7:$B$273,0))</f>
        <v>High growth</v>
      </c>
      <c r="U332" s="32">
        <f>SUMIFS('Capex forecast'!E$7:E$210,'Capex forecast'!$T$7:$T$210,$Q332,'Capex forecast'!$S$7:$S$210,$S332,'Capex forecast'!$Q$7:$Q$210,"Augex")</f>
        <v>0</v>
      </c>
      <c r="V332" s="32">
        <f>SUMIFS('Capex forecast'!F$7:F$210,'Capex forecast'!$T$7:$T$210,$Q332,'Capex forecast'!$S$7:$S$210,$S332,'Capex forecast'!$Q$7:$Q$210,"Augex")</f>
        <v>0</v>
      </c>
      <c r="W332" s="32">
        <f>SUMIFS('Capex forecast'!G$7:G$210,'Capex forecast'!$T$7:$T$210,$Q332,'Capex forecast'!$S$7:$S$210,$S332,'Capex forecast'!$Q$7:$Q$210,"Augex")</f>
        <v>0</v>
      </c>
      <c r="X332" s="32">
        <f>SUMIFS('Capex forecast'!H$7:H$210,'Capex forecast'!$T$7:$T$210,$Q332,'Capex forecast'!$S$7:$S$210,$S332,'Capex forecast'!$Q$7:$Q$210,"Augex")</f>
        <v>0</v>
      </c>
      <c r="Y332" s="32">
        <f>SUMIFS('Capex forecast'!I$7:I$210,'Capex forecast'!$T$7:$T$210,$Q332,'Capex forecast'!$S$7:$S$210,$S332,'Capex forecast'!$Q$7:$Q$210,"Augex")</f>
        <v>0</v>
      </c>
      <c r="Z332" s="32">
        <f>SUMIFS('Capex forecast'!J$7:J$210,'Capex forecast'!$T$7:$T$210,$Q332,'Capex forecast'!$S$7:$S$210,$S332,'Capex forecast'!$Q$7:$Q$210,"Augex")</f>
        <v>0</v>
      </c>
      <c r="AA332" s="32">
        <f>SUMIFS('Capex forecast'!K$7:K$210,'Capex forecast'!$T$7:$T$210,$Q332,'Capex forecast'!$S$7:$S$210,$S332,'Capex forecast'!$Q$7:$Q$210,"Augex")</f>
        <v>0</v>
      </c>
      <c r="AB332" s="32">
        <f>SUMIFS('Capex forecast'!L$7:L$210,'Capex forecast'!$T$7:$T$210,$Q332,'Capex forecast'!$S$7:$S$210,$S332,'Capex forecast'!$Q$7:$Q$210,"Augex")</f>
        <v>0</v>
      </c>
      <c r="AC332" s="32">
        <f>SUMIFS('Capex forecast'!M$7:M$210,'Capex forecast'!$T$7:$T$210,$Q332,'Capex forecast'!$S$7:$S$210,$S332,'Capex forecast'!$Q$7:$Q$210,"Augex")</f>
        <v>0</v>
      </c>
      <c r="AD332" s="32">
        <f>SUMIFS('Capex forecast'!N$7:N$210,'Capex forecast'!$T$7:$T$210,$Q332,'Capex forecast'!$S$7:$S$210,$S332,'Capex forecast'!$Q$7:$Q$210,"Augex")</f>
        <v>0</v>
      </c>
      <c r="AF332" s="6" t="s">
        <v>153</v>
      </c>
      <c r="AG332" s="6" t="str">
        <f>INDEX('Raw demand forecast'!$M$7:$M$5830,MATCH($Q332,'Raw demand forecast'!$B$7:$B$5830,0))</f>
        <v>No</v>
      </c>
      <c r="AH332" s="6" t="str">
        <f>IF(COUNTIF($AF$93:AF332,$B332) = 1, "LV", IF(COUNTIF($AF$93:AF332,$B332) = 2, "HV", "ST"))</f>
        <v>LV</v>
      </c>
      <c r="AI332" s="6" t="str">
        <f>INDEX('Demand forecast and growth rate'!$E$7:$E$273,MATCH($Q332,'Demand forecast and growth rate'!$B$7:$B$273,0))</f>
        <v>High growth</v>
      </c>
      <c r="AJ332" s="53">
        <f>SUMIFS('Capex forecast'!E$7:E$210,'Capex forecast'!$T$7:$T$210,$AF332,'Capex forecast'!$S$7:$S$210,$AH332,'Capex forecast'!$Q$7:$Q$210,"Repex")</f>
        <v>0</v>
      </c>
      <c r="AK332" s="53">
        <f>SUMIFS('Capex forecast'!F$7:F$210,'Capex forecast'!$T$7:$T$210,$AF332,'Capex forecast'!$S$7:$S$210,$AH332,'Capex forecast'!$Q$7:$Q$210,"Repex")</f>
        <v>0</v>
      </c>
      <c r="AL332" s="53">
        <f>SUMIFS('Capex forecast'!G$7:G$210,'Capex forecast'!$T$7:$T$210,$AF332,'Capex forecast'!$S$7:$S$210,$AH332,'Capex forecast'!$Q$7:$Q$210,"Repex")</f>
        <v>0</v>
      </c>
      <c r="AM332" s="53">
        <f>SUMIFS('Capex forecast'!H$7:H$210,'Capex forecast'!$T$7:$T$210,$AF332,'Capex forecast'!$S$7:$S$210,$AH332,'Capex forecast'!$Q$7:$Q$210,"Repex")</f>
        <v>0</v>
      </c>
      <c r="AN332" s="53">
        <f>SUMIFS('Capex forecast'!I$7:I$210,'Capex forecast'!$T$7:$T$210,$AF332,'Capex forecast'!$S$7:$S$210,$AH332,'Capex forecast'!$Q$7:$Q$210,"Repex")</f>
        <v>0</v>
      </c>
      <c r="AO332" s="53">
        <f>SUMIFS('Capex forecast'!J$7:J$210,'Capex forecast'!$T$7:$T$210,$AF332,'Capex forecast'!$S$7:$S$210,$AH332,'Capex forecast'!$Q$7:$Q$210,"Repex")</f>
        <v>0</v>
      </c>
      <c r="AP332" s="53">
        <f>SUMIFS('Capex forecast'!K$7:K$210,'Capex forecast'!$T$7:$T$210,$AF332,'Capex forecast'!$S$7:$S$210,$AH332,'Capex forecast'!$Q$7:$Q$210,"Repex")</f>
        <v>0</v>
      </c>
      <c r="AQ332" s="53">
        <f>SUMIFS('Capex forecast'!L$7:L$210,'Capex forecast'!$T$7:$T$210,$AF332,'Capex forecast'!$S$7:$S$210,$AH332,'Capex forecast'!$Q$7:$Q$210,"Repex")</f>
        <v>0</v>
      </c>
      <c r="AR332" s="53">
        <f>SUMIFS('Capex forecast'!M$7:M$210,'Capex forecast'!$T$7:$T$210,$AF332,'Capex forecast'!$S$7:$S$210,$AH332,'Capex forecast'!$Q$7:$Q$210,"Repex")</f>
        <v>0</v>
      </c>
      <c r="AS332" s="53">
        <f>SUMIFS('Capex forecast'!N$7:N$210,'Capex forecast'!$T$7:$T$210,$AF332,'Capex forecast'!$S$7:$S$210,$AH332,'Capex forecast'!$Q$7:$Q$210,"Repex")</f>
        <v>0</v>
      </c>
    </row>
    <row r="333" spans="2:45" ht="15">
      <c r="B333" s="6" t="s">
        <v>168</v>
      </c>
      <c r="C333" s="6" t="str">
        <f>INDEX('Raw demand forecast'!$M$7:$M$5830,MATCH($B333,'Raw demand forecast'!$B$7:$B$5830,0))</f>
        <v>No</v>
      </c>
      <c r="D333" s="6" t="str">
        <f>IF(COUNTIF($B$93:B333,$B333) = 1, "LV", IF(COUNTIF($B$93:B333,$B333) = 2, "HV", "ST"))</f>
        <v>LV</v>
      </c>
      <c r="E333" s="6" t="str">
        <f>INDEX('Demand forecast and growth rate'!$E$7:$E$273,MATCH($B333,'Demand forecast and growth rate'!$B$7:$B$273,0))</f>
        <v>High growth</v>
      </c>
      <c r="F333" s="32">
        <f>SUMIFS('Capex forecast'!E$7:E$210,'Capex forecast'!$T$7:$T$210,'Allocation of site-spec costs'!$B333,'Capex forecast'!$S$7:$S$210,'Allocation of site-spec costs'!$D333,'Capex forecast'!$Q$7:$Q$210,"Customer Connection")</f>
        <v>0</v>
      </c>
      <c r="G333" s="32">
        <f>SUMIFS('Capex forecast'!F$7:F$210,'Capex forecast'!$T$7:$T$210,'Allocation of site-spec costs'!$B333,'Capex forecast'!$S$7:$S$210,'Allocation of site-spec costs'!$D333,'Capex forecast'!$Q$7:$Q$210,"Customer Connection")</f>
        <v>0</v>
      </c>
      <c r="H333" s="32">
        <f>SUMIFS('Capex forecast'!G$7:G$210,'Capex forecast'!$T$7:$T$210,'Allocation of site-spec costs'!$B333,'Capex forecast'!$S$7:$S$210,'Allocation of site-spec costs'!$D333,'Capex forecast'!$Q$7:$Q$210,"Customer Connection")</f>
        <v>0</v>
      </c>
      <c r="I333" s="32">
        <f>SUMIFS('Capex forecast'!H$7:H$210,'Capex forecast'!$T$7:$T$210,'Allocation of site-spec costs'!$B333,'Capex forecast'!$S$7:$S$210,'Allocation of site-spec costs'!$D333,'Capex forecast'!$Q$7:$Q$210,"Customer Connection")</f>
        <v>0</v>
      </c>
      <c r="J333" s="32">
        <f>SUMIFS('Capex forecast'!I$7:I$210,'Capex forecast'!$T$7:$T$210,'Allocation of site-spec costs'!$B333,'Capex forecast'!$S$7:$S$210,'Allocation of site-spec costs'!$D333,'Capex forecast'!$Q$7:$Q$210,"Customer Connection")</f>
        <v>0</v>
      </c>
      <c r="K333" s="32">
        <f>SUMIFS('Capex forecast'!J$7:J$210,'Capex forecast'!$T$7:$T$210,'Allocation of site-spec costs'!$B333,'Capex forecast'!$S$7:$S$210,'Allocation of site-spec costs'!$D333,'Capex forecast'!$Q$7:$Q$210,"Customer Connection")</f>
        <v>0</v>
      </c>
      <c r="L333" s="32">
        <f>SUMIFS('Capex forecast'!K$7:K$210,'Capex forecast'!$T$7:$T$210,'Allocation of site-spec costs'!$B333,'Capex forecast'!$S$7:$S$210,'Allocation of site-spec costs'!$D333,'Capex forecast'!$Q$7:$Q$210,"Customer Connection")</f>
        <v>0</v>
      </c>
      <c r="M333" s="32">
        <f>SUMIFS('Capex forecast'!L$7:L$210,'Capex forecast'!$T$7:$T$210,'Allocation of site-spec costs'!$B333,'Capex forecast'!$S$7:$S$210,'Allocation of site-spec costs'!$D333,'Capex forecast'!$Q$7:$Q$210,"Customer Connection")</f>
        <v>0</v>
      </c>
      <c r="N333" s="32">
        <f>SUMIFS('Capex forecast'!M$7:M$210,'Capex forecast'!$T$7:$T$210,'Allocation of site-spec costs'!$B333,'Capex forecast'!$S$7:$S$210,'Allocation of site-spec costs'!$D333,'Capex forecast'!$Q$7:$Q$210,"Customer Connection")</f>
        <v>0</v>
      </c>
      <c r="O333" s="32">
        <f>SUMIFS('Capex forecast'!N$7:N$210,'Capex forecast'!$T$7:$T$210,'Allocation of site-spec costs'!$B333,'Capex forecast'!$S$7:$S$210,'Allocation of site-spec costs'!$D333,'Capex forecast'!$Q$7:$Q$210,"Customer Connection")</f>
        <v>0</v>
      </c>
      <c r="Q333" s="6" t="s">
        <v>168</v>
      </c>
      <c r="R333" s="6" t="str">
        <f>INDEX('Raw demand forecast'!$M$7:$M$5830,MATCH($Q333,'Raw demand forecast'!$B$7:$B$5830,0))</f>
        <v>No</v>
      </c>
      <c r="S333" s="6" t="str">
        <f>IF(COUNTIF($Q$93:Q333,$B333) = 1, "LV", IF(COUNTIF($Q$93:Q333,$B333) = 2, "HV", "ST"))</f>
        <v>LV</v>
      </c>
      <c r="T333" s="6" t="str">
        <f>INDEX('Demand forecast and growth rate'!$E$7:$E$273,MATCH($Q333,'Demand forecast and growth rate'!$B$7:$B$273,0))</f>
        <v>High growth</v>
      </c>
      <c r="U333" s="32">
        <f>SUMIFS('Capex forecast'!E$7:E$210,'Capex forecast'!$T$7:$T$210,$Q333,'Capex forecast'!$S$7:$S$210,$S333,'Capex forecast'!$Q$7:$Q$210,"Augex")</f>
        <v>0</v>
      </c>
      <c r="V333" s="32">
        <f>SUMIFS('Capex forecast'!F$7:F$210,'Capex forecast'!$T$7:$T$210,$Q333,'Capex forecast'!$S$7:$S$210,$S333,'Capex forecast'!$Q$7:$Q$210,"Augex")</f>
        <v>0</v>
      </c>
      <c r="W333" s="32">
        <f>SUMIFS('Capex forecast'!G$7:G$210,'Capex forecast'!$T$7:$T$210,$Q333,'Capex forecast'!$S$7:$S$210,$S333,'Capex forecast'!$Q$7:$Q$210,"Augex")</f>
        <v>0</v>
      </c>
      <c r="X333" s="32">
        <f>SUMIFS('Capex forecast'!H$7:H$210,'Capex forecast'!$T$7:$T$210,$Q333,'Capex forecast'!$S$7:$S$210,$S333,'Capex forecast'!$Q$7:$Q$210,"Augex")</f>
        <v>0</v>
      </c>
      <c r="Y333" s="32">
        <f>SUMIFS('Capex forecast'!I$7:I$210,'Capex forecast'!$T$7:$T$210,$Q333,'Capex forecast'!$S$7:$S$210,$S333,'Capex forecast'!$Q$7:$Q$210,"Augex")</f>
        <v>0</v>
      </c>
      <c r="Z333" s="32">
        <f>SUMIFS('Capex forecast'!J$7:J$210,'Capex forecast'!$T$7:$T$210,$Q333,'Capex forecast'!$S$7:$S$210,$S333,'Capex forecast'!$Q$7:$Q$210,"Augex")</f>
        <v>0</v>
      </c>
      <c r="AA333" s="32">
        <f>SUMIFS('Capex forecast'!K$7:K$210,'Capex forecast'!$T$7:$T$210,$Q333,'Capex forecast'!$S$7:$S$210,$S333,'Capex forecast'!$Q$7:$Q$210,"Augex")</f>
        <v>0</v>
      </c>
      <c r="AB333" s="32">
        <f>SUMIFS('Capex forecast'!L$7:L$210,'Capex forecast'!$T$7:$T$210,$Q333,'Capex forecast'!$S$7:$S$210,$S333,'Capex forecast'!$Q$7:$Q$210,"Augex")</f>
        <v>0</v>
      </c>
      <c r="AC333" s="32">
        <f>SUMIFS('Capex forecast'!M$7:M$210,'Capex forecast'!$T$7:$T$210,$Q333,'Capex forecast'!$S$7:$S$210,$S333,'Capex forecast'!$Q$7:$Q$210,"Augex")</f>
        <v>0</v>
      </c>
      <c r="AD333" s="32">
        <f>SUMIFS('Capex forecast'!N$7:N$210,'Capex forecast'!$T$7:$T$210,$Q333,'Capex forecast'!$S$7:$S$210,$S333,'Capex forecast'!$Q$7:$Q$210,"Augex")</f>
        <v>0</v>
      </c>
      <c r="AF333" s="6" t="s">
        <v>168</v>
      </c>
      <c r="AG333" s="6" t="str">
        <f>INDEX('Raw demand forecast'!$M$7:$M$5830,MATCH($Q333,'Raw demand forecast'!$B$7:$B$5830,0))</f>
        <v>No</v>
      </c>
      <c r="AH333" s="6" t="str">
        <f>IF(COUNTIF($AF$93:AF333,$B333) = 1, "LV", IF(COUNTIF($AF$93:AF333,$B333) = 2, "HV", "ST"))</f>
        <v>LV</v>
      </c>
      <c r="AI333" s="6" t="str">
        <f>INDEX('Demand forecast and growth rate'!$E$7:$E$273,MATCH($Q333,'Demand forecast and growth rate'!$B$7:$B$273,0))</f>
        <v>High growth</v>
      </c>
      <c r="AJ333" s="53">
        <f>SUMIFS('Capex forecast'!E$7:E$210,'Capex forecast'!$T$7:$T$210,$AF333,'Capex forecast'!$S$7:$S$210,$AH333,'Capex forecast'!$Q$7:$Q$210,"Repex")</f>
        <v>0</v>
      </c>
      <c r="AK333" s="53">
        <f>SUMIFS('Capex forecast'!F$7:F$210,'Capex forecast'!$T$7:$T$210,$AF333,'Capex forecast'!$S$7:$S$210,$AH333,'Capex forecast'!$Q$7:$Q$210,"Repex")</f>
        <v>0</v>
      </c>
      <c r="AL333" s="53">
        <f>SUMIFS('Capex forecast'!G$7:G$210,'Capex forecast'!$T$7:$T$210,$AF333,'Capex forecast'!$S$7:$S$210,$AH333,'Capex forecast'!$Q$7:$Q$210,"Repex")</f>
        <v>0</v>
      </c>
      <c r="AM333" s="53">
        <f>SUMIFS('Capex forecast'!H$7:H$210,'Capex forecast'!$T$7:$T$210,$AF333,'Capex forecast'!$S$7:$S$210,$AH333,'Capex forecast'!$Q$7:$Q$210,"Repex")</f>
        <v>0</v>
      </c>
      <c r="AN333" s="53">
        <f>SUMIFS('Capex forecast'!I$7:I$210,'Capex forecast'!$T$7:$T$210,$AF333,'Capex forecast'!$S$7:$S$210,$AH333,'Capex forecast'!$Q$7:$Q$210,"Repex")</f>
        <v>0</v>
      </c>
      <c r="AO333" s="53">
        <f>SUMIFS('Capex forecast'!J$7:J$210,'Capex forecast'!$T$7:$T$210,$AF333,'Capex forecast'!$S$7:$S$210,$AH333,'Capex forecast'!$Q$7:$Q$210,"Repex")</f>
        <v>0</v>
      </c>
      <c r="AP333" s="53">
        <f>SUMIFS('Capex forecast'!K$7:K$210,'Capex forecast'!$T$7:$T$210,$AF333,'Capex forecast'!$S$7:$S$210,$AH333,'Capex forecast'!$Q$7:$Q$210,"Repex")</f>
        <v>0</v>
      </c>
      <c r="AQ333" s="53">
        <f>SUMIFS('Capex forecast'!L$7:L$210,'Capex forecast'!$T$7:$T$210,$AF333,'Capex forecast'!$S$7:$S$210,$AH333,'Capex forecast'!$Q$7:$Q$210,"Repex")</f>
        <v>0</v>
      </c>
      <c r="AR333" s="53">
        <f>SUMIFS('Capex forecast'!M$7:M$210,'Capex forecast'!$T$7:$T$210,$AF333,'Capex forecast'!$S$7:$S$210,$AH333,'Capex forecast'!$Q$7:$Q$210,"Repex")</f>
        <v>0</v>
      </c>
      <c r="AS333" s="53">
        <f>SUMIFS('Capex forecast'!N$7:N$210,'Capex forecast'!$T$7:$T$210,$AF333,'Capex forecast'!$S$7:$S$210,$AH333,'Capex forecast'!$Q$7:$Q$210,"Repex")</f>
        <v>0</v>
      </c>
    </row>
    <row r="334" spans="2:45" ht="15">
      <c r="B334" s="6" t="s">
        <v>173</v>
      </c>
      <c r="C334" s="6" t="str">
        <f>INDEX('Raw demand forecast'!$M$7:$M$5830,MATCH($B334,'Raw demand forecast'!$B$7:$B$5830,0))</f>
        <v>No</v>
      </c>
      <c r="D334" s="6" t="str">
        <f>IF(COUNTIF($B$93:B334,$B334) = 1, "LV", IF(COUNTIF($B$93:B334,$B334) = 2, "HV", "ST"))</f>
        <v>LV</v>
      </c>
      <c r="E334" s="6" t="str">
        <f>INDEX('Demand forecast and growth rate'!$E$7:$E$273,MATCH($B334,'Demand forecast and growth rate'!$B$7:$B$273,0))</f>
        <v>Steady/falling</v>
      </c>
      <c r="F334" s="32">
        <f>SUMIFS('Capex forecast'!E$7:E$210,'Capex forecast'!$T$7:$T$210,'Allocation of site-spec costs'!$B334,'Capex forecast'!$S$7:$S$210,'Allocation of site-spec costs'!$D334,'Capex forecast'!$Q$7:$Q$210,"Customer Connection")</f>
        <v>0</v>
      </c>
      <c r="G334" s="32">
        <f>SUMIFS('Capex forecast'!F$7:F$210,'Capex forecast'!$T$7:$T$210,'Allocation of site-spec costs'!$B334,'Capex forecast'!$S$7:$S$210,'Allocation of site-spec costs'!$D334,'Capex forecast'!$Q$7:$Q$210,"Customer Connection")</f>
        <v>0</v>
      </c>
      <c r="H334" s="32">
        <f>SUMIFS('Capex forecast'!G$7:G$210,'Capex forecast'!$T$7:$T$210,'Allocation of site-spec costs'!$B334,'Capex forecast'!$S$7:$S$210,'Allocation of site-spec costs'!$D334,'Capex forecast'!$Q$7:$Q$210,"Customer Connection")</f>
        <v>0</v>
      </c>
      <c r="I334" s="32">
        <f>SUMIFS('Capex forecast'!H$7:H$210,'Capex forecast'!$T$7:$T$210,'Allocation of site-spec costs'!$B334,'Capex forecast'!$S$7:$S$210,'Allocation of site-spec costs'!$D334,'Capex forecast'!$Q$7:$Q$210,"Customer Connection")</f>
        <v>0</v>
      </c>
      <c r="J334" s="32">
        <f>SUMIFS('Capex forecast'!I$7:I$210,'Capex forecast'!$T$7:$T$210,'Allocation of site-spec costs'!$B334,'Capex forecast'!$S$7:$S$210,'Allocation of site-spec costs'!$D334,'Capex forecast'!$Q$7:$Q$210,"Customer Connection")</f>
        <v>0</v>
      </c>
      <c r="K334" s="32">
        <f>SUMIFS('Capex forecast'!J$7:J$210,'Capex forecast'!$T$7:$T$210,'Allocation of site-spec costs'!$B334,'Capex forecast'!$S$7:$S$210,'Allocation of site-spec costs'!$D334,'Capex forecast'!$Q$7:$Q$210,"Customer Connection")</f>
        <v>0</v>
      </c>
      <c r="L334" s="32">
        <f>SUMIFS('Capex forecast'!K$7:K$210,'Capex forecast'!$T$7:$T$210,'Allocation of site-spec costs'!$B334,'Capex forecast'!$S$7:$S$210,'Allocation of site-spec costs'!$D334,'Capex forecast'!$Q$7:$Q$210,"Customer Connection")</f>
        <v>0</v>
      </c>
      <c r="M334" s="32">
        <f>SUMIFS('Capex forecast'!L$7:L$210,'Capex forecast'!$T$7:$T$210,'Allocation of site-spec costs'!$B334,'Capex forecast'!$S$7:$S$210,'Allocation of site-spec costs'!$D334,'Capex forecast'!$Q$7:$Q$210,"Customer Connection")</f>
        <v>0</v>
      </c>
      <c r="N334" s="32">
        <f>SUMIFS('Capex forecast'!M$7:M$210,'Capex forecast'!$T$7:$T$210,'Allocation of site-spec costs'!$B334,'Capex forecast'!$S$7:$S$210,'Allocation of site-spec costs'!$D334,'Capex forecast'!$Q$7:$Q$210,"Customer Connection")</f>
        <v>0</v>
      </c>
      <c r="O334" s="32">
        <f>SUMIFS('Capex forecast'!N$7:N$210,'Capex forecast'!$T$7:$T$210,'Allocation of site-spec costs'!$B334,'Capex forecast'!$S$7:$S$210,'Allocation of site-spec costs'!$D334,'Capex forecast'!$Q$7:$Q$210,"Customer Connection")</f>
        <v>0</v>
      </c>
      <c r="Q334" s="6" t="s">
        <v>173</v>
      </c>
      <c r="R334" s="6" t="str">
        <f>INDEX('Raw demand forecast'!$M$7:$M$5830,MATCH($Q334,'Raw demand forecast'!$B$7:$B$5830,0))</f>
        <v>No</v>
      </c>
      <c r="S334" s="6" t="str">
        <f>IF(COUNTIF($Q$93:Q334,$B334) = 1, "LV", IF(COUNTIF($Q$93:Q334,$B334) = 2, "HV", "ST"))</f>
        <v>LV</v>
      </c>
      <c r="T334" s="6" t="str">
        <f>INDEX('Demand forecast and growth rate'!$E$7:$E$273,MATCH($Q334,'Demand forecast and growth rate'!$B$7:$B$273,0))</f>
        <v>Steady/falling</v>
      </c>
      <c r="U334" s="32">
        <f>SUMIFS('Capex forecast'!E$7:E$210,'Capex forecast'!$T$7:$T$210,$Q334,'Capex forecast'!$S$7:$S$210,$S334,'Capex forecast'!$Q$7:$Q$210,"Augex")</f>
        <v>0</v>
      </c>
      <c r="V334" s="32">
        <f>SUMIFS('Capex forecast'!F$7:F$210,'Capex forecast'!$T$7:$T$210,$Q334,'Capex forecast'!$S$7:$S$210,$S334,'Capex forecast'!$Q$7:$Q$210,"Augex")</f>
        <v>0</v>
      </c>
      <c r="W334" s="32">
        <f>SUMIFS('Capex forecast'!G$7:G$210,'Capex forecast'!$T$7:$T$210,$Q334,'Capex forecast'!$S$7:$S$210,$S334,'Capex forecast'!$Q$7:$Q$210,"Augex")</f>
        <v>0</v>
      </c>
      <c r="X334" s="32">
        <f>SUMIFS('Capex forecast'!H$7:H$210,'Capex forecast'!$T$7:$T$210,$Q334,'Capex forecast'!$S$7:$S$210,$S334,'Capex forecast'!$Q$7:$Q$210,"Augex")</f>
        <v>0</v>
      </c>
      <c r="Y334" s="32">
        <f>SUMIFS('Capex forecast'!I$7:I$210,'Capex forecast'!$T$7:$T$210,$Q334,'Capex forecast'!$S$7:$S$210,$S334,'Capex forecast'!$Q$7:$Q$210,"Augex")</f>
        <v>0</v>
      </c>
      <c r="Z334" s="32">
        <f>SUMIFS('Capex forecast'!J$7:J$210,'Capex forecast'!$T$7:$T$210,$Q334,'Capex forecast'!$S$7:$S$210,$S334,'Capex forecast'!$Q$7:$Q$210,"Augex")</f>
        <v>0</v>
      </c>
      <c r="AA334" s="32">
        <f>SUMIFS('Capex forecast'!K$7:K$210,'Capex forecast'!$T$7:$T$210,$Q334,'Capex forecast'!$S$7:$S$210,$S334,'Capex forecast'!$Q$7:$Q$210,"Augex")</f>
        <v>0</v>
      </c>
      <c r="AB334" s="32">
        <f>SUMIFS('Capex forecast'!L$7:L$210,'Capex forecast'!$T$7:$T$210,$Q334,'Capex forecast'!$S$7:$S$210,$S334,'Capex forecast'!$Q$7:$Q$210,"Augex")</f>
        <v>0</v>
      </c>
      <c r="AC334" s="32">
        <f>SUMIFS('Capex forecast'!M$7:M$210,'Capex forecast'!$T$7:$T$210,$Q334,'Capex forecast'!$S$7:$S$210,$S334,'Capex forecast'!$Q$7:$Q$210,"Augex")</f>
        <v>0</v>
      </c>
      <c r="AD334" s="32">
        <f>SUMIFS('Capex forecast'!N$7:N$210,'Capex forecast'!$T$7:$T$210,$Q334,'Capex forecast'!$S$7:$S$210,$S334,'Capex forecast'!$Q$7:$Q$210,"Augex")</f>
        <v>0</v>
      </c>
      <c r="AF334" s="6" t="s">
        <v>173</v>
      </c>
      <c r="AG334" s="6" t="str">
        <f>INDEX('Raw demand forecast'!$M$7:$M$5830,MATCH($Q334,'Raw demand forecast'!$B$7:$B$5830,0))</f>
        <v>No</v>
      </c>
      <c r="AH334" s="6" t="str">
        <f>IF(COUNTIF($AF$93:AF334,$B334) = 1, "LV", IF(COUNTIF($AF$93:AF334,$B334) = 2, "HV", "ST"))</f>
        <v>LV</v>
      </c>
      <c r="AI334" s="6" t="str">
        <f>INDEX('Demand forecast and growth rate'!$E$7:$E$273,MATCH($Q334,'Demand forecast and growth rate'!$B$7:$B$273,0))</f>
        <v>Steady/falling</v>
      </c>
      <c r="AJ334" s="53">
        <f>SUMIFS('Capex forecast'!E$7:E$210,'Capex forecast'!$T$7:$T$210,$AF334,'Capex forecast'!$S$7:$S$210,$AH334,'Capex forecast'!$Q$7:$Q$210,"Repex")</f>
        <v>0</v>
      </c>
      <c r="AK334" s="53">
        <f>SUMIFS('Capex forecast'!F$7:F$210,'Capex forecast'!$T$7:$T$210,$AF334,'Capex forecast'!$S$7:$S$210,$AH334,'Capex forecast'!$Q$7:$Q$210,"Repex")</f>
        <v>0</v>
      </c>
      <c r="AL334" s="53">
        <f>SUMIFS('Capex forecast'!G$7:G$210,'Capex forecast'!$T$7:$T$210,$AF334,'Capex forecast'!$S$7:$S$210,$AH334,'Capex forecast'!$Q$7:$Q$210,"Repex")</f>
        <v>0</v>
      </c>
      <c r="AM334" s="53">
        <f>SUMIFS('Capex forecast'!H$7:H$210,'Capex forecast'!$T$7:$T$210,$AF334,'Capex forecast'!$S$7:$S$210,$AH334,'Capex forecast'!$Q$7:$Q$210,"Repex")</f>
        <v>0</v>
      </c>
      <c r="AN334" s="53">
        <f>SUMIFS('Capex forecast'!I$7:I$210,'Capex forecast'!$T$7:$T$210,$AF334,'Capex forecast'!$S$7:$S$210,$AH334,'Capex forecast'!$Q$7:$Q$210,"Repex")</f>
        <v>0</v>
      </c>
      <c r="AO334" s="53">
        <f>SUMIFS('Capex forecast'!J$7:J$210,'Capex forecast'!$T$7:$T$210,$AF334,'Capex forecast'!$S$7:$S$210,$AH334,'Capex forecast'!$Q$7:$Q$210,"Repex")</f>
        <v>0</v>
      </c>
      <c r="AP334" s="53">
        <f>SUMIFS('Capex forecast'!K$7:K$210,'Capex forecast'!$T$7:$T$210,$AF334,'Capex forecast'!$S$7:$S$210,$AH334,'Capex forecast'!$Q$7:$Q$210,"Repex")</f>
        <v>0</v>
      </c>
      <c r="AQ334" s="53">
        <f>SUMIFS('Capex forecast'!L$7:L$210,'Capex forecast'!$T$7:$T$210,$AF334,'Capex forecast'!$S$7:$S$210,$AH334,'Capex forecast'!$Q$7:$Q$210,"Repex")</f>
        <v>0</v>
      </c>
      <c r="AR334" s="53">
        <f>SUMIFS('Capex forecast'!M$7:M$210,'Capex forecast'!$T$7:$T$210,$AF334,'Capex forecast'!$S$7:$S$210,$AH334,'Capex forecast'!$Q$7:$Q$210,"Repex")</f>
        <v>0</v>
      </c>
      <c r="AS334" s="53">
        <f>SUMIFS('Capex forecast'!N$7:N$210,'Capex forecast'!$T$7:$T$210,$AF334,'Capex forecast'!$S$7:$S$210,$AH334,'Capex forecast'!$Q$7:$Q$210,"Repex")</f>
        <v>0</v>
      </c>
    </row>
    <row r="335" spans="2:45" ht="15">
      <c r="B335" s="6" t="s">
        <v>176</v>
      </c>
      <c r="C335" s="6" t="str">
        <f>INDEX('Raw demand forecast'!$M$7:$M$5830,MATCH($B335,'Raw demand forecast'!$B$7:$B$5830,0))</f>
        <v>No</v>
      </c>
      <c r="D335" s="6" t="str">
        <f>IF(COUNTIF($B$93:B335,$B335) = 1, "LV", IF(COUNTIF($B$93:B335,$B335) = 2, "HV", "ST"))</f>
        <v>LV</v>
      </c>
      <c r="E335" s="6" t="str">
        <f>INDEX('Demand forecast and growth rate'!$E$7:$E$273,MATCH($B335,'Demand forecast and growth rate'!$B$7:$B$273,0))</f>
        <v>Steady/falling</v>
      </c>
      <c r="F335" s="32">
        <f>SUMIFS('Capex forecast'!E$7:E$210,'Capex forecast'!$T$7:$T$210,'Allocation of site-spec costs'!$B335,'Capex forecast'!$S$7:$S$210,'Allocation of site-spec costs'!$D335,'Capex forecast'!$Q$7:$Q$210,"Customer Connection")</f>
        <v>0</v>
      </c>
      <c r="G335" s="32">
        <f>SUMIFS('Capex forecast'!F$7:F$210,'Capex forecast'!$T$7:$T$210,'Allocation of site-spec costs'!$B335,'Capex forecast'!$S$7:$S$210,'Allocation of site-spec costs'!$D335,'Capex forecast'!$Q$7:$Q$210,"Customer Connection")</f>
        <v>0</v>
      </c>
      <c r="H335" s="32">
        <f>SUMIFS('Capex forecast'!G$7:G$210,'Capex forecast'!$T$7:$T$210,'Allocation of site-spec costs'!$B335,'Capex forecast'!$S$7:$S$210,'Allocation of site-spec costs'!$D335,'Capex forecast'!$Q$7:$Q$210,"Customer Connection")</f>
        <v>0</v>
      </c>
      <c r="I335" s="32">
        <f>SUMIFS('Capex forecast'!H$7:H$210,'Capex forecast'!$T$7:$T$210,'Allocation of site-spec costs'!$B335,'Capex forecast'!$S$7:$S$210,'Allocation of site-spec costs'!$D335,'Capex forecast'!$Q$7:$Q$210,"Customer Connection")</f>
        <v>0</v>
      </c>
      <c r="J335" s="32">
        <f>SUMIFS('Capex forecast'!I$7:I$210,'Capex forecast'!$T$7:$T$210,'Allocation of site-spec costs'!$B335,'Capex forecast'!$S$7:$S$210,'Allocation of site-spec costs'!$D335,'Capex forecast'!$Q$7:$Q$210,"Customer Connection")</f>
        <v>0</v>
      </c>
      <c r="K335" s="32">
        <f>SUMIFS('Capex forecast'!J$7:J$210,'Capex forecast'!$T$7:$T$210,'Allocation of site-spec costs'!$B335,'Capex forecast'!$S$7:$S$210,'Allocation of site-spec costs'!$D335,'Capex forecast'!$Q$7:$Q$210,"Customer Connection")</f>
        <v>0</v>
      </c>
      <c r="L335" s="32">
        <f>SUMIFS('Capex forecast'!K$7:K$210,'Capex forecast'!$T$7:$T$210,'Allocation of site-spec costs'!$B335,'Capex forecast'!$S$7:$S$210,'Allocation of site-spec costs'!$D335,'Capex forecast'!$Q$7:$Q$210,"Customer Connection")</f>
        <v>0</v>
      </c>
      <c r="M335" s="32">
        <f>SUMIFS('Capex forecast'!L$7:L$210,'Capex forecast'!$T$7:$T$210,'Allocation of site-spec costs'!$B335,'Capex forecast'!$S$7:$S$210,'Allocation of site-spec costs'!$D335,'Capex forecast'!$Q$7:$Q$210,"Customer Connection")</f>
        <v>0</v>
      </c>
      <c r="N335" s="32">
        <f>SUMIFS('Capex forecast'!M$7:M$210,'Capex forecast'!$T$7:$T$210,'Allocation of site-spec costs'!$B335,'Capex forecast'!$S$7:$S$210,'Allocation of site-spec costs'!$D335,'Capex forecast'!$Q$7:$Q$210,"Customer Connection")</f>
        <v>0</v>
      </c>
      <c r="O335" s="32">
        <f>SUMIFS('Capex forecast'!N$7:N$210,'Capex forecast'!$T$7:$T$210,'Allocation of site-spec costs'!$B335,'Capex forecast'!$S$7:$S$210,'Allocation of site-spec costs'!$D335,'Capex forecast'!$Q$7:$Q$210,"Customer Connection")</f>
        <v>0</v>
      </c>
      <c r="Q335" s="6" t="s">
        <v>176</v>
      </c>
      <c r="R335" s="6" t="str">
        <f>INDEX('Raw demand forecast'!$M$7:$M$5830,MATCH($Q335,'Raw demand forecast'!$B$7:$B$5830,0))</f>
        <v>No</v>
      </c>
      <c r="S335" s="6" t="str">
        <f>IF(COUNTIF($Q$93:Q335,$B335) = 1, "LV", IF(COUNTIF($Q$93:Q335,$B335) = 2, "HV", "ST"))</f>
        <v>LV</v>
      </c>
      <c r="T335" s="6" t="str">
        <f>INDEX('Demand forecast and growth rate'!$E$7:$E$273,MATCH($Q335,'Demand forecast and growth rate'!$B$7:$B$273,0))</f>
        <v>Steady/falling</v>
      </c>
      <c r="U335" s="32">
        <f>SUMIFS('Capex forecast'!E$7:E$210,'Capex forecast'!$T$7:$T$210,$Q335,'Capex forecast'!$S$7:$S$210,$S335,'Capex forecast'!$Q$7:$Q$210,"Augex")</f>
        <v>0</v>
      </c>
      <c r="V335" s="32">
        <f>SUMIFS('Capex forecast'!F$7:F$210,'Capex forecast'!$T$7:$T$210,$Q335,'Capex forecast'!$S$7:$S$210,$S335,'Capex forecast'!$Q$7:$Q$210,"Augex")</f>
        <v>0</v>
      </c>
      <c r="W335" s="32">
        <f>SUMIFS('Capex forecast'!G$7:G$210,'Capex forecast'!$T$7:$T$210,$Q335,'Capex forecast'!$S$7:$S$210,$S335,'Capex forecast'!$Q$7:$Q$210,"Augex")</f>
        <v>0</v>
      </c>
      <c r="X335" s="32">
        <f>SUMIFS('Capex forecast'!H$7:H$210,'Capex forecast'!$T$7:$T$210,$Q335,'Capex forecast'!$S$7:$S$210,$S335,'Capex forecast'!$Q$7:$Q$210,"Augex")</f>
        <v>0</v>
      </c>
      <c r="Y335" s="32">
        <f>SUMIFS('Capex forecast'!I$7:I$210,'Capex forecast'!$T$7:$T$210,$Q335,'Capex forecast'!$S$7:$S$210,$S335,'Capex forecast'!$Q$7:$Q$210,"Augex")</f>
        <v>0</v>
      </c>
      <c r="Z335" s="32">
        <f>SUMIFS('Capex forecast'!J$7:J$210,'Capex forecast'!$T$7:$T$210,$Q335,'Capex forecast'!$S$7:$S$210,$S335,'Capex forecast'!$Q$7:$Q$210,"Augex")</f>
        <v>0</v>
      </c>
      <c r="AA335" s="32">
        <f>SUMIFS('Capex forecast'!K$7:K$210,'Capex forecast'!$T$7:$T$210,$Q335,'Capex forecast'!$S$7:$S$210,$S335,'Capex forecast'!$Q$7:$Q$210,"Augex")</f>
        <v>0</v>
      </c>
      <c r="AB335" s="32">
        <f>SUMIFS('Capex forecast'!L$7:L$210,'Capex forecast'!$T$7:$T$210,$Q335,'Capex forecast'!$S$7:$S$210,$S335,'Capex forecast'!$Q$7:$Q$210,"Augex")</f>
        <v>0</v>
      </c>
      <c r="AC335" s="32">
        <f>SUMIFS('Capex forecast'!M$7:M$210,'Capex forecast'!$T$7:$T$210,$Q335,'Capex forecast'!$S$7:$S$210,$S335,'Capex forecast'!$Q$7:$Q$210,"Augex")</f>
        <v>0</v>
      </c>
      <c r="AD335" s="32">
        <f>SUMIFS('Capex forecast'!N$7:N$210,'Capex forecast'!$T$7:$T$210,$Q335,'Capex forecast'!$S$7:$S$210,$S335,'Capex forecast'!$Q$7:$Q$210,"Augex")</f>
        <v>0</v>
      </c>
      <c r="AF335" s="6" t="s">
        <v>176</v>
      </c>
      <c r="AG335" s="6" t="str">
        <f>INDEX('Raw demand forecast'!$M$7:$M$5830,MATCH($Q335,'Raw demand forecast'!$B$7:$B$5830,0))</f>
        <v>No</v>
      </c>
      <c r="AH335" s="6" t="str">
        <f>IF(COUNTIF($AF$93:AF335,$B335) = 1, "LV", IF(COUNTIF($AF$93:AF335,$B335) = 2, "HV", "ST"))</f>
        <v>LV</v>
      </c>
      <c r="AI335" s="6" t="str">
        <f>INDEX('Demand forecast and growth rate'!$E$7:$E$273,MATCH($Q335,'Demand forecast and growth rate'!$B$7:$B$273,0))</f>
        <v>Steady/falling</v>
      </c>
      <c r="AJ335" s="53">
        <f>SUMIFS('Capex forecast'!E$7:E$210,'Capex forecast'!$T$7:$T$210,$AF335,'Capex forecast'!$S$7:$S$210,$AH335,'Capex forecast'!$Q$7:$Q$210,"Repex")</f>
        <v>0</v>
      </c>
      <c r="AK335" s="53">
        <f>SUMIFS('Capex forecast'!F$7:F$210,'Capex forecast'!$T$7:$T$210,$AF335,'Capex forecast'!$S$7:$S$210,$AH335,'Capex forecast'!$Q$7:$Q$210,"Repex")</f>
        <v>0</v>
      </c>
      <c r="AL335" s="53">
        <f>SUMIFS('Capex forecast'!G$7:G$210,'Capex forecast'!$T$7:$T$210,$AF335,'Capex forecast'!$S$7:$S$210,$AH335,'Capex forecast'!$Q$7:$Q$210,"Repex")</f>
        <v>0</v>
      </c>
      <c r="AM335" s="53">
        <f>SUMIFS('Capex forecast'!H$7:H$210,'Capex forecast'!$T$7:$T$210,$AF335,'Capex forecast'!$S$7:$S$210,$AH335,'Capex forecast'!$Q$7:$Q$210,"Repex")</f>
        <v>0</v>
      </c>
      <c r="AN335" s="53">
        <f>SUMIFS('Capex forecast'!I$7:I$210,'Capex forecast'!$T$7:$T$210,$AF335,'Capex forecast'!$S$7:$S$210,$AH335,'Capex forecast'!$Q$7:$Q$210,"Repex")</f>
        <v>0</v>
      </c>
      <c r="AO335" s="53">
        <f>SUMIFS('Capex forecast'!J$7:J$210,'Capex forecast'!$T$7:$T$210,$AF335,'Capex forecast'!$S$7:$S$210,$AH335,'Capex forecast'!$Q$7:$Q$210,"Repex")</f>
        <v>0</v>
      </c>
      <c r="AP335" s="53">
        <f>SUMIFS('Capex forecast'!K$7:K$210,'Capex forecast'!$T$7:$T$210,$AF335,'Capex forecast'!$S$7:$S$210,$AH335,'Capex forecast'!$Q$7:$Q$210,"Repex")</f>
        <v>0</v>
      </c>
      <c r="AQ335" s="53">
        <f>SUMIFS('Capex forecast'!L$7:L$210,'Capex forecast'!$T$7:$T$210,$AF335,'Capex forecast'!$S$7:$S$210,$AH335,'Capex forecast'!$Q$7:$Q$210,"Repex")</f>
        <v>0</v>
      </c>
      <c r="AR335" s="53">
        <f>SUMIFS('Capex forecast'!M$7:M$210,'Capex forecast'!$T$7:$T$210,$AF335,'Capex forecast'!$S$7:$S$210,$AH335,'Capex forecast'!$Q$7:$Q$210,"Repex")</f>
        <v>0</v>
      </c>
      <c r="AS335" s="53">
        <f>SUMIFS('Capex forecast'!N$7:N$210,'Capex forecast'!$T$7:$T$210,$AF335,'Capex forecast'!$S$7:$S$210,$AH335,'Capex forecast'!$Q$7:$Q$210,"Repex")</f>
        <v>0</v>
      </c>
    </row>
    <row r="336" spans="2:45" ht="15">
      <c r="B336" s="6" t="s">
        <v>30</v>
      </c>
      <c r="C336" s="6" t="str">
        <f>INDEX('Raw demand forecast'!$M$7:$M$5830,MATCH($B336,'Raw demand forecast'!$B$7:$B$5830,0))</f>
        <v>No</v>
      </c>
      <c r="D336" s="6" t="str">
        <f>IF(COUNTIF($B$93:B336,$B336) = 1, "LV", IF(COUNTIF($B$93:B336,$B336) = 2, "HV", "ST"))</f>
        <v>LV</v>
      </c>
      <c r="E336" s="6" t="str">
        <f>INDEX('Demand forecast and growth rate'!$E$7:$E$273,MATCH($B336,'Demand forecast and growth rate'!$B$7:$B$273,0))</f>
        <v>High growth</v>
      </c>
      <c r="F336" s="32">
        <f>SUMIFS('Capex forecast'!E$7:E$210,'Capex forecast'!$T$7:$T$210,'Allocation of site-spec costs'!$B336,'Capex forecast'!$S$7:$S$210,'Allocation of site-spec costs'!$D336,'Capex forecast'!$Q$7:$Q$210,"Customer Connection")</f>
        <v>0</v>
      </c>
      <c r="G336" s="32">
        <f>SUMIFS('Capex forecast'!F$7:F$210,'Capex forecast'!$T$7:$T$210,'Allocation of site-spec costs'!$B336,'Capex forecast'!$S$7:$S$210,'Allocation of site-spec costs'!$D336,'Capex forecast'!$Q$7:$Q$210,"Customer Connection")</f>
        <v>0</v>
      </c>
      <c r="H336" s="32">
        <f>SUMIFS('Capex forecast'!G$7:G$210,'Capex forecast'!$T$7:$T$210,'Allocation of site-spec costs'!$B336,'Capex forecast'!$S$7:$S$210,'Allocation of site-spec costs'!$D336,'Capex forecast'!$Q$7:$Q$210,"Customer Connection")</f>
        <v>0</v>
      </c>
      <c r="I336" s="32">
        <f>SUMIFS('Capex forecast'!H$7:H$210,'Capex forecast'!$T$7:$T$210,'Allocation of site-spec costs'!$B336,'Capex forecast'!$S$7:$S$210,'Allocation of site-spec costs'!$D336,'Capex forecast'!$Q$7:$Q$210,"Customer Connection")</f>
        <v>0</v>
      </c>
      <c r="J336" s="32">
        <f>SUMIFS('Capex forecast'!I$7:I$210,'Capex forecast'!$T$7:$T$210,'Allocation of site-spec costs'!$B336,'Capex forecast'!$S$7:$S$210,'Allocation of site-spec costs'!$D336,'Capex forecast'!$Q$7:$Q$210,"Customer Connection")</f>
        <v>0</v>
      </c>
      <c r="K336" s="32">
        <f>SUMIFS('Capex forecast'!J$7:J$210,'Capex forecast'!$T$7:$T$210,'Allocation of site-spec costs'!$B336,'Capex forecast'!$S$7:$S$210,'Allocation of site-spec costs'!$D336,'Capex forecast'!$Q$7:$Q$210,"Customer Connection")</f>
        <v>0</v>
      </c>
      <c r="L336" s="32">
        <f>SUMIFS('Capex forecast'!K$7:K$210,'Capex forecast'!$T$7:$T$210,'Allocation of site-spec costs'!$B336,'Capex forecast'!$S$7:$S$210,'Allocation of site-spec costs'!$D336,'Capex forecast'!$Q$7:$Q$210,"Customer Connection")</f>
        <v>0</v>
      </c>
      <c r="M336" s="32">
        <f>SUMIFS('Capex forecast'!L$7:L$210,'Capex forecast'!$T$7:$T$210,'Allocation of site-spec costs'!$B336,'Capex forecast'!$S$7:$S$210,'Allocation of site-spec costs'!$D336,'Capex forecast'!$Q$7:$Q$210,"Customer Connection")</f>
        <v>0</v>
      </c>
      <c r="N336" s="32">
        <f>SUMIFS('Capex forecast'!M$7:M$210,'Capex forecast'!$T$7:$T$210,'Allocation of site-spec costs'!$B336,'Capex forecast'!$S$7:$S$210,'Allocation of site-spec costs'!$D336,'Capex forecast'!$Q$7:$Q$210,"Customer Connection")</f>
        <v>0</v>
      </c>
      <c r="O336" s="32">
        <f>SUMIFS('Capex forecast'!N$7:N$210,'Capex forecast'!$T$7:$T$210,'Allocation of site-spec costs'!$B336,'Capex forecast'!$S$7:$S$210,'Allocation of site-spec costs'!$D336,'Capex forecast'!$Q$7:$Q$210,"Customer Connection")</f>
        <v>0</v>
      </c>
      <c r="Q336" s="6" t="s">
        <v>30</v>
      </c>
      <c r="R336" s="6" t="str">
        <f>INDEX('Raw demand forecast'!$M$7:$M$5830,MATCH($Q336,'Raw demand forecast'!$B$7:$B$5830,0))</f>
        <v>No</v>
      </c>
      <c r="S336" s="6" t="str">
        <f>IF(COUNTIF($Q$93:Q336,$B336) = 1, "LV", IF(COUNTIF($Q$93:Q336,$B336) = 2, "HV", "ST"))</f>
        <v>LV</v>
      </c>
      <c r="T336" s="6" t="str">
        <f>INDEX('Demand forecast and growth rate'!$E$7:$E$273,MATCH($Q336,'Demand forecast and growth rate'!$B$7:$B$273,0))</f>
        <v>High growth</v>
      </c>
      <c r="U336" s="32">
        <f>SUMIFS('Capex forecast'!E$7:E$210,'Capex forecast'!$T$7:$T$210,$Q336,'Capex forecast'!$S$7:$S$210,$S336,'Capex forecast'!$Q$7:$Q$210,"Augex")</f>
        <v>0</v>
      </c>
      <c r="V336" s="32">
        <f>SUMIFS('Capex forecast'!F$7:F$210,'Capex forecast'!$T$7:$T$210,$Q336,'Capex forecast'!$S$7:$S$210,$S336,'Capex forecast'!$Q$7:$Q$210,"Augex")</f>
        <v>0</v>
      </c>
      <c r="W336" s="32">
        <f>SUMIFS('Capex forecast'!G$7:G$210,'Capex forecast'!$T$7:$T$210,$Q336,'Capex forecast'!$S$7:$S$210,$S336,'Capex forecast'!$Q$7:$Q$210,"Augex")</f>
        <v>0</v>
      </c>
      <c r="X336" s="32">
        <f>SUMIFS('Capex forecast'!H$7:H$210,'Capex forecast'!$T$7:$T$210,$Q336,'Capex forecast'!$S$7:$S$210,$S336,'Capex forecast'!$Q$7:$Q$210,"Augex")</f>
        <v>0</v>
      </c>
      <c r="Y336" s="32">
        <f>SUMIFS('Capex forecast'!I$7:I$210,'Capex forecast'!$T$7:$T$210,$Q336,'Capex forecast'!$S$7:$S$210,$S336,'Capex forecast'!$Q$7:$Q$210,"Augex")</f>
        <v>0</v>
      </c>
      <c r="Z336" s="32">
        <f>SUMIFS('Capex forecast'!J$7:J$210,'Capex forecast'!$T$7:$T$210,$Q336,'Capex forecast'!$S$7:$S$210,$S336,'Capex forecast'!$Q$7:$Q$210,"Augex")</f>
        <v>0</v>
      </c>
      <c r="AA336" s="32">
        <f>SUMIFS('Capex forecast'!K$7:K$210,'Capex forecast'!$T$7:$T$210,$Q336,'Capex forecast'!$S$7:$S$210,$S336,'Capex forecast'!$Q$7:$Q$210,"Augex")</f>
        <v>0</v>
      </c>
      <c r="AB336" s="32">
        <f>SUMIFS('Capex forecast'!L$7:L$210,'Capex forecast'!$T$7:$T$210,$Q336,'Capex forecast'!$S$7:$S$210,$S336,'Capex forecast'!$Q$7:$Q$210,"Augex")</f>
        <v>0</v>
      </c>
      <c r="AC336" s="32">
        <f>SUMIFS('Capex forecast'!M$7:M$210,'Capex forecast'!$T$7:$T$210,$Q336,'Capex forecast'!$S$7:$S$210,$S336,'Capex forecast'!$Q$7:$Q$210,"Augex")</f>
        <v>0</v>
      </c>
      <c r="AD336" s="32">
        <f>SUMIFS('Capex forecast'!N$7:N$210,'Capex forecast'!$T$7:$T$210,$Q336,'Capex forecast'!$S$7:$S$210,$S336,'Capex forecast'!$Q$7:$Q$210,"Augex")</f>
        <v>0</v>
      </c>
      <c r="AF336" s="6" t="s">
        <v>30</v>
      </c>
      <c r="AG336" s="6" t="str">
        <f>INDEX('Raw demand forecast'!$M$7:$M$5830,MATCH($Q336,'Raw demand forecast'!$B$7:$B$5830,0))</f>
        <v>No</v>
      </c>
      <c r="AH336" s="6" t="str">
        <f>IF(COUNTIF($AF$93:AF336,$B336) = 1, "LV", IF(COUNTIF($AF$93:AF336,$B336) = 2, "HV", "ST"))</f>
        <v>LV</v>
      </c>
      <c r="AI336" s="6" t="str">
        <f>INDEX('Demand forecast and growth rate'!$E$7:$E$273,MATCH($Q336,'Demand forecast and growth rate'!$B$7:$B$273,0))</f>
        <v>High growth</v>
      </c>
      <c r="AJ336" s="53">
        <f>SUMIFS('Capex forecast'!E$7:E$210,'Capex forecast'!$T$7:$T$210,$AF336,'Capex forecast'!$S$7:$S$210,$AH336,'Capex forecast'!$Q$7:$Q$210,"Repex")</f>
        <v>0</v>
      </c>
      <c r="AK336" s="53">
        <f>SUMIFS('Capex forecast'!F$7:F$210,'Capex forecast'!$T$7:$T$210,$AF336,'Capex forecast'!$S$7:$S$210,$AH336,'Capex forecast'!$Q$7:$Q$210,"Repex")</f>
        <v>0</v>
      </c>
      <c r="AL336" s="53">
        <f>SUMIFS('Capex forecast'!G$7:G$210,'Capex forecast'!$T$7:$T$210,$AF336,'Capex forecast'!$S$7:$S$210,$AH336,'Capex forecast'!$Q$7:$Q$210,"Repex")</f>
        <v>0</v>
      </c>
      <c r="AM336" s="53">
        <f>SUMIFS('Capex forecast'!H$7:H$210,'Capex forecast'!$T$7:$T$210,$AF336,'Capex forecast'!$S$7:$S$210,$AH336,'Capex forecast'!$Q$7:$Q$210,"Repex")</f>
        <v>0</v>
      </c>
      <c r="AN336" s="53">
        <f>SUMIFS('Capex forecast'!I$7:I$210,'Capex forecast'!$T$7:$T$210,$AF336,'Capex forecast'!$S$7:$S$210,$AH336,'Capex forecast'!$Q$7:$Q$210,"Repex")</f>
        <v>0</v>
      </c>
      <c r="AO336" s="53">
        <f>SUMIFS('Capex forecast'!J$7:J$210,'Capex forecast'!$T$7:$T$210,$AF336,'Capex forecast'!$S$7:$S$210,$AH336,'Capex forecast'!$Q$7:$Q$210,"Repex")</f>
        <v>0</v>
      </c>
      <c r="AP336" s="53">
        <f>SUMIFS('Capex forecast'!K$7:K$210,'Capex forecast'!$T$7:$T$210,$AF336,'Capex forecast'!$S$7:$S$210,$AH336,'Capex forecast'!$Q$7:$Q$210,"Repex")</f>
        <v>0</v>
      </c>
      <c r="AQ336" s="53">
        <f>SUMIFS('Capex forecast'!L$7:L$210,'Capex forecast'!$T$7:$T$210,$AF336,'Capex forecast'!$S$7:$S$210,$AH336,'Capex forecast'!$Q$7:$Q$210,"Repex")</f>
        <v>0</v>
      </c>
      <c r="AR336" s="53">
        <f>SUMIFS('Capex forecast'!M$7:M$210,'Capex forecast'!$T$7:$T$210,$AF336,'Capex forecast'!$S$7:$S$210,$AH336,'Capex forecast'!$Q$7:$Q$210,"Repex")</f>
        <v>0</v>
      </c>
      <c r="AS336" s="53">
        <f>SUMIFS('Capex forecast'!N$7:N$210,'Capex forecast'!$T$7:$T$210,$AF336,'Capex forecast'!$S$7:$S$210,$AH336,'Capex forecast'!$Q$7:$Q$210,"Repex")</f>
        <v>0</v>
      </c>
    </row>
    <row r="337" spans="2:45" ht="15">
      <c r="B337" s="6" t="s">
        <v>44</v>
      </c>
      <c r="C337" s="6" t="str">
        <f>INDEX('Raw demand forecast'!$M$7:$M$5830,MATCH($B337,'Raw demand forecast'!$B$7:$B$5830,0))</f>
        <v>No</v>
      </c>
      <c r="D337" s="6" t="str">
        <f>IF(COUNTIF($B$93:B337,$B337) = 1, "LV", IF(COUNTIF($B$93:B337,$B337) = 2, "HV", "ST"))</f>
        <v>LV</v>
      </c>
      <c r="E337" s="6" t="str">
        <f>INDEX('Demand forecast and growth rate'!$E$7:$E$273,MATCH($B337,'Demand forecast and growth rate'!$B$7:$B$273,0))</f>
        <v>High growth</v>
      </c>
      <c r="F337" s="32">
        <f>SUMIFS('Capex forecast'!E$7:E$210,'Capex forecast'!$T$7:$T$210,'Allocation of site-spec costs'!$B337,'Capex forecast'!$S$7:$S$210,'Allocation of site-spec costs'!$D337,'Capex forecast'!$Q$7:$Q$210,"Customer Connection")</f>
        <v>0</v>
      </c>
      <c r="G337" s="32">
        <f>SUMIFS('Capex forecast'!F$7:F$210,'Capex forecast'!$T$7:$T$210,'Allocation of site-spec costs'!$B337,'Capex forecast'!$S$7:$S$210,'Allocation of site-spec costs'!$D337,'Capex forecast'!$Q$7:$Q$210,"Customer Connection")</f>
        <v>0</v>
      </c>
      <c r="H337" s="32">
        <f>SUMIFS('Capex forecast'!G$7:G$210,'Capex forecast'!$T$7:$T$210,'Allocation of site-spec costs'!$B337,'Capex forecast'!$S$7:$S$210,'Allocation of site-spec costs'!$D337,'Capex forecast'!$Q$7:$Q$210,"Customer Connection")</f>
        <v>0</v>
      </c>
      <c r="I337" s="32">
        <f>SUMIFS('Capex forecast'!H$7:H$210,'Capex forecast'!$T$7:$T$210,'Allocation of site-spec costs'!$B337,'Capex forecast'!$S$7:$S$210,'Allocation of site-spec costs'!$D337,'Capex forecast'!$Q$7:$Q$210,"Customer Connection")</f>
        <v>0</v>
      </c>
      <c r="J337" s="32">
        <f>SUMIFS('Capex forecast'!I$7:I$210,'Capex forecast'!$T$7:$T$210,'Allocation of site-spec costs'!$B337,'Capex forecast'!$S$7:$S$210,'Allocation of site-spec costs'!$D337,'Capex forecast'!$Q$7:$Q$210,"Customer Connection")</f>
        <v>0</v>
      </c>
      <c r="K337" s="32">
        <f>SUMIFS('Capex forecast'!J$7:J$210,'Capex forecast'!$T$7:$T$210,'Allocation of site-spec costs'!$B337,'Capex forecast'!$S$7:$S$210,'Allocation of site-spec costs'!$D337,'Capex forecast'!$Q$7:$Q$210,"Customer Connection")</f>
        <v>0</v>
      </c>
      <c r="L337" s="32">
        <f>SUMIFS('Capex forecast'!K$7:K$210,'Capex forecast'!$T$7:$T$210,'Allocation of site-spec costs'!$B337,'Capex forecast'!$S$7:$S$210,'Allocation of site-spec costs'!$D337,'Capex forecast'!$Q$7:$Q$210,"Customer Connection")</f>
        <v>0</v>
      </c>
      <c r="M337" s="32">
        <f>SUMIFS('Capex forecast'!L$7:L$210,'Capex forecast'!$T$7:$T$210,'Allocation of site-spec costs'!$B337,'Capex forecast'!$S$7:$S$210,'Allocation of site-spec costs'!$D337,'Capex forecast'!$Q$7:$Q$210,"Customer Connection")</f>
        <v>0</v>
      </c>
      <c r="N337" s="32">
        <f>SUMIFS('Capex forecast'!M$7:M$210,'Capex forecast'!$T$7:$T$210,'Allocation of site-spec costs'!$B337,'Capex forecast'!$S$7:$S$210,'Allocation of site-spec costs'!$D337,'Capex forecast'!$Q$7:$Q$210,"Customer Connection")</f>
        <v>0</v>
      </c>
      <c r="O337" s="32">
        <f>SUMIFS('Capex forecast'!N$7:N$210,'Capex forecast'!$T$7:$T$210,'Allocation of site-spec costs'!$B337,'Capex forecast'!$S$7:$S$210,'Allocation of site-spec costs'!$D337,'Capex forecast'!$Q$7:$Q$210,"Customer Connection")</f>
        <v>0</v>
      </c>
      <c r="Q337" s="6" t="s">
        <v>44</v>
      </c>
      <c r="R337" s="6" t="str">
        <f>INDEX('Raw demand forecast'!$M$7:$M$5830,MATCH($Q337,'Raw demand forecast'!$B$7:$B$5830,0))</f>
        <v>No</v>
      </c>
      <c r="S337" s="6" t="str">
        <f>IF(COUNTIF($Q$93:Q337,$B337) = 1, "LV", IF(COUNTIF($Q$93:Q337,$B337) = 2, "HV", "ST"))</f>
        <v>LV</v>
      </c>
      <c r="T337" s="6" t="str">
        <f>INDEX('Demand forecast and growth rate'!$E$7:$E$273,MATCH($Q337,'Demand forecast and growth rate'!$B$7:$B$273,0))</f>
        <v>High growth</v>
      </c>
      <c r="U337" s="32">
        <f>SUMIFS('Capex forecast'!E$7:E$210,'Capex forecast'!$T$7:$T$210,$Q337,'Capex forecast'!$S$7:$S$210,$S337,'Capex forecast'!$Q$7:$Q$210,"Augex")</f>
        <v>0</v>
      </c>
      <c r="V337" s="32">
        <f>SUMIFS('Capex forecast'!F$7:F$210,'Capex forecast'!$T$7:$T$210,$Q337,'Capex forecast'!$S$7:$S$210,$S337,'Capex forecast'!$Q$7:$Q$210,"Augex")</f>
        <v>0</v>
      </c>
      <c r="W337" s="32">
        <f>SUMIFS('Capex forecast'!G$7:G$210,'Capex forecast'!$T$7:$T$210,$Q337,'Capex forecast'!$S$7:$S$210,$S337,'Capex forecast'!$Q$7:$Q$210,"Augex")</f>
        <v>0</v>
      </c>
      <c r="X337" s="32">
        <f>SUMIFS('Capex forecast'!H$7:H$210,'Capex forecast'!$T$7:$T$210,$Q337,'Capex forecast'!$S$7:$S$210,$S337,'Capex forecast'!$Q$7:$Q$210,"Augex")</f>
        <v>0</v>
      </c>
      <c r="Y337" s="32">
        <f>SUMIFS('Capex forecast'!I$7:I$210,'Capex forecast'!$T$7:$T$210,$Q337,'Capex forecast'!$S$7:$S$210,$S337,'Capex forecast'!$Q$7:$Q$210,"Augex")</f>
        <v>0</v>
      </c>
      <c r="Z337" s="32">
        <f>SUMIFS('Capex forecast'!J$7:J$210,'Capex forecast'!$T$7:$T$210,$Q337,'Capex forecast'!$S$7:$S$210,$S337,'Capex forecast'!$Q$7:$Q$210,"Augex")</f>
        <v>0</v>
      </c>
      <c r="AA337" s="32">
        <f>SUMIFS('Capex forecast'!K$7:K$210,'Capex forecast'!$T$7:$T$210,$Q337,'Capex forecast'!$S$7:$S$210,$S337,'Capex forecast'!$Q$7:$Q$210,"Augex")</f>
        <v>0</v>
      </c>
      <c r="AB337" s="32">
        <f>SUMIFS('Capex forecast'!L$7:L$210,'Capex forecast'!$T$7:$T$210,$Q337,'Capex forecast'!$S$7:$S$210,$S337,'Capex forecast'!$Q$7:$Q$210,"Augex")</f>
        <v>0</v>
      </c>
      <c r="AC337" s="32">
        <f>SUMIFS('Capex forecast'!M$7:M$210,'Capex forecast'!$T$7:$T$210,$Q337,'Capex forecast'!$S$7:$S$210,$S337,'Capex forecast'!$Q$7:$Q$210,"Augex")</f>
        <v>0</v>
      </c>
      <c r="AD337" s="32">
        <f>SUMIFS('Capex forecast'!N$7:N$210,'Capex forecast'!$T$7:$T$210,$Q337,'Capex forecast'!$S$7:$S$210,$S337,'Capex forecast'!$Q$7:$Q$210,"Augex")</f>
        <v>0</v>
      </c>
      <c r="AF337" s="6" t="s">
        <v>44</v>
      </c>
      <c r="AG337" s="6" t="str">
        <f>INDEX('Raw demand forecast'!$M$7:$M$5830,MATCH($Q337,'Raw demand forecast'!$B$7:$B$5830,0))</f>
        <v>No</v>
      </c>
      <c r="AH337" s="6" t="str">
        <f>IF(COUNTIF($AF$93:AF337,$B337) = 1, "LV", IF(COUNTIF($AF$93:AF337,$B337) = 2, "HV", "ST"))</f>
        <v>LV</v>
      </c>
      <c r="AI337" s="6" t="str">
        <f>INDEX('Demand forecast and growth rate'!$E$7:$E$273,MATCH($Q337,'Demand forecast and growth rate'!$B$7:$B$273,0))</f>
        <v>High growth</v>
      </c>
      <c r="AJ337" s="53">
        <f>SUMIFS('Capex forecast'!E$7:E$210,'Capex forecast'!$T$7:$T$210,$AF337,'Capex forecast'!$S$7:$S$210,$AH337,'Capex forecast'!$Q$7:$Q$210,"Repex")</f>
        <v>0</v>
      </c>
      <c r="AK337" s="53">
        <f>SUMIFS('Capex forecast'!F$7:F$210,'Capex forecast'!$T$7:$T$210,$AF337,'Capex forecast'!$S$7:$S$210,$AH337,'Capex forecast'!$Q$7:$Q$210,"Repex")</f>
        <v>0</v>
      </c>
      <c r="AL337" s="53">
        <f>SUMIFS('Capex forecast'!G$7:G$210,'Capex forecast'!$T$7:$T$210,$AF337,'Capex forecast'!$S$7:$S$210,$AH337,'Capex forecast'!$Q$7:$Q$210,"Repex")</f>
        <v>0</v>
      </c>
      <c r="AM337" s="53">
        <f>SUMIFS('Capex forecast'!H$7:H$210,'Capex forecast'!$T$7:$T$210,$AF337,'Capex forecast'!$S$7:$S$210,$AH337,'Capex forecast'!$Q$7:$Q$210,"Repex")</f>
        <v>0</v>
      </c>
      <c r="AN337" s="53">
        <f>SUMIFS('Capex forecast'!I$7:I$210,'Capex forecast'!$T$7:$T$210,$AF337,'Capex forecast'!$S$7:$S$210,$AH337,'Capex forecast'!$Q$7:$Q$210,"Repex")</f>
        <v>0</v>
      </c>
      <c r="AO337" s="53">
        <f>SUMIFS('Capex forecast'!J$7:J$210,'Capex forecast'!$T$7:$T$210,$AF337,'Capex forecast'!$S$7:$S$210,$AH337,'Capex forecast'!$Q$7:$Q$210,"Repex")</f>
        <v>0</v>
      </c>
      <c r="AP337" s="53">
        <f>SUMIFS('Capex forecast'!K$7:K$210,'Capex forecast'!$T$7:$T$210,$AF337,'Capex forecast'!$S$7:$S$210,$AH337,'Capex forecast'!$Q$7:$Q$210,"Repex")</f>
        <v>0</v>
      </c>
      <c r="AQ337" s="53">
        <f>SUMIFS('Capex forecast'!L$7:L$210,'Capex forecast'!$T$7:$T$210,$AF337,'Capex forecast'!$S$7:$S$210,$AH337,'Capex forecast'!$Q$7:$Q$210,"Repex")</f>
        <v>0</v>
      </c>
      <c r="AR337" s="53">
        <f>SUMIFS('Capex forecast'!M$7:M$210,'Capex forecast'!$T$7:$T$210,$AF337,'Capex forecast'!$S$7:$S$210,$AH337,'Capex forecast'!$Q$7:$Q$210,"Repex")</f>
        <v>0</v>
      </c>
      <c r="AS337" s="53">
        <f>SUMIFS('Capex forecast'!N$7:N$210,'Capex forecast'!$T$7:$T$210,$AF337,'Capex forecast'!$S$7:$S$210,$AH337,'Capex forecast'!$Q$7:$Q$210,"Repex")</f>
        <v>0</v>
      </c>
    </row>
    <row r="338" spans="2:45" ht="15">
      <c r="B338" s="6" t="s">
        <v>581</v>
      </c>
      <c r="C338" s="6" t="str">
        <f>INDEX('Raw demand forecast'!$M$7:$M$5830,MATCH($B338,'Raw demand forecast'!$B$7:$B$5830,0))</f>
        <v>No</v>
      </c>
      <c r="D338" s="6" t="str">
        <f>IF(COUNTIF($B$93:B338,$B338) = 1, "LV", IF(COUNTIF($B$93:B338,$B338) = 2, "HV", "ST"))</f>
        <v>LV</v>
      </c>
      <c r="E338" s="6" t="str">
        <f>INDEX('Demand forecast and growth rate'!$E$7:$E$273,MATCH($B338,'Demand forecast and growth rate'!$B$7:$B$273,0))</f>
        <v>Steady/falling</v>
      </c>
      <c r="F338" s="32">
        <f>SUMIFS('Capex forecast'!E$7:E$210,'Capex forecast'!$T$7:$T$210,'Allocation of site-spec costs'!$B338,'Capex forecast'!$S$7:$S$210,'Allocation of site-spec costs'!$D338,'Capex forecast'!$Q$7:$Q$210,"Customer Connection")</f>
        <v>0</v>
      </c>
      <c r="G338" s="32">
        <f>SUMIFS('Capex forecast'!F$7:F$210,'Capex forecast'!$T$7:$T$210,'Allocation of site-spec costs'!$B338,'Capex forecast'!$S$7:$S$210,'Allocation of site-spec costs'!$D338,'Capex forecast'!$Q$7:$Q$210,"Customer Connection")</f>
        <v>0</v>
      </c>
      <c r="H338" s="32">
        <f>SUMIFS('Capex forecast'!G$7:G$210,'Capex forecast'!$T$7:$T$210,'Allocation of site-spec costs'!$B338,'Capex forecast'!$S$7:$S$210,'Allocation of site-spec costs'!$D338,'Capex forecast'!$Q$7:$Q$210,"Customer Connection")</f>
        <v>0</v>
      </c>
      <c r="I338" s="32">
        <f>SUMIFS('Capex forecast'!H$7:H$210,'Capex forecast'!$T$7:$T$210,'Allocation of site-spec costs'!$B338,'Capex forecast'!$S$7:$S$210,'Allocation of site-spec costs'!$D338,'Capex forecast'!$Q$7:$Q$210,"Customer Connection")</f>
        <v>0</v>
      </c>
      <c r="J338" s="32">
        <f>SUMIFS('Capex forecast'!I$7:I$210,'Capex forecast'!$T$7:$T$210,'Allocation of site-spec costs'!$B338,'Capex forecast'!$S$7:$S$210,'Allocation of site-spec costs'!$D338,'Capex forecast'!$Q$7:$Q$210,"Customer Connection")</f>
        <v>0</v>
      </c>
      <c r="K338" s="32">
        <f>SUMIFS('Capex forecast'!J$7:J$210,'Capex forecast'!$T$7:$T$210,'Allocation of site-spec costs'!$B338,'Capex forecast'!$S$7:$S$210,'Allocation of site-spec costs'!$D338,'Capex forecast'!$Q$7:$Q$210,"Customer Connection")</f>
        <v>0</v>
      </c>
      <c r="L338" s="32">
        <f>SUMIFS('Capex forecast'!K$7:K$210,'Capex forecast'!$T$7:$T$210,'Allocation of site-spec costs'!$B338,'Capex forecast'!$S$7:$S$210,'Allocation of site-spec costs'!$D338,'Capex forecast'!$Q$7:$Q$210,"Customer Connection")</f>
        <v>0</v>
      </c>
      <c r="M338" s="32">
        <f>SUMIFS('Capex forecast'!L$7:L$210,'Capex forecast'!$T$7:$T$210,'Allocation of site-spec costs'!$B338,'Capex forecast'!$S$7:$S$210,'Allocation of site-spec costs'!$D338,'Capex forecast'!$Q$7:$Q$210,"Customer Connection")</f>
        <v>0</v>
      </c>
      <c r="N338" s="32">
        <f>SUMIFS('Capex forecast'!M$7:M$210,'Capex forecast'!$T$7:$T$210,'Allocation of site-spec costs'!$B338,'Capex forecast'!$S$7:$S$210,'Allocation of site-spec costs'!$D338,'Capex forecast'!$Q$7:$Q$210,"Customer Connection")</f>
        <v>0</v>
      </c>
      <c r="O338" s="32">
        <f>SUMIFS('Capex forecast'!N$7:N$210,'Capex forecast'!$T$7:$T$210,'Allocation of site-spec costs'!$B338,'Capex forecast'!$S$7:$S$210,'Allocation of site-spec costs'!$D338,'Capex forecast'!$Q$7:$Q$210,"Customer Connection")</f>
        <v>0</v>
      </c>
      <c r="Q338" s="6" t="s">
        <v>581</v>
      </c>
      <c r="R338" s="6" t="str">
        <f>INDEX('Raw demand forecast'!$M$7:$M$5830,MATCH($Q338,'Raw demand forecast'!$B$7:$B$5830,0))</f>
        <v>No</v>
      </c>
      <c r="S338" s="6" t="str">
        <f>IF(COUNTIF($Q$93:Q338,$B338) = 1, "LV", IF(COUNTIF($Q$93:Q338,$B338) = 2, "HV", "ST"))</f>
        <v>LV</v>
      </c>
      <c r="T338" s="6" t="str">
        <f>INDEX('Demand forecast and growth rate'!$E$7:$E$273,MATCH($Q338,'Demand forecast and growth rate'!$B$7:$B$273,0))</f>
        <v>Steady/falling</v>
      </c>
      <c r="U338" s="32">
        <f>SUMIFS('Capex forecast'!E$7:E$210,'Capex forecast'!$T$7:$T$210,$Q338,'Capex forecast'!$S$7:$S$210,$S338,'Capex forecast'!$Q$7:$Q$210,"Augex")</f>
        <v>0</v>
      </c>
      <c r="V338" s="32">
        <f>SUMIFS('Capex forecast'!F$7:F$210,'Capex forecast'!$T$7:$T$210,$Q338,'Capex forecast'!$S$7:$S$210,$S338,'Capex forecast'!$Q$7:$Q$210,"Augex")</f>
        <v>0</v>
      </c>
      <c r="W338" s="32">
        <f>SUMIFS('Capex forecast'!G$7:G$210,'Capex forecast'!$T$7:$T$210,$Q338,'Capex forecast'!$S$7:$S$210,$S338,'Capex forecast'!$Q$7:$Q$210,"Augex")</f>
        <v>0</v>
      </c>
      <c r="X338" s="32">
        <f>SUMIFS('Capex forecast'!H$7:H$210,'Capex forecast'!$T$7:$T$210,$Q338,'Capex forecast'!$S$7:$S$210,$S338,'Capex forecast'!$Q$7:$Q$210,"Augex")</f>
        <v>0</v>
      </c>
      <c r="Y338" s="32">
        <f>SUMIFS('Capex forecast'!I$7:I$210,'Capex forecast'!$T$7:$T$210,$Q338,'Capex forecast'!$S$7:$S$210,$S338,'Capex forecast'!$Q$7:$Q$210,"Augex")</f>
        <v>0</v>
      </c>
      <c r="Z338" s="32">
        <f>SUMIFS('Capex forecast'!J$7:J$210,'Capex forecast'!$T$7:$T$210,$Q338,'Capex forecast'!$S$7:$S$210,$S338,'Capex forecast'!$Q$7:$Q$210,"Augex")</f>
        <v>0</v>
      </c>
      <c r="AA338" s="32">
        <f>SUMIFS('Capex forecast'!K$7:K$210,'Capex forecast'!$T$7:$T$210,$Q338,'Capex forecast'!$S$7:$S$210,$S338,'Capex forecast'!$Q$7:$Q$210,"Augex")</f>
        <v>0</v>
      </c>
      <c r="AB338" s="32">
        <f>SUMIFS('Capex forecast'!L$7:L$210,'Capex forecast'!$T$7:$T$210,$Q338,'Capex forecast'!$S$7:$S$210,$S338,'Capex forecast'!$Q$7:$Q$210,"Augex")</f>
        <v>0</v>
      </c>
      <c r="AC338" s="32">
        <f>SUMIFS('Capex forecast'!M$7:M$210,'Capex forecast'!$T$7:$T$210,$Q338,'Capex forecast'!$S$7:$S$210,$S338,'Capex forecast'!$Q$7:$Q$210,"Augex")</f>
        <v>0</v>
      </c>
      <c r="AD338" s="32">
        <f>SUMIFS('Capex forecast'!N$7:N$210,'Capex forecast'!$T$7:$T$210,$Q338,'Capex forecast'!$S$7:$S$210,$S338,'Capex forecast'!$Q$7:$Q$210,"Augex")</f>
        <v>0</v>
      </c>
      <c r="AF338" s="6" t="s">
        <v>581</v>
      </c>
      <c r="AG338" s="6" t="str">
        <f>INDEX('Raw demand forecast'!$M$7:$M$5830,MATCH($Q338,'Raw demand forecast'!$B$7:$B$5830,0))</f>
        <v>No</v>
      </c>
      <c r="AH338" s="6" t="str">
        <f>IF(COUNTIF($AF$93:AF338,$B338) = 1, "LV", IF(COUNTIF($AF$93:AF338,$B338) = 2, "HV", "ST"))</f>
        <v>LV</v>
      </c>
      <c r="AI338" s="6" t="str">
        <f>INDEX('Demand forecast and growth rate'!$E$7:$E$273,MATCH($Q338,'Demand forecast and growth rate'!$B$7:$B$273,0))</f>
        <v>Steady/falling</v>
      </c>
      <c r="AJ338" s="53">
        <f>SUMIFS('Capex forecast'!E$7:E$210,'Capex forecast'!$T$7:$T$210,$AF338,'Capex forecast'!$S$7:$S$210,$AH338,'Capex forecast'!$Q$7:$Q$210,"Repex")</f>
        <v>0</v>
      </c>
      <c r="AK338" s="53">
        <f>SUMIFS('Capex forecast'!F$7:F$210,'Capex forecast'!$T$7:$T$210,$AF338,'Capex forecast'!$S$7:$S$210,$AH338,'Capex forecast'!$Q$7:$Q$210,"Repex")</f>
        <v>0</v>
      </c>
      <c r="AL338" s="53">
        <f>SUMIFS('Capex forecast'!G$7:G$210,'Capex forecast'!$T$7:$T$210,$AF338,'Capex forecast'!$S$7:$S$210,$AH338,'Capex forecast'!$Q$7:$Q$210,"Repex")</f>
        <v>0</v>
      </c>
      <c r="AM338" s="53">
        <f>SUMIFS('Capex forecast'!H$7:H$210,'Capex forecast'!$T$7:$T$210,$AF338,'Capex forecast'!$S$7:$S$210,$AH338,'Capex forecast'!$Q$7:$Q$210,"Repex")</f>
        <v>0</v>
      </c>
      <c r="AN338" s="53">
        <f>SUMIFS('Capex forecast'!I$7:I$210,'Capex forecast'!$T$7:$T$210,$AF338,'Capex forecast'!$S$7:$S$210,$AH338,'Capex forecast'!$Q$7:$Q$210,"Repex")</f>
        <v>0</v>
      </c>
      <c r="AO338" s="53">
        <f>SUMIFS('Capex forecast'!J$7:J$210,'Capex forecast'!$T$7:$T$210,$AF338,'Capex forecast'!$S$7:$S$210,$AH338,'Capex forecast'!$Q$7:$Q$210,"Repex")</f>
        <v>0</v>
      </c>
      <c r="AP338" s="53">
        <f>SUMIFS('Capex forecast'!K$7:K$210,'Capex forecast'!$T$7:$T$210,$AF338,'Capex forecast'!$S$7:$S$210,$AH338,'Capex forecast'!$Q$7:$Q$210,"Repex")</f>
        <v>0</v>
      </c>
      <c r="AQ338" s="53">
        <f>SUMIFS('Capex forecast'!L$7:L$210,'Capex forecast'!$T$7:$T$210,$AF338,'Capex forecast'!$S$7:$S$210,$AH338,'Capex forecast'!$Q$7:$Q$210,"Repex")</f>
        <v>0</v>
      </c>
      <c r="AR338" s="53">
        <f>SUMIFS('Capex forecast'!M$7:M$210,'Capex forecast'!$T$7:$T$210,$AF338,'Capex forecast'!$S$7:$S$210,$AH338,'Capex forecast'!$Q$7:$Q$210,"Repex")</f>
        <v>0</v>
      </c>
      <c r="AS338" s="53">
        <f>SUMIFS('Capex forecast'!N$7:N$210,'Capex forecast'!$T$7:$T$210,$AF338,'Capex forecast'!$S$7:$S$210,$AH338,'Capex forecast'!$Q$7:$Q$210,"Repex")</f>
        <v>0</v>
      </c>
    </row>
    <row r="339" spans="2:45" ht="15">
      <c r="B339" s="6" t="s">
        <v>102</v>
      </c>
      <c r="C339" s="6" t="str">
        <f>INDEX('Raw demand forecast'!$M$7:$M$5830,MATCH($B339,'Raw demand forecast'!$B$7:$B$5830,0))</f>
        <v>No</v>
      </c>
      <c r="D339" s="6" t="str">
        <f>IF(COUNTIF($B$93:B339,$B339) = 1, "LV", IF(COUNTIF($B$93:B339,$B339) = 2, "HV", "ST"))</f>
        <v>LV</v>
      </c>
      <c r="E339" s="6" t="str">
        <f>INDEX('Demand forecast and growth rate'!$E$7:$E$273,MATCH($B339,'Demand forecast and growth rate'!$B$7:$B$273,0))</f>
        <v>High growth</v>
      </c>
      <c r="F339" s="32">
        <f>SUMIFS('Capex forecast'!E$7:E$210,'Capex forecast'!$T$7:$T$210,'Allocation of site-spec costs'!$B339,'Capex forecast'!$S$7:$S$210,'Allocation of site-spec costs'!$D339,'Capex forecast'!$Q$7:$Q$210,"Customer Connection")</f>
        <v>0</v>
      </c>
      <c r="G339" s="32">
        <f>SUMIFS('Capex forecast'!F$7:F$210,'Capex forecast'!$T$7:$T$210,'Allocation of site-spec costs'!$B339,'Capex forecast'!$S$7:$S$210,'Allocation of site-spec costs'!$D339,'Capex forecast'!$Q$7:$Q$210,"Customer Connection")</f>
        <v>0</v>
      </c>
      <c r="H339" s="32">
        <f>SUMIFS('Capex forecast'!G$7:G$210,'Capex forecast'!$T$7:$T$210,'Allocation of site-spec costs'!$B339,'Capex forecast'!$S$7:$S$210,'Allocation of site-spec costs'!$D339,'Capex forecast'!$Q$7:$Q$210,"Customer Connection")</f>
        <v>0</v>
      </c>
      <c r="I339" s="32">
        <f>SUMIFS('Capex forecast'!H$7:H$210,'Capex forecast'!$T$7:$T$210,'Allocation of site-spec costs'!$B339,'Capex forecast'!$S$7:$S$210,'Allocation of site-spec costs'!$D339,'Capex forecast'!$Q$7:$Q$210,"Customer Connection")</f>
        <v>0</v>
      </c>
      <c r="J339" s="32">
        <f>SUMIFS('Capex forecast'!I$7:I$210,'Capex forecast'!$T$7:$T$210,'Allocation of site-spec costs'!$B339,'Capex forecast'!$S$7:$S$210,'Allocation of site-spec costs'!$D339,'Capex forecast'!$Q$7:$Q$210,"Customer Connection")</f>
        <v>0</v>
      </c>
      <c r="K339" s="32">
        <f>SUMIFS('Capex forecast'!J$7:J$210,'Capex forecast'!$T$7:$T$210,'Allocation of site-spec costs'!$B339,'Capex forecast'!$S$7:$S$210,'Allocation of site-spec costs'!$D339,'Capex forecast'!$Q$7:$Q$210,"Customer Connection")</f>
        <v>0</v>
      </c>
      <c r="L339" s="32">
        <f>SUMIFS('Capex forecast'!K$7:K$210,'Capex forecast'!$T$7:$T$210,'Allocation of site-spec costs'!$B339,'Capex forecast'!$S$7:$S$210,'Allocation of site-spec costs'!$D339,'Capex forecast'!$Q$7:$Q$210,"Customer Connection")</f>
        <v>0</v>
      </c>
      <c r="M339" s="32">
        <f>SUMIFS('Capex forecast'!L$7:L$210,'Capex forecast'!$T$7:$T$210,'Allocation of site-spec costs'!$B339,'Capex forecast'!$S$7:$S$210,'Allocation of site-spec costs'!$D339,'Capex forecast'!$Q$7:$Q$210,"Customer Connection")</f>
        <v>0</v>
      </c>
      <c r="N339" s="32">
        <f>SUMIFS('Capex forecast'!M$7:M$210,'Capex forecast'!$T$7:$T$210,'Allocation of site-spec costs'!$B339,'Capex forecast'!$S$7:$S$210,'Allocation of site-spec costs'!$D339,'Capex forecast'!$Q$7:$Q$210,"Customer Connection")</f>
        <v>0</v>
      </c>
      <c r="O339" s="32">
        <f>SUMIFS('Capex forecast'!N$7:N$210,'Capex forecast'!$T$7:$T$210,'Allocation of site-spec costs'!$B339,'Capex forecast'!$S$7:$S$210,'Allocation of site-spec costs'!$D339,'Capex forecast'!$Q$7:$Q$210,"Customer Connection")</f>
        <v>0</v>
      </c>
      <c r="Q339" s="6" t="s">
        <v>102</v>
      </c>
      <c r="R339" s="6" t="str">
        <f>INDEX('Raw demand forecast'!$M$7:$M$5830,MATCH($Q339,'Raw demand forecast'!$B$7:$B$5830,0))</f>
        <v>No</v>
      </c>
      <c r="S339" s="6" t="str">
        <f>IF(COUNTIF($Q$93:Q339,$B339) = 1, "LV", IF(COUNTIF($Q$93:Q339,$B339) = 2, "HV", "ST"))</f>
        <v>LV</v>
      </c>
      <c r="T339" s="6" t="str">
        <f>INDEX('Demand forecast and growth rate'!$E$7:$E$273,MATCH($Q339,'Demand forecast and growth rate'!$B$7:$B$273,0))</f>
        <v>High growth</v>
      </c>
      <c r="U339" s="32">
        <f>SUMIFS('Capex forecast'!E$7:E$210,'Capex forecast'!$T$7:$T$210,$Q339,'Capex forecast'!$S$7:$S$210,$S339,'Capex forecast'!$Q$7:$Q$210,"Augex")</f>
        <v>0</v>
      </c>
      <c r="V339" s="32">
        <f>SUMIFS('Capex forecast'!F$7:F$210,'Capex forecast'!$T$7:$T$210,$Q339,'Capex forecast'!$S$7:$S$210,$S339,'Capex forecast'!$Q$7:$Q$210,"Augex")</f>
        <v>0</v>
      </c>
      <c r="W339" s="32">
        <f>SUMIFS('Capex forecast'!G$7:G$210,'Capex forecast'!$T$7:$T$210,$Q339,'Capex forecast'!$S$7:$S$210,$S339,'Capex forecast'!$Q$7:$Q$210,"Augex")</f>
        <v>0</v>
      </c>
      <c r="X339" s="32">
        <f>SUMIFS('Capex forecast'!H$7:H$210,'Capex forecast'!$T$7:$T$210,$Q339,'Capex forecast'!$S$7:$S$210,$S339,'Capex forecast'!$Q$7:$Q$210,"Augex")</f>
        <v>0</v>
      </c>
      <c r="Y339" s="32">
        <f>SUMIFS('Capex forecast'!I$7:I$210,'Capex forecast'!$T$7:$T$210,$Q339,'Capex forecast'!$S$7:$S$210,$S339,'Capex forecast'!$Q$7:$Q$210,"Augex")</f>
        <v>0</v>
      </c>
      <c r="Z339" s="32">
        <f>SUMIFS('Capex forecast'!J$7:J$210,'Capex forecast'!$T$7:$T$210,$Q339,'Capex forecast'!$S$7:$S$210,$S339,'Capex forecast'!$Q$7:$Q$210,"Augex")</f>
        <v>0</v>
      </c>
      <c r="AA339" s="32">
        <f>SUMIFS('Capex forecast'!K$7:K$210,'Capex forecast'!$T$7:$T$210,$Q339,'Capex forecast'!$S$7:$S$210,$S339,'Capex forecast'!$Q$7:$Q$210,"Augex")</f>
        <v>0</v>
      </c>
      <c r="AB339" s="32">
        <f>SUMIFS('Capex forecast'!L$7:L$210,'Capex forecast'!$T$7:$T$210,$Q339,'Capex forecast'!$S$7:$S$210,$S339,'Capex forecast'!$Q$7:$Q$210,"Augex")</f>
        <v>0</v>
      </c>
      <c r="AC339" s="32">
        <f>SUMIFS('Capex forecast'!M$7:M$210,'Capex forecast'!$T$7:$T$210,$Q339,'Capex forecast'!$S$7:$S$210,$S339,'Capex forecast'!$Q$7:$Q$210,"Augex")</f>
        <v>0</v>
      </c>
      <c r="AD339" s="32">
        <f>SUMIFS('Capex forecast'!N$7:N$210,'Capex forecast'!$T$7:$T$210,$Q339,'Capex forecast'!$S$7:$S$210,$S339,'Capex forecast'!$Q$7:$Q$210,"Augex")</f>
        <v>0</v>
      </c>
      <c r="AF339" s="6" t="s">
        <v>102</v>
      </c>
      <c r="AG339" s="6" t="str">
        <f>INDEX('Raw demand forecast'!$M$7:$M$5830,MATCH($Q339,'Raw demand forecast'!$B$7:$B$5830,0))</f>
        <v>No</v>
      </c>
      <c r="AH339" s="6" t="str">
        <f>IF(COUNTIF($AF$93:AF339,$B339) = 1, "LV", IF(COUNTIF($AF$93:AF339,$B339) = 2, "HV", "ST"))</f>
        <v>LV</v>
      </c>
      <c r="AI339" s="6" t="str">
        <f>INDEX('Demand forecast and growth rate'!$E$7:$E$273,MATCH($Q339,'Demand forecast and growth rate'!$B$7:$B$273,0))</f>
        <v>High growth</v>
      </c>
      <c r="AJ339" s="53">
        <f>SUMIFS('Capex forecast'!E$7:E$210,'Capex forecast'!$T$7:$T$210,$AF339,'Capex forecast'!$S$7:$S$210,$AH339,'Capex forecast'!$Q$7:$Q$210,"Repex")</f>
        <v>0</v>
      </c>
      <c r="AK339" s="53">
        <f>SUMIFS('Capex forecast'!F$7:F$210,'Capex forecast'!$T$7:$T$210,$AF339,'Capex forecast'!$S$7:$S$210,$AH339,'Capex forecast'!$Q$7:$Q$210,"Repex")</f>
        <v>0</v>
      </c>
      <c r="AL339" s="53">
        <f>SUMIFS('Capex forecast'!G$7:G$210,'Capex forecast'!$T$7:$T$210,$AF339,'Capex forecast'!$S$7:$S$210,$AH339,'Capex forecast'!$Q$7:$Q$210,"Repex")</f>
        <v>0</v>
      </c>
      <c r="AM339" s="53">
        <f>SUMIFS('Capex forecast'!H$7:H$210,'Capex forecast'!$T$7:$T$210,$AF339,'Capex forecast'!$S$7:$S$210,$AH339,'Capex forecast'!$Q$7:$Q$210,"Repex")</f>
        <v>0</v>
      </c>
      <c r="AN339" s="53">
        <f>SUMIFS('Capex forecast'!I$7:I$210,'Capex forecast'!$T$7:$T$210,$AF339,'Capex forecast'!$S$7:$S$210,$AH339,'Capex forecast'!$Q$7:$Q$210,"Repex")</f>
        <v>0</v>
      </c>
      <c r="AO339" s="53">
        <f>SUMIFS('Capex forecast'!J$7:J$210,'Capex forecast'!$T$7:$T$210,$AF339,'Capex forecast'!$S$7:$S$210,$AH339,'Capex forecast'!$Q$7:$Q$210,"Repex")</f>
        <v>0</v>
      </c>
      <c r="AP339" s="53">
        <f>SUMIFS('Capex forecast'!K$7:K$210,'Capex forecast'!$T$7:$T$210,$AF339,'Capex forecast'!$S$7:$S$210,$AH339,'Capex forecast'!$Q$7:$Q$210,"Repex")</f>
        <v>0</v>
      </c>
      <c r="AQ339" s="53">
        <f>SUMIFS('Capex forecast'!L$7:L$210,'Capex forecast'!$T$7:$T$210,$AF339,'Capex forecast'!$S$7:$S$210,$AH339,'Capex forecast'!$Q$7:$Q$210,"Repex")</f>
        <v>0</v>
      </c>
      <c r="AR339" s="53">
        <f>SUMIFS('Capex forecast'!M$7:M$210,'Capex forecast'!$T$7:$T$210,$AF339,'Capex forecast'!$S$7:$S$210,$AH339,'Capex forecast'!$Q$7:$Q$210,"Repex")</f>
        <v>0</v>
      </c>
      <c r="AS339" s="53">
        <f>SUMIFS('Capex forecast'!N$7:N$210,'Capex forecast'!$T$7:$T$210,$AF339,'Capex forecast'!$S$7:$S$210,$AH339,'Capex forecast'!$Q$7:$Q$210,"Repex")</f>
        <v>0</v>
      </c>
    </row>
    <row r="340" spans="2:45" ht="15">
      <c r="B340" s="6" t="s">
        <v>109</v>
      </c>
      <c r="C340" s="6" t="str">
        <f>INDEX('Raw demand forecast'!$M$7:$M$5830,MATCH($B340,'Raw demand forecast'!$B$7:$B$5830,0))</f>
        <v>No</v>
      </c>
      <c r="D340" s="6" t="str">
        <f>IF(COUNTIF($B$93:B340,$B340) = 1, "LV", IF(COUNTIF($B$93:B340,$B340) = 2, "HV", "ST"))</f>
        <v>LV</v>
      </c>
      <c r="E340" s="6" t="str">
        <f>INDEX('Demand forecast and growth rate'!$E$7:$E$273,MATCH($B340,'Demand forecast and growth rate'!$B$7:$B$273,0))</f>
        <v>High growth</v>
      </c>
      <c r="F340" s="32">
        <f>SUMIFS('Capex forecast'!E$7:E$210,'Capex forecast'!$T$7:$T$210,'Allocation of site-spec costs'!$B340,'Capex forecast'!$S$7:$S$210,'Allocation of site-spec costs'!$D340,'Capex forecast'!$Q$7:$Q$210,"Customer Connection")</f>
        <v>0</v>
      </c>
      <c r="G340" s="32">
        <f>SUMIFS('Capex forecast'!F$7:F$210,'Capex forecast'!$T$7:$T$210,'Allocation of site-spec costs'!$B340,'Capex forecast'!$S$7:$S$210,'Allocation of site-spec costs'!$D340,'Capex forecast'!$Q$7:$Q$210,"Customer Connection")</f>
        <v>0</v>
      </c>
      <c r="H340" s="32">
        <f>SUMIFS('Capex forecast'!G$7:G$210,'Capex forecast'!$T$7:$T$210,'Allocation of site-spec costs'!$B340,'Capex forecast'!$S$7:$S$210,'Allocation of site-spec costs'!$D340,'Capex forecast'!$Q$7:$Q$210,"Customer Connection")</f>
        <v>0</v>
      </c>
      <c r="I340" s="32">
        <f>SUMIFS('Capex forecast'!H$7:H$210,'Capex forecast'!$T$7:$T$210,'Allocation of site-spec costs'!$B340,'Capex forecast'!$S$7:$S$210,'Allocation of site-spec costs'!$D340,'Capex forecast'!$Q$7:$Q$210,"Customer Connection")</f>
        <v>0</v>
      </c>
      <c r="J340" s="32">
        <f>SUMIFS('Capex forecast'!I$7:I$210,'Capex forecast'!$T$7:$T$210,'Allocation of site-spec costs'!$B340,'Capex forecast'!$S$7:$S$210,'Allocation of site-spec costs'!$D340,'Capex forecast'!$Q$7:$Q$210,"Customer Connection")</f>
        <v>0</v>
      </c>
      <c r="K340" s="32">
        <f>SUMIFS('Capex forecast'!J$7:J$210,'Capex forecast'!$T$7:$T$210,'Allocation of site-spec costs'!$B340,'Capex forecast'!$S$7:$S$210,'Allocation of site-spec costs'!$D340,'Capex forecast'!$Q$7:$Q$210,"Customer Connection")</f>
        <v>0</v>
      </c>
      <c r="L340" s="32">
        <f>SUMIFS('Capex forecast'!K$7:K$210,'Capex forecast'!$T$7:$T$210,'Allocation of site-spec costs'!$B340,'Capex forecast'!$S$7:$S$210,'Allocation of site-spec costs'!$D340,'Capex forecast'!$Q$7:$Q$210,"Customer Connection")</f>
        <v>0</v>
      </c>
      <c r="M340" s="32">
        <f>SUMIFS('Capex forecast'!L$7:L$210,'Capex forecast'!$T$7:$T$210,'Allocation of site-spec costs'!$B340,'Capex forecast'!$S$7:$S$210,'Allocation of site-spec costs'!$D340,'Capex forecast'!$Q$7:$Q$210,"Customer Connection")</f>
        <v>0</v>
      </c>
      <c r="N340" s="32">
        <f>SUMIFS('Capex forecast'!M$7:M$210,'Capex forecast'!$T$7:$T$210,'Allocation of site-spec costs'!$B340,'Capex forecast'!$S$7:$S$210,'Allocation of site-spec costs'!$D340,'Capex forecast'!$Q$7:$Q$210,"Customer Connection")</f>
        <v>0</v>
      </c>
      <c r="O340" s="32">
        <f>SUMIFS('Capex forecast'!N$7:N$210,'Capex forecast'!$T$7:$T$210,'Allocation of site-spec costs'!$B340,'Capex forecast'!$S$7:$S$210,'Allocation of site-spec costs'!$D340,'Capex forecast'!$Q$7:$Q$210,"Customer Connection")</f>
        <v>0</v>
      </c>
      <c r="Q340" s="6" t="s">
        <v>109</v>
      </c>
      <c r="R340" s="6" t="str">
        <f>INDEX('Raw demand forecast'!$M$7:$M$5830,MATCH($Q340,'Raw demand forecast'!$B$7:$B$5830,0))</f>
        <v>No</v>
      </c>
      <c r="S340" s="6" t="str">
        <f>IF(COUNTIF($Q$93:Q340,$B340) = 1, "LV", IF(COUNTIF($Q$93:Q340,$B340) = 2, "HV", "ST"))</f>
        <v>LV</v>
      </c>
      <c r="T340" s="6" t="str">
        <f>INDEX('Demand forecast and growth rate'!$E$7:$E$273,MATCH($Q340,'Demand forecast and growth rate'!$B$7:$B$273,0))</f>
        <v>High growth</v>
      </c>
      <c r="U340" s="32">
        <f>SUMIFS('Capex forecast'!E$7:E$210,'Capex forecast'!$T$7:$T$210,$Q340,'Capex forecast'!$S$7:$S$210,$S340,'Capex forecast'!$Q$7:$Q$210,"Augex")</f>
        <v>0</v>
      </c>
      <c r="V340" s="32">
        <f>SUMIFS('Capex forecast'!F$7:F$210,'Capex forecast'!$T$7:$T$210,$Q340,'Capex forecast'!$S$7:$S$210,$S340,'Capex forecast'!$Q$7:$Q$210,"Augex")</f>
        <v>0</v>
      </c>
      <c r="W340" s="32">
        <f>SUMIFS('Capex forecast'!G$7:G$210,'Capex forecast'!$T$7:$T$210,$Q340,'Capex forecast'!$S$7:$S$210,$S340,'Capex forecast'!$Q$7:$Q$210,"Augex")</f>
        <v>0</v>
      </c>
      <c r="X340" s="32">
        <f>SUMIFS('Capex forecast'!H$7:H$210,'Capex forecast'!$T$7:$T$210,$Q340,'Capex forecast'!$S$7:$S$210,$S340,'Capex forecast'!$Q$7:$Q$210,"Augex")</f>
        <v>0</v>
      </c>
      <c r="Y340" s="32">
        <f>SUMIFS('Capex forecast'!I$7:I$210,'Capex forecast'!$T$7:$T$210,$Q340,'Capex forecast'!$S$7:$S$210,$S340,'Capex forecast'!$Q$7:$Q$210,"Augex")</f>
        <v>0</v>
      </c>
      <c r="Z340" s="32">
        <f>SUMIFS('Capex forecast'!J$7:J$210,'Capex forecast'!$T$7:$T$210,$Q340,'Capex forecast'!$S$7:$S$210,$S340,'Capex forecast'!$Q$7:$Q$210,"Augex")</f>
        <v>0</v>
      </c>
      <c r="AA340" s="32">
        <f>SUMIFS('Capex forecast'!K$7:K$210,'Capex forecast'!$T$7:$T$210,$Q340,'Capex forecast'!$S$7:$S$210,$S340,'Capex forecast'!$Q$7:$Q$210,"Augex")</f>
        <v>0</v>
      </c>
      <c r="AB340" s="32">
        <f>SUMIFS('Capex forecast'!L$7:L$210,'Capex forecast'!$T$7:$T$210,$Q340,'Capex forecast'!$S$7:$S$210,$S340,'Capex forecast'!$Q$7:$Q$210,"Augex")</f>
        <v>0</v>
      </c>
      <c r="AC340" s="32">
        <f>SUMIFS('Capex forecast'!M$7:M$210,'Capex forecast'!$T$7:$T$210,$Q340,'Capex forecast'!$S$7:$S$210,$S340,'Capex forecast'!$Q$7:$Q$210,"Augex")</f>
        <v>0</v>
      </c>
      <c r="AD340" s="32">
        <f>SUMIFS('Capex forecast'!N$7:N$210,'Capex forecast'!$T$7:$T$210,$Q340,'Capex forecast'!$S$7:$S$210,$S340,'Capex forecast'!$Q$7:$Q$210,"Augex")</f>
        <v>0</v>
      </c>
      <c r="AF340" s="6" t="s">
        <v>109</v>
      </c>
      <c r="AG340" s="6" t="str">
        <f>INDEX('Raw demand forecast'!$M$7:$M$5830,MATCH($Q340,'Raw demand forecast'!$B$7:$B$5830,0))</f>
        <v>No</v>
      </c>
      <c r="AH340" s="6" t="str">
        <f>IF(COUNTIF($AF$93:AF340,$B340) = 1, "LV", IF(COUNTIF($AF$93:AF340,$B340) = 2, "HV", "ST"))</f>
        <v>LV</v>
      </c>
      <c r="AI340" s="6" t="str">
        <f>INDEX('Demand forecast and growth rate'!$E$7:$E$273,MATCH($Q340,'Demand forecast and growth rate'!$B$7:$B$273,0))</f>
        <v>High growth</v>
      </c>
      <c r="AJ340" s="53">
        <f>SUMIFS('Capex forecast'!E$7:E$210,'Capex forecast'!$T$7:$T$210,$AF340,'Capex forecast'!$S$7:$S$210,$AH340,'Capex forecast'!$Q$7:$Q$210,"Repex")</f>
        <v>0</v>
      </c>
      <c r="AK340" s="53">
        <f>SUMIFS('Capex forecast'!F$7:F$210,'Capex forecast'!$T$7:$T$210,$AF340,'Capex forecast'!$S$7:$S$210,$AH340,'Capex forecast'!$Q$7:$Q$210,"Repex")</f>
        <v>0</v>
      </c>
      <c r="AL340" s="53">
        <f>SUMIFS('Capex forecast'!G$7:G$210,'Capex forecast'!$T$7:$T$210,$AF340,'Capex forecast'!$S$7:$S$210,$AH340,'Capex forecast'!$Q$7:$Q$210,"Repex")</f>
        <v>0</v>
      </c>
      <c r="AM340" s="53">
        <f>SUMIFS('Capex forecast'!H$7:H$210,'Capex forecast'!$T$7:$T$210,$AF340,'Capex forecast'!$S$7:$S$210,$AH340,'Capex forecast'!$Q$7:$Q$210,"Repex")</f>
        <v>0</v>
      </c>
      <c r="AN340" s="53">
        <f>SUMIFS('Capex forecast'!I$7:I$210,'Capex forecast'!$T$7:$T$210,$AF340,'Capex forecast'!$S$7:$S$210,$AH340,'Capex forecast'!$Q$7:$Q$210,"Repex")</f>
        <v>0</v>
      </c>
      <c r="AO340" s="53">
        <f>SUMIFS('Capex forecast'!J$7:J$210,'Capex forecast'!$T$7:$T$210,$AF340,'Capex forecast'!$S$7:$S$210,$AH340,'Capex forecast'!$Q$7:$Q$210,"Repex")</f>
        <v>0</v>
      </c>
      <c r="AP340" s="53">
        <f>SUMIFS('Capex forecast'!K$7:K$210,'Capex forecast'!$T$7:$T$210,$AF340,'Capex forecast'!$S$7:$S$210,$AH340,'Capex forecast'!$Q$7:$Q$210,"Repex")</f>
        <v>0</v>
      </c>
      <c r="AQ340" s="53">
        <f>SUMIFS('Capex forecast'!L$7:L$210,'Capex forecast'!$T$7:$T$210,$AF340,'Capex forecast'!$S$7:$S$210,$AH340,'Capex forecast'!$Q$7:$Q$210,"Repex")</f>
        <v>0</v>
      </c>
      <c r="AR340" s="53">
        <f>SUMIFS('Capex forecast'!M$7:M$210,'Capex forecast'!$T$7:$T$210,$AF340,'Capex forecast'!$S$7:$S$210,$AH340,'Capex forecast'!$Q$7:$Q$210,"Repex")</f>
        <v>0</v>
      </c>
      <c r="AS340" s="53">
        <f>SUMIFS('Capex forecast'!N$7:N$210,'Capex forecast'!$T$7:$T$210,$AF340,'Capex forecast'!$S$7:$S$210,$AH340,'Capex forecast'!$Q$7:$Q$210,"Repex")</f>
        <v>0</v>
      </c>
    </row>
    <row r="341" spans="2:45" ht="15">
      <c r="B341" s="6" t="s">
        <v>604</v>
      </c>
      <c r="C341" s="6" t="str">
        <f>INDEX('Raw demand forecast'!$M$7:$M$5830,MATCH($B341,'Raw demand forecast'!$B$7:$B$5830,0))</f>
        <v>Yes</v>
      </c>
      <c r="D341" s="6" t="str">
        <f>IF(COUNTIF($B$93:B341,$B341) = 1, "LV", IF(COUNTIF($B$93:B341,$B341) = 2, "HV", "ST"))</f>
        <v>LV</v>
      </c>
      <c r="E341" s="6" t="str">
        <f>INDEX('Demand forecast and growth rate'!$E$7:$E$273,MATCH($B341,'Demand forecast and growth rate'!$B$7:$B$273,0))</f>
        <v>High growth</v>
      </c>
      <c r="F341" s="32">
        <f>SUMIFS('Capex forecast'!E$7:E$210,'Capex forecast'!$T$7:$T$210,'Allocation of site-spec costs'!$B341,'Capex forecast'!$S$7:$S$210,'Allocation of site-spec costs'!$D341,'Capex forecast'!$Q$7:$Q$210,"Customer Connection")</f>
        <v>0</v>
      </c>
      <c r="G341" s="32">
        <f>SUMIFS('Capex forecast'!F$7:F$210,'Capex forecast'!$T$7:$T$210,'Allocation of site-spec costs'!$B341,'Capex forecast'!$S$7:$S$210,'Allocation of site-spec costs'!$D341,'Capex forecast'!$Q$7:$Q$210,"Customer Connection")</f>
        <v>0</v>
      </c>
      <c r="H341" s="32">
        <f>SUMIFS('Capex forecast'!G$7:G$210,'Capex forecast'!$T$7:$T$210,'Allocation of site-spec costs'!$B341,'Capex forecast'!$S$7:$S$210,'Allocation of site-spec costs'!$D341,'Capex forecast'!$Q$7:$Q$210,"Customer Connection")</f>
        <v>0</v>
      </c>
      <c r="I341" s="32">
        <f>SUMIFS('Capex forecast'!H$7:H$210,'Capex forecast'!$T$7:$T$210,'Allocation of site-spec costs'!$B341,'Capex forecast'!$S$7:$S$210,'Allocation of site-spec costs'!$D341,'Capex forecast'!$Q$7:$Q$210,"Customer Connection")</f>
        <v>0</v>
      </c>
      <c r="J341" s="32">
        <f>SUMIFS('Capex forecast'!I$7:I$210,'Capex forecast'!$T$7:$T$210,'Allocation of site-spec costs'!$B341,'Capex forecast'!$S$7:$S$210,'Allocation of site-spec costs'!$D341,'Capex forecast'!$Q$7:$Q$210,"Customer Connection")</f>
        <v>0</v>
      </c>
      <c r="K341" s="32">
        <f>SUMIFS('Capex forecast'!J$7:J$210,'Capex forecast'!$T$7:$T$210,'Allocation of site-spec costs'!$B341,'Capex forecast'!$S$7:$S$210,'Allocation of site-spec costs'!$D341,'Capex forecast'!$Q$7:$Q$210,"Customer Connection")</f>
        <v>0</v>
      </c>
      <c r="L341" s="32">
        <f>SUMIFS('Capex forecast'!K$7:K$210,'Capex forecast'!$T$7:$T$210,'Allocation of site-spec costs'!$B341,'Capex forecast'!$S$7:$S$210,'Allocation of site-spec costs'!$D341,'Capex forecast'!$Q$7:$Q$210,"Customer Connection")</f>
        <v>0</v>
      </c>
      <c r="M341" s="32">
        <f>SUMIFS('Capex forecast'!L$7:L$210,'Capex forecast'!$T$7:$T$210,'Allocation of site-spec costs'!$B341,'Capex forecast'!$S$7:$S$210,'Allocation of site-spec costs'!$D341,'Capex forecast'!$Q$7:$Q$210,"Customer Connection")</f>
        <v>0</v>
      </c>
      <c r="N341" s="32">
        <f>SUMIFS('Capex forecast'!M$7:M$210,'Capex forecast'!$T$7:$T$210,'Allocation of site-spec costs'!$B341,'Capex forecast'!$S$7:$S$210,'Allocation of site-spec costs'!$D341,'Capex forecast'!$Q$7:$Q$210,"Customer Connection")</f>
        <v>0</v>
      </c>
      <c r="O341" s="32">
        <f>SUMIFS('Capex forecast'!N$7:N$210,'Capex forecast'!$T$7:$T$210,'Allocation of site-spec costs'!$B341,'Capex forecast'!$S$7:$S$210,'Allocation of site-spec costs'!$D341,'Capex forecast'!$Q$7:$Q$210,"Customer Connection")</f>
        <v>0</v>
      </c>
      <c r="Q341" s="6" t="s">
        <v>604</v>
      </c>
      <c r="R341" s="6" t="str">
        <f>INDEX('Raw demand forecast'!$M$7:$M$5830,MATCH($Q341,'Raw demand forecast'!$B$7:$B$5830,0))</f>
        <v>Yes</v>
      </c>
      <c r="S341" s="6" t="str">
        <f>IF(COUNTIF($Q$93:Q341,$B341) = 1, "LV", IF(COUNTIF($Q$93:Q341,$B341) = 2, "HV", "ST"))</f>
        <v>LV</v>
      </c>
      <c r="T341" s="6" t="str">
        <f>INDEX('Demand forecast and growth rate'!$E$7:$E$273,MATCH($Q341,'Demand forecast and growth rate'!$B$7:$B$273,0))</f>
        <v>High growth</v>
      </c>
      <c r="U341" s="32">
        <f>SUMIFS('Capex forecast'!E$7:E$210,'Capex forecast'!$T$7:$T$210,$Q341,'Capex forecast'!$S$7:$S$210,$S341,'Capex forecast'!$Q$7:$Q$210,"Augex")</f>
        <v>0</v>
      </c>
      <c r="V341" s="32">
        <f>SUMIFS('Capex forecast'!F$7:F$210,'Capex forecast'!$T$7:$T$210,$Q341,'Capex forecast'!$S$7:$S$210,$S341,'Capex forecast'!$Q$7:$Q$210,"Augex")</f>
        <v>0</v>
      </c>
      <c r="W341" s="32">
        <f>SUMIFS('Capex forecast'!G$7:G$210,'Capex forecast'!$T$7:$T$210,$Q341,'Capex forecast'!$S$7:$S$210,$S341,'Capex forecast'!$Q$7:$Q$210,"Augex")</f>
        <v>0</v>
      </c>
      <c r="X341" s="32">
        <f>SUMIFS('Capex forecast'!H$7:H$210,'Capex forecast'!$T$7:$T$210,$Q341,'Capex forecast'!$S$7:$S$210,$S341,'Capex forecast'!$Q$7:$Q$210,"Augex")</f>
        <v>0</v>
      </c>
      <c r="Y341" s="32">
        <f>SUMIFS('Capex forecast'!I$7:I$210,'Capex forecast'!$T$7:$T$210,$Q341,'Capex forecast'!$S$7:$S$210,$S341,'Capex forecast'!$Q$7:$Q$210,"Augex")</f>
        <v>0</v>
      </c>
      <c r="Z341" s="32">
        <f>SUMIFS('Capex forecast'!J$7:J$210,'Capex forecast'!$T$7:$T$210,$Q341,'Capex forecast'!$S$7:$S$210,$S341,'Capex forecast'!$Q$7:$Q$210,"Augex")</f>
        <v>0</v>
      </c>
      <c r="AA341" s="32">
        <f>SUMIFS('Capex forecast'!K$7:K$210,'Capex forecast'!$T$7:$T$210,$Q341,'Capex forecast'!$S$7:$S$210,$S341,'Capex forecast'!$Q$7:$Q$210,"Augex")</f>
        <v>0</v>
      </c>
      <c r="AB341" s="32">
        <f>SUMIFS('Capex forecast'!L$7:L$210,'Capex forecast'!$T$7:$T$210,$Q341,'Capex forecast'!$S$7:$S$210,$S341,'Capex forecast'!$Q$7:$Q$210,"Augex")</f>
        <v>0</v>
      </c>
      <c r="AC341" s="32">
        <f>SUMIFS('Capex forecast'!M$7:M$210,'Capex forecast'!$T$7:$T$210,$Q341,'Capex forecast'!$S$7:$S$210,$S341,'Capex forecast'!$Q$7:$Q$210,"Augex")</f>
        <v>0</v>
      </c>
      <c r="AD341" s="32">
        <f>SUMIFS('Capex forecast'!N$7:N$210,'Capex forecast'!$T$7:$T$210,$Q341,'Capex forecast'!$S$7:$S$210,$S341,'Capex forecast'!$Q$7:$Q$210,"Augex")</f>
        <v>0</v>
      </c>
      <c r="AF341" s="6" t="s">
        <v>604</v>
      </c>
      <c r="AG341" s="6" t="str">
        <f>INDEX('Raw demand forecast'!$M$7:$M$5830,MATCH($Q341,'Raw demand forecast'!$B$7:$B$5830,0))</f>
        <v>Yes</v>
      </c>
      <c r="AH341" s="6" t="str">
        <f>IF(COUNTIF($AF$93:AF341,$B341) = 1, "LV", IF(COUNTIF($AF$93:AF341,$B341) = 2, "HV", "ST"))</f>
        <v>LV</v>
      </c>
      <c r="AI341" s="6" t="str">
        <f>INDEX('Demand forecast and growth rate'!$E$7:$E$273,MATCH($Q341,'Demand forecast and growth rate'!$B$7:$B$273,0))</f>
        <v>High growth</v>
      </c>
      <c r="AJ341" s="53">
        <f>SUMIFS('Capex forecast'!E$7:E$210,'Capex forecast'!$T$7:$T$210,$AF341,'Capex forecast'!$S$7:$S$210,$AH341,'Capex forecast'!$Q$7:$Q$210,"Repex")</f>
        <v>0</v>
      </c>
      <c r="AK341" s="53">
        <f>SUMIFS('Capex forecast'!F$7:F$210,'Capex forecast'!$T$7:$T$210,$AF341,'Capex forecast'!$S$7:$S$210,$AH341,'Capex forecast'!$Q$7:$Q$210,"Repex")</f>
        <v>0</v>
      </c>
      <c r="AL341" s="53">
        <f>SUMIFS('Capex forecast'!G$7:G$210,'Capex forecast'!$T$7:$T$210,$AF341,'Capex forecast'!$S$7:$S$210,$AH341,'Capex forecast'!$Q$7:$Q$210,"Repex")</f>
        <v>0</v>
      </c>
      <c r="AM341" s="53">
        <f>SUMIFS('Capex forecast'!H$7:H$210,'Capex forecast'!$T$7:$T$210,$AF341,'Capex forecast'!$S$7:$S$210,$AH341,'Capex forecast'!$Q$7:$Q$210,"Repex")</f>
        <v>0</v>
      </c>
      <c r="AN341" s="53">
        <f>SUMIFS('Capex forecast'!I$7:I$210,'Capex forecast'!$T$7:$T$210,$AF341,'Capex forecast'!$S$7:$S$210,$AH341,'Capex forecast'!$Q$7:$Q$210,"Repex")</f>
        <v>0</v>
      </c>
      <c r="AO341" s="53">
        <f>SUMIFS('Capex forecast'!J$7:J$210,'Capex forecast'!$T$7:$T$210,$AF341,'Capex forecast'!$S$7:$S$210,$AH341,'Capex forecast'!$Q$7:$Q$210,"Repex")</f>
        <v>0</v>
      </c>
      <c r="AP341" s="53">
        <f>SUMIFS('Capex forecast'!K$7:K$210,'Capex forecast'!$T$7:$T$210,$AF341,'Capex forecast'!$S$7:$S$210,$AH341,'Capex forecast'!$Q$7:$Q$210,"Repex")</f>
        <v>0</v>
      </c>
      <c r="AQ341" s="53">
        <f>SUMIFS('Capex forecast'!L$7:L$210,'Capex forecast'!$T$7:$T$210,$AF341,'Capex forecast'!$S$7:$S$210,$AH341,'Capex forecast'!$Q$7:$Q$210,"Repex")</f>
        <v>0</v>
      </c>
      <c r="AR341" s="53">
        <f>SUMIFS('Capex forecast'!M$7:M$210,'Capex forecast'!$T$7:$T$210,$AF341,'Capex forecast'!$S$7:$S$210,$AH341,'Capex forecast'!$Q$7:$Q$210,"Repex")</f>
        <v>0</v>
      </c>
      <c r="AS341" s="53">
        <f>SUMIFS('Capex forecast'!N$7:N$210,'Capex forecast'!$T$7:$T$210,$AF341,'Capex forecast'!$S$7:$S$210,$AH341,'Capex forecast'!$Q$7:$Q$210,"Repex")</f>
        <v>0</v>
      </c>
    </row>
    <row r="342" spans="2:45" ht="15">
      <c r="B342" s="6" t="s">
        <v>141</v>
      </c>
      <c r="C342" s="6" t="str">
        <f>INDEX('Raw demand forecast'!$M$7:$M$5830,MATCH($B342,'Raw demand forecast'!$B$7:$B$5830,0))</f>
        <v>No</v>
      </c>
      <c r="D342" s="6" t="str">
        <f>IF(COUNTIF($B$93:B342,$B342) = 1, "LV", IF(COUNTIF($B$93:B342,$B342) = 2, "HV", "ST"))</f>
        <v>LV</v>
      </c>
      <c r="E342" s="6" t="str">
        <f>INDEX('Demand forecast and growth rate'!$E$7:$E$273,MATCH($B342,'Demand forecast and growth rate'!$B$7:$B$273,0))</f>
        <v>High growth</v>
      </c>
      <c r="F342" s="32">
        <f>SUMIFS('Capex forecast'!E$7:E$210,'Capex forecast'!$T$7:$T$210,'Allocation of site-spec costs'!$B342,'Capex forecast'!$S$7:$S$210,'Allocation of site-spec costs'!$D342,'Capex forecast'!$Q$7:$Q$210,"Customer Connection")</f>
        <v>0</v>
      </c>
      <c r="G342" s="32">
        <f>SUMIFS('Capex forecast'!F$7:F$210,'Capex forecast'!$T$7:$T$210,'Allocation of site-spec costs'!$B342,'Capex forecast'!$S$7:$S$210,'Allocation of site-spec costs'!$D342,'Capex forecast'!$Q$7:$Q$210,"Customer Connection")</f>
        <v>0</v>
      </c>
      <c r="H342" s="32">
        <f>SUMIFS('Capex forecast'!G$7:G$210,'Capex forecast'!$T$7:$T$210,'Allocation of site-spec costs'!$B342,'Capex forecast'!$S$7:$S$210,'Allocation of site-spec costs'!$D342,'Capex forecast'!$Q$7:$Q$210,"Customer Connection")</f>
        <v>0</v>
      </c>
      <c r="I342" s="32">
        <f>SUMIFS('Capex forecast'!H$7:H$210,'Capex forecast'!$T$7:$T$210,'Allocation of site-spec costs'!$B342,'Capex forecast'!$S$7:$S$210,'Allocation of site-spec costs'!$D342,'Capex forecast'!$Q$7:$Q$210,"Customer Connection")</f>
        <v>0</v>
      </c>
      <c r="J342" s="32">
        <f>SUMIFS('Capex forecast'!I$7:I$210,'Capex forecast'!$T$7:$T$210,'Allocation of site-spec costs'!$B342,'Capex forecast'!$S$7:$S$210,'Allocation of site-spec costs'!$D342,'Capex forecast'!$Q$7:$Q$210,"Customer Connection")</f>
        <v>0</v>
      </c>
      <c r="K342" s="32">
        <f>SUMIFS('Capex forecast'!J$7:J$210,'Capex forecast'!$T$7:$T$210,'Allocation of site-spec costs'!$B342,'Capex forecast'!$S$7:$S$210,'Allocation of site-spec costs'!$D342,'Capex forecast'!$Q$7:$Q$210,"Customer Connection")</f>
        <v>0</v>
      </c>
      <c r="L342" s="32">
        <f>SUMIFS('Capex forecast'!K$7:K$210,'Capex forecast'!$T$7:$T$210,'Allocation of site-spec costs'!$B342,'Capex forecast'!$S$7:$S$210,'Allocation of site-spec costs'!$D342,'Capex forecast'!$Q$7:$Q$210,"Customer Connection")</f>
        <v>0</v>
      </c>
      <c r="M342" s="32">
        <f>SUMIFS('Capex forecast'!L$7:L$210,'Capex forecast'!$T$7:$T$210,'Allocation of site-spec costs'!$B342,'Capex forecast'!$S$7:$S$210,'Allocation of site-spec costs'!$D342,'Capex forecast'!$Q$7:$Q$210,"Customer Connection")</f>
        <v>0</v>
      </c>
      <c r="N342" s="32">
        <f>SUMIFS('Capex forecast'!M$7:M$210,'Capex forecast'!$T$7:$T$210,'Allocation of site-spec costs'!$B342,'Capex forecast'!$S$7:$S$210,'Allocation of site-spec costs'!$D342,'Capex forecast'!$Q$7:$Q$210,"Customer Connection")</f>
        <v>0</v>
      </c>
      <c r="O342" s="32">
        <f>SUMIFS('Capex forecast'!N$7:N$210,'Capex forecast'!$T$7:$T$210,'Allocation of site-spec costs'!$B342,'Capex forecast'!$S$7:$S$210,'Allocation of site-spec costs'!$D342,'Capex forecast'!$Q$7:$Q$210,"Customer Connection")</f>
        <v>0</v>
      </c>
      <c r="Q342" s="6" t="s">
        <v>141</v>
      </c>
      <c r="R342" s="6" t="str">
        <f>INDEX('Raw demand forecast'!$M$7:$M$5830,MATCH($Q342,'Raw demand forecast'!$B$7:$B$5830,0))</f>
        <v>No</v>
      </c>
      <c r="S342" s="6" t="str">
        <f>IF(COUNTIF($Q$93:Q342,$B342) = 1, "LV", IF(COUNTIF($Q$93:Q342,$B342) = 2, "HV", "ST"))</f>
        <v>LV</v>
      </c>
      <c r="T342" s="6" t="str">
        <f>INDEX('Demand forecast and growth rate'!$E$7:$E$273,MATCH($Q342,'Demand forecast and growth rate'!$B$7:$B$273,0))</f>
        <v>High growth</v>
      </c>
      <c r="U342" s="32">
        <f>SUMIFS('Capex forecast'!E$7:E$210,'Capex forecast'!$T$7:$T$210,$Q342,'Capex forecast'!$S$7:$S$210,$S342,'Capex forecast'!$Q$7:$Q$210,"Augex")</f>
        <v>0</v>
      </c>
      <c r="V342" s="32">
        <f>SUMIFS('Capex forecast'!F$7:F$210,'Capex forecast'!$T$7:$T$210,$Q342,'Capex forecast'!$S$7:$S$210,$S342,'Capex forecast'!$Q$7:$Q$210,"Augex")</f>
        <v>0</v>
      </c>
      <c r="W342" s="32">
        <f>SUMIFS('Capex forecast'!G$7:G$210,'Capex forecast'!$T$7:$T$210,$Q342,'Capex forecast'!$S$7:$S$210,$S342,'Capex forecast'!$Q$7:$Q$210,"Augex")</f>
        <v>0</v>
      </c>
      <c r="X342" s="32">
        <f>SUMIFS('Capex forecast'!H$7:H$210,'Capex forecast'!$T$7:$T$210,$Q342,'Capex forecast'!$S$7:$S$210,$S342,'Capex forecast'!$Q$7:$Q$210,"Augex")</f>
        <v>0</v>
      </c>
      <c r="Y342" s="32">
        <f>SUMIFS('Capex forecast'!I$7:I$210,'Capex forecast'!$T$7:$T$210,$Q342,'Capex forecast'!$S$7:$S$210,$S342,'Capex forecast'!$Q$7:$Q$210,"Augex")</f>
        <v>0</v>
      </c>
      <c r="Z342" s="32">
        <f>SUMIFS('Capex forecast'!J$7:J$210,'Capex forecast'!$T$7:$T$210,$Q342,'Capex forecast'!$S$7:$S$210,$S342,'Capex forecast'!$Q$7:$Q$210,"Augex")</f>
        <v>0</v>
      </c>
      <c r="AA342" s="32">
        <f>SUMIFS('Capex forecast'!K$7:K$210,'Capex forecast'!$T$7:$T$210,$Q342,'Capex forecast'!$S$7:$S$210,$S342,'Capex forecast'!$Q$7:$Q$210,"Augex")</f>
        <v>0</v>
      </c>
      <c r="AB342" s="32">
        <f>SUMIFS('Capex forecast'!L$7:L$210,'Capex forecast'!$T$7:$T$210,$Q342,'Capex forecast'!$S$7:$S$210,$S342,'Capex forecast'!$Q$7:$Q$210,"Augex")</f>
        <v>0</v>
      </c>
      <c r="AC342" s="32">
        <f>SUMIFS('Capex forecast'!M$7:M$210,'Capex forecast'!$T$7:$T$210,$Q342,'Capex forecast'!$S$7:$S$210,$S342,'Capex forecast'!$Q$7:$Q$210,"Augex")</f>
        <v>0</v>
      </c>
      <c r="AD342" s="32">
        <f>SUMIFS('Capex forecast'!N$7:N$210,'Capex forecast'!$T$7:$T$210,$Q342,'Capex forecast'!$S$7:$S$210,$S342,'Capex forecast'!$Q$7:$Q$210,"Augex")</f>
        <v>0</v>
      </c>
      <c r="AF342" s="6" t="s">
        <v>141</v>
      </c>
      <c r="AG342" s="6" t="str">
        <f>INDEX('Raw demand forecast'!$M$7:$M$5830,MATCH($Q342,'Raw demand forecast'!$B$7:$B$5830,0))</f>
        <v>No</v>
      </c>
      <c r="AH342" s="6" t="str">
        <f>IF(COUNTIF($AF$93:AF342,$B342) = 1, "LV", IF(COUNTIF($AF$93:AF342,$B342) = 2, "HV", "ST"))</f>
        <v>LV</v>
      </c>
      <c r="AI342" s="6" t="str">
        <f>INDEX('Demand forecast and growth rate'!$E$7:$E$273,MATCH($Q342,'Demand forecast and growth rate'!$B$7:$B$273,0))</f>
        <v>High growth</v>
      </c>
      <c r="AJ342" s="53">
        <f>SUMIFS('Capex forecast'!E$7:E$210,'Capex forecast'!$T$7:$T$210,$AF342,'Capex forecast'!$S$7:$S$210,$AH342,'Capex forecast'!$Q$7:$Q$210,"Repex")</f>
        <v>0</v>
      </c>
      <c r="AK342" s="53">
        <f>SUMIFS('Capex forecast'!F$7:F$210,'Capex forecast'!$T$7:$T$210,$AF342,'Capex forecast'!$S$7:$S$210,$AH342,'Capex forecast'!$Q$7:$Q$210,"Repex")</f>
        <v>0</v>
      </c>
      <c r="AL342" s="53">
        <f>SUMIFS('Capex forecast'!G$7:G$210,'Capex forecast'!$T$7:$T$210,$AF342,'Capex forecast'!$S$7:$S$210,$AH342,'Capex forecast'!$Q$7:$Q$210,"Repex")</f>
        <v>0</v>
      </c>
      <c r="AM342" s="53">
        <f>SUMIFS('Capex forecast'!H$7:H$210,'Capex forecast'!$T$7:$T$210,$AF342,'Capex forecast'!$S$7:$S$210,$AH342,'Capex forecast'!$Q$7:$Q$210,"Repex")</f>
        <v>0</v>
      </c>
      <c r="AN342" s="53">
        <f>SUMIFS('Capex forecast'!I$7:I$210,'Capex forecast'!$T$7:$T$210,$AF342,'Capex forecast'!$S$7:$S$210,$AH342,'Capex forecast'!$Q$7:$Q$210,"Repex")</f>
        <v>0</v>
      </c>
      <c r="AO342" s="53">
        <f>SUMIFS('Capex forecast'!J$7:J$210,'Capex forecast'!$T$7:$T$210,$AF342,'Capex forecast'!$S$7:$S$210,$AH342,'Capex forecast'!$Q$7:$Q$210,"Repex")</f>
        <v>0</v>
      </c>
      <c r="AP342" s="53">
        <f>SUMIFS('Capex forecast'!K$7:K$210,'Capex forecast'!$T$7:$T$210,$AF342,'Capex forecast'!$S$7:$S$210,$AH342,'Capex forecast'!$Q$7:$Q$210,"Repex")</f>
        <v>0</v>
      </c>
      <c r="AQ342" s="53">
        <f>SUMIFS('Capex forecast'!L$7:L$210,'Capex forecast'!$T$7:$T$210,$AF342,'Capex forecast'!$S$7:$S$210,$AH342,'Capex forecast'!$Q$7:$Q$210,"Repex")</f>
        <v>0</v>
      </c>
      <c r="AR342" s="53">
        <f>SUMIFS('Capex forecast'!M$7:M$210,'Capex forecast'!$T$7:$T$210,$AF342,'Capex forecast'!$S$7:$S$210,$AH342,'Capex forecast'!$Q$7:$Q$210,"Repex")</f>
        <v>0</v>
      </c>
      <c r="AS342" s="53">
        <f>SUMIFS('Capex forecast'!N$7:N$210,'Capex forecast'!$T$7:$T$210,$AF342,'Capex forecast'!$S$7:$S$210,$AH342,'Capex forecast'!$Q$7:$Q$210,"Repex")</f>
        <v>0</v>
      </c>
    </row>
    <row r="343" spans="2:45" ht="15">
      <c r="B343" s="6" t="s">
        <v>149</v>
      </c>
      <c r="C343" s="6" t="str">
        <f>INDEX('Raw demand forecast'!$M$7:$M$5830,MATCH($B343,'Raw demand forecast'!$B$7:$B$5830,0))</f>
        <v>No</v>
      </c>
      <c r="D343" s="6" t="str">
        <f>IF(COUNTIF($B$93:B343,$B343) = 1, "LV", IF(COUNTIF($B$93:B343,$B343) = 2, "HV", "ST"))</f>
        <v>LV</v>
      </c>
      <c r="E343" s="6" t="str">
        <f>INDEX('Demand forecast and growth rate'!$E$7:$E$273,MATCH($B343,'Demand forecast and growth rate'!$B$7:$B$273,0))</f>
        <v>High growth</v>
      </c>
      <c r="F343" s="32">
        <f>SUMIFS('Capex forecast'!E$7:E$210,'Capex forecast'!$T$7:$T$210,'Allocation of site-spec costs'!$B343,'Capex forecast'!$S$7:$S$210,'Allocation of site-spec costs'!$D343,'Capex forecast'!$Q$7:$Q$210,"Customer Connection")</f>
        <v>0</v>
      </c>
      <c r="G343" s="32">
        <f>SUMIFS('Capex forecast'!F$7:F$210,'Capex forecast'!$T$7:$T$210,'Allocation of site-spec costs'!$B343,'Capex forecast'!$S$7:$S$210,'Allocation of site-spec costs'!$D343,'Capex forecast'!$Q$7:$Q$210,"Customer Connection")</f>
        <v>0</v>
      </c>
      <c r="H343" s="32">
        <f>SUMIFS('Capex forecast'!G$7:G$210,'Capex forecast'!$T$7:$T$210,'Allocation of site-spec costs'!$B343,'Capex forecast'!$S$7:$S$210,'Allocation of site-spec costs'!$D343,'Capex forecast'!$Q$7:$Q$210,"Customer Connection")</f>
        <v>0</v>
      </c>
      <c r="I343" s="32">
        <f>SUMIFS('Capex forecast'!H$7:H$210,'Capex forecast'!$T$7:$T$210,'Allocation of site-spec costs'!$B343,'Capex forecast'!$S$7:$S$210,'Allocation of site-spec costs'!$D343,'Capex forecast'!$Q$7:$Q$210,"Customer Connection")</f>
        <v>0</v>
      </c>
      <c r="J343" s="32">
        <f>SUMIFS('Capex forecast'!I$7:I$210,'Capex forecast'!$T$7:$T$210,'Allocation of site-spec costs'!$B343,'Capex forecast'!$S$7:$S$210,'Allocation of site-spec costs'!$D343,'Capex forecast'!$Q$7:$Q$210,"Customer Connection")</f>
        <v>0</v>
      </c>
      <c r="K343" s="32">
        <f>SUMIFS('Capex forecast'!J$7:J$210,'Capex forecast'!$T$7:$T$210,'Allocation of site-spec costs'!$B343,'Capex forecast'!$S$7:$S$210,'Allocation of site-spec costs'!$D343,'Capex forecast'!$Q$7:$Q$210,"Customer Connection")</f>
        <v>0</v>
      </c>
      <c r="L343" s="32">
        <f>SUMIFS('Capex forecast'!K$7:K$210,'Capex forecast'!$T$7:$T$210,'Allocation of site-spec costs'!$B343,'Capex forecast'!$S$7:$S$210,'Allocation of site-spec costs'!$D343,'Capex forecast'!$Q$7:$Q$210,"Customer Connection")</f>
        <v>0</v>
      </c>
      <c r="M343" s="32">
        <f>SUMIFS('Capex forecast'!L$7:L$210,'Capex forecast'!$T$7:$T$210,'Allocation of site-spec costs'!$B343,'Capex forecast'!$S$7:$S$210,'Allocation of site-spec costs'!$D343,'Capex forecast'!$Q$7:$Q$210,"Customer Connection")</f>
        <v>0</v>
      </c>
      <c r="N343" s="32">
        <f>SUMIFS('Capex forecast'!M$7:M$210,'Capex forecast'!$T$7:$T$210,'Allocation of site-spec costs'!$B343,'Capex forecast'!$S$7:$S$210,'Allocation of site-spec costs'!$D343,'Capex forecast'!$Q$7:$Q$210,"Customer Connection")</f>
        <v>0</v>
      </c>
      <c r="O343" s="32">
        <f>SUMIFS('Capex forecast'!N$7:N$210,'Capex forecast'!$T$7:$T$210,'Allocation of site-spec costs'!$B343,'Capex forecast'!$S$7:$S$210,'Allocation of site-spec costs'!$D343,'Capex forecast'!$Q$7:$Q$210,"Customer Connection")</f>
        <v>0</v>
      </c>
      <c r="Q343" s="6" t="s">
        <v>149</v>
      </c>
      <c r="R343" s="6" t="str">
        <f>INDEX('Raw demand forecast'!$M$7:$M$5830,MATCH($Q343,'Raw demand forecast'!$B$7:$B$5830,0))</f>
        <v>No</v>
      </c>
      <c r="S343" s="6" t="str">
        <f>IF(COUNTIF($Q$93:Q343,$B343) = 1, "LV", IF(COUNTIF($Q$93:Q343,$B343) = 2, "HV", "ST"))</f>
        <v>LV</v>
      </c>
      <c r="T343" s="6" t="str">
        <f>INDEX('Demand forecast and growth rate'!$E$7:$E$273,MATCH($Q343,'Demand forecast and growth rate'!$B$7:$B$273,0))</f>
        <v>High growth</v>
      </c>
      <c r="U343" s="32">
        <f>SUMIFS('Capex forecast'!E$7:E$210,'Capex forecast'!$T$7:$T$210,$Q343,'Capex forecast'!$S$7:$S$210,$S343,'Capex forecast'!$Q$7:$Q$210,"Augex")</f>
        <v>0</v>
      </c>
      <c r="V343" s="32">
        <f>SUMIFS('Capex forecast'!F$7:F$210,'Capex forecast'!$T$7:$T$210,$Q343,'Capex forecast'!$S$7:$S$210,$S343,'Capex forecast'!$Q$7:$Q$210,"Augex")</f>
        <v>0</v>
      </c>
      <c r="W343" s="32">
        <f>SUMIFS('Capex forecast'!G$7:G$210,'Capex forecast'!$T$7:$T$210,$Q343,'Capex forecast'!$S$7:$S$210,$S343,'Capex forecast'!$Q$7:$Q$210,"Augex")</f>
        <v>0</v>
      </c>
      <c r="X343" s="32">
        <f>SUMIFS('Capex forecast'!H$7:H$210,'Capex forecast'!$T$7:$T$210,$Q343,'Capex forecast'!$S$7:$S$210,$S343,'Capex forecast'!$Q$7:$Q$210,"Augex")</f>
        <v>0</v>
      </c>
      <c r="Y343" s="32">
        <f>SUMIFS('Capex forecast'!I$7:I$210,'Capex forecast'!$T$7:$T$210,$Q343,'Capex forecast'!$S$7:$S$210,$S343,'Capex forecast'!$Q$7:$Q$210,"Augex")</f>
        <v>0</v>
      </c>
      <c r="Z343" s="32">
        <f>SUMIFS('Capex forecast'!J$7:J$210,'Capex forecast'!$T$7:$T$210,$Q343,'Capex forecast'!$S$7:$S$210,$S343,'Capex forecast'!$Q$7:$Q$210,"Augex")</f>
        <v>0</v>
      </c>
      <c r="AA343" s="32">
        <f>SUMIFS('Capex forecast'!K$7:K$210,'Capex forecast'!$T$7:$T$210,$Q343,'Capex forecast'!$S$7:$S$210,$S343,'Capex forecast'!$Q$7:$Q$210,"Augex")</f>
        <v>0</v>
      </c>
      <c r="AB343" s="32">
        <f>SUMIFS('Capex forecast'!L$7:L$210,'Capex forecast'!$T$7:$T$210,$Q343,'Capex forecast'!$S$7:$S$210,$S343,'Capex forecast'!$Q$7:$Q$210,"Augex")</f>
        <v>0</v>
      </c>
      <c r="AC343" s="32">
        <f>SUMIFS('Capex forecast'!M$7:M$210,'Capex forecast'!$T$7:$T$210,$Q343,'Capex forecast'!$S$7:$S$210,$S343,'Capex forecast'!$Q$7:$Q$210,"Augex")</f>
        <v>0</v>
      </c>
      <c r="AD343" s="32">
        <f>SUMIFS('Capex forecast'!N$7:N$210,'Capex forecast'!$T$7:$T$210,$Q343,'Capex forecast'!$S$7:$S$210,$S343,'Capex forecast'!$Q$7:$Q$210,"Augex")</f>
        <v>0</v>
      </c>
      <c r="AF343" s="6" t="s">
        <v>149</v>
      </c>
      <c r="AG343" s="6" t="str">
        <f>INDEX('Raw demand forecast'!$M$7:$M$5830,MATCH($Q343,'Raw demand forecast'!$B$7:$B$5830,0))</f>
        <v>No</v>
      </c>
      <c r="AH343" s="6" t="str">
        <f>IF(COUNTIF($AF$93:AF343,$B343) = 1, "LV", IF(COUNTIF($AF$93:AF343,$B343) = 2, "HV", "ST"))</f>
        <v>LV</v>
      </c>
      <c r="AI343" s="6" t="str">
        <f>INDEX('Demand forecast and growth rate'!$E$7:$E$273,MATCH($Q343,'Demand forecast and growth rate'!$B$7:$B$273,0))</f>
        <v>High growth</v>
      </c>
      <c r="AJ343" s="53">
        <f>SUMIFS('Capex forecast'!E$7:E$210,'Capex forecast'!$T$7:$T$210,$AF343,'Capex forecast'!$S$7:$S$210,$AH343,'Capex forecast'!$Q$7:$Q$210,"Repex")</f>
        <v>0</v>
      </c>
      <c r="AK343" s="53">
        <f>SUMIFS('Capex forecast'!F$7:F$210,'Capex forecast'!$T$7:$T$210,$AF343,'Capex forecast'!$S$7:$S$210,$AH343,'Capex forecast'!$Q$7:$Q$210,"Repex")</f>
        <v>0</v>
      </c>
      <c r="AL343" s="53">
        <f>SUMIFS('Capex forecast'!G$7:G$210,'Capex forecast'!$T$7:$T$210,$AF343,'Capex forecast'!$S$7:$S$210,$AH343,'Capex forecast'!$Q$7:$Q$210,"Repex")</f>
        <v>0</v>
      </c>
      <c r="AM343" s="53">
        <f>SUMIFS('Capex forecast'!H$7:H$210,'Capex forecast'!$T$7:$T$210,$AF343,'Capex forecast'!$S$7:$S$210,$AH343,'Capex forecast'!$Q$7:$Q$210,"Repex")</f>
        <v>0</v>
      </c>
      <c r="AN343" s="53">
        <f>SUMIFS('Capex forecast'!I$7:I$210,'Capex forecast'!$T$7:$T$210,$AF343,'Capex forecast'!$S$7:$S$210,$AH343,'Capex forecast'!$Q$7:$Q$210,"Repex")</f>
        <v>0</v>
      </c>
      <c r="AO343" s="53">
        <f>SUMIFS('Capex forecast'!J$7:J$210,'Capex forecast'!$T$7:$T$210,$AF343,'Capex forecast'!$S$7:$S$210,$AH343,'Capex forecast'!$Q$7:$Q$210,"Repex")</f>
        <v>0</v>
      </c>
      <c r="AP343" s="53">
        <f>SUMIFS('Capex forecast'!K$7:K$210,'Capex forecast'!$T$7:$T$210,$AF343,'Capex forecast'!$S$7:$S$210,$AH343,'Capex forecast'!$Q$7:$Q$210,"Repex")</f>
        <v>0</v>
      </c>
      <c r="AQ343" s="53">
        <f>SUMIFS('Capex forecast'!L$7:L$210,'Capex forecast'!$T$7:$T$210,$AF343,'Capex forecast'!$S$7:$S$210,$AH343,'Capex forecast'!$Q$7:$Q$210,"Repex")</f>
        <v>0</v>
      </c>
      <c r="AR343" s="53">
        <f>SUMIFS('Capex forecast'!M$7:M$210,'Capex forecast'!$T$7:$T$210,$AF343,'Capex forecast'!$S$7:$S$210,$AH343,'Capex forecast'!$Q$7:$Q$210,"Repex")</f>
        <v>0</v>
      </c>
      <c r="AS343" s="53">
        <f>SUMIFS('Capex forecast'!N$7:N$210,'Capex forecast'!$T$7:$T$210,$AF343,'Capex forecast'!$S$7:$S$210,$AH343,'Capex forecast'!$Q$7:$Q$210,"Repex")</f>
        <v>0</v>
      </c>
    </row>
    <row r="344" spans="2:45" ht="15">
      <c r="B344" s="6" t="s">
        <v>124</v>
      </c>
      <c r="C344" s="6" t="str">
        <f>INDEX('Raw demand forecast'!$M$7:$M$5830,MATCH($B344,'Raw demand forecast'!$B$7:$B$5830,0))</f>
        <v>No</v>
      </c>
      <c r="D344" s="6" t="str">
        <f>IF(COUNTIF($B$93:B344,$B344) = 1, "LV", IF(COUNTIF($B$93:B344,$B344) = 2, "HV", "ST"))</f>
        <v>LV</v>
      </c>
      <c r="E344" s="6" t="str">
        <f>INDEX('Demand forecast and growth rate'!$E$7:$E$273,MATCH($B344,'Demand forecast and growth rate'!$B$7:$B$273,0))</f>
        <v>High growth</v>
      </c>
      <c r="F344" s="32">
        <f>SUMIFS('Capex forecast'!E$7:E$210,'Capex forecast'!$T$7:$T$210,'Allocation of site-spec costs'!$B344,'Capex forecast'!$S$7:$S$210,'Allocation of site-spec costs'!$D344,'Capex forecast'!$Q$7:$Q$210,"Customer Connection")</f>
        <v>0</v>
      </c>
      <c r="G344" s="32">
        <f>SUMIFS('Capex forecast'!F$7:F$210,'Capex forecast'!$T$7:$T$210,'Allocation of site-spec costs'!$B344,'Capex forecast'!$S$7:$S$210,'Allocation of site-spec costs'!$D344,'Capex forecast'!$Q$7:$Q$210,"Customer Connection")</f>
        <v>0</v>
      </c>
      <c r="H344" s="32">
        <f>SUMIFS('Capex forecast'!G$7:G$210,'Capex forecast'!$T$7:$T$210,'Allocation of site-spec costs'!$B344,'Capex forecast'!$S$7:$S$210,'Allocation of site-spec costs'!$D344,'Capex forecast'!$Q$7:$Q$210,"Customer Connection")</f>
        <v>0</v>
      </c>
      <c r="I344" s="32">
        <f>SUMIFS('Capex forecast'!H$7:H$210,'Capex forecast'!$T$7:$T$210,'Allocation of site-spec costs'!$B344,'Capex forecast'!$S$7:$S$210,'Allocation of site-spec costs'!$D344,'Capex forecast'!$Q$7:$Q$210,"Customer Connection")</f>
        <v>0</v>
      </c>
      <c r="J344" s="32">
        <f>SUMIFS('Capex forecast'!I$7:I$210,'Capex forecast'!$T$7:$T$210,'Allocation of site-spec costs'!$B344,'Capex forecast'!$S$7:$S$210,'Allocation of site-spec costs'!$D344,'Capex forecast'!$Q$7:$Q$210,"Customer Connection")</f>
        <v>0</v>
      </c>
      <c r="K344" s="32">
        <f>SUMIFS('Capex forecast'!J$7:J$210,'Capex forecast'!$T$7:$T$210,'Allocation of site-spec costs'!$B344,'Capex forecast'!$S$7:$S$210,'Allocation of site-spec costs'!$D344,'Capex forecast'!$Q$7:$Q$210,"Customer Connection")</f>
        <v>0</v>
      </c>
      <c r="L344" s="32">
        <f>SUMIFS('Capex forecast'!K$7:K$210,'Capex forecast'!$T$7:$T$210,'Allocation of site-spec costs'!$B344,'Capex forecast'!$S$7:$S$210,'Allocation of site-spec costs'!$D344,'Capex forecast'!$Q$7:$Q$210,"Customer Connection")</f>
        <v>0</v>
      </c>
      <c r="M344" s="32">
        <f>SUMIFS('Capex forecast'!L$7:L$210,'Capex forecast'!$T$7:$T$210,'Allocation of site-spec costs'!$B344,'Capex forecast'!$S$7:$S$210,'Allocation of site-spec costs'!$D344,'Capex forecast'!$Q$7:$Q$210,"Customer Connection")</f>
        <v>0</v>
      </c>
      <c r="N344" s="32">
        <f>SUMIFS('Capex forecast'!M$7:M$210,'Capex forecast'!$T$7:$T$210,'Allocation of site-spec costs'!$B344,'Capex forecast'!$S$7:$S$210,'Allocation of site-spec costs'!$D344,'Capex forecast'!$Q$7:$Q$210,"Customer Connection")</f>
        <v>0</v>
      </c>
      <c r="O344" s="32">
        <f>SUMIFS('Capex forecast'!N$7:N$210,'Capex forecast'!$T$7:$T$210,'Allocation of site-spec costs'!$B344,'Capex forecast'!$S$7:$S$210,'Allocation of site-spec costs'!$D344,'Capex forecast'!$Q$7:$Q$210,"Customer Connection")</f>
        <v>0</v>
      </c>
      <c r="Q344" s="6" t="s">
        <v>124</v>
      </c>
      <c r="R344" s="6" t="str">
        <f>INDEX('Raw demand forecast'!$M$7:$M$5830,MATCH($Q344,'Raw demand forecast'!$B$7:$B$5830,0))</f>
        <v>No</v>
      </c>
      <c r="S344" s="6" t="str">
        <f>IF(COUNTIF($Q$93:Q344,$B344) = 1, "LV", IF(COUNTIF($Q$93:Q344,$B344) = 2, "HV", "ST"))</f>
        <v>LV</v>
      </c>
      <c r="T344" s="6" t="str">
        <f>INDEX('Demand forecast and growth rate'!$E$7:$E$273,MATCH($Q344,'Demand forecast and growth rate'!$B$7:$B$273,0))</f>
        <v>High growth</v>
      </c>
      <c r="U344" s="32">
        <f>SUMIFS('Capex forecast'!E$7:E$210,'Capex forecast'!$T$7:$T$210,$Q344,'Capex forecast'!$S$7:$S$210,$S344,'Capex forecast'!$Q$7:$Q$210,"Augex")</f>
        <v>0</v>
      </c>
      <c r="V344" s="32">
        <f>SUMIFS('Capex forecast'!F$7:F$210,'Capex forecast'!$T$7:$T$210,$Q344,'Capex forecast'!$S$7:$S$210,$S344,'Capex forecast'!$Q$7:$Q$210,"Augex")</f>
        <v>0</v>
      </c>
      <c r="W344" s="32">
        <f>SUMIFS('Capex forecast'!G$7:G$210,'Capex forecast'!$T$7:$T$210,$Q344,'Capex forecast'!$S$7:$S$210,$S344,'Capex forecast'!$Q$7:$Q$210,"Augex")</f>
        <v>0</v>
      </c>
      <c r="X344" s="32">
        <f>SUMIFS('Capex forecast'!H$7:H$210,'Capex forecast'!$T$7:$T$210,$Q344,'Capex forecast'!$S$7:$S$210,$S344,'Capex forecast'!$Q$7:$Q$210,"Augex")</f>
        <v>0</v>
      </c>
      <c r="Y344" s="32">
        <f>SUMIFS('Capex forecast'!I$7:I$210,'Capex forecast'!$T$7:$T$210,$Q344,'Capex forecast'!$S$7:$S$210,$S344,'Capex forecast'!$Q$7:$Q$210,"Augex")</f>
        <v>0</v>
      </c>
      <c r="Z344" s="32">
        <f>SUMIFS('Capex forecast'!J$7:J$210,'Capex forecast'!$T$7:$T$210,$Q344,'Capex forecast'!$S$7:$S$210,$S344,'Capex forecast'!$Q$7:$Q$210,"Augex")</f>
        <v>0</v>
      </c>
      <c r="AA344" s="32">
        <f>SUMIFS('Capex forecast'!K$7:K$210,'Capex forecast'!$T$7:$T$210,$Q344,'Capex forecast'!$S$7:$S$210,$S344,'Capex forecast'!$Q$7:$Q$210,"Augex")</f>
        <v>0</v>
      </c>
      <c r="AB344" s="32">
        <f>SUMIFS('Capex forecast'!L$7:L$210,'Capex forecast'!$T$7:$T$210,$Q344,'Capex forecast'!$S$7:$S$210,$S344,'Capex forecast'!$Q$7:$Q$210,"Augex")</f>
        <v>0</v>
      </c>
      <c r="AC344" s="32">
        <f>SUMIFS('Capex forecast'!M$7:M$210,'Capex forecast'!$T$7:$T$210,$Q344,'Capex forecast'!$S$7:$S$210,$S344,'Capex forecast'!$Q$7:$Q$210,"Augex")</f>
        <v>0</v>
      </c>
      <c r="AD344" s="32">
        <f>SUMIFS('Capex forecast'!N$7:N$210,'Capex forecast'!$T$7:$T$210,$Q344,'Capex forecast'!$S$7:$S$210,$S344,'Capex forecast'!$Q$7:$Q$210,"Augex")</f>
        <v>0</v>
      </c>
      <c r="AF344" s="6" t="s">
        <v>124</v>
      </c>
      <c r="AG344" s="6" t="str">
        <f>INDEX('Raw demand forecast'!$M$7:$M$5830,MATCH($Q344,'Raw demand forecast'!$B$7:$B$5830,0))</f>
        <v>No</v>
      </c>
      <c r="AH344" s="6" t="str">
        <f>IF(COUNTIF($AF$93:AF344,$B344) = 1, "LV", IF(COUNTIF($AF$93:AF344,$B344) = 2, "HV", "ST"))</f>
        <v>LV</v>
      </c>
      <c r="AI344" s="6" t="str">
        <f>INDEX('Demand forecast and growth rate'!$E$7:$E$273,MATCH($Q344,'Demand forecast and growth rate'!$B$7:$B$273,0))</f>
        <v>High growth</v>
      </c>
      <c r="AJ344" s="53">
        <f>SUMIFS('Capex forecast'!E$7:E$210,'Capex forecast'!$T$7:$T$210,$AF344,'Capex forecast'!$S$7:$S$210,$AH344,'Capex forecast'!$Q$7:$Q$210,"Repex")</f>
        <v>0</v>
      </c>
      <c r="AK344" s="53">
        <f>SUMIFS('Capex forecast'!F$7:F$210,'Capex forecast'!$T$7:$T$210,$AF344,'Capex forecast'!$S$7:$S$210,$AH344,'Capex forecast'!$Q$7:$Q$210,"Repex")</f>
        <v>0</v>
      </c>
      <c r="AL344" s="53">
        <f>SUMIFS('Capex forecast'!G$7:G$210,'Capex forecast'!$T$7:$T$210,$AF344,'Capex forecast'!$S$7:$S$210,$AH344,'Capex forecast'!$Q$7:$Q$210,"Repex")</f>
        <v>0</v>
      </c>
      <c r="AM344" s="53">
        <f>SUMIFS('Capex forecast'!H$7:H$210,'Capex forecast'!$T$7:$T$210,$AF344,'Capex forecast'!$S$7:$S$210,$AH344,'Capex forecast'!$Q$7:$Q$210,"Repex")</f>
        <v>0</v>
      </c>
      <c r="AN344" s="53">
        <f>SUMIFS('Capex forecast'!I$7:I$210,'Capex forecast'!$T$7:$T$210,$AF344,'Capex forecast'!$S$7:$S$210,$AH344,'Capex forecast'!$Q$7:$Q$210,"Repex")</f>
        <v>0</v>
      </c>
      <c r="AO344" s="53">
        <f>SUMIFS('Capex forecast'!J$7:J$210,'Capex forecast'!$T$7:$T$210,$AF344,'Capex forecast'!$S$7:$S$210,$AH344,'Capex forecast'!$Q$7:$Q$210,"Repex")</f>
        <v>0</v>
      </c>
      <c r="AP344" s="53">
        <f>SUMIFS('Capex forecast'!K$7:K$210,'Capex forecast'!$T$7:$T$210,$AF344,'Capex forecast'!$S$7:$S$210,$AH344,'Capex forecast'!$Q$7:$Q$210,"Repex")</f>
        <v>0</v>
      </c>
      <c r="AQ344" s="53">
        <f>SUMIFS('Capex forecast'!L$7:L$210,'Capex forecast'!$T$7:$T$210,$AF344,'Capex forecast'!$S$7:$S$210,$AH344,'Capex forecast'!$Q$7:$Q$210,"Repex")</f>
        <v>0</v>
      </c>
      <c r="AR344" s="53">
        <f>SUMIFS('Capex forecast'!M$7:M$210,'Capex forecast'!$T$7:$T$210,$AF344,'Capex forecast'!$S$7:$S$210,$AH344,'Capex forecast'!$Q$7:$Q$210,"Repex")</f>
        <v>0</v>
      </c>
      <c r="AS344" s="53">
        <f>SUMIFS('Capex forecast'!N$7:N$210,'Capex forecast'!$T$7:$T$210,$AF344,'Capex forecast'!$S$7:$S$210,$AH344,'Capex forecast'!$Q$7:$Q$210,"Repex")</f>
        <v>0</v>
      </c>
    </row>
    <row r="345" spans="2:45" ht="15">
      <c r="B345" s="6" t="s">
        <v>95</v>
      </c>
      <c r="C345" s="6" t="str">
        <f>INDEX('Raw demand forecast'!$M$7:$M$5830,MATCH($B345,'Raw demand forecast'!$B$7:$B$5830,0))</f>
        <v>No</v>
      </c>
      <c r="D345" s="6" t="str">
        <f>IF(COUNTIF($B$93:B345,$B345) = 1, "LV", IF(COUNTIF($B$93:B345,$B345) = 2, "HV", "ST"))</f>
        <v>LV</v>
      </c>
      <c r="E345" s="6" t="str">
        <f>INDEX('Demand forecast and growth rate'!$E$7:$E$273,MATCH($B345,'Demand forecast and growth rate'!$B$7:$B$273,0))</f>
        <v>Steady/falling</v>
      </c>
      <c r="F345" s="32">
        <f>SUMIFS('Capex forecast'!E$7:E$210,'Capex forecast'!$T$7:$T$210,'Allocation of site-spec costs'!$B345,'Capex forecast'!$S$7:$S$210,'Allocation of site-spec costs'!$D345,'Capex forecast'!$Q$7:$Q$210,"Customer Connection")</f>
        <v>0</v>
      </c>
      <c r="G345" s="32">
        <f>SUMIFS('Capex forecast'!F$7:F$210,'Capex forecast'!$T$7:$T$210,'Allocation of site-spec costs'!$B345,'Capex forecast'!$S$7:$S$210,'Allocation of site-spec costs'!$D345,'Capex forecast'!$Q$7:$Q$210,"Customer Connection")</f>
        <v>0</v>
      </c>
      <c r="H345" s="32">
        <f>SUMIFS('Capex forecast'!G$7:G$210,'Capex forecast'!$T$7:$T$210,'Allocation of site-spec costs'!$B345,'Capex forecast'!$S$7:$S$210,'Allocation of site-spec costs'!$D345,'Capex forecast'!$Q$7:$Q$210,"Customer Connection")</f>
        <v>0</v>
      </c>
      <c r="I345" s="32">
        <f>SUMIFS('Capex forecast'!H$7:H$210,'Capex forecast'!$T$7:$T$210,'Allocation of site-spec costs'!$B345,'Capex forecast'!$S$7:$S$210,'Allocation of site-spec costs'!$D345,'Capex forecast'!$Q$7:$Q$210,"Customer Connection")</f>
        <v>0</v>
      </c>
      <c r="J345" s="32">
        <f>SUMIFS('Capex forecast'!I$7:I$210,'Capex forecast'!$T$7:$T$210,'Allocation of site-spec costs'!$B345,'Capex forecast'!$S$7:$S$210,'Allocation of site-spec costs'!$D345,'Capex forecast'!$Q$7:$Q$210,"Customer Connection")</f>
        <v>0</v>
      </c>
      <c r="K345" s="32">
        <f>SUMIFS('Capex forecast'!J$7:J$210,'Capex forecast'!$T$7:$T$210,'Allocation of site-spec costs'!$B345,'Capex forecast'!$S$7:$S$210,'Allocation of site-spec costs'!$D345,'Capex forecast'!$Q$7:$Q$210,"Customer Connection")</f>
        <v>0</v>
      </c>
      <c r="L345" s="32">
        <f>SUMIFS('Capex forecast'!K$7:K$210,'Capex forecast'!$T$7:$T$210,'Allocation of site-spec costs'!$B345,'Capex forecast'!$S$7:$S$210,'Allocation of site-spec costs'!$D345,'Capex forecast'!$Q$7:$Q$210,"Customer Connection")</f>
        <v>0</v>
      </c>
      <c r="M345" s="32">
        <f>SUMIFS('Capex forecast'!L$7:L$210,'Capex forecast'!$T$7:$T$210,'Allocation of site-spec costs'!$B345,'Capex forecast'!$S$7:$S$210,'Allocation of site-spec costs'!$D345,'Capex forecast'!$Q$7:$Q$210,"Customer Connection")</f>
        <v>0</v>
      </c>
      <c r="N345" s="32">
        <f>SUMIFS('Capex forecast'!M$7:M$210,'Capex forecast'!$T$7:$T$210,'Allocation of site-spec costs'!$B345,'Capex forecast'!$S$7:$S$210,'Allocation of site-spec costs'!$D345,'Capex forecast'!$Q$7:$Q$210,"Customer Connection")</f>
        <v>0</v>
      </c>
      <c r="O345" s="32">
        <f>SUMIFS('Capex forecast'!N$7:N$210,'Capex forecast'!$T$7:$T$210,'Allocation of site-spec costs'!$B345,'Capex forecast'!$S$7:$S$210,'Allocation of site-spec costs'!$D345,'Capex forecast'!$Q$7:$Q$210,"Customer Connection")</f>
        <v>0</v>
      </c>
      <c r="Q345" s="6" t="s">
        <v>95</v>
      </c>
      <c r="R345" s="6" t="str">
        <f>INDEX('Raw demand forecast'!$M$7:$M$5830,MATCH($Q345,'Raw demand forecast'!$B$7:$B$5830,0))</f>
        <v>No</v>
      </c>
      <c r="S345" s="6" t="str">
        <f>IF(COUNTIF($Q$93:Q345,$B345) = 1, "LV", IF(COUNTIF($Q$93:Q345,$B345) = 2, "HV", "ST"))</f>
        <v>LV</v>
      </c>
      <c r="T345" s="6" t="str">
        <f>INDEX('Demand forecast and growth rate'!$E$7:$E$273,MATCH($Q345,'Demand forecast and growth rate'!$B$7:$B$273,0))</f>
        <v>Steady/falling</v>
      </c>
      <c r="U345" s="32">
        <f>SUMIFS('Capex forecast'!E$7:E$210,'Capex forecast'!$T$7:$T$210,$Q345,'Capex forecast'!$S$7:$S$210,$S345,'Capex forecast'!$Q$7:$Q$210,"Augex")</f>
        <v>0</v>
      </c>
      <c r="V345" s="32">
        <f>SUMIFS('Capex forecast'!F$7:F$210,'Capex forecast'!$T$7:$T$210,$Q345,'Capex forecast'!$S$7:$S$210,$S345,'Capex forecast'!$Q$7:$Q$210,"Augex")</f>
        <v>0</v>
      </c>
      <c r="W345" s="32">
        <f>SUMIFS('Capex forecast'!G$7:G$210,'Capex forecast'!$T$7:$T$210,$Q345,'Capex forecast'!$S$7:$S$210,$S345,'Capex forecast'!$Q$7:$Q$210,"Augex")</f>
        <v>0</v>
      </c>
      <c r="X345" s="32">
        <f>SUMIFS('Capex forecast'!H$7:H$210,'Capex forecast'!$T$7:$T$210,$Q345,'Capex forecast'!$S$7:$S$210,$S345,'Capex forecast'!$Q$7:$Q$210,"Augex")</f>
        <v>0</v>
      </c>
      <c r="Y345" s="32">
        <f>SUMIFS('Capex forecast'!I$7:I$210,'Capex forecast'!$T$7:$T$210,$Q345,'Capex forecast'!$S$7:$S$210,$S345,'Capex forecast'!$Q$7:$Q$210,"Augex")</f>
        <v>0</v>
      </c>
      <c r="Z345" s="32">
        <f>SUMIFS('Capex forecast'!J$7:J$210,'Capex forecast'!$T$7:$T$210,$Q345,'Capex forecast'!$S$7:$S$210,$S345,'Capex forecast'!$Q$7:$Q$210,"Augex")</f>
        <v>0</v>
      </c>
      <c r="AA345" s="32">
        <f>SUMIFS('Capex forecast'!K$7:K$210,'Capex forecast'!$T$7:$T$210,$Q345,'Capex forecast'!$S$7:$S$210,$S345,'Capex forecast'!$Q$7:$Q$210,"Augex")</f>
        <v>0</v>
      </c>
      <c r="AB345" s="32">
        <f>SUMIFS('Capex forecast'!L$7:L$210,'Capex forecast'!$T$7:$T$210,$Q345,'Capex forecast'!$S$7:$S$210,$S345,'Capex forecast'!$Q$7:$Q$210,"Augex")</f>
        <v>0</v>
      </c>
      <c r="AC345" s="32">
        <f>SUMIFS('Capex forecast'!M$7:M$210,'Capex forecast'!$T$7:$T$210,$Q345,'Capex forecast'!$S$7:$S$210,$S345,'Capex forecast'!$Q$7:$Q$210,"Augex")</f>
        <v>0</v>
      </c>
      <c r="AD345" s="32">
        <f>SUMIFS('Capex forecast'!N$7:N$210,'Capex forecast'!$T$7:$T$210,$Q345,'Capex forecast'!$S$7:$S$210,$S345,'Capex forecast'!$Q$7:$Q$210,"Augex")</f>
        <v>0</v>
      </c>
      <c r="AF345" s="6" t="s">
        <v>95</v>
      </c>
      <c r="AG345" s="6" t="str">
        <f>INDEX('Raw demand forecast'!$M$7:$M$5830,MATCH($Q345,'Raw demand forecast'!$B$7:$B$5830,0))</f>
        <v>No</v>
      </c>
      <c r="AH345" s="6" t="str">
        <f>IF(COUNTIF($AF$93:AF345,$B345) = 1, "LV", IF(COUNTIF($AF$93:AF345,$B345) = 2, "HV", "ST"))</f>
        <v>LV</v>
      </c>
      <c r="AI345" s="6" t="str">
        <f>INDEX('Demand forecast and growth rate'!$E$7:$E$273,MATCH($Q345,'Demand forecast and growth rate'!$B$7:$B$273,0))</f>
        <v>Steady/falling</v>
      </c>
      <c r="AJ345" s="53">
        <f>SUMIFS('Capex forecast'!E$7:E$210,'Capex forecast'!$T$7:$T$210,$AF345,'Capex forecast'!$S$7:$S$210,$AH345,'Capex forecast'!$Q$7:$Q$210,"Repex")</f>
        <v>0</v>
      </c>
      <c r="AK345" s="53">
        <f>SUMIFS('Capex forecast'!F$7:F$210,'Capex forecast'!$T$7:$T$210,$AF345,'Capex forecast'!$S$7:$S$210,$AH345,'Capex forecast'!$Q$7:$Q$210,"Repex")</f>
        <v>0</v>
      </c>
      <c r="AL345" s="53">
        <f>SUMIFS('Capex forecast'!G$7:G$210,'Capex forecast'!$T$7:$T$210,$AF345,'Capex forecast'!$S$7:$S$210,$AH345,'Capex forecast'!$Q$7:$Q$210,"Repex")</f>
        <v>0</v>
      </c>
      <c r="AM345" s="53">
        <f>SUMIFS('Capex forecast'!H$7:H$210,'Capex forecast'!$T$7:$T$210,$AF345,'Capex forecast'!$S$7:$S$210,$AH345,'Capex forecast'!$Q$7:$Q$210,"Repex")</f>
        <v>0</v>
      </c>
      <c r="AN345" s="53">
        <f>SUMIFS('Capex forecast'!I$7:I$210,'Capex forecast'!$T$7:$T$210,$AF345,'Capex forecast'!$S$7:$S$210,$AH345,'Capex forecast'!$Q$7:$Q$210,"Repex")</f>
        <v>0</v>
      </c>
      <c r="AO345" s="53">
        <f>SUMIFS('Capex forecast'!J$7:J$210,'Capex forecast'!$T$7:$T$210,$AF345,'Capex forecast'!$S$7:$S$210,$AH345,'Capex forecast'!$Q$7:$Q$210,"Repex")</f>
        <v>0</v>
      </c>
      <c r="AP345" s="53">
        <f>SUMIFS('Capex forecast'!K$7:K$210,'Capex forecast'!$T$7:$T$210,$AF345,'Capex forecast'!$S$7:$S$210,$AH345,'Capex forecast'!$Q$7:$Q$210,"Repex")</f>
        <v>0</v>
      </c>
      <c r="AQ345" s="53">
        <f>SUMIFS('Capex forecast'!L$7:L$210,'Capex forecast'!$T$7:$T$210,$AF345,'Capex forecast'!$S$7:$S$210,$AH345,'Capex forecast'!$Q$7:$Q$210,"Repex")</f>
        <v>0</v>
      </c>
      <c r="AR345" s="53">
        <f>SUMIFS('Capex forecast'!M$7:M$210,'Capex forecast'!$T$7:$T$210,$AF345,'Capex forecast'!$S$7:$S$210,$AH345,'Capex forecast'!$Q$7:$Q$210,"Repex")</f>
        <v>0</v>
      </c>
      <c r="AS345" s="53">
        <f>SUMIFS('Capex forecast'!N$7:N$210,'Capex forecast'!$T$7:$T$210,$AF345,'Capex forecast'!$S$7:$S$210,$AH345,'Capex forecast'!$Q$7:$Q$210,"Repex")</f>
        <v>0</v>
      </c>
    </row>
    <row r="346" spans="2:45" ht="15">
      <c r="B346" s="6" t="s">
        <v>103</v>
      </c>
      <c r="C346" s="6" t="str">
        <f>INDEX('Raw demand forecast'!$M$7:$M$5830,MATCH($B346,'Raw demand forecast'!$B$7:$B$5830,0))</f>
        <v>No</v>
      </c>
      <c r="D346" s="6" t="str">
        <f>IF(COUNTIF($B$93:B346,$B346) = 1, "LV", IF(COUNTIF($B$93:B346,$B346) = 2, "HV", "ST"))</f>
        <v>LV</v>
      </c>
      <c r="E346" s="6" t="str">
        <f>INDEX('Demand forecast and growth rate'!$E$7:$E$273,MATCH($B346,'Demand forecast and growth rate'!$B$7:$B$273,0))</f>
        <v>Steady/falling</v>
      </c>
      <c r="F346" s="32">
        <f>SUMIFS('Capex forecast'!E$7:E$210,'Capex forecast'!$T$7:$T$210,'Allocation of site-spec costs'!$B346,'Capex forecast'!$S$7:$S$210,'Allocation of site-spec costs'!$D346,'Capex forecast'!$Q$7:$Q$210,"Customer Connection")</f>
        <v>0</v>
      </c>
      <c r="G346" s="32">
        <f>SUMIFS('Capex forecast'!F$7:F$210,'Capex forecast'!$T$7:$T$210,'Allocation of site-spec costs'!$B346,'Capex forecast'!$S$7:$S$210,'Allocation of site-spec costs'!$D346,'Capex forecast'!$Q$7:$Q$210,"Customer Connection")</f>
        <v>0</v>
      </c>
      <c r="H346" s="32">
        <f>SUMIFS('Capex forecast'!G$7:G$210,'Capex forecast'!$T$7:$T$210,'Allocation of site-spec costs'!$B346,'Capex forecast'!$S$7:$S$210,'Allocation of site-spec costs'!$D346,'Capex forecast'!$Q$7:$Q$210,"Customer Connection")</f>
        <v>0</v>
      </c>
      <c r="I346" s="32">
        <f>SUMIFS('Capex forecast'!H$7:H$210,'Capex forecast'!$T$7:$T$210,'Allocation of site-spec costs'!$B346,'Capex forecast'!$S$7:$S$210,'Allocation of site-spec costs'!$D346,'Capex forecast'!$Q$7:$Q$210,"Customer Connection")</f>
        <v>0</v>
      </c>
      <c r="J346" s="32">
        <f>SUMIFS('Capex forecast'!I$7:I$210,'Capex forecast'!$T$7:$T$210,'Allocation of site-spec costs'!$B346,'Capex forecast'!$S$7:$S$210,'Allocation of site-spec costs'!$D346,'Capex forecast'!$Q$7:$Q$210,"Customer Connection")</f>
        <v>0</v>
      </c>
      <c r="K346" s="32">
        <f>SUMIFS('Capex forecast'!J$7:J$210,'Capex forecast'!$T$7:$T$210,'Allocation of site-spec costs'!$B346,'Capex forecast'!$S$7:$S$210,'Allocation of site-spec costs'!$D346,'Capex forecast'!$Q$7:$Q$210,"Customer Connection")</f>
        <v>0</v>
      </c>
      <c r="L346" s="32">
        <f>SUMIFS('Capex forecast'!K$7:K$210,'Capex forecast'!$T$7:$T$210,'Allocation of site-spec costs'!$B346,'Capex forecast'!$S$7:$S$210,'Allocation of site-spec costs'!$D346,'Capex forecast'!$Q$7:$Q$210,"Customer Connection")</f>
        <v>0</v>
      </c>
      <c r="M346" s="32">
        <f>SUMIFS('Capex forecast'!L$7:L$210,'Capex forecast'!$T$7:$T$210,'Allocation of site-spec costs'!$B346,'Capex forecast'!$S$7:$S$210,'Allocation of site-spec costs'!$D346,'Capex forecast'!$Q$7:$Q$210,"Customer Connection")</f>
        <v>0</v>
      </c>
      <c r="N346" s="32">
        <f>SUMIFS('Capex forecast'!M$7:M$210,'Capex forecast'!$T$7:$T$210,'Allocation of site-spec costs'!$B346,'Capex forecast'!$S$7:$S$210,'Allocation of site-spec costs'!$D346,'Capex forecast'!$Q$7:$Q$210,"Customer Connection")</f>
        <v>0</v>
      </c>
      <c r="O346" s="32">
        <f>SUMIFS('Capex forecast'!N$7:N$210,'Capex forecast'!$T$7:$T$210,'Allocation of site-spec costs'!$B346,'Capex forecast'!$S$7:$S$210,'Allocation of site-spec costs'!$D346,'Capex forecast'!$Q$7:$Q$210,"Customer Connection")</f>
        <v>0</v>
      </c>
      <c r="Q346" s="6" t="s">
        <v>103</v>
      </c>
      <c r="R346" s="6" t="str">
        <f>INDEX('Raw demand forecast'!$M$7:$M$5830,MATCH($Q346,'Raw demand forecast'!$B$7:$B$5830,0))</f>
        <v>No</v>
      </c>
      <c r="S346" s="6" t="str">
        <f>IF(COUNTIF($Q$93:Q346,$B346) = 1, "LV", IF(COUNTIF($Q$93:Q346,$B346) = 2, "HV", "ST"))</f>
        <v>LV</v>
      </c>
      <c r="T346" s="6" t="str">
        <f>INDEX('Demand forecast and growth rate'!$E$7:$E$273,MATCH($Q346,'Demand forecast and growth rate'!$B$7:$B$273,0))</f>
        <v>Steady/falling</v>
      </c>
      <c r="U346" s="32">
        <f>SUMIFS('Capex forecast'!E$7:E$210,'Capex forecast'!$T$7:$T$210,$Q346,'Capex forecast'!$S$7:$S$210,$S346,'Capex forecast'!$Q$7:$Q$210,"Augex")</f>
        <v>0</v>
      </c>
      <c r="V346" s="32">
        <f>SUMIFS('Capex forecast'!F$7:F$210,'Capex forecast'!$T$7:$T$210,$Q346,'Capex forecast'!$S$7:$S$210,$S346,'Capex forecast'!$Q$7:$Q$210,"Augex")</f>
        <v>0</v>
      </c>
      <c r="W346" s="32">
        <f>SUMIFS('Capex forecast'!G$7:G$210,'Capex forecast'!$T$7:$T$210,$Q346,'Capex forecast'!$S$7:$S$210,$S346,'Capex forecast'!$Q$7:$Q$210,"Augex")</f>
        <v>0</v>
      </c>
      <c r="X346" s="32">
        <f>SUMIFS('Capex forecast'!H$7:H$210,'Capex forecast'!$T$7:$T$210,$Q346,'Capex forecast'!$S$7:$S$210,$S346,'Capex forecast'!$Q$7:$Q$210,"Augex")</f>
        <v>0</v>
      </c>
      <c r="Y346" s="32">
        <f>SUMIFS('Capex forecast'!I$7:I$210,'Capex forecast'!$T$7:$T$210,$Q346,'Capex forecast'!$S$7:$S$210,$S346,'Capex forecast'!$Q$7:$Q$210,"Augex")</f>
        <v>0</v>
      </c>
      <c r="Z346" s="32">
        <f>SUMIFS('Capex forecast'!J$7:J$210,'Capex forecast'!$T$7:$T$210,$Q346,'Capex forecast'!$S$7:$S$210,$S346,'Capex forecast'!$Q$7:$Q$210,"Augex")</f>
        <v>0</v>
      </c>
      <c r="AA346" s="32">
        <f>SUMIFS('Capex forecast'!K$7:K$210,'Capex forecast'!$T$7:$T$210,$Q346,'Capex forecast'!$S$7:$S$210,$S346,'Capex forecast'!$Q$7:$Q$210,"Augex")</f>
        <v>0</v>
      </c>
      <c r="AB346" s="32">
        <f>SUMIFS('Capex forecast'!L$7:L$210,'Capex forecast'!$T$7:$T$210,$Q346,'Capex forecast'!$S$7:$S$210,$S346,'Capex forecast'!$Q$7:$Q$210,"Augex")</f>
        <v>0</v>
      </c>
      <c r="AC346" s="32">
        <f>SUMIFS('Capex forecast'!M$7:M$210,'Capex forecast'!$T$7:$T$210,$Q346,'Capex forecast'!$S$7:$S$210,$S346,'Capex forecast'!$Q$7:$Q$210,"Augex")</f>
        <v>0</v>
      </c>
      <c r="AD346" s="32">
        <f>SUMIFS('Capex forecast'!N$7:N$210,'Capex forecast'!$T$7:$T$210,$Q346,'Capex forecast'!$S$7:$S$210,$S346,'Capex forecast'!$Q$7:$Q$210,"Augex")</f>
        <v>0</v>
      </c>
      <c r="AF346" s="6" t="s">
        <v>103</v>
      </c>
      <c r="AG346" s="6" t="str">
        <f>INDEX('Raw demand forecast'!$M$7:$M$5830,MATCH($Q346,'Raw demand forecast'!$B$7:$B$5830,0))</f>
        <v>No</v>
      </c>
      <c r="AH346" s="6" t="str">
        <f>IF(COUNTIF($AF$93:AF346,$B346) = 1, "LV", IF(COUNTIF($AF$93:AF346,$B346) = 2, "HV", "ST"))</f>
        <v>LV</v>
      </c>
      <c r="AI346" s="6" t="str">
        <f>INDEX('Demand forecast and growth rate'!$E$7:$E$273,MATCH($Q346,'Demand forecast and growth rate'!$B$7:$B$273,0))</f>
        <v>Steady/falling</v>
      </c>
      <c r="AJ346" s="53">
        <f>SUMIFS('Capex forecast'!E$7:E$210,'Capex forecast'!$T$7:$T$210,$AF346,'Capex forecast'!$S$7:$S$210,$AH346,'Capex forecast'!$Q$7:$Q$210,"Repex")</f>
        <v>0</v>
      </c>
      <c r="AK346" s="53">
        <f>SUMIFS('Capex forecast'!F$7:F$210,'Capex forecast'!$T$7:$T$210,$AF346,'Capex forecast'!$S$7:$S$210,$AH346,'Capex forecast'!$Q$7:$Q$210,"Repex")</f>
        <v>0</v>
      </c>
      <c r="AL346" s="53">
        <f>SUMIFS('Capex forecast'!G$7:G$210,'Capex forecast'!$T$7:$T$210,$AF346,'Capex forecast'!$S$7:$S$210,$AH346,'Capex forecast'!$Q$7:$Q$210,"Repex")</f>
        <v>0</v>
      </c>
      <c r="AM346" s="53">
        <f>SUMIFS('Capex forecast'!H$7:H$210,'Capex forecast'!$T$7:$T$210,$AF346,'Capex forecast'!$S$7:$S$210,$AH346,'Capex forecast'!$Q$7:$Q$210,"Repex")</f>
        <v>0</v>
      </c>
      <c r="AN346" s="53">
        <f>SUMIFS('Capex forecast'!I$7:I$210,'Capex forecast'!$T$7:$T$210,$AF346,'Capex forecast'!$S$7:$S$210,$AH346,'Capex forecast'!$Q$7:$Q$210,"Repex")</f>
        <v>0</v>
      </c>
      <c r="AO346" s="53">
        <f>SUMIFS('Capex forecast'!J$7:J$210,'Capex forecast'!$T$7:$T$210,$AF346,'Capex forecast'!$S$7:$S$210,$AH346,'Capex forecast'!$Q$7:$Q$210,"Repex")</f>
        <v>0</v>
      </c>
      <c r="AP346" s="53">
        <f>SUMIFS('Capex forecast'!K$7:K$210,'Capex forecast'!$T$7:$T$210,$AF346,'Capex forecast'!$S$7:$S$210,$AH346,'Capex forecast'!$Q$7:$Q$210,"Repex")</f>
        <v>0</v>
      </c>
      <c r="AQ346" s="53">
        <f>SUMIFS('Capex forecast'!L$7:L$210,'Capex forecast'!$T$7:$T$210,$AF346,'Capex forecast'!$S$7:$S$210,$AH346,'Capex forecast'!$Q$7:$Q$210,"Repex")</f>
        <v>0</v>
      </c>
      <c r="AR346" s="53">
        <f>SUMIFS('Capex forecast'!M$7:M$210,'Capex forecast'!$T$7:$T$210,$AF346,'Capex forecast'!$S$7:$S$210,$AH346,'Capex forecast'!$Q$7:$Q$210,"Repex")</f>
        <v>0</v>
      </c>
      <c r="AS346" s="53">
        <f>SUMIFS('Capex forecast'!N$7:N$210,'Capex forecast'!$T$7:$T$210,$AF346,'Capex forecast'!$S$7:$S$210,$AH346,'Capex forecast'!$Q$7:$Q$210,"Repex")</f>
        <v>0</v>
      </c>
    </row>
    <row r="347" spans="2:45" ht="15">
      <c r="B347" s="6" t="s">
        <v>129</v>
      </c>
      <c r="C347" s="6" t="str">
        <f>INDEX('Raw demand forecast'!$M$7:$M$5830,MATCH($B347,'Raw demand forecast'!$B$7:$B$5830,0))</f>
        <v>No</v>
      </c>
      <c r="D347" s="6" t="str">
        <f>IF(COUNTIF($B$93:B347,$B347) = 1, "LV", IF(COUNTIF($B$93:B347,$B347) = 2, "HV", "ST"))</f>
        <v>LV</v>
      </c>
      <c r="E347" s="6" t="str">
        <f>INDEX('Demand forecast and growth rate'!$E$7:$E$273,MATCH($B347,'Demand forecast and growth rate'!$B$7:$B$273,0))</f>
        <v>Steady/falling</v>
      </c>
      <c r="F347" s="32">
        <f>SUMIFS('Capex forecast'!E$7:E$210,'Capex forecast'!$T$7:$T$210,'Allocation of site-spec costs'!$B347,'Capex forecast'!$S$7:$S$210,'Allocation of site-spec costs'!$D347,'Capex forecast'!$Q$7:$Q$210,"Customer Connection")</f>
        <v>0</v>
      </c>
      <c r="G347" s="32">
        <f>SUMIFS('Capex forecast'!F$7:F$210,'Capex forecast'!$T$7:$T$210,'Allocation of site-spec costs'!$B347,'Capex forecast'!$S$7:$S$210,'Allocation of site-spec costs'!$D347,'Capex forecast'!$Q$7:$Q$210,"Customer Connection")</f>
        <v>0</v>
      </c>
      <c r="H347" s="32">
        <f>SUMIFS('Capex forecast'!G$7:G$210,'Capex forecast'!$T$7:$T$210,'Allocation of site-spec costs'!$B347,'Capex forecast'!$S$7:$S$210,'Allocation of site-spec costs'!$D347,'Capex forecast'!$Q$7:$Q$210,"Customer Connection")</f>
        <v>0</v>
      </c>
      <c r="I347" s="32">
        <f>SUMIFS('Capex forecast'!H$7:H$210,'Capex forecast'!$T$7:$T$210,'Allocation of site-spec costs'!$B347,'Capex forecast'!$S$7:$S$210,'Allocation of site-spec costs'!$D347,'Capex forecast'!$Q$7:$Q$210,"Customer Connection")</f>
        <v>0</v>
      </c>
      <c r="J347" s="32">
        <f>SUMIFS('Capex forecast'!I$7:I$210,'Capex forecast'!$T$7:$T$210,'Allocation of site-spec costs'!$B347,'Capex forecast'!$S$7:$S$210,'Allocation of site-spec costs'!$D347,'Capex forecast'!$Q$7:$Q$210,"Customer Connection")</f>
        <v>0</v>
      </c>
      <c r="K347" s="32">
        <f>SUMIFS('Capex forecast'!J$7:J$210,'Capex forecast'!$T$7:$T$210,'Allocation of site-spec costs'!$B347,'Capex forecast'!$S$7:$S$210,'Allocation of site-spec costs'!$D347,'Capex forecast'!$Q$7:$Q$210,"Customer Connection")</f>
        <v>0</v>
      </c>
      <c r="L347" s="32">
        <f>SUMIFS('Capex forecast'!K$7:K$210,'Capex forecast'!$T$7:$T$210,'Allocation of site-spec costs'!$B347,'Capex forecast'!$S$7:$S$210,'Allocation of site-spec costs'!$D347,'Capex forecast'!$Q$7:$Q$210,"Customer Connection")</f>
        <v>0</v>
      </c>
      <c r="M347" s="32">
        <f>SUMIFS('Capex forecast'!L$7:L$210,'Capex forecast'!$T$7:$T$210,'Allocation of site-spec costs'!$B347,'Capex forecast'!$S$7:$S$210,'Allocation of site-spec costs'!$D347,'Capex forecast'!$Q$7:$Q$210,"Customer Connection")</f>
        <v>0</v>
      </c>
      <c r="N347" s="32">
        <f>SUMIFS('Capex forecast'!M$7:M$210,'Capex forecast'!$T$7:$T$210,'Allocation of site-spec costs'!$B347,'Capex forecast'!$S$7:$S$210,'Allocation of site-spec costs'!$D347,'Capex forecast'!$Q$7:$Q$210,"Customer Connection")</f>
        <v>0</v>
      </c>
      <c r="O347" s="32">
        <f>SUMIFS('Capex forecast'!N$7:N$210,'Capex forecast'!$T$7:$T$210,'Allocation of site-spec costs'!$B347,'Capex forecast'!$S$7:$S$210,'Allocation of site-spec costs'!$D347,'Capex forecast'!$Q$7:$Q$210,"Customer Connection")</f>
        <v>0</v>
      </c>
      <c r="Q347" s="6" t="s">
        <v>129</v>
      </c>
      <c r="R347" s="6" t="str">
        <f>INDEX('Raw demand forecast'!$M$7:$M$5830,MATCH($Q347,'Raw demand forecast'!$B$7:$B$5830,0))</f>
        <v>No</v>
      </c>
      <c r="S347" s="6" t="str">
        <f>IF(COUNTIF($Q$93:Q347,$B347) = 1, "LV", IF(COUNTIF($Q$93:Q347,$B347) = 2, "HV", "ST"))</f>
        <v>LV</v>
      </c>
      <c r="T347" s="6" t="str">
        <f>INDEX('Demand forecast and growth rate'!$E$7:$E$273,MATCH($Q347,'Demand forecast and growth rate'!$B$7:$B$273,0))</f>
        <v>Steady/falling</v>
      </c>
      <c r="U347" s="32">
        <f>SUMIFS('Capex forecast'!E$7:E$210,'Capex forecast'!$T$7:$T$210,$Q347,'Capex forecast'!$S$7:$S$210,$S347,'Capex forecast'!$Q$7:$Q$210,"Augex")</f>
        <v>0</v>
      </c>
      <c r="V347" s="32">
        <f>SUMIFS('Capex forecast'!F$7:F$210,'Capex forecast'!$T$7:$T$210,$Q347,'Capex forecast'!$S$7:$S$210,$S347,'Capex forecast'!$Q$7:$Q$210,"Augex")</f>
        <v>0</v>
      </c>
      <c r="W347" s="32">
        <f>SUMIFS('Capex forecast'!G$7:G$210,'Capex forecast'!$T$7:$T$210,$Q347,'Capex forecast'!$S$7:$S$210,$S347,'Capex forecast'!$Q$7:$Q$210,"Augex")</f>
        <v>0</v>
      </c>
      <c r="X347" s="32">
        <f>SUMIFS('Capex forecast'!H$7:H$210,'Capex forecast'!$T$7:$T$210,$Q347,'Capex forecast'!$S$7:$S$210,$S347,'Capex forecast'!$Q$7:$Q$210,"Augex")</f>
        <v>0</v>
      </c>
      <c r="Y347" s="32">
        <f>SUMIFS('Capex forecast'!I$7:I$210,'Capex forecast'!$T$7:$T$210,$Q347,'Capex forecast'!$S$7:$S$210,$S347,'Capex forecast'!$Q$7:$Q$210,"Augex")</f>
        <v>0</v>
      </c>
      <c r="Z347" s="32">
        <f>SUMIFS('Capex forecast'!J$7:J$210,'Capex forecast'!$T$7:$T$210,$Q347,'Capex forecast'!$S$7:$S$210,$S347,'Capex forecast'!$Q$7:$Q$210,"Augex")</f>
        <v>0</v>
      </c>
      <c r="AA347" s="32">
        <f>SUMIFS('Capex forecast'!K$7:K$210,'Capex forecast'!$T$7:$T$210,$Q347,'Capex forecast'!$S$7:$S$210,$S347,'Capex forecast'!$Q$7:$Q$210,"Augex")</f>
        <v>0</v>
      </c>
      <c r="AB347" s="32">
        <f>SUMIFS('Capex forecast'!L$7:L$210,'Capex forecast'!$T$7:$T$210,$Q347,'Capex forecast'!$S$7:$S$210,$S347,'Capex forecast'!$Q$7:$Q$210,"Augex")</f>
        <v>0</v>
      </c>
      <c r="AC347" s="32">
        <f>SUMIFS('Capex forecast'!M$7:M$210,'Capex forecast'!$T$7:$T$210,$Q347,'Capex forecast'!$S$7:$S$210,$S347,'Capex forecast'!$Q$7:$Q$210,"Augex")</f>
        <v>0</v>
      </c>
      <c r="AD347" s="32">
        <f>SUMIFS('Capex forecast'!N$7:N$210,'Capex forecast'!$T$7:$T$210,$Q347,'Capex forecast'!$S$7:$S$210,$S347,'Capex forecast'!$Q$7:$Q$210,"Augex")</f>
        <v>0</v>
      </c>
      <c r="AF347" s="6" t="s">
        <v>129</v>
      </c>
      <c r="AG347" s="6" t="str">
        <f>INDEX('Raw demand forecast'!$M$7:$M$5830,MATCH($Q347,'Raw demand forecast'!$B$7:$B$5830,0))</f>
        <v>No</v>
      </c>
      <c r="AH347" s="6" t="str">
        <f>IF(COUNTIF($AF$93:AF347,$B347) = 1, "LV", IF(COUNTIF($AF$93:AF347,$B347) = 2, "HV", "ST"))</f>
        <v>LV</v>
      </c>
      <c r="AI347" s="6" t="str">
        <f>INDEX('Demand forecast and growth rate'!$E$7:$E$273,MATCH($Q347,'Demand forecast and growth rate'!$B$7:$B$273,0))</f>
        <v>Steady/falling</v>
      </c>
      <c r="AJ347" s="53">
        <f>SUMIFS('Capex forecast'!E$7:E$210,'Capex forecast'!$T$7:$T$210,$AF347,'Capex forecast'!$S$7:$S$210,$AH347,'Capex forecast'!$Q$7:$Q$210,"Repex")</f>
        <v>0</v>
      </c>
      <c r="AK347" s="53">
        <f>SUMIFS('Capex forecast'!F$7:F$210,'Capex forecast'!$T$7:$T$210,$AF347,'Capex forecast'!$S$7:$S$210,$AH347,'Capex forecast'!$Q$7:$Q$210,"Repex")</f>
        <v>0</v>
      </c>
      <c r="AL347" s="53">
        <f>SUMIFS('Capex forecast'!G$7:G$210,'Capex forecast'!$T$7:$T$210,$AF347,'Capex forecast'!$S$7:$S$210,$AH347,'Capex forecast'!$Q$7:$Q$210,"Repex")</f>
        <v>0</v>
      </c>
      <c r="AM347" s="53">
        <f>SUMIFS('Capex forecast'!H$7:H$210,'Capex forecast'!$T$7:$T$210,$AF347,'Capex forecast'!$S$7:$S$210,$AH347,'Capex forecast'!$Q$7:$Q$210,"Repex")</f>
        <v>0</v>
      </c>
      <c r="AN347" s="53">
        <f>SUMIFS('Capex forecast'!I$7:I$210,'Capex forecast'!$T$7:$T$210,$AF347,'Capex forecast'!$S$7:$S$210,$AH347,'Capex forecast'!$Q$7:$Q$210,"Repex")</f>
        <v>0</v>
      </c>
      <c r="AO347" s="53">
        <f>SUMIFS('Capex forecast'!J$7:J$210,'Capex forecast'!$T$7:$T$210,$AF347,'Capex forecast'!$S$7:$S$210,$AH347,'Capex forecast'!$Q$7:$Q$210,"Repex")</f>
        <v>0</v>
      </c>
      <c r="AP347" s="53">
        <f>SUMIFS('Capex forecast'!K$7:K$210,'Capex forecast'!$T$7:$T$210,$AF347,'Capex forecast'!$S$7:$S$210,$AH347,'Capex forecast'!$Q$7:$Q$210,"Repex")</f>
        <v>0</v>
      </c>
      <c r="AQ347" s="53">
        <f>SUMIFS('Capex forecast'!L$7:L$210,'Capex forecast'!$T$7:$T$210,$AF347,'Capex forecast'!$S$7:$S$210,$AH347,'Capex forecast'!$Q$7:$Q$210,"Repex")</f>
        <v>0</v>
      </c>
      <c r="AR347" s="53">
        <f>SUMIFS('Capex forecast'!M$7:M$210,'Capex forecast'!$T$7:$T$210,$AF347,'Capex forecast'!$S$7:$S$210,$AH347,'Capex forecast'!$Q$7:$Q$210,"Repex")</f>
        <v>0</v>
      </c>
      <c r="AS347" s="53">
        <f>SUMIFS('Capex forecast'!N$7:N$210,'Capex forecast'!$T$7:$T$210,$AF347,'Capex forecast'!$S$7:$S$210,$AH347,'Capex forecast'!$Q$7:$Q$210,"Repex")</f>
        <v>0</v>
      </c>
    </row>
    <row r="348" spans="2:45" ht="15">
      <c r="B348" s="6" t="s">
        <v>614</v>
      </c>
      <c r="C348" s="6" t="str">
        <f>INDEX('Raw demand forecast'!$M$7:$M$5830,MATCH($B348,'Raw demand forecast'!$B$7:$B$5830,0))</f>
        <v>Yes</v>
      </c>
      <c r="D348" s="6" t="str">
        <f>IF(COUNTIF($B$93:B348,$B348) = 1, "LV", IF(COUNTIF($B$93:B348,$B348) = 2, "HV", "ST"))</f>
        <v>LV</v>
      </c>
      <c r="E348" s="6" t="str">
        <f>INDEX('Demand forecast and growth rate'!$E$7:$E$273,MATCH($B348,'Demand forecast and growth rate'!$B$7:$B$273,0))</f>
        <v>Steady/falling</v>
      </c>
      <c r="F348" s="32">
        <f>SUMIFS('Capex forecast'!E$7:E$210,'Capex forecast'!$T$7:$T$210,'Allocation of site-spec costs'!$B348,'Capex forecast'!$S$7:$S$210,'Allocation of site-spec costs'!$D348,'Capex forecast'!$Q$7:$Q$210,"Customer Connection")</f>
        <v>0</v>
      </c>
      <c r="G348" s="32">
        <f>SUMIFS('Capex forecast'!F$7:F$210,'Capex forecast'!$T$7:$T$210,'Allocation of site-spec costs'!$B348,'Capex forecast'!$S$7:$S$210,'Allocation of site-spec costs'!$D348,'Capex forecast'!$Q$7:$Q$210,"Customer Connection")</f>
        <v>0</v>
      </c>
      <c r="H348" s="32">
        <f>SUMIFS('Capex forecast'!G$7:G$210,'Capex forecast'!$T$7:$T$210,'Allocation of site-spec costs'!$B348,'Capex forecast'!$S$7:$S$210,'Allocation of site-spec costs'!$D348,'Capex forecast'!$Q$7:$Q$210,"Customer Connection")</f>
        <v>0</v>
      </c>
      <c r="I348" s="32">
        <f>SUMIFS('Capex forecast'!H$7:H$210,'Capex forecast'!$T$7:$T$210,'Allocation of site-spec costs'!$B348,'Capex forecast'!$S$7:$S$210,'Allocation of site-spec costs'!$D348,'Capex forecast'!$Q$7:$Q$210,"Customer Connection")</f>
        <v>0</v>
      </c>
      <c r="J348" s="32">
        <f>SUMIFS('Capex forecast'!I$7:I$210,'Capex forecast'!$T$7:$T$210,'Allocation of site-spec costs'!$B348,'Capex forecast'!$S$7:$S$210,'Allocation of site-spec costs'!$D348,'Capex forecast'!$Q$7:$Q$210,"Customer Connection")</f>
        <v>0</v>
      </c>
      <c r="K348" s="32">
        <f>SUMIFS('Capex forecast'!J$7:J$210,'Capex forecast'!$T$7:$T$210,'Allocation of site-spec costs'!$B348,'Capex forecast'!$S$7:$S$210,'Allocation of site-spec costs'!$D348,'Capex forecast'!$Q$7:$Q$210,"Customer Connection")</f>
        <v>0</v>
      </c>
      <c r="L348" s="32">
        <f>SUMIFS('Capex forecast'!K$7:K$210,'Capex forecast'!$T$7:$T$210,'Allocation of site-spec costs'!$B348,'Capex forecast'!$S$7:$S$210,'Allocation of site-spec costs'!$D348,'Capex forecast'!$Q$7:$Q$210,"Customer Connection")</f>
        <v>0</v>
      </c>
      <c r="M348" s="32">
        <f>SUMIFS('Capex forecast'!L$7:L$210,'Capex forecast'!$T$7:$T$210,'Allocation of site-spec costs'!$B348,'Capex forecast'!$S$7:$S$210,'Allocation of site-spec costs'!$D348,'Capex forecast'!$Q$7:$Q$210,"Customer Connection")</f>
        <v>0</v>
      </c>
      <c r="N348" s="32">
        <f>SUMIFS('Capex forecast'!M$7:M$210,'Capex forecast'!$T$7:$T$210,'Allocation of site-spec costs'!$B348,'Capex forecast'!$S$7:$S$210,'Allocation of site-spec costs'!$D348,'Capex forecast'!$Q$7:$Q$210,"Customer Connection")</f>
        <v>0</v>
      </c>
      <c r="O348" s="32">
        <f>SUMIFS('Capex forecast'!N$7:N$210,'Capex forecast'!$T$7:$T$210,'Allocation of site-spec costs'!$B348,'Capex forecast'!$S$7:$S$210,'Allocation of site-spec costs'!$D348,'Capex forecast'!$Q$7:$Q$210,"Customer Connection")</f>
        <v>0</v>
      </c>
      <c r="Q348" s="6" t="s">
        <v>614</v>
      </c>
      <c r="R348" s="6" t="str">
        <f>INDEX('Raw demand forecast'!$M$7:$M$5830,MATCH($Q348,'Raw demand forecast'!$B$7:$B$5830,0))</f>
        <v>Yes</v>
      </c>
      <c r="S348" s="6" t="str">
        <f>IF(COUNTIF($Q$93:Q348,$B348) = 1, "LV", IF(COUNTIF($Q$93:Q348,$B348) = 2, "HV", "ST"))</f>
        <v>LV</v>
      </c>
      <c r="T348" s="6" t="str">
        <f>INDEX('Demand forecast and growth rate'!$E$7:$E$273,MATCH($Q348,'Demand forecast and growth rate'!$B$7:$B$273,0))</f>
        <v>Steady/falling</v>
      </c>
      <c r="U348" s="32">
        <f>SUMIFS('Capex forecast'!E$7:E$210,'Capex forecast'!$T$7:$T$210,$Q348,'Capex forecast'!$S$7:$S$210,$S348,'Capex forecast'!$Q$7:$Q$210,"Augex")</f>
        <v>0</v>
      </c>
      <c r="V348" s="32">
        <f>SUMIFS('Capex forecast'!F$7:F$210,'Capex forecast'!$T$7:$T$210,$Q348,'Capex forecast'!$S$7:$S$210,$S348,'Capex forecast'!$Q$7:$Q$210,"Augex")</f>
        <v>0</v>
      </c>
      <c r="W348" s="32">
        <f>SUMIFS('Capex forecast'!G$7:G$210,'Capex forecast'!$T$7:$T$210,$Q348,'Capex forecast'!$S$7:$S$210,$S348,'Capex forecast'!$Q$7:$Q$210,"Augex")</f>
        <v>0</v>
      </c>
      <c r="X348" s="32">
        <f>SUMIFS('Capex forecast'!H$7:H$210,'Capex forecast'!$T$7:$T$210,$Q348,'Capex forecast'!$S$7:$S$210,$S348,'Capex forecast'!$Q$7:$Q$210,"Augex")</f>
        <v>0</v>
      </c>
      <c r="Y348" s="32">
        <f>SUMIFS('Capex forecast'!I$7:I$210,'Capex forecast'!$T$7:$T$210,$Q348,'Capex forecast'!$S$7:$S$210,$S348,'Capex forecast'!$Q$7:$Q$210,"Augex")</f>
        <v>0</v>
      </c>
      <c r="Z348" s="32">
        <f>SUMIFS('Capex forecast'!J$7:J$210,'Capex forecast'!$T$7:$T$210,$Q348,'Capex forecast'!$S$7:$S$210,$S348,'Capex forecast'!$Q$7:$Q$210,"Augex")</f>
        <v>0</v>
      </c>
      <c r="AA348" s="32">
        <f>SUMIFS('Capex forecast'!K$7:K$210,'Capex forecast'!$T$7:$T$210,$Q348,'Capex forecast'!$S$7:$S$210,$S348,'Capex forecast'!$Q$7:$Q$210,"Augex")</f>
        <v>0</v>
      </c>
      <c r="AB348" s="32">
        <f>SUMIFS('Capex forecast'!L$7:L$210,'Capex forecast'!$T$7:$T$210,$Q348,'Capex forecast'!$S$7:$S$210,$S348,'Capex forecast'!$Q$7:$Q$210,"Augex")</f>
        <v>0</v>
      </c>
      <c r="AC348" s="32">
        <f>SUMIFS('Capex forecast'!M$7:M$210,'Capex forecast'!$T$7:$T$210,$Q348,'Capex forecast'!$S$7:$S$210,$S348,'Capex forecast'!$Q$7:$Q$210,"Augex")</f>
        <v>0</v>
      </c>
      <c r="AD348" s="32">
        <f>SUMIFS('Capex forecast'!N$7:N$210,'Capex forecast'!$T$7:$T$210,$Q348,'Capex forecast'!$S$7:$S$210,$S348,'Capex forecast'!$Q$7:$Q$210,"Augex")</f>
        <v>0</v>
      </c>
      <c r="AF348" s="6" t="s">
        <v>614</v>
      </c>
      <c r="AG348" s="6" t="str">
        <f>INDEX('Raw demand forecast'!$M$7:$M$5830,MATCH($Q348,'Raw demand forecast'!$B$7:$B$5830,0))</f>
        <v>Yes</v>
      </c>
      <c r="AH348" s="6" t="str">
        <f>IF(COUNTIF($AF$93:AF348,$B348) = 1, "LV", IF(COUNTIF($AF$93:AF348,$B348) = 2, "HV", "ST"))</f>
        <v>LV</v>
      </c>
      <c r="AI348" s="6" t="str">
        <f>INDEX('Demand forecast and growth rate'!$E$7:$E$273,MATCH($Q348,'Demand forecast and growth rate'!$B$7:$B$273,0))</f>
        <v>Steady/falling</v>
      </c>
      <c r="AJ348" s="53">
        <f>SUMIFS('Capex forecast'!E$7:E$210,'Capex forecast'!$T$7:$T$210,$AF348,'Capex forecast'!$S$7:$S$210,$AH348,'Capex forecast'!$Q$7:$Q$210,"Repex")</f>
        <v>0</v>
      </c>
      <c r="AK348" s="53">
        <f>SUMIFS('Capex forecast'!F$7:F$210,'Capex forecast'!$T$7:$T$210,$AF348,'Capex forecast'!$S$7:$S$210,$AH348,'Capex forecast'!$Q$7:$Q$210,"Repex")</f>
        <v>0</v>
      </c>
      <c r="AL348" s="53">
        <f>SUMIFS('Capex forecast'!G$7:G$210,'Capex forecast'!$T$7:$T$210,$AF348,'Capex forecast'!$S$7:$S$210,$AH348,'Capex forecast'!$Q$7:$Q$210,"Repex")</f>
        <v>0</v>
      </c>
      <c r="AM348" s="53">
        <f>SUMIFS('Capex forecast'!H$7:H$210,'Capex forecast'!$T$7:$T$210,$AF348,'Capex forecast'!$S$7:$S$210,$AH348,'Capex forecast'!$Q$7:$Q$210,"Repex")</f>
        <v>0</v>
      </c>
      <c r="AN348" s="53">
        <f>SUMIFS('Capex forecast'!I$7:I$210,'Capex forecast'!$T$7:$T$210,$AF348,'Capex forecast'!$S$7:$S$210,$AH348,'Capex forecast'!$Q$7:$Q$210,"Repex")</f>
        <v>0</v>
      </c>
      <c r="AO348" s="53">
        <f>SUMIFS('Capex forecast'!J$7:J$210,'Capex forecast'!$T$7:$T$210,$AF348,'Capex forecast'!$S$7:$S$210,$AH348,'Capex forecast'!$Q$7:$Q$210,"Repex")</f>
        <v>0</v>
      </c>
      <c r="AP348" s="53">
        <f>SUMIFS('Capex forecast'!K$7:K$210,'Capex forecast'!$T$7:$T$210,$AF348,'Capex forecast'!$S$7:$S$210,$AH348,'Capex forecast'!$Q$7:$Q$210,"Repex")</f>
        <v>0</v>
      </c>
      <c r="AQ348" s="53">
        <f>SUMIFS('Capex forecast'!L$7:L$210,'Capex forecast'!$T$7:$T$210,$AF348,'Capex forecast'!$S$7:$S$210,$AH348,'Capex forecast'!$Q$7:$Q$210,"Repex")</f>
        <v>0</v>
      </c>
      <c r="AR348" s="53">
        <f>SUMIFS('Capex forecast'!M$7:M$210,'Capex forecast'!$T$7:$T$210,$AF348,'Capex forecast'!$S$7:$S$210,$AH348,'Capex forecast'!$Q$7:$Q$210,"Repex")</f>
        <v>0</v>
      </c>
      <c r="AS348" s="53">
        <f>SUMIFS('Capex forecast'!N$7:N$210,'Capex forecast'!$T$7:$T$210,$AF348,'Capex forecast'!$S$7:$S$210,$AH348,'Capex forecast'!$Q$7:$Q$210,"Repex")</f>
        <v>0</v>
      </c>
    </row>
    <row r="349" spans="2:45" ht="15">
      <c r="B349" s="6" t="s">
        <v>625</v>
      </c>
      <c r="C349" s="6" t="str">
        <f>INDEX('Raw demand forecast'!$M$7:$M$5830,MATCH($B349,'Raw demand forecast'!$B$7:$B$5830,0))</f>
        <v>Yes</v>
      </c>
      <c r="D349" s="6" t="str">
        <f>IF(COUNTIF($B$93:B349,$B349) = 1, "LV", IF(COUNTIF($B$93:B349,$B349) = 2, "HV", "ST"))</f>
        <v>LV</v>
      </c>
      <c r="E349" s="6" t="str">
        <f>INDEX('Demand forecast and growth rate'!$E$7:$E$273,MATCH($B349,'Demand forecast and growth rate'!$B$7:$B$273,0))</f>
        <v>Steady/falling</v>
      </c>
      <c r="F349" s="32">
        <f>SUMIFS('Capex forecast'!E$7:E$210,'Capex forecast'!$T$7:$T$210,'Allocation of site-spec costs'!$B349,'Capex forecast'!$S$7:$S$210,'Allocation of site-spec costs'!$D349,'Capex forecast'!$Q$7:$Q$210,"Customer Connection")</f>
        <v>0</v>
      </c>
      <c r="G349" s="32">
        <f>SUMIFS('Capex forecast'!F$7:F$210,'Capex forecast'!$T$7:$T$210,'Allocation of site-spec costs'!$B349,'Capex forecast'!$S$7:$S$210,'Allocation of site-spec costs'!$D349,'Capex forecast'!$Q$7:$Q$210,"Customer Connection")</f>
        <v>0</v>
      </c>
      <c r="H349" s="32">
        <f>SUMIFS('Capex forecast'!G$7:G$210,'Capex forecast'!$T$7:$T$210,'Allocation of site-spec costs'!$B349,'Capex forecast'!$S$7:$S$210,'Allocation of site-spec costs'!$D349,'Capex forecast'!$Q$7:$Q$210,"Customer Connection")</f>
        <v>0</v>
      </c>
      <c r="I349" s="32">
        <f>SUMIFS('Capex forecast'!H$7:H$210,'Capex forecast'!$T$7:$T$210,'Allocation of site-spec costs'!$B349,'Capex forecast'!$S$7:$S$210,'Allocation of site-spec costs'!$D349,'Capex forecast'!$Q$7:$Q$210,"Customer Connection")</f>
        <v>0</v>
      </c>
      <c r="J349" s="32">
        <f>SUMIFS('Capex forecast'!I$7:I$210,'Capex forecast'!$T$7:$T$210,'Allocation of site-spec costs'!$B349,'Capex forecast'!$S$7:$S$210,'Allocation of site-spec costs'!$D349,'Capex forecast'!$Q$7:$Q$210,"Customer Connection")</f>
        <v>0</v>
      </c>
      <c r="K349" s="32">
        <f>SUMIFS('Capex forecast'!J$7:J$210,'Capex forecast'!$T$7:$T$210,'Allocation of site-spec costs'!$B349,'Capex forecast'!$S$7:$S$210,'Allocation of site-spec costs'!$D349,'Capex forecast'!$Q$7:$Q$210,"Customer Connection")</f>
        <v>0</v>
      </c>
      <c r="L349" s="32">
        <f>SUMIFS('Capex forecast'!K$7:K$210,'Capex forecast'!$T$7:$T$210,'Allocation of site-spec costs'!$B349,'Capex forecast'!$S$7:$S$210,'Allocation of site-spec costs'!$D349,'Capex forecast'!$Q$7:$Q$210,"Customer Connection")</f>
        <v>0</v>
      </c>
      <c r="M349" s="32">
        <f>SUMIFS('Capex forecast'!L$7:L$210,'Capex forecast'!$T$7:$T$210,'Allocation of site-spec costs'!$B349,'Capex forecast'!$S$7:$S$210,'Allocation of site-spec costs'!$D349,'Capex forecast'!$Q$7:$Q$210,"Customer Connection")</f>
        <v>0</v>
      </c>
      <c r="N349" s="32">
        <f>SUMIFS('Capex forecast'!M$7:M$210,'Capex forecast'!$T$7:$T$210,'Allocation of site-spec costs'!$B349,'Capex forecast'!$S$7:$S$210,'Allocation of site-spec costs'!$D349,'Capex forecast'!$Q$7:$Q$210,"Customer Connection")</f>
        <v>0</v>
      </c>
      <c r="O349" s="32">
        <f>SUMIFS('Capex forecast'!N$7:N$210,'Capex forecast'!$T$7:$T$210,'Allocation of site-spec costs'!$B349,'Capex forecast'!$S$7:$S$210,'Allocation of site-spec costs'!$D349,'Capex forecast'!$Q$7:$Q$210,"Customer Connection")</f>
        <v>0</v>
      </c>
      <c r="Q349" s="6" t="s">
        <v>625</v>
      </c>
      <c r="R349" s="6" t="str">
        <f>INDEX('Raw demand forecast'!$M$7:$M$5830,MATCH($Q349,'Raw demand forecast'!$B$7:$B$5830,0))</f>
        <v>Yes</v>
      </c>
      <c r="S349" s="6" t="str">
        <f>IF(COUNTIF($Q$93:Q349,$B349) = 1, "LV", IF(COUNTIF($Q$93:Q349,$B349) = 2, "HV", "ST"))</f>
        <v>LV</v>
      </c>
      <c r="T349" s="6" t="str">
        <f>INDEX('Demand forecast and growth rate'!$E$7:$E$273,MATCH($Q349,'Demand forecast and growth rate'!$B$7:$B$273,0))</f>
        <v>Steady/falling</v>
      </c>
      <c r="U349" s="32">
        <f>SUMIFS('Capex forecast'!E$7:E$210,'Capex forecast'!$T$7:$T$210,$Q349,'Capex forecast'!$S$7:$S$210,$S349,'Capex forecast'!$Q$7:$Q$210,"Augex")</f>
        <v>0</v>
      </c>
      <c r="V349" s="32">
        <f>SUMIFS('Capex forecast'!F$7:F$210,'Capex forecast'!$T$7:$T$210,$Q349,'Capex forecast'!$S$7:$S$210,$S349,'Capex forecast'!$Q$7:$Q$210,"Augex")</f>
        <v>0</v>
      </c>
      <c r="W349" s="32">
        <f>SUMIFS('Capex forecast'!G$7:G$210,'Capex forecast'!$T$7:$T$210,$Q349,'Capex forecast'!$S$7:$S$210,$S349,'Capex forecast'!$Q$7:$Q$210,"Augex")</f>
        <v>0</v>
      </c>
      <c r="X349" s="32">
        <f>SUMIFS('Capex forecast'!H$7:H$210,'Capex forecast'!$T$7:$T$210,$Q349,'Capex forecast'!$S$7:$S$210,$S349,'Capex forecast'!$Q$7:$Q$210,"Augex")</f>
        <v>0</v>
      </c>
      <c r="Y349" s="32">
        <f>SUMIFS('Capex forecast'!I$7:I$210,'Capex forecast'!$T$7:$T$210,$Q349,'Capex forecast'!$S$7:$S$210,$S349,'Capex forecast'!$Q$7:$Q$210,"Augex")</f>
        <v>0</v>
      </c>
      <c r="Z349" s="32">
        <f>SUMIFS('Capex forecast'!J$7:J$210,'Capex forecast'!$T$7:$T$210,$Q349,'Capex forecast'!$S$7:$S$210,$S349,'Capex forecast'!$Q$7:$Q$210,"Augex")</f>
        <v>0</v>
      </c>
      <c r="AA349" s="32">
        <f>SUMIFS('Capex forecast'!K$7:K$210,'Capex forecast'!$T$7:$T$210,$Q349,'Capex forecast'!$S$7:$S$210,$S349,'Capex forecast'!$Q$7:$Q$210,"Augex")</f>
        <v>0</v>
      </c>
      <c r="AB349" s="32">
        <f>SUMIFS('Capex forecast'!L$7:L$210,'Capex forecast'!$T$7:$T$210,$Q349,'Capex forecast'!$S$7:$S$210,$S349,'Capex forecast'!$Q$7:$Q$210,"Augex")</f>
        <v>0</v>
      </c>
      <c r="AC349" s="32">
        <f>SUMIFS('Capex forecast'!M$7:M$210,'Capex forecast'!$T$7:$T$210,$Q349,'Capex forecast'!$S$7:$S$210,$S349,'Capex forecast'!$Q$7:$Q$210,"Augex")</f>
        <v>0</v>
      </c>
      <c r="AD349" s="32">
        <f>SUMIFS('Capex forecast'!N$7:N$210,'Capex forecast'!$T$7:$T$210,$Q349,'Capex forecast'!$S$7:$S$210,$S349,'Capex forecast'!$Q$7:$Q$210,"Augex")</f>
        <v>0</v>
      </c>
      <c r="AF349" s="6" t="s">
        <v>625</v>
      </c>
      <c r="AG349" s="6" t="str">
        <f>INDEX('Raw demand forecast'!$M$7:$M$5830,MATCH($Q349,'Raw demand forecast'!$B$7:$B$5830,0))</f>
        <v>Yes</v>
      </c>
      <c r="AH349" s="6" t="str">
        <f>IF(COUNTIF($AF$93:AF349,$B349) = 1, "LV", IF(COUNTIF($AF$93:AF349,$B349) = 2, "HV", "ST"))</f>
        <v>LV</v>
      </c>
      <c r="AI349" s="6" t="str">
        <f>INDEX('Demand forecast and growth rate'!$E$7:$E$273,MATCH($Q349,'Demand forecast and growth rate'!$B$7:$B$273,0))</f>
        <v>Steady/falling</v>
      </c>
      <c r="AJ349" s="53">
        <f>SUMIFS('Capex forecast'!E$7:E$210,'Capex forecast'!$T$7:$T$210,$AF349,'Capex forecast'!$S$7:$S$210,$AH349,'Capex forecast'!$Q$7:$Q$210,"Repex")</f>
        <v>0</v>
      </c>
      <c r="AK349" s="53">
        <f>SUMIFS('Capex forecast'!F$7:F$210,'Capex forecast'!$T$7:$T$210,$AF349,'Capex forecast'!$S$7:$S$210,$AH349,'Capex forecast'!$Q$7:$Q$210,"Repex")</f>
        <v>0</v>
      </c>
      <c r="AL349" s="53">
        <f>SUMIFS('Capex forecast'!G$7:G$210,'Capex forecast'!$T$7:$T$210,$AF349,'Capex forecast'!$S$7:$S$210,$AH349,'Capex forecast'!$Q$7:$Q$210,"Repex")</f>
        <v>0</v>
      </c>
      <c r="AM349" s="53">
        <f>SUMIFS('Capex forecast'!H$7:H$210,'Capex forecast'!$T$7:$T$210,$AF349,'Capex forecast'!$S$7:$S$210,$AH349,'Capex forecast'!$Q$7:$Q$210,"Repex")</f>
        <v>0</v>
      </c>
      <c r="AN349" s="53">
        <f>SUMIFS('Capex forecast'!I$7:I$210,'Capex forecast'!$T$7:$T$210,$AF349,'Capex forecast'!$S$7:$S$210,$AH349,'Capex forecast'!$Q$7:$Q$210,"Repex")</f>
        <v>0</v>
      </c>
      <c r="AO349" s="53">
        <f>SUMIFS('Capex forecast'!J$7:J$210,'Capex forecast'!$T$7:$T$210,$AF349,'Capex forecast'!$S$7:$S$210,$AH349,'Capex forecast'!$Q$7:$Q$210,"Repex")</f>
        <v>0</v>
      </c>
      <c r="AP349" s="53">
        <f>SUMIFS('Capex forecast'!K$7:K$210,'Capex forecast'!$T$7:$T$210,$AF349,'Capex forecast'!$S$7:$S$210,$AH349,'Capex forecast'!$Q$7:$Q$210,"Repex")</f>
        <v>0</v>
      </c>
      <c r="AQ349" s="53">
        <f>SUMIFS('Capex forecast'!L$7:L$210,'Capex forecast'!$T$7:$T$210,$AF349,'Capex forecast'!$S$7:$S$210,$AH349,'Capex forecast'!$Q$7:$Q$210,"Repex")</f>
        <v>0</v>
      </c>
      <c r="AR349" s="53">
        <f>SUMIFS('Capex forecast'!M$7:M$210,'Capex forecast'!$T$7:$T$210,$AF349,'Capex forecast'!$S$7:$S$210,$AH349,'Capex forecast'!$Q$7:$Q$210,"Repex")</f>
        <v>0</v>
      </c>
      <c r="AS349" s="53">
        <f>SUMIFS('Capex forecast'!N$7:N$210,'Capex forecast'!$T$7:$T$210,$AF349,'Capex forecast'!$S$7:$S$210,$AH349,'Capex forecast'!$Q$7:$Q$210,"Repex")</f>
        <v>0</v>
      </c>
    </row>
    <row r="350" spans="2:45" ht="15">
      <c r="B350" s="6" t="s">
        <v>23</v>
      </c>
      <c r="C350" s="6" t="str">
        <f>INDEX('Raw demand forecast'!$M$7:$M$5830,MATCH($B350,'Raw demand forecast'!$B$7:$B$5830,0))</f>
        <v>No</v>
      </c>
      <c r="D350" s="6" t="str">
        <f>IF(COUNTIF($B$93:B350,$B350) = 1, "LV", IF(COUNTIF($B$93:B350,$B350) = 2, "HV", "ST"))</f>
        <v>LV</v>
      </c>
      <c r="E350" s="6" t="str">
        <f>INDEX('Demand forecast and growth rate'!$E$7:$E$273,MATCH($B350,'Demand forecast and growth rate'!$B$7:$B$273,0))</f>
        <v>Steady/falling</v>
      </c>
      <c r="F350" s="32">
        <f>SUMIFS('Capex forecast'!E$7:E$210,'Capex forecast'!$T$7:$T$210,'Allocation of site-spec costs'!$B350,'Capex forecast'!$S$7:$S$210,'Allocation of site-spec costs'!$D350,'Capex forecast'!$Q$7:$Q$210,"Customer Connection")</f>
        <v>0</v>
      </c>
      <c r="G350" s="32">
        <f>SUMIFS('Capex forecast'!F$7:F$210,'Capex forecast'!$T$7:$T$210,'Allocation of site-spec costs'!$B350,'Capex forecast'!$S$7:$S$210,'Allocation of site-spec costs'!$D350,'Capex forecast'!$Q$7:$Q$210,"Customer Connection")</f>
        <v>0</v>
      </c>
      <c r="H350" s="32">
        <f>SUMIFS('Capex forecast'!G$7:G$210,'Capex forecast'!$T$7:$T$210,'Allocation of site-spec costs'!$B350,'Capex forecast'!$S$7:$S$210,'Allocation of site-spec costs'!$D350,'Capex forecast'!$Q$7:$Q$210,"Customer Connection")</f>
        <v>0</v>
      </c>
      <c r="I350" s="32">
        <f>SUMIFS('Capex forecast'!H$7:H$210,'Capex forecast'!$T$7:$T$210,'Allocation of site-spec costs'!$B350,'Capex forecast'!$S$7:$S$210,'Allocation of site-spec costs'!$D350,'Capex forecast'!$Q$7:$Q$210,"Customer Connection")</f>
        <v>0</v>
      </c>
      <c r="J350" s="32">
        <f>SUMIFS('Capex forecast'!I$7:I$210,'Capex forecast'!$T$7:$T$210,'Allocation of site-spec costs'!$B350,'Capex forecast'!$S$7:$S$210,'Allocation of site-spec costs'!$D350,'Capex forecast'!$Q$7:$Q$210,"Customer Connection")</f>
        <v>0</v>
      </c>
      <c r="K350" s="32">
        <f>SUMIFS('Capex forecast'!J$7:J$210,'Capex forecast'!$T$7:$T$210,'Allocation of site-spec costs'!$B350,'Capex forecast'!$S$7:$S$210,'Allocation of site-spec costs'!$D350,'Capex forecast'!$Q$7:$Q$210,"Customer Connection")</f>
        <v>0</v>
      </c>
      <c r="L350" s="32">
        <f>SUMIFS('Capex forecast'!K$7:K$210,'Capex forecast'!$T$7:$T$210,'Allocation of site-spec costs'!$B350,'Capex forecast'!$S$7:$S$210,'Allocation of site-spec costs'!$D350,'Capex forecast'!$Q$7:$Q$210,"Customer Connection")</f>
        <v>0</v>
      </c>
      <c r="M350" s="32">
        <f>SUMIFS('Capex forecast'!L$7:L$210,'Capex forecast'!$T$7:$T$210,'Allocation of site-spec costs'!$B350,'Capex forecast'!$S$7:$S$210,'Allocation of site-spec costs'!$D350,'Capex forecast'!$Q$7:$Q$210,"Customer Connection")</f>
        <v>0</v>
      </c>
      <c r="N350" s="32">
        <f>SUMIFS('Capex forecast'!M$7:M$210,'Capex forecast'!$T$7:$T$210,'Allocation of site-spec costs'!$B350,'Capex forecast'!$S$7:$S$210,'Allocation of site-spec costs'!$D350,'Capex forecast'!$Q$7:$Q$210,"Customer Connection")</f>
        <v>0</v>
      </c>
      <c r="O350" s="32">
        <f>SUMIFS('Capex forecast'!N$7:N$210,'Capex forecast'!$T$7:$T$210,'Allocation of site-spec costs'!$B350,'Capex forecast'!$S$7:$S$210,'Allocation of site-spec costs'!$D350,'Capex forecast'!$Q$7:$Q$210,"Customer Connection")</f>
        <v>0</v>
      </c>
      <c r="Q350" s="6" t="s">
        <v>23</v>
      </c>
      <c r="R350" s="6" t="str">
        <f>INDEX('Raw demand forecast'!$M$7:$M$5830,MATCH($Q350,'Raw demand forecast'!$B$7:$B$5830,0))</f>
        <v>No</v>
      </c>
      <c r="S350" s="6" t="str">
        <f>IF(COUNTIF($Q$93:Q350,$B350) = 1, "LV", IF(COUNTIF($Q$93:Q350,$B350) = 2, "HV", "ST"))</f>
        <v>LV</v>
      </c>
      <c r="T350" s="6" t="str">
        <f>INDEX('Demand forecast and growth rate'!$E$7:$E$273,MATCH($Q350,'Demand forecast and growth rate'!$B$7:$B$273,0))</f>
        <v>Steady/falling</v>
      </c>
      <c r="U350" s="32">
        <f>SUMIFS('Capex forecast'!E$7:E$210,'Capex forecast'!$T$7:$T$210,$Q350,'Capex forecast'!$S$7:$S$210,$S350,'Capex forecast'!$Q$7:$Q$210,"Augex")</f>
        <v>0</v>
      </c>
      <c r="V350" s="32">
        <f>SUMIFS('Capex forecast'!F$7:F$210,'Capex forecast'!$T$7:$T$210,$Q350,'Capex forecast'!$S$7:$S$210,$S350,'Capex forecast'!$Q$7:$Q$210,"Augex")</f>
        <v>0</v>
      </c>
      <c r="W350" s="32">
        <f>SUMIFS('Capex forecast'!G$7:G$210,'Capex forecast'!$T$7:$T$210,$Q350,'Capex forecast'!$S$7:$S$210,$S350,'Capex forecast'!$Q$7:$Q$210,"Augex")</f>
        <v>0</v>
      </c>
      <c r="X350" s="32">
        <f>SUMIFS('Capex forecast'!H$7:H$210,'Capex forecast'!$T$7:$T$210,$Q350,'Capex forecast'!$S$7:$S$210,$S350,'Capex forecast'!$Q$7:$Q$210,"Augex")</f>
        <v>0</v>
      </c>
      <c r="Y350" s="32">
        <f>SUMIFS('Capex forecast'!I$7:I$210,'Capex forecast'!$T$7:$T$210,$Q350,'Capex forecast'!$S$7:$S$210,$S350,'Capex forecast'!$Q$7:$Q$210,"Augex")</f>
        <v>0</v>
      </c>
      <c r="Z350" s="32">
        <f>SUMIFS('Capex forecast'!J$7:J$210,'Capex forecast'!$T$7:$T$210,$Q350,'Capex forecast'!$S$7:$S$210,$S350,'Capex forecast'!$Q$7:$Q$210,"Augex")</f>
        <v>0</v>
      </c>
      <c r="AA350" s="32">
        <f>SUMIFS('Capex forecast'!K$7:K$210,'Capex forecast'!$T$7:$T$210,$Q350,'Capex forecast'!$S$7:$S$210,$S350,'Capex forecast'!$Q$7:$Q$210,"Augex")</f>
        <v>0</v>
      </c>
      <c r="AB350" s="32">
        <f>SUMIFS('Capex forecast'!L$7:L$210,'Capex forecast'!$T$7:$T$210,$Q350,'Capex forecast'!$S$7:$S$210,$S350,'Capex forecast'!$Q$7:$Q$210,"Augex")</f>
        <v>0</v>
      </c>
      <c r="AC350" s="32">
        <f>SUMIFS('Capex forecast'!M$7:M$210,'Capex forecast'!$T$7:$T$210,$Q350,'Capex forecast'!$S$7:$S$210,$S350,'Capex forecast'!$Q$7:$Q$210,"Augex")</f>
        <v>0</v>
      </c>
      <c r="AD350" s="32">
        <f>SUMIFS('Capex forecast'!N$7:N$210,'Capex forecast'!$T$7:$T$210,$Q350,'Capex forecast'!$S$7:$S$210,$S350,'Capex forecast'!$Q$7:$Q$210,"Augex")</f>
        <v>0</v>
      </c>
      <c r="AF350" s="6" t="s">
        <v>23</v>
      </c>
      <c r="AG350" s="6" t="str">
        <f>INDEX('Raw demand forecast'!$M$7:$M$5830,MATCH($Q350,'Raw demand forecast'!$B$7:$B$5830,0))</f>
        <v>No</v>
      </c>
      <c r="AH350" s="6" t="str">
        <f>IF(COUNTIF($AF$93:AF350,$B350) = 1, "LV", IF(COUNTIF($AF$93:AF350,$B350) = 2, "HV", "ST"))</f>
        <v>LV</v>
      </c>
      <c r="AI350" s="6" t="str">
        <f>INDEX('Demand forecast and growth rate'!$E$7:$E$273,MATCH($Q350,'Demand forecast and growth rate'!$B$7:$B$273,0))</f>
        <v>Steady/falling</v>
      </c>
      <c r="AJ350" s="53">
        <f>SUMIFS('Capex forecast'!E$7:E$210,'Capex forecast'!$T$7:$T$210,$AF350,'Capex forecast'!$S$7:$S$210,$AH350,'Capex forecast'!$Q$7:$Q$210,"Repex")</f>
        <v>0</v>
      </c>
      <c r="AK350" s="53">
        <f>SUMIFS('Capex forecast'!F$7:F$210,'Capex forecast'!$T$7:$T$210,$AF350,'Capex forecast'!$S$7:$S$210,$AH350,'Capex forecast'!$Q$7:$Q$210,"Repex")</f>
        <v>0</v>
      </c>
      <c r="AL350" s="53">
        <f>SUMIFS('Capex forecast'!G$7:G$210,'Capex forecast'!$T$7:$T$210,$AF350,'Capex forecast'!$S$7:$S$210,$AH350,'Capex forecast'!$Q$7:$Q$210,"Repex")</f>
        <v>0</v>
      </c>
      <c r="AM350" s="53">
        <f>SUMIFS('Capex forecast'!H$7:H$210,'Capex forecast'!$T$7:$T$210,$AF350,'Capex forecast'!$S$7:$S$210,$AH350,'Capex forecast'!$Q$7:$Q$210,"Repex")</f>
        <v>0</v>
      </c>
      <c r="AN350" s="53">
        <f>SUMIFS('Capex forecast'!I$7:I$210,'Capex forecast'!$T$7:$T$210,$AF350,'Capex forecast'!$S$7:$S$210,$AH350,'Capex forecast'!$Q$7:$Q$210,"Repex")</f>
        <v>0</v>
      </c>
      <c r="AO350" s="53">
        <f>SUMIFS('Capex forecast'!J$7:J$210,'Capex forecast'!$T$7:$T$210,$AF350,'Capex forecast'!$S$7:$S$210,$AH350,'Capex forecast'!$Q$7:$Q$210,"Repex")</f>
        <v>0</v>
      </c>
      <c r="AP350" s="53">
        <f>SUMIFS('Capex forecast'!K$7:K$210,'Capex forecast'!$T$7:$T$210,$AF350,'Capex forecast'!$S$7:$S$210,$AH350,'Capex forecast'!$Q$7:$Q$210,"Repex")</f>
        <v>0</v>
      </c>
      <c r="AQ350" s="53">
        <f>SUMIFS('Capex forecast'!L$7:L$210,'Capex forecast'!$T$7:$T$210,$AF350,'Capex forecast'!$S$7:$S$210,$AH350,'Capex forecast'!$Q$7:$Q$210,"Repex")</f>
        <v>0</v>
      </c>
      <c r="AR350" s="53">
        <f>SUMIFS('Capex forecast'!M$7:M$210,'Capex forecast'!$T$7:$T$210,$AF350,'Capex forecast'!$S$7:$S$210,$AH350,'Capex forecast'!$Q$7:$Q$210,"Repex")</f>
        <v>0</v>
      </c>
      <c r="AS350" s="53">
        <f>SUMIFS('Capex forecast'!N$7:N$210,'Capex forecast'!$T$7:$T$210,$AF350,'Capex forecast'!$S$7:$S$210,$AH350,'Capex forecast'!$Q$7:$Q$210,"Repex")</f>
        <v>0</v>
      </c>
    </row>
    <row r="351" spans="2:45" ht="15">
      <c r="B351" s="6" t="s">
        <v>154</v>
      </c>
      <c r="C351" s="6" t="str">
        <f>INDEX('Raw demand forecast'!$M$7:$M$5830,MATCH($B351,'Raw demand forecast'!$B$7:$B$5830,0))</f>
        <v>No</v>
      </c>
      <c r="D351" s="6" t="str">
        <f>IF(COUNTIF($B$93:B351,$B351) = 1, "LV", IF(COUNTIF($B$93:B351,$B351) = 2, "HV", "ST"))</f>
        <v>LV</v>
      </c>
      <c r="E351" s="6" t="str">
        <f>INDEX('Demand forecast and growth rate'!$E$7:$E$273,MATCH($B351,'Demand forecast and growth rate'!$B$7:$B$273,0))</f>
        <v>Steady/falling</v>
      </c>
      <c r="F351" s="32">
        <f>SUMIFS('Capex forecast'!E$7:E$210,'Capex forecast'!$T$7:$T$210,'Allocation of site-spec costs'!$B351,'Capex forecast'!$S$7:$S$210,'Allocation of site-spec costs'!$D351,'Capex forecast'!$Q$7:$Q$210,"Customer Connection")</f>
        <v>0</v>
      </c>
      <c r="G351" s="32">
        <f>SUMIFS('Capex forecast'!F$7:F$210,'Capex forecast'!$T$7:$T$210,'Allocation of site-spec costs'!$B351,'Capex forecast'!$S$7:$S$210,'Allocation of site-spec costs'!$D351,'Capex forecast'!$Q$7:$Q$210,"Customer Connection")</f>
        <v>0</v>
      </c>
      <c r="H351" s="32">
        <f>SUMIFS('Capex forecast'!G$7:G$210,'Capex forecast'!$T$7:$T$210,'Allocation of site-spec costs'!$B351,'Capex forecast'!$S$7:$S$210,'Allocation of site-spec costs'!$D351,'Capex forecast'!$Q$7:$Q$210,"Customer Connection")</f>
        <v>0</v>
      </c>
      <c r="I351" s="32">
        <f>SUMIFS('Capex forecast'!H$7:H$210,'Capex forecast'!$T$7:$T$210,'Allocation of site-spec costs'!$B351,'Capex forecast'!$S$7:$S$210,'Allocation of site-spec costs'!$D351,'Capex forecast'!$Q$7:$Q$210,"Customer Connection")</f>
        <v>0</v>
      </c>
      <c r="J351" s="32">
        <f>SUMIFS('Capex forecast'!I$7:I$210,'Capex forecast'!$T$7:$T$210,'Allocation of site-spec costs'!$B351,'Capex forecast'!$S$7:$S$210,'Allocation of site-spec costs'!$D351,'Capex forecast'!$Q$7:$Q$210,"Customer Connection")</f>
        <v>0</v>
      </c>
      <c r="K351" s="32">
        <f>SUMIFS('Capex forecast'!J$7:J$210,'Capex forecast'!$T$7:$T$210,'Allocation of site-spec costs'!$B351,'Capex forecast'!$S$7:$S$210,'Allocation of site-spec costs'!$D351,'Capex forecast'!$Q$7:$Q$210,"Customer Connection")</f>
        <v>0</v>
      </c>
      <c r="L351" s="32">
        <f>SUMIFS('Capex forecast'!K$7:K$210,'Capex forecast'!$T$7:$T$210,'Allocation of site-spec costs'!$B351,'Capex forecast'!$S$7:$S$210,'Allocation of site-spec costs'!$D351,'Capex forecast'!$Q$7:$Q$210,"Customer Connection")</f>
        <v>0</v>
      </c>
      <c r="M351" s="32">
        <f>SUMIFS('Capex forecast'!L$7:L$210,'Capex forecast'!$T$7:$T$210,'Allocation of site-spec costs'!$B351,'Capex forecast'!$S$7:$S$210,'Allocation of site-spec costs'!$D351,'Capex forecast'!$Q$7:$Q$210,"Customer Connection")</f>
        <v>0</v>
      </c>
      <c r="N351" s="32">
        <f>SUMIFS('Capex forecast'!M$7:M$210,'Capex forecast'!$T$7:$T$210,'Allocation of site-spec costs'!$B351,'Capex forecast'!$S$7:$S$210,'Allocation of site-spec costs'!$D351,'Capex forecast'!$Q$7:$Q$210,"Customer Connection")</f>
        <v>0</v>
      </c>
      <c r="O351" s="32">
        <f>SUMIFS('Capex forecast'!N$7:N$210,'Capex forecast'!$T$7:$T$210,'Allocation of site-spec costs'!$B351,'Capex forecast'!$S$7:$S$210,'Allocation of site-spec costs'!$D351,'Capex forecast'!$Q$7:$Q$210,"Customer Connection")</f>
        <v>0</v>
      </c>
      <c r="Q351" s="6" t="s">
        <v>154</v>
      </c>
      <c r="R351" s="6" t="str">
        <f>INDEX('Raw demand forecast'!$M$7:$M$5830,MATCH($Q351,'Raw demand forecast'!$B$7:$B$5830,0))</f>
        <v>No</v>
      </c>
      <c r="S351" s="6" t="str">
        <f>IF(COUNTIF($Q$93:Q351,$B351) = 1, "LV", IF(COUNTIF($Q$93:Q351,$B351) = 2, "HV", "ST"))</f>
        <v>LV</v>
      </c>
      <c r="T351" s="6" t="str">
        <f>INDEX('Demand forecast and growth rate'!$E$7:$E$273,MATCH($Q351,'Demand forecast and growth rate'!$B$7:$B$273,0))</f>
        <v>Steady/falling</v>
      </c>
      <c r="U351" s="32">
        <f>SUMIFS('Capex forecast'!E$7:E$210,'Capex forecast'!$T$7:$T$210,$Q351,'Capex forecast'!$S$7:$S$210,$S351,'Capex forecast'!$Q$7:$Q$210,"Augex")</f>
        <v>0</v>
      </c>
      <c r="V351" s="32">
        <f>SUMIFS('Capex forecast'!F$7:F$210,'Capex forecast'!$T$7:$T$210,$Q351,'Capex forecast'!$S$7:$S$210,$S351,'Capex forecast'!$Q$7:$Q$210,"Augex")</f>
        <v>0</v>
      </c>
      <c r="W351" s="32">
        <f>SUMIFS('Capex forecast'!G$7:G$210,'Capex forecast'!$T$7:$T$210,$Q351,'Capex forecast'!$S$7:$S$210,$S351,'Capex forecast'!$Q$7:$Q$210,"Augex")</f>
        <v>0</v>
      </c>
      <c r="X351" s="32">
        <f>SUMIFS('Capex forecast'!H$7:H$210,'Capex forecast'!$T$7:$T$210,$Q351,'Capex forecast'!$S$7:$S$210,$S351,'Capex forecast'!$Q$7:$Q$210,"Augex")</f>
        <v>0</v>
      </c>
      <c r="Y351" s="32">
        <f>SUMIFS('Capex forecast'!I$7:I$210,'Capex forecast'!$T$7:$T$210,$Q351,'Capex forecast'!$S$7:$S$210,$S351,'Capex forecast'!$Q$7:$Q$210,"Augex")</f>
        <v>0</v>
      </c>
      <c r="Z351" s="32">
        <f>SUMIFS('Capex forecast'!J$7:J$210,'Capex forecast'!$T$7:$T$210,$Q351,'Capex forecast'!$S$7:$S$210,$S351,'Capex forecast'!$Q$7:$Q$210,"Augex")</f>
        <v>0</v>
      </c>
      <c r="AA351" s="32">
        <f>SUMIFS('Capex forecast'!K$7:K$210,'Capex forecast'!$T$7:$T$210,$Q351,'Capex forecast'!$S$7:$S$210,$S351,'Capex forecast'!$Q$7:$Q$210,"Augex")</f>
        <v>0</v>
      </c>
      <c r="AB351" s="32">
        <f>SUMIFS('Capex forecast'!L$7:L$210,'Capex forecast'!$T$7:$T$210,$Q351,'Capex forecast'!$S$7:$S$210,$S351,'Capex forecast'!$Q$7:$Q$210,"Augex")</f>
        <v>0</v>
      </c>
      <c r="AC351" s="32">
        <f>SUMIFS('Capex forecast'!M$7:M$210,'Capex forecast'!$T$7:$T$210,$Q351,'Capex forecast'!$S$7:$S$210,$S351,'Capex forecast'!$Q$7:$Q$210,"Augex")</f>
        <v>0</v>
      </c>
      <c r="AD351" s="32">
        <f>SUMIFS('Capex forecast'!N$7:N$210,'Capex forecast'!$T$7:$T$210,$Q351,'Capex forecast'!$S$7:$S$210,$S351,'Capex forecast'!$Q$7:$Q$210,"Augex")</f>
        <v>0</v>
      </c>
      <c r="AF351" s="6" t="s">
        <v>154</v>
      </c>
      <c r="AG351" s="6" t="str">
        <f>INDEX('Raw demand forecast'!$M$7:$M$5830,MATCH($Q351,'Raw demand forecast'!$B$7:$B$5830,0))</f>
        <v>No</v>
      </c>
      <c r="AH351" s="6" t="str">
        <f>IF(COUNTIF($AF$93:AF351,$B351) = 1, "LV", IF(COUNTIF($AF$93:AF351,$B351) = 2, "HV", "ST"))</f>
        <v>LV</v>
      </c>
      <c r="AI351" s="6" t="str">
        <f>INDEX('Demand forecast and growth rate'!$E$7:$E$273,MATCH($Q351,'Demand forecast and growth rate'!$B$7:$B$273,0))</f>
        <v>Steady/falling</v>
      </c>
      <c r="AJ351" s="53">
        <f>SUMIFS('Capex forecast'!E$7:E$210,'Capex forecast'!$T$7:$T$210,$AF351,'Capex forecast'!$S$7:$S$210,$AH351,'Capex forecast'!$Q$7:$Q$210,"Repex")</f>
        <v>0</v>
      </c>
      <c r="AK351" s="53">
        <f>SUMIFS('Capex forecast'!F$7:F$210,'Capex forecast'!$T$7:$T$210,$AF351,'Capex forecast'!$S$7:$S$210,$AH351,'Capex forecast'!$Q$7:$Q$210,"Repex")</f>
        <v>0</v>
      </c>
      <c r="AL351" s="53">
        <f>SUMIFS('Capex forecast'!G$7:G$210,'Capex forecast'!$T$7:$T$210,$AF351,'Capex forecast'!$S$7:$S$210,$AH351,'Capex forecast'!$Q$7:$Q$210,"Repex")</f>
        <v>0</v>
      </c>
      <c r="AM351" s="53">
        <f>SUMIFS('Capex forecast'!H$7:H$210,'Capex forecast'!$T$7:$T$210,$AF351,'Capex forecast'!$S$7:$S$210,$AH351,'Capex forecast'!$Q$7:$Q$210,"Repex")</f>
        <v>0</v>
      </c>
      <c r="AN351" s="53">
        <f>SUMIFS('Capex forecast'!I$7:I$210,'Capex forecast'!$T$7:$T$210,$AF351,'Capex forecast'!$S$7:$S$210,$AH351,'Capex forecast'!$Q$7:$Q$210,"Repex")</f>
        <v>0</v>
      </c>
      <c r="AO351" s="53">
        <f>SUMIFS('Capex forecast'!J$7:J$210,'Capex forecast'!$T$7:$T$210,$AF351,'Capex forecast'!$S$7:$S$210,$AH351,'Capex forecast'!$Q$7:$Q$210,"Repex")</f>
        <v>0</v>
      </c>
      <c r="AP351" s="53">
        <f>SUMIFS('Capex forecast'!K$7:K$210,'Capex forecast'!$T$7:$T$210,$AF351,'Capex forecast'!$S$7:$S$210,$AH351,'Capex forecast'!$Q$7:$Q$210,"Repex")</f>
        <v>0</v>
      </c>
      <c r="AQ351" s="53">
        <f>SUMIFS('Capex forecast'!L$7:L$210,'Capex forecast'!$T$7:$T$210,$AF351,'Capex forecast'!$S$7:$S$210,$AH351,'Capex forecast'!$Q$7:$Q$210,"Repex")</f>
        <v>0</v>
      </c>
      <c r="AR351" s="53">
        <f>SUMIFS('Capex forecast'!M$7:M$210,'Capex forecast'!$T$7:$T$210,$AF351,'Capex forecast'!$S$7:$S$210,$AH351,'Capex forecast'!$Q$7:$Q$210,"Repex")</f>
        <v>0</v>
      </c>
      <c r="AS351" s="53">
        <f>SUMIFS('Capex forecast'!N$7:N$210,'Capex forecast'!$T$7:$T$210,$AF351,'Capex forecast'!$S$7:$S$210,$AH351,'Capex forecast'!$Q$7:$Q$210,"Repex")</f>
        <v>0</v>
      </c>
    </row>
    <row r="352" spans="2:45" ht="15">
      <c r="B352" s="6" t="s">
        <v>26</v>
      </c>
      <c r="C352" s="6" t="str">
        <f>INDEX('Raw demand forecast'!$M$7:$M$5830,MATCH($B352,'Raw demand forecast'!$B$7:$B$5830,0))</f>
        <v>No</v>
      </c>
      <c r="D352" s="6" t="str">
        <f>IF(COUNTIF($B$93:B352,$B352) = 1, "LV", IF(COUNTIF($B$93:B352,$B352) = 2, "HV", "ST"))</f>
        <v>LV</v>
      </c>
      <c r="E352" s="6" t="str">
        <f>INDEX('Demand forecast and growth rate'!$E$7:$E$273,MATCH($B352,'Demand forecast and growth rate'!$B$7:$B$273,0))</f>
        <v>Small growth</v>
      </c>
      <c r="F352" s="32">
        <f>SUMIFS('Capex forecast'!E$7:E$210,'Capex forecast'!$T$7:$T$210,'Allocation of site-spec costs'!$B352,'Capex forecast'!$S$7:$S$210,'Allocation of site-spec costs'!$D352,'Capex forecast'!$Q$7:$Q$210,"Customer Connection")</f>
        <v>0</v>
      </c>
      <c r="G352" s="32">
        <f>SUMIFS('Capex forecast'!F$7:F$210,'Capex forecast'!$T$7:$T$210,'Allocation of site-spec costs'!$B352,'Capex forecast'!$S$7:$S$210,'Allocation of site-spec costs'!$D352,'Capex forecast'!$Q$7:$Q$210,"Customer Connection")</f>
        <v>0</v>
      </c>
      <c r="H352" s="32">
        <f>SUMIFS('Capex forecast'!G$7:G$210,'Capex forecast'!$T$7:$T$210,'Allocation of site-spec costs'!$B352,'Capex forecast'!$S$7:$S$210,'Allocation of site-spec costs'!$D352,'Capex forecast'!$Q$7:$Q$210,"Customer Connection")</f>
        <v>0</v>
      </c>
      <c r="I352" s="32">
        <f>SUMIFS('Capex forecast'!H$7:H$210,'Capex forecast'!$T$7:$T$210,'Allocation of site-spec costs'!$B352,'Capex forecast'!$S$7:$S$210,'Allocation of site-spec costs'!$D352,'Capex forecast'!$Q$7:$Q$210,"Customer Connection")</f>
        <v>0</v>
      </c>
      <c r="J352" s="32">
        <f>SUMIFS('Capex forecast'!I$7:I$210,'Capex forecast'!$T$7:$T$210,'Allocation of site-spec costs'!$B352,'Capex forecast'!$S$7:$S$210,'Allocation of site-spec costs'!$D352,'Capex forecast'!$Q$7:$Q$210,"Customer Connection")</f>
        <v>0</v>
      </c>
      <c r="K352" s="32">
        <f>SUMIFS('Capex forecast'!J$7:J$210,'Capex forecast'!$T$7:$T$210,'Allocation of site-spec costs'!$B352,'Capex forecast'!$S$7:$S$210,'Allocation of site-spec costs'!$D352,'Capex forecast'!$Q$7:$Q$210,"Customer Connection")</f>
        <v>0</v>
      </c>
      <c r="L352" s="32">
        <f>SUMIFS('Capex forecast'!K$7:K$210,'Capex forecast'!$T$7:$T$210,'Allocation of site-spec costs'!$B352,'Capex forecast'!$S$7:$S$210,'Allocation of site-spec costs'!$D352,'Capex forecast'!$Q$7:$Q$210,"Customer Connection")</f>
        <v>0</v>
      </c>
      <c r="M352" s="32">
        <f>SUMIFS('Capex forecast'!L$7:L$210,'Capex forecast'!$T$7:$T$210,'Allocation of site-spec costs'!$B352,'Capex forecast'!$S$7:$S$210,'Allocation of site-spec costs'!$D352,'Capex forecast'!$Q$7:$Q$210,"Customer Connection")</f>
        <v>0</v>
      </c>
      <c r="N352" s="32">
        <f>SUMIFS('Capex forecast'!M$7:M$210,'Capex forecast'!$T$7:$T$210,'Allocation of site-spec costs'!$B352,'Capex forecast'!$S$7:$S$210,'Allocation of site-spec costs'!$D352,'Capex forecast'!$Q$7:$Q$210,"Customer Connection")</f>
        <v>0</v>
      </c>
      <c r="O352" s="32">
        <f>SUMIFS('Capex forecast'!N$7:N$210,'Capex forecast'!$T$7:$T$210,'Allocation of site-spec costs'!$B352,'Capex forecast'!$S$7:$S$210,'Allocation of site-spec costs'!$D352,'Capex forecast'!$Q$7:$Q$210,"Customer Connection")</f>
        <v>0</v>
      </c>
      <c r="Q352" s="6" t="s">
        <v>26</v>
      </c>
      <c r="R352" s="6" t="str">
        <f>INDEX('Raw demand forecast'!$M$7:$M$5830,MATCH($Q352,'Raw demand forecast'!$B$7:$B$5830,0))</f>
        <v>No</v>
      </c>
      <c r="S352" s="6" t="str">
        <f>IF(COUNTIF($Q$93:Q352,$B352) = 1, "LV", IF(COUNTIF($Q$93:Q352,$B352) = 2, "HV", "ST"))</f>
        <v>LV</v>
      </c>
      <c r="T352" s="6" t="str">
        <f>INDEX('Demand forecast and growth rate'!$E$7:$E$273,MATCH($Q352,'Demand forecast and growth rate'!$B$7:$B$273,0))</f>
        <v>Small growth</v>
      </c>
      <c r="U352" s="32">
        <f>SUMIFS('Capex forecast'!E$7:E$210,'Capex forecast'!$T$7:$T$210,$Q352,'Capex forecast'!$S$7:$S$210,$S352,'Capex forecast'!$Q$7:$Q$210,"Augex")</f>
        <v>0</v>
      </c>
      <c r="V352" s="32">
        <f>SUMIFS('Capex forecast'!F$7:F$210,'Capex forecast'!$T$7:$T$210,$Q352,'Capex forecast'!$S$7:$S$210,$S352,'Capex forecast'!$Q$7:$Q$210,"Augex")</f>
        <v>0</v>
      </c>
      <c r="W352" s="32">
        <f>SUMIFS('Capex forecast'!G$7:G$210,'Capex forecast'!$T$7:$T$210,$Q352,'Capex forecast'!$S$7:$S$210,$S352,'Capex forecast'!$Q$7:$Q$210,"Augex")</f>
        <v>0</v>
      </c>
      <c r="X352" s="32">
        <f>SUMIFS('Capex forecast'!H$7:H$210,'Capex forecast'!$T$7:$T$210,$Q352,'Capex forecast'!$S$7:$S$210,$S352,'Capex forecast'!$Q$7:$Q$210,"Augex")</f>
        <v>0</v>
      </c>
      <c r="Y352" s="32">
        <f>SUMIFS('Capex forecast'!I$7:I$210,'Capex forecast'!$T$7:$T$210,$Q352,'Capex forecast'!$S$7:$S$210,$S352,'Capex forecast'!$Q$7:$Q$210,"Augex")</f>
        <v>0</v>
      </c>
      <c r="Z352" s="32">
        <f>SUMIFS('Capex forecast'!J$7:J$210,'Capex forecast'!$T$7:$T$210,$Q352,'Capex forecast'!$S$7:$S$210,$S352,'Capex forecast'!$Q$7:$Q$210,"Augex")</f>
        <v>0</v>
      </c>
      <c r="AA352" s="32">
        <f>SUMIFS('Capex forecast'!K$7:K$210,'Capex forecast'!$T$7:$T$210,$Q352,'Capex forecast'!$S$7:$S$210,$S352,'Capex forecast'!$Q$7:$Q$210,"Augex")</f>
        <v>0</v>
      </c>
      <c r="AB352" s="32">
        <f>SUMIFS('Capex forecast'!L$7:L$210,'Capex forecast'!$T$7:$T$210,$Q352,'Capex forecast'!$S$7:$S$210,$S352,'Capex forecast'!$Q$7:$Q$210,"Augex")</f>
        <v>0</v>
      </c>
      <c r="AC352" s="32">
        <f>SUMIFS('Capex forecast'!M$7:M$210,'Capex forecast'!$T$7:$T$210,$Q352,'Capex forecast'!$S$7:$S$210,$S352,'Capex forecast'!$Q$7:$Q$210,"Augex")</f>
        <v>0</v>
      </c>
      <c r="AD352" s="32">
        <f>SUMIFS('Capex forecast'!N$7:N$210,'Capex forecast'!$T$7:$T$210,$Q352,'Capex forecast'!$S$7:$S$210,$S352,'Capex forecast'!$Q$7:$Q$210,"Augex")</f>
        <v>0</v>
      </c>
      <c r="AF352" s="6" t="s">
        <v>26</v>
      </c>
      <c r="AG352" s="6" t="str">
        <f>INDEX('Raw demand forecast'!$M$7:$M$5830,MATCH($Q352,'Raw demand forecast'!$B$7:$B$5830,0))</f>
        <v>No</v>
      </c>
      <c r="AH352" s="6" t="str">
        <f>IF(COUNTIF($AF$93:AF352,$B352) = 1, "LV", IF(COUNTIF($AF$93:AF352,$B352) = 2, "HV", "ST"))</f>
        <v>LV</v>
      </c>
      <c r="AI352" s="6" t="str">
        <f>INDEX('Demand forecast and growth rate'!$E$7:$E$273,MATCH($Q352,'Demand forecast and growth rate'!$B$7:$B$273,0))</f>
        <v>Small growth</v>
      </c>
      <c r="AJ352" s="53">
        <f>SUMIFS('Capex forecast'!E$7:E$210,'Capex forecast'!$T$7:$T$210,$AF352,'Capex forecast'!$S$7:$S$210,$AH352,'Capex forecast'!$Q$7:$Q$210,"Repex")</f>
        <v>0</v>
      </c>
      <c r="AK352" s="53">
        <f>SUMIFS('Capex forecast'!F$7:F$210,'Capex forecast'!$T$7:$T$210,$AF352,'Capex forecast'!$S$7:$S$210,$AH352,'Capex forecast'!$Q$7:$Q$210,"Repex")</f>
        <v>0</v>
      </c>
      <c r="AL352" s="53">
        <f>SUMIFS('Capex forecast'!G$7:G$210,'Capex forecast'!$T$7:$T$210,$AF352,'Capex forecast'!$S$7:$S$210,$AH352,'Capex forecast'!$Q$7:$Q$210,"Repex")</f>
        <v>0</v>
      </c>
      <c r="AM352" s="53">
        <f>SUMIFS('Capex forecast'!H$7:H$210,'Capex forecast'!$T$7:$T$210,$AF352,'Capex forecast'!$S$7:$S$210,$AH352,'Capex forecast'!$Q$7:$Q$210,"Repex")</f>
        <v>0</v>
      </c>
      <c r="AN352" s="53">
        <f>SUMIFS('Capex forecast'!I$7:I$210,'Capex forecast'!$T$7:$T$210,$AF352,'Capex forecast'!$S$7:$S$210,$AH352,'Capex forecast'!$Q$7:$Q$210,"Repex")</f>
        <v>0</v>
      </c>
      <c r="AO352" s="53">
        <f>SUMIFS('Capex forecast'!J$7:J$210,'Capex forecast'!$T$7:$T$210,$AF352,'Capex forecast'!$S$7:$S$210,$AH352,'Capex forecast'!$Q$7:$Q$210,"Repex")</f>
        <v>0</v>
      </c>
      <c r="AP352" s="53">
        <f>SUMIFS('Capex forecast'!K$7:K$210,'Capex forecast'!$T$7:$T$210,$AF352,'Capex forecast'!$S$7:$S$210,$AH352,'Capex forecast'!$Q$7:$Q$210,"Repex")</f>
        <v>0</v>
      </c>
      <c r="AQ352" s="53">
        <f>SUMIFS('Capex forecast'!L$7:L$210,'Capex forecast'!$T$7:$T$210,$AF352,'Capex forecast'!$S$7:$S$210,$AH352,'Capex forecast'!$Q$7:$Q$210,"Repex")</f>
        <v>0</v>
      </c>
      <c r="AR352" s="53">
        <f>SUMIFS('Capex forecast'!M$7:M$210,'Capex forecast'!$T$7:$T$210,$AF352,'Capex forecast'!$S$7:$S$210,$AH352,'Capex forecast'!$Q$7:$Q$210,"Repex")</f>
        <v>0</v>
      </c>
      <c r="AS352" s="53">
        <f>SUMIFS('Capex forecast'!N$7:N$210,'Capex forecast'!$T$7:$T$210,$AF352,'Capex forecast'!$S$7:$S$210,$AH352,'Capex forecast'!$Q$7:$Q$210,"Repex")</f>
        <v>0</v>
      </c>
    </row>
    <row r="353" spans="2:45" ht="15">
      <c r="B353" s="6" t="s">
        <v>69</v>
      </c>
      <c r="C353" s="6" t="str">
        <f>INDEX('Raw demand forecast'!$M$7:$M$5830,MATCH($B353,'Raw demand forecast'!$B$7:$B$5830,0))</f>
        <v>No</v>
      </c>
      <c r="D353" s="6" t="str">
        <f>IF(COUNTIF($B$93:B353,$B353) = 1, "LV", IF(COUNTIF($B$93:B353,$B353) = 2, "HV", "ST"))</f>
        <v>LV</v>
      </c>
      <c r="E353" s="6" t="str">
        <f>INDEX('Demand forecast and growth rate'!$E$7:$E$273,MATCH($B353,'Demand forecast and growth rate'!$B$7:$B$273,0))</f>
        <v>Small growth</v>
      </c>
      <c r="F353" s="32">
        <f>SUMIFS('Capex forecast'!E$7:E$210,'Capex forecast'!$T$7:$T$210,'Allocation of site-spec costs'!$B353,'Capex forecast'!$S$7:$S$210,'Allocation of site-spec costs'!$D353,'Capex forecast'!$Q$7:$Q$210,"Customer Connection")</f>
        <v>0</v>
      </c>
      <c r="G353" s="32">
        <f>SUMIFS('Capex forecast'!F$7:F$210,'Capex forecast'!$T$7:$T$210,'Allocation of site-spec costs'!$B353,'Capex forecast'!$S$7:$S$210,'Allocation of site-spec costs'!$D353,'Capex forecast'!$Q$7:$Q$210,"Customer Connection")</f>
        <v>0</v>
      </c>
      <c r="H353" s="32">
        <f>SUMIFS('Capex forecast'!G$7:G$210,'Capex forecast'!$T$7:$T$210,'Allocation of site-spec costs'!$B353,'Capex forecast'!$S$7:$S$210,'Allocation of site-spec costs'!$D353,'Capex forecast'!$Q$7:$Q$210,"Customer Connection")</f>
        <v>0</v>
      </c>
      <c r="I353" s="32">
        <f>SUMIFS('Capex forecast'!H$7:H$210,'Capex forecast'!$T$7:$T$210,'Allocation of site-spec costs'!$B353,'Capex forecast'!$S$7:$S$210,'Allocation of site-spec costs'!$D353,'Capex forecast'!$Q$7:$Q$210,"Customer Connection")</f>
        <v>0</v>
      </c>
      <c r="J353" s="32">
        <f>SUMIFS('Capex forecast'!I$7:I$210,'Capex forecast'!$T$7:$T$210,'Allocation of site-spec costs'!$B353,'Capex forecast'!$S$7:$S$210,'Allocation of site-spec costs'!$D353,'Capex forecast'!$Q$7:$Q$210,"Customer Connection")</f>
        <v>0</v>
      </c>
      <c r="K353" s="32">
        <f>SUMIFS('Capex forecast'!J$7:J$210,'Capex forecast'!$T$7:$T$210,'Allocation of site-spec costs'!$B353,'Capex forecast'!$S$7:$S$210,'Allocation of site-spec costs'!$D353,'Capex forecast'!$Q$7:$Q$210,"Customer Connection")</f>
        <v>0</v>
      </c>
      <c r="L353" s="32">
        <f>SUMIFS('Capex forecast'!K$7:K$210,'Capex forecast'!$T$7:$T$210,'Allocation of site-spec costs'!$B353,'Capex forecast'!$S$7:$S$210,'Allocation of site-spec costs'!$D353,'Capex forecast'!$Q$7:$Q$210,"Customer Connection")</f>
        <v>0</v>
      </c>
      <c r="M353" s="32">
        <f>SUMIFS('Capex forecast'!L$7:L$210,'Capex forecast'!$T$7:$T$210,'Allocation of site-spec costs'!$B353,'Capex forecast'!$S$7:$S$210,'Allocation of site-spec costs'!$D353,'Capex forecast'!$Q$7:$Q$210,"Customer Connection")</f>
        <v>0</v>
      </c>
      <c r="N353" s="32">
        <f>SUMIFS('Capex forecast'!M$7:M$210,'Capex forecast'!$T$7:$T$210,'Allocation of site-spec costs'!$B353,'Capex forecast'!$S$7:$S$210,'Allocation of site-spec costs'!$D353,'Capex forecast'!$Q$7:$Q$210,"Customer Connection")</f>
        <v>0</v>
      </c>
      <c r="O353" s="32">
        <f>SUMIFS('Capex forecast'!N$7:N$210,'Capex forecast'!$T$7:$T$210,'Allocation of site-spec costs'!$B353,'Capex forecast'!$S$7:$S$210,'Allocation of site-spec costs'!$D353,'Capex forecast'!$Q$7:$Q$210,"Customer Connection")</f>
        <v>0</v>
      </c>
      <c r="Q353" s="6" t="s">
        <v>69</v>
      </c>
      <c r="R353" s="6" t="str">
        <f>INDEX('Raw demand forecast'!$M$7:$M$5830,MATCH($Q353,'Raw demand forecast'!$B$7:$B$5830,0))</f>
        <v>No</v>
      </c>
      <c r="S353" s="6" t="str">
        <f>IF(COUNTIF($Q$93:Q353,$B353) = 1, "LV", IF(COUNTIF($Q$93:Q353,$B353) = 2, "HV", "ST"))</f>
        <v>LV</v>
      </c>
      <c r="T353" s="6" t="str">
        <f>INDEX('Demand forecast and growth rate'!$E$7:$E$273,MATCH($Q353,'Demand forecast and growth rate'!$B$7:$B$273,0))</f>
        <v>Small growth</v>
      </c>
      <c r="U353" s="32">
        <f>SUMIFS('Capex forecast'!E$7:E$210,'Capex forecast'!$T$7:$T$210,$Q353,'Capex forecast'!$S$7:$S$210,$S353,'Capex forecast'!$Q$7:$Q$210,"Augex")</f>
        <v>0</v>
      </c>
      <c r="V353" s="32">
        <f>SUMIFS('Capex forecast'!F$7:F$210,'Capex forecast'!$T$7:$T$210,$Q353,'Capex forecast'!$S$7:$S$210,$S353,'Capex forecast'!$Q$7:$Q$210,"Augex")</f>
        <v>0</v>
      </c>
      <c r="W353" s="32">
        <f>SUMIFS('Capex forecast'!G$7:G$210,'Capex forecast'!$T$7:$T$210,$Q353,'Capex forecast'!$S$7:$S$210,$S353,'Capex forecast'!$Q$7:$Q$210,"Augex")</f>
        <v>0</v>
      </c>
      <c r="X353" s="32">
        <f>SUMIFS('Capex forecast'!H$7:H$210,'Capex forecast'!$T$7:$T$210,$Q353,'Capex forecast'!$S$7:$S$210,$S353,'Capex forecast'!$Q$7:$Q$210,"Augex")</f>
        <v>0</v>
      </c>
      <c r="Y353" s="32">
        <f>SUMIFS('Capex forecast'!I$7:I$210,'Capex forecast'!$T$7:$T$210,$Q353,'Capex forecast'!$S$7:$S$210,$S353,'Capex forecast'!$Q$7:$Q$210,"Augex")</f>
        <v>0</v>
      </c>
      <c r="Z353" s="32">
        <f>SUMIFS('Capex forecast'!J$7:J$210,'Capex forecast'!$T$7:$T$210,$Q353,'Capex forecast'!$S$7:$S$210,$S353,'Capex forecast'!$Q$7:$Q$210,"Augex")</f>
        <v>0</v>
      </c>
      <c r="AA353" s="32">
        <f>SUMIFS('Capex forecast'!K$7:K$210,'Capex forecast'!$T$7:$T$210,$Q353,'Capex forecast'!$S$7:$S$210,$S353,'Capex forecast'!$Q$7:$Q$210,"Augex")</f>
        <v>0</v>
      </c>
      <c r="AB353" s="32">
        <f>SUMIFS('Capex forecast'!L$7:L$210,'Capex forecast'!$T$7:$T$210,$Q353,'Capex forecast'!$S$7:$S$210,$S353,'Capex forecast'!$Q$7:$Q$210,"Augex")</f>
        <v>0</v>
      </c>
      <c r="AC353" s="32">
        <f>SUMIFS('Capex forecast'!M$7:M$210,'Capex forecast'!$T$7:$T$210,$Q353,'Capex forecast'!$S$7:$S$210,$S353,'Capex forecast'!$Q$7:$Q$210,"Augex")</f>
        <v>0</v>
      </c>
      <c r="AD353" s="32">
        <f>SUMIFS('Capex forecast'!N$7:N$210,'Capex forecast'!$T$7:$T$210,$Q353,'Capex forecast'!$S$7:$S$210,$S353,'Capex forecast'!$Q$7:$Q$210,"Augex")</f>
        <v>0</v>
      </c>
      <c r="AF353" s="6" t="s">
        <v>69</v>
      </c>
      <c r="AG353" s="6" t="str">
        <f>INDEX('Raw demand forecast'!$M$7:$M$5830,MATCH($Q353,'Raw demand forecast'!$B$7:$B$5830,0))</f>
        <v>No</v>
      </c>
      <c r="AH353" s="6" t="str">
        <f>IF(COUNTIF($AF$93:AF353,$B353) = 1, "LV", IF(COUNTIF($AF$93:AF353,$B353) = 2, "HV", "ST"))</f>
        <v>LV</v>
      </c>
      <c r="AI353" s="6" t="str">
        <f>INDEX('Demand forecast and growth rate'!$E$7:$E$273,MATCH($Q353,'Demand forecast and growth rate'!$B$7:$B$273,0))</f>
        <v>Small growth</v>
      </c>
      <c r="AJ353" s="53">
        <f>SUMIFS('Capex forecast'!E$7:E$210,'Capex forecast'!$T$7:$T$210,$AF353,'Capex forecast'!$S$7:$S$210,$AH353,'Capex forecast'!$Q$7:$Q$210,"Repex")</f>
        <v>0</v>
      </c>
      <c r="AK353" s="53">
        <f>SUMIFS('Capex forecast'!F$7:F$210,'Capex forecast'!$T$7:$T$210,$AF353,'Capex forecast'!$S$7:$S$210,$AH353,'Capex forecast'!$Q$7:$Q$210,"Repex")</f>
        <v>0</v>
      </c>
      <c r="AL353" s="53">
        <f>SUMIFS('Capex forecast'!G$7:G$210,'Capex forecast'!$T$7:$T$210,$AF353,'Capex forecast'!$S$7:$S$210,$AH353,'Capex forecast'!$Q$7:$Q$210,"Repex")</f>
        <v>0</v>
      </c>
      <c r="AM353" s="53">
        <f>SUMIFS('Capex forecast'!H$7:H$210,'Capex forecast'!$T$7:$T$210,$AF353,'Capex forecast'!$S$7:$S$210,$AH353,'Capex forecast'!$Q$7:$Q$210,"Repex")</f>
        <v>0</v>
      </c>
      <c r="AN353" s="53">
        <f>SUMIFS('Capex forecast'!I$7:I$210,'Capex forecast'!$T$7:$T$210,$AF353,'Capex forecast'!$S$7:$S$210,$AH353,'Capex forecast'!$Q$7:$Q$210,"Repex")</f>
        <v>0</v>
      </c>
      <c r="AO353" s="53">
        <f>SUMIFS('Capex forecast'!J$7:J$210,'Capex forecast'!$T$7:$T$210,$AF353,'Capex forecast'!$S$7:$S$210,$AH353,'Capex forecast'!$Q$7:$Q$210,"Repex")</f>
        <v>0</v>
      </c>
      <c r="AP353" s="53">
        <f>SUMIFS('Capex forecast'!K$7:K$210,'Capex forecast'!$T$7:$T$210,$AF353,'Capex forecast'!$S$7:$S$210,$AH353,'Capex forecast'!$Q$7:$Q$210,"Repex")</f>
        <v>0</v>
      </c>
      <c r="AQ353" s="53">
        <f>SUMIFS('Capex forecast'!L$7:L$210,'Capex forecast'!$T$7:$T$210,$AF353,'Capex forecast'!$S$7:$S$210,$AH353,'Capex forecast'!$Q$7:$Q$210,"Repex")</f>
        <v>0</v>
      </c>
      <c r="AR353" s="53">
        <f>SUMIFS('Capex forecast'!M$7:M$210,'Capex forecast'!$T$7:$T$210,$AF353,'Capex forecast'!$S$7:$S$210,$AH353,'Capex forecast'!$Q$7:$Q$210,"Repex")</f>
        <v>0</v>
      </c>
      <c r="AS353" s="53">
        <f>SUMIFS('Capex forecast'!N$7:N$210,'Capex forecast'!$T$7:$T$210,$AF353,'Capex forecast'!$S$7:$S$210,$AH353,'Capex forecast'!$Q$7:$Q$210,"Repex")</f>
        <v>0</v>
      </c>
    </row>
    <row r="354" spans="2:45" ht="15">
      <c r="B354" s="6" t="s">
        <v>71</v>
      </c>
      <c r="C354" s="6" t="str">
        <f>INDEX('Raw demand forecast'!$M$7:$M$5830,MATCH($B354,'Raw demand forecast'!$B$7:$B$5830,0))</f>
        <v>No</v>
      </c>
      <c r="D354" s="6" t="str">
        <f>IF(COUNTIF($B$93:B354,$B354) = 1, "LV", IF(COUNTIF($B$93:B354,$B354) = 2, "HV", "ST"))</f>
        <v>LV</v>
      </c>
      <c r="E354" s="6" t="str">
        <f>INDEX('Demand forecast and growth rate'!$E$7:$E$273,MATCH($B354,'Demand forecast and growth rate'!$B$7:$B$273,0))</f>
        <v>High growth</v>
      </c>
      <c r="F354" s="32">
        <f>SUMIFS('Capex forecast'!E$7:E$210,'Capex forecast'!$T$7:$T$210,'Allocation of site-spec costs'!$B354,'Capex forecast'!$S$7:$S$210,'Allocation of site-spec costs'!$D354,'Capex forecast'!$Q$7:$Q$210,"Customer Connection")</f>
        <v>0</v>
      </c>
      <c r="G354" s="32">
        <f>SUMIFS('Capex forecast'!F$7:F$210,'Capex forecast'!$T$7:$T$210,'Allocation of site-spec costs'!$B354,'Capex forecast'!$S$7:$S$210,'Allocation of site-spec costs'!$D354,'Capex forecast'!$Q$7:$Q$210,"Customer Connection")</f>
        <v>0</v>
      </c>
      <c r="H354" s="32">
        <f>SUMIFS('Capex forecast'!G$7:G$210,'Capex forecast'!$T$7:$T$210,'Allocation of site-spec costs'!$B354,'Capex forecast'!$S$7:$S$210,'Allocation of site-spec costs'!$D354,'Capex forecast'!$Q$7:$Q$210,"Customer Connection")</f>
        <v>0</v>
      </c>
      <c r="I354" s="32">
        <f>SUMIFS('Capex forecast'!H$7:H$210,'Capex forecast'!$T$7:$T$210,'Allocation of site-spec costs'!$B354,'Capex forecast'!$S$7:$S$210,'Allocation of site-spec costs'!$D354,'Capex forecast'!$Q$7:$Q$210,"Customer Connection")</f>
        <v>0</v>
      </c>
      <c r="J354" s="32">
        <f>SUMIFS('Capex forecast'!I$7:I$210,'Capex forecast'!$T$7:$T$210,'Allocation of site-spec costs'!$B354,'Capex forecast'!$S$7:$S$210,'Allocation of site-spec costs'!$D354,'Capex forecast'!$Q$7:$Q$210,"Customer Connection")</f>
        <v>0</v>
      </c>
      <c r="K354" s="32">
        <f>SUMIFS('Capex forecast'!J$7:J$210,'Capex forecast'!$T$7:$T$210,'Allocation of site-spec costs'!$B354,'Capex forecast'!$S$7:$S$210,'Allocation of site-spec costs'!$D354,'Capex forecast'!$Q$7:$Q$210,"Customer Connection")</f>
        <v>0</v>
      </c>
      <c r="L354" s="32">
        <f>SUMIFS('Capex forecast'!K$7:K$210,'Capex forecast'!$T$7:$T$210,'Allocation of site-spec costs'!$B354,'Capex forecast'!$S$7:$S$210,'Allocation of site-spec costs'!$D354,'Capex forecast'!$Q$7:$Q$210,"Customer Connection")</f>
        <v>0</v>
      </c>
      <c r="M354" s="32">
        <f>SUMIFS('Capex forecast'!L$7:L$210,'Capex forecast'!$T$7:$T$210,'Allocation of site-spec costs'!$B354,'Capex forecast'!$S$7:$S$210,'Allocation of site-spec costs'!$D354,'Capex forecast'!$Q$7:$Q$210,"Customer Connection")</f>
        <v>0</v>
      </c>
      <c r="N354" s="32">
        <f>SUMIFS('Capex forecast'!M$7:M$210,'Capex forecast'!$T$7:$T$210,'Allocation of site-spec costs'!$B354,'Capex forecast'!$S$7:$S$210,'Allocation of site-spec costs'!$D354,'Capex forecast'!$Q$7:$Q$210,"Customer Connection")</f>
        <v>0</v>
      </c>
      <c r="O354" s="32">
        <f>SUMIFS('Capex forecast'!N$7:N$210,'Capex forecast'!$T$7:$T$210,'Allocation of site-spec costs'!$B354,'Capex forecast'!$S$7:$S$210,'Allocation of site-spec costs'!$D354,'Capex forecast'!$Q$7:$Q$210,"Customer Connection")</f>
        <v>0</v>
      </c>
      <c r="Q354" s="6" t="s">
        <v>71</v>
      </c>
      <c r="R354" s="6" t="str">
        <f>INDEX('Raw demand forecast'!$M$7:$M$5830,MATCH($Q354,'Raw demand forecast'!$B$7:$B$5830,0))</f>
        <v>No</v>
      </c>
      <c r="S354" s="6" t="str">
        <f>IF(COUNTIF($Q$93:Q354,$B354) = 1, "LV", IF(COUNTIF($Q$93:Q354,$B354) = 2, "HV", "ST"))</f>
        <v>LV</v>
      </c>
      <c r="T354" s="6" t="str">
        <f>INDEX('Demand forecast and growth rate'!$E$7:$E$273,MATCH($Q354,'Demand forecast and growth rate'!$B$7:$B$273,0))</f>
        <v>High growth</v>
      </c>
      <c r="U354" s="32">
        <f>SUMIFS('Capex forecast'!E$7:E$210,'Capex forecast'!$T$7:$T$210,$Q354,'Capex forecast'!$S$7:$S$210,$S354,'Capex forecast'!$Q$7:$Q$210,"Augex")</f>
        <v>0</v>
      </c>
      <c r="V354" s="32">
        <f>SUMIFS('Capex forecast'!F$7:F$210,'Capex forecast'!$T$7:$T$210,$Q354,'Capex forecast'!$S$7:$S$210,$S354,'Capex forecast'!$Q$7:$Q$210,"Augex")</f>
        <v>0</v>
      </c>
      <c r="W354" s="32">
        <f>SUMIFS('Capex forecast'!G$7:G$210,'Capex forecast'!$T$7:$T$210,$Q354,'Capex forecast'!$S$7:$S$210,$S354,'Capex forecast'!$Q$7:$Q$210,"Augex")</f>
        <v>0</v>
      </c>
      <c r="X354" s="32">
        <f>SUMIFS('Capex forecast'!H$7:H$210,'Capex forecast'!$T$7:$T$210,$Q354,'Capex forecast'!$S$7:$S$210,$S354,'Capex forecast'!$Q$7:$Q$210,"Augex")</f>
        <v>0</v>
      </c>
      <c r="Y354" s="32">
        <f>SUMIFS('Capex forecast'!I$7:I$210,'Capex forecast'!$T$7:$T$210,$Q354,'Capex forecast'!$S$7:$S$210,$S354,'Capex forecast'!$Q$7:$Q$210,"Augex")</f>
        <v>0</v>
      </c>
      <c r="Z354" s="32">
        <f>SUMIFS('Capex forecast'!J$7:J$210,'Capex forecast'!$T$7:$T$210,$Q354,'Capex forecast'!$S$7:$S$210,$S354,'Capex forecast'!$Q$7:$Q$210,"Augex")</f>
        <v>0</v>
      </c>
      <c r="AA354" s="32">
        <f>SUMIFS('Capex forecast'!K$7:K$210,'Capex forecast'!$T$7:$T$210,$Q354,'Capex forecast'!$S$7:$S$210,$S354,'Capex forecast'!$Q$7:$Q$210,"Augex")</f>
        <v>0</v>
      </c>
      <c r="AB354" s="32">
        <f>SUMIFS('Capex forecast'!L$7:L$210,'Capex forecast'!$T$7:$T$210,$Q354,'Capex forecast'!$S$7:$S$210,$S354,'Capex forecast'!$Q$7:$Q$210,"Augex")</f>
        <v>0</v>
      </c>
      <c r="AC354" s="32">
        <f>SUMIFS('Capex forecast'!M$7:M$210,'Capex forecast'!$T$7:$T$210,$Q354,'Capex forecast'!$S$7:$S$210,$S354,'Capex forecast'!$Q$7:$Q$210,"Augex")</f>
        <v>0</v>
      </c>
      <c r="AD354" s="32">
        <f>SUMIFS('Capex forecast'!N$7:N$210,'Capex forecast'!$T$7:$T$210,$Q354,'Capex forecast'!$S$7:$S$210,$S354,'Capex forecast'!$Q$7:$Q$210,"Augex")</f>
        <v>0</v>
      </c>
      <c r="AF354" s="6" t="s">
        <v>71</v>
      </c>
      <c r="AG354" s="6" t="str">
        <f>INDEX('Raw demand forecast'!$M$7:$M$5830,MATCH($Q354,'Raw demand forecast'!$B$7:$B$5830,0))</f>
        <v>No</v>
      </c>
      <c r="AH354" s="6" t="str">
        <f>IF(COUNTIF($AF$93:AF354,$B354) = 1, "LV", IF(COUNTIF($AF$93:AF354,$B354) = 2, "HV", "ST"))</f>
        <v>LV</v>
      </c>
      <c r="AI354" s="6" t="str">
        <f>INDEX('Demand forecast and growth rate'!$E$7:$E$273,MATCH($Q354,'Demand forecast and growth rate'!$B$7:$B$273,0))</f>
        <v>High growth</v>
      </c>
      <c r="AJ354" s="53">
        <f>SUMIFS('Capex forecast'!E$7:E$210,'Capex forecast'!$T$7:$T$210,$AF354,'Capex forecast'!$S$7:$S$210,$AH354,'Capex forecast'!$Q$7:$Q$210,"Repex")</f>
        <v>0</v>
      </c>
      <c r="AK354" s="53">
        <f>SUMIFS('Capex forecast'!F$7:F$210,'Capex forecast'!$T$7:$T$210,$AF354,'Capex forecast'!$S$7:$S$210,$AH354,'Capex forecast'!$Q$7:$Q$210,"Repex")</f>
        <v>0</v>
      </c>
      <c r="AL354" s="53">
        <f>SUMIFS('Capex forecast'!G$7:G$210,'Capex forecast'!$T$7:$T$210,$AF354,'Capex forecast'!$S$7:$S$210,$AH354,'Capex forecast'!$Q$7:$Q$210,"Repex")</f>
        <v>0</v>
      </c>
      <c r="AM354" s="53">
        <f>SUMIFS('Capex forecast'!H$7:H$210,'Capex forecast'!$T$7:$T$210,$AF354,'Capex forecast'!$S$7:$S$210,$AH354,'Capex forecast'!$Q$7:$Q$210,"Repex")</f>
        <v>0</v>
      </c>
      <c r="AN354" s="53">
        <f>SUMIFS('Capex forecast'!I$7:I$210,'Capex forecast'!$T$7:$T$210,$AF354,'Capex forecast'!$S$7:$S$210,$AH354,'Capex forecast'!$Q$7:$Q$210,"Repex")</f>
        <v>0</v>
      </c>
      <c r="AO354" s="53">
        <f>SUMIFS('Capex forecast'!J$7:J$210,'Capex forecast'!$T$7:$T$210,$AF354,'Capex forecast'!$S$7:$S$210,$AH354,'Capex forecast'!$Q$7:$Q$210,"Repex")</f>
        <v>0</v>
      </c>
      <c r="AP354" s="53">
        <f>SUMIFS('Capex forecast'!K$7:K$210,'Capex forecast'!$T$7:$T$210,$AF354,'Capex forecast'!$S$7:$S$210,$AH354,'Capex forecast'!$Q$7:$Q$210,"Repex")</f>
        <v>0</v>
      </c>
      <c r="AQ354" s="53">
        <f>SUMIFS('Capex forecast'!L$7:L$210,'Capex forecast'!$T$7:$T$210,$AF354,'Capex forecast'!$S$7:$S$210,$AH354,'Capex forecast'!$Q$7:$Q$210,"Repex")</f>
        <v>0</v>
      </c>
      <c r="AR354" s="53">
        <f>SUMIFS('Capex forecast'!M$7:M$210,'Capex forecast'!$T$7:$T$210,$AF354,'Capex forecast'!$S$7:$S$210,$AH354,'Capex forecast'!$Q$7:$Q$210,"Repex")</f>
        <v>0</v>
      </c>
      <c r="AS354" s="53">
        <f>SUMIFS('Capex forecast'!N$7:N$210,'Capex forecast'!$T$7:$T$210,$AF354,'Capex forecast'!$S$7:$S$210,$AH354,'Capex forecast'!$Q$7:$Q$210,"Repex")</f>
        <v>0</v>
      </c>
    </row>
    <row r="355" spans="2:45" ht="15">
      <c r="B355" s="6" t="s">
        <v>73</v>
      </c>
      <c r="C355" s="6" t="str">
        <f>INDEX('Raw demand forecast'!$M$7:$M$5830,MATCH($B355,'Raw demand forecast'!$B$7:$B$5830,0))</f>
        <v>No</v>
      </c>
      <c r="D355" s="6" t="str">
        <f>IF(COUNTIF($B$93:B355,$B355) = 1, "LV", IF(COUNTIF($B$93:B355,$B355) = 2, "HV", "ST"))</f>
        <v>LV</v>
      </c>
      <c r="E355" s="6" t="str">
        <f>INDEX('Demand forecast and growth rate'!$E$7:$E$273,MATCH($B355,'Demand forecast and growth rate'!$B$7:$B$273,0))</f>
        <v>Steady/falling</v>
      </c>
      <c r="F355" s="32">
        <f>SUMIFS('Capex forecast'!E$7:E$210,'Capex forecast'!$T$7:$T$210,'Allocation of site-spec costs'!$B355,'Capex forecast'!$S$7:$S$210,'Allocation of site-spec costs'!$D355,'Capex forecast'!$Q$7:$Q$210,"Customer Connection")</f>
        <v>0</v>
      </c>
      <c r="G355" s="32">
        <f>SUMIFS('Capex forecast'!F$7:F$210,'Capex forecast'!$T$7:$T$210,'Allocation of site-spec costs'!$B355,'Capex forecast'!$S$7:$S$210,'Allocation of site-spec costs'!$D355,'Capex forecast'!$Q$7:$Q$210,"Customer Connection")</f>
        <v>0</v>
      </c>
      <c r="H355" s="32">
        <f>SUMIFS('Capex forecast'!G$7:G$210,'Capex forecast'!$T$7:$T$210,'Allocation of site-spec costs'!$B355,'Capex forecast'!$S$7:$S$210,'Allocation of site-spec costs'!$D355,'Capex forecast'!$Q$7:$Q$210,"Customer Connection")</f>
        <v>0</v>
      </c>
      <c r="I355" s="32">
        <f>SUMIFS('Capex forecast'!H$7:H$210,'Capex forecast'!$T$7:$T$210,'Allocation of site-spec costs'!$B355,'Capex forecast'!$S$7:$S$210,'Allocation of site-spec costs'!$D355,'Capex forecast'!$Q$7:$Q$210,"Customer Connection")</f>
        <v>0</v>
      </c>
      <c r="J355" s="32">
        <f>SUMIFS('Capex forecast'!I$7:I$210,'Capex forecast'!$T$7:$T$210,'Allocation of site-spec costs'!$B355,'Capex forecast'!$S$7:$S$210,'Allocation of site-spec costs'!$D355,'Capex forecast'!$Q$7:$Q$210,"Customer Connection")</f>
        <v>0</v>
      </c>
      <c r="K355" s="32">
        <f>SUMIFS('Capex forecast'!J$7:J$210,'Capex forecast'!$T$7:$T$210,'Allocation of site-spec costs'!$B355,'Capex forecast'!$S$7:$S$210,'Allocation of site-spec costs'!$D355,'Capex forecast'!$Q$7:$Q$210,"Customer Connection")</f>
        <v>0</v>
      </c>
      <c r="L355" s="32">
        <f>SUMIFS('Capex forecast'!K$7:K$210,'Capex forecast'!$T$7:$T$210,'Allocation of site-spec costs'!$B355,'Capex forecast'!$S$7:$S$210,'Allocation of site-spec costs'!$D355,'Capex forecast'!$Q$7:$Q$210,"Customer Connection")</f>
        <v>0</v>
      </c>
      <c r="M355" s="32">
        <f>SUMIFS('Capex forecast'!L$7:L$210,'Capex forecast'!$T$7:$T$210,'Allocation of site-spec costs'!$B355,'Capex forecast'!$S$7:$S$210,'Allocation of site-spec costs'!$D355,'Capex forecast'!$Q$7:$Q$210,"Customer Connection")</f>
        <v>0</v>
      </c>
      <c r="N355" s="32">
        <f>SUMIFS('Capex forecast'!M$7:M$210,'Capex forecast'!$T$7:$T$210,'Allocation of site-spec costs'!$B355,'Capex forecast'!$S$7:$S$210,'Allocation of site-spec costs'!$D355,'Capex forecast'!$Q$7:$Q$210,"Customer Connection")</f>
        <v>0</v>
      </c>
      <c r="O355" s="32">
        <f>SUMIFS('Capex forecast'!N$7:N$210,'Capex forecast'!$T$7:$T$210,'Allocation of site-spec costs'!$B355,'Capex forecast'!$S$7:$S$210,'Allocation of site-spec costs'!$D355,'Capex forecast'!$Q$7:$Q$210,"Customer Connection")</f>
        <v>0</v>
      </c>
      <c r="Q355" s="6" t="s">
        <v>73</v>
      </c>
      <c r="R355" s="6" t="str">
        <f>INDEX('Raw demand forecast'!$M$7:$M$5830,MATCH($Q355,'Raw demand forecast'!$B$7:$B$5830,0))</f>
        <v>No</v>
      </c>
      <c r="S355" s="6" t="str">
        <f>IF(COUNTIF($Q$93:Q355,$B355) = 1, "LV", IF(COUNTIF($Q$93:Q355,$B355) = 2, "HV", "ST"))</f>
        <v>LV</v>
      </c>
      <c r="T355" s="6" t="str">
        <f>INDEX('Demand forecast and growth rate'!$E$7:$E$273,MATCH($Q355,'Demand forecast and growth rate'!$B$7:$B$273,0))</f>
        <v>Steady/falling</v>
      </c>
      <c r="U355" s="32">
        <f>SUMIFS('Capex forecast'!E$7:E$210,'Capex forecast'!$T$7:$T$210,$Q355,'Capex forecast'!$S$7:$S$210,$S355,'Capex forecast'!$Q$7:$Q$210,"Augex")</f>
        <v>0</v>
      </c>
      <c r="V355" s="32">
        <f>SUMIFS('Capex forecast'!F$7:F$210,'Capex forecast'!$T$7:$T$210,$Q355,'Capex forecast'!$S$7:$S$210,$S355,'Capex forecast'!$Q$7:$Q$210,"Augex")</f>
        <v>0</v>
      </c>
      <c r="W355" s="32">
        <f>SUMIFS('Capex forecast'!G$7:G$210,'Capex forecast'!$T$7:$T$210,$Q355,'Capex forecast'!$S$7:$S$210,$S355,'Capex forecast'!$Q$7:$Q$210,"Augex")</f>
        <v>0</v>
      </c>
      <c r="X355" s="32">
        <f>SUMIFS('Capex forecast'!H$7:H$210,'Capex forecast'!$T$7:$T$210,$Q355,'Capex forecast'!$S$7:$S$210,$S355,'Capex forecast'!$Q$7:$Q$210,"Augex")</f>
        <v>0</v>
      </c>
      <c r="Y355" s="32">
        <f>SUMIFS('Capex forecast'!I$7:I$210,'Capex forecast'!$T$7:$T$210,$Q355,'Capex forecast'!$S$7:$S$210,$S355,'Capex forecast'!$Q$7:$Q$210,"Augex")</f>
        <v>0</v>
      </c>
      <c r="Z355" s="32">
        <f>SUMIFS('Capex forecast'!J$7:J$210,'Capex forecast'!$T$7:$T$210,$Q355,'Capex forecast'!$S$7:$S$210,$S355,'Capex forecast'!$Q$7:$Q$210,"Augex")</f>
        <v>0</v>
      </c>
      <c r="AA355" s="32">
        <f>SUMIFS('Capex forecast'!K$7:K$210,'Capex forecast'!$T$7:$T$210,$Q355,'Capex forecast'!$S$7:$S$210,$S355,'Capex forecast'!$Q$7:$Q$210,"Augex")</f>
        <v>0</v>
      </c>
      <c r="AB355" s="32">
        <f>SUMIFS('Capex forecast'!L$7:L$210,'Capex forecast'!$T$7:$T$210,$Q355,'Capex forecast'!$S$7:$S$210,$S355,'Capex forecast'!$Q$7:$Q$210,"Augex")</f>
        <v>0</v>
      </c>
      <c r="AC355" s="32">
        <f>SUMIFS('Capex forecast'!M$7:M$210,'Capex forecast'!$T$7:$T$210,$Q355,'Capex forecast'!$S$7:$S$210,$S355,'Capex forecast'!$Q$7:$Q$210,"Augex")</f>
        <v>0</v>
      </c>
      <c r="AD355" s="32">
        <f>SUMIFS('Capex forecast'!N$7:N$210,'Capex forecast'!$T$7:$T$210,$Q355,'Capex forecast'!$S$7:$S$210,$S355,'Capex forecast'!$Q$7:$Q$210,"Augex")</f>
        <v>0</v>
      </c>
      <c r="AF355" s="6" t="s">
        <v>73</v>
      </c>
      <c r="AG355" s="6" t="str">
        <f>INDEX('Raw demand forecast'!$M$7:$M$5830,MATCH($Q355,'Raw demand forecast'!$B$7:$B$5830,0))</f>
        <v>No</v>
      </c>
      <c r="AH355" s="6" t="str">
        <f>IF(COUNTIF($AF$93:AF355,$B355) = 1, "LV", IF(COUNTIF($AF$93:AF355,$B355) = 2, "HV", "ST"))</f>
        <v>LV</v>
      </c>
      <c r="AI355" s="6" t="str">
        <f>INDEX('Demand forecast and growth rate'!$E$7:$E$273,MATCH($Q355,'Demand forecast and growth rate'!$B$7:$B$273,0))</f>
        <v>Steady/falling</v>
      </c>
      <c r="AJ355" s="53">
        <f>SUMIFS('Capex forecast'!E$7:E$210,'Capex forecast'!$T$7:$T$210,$AF355,'Capex forecast'!$S$7:$S$210,$AH355,'Capex forecast'!$Q$7:$Q$210,"Repex")</f>
        <v>0</v>
      </c>
      <c r="AK355" s="53">
        <f>SUMIFS('Capex forecast'!F$7:F$210,'Capex forecast'!$T$7:$T$210,$AF355,'Capex forecast'!$S$7:$S$210,$AH355,'Capex forecast'!$Q$7:$Q$210,"Repex")</f>
        <v>0</v>
      </c>
      <c r="AL355" s="53">
        <f>SUMIFS('Capex forecast'!G$7:G$210,'Capex forecast'!$T$7:$T$210,$AF355,'Capex forecast'!$S$7:$S$210,$AH355,'Capex forecast'!$Q$7:$Q$210,"Repex")</f>
        <v>0</v>
      </c>
      <c r="AM355" s="53">
        <f>SUMIFS('Capex forecast'!H$7:H$210,'Capex forecast'!$T$7:$T$210,$AF355,'Capex forecast'!$S$7:$S$210,$AH355,'Capex forecast'!$Q$7:$Q$210,"Repex")</f>
        <v>0</v>
      </c>
      <c r="AN355" s="53">
        <f>SUMIFS('Capex forecast'!I$7:I$210,'Capex forecast'!$T$7:$T$210,$AF355,'Capex forecast'!$S$7:$S$210,$AH355,'Capex forecast'!$Q$7:$Q$210,"Repex")</f>
        <v>0</v>
      </c>
      <c r="AO355" s="53">
        <f>SUMIFS('Capex forecast'!J$7:J$210,'Capex forecast'!$T$7:$T$210,$AF355,'Capex forecast'!$S$7:$S$210,$AH355,'Capex forecast'!$Q$7:$Q$210,"Repex")</f>
        <v>0</v>
      </c>
      <c r="AP355" s="53">
        <f>SUMIFS('Capex forecast'!K$7:K$210,'Capex forecast'!$T$7:$T$210,$AF355,'Capex forecast'!$S$7:$S$210,$AH355,'Capex forecast'!$Q$7:$Q$210,"Repex")</f>
        <v>0</v>
      </c>
      <c r="AQ355" s="53">
        <f>SUMIFS('Capex forecast'!L$7:L$210,'Capex forecast'!$T$7:$T$210,$AF355,'Capex forecast'!$S$7:$S$210,$AH355,'Capex forecast'!$Q$7:$Q$210,"Repex")</f>
        <v>0</v>
      </c>
      <c r="AR355" s="53">
        <f>SUMIFS('Capex forecast'!M$7:M$210,'Capex forecast'!$T$7:$T$210,$AF355,'Capex forecast'!$S$7:$S$210,$AH355,'Capex forecast'!$Q$7:$Q$210,"Repex")</f>
        <v>0</v>
      </c>
      <c r="AS355" s="53">
        <f>SUMIFS('Capex forecast'!N$7:N$210,'Capex forecast'!$T$7:$T$210,$AF355,'Capex forecast'!$S$7:$S$210,$AH355,'Capex forecast'!$Q$7:$Q$210,"Repex")</f>
        <v>0</v>
      </c>
    </row>
    <row r="356" spans="2:45" ht="15">
      <c r="B356" s="6" t="s">
        <v>86</v>
      </c>
      <c r="C356" s="6" t="str">
        <f>INDEX('Raw demand forecast'!$M$7:$M$5830,MATCH($B356,'Raw demand forecast'!$B$7:$B$5830,0))</f>
        <v>No</v>
      </c>
      <c r="D356" s="6" t="str">
        <f>IF(COUNTIF($B$93:B356,$B356) = 1, "LV", IF(COUNTIF($B$93:B356,$B356) = 2, "HV", "ST"))</f>
        <v>LV</v>
      </c>
      <c r="E356" s="6" t="str">
        <f>INDEX('Demand forecast and growth rate'!$E$7:$E$273,MATCH($B356,'Demand forecast and growth rate'!$B$7:$B$273,0))</f>
        <v>High growth</v>
      </c>
      <c r="F356" s="32">
        <f>SUMIFS('Capex forecast'!E$7:E$210,'Capex forecast'!$T$7:$T$210,'Allocation of site-spec costs'!$B356,'Capex forecast'!$S$7:$S$210,'Allocation of site-spec costs'!$D356,'Capex forecast'!$Q$7:$Q$210,"Customer Connection")</f>
        <v>0</v>
      </c>
      <c r="G356" s="32">
        <f>SUMIFS('Capex forecast'!F$7:F$210,'Capex forecast'!$T$7:$T$210,'Allocation of site-spec costs'!$B356,'Capex forecast'!$S$7:$S$210,'Allocation of site-spec costs'!$D356,'Capex forecast'!$Q$7:$Q$210,"Customer Connection")</f>
        <v>0</v>
      </c>
      <c r="H356" s="32">
        <f>SUMIFS('Capex forecast'!G$7:G$210,'Capex forecast'!$T$7:$T$210,'Allocation of site-spec costs'!$B356,'Capex forecast'!$S$7:$S$210,'Allocation of site-spec costs'!$D356,'Capex forecast'!$Q$7:$Q$210,"Customer Connection")</f>
        <v>0</v>
      </c>
      <c r="I356" s="32">
        <f>SUMIFS('Capex forecast'!H$7:H$210,'Capex forecast'!$T$7:$T$210,'Allocation of site-spec costs'!$B356,'Capex forecast'!$S$7:$S$210,'Allocation of site-spec costs'!$D356,'Capex forecast'!$Q$7:$Q$210,"Customer Connection")</f>
        <v>0</v>
      </c>
      <c r="J356" s="32">
        <f>SUMIFS('Capex forecast'!I$7:I$210,'Capex forecast'!$T$7:$T$210,'Allocation of site-spec costs'!$B356,'Capex forecast'!$S$7:$S$210,'Allocation of site-spec costs'!$D356,'Capex forecast'!$Q$7:$Q$210,"Customer Connection")</f>
        <v>0</v>
      </c>
      <c r="K356" s="32">
        <f>SUMIFS('Capex forecast'!J$7:J$210,'Capex forecast'!$T$7:$T$210,'Allocation of site-spec costs'!$B356,'Capex forecast'!$S$7:$S$210,'Allocation of site-spec costs'!$D356,'Capex forecast'!$Q$7:$Q$210,"Customer Connection")</f>
        <v>0</v>
      </c>
      <c r="L356" s="32">
        <f>SUMIFS('Capex forecast'!K$7:K$210,'Capex forecast'!$T$7:$T$210,'Allocation of site-spec costs'!$B356,'Capex forecast'!$S$7:$S$210,'Allocation of site-spec costs'!$D356,'Capex forecast'!$Q$7:$Q$210,"Customer Connection")</f>
        <v>0</v>
      </c>
      <c r="M356" s="32">
        <f>SUMIFS('Capex forecast'!L$7:L$210,'Capex forecast'!$T$7:$T$210,'Allocation of site-spec costs'!$B356,'Capex forecast'!$S$7:$S$210,'Allocation of site-spec costs'!$D356,'Capex forecast'!$Q$7:$Q$210,"Customer Connection")</f>
        <v>0</v>
      </c>
      <c r="N356" s="32">
        <f>SUMIFS('Capex forecast'!M$7:M$210,'Capex forecast'!$T$7:$T$210,'Allocation of site-spec costs'!$B356,'Capex forecast'!$S$7:$S$210,'Allocation of site-spec costs'!$D356,'Capex forecast'!$Q$7:$Q$210,"Customer Connection")</f>
        <v>0</v>
      </c>
      <c r="O356" s="32">
        <f>SUMIFS('Capex forecast'!N$7:N$210,'Capex forecast'!$T$7:$T$210,'Allocation of site-spec costs'!$B356,'Capex forecast'!$S$7:$S$210,'Allocation of site-spec costs'!$D356,'Capex forecast'!$Q$7:$Q$210,"Customer Connection")</f>
        <v>0</v>
      </c>
      <c r="Q356" s="6" t="s">
        <v>86</v>
      </c>
      <c r="R356" s="6" t="str">
        <f>INDEX('Raw demand forecast'!$M$7:$M$5830,MATCH($Q356,'Raw demand forecast'!$B$7:$B$5830,0))</f>
        <v>No</v>
      </c>
      <c r="S356" s="6" t="str">
        <f>IF(COUNTIF($Q$93:Q356,$B356) = 1, "LV", IF(COUNTIF($Q$93:Q356,$B356) = 2, "HV", "ST"))</f>
        <v>LV</v>
      </c>
      <c r="T356" s="6" t="str">
        <f>INDEX('Demand forecast and growth rate'!$E$7:$E$273,MATCH($Q356,'Demand forecast and growth rate'!$B$7:$B$273,0))</f>
        <v>High growth</v>
      </c>
      <c r="U356" s="32">
        <f>SUMIFS('Capex forecast'!E$7:E$210,'Capex forecast'!$T$7:$T$210,$Q356,'Capex forecast'!$S$7:$S$210,$S356,'Capex forecast'!$Q$7:$Q$210,"Augex")</f>
        <v>0</v>
      </c>
      <c r="V356" s="32">
        <f>SUMIFS('Capex forecast'!F$7:F$210,'Capex forecast'!$T$7:$T$210,$Q356,'Capex forecast'!$S$7:$S$210,$S356,'Capex forecast'!$Q$7:$Q$210,"Augex")</f>
        <v>0</v>
      </c>
      <c r="W356" s="32">
        <f>SUMIFS('Capex forecast'!G$7:G$210,'Capex forecast'!$T$7:$T$210,$Q356,'Capex forecast'!$S$7:$S$210,$S356,'Capex forecast'!$Q$7:$Q$210,"Augex")</f>
        <v>0</v>
      </c>
      <c r="X356" s="32">
        <f>SUMIFS('Capex forecast'!H$7:H$210,'Capex forecast'!$T$7:$T$210,$Q356,'Capex forecast'!$S$7:$S$210,$S356,'Capex forecast'!$Q$7:$Q$210,"Augex")</f>
        <v>0</v>
      </c>
      <c r="Y356" s="32">
        <f>SUMIFS('Capex forecast'!I$7:I$210,'Capex forecast'!$T$7:$T$210,$Q356,'Capex forecast'!$S$7:$S$210,$S356,'Capex forecast'!$Q$7:$Q$210,"Augex")</f>
        <v>0</v>
      </c>
      <c r="Z356" s="32">
        <f>SUMIFS('Capex forecast'!J$7:J$210,'Capex forecast'!$T$7:$T$210,$Q356,'Capex forecast'!$S$7:$S$210,$S356,'Capex forecast'!$Q$7:$Q$210,"Augex")</f>
        <v>0</v>
      </c>
      <c r="AA356" s="32">
        <f>SUMIFS('Capex forecast'!K$7:K$210,'Capex forecast'!$T$7:$T$210,$Q356,'Capex forecast'!$S$7:$S$210,$S356,'Capex forecast'!$Q$7:$Q$210,"Augex")</f>
        <v>0</v>
      </c>
      <c r="AB356" s="32">
        <f>SUMIFS('Capex forecast'!L$7:L$210,'Capex forecast'!$T$7:$T$210,$Q356,'Capex forecast'!$S$7:$S$210,$S356,'Capex forecast'!$Q$7:$Q$210,"Augex")</f>
        <v>0</v>
      </c>
      <c r="AC356" s="32">
        <f>SUMIFS('Capex forecast'!M$7:M$210,'Capex forecast'!$T$7:$T$210,$Q356,'Capex forecast'!$S$7:$S$210,$S356,'Capex forecast'!$Q$7:$Q$210,"Augex")</f>
        <v>0</v>
      </c>
      <c r="AD356" s="32">
        <f>SUMIFS('Capex forecast'!N$7:N$210,'Capex forecast'!$T$7:$T$210,$Q356,'Capex forecast'!$S$7:$S$210,$S356,'Capex forecast'!$Q$7:$Q$210,"Augex")</f>
        <v>0</v>
      </c>
      <c r="AF356" s="6" t="s">
        <v>86</v>
      </c>
      <c r="AG356" s="6" t="str">
        <f>INDEX('Raw demand forecast'!$M$7:$M$5830,MATCH($Q356,'Raw demand forecast'!$B$7:$B$5830,0))</f>
        <v>No</v>
      </c>
      <c r="AH356" s="6" t="str">
        <f>IF(COUNTIF($AF$93:AF356,$B356) = 1, "LV", IF(COUNTIF($AF$93:AF356,$B356) = 2, "HV", "ST"))</f>
        <v>LV</v>
      </c>
      <c r="AI356" s="6" t="str">
        <f>INDEX('Demand forecast and growth rate'!$E$7:$E$273,MATCH($Q356,'Demand forecast and growth rate'!$B$7:$B$273,0))</f>
        <v>High growth</v>
      </c>
      <c r="AJ356" s="53">
        <f>SUMIFS('Capex forecast'!E$7:E$210,'Capex forecast'!$T$7:$T$210,$AF356,'Capex forecast'!$S$7:$S$210,$AH356,'Capex forecast'!$Q$7:$Q$210,"Repex")</f>
        <v>0</v>
      </c>
      <c r="AK356" s="53">
        <f>SUMIFS('Capex forecast'!F$7:F$210,'Capex forecast'!$T$7:$T$210,$AF356,'Capex forecast'!$S$7:$S$210,$AH356,'Capex forecast'!$Q$7:$Q$210,"Repex")</f>
        <v>0</v>
      </c>
      <c r="AL356" s="53">
        <f>SUMIFS('Capex forecast'!G$7:G$210,'Capex forecast'!$T$7:$T$210,$AF356,'Capex forecast'!$S$7:$S$210,$AH356,'Capex forecast'!$Q$7:$Q$210,"Repex")</f>
        <v>0</v>
      </c>
      <c r="AM356" s="53">
        <f>SUMIFS('Capex forecast'!H$7:H$210,'Capex forecast'!$T$7:$T$210,$AF356,'Capex forecast'!$S$7:$S$210,$AH356,'Capex forecast'!$Q$7:$Q$210,"Repex")</f>
        <v>0</v>
      </c>
      <c r="AN356" s="53">
        <f>SUMIFS('Capex forecast'!I$7:I$210,'Capex forecast'!$T$7:$T$210,$AF356,'Capex forecast'!$S$7:$S$210,$AH356,'Capex forecast'!$Q$7:$Q$210,"Repex")</f>
        <v>0</v>
      </c>
      <c r="AO356" s="53">
        <f>SUMIFS('Capex forecast'!J$7:J$210,'Capex forecast'!$T$7:$T$210,$AF356,'Capex forecast'!$S$7:$S$210,$AH356,'Capex forecast'!$Q$7:$Q$210,"Repex")</f>
        <v>0</v>
      </c>
      <c r="AP356" s="53">
        <f>SUMIFS('Capex forecast'!K$7:K$210,'Capex forecast'!$T$7:$T$210,$AF356,'Capex forecast'!$S$7:$S$210,$AH356,'Capex forecast'!$Q$7:$Q$210,"Repex")</f>
        <v>0</v>
      </c>
      <c r="AQ356" s="53">
        <f>SUMIFS('Capex forecast'!L$7:L$210,'Capex forecast'!$T$7:$T$210,$AF356,'Capex forecast'!$S$7:$S$210,$AH356,'Capex forecast'!$Q$7:$Q$210,"Repex")</f>
        <v>0</v>
      </c>
      <c r="AR356" s="53">
        <f>SUMIFS('Capex forecast'!M$7:M$210,'Capex forecast'!$T$7:$T$210,$AF356,'Capex forecast'!$S$7:$S$210,$AH356,'Capex forecast'!$Q$7:$Q$210,"Repex")</f>
        <v>0</v>
      </c>
      <c r="AS356" s="53">
        <f>SUMIFS('Capex forecast'!N$7:N$210,'Capex forecast'!$T$7:$T$210,$AF356,'Capex forecast'!$S$7:$S$210,$AH356,'Capex forecast'!$Q$7:$Q$210,"Repex")</f>
        <v>0</v>
      </c>
    </row>
    <row r="357" spans="2:45" ht="15">
      <c r="B357" s="6" t="s">
        <v>130</v>
      </c>
      <c r="C357" s="6" t="str">
        <f>INDEX('Raw demand forecast'!$M$7:$M$5830,MATCH($B357,'Raw demand forecast'!$B$7:$B$5830,0))</f>
        <v>No</v>
      </c>
      <c r="D357" s="6" t="str">
        <f>IF(COUNTIF($B$93:B357,$B357) = 1, "LV", IF(COUNTIF($B$93:B357,$B357) = 2, "HV", "ST"))</f>
        <v>LV</v>
      </c>
      <c r="E357" s="6" t="str">
        <f>INDEX('Demand forecast and growth rate'!$E$7:$E$273,MATCH($B357,'Demand forecast and growth rate'!$B$7:$B$273,0))</f>
        <v>Steady/falling</v>
      </c>
      <c r="F357" s="32">
        <f>SUMIFS('Capex forecast'!E$7:E$210,'Capex forecast'!$T$7:$T$210,'Allocation of site-spec costs'!$B357,'Capex forecast'!$S$7:$S$210,'Allocation of site-spec costs'!$D357,'Capex forecast'!$Q$7:$Q$210,"Customer Connection")</f>
        <v>0</v>
      </c>
      <c r="G357" s="32">
        <f>SUMIFS('Capex forecast'!F$7:F$210,'Capex forecast'!$T$7:$T$210,'Allocation of site-spec costs'!$B357,'Capex forecast'!$S$7:$S$210,'Allocation of site-spec costs'!$D357,'Capex forecast'!$Q$7:$Q$210,"Customer Connection")</f>
        <v>0</v>
      </c>
      <c r="H357" s="32">
        <f>SUMIFS('Capex forecast'!G$7:G$210,'Capex forecast'!$T$7:$T$210,'Allocation of site-spec costs'!$B357,'Capex forecast'!$S$7:$S$210,'Allocation of site-spec costs'!$D357,'Capex forecast'!$Q$7:$Q$210,"Customer Connection")</f>
        <v>0</v>
      </c>
      <c r="I357" s="32">
        <f>SUMIFS('Capex forecast'!H$7:H$210,'Capex forecast'!$T$7:$T$210,'Allocation of site-spec costs'!$B357,'Capex forecast'!$S$7:$S$210,'Allocation of site-spec costs'!$D357,'Capex forecast'!$Q$7:$Q$210,"Customer Connection")</f>
        <v>0</v>
      </c>
      <c r="J357" s="32">
        <f>SUMIFS('Capex forecast'!I$7:I$210,'Capex forecast'!$T$7:$T$210,'Allocation of site-spec costs'!$B357,'Capex forecast'!$S$7:$S$210,'Allocation of site-spec costs'!$D357,'Capex forecast'!$Q$7:$Q$210,"Customer Connection")</f>
        <v>0</v>
      </c>
      <c r="K357" s="32">
        <f>SUMIFS('Capex forecast'!J$7:J$210,'Capex forecast'!$T$7:$T$210,'Allocation of site-spec costs'!$B357,'Capex forecast'!$S$7:$S$210,'Allocation of site-spec costs'!$D357,'Capex forecast'!$Q$7:$Q$210,"Customer Connection")</f>
        <v>0</v>
      </c>
      <c r="L357" s="32">
        <f>SUMIFS('Capex forecast'!K$7:K$210,'Capex forecast'!$T$7:$T$210,'Allocation of site-spec costs'!$B357,'Capex forecast'!$S$7:$S$210,'Allocation of site-spec costs'!$D357,'Capex forecast'!$Q$7:$Q$210,"Customer Connection")</f>
        <v>0</v>
      </c>
      <c r="M357" s="32">
        <f>SUMIFS('Capex forecast'!L$7:L$210,'Capex forecast'!$T$7:$T$210,'Allocation of site-spec costs'!$B357,'Capex forecast'!$S$7:$S$210,'Allocation of site-spec costs'!$D357,'Capex forecast'!$Q$7:$Q$210,"Customer Connection")</f>
        <v>0</v>
      </c>
      <c r="N357" s="32">
        <f>SUMIFS('Capex forecast'!M$7:M$210,'Capex forecast'!$T$7:$T$210,'Allocation of site-spec costs'!$B357,'Capex forecast'!$S$7:$S$210,'Allocation of site-spec costs'!$D357,'Capex forecast'!$Q$7:$Q$210,"Customer Connection")</f>
        <v>0</v>
      </c>
      <c r="O357" s="32">
        <f>SUMIFS('Capex forecast'!N$7:N$210,'Capex forecast'!$T$7:$T$210,'Allocation of site-spec costs'!$B357,'Capex forecast'!$S$7:$S$210,'Allocation of site-spec costs'!$D357,'Capex forecast'!$Q$7:$Q$210,"Customer Connection")</f>
        <v>0</v>
      </c>
      <c r="Q357" s="6" t="s">
        <v>130</v>
      </c>
      <c r="R357" s="6" t="str">
        <f>INDEX('Raw demand forecast'!$M$7:$M$5830,MATCH($Q357,'Raw demand forecast'!$B$7:$B$5830,0))</f>
        <v>No</v>
      </c>
      <c r="S357" s="6" t="str">
        <f>IF(COUNTIF($Q$93:Q357,$B357) = 1, "LV", IF(COUNTIF($Q$93:Q357,$B357) = 2, "HV", "ST"))</f>
        <v>LV</v>
      </c>
      <c r="T357" s="6" t="str">
        <f>INDEX('Demand forecast and growth rate'!$E$7:$E$273,MATCH($Q357,'Demand forecast and growth rate'!$B$7:$B$273,0))</f>
        <v>Steady/falling</v>
      </c>
      <c r="U357" s="32">
        <f>SUMIFS('Capex forecast'!E$7:E$210,'Capex forecast'!$T$7:$T$210,$Q357,'Capex forecast'!$S$7:$S$210,$S357,'Capex forecast'!$Q$7:$Q$210,"Augex")</f>
        <v>0</v>
      </c>
      <c r="V357" s="32">
        <f>SUMIFS('Capex forecast'!F$7:F$210,'Capex forecast'!$T$7:$T$210,$Q357,'Capex forecast'!$S$7:$S$210,$S357,'Capex forecast'!$Q$7:$Q$210,"Augex")</f>
        <v>0</v>
      </c>
      <c r="W357" s="32">
        <f>SUMIFS('Capex forecast'!G$7:G$210,'Capex forecast'!$T$7:$T$210,$Q357,'Capex forecast'!$S$7:$S$210,$S357,'Capex forecast'!$Q$7:$Q$210,"Augex")</f>
        <v>0</v>
      </c>
      <c r="X357" s="32">
        <f>SUMIFS('Capex forecast'!H$7:H$210,'Capex forecast'!$T$7:$T$210,$Q357,'Capex forecast'!$S$7:$S$210,$S357,'Capex forecast'!$Q$7:$Q$210,"Augex")</f>
        <v>0</v>
      </c>
      <c r="Y357" s="32">
        <f>SUMIFS('Capex forecast'!I$7:I$210,'Capex forecast'!$T$7:$T$210,$Q357,'Capex forecast'!$S$7:$S$210,$S357,'Capex forecast'!$Q$7:$Q$210,"Augex")</f>
        <v>0</v>
      </c>
      <c r="Z357" s="32">
        <f>SUMIFS('Capex forecast'!J$7:J$210,'Capex forecast'!$T$7:$T$210,$Q357,'Capex forecast'!$S$7:$S$210,$S357,'Capex forecast'!$Q$7:$Q$210,"Augex")</f>
        <v>0</v>
      </c>
      <c r="AA357" s="32">
        <f>SUMIFS('Capex forecast'!K$7:K$210,'Capex forecast'!$T$7:$T$210,$Q357,'Capex forecast'!$S$7:$S$210,$S357,'Capex forecast'!$Q$7:$Q$210,"Augex")</f>
        <v>0</v>
      </c>
      <c r="AB357" s="32">
        <f>SUMIFS('Capex forecast'!L$7:L$210,'Capex forecast'!$T$7:$T$210,$Q357,'Capex forecast'!$S$7:$S$210,$S357,'Capex forecast'!$Q$7:$Q$210,"Augex")</f>
        <v>0</v>
      </c>
      <c r="AC357" s="32">
        <f>SUMIFS('Capex forecast'!M$7:M$210,'Capex forecast'!$T$7:$T$210,$Q357,'Capex forecast'!$S$7:$S$210,$S357,'Capex forecast'!$Q$7:$Q$210,"Augex")</f>
        <v>0</v>
      </c>
      <c r="AD357" s="32">
        <f>SUMIFS('Capex forecast'!N$7:N$210,'Capex forecast'!$T$7:$T$210,$Q357,'Capex forecast'!$S$7:$S$210,$S357,'Capex forecast'!$Q$7:$Q$210,"Augex")</f>
        <v>0</v>
      </c>
      <c r="AF357" s="6" t="s">
        <v>130</v>
      </c>
      <c r="AG357" s="6" t="str">
        <f>INDEX('Raw demand forecast'!$M$7:$M$5830,MATCH($Q357,'Raw demand forecast'!$B$7:$B$5830,0))</f>
        <v>No</v>
      </c>
      <c r="AH357" s="6" t="str">
        <f>IF(COUNTIF($AF$93:AF357,$B357) = 1, "LV", IF(COUNTIF($AF$93:AF357,$B357) = 2, "HV", "ST"))</f>
        <v>LV</v>
      </c>
      <c r="AI357" s="6" t="str">
        <f>INDEX('Demand forecast and growth rate'!$E$7:$E$273,MATCH($Q357,'Demand forecast and growth rate'!$B$7:$B$273,0))</f>
        <v>Steady/falling</v>
      </c>
      <c r="AJ357" s="53">
        <f>SUMIFS('Capex forecast'!E$7:E$210,'Capex forecast'!$T$7:$T$210,$AF357,'Capex forecast'!$S$7:$S$210,$AH357,'Capex forecast'!$Q$7:$Q$210,"Repex")</f>
        <v>0</v>
      </c>
      <c r="AK357" s="53">
        <f>SUMIFS('Capex forecast'!F$7:F$210,'Capex forecast'!$T$7:$T$210,$AF357,'Capex forecast'!$S$7:$S$210,$AH357,'Capex forecast'!$Q$7:$Q$210,"Repex")</f>
        <v>0</v>
      </c>
      <c r="AL357" s="53">
        <f>SUMIFS('Capex forecast'!G$7:G$210,'Capex forecast'!$T$7:$T$210,$AF357,'Capex forecast'!$S$7:$S$210,$AH357,'Capex forecast'!$Q$7:$Q$210,"Repex")</f>
        <v>0</v>
      </c>
      <c r="AM357" s="53">
        <f>SUMIFS('Capex forecast'!H$7:H$210,'Capex forecast'!$T$7:$T$210,$AF357,'Capex forecast'!$S$7:$S$210,$AH357,'Capex forecast'!$Q$7:$Q$210,"Repex")</f>
        <v>0</v>
      </c>
      <c r="AN357" s="53">
        <f>SUMIFS('Capex forecast'!I$7:I$210,'Capex forecast'!$T$7:$T$210,$AF357,'Capex forecast'!$S$7:$S$210,$AH357,'Capex forecast'!$Q$7:$Q$210,"Repex")</f>
        <v>0</v>
      </c>
      <c r="AO357" s="53">
        <f>SUMIFS('Capex forecast'!J$7:J$210,'Capex forecast'!$T$7:$T$210,$AF357,'Capex forecast'!$S$7:$S$210,$AH357,'Capex forecast'!$Q$7:$Q$210,"Repex")</f>
        <v>0</v>
      </c>
      <c r="AP357" s="53">
        <f>SUMIFS('Capex forecast'!K$7:K$210,'Capex forecast'!$T$7:$T$210,$AF357,'Capex forecast'!$S$7:$S$210,$AH357,'Capex forecast'!$Q$7:$Q$210,"Repex")</f>
        <v>0</v>
      </c>
      <c r="AQ357" s="53">
        <f>SUMIFS('Capex forecast'!L$7:L$210,'Capex forecast'!$T$7:$T$210,$AF357,'Capex forecast'!$S$7:$S$210,$AH357,'Capex forecast'!$Q$7:$Q$210,"Repex")</f>
        <v>0</v>
      </c>
      <c r="AR357" s="53">
        <f>SUMIFS('Capex forecast'!M$7:M$210,'Capex forecast'!$T$7:$T$210,$AF357,'Capex forecast'!$S$7:$S$210,$AH357,'Capex forecast'!$Q$7:$Q$210,"Repex")</f>
        <v>0</v>
      </c>
      <c r="AS357" s="53">
        <f>SUMIFS('Capex forecast'!N$7:N$210,'Capex forecast'!$T$7:$T$210,$AF357,'Capex forecast'!$S$7:$S$210,$AH357,'Capex forecast'!$Q$7:$Q$210,"Repex")</f>
        <v>0</v>
      </c>
    </row>
    <row r="358" spans="2:45" ht="15">
      <c r="B358" s="6" t="s">
        <v>170</v>
      </c>
      <c r="C358" s="6" t="str">
        <f>INDEX('Raw demand forecast'!$M$7:$M$5830,MATCH($B358,'Raw demand forecast'!$B$7:$B$5830,0))</f>
        <v>No</v>
      </c>
      <c r="D358" s="6" t="str">
        <f>IF(COUNTIF($B$93:B358,$B358) = 1, "LV", IF(COUNTIF($B$93:B358,$B358) = 2, "HV", "ST"))</f>
        <v>LV</v>
      </c>
      <c r="E358" s="6" t="str">
        <f>INDEX('Demand forecast and growth rate'!$E$7:$E$273,MATCH($B358,'Demand forecast and growth rate'!$B$7:$B$273,0))</f>
        <v>Small growth</v>
      </c>
      <c r="F358" s="32">
        <f>SUMIFS('Capex forecast'!E$7:E$210,'Capex forecast'!$T$7:$T$210,'Allocation of site-spec costs'!$B358,'Capex forecast'!$S$7:$S$210,'Allocation of site-spec costs'!$D358,'Capex forecast'!$Q$7:$Q$210,"Customer Connection")</f>
        <v>0</v>
      </c>
      <c r="G358" s="32">
        <f>SUMIFS('Capex forecast'!F$7:F$210,'Capex forecast'!$T$7:$T$210,'Allocation of site-spec costs'!$B358,'Capex forecast'!$S$7:$S$210,'Allocation of site-spec costs'!$D358,'Capex forecast'!$Q$7:$Q$210,"Customer Connection")</f>
        <v>0</v>
      </c>
      <c r="H358" s="32">
        <f>SUMIFS('Capex forecast'!G$7:G$210,'Capex forecast'!$T$7:$T$210,'Allocation of site-spec costs'!$B358,'Capex forecast'!$S$7:$S$210,'Allocation of site-spec costs'!$D358,'Capex forecast'!$Q$7:$Q$210,"Customer Connection")</f>
        <v>0</v>
      </c>
      <c r="I358" s="32">
        <f>SUMIFS('Capex forecast'!H$7:H$210,'Capex forecast'!$T$7:$T$210,'Allocation of site-spec costs'!$B358,'Capex forecast'!$S$7:$S$210,'Allocation of site-spec costs'!$D358,'Capex forecast'!$Q$7:$Q$210,"Customer Connection")</f>
        <v>0</v>
      </c>
      <c r="J358" s="32">
        <f>SUMIFS('Capex forecast'!I$7:I$210,'Capex forecast'!$T$7:$T$210,'Allocation of site-spec costs'!$B358,'Capex forecast'!$S$7:$S$210,'Allocation of site-spec costs'!$D358,'Capex forecast'!$Q$7:$Q$210,"Customer Connection")</f>
        <v>0</v>
      </c>
      <c r="K358" s="32">
        <f>SUMIFS('Capex forecast'!J$7:J$210,'Capex forecast'!$T$7:$T$210,'Allocation of site-spec costs'!$B358,'Capex forecast'!$S$7:$S$210,'Allocation of site-spec costs'!$D358,'Capex forecast'!$Q$7:$Q$210,"Customer Connection")</f>
        <v>0</v>
      </c>
      <c r="L358" s="32">
        <f>SUMIFS('Capex forecast'!K$7:K$210,'Capex forecast'!$T$7:$T$210,'Allocation of site-spec costs'!$B358,'Capex forecast'!$S$7:$S$210,'Allocation of site-spec costs'!$D358,'Capex forecast'!$Q$7:$Q$210,"Customer Connection")</f>
        <v>0</v>
      </c>
      <c r="M358" s="32">
        <f>SUMIFS('Capex forecast'!L$7:L$210,'Capex forecast'!$T$7:$T$210,'Allocation of site-spec costs'!$B358,'Capex forecast'!$S$7:$S$210,'Allocation of site-spec costs'!$D358,'Capex forecast'!$Q$7:$Q$210,"Customer Connection")</f>
        <v>0</v>
      </c>
      <c r="N358" s="32">
        <f>SUMIFS('Capex forecast'!M$7:M$210,'Capex forecast'!$T$7:$T$210,'Allocation of site-spec costs'!$B358,'Capex forecast'!$S$7:$S$210,'Allocation of site-spec costs'!$D358,'Capex forecast'!$Q$7:$Q$210,"Customer Connection")</f>
        <v>0</v>
      </c>
      <c r="O358" s="32">
        <f>SUMIFS('Capex forecast'!N$7:N$210,'Capex forecast'!$T$7:$T$210,'Allocation of site-spec costs'!$B358,'Capex forecast'!$S$7:$S$210,'Allocation of site-spec costs'!$D358,'Capex forecast'!$Q$7:$Q$210,"Customer Connection")</f>
        <v>0</v>
      </c>
      <c r="Q358" s="6" t="s">
        <v>170</v>
      </c>
      <c r="R358" s="6" t="str">
        <f>INDEX('Raw demand forecast'!$M$7:$M$5830,MATCH($Q358,'Raw demand forecast'!$B$7:$B$5830,0))</f>
        <v>No</v>
      </c>
      <c r="S358" s="6" t="str">
        <f>IF(COUNTIF($Q$93:Q358,$B358) = 1, "LV", IF(COUNTIF($Q$93:Q358,$B358) = 2, "HV", "ST"))</f>
        <v>LV</v>
      </c>
      <c r="T358" s="6" t="str">
        <f>INDEX('Demand forecast and growth rate'!$E$7:$E$273,MATCH($Q358,'Demand forecast and growth rate'!$B$7:$B$273,0))</f>
        <v>Small growth</v>
      </c>
      <c r="U358" s="32">
        <f>SUMIFS('Capex forecast'!E$7:E$210,'Capex forecast'!$T$7:$T$210,$Q358,'Capex forecast'!$S$7:$S$210,$S358,'Capex forecast'!$Q$7:$Q$210,"Augex")</f>
        <v>0</v>
      </c>
      <c r="V358" s="32">
        <f>SUMIFS('Capex forecast'!F$7:F$210,'Capex forecast'!$T$7:$T$210,$Q358,'Capex forecast'!$S$7:$S$210,$S358,'Capex forecast'!$Q$7:$Q$210,"Augex")</f>
        <v>0</v>
      </c>
      <c r="W358" s="32">
        <f>SUMIFS('Capex forecast'!G$7:G$210,'Capex forecast'!$T$7:$T$210,$Q358,'Capex forecast'!$S$7:$S$210,$S358,'Capex forecast'!$Q$7:$Q$210,"Augex")</f>
        <v>0</v>
      </c>
      <c r="X358" s="32">
        <f>SUMIFS('Capex forecast'!H$7:H$210,'Capex forecast'!$T$7:$T$210,$Q358,'Capex forecast'!$S$7:$S$210,$S358,'Capex forecast'!$Q$7:$Q$210,"Augex")</f>
        <v>0</v>
      </c>
      <c r="Y358" s="32">
        <f>SUMIFS('Capex forecast'!I$7:I$210,'Capex forecast'!$T$7:$T$210,$Q358,'Capex forecast'!$S$7:$S$210,$S358,'Capex forecast'!$Q$7:$Q$210,"Augex")</f>
        <v>0</v>
      </c>
      <c r="Z358" s="32">
        <f>SUMIFS('Capex forecast'!J$7:J$210,'Capex forecast'!$T$7:$T$210,$Q358,'Capex forecast'!$S$7:$S$210,$S358,'Capex forecast'!$Q$7:$Q$210,"Augex")</f>
        <v>0</v>
      </c>
      <c r="AA358" s="32">
        <f>SUMIFS('Capex forecast'!K$7:K$210,'Capex forecast'!$T$7:$T$210,$Q358,'Capex forecast'!$S$7:$S$210,$S358,'Capex forecast'!$Q$7:$Q$210,"Augex")</f>
        <v>0</v>
      </c>
      <c r="AB358" s="32">
        <f>SUMIFS('Capex forecast'!L$7:L$210,'Capex forecast'!$T$7:$T$210,$Q358,'Capex forecast'!$S$7:$S$210,$S358,'Capex forecast'!$Q$7:$Q$210,"Augex")</f>
        <v>0</v>
      </c>
      <c r="AC358" s="32">
        <f>SUMIFS('Capex forecast'!M$7:M$210,'Capex forecast'!$T$7:$T$210,$Q358,'Capex forecast'!$S$7:$S$210,$S358,'Capex forecast'!$Q$7:$Q$210,"Augex")</f>
        <v>0</v>
      </c>
      <c r="AD358" s="32">
        <f>SUMIFS('Capex forecast'!N$7:N$210,'Capex forecast'!$T$7:$T$210,$Q358,'Capex forecast'!$S$7:$S$210,$S358,'Capex forecast'!$Q$7:$Q$210,"Augex")</f>
        <v>0</v>
      </c>
      <c r="AF358" s="6" t="s">
        <v>170</v>
      </c>
      <c r="AG358" s="6" t="str">
        <f>INDEX('Raw demand forecast'!$M$7:$M$5830,MATCH($Q358,'Raw demand forecast'!$B$7:$B$5830,0))</f>
        <v>No</v>
      </c>
      <c r="AH358" s="6" t="str">
        <f>IF(COUNTIF($AF$93:AF358,$B358) = 1, "LV", IF(COUNTIF($AF$93:AF358,$B358) = 2, "HV", "ST"))</f>
        <v>LV</v>
      </c>
      <c r="AI358" s="6" t="str">
        <f>INDEX('Demand forecast and growth rate'!$E$7:$E$273,MATCH($Q358,'Demand forecast and growth rate'!$B$7:$B$273,0))</f>
        <v>Small growth</v>
      </c>
      <c r="AJ358" s="53">
        <f>SUMIFS('Capex forecast'!E$7:E$210,'Capex forecast'!$T$7:$T$210,$AF358,'Capex forecast'!$S$7:$S$210,$AH358,'Capex forecast'!$Q$7:$Q$210,"Repex")</f>
        <v>0</v>
      </c>
      <c r="AK358" s="53">
        <f>SUMIFS('Capex forecast'!F$7:F$210,'Capex forecast'!$T$7:$T$210,$AF358,'Capex forecast'!$S$7:$S$210,$AH358,'Capex forecast'!$Q$7:$Q$210,"Repex")</f>
        <v>0</v>
      </c>
      <c r="AL358" s="53">
        <f>SUMIFS('Capex forecast'!G$7:G$210,'Capex forecast'!$T$7:$T$210,$AF358,'Capex forecast'!$S$7:$S$210,$AH358,'Capex forecast'!$Q$7:$Q$210,"Repex")</f>
        <v>0</v>
      </c>
      <c r="AM358" s="53">
        <f>SUMIFS('Capex forecast'!H$7:H$210,'Capex forecast'!$T$7:$T$210,$AF358,'Capex forecast'!$S$7:$S$210,$AH358,'Capex forecast'!$Q$7:$Q$210,"Repex")</f>
        <v>0</v>
      </c>
      <c r="AN358" s="53">
        <f>SUMIFS('Capex forecast'!I$7:I$210,'Capex forecast'!$T$7:$T$210,$AF358,'Capex forecast'!$S$7:$S$210,$AH358,'Capex forecast'!$Q$7:$Q$210,"Repex")</f>
        <v>0</v>
      </c>
      <c r="AO358" s="53">
        <f>SUMIFS('Capex forecast'!J$7:J$210,'Capex forecast'!$T$7:$T$210,$AF358,'Capex forecast'!$S$7:$S$210,$AH358,'Capex forecast'!$Q$7:$Q$210,"Repex")</f>
        <v>0</v>
      </c>
      <c r="AP358" s="53">
        <f>SUMIFS('Capex forecast'!K$7:K$210,'Capex forecast'!$T$7:$T$210,$AF358,'Capex forecast'!$S$7:$S$210,$AH358,'Capex forecast'!$Q$7:$Q$210,"Repex")</f>
        <v>0</v>
      </c>
      <c r="AQ358" s="53">
        <f>SUMIFS('Capex forecast'!L$7:L$210,'Capex forecast'!$T$7:$T$210,$AF358,'Capex forecast'!$S$7:$S$210,$AH358,'Capex forecast'!$Q$7:$Q$210,"Repex")</f>
        <v>0</v>
      </c>
      <c r="AR358" s="53">
        <f>SUMIFS('Capex forecast'!M$7:M$210,'Capex forecast'!$T$7:$T$210,$AF358,'Capex forecast'!$S$7:$S$210,$AH358,'Capex forecast'!$Q$7:$Q$210,"Repex")</f>
        <v>0</v>
      </c>
      <c r="AS358" s="53">
        <f>SUMIFS('Capex forecast'!N$7:N$210,'Capex forecast'!$T$7:$T$210,$AF358,'Capex forecast'!$S$7:$S$210,$AH358,'Capex forecast'!$Q$7:$Q$210,"Repex")</f>
        <v>0</v>
      </c>
    </row>
    <row r="359" spans="2:45" ht="15">
      <c r="B359" s="6" t="s">
        <v>162</v>
      </c>
      <c r="C359" s="6" t="str">
        <f>INDEX('Raw demand forecast'!$M$7:$M$5830,MATCH($B359,'Raw demand forecast'!$B$7:$B$5830,0))</f>
        <v>No</v>
      </c>
      <c r="D359" s="6" t="str">
        <f>IF(COUNTIF($B$93:B359,$B359) = 1, "LV", IF(COUNTIF($B$93:B359,$B359) = 2, "HV", "ST"))</f>
        <v>LV</v>
      </c>
      <c r="E359" s="6" t="str">
        <f>INDEX('Demand forecast and growth rate'!$E$7:$E$273,MATCH($B359,'Demand forecast and growth rate'!$B$7:$B$273,0))</f>
        <v>Steady/falling</v>
      </c>
      <c r="F359" s="32">
        <f>SUMIFS('Capex forecast'!E$7:E$210,'Capex forecast'!$T$7:$T$210,'Allocation of site-spec costs'!$B359,'Capex forecast'!$S$7:$S$210,'Allocation of site-spec costs'!$D359,'Capex forecast'!$Q$7:$Q$210,"Customer Connection")</f>
        <v>0</v>
      </c>
      <c r="G359" s="32">
        <f>SUMIFS('Capex forecast'!F$7:F$210,'Capex forecast'!$T$7:$T$210,'Allocation of site-spec costs'!$B359,'Capex forecast'!$S$7:$S$210,'Allocation of site-spec costs'!$D359,'Capex forecast'!$Q$7:$Q$210,"Customer Connection")</f>
        <v>0</v>
      </c>
      <c r="H359" s="32">
        <f>SUMIFS('Capex forecast'!G$7:G$210,'Capex forecast'!$T$7:$T$210,'Allocation of site-spec costs'!$B359,'Capex forecast'!$S$7:$S$210,'Allocation of site-spec costs'!$D359,'Capex forecast'!$Q$7:$Q$210,"Customer Connection")</f>
        <v>0</v>
      </c>
      <c r="I359" s="32">
        <f>SUMIFS('Capex forecast'!H$7:H$210,'Capex forecast'!$T$7:$T$210,'Allocation of site-spec costs'!$B359,'Capex forecast'!$S$7:$S$210,'Allocation of site-spec costs'!$D359,'Capex forecast'!$Q$7:$Q$210,"Customer Connection")</f>
        <v>0</v>
      </c>
      <c r="J359" s="32">
        <f>SUMIFS('Capex forecast'!I$7:I$210,'Capex forecast'!$T$7:$T$210,'Allocation of site-spec costs'!$B359,'Capex forecast'!$S$7:$S$210,'Allocation of site-spec costs'!$D359,'Capex forecast'!$Q$7:$Q$210,"Customer Connection")</f>
        <v>0</v>
      </c>
      <c r="K359" s="32">
        <f>SUMIFS('Capex forecast'!J$7:J$210,'Capex forecast'!$T$7:$T$210,'Allocation of site-spec costs'!$B359,'Capex forecast'!$S$7:$S$210,'Allocation of site-spec costs'!$D359,'Capex forecast'!$Q$7:$Q$210,"Customer Connection")</f>
        <v>0</v>
      </c>
      <c r="L359" s="32">
        <f>SUMIFS('Capex forecast'!K$7:K$210,'Capex forecast'!$T$7:$T$210,'Allocation of site-spec costs'!$B359,'Capex forecast'!$S$7:$S$210,'Allocation of site-spec costs'!$D359,'Capex forecast'!$Q$7:$Q$210,"Customer Connection")</f>
        <v>0</v>
      </c>
      <c r="M359" s="32">
        <f>SUMIFS('Capex forecast'!L$7:L$210,'Capex forecast'!$T$7:$T$210,'Allocation of site-spec costs'!$B359,'Capex forecast'!$S$7:$S$210,'Allocation of site-spec costs'!$D359,'Capex forecast'!$Q$7:$Q$210,"Customer Connection")</f>
        <v>0</v>
      </c>
      <c r="N359" s="32">
        <f>SUMIFS('Capex forecast'!M$7:M$210,'Capex forecast'!$T$7:$T$210,'Allocation of site-spec costs'!$B359,'Capex forecast'!$S$7:$S$210,'Allocation of site-spec costs'!$D359,'Capex forecast'!$Q$7:$Q$210,"Customer Connection")</f>
        <v>0</v>
      </c>
      <c r="O359" s="32">
        <f>SUMIFS('Capex forecast'!N$7:N$210,'Capex forecast'!$T$7:$T$210,'Allocation of site-spec costs'!$B359,'Capex forecast'!$S$7:$S$210,'Allocation of site-spec costs'!$D359,'Capex forecast'!$Q$7:$Q$210,"Customer Connection")</f>
        <v>0</v>
      </c>
      <c r="Q359" s="6" t="s">
        <v>162</v>
      </c>
      <c r="R359" s="6" t="str">
        <f>INDEX('Raw demand forecast'!$M$7:$M$5830,MATCH($Q359,'Raw demand forecast'!$B$7:$B$5830,0))</f>
        <v>No</v>
      </c>
      <c r="S359" s="6" t="str">
        <f>IF(COUNTIF($Q$93:Q359,$B359) = 1, "LV", IF(COUNTIF($Q$93:Q359,$B359) = 2, "HV", "ST"))</f>
        <v>LV</v>
      </c>
      <c r="T359" s="6" t="str">
        <f>INDEX('Demand forecast and growth rate'!$E$7:$E$273,MATCH($Q359,'Demand forecast and growth rate'!$B$7:$B$273,0))</f>
        <v>Steady/falling</v>
      </c>
      <c r="U359" s="32">
        <f>SUMIFS('Capex forecast'!E$7:E$210,'Capex forecast'!$T$7:$T$210,$Q359,'Capex forecast'!$S$7:$S$210,$S359,'Capex forecast'!$Q$7:$Q$210,"Augex")</f>
        <v>0</v>
      </c>
      <c r="V359" s="32">
        <f>SUMIFS('Capex forecast'!F$7:F$210,'Capex forecast'!$T$7:$T$210,$Q359,'Capex forecast'!$S$7:$S$210,$S359,'Capex forecast'!$Q$7:$Q$210,"Augex")</f>
        <v>0</v>
      </c>
      <c r="W359" s="32">
        <f>SUMIFS('Capex forecast'!G$7:G$210,'Capex forecast'!$T$7:$T$210,$Q359,'Capex forecast'!$S$7:$S$210,$S359,'Capex forecast'!$Q$7:$Q$210,"Augex")</f>
        <v>0</v>
      </c>
      <c r="X359" s="32">
        <f>SUMIFS('Capex forecast'!H$7:H$210,'Capex forecast'!$T$7:$T$210,$Q359,'Capex forecast'!$S$7:$S$210,$S359,'Capex forecast'!$Q$7:$Q$210,"Augex")</f>
        <v>0</v>
      </c>
      <c r="Y359" s="32">
        <f>SUMIFS('Capex forecast'!I$7:I$210,'Capex forecast'!$T$7:$T$210,$Q359,'Capex forecast'!$S$7:$S$210,$S359,'Capex forecast'!$Q$7:$Q$210,"Augex")</f>
        <v>0</v>
      </c>
      <c r="Z359" s="32">
        <f>SUMIFS('Capex forecast'!J$7:J$210,'Capex forecast'!$T$7:$T$210,$Q359,'Capex forecast'!$S$7:$S$210,$S359,'Capex forecast'!$Q$7:$Q$210,"Augex")</f>
        <v>0</v>
      </c>
      <c r="AA359" s="32">
        <f>SUMIFS('Capex forecast'!K$7:K$210,'Capex forecast'!$T$7:$T$210,$Q359,'Capex forecast'!$S$7:$S$210,$S359,'Capex forecast'!$Q$7:$Q$210,"Augex")</f>
        <v>0</v>
      </c>
      <c r="AB359" s="32">
        <f>SUMIFS('Capex forecast'!L$7:L$210,'Capex forecast'!$T$7:$T$210,$Q359,'Capex forecast'!$S$7:$S$210,$S359,'Capex forecast'!$Q$7:$Q$210,"Augex")</f>
        <v>0</v>
      </c>
      <c r="AC359" s="32">
        <f>SUMIFS('Capex forecast'!M$7:M$210,'Capex forecast'!$T$7:$T$210,$Q359,'Capex forecast'!$S$7:$S$210,$S359,'Capex forecast'!$Q$7:$Q$210,"Augex")</f>
        <v>0</v>
      </c>
      <c r="AD359" s="32">
        <f>SUMIFS('Capex forecast'!N$7:N$210,'Capex forecast'!$T$7:$T$210,$Q359,'Capex forecast'!$S$7:$S$210,$S359,'Capex forecast'!$Q$7:$Q$210,"Augex")</f>
        <v>0</v>
      </c>
      <c r="AF359" s="6" t="s">
        <v>162</v>
      </c>
      <c r="AG359" s="6" t="str">
        <f>INDEX('Raw demand forecast'!$M$7:$M$5830,MATCH($Q359,'Raw demand forecast'!$B$7:$B$5830,0))</f>
        <v>No</v>
      </c>
      <c r="AH359" s="6" t="str">
        <f>IF(COUNTIF($AF$93:AF359,$B359) = 1, "LV", IF(COUNTIF($AF$93:AF359,$B359) = 2, "HV", "ST"))</f>
        <v>LV</v>
      </c>
      <c r="AI359" s="6" t="str">
        <f>INDEX('Demand forecast and growth rate'!$E$7:$E$273,MATCH($Q359,'Demand forecast and growth rate'!$B$7:$B$273,0))</f>
        <v>Steady/falling</v>
      </c>
      <c r="AJ359" s="53">
        <f>SUMIFS('Capex forecast'!E$7:E$210,'Capex forecast'!$T$7:$T$210,$AF359,'Capex forecast'!$S$7:$S$210,$AH359,'Capex forecast'!$Q$7:$Q$210,"Repex")</f>
        <v>0</v>
      </c>
      <c r="AK359" s="53">
        <f>SUMIFS('Capex forecast'!F$7:F$210,'Capex forecast'!$T$7:$T$210,$AF359,'Capex forecast'!$S$7:$S$210,$AH359,'Capex forecast'!$Q$7:$Q$210,"Repex")</f>
        <v>0</v>
      </c>
      <c r="AL359" s="53">
        <f>SUMIFS('Capex forecast'!G$7:G$210,'Capex forecast'!$T$7:$T$210,$AF359,'Capex forecast'!$S$7:$S$210,$AH359,'Capex forecast'!$Q$7:$Q$210,"Repex")</f>
        <v>0</v>
      </c>
      <c r="AM359" s="53">
        <f>SUMIFS('Capex forecast'!H$7:H$210,'Capex forecast'!$T$7:$T$210,$AF359,'Capex forecast'!$S$7:$S$210,$AH359,'Capex forecast'!$Q$7:$Q$210,"Repex")</f>
        <v>0</v>
      </c>
      <c r="AN359" s="53">
        <f>SUMIFS('Capex forecast'!I$7:I$210,'Capex forecast'!$T$7:$T$210,$AF359,'Capex forecast'!$S$7:$S$210,$AH359,'Capex forecast'!$Q$7:$Q$210,"Repex")</f>
        <v>0</v>
      </c>
      <c r="AO359" s="53">
        <f>SUMIFS('Capex forecast'!J$7:J$210,'Capex forecast'!$T$7:$T$210,$AF359,'Capex forecast'!$S$7:$S$210,$AH359,'Capex forecast'!$Q$7:$Q$210,"Repex")</f>
        <v>0</v>
      </c>
      <c r="AP359" s="53">
        <f>SUMIFS('Capex forecast'!K$7:K$210,'Capex forecast'!$T$7:$T$210,$AF359,'Capex forecast'!$S$7:$S$210,$AH359,'Capex forecast'!$Q$7:$Q$210,"Repex")</f>
        <v>0</v>
      </c>
      <c r="AQ359" s="53">
        <f>SUMIFS('Capex forecast'!L$7:L$210,'Capex forecast'!$T$7:$T$210,$AF359,'Capex forecast'!$S$7:$S$210,$AH359,'Capex forecast'!$Q$7:$Q$210,"Repex")</f>
        <v>0</v>
      </c>
      <c r="AR359" s="53">
        <f>SUMIFS('Capex forecast'!M$7:M$210,'Capex forecast'!$T$7:$T$210,$AF359,'Capex forecast'!$S$7:$S$210,$AH359,'Capex forecast'!$Q$7:$Q$210,"Repex")</f>
        <v>0</v>
      </c>
      <c r="AS359" s="53">
        <f>SUMIFS('Capex forecast'!N$7:N$210,'Capex forecast'!$T$7:$T$210,$AF359,'Capex forecast'!$S$7:$S$210,$AH359,'Capex forecast'!$Q$7:$Q$210,"Repex")</f>
        <v>0</v>
      </c>
    </row>
    <row r="360" spans="2:45" ht="15">
      <c r="B360" s="6" t="s">
        <v>79</v>
      </c>
      <c r="C360" s="6" t="str">
        <f>INDEX('Raw demand forecast'!$M$7:$M$5830,MATCH($B360,'Raw demand forecast'!$B$7:$B$5830,0))</f>
        <v>No</v>
      </c>
      <c r="D360" s="6" t="str">
        <f>IF(COUNTIF($B$93:B360,$B360) = 1, "LV", IF(COUNTIF($B$93:B360,$B360) = 2, "HV", "ST"))</f>
        <v>HV</v>
      </c>
      <c r="E360" s="6" t="str">
        <f>INDEX('Demand forecast and growth rate'!$E$7:$E$273,MATCH($B360,'Demand forecast and growth rate'!$B$7:$B$273,0))</f>
        <v>Small growth</v>
      </c>
      <c r="F360" s="32">
        <f>SUMIFS('Capex forecast'!E$7:E$210,'Capex forecast'!$T$7:$T$210,'Allocation of site-spec costs'!$B360,'Capex forecast'!$S$7:$S$210,'Allocation of site-spec costs'!$D360,'Capex forecast'!$Q$7:$Q$210,"Customer Connection")</f>
        <v>0</v>
      </c>
      <c r="G360" s="32">
        <f>SUMIFS('Capex forecast'!F$7:F$210,'Capex forecast'!$T$7:$T$210,'Allocation of site-spec costs'!$B360,'Capex forecast'!$S$7:$S$210,'Allocation of site-spec costs'!$D360,'Capex forecast'!$Q$7:$Q$210,"Customer Connection")</f>
        <v>0</v>
      </c>
      <c r="H360" s="32">
        <f>SUMIFS('Capex forecast'!G$7:G$210,'Capex forecast'!$T$7:$T$210,'Allocation of site-spec costs'!$B360,'Capex forecast'!$S$7:$S$210,'Allocation of site-spec costs'!$D360,'Capex forecast'!$Q$7:$Q$210,"Customer Connection")</f>
        <v>0</v>
      </c>
      <c r="I360" s="32">
        <f>SUMIFS('Capex forecast'!H$7:H$210,'Capex forecast'!$T$7:$T$210,'Allocation of site-spec costs'!$B360,'Capex forecast'!$S$7:$S$210,'Allocation of site-spec costs'!$D360,'Capex forecast'!$Q$7:$Q$210,"Customer Connection")</f>
        <v>0</v>
      </c>
      <c r="J360" s="32">
        <f>SUMIFS('Capex forecast'!I$7:I$210,'Capex forecast'!$T$7:$T$210,'Allocation of site-spec costs'!$B360,'Capex forecast'!$S$7:$S$210,'Allocation of site-spec costs'!$D360,'Capex forecast'!$Q$7:$Q$210,"Customer Connection")</f>
        <v>0</v>
      </c>
      <c r="K360" s="32">
        <f>SUMIFS('Capex forecast'!J$7:J$210,'Capex forecast'!$T$7:$T$210,'Allocation of site-spec costs'!$B360,'Capex forecast'!$S$7:$S$210,'Allocation of site-spec costs'!$D360,'Capex forecast'!$Q$7:$Q$210,"Customer Connection")</f>
        <v>0</v>
      </c>
      <c r="L360" s="32">
        <f>SUMIFS('Capex forecast'!K$7:K$210,'Capex forecast'!$T$7:$T$210,'Allocation of site-spec costs'!$B360,'Capex forecast'!$S$7:$S$210,'Allocation of site-spec costs'!$D360,'Capex forecast'!$Q$7:$Q$210,"Customer Connection")</f>
        <v>0</v>
      </c>
      <c r="M360" s="32">
        <f>SUMIFS('Capex forecast'!L$7:L$210,'Capex forecast'!$T$7:$T$210,'Allocation of site-spec costs'!$B360,'Capex forecast'!$S$7:$S$210,'Allocation of site-spec costs'!$D360,'Capex forecast'!$Q$7:$Q$210,"Customer Connection")</f>
        <v>0</v>
      </c>
      <c r="N360" s="32">
        <f>SUMIFS('Capex forecast'!M$7:M$210,'Capex forecast'!$T$7:$T$210,'Allocation of site-spec costs'!$B360,'Capex forecast'!$S$7:$S$210,'Allocation of site-spec costs'!$D360,'Capex forecast'!$Q$7:$Q$210,"Customer Connection")</f>
        <v>0</v>
      </c>
      <c r="O360" s="32">
        <f>SUMIFS('Capex forecast'!N$7:N$210,'Capex forecast'!$T$7:$T$210,'Allocation of site-spec costs'!$B360,'Capex forecast'!$S$7:$S$210,'Allocation of site-spec costs'!$D360,'Capex forecast'!$Q$7:$Q$210,"Customer Connection")</f>
        <v>0</v>
      </c>
      <c r="Q360" s="6" t="s">
        <v>79</v>
      </c>
      <c r="R360" s="6" t="str">
        <f>INDEX('Raw demand forecast'!$M$7:$M$5830,MATCH($Q360,'Raw demand forecast'!$B$7:$B$5830,0))</f>
        <v>No</v>
      </c>
      <c r="S360" s="6" t="str">
        <f>IF(COUNTIF($Q$93:Q360,$B360) = 1, "LV", IF(COUNTIF($Q$93:Q360,$B360) = 2, "HV", "ST"))</f>
        <v>HV</v>
      </c>
      <c r="T360" s="6" t="str">
        <f>INDEX('Demand forecast and growth rate'!$E$7:$E$273,MATCH($Q360,'Demand forecast and growth rate'!$B$7:$B$273,0))</f>
        <v>Small growth</v>
      </c>
      <c r="U360" s="32">
        <f>SUMIFS('Capex forecast'!E$7:E$210,'Capex forecast'!$T$7:$T$210,$Q360,'Capex forecast'!$S$7:$S$210,$S360,'Capex forecast'!$Q$7:$Q$210,"Augex")</f>
        <v>0</v>
      </c>
      <c r="V360" s="32">
        <f>SUMIFS('Capex forecast'!F$7:F$210,'Capex forecast'!$T$7:$T$210,$Q360,'Capex forecast'!$S$7:$S$210,$S360,'Capex forecast'!$Q$7:$Q$210,"Augex")</f>
        <v>0</v>
      </c>
      <c r="W360" s="32">
        <f>SUMIFS('Capex forecast'!G$7:G$210,'Capex forecast'!$T$7:$T$210,$Q360,'Capex forecast'!$S$7:$S$210,$S360,'Capex forecast'!$Q$7:$Q$210,"Augex")</f>
        <v>0</v>
      </c>
      <c r="X360" s="32">
        <f>SUMIFS('Capex forecast'!H$7:H$210,'Capex forecast'!$T$7:$T$210,$Q360,'Capex forecast'!$S$7:$S$210,$S360,'Capex forecast'!$Q$7:$Q$210,"Augex")</f>
        <v>0</v>
      </c>
      <c r="Y360" s="32">
        <f>SUMIFS('Capex forecast'!I$7:I$210,'Capex forecast'!$T$7:$T$210,$Q360,'Capex forecast'!$S$7:$S$210,$S360,'Capex forecast'!$Q$7:$Q$210,"Augex")</f>
        <v>0</v>
      </c>
      <c r="Z360" s="32">
        <f>SUMIFS('Capex forecast'!J$7:J$210,'Capex forecast'!$T$7:$T$210,$Q360,'Capex forecast'!$S$7:$S$210,$S360,'Capex forecast'!$Q$7:$Q$210,"Augex")</f>
        <v>0</v>
      </c>
      <c r="AA360" s="32">
        <f>SUMIFS('Capex forecast'!K$7:K$210,'Capex forecast'!$T$7:$T$210,$Q360,'Capex forecast'!$S$7:$S$210,$S360,'Capex forecast'!$Q$7:$Q$210,"Augex")</f>
        <v>0</v>
      </c>
      <c r="AB360" s="32">
        <f>SUMIFS('Capex forecast'!L$7:L$210,'Capex forecast'!$T$7:$T$210,$Q360,'Capex forecast'!$S$7:$S$210,$S360,'Capex forecast'!$Q$7:$Q$210,"Augex")</f>
        <v>0</v>
      </c>
      <c r="AC360" s="32">
        <f>SUMIFS('Capex forecast'!M$7:M$210,'Capex forecast'!$T$7:$T$210,$Q360,'Capex forecast'!$S$7:$S$210,$S360,'Capex forecast'!$Q$7:$Q$210,"Augex")</f>
        <v>0</v>
      </c>
      <c r="AD360" s="32">
        <f>SUMIFS('Capex forecast'!N$7:N$210,'Capex forecast'!$T$7:$T$210,$Q360,'Capex forecast'!$S$7:$S$210,$S360,'Capex forecast'!$Q$7:$Q$210,"Augex")</f>
        <v>0</v>
      </c>
      <c r="AF360" s="6" t="s">
        <v>79</v>
      </c>
      <c r="AG360" s="6" t="str">
        <f>INDEX('Raw demand forecast'!$M$7:$M$5830,MATCH($Q360,'Raw demand forecast'!$B$7:$B$5830,0))</f>
        <v>No</v>
      </c>
      <c r="AH360" s="6" t="str">
        <f>IF(COUNTIF($AF$93:AF360,$B360) = 1, "LV", IF(COUNTIF($AF$93:AF360,$B360) = 2, "HV", "ST"))</f>
        <v>HV</v>
      </c>
      <c r="AI360" s="6" t="str">
        <f>INDEX('Demand forecast and growth rate'!$E$7:$E$273,MATCH($Q360,'Demand forecast and growth rate'!$B$7:$B$273,0))</f>
        <v>Small growth</v>
      </c>
      <c r="AJ360" s="53">
        <f>SUMIFS('Capex forecast'!E$7:E$210,'Capex forecast'!$T$7:$T$210,$AF360,'Capex forecast'!$S$7:$S$210,$AH360,'Capex forecast'!$Q$7:$Q$210,"Repex")</f>
        <v>0</v>
      </c>
      <c r="AK360" s="53">
        <f>SUMIFS('Capex forecast'!F$7:F$210,'Capex forecast'!$T$7:$T$210,$AF360,'Capex forecast'!$S$7:$S$210,$AH360,'Capex forecast'!$Q$7:$Q$210,"Repex")</f>
        <v>0</v>
      </c>
      <c r="AL360" s="53">
        <f>SUMIFS('Capex forecast'!G$7:G$210,'Capex forecast'!$T$7:$T$210,$AF360,'Capex forecast'!$S$7:$S$210,$AH360,'Capex forecast'!$Q$7:$Q$210,"Repex")</f>
        <v>0</v>
      </c>
      <c r="AM360" s="53">
        <f>SUMIFS('Capex forecast'!H$7:H$210,'Capex forecast'!$T$7:$T$210,$AF360,'Capex forecast'!$S$7:$S$210,$AH360,'Capex forecast'!$Q$7:$Q$210,"Repex")</f>
        <v>0</v>
      </c>
      <c r="AN360" s="53">
        <f>SUMIFS('Capex forecast'!I$7:I$210,'Capex forecast'!$T$7:$T$210,$AF360,'Capex forecast'!$S$7:$S$210,$AH360,'Capex forecast'!$Q$7:$Q$210,"Repex")</f>
        <v>0</v>
      </c>
      <c r="AO360" s="53">
        <f>SUMIFS('Capex forecast'!J$7:J$210,'Capex forecast'!$T$7:$T$210,$AF360,'Capex forecast'!$S$7:$S$210,$AH360,'Capex forecast'!$Q$7:$Q$210,"Repex")</f>
        <v>0</v>
      </c>
      <c r="AP360" s="53">
        <f>SUMIFS('Capex forecast'!K$7:K$210,'Capex forecast'!$T$7:$T$210,$AF360,'Capex forecast'!$S$7:$S$210,$AH360,'Capex forecast'!$Q$7:$Q$210,"Repex")</f>
        <v>0</v>
      </c>
      <c r="AQ360" s="53">
        <f>SUMIFS('Capex forecast'!L$7:L$210,'Capex forecast'!$T$7:$T$210,$AF360,'Capex forecast'!$S$7:$S$210,$AH360,'Capex forecast'!$Q$7:$Q$210,"Repex")</f>
        <v>0</v>
      </c>
      <c r="AR360" s="53">
        <f>SUMIFS('Capex forecast'!M$7:M$210,'Capex forecast'!$T$7:$T$210,$AF360,'Capex forecast'!$S$7:$S$210,$AH360,'Capex forecast'!$Q$7:$Q$210,"Repex")</f>
        <v>0</v>
      </c>
      <c r="AS360" s="53">
        <f>SUMIFS('Capex forecast'!N$7:N$210,'Capex forecast'!$T$7:$T$210,$AF360,'Capex forecast'!$S$7:$S$210,$AH360,'Capex forecast'!$Q$7:$Q$210,"Repex")</f>
        <v>0</v>
      </c>
    </row>
    <row r="361" spans="2:45" ht="15">
      <c r="B361" s="6" t="s">
        <v>120</v>
      </c>
      <c r="C361" s="6" t="str">
        <f>INDEX('Raw demand forecast'!$M$7:$M$5830,MATCH($B361,'Raw demand forecast'!$B$7:$B$5830,0))</f>
        <v>No</v>
      </c>
      <c r="D361" s="6" t="str">
        <f>IF(COUNTIF($B$93:B361,$B361) = 1, "LV", IF(COUNTIF($B$93:B361,$B361) = 2, "HV", "ST"))</f>
        <v>HV</v>
      </c>
      <c r="E361" s="6" t="str">
        <f>INDEX('Demand forecast and growth rate'!$E$7:$E$273,MATCH($B361,'Demand forecast and growth rate'!$B$7:$B$273,0))</f>
        <v>Steady/falling</v>
      </c>
      <c r="F361" s="32">
        <f>SUMIFS('Capex forecast'!E$7:E$210,'Capex forecast'!$T$7:$T$210,'Allocation of site-spec costs'!$B361,'Capex forecast'!$S$7:$S$210,'Allocation of site-spec costs'!$D361,'Capex forecast'!$Q$7:$Q$210,"Customer Connection")</f>
        <v>0</v>
      </c>
      <c r="G361" s="32">
        <f>SUMIFS('Capex forecast'!F$7:F$210,'Capex forecast'!$T$7:$T$210,'Allocation of site-spec costs'!$B361,'Capex forecast'!$S$7:$S$210,'Allocation of site-spec costs'!$D361,'Capex forecast'!$Q$7:$Q$210,"Customer Connection")</f>
        <v>0</v>
      </c>
      <c r="H361" s="32">
        <f>SUMIFS('Capex forecast'!G$7:G$210,'Capex forecast'!$T$7:$T$210,'Allocation of site-spec costs'!$B361,'Capex forecast'!$S$7:$S$210,'Allocation of site-spec costs'!$D361,'Capex forecast'!$Q$7:$Q$210,"Customer Connection")</f>
        <v>0</v>
      </c>
      <c r="I361" s="32">
        <f>SUMIFS('Capex forecast'!H$7:H$210,'Capex forecast'!$T$7:$T$210,'Allocation of site-spec costs'!$B361,'Capex forecast'!$S$7:$S$210,'Allocation of site-spec costs'!$D361,'Capex forecast'!$Q$7:$Q$210,"Customer Connection")</f>
        <v>0</v>
      </c>
      <c r="J361" s="32">
        <f>SUMIFS('Capex forecast'!I$7:I$210,'Capex forecast'!$T$7:$T$210,'Allocation of site-spec costs'!$B361,'Capex forecast'!$S$7:$S$210,'Allocation of site-spec costs'!$D361,'Capex forecast'!$Q$7:$Q$210,"Customer Connection")</f>
        <v>0</v>
      </c>
      <c r="K361" s="32">
        <f>SUMIFS('Capex forecast'!J$7:J$210,'Capex forecast'!$T$7:$T$210,'Allocation of site-spec costs'!$B361,'Capex forecast'!$S$7:$S$210,'Allocation of site-spec costs'!$D361,'Capex forecast'!$Q$7:$Q$210,"Customer Connection")</f>
        <v>0</v>
      </c>
      <c r="L361" s="32">
        <f>SUMIFS('Capex forecast'!K$7:K$210,'Capex forecast'!$T$7:$T$210,'Allocation of site-spec costs'!$B361,'Capex forecast'!$S$7:$S$210,'Allocation of site-spec costs'!$D361,'Capex forecast'!$Q$7:$Q$210,"Customer Connection")</f>
        <v>0</v>
      </c>
      <c r="M361" s="32">
        <f>SUMIFS('Capex forecast'!L$7:L$210,'Capex forecast'!$T$7:$T$210,'Allocation of site-spec costs'!$B361,'Capex forecast'!$S$7:$S$210,'Allocation of site-spec costs'!$D361,'Capex forecast'!$Q$7:$Q$210,"Customer Connection")</f>
        <v>0</v>
      </c>
      <c r="N361" s="32">
        <f>SUMIFS('Capex forecast'!M$7:M$210,'Capex forecast'!$T$7:$T$210,'Allocation of site-spec costs'!$B361,'Capex forecast'!$S$7:$S$210,'Allocation of site-spec costs'!$D361,'Capex forecast'!$Q$7:$Q$210,"Customer Connection")</f>
        <v>0</v>
      </c>
      <c r="O361" s="32">
        <f>SUMIFS('Capex forecast'!N$7:N$210,'Capex forecast'!$T$7:$T$210,'Allocation of site-spec costs'!$B361,'Capex forecast'!$S$7:$S$210,'Allocation of site-spec costs'!$D361,'Capex forecast'!$Q$7:$Q$210,"Customer Connection")</f>
        <v>0</v>
      </c>
      <c r="Q361" s="6" t="s">
        <v>120</v>
      </c>
      <c r="R361" s="6" t="str">
        <f>INDEX('Raw demand forecast'!$M$7:$M$5830,MATCH($Q361,'Raw demand forecast'!$B$7:$B$5830,0))</f>
        <v>No</v>
      </c>
      <c r="S361" s="6" t="str">
        <f>IF(COUNTIF($Q$93:Q361,$B361) = 1, "LV", IF(COUNTIF($Q$93:Q361,$B361) = 2, "HV", "ST"))</f>
        <v>HV</v>
      </c>
      <c r="T361" s="6" t="str">
        <f>INDEX('Demand forecast and growth rate'!$E$7:$E$273,MATCH($Q361,'Demand forecast and growth rate'!$B$7:$B$273,0))</f>
        <v>Steady/falling</v>
      </c>
      <c r="U361" s="32">
        <f>SUMIFS('Capex forecast'!E$7:E$210,'Capex forecast'!$T$7:$T$210,$Q361,'Capex forecast'!$S$7:$S$210,$S361,'Capex forecast'!$Q$7:$Q$210,"Augex")</f>
        <v>0</v>
      </c>
      <c r="V361" s="32">
        <f>SUMIFS('Capex forecast'!F$7:F$210,'Capex forecast'!$T$7:$T$210,$Q361,'Capex forecast'!$S$7:$S$210,$S361,'Capex forecast'!$Q$7:$Q$210,"Augex")</f>
        <v>0</v>
      </c>
      <c r="W361" s="32">
        <f>SUMIFS('Capex forecast'!G$7:G$210,'Capex forecast'!$T$7:$T$210,$Q361,'Capex forecast'!$S$7:$S$210,$S361,'Capex forecast'!$Q$7:$Q$210,"Augex")</f>
        <v>0</v>
      </c>
      <c r="X361" s="32">
        <f>SUMIFS('Capex forecast'!H$7:H$210,'Capex forecast'!$T$7:$T$210,$Q361,'Capex forecast'!$S$7:$S$210,$S361,'Capex forecast'!$Q$7:$Q$210,"Augex")</f>
        <v>0</v>
      </c>
      <c r="Y361" s="32">
        <f>SUMIFS('Capex forecast'!I$7:I$210,'Capex forecast'!$T$7:$T$210,$Q361,'Capex forecast'!$S$7:$S$210,$S361,'Capex forecast'!$Q$7:$Q$210,"Augex")</f>
        <v>0</v>
      </c>
      <c r="Z361" s="32">
        <f>SUMIFS('Capex forecast'!J$7:J$210,'Capex forecast'!$T$7:$T$210,$Q361,'Capex forecast'!$S$7:$S$210,$S361,'Capex forecast'!$Q$7:$Q$210,"Augex")</f>
        <v>0</v>
      </c>
      <c r="AA361" s="32">
        <f>SUMIFS('Capex forecast'!K$7:K$210,'Capex forecast'!$T$7:$T$210,$Q361,'Capex forecast'!$S$7:$S$210,$S361,'Capex forecast'!$Q$7:$Q$210,"Augex")</f>
        <v>0</v>
      </c>
      <c r="AB361" s="32">
        <f>SUMIFS('Capex forecast'!L$7:L$210,'Capex forecast'!$T$7:$T$210,$Q361,'Capex forecast'!$S$7:$S$210,$S361,'Capex forecast'!$Q$7:$Q$210,"Augex")</f>
        <v>0</v>
      </c>
      <c r="AC361" s="32">
        <f>SUMIFS('Capex forecast'!M$7:M$210,'Capex forecast'!$T$7:$T$210,$Q361,'Capex forecast'!$S$7:$S$210,$S361,'Capex forecast'!$Q$7:$Q$210,"Augex")</f>
        <v>0</v>
      </c>
      <c r="AD361" s="32">
        <f>SUMIFS('Capex forecast'!N$7:N$210,'Capex forecast'!$T$7:$T$210,$Q361,'Capex forecast'!$S$7:$S$210,$S361,'Capex forecast'!$Q$7:$Q$210,"Augex")</f>
        <v>0</v>
      </c>
      <c r="AF361" s="6" t="s">
        <v>120</v>
      </c>
      <c r="AG361" s="6" t="str">
        <f>INDEX('Raw demand forecast'!$M$7:$M$5830,MATCH($Q361,'Raw demand forecast'!$B$7:$B$5830,0))</f>
        <v>No</v>
      </c>
      <c r="AH361" s="6" t="str">
        <f>IF(COUNTIF($AF$93:AF361,$B361) = 1, "LV", IF(COUNTIF($AF$93:AF361,$B361) = 2, "HV", "ST"))</f>
        <v>HV</v>
      </c>
      <c r="AI361" s="6" t="str">
        <f>INDEX('Demand forecast and growth rate'!$E$7:$E$273,MATCH($Q361,'Demand forecast and growth rate'!$B$7:$B$273,0))</f>
        <v>Steady/falling</v>
      </c>
      <c r="AJ361" s="53">
        <f>SUMIFS('Capex forecast'!E$7:E$210,'Capex forecast'!$T$7:$T$210,$AF361,'Capex forecast'!$S$7:$S$210,$AH361,'Capex forecast'!$Q$7:$Q$210,"Repex")</f>
        <v>0</v>
      </c>
      <c r="AK361" s="53">
        <f>SUMIFS('Capex forecast'!F$7:F$210,'Capex forecast'!$T$7:$T$210,$AF361,'Capex forecast'!$S$7:$S$210,$AH361,'Capex forecast'!$Q$7:$Q$210,"Repex")</f>
        <v>0</v>
      </c>
      <c r="AL361" s="53">
        <f>SUMIFS('Capex forecast'!G$7:G$210,'Capex forecast'!$T$7:$T$210,$AF361,'Capex forecast'!$S$7:$S$210,$AH361,'Capex forecast'!$Q$7:$Q$210,"Repex")</f>
        <v>0</v>
      </c>
      <c r="AM361" s="53">
        <f>SUMIFS('Capex forecast'!H$7:H$210,'Capex forecast'!$T$7:$T$210,$AF361,'Capex forecast'!$S$7:$S$210,$AH361,'Capex forecast'!$Q$7:$Q$210,"Repex")</f>
        <v>0</v>
      </c>
      <c r="AN361" s="53">
        <f>SUMIFS('Capex forecast'!I$7:I$210,'Capex forecast'!$T$7:$T$210,$AF361,'Capex forecast'!$S$7:$S$210,$AH361,'Capex forecast'!$Q$7:$Q$210,"Repex")</f>
        <v>0</v>
      </c>
      <c r="AO361" s="53">
        <f>SUMIFS('Capex forecast'!J$7:J$210,'Capex forecast'!$T$7:$T$210,$AF361,'Capex forecast'!$S$7:$S$210,$AH361,'Capex forecast'!$Q$7:$Q$210,"Repex")</f>
        <v>0</v>
      </c>
      <c r="AP361" s="53">
        <f>SUMIFS('Capex forecast'!K$7:K$210,'Capex forecast'!$T$7:$T$210,$AF361,'Capex forecast'!$S$7:$S$210,$AH361,'Capex forecast'!$Q$7:$Q$210,"Repex")</f>
        <v>0</v>
      </c>
      <c r="AQ361" s="53">
        <f>SUMIFS('Capex forecast'!L$7:L$210,'Capex forecast'!$T$7:$T$210,$AF361,'Capex forecast'!$S$7:$S$210,$AH361,'Capex forecast'!$Q$7:$Q$210,"Repex")</f>
        <v>0</v>
      </c>
      <c r="AR361" s="53">
        <f>SUMIFS('Capex forecast'!M$7:M$210,'Capex forecast'!$T$7:$T$210,$AF361,'Capex forecast'!$S$7:$S$210,$AH361,'Capex forecast'!$Q$7:$Q$210,"Repex")</f>
        <v>0</v>
      </c>
      <c r="AS361" s="53">
        <f>SUMIFS('Capex forecast'!N$7:N$210,'Capex forecast'!$T$7:$T$210,$AF361,'Capex forecast'!$S$7:$S$210,$AH361,'Capex forecast'!$Q$7:$Q$210,"Repex")</f>
        <v>0</v>
      </c>
    </row>
    <row r="362" spans="2:45" ht="15">
      <c r="B362" s="6" t="s">
        <v>117</v>
      </c>
      <c r="C362" s="6" t="str">
        <f>INDEX('Raw demand forecast'!$M$7:$M$5830,MATCH($B362,'Raw demand forecast'!$B$7:$B$5830,0))</f>
        <v>No</v>
      </c>
      <c r="D362" s="6" t="str">
        <f>IF(COUNTIF($B$93:B362,$B362) = 1, "LV", IF(COUNTIF($B$93:B362,$B362) = 2, "HV", "ST"))</f>
        <v>HV</v>
      </c>
      <c r="E362" s="6" t="str">
        <f>INDEX('Demand forecast and growth rate'!$E$7:$E$273,MATCH($B362,'Demand forecast and growth rate'!$B$7:$B$273,0))</f>
        <v>Steady/falling</v>
      </c>
      <c r="F362" s="32">
        <f>SUMIFS('Capex forecast'!E$7:E$210,'Capex forecast'!$T$7:$T$210,'Allocation of site-spec costs'!$B362,'Capex forecast'!$S$7:$S$210,'Allocation of site-spec costs'!$D362,'Capex forecast'!$Q$7:$Q$210,"Customer Connection")</f>
        <v>0</v>
      </c>
      <c r="G362" s="32">
        <f>SUMIFS('Capex forecast'!F$7:F$210,'Capex forecast'!$T$7:$T$210,'Allocation of site-spec costs'!$B362,'Capex forecast'!$S$7:$S$210,'Allocation of site-spec costs'!$D362,'Capex forecast'!$Q$7:$Q$210,"Customer Connection")</f>
        <v>0</v>
      </c>
      <c r="H362" s="32">
        <f>SUMIFS('Capex forecast'!G$7:G$210,'Capex forecast'!$T$7:$T$210,'Allocation of site-spec costs'!$B362,'Capex forecast'!$S$7:$S$210,'Allocation of site-spec costs'!$D362,'Capex forecast'!$Q$7:$Q$210,"Customer Connection")</f>
        <v>0</v>
      </c>
      <c r="I362" s="32">
        <f>SUMIFS('Capex forecast'!H$7:H$210,'Capex forecast'!$T$7:$T$210,'Allocation of site-spec costs'!$B362,'Capex forecast'!$S$7:$S$210,'Allocation of site-spec costs'!$D362,'Capex forecast'!$Q$7:$Q$210,"Customer Connection")</f>
        <v>0</v>
      </c>
      <c r="J362" s="32">
        <f>SUMIFS('Capex forecast'!I$7:I$210,'Capex forecast'!$T$7:$T$210,'Allocation of site-spec costs'!$B362,'Capex forecast'!$S$7:$S$210,'Allocation of site-spec costs'!$D362,'Capex forecast'!$Q$7:$Q$210,"Customer Connection")</f>
        <v>0</v>
      </c>
      <c r="K362" s="32">
        <f>SUMIFS('Capex forecast'!J$7:J$210,'Capex forecast'!$T$7:$T$210,'Allocation of site-spec costs'!$B362,'Capex forecast'!$S$7:$S$210,'Allocation of site-spec costs'!$D362,'Capex forecast'!$Q$7:$Q$210,"Customer Connection")</f>
        <v>0</v>
      </c>
      <c r="L362" s="32">
        <f>SUMIFS('Capex forecast'!K$7:K$210,'Capex forecast'!$T$7:$T$210,'Allocation of site-spec costs'!$B362,'Capex forecast'!$S$7:$S$210,'Allocation of site-spec costs'!$D362,'Capex forecast'!$Q$7:$Q$210,"Customer Connection")</f>
        <v>0</v>
      </c>
      <c r="M362" s="32">
        <f>SUMIFS('Capex forecast'!L$7:L$210,'Capex forecast'!$T$7:$T$210,'Allocation of site-spec costs'!$B362,'Capex forecast'!$S$7:$S$210,'Allocation of site-spec costs'!$D362,'Capex forecast'!$Q$7:$Q$210,"Customer Connection")</f>
        <v>0</v>
      </c>
      <c r="N362" s="32">
        <f>SUMIFS('Capex forecast'!M$7:M$210,'Capex forecast'!$T$7:$T$210,'Allocation of site-spec costs'!$B362,'Capex forecast'!$S$7:$S$210,'Allocation of site-spec costs'!$D362,'Capex forecast'!$Q$7:$Q$210,"Customer Connection")</f>
        <v>0</v>
      </c>
      <c r="O362" s="32">
        <f>SUMIFS('Capex forecast'!N$7:N$210,'Capex forecast'!$T$7:$T$210,'Allocation of site-spec costs'!$B362,'Capex forecast'!$S$7:$S$210,'Allocation of site-spec costs'!$D362,'Capex forecast'!$Q$7:$Q$210,"Customer Connection")</f>
        <v>0</v>
      </c>
      <c r="Q362" s="6" t="s">
        <v>117</v>
      </c>
      <c r="R362" s="6" t="str">
        <f>INDEX('Raw demand forecast'!$M$7:$M$5830,MATCH($Q362,'Raw demand forecast'!$B$7:$B$5830,0))</f>
        <v>No</v>
      </c>
      <c r="S362" s="6" t="str">
        <f>IF(COUNTIF($Q$93:Q362,$B362) = 1, "LV", IF(COUNTIF($Q$93:Q362,$B362) = 2, "HV", "ST"))</f>
        <v>HV</v>
      </c>
      <c r="T362" s="6" t="str">
        <f>INDEX('Demand forecast and growth rate'!$E$7:$E$273,MATCH($Q362,'Demand forecast and growth rate'!$B$7:$B$273,0))</f>
        <v>Steady/falling</v>
      </c>
      <c r="U362" s="32">
        <f>SUMIFS('Capex forecast'!E$7:E$210,'Capex forecast'!$T$7:$T$210,$Q362,'Capex forecast'!$S$7:$S$210,$S362,'Capex forecast'!$Q$7:$Q$210,"Augex")</f>
        <v>0</v>
      </c>
      <c r="V362" s="32">
        <f>SUMIFS('Capex forecast'!F$7:F$210,'Capex forecast'!$T$7:$T$210,$Q362,'Capex forecast'!$S$7:$S$210,$S362,'Capex forecast'!$Q$7:$Q$210,"Augex")</f>
        <v>0</v>
      </c>
      <c r="W362" s="32">
        <f>SUMIFS('Capex forecast'!G$7:G$210,'Capex forecast'!$T$7:$T$210,$Q362,'Capex forecast'!$S$7:$S$210,$S362,'Capex forecast'!$Q$7:$Q$210,"Augex")</f>
        <v>0</v>
      </c>
      <c r="X362" s="32">
        <f>SUMIFS('Capex forecast'!H$7:H$210,'Capex forecast'!$T$7:$T$210,$Q362,'Capex forecast'!$S$7:$S$210,$S362,'Capex forecast'!$Q$7:$Q$210,"Augex")</f>
        <v>0</v>
      </c>
      <c r="Y362" s="32">
        <f>SUMIFS('Capex forecast'!I$7:I$210,'Capex forecast'!$T$7:$T$210,$Q362,'Capex forecast'!$S$7:$S$210,$S362,'Capex forecast'!$Q$7:$Q$210,"Augex")</f>
        <v>0</v>
      </c>
      <c r="Z362" s="32">
        <f>SUMIFS('Capex forecast'!J$7:J$210,'Capex forecast'!$T$7:$T$210,$Q362,'Capex forecast'!$S$7:$S$210,$S362,'Capex forecast'!$Q$7:$Q$210,"Augex")</f>
        <v>0</v>
      </c>
      <c r="AA362" s="32">
        <f>SUMIFS('Capex forecast'!K$7:K$210,'Capex forecast'!$T$7:$T$210,$Q362,'Capex forecast'!$S$7:$S$210,$S362,'Capex forecast'!$Q$7:$Q$210,"Augex")</f>
        <v>0</v>
      </c>
      <c r="AB362" s="32">
        <f>SUMIFS('Capex forecast'!L$7:L$210,'Capex forecast'!$T$7:$T$210,$Q362,'Capex forecast'!$S$7:$S$210,$S362,'Capex forecast'!$Q$7:$Q$210,"Augex")</f>
        <v>0</v>
      </c>
      <c r="AC362" s="32">
        <f>SUMIFS('Capex forecast'!M$7:M$210,'Capex forecast'!$T$7:$T$210,$Q362,'Capex forecast'!$S$7:$S$210,$S362,'Capex forecast'!$Q$7:$Q$210,"Augex")</f>
        <v>0</v>
      </c>
      <c r="AD362" s="32">
        <f>SUMIFS('Capex forecast'!N$7:N$210,'Capex forecast'!$T$7:$T$210,$Q362,'Capex forecast'!$S$7:$S$210,$S362,'Capex forecast'!$Q$7:$Q$210,"Augex")</f>
        <v>0</v>
      </c>
      <c r="AF362" s="6" t="s">
        <v>117</v>
      </c>
      <c r="AG362" s="6" t="str">
        <f>INDEX('Raw demand forecast'!$M$7:$M$5830,MATCH($Q362,'Raw demand forecast'!$B$7:$B$5830,0))</f>
        <v>No</v>
      </c>
      <c r="AH362" s="6" t="str">
        <f>IF(COUNTIF($AF$93:AF362,$B362) = 1, "LV", IF(COUNTIF($AF$93:AF362,$B362) = 2, "HV", "ST"))</f>
        <v>HV</v>
      </c>
      <c r="AI362" s="6" t="str">
        <f>INDEX('Demand forecast and growth rate'!$E$7:$E$273,MATCH($Q362,'Demand forecast and growth rate'!$B$7:$B$273,0))</f>
        <v>Steady/falling</v>
      </c>
      <c r="AJ362" s="53">
        <f>SUMIFS('Capex forecast'!E$7:E$210,'Capex forecast'!$T$7:$T$210,$AF362,'Capex forecast'!$S$7:$S$210,$AH362,'Capex forecast'!$Q$7:$Q$210,"Repex")</f>
        <v>2100000</v>
      </c>
      <c r="AK362" s="53">
        <f>SUMIFS('Capex forecast'!F$7:F$210,'Capex forecast'!$T$7:$T$210,$AF362,'Capex forecast'!$S$7:$S$210,$AH362,'Capex forecast'!$Q$7:$Q$210,"Repex")</f>
        <v>0</v>
      </c>
      <c r="AL362" s="53">
        <f>SUMIFS('Capex forecast'!G$7:G$210,'Capex forecast'!$T$7:$T$210,$AF362,'Capex forecast'!$S$7:$S$210,$AH362,'Capex forecast'!$Q$7:$Q$210,"Repex")</f>
        <v>0</v>
      </c>
      <c r="AM362" s="53">
        <f>SUMIFS('Capex forecast'!H$7:H$210,'Capex forecast'!$T$7:$T$210,$AF362,'Capex forecast'!$S$7:$S$210,$AH362,'Capex forecast'!$Q$7:$Q$210,"Repex")</f>
        <v>0</v>
      </c>
      <c r="AN362" s="53">
        <f>SUMIFS('Capex forecast'!I$7:I$210,'Capex forecast'!$T$7:$T$210,$AF362,'Capex forecast'!$S$7:$S$210,$AH362,'Capex forecast'!$Q$7:$Q$210,"Repex")</f>
        <v>0</v>
      </c>
      <c r="AO362" s="53">
        <f>SUMIFS('Capex forecast'!J$7:J$210,'Capex forecast'!$T$7:$T$210,$AF362,'Capex forecast'!$S$7:$S$210,$AH362,'Capex forecast'!$Q$7:$Q$210,"Repex")</f>
        <v>0</v>
      </c>
      <c r="AP362" s="53">
        <f>SUMIFS('Capex forecast'!K$7:K$210,'Capex forecast'!$T$7:$T$210,$AF362,'Capex forecast'!$S$7:$S$210,$AH362,'Capex forecast'!$Q$7:$Q$210,"Repex")</f>
        <v>0</v>
      </c>
      <c r="AQ362" s="53">
        <f>SUMIFS('Capex forecast'!L$7:L$210,'Capex forecast'!$T$7:$T$210,$AF362,'Capex forecast'!$S$7:$S$210,$AH362,'Capex forecast'!$Q$7:$Q$210,"Repex")</f>
        <v>0</v>
      </c>
      <c r="AR362" s="53">
        <f>SUMIFS('Capex forecast'!M$7:M$210,'Capex forecast'!$T$7:$T$210,$AF362,'Capex forecast'!$S$7:$S$210,$AH362,'Capex forecast'!$Q$7:$Q$210,"Repex")</f>
        <v>0</v>
      </c>
      <c r="AS362" s="53">
        <f>SUMIFS('Capex forecast'!N$7:N$210,'Capex forecast'!$T$7:$T$210,$AF362,'Capex forecast'!$S$7:$S$210,$AH362,'Capex forecast'!$Q$7:$Q$210,"Repex")</f>
        <v>0</v>
      </c>
    </row>
    <row r="363" spans="2:45" ht="15">
      <c r="B363" s="6" t="s">
        <v>143</v>
      </c>
      <c r="C363" s="6" t="str">
        <f>INDEX('Raw demand forecast'!$M$7:$M$5830,MATCH($B363,'Raw demand forecast'!$B$7:$B$5830,0))</f>
        <v>No</v>
      </c>
      <c r="D363" s="6" t="str">
        <f>IF(COUNTIF($B$93:B363,$B363) = 1, "LV", IF(COUNTIF($B$93:B363,$B363) = 2, "HV", "ST"))</f>
        <v>HV</v>
      </c>
      <c r="E363" s="6" t="str">
        <f>INDEX('Demand forecast and growth rate'!$E$7:$E$273,MATCH($B363,'Demand forecast and growth rate'!$B$7:$B$273,0))</f>
        <v>Small growth</v>
      </c>
      <c r="F363" s="32">
        <f>SUMIFS('Capex forecast'!E$7:E$210,'Capex forecast'!$T$7:$T$210,'Allocation of site-spec costs'!$B363,'Capex forecast'!$S$7:$S$210,'Allocation of site-spec costs'!$D363,'Capex forecast'!$Q$7:$Q$210,"Customer Connection")</f>
        <v>0</v>
      </c>
      <c r="G363" s="32">
        <f>SUMIFS('Capex forecast'!F$7:F$210,'Capex forecast'!$T$7:$T$210,'Allocation of site-spec costs'!$B363,'Capex forecast'!$S$7:$S$210,'Allocation of site-spec costs'!$D363,'Capex forecast'!$Q$7:$Q$210,"Customer Connection")</f>
        <v>0</v>
      </c>
      <c r="H363" s="32">
        <f>SUMIFS('Capex forecast'!G$7:G$210,'Capex forecast'!$T$7:$T$210,'Allocation of site-spec costs'!$B363,'Capex forecast'!$S$7:$S$210,'Allocation of site-spec costs'!$D363,'Capex forecast'!$Q$7:$Q$210,"Customer Connection")</f>
        <v>0</v>
      </c>
      <c r="I363" s="32">
        <f>SUMIFS('Capex forecast'!H$7:H$210,'Capex forecast'!$T$7:$T$210,'Allocation of site-spec costs'!$B363,'Capex forecast'!$S$7:$S$210,'Allocation of site-spec costs'!$D363,'Capex forecast'!$Q$7:$Q$210,"Customer Connection")</f>
        <v>0</v>
      </c>
      <c r="J363" s="32">
        <f>SUMIFS('Capex forecast'!I$7:I$210,'Capex forecast'!$T$7:$T$210,'Allocation of site-spec costs'!$B363,'Capex forecast'!$S$7:$S$210,'Allocation of site-spec costs'!$D363,'Capex forecast'!$Q$7:$Q$210,"Customer Connection")</f>
        <v>0</v>
      </c>
      <c r="K363" s="32">
        <f>SUMIFS('Capex forecast'!J$7:J$210,'Capex forecast'!$T$7:$T$210,'Allocation of site-spec costs'!$B363,'Capex forecast'!$S$7:$S$210,'Allocation of site-spec costs'!$D363,'Capex forecast'!$Q$7:$Q$210,"Customer Connection")</f>
        <v>0</v>
      </c>
      <c r="L363" s="32">
        <f>SUMIFS('Capex forecast'!K$7:K$210,'Capex forecast'!$T$7:$T$210,'Allocation of site-spec costs'!$B363,'Capex forecast'!$S$7:$S$210,'Allocation of site-spec costs'!$D363,'Capex forecast'!$Q$7:$Q$210,"Customer Connection")</f>
        <v>0</v>
      </c>
      <c r="M363" s="32">
        <f>SUMIFS('Capex forecast'!L$7:L$210,'Capex forecast'!$T$7:$T$210,'Allocation of site-spec costs'!$B363,'Capex forecast'!$S$7:$S$210,'Allocation of site-spec costs'!$D363,'Capex forecast'!$Q$7:$Q$210,"Customer Connection")</f>
        <v>0</v>
      </c>
      <c r="N363" s="32">
        <f>SUMIFS('Capex forecast'!M$7:M$210,'Capex forecast'!$T$7:$T$210,'Allocation of site-spec costs'!$B363,'Capex forecast'!$S$7:$S$210,'Allocation of site-spec costs'!$D363,'Capex forecast'!$Q$7:$Q$210,"Customer Connection")</f>
        <v>0</v>
      </c>
      <c r="O363" s="32">
        <f>SUMIFS('Capex forecast'!N$7:N$210,'Capex forecast'!$T$7:$T$210,'Allocation of site-spec costs'!$B363,'Capex forecast'!$S$7:$S$210,'Allocation of site-spec costs'!$D363,'Capex forecast'!$Q$7:$Q$210,"Customer Connection")</f>
        <v>0</v>
      </c>
      <c r="Q363" s="6" t="s">
        <v>143</v>
      </c>
      <c r="R363" s="6" t="str">
        <f>INDEX('Raw demand forecast'!$M$7:$M$5830,MATCH($Q363,'Raw demand forecast'!$B$7:$B$5830,0))</f>
        <v>No</v>
      </c>
      <c r="S363" s="6" t="str">
        <f>IF(COUNTIF($Q$93:Q363,$B363) = 1, "LV", IF(COUNTIF($Q$93:Q363,$B363) = 2, "HV", "ST"))</f>
        <v>HV</v>
      </c>
      <c r="T363" s="6" t="str">
        <f>INDEX('Demand forecast and growth rate'!$E$7:$E$273,MATCH($Q363,'Demand forecast and growth rate'!$B$7:$B$273,0))</f>
        <v>Small growth</v>
      </c>
      <c r="U363" s="32">
        <f>SUMIFS('Capex forecast'!E$7:E$210,'Capex forecast'!$T$7:$T$210,$Q363,'Capex forecast'!$S$7:$S$210,$S363,'Capex forecast'!$Q$7:$Q$210,"Augex")</f>
        <v>0</v>
      </c>
      <c r="V363" s="32">
        <f>SUMIFS('Capex forecast'!F$7:F$210,'Capex forecast'!$T$7:$T$210,$Q363,'Capex forecast'!$S$7:$S$210,$S363,'Capex forecast'!$Q$7:$Q$210,"Augex")</f>
        <v>0</v>
      </c>
      <c r="W363" s="32">
        <f>SUMIFS('Capex forecast'!G$7:G$210,'Capex forecast'!$T$7:$T$210,$Q363,'Capex forecast'!$S$7:$S$210,$S363,'Capex forecast'!$Q$7:$Q$210,"Augex")</f>
        <v>0</v>
      </c>
      <c r="X363" s="32">
        <f>SUMIFS('Capex forecast'!H$7:H$210,'Capex forecast'!$T$7:$T$210,$Q363,'Capex forecast'!$S$7:$S$210,$S363,'Capex forecast'!$Q$7:$Q$210,"Augex")</f>
        <v>0</v>
      </c>
      <c r="Y363" s="32">
        <f>SUMIFS('Capex forecast'!I$7:I$210,'Capex forecast'!$T$7:$T$210,$Q363,'Capex forecast'!$S$7:$S$210,$S363,'Capex forecast'!$Q$7:$Q$210,"Augex")</f>
        <v>0</v>
      </c>
      <c r="Z363" s="32">
        <f>SUMIFS('Capex forecast'!J$7:J$210,'Capex forecast'!$T$7:$T$210,$Q363,'Capex forecast'!$S$7:$S$210,$S363,'Capex forecast'!$Q$7:$Q$210,"Augex")</f>
        <v>0</v>
      </c>
      <c r="AA363" s="32">
        <f>SUMIFS('Capex forecast'!K$7:K$210,'Capex forecast'!$T$7:$T$210,$Q363,'Capex forecast'!$S$7:$S$210,$S363,'Capex forecast'!$Q$7:$Q$210,"Augex")</f>
        <v>0</v>
      </c>
      <c r="AB363" s="32">
        <f>SUMIFS('Capex forecast'!L$7:L$210,'Capex forecast'!$T$7:$T$210,$Q363,'Capex forecast'!$S$7:$S$210,$S363,'Capex forecast'!$Q$7:$Q$210,"Augex")</f>
        <v>0</v>
      </c>
      <c r="AC363" s="32">
        <f>SUMIFS('Capex forecast'!M$7:M$210,'Capex forecast'!$T$7:$T$210,$Q363,'Capex forecast'!$S$7:$S$210,$S363,'Capex forecast'!$Q$7:$Q$210,"Augex")</f>
        <v>0</v>
      </c>
      <c r="AD363" s="32">
        <f>SUMIFS('Capex forecast'!N$7:N$210,'Capex forecast'!$T$7:$T$210,$Q363,'Capex forecast'!$S$7:$S$210,$S363,'Capex forecast'!$Q$7:$Q$210,"Augex")</f>
        <v>0</v>
      </c>
      <c r="AF363" s="6" t="s">
        <v>143</v>
      </c>
      <c r="AG363" s="6" t="str">
        <f>INDEX('Raw demand forecast'!$M$7:$M$5830,MATCH($Q363,'Raw demand forecast'!$B$7:$B$5830,0))</f>
        <v>No</v>
      </c>
      <c r="AH363" s="6" t="str">
        <f>IF(COUNTIF($AF$93:AF363,$B363) = 1, "LV", IF(COUNTIF($AF$93:AF363,$B363) = 2, "HV", "ST"))</f>
        <v>HV</v>
      </c>
      <c r="AI363" s="6" t="str">
        <f>INDEX('Demand forecast and growth rate'!$E$7:$E$273,MATCH($Q363,'Demand forecast and growth rate'!$B$7:$B$273,0))</f>
        <v>Small growth</v>
      </c>
      <c r="AJ363" s="53">
        <f>SUMIFS('Capex forecast'!E$7:E$210,'Capex forecast'!$T$7:$T$210,$AF363,'Capex forecast'!$S$7:$S$210,$AH363,'Capex forecast'!$Q$7:$Q$210,"Repex")</f>
        <v>0</v>
      </c>
      <c r="AK363" s="53">
        <f>SUMIFS('Capex forecast'!F$7:F$210,'Capex forecast'!$T$7:$T$210,$AF363,'Capex forecast'!$S$7:$S$210,$AH363,'Capex forecast'!$Q$7:$Q$210,"Repex")</f>
        <v>0</v>
      </c>
      <c r="AL363" s="53">
        <f>SUMIFS('Capex forecast'!G$7:G$210,'Capex forecast'!$T$7:$T$210,$AF363,'Capex forecast'!$S$7:$S$210,$AH363,'Capex forecast'!$Q$7:$Q$210,"Repex")</f>
        <v>0</v>
      </c>
      <c r="AM363" s="53">
        <f>SUMIFS('Capex forecast'!H$7:H$210,'Capex forecast'!$T$7:$T$210,$AF363,'Capex forecast'!$S$7:$S$210,$AH363,'Capex forecast'!$Q$7:$Q$210,"Repex")</f>
        <v>0</v>
      </c>
      <c r="AN363" s="53">
        <f>SUMIFS('Capex forecast'!I$7:I$210,'Capex forecast'!$T$7:$T$210,$AF363,'Capex forecast'!$S$7:$S$210,$AH363,'Capex forecast'!$Q$7:$Q$210,"Repex")</f>
        <v>0</v>
      </c>
      <c r="AO363" s="53">
        <f>SUMIFS('Capex forecast'!J$7:J$210,'Capex forecast'!$T$7:$T$210,$AF363,'Capex forecast'!$S$7:$S$210,$AH363,'Capex forecast'!$Q$7:$Q$210,"Repex")</f>
        <v>0</v>
      </c>
      <c r="AP363" s="53">
        <f>SUMIFS('Capex forecast'!K$7:K$210,'Capex forecast'!$T$7:$T$210,$AF363,'Capex forecast'!$S$7:$S$210,$AH363,'Capex forecast'!$Q$7:$Q$210,"Repex")</f>
        <v>0</v>
      </c>
      <c r="AQ363" s="53">
        <f>SUMIFS('Capex forecast'!L$7:L$210,'Capex forecast'!$T$7:$T$210,$AF363,'Capex forecast'!$S$7:$S$210,$AH363,'Capex forecast'!$Q$7:$Q$210,"Repex")</f>
        <v>0</v>
      </c>
      <c r="AR363" s="53">
        <f>SUMIFS('Capex forecast'!M$7:M$210,'Capex forecast'!$T$7:$T$210,$AF363,'Capex forecast'!$S$7:$S$210,$AH363,'Capex forecast'!$Q$7:$Q$210,"Repex")</f>
        <v>0</v>
      </c>
      <c r="AS363" s="53">
        <f>SUMIFS('Capex forecast'!N$7:N$210,'Capex forecast'!$T$7:$T$210,$AF363,'Capex forecast'!$S$7:$S$210,$AH363,'Capex forecast'!$Q$7:$Q$210,"Repex")</f>
        <v>0</v>
      </c>
    </row>
    <row r="364" spans="2:45" ht="15">
      <c r="B364" s="6" t="s">
        <v>175</v>
      </c>
      <c r="C364" s="6" t="str">
        <f>INDEX('Raw demand forecast'!$M$7:$M$5830,MATCH($B364,'Raw demand forecast'!$B$7:$B$5830,0))</f>
        <v>No</v>
      </c>
      <c r="D364" s="6" t="str">
        <f>IF(COUNTIF($B$93:B364,$B364) = 1, "LV", IF(COUNTIF($B$93:B364,$B364) = 2, "HV", "ST"))</f>
        <v>HV</v>
      </c>
      <c r="E364" s="6" t="str">
        <f>INDEX('Demand forecast and growth rate'!$E$7:$E$273,MATCH($B364,'Demand forecast and growth rate'!$B$7:$B$273,0))</f>
        <v>High growth</v>
      </c>
      <c r="F364" s="32">
        <f>SUMIFS('Capex forecast'!E$7:E$210,'Capex forecast'!$T$7:$T$210,'Allocation of site-spec costs'!$B364,'Capex forecast'!$S$7:$S$210,'Allocation of site-spec costs'!$D364,'Capex forecast'!$Q$7:$Q$210,"Customer Connection")</f>
        <v>0</v>
      </c>
      <c r="G364" s="32">
        <f>SUMIFS('Capex forecast'!F$7:F$210,'Capex forecast'!$T$7:$T$210,'Allocation of site-spec costs'!$B364,'Capex forecast'!$S$7:$S$210,'Allocation of site-spec costs'!$D364,'Capex forecast'!$Q$7:$Q$210,"Customer Connection")</f>
        <v>0</v>
      </c>
      <c r="H364" s="32">
        <f>SUMIFS('Capex forecast'!G$7:G$210,'Capex forecast'!$T$7:$T$210,'Allocation of site-spec costs'!$B364,'Capex forecast'!$S$7:$S$210,'Allocation of site-spec costs'!$D364,'Capex forecast'!$Q$7:$Q$210,"Customer Connection")</f>
        <v>0</v>
      </c>
      <c r="I364" s="32">
        <f>SUMIFS('Capex forecast'!H$7:H$210,'Capex forecast'!$T$7:$T$210,'Allocation of site-spec costs'!$B364,'Capex forecast'!$S$7:$S$210,'Allocation of site-spec costs'!$D364,'Capex forecast'!$Q$7:$Q$210,"Customer Connection")</f>
        <v>0</v>
      </c>
      <c r="J364" s="32">
        <f>SUMIFS('Capex forecast'!I$7:I$210,'Capex forecast'!$T$7:$T$210,'Allocation of site-spec costs'!$B364,'Capex forecast'!$S$7:$S$210,'Allocation of site-spec costs'!$D364,'Capex forecast'!$Q$7:$Q$210,"Customer Connection")</f>
        <v>0</v>
      </c>
      <c r="K364" s="32">
        <f>SUMIFS('Capex forecast'!J$7:J$210,'Capex forecast'!$T$7:$T$210,'Allocation of site-spec costs'!$B364,'Capex forecast'!$S$7:$S$210,'Allocation of site-spec costs'!$D364,'Capex forecast'!$Q$7:$Q$210,"Customer Connection")</f>
        <v>0</v>
      </c>
      <c r="L364" s="32">
        <f>SUMIFS('Capex forecast'!K$7:K$210,'Capex forecast'!$T$7:$T$210,'Allocation of site-spec costs'!$B364,'Capex forecast'!$S$7:$S$210,'Allocation of site-spec costs'!$D364,'Capex forecast'!$Q$7:$Q$210,"Customer Connection")</f>
        <v>0</v>
      </c>
      <c r="M364" s="32">
        <f>SUMIFS('Capex forecast'!L$7:L$210,'Capex forecast'!$T$7:$T$210,'Allocation of site-spec costs'!$B364,'Capex forecast'!$S$7:$S$210,'Allocation of site-spec costs'!$D364,'Capex forecast'!$Q$7:$Q$210,"Customer Connection")</f>
        <v>0</v>
      </c>
      <c r="N364" s="32">
        <f>SUMIFS('Capex forecast'!M$7:M$210,'Capex forecast'!$T$7:$T$210,'Allocation of site-spec costs'!$B364,'Capex forecast'!$S$7:$S$210,'Allocation of site-spec costs'!$D364,'Capex forecast'!$Q$7:$Q$210,"Customer Connection")</f>
        <v>0</v>
      </c>
      <c r="O364" s="32">
        <f>SUMIFS('Capex forecast'!N$7:N$210,'Capex forecast'!$T$7:$T$210,'Allocation of site-spec costs'!$B364,'Capex forecast'!$S$7:$S$210,'Allocation of site-spec costs'!$D364,'Capex forecast'!$Q$7:$Q$210,"Customer Connection")</f>
        <v>0</v>
      </c>
      <c r="Q364" s="6" t="s">
        <v>175</v>
      </c>
      <c r="R364" s="6" t="str">
        <f>INDEX('Raw demand forecast'!$M$7:$M$5830,MATCH($Q364,'Raw demand forecast'!$B$7:$B$5830,0))</f>
        <v>No</v>
      </c>
      <c r="S364" s="6" t="str">
        <f>IF(COUNTIF($Q$93:Q364,$B364) = 1, "LV", IF(COUNTIF($Q$93:Q364,$B364) = 2, "HV", "ST"))</f>
        <v>HV</v>
      </c>
      <c r="T364" s="6" t="str">
        <f>INDEX('Demand forecast and growth rate'!$E$7:$E$273,MATCH($Q364,'Demand forecast and growth rate'!$B$7:$B$273,0))</f>
        <v>High growth</v>
      </c>
      <c r="U364" s="32">
        <f>SUMIFS('Capex forecast'!E$7:E$210,'Capex forecast'!$T$7:$T$210,$Q364,'Capex forecast'!$S$7:$S$210,$S364,'Capex forecast'!$Q$7:$Q$210,"Augex")</f>
        <v>0</v>
      </c>
      <c r="V364" s="32">
        <f>SUMIFS('Capex forecast'!F$7:F$210,'Capex forecast'!$T$7:$T$210,$Q364,'Capex forecast'!$S$7:$S$210,$S364,'Capex forecast'!$Q$7:$Q$210,"Augex")</f>
        <v>0</v>
      </c>
      <c r="W364" s="32">
        <f>SUMIFS('Capex forecast'!G$7:G$210,'Capex forecast'!$T$7:$T$210,$Q364,'Capex forecast'!$S$7:$S$210,$S364,'Capex forecast'!$Q$7:$Q$210,"Augex")</f>
        <v>0</v>
      </c>
      <c r="X364" s="32">
        <f>SUMIFS('Capex forecast'!H$7:H$210,'Capex forecast'!$T$7:$T$210,$Q364,'Capex forecast'!$S$7:$S$210,$S364,'Capex forecast'!$Q$7:$Q$210,"Augex")</f>
        <v>0</v>
      </c>
      <c r="Y364" s="32">
        <f>SUMIFS('Capex forecast'!I$7:I$210,'Capex forecast'!$T$7:$T$210,$Q364,'Capex forecast'!$S$7:$S$210,$S364,'Capex forecast'!$Q$7:$Q$210,"Augex")</f>
        <v>0</v>
      </c>
      <c r="Z364" s="32">
        <f>SUMIFS('Capex forecast'!J$7:J$210,'Capex forecast'!$T$7:$T$210,$Q364,'Capex forecast'!$S$7:$S$210,$S364,'Capex forecast'!$Q$7:$Q$210,"Augex")</f>
        <v>0</v>
      </c>
      <c r="AA364" s="32">
        <f>SUMIFS('Capex forecast'!K$7:K$210,'Capex forecast'!$T$7:$T$210,$Q364,'Capex forecast'!$S$7:$S$210,$S364,'Capex forecast'!$Q$7:$Q$210,"Augex")</f>
        <v>0</v>
      </c>
      <c r="AB364" s="32">
        <f>SUMIFS('Capex forecast'!L$7:L$210,'Capex forecast'!$T$7:$T$210,$Q364,'Capex forecast'!$S$7:$S$210,$S364,'Capex forecast'!$Q$7:$Q$210,"Augex")</f>
        <v>0</v>
      </c>
      <c r="AC364" s="32">
        <f>SUMIFS('Capex forecast'!M$7:M$210,'Capex forecast'!$T$7:$T$210,$Q364,'Capex forecast'!$S$7:$S$210,$S364,'Capex forecast'!$Q$7:$Q$210,"Augex")</f>
        <v>0</v>
      </c>
      <c r="AD364" s="32">
        <f>SUMIFS('Capex forecast'!N$7:N$210,'Capex forecast'!$T$7:$T$210,$Q364,'Capex forecast'!$S$7:$S$210,$S364,'Capex forecast'!$Q$7:$Q$210,"Augex")</f>
        <v>0</v>
      </c>
      <c r="AF364" s="6" t="s">
        <v>175</v>
      </c>
      <c r="AG364" s="6" t="str">
        <f>INDEX('Raw demand forecast'!$M$7:$M$5830,MATCH($Q364,'Raw demand forecast'!$B$7:$B$5830,0))</f>
        <v>No</v>
      </c>
      <c r="AH364" s="6" t="str">
        <f>IF(COUNTIF($AF$93:AF364,$B364) = 1, "LV", IF(COUNTIF($AF$93:AF364,$B364) = 2, "HV", "ST"))</f>
        <v>HV</v>
      </c>
      <c r="AI364" s="6" t="str">
        <f>INDEX('Demand forecast and growth rate'!$E$7:$E$273,MATCH($Q364,'Demand forecast and growth rate'!$B$7:$B$273,0))</f>
        <v>High growth</v>
      </c>
      <c r="AJ364" s="53">
        <f>SUMIFS('Capex forecast'!E$7:E$210,'Capex forecast'!$T$7:$T$210,$AF364,'Capex forecast'!$S$7:$S$210,$AH364,'Capex forecast'!$Q$7:$Q$210,"Repex")</f>
        <v>0</v>
      </c>
      <c r="AK364" s="53">
        <f>SUMIFS('Capex forecast'!F$7:F$210,'Capex forecast'!$T$7:$T$210,$AF364,'Capex forecast'!$S$7:$S$210,$AH364,'Capex forecast'!$Q$7:$Q$210,"Repex")</f>
        <v>0</v>
      </c>
      <c r="AL364" s="53">
        <f>SUMIFS('Capex forecast'!G$7:G$210,'Capex forecast'!$T$7:$T$210,$AF364,'Capex forecast'!$S$7:$S$210,$AH364,'Capex forecast'!$Q$7:$Q$210,"Repex")</f>
        <v>0</v>
      </c>
      <c r="AM364" s="53">
        <f>SUMIFS('Capex forecast'!H$7:H$210,'Capex forecast'!$T$7:$T$210,$AF364,'Capex forecast'!$S$7:$S$210,$AH364,'Capex forecast'!$Q$7:$Q$210,"Repex")</f>
        <v>0</v>
      </c>
      <c r="AN364" s="53">
        <f>SUMIFS('Capex forecast'!I$7:I$210,'Capex forecast'!$T$7:$T$210,$AF364,'Capex forecast'!$S$7:$S$210,$AH364,'Capex forecast'!$Q$7:$Q$210,"Repex")</f>
        <v>0</v>
      </c>
      <c r="AO364" s="53">
        <f>SUMIFS('Capex forecast'!J$7:J$210,'Capex forecast'!$T$7:$T$210,$AF364,'Capex forecast'!$S$7:$S$210,$AH364,'Capex forecast'!$Q$7:$Q$210,"Repex")</f>
        <v>0</v>
      </c>
      <c r="AP364" s="53">
        <f>SUMIFS('Capex forecast'!K$7:K$210,'Capex forecast'!$T$7:$T$210,$AF364,'Capex forecast'!$S$7:$S$210,$AH364,'Capex forecast'!$Q$7:$Q$210,"Repex")</f>
        <v>0</v>
      </c>
      <c r="AQ364" s="53">
        <f>SUMIFS('Capex forecast'!L$7:L$210,'Capex forecast'!$T$7:$T$210,$AF364,'Capex forecast'!$S$7:$S$210,$AH364,'Capex forecast'!$Q$7:$Q$210,"Repex")</f>
        <v>0</v>
      </c>
      <c r="AR364" s="53">
        <f>SUMIFS('Capex forecast'!M$7:M$210,'Capex forecast'!$T$7:$T$210,$AF364,'Capex forecast'!$S$7:$S$210,$AH364,'Capex forecast'!$Q$7:$Q$210,"Repex")</f>
        <v>0</v>
      </c>
      <c r="AS364" s="53">
        <f>SUMIFS('Capex forecast'!N$7:N$210,'Capex forecast'!$T$7:$T$210,$AF364,'Capex forecast'!$S$7:$S$210,$AH364,'Capex forecast'!$Q$7:$Q$210,"Repex")</f>
        <v>0</v>
      </c>
    </row>
    <row r="365" spans="2:45" ht="15">
      <c r="B365" s="6" t="s">
        <v>631</v>
      </c>
      <c r="C365" s="6" t="str">
        <f>INDEX('Raw demand forecast'!$M$7:$M$5830,MATCH($B365,'Raw demand forecast'!$B$7:$B$5830,0))</f>
        <v>Exclude</v>
      </c>
      <c r="D365" s="6" t="str">
        <f>IF(COUNTIF($B$93:B365,$B365) = 1, "LV", IF(COUNTIF($B$93:B365,$B365) = 2, "HV", "ST"))</f>
        <v>HV</v>
      </c>
      <c r="E365" s="6" t="str">
        <f>INDEX('Demand forecast and growth rate'!$E$7:$E$273,MATCH($B365,'Demand forecast and growth rate'!$B$7:$B$273,0))</f>
        <v>High growth</v>
      </c>
      <c r="F365" s="32">
        <f>SUMIFS('Capex forecast'!E$7:E$210,'Capex forecast'!$T$7:$T$210,'Allocation of site-spec costs'!$B365,'Capex forecast'!$S$7:$S$210,'Allocation of site-spec costs'!$D365,'Capex forecast'!$Q$7:$Q$210,"Customer Connection")</f>
        <v>0</v>
      </c>
      <c r="G365" s="32">
        <f>SUMIFS('Capex forecast'!F$7:F$210,'Capex forecast'!$T$7:$T$210,'Allocation of site-spec costs'!$B365,'Capex forecast'!$S$7:$S$210,'Allocation of site-spec costs'!$D365,'Capex forecast'!$Q$7:$Q$210,"Customer Connection")</f>
        <v>0</v>
      </c>
      <c r="H365" s="32">
        <f>SUMIFS('Capex forecast'!G$7:G$210,'Capex forecast'!$T$7:$T$210,'Allocation of site-spec costs'!$B365,'Capex forecast'!$S$7:$S$210,'Allocation of site-spec costs'!$D365,'Capex forecast'!$Q$7:$Q$210,"Customer Connection")</f>
        <v>0</v>
      </c>
      <c r="I365" s="32">
        <f>SUMIFS('Capex forecast'!H$7:H$210,'Capex forecast'!$T$7:$T$210,'Allocation of site-spec costs'!$B365,'Capex forecast'!$S$7:$S$210,'Allocation of site-spec costs'!$D365,'Capex forecast'!$Q$7:$Q$210,"Customer Connection")</f>
        <v>0</v>
      </c>
      <c r="J365" s="32">
        <f>SUMIFS('Capex forecast'!I$7:I$210,'Capex forecast'!$T$7:$T$210,'Allocation of site-spec costs'!$B365,'Capex forecast'!$S$7:$S$210,'Allocation of site-spec costs'!$D365,'Capex forecast'!$Q$7:$Q$210,"Customer Connection")</f>
        <v>0</v>
      </c>
      <c r="K365" s="32">
        <f>SUMIFS('Capex forecast'!J$7:J$210,'Capex forecast'!$T$7:$T$210,'Allocation of site-spec costs'!$B365,'Capex forecast'!$S$7:$S$210,'Allocation of site-spec costs'!$D365,'Capex forecast'!$Q$7:$Q$210,"Customer Connection")</f>
        <v>0</v>
      </c>
      <c r="L365" s="32">
        <f>SUMIFS('Capex forecast'!K$7:K$210,'Capex forecast'!$T$7:$T$210,'Allocation of site-spec costs'!$B365,'Capex forecast'!$S$7:$S$210,'Allocation of site-spec costs'!$D365,'Capex forecast'!$Q$7:$Q$210,"Customer Connection")</f>
        <v>0</v>
      </c>
      <c r="M365" s="32">
        <f>SUMIFS('Capex forecast'!L$7:L$210,'Capex forecast'!$T$7:$T$210,'Allocation of site-spec costs'!$B365,'Capex forecast'!$S$7:$S$210,'Allocation of site-spec costs'!$D365,'Capex forecast'!$Q$7:$Q$210,"Customer Connection")</f>
        <v>0</v>
      </c>
      <c r="N365" s="32">
        <f>SUMIFS('Capex forecast'!M$7:M$210,'Capex forecast'!$T$7:$T$210,'Allocation of site-spec costs'!$B365,'Capex forecast'!$S$7:$S$210,'Allocation of site-spec costs'!$D365,'Capex forecast'!$Q$7:$Q$210,"Customer Connection")</f>
        <v>0</v>
      </c>
      <c r="O365" s="32">
        <f>SUMIFS('Capex forecast'!N$7:N$210,'Capex forecast'!$T$7:$T$210,'Allocation of site-spec costs'!$B365,'Capex forecast'!$S$7:$S$210,'Allocation of site-spec costs'!$D365,'Capex forecast'!$Q$7:$Q$210,"Customer Connection")</f>
        <v>0</v>
      </c>
      <c r="Q365" s="6" t="s">
        <v>631</v>
      </c>
      <c r="R365" s="6" t="str">
        <f>INDEX('Raw demand forecast'!$M$7:$M$5830,MATCH($Q365,'Raw demand forecast'!$B$7:$B$5830,0))</f>
        <v>Exclude</v>
      </c>
      <c r="S365" s="6" t="str">
        <f>IF(COUNTIF($Q$93:Q365,$B365) = 1, "LV", IF(COUNTIF($Q$93:Q365,$B365) = 2, "HV", "ST"))</f>
        <v>HV</v>
      </c>
      <c r="T365" s="6" t="str">
        <f>INDEX('Demand forecast and growth rate'!$E$7:$E$273,MATCH($Q365,'Demand forecast and growth rate'!$B$7:$B$273,0))</f>
        <v>High growth</v>
      </c>
      <c r="U365" s="32">
        <f>SUMIFS('Capex forecast'!E$7:E$210,'Capex forecast'!$T$7:$T$210,$Q365,'Capex forecast'!$S$7:$S$210,$S365,'Capex forecast'!$Q$7:$Q$210,"Augex")</f>
        <v>0</v>
      </c>
      <c r="V365" s="32">
        <f>SUMIFS('Capex forecast'!F$7:F$210,'Capex forecast'!$T$7:$T$210,$Q365,'Capex forecast'!$S$7:$S$210,$S365,'Capex forecast'!$Q$7:$Q$210,"Augex")</f>
        <v>0</v>
      </c>
      <c r="W365" s="32">
        <f>SUMIFS('Capex forecast'!G$7:G$210,'Capex forecast'!$T$7:$T$210,$Q365,'Capex forecast'!$S$7:$S$210,$S365,'Capex forecast'!$Q$7:$Q$210,"Augex")</f>
        <v>0</v>
      </c>
      <c r="X365" s="32">
        <f>SUMIFS('Capex forecast'!H$7:H$210,'Capex forecast'!$T$7:$T$210,$Q365,'Capex forecast'!$S$7:$S$210,$S365,'Capex forecast'!$Q$7:$Q$210,"Augex")</f>
        <v>0</v>
      </c>
      <c r="Y365" s="32">
        <f>SUMIFS('Capex forecast'!I$7:I$210,'Capex forecast'!$T$7:$T$210,$Q365,'Capex forecast'!$S$7:$S$210,$S365,'Capex forecast'!$Q$7:$Q$210,"Augex")</f>
        <v>0</v>
      </c>
      <c r="Z365" s="32">
        <f>SUMIFS('Capex forecast'!J$7:J$210,'Capex forecast'!$T$7:$T$210,$Q365,'Capex forecast'!$S$7:$S$210,$S365,'Capex forecast'!$Q$7:$Q$210,"Augex")</f>
        <v>0</v>
      </c>
      <c r="AA365" s="32">
        <f>SUMIFS('Capex forecast'!K$7:K$210,'Capex forecast'!$T$7:$T$210,$Q365,'Capex forecast'!$S$7:$S$210,$S365,'Capex forecast'!$Q$7:$Q$210,"Augex")</f>
        <v>0</v>
      </c>
      <c r="AB365" s="32">
        <f>SUMIFS('Capex forecast'!L$7:L$210,'Capex forecast'!$T$7:$T$210,$Q365,'Capex forecast'!$S$7:$S$210,$S365,'Capex forecast'!$Q$7:$Q$210,"Augex")</f>
        <v>0</v>
      </c>
      <c r="AC365" s="32">
        <f>SUMIFS('Capex forecast'!M$7:M$210,'Capex forecast'!$T$7:$T$210,$Q365,'Capex forecast'!$S$7:$S$210,$S365,'Capex forecast'!$Q$7:$Q$210,"Augex")</f>
        <v>0</v>
      </c>
      <c r="AD365" s="32">
        <f>SUMIFS('Capex forecast'!N$7:N$210,'Capex forecast'!$T$7:$T$210,$Q365,'Capex forecast'!$S$7:$S$210,$S365,'Capex forecast'!$Q$7:$Q$210,"Augex")</f>
        <v>0</v>
      </c>
      <c r="AF365" s="6" t="s">
        <v>631</v>
      </c>
      <c r="AG365" s="6" t="str">
        <f>INDEX('Raw demand forecast'!$M$7:$M$5830,MATCH($Q365,'Raw demand forecast'!$B$7:$B$5830,0))</f>
        <v>Exclude</v>
      </c>
      <c r="AH365" s="6" t="str">
        <f>IF(COUNTIF($AF$93:AF365,$B365) = 1, "LV", IF(COUNTIF($AF$93:AF365,$B365) = 2, "HV", "ST"))</f>
        <v>HV</v>
      </c>
      <c r="AI365" s="6" t="str">
        <f>INDEX('Demand forecast and growth rate'!$E$7:$E$273,MATCH($Q365,'Demand forecast and growth rate'!$B$7:$B$273,0))</f>
        <v>High growth</v>
      </c>
      <c r="AJ365" s="53">
        <f>SUMIFS('Capex forecast'!E$7:E$210,'Capex forecast'!$T$7:$T$210,$AF365,'Capex forecast'!$S$7:$S$210,$AH365,'Capex forecast'!$Q$7:$Q$210,"Repex")</f>
        <v>0</v>
      </c>
      <c r="AK365" s="53">
        <f>SUMIFS('Capex forecast'!F$7:F$210,'Capex forecast'!$T$7:$T$210,$AF365,'Capex forecast'!$S$7:$S$210,$AH365,'Capex forecast'!$Q$7:$Q$210,"Repex")</f>
        <v>0</v>
      </c>
      <c r="AL365" s="53">
        <f>SUMIFS('Capex forecast'!G$7:G$210,'Capex forecast'!$T$7:$T$210,$AF365,'Capex forecast'!$S$7:$S$210,$AH365,'Capex forecast'!$Q$7:$Q$210,"Repex")</f>
        <v>0</v>
      </c>
      <c r="AM365" s="53">
        <f>SUMIFS('Capex forecast'!H$7:H$210,'Capex forecast'!$T$7:$T$210,$AF365,'Capex forecast'!$S$7:$S$210,$AH365,'Capex forecast'!$Q$7:$Q$210,"Repex")</f>
        <v>0</v>
      </c>
      <c r="AN365" s="53">
        <f>SUMIFS('Capex forecast'!I$7:I$210,'Capex forecast'!$T$7:$T$210,$AF365,'Capex forecast'!$S$7:$S$210,$AH365,'Capex forecast'!$Q$7:$Q$210,"Repex")</f>
        <v>0</v>
      </c>
      <c r="AO365" s="53">
        <f>SUMIFS('Capex forecast'!J$7:J$210,'Capex forecast'!$T$7:$T$210,$AF365,'Capex forecast'!$S$7:$S$210,$AH365,'Capex forecast'!$Q$7:$Q$210,"Repex")</f>
        <v>0</v>
      </c>
      <c r="AP365" s="53">
        <f>SUMIFS('Capex forecast'!K$7:K$210,'Capex forecast'!$T$7:$T$210,$AF365,'Capex forecast'!$S$7:$S$210,$AH365,'Capex forecast'!$Q$7:$Q$210,"Repex")</f>
        <v>0</v>
      </c>
      <c r="AQ365" s="53">
        <f>SUMIFS('Capex forecast'!L$7:L$210,'Capex forecast'!$T$7:$T$210,$AF365,'Capex forecast'!$S$7:$S$210,$AH365,'Capex forecast'!$Q$7:$Q$210,"Repex")</f>
        <v>0</v>
      </c>
      <c r="AR365" s="53">
        <f>SUMIFS('Capex forecast'!M$7:M$210,'Capex forecast'!$T$7:$T$210,$AF365,'Capex forecast'!$S$7:$S$210,$AH365,'Capex forecast'!$Q$7:$Q$210,"Repex")</f>
        <v>0</v>
      </c>
      <c r="AS365" s="53">
        <f>SUMIFS('Capex forecast'!N$7:N$210,'Capex forecast'!$T$7:$T$210,$AF365,'Capex forecast'!$S$7:$S$210,$AH365,'Capex forecast'!$Q$7:$Q$210,"Repex")</f>
        <v>0</v>
      </c>
    </row>
    <row r="366" spans="2:45" ht="15">
      <c r="B366" s="6" t="s">
        <v>584</v>
      </c>
      <c r="C366" s="6" t="str">
        <f>INDEX('Raw demand forecast'!$M$7:$M$5830,MATCH($B366,'Raw demand forecast'!$B$7:$B$5830,0))</f>
        <v>Exclude</v>
      </c>
      <c r="D366" s="6" t="str">
        <f>IF(COUNTIF($B$93:B366,$B366) = 1, "LV", IF(COUNTIF($B$93:B366,$B366) = 2, "HV", "ST"))</f>
        <v>HV</v>
      </c>
      <c r="E366" s="6" t="str">
        <f>INDEX('Demand forecast and growth rate'!$E$7:$E$273,MATCH($B366,'Demand forecast and growth rate'!$B$7:$B$273,0))</f>
        <v>Small growth</v>
      </c>
      <c r="F366" s="32">
        <f>SUMIFS('Capex forecast'!E$7:E$210,'Capex forecast'!$T$7:$T$210,'Allocation of site-spec costs'!$B366,'Capex forecast'!$S$7:$S$210,'Allocation of site-spec costs'!$D366,'Capex forecast'!$Q$7:$Q$210,"Customer Connection")</f>
        <v>0</v>
      </c>
      <c r="G366" s="32">
        <f>SUMIFS('Capex forecast'!F$7:F$210,'Capex forecast'!$T$7:$T$210,'Allocation of site-spec costs'!$B366,'Capex forecast'!$S$7:$S$210,'Allocation of site-spec costs'!$D366,'Capex forecast'!$Q$7:$Q$210,"Customer Connection")</f>
        <v>0</v>
      </c>
      <c r="H366" s="32">
        <f>SUMIFS('Capex forecast'!G$7:G$210,'Capex forecast'!$T$7:$T$210,'Allocation of site-spec costs'!$B366,'Capex forecast'!$S$7:$S$210,'Allocation of site-spec costs'!$D366,'Capex forecast'!$Q$7:$Q$210,"Customer Connection")</f>
        <v>0</v>
      </c>
      <c r="I366" s="32">
        <f>SUMIFS('Capex forecast'!H$7:H$210,'Capex forecast'!$T$7:$T$210,'Allocation of site-spec costs'!$B366,'Capex forecast'!$S$7:$S$210,'Allocation of site-spec costs'!$D366,'Capex forecast'!$Q$7:$Q$210,"Customer Connection")</f>
        <v>0</v>
      </c>
      <c r="J366" s="32">
        <f>SUMIFS('Capex forecast'!I$7:I$210,'Capex forecast'!$T$7:$T$210,'Allocation of site-spec costs'!$B366,'Capex forecast'!$S$7:$S$210,'Allocation of site-spec costs'!$D366,'Capex forecast'!$Q$7:$Q$210,"Customer Connection")</f>
        <v>0</v>
      </c>
      <c r="K366" s="32">
        <f>SUMIFS('Capex forecast'!J$7:J$210,'Capex forecast'!$T$7:$T$210,'Allocation of site-spec costs'!$B366,'Capex forecast'!$S$7:$S$210,'Allocation of site-spec costs'!$D366,'Capex forecast'!$Q$7:$Q$210,"Customer Connection")</f>
        <v>0</v>
      </c>
      <c r="L366" s="32">
        <f>SUMIFS('Capex forecast'!K$7:K$210,'Capex forecast'!$T$7:$T$210,'Allocation of site-spec costs'!$B366,'Capex forecast'!$S$7:$S$210,'Allocation of site-spec costs'!$D366,'Capex forecast'!$Q$7:$Q$210,"Customer Connection")</f>
        <v>0</v>
      </c>
      <c r="M366" s="32">
        <f>SUMIFS('Capex forecast'!L$7:L$210,'Capex forecast'!$T$7:$T$210,'Allocation of site-spec costs'!$B366,'Capex forecast'!$S$7:$S$210,'Allocation of site-spec costs'!$D366,'Capex forecast'!$Q$7:$Q$210,"Customer Connection")</f>
        <v>0</v>
      </c>
      <c r="N366" s="32">
        <f>SUMIFS('Capex forecast'!M$7:M$210,'Capex forecast'!$T$7:$T$210,'Allocation of site-spec costs'!$B366,'Capex forecast'!$S$7:$S$210,'Allocation of site-spec costs'!$D366,'Capex forecast'!$Q$7:$Q$210,"Customer Connection")</f>
        <v>0</v>
      </c>
      <c r="O366" s="32">
        <f>SUMIFS('Capex forecast'!N$7:N$210,'Capex forecast'!$T$7:$T$210,'Allocation of site-spec costs'!$B366,'Capex forecast'!$S$7:$S$210,'Allocation of site-spec costs'!$D366,'Capex forecast'!$Q$7:$Q$210,"Customer Connection")</f>
        <v>0</v>
      </c>
      <c r="Q366" s="6" t="s">
        <v>584</v>
      </c>
      <c r="R366" s="6" t="str">
        <f>INDEX('Raw demand forecast'!$M$7:$M$5830,MATCH($Q366,'Raw demand forecast'!$B$7:$B$5830,0))</f>
        <v>Exclude</v>
      </c>
      <c r="S366" s="6" t="str">
        <f>IF(COUNTIF($Q$93:Q366,$B366) = 1, "LV", IF(COUNTIF($Q$93:Q366,$B366) = 2, "HV", "ST"))</f>
        <v>HV</v>
      </c>
      <c r="T366" s="6" t="str">
        <f>INDEX('Demand forecast and growth rate'!$E$7:$E$273,MATCH($Q366,'Demand forecast and growth rate'!$B$7:$B$273,0))</f>
        <v>Small growth</v>
      </c>
      <c r="U366" s="32">
        <f>SUMIFS('Capex forecast'!E$7:E$210,'Capex forecast'!$T$7:$T$210,$Q366,'Capex forecast'!$S$7:$S$210,$S366,'Capex forecast'!$Q$7:$Q$210,"Augex")</f>
        <v>0</v>
      </c>
      <c r="V366" s="32">
        <f>SUMIFS('Capex forecast'!F$7:F$210,'Capex forecast'!$T$7:$T$210,$Q366,'Capex forecast'!$S$7:$S$210,$S366,'Capex forecast'!$Q$7:$Q$210,"Augex")</f>
        <v>0</v>
      </c>
      <c r="W366" s="32">
        <f>SUMIFS('Capex forecast'!G$7:G$210,'Capex forecast'!$T$7:$T$210,$Q366,'Capex forecast'!$S$7:$S$210,$S366,'Capex forecast'!$Q$7:$Q$210,"Augex")</f>
        <v>0</v>
      </c>
      <c r="X366" s="32">
        <f>SUMIFS('Capex forecast'!H$7:H$210,'Capex forecast'!$T$7:$T$210,$Q366,'Capex forecast'!$S$7:$S$210,$S366,'Capex forecast'!$Q$7:$Q$210,"Augex")</f>
        <v>0</v>
      </c>
      <c r="Y366" s="32">
        <f>SUMIFS('Capex forecast'!I$7:I$210,'Capex forecast'!$T$7:$T$210,$Q366,'Capex forecast'!$S$7:$S$210,$S366,'Capex forecast'!$Q$7:$Q$210,"Augex")</f>
        <v>0</v>
      </c>
      <c r="Z366" s="32">
        <f>SUMIFS('Capex forecast'!J$7:J$210,'Capex forecast'!$T$7:$T$210,$Q366,'Capex forecast'!$S$7:$S$210,$S366,'Capex forecast'!$Q$7:$Q$210,"Augex")</f>
        <v>0</v>
      </c>
      <c r="AA366" s="32">
        <f>SUMIFS('Capex forecast'!K$7:K$210,'Capex forecast'!$T$7:$T$210,$Q366,'Capex forecast'!$S$7:$S$210,$S366,'Capex forecast'!$Q$7:$Q$210,"Augex")</f>
        <v>0</v>
      </c>
      <c r="AB366" s="32">
        <f>SUMIFS('Capex forecast'!L$7:L$210,'Capex forecast'!$T$7:$T$210,$Q366,'Capex forecast'!$S$7:$S$210,$S366,'Capex forecast'!$Q$7:$Q$210,"Augex")</f>
        <v>0</v>
      </c>
      <c r="AC366" s="32">
        <f>SUMIFS('Capex forecast'!M$7:M$210,'Capex forecast'!$T$7:$T$210,$Q366,'Capex forecast'!$S$7:$S$210,$S366,'Capex forecast'!$Q$7:$Q$210,"Augex")</f>
        <v>0</v>
      </c>
      <c r="AD366" s="32">
        <f>SUMIFS('Capex forecast'!N$7:N$210,'Capex forecast'!$T$7:$T$210,$Q366,'Capex forecast'!$S$7:$S$210,$S366,'Capex forecast'!$Q$7:$Q$210,"Augex")</f>
        <v>0</v>
      </c>
      <c r="AF366" s="6" t="s">
        <v>584</v>
      </c>
      <c r="AG366" s="6" t="str">
        <f>INDEX('Raw demand forecast'!$M$7:$M$5830,MATCH($Q366,'Raw demand forecast'!$B$7:$B$5830,0))</f>
        <v>Exclude</v>
      </c>
      <c r="AH366" s="6" t="str">
        <f>IF(COUNTIF($AF$93:AF366,$B366) = 1, "LV", IF(COUNTIF($AF$93:AF366,$B366) = 2, "HV", "ST"))</f>
        <v>HV</v>
      </c>
      <c r="AI366" s="6" t="str">
        <f>INDEX('Demand forecast and growth rate'!$E$7:$E$273,MATCH($Q366,'Demand forecast and growth rate'!$B$7:$B$273,0))</f>
        <v>Small growth</v>
      </c>
      <c r="AJ366" s="53">
        <f>SUMIFS('Capex forecast'!E$7:E$210,'Capex forecast'!$T$7:$T$210,$AF366,'Capex forecast'!$S$7:$S$210,$AH366,'Capex forecast'!$Q$7:$Q$210,"Repex")</f>
        <v>0</v>
      </c>
      <c r="AK366" s="53">
        <f>SUMIFS('Capex forecast'!F$7:F$210,'Capex forecast'!$T$7:$T$210,$AF366,'Capex forecast'!$S$7:$S$210,$AH366,'Capex forecast'!$Q$7:$Q$210,"Repex")</f>
        <v>0</v>
      </c>
      <c r="AL366" s="53">
        <f>SUMIFS('Capex forecast'!G$7:G$210,'Capex forecast'!$T$7:$T$210,$AF366,'Capex forecast'!$S$7:$S$210,$AH366,'Capex forecast'!$Q$7:$Q$210,"Repex")</f>
        <v>0</v>
      </c>
      <c r="AM366" s="53">
        <f>SUMIFS('Capex forecast'!H$7:H$210,'Capex forecast'!$T$7:$T$210,$AF366,'Capex forecast'!$S$7:$S$210,$AH366,'Capex forecast'!$Q$7:$Q$210,"Repex")</f>
        <v>0</v>
      </c>
      <c r="AN366" s="53">
        <f>SUMIFS('Capex forecast'!I$7:I$210,'Capex forecast'!$T$7:$T$210,$AF366,'Capex forecast'!$S$7:$S$210,$AH366,'Capex forecast'!$Q$7:$Q$210,"Repex")</f>
        <v>0</v>
      </c>
      <c r="AO366" s="53">
        <f>SUMIFS('Capex forecast'!J$7:J$210,'Capex forecast'!$T$7:$T$210,$AF366,'Capex forecast'!$S$7:$S$210,$AH366,'Capex forecast'!$Q$7:$Q$210,"Repex")</f>
        <v>0</v>
      </c>
      <c r="AP366" s="53">
        <f>SUMIFS('Capex forecast'!K$7:K$210,'Capex forecast'!$T$7:$T$210,$AF366,'Capex forecast'!$S$7:$S$210,$AH366,'Capex forecast'!$Q$7:$Q$210,"Repex")</f>
        <v>0</v>
      </c>
      <c r="AQ366" s="53">
        <f>SUMIFS('Capex forecast'!L$7:L$210,'Capex forecast'!$T$7:$T$210,$AF366,'Capex forecast'!$S$7:$S$210,$AH366,'Capex forecast'!$Q$7:$Q$210,"Repex")</f>
        <v>0</v>
      </c>
      <c r="AR366" s="53">
        <f>SUMIFS('Capex forecast'!M$7:M$210,'Capex forecast'!$T$7:$T$210,$AF366,'Capex forecast'!$S$7:$S$210,$AH366,'Capex forecast'!$Q$7:$Q$210,"Repex")</f>
        <v>0</v>
      </c>
      <c r="AS366" s="53">
        <f>SUMIFS('Capex forecast'!N$7:N$210,'Capex forecast'!$T$7:$T$210,$AF366,'Capex forecast'!$S$7:$S$210,$AH366,'Capex forecast'!$Q$7:$Q$210,"Repex")</f>
        <v>0</v>
      </c>
    </row>
    <row r="367" spans="2:45" ht="15">
      <c r="B367" s="6" t="s">
        <v>586</v>
      </c>
      <c r="C367" s="6" t="str">
        <f>INDEX('Raw demand forecast'!$M$7:$M$5830,MATCH($B367,'Raw demand forecast'!$B$7:$B$5830,0))</f>
        <v>Exclude</v>
      </c>
      <c r="D367" s="6" t="str">
        <f>IF(COUNTIF($B$93:B367,$B367) = 1, "LV", IF(COUNTIF($B$93:B367,$B367) = 2, "HV", "ST"))</f>
        <v>HV</v>
      </c>
      <c r="E367" s="6" t="str">
        <f>INDEX('Demand forecast and growth rate'!$E$7:$E$273,MATCH($B367,'Demand forecast and growth rate'!$B$7:$B$273,0))</f>
        <v>Small growth</v>
      </c>
      <c r="F367" s="32">
        <f>SUMIFS('Capex forecast'!E$7:E$210,'Capex forecast'!$T$7:$T$210,'Allocation of site-spec costs'!$B367,'Capex forecast'!$S$7:$S$210,'Allocation of site-spec costs'!$D367,'Capex forecast'!$Q$7:$Q$210,"Customer Connection")</f>
        <v>0</v>
      </c>
      <c r="G367" s="32">
        <f>SUMIFS('Capex forecast'!F$7:F$210,'Capex forecast'!$T$7:$T$210,'Allocation of site-spec costs'!$B367,'Capex forecast'!$S$7:$S$210,'Allocation of site-spec costs'!$D367,'Capex forecast'!$Q$7:$Q$210,"Customer Connection")</f>
        <v>0</v>
      </c>
      <c r="H367" s="32">
        <f>SUMIFS('Capex forecast'!G$7:G$210,'Capex forecast'!$T$7:$T$210,'Allocation of site-spec costs'!$B367,'Capex forecast'!$S$7:$S$210,'Allocation of site-spec costs'!$D367,'Capex forecast'!$Q$7:$Q$210,"Customer Connection")</f>
        <v>0</v>
      </c>
      <c r="I367" s="32">
        <f>SUMIFS('Capex forecast'!H$7:H$210,'Capex forecast'!$T$7:$T$210,'Allocation of site-spec costs'!$B367,'Capex forecast'!$S$7:$S$210,'Allocation of site-spec costs'!$D367,'Capex forecast'!$Q$7:$Q$210,"Customer Connection")</f>
        <v>0</v>
      </c>
      <c r="J367" s="32">
        <f>SUMIFS('Capex forecast'!I$7:I$210,'Capex forecast'!$T$7:$T$210,'Allocation of site-spec costs'!$B367,'Capex forecast'!$S$7:$S$210,'Allocation of site-spec costs'!$D367,'Capex forecast'!$Q$7:$Q$210,"Customer Connection")</f>
        <v>0</v>
      </c>
      <c r="K367" s="32">
        <f>SUMIFS('Capex forecast'!J$7:J$210,'Capex forecast'!$T$7:$T$210,'Allocation of site-spec costs'!$B367,'Capex forecast'!$S$7:$S$210,'Allocation of site-spec costs'!$D367,'Capex forecast'!$Q$7:$Q$210,"Customer Connection")</f>
        <v>0</v>
      </c>
      <c r="L367" s="32">
        <f>SUMIFS('Capex forecast'!K$7:K$210,'Capex forecast'!$T$7:$T$210,'Allocation of site-spec costs'!$B367,'Capex forecast'!$S$7:$S$210,'Allocation of site-spec costs'!$D367,'Capex forecast'!$Q$7:$Q$210,"Customer Connection")</f>
        <v>0</v>
      </c>
      <c r="M367" s="32">
        <f>SUMIFS('Capex forecast'!L$7:L$210,'Capex forecast'!$T$7:$T$210,'Allocation of site-spec costs'!$B367,'Capex forecast'!$S$7:$S$210,'Allocation of site-spec costs'!$D367,'Capex forecast'!$Q$7:$Q$210,"Customer Connection")</f>
        <v>0</v>
      </c>
      <c r="N367" s="32">
        <f>SUMIFS('Capex forecast'!M$7:M$210,'Capex forecast'!$T$7:$T$210,'Allocation of site-spec costs'!$B367,'Capex forecast'!$S$7:$S$210,'Allocation of site-spec costs'!$D367,'Capex forecast'!$Q$7:$Q$210,"Customer Connection")</f>
        <v>0</v>
      </c>
      <c r="O367" s="32">
        <f>SUMIFS('Capex forecast'!N$7:N$210,'Capex forecast'!$T$7:$T$210,'Allocation of site-spec costs'!$B367,'Capex forecast'!$S$7:$S$210,'Allocation of site-spec costs'!$D367,'Capex forecast'!$Q$7:$Q$210,"Customer Connection")</f>
        <v>0</v>
      </c>
      <c r="Q367" s="6" t="s">
        <v>586</v>
      </c>
      <c r="R367" s="6" t="str">
        <f>INDEX('Raw demand forecast'!$M$7:$M$5830,MATCH($Q367,'Raw demand forecast'!$B$7:$B$5830,0))</f>
        <v>Exclude</v>
      </c>
      <c r="S367" s="6" t="str">
        <f>IF(COUNTIF($Q$93:Q367,$B367) = 1, "LV", IF(COUNTIF($Q$93:Q367,$B367) = 2, "HV", "ST"))</f>
        <v>HV</v>
      </c>
      <c r="T367" s="6" t="str">
        <f>INDEX('Demand forecast and growth rate'!$E$7:$E$273,MATCH($Q367,'Demand forecast and growth rate'!$B$7:$B$273,0))</f>
        <v>Small growth</v>
      </c>
      <c r="U367" s="32">
        <f>SUMIFS('Capex forecast'!E$7:E$210,'Capex forecast'!$T$7:$T$210,$Q367,'Capex forecast'!$S$7:$S$210,$S367,'Capex forecast'!$Q$7:$Q$210,"Augex")</f>
        <v>0</v>
      </c>
      <c r="V367" s="32">
        <f>SUMIFS('Capex forecast'!F$7:F$210,'Capex forecast'!$T$7:$T$210,$Q367,'Capex forecast'!$S$7:$S$210,$S367,'Capex forecast'!$Q$7:$Q$210,"Augex")</f>
        <v>0</v>
      </c>
      <c r="W367" s="32">
        <f>SUMIFS('Capex forecast'!G$7:G$210,'Capex forecast'!$T$7:$T$210,$Q367,'Capex forecast'!$S$7:$S$210,$S367,'Capex forecast'!$Q$7:$Q$210,"Augex")</f>
        <v>0</v>
      </c>
      <c r="X367" s="32">
        <f>SUMIFS('Capex forecast'!H$7:H$210,'Capex forecast'!$T$7:$T$210,$Q367,'Capex forecast'!$S$7:$S$210,$S367,'Capex forecast'!$Q$7:$Q$210,"Augex")</f>
        <v>0</v>
      </c>
      <c r="Y367" s="32">
        <f>SUMIFS('Capex forecast'!I$7:I$210,'Capex forecast'!$T$7:$T$210,$Q367,'Capex forecast'!$S$7:$S$210,$S367,'Capex forecast'!$Q$7:$Q$210,"Augex")</f>
        <v>0</v>
      </c>
      <c r="Z367" s="32">
        <f>SUMIFS('Capex forecast'!J$7:J$210,'Capex forecast'!$T$7:$T$210,$Q367,'Capex forecast'!$S$7:$S$210,$S367,'Capex forecast'!$Q$7:$Q$210,"Augex")</f>
        <v>0</v>
      </c>
      <c r="AA367" s="32">
        <f>SUMIFS('Capex forecast'!K$7:K$210,'Capex forecast'!$T$7:$T$210,$Q367,'Capex forecast'!$S$7:$S$210,$S367,'Capex forecast'!$Q$7:$Q$210,"Augex")</f>
        <v>0</v>
      </c>
      <c r="AB367" s="32">
        <f>SUMIFS('Capex forecast'!L$7:L$210,'Capex forecast'!$T$7:$T$210,$Q367,'Capex forecast'!$S$7:$S$210,$S367,'Capex forecast'!$Q$7:$Q$210,"Augex")</f>
        <v>0</v>
      </c>
      <c r="AC367" s="32">
        <f>SUMIFS('Capex forecast'!M$7:M$210,'Capex forecast'!$T$7:$T$210,$Q367,'Capex forecast'!$S$7:$S$210,$S367,'Capex forecast'!$Q$7:$Q$210,"Augex")</f>
        <v>0</v>
      </c>
      <c r="AD367" s="32">
        <f>SUMIFS('Capex forecast'!N$7:N$210,'Capex forecast'!$T$7:$T$210,$Q367,'Capex forecast'!$S$7:$S$210,$S367,'Capex forecast'!$Q$7:$Q$210,"Augex")</f>
        <v>0</v>
      </c>
      <c r="AF367" s="6" t="s">
        <v>586</v>
      </c>
      <c r="AG367" s="6" t="str">
        <f>INDEX('Raw demand forecast'!$M$7:$M$5830,MATCH($Q367,'Raw demand forecast'!$B$7:$B$5830,0))</f>
        <v>Exclude</v>
      </c>
      <c r="AH367" s="6" t="str">
        <f>IF(COUNTIF($AF$93:AF367,$B367) = 1, "LV", IF(COUNTIF($AF$93:AF367,$B367) = 2, "HV", "ST"))</f>
        <v>HV</v>
      </c>
      <c r="AI367" s="6" t="str">
        <f>INDEX('Demand forecast and growth rate'!$E$7:$E$273,MATCH($Q367,'Demand forecast and growth rate'!$B$7:$B$273,0))</f>
        <v>Small growth</v>
      </c>
      <c r="AJ367" s="53">
        <f>SUMIFS('Capex forecast'!E$7:E$210,'Capex forecast'!$T$7:$T$210,$AF367,'Capex forecast'!$S$7:$S$210,$AH367,'Capex forecast'!$Q$7:$Q$210,"Repex")</f>
        <v>0</v>
      </c>
      <c r="AK367" s="53">
        <f>SUMIFS('Capex forecast'!F$7:F$210,'Capex forecast'!$T$7:$T$210,$AF367,'Capex forecast'!$S$7:$S$210,$AH367,'Capex forecast'!$Q$7:$Q$210,"Repex")</f>
        <v>0</v>
      </c>
      <c r="AL367" s="53">
        <f>SUMIFS('Capex forecast'!G$7:G$210,'Capex forecast'!$T$7:$T$210,$AF367,'Capex forecast'!$S$7:$S$210,$AH367,'Capex forecast'!$Q$7:$Q$210,"Repex")</f>
        <v>0</v>
      </c>
      <c r="AM367" s="53">
        <f>SUMIFS('Capex forecast'!H$7:H$210,'Capex forecast'!$T$7:$T$210,$AF367,'Capex forecast'!$S$7:$S$210,$AH367,'Capex forecast'!$Q$7:$Q$210,"Repex")</f>
        <v>0</v>
      </c>
      <c r="AN367" s="53">
        <f>SUMIFS('Capex forecast'!I$7:I$210,'Capex forecast'!$T$7:$T$210,$AF367,'Capex forecast'!$S$7:$S$210,$AH367,'Capex forecast'!$Q$7:$Q$210,"Repex")</f>
        <v>0</v>
      </c>
      <c r="AO367" s="53">
        <f>SUMIFS('Capex forecast'!J$7:J$210,'Capex forecast'!$T$7:$T$210,$AF367,'Capex forecast'!$S$7:$S$210,$AH367,'Capex forecast'!$Q$7:$Q$210,"Repex")</f>
        <v>0</v>
      </c>
      <c r="AP367" s="53">
        <f>SUMIFS('Capex forecast'!K$7:K$210,'Capex forecast'!$T$7:$T$210,$AF367,'Capex forecast'!$S$7:$S$210,$AH367,'Capex forecast'!$Q$7:$Q$210,"Repex")</f>
        <v>0</v>
      </c>
      <c r="AQ367" s="53">
        <f>SUMIFS('Capex forecast'!L$7:L$210,'Capex forecast'!$T$7:$T$210,$AF367,'Capex forecast'!$S$7:$S$210,$AH367,'Capex forecast'!$Q$7:$Q$210,"Repex")</f>
        <v>0</v>
      </c>
      <c r="AR367" s="53">
        <f>SUMIFS('Capex forecast'!M$7:M$210,'Capex forecast'!$T$7:$T$210,$AF367,'Capex forecast'!$S$7:$S$210,$AH367,'Capex forecast'!$Q$7:$Q$210,"Repex")</f>
        <v>0</v>
      </c>
      <c r="AS367" s="53">
        <f>SUMIFS('Capex forecast'!N$7:N$210,'Capex forecast'!$T$7:$T$210,$AF367,'Capex forecast'!$S$7:$S$210,$AH367,'Capex forecast'!$Q$7:$Q$210,"Repex")</f>
        <v>0</v>
      </c>
    </row>
    <row r="368" spans="2:45" ht="15">
      <c r="B368" s="6" t="s">
        <v>32</v>
      </c>
      <c r="C368" s="6" t="str">
        <f>INDEX('Raw demand forecast'!$M$7:$M$5830,MATCH($B368,'Raw demand forecast'!$B$7:$B$5830,0))</f>
        <v>No</v>
      </c>
      <c r="D368" s="6" t="str">
        <f>IF(COUNTIF($B$93:B368,$B368) = 1, "LV", IF(COUNTIF($B$93:B368,$B368) = 2, "HV", "ST"))</f>
        <v>HV</v>
      </c>
      <c r="E368" s="6" t="str">
        <f>INDEX('Demand forecast and growth rate'!$E$7:$E$273,MATCH($B368,'Demand forecast and growth rate'!$B$7:$B$273,0))</f>
        <v>Small growth</v>
      </c>
      <c r="F368" s="32">
        <f>SUMIFS('Capex forecast'!E$7:E$210,'Capex forecast'!$T$7:$T$210,'Allocation of site-spec costs'!$B368,'Capex forecast'!$S$7:$S$210,'Allocation of site-spec costs'!$D368,'Capex forecast'!$Q$7:$Q$210,"Customer Connection")</f>
        <v>0</v>
      </c>
      <c r="G368" s="32">
        <f>SUMIFS('Capex forecast'!F$7:F$210,'Capex forecast'!$T$7:$T$210,'Allocation of site-spec costs'!$B368,'Capex forecast'!$S$7:$S$210,'Allocation of site-spec costs'!$D368,'Capex forecast'!$Q$7:$Q$210,"Customer Connection")</f>
        <v>0</v>
      </c>
      <c r="H368" s="32">
        <f>SUMIFS('Capex forecast'!G$7:G$210,'Capex forecast'!$T$7:$T$210,'Allocation of site-spec costs'!$B368,'Capex forecast'!$S$7:$S$210,'Allocation of site-spec costs'!$D368,'Capex forecast'!$Q$7:$Q$210,"Customer Connection")</f>
        <v>0</v>
      </c>
      <c r="I368" s="32">
        <f>SUMIFS('Capex forecast'!H$7:H$210,'Capex forecast'!$T$7:$T$210,'Allocation of site-spec costs'!$B368,'Capex forecast'!$S$7:$S$210,'Allocation of site-spec costs'!$D368,'Capex forecast'!$Q$7:$Q$210,"Customer Connection")</f>
        <v>0</v>
      </c>
      <c r="J368" s="32">
        <f>SUMIFS('Capex forecast'!I$7:I$210,'Capex forecast'!$T$7:$T$210,'Allocation of site-spec costs'!$B368,'Capex forecast'!$S$7:$S$210,'Allocation of site-spec costs'!$D368,'Capex forecast'!$Q$7:$Q$210,"Customer Connection")</f>
        <v>0</v>
      </c>
      <c r="K368" s="32">
        <f>SUMIFS('Capex forecast'!J$7:J$210,'Capex forecast'!$T$7:$T$210,'Allocation of site-spec costs'!$B368,'Capex forecast'!$S$7:$S$210,'Allocation of site-spec costs'!$D368,'Capex forecast'!$Q$7:$Q$210,"Customer Connection")</f>
        <v>0</v>
      </c>
      <c r="L368" s="32">
        <f>SUMIFS('Capex forecast'!K$7:K$210,'Capex forecast'!$T$7:$T$210,'Allocation of site-spec costs'!$B368,'Capex forecast'!$S$7:$S$210,'Allocation of site-spec costs'!$D368,'Capex forecast'!$Q$7:$Q$210,"Customer Connection")</f>
        <v>0</v>
      </c>
      <c r="M368" s="32">
        <f>SUMIFS('Capex forecast'!L$7:L$210,'Capex forecast'!$T$7:$T$210,'Allocation of site-spec costs'!$B368,'Capex forecast'!$S$7:$S$210,'Allocation of site-spec costs'!$D368,'Capex forecast'!$Q$7:$Q$210,"Customer Connection")</f>
        <v>0</v>
      </c>
      <c r="N368" s="32">
        <f>SUMIFS('Capex forecast'!M$7:M$210,'Capex forecast'!$T$7:$T$210,'Allocation of site-spec costs'!$B368,'Capex forecast'!$S$7:$S$210,'Allocation of site-spec costs'!$D368,'Capex forecast'!$Q$7:$Q$210,"Customer Connection")</f>
        <v>0</v>
      </c>
      <c r="O368" s="32">
        <f>SUMIFS('Capex forecast'!N$7:N$210,'Capex forecast'!$T$7:$T$210,'Allocation of site-spec costs'!$B368,'Capex forecast'!$S$7:$S$210,'Allocation of site-spec costs'!$D368,'Capex forecast'!$Q$7:$Q$210,"Customer Connection")</f>
        <v>0</v>
      </c>
      <c r="Q368" s="6" t="s">
        <v>32</v>
      </c>
      <c r="R368" s="6" t="str">
        <f>INDEX('Raw demand forecast'!$M$7:$M$5830,MATCH($Q368,'Raw demand forecast'!$B$7:$B$5830,0))</f>
        <v>No</v>
      </c>
      <c r="S368" s="6" t="str">
        <f>IF(COUNTIF($Q$93:Q368,$B368) = 1, "LV", IF(COUNTIF($Q$93:Q368,$B368) = 2, "HV", "ST"))</f>
        <v>HV</v>
      </c>
      <c r="T368" s="6" t="str">
        <f>INDEX('Demand forecast and growth rate'!$E$7:$E$273,MATCH($Q368,'Demand forecast and growth rate'!$B$7:$B$273,0))</f>
        <v>Small growth</v>
      </c>
      <c r="U368" s="32">
        <f>SUMIFS('Capex forecast'!E$7:E$210,'Capex forecast'!$T$7:$T$210,$Q368,'Capex forecast'!$S$7:$S$210,$S368,'Capex forecast'!$Q$7:$Q$210,"Augex")</f>
        <v>0</v>
      </c>
      <c r="V368" s="32">
        <f>SUMIFS('Capex forecast'!F$7:F$210,'Capex forecast'!$T$7:$T$210,$Q368,'Capex forecast'!$S$7:$S$210,$S368,'Capex forecast'!$Q$7:$Q$210,"Augex")</f>
        <v>0</v>
      </c>
      <c r="W368" s="32">
        <f>SUMIFS('Capex forecast'!G$7:G$210,'Capex forecast'!$T$7:$T$210,$Q368,'Capex forecast'!$S$7:$S$210,$S368,'Capex forecast'!$Q$7:$Q$210,"Augex")</f>
        <v>0</v>
      </c>
      <c r="X368" s="32">
        <f>SUMIFS('Capex forecast'!H$7:H$210,'Capex forecast'!$T$7:$T$210,$Q368,'Capex forecast'!$S$7:$S$210,$S368,'Capex forecast'!$Q$7:$Q$210,"Augex")</f>
        <v>0</v>
      </c>
      <c r="Y368" s="32">
        <f>SUMIFS('Capex forecast'!I$7:I$210,'Capex forecast'!$T$7:$T$210,$Q368,'Capex forecast'!$S$7:$S$210,$S368,'Capex forecast'!$Q$7:$Q$210,"Augex")</f>
        <v>0</v>
      </c>
      <c r="Z368" s="32">
        <f>SUMIFS('Capex forecast'!J$7:J$210,'Capex forecast'!$T$7:$T$210,$Q368,'Capex forecast'!$S$7:$S$210,$S368,'Capex forecast'!$Q$7:$Q$210,"Augex")</f>
        <v>0</v>
      </c>
      <c r="AA368" s="32">
        <f>SUMIFS('Capex forecast'!K$7:K$210,'Capex forecast'!$T$7:$T$210,$Q368,'Capex forecast'!$S$7:$S$210,$S368,'Capex forecast'!$Q$7:$Q$210,"Augex")</f>
        <v>0</v>
      </c>
      <c r="AB368" s="32">
        <f>SUMIFS('Capex forecast'!L$7:L$210,'Capex forecast'!$T$7:$T$210,$Q368,'Capex forecast'!$S$7:$S$210,$S368,'Capex forecast'!$Q$7:$Q$210,"Augex")</f>
        <v>0</v>
      </c>
      <c r="AC368" s="32">
        <f>SUMIFS('Capex forecast'!M$7:M$210,'Capex forecast'!$T$7:$T$210,$Q368,'Capex forecast'!$S$7:$S$210,$S368,'Capex forecast'!$Q$7:$Q$210,"Augex")</f>
        <v>0</v>
      </c>
      <c r="AD368" s="32">
        <f>SUMIFS('Capex forecast'!N$7:N$210,'Capex forecast'!$T$7:$T$210,$Q368,'Capex forecast'!$S$7:$S$210,$S368,'Capex forecast'!$Q$7:$Q$210,"Augex")</f>
        <v>0</v>
      </c>
      <c r="AF368" s="6" t="s">
        <v>32</v>
      </c>
      <c r="AG368" s="6" t="str">
        <f>INDEX('Raw demand forecast'!$M$7:$M$5830,MATCH($Q368,'Raw demand forecast'!$B$7:$B$5830,0))</f>
        <v>No</v>
      </c>
      <c r="AH368" s="6" t="str">
        <f>IF(COUNTIF($AF$93:AF368,$B368) = 1, "LV", IF(COUNTIF($AF$93:AF368,$B368) = 2, "HV", "ST"))</f>
        <v>HV</v>
      </c>
      <c r="AI368" s="6" t="str">
        <f>INDEX('Demand forecast and growth rate'!$E$7:$E$273,MATCH($Q368,'Demand forecast and growth rate'!$B$7:$B$273,0))</f>
        <v>Small growth</v>
      </c>
      <c r="AJ368" s="53">
        <f>SUMIFS('Capex forecast'!E$7:E$210,'Capex forecast'!$T$7:$T$210,$AF368,'Capex forecast'!$S$7:$S$210,$AH368,'Capex forecast'!$Q$7:$Q$210,"Repex")</f>
        <v>0</v>
      </c>
      <c r="AK368" s="53">
        <f>SUMIFS('Capex forecast'!F$7:F$210,'Capex forecast'!$T$7:$T$210,$AF368,'Capex forecast'!$S$7:$S$210,$AH368,'Capex forecast'!$Q$7:$Q$210,"Repex")</f>
        <v>0</v>
      </c>
      <c r="AL368" s="53">
        <f>SUMIFS('Capex forecast'!G$7:G$210,'Capex forecast'!$T$7:$T$210,$AF368,'Capex forecast'!$S$7:$S$210,$AH368,'Capex forecast'!$Q$7:$Q$210,"Repex")</f>
        <v>0</v>
      </c>
      <c r="AM368" s="53">
        <f>SUMIFS('Capex forecast'!H$7:H$210,'Capex forecast'!$T$7:$T$210,$AF368,'Capex forecast'!$S$7:$S$210,$AH368,'Capex forecast'!$Q$7:$Q$210,"Repex")</f>
        <v>0</v>
      </c>
      <c r="AN368" s="53">
        <f>SUMIFS('Capex forecast'!I$7:I$210,'Capex forecast'!$T$7:$T$210,$AF368,'Capex forecast'!$S$7:$S$210,$AH368,'Capex forecast'!$Q$7:$Q$210,"Repex")</f>
        <v>0</v>
      </c>
      <c r="AO368" s="53">
        <f>SUMIFS('Capex forecast'!J$7:J$210,'Capex forecast'!$T$7:$T$210,$AF368,'Capex forecast'!$S$7:$S$210,$AH368,'Capex forecast'!$Q$7:$Q$210,"Repex")</f>
        <v>0</v>
      </c>
      <c r="AP368" s="53">
        <f>SUMIFS('Capex forecast'!K$7:K$210,'Capex forecast'!$T$7:$T$210,$AF368,'Capex forecast'!$S$7:$S$210,$AH368,'Capex forecast'!$Q$7:$Q$210,"Repex")</f>
        <v>0</v>
      </c>
      <c r="AQ368" s="53">
        <f>SUMIFS('Capex forecast'!L$7:L$210,'Capex forecast'!$T$7:$T$210,$AF368,'Capex forecast'!$S$7:$S$210,$AH368,'Capex forecast'!$Q$7:$Q$210,"Repex")</f>
        <v>0</v>
      </c>
      <c r="AR368" s="53">
        <f>SUMIFS('Capex forecast'!M$7:M$210,'Capex forecast'!$T$7:$T$210,$AF368,'Capex forecast'!$S$7:$S$210,$AH368,'Capex forecast'!$Q$7:$Q$210,"Repex")</f>
        <v>0</v>
      </c>
      <c r="AS368" s="53">
        <f>SUMIFS('Capex forecast'!N$7:N$210,'Capex forecast'!$T$7:$T$210,$AF368,'Capex forecast'!$S$7:$S$210,$AH368,'Capex forecast'!$Q$7:$Q$210,"Repex")</f>
        <v>0</v>
      </c>
    </row>
    <row r="369" spans="2:45" ht="15">
      <c r="B369" s="6" t="s">
        <v>47</v>
      </c>
      <c r="C369" s="6" t="str">
        <f>INDEX('Raw demand forecast'!$M$7:$M$5830,MATCH($B369,'Raw demand forecast'!$B$7:$B$5830,0))</f>
        <v>No</v>
      </c>
      <c r="D369" s="6" t="str">
        <f>IF(COUNTIF($B$93:B369,$B369) = 1, "LV", IF(COUNTIF($B$93:B369,$B369) = 2, "HV", "ST"))</f>
        <v>HV</v>
      </c>
      <c r="E369" s="6" t="str">
        <f>INDEX('Demand forecast and growth rate'!$E$7:$E$273,MATCH($B369,'Demand forecast and growth rate'!$B$7:$B$273,0))</f>
        <v>Steady/falling</v>
      </c>
      <c r="F369" s="32">
        <f>SUMIFS('Capex forecast'!E$7:E$210,'Capex forecast'!$T$7:$T$210,'Allocation of site-spec costs'!$B369,'Capex forecast'!$S$7:$S$210,'Allocation of site-spec costs'!$D369,'Capex forecast'!$Q$7:$Q$210,"Customer Connection")</f>
        <v>0</v>
      </c>
      <c r="G369" s="32">
        <f>SUMIFS('Capex forecast'!F$7:F$210,'Capex forecast'!$T$7:$T$210,'Allocation of site-spec costs'!$B369,'Capex forecast'!$S$7:$S$210,'Allocation of site-spec costs'!$D369,'Capex forecast'!$Q$7:$Q$210,"Customer Connection")</f>
        <v>0</v>
      </c>
      <c r="H369" s="32">
        <f>SUMIFS('Capex forecast'!G$7:G$210,'Capex forecast'!$T$7:$T$210,'Allocation of site-spec costs'!$B369,'Capex forecast'!$S$7:$S$210,'Allocation of site-spec costs'!$D369,'Capex forecast'!$Q$7:$Q$210,"Customer Connection")</f>
        <v>0</v>
      </c>
      <c r="I369" s="32">
        <f>SUMIFS('Capex forecast'!H$7:H$210,'Capex forecast'!$T$7:$T$210,'Allocation of site-spec costs'!$B369,'Capex forecast'!$S$7:$S$210,'Allocation of site-spec costs'!$D369,'Capex forecast'!$Q$7:$Q$210,"Customer Connection")</f>
        <v>0</v>
      </c>
      <c r="J369" s="32">
        <f>SUMIFS('Capex forecast'!I$7:I$210,'Capex forecast'!$T$7:$T$210,'Allocation of site-spec costs'!$B369,'Capex forecast'!$S$7:$S$210,'Allocation of site-spec costs'!$D369,'Capex forecast'!$Q$7:$Q$210,"Customer Connection")</f>
        <v>0</v>
      </c>
      <c r="K369" s="32">
        <f>SUMIFS('Capex forecast'!J$7:J$210,'Capex forecast'!$T$7:$T$210,'Allocation of site-spec costs'!$B369,'Capex forecast'!$S$7:$S$210,'Allocation of site-spec costs'!$D369,'Capex forecast'!$Q$7:$Q$210,"Customer Connection")</f>
        <v>0</v>
      </c>
      <c r="L369" s="32">
        <f>SUMIFS('Capex forecast'!K$7:K$210,'Capex forecast'!$T$7:$T$210,'Allocation of site-spec costs'!$B369,'Capex forecast'!$S$7:$S$210,'Allocation of site-spec costs'!$D369,'Capex forecast'!$Q$7:$Q$210,"Customer Connection")</f>
        <v>0</v>
      </c>
      <c r="M369" s="32">
        <f>SUMIFS('Capex forecast'!L$7:L$210,'Capex forecast'!$T$7:$T$210,'Allocation of site-spec costs'!$B369,'Capex forecast'!$S$7:$S$210,'Allocation of site-spec costs'!$D369,'Capex forecast'!$Q$7:$Q$210,"Customer Connection")</f>
        <v>0</v>
      </c>
      <c r="N369" s="32">
        <f>SUMIFS('Capex forecast'!M$7:M$210,'Capex forecast'!$T$7:$T$210,'Allocation of site-spec costs'!$B369,'Capex forecast'!$S$7:$S$210,'Allocation of site-spec costs'!$D369,'Capex forecast'!$Q$7:$Q$210,"Customer Connection")</f>
        <v>0</v>
      </c>
      <c r="O369" s="32">
        <f>SUMIFS('Capex forecast'!N$7:N$210,'Capex forecast'!$T$7:$T$210,'Allocation of site-spec costs'!$B369,'Capex forecast'!$S$7:$S$210,'Allocation of site-spec costs'!$D369,'Capex forecast'!$Q$7:$Q$210,"Customer Connection")</f>
        <v>0</v>
      </c>
      <c r="Q369" s="6" t="s">
        <v>47</v>
      </c>
      <c r="R369" s="6" t="str">
        <f>INDEX('Raw demand forecast'!$M$7:$M$5830,MATCH($Q369,'Raw demand forecast'!$B$7:$B$5830,0))</f>
        <v>No</v>
      </c>
      <c r="S369" s="6" t="str">
        <f>IF(COUNTIF($Q$93:Q369,$B369) = 1, "LV", IF(COUNTIF($Q$93:Q369,$B369) = 2, "HV", "ST"))</f>
        <v>HV</v>
      </c>
      <c r="T369" s="6" t="str">
        <f>INDEX('Demand forecast and growth rate'!$E$7:$E$273,MATCH($Q369,'Demand forecast and growth rate'!$B$7:$B$273,0))</f>
        <v>Steady/falling</v>
      </c>
      <c r="U369" s="32">
        <f>SUMIFS('Capex forecast'!E$7:E$210,'Capex forecast'!$T$7:$T$210,$Q369,'Capex forecast'!$S$7:$S$210,$S369,'Capex forecast'!$Q$7:$Q$210,"Augex")</f>
        <v>0</v>
      </c>
      <c r="V369" s="32">
        <f>SUMIFS('Capex forecast'!F$7:F$210,'Capex forecast'!$T$7:$T$210,$Q369,'Capex forecast'!$S$7:$S$210,$S369,'Capex forecast'!$Q$7:$Q$210,"Augex")</f>
        <v>0</v>
      </c>
      <c r="W369" s="32">
        <f>SUMIFS('Capex forecast'!G$7:G$210,'Capex forecast'!$T$7:$T$210,$Q369,'Capex forecast'!$S$7:$S$210,$S369,'Capex forecast'!$Q$7:$Q$210,"Augex")</f>
        <v>0</v>
      </c>
      <c r="X369" s="32">
        <f>SUMIFS('Capex forecast'!H$7:H$210,'Capex forecast'!$T$7:$T$210,$Q369,'Capex forecast'!$S$7:$S$210,$S369,'Capex forecast'!$Q$7:$Q$210,"Augex")</f>
        <v>0</v>
      </c>
      <c r="Y369" s="32">
        <f>SUMIFS('Capex forecast'!I$7:I$210,'Capex forecast'!$T$7:$T$210,$Q369,'Capex forecast'!$S$7:$S$210,$S369,'Capex forecast'!$Q$7:$Q$210,"Augex")</f>
        <v>0</v>
      </c>
      <c r="Z369" s="32">
        <f>SUMIFS('Capex forecast'!J$7:J$210,'Capex forecast'!$T$7:$T$210,$Q369,'Capex forecast'!$S$7:$S$210,$S369,'Capex forecast'!$Q$7:$Q$210,"Augex")</f>
        <v>0</v>
      </c>
      <c r="AA369" s="32">
        <f>SUMIFS('Capex forecast'!K$7:K$210,'Capex forecast'!$T$7:$T$210,$Q369,'Capex forecast'!$S$7:$S$210,$S369,'Capex forecast'!$Q$7:$Q$210,"Augex")</f>
        <v>0</v>
      </c>
      <c r="AB369" s="32">
        <f>SUMIFS('Capex forecast'!L$7:L$210,'Capex forecast'!$T$7:$T$210,$Q369,'Capex forecast'!$S$7:$S$210,$S369,'Capex forecast'!$Q$7:$Q$210,"Augex")</f>
        <v>0</v>
      </c>
      <c r="AC369" s="32">
        <f>SUMIFS('Capex forecast'!M$7:M$210,'Capex forecast'!$T$7:$T$210,$Q369,'Capex forecast'!$S$7:$S$210,$S369,'Capex forecast'!$Q$7:$Q$210,"Augex")</f>
        <v>0</v>
      </c>
      <c r="AD369" s="32">
        <f>SUMIFS('Capex forecast'!N$7:N$210,'Capex forecast'!$T$7:$T$210,$Q369,'Capex forecast'!$S$7:$S$210,$S369,'Capex forecast'!$Q$7:$Q$210,"Augex")</f>
        <v>0</v>
      </c>
      <c r="AF369" s="6" t="s">
        <v>47</v>
      </c>
      <c r="AG369" s="6" t="str">
        <f>INDEX('Raw demand forecast'!$M$7:$M$5830,MATCH($Q369,'Raw demand forecast'!$B$7:$B$5830,0))</f>
        <v>No</v>
      </c>
      <c r="AH369" s="6" t="str">
        <f>IF(COUNTIF($AF$93:AF369,$B369) = 1, "LV", IF(COUNTIF($AF$93:AF369,$B369) = 2, "HV", "ST"))</f>
        <v>HV</v>
      </c>
      <c r="AI369" s="6" t="str">
        <f>INDEX('Demand forecast and growth rate'!$E$7:$E$273,MATCH($Q369,'Demand forecast and growth rate'!$B$7:$B$273,0))</f>
        <v>Steady/falling</v>
      </c>
      <c r="AJ369" s="53">
        <f>SUMIFS('Capex forecast'!E$7:E$210,'Capex forecast'!$T$7:$T$210,$AF369,'Capex forecast'!$S$7:$S$210,$AH369,'Capex forecast'!$Q$7:$Q$210,"Repex")</f>
        <v>0</v>
      </c>
      <c r="AK369" s="53">
        <f>SUMIFS('Capex forecast'!F$7:F$210,'Capex forecast'!$T$7:$T$210,$AF369,'Capex forecast'!$S$7:$S$210,$AH369,'Capex forecast'!$Q$7:$Q$210,"Repex")</f>
        <v>0</v>
      </c>
      <c r="AL369" s="53">
        <f>SUMIFS('Capex forecast'!G$7:G$210,'Capex forecast'!$T$7:$T$210,$AF369,'Capex forecast'!$S$7:$S$210,$AH369,'Capex forecast'!$Q$7:$Q$210,"Repex")</f>
        <v>0</v>
      </c>
      <c r="AM369" s="53">
        <f>SUMIFS('Capex forecast'!H$7:H$210,'Capex forecast'!$T$7:$T$210,$AF369,'Capex forecast'!$S$7:$S$210,$AH369,'Capex forecast'!$Q$7:$Q$210,"Repex")</f>
        <v>0</v>
      </c>
      <c r="AN369" s="53">
        <f>SUMIFS('Capex forecast'!I$7:I$210,'Capex forecast'!$T$7:$T$210,$AF369,'Capex forecast'!$S$7:$S$210,$AH369,'Capex forecast'!$Q$7:$Q$210,"Repex")</f>
        <v>0</v>
      </c>
      <c r="AO369" s="53">
        <f>SUMIFS('Capex forecast'!J$7:J$210,'Capex forecast'!$T$7:$T$210,$AF369,'Capex forecast'!$S$7:$S$210,$AH369,'Capex forecast'!$Q$7:$Q$210,"Repex")</f>
        <v>0</v>
      </c>
      <c r="AP369" s="53">
        <f>SUMIFS('Capex forecast'!K$7:K$210,'Capex forecast'!$T$7:$T$210,$AF369,'Capex forecast'!$S$7:$S$210,$AH369,'Capex forecast'!$Q$7:$Q$210,"Repex")</f>
        <v>0</v>
      </c>
      <c r="AQ369" s="53">
        <f>SUMIFS('Capex forecast'!L$7:L$210,'Capex forecast'!$T$7:$T$210,$AF369,'Capex forecast'!$S$7:$S$210,$AH369,'Capex forecast'!$Q$7:$Q$210,"Repex")</f>
        <v>0</v>
      </c>
      <c r="AR369" s="53">
        <f>SUMIFS('Capex forecast'!M$7:M$210,'Capex forecast'!$T$7:$T$210,$AF369,'Capex forecast'!$S$7:$S$210,$AH369,'Capex forecast'!$Q$7:$Q$210,"Repex")</f>
        <v>0</v>
      </c>
      <c r="AS369" s="53">
        <f>SUMIFS('Capex forecast'!N$7:N$210,'Capex forecast'!$T$7:$T$210,$AF369,'Capex forecast'!$S$7:$S$210,$AH369,'Capex forecast'!$Q$7:$Q$210,"Repex")</f>
        <v>0</v>
      </c>
    </row>
    <row r="370" spans="2:45" ht="15">
      <c r="B370" s="6" t="s">
        <v>51</v>
      </c>
      <c r="C370" s="6" t="str">
        <f>INDEX('Raw demand forecast'!$M$7:$M$5830,MATCH($B370,'Raw demand forecast'!$B$7:$B$5830,0))</f>
        <v>No</v>
      </c>
      <c r="D370" s="6" t="str">
        <f>IF(COUNTIF($B$93:B370,$B370) = 1, "LV", IF(COUNTIF($B$93:B370,$B370) = 2, "HV", "ST"))</f>
        <v>HV</v>
      </c>
      <c r="E370" s="6" t="str">
        <f>INDEX('Demand forecast and growth rate'!$E$7:$E$273,MATCH($B370,'Demand forecast and growth rate'!$B$7:$B$273,0))</f>
        <v>Steady/falling</v>
      </c>
      <c r="F370" s="32">
        <f>SUMIFS('Capex forecast'!E$7:E$210,'Capex forecast'!$T$7:$T$210,'Allocation of site-spec costs'!$B370,'Capex forecast'!$S$7:$S$210,'Allocation of site-spec costs'!$D370,'Capex forecast'!$Q$7:$Q$210,"Customer Connection")</f>
        <v>0</v>
      </c>
      <c r="G370" s="32">
        <f>SUMIFS('Capex forecast'!F$7:F$210,'Capex forecast'!$T$7:$T$210,'Allocation of site-spec costs'!$B370,'Capex forecast'!$S$7:$S$210,'Allocation of site-spec costs'!$D370,'Capex forecast'!$Q$7:$Q$210,"Customer Connection")</f>
        <v>0</v>
      </c>
      <c r="H370" s="32">
        <f>SUMIFS('Capex forecast'!G$7:G$210,'Capex forecast'!$T$7:$T$210,'Allocation of site-spec costs'!$B370,'Capex forecast'!$S$7:$S$210,'Allocation of site-spec costs'!$D370,'Capex forecast'!$Q$7:$Q$210,"Customer Connection")</f>
        <v>0</v>
      </c>
      <c r="I370" s="32">
        <f>SUMIFS('Capex forecast'!H$7:H$210,'Capex forecast'!$T$7:$T$210,'Allocation of site-spec costs'!$B370,'Capex forecast'!$S$7:$S$210,'Allocation of site-spec costs'!$D370,'Capex forecast'!$Q$7:$Q$210,"Customer Connection")</f>
        <v>0</v>
      </c>
      <c r="J370" s="32">
        <f>SUMIFS('Capex forecast'!I$7:I$210,'Capex forecast'!$T$7:$T$210,'Allocation of site-spec costs'!$B370,'Capex forecast'!$S$7:$S$210,'Allocation of site-spec costs'!$D370,'Capex forecast'!$Q$7:$Q$210,"Customer Connection")</f>
        <v>0</v>
      </c>
      <c r="K370" s="32">
        <f>SUMIFS('Capex forecast'!J$7:J$210,'Capex forecast'!$T$7:$T$210,'Allocation of site-spec costs'!$B370,'Capex forecast'!$S$7:$S$210,'Allocation of site-spec costs'!$D370,'Capex forecast'!$Q$7:$Q$210,"Customer Connection")</f>
        <v>0</v>
      </c>
      <c r="L370" s="32">
        <f>SUMIFS('Capex forecast'!K$7:K$210,'Capex forecast'!$T$7:$T$210,'Allocation of site-spec costs'!$B370,'Capex forecast'!$S$7:$S$210,'Allocation of site-spec costs'!$D370,'Capex forecast'!$Q$7:$Q$210,"Customer Connection")</f>
        <v>0</v>
      </c>
      <c r="M370" s="32">
        <f>SUMIFS('Capex forecast'!L$7:L$210,'Capex forecast'!$T$7:$T$210,'Allocation of site-spec costs'!$B370,'Capex forecast'!$S$7:$S$210,'Allocation of site-spec costs'!$D370,'Capex forecast'!$Q$7:$Q$210,"Customer Connection")</f>
        <v>0</v>
      </c>
      <c r="N370" s="32">
        <f>SUMIFS('Capex forecast'!M$7:M$210,'Capex forecast'!$T$7:$T$210,'Allocation of site-spec costs'!$B370,'Capex forecast'!$S$7:$S$210,'Allocation of site-spec costs'!$D370,'Capex forecast'!$Q$7:$Q$210,"Customer Connection")</f>
        <v>0</v>
      </c>
      <c r="O370" s="32">
        <f>SUMIFS('Capex forecast'!N$7:N$210,'Capex forecast'!$T$7:$T$210,'Allocation of site-spec costs'!$B370,'Capex forecast'!$S$7:$S$210,'Allocation of site-spec costs'!$D370,'Capex forecast'!$Q$7:$Q$210,"Customer Connection")</f>
        <v>0</v>
      </c>
      <c r="Q370" s="6" t="s">
        <v>51</v>
      </c>
      <c r="R370" s="6" t="str">
        <f>INDEX('Raw demand forecast'!$M$7:$M$5830,MATCH($Q370,'Raw demand forecast'!$B$7:$B$5830,0))</f>
        <v>No</v>
      </c>
      <c r="S370" s="6" t="str">
        <f>IF(COUNTIF($Q$93:Q370,$B370) = 1, "LV", IF(COUNTIF($Q$93:Q370,$B370) = 2, "HV", "ST"))</f>
        <v>HV</v>
      </c>
      <c r="T370" s="6" t="str">
        <f>INDEX('Demand forecast and growth rate'!$E$7:$E$273,MATCH($Q370,'Demand forecast and growth rate'!$B$7:$B$273,0))</f>
        <v>Steady/falling</v>
      </c>
      <c r="U370" s="32">
        <f>SUMIFS('Capex forecast'!E$7:E$210,'Capex forecast'!$T$7:$T$210,$Q370,'Capex forecast'!$S$7:$S$210,$S370,'Capex forecast'!$Q$7:$Q$210,"Augex")</f>
        <v>0</v>
      </c>
      <c r="V370" s="32">
        <f>SUMIFS('Capex forecast'!F$7:F$210,'Capex forecast'!$T$7:$T$210,$Q370,'Capex forecast'!$S$7:$S$210,$S370,'Capex forecast'!$Q$7:$Q$210,"Augex")</f>
        <v>0</v>
      </c>
      <c r="W370" s="32">
        <f>SUMIFS('Capex forecast'!G$7:G$210,'Capex forecast'!$T$7:$T$210,$Q370,'Capex forecast'!$S$7:$S$210,$S370,'Capex forecast'!$Q$7:$Q$210,"Augex")</f>
        <v>0</v>
      </c>
      <c r="X370" s="32">
        <f>SUMIFS('Capex forecast'!H$7:H$210,'Capex forecast'!$T$7:$T$210,$Q370,'Capex forecast'!$S$7:$S$210,$S370,'Capex forecast'!$Q$7:$Q$210,"Augex")</f>
        <v>0</v>
      </c>
      <c r="Y370" s="32">
        <f>SUMIFS('Capex forecast'!I$7:I$210,'Capex forecast'!$T$7:$T$210,$Q370,'Capex forecast'!$S$7:$S$210,$S370,'Capex forecast'!$Q$7:$Q$210,"Augex")</f>
        <v>0</v>
      </c>
      <c r="Z370" s="32">
        <f>SUMIFS('Capex forecast'!J$7:J$210,'Capex forecast'!$T$7:$T$210,$Q370,'Capex forecast'!$S$7:$S$210,$S370,'Capex forecast'!$Q$7:$Q$210,"Augex")</f>
        <v>0</v>
      </c>
      <c r="AA370" s="32">
        <f>SUMIFS('Capex forecast'!K$7:K$210,'Capex forecast'!$T$7:$T$210,$Q370,'Capex forecast'!$S$7:$S$210,$S370,'Capex forecast'!$Q$7:$Q$210,"Augex")</f>
        <v>0</v>
      </c>
      <c r="AB370" s="32">
        <f>SUMIFS('Capex forecast'!L$7:L$210,'Capex forecast'!$T$7:$T$210,$Q370,'Capex forecast'!$S$7:$S$210,$S370,'Capex forecast'!$Q$7:$Q$210,"Augex")</f>
        <v>0</v>
      </c>
      <c r="AC370" s="32">
        <f>SUMIFS('Capex forecast'!M$7:M$210,'Capex forecast'!$T$7:$T$210,$Q370,'Capex forecast'!$S$7:$S$210,$S370,'Capex forecast'!$Q$7:$Q$210,"Augex")</f>
        <v>0</v>
      </c>
      <c r="AD370" s="32">
        <f>SUMIFS('Capex forecast'!N$7:N$210,'Capex forecast'!$T$7:$T$210,$Q370,'Capex forecast'!$S$7:$S$210,$S370,'Capex forecast'!$Q$7:$Q$210,"Augex")</f>
        <v>0</v>
      </c>
      <c r="AF370" s="6" t="s">
        <v>51</v>
      </c>
      <c r="AG370" s="6" t="str">
        <f>INDEX('Raw demand forecast'!$M$7:$M$5830,MATCH($Q370,'Raw demand forecast'!$B$7:$B$5830,0))</f>
        <v>No</v>
      </c>
      <c r="AH370" s="6" t="str">
        <f>IF(COUNTIF($AF$93:AF370,$B370) = 1, "LV", IF(COUNTIF($AF$93:AF370,$B370) = 2, "HV", "ST"))</f>
        <v>HV</v>
      </c>
      <c r="AI370" s="6" t="str">
        <f>INDEX('Demand forecast and growth rate'!$E$7:$E$273,MATCH($Q370,'Demand forecast and growth rate'!$B$7:$B$273,0))</f>
        <v>Steady/falling</v>
      </c>
      <c r="AJ370" s="53">
        <f>SUMIFS('Capex forecast'!E$7:E$210,'Capex forecast'!$T$7:$T$210,$AF370,'Capex forecast'!$S$7:$S$210,$AH370,'Capex forecast'!$Q$7:$Q$210,"Repex")</f>
        <v>0</v>
      </c>
      <c r="AK370" s="53">
        <f>SUMIFS('Capex forecast'!F$7:F$210,'Capex forecast'!$T$7:$T$210,$AF370,'Capex forecast'!$S$7:$S$210,$AH370,'Capex forecast'!$Q$7:$Q$210,"Repex")</f>
        <v>0</v>
      </c>
      <c r="AL370" s="53">
        <f>SUMIFS('Capex forecast'!G$7:G$210,'Capex forecast'!$T$7:$T$210,$AF370,'Capex forecast'!$S$7:$S$210,$AH370,'Capex forecast'!$Q$7:$Q$210,"Repex")</f>
        <v>0</v>
      </c>
      <c r="AM370" s="53">
        <f>SUMIFS('Capex forecast'!H$7:H$210,'Capex forecast'!$T$7:$T$210,$AF370,'Capex forecast'!$S$7:$S$210,$AH370,'Capex forecast'!$Q$7:$Q$210,"Repex")</f>
        <v>0</v>
      </c>
      <c r="AN370" s="53">
        <f>SUMIFS('Capex forecast'!I$7:I$210,'Capex forecast'!$T$7:$T$210,$AF370,'Capex forecast'!$S$7:$S$210,$AH370,'Capex forecast'!$Q$7:$Q$210,"Repex")</f>
        <v>0</v>
      </c>
      <c r="AO370" s="53">
        <f>SUMIFS('Capex forecast'!J$7:J$210,'Capex forecast'!$T$7:$T$210,$AF370,'Capex forecast'!$S$7:$S$210,$AH370,'Capex forecast'!$Q$7:$Q$210,"Repex")</f>
        <v>0</v>
      </c>
      <c r="AP370" s="53">
        <f>SUMIFS('Capex forecast'!K$7:K$210,'Capex forecast'!$T$7:$T$210,$AF370,'Capex forecast'!$S$7:$S$210,$AH370,'Capex forecast'!$Q$7:$Q$210,"Repex")</f>
        <v>0</v>
      </c>
      <c r="AQ370" s="53">
        <f>SUMIFS('Capex forecast'!L$7:L$210,'Capex forecast'!$T$7:$T$210,$AF370,'Capex forecast'!$S$7:$S$210,$AH370,'Capex forecast'!$Q$7:$Q$210,"Repex")</f>
        <v>0</v>
      </c>
      <c r="AR370" s="53">
        <f>SUMIFS('Capex forecast'!M$7:M$210,'Capex forecast'!$T$7:$T$210,$AF370,'Capex forecast'!$S$7:$S$210,$AH370,'Capex forecast'!$Q$7:$Q$210,"Repex")</f>
        <v>0</v>
      </c>
      <c r="AS370" s="53">
        <f>SUMIFS('Capex forecast'!N$7:N$210,'Capex forecast'!$T$7:$T$210,$AF370,'Capex forecast'!$S$7:$S$210,$AH370,'Capex forecast'!$Q$7:$Q$210,"Repex")</f>
        <v>0</v>
      </c>
    </row>
    <row r="371" spans="2:45" ht="15">
      <c r="B371" s="6" t="s">
        <v>68</v>
      </c>
      <c r="C371" s="6" t="str">
        <f>INDEX('Raw demand forecast'!$M$7:$M$5830,MATCH($B371,'Raw demand forecast'!$B$7:$B$5830,0))</f>
        <v>No</v>
      </c>
      <c r="D371" s="6" t="str">
        <f>IF(COUNTIF($B$93:B371,$B371) = 1, "LV", IF(COUNTIF($B$93:B371,$B371) = 2, "HV", "ST"))</f>
        <v>HV</v>
      </c>
      <c r="E371" s="6" t="str">
        <f>INDEX('Demand forecast and growth rate'!$E$7:$E$273,MATCH($B371,'Demand forecast and growth rate'!$B$7:$B$273,0))</f>
        <v>Steady/falling</v>
      </c>
      <c r="F371" s="32">
        <f>SUMIFS('Capex forecast'!E$7:E$210,'Capex forecast'!$T$7:$T$210,'Allocation of site-spec costs'!$B371,'Capex forecast'!$S$7:$S$210,'Allocation of site-spec costs'!$D371,'Capex forecast'!$Q$7:$Q$210,"Customer Connection")</f>
        <v>0</v>
      </c>
      <c r="G371" s="32">
        <f>SUMIFS('Capex forecast'!F$7:F$210,'Capex forecast'!$T$7:$T$210,'Allocation of site-spec costs'!$B371,'Capex forecast'!$S$7:$S$210,'Allocation of site-spec costs'!$D371,'Capex forecast'!$Q$7:$Q$210,"Customer Connection")</f>
        <v>0</v>
      </c>
      <c r="H371" s="32">
        <f>SUMIFS('Capex forecast'!G$7:G$210,'Capex forecast'!$T$7:$T$210,'Allocation of site-spec costs'!$B371,'Capex forecast'!$S$7:$S$210,'Allocation of site-spec costs'!$D371,'Capex forecast'!$Q$7:$Q$210,"Customer Connection")</f>
        <v>0</v>
      </c>
      <c r="I371" s="32">
        <f>SUMIFS('Capex forecast'!H$7:H$210,'Capex forecast'!$T$7:$T$210,'Allocation of site-spec costs'!$B371,'Capex forecast'!$S$7:$S$210,'Allocation of site-spec costs'!$D371,'Capex forecast'!$Q$7:$Q$210,"Customer Connection")</f>
        <v>0</v>
      </c>
      <c r="J371" s="32">
        <f>SUMIFS('Capex forecast'!I$7:I$210,'Capex forecast'!$T$7:$T$210,'Allocation of site-spec costs'!$B371,'Capex forecast'!$S$7:$S$210,'Allocation of site-spec costs'!$D371,'Capex forecast'!$Q$7:$Q$210,"Customer Connection")</f>
        <v>0</v>
      </c>
      <c r="K371" s="32">
        <f>SUMIFS('Capex forecast'!J$7:J$210,'Capex forecast'!$T$7:$T$210,'Allocation of site-spec costs'!$B371,'Capex forecast'!$S$7:$S$210,'Allocation of site-spec costs'!$D371,'Capex forecast'!$Q$7:$Q$210,"Customer Connection")</f>
        <v>0</v>
      </c>
      <c r="L371" s="32">
        <f>SUMIFS('Capex forecast'!K$7:K$210,'Capex forecast'!$T$7:$T$210,'Allocation of site-spec costs'!$B371,'Capex forecast'!$S$7:$S$210,'Allocation of site-spec costs'!$D371,'Capex forecast'!$Q$7:$Q$210,"Customer Connection")</f>
        <v>0</v>
      </c>
      <c r="M371" s="32">
        <f>SUMIFS('Capex forecast'!L$7:L$210,'Capex forecast'!$T$7:$T$210,'Allocation of site-spec costs'!$B371,'Capex forecast'!$S$7:$S$210,'Allocation of site-spec costs'!$D371,'Capex forecast'!$Q$7:$Q$210,"Customer Connection")</f>
        <v>0</v>
      </c>
      <c r="N371" s="32">
        <f>SUMIFS('Capex forecast'!M$7:M$210,'Capex forecast'!$T$7:$T$210,'Allocation of site-spec costs'!$B371,'Capex forecast'!$S$7:$S$210,'Allocation of site-spec costs'!$D371,'Capex forecast'!$Q$7:$Q$210,"Customer Connection")</f>
        <v>0</v>
      </c>
      <c r="O371" s="32">
        <f>SUMIFS('Capex forecast'!N$7:N$210,'Capex forecast'!$T$7:$T$210,'Allocation of site-spec costs'!$B371,'Capex forecast'!$S$7:$S$210,'Allocation of site-spec costs'!$D371,'Capex forecast'!$Q$7:$Q$210,"Customer Connection")</f>
        <v>0</v>
      </c>
      <c r="Q371" s="6" t="s">
        <v>68</v>
      </c>
      <c r="R371" s="6" t="str">
        <f>INDEX('Raw demand forecast'!$M$7:$M$5830,MATCH($Q371,'Raw demand forecast'!$B$7:$B$5830,0))</f>
        <v>No</v>
      </c>
      <c r="S371" s="6" t="str">
        <f>IF(COUNTIF($Q$93:Q371,$B371) = 1, "LV", IF(COUNTIF($Q$93:Q371,$B371) = 2, "HV", "ST"))</f>
        <v>HV</v>
      </c>
      <c r="T371" s="6" t="str">
        <f>INDEX('Demand forecast and growth rate'!$E$7:$E$273,MATCH($Q371,'Demand forecast and growth rate'!$B$7:$B$273,0))</f>
        <v>Steady/falling</v>
      </c>
      <c r="U371" s="32">
        <f>SUMIFS('Capex forecast'!E$7:E$210,'Capex forecast'!$T$7:$T$210,$Q371,'Capex forecast'!$S$7:$S$210,$S371,'Capex forecast'!$Q$7:$Q$210,"Augex")</f>
        <v>0</v>
      </c>
      <c r="V371" s="32">
        <f>SUMIFS('Capex forecast'!F$7:F$210,'Capex forecast'!$T$7:$T$210,$Q371,'Capex forecast'!$S$7:$S$210,$S371,'Capex forecast'!$Q$7:$Q$210,"Augex")</f>
        <v>0</v>
      </c>
      <c r="W371" s="32">
        <f>SUMIFS('Capex forecast'!G$7:G$210,'Capex forecast'!$T$7:$T$210,$Q371,'Capex forecast'!$S$7:$S$210,$S371,'Capex forecast'!$Q$7:$Q$210,"Augex")</f>
        <v>0</v>
      </c>
      <c r="X371" s="32">
        <f>SUMIFS('Capex forecast'!H$7:H$210,'Capex forecast'!$T$7:$T$210,$Q371,'Capex forecast'!$S$7:$S$210,$S371,'Capex forecast'!$Q$7:$Q$210,"Augex")</f>
        <v>0</v>
      </c>
      <c r="Y371" s="32">
        <f>SUMIFS('Capex forecast'!I$7:I$210,'Capex forecast'!$T$7:$T$210,$Q371,'Capex forecast'!$S$7:$S$210,$S371,'Capex forecast'!$Q$7:$Q$210,"Augex")</f>
        <v>0</v>
      </c>
      <c r="Z371" s="32">
        <f>SUMIFS('Capex forecast'!J$7:J$210,'Capex forecast'!$T$7:$T$210,$Q371,'Capex forecast'!$S$7:$S$210,$S371,'Capex forecast'!$Q$7:$Q$210,"Augex")</f>
        <v>0</v>
      </c>
      <c r="AA371" s="32">
        <f>SUMIFS('Capex forecast'!K$7:K$210,'Capex forecast'!$T$7:$T$210,$Q371,'Capex forecast'!$S$7:$S$210,$S371,'Capex forecast'!$Q$7:$Q$210,"Augex")</f>
        <v>0</v>
      </c>
      <c r="AB371" s="32">
        <f>SUMIFS('Capex forecast'!L$7:L$210,'Capex forecast'!$T$7:$T$210,$Q371,'Capex forecast'!$S$7:$S$210,$S371,'Capex forecast'!$Q$7:$Q$210,"Augex")</f>
        <v>0</v>
      </c>
      <c r="AC371" s="32">
        <f>SUMIFS('Capex forecast'!M$7:M$210,'Capex forecast'!$T$7:$T$210,$Q371,'Capex forecast'!$S$7:$S$210,$S371,'Capex forecast'!$Q$7:$Q$210,"Augex")</f>
        <v>0</v>
      </c>
      <c r="AD371" s="32">
        <f>SUMIFS('Capex forecast'!N$7:N$210,'Capex forecast'!$T$7:$T$210,$Q371,'Capex forecast'!$S$7:$S$210,$S371,'Capex forecast'!$Q$7:$Q$210,"Augex")</f>
        <v>0</v>
      </c>
      <c r="AF371" s="6" t="s">
        <v>68</v>
      </c>
      <c r="AG371" s="6" t="str">
        <f>INDEX('Raw demand forecast'!$M$7:$M$5830,MATCH($Q371,'Raw demand forecast'!$B$7:$B$5830,0))</f>
        <v>No</v>
      </c>
      <c r="AH371" s="6" t="str">
        <f>IF(COUNTIF($AF$93:AF371,$B371) = 1, "LV", IF(COUNTIF($AF$93:AF371,$B371) = 2, "HV", "ST"))</f>
        <v>HV</v>
      </c>
      <c r="AI371" s="6" t="str">
        <f>INDEX('Demand forecast and growth rate'!$E$7:$E$273,MATCH($Q371,'Demand forecast and growth rate'!$B$7:$B$273,0))</f>
        <v>Steady/falling</v>
      </c>
      <c r="AJ371" s="53">
        <f>SUMIFS('Capex forecast'!E$7:E$210,'Capex forecast'!$T$7:$T$210,$AF371,'Capex forecast'!$S$7:$S$210,$AH371,'Capex forecast'!$Q$7:$Q$210,"Repex")</f>
        <v>0</v>
      </c>
      <c r="AK371" s="53">
        <f>SUMIFS('Capex forecast'!F$7:F$210,'Capex forecast'!$T$7:$T$210,$AF371,'Capex forecast'!$S$7:$S$210,$AH371,'Capex forecast'!$Q$7:$Q$210,"Repex")</f>
        <v>0</v>
      </c>
      <c r="AL371" s="53">
        <f>SUMIFS('Capex forecast'!G$7:G$210,'Capex forecast'!$T$7:$T$210,$AF371,'Capex forecast'!$S$7:$S$210,$AH371,'Capex forecast'!$Q$7:$Q$210,"Repex")</f>
        <v>0</v>
      </c>
      <c r="AM371" s="53">
        <f>SUMIFS('Capex forecast'!H$7:H$210,'Capex forecast'!$T$7:$T$210,$AF371,'Capex forecast'!$S$7:$S$210,$AH371,'Capex forecast'!$Q$7:$Q$210,"Repex")</f>
        <v>0</v>
      </c>
      <c r="AN371" s="53">
        <f>SUMIFS('Capex forecast'!I$7:I$210,'Capex forecast'!$T$7:$T$210,$AF371,'Capex forecast'!$S$7:$S$210,$AH371,'Capex forecast'!$Q$7:$Q$210,"Repex")</f>
        <v>0</v>
      </c>
      <c r="AO371" s="53">
        <f>SUMIFS('Capex forecast'!J$7:J$210,'Capex forecast'!$T$7:$T$210,$AF371,'Capex forecast'!$S$7:$S$210,$AH371,'Capex forecast'!$Q$7:$Q$210,"Repex")</f>
        <v>0</v>
      </c>
      <c r="AP371" s="53">
        <f>SUMIFS('Capex forecast'!K$7:K$210,'Capex forecast'!$T$7:$T$210,$AF371,'Capex forecast'!$S$7:$S$210,$AH371,'Capex forecast'!$Q$7:$Q$210,"Repex")</f>
        <v>0</v>
      </c>
      <c r="AQ371" s="53">
        <f>SUMIFS('Capex forecast'!L$7:L$210,'Capex forecast'!$T$7:$T$210,$AF371,'Capex forecast'!$S$7:$S$210,$AH371,'Capex forecast'!$Q$7:$Q$210,"Repex")</f>
        <v>0</v>
      </c>
      <c r="AR371" s="53">
        <f>SUMIFS('Capex forecast'!M$7:M$210,'Capex forecast'!$T$7:$T$210,$AF371,'Capex forecast'!$S$7:$S$210,$AH371,'Capex forecast'!$Q$7:$Q$210,"Repex")</f>
        <v>0</v>
      </c>
      <c r="AS371" s="53">
        <f>SUMIFS('Capex forecast'!N$7:N$210,'Capex forecast'!$T$7:$T$210,$AF371,'Capex forecast'!$S$7:$S$210,$AH371,'Capex forecast'!$Q$7:$Q$210,"Repex")</f>
        <v>0</v>
      </c>
    </row>
    <row r="372" spans="2:45" ht="15">
      <c r="B372" s="6" t="s">
        <v>590</v>
      </c>
      <c r="C372" s="6" t="str">
        <f>INDEX('Raw demand forecast'!$M$7:$M$5830,MATCH($B372,'Raw demand forecast'!$B$7:$B$5830,0))</f>
        <v>Yes</v>
      </c>
      <c r="D372" s="6" t="str">
        <f>IF(COUNTIF($B$93:B372,$B372) = 1, "LV", IF(COUNTIF($B$93:B372,$B372) = 2, "HV", "ST"))</f>
        <v>HV</v>
      </c>
      <c r="E372" s="6" t="str">
        <f>INDEX('Demand forecast and growth rate'!$E$7:$E$273,MATCH($B372,'Demand forecast and growth rate'!$B$7:$B$273,0))</f>
        <v>Steady/falling</v>
      </c>
      <c r="F372" s="32">
        <f>SUMIFS('Capex forecast'!E$7:E$210,'Capex forecast'!$T$7:$T$210,'Allocation of site-spec costs'!$B372,'Capex forecast'!$S$7:$S$210,'Allocation of site-spec costs'!$D372,'Capex forecast'!$Q$7:$Q$210,"Customer Connection")</f>
        <v>0</v>
      </c>
      <c r="G372" s="32">
        <f>SUMIFS('Capex forecast'!F$7:F$210,'Capex forecast'!$T$7:$T$210,'Allocation of site-spec costs'!$B372,'Capex forecast'!$S$7:$S$210,'Allocation of site-spec costs'!$D372,'Capex forecast'!$Q$7:$Q$210,"Customer Connection")</f>
        <v>0</v>
      </c>
      <c r="H372" s="32">
        <f>SUMIFS('Capex forecast'!G$7:G$210,'Capex forecast'!$T$7:$T$210,'Allocation of site-spec costs'!$B372,'Capex forecast'!$S$7:$S$210,'Allocation of site-spec costs'!$D372,'Capex forecast'!$Q$7:$Q$210,"Customer Connection")</f>
        <v>0</v>
      </c>
      <c r="I372" s="32">
        <f>SUMIFS('Capex forecast'!H$7:H$210,'Capex forecast'!$T$7:$T$210,'Allocation of site-spec costs'!$B372,'Capex forecast'!$S$7:$S$210,'Allocation of site-spec costs'!$D372,'Capex forecast'!$Q$7:$Q$210,"Customer Connection")</f>
        <v>0</v>
      </c>
      <c r="J372" s="32">
        <f>SUMIFS('Capex forecast'!I$7:I$210,'Capex forecast'!$T$7:$T$210,'Allocation of site-spec costs'!$B372,'Capex forecast'!$S$7:$S$210,'Allocation of site-spec costs'!$D372,'Capex forecast'!$Q$7:$Q$210,"Customer Connection")</f>
        <v>0</v>
      </c>
      <c r="K372" s="32">
        <f>SUMIFS('Capex forecast'!J$7:J$210,'Capex forecast'!$T$7:$T$210,'Allocation of site-spec costs'!$B372,'Capex forecast'!$S$7:$S$210,'Allocation of site-spec costs'!$D372,'Capex forecast'!$Q$7:$Q$210,"Customer Connection")</f>
        <v>0</v>
      </c>
      <c r="L372" s="32">
        <f>SUMIFS('Capex forecast'!K$7:K$210,'Capex forecast'!$T$7:$T$210,'Allocation of site-spec costs'!$B372,'Capex forecast'!$S$7:$S$210,'Allocation of site-spec costs'!$D372,'Capex forecast'!$Q$7:$Q$210,"Customer Connection")</f>
        <v>0</v>
      </c>
      <c r="M372" s="32">
        <f>SUMIFS('Capex forecast'!L$7:L$210,'Capex forecast'!$T$7:$T$210,'Allocation of site-spec costs'!$B372,'Capex forecast'!$S$7:$S$210,'Allocation of site-spec costs'!$D372,'Capex forecast'!$Q$7:$Q$210,"Customer Connection")</f>
        <v>0</v>
      </c>
      <c r="N372" s="32">
        <f>SUMIFS('Capex forecast'!M$7:M$210,'Capex forecast'!$T$7:$T$210,'Allocation of site-spec costs'!$B372,'Capex forecast'!$S$7:$S$210,'Allocation of site-spec costs'!$D372,'Capex forecast'!$Q$7:$Q$210,"Customer Connection")</f>
        <v>0</v>
      </c>
      <c r="O372" s="32">
        <f>SUMIFS('Capex forecast'!N$7:N$210,'Capex forecast'!$T$7:$T$210,'Allocation of site-spec costs'!$B372,'Capex forecast'!$S$7:$S$210,'Allocation of site-spec costs'!$D372,'Capex forecast'!$Q$7:$Q$210,"Customer Connection")</f>
        <v>0</v>
      </c>
      <c r="Q372" s="6" t="s">
        <v>590</v>
      </c>
      <c r="R372" s="6" t="str">
        <f>INDEX('Raw demand forecast'!$M$7:$M$5830,MATCH($Q372,'Raw demand forecast'!$B$7:$B$5830,0))</f>
        <v>Yes</v>
      </c>
      <c r="S372" s="6" t="str">
        <f>IF(COUNTIF($Q$93:Q372,$B372) = 1, "LV", IF(COUNTIF($Q$93:Q372,$B372) = 2, "HV", "ST"))</f>
        <v>HV</v>
      </c>
      <c r="T372" s="6" t="str">
        <f>INDEX('Demand forecast and growth rate'!$E$7:$E$273,MATCH($Q372,'Demand forecast and growth rate'!$B$7:$B$273,0))</f>
        <v>Steady/falling</v>
      </c>
      <c r="U372" s="32">
        <f>SUMIFS('Capex forecast'!E$7:E$210,'Capex forecast'!$T$7:$T$210,$Q372,'Capex forecast'!$S$7:$S$210,$S372,'Capex forecast'!$Q$7:$Q$210,"Augex")</f>
        <v>0</v>
      </c>
      <c r="V372" s="32">
        <f>SUMIFS('Capex forecast'!F$7:F$210,'Capex forecast'!$T$7:$T$210,$Q372,'Capex forecast'!$S$7:$S$210,$S372,'Capex forecast'!$Q$7:$Q$210,"Augex")</f>
        <v>0</v>
      </c>
      <c r="W372" s="32">
        <f>SUMIFS('Capex forecast'!G$7:G$210,'Capex forecast'!$T$7:$T$210,$Q372,'Capex forecast'!$S$7:$S$210,$S372,'Capex forecast'!$Q$7:$Q$210,"Augex")</f>
        <v>0</v>
      </c>
      <c r="X372" s="32">
        <f>SUMIFS('Capex forecast'!H$7:H$210,'Capex forecast'!$T$7:$T$210,$Q372,'Capex forecast'!$S$7:$S$210,$S372,'Capex forecast'!$Q$7:$Q$210,"Augex")</f>
        <v>0</v>
      </c>
      <c r="Y372" s="32">
        <f>SUMIFS('Capex forecast'!I$7:I$210,'Capex forecast'!$T$7:$T$210,$Q372,'Capex forecast'!$S$7:$S$210,$S372,'Capex forecast'!$Q$7:$Q$210,"Augex")</f>
        <v>0</v>
      </c>
      <c r="Z372" s="32">
        <f>SUMIFS('Capex forecast'!J$7:J$210,'Capex forecast'!$T$7:$T$210,$Q372,'Capex forecast'!$S$7:$S$210,$S372,'Capex forecast'!$Q$7:$Q$210,"Augex")</f>
        <v>0</v>
      </c>
      <c r="AA372" s="32">
        <f>SUMIFS('Capex forecast'!K$7:K$210,'Capex forecast'!$T$7:$T$210,$Q372,'Capex forecast'!$S$7:$S$210,$S372,'Capex forecast'!$Q$7:$Q$210,"Augex")</f>
        <v>0</v>
      </c>
      <c r="AB372" s="32">
        <f>SUMIFS('Capex forecast'!L$7:L$210,'Capex forecast'!$T$7:$T$210,$Q372,'Capex forecast'!$S$7:$S$210,$S372,'Capex forecast'!$Q$7:$Q$210,"Augex")</f>
        <v>0</v>
      </c>
      <c r="AC372" s="32">
        <f>SUMIFS('Capex forecast'!M$7:M$210,'Capex forecast'!$T$7:$T$210,$Q372,'Capex forecast'!$S$7:$S$210,$S372,'Capex forecast'!$Q$7:$Q$210,"Augex")</f>
        <v>0</v>
      </c>
      <c r="AD372" s="32">
        <f>SUMIFS('Capex forecast'!N$7:N$210,'Capex forecast'!$T$7:$T$210,$Q372,'Capex forecast'!$S$7:$S$210,$S372,'Capex forecast'!$Q$7:$Q$210,"Augex")</f>
        <v>0</v>
      </c>
      <c r="AF372" s="6" t="s">
        <v>590</v>
      </c>
      <c r="AG372" s="6" t="str">
        <f>INDEX('Raw demand forecast'!$M$7:$M$5830,MATCH($Q372,'Raw demand forecast'!$B$7:$B$5830,0))</f>
        <v>Yes</v>
      </c>
      <c r="AH372" s="6" t="str">
        <f>IF(COUNTIF($AF$93:AF372,$B372) = 1, "LV", IF(COUNTIF($AF$93:AF372,$B372) = 2, "HV", "ST"))</f>
        <v>HV</v>
      </c>
      <c r="AI372" s="6" t="str">
        <f>INDEX('Demand forecast and growth rate'!$E$7:$E$273,MATCH($Q372,'Demand forecast and growth rate'!$B$7:$B$273,0))</f>
        <v>Steady/falling</v>
      </c>
      <c r="AJ372" s="53">
        <f>SUMIFS('Capex forecast'!E$7:E$210,'Capex forecast'!$T$7:$T$210,$AF372,'Capex forecast'!$S$7:$S$210,$AH372,'Capex forecast'!$Q$7:$Q$210,"Repex")</f>
        <v>0</v>
      </c>
      <c r="AK372" s="53">
        <f>SUMIFS('Capex forecast'!F$7:F$210,'Capex forecast'!$T$7:$T$210,$AF372,'Capex forecast'!$S$7:$S$210,$AH372,'Capex forecast'!$Q$7:$Q$210,"Repex")</f>
        <v>0</v>
      </c>
      <c r="AL372" s="53">
        <f>SUMIFS('Capex forecast'!G$7:G$210,'Capex forecast'!$T$7:$T$210,$AF372,'Capex forecast'!$S$7:$S$210,$AH372,'Capex forecast'!$Q$7:$Q$210,"Repex")</f>
        <v>0</v>
      </c>
      <c r="AM372" s="53">
        <f>SUMIFS('Capex forecast'!H$7:H$210,'Capex forecast'!$T$7:$T$210,$AF372,'Capex forecast'!$S$7:$S$210,$AH372,'Capex forecast'!$Q$7:$Q$210,"Repex")</f>
        <v>0</v>
      </c>
      <c r="AN372" s="53">
        <f>SUMIFS('Capex forecast'!I$7:I$210,'Capex forecast'!$T$7:$T$210,$AF372,'Capex forecast'!$S$7:$S$210,$AH372,'Capex forecast'!$Q$7:$Q$210,"Repex")</f>
        <v>0</v>
      </c>
      <c r="AO372" s="53">
        <f>SUMIFS('Capex forecast'!J$7:J$210,'Capex forecast'!$T$7:$T$210,$AF372,'Capex forecast'!$S$7:$S$210,$AH372,'Capex forecast'!$Q$7:$Q$210,"Repex")</f>
        <v>0</v>
      </c>
      <c r="AP372" s="53">
        <f>SUMIFS('Capex forecast'!K$7:K$210,'Capex forecast'!$T$7:$T$210,$AF372,'Capex forecast'!$S$7:$S$210,$AH372,'Capex forecast'!$Q$7:$Q$210,"Repex")</f>
        <v>0</v>
      </c>
      <c r="AQ372" s="53">
        <f>SUMIFS('Capex forecast'!L$7:L$210,'Capex forecast'!$T$7:$T$210,$AF372,'Capex forecast'!$S$7:$S$210,$AH372,'Capex forecast'!$Q$7:$Q$210,"Repex")</f>
        <v>0</v>
      </c>
      <c r="AR372" s="53">
        <f>SUMIFS('Capex forecast'!M$7:M$210,'Capex forecast'!$T$7:$T$210,$AF372,'Capex forecast'!$S$7:$S$210,$AH372,'Capex forecast'!$Q$7:$Q$210,"Repex")</f>
        <v>0</v>
      </c>
      <c r="AS372" s="53">
        <f>SUMIFS('Capex forecast'!N$7:N$210,'Capex forecast'!$T$7:$T$210,$AF372,'Capex forecast'!$S$7:$S$210,$AH372,'Capex forecast'!$Q$7:$Q$210,"Repex")</f>
        <v>0</v>
      </c>
    </row>
    <row r="373" spans="2:45" ht="15">
      <c r="B373" s="6" t="s">
        <v>108</v>
      </c>
      <c r="C373" s="6" t="str">
        <f>INDEX('Raw demand forecast'!$M$7:$M$5830,MATCH($B373,'Raw demand forecast'!$B$7:$B$5830,0))</f>
        <v>No</v>
      </c>
      <c r="D373" s="6" t="str">
        <f>IF(COUNTIF($B$93:B373,$B373) = 1, "LV", IF(COUNTIF($B$93:B373,$B373) = 2, "HV", "ST"))</f>
        <v>HV</v>
      </c>
      <c r="E373" s="6" t="str">
        <f>INDEX('Demand forecast and growth rate'!$E$7:$E$273,MATCH($B373,'Demand forecast and growth rate'!$B$7:$B$273,0))</f>
        <v>Steady/falling</v>
      </c>
      <c r="F373" s="32">
        <f>SUMIFS('Capex forecast'!E$7:E$210,'Capex forecast'!$T$7:$T$210,'Allocation of site-spec costs'!$B373,'Capex forecast'!$S$7:$S$210,'Allocation of site-spec costs'!$D373,'Capex forecast'!$Q$7:$Q$210,"Customer Connection")</f>
        <v>0</v>
      </c>
      <c r="G373" s="32">
        <f>SUMIFS('Capex forecast'!F$7:F$210,'Capex forecast'!$T$7:$T$210,'Allocation of site-spec costs'!$B373,'Capex forecast'!$S$7:$S$210,'Allocation of site-spec costs'!$D373,'Capex forecast'!$Q$7:$Q$210,"Customer Connection")</f>
        <v>0</v>
      </c>
      <c r="H373" s="32">
        <f>SUMIFS('Capex forecast'!G$7:G$210,'Capex forecast'!$T$7:$T$210,'Allocation of site-spec costs'!$B373,'Capex forecast'!$S$7:$S$210,'Allocation of site-spec costs'!$D373,'Capex forecast'!$Q$7:$Q$210,"Customer Connection")</f>
        <v>0</v>
      </c>
      <c r="I373" s="32">
        <f>SUMIFS('Capex forecast'!H$7:H$210,'Capex forecast'!$T$7:$T$210,'Allocation of site-spec costs'!$B373,'Capex forecast'!$S$7:$S$210,'Allocation of site-spec costs'!$D373,'Capex forecast'!$Q$7:$Q$210,"Customer Connection")</f>
        <v>0</v>
      </c>
      <c r="J373" s="32">
        <f>SUMIFS('Capex forecast'!I$7:I$210,'Capex forecast'!$T$7:$T$210,'Allocation of site-spec costs'!$B373,'Capex forecast'!$S$7:$S$210,'Allocation of site-spec costs'!$D373,'Capex forecast'!$Q$7:$Q$210,"Customer Connection")</f>
        <v>0</v>
      </c>
      <c r="K373" s="32">
        <f>SUMIFS('Capex forecast'!J$7:J$210,'Capex forecast'!$T$7:$T$210,'Allocation of site-spec costs'!$B373,'Capex forecast'!$S$7:$S$210,'Allocation of site-spec costs'!$D373,'Capex forecast'!$Q$7:$Q$210,"Customer Connection")</f>
        <v>0</v>
      </c>
      <c r="L373" s="32">
        <f>SUMIFS('Capex forecast'!K$7:K$210,'Capex forecast'!$T$7:$T$210,'Allocation of site-spec costs'!$B373,'Capex forecast'!$S$7:$S$210,'Allocation of site-spec costs'!$D373,'Capex forecast'!$Q$7:$Q$210,"Customer Connection")</f>
        <v>0</v>
      </c>
      <c r="M373" s="32">
        <f>SUMIFS('Capex forecast'!L$7:L$210,'Capex forecast'!$T$7:$T$210,'Allocation of site-spec costs'!$B373,'Capex forecast'!$S$7:$S$210,'Allocation of site-spec costs'!$D373,'Capex forecast'!$Q$7:$Q$210,"Customer Connection")</f>
        <v>0</v>
      </c>
      <c r="N373" s="32">
        <f>SUMIFS('Capex forecast'!M$7:M$210,'Capex forecast'!$T$7:$T$210,'Allocation of site-spec costs'!$B373,'Capex forecast'!$S$7:$S$210,'Allocation of site-spec costs'!$D373,'Capex forecast'!$Q$7:$Q$210,"Customer Connection")</f>
        <v>0</v>
      </c>
      <c r="O373" s="32">
        <f>SUMIFS('Capex forecast'!N$7:N$210,'Capex forecast'!$T$7:$T$210,'Allocation of site-spec costs'!$B373,'Capex forecast'!$S$7:$S$210,'Allocation of site-spec costs'!$D373,'Capex forecast'!$Q$7:$Q$210,"Customer Connection")</f>
        <v>0</v>
      </c>
      <c r="Q373" s="6" t="s">
        <v>108</v>
      </c>
      <c r="R373" s="6" t="str">
        <f>INDEX('Raw demand forecast'!$M$7:$M$5830,MATCH($Q373,'Raw demand forecast'!$B$7:$B$5830,0))</f>
        <v>No</v>
      </c>
      <c r="S373" s="6" t="str">
        <f>IF(COUNTIF($Q$93:Q373,$B373) = 1, "LV", IF(COUNTIF($Q$93:Q373,$B373) = 2, "HV", "ST"))</f>
        <v>HV</v>
      </c>
      <c r="T373" s="6" t="str">
        <f>INDEX('Demand forecast and growth rate'!$E$7:$E$273,MATCH($Q373,'Demand forecast and growth rate'!$B$7:$B$273,0))</f>
        <v>Steady/falling</v>
      </c>
      <c r="U373" s="32">
        <f>SUMIFS('Capex forecast'!E$7:E$210,'Capex forecast'!$T$7:$T$210,$Q373,'Capex forecast'!$S$7:$S$210,$S373,'Capex forecast'!$Q$7:$Q$210,"Augex")</f>
        <v>0</v>
      </c>
      <c r="V373" s="32">
        <f>SUMIFS('Capex forecast'!F$7:F$210,'Capex forecast'!$T$7:$T$210,$Q373,'Capex forecast'!$S$7:$S$210,$S373,'Capex forecast'!$Q$7:$Q$210,"Augex")</f>
        <v>0</v>
      </c>
      <c r="W373" s="32">
        <f>SUMIFS('Capex forecast'!G$7:G$210,'Capex forecast'!$T$7:$T$210,$Q373,'Capex forecast'!$S$7:$S$210,$S373,'Capex forecast'!$Q$7:$Q$210,"Augex")</f>
        <v>0</v>
      </c>
      <c r="X373" s="32">
        <f>SUMIFS('Capex forecast'!H$7:H$210,'Capex forecast'!$T$7:$T$210,$Q373,'Capex forecast'!$S$7:$S$210,$S373,'Capex forecast'!$Q$7:$Q$210,"Augex")</f>
        <v>0</v>
      </c>
      <c r="Y373" s="32">
        <f>SUMIFS('Capex forecast'!I$7:I$210,'Capex forecast'!$T$7:$T$210,$Q373,'Capex forecast'!$S$7:$S$210,$S373,'Capex forecast'!$Q$7:$Q$210,"Augex")</f>
        <v>0</v>
      </c>
      <c r="Z373" s="32">
        <f>SUMIFS('Capex forecast'!J$7:J$210,'Capex forecast'!$T$7:$T$210,$Q373,'Capex forecast'!$S$7:$S$210,$S373,'Capex forecast'!$Q$7:$Q$210,"Augex")</f>
        <v>0</v>
      </c>
      <c r="AA373" s="32">
        <f>SUMIFS('Capex forecast'!K$7:K$210,'Capex forecast'!$T$7:$T$210,$Q373,'Capex forecast'!$S$7:$S$210,$S373,'Capex forecast'!$Q$7:$Q$210,"Augex")</f>
        <v>0</v>
      </c>
      <c r="AB373" s="32">
        <f>SUMIFS('Capex forecast'!L$7:L$210,'Capex forecast'!$T$7:$T$210,$Q373,'Capex forecast'!$S$7:$S$210,$S373,'Capex forecast'!$Q$7:$Q$210,"Augex")</f>
        <v>0</v>
      </c>
      <c r="AC373" s="32">
        <f>SUMIFS('Capex forecast'!M$7:M$210,'Capex forecast'!$T$7:$T$210,$Q373,'Capex forecast'!$S$7:$S$210,$S373,'Capex forecast'!$Q$7:$Q$210,"Augex")</f>
        <v>0</v>
      </c>
      <c r="AD373" s="32">
        <f>SUMIFS('Capex forecast'!N$7:N$210,'Capex forecast'!$T$7:$T$210,$Q373,'Capex forecast'!$S$7:$S$210,$S373,'Capex forecast'!$Q$7:$Q$210,"Augex")</f>
        <v>0</v>
      </c>
      <c r="AF373" s="6" t="s">
        <v>108</v>
      </c>
      <c r="AG373" s="6" t="str">
        <f>INDEX('Raw demand forecast'!$M$7:$M$5830,MATCH($Q373,'Raw demand forecast'!$B$7:$B$5830,0))</f>
        <v>No</v>
      </c>
      <c r="AH373" s="6" t="str">
        <f>IF(COUNTIF($AF$93:AF373,$B373) = 1, "LV", IF(COUNTIF($AF$93:AF373,$B373) = 2, "HV", "ST"))</f>
        <v>HV</v>
      </c>
      <c r="AI373" s="6" t="str">
        <f>INDEX('Demand forecast and growth rate'!$E$7:$E$273,MATCH($Q373,'Demand forecast and growth rate'!$B$7:$B$273,0))</f>
        <v>Steady/falling</v>
      </c>
      <c r="AJ373" s="53">
        <f>SUMIFS('Capex forecast'!E$7:E$210,'Capex forecast'!$T$7:$T$210,$AF373,'Capex forecast'!$S$7:$S$210,$AH373,'Capex forecast'!$Q$7:$Q$210,"Repex")</f>
        <v>0</v>
      </c>
      <c r="AK373" s="53">
        <f>SUMIFS('Capex forecast'!F$7:F$210,'Capex forecast'!$T$7:$T$210,$AF373,'Capex forecast'!$S$7:$S$210,$AH373,'Capex forecast'!$Q$7:$Q$210,"Repex")</f>
        <v>0</v>
      </c>
      <c r="AL373" s="53">
        <f>SUMIFS('Capex forecast'!G$7:G$210,'Capex forecast'!$T$7:$T$210,$AF373,'Capex forecast'!$S$7:$S$210,$AH373,'Capex forecast'!$Q$7:$Q$210,"Repex")</f>
        <v>0</v>
      </c>
      <c r="AM373" s="53">
        <f>SUMIFS('Capex forecast'!H$7:H$210,'Capex forecast'!$T$7:$T$210,$AF373,'Capex forecast'!$S$7:$S$210,$AH373,'Capex forecast'!$Q$7:$Q$210,"Repex")</f>
        <v>0</v>
      </c>
      <c r="AN373" s="53">
        <f>SUMIFS('Capex forecast'!I$7:I$210,'Capex forecast'!$T$7:$T$210,$AF373,'Capex forecast'!$S$7:$S$210,$AH373,'Capex forecast'!$Q$7:$Q$210,"Repex")</f>
        <v>0</v>
      </c>
      <c r="AO373" s="53">
        <f>SUMIFS('Capex forecast'!J$7:J$210,'Capex forecast'!$T$7:$T$210,$AF373,'Capex forecast'!$S$7:$S$210,$AH373,'Capex forecast'!$Q$7:$Q$210,"Repex")</f>
        <v>0</v>
      </c>
      <c r="AP373" s="53">
        <f>SUMIFS('Capex forecast'!K$7:K$210,'Capex forecast'!$T$7:$T$210,$AF373,'Capex forecast'!$S$7:$S$210,$AH373,'Capex forecast'!$Q$7:$Q$210,"Repex")</f>
        <v>0</v>
      </c>
      <c r="AQ373" s="53">
        <f>SUMIFS('Capex forecast'!L$7:L$210,'Capex forecast'!$T$7:$T$210,$AF373,'Capex forecast'!$S$7:$S$210,$AH373,'Capex forecast'!$Q$7:$Q$210,"Repex")</f>
        <v>0</v>
      </c>
      <c r="AR373" s="53">
        <f>SUMIFS('Capex forecast'!M$7:M$210,'Capex forecast'!$T$7:$T$210,$AF373,'Capex forecast'!$S$7:$S$210,$AH373,'Capex forecast'!$Q$7:$Q$210,"Repex")</f>
        <v>0</v>
      </c>
      <c r="AS373" s="53">
        <f>SUMIFS('Capex forecast'!N$7:N$210,'Capex forecast'!$T$7:$T$210,$AF373,'Capex forecast'!$S$7:$S$210,$AH373,'Capex forecast'!$Q$7:$Q$210,"Repex")</f>
        <v>0</v>
      </c>
    </row>
    <row r="374" spans="2:45" ht="15">
      <c r="B374" s="6" t="s">
        <v>139</v>
      </c>
      <c r="C374" s="6" t="str">
        <f>INDEX('Raw demand forecast'!$M$7:$M$5830,MATCH($B374,'Raw demand forecast'!$B$7:$B$5830,0))</f>
        <v>No</v>
      </c>
      <c r="D374" s="6" t="str">
        <f>IF(COUNTIF($B$93:B374,$B374) = 1, "LV", IF(COUNTIF($B$93:B374,$B374) = 2, "HV", "ST"))</f>
        <v>HV</v>
      </c>
      <c r="E374" s="6" t="str">
        <f>INDEX('Demand forecast and growth rate'!$E$7:$E$273,MATCH($B374,'Demand forecast and growth rate'!$B$7:$B$273,0))</f>
        <v>Small growth</v>
      </c>
      <c r="F374" s="32">
        <f>SUMIFS('Capex forecast'!E$7:E$210,'Capex forecast'!$T$7:$T$210,'Allocation of site-spec costs'!$B374,'Capex forecast'!$S$7:$S$210,'Allocation of site-spec costs'!$D374,'Capex forecast'!$Q$7:$Q$210,"Customer Connection")</f>
        <v>0</v>
      </c>
      <c r="G374" s="32">
        <f>SUMIFS('Capex forecast'!F$7:F$210,'Capex forecast'!$T$7:$T$210,'Allocation of site-spec costs'!$B374,'Capex forecast'!$S$7:$S$210,'Allocation of site-spec costs'!$D374,'Capex forecast'!$Q$7:$Q$210,"Customer Connection")</f>
        <v>0</v>
      </c>
      <c r="H374" s="32">
        <f>SUMIFS('Capex forecast'!G$7:G$210,'Capex forecast'!$T$7:$T$210,'Allocation of site-spec costs'!$B374,'Capex forecast'!$S$7:$S$210,'Allocation of site-spec costs'!$D374,'Capex forecast'!$Q$7:$Q$210,"Customer Connection")</f>
        <v>0</v>
      </c>
      <c r="I374" s="32">
        <f>SUMIFS('Capex forecast'!H$7:H$210,'Capex forecast'!$T$7:$T$210,'Allocation of site-spec costs'!$B374,'Capex forecast'!$S$7:$S$210,'Allocation of site-spec costs'!$D374,'Capex forecast'!$Q$7:$Q$210,"Customer Connection")</f>
        <v>0</v>
      </c>
      <c r="J374" s="32">
        <f>SUMIFS('Capex forecast'!I$7:I$210,'Capex forecast'!$T$7:$T$210,'Allocation of site-spec costs'!$B374,'Capex forecast'!$S$7:$S$210,'Allocation of site-spec costs'!$D374,'Capex forecast'!$Q$7:$Q$210,"Customer Connection")</f>
        <v>0</v>
      </c>
      <c r="K374" s="32">
        <f>SUMIFS('Capex forecast'!J$7:J$210,'Capex forecast'!$T$7:$T$210,'Allocation of site-spec costs'!$B374,'Capex forecast'!$S$7:$S$210,'Allocation of site-spec costs'!$D374,'Capex forecast'!$Q$7:$Q$210,"Customer Connection")</f>
        <v>0</v>
      </c>
      <c r="L374" s="32">
        <f>SUMIFS('Capex forecast'!K$7:K$210,'Capex forecast'!$T$7:$T$210,'Allocation of site-spec costs'!$B374,'Capex forecast'!$S$7:$S$210,'Allocation of site-spec costs'!$D374,'Capex forecast'!$Q$7:$Q$210,"Customer Connection")</f>
        <v>0</v>
      </c>
      <c r="M374" s="32">
        <f>SUMIFS('Capex forecast'!L$7:L$210,'Capex forecast'!$T$7:$T$210,'Allocation of site-spec costs'!$B374,'Capex forecast'!$S$7:$S$210,'Allocation of site-spec costs'!$D374,'Capex forecast'!$Q$7:$Q$210,"Customer Connection")</f>
        <v>0</v>
      </c>
      <c r="N374" s="32">
        <f>SUMIFS('Capex forecast'!M$7:M$210,'Capex forecast'!$T$7:$T$210,'Allocation of site-spec costs'!$B374,'Capex forecast'!$S$7:$S$210,'Allocation of site-spec costs'!$D374,'Capex forecast'!$Q$7:$Q$210,"Customer Connection")</f>
        <v>0</v>
      </c>
      <c r="O374" s="32">
        <f>SUMIFS('Capex forecast'!N$7:N$210,'Capex forecast'!$T$7:$T$210,'Allocation of site-spec costs'!$B374,'Capex forecast'!$S$7:$S$210,'Allocation of site-spec costs'!$D374,'Capex forecast'!$Q$7:$Q$210,"Customer Connection")</f>
        <v>0</v>
      </c>
      <c r="Q374" s="6" t="s">
        <v>139</v>
      </c>
      <c r="R374" s="6" t="str">
        <f>INDEX('Raw demand forecast'!$M$7:$M$5830,MATCH($Q374,'Raw demand forecast'!$B$7:$B$5830,0))</f>
        <v>No</v>
      </c>
      <c r="S374" s="6" t="str">
        <f>IF(COUNTIF($Q$93:Q374,$B374) = 1, "LV", IF(COUNTIF($Q$93:Q374,$B374) = 2, "HV", "ST"))</f>
        <v>HV</v>
      </c>
      <c r="T374" s="6" t="str">
        <f>INDEX('Demand forecast and growth rate'!$E$7:$E$273,MATCH($Q374,'Demand forecast and growth rate'!$B$7:$B$273,0))</f>
        <v>Small growth</v>
      </c>
      <c r="U374" s="32">
        <f>SUMIFS('Capex forecast'!E$7:E$210,'Capex forecast'!$T$7:$T$210,$Q374,'Capex forecast'!$S$7:$S$210,$S374,'Capex forecast'!$Q$7:$Q$210,"Augex")</f>
        <v>0</v>
      </c>
      <c r="V374" s="32">
        <f>SUMIFS('Capex forecast'!F$7:F$210,'Capex forecast'!$T$7:$T$210,$Q374,'Capex forecast'!$S$7:$S$210,$S374,'Capex forecast'!$Q$7:$Q$210,"Augex")</f>
        <v>0</v>
      </c>
      <c r="W374" s="32">
        <f>SUMIFS('Capex forecast'!G$7:G$210,'Capex forecast'!$T$7:$T$210,$Q374,'Capex forecast'!$S$7:$S$210,$S374,'Capex forecast'!$Q$7:$Q$210,"Augex")</f>
        <v>0</v>
      </c>
      <c r="X374" s="32">
        <f>SUMIFS('Capex forecast'!H$7:H$210,'Capex forecast'!$T$7:$T$210,$Q374,'Capex forecast'!$S$7:$S$210,$S374,'Capex forecast'!$Q$7:$Q$210,"Augex")</f>
        <v>0</v>
      </c>
      <c r="Y374" s="32">
        <f>SUMIFS('Capex forecast'!I$7:I$210,'Capex forecast'!$T$7:$T$210,$Q374,'Capex forecast'!$S$7:$S$210,$S374,'Capex forecast'!$Q$7:$Q$210,"Augex")</f>
        <v>0</v>
      </c>
      <c r="Z374" s="32">
        <f>SUMIFS('Capex forecast'!J$7:J$210,'Capex forecast'!$T$7:$T$210,$Q374,'Capex forecast'!$S$7:$S$210,$S374,'Capex forecast'!$Q$7:$Q$210,"Augex")</f>
        <v>0</v>
      </c>
      <c r="AA374" s="32">
        <f>SUMIFS('Capex forecast'!K$7:K$210,'Capex forecast'!$T$7:$T$210,$Q374,'Capex forecast'!$S$7:$S$210,$S374,'Capex forecast'!$Q$7:$Q$210,"Augex")</f>
        <v>0</v>
      </c>
      <c r="AB374" s="32">
        <f>SUMIFS('Capex forecast'!L$7:L$210,'Capex forecast'!$T$7:$T$210,$Q374,'Capex forecast'!$S$7:$S$210,$S374,'Capex forecast'!$Q$7:$Q$210,"Augex")</f>
        <v>0</v>
      </c>
      <c r="AC374" s="32">
        <f>SUMIFS('Capex forecast'!M$7:M$210,'Capex forecast'!$T$7:$T$210,$Q374,'Capex forecast'!$S$7:$S$210,$S374,'Capex forecast'!$Q$7:$Q$210,"Augex")</f>
        <v>0</v>
      </c>
      <c r="AD374" s="32">
        <f>SUMIFS('Capex forecast'!N$7:N$210,'Capex forecast'!$T$7:$T$210,$Q374,'Capex forecast'!$S$7:$S$210,$S374,'Capex forecast'!$Q$7:$Q$210,"Augex")</f>
        <v>0</v>
      </c>
      <c r="AF374" s="6" t="s">
        <v>139</v>
      </c>
      <c r="AG374" s="6" t="str">
        <f>INDEX('Raw demand forecast'!$M$7:$M$5830,MATCH($Q374,'Raw demand forecast'!$B$7:$B$5830,0))</f>
        <v>No</v>
      </c>
      <c r="AH374" s="6" t="str">
        <f>IF(COUNTIF($AF$93:AF374,$B374) = 1, "LV", IF(COUNTIF($AF$93:AF374,$B374) = 2, "HV", "ST"))</f>
        <v>HV</v>
      </c>
      <c r="AI374" s="6" t="str">
        <f>INDEX('Demand forecast and growth rate'!$E$7:$E$273,MATCH($Q374,'Demand forecast and growth rate'!$B$7:$B$273,0))</f>
        <v>Small growth</v>
      </c>
      <c r="AJ374" s="53">
        <f>SUMIFS('Capex forecast'!E$7:E$210,'Capex forecast'!$T$7:$T$210,$AF374,'Capex forecast'!$S$7:$S$210,$AH374,'Capex forecast'!$Q$7:$Q$210,"Repex")</f>
        <v>0</v>
      </c>
      <c r="AK374" s="53">
        <f>SUMIFS('Capex forecast'!F$7:F$210,'Capex forecast'!$T$7:$T$210,$AF374,'Capex forecast'!$S$7:$S$210,$AH374,'Capex forecast'!$Q$7:$Q$210,"Repex")</f>
        <v>0</v>
      </c>
      <c r="AL374" s="53">
        <f>SUMIFS('Capex forecast'!G$7:G$210,'Capex forecast'!$T$7:$T$210,$AF374,'Capex forecast'!$S$7:$S$210,$AH374,'Capex forecast'!$Q$7:$Q$210,"Repex")</f>
        <v>0</v>
      </c>
      <c r="AM374" s="53">
        <f>SUMIFS('Capex forecast'!H$7:H$210,'Capex forecast'!$T$7:$T$210,$AF374,'Capex forecast'!$S$7:$S$210,$AH374,'Capex forecast'!$Q$7:$Q$210,"Repex")</f>
        <v>0</v>
      </c>
      <c r="AN374" s="53">
        <f>SUMIFS('Capex forecast'!I$7:I$210,'Capex forecast'!$T$7:$T$210,$AF374,'Capex forecast'!$S$7:$S$210,$AH374,'Capex forecast'!$Q$7:$Q$210,"Repex")</f>
        <v>0</v>
      </c>
      <c r="AO374" s="53">
        <f>SUMIFS('Capex forecast'!J$7:J$210,'Capex forecast'!$T$7:$T$210,$AF374,'Capex forecast'!$S$7:$S$210,$AH374,'Capex forecast'!$Q$7:$Q$210,"Repex")</f>
        <v>0</v>
      </c>
      <c r="AP374" s="53">
        <f>SUMIFS('Capex forecast'!K$7:K$210,'Capex forecast'!$T$7:$T$210,$AF374,'Capex forecast'!$S$7:$S$210,$AH374,'Capex forecast'!$Q$7:$Q$210,"Repex")</f>
        <v>0</v>
      </c>
      <c r="AQ374" s="53">
        <f>SUMIFS('Capex forecast'!L$7:L$210,'Capex forecast'!$T$7:$T$210,$AF374,'Capex forecast'!$S$7:$S$210,$AH374,'Capex forecast'!$Q$7:$Q$210,"Repex")</f>
        <v>0</v>
      </c>
      <c r="AR374" s="53">
        <f>SUMIFS('Capex forecast'!M$7:M$210,'Capex forecast'!$T$7:$T$210,$AF374,'Capex forecast'!$S$7:$S$210,$AH374,'Capex forecast'!$Q$7:$Q$210,"Repex")</f>
        <v>0</v>
      </c>
      <c r="AS374" s="53">
        <f>SUMIFS('Capex forecast'!N$7:N$210,'Capex forecast'!$T$7:$T$210,$AF374,'Capex forecast'!$S$7:$S$210,$AH374,'Capex forecast'!$Q$7:$Q$210,"Repex")</f>
        <v>0</v>
      </c>
    </row>
    <row r="375" spans="2:45" ht="15">
      <c r="B375" s="6" t="s">
        <v>612</v>
      </c>
      <c r="C375" s="6" t="str">
        <f>INDEX('Raw demand forecast'!$M$7:$M$5830,MATCH($B375,'Raw demand forecast'!$B$7:$B$5830,0))</f>
        <v>Yes</v>
      </c>
      <c r="D375" s="6" t="str">
        <f>IF(COUNTIF($B$93:B375,$B375) = 1, "LV", IF(COUNTIF($B$93:B375,$B375) = 2, "HV", "ST"))</f>
        <v>HV</v>
      </c>
      <c r="E375" s="6" t="str">
        <f>INDEX('Demand forecast and growth rate'!$E$7:$E$273,MATCH($B375,'Demand forecast and growth rate'!$B$7:$B$273,0))</f>
        <v>Steady/falling</v>
      </c>
      <c r="F375" s="32">
        <f>SUMIFS('Capex forecast'!E$7:E$210,'Capex forecast'!$T$7:$T$210,'Allocation of site-spec costs'!$B375,'Capex forecast'!$S$7:$S$210,'Allocation of site-spec costs'!$D375,'Capex forecast'!$Q$7:$Q$210,"Customer Connection")</f>
        <v>0</v>
      </c>
      <c r="G375" s="32">
        <f>SUMIFS('Capex forecast'!F$7:F$210,'Capex forecast'!$T$7:$T$210,'Allocation of site-spec costs'!$B375,'Capex forecast'!$S$7:$S$210,'Allocation of site-spec costs'!$D375,'Capex forecast'!$Q$7:$Q$210,"Customer Connection")</f>
        <v>0</v>
      </c>
      <c r="H375" s="32">
        <f>SUMIFS('Capex forecast'!G$7:G$210,'Capex forecast'!$T$7:$T$210,'Allocation of site-spec costs'!$B375,'Capex forecast'!$S$7:$S$210,'Allocation of site-spec costs'!$D375,'Capex forecast'!$Q$7:$Q$210,"Customer Connection")</f>
        <v>0</v>
      </c>
      <c r="I375" s="32">
        <f>SUMIFS('Capex forecast'!H$7:H$210,'Capex forecast'!$T$7:$T$210,'Allocation of site-spec costs'!$B375,'Capex forecast'!$S$7:$S$210,'Allocation of site-spec costs'!$D375,'Capex forecast'!$Q$7:$Q$210,"Customer Connection")</f>
        <v>0</v>
      </c>
      <c r="J375" s="32">
        <f>SUMIFS('Capex forecast'!I$7:I$210,'Capex forecast'!$T$7:$T$210,'Allocation of site-spec costs'!$B375,'Capex forecast'!$S$7:$S$210,'Allocation of site-spec costs'!$D375,'Capex forecast'!$Q$7:$Q$210,"Customer Connection")</f>
        <v>0</v>
      </c>
      <c r="K375" s="32">
        <f>SUMIFS('Capex forecast'!J$7:J$210,'Capex forecast'!$T$7:$T$210,'Allocation of site-spec costs'!$B375,'Capex forecast'!$S$7:$S$210,'Allocation of site-spec costs'!$D375,'Capex forecast'!$Q$7:$Q$210,"Customer Connection")</f>
        <v>0</v>
      </c>
      <c r="L375" s="32">
        <f>SUMIFS('Capex forecast'!K$7:K$210,'Capex forecast'!$T$7:$T$210,'Allocation of site-spec costs'!$B375,'Capex forecast'!$S$7:$S$210,'Allocation of site-spec costs'!$D375,'Capex forecast'!$Q$7:$Q$210,"Customer Connection")</f>
        <v>0</v>
      </c>
      <c r="M375" s="32">
        <f>SUMIFS('Capex forecast'!L$7:L$210,'Capex forecast'!$T$7:$T$210,'Allocation of site-spec costs'!$B375,'Capex forecast'!$S$7:$S$210,'Allocation of site-spec costs'!$D375,'Capex forecast'!$Q$7:$Q$210,"Customer Connection")</f>
        <v>0</v>
      </c>
      <c r="N375" s="32">
        <f>SUMIFS('Capex forecast'!M$7:M$210,'Capex forecast'!$T$7:$T$210,'Allocation of site-spec costs'!$B375,'Capex forecast'!$S$7:$S$210,'Allocation of site-spec costs'!$D375,'Capex forecast'!$Q$7:$Q$210,"Customer Connection")</f>
        <v>0</v>
      </c>
      <c r="O375" s="32">
        <f>SUMIFS('Capex forecast'!N$7:N$210,'Capex forecast'!$T$7:$T$210,'Allocation of site-spec costs'!$B375,'Capex forecast'!$S$7:$S$210,'Allocation of site-spec costs'!$D375,'Capex forecast'!$Q$7:$Q$210,"Customer Connection")</f>
        <v>0</v>
      </c>
      <c r="Q375" s="6" t="s">
        <v>612</v>
      </c>
      <c r="R375" s="6" t="str">
        <f>INDEX('Raw demand forecast'!$M$7:$M$5830,MATCH($Q375,'Raw demand forecast'!$B$7:$B$5830,0))</f>
        <v>Yes</v>
      </c>
      <c r="S375" s="6" t="str">
        <f>IF(COUNTIF($Q$93:Q375,$B375) = 1, "LV", IF(COUNTIF($Q$93:Q375,$B375) = 2, "HV", "ST"))</f>
        <v>HV</v>
      </c>
      <c r="T375" s="6" t="str">
        <f>INDEX('Demand forecast and growth rate'!$E$7:$E$273,MATCH($Q375,'Demand forecast and growth rate'!$B$7:$B$273,0))</f>
        <v>Steady/falling</v>
      </c>
      <c r="U375" s="32">
        <f>SUMIFS('Capex forecast'!E$7:E$210,'Capex forecast'!$T$7:$T$210,$Q375,'Capex forecast'!$S$7:$S$210,$S375,'Capex forecast'!$Q$7:$Q$210,"Augex")</f>
        <v>0</v>
      </c>
      <c r="V375" s="32">
        <f>SUMIFS('Capex forecast'!F$7:F$210,'Capex forecast'!$T$7:$T$210,$Q375,'Capex forecast'!$S$7:$S$210,$S375,'Capex forecast'!$Q$7:$Q$210,"Augex")</f>
        <v>0</v>
      </c>
      <c r="W375" s="32">
        <f>SUMIFS('Capex forecast'!G$7:G$210,'Capex forecast'!$T$7:$T$210,$Q375,'Capex forecast'!$S$7:$S$210,$S375,'Capex forecast'!$Q$7:$Q$210,"Augex")</f>
        <v>0</v>
      </c>
      <c r="X375" s="32">
        <f>SUMIFS('Capex forecast'!H$7:H$210,'Capex forecast'!$T$7:$T$210,$Q375,'Capex forecast'!$S$7:$S$210,$S375,'Capex forecast'!$Q$7:$Q$210,"Augex")</f>
        <v>0</v>
      </c>
      <c r="Y375" s="32">
        <f>SUMIFS('Capex forecast'!I$7:I$210,'Capex forecast'!$T$7:$T$210,$Q375,'Capex forecast'!$S$7:$S$210,$S375,'Capex forecast'!$Q$7:$Q$210,"Augex")</f>
        <v>0</v>
      </c>
      <c r="Z375" s="32">
        <f>SUMIFS('Capex forecast'!J$7:J$210,'Capex forecast'!$T$7:$T$210,$Q375,'Capex forecast'!$S$7:$S$210,$S375,'Capex forecast'!$Q$7:$Q$210,"Augex")</f>
        <v>0</v>
      </c>
      <c r="AA375" s="32">
        <f>SUMIFS('Capex forecast'!K$7:K$210,'Capex forecast'!$T$7:$T$210,$Q375,'Capex forecast'!$S$7:$S$210,$S375,'Capex forecast'!$Q$7:$Q$210,"Augex")</f>
        <v>0</v>
      </c>
      <c r="AB375" s="32">
        <f>SUMIFS('Capex forecast'!L$7:L$210,'Capex forecast'!$T$7:$T$210,$Q375,'Capex forecast'!$S$7:$S$210,$S375,'Capex forecast'!$Q$7:$Q$210,"Augex")</f>
        <v>0</v>
      </c>
      <c r="AC375" s="32">
        <f>SUMIFS('Capex forecast'!M$7:M$210,'Capex forecast'!$T$7:$T$210,$Q375,'Capex forecast'!$S$7:$S$210,$S375,'Capex forecast'!$Q$7:$Q$210,"Augex")</f>
        <v>0</v>
      </c>
      <c r="AD375" s="32">
        <f>SUMIFS('Capex forecast'!N$7:N$210,'Capex forecast'!$T$7:$T$210,$Q375,'Capex forecast'!$S$7:$S$210,$S375,'Capex forecast'!$Q$7:$Q$210,"Augex")</f>
        <v>0</v>
      </c>
      <c r="AF375" s="6" t="s">
        <v>612</v>
      </c>
      <c r="AG375" s="6" t="str">
        <f>INDEX('Raw demand forecast'!$M$7:$M$5830,MATCH($Q375,'Raw demand forecast'!$B$7:$B$5830,0))</f>
        <v>Yes</v>
      </c>
      <c r="AH375" s="6" t="str">
        <f>IF(COUNTIF($AF$93:AF375,$B375) = 1, "LV", IF(COUNTIF($AF$93:AF375,$B375) = 2, "HV", "ST"))</f>
        <v>HV</v>
      </c>
      <c r="AI375" s="6" t="str">
        <f>INDEX('Demand forecast and growth rate'!$E$7:$E$273,MATCH($Q375,'Demand forecast and growth rate'!$B$7:$B$273,0))</f>
        <v>Steady/falling</v>
      </c>
      <c r="AJ375" s="53">
        <f>SUMIFS('Capex forecast'!E$7:E$210,'Capex forecast'!$T$7:$T$210,$AF375,'Capex forecast'!$S$7:$S$210,$AH375,'Capex forecast'!$Q$7:$Q$210,"Repex")</f>
        <v>0</v>
      </c>
      <c r="AK375" s="53">
        <f>SUMIFS('Capex forecast'!F$7:F$210,'Capex forecast'!$T$7:$T$210,$AF375,'Capex forecast'!$S$7:$S$210,$AH375,'Capex forecast'!$Q$7:$Q$210,"Repex")</f>
        <v>0</v>
      </c>
      <c r="AL375" s="53">
        <f>SUMIFS('Capex forecast'!G$7:G$210,'Capex forecast'!$T$7:$T$210,$AF375,'Capex forecast'!$S$7:$S$210,$AH375,'Capex forecast'!$Q$7:$Q$210,"Repex")</f>
        <v>0</v>
      </c>
      <c r="AM375" s="53">
        <f>SUMIFS('Capex forecast'!H$7:H$210,'Capex forecast'!$T$7:$T$210,$AF375,'Capex forecast'!$S$7:$S$210,$AH375,'Capex forecast'!$Q$7:$Q$210,"Repex")</f>
        <v>0</v>
      </c>
      <c r="AN375" s="53">
        <f>SUMIFS('Capex forecast'!I$7:I$210,'Capex forecast'!$T$7:$T$210,$AF375,'Capex forecast'!$S$7:$S$210,$AH375,'Capex forecast'!$Q$7:$Q$210,"Repex")</f>
        <v>0</v>
      </c>
      <c r="AO375" s="53">
        <f>SUMIFS('Capex forecast'!J$7:J$210,'Capex forecast'!$T$7:$T$210,$AF375,'Capex forecast'!$S$7:$S$210,$AH375,'Capex forecast'!$Q$7:$Q$210,"Repex")</f>
        <v>0</v>
      </c>
      <c r="AP375" s="53">
        <f>SUMIFS('Capex forecast'!K$7:K$210,'Capex forecast'!$T$7:$T$210,$AF375,'Capex forecast'!$S$7:$S$210,$AH375,'Capex forecast'!$Q$7:$Q$210,"Repex")</f>
        <v>0</v>
      </c>
      <c r="AQ375" s="53">
        <f>SUMIFS('Capex forecast'!L$7:L$210,'Capex forecast'!$T$7:$T$210,$AF375,'Capex forecast'!$S$7:$S$210,$AH375,'Capex forecast'!$Q$7:$Q$210,"Repex")</f>
        <v>0</v>
      </c>
      <c r="AR375" s="53">
        <f>SUMIFS('Capex forecast'!M$7:M$210,'Capex forecast'!$T$7:$T$210,$AF375,'Capex forecast'!$S$7:$S$210,$AH375,'Capex forecast'!$Q$7:$Q$210,"Repex")</f>
        <v>0</v>
      </c>
      <c r="AS375" s="53">
        <f>SUMIFS('Capex forecast'!N$7:N$210,'Capex forecast'!$T$7:$T$210,$AF375,'Capex forecast'!$S$7:$S$210,$AH375,'Capex forecast'!$Q$7:$Q$210,"Repex")</f>
        <v>0</v>
      </c>
    </row>
    <row r="376" spans="2:45" ht="15">
      <c r="B376" s="6" t="s">
        <v>182</v>
      </c>
      <c r="C376" s="6" t="str">
        <f>INDEX('Raw demand forecast'!$M$7:$M$5830,MATCH($B376,'Raw demand forecast'!$B$7:$B$5830,0))</f>
        <v>No</v>
      </c>
      <c r="D376" s="6" t="str">
        <f>IF(COUNTIF($B$93:B376,$B376) = 1, "LV", IF(COUNTIF($B$93:B376,$B376) = 2, "HV", "ST"))</f>
        <v>HV</v>
      </c>
      <c r="E376" s="6" t="str">
        <f>INDEX('Demand forecast and growth rate'!$E$7:$E$273,MATCH($B376,'Demand forecast and growth rate'!$B$7:$B$273,0))</f>
        <v>Small growth</v>
      </c>
      <c r="F376" s="32">
        <f>SUMIFS('Capex forecast'!E$7:E$210,'Capex forecast'!$T$7:$T$210,'Allocation of site-spec costs'!$B376,'Capex forecast'!$S$7:$S$210,'Allocation of site-spec costs'!$D376,'Capex forecast'!$Q$7:$Q$210,"Customer Connection")</f>
        <v>0</v>
      </c>
      <c r="G376" s="32">
        <f>SUMIFS('Capex forecast'!F$7:F$210,'Capex forecast'!$T$7:$T$210,'Allocation of site-spec costs'!$B376,'Capex forecast'!$S$7:$S$210,'Allocation of site-spec costs'!$D376,'Capex forecast'!$Q$7:$Q$210,"Customer Connection")</f>
        <v>0</v>
      </c>
      <c r="H376" s="32">
        <f>SUMIFS('Capex forecast'!G$7:G$210,'Capex forecast'!$T$7:$T$210,'Allocation of site-spec costs'!$B376,'Capex forecast'!$S$7:$S$210,'Allocation of site-spec costs'!$D376,'Capex forecast'!$Q$7:$Q$210,"Customer Connection")</f>
        <v>0</v>
      </c>
      <c r="I376" s="32">
        <f>SUMIFS('Capex forecast'!H$7:H$210,'Capex forecast'!$T$7:$T$210,'Allocation of site-spec costs'!$B376,'Capex forecast'!$S$7:$S$210,'Allocation of site-spec costs'!$D376,'Capex forecast'!$Q$7:$Q$210,"Customer Connection")</f>
        <v>0</v>
      </c>
      <c r="J376" s="32">
        <f>SUMIFS('Capex forecast'!I$7:I$210,'Capex forecast'!$T$7:$T$210,'Allocation of site-spec costs'!$B376,'Capex forecast'!$S$7:$S$210,'Allocation of site-spec costs'!$D376,'Capex forecast'!$Q$7:$Q$210,"Customer Connection")</f>
        <v>0</v>
      </c>
      <c r="K376" s="32">
        <f>SUMIFS('Capex forecast'!J$7:J$210,'Capex forecast'!$T$7:$T$210,'Allocation of site-spec costs'!$B376,'Capex forecast'!$S$7:$S$210,'Allocation of site-spec costs'!$D376,'Capex forecast'!$Q$7:$Q$210,"Customer Connection")</f>
        <v>0</v>
      </c>
      <c r="L376" s="32">
        <f>SUMIFS('Capex forecast'!K$7:K$210,'Capex forecast'!$T$7:$T$210,'Allocation of site-spec costs'!$B376,'Capex forecast'!$S$7:$S$210,'Allocation of site-spec costs'!$D376,'Capex forecast'!$Q$7:$Q$210,"Customer Connection")</f>
        <v>0</v>
      </c>
      <c r="M376" s="32">
        <f>SUMIFS('Capex forecast'!L$7:L$210,'Capex forecast'!$T$7:$T$210,'Allocation of site-spec costs'!$B376,'Capex forecast'!$S$7:$S$210,'Allocation of site-spec costs'!$D376,'Capex forecast'!$Q$7:$Q$210,"Customer Connection")</f>
        <v>0</v>
      </c>
      <c r="N376" s="32">
        <f>SUMIFS('Capex forecast'!M$7:M$210,'Capex forecast'!$T$7:$T$210,'Allocation of site-spec costs'!$B376,'Capex forecast'!$S$7:$S$210,'Allocation of site-spec costs'!$D376,'Capex forecast'!$Q$7:$Q$210,"Customer Connection")</f>
        <v>0</v>
      </c>
      <c r="O376" s="32">
        <f>SUMIFS('Capex forecast'!N$7:N$210,'Capex forecast'!$T$7:$T$210,'Allocation of site-spec costs'!$B376,'Capex forecast'!$S$7:$S$210,'Allocation of site-spec costs'!$D376,'Capex forecast'!$Q$7:$Q$210,"Customer Connection")</f>
        <v>0</v>
      </c>
      <c r="Q376" s="6" t="s">
        <v>182</v>
      </c>
      <c r="R376" s="6" t="str">
        <f>INDEX('Raw demand forecast'!$M$7:$M$5830,MATCH($Q376,'Raw demand forecast'!$B$7:$B$5830,0))</f>
        <v>No</v>
      </c>
      <c r="S376" s="6" t="str">
        <f>IF(COUNTIF($Q$93:Q376,$B376) = 1, "LV", IF(COUNTIF($Q$93:Q376,$B376) = 2, "HV", "ST"))</f>
        <v>HV</v>
      </c>
      <c r="T376" s="6" t="str">
        <f>INDEX('Demand forecast and growth rate'!$E$7:$E$273,MATCH($Q376,'Demand forecast and growth rate'!$B$7:$B$273,0))</f>
        <v>Small growth</v>
      </c>
      <c r="U376" s="32">
        <f>SUMIFS('Capex forecast'!E$7:E$210,'Capex forecast'!$T$7:$T$210,$Q376,'Capex forecast'!$S$7:$S$210,$S376,'Capex forecast'!$Q$7:$Q$210,"Augex")</f>
        <v>0</v>
      </c>
      <c r="V376" s="32">
        <f>SUMIFS('Capex forecast'!F$7:F$210,'Capex forecast'!$T$7:$T$210,$Q376,'Capex forecast'!$S$7:$S$210,$S376,'Capex forecast'!$Q$7:$Q$210,"Augex")</f>
        <v>0</v>
      </c>
      <c r="W376" s="32">
        <f>SUMIFS('Capex forecast'!G$7:G$210,'Capex forecast'!$T$7:$T$210,$Q376,'Capex forecast'!$S$7:$S$210,$S376,'Capex forecast'!$Q$7:$Q$210,"Augex")</f>
        <v>0</v>
      </c>
      <c r="X376" s="32">
        <f>SUMIFS('Capex forecast'!H$7:H$210,'Capex forecast'!$T$7:$T$210,$Q376,'Capex forecast'!$S$7:$S$210,$S376,'Capex forecast'!$Q$7:$Q$210,"Augex")</f>
        <v>0</v>
      </c>
      <c r="Y376" s="32">
        <f>SUMIFS('Capex forecast'!I$7:I$210,'Capex forecast'!$T$7:$T$210,$Q376,'Capex forecast'!$S$7:$S$210,$S376,'Capex forecast'!$Q$7:$Q$210,"Augex")</f>
        <v>0</v>
      </c>
      <c r="Z376" s="32">
        <f>SUMIFS('Capex forecast'!J$7:J$210,'Capex forecast'!$T$7:$T$210,$Q376,'Capex forecast'!$S$7:$S$210,$S376,'Capex forecast'!$Q$7:$Q$210,"Augex")</f>
        <v>0</v>
      </c>
      <c r="AA376" s="32">
        <f>SUMIFS('Capex forecast'!K$7:K$210,'Capex forecast'!$T$7:$T$210,$Q376,'Capex forecast'!$S$7:$S$210,$S376,'Capex forecast'!$Q$7:$Q$210,"Augex")</f>
        <v>0</v>
      </c>
      <c r="AB376" s="32">
        <f>SUMIFS('Capex forecast'!L$7:L$210,'Capex forecast'!$T$7:$T$210,$Q376,'Capex forecast'!$S$7:$S$210,$S376,'Capex forecast'!$Q$7:$Q$210,"Augex")</f>
        <v>0</v>
      </c>
      <c r="AC376" s="32">
        <f>SUMIFS('Capex forecast'!M$7:M$210,'Capex forecast'!$T$7:$T$210,$Q376,'Capex forecast'!$S$7:$S$210,$S376,'Capex forecast'!$Q$7:$Q$210,"Augex")</f>
        <v>0</v>
      </c>
      <c r="AD376" s="32">
        <f>SUMIFS('Capex forecast'!N$7:N$210,'Capex forecast'!$T$7:$T$210,$Q376,'Capex forecast'!$S$7:$S$210,$S376,'Capex forecast'!$Q$7:$Q$210,"Augex")</f>
        <v>0</v>
      </c>
      <c r="AF376" s="6" t="s">
        <v>182</v>
      </c>
      <c r="AG376" s="6" t="str">
        <f>INDEX('Raw demand forecast'!$M$7:$M$5830,MATCH($Q376,'Raw demand forecast'!$B$7:$B$5830,0))</f>
        <v>No</v>
      </c>
      <c r="AH376" s="6" t="str">
        <f>IF(COUNTIF($AF$93:AF376,$B376) = 1, "LV", IF(COUNTIF($AF$93:AF376,$B376) = 2, "HV", "ST"))</f>
        <v>HV</v>
      </c>
      <c r="AI376" s="6" t="str">
        <f>INDEX('Demand forecast and growth rate'!$E$7:$E$273,MATCH($Q376,'Demand forecast and growth rate'!$B$7:$B$273,0))</f>
        <v>Small growth</v>
      </c>
      <c r="AJ376" s="53">
        <f>SUMIFS('Capex forecast'!E$7:E$210,'Capex forecast'!$T$7:$T$210,$AF376,'Capex forecast'!$S$7:$S$210,$AH376,'Capex forecast'!$Q$7:$Q$210,"Repex")</f>
        <v>0</v>
      </c>
      <c r="AK376" s="53">
        <f>SUMIFS('Capex forecast'!F$7:F$210,'Capex forecast'!$T$7:$T$210,$AF376,'Capex forecast'!$S$7:$S$210,$AH376,'Capex forecast'!$Q$7:$Q$210,"Repex")</f>
        <v>0</v>
      </c>
      <c r="AL376" s="53">
        <f>SUMIFS('Capex forecast'!G$7:G$210,'Capex forecast'!$T$7:$T$210,$AF376,'Capex forecast'!$S$7:$S$210,$AH376,'Capex forecast'!$Q$7:$Q$210,"Repex")</f>
        <v>0</v>
      </c>
      <c r="AM376" s="53">
        <f>SUMIFS('Capex forecast'!H$7:H$210,'Capex forecast'!$T$7:$T$210,$AF376,'Capex forecast'!$S$7:$S$210,$AH376,'Capex forecast'!$Q$7:$Q$210,"Repex")</f>
        <v>0</v>
      </c>
      <c r="AN376" s="53">
        <f>SUMIFS('Capex forecast'!I$7:I$210,'Capex forecast'!$T$7:$T$210,$AF376,'Capex forecast'!$S$7:$S$210,$AH376,'Capex forecast'!$Q$7:$Q$210,"Repex")</f>
        <v>0</v>
      </c>
      <c r="AO376" s="53">
        <f>SUMIFS('Capex forecast'!J$7:J$210,'Capex forecast'!$T$7:$T$210,$AF376,'Capex forecast'!$S$7:$S$210,$AH376,'Capex forecast'!$Q$7:$Q$210,"Repex")</f>
        <v>0</v>
      </c>
      <c r="AP376" s="53">
        <f>SUMIFS('Capex forecast'!K$7:K$210,'Capex forecast'!$T$7:$T$210,$AF376,'Capex forecast'!$S$7:$S$210,$AH376,'Capex forecast'!$Q$7:$Q$210,"Repex")</f>
        <v>0</v>
      </c>
      <c r="AQ376" s="53">
        <f>SUMIFS('Capex forecast'!L$7:L$210,'Capex forecast'!$T$7:$T$210,$AF376,'Capex forecast'!$S$7:$S$210,$AH376,'Capex forecast'!$Q$7:$Q$210,"Repex")</f>
        <v>0</v>
      </c>
      <c r="AR376" s="53">
        <f>SUMIFS('Capex forecast'!M$7:M$210,'Capex forecast'!$T$7:$T$210,$AF376,'Capex forecast'!$S$7:$S$210,$AH376,'Capex forecast'!$Q$7:$Q$210,"Repex")</f>
        <v>0</v>
      </c>
      <c r="AS376" s="53">
        <f>SUMIFS('Capex forecast'!N$7:N$210,'Capex forecast'!$T$7:$T$210,$AF376,'Capex forecast'!$S$7:$S$210,$AH376,'Capex forecast'!$Q$7:$Q$210,"Repex")</f>
        <v>0</v>
      </c>
    </row>
    <row r="377" spans="2:45" ht="15">
      <c r="B377" s="6" t="s">
        <v>548</v>
      </c>
      <c r="C377" s="6" t="str">
        <f>INDEX('Raw demand forecast'!$M$7:$M$5830,MATCH($B377,'Raw demand forecast'!$B$7:$B$5830,0))</f>
        <v>Yes</v>
      </c>
      <c r="D377" s="6" t="str">
        <f>IF(COUNTIF($B$93:B377,$B377) = 1, "LV", IF(COUNTIF($B$93:B377,$B377) = 2, "HV", "ST"))</f>
        <v>HV</v>
      </c>
      <c r="E377" s="6" t="str">
        <f>INDEX('Demand forecast and growth rate'!$E$7:$E$273,MATCH($B377,'Demand forecast and growth rate'!$B$7:$B$273,0))</f>
        <v>Steady/falling</v>
      </c>
      <c r="F377" s="32">
        <f>SUMIFS('Capex forecast'!E$7:E$210,'Capex forecast'!$T$7:$T$210,'Allocation of site-spec costs'!$B377,'Capex forecast'!$S$7:$S$210,'Allocation of site-spec costs'!$D377,'Capex forecast'!$Q$7:$Q$210,"Customer Connection")</f>
        <v>0</v>
      </c>
      <c r="G377" s="32">
        <f>SUMIFS('Capex forecast'!F$7:F$210,'Capex forecast'!$T$7:$T$210,'Allocation of site-spec costs'!$B377,'Capex forecast'!$S$7:$S$210,'Allocation of site-spec costs'!$D377,'Capex forecast'!$Q$7:$Q$210,"Customer Connection")</f>
        <v>0</v>
      </c>
      <c r="H377" s="32">
        <f>SUMIFS('Capex forecast'!G$7:G$210,'Capex forecast'!$T$7:$T$210,'Allocation of site-spec costs'!$B377,'Capex forecast'!$S$7:$S$210,'Allocation of site-spec costs'!$D377,'Capex forecast'!$Q$7:$Q$210,"Customer Connection")</f>
        <v>0</v>
      </c>
      <c r="I377" s="32">
        <f>SUMIFS('Capex forecast'!H$7:H$210,'Capex forecast'!$T$7:$T$210,'Allocation of site-spec costs'!$B377,'Capex forecast'!$S$7:$S$210,'Allocation of site-spec costs'!$D377,'Capex forecast'!$Q$7:$Q$210,"Customer Connection")</f>
        <v>0</v>
      </c>
      <c r="J377" s="32">
        <f>SUMIFS('Capex forecast'!I$7:I$210,'Capex forecast'!$T$7:$T$210,'Allocation of site-spec costs'!$B377,'Capex forecast'!$S$7:$S$210,'Allocation of site-spec costs'!$D377,'Capex forecast'!$Q$7:$Q$210,"Customer Connection")</f>
        <v>0</v>
      </c>
      <c r="K377" s="32">
        <f>SUMIFS('Capex forecast'!J$7:J$210,'Capex forecast'!$T$7:$T$210,'Allocation of site-spec costs'!$B377,'Capex forecast'!$S$7:$S$210,'Allocation of site-spec costs'!$D377,'Capex forecast'!$Q$7:$Q$210,"Customer Connection")</f>
        <v>0</v>
      </c>
      <c r="L377" s="32">
        <f>SUMIFS('Capex forecast'!K$7:K$210,'Capex forecast'!$T$7:$T$210,'Allocation of site-spec costs'!$B377,'Capex forecast'!$S$7:$S$210,'Allocation of site-spec costs'!$D377,'Capex forecast'!$Q$7:$Q$210,"Customer Connection")</f>
        <v>0</v>
      </c>
      <c r="M377" s="32">
        <f>SUMIFS('Capex forecast'!L$7:L$210,'Capex forecast'!$T$7:$T$210,'Allocation of site-spec costs'!$B377,'Capex forecast'!$S$7:$S$210,'Allocation of site-spec costs'!$D377,'Capex forecast'!$Q$7:$Q$210,"Customer Connection")</f>
        <v>0</v>
      </c>
      <c r="N377" s="32">
        <f>SUMIFS('Capex forecast'!M$7:M$210,'Capex forecast'!$T$7:$T$210,'Allocation of site-spec costs'!$B377,'Capex forecast'!$S$7:$S$210,'Allocation of site-spec costs'!$D377,'Capex forecast'!$Q$7:$Q$210,"Customer Connection")</f>
        <v>0</v>
      </c>
      <c r="O377" s="32">
        <f>SUMIFS('Capex forecast'!N$7:N$210,'Capex forecast'!$T$7:$T$210,'Allocation of site-spec costs'!$B377,'Capex forecast'!$S$7:$S$210,'Allocation of site-spec costs'!$D377,'Capex forecast'!$Q$7:$Q$210,"Customer Connection")</f>
        <v>0</v>
      </c>
      <c r="Q377" s="6" t="s">
        <v>548</v>
      </c>
      <c r="R377" s="6" t="str">
        <f>INDEX('Raw demand forecast'!$M$7:$M$5830,MATCH($Q377,'Raw demand forecast'!$B$7:$B$5830,0))</f>
        <v>Yes</v>
      </c>
      <c r="S377" s="6" t="str">
        <f>IF(COUNTIF($Q$93:Q377,$B377) = 1, "LV", IF(COUNTIF($Q$93:Q377,$B377) = 2, "HV", "ST"))</f>
        <v>HV</v>
      </c>
      <c r="T377" s="6" t="str">
        <f>INDEX('Demand forecast and growth rate'!$E$7:$E$273,MATCH($Q377,'Demand forecast and growth rate'!$B$7:$B$273,0))</f>
        <v>Steady/falling</v>
      </c>
      <c r="U377" s="32">
        <f>SUMIFS('Capex forecast'!E$7:E$210,'Capex forecast'!$T$7:$T$210,$Q377,'Capex forecast'!$S$7:$S$210,$S377,'Capex forecast'!$Q$7:$Q$210,"Augex")</f>
        <v>0</v>
      </c>
      <c r="V377" s="32">
        <f>SUMIFS('Capex forecast'!F$7:F$210,'Capex forecast'!$T$7:$T$210,$Q377,'Capex forecast'!$S$7:$S$210,$S377,'Capex forecast'!$Q$7:$Q$210,"Augex")</f>
        <v>0</v>
      </c>
      <c r="W377" s="32">
        <f>SUMIFS('Capex forecast'!G$7:G$210,'Capex forecast'!$T$7:$T$210,$Q377,'Capex forecast'!$S$7:$S$210,$S377,'Capex forecast'!$Q$7:$Q$210,"Augex")</f>
        <v>0</v>
      </c>
      <c r="X377" s="32">
        <f>SUMIFS('Capex forecast'!H$7:H$210,'Capex forecast'!$T$7:$T$210,$Q377,'Capex forecast'!$S$7:$S$210,$S377,'Capex forecast'!$Q$7:$Q$210,"Augex")</f>
        <v>0</v>
      </c>
      <c r="Y377" s="32">
        <f>SUMIFS('Capex forecast'!I$7:I$210,'Capex forecast'!$T$7:$T$210,$Q377,'Capex forecast'!$S$7:$S$210,$S377,'Capex forecast'!$Q$7:$Q$210,"Augex")</f>
        <v>0</v>
      </c>
      <c r="Z377" s="32">
        <f>SUMIFS('Capex forecast'!J$7:J$210,'Capex forecast'!$T$7:$T$210,$Q377,'Capex forecast'!$S$7:$S$210,$S377,'Capex forecast'!$Q$7:$Q$210,"Augex")</f>
        <v>0</v>
      </c>
      <c r="AA377" s="32">
        <f>SUMIFS('Capex forecast'!K$7:K$210,'Capex forecast'!$T$7:$T$210,$Q377,'Capex forecast'!$S$7:$S$210,$S377,'Capex forecast'!$Q$7:$Q$210,"Augex")</f>
        <v>0</v>
      </c>
      <c r="AB377" s="32">
        <f>SUMIFS('Capex forecast'!L$7:L$210,'Capex forecast'!$T$7:$T$210,$Q377,'Capex forecast'!$S$7:$S$210,$S377,'Capex forecast'!$Q$7:$Q$210,"Augex")</f>
        <v>0</v>
      </c>
      <c r="AC377" s="32">
        <f>SUMIFS('Capex forecast'!M$7:M$210,'Capex forecast'!$T$7:$T$210,$Q377,'Capex forecast'!$S$7:$S$210,$S377,'Capex forecast'!$Q$7:$Q$210,"Augex")</f>
        <v>0</v>
      </c>
      <c r="AD377" s="32">
        <f>SUMIFS('Capex forecast'!N$7:N$210,'Capex forecast'!$T$7:$T$210,$Q377,'Capex forecast'!$S$7:$S$210,$S377,'Capex forecast'!$Q$7:$Q$210,"Augex")</f>
        <v>0</v>
      </c>
      <c r="AF377" s="6" t="s">
        <v>548</v>
      </c>
      <c r="AG377" s="6" t="str">
        <f>INDEX('Raw demand forecast'!$M$7:$M$5830,MATCH($Q377,'Raw demand forecast'!$B$7:$B$5830,0))</f>
        <v>Yes</v>
      </c>
      <c r="AH377" s="6" t="str">
        <f>IF(COUNTIF($AF$93:AF377,$B377) = 1, "LV", IF(COUNTIF($AF$93:AF377,$B377) = 2, "HV", "ST"))</f>
        <v>HV</v>
      </c>
      <c r="AI377" s="6" t="str">
        <f>INDEX('Demand forecast and growth rate'!$E$7:$E$273,MATCH($Q377,'Demand forecast and growth rate'!$B$7:$B$273,0))</f>
        <v>Steady/falling</v>
      </c>
      <c r="AJ377" s="53">
        <f>SUMIFS('Capex forecast'!E$7:E$210,'Capex forecast'!$T$7:$T$210,$AF377,'Capex forecast'!$S$7:$S$210,$AH377,'Capex forecast'!$Q$7:$Q$210,"Repex")</f>
        <v>0</v>
      </c>
      <c r="AK377" s="53">
        <f>SUMIFS('Capex forecast'!F$7:F$210,'Capex forecast'!$T$7:$T$210,$AF377,'Capex forecast'!$S$7:$S$210,$AH377,'Capex forecast'!$Q$7:$Q$210,"Repex")</f>
        <v>0</v>
      </c>
      <c r="AL377" s="53">
        <f>SUMIFS('Capex forecast'!G$7:G$210,'Capex forecast'!$T$7:$T$210,$AF377,'Capex forecast'!$S$7:$S$210,$AH377,'Capex forecast'!$Q$7:$Q$210,"Repex")</f>
        <v>0</v>
      </c>
      <c r="AM377" s="53">
        <f>SUMIFS('Capex forecast'!H$7:H$210,'Capex forecast'!$T$7:$T$210,$AF377,'Capex forecast'!$S$7:$S$210,$AH377,'Capex forecast'!$Q$7:$Q$210,"Repex")</f>
        <v>0</v>
      </c>
      <c r="AN377" s="53">
        <f>SUMIFS('Capex forecast'!I$7:I$210,'Capex forecast'!$T$7:$T$210,$AF377,'Capex forecast'!$S$7:$S$210,$AH377,'Capex forecast'!$Q$7:$Q$210,"Repex")</f>
        <v>0</v>
      </c>
      <c r="AO377" s="53">
        <f>SUMIFS('Capex forecast'!J$7:J$210,'Capex forecast'!$T$7:$T$210,$AF377,'Capex forecast'!$S$7:$S$210,$AH377,'Capex forecast'!$Q$7:$Q$210,"Repex")</f>
        <v>0</v>
      </c>
      <c r="AP377" s="53">
        <f>SUMIFS('Capex forecast'!K$7:K$210,'Capex forecast'!$T$7:$T$210,$AF377,'Capex forecast'!$S$7:$S$210,$AH377,'Capex forecast'!$Q$7:$Q$210,"Repex")</f>
        <v>0</v>
      </c>
      <c r="AQ377" s="53">
        <f>SUMIFS('Capex forecast'!L$7:L$210,'Capex forecast'!$T$7:$T$210,$AF377,'Capex forecast'!$S$7:$S$210,$AH377,'Capex forecast'!$Q$7:$Q$210,"Repex")</f>
        <v>0</v>
      </c>
      <c r="AR377" s="53">
        <f>SUMIFS('Capex forecast'!M$7:M$210,'Capex forecast'!$T$7:$T$210,$AF377,'Capex forecast'!$S$7:$S$210,$AH377,'Capex forecast'!$Q$7:$Q$210,"Repex")</f>
        <v>0</v>
      </c>
      <c r="AS377" s="53">
        <f>SUMIFS('Capex forecast'!N$7:N$210,'Capex forecast'!$T$7:$T$210,$AF377,'Capex forecast'!$S$7:$S$210,$AH377,'Capex forecast'!$Q$7:$Q$210,"Repex")</f>
        <v>0</v>
      </c>
    </row>
    <row r="378" spans="2:45" ht="15">
      <c r="B378" s="6" t="s">
        <v>616</v>
      </c>
      <c r="C378" s="6" t="str">
        <f>INDEX('Raw demand forecast'!$M$7:$M$5830,MATCH($B378,'Raw demand forecast'!$B$7:$B$5830,0))</f>
        <v>Yes</v>
      </c>
      <c r="D378" s="6" t="str">
        <f>IF(COUNTIF($B$93:B378,$B378) = 1, "LV", IF(COUNTIF($B$93:B378,$B378) = 2, "HV", "ST"))</f>
        <v>HV</v>
      </c>
      <c r="E378" s="6" t="str">
        <f>INDEX('Demand forecast and growth rate'!$E$7:$E$273,MATCH($B378,'Demand forecast and growth rate'!$B$7:$B$273,0))</f>
        <v>Steady/falling</v>
      </c>
      <c r="F378" s="32">
        <f>SUMIFS('Capex forecast'!E$7:E$210,'Capex forecast'!$T$7:$T$210,'Allocation of site-spec costs'!$B378,'Capex forecast'!$S$7:$S$210,'Allocation of site-spec costs'!$D378,'Capex forecast'!$Q$7:$Q$210,"Customer Connection")</f>
        <v>0</v>
      </c>
      <c r="G378" s="32">
        <f>SUMIFS('Capex forecast'!F$7:F$210,'Capex forecast'!$T$7:$T$210,'Allocation of site-spec costs'!$B378,'Capex forecast'!$S$7:$S$210,'Allocation of site-spec costs'!$D378,'Capex forecast'!$Q$7:$Q$210,"Customer Connection")</f>
        <v>0</v>
      </c>
      <c r="H378" s="32">
        <f>SUMIFS('Capex forecast'!G$7:G$210,'Capex forecast'!$T$7:$T$210,'Allocation of site-spec costs'!$B378,'Capex forecast'!$S$7:$S$210,'Allocation of site-spec costs'!$D378,'Capex forecast'!$Q$7:$Q$210,"Customer Connection")</f>
        <v>0</v>
      </c>
      <c r="I378" s="32">
        <f>SUMIFS('Capex forecast'!H$7:H$210,'Capex forecast'!$T$7:$T$210,'Allocation of site-spec costs'!$B378,'Capex forecast'!$S$7:$S$210,'Allocation of site-spec costs'!$D378,'Capex forecast'!$Q$7:$Q$210,"Customer Connection")</f>
        <v>0</v>
      </c>
      <c r="J378" s="32">
        <f>SUMIFS('Capex forecast'!I$7:I$210,'Capex forecast'!$T$7:$T$210,'Allocation of site-spec costs'!$B378,'Capex forecast'!$S$7:$S$210,'Allocation of site-spec costs'!$D378,'Capex forecast'!$Q$7:$Q$210,"Customer Connection")</f>
        <v>0</v>
      </c>
      <c r="K378" s="32">
        <f>SUMIFS('Capex forecast'!J$7:J$210,'Capex forecast'!$T$7:$T$210,'Allocation of site-spec costs'!$B378,'Capex forecast'!$S$7:$S$210,'Allocation of site-spec costs'!$D378,'Capex forecast'!$Q$7:$Q$210,"Customer Connection")</f>
        <v>0</v>
      </c>
      <c r="L378" s="32">
        <f>SUMIFS('Capex forecast'!K$7:K$210,'Capex forecast'!$T$7:$T$210,'Allocation of site-spec costs'!$B378,'Capex forecast'!$S$7:$S$210,'Allocation of site-spec costs'!$D378,'Capex forecast'!$Q$7:$Q$210,"Customer Connection")</f>
        <v>0</v>
      </c>
      <c r="M378" s="32">
        <f>SUMIFS('Capex forecast'!L$7:L$210,'Capex forecast'!$T$7:$T$210,'Allocation of site-spec costs'!$B378,'Capex forecast'!$S$7:$S$210,'Allocation of site-spec costs'!$D378,'Capex forecast'!$Q$7:$Q$210,"Customer Connection")</f>
        <v>0</v>
      </c>
      <c r="N378" s="32">
        <f>SUMIFS('Capex forecast'!M$7:M$210,'Capex forecast'!$T$7:$T$210,'Allocation of site-spec costs'!$B378,'Capex forecast'!$S$7:$S$210,'Allocation of site-spec costs'!$D378,'Capex forecast'!$Q$7:$Q$210,"Customer Connection")</f>
        <v>0</v>
      </c>
      <c r="O378" s="32">
        <f>SUMIFS('Capex forecast'!N$7:N$210,'Capex forecast'!$T$7:$T$210,'Allocation of site-spec costs'!$B378,'Capex forecast'!$S$7:$S$210,'Allocation of site-spec costs'!$D378,'Capex forecast'!$Q$7:$Q$210,"Customer Connection")</f>
        <v>0</v>
      </c>
      <c r="Q378" s="6" t="s">
        <v>616</v>
      </c>
      <c r="R378" s="6" t="str">
        <f>INDEX('Raw demand forecast'!$M$7:$M$5830,MATCH($Q378,'Raw demand forecast'!$B$7:$B$5830,0))</f>
        <v>Yes</v>
      </c>
      <c r="S378" s="6" t="str">
        <f>IF(COUNTIF($Q$93:Q378,$B378) = 1, "LV", IF(COUNTIF($Q$93:Q378,$B378) = 2, "HV", "ST"))</f>
        <v>HV</v>
      </c>
      <c r="T378" s="6" t="str">
        <f>INDEX('Demand forecast and growth rate'!$E$7:$E$273,MATCH($Q378,'Demand forecast and growth rate'!$B$7:$B$273,0))</f>
        <v>Steady/falling</v>
      </c>
      <c r="U378" s="32">
        <f>SUMIFS('Capex forecast'!E$7:E$210,'Capex forecast'!$T$7:$T$210,$Q378,'Capex forecast'!$S$7:$S$210,$S378,'Capex forecast'!$Q$7:$Q$210,"Augex")</f>
        <v>0</v>
      </c>
      <c r="V378" s="32">
        <f>SUMIFS('Capex forecast'!F$7:F$210,'Capex forecast'!$T$7:$T$210,$Q378,'Capex forecast'!$S$7:$S$210,$S378,'Capex forecast'!$Q$7:$Q$210,"Augex")</f>
        <v>0</v>
      </c>
      <c r="W378" s="32">
        <f>SUMIFS('Capex forecast'!G$7:G$210,'Capex forecast'!$T$7:$T$210,$Q378,'Capex forecast'!$S$7:$S$210,$S378,'Capex forecast'!$Q$7:$Q$210,"Augex")</f>
        <v>0</v>
      </c>
      <c r="X378" s="32">
        <f>SUMIFS('Capex forecast'!H$7:H$210,'Capex forecast'!$T$7:$T$210,$Q378,'Capex forecast'!$S$7:$S$210,$S378,'Capex forecast'!$Q$7:$Q$210,"Augex")</f>
        <v>0</v>
      </c>
      <c r="Y378" s="32">
        <f>SUMIFS('Capex forecast'!I$7:I$210,'Capex forecast'!$T$7:$T$210,$Q378,'Capex forecast'!$S$7:$S$210,$S378,'Capex forecast'!$Q$7:$Q$210,"Augex")</f>
        <v>0</v>
      </c>
      <c r="Z378" s="32">
        <f>SUMIFS('Capex forecast'!J$7:J$210,'Capex forecast'!$T$7:$T$210,$Q378,'Capex forecast'!$S$7:$S$210,$S378,'Capex forecast'!$Q$7:$Q$210,"Augex")</f>
        <v>0</v>
      </c>
      <c r="AA378" s="32">
        <f>SUMIFS('Capex forecast'!K$7:K$210,'Capex forecast'!$T$7:$T$210,$Q378,'Capex forecast'!$S$7:$S$210,$S378,'Capex forecast'!$Q$7:$Q$210,"Augex")</f>
        <v>0</v>
      </c>
      <c r="AB378" s="32">
        <f>SUMIFS('Capex forecast'!L$7:L$210,'Capex forecast'!$T$7:$T$210,$Q378,'Capex forecast'!$S$7:$S$210,$S378,'Capex forecast'!$Q$7:$Q$210,"Augex")</f>
        <v>0</v>
      </c>
      <c r="AC378" s="32">
        <f>SUMIFS('Capex forecast'!M$7:M$210,'Capex forecast'!$T$7:$T$210,$Q378,'Capex forecast'!$S$7:$S$210,$S378,'Capex forecast'!$Q$7:$Q$210,"Augex")</f>
        <v>0</v>
      </c>
      <c r="AD378" s="32">
        <f>SUMIFS('Capex forecast'!N$7:N$210,'Capex forecast'!$T$7:$T$210,$Q378,'Capex forecast'!$S$7:$S$210,$S378,'Capex forecast'!$Q$7:$Q$210,"Augex")</f>
        <v>0</v>
      </c>
      <c r="AF378" s="6" t="s">
        <v>616</v>
      </c>
      <c r="AG378" s="6" t="str">
        <f>INDEX('Raw demand forecast'!$M$7:$M$5830,MATCH($Q378,'Raw demand forecast'!$B$7:$B$5830,0))</f>
        <v>Yes</v>
      </c>
      <c r="AH378" s="6" t="str">
        <f>IF(COUNTIF($AF$93:AF378,$B378) = 1, "LV", IF(COUNTIF($AF$93:AF378,$B378) = 2, "HV", "ST"))</f>
        <v>HV</v>
      </c>
      <c r="AI378" s="6" t="str">
        <f>INDEX('Demand forecast and growth rate'!$E$7:$E$273,MATCH($Q378,'Demand forecast and growth rate'!$B$7:$B$273,0))</f>
        <v>Steady/falling</v>
      </c>
      <c r="AJ378" s="53">
        <f>SUMIFS('Capex forecast'!E$7:E$210,'Capex forecast'!$T$7:$T$210,$AF378,'Capex forecast'!$S$7:$S$210,$AH378,'Capex forecast'!$Q$7:$Q$210,"Repex")</f>
        <v>0</v>
      </c>
      <c r="AK378" s="53">
        <f>SUMIFS('Capex forecast'!F$7:F$210,'Capex forecast'!$T$7:$T$210,$AF378,'Capex forecast'!$S$7:$S$210,$AH378,'Capex forecast'!$Q$7:$Q$210,"Repex")</f>
        <v>0</v>
      </c>
      <c r="AL378" s="53">
        <f>SUMIFS('Capex forecast'!G$7:G$210,'Capex forecast'!$T$7:$T$210,$AF378,'Capex forecast'!$S$7:$S$210,$AH378,'Capex forecast'!$Q$7:$Q$210,"Repex")</f>
        <v>0</v>
      </c>
      <c r="AM378" s="53">
        <f>SUMIFS('Capex forecast'!H$7:H$210,'Capex forecast'!$T$7:$T$210,$AF378,'Capex forecast'!$S$7:$S$210,$AH378,'Capex forecast'!$Q$7:$Q$210,"Repex")</f>
        <v>0</v>
      </c>
      <c r="AN378" s="53">
        <f>SUMIFS('Capex forecast'!I$7:I$210,'Capex forecast'!$T$7:$T$210,$AF378,'Capex forecast'!$S$7:$S$210,$AH378,'Capex forecast'!$Q$7:$Q$210,"Repex")</f>
        <v>0</v>
      </c>
      <c r="AO378" s="53">
        <f>SUMIFS('Capex forecast'!J$7:J$210,'Capex forecast'!$T$7:$T$210,$AF378,'Capex forecast'!$S$7:$S$210,$AH378,'Capex forecast'!$Q$7:$Q$210,"Repex")</f>
        <v>0</v>
      </c>
      <c r="AP378" s="53">
        <f>SUMIFS('Capex forecast'!K$7:K$210,'Capex forecast'!$T$7:$T$210,$AF378,'Capex forecast'!$S$7:$S$210,$AH378,'Capex forecast'!$Q$7:$Q$210,"Repex")</f>
        <v>0</v>
      </c>
      <c r="AQ378" s="53">
        <f>SUMIFS('Capex forecast'!L$7:L$210,'Capex forecast'!$T$7:$T$210,$AF378,'Capex forecast'!$S$7:$S$210,$AH378,'Capex forecast'!$Q$7:$Q$210,"Repex")</f>
        <v>0</v>
      </c>
      <c r="AR378" s="53">
        <f>SUMIFS('Capex forecast'!M$7:M$210,'Capex forecast'!$T$7:$T$210,$AF378,'Capex forecast'!$S$7:$S$210,$AH378,'Capex forecast'!$Q$7:$Q$210,"Repex")</f>
        <v>0</v>
      </c>
      <c r="AS378" s="53">
        <f>SUMIFS('Capex forecast'!N$7:N$210,'Capex forecast'!$T$7:$T$210,$AF378,'Capex forecast'!$S$7:$S$210,$AH378,'Capex forecast'!$Q$7:$Q$210,"Repex")</f>
        <v>0</v>
      </c>
    </row>
    <row r="379" spans="2:45" ht="15">
      <c r="B379" s="6" t="s">
        <v>27</v>
      </c>
      <c r="C379" s="6" t="str">
        <f>INDEX('Raw demand forecast'!$M$7:$M$5830,MATCH($B379,'Raw demand forecast'!$B$7:$B$5830,0))</f>
        <v>No</v>
      </c>
      <c r="D379" s="6" t="str">
        <f>IF(COUNTIF($B$93:B379,$B379) = 1, "LV", IF(COUNTIF($B$93:B379,$B379) = 2, "HV", "ST"))</f>
        <v>HV</v>
      </c>
      <c r="E379" s="6" t="str">
        <f>INDEX('Demand forecast and growth rate'!$E$7:$E$273,MATCH($B379,'Demand forecast and growth rate'!$B$7:$B$273,0))</f>
        <v>Steady/falling</v>
      </c>
      <c r="F379" s="32">
        <f>SUMIFS('Capex forecast'!E$7:E$210,'Capex forecast'!$T$7:$T$210,'Allocation of site-spec costs'!$B379,'Capex forecast'!$S$7:$S$210,'Allocation of site-spec costs'!$D379,'Capex forecast'!$Q$7:$Q$210,"Customer Connection")</f>
        <v>0</v>
      </c>
      <c r="G379" s="32">
        <f>SUMIFS('Capex forecast'!F$7:F$210,'Capex forecast'!$T$7:$T$210,'Allocation of site-spec costs'!$B379,'Capex forecast'!$S$7:$S$210,'Allocation of site-spec costs'!$D379,'Capex forecast'!$Q$7:$Q$210,"Customer Connection")</f>
        <v>0</v>
      </c>
      <c r="H379" s="32">
        <f>SUMIFS('Capex forecast'!G$7:G$210,'Capex forecast'!$T$7:$T$210,'Allocation of site-spec costs'!$B379,'Capex forecast'!$S$7:$S$210,'Allocation of site-spec costs'!$D379,'Capex forecast'!$Q$7:$Q$210,"Customer Connection")</f>
        <v>0</v>
      </c>
      <c r="I379" s="32">
        <f>SUMIFS('Capex forecast'!H$7:H$210,'Capex forecast'!$T$7:$T$210,'Allocation of site-spec costs'!$B379,'Capex forecast'!$S$7:$S$210,'Allocation of site-spec costs'!$D379,'Capex forecast'!$Q$7:$Q$210,"Customer Connection")</f>
        <v>0</v>
      </c>
      <c r="J379" s="32">
        <f>SUMIFS('Capex forecast'!I$7:I$210,'Capex forecast'!$T$7:$T$210,'Allocation of site-spec costs'!$B379,'Capex forecast'!$S$7:$S$210,'Allocation of site-spec costs'!$D379,'Capex forecast'!$Q$7:$Q$210,"Customer Connection")</f>
        <v>0</v>
      </c>
      <c r="K379" s="32">
        <f>SUMIFS('Capex forecast'!J$7:J$210,'Capex forecast'!$T$7:$T$210,'Allocation of site-spec costs'!$B379,'Capex forecast'!$S$7:$S$210,'Allocation of site-spec costs'!$D379,'Capex forecast'!$Q$7:$Q$210,"Customer Connection")</f>
        <v>0</v>
      </c>
      <c r="L379" s="32">
        <f>SUMIFS('Capex forecast'!K$7:K$210,'Capex forecast'!$T$7:$T$210,'Allocation of site-spec costs'!$B379,'Capex forecast'!$S$7:$S$210,'Allocation of site-spec costs'!$D379,'Capex forecast'!$Q$7:$Q$210,"Customer Connection")</f>
        <v>0</v>
      </c>
      <c r="M379" s="32">
        <f>SUMIFS('Capex forecast'!L$7:L$210,'Capex forecast'!$T$7:$T$210,'Allocation of site-spec costs'!$B379,'Capex forecast'!$S$7:$S$210,'Allocation of site-spec costs'!$D379,'Capex forecast'!$Q$7:$Q$210,"Customer Connection")</f>
        <v>0</v>
      </c>
      <c r="N379" s="32">
        <f>SUMIFS('Capex forecast'!M$7:M$210,'Capex forecast'!$T$7:$T$210,'Allocation of site-spec costs'!$B379,'Capex forecast'!$S$7:$S$210,'Allocation of site-spec costs'!$D379,'Capex forecast'!$Q$7:$Q$210,"Customer Connection")</f>
        <v>0</v>
      </c>
      <c r="O379" s="32">
        <f>SUMIFS('Capex forecast'!N$7:N$210,'Capex forecast'!$T$7:$T$210,'Allocation of site-spec costs'!$B379,'Capex forecast'!$S$7:$S$210,'Allocation of site-spec costs'!$D379,'Capex forecast'!$Q$7:$Q$210,"Customer Connection")</f>
        <v>0</v>
      </c>
      <c r="Q379" s="6" t="s">
        <v>27</v>
      </c>
      <c r="R379" s="6" t="str">
        <f>INDEX('Raw demand forecast'!$M$7:$M$5830,MATCH($Q379,'Raw demand forecast'!$B$7:$B$5830,0))</f>
        <v>No</v>
      </c>
      <c r="S379" s="6" t="str">
        <f>IF(COUNTIF($Q$93:Q379,$B379) = 1, "LV", IF(COUNTIF($Q$93:Q379,$B379) = 2, "HV", "ST"))</f>
        <v>HV</v>
      </c>
      <c r="T379" s="6" t="str">
        <f>INDEX('Demand forecast and growth rate'!$E$7:$E$273,MATCH($Q379,'Demand forecast and growth rate'!$B$7:$B$273,0))</f>
        <v>Steady/falling</v>
      </c>
      <c r="U379" s="32">
        <f>SUMIFS('Capex forecast'!E$7:E$210,'Capex forecast'!$T$7:$T$210,$Q379,'Capex forecast'!$S$7:$S$210,$S379,'Capex forecast'!$Q$7:$Q$210,"Augex")</f>
        <v>0</v>
      </c>
      <c r="V379" s="32">
        <f>SUMIFS('Capex forecast'!F$7:F$210,'Capex forecast'!$T$7:$T$210,$Q379,'Capex forecast'!$S$7:$S$210,$S379,'Capex forecast'!$Q$7:$Q$210,"Augex")</f>
        <v>0</v>
      </c>
      <c r="W379" s="32">
        <f>SUMIFS('Capex forecast'!G$7:G$210,'Capex forecast'!$T$7:$T$210,$Q379,'Capex forecast'!$S$7:$S$210,$S379,'Capex forecast'!$Q$7:$Q$210,"Augex")</f>
        <v>0</v>
      </c>
      <c r="X379" s="32">
        <f>SUMIFS('Capex forecast'!H$7:H$210,'Capex forecast'!$T$7:$T$210,$Q379,'Capex forecast'!$S$7:$S$210,$S379,'Capex forecast'!$Q$7:$Q$210,"Augex")</f>
        <v>0</v>
      </c>
      <c r="Y379" s="32">
        <f>SUMIFS('Capex forecast'!I$7:I$210,'Capex forecast'!$T$7:$T$210,$Q379,'Capex forecast'!$S$7:$S$210,$S379,'Capex forecast'!$Q$7:$Q$210,"Augex")</f>
        <v>0</v>
      </c>
      <c r="Z379" s="32">
        <f>SUMIFS('Capex forecast'!J$7:J$210,'Capex forecast'!$T$7:$T$210,$Q379,'Capex forecast'!$S$7:$S$210,$S379,'Capex forecast'!$Q$7:$Q$210,"Augex")</f>
        <v>0</v>
      </c>
      <c r="AA379" s="32">
        <f>SUMIFS('Capex forecast'!K$7:K$210,'Capex forecast'!$T$7:$T$210,$Q379,'Capex forecast'!$S$7:$S$210,$S379,'Capex forecast'!$Q$7:$Q$210,"Augex")</f>
        <v>0</v>
      </c>
      <c r="AB379" s="32">
        <f>SUMIFS('Capex forecast'!L$7:L$210,'Capex forecast'!$T$7:$T$210,$Q379,'Capex forecast'!$S$7:$S$210,$S379,'Capex forecast'!$Q$7:$Q$210,"Augex")</f>
        <v>0</v>
      </c>
      <c r="AC379" s="32">
        <f>SUMIFS('Capex forecast'!M$7:M$210,'Capex forecast'!$T$7:$T$210,$Q379,'Capex forecast'!$S$7:$S$210,$S379,'Capex forecast'!$Q$7:$Q$210,"Augex")</f>
        <v>0</v>
      </c>
      <c r="AD379" s="32">
        <f>SUMIFS('Capex forecast'!N$7:N$210,'Capex forecast'!$T$7:$T$210,$Q379,'Capex forecast'!$S$7:$S$210,$S379,'Capex forecast'!$Q$7:$Q$210,"Augex")</f>
        <v>0</v>
      </c>
      <c r="AF379" s="6" t="s">
        <v>27</v>
      </c>
      <c r="AG379" s="6" t="str">
        <f>INDEX('Raw demand forecast'!$M$7:$M$5830,MATCH($Q379,'Raw demand forecast'!$B$7:$B$5830,0))</f>
        <v>No</v>
      </c>
      <c r="AH379" s="6" t="str">
        <f>IF(COUNTIF($AF$93:AF379,$B379) = 1, "LV", IF(COUNTIF($AF$93:AF379,$B379) = 2, "HV", "ST"))</f>
        <v>HV</v>
      </c>
      <c r="AI379" s="6" t="str">
        <f>INDEX('Demand forecast and growth rate'!$E$7:$E$273,MATCH($Q379,'Demand forecast and growth rate'!$B$7:$B$273,0))</f>
        <v>Steady/falling</v>
      </c>
      <c r="AJ379" s="53">
        <f>SUMIFS('Capex forecast'!E$7:E$210,'Capex forecast'!$T$7:$T$210,$AF379,'Capex forecast'!$S$7:$S$210,$AH379,'Capex forecast'!$Q$7:$Q$210,"Repex")</f>
        <v>0</v>
      </c>
      <c r="AK379" s="53">
        <f>SUMIFS('Capex forecast'!F$7:F$210,'Capex forecast'!$T$7:$T$210,$AF379,'Capex forecast'!$S$7:$S$210,$AH379,'Capex forecast'!$Q$7:$Q$210,"Repex")</f>
        <v>0</v>
      </c>
      <c r="AL379" s="53">
        <f>SUMIFS('Capex forecast'!G$7:G$210,'Capex forecast'!$T$7:$T$210,$AF379,'Capex forecast'!$S$7:$S$210,$AH379,'Capex forecast'!$Q$7:$Q$210,"Repex")</f>
        <v>0</v>
      </c>
      <c r="AM379" s="53">
        <f>SUMIFS('Capex forecast'!H$7:H$210,'Capex forecast'!$T$7:$T$210,$AF379,'Capex forecast'!$S$7:$S$210,$AH379,'Capex forecast'!$Q$7:$Q$210,"Repex")</f>
        <v>0</v>
      </c>
      <c r="AN379" s="53">
        <f>SUMIFS('Capex forecast'!I$7:I$210,'Capex forecast'!$T$7:$T$210,$AF379,'Capex forecast'!$S$7:$S$210,$AH379,'Capex forecast'!$Q$7:$Q$210,"Repex")</f>
        <v>0</v>
      </c>
      <c r="AO379" s="53">
        <f>SUMIFS('Capex forecast'!J$7:J$210,'Capex forecast'!$T$7:$T$210,$AF379,'Capex forecast'!$S$7:$S$210,$AH379,'Capex forecast'!$Q$7:$Q$210,"Repex")</f>
        <v>0</v>
      </c>
      <c r="AP379" s="53">
        <f>SUMIFS('Capex forecast'!K$7:K$210,'Capex forecast'!$T$7:$T$210,$AF379,'Capex forecast'!$S$7:$S$210,$AH379,'Capex forecast'!$Q$7:$Q$210,"Repex")</f>
        <v>0</v>
      </c>
      <c r="AQ379" s="53">
        <f>SUMIFS('Capex forecast'!L$7:L$210,'Capex forecast'!$T$7:$T$210,$AF379,'Capex forecast'!$S$7:$S$210,$AH379,'Capex forecast'!$Q$7:$Q$210,"Repex")</f>
        <v>0</v>
      </c>
      <c r="AR379" s="53">
        <f>SUMIFS('Capex forecast'!M$7:M$210,'Capex forecast'!$T$7:$T$210,$AF379,'Capex forecast'!$S$7:$S$210,$AH379,'Capex forecast'!$Q$7:$Q$210,"Repex")</f>
        <v>0</v>
      </c>
      <c r="AS379" s="53">
        <f>SUMIFS('Capex forecast'!N$7:N$210,'Capex forecast'!$T$7:$T$210,$AF379,'Capex forecast'!$S$7:$S$210,$AH379,'Capex forecast'!$Q$7:$Q$210,"Repex")</f>
        <v>0</v>
      </c>
    </row>
    <row r="380" spans="2:45" ht="15">
      <c r="B380" s="6" t="s">
        <v>52</v>
      </c>
      <c r="C380" s="6" t="str">
        <f>INDEX('Raw demand forecast'!$M$7:$M$5830,MATCH($B380,'Raw demand forecast'!$B$7:$B$5830,0))</f>
        <v>No</v>
      </c>
      <c r="D380" s="6" t="str">
        <f>IF(COUNTIF($B$93:B380,$B380) = 1, "LV", IF(COUNTIF($B$93:B380,$B380) = 2, "HV", "ST"))</f>
        <v>HV</v>
      </c>
      <c r="E380" s="6" t="str">
        <f>INDEX('Demand forecast and growth rate'!$E$7:$E$273,MATCH($B380,'Demand forecast and growth rate'!$B$7:$B$273,0))</f>
        <v>Steady/falling</v>
      </c>
      <c r="F380" s="32">
        <f>SUMIFS('Capex forecast'!E$7:E$210,'Capex forecast'!$T$7:$T$210,'Allocation of site-spec costs'!$B380,'Capex forecast'!$S$7:$S$210,'Allocation of site-spec costs'!$D380,'Capex forecast'!$Q$7:$Q$210,"Customer Connection")</f>
        <v>0</v>
      </c>
      <c r="G380" s="32">
        <f>SUMIFS('Capex forecast'!F$7:F$210,'Capex forecast'!$T$7:$T$210,'Allocation of site-spec costs'!$B380,'Capex forecast'!$S$7:$S$210,'Allocation of site-spec costs'!$D380,'Capex forecast'!$Q$7:$Q$210,"Customer Connection")</f>
        <v>0</v>
      </c>
      <c r="H380" s="32">
        <f>SUMIFS('Capex forecast'!G$7:G$210,'Capex forecast'!$T$7:$T$210,'Allocation of site-spec costs'!$B380,'Capex forecast'!$S$7:$S$210,'Allocation of site-spec costs'!$D380,'Capex forecast'!$Q$7:$Q$210,"Customer Connection")</f>
        <v>0</v>
      </c>
      <c r="I380" s="32">
        <f>SUMIFS('Capex forecast'!H$7:H$210,'Capex forecast'!$T$7:$T$210,'Allocation of site-spec costs'!$B380,'Capex forecast'!$S$7:$S$210,'Allocation of site-spec costs'!$D380,'Capex forecast'!$Q$7:$Q$210,"Customer Connection")</f>
        <v>0</v>
      </c>
      <c r="J380" s="32">
        <f>SUMIFS('Capex forecast'!I$7:I$210,'Capex forecast'!$T$7:$T$210,'Allocation of site-spec costs'!$B380,'Capex forecast'!$S$7:$S$210,'Allocation of site-spec costs'!$D380,'Capex forecast'!$Q$7:$Q$210,"Customer Connection")</f>
        <v>0</v>
      </c>
      <c r="K380" s="32">
        <f>SUMIFS('Capex forecast'!J$7:J$210,'Capex forecast'!$T$7:$T$210,'Allocation of site-spec costs'!$B380,'Capex forecast'!$S$7:$S$210,'Allocation of site-spec costs'!$D380,'Capex forecast'!$Q$7:$Q$210,"Customer Connection")</f>
        <v>0</v>
      </c>
      <c r="L380" s="32">
        <f>SUMIFS('Capex forecast'!K$7:K$210,'Capex forecast'!$T$7:$T$210,'Allocation of site-spec costs'!$B380,'Capex forecast'!$S$7:$S$210,'Allocation of site-spec costs'!$D380,'Capex forecast'!$Q$7:$Q$210,"Customer Connection")</f>
        <v>0</v>
      </c>
      <c r="M380" s="32">
        <f>SUMIFS('Capex forecast'!L$7:L$210,'Capex forecast'!$T$7:$T$210,'Allocation of site-spec costs'!$B380,'Capex forecast'!$S$7:$S$210,'Allocation of site-spec costs'!$D380,'Capex forecast'!$Q$7:$Q$210,"Customer Connection")</f>
        <v>0</v>
      </c>
      <c r="N380" s="32">
        <f>SUMIFS('Capex forecast'!M$7:M$210,'Capex forecast'!$T$7:$T$210,'Allocation of site-spec costs'!$B380,'Capex forecast'!$S$7:$S$210,'Allocation of site-spec costs'!$D380,'Capex forecast'!$Q$7:$Q$210,"Customer Connection")</f>
        <v>0</v>
      </c>
      <c r="O380" s="32">
        <f>SUMIFS('Capex forecast'!N$7:N$210,'Capex forecast'!$T$7:$T$210,'Allocation of site-spec costs'!$B380,'Capex forecast'!$S$7:$S$210,'Allocation of site-spec costs'!$D380,'Capex forecast'!$Q$7:$Q$210,"Customer Connection")</f>
        <v>0</v>
      </c>
      <c r="Q380" s="6" t="s">
        <v>52</v>
      </c>
      <c r="R380" s="6" t="str">
        <f>INDEX('Raw demand forecast'!$M$7:$M$5830,MATCH($Q380,'Raw demand forecast'!$B$7:$B$5830,0))</f>
        <v>No</v>
      </c>
      <c r="S380" s="6" t="str">
        <f>IF(COUNTIF($Q$93:Q380,$B380) = 1, "LV", IF(COUNTIF($Q$93:Q380,$B380) = 2, "HV", "ST"))</f>
        <v>HV</v>
      </c>
      <c r="T380" s="6" t="str">
        <f>INDEX('Demand forecast and growth rate'!$E$7:$E$273,MATCH($Q380,'Demand forecast and growth rate'!$B$7:$B$273,0))</f>
        <v>Steady/falling</v>
      </c>
      <c r="U380" s="32">
        <f>SUMIFS('Capex forecast'!E$7:E$210,'Capex forecast'!$T$7:$T$210,$Q380,'Capex forecast'!$S$7:$S$210,$S380,'Capex forecast'!$Q$7:$Q$210,"Augex")</f>
        <v>0</v>
      </c>
      <c r="V380" s="32">
        <f>SUMIFS('Capex forecast'!F$7:F$210,'Capex forecast'!$T$7:$T$210,$Q380,'Capex forecast'!$S$7:$S$210,$S380,'Capex forecast'!$Q$7:$Q$210,"Augex")</f>
        <v>0</v>
      </c>
      <c r="W380" s="32">
        <f>SUMIFS('Capex forecast'!G$7:G$210,'Capex forecast'!$T$7:$T$210,$Q380,'Capex forecast'!$S$7:$S$210,$S380,'Capex forecast'!$Q$7:$Q$210,"Augex")</f>
        <v>0</v>
      </c>
      <c r="X380" s="32">
        <f>SUMIFS('Capex forecast'!H$7:H$210,'Capex forecast'!$T$7:$T$210,$Q380,'Capex forecast'!$S$7:$S$210,$S380,'Capex forecast'!$Q$7:$Q$210,"Augex")</f>
        <v>0</v>
      </c>
      <c r="Y380" s="32">
        <f>SUMIFS('Capex forecast'!I$7:I$210,'Capex forecast'!$T$7:$T$210,$Q380,'Capex forecast'!$S$7:$S$210,$S380,'Capex forecast'!$Q$7:$Q$210,"Augex")</f>
        <v>0</v>
      </c>
      <c r="Z380" s="32">
        <f>SUMIFS('Capex forecast'!J$7:J$210,'Capex forecast'!$T$7:$T$210,$Q380,'Capex forecast'!$S$7:$S$210,$S380,'Capex forecast'!$Q$7:$Q$210,"Augex")</f>
        <v>0</v>
      </c>
      <c r="AA380" s="32">
        <f>SUMIFS('Capex forecast'!K$7:K$210,'Capex forecast'!$T$7:$T$210,$Q380,'Capex forecast'!$S$7:$S$210,$S380,'Capex forecast'!$Q$7:$Q$210,"Augex")</f>
        <v>0</v>
      </c>
      <c r="AB380" s="32">
        <f>SUMIFS('Capex forecast'!L$7:L$210,'Capex forecast'!$T$7:$T$210,$Q380,'Capex forecast'!$S$7:$S$210,$S380,'Capex forecast'!$Q$7:$Q$210,"Augex")</f>
        <v>0</v>
      </c>
      <c r="AC380" s="32">
        <f>SUMIFS('Capex forecast'!M$7:M$210,'Capex forecast'!$T$7:$T$210,$Q380,'Capex forecast'!$S$7:$S$210,$S380,'Capex forecast'!$Q$7:$Q$210,"Augex")</f>
        <v>0</v>
      </c>
      <c r="AD380" s="32">
        <f>SUMIFS('Capex forecast'!N$7:N$210,'Capex forecast'!$T$7:$T$210,$Q380,'Capex forecast'!$S$7:$S$210,$S380,'Capex forecast'!$Q$7:$Q$210,"Augex")</f>
        <v>0</v>
      </c>
      <c r="AF380" s="6" t="s">
        <v>52</v>
      </c>
      <c r="AG380" s="6" t="str">
        <f>INDEX('Raw demand forecast'!$M$7:$M$5830,MATCH($Q380,'Raw demand forecast'!$B$7:$B$5830,0))</f>
        <v>No</v>
      </c>
      <c r="AH380" s="6" t="str">
        <f>IF(COUNTIF($AF$93:AF380,$B380) = 1, "LV", IF(COUNTIF($AF$93:AF380,$B380) = 2, "HV", "ST"))</f>
        <v>HV</v>
      </c>
      <c r="AI380" s="6" t="str">
        <f>INDEX('Demand forecast and growth rate'!$E$7:$E$273,MATCH($Q380,'Demand forecast and growth rate'!$B$7:$B$273,0))</f>
        <v>Steady/falling</v>
      </c>
      <c r="AJ380" s="53">
        <f>SUMIFS('Capex forecast'!E$7:E$210,'Capex forecast'!$T$7:$T$210,$AF380,'Capex forecast'!$S$7:$S$210,$AH380,'Capex forecast'!$Q$7:$Q$210,"Repex")</f>
        <v>0</v>
      </c>
      <c r="AK380" s="53">
        <f>SUMIFS('Capex forecast'!F$7:F$210,'Capex forecast'!$T$7:$T$210,$AF380,'Capex forecast'!$S$7:$S$210,$AH380,'Capex forecast'!$Q$7:$Q$210,"Repex")</f>
        <v>0</v>
      </c>
      <c r="AL380" s="53">
        <f>SUMIFS('Capex forecast'!G$7:G$210,'Capex forecast'!$T$7:$T$210,$AF380,'Capex forecast'!$S$7:$S$210,$AH380,'Capex forecast'!$Q$7:$Q$210,"Repex")</f>
        <v>0</v>
      </c>
      <c r="AM380" s="53">
        <f>SUMIFS('Capex forecast'!H$7:H$210,'Capex forecast'!$T$7:$T$210,$AF380,'Capex forecast'!$S$7:$S$210,$AH380,'Capex forecast'!$Q$7:$Q$210,"Repex")</f>
        <v>0</v>
      </c>
      <c r="AN380" s="53">
        <f>SUMIFS('Capex forecast'!I$7:I$210,'Capex forecast'!$T$7:$T$210,$AF380,'Capex forecast'!$S$7:$S$210,$AH380,'Capex forecast'!$Q$7:$Q$210,"Repex")</f>
        <v>0</v>
      </c>
      <c r="AO380" s="53">
        <f>SUMIFS('Capex forecast'!J$7:J$210,'Capex forecast'!$T$7:$T$210,$AF380,'Capex forecast'!$S$7:$S$210,$AH380,'Capex forecast'!$Q$7:$Q$210,"Repex")</f>
        <v>0</v>
      </c>
      <c r="AP380" s="53">
        <f>SUMIFS('Capex forecast'!K$7:K$210,'Capex forecast'!$T$7:$T$210,$AF380,'Capex forecast'!$S$7:$S$210,$AH380,'Capex forecast'!$Q$7:$Q$210,"Repex")</f>
        <v>0</v>
      </c>
      <c r="AQ380" s="53">
        <f>SUMIFS('Capex forecast'!L$7:L$210,'Capex forecast'!$T$7:$T$210,$AF380,'Capex forecast'!$S$7:$S$210,$AH380,'Capex forecast'!$Q$7:$Q$210,"Repex")</f>
        <v>0</v>
      </c>
      <c r="AR380" s="53">
        <f>SUMIFS('Capex forecast'!M$7:M$210,'Capex forecast'!$T$7:$T$210,$AF380,'Capex forecast'!$S$7:$S$210,$AH380,'Capex forecast'!$Q$7:$Q$210,"Repex")</f>
        <v>0</v>
      </c>
      <c r="AS380" s="53">
        <f>SUMIFS('Capex forecast'!N$7:N$210,'Capex forecast'!$T$7:$T$210,$AF380,'Capex forecast'!$S$7:$S$210,$AH380,'Capex forecast'!$Q$7:$Q$210,"Repex")</f>
        <v>0</v>
      </c>
    </row>
    <row r="381" spans="2:45" ht="15">
      <c r="B381" s="6" t="s">
        <v>587</v>
      </c>
      <c r="C381" s="6" t="str">
        <f>INDEX('Raw demand forecast'!$M$7:$M$5830,MATCH($B381,'Raw demand forecast'!$B$7:$B$5830,0))</f>
        <v>Yes</v>
      </c>
      <c r="D381" s="6" t="str">
        <f>IF(COUNTIF($B$93:B381,$B381) = 1, "LV", IF(COUNTIF($B$93:B381,$B381) = 2, "HV", "ST"))</f>
        <v>HV</v>
      </c>
      <c r="E381" s="6" t="str">
        <f>INDEX('Demand forecast and growth rate'!$E$7:$E$273,MATCH($B381,'Demand forecast and growth rate'!$B$7:$B$273,0))</f>
        <v>High growth</v>
      </c>
      <c r="F381" s="32">
        <f>SUMIFS('Capex forecast'!E$7:E$210,'Capex forecast'!$T$7:$T$210,'Allocation of site-spec costs'!$B381,'Capex forecast'!$S$7:$S$210,'Allocation of site-spec costs'!$D381,'Capex forecast'!$Q$7:$Q$210,"Customer Connection")</f>
        <v>0</v>
      </c>
      <c r="G381" s="32">
        <f>SUMIFS('Capex forecast'!F$7:F$210,'Capex forecast'!$T$7:$T$210,'Allocation of site-spec costs'!$B381,'Capex forecast'!$S$7:$S$210,'Allocation of site-spec costs'!$D381,'Capex forecast'!$Q$7:$Q$210,"Customer Connection")</f>
        <v>0</v>
      </c>
      <c r="H381" s="32">
        <f>SUMIFS('Capex forecast'!G$7:G$210,'Capex forecast'!$T$7:$T$210,'Allocation of site-spec costs'!$B381,'Capex forecast'!$S$7:$S$210,'Allocation of site-spec costs'!$D381,'Capex forecast'!$Q$7:$Q$210,"Customer Connection")</f>
        <v>0</v>
      </c>
      <c r="I381" s="32">
        <f>SUMIFS('Capex forecast'!H$7:H$210,'Capex forecast'!$T$7:$T$210,'Allocation of site-spec costs'!$B381,'Capex forecast'!$S$7:$S$210,'Allocation of site-spec costs'!$D381,'Capex forecast'!$Q$7:$Q$210,"Customer Connection")</f>
        <v>0</v>
      </c>
      <c r="J381" s="32">
        <f>SUMIFS('Capex forecast'!I$7:I$210,'Capex forecast'!$T$7:$T$210,'Allocation of site-spec costs'!$B381,'Capex forecast'!$S$7:$S$210,'Allocation of site-spec costs'!$D381,'Capex forecast'!$Q$7:$Q$210,"Customer Connection")</f>
        <v>0</v>
      </c>
      <c r="K381" s="32">
        <f>SUMIFS('Capex forecast'!J$7:J$210,'Capex forecast'!$T$7:$T$210,'Allocation of site-spec costs'!$B381,'Capex forecast'!$S$7:$S$210,'Allocation of site-spec costs'!$D381,'Capex forecast'!$Q$7:$Q$210,"Customer Connection")</f>
        <v>0</v>
      </c>
      <c r="L381" s="32">
        <f>SUMIFS('Capex forecast'!K$7:K$210,'Capex forecast'!$T$7:$T$210,'Allocation of site-spec costs'!$B381,'Capex forecast'!$S$7:$S$210,'Allocation of site-spec costs'!$D381,'Capex forecast'!$Q$7:$Q$210,"Customer Connection")</f>
        <v>0</v>
      </c>
      <c r="M381" s="32">
        <f>SUMIFS('Capex forecast'!L$7:L$210,'Capex forecast'!$T$7:$T$210,'Allocation of site-spec costs'!$B381,'Capex forecast'!$S$7:$S$210,'Allocation of site-spec costs'!$D381,'Capex forecast'!$Q$7:$Q$210,"Customer Connection")</f>
        <v>0</v>
      </c>
      <c r="N381" s="32">
        <f>SUMIFS('Capex forecast'!M$7:M$210,'Capex forecast'!$T$7:$T$210,'Allocation of site-spec costs'!$B381,'Capex forecast'!$S$7:$S$210,'Allocation of site-spec costs'!$D381,'Capex forecast'!$Q$7:$Q$210,"Customer Connection")</f>
        <v>0</v>
      </c>
      <c r="O381" s="32">
        <f>SUMIFS('Capex forecast'!N$7:N$210,'Capex forecast'!$T$7:$T$210,'Allocation of site-spec costs'!$B381,'Capex forecast'!$S$7:$S$210,'Allocation of site-spec costs'!$D381,'Capex forecast'!$Q$7:$Q$210,"Customer Connection")</f>
        <v>0</v>
      </c>
      <c r="Q381" s="6" t="s">
        <v>587</v>
      </c>
      <c r="R381" s="6" t="str">
        <f>INDEX('Raw demand forecast'!$M$7:$M$5830,MATCH($Q381,'Raw demand forecast'!$B$7:$B$5830,0))</f>
        <v>Yes</v>
      </c>
      <c r="S381" s="6" t="str">
        <f>IF(COUNTIF($Q$93:Q381,$B381) = 1, "LV", IF(COUNTIF($Q$93:Q381,$B381) = 2, "HV", "ST"))</f>
        <v>HV</v>
      </c>
      <c r="T381" s="6" t="str">
        <f>INDEX('Demand forecast and growth rate'!$E$7:$E$273,MATCH($Q381,'Demand forecast and growth rate'!$B$7:$B$273,0))</f>
        <v>High growth</v>
      </c>
      <c r="U381" s="32">
        <f>SUMIFS('Capex forecast'!E$7:E$210,'Capex forecast'!$T$7:$T$210,$Q381,'Capex forecast'!$S$7:$S$210,$S381,'Capex forecast'!$Q$7:$Q$210,"Augex")</f>
        <v>0</v>
      </c>
      <c r="V381" s="32">
        <f>SUMIFS('Capex forecast'!F$7:F$210,'Capex forecast'!$T$7:$T$210,$Q381,'Capex forecast'!$S$7:$S$210,$S381,'Capex forecast'!$Q$7:$Q$210,"Augex")</f>
        <v>0</v>
      </c>
      <c r="W381" s="32">
        <f>SUMIFS('Capex forecast'!G$7:G$210,'Capex forecast'!$T$7:$T$210,$Q381,'Capex forecast'!$S$7:$S$210,$S381,'Capex forecast'!$Q$7:$Q$210,"Augex")</f>
        <v>0</v>
      </c>
      <c r="X381" s="32">
        <f>SUMIFS('Capex forecast'!H$7:H$210,'Capex forecast'!$T$7:$T$210,$Q381,'Capex forecast'!$S$7:$S$210,$S381,'Capex forecast'!$Q$7:$Q$210,"Augex")</f>
        <v>0</v>
      </c>
      <c r="Y381" s="32">
        <f>SUMIFS('Capex forecast'!I$7:I$210,'Capex forecast'!$T$7:$T$210,$Q381,'Capex forecast'!$S$7:$S$210,$S381,'Capex forecast'!$Q$7:$Q$210,"Augex")</f>
        <v>0</v>
      </c>
      <c r="Z381" s="32">
        <f>SUMIFS('Capex forecast'!J$7:J$210,'Capex forecast'!$T$7:$T$210,$Q381,'Capex forecast'!$S$7:$S$210,$S381,'Capex forecast'!$Q$7:$Q$210,"Augex")</f>
        <v>0</v>
      </c>
      <c r="AA381" s="32">
        <f>SUMIFS('Capex forecast'!K$7:K$210,'Capex forecast'!$T$7:$T$210,$Q381,'Capex forecast'!$S$7:$S$210,$S381,'Capex forecast'!$Q$7:$Q$210,"Augex")</f>
        <v>0</v>
      </c>
      <c r="AB381" s="32">
        <f>SUMIFS('Capex forecast'!L$7:L$210,'Capex forecast'!$T$7:$T$210,$Q381,'Capex forecast'!$S$7:$S$210,$S381,'Capex forecast'!$Q$7:$Q$210,"Augex")</f>
        <v>0</v>
      </c>
      <c r="AC381" s="32">
        <f>SUMIFS('Capex forecast'!M$7:M$210,'Capex forecast'!$T$7:$T$210,$Q381,'Capex forecast'!$S$7:$S$210,$S381,'Capex forecast'!$Q$7:$Q$210,"Augex")</f>
        <v>0</v>
      </c>
      <c r="AD381" s="32">
        <f>SUMIFS('Capex forecast'!N$7:N$210,'Capex forecast'!$T$7:$T$210,$Q381,'Capex forecast'!$S$7:$S$210,$S381,'Capex forecast'!$Q$7:$Q$210,"Augex")</f>
        <v>0</v>
      </c>
      <c r="AF381" s="6" t="s">
        <v>587</v>
      </c>
      <c r="AG381" s="6" t="str">
        <f>INDEX('Raw demand forecast'!$M$7:$M$5830,MATCH($Q381,'Raw demand forecast'!$B$7:$B$5830,0))</f>
        <v>Yes</v>
      </c>
      <c r="AH381" s="6" t="str">
        <f>IF(COUNTIF($AF$93:AF381,$B381) = 1, "LV", IF(COUNTIF($AF$93:AF381,$B381) = 2, "HV", "ST"))</f>
        <v>HV</v>
      </c>
      <c r="AI381" s="6" t="str">
        <f>INDEX('Demand forecast and growth rate'!$E$7:$E$273,MATCH($Q381,'Demand forecast and growth rate'!$B$7:$B$273,0))</f>
        <v>High growth</v>
      </c>
      <c r="AJ381" s="53">
        <f>SUMIFS('Capex forecast'!E$7:E$210,'Capex forecast'!$T$7:$T$210,$AF381,'Capex forecast'!$S$7:$S$210,$AH381,'Capex forecast'!$Q$7:$Q$210,"Repex")</f>
        <v>0</v>
      </c>
      <c r="AK381" s="53">
        <f>SUMIFS('Capex forecast'!F$7:F$210,'Capex forecast'!$T$7:$T$210,$AF381,'Capex forecast'!$S$7:$S$210,$AH381,'Capex forecast'!$Q$7:$Q$210,"Repex")</f>
        <v>0</v>
      </c>
      <c r="AL381" s="53">
        <f>SUMIFS('Capex forecast'!G$7:G$210,'Capex forecast'!$T$7:$T$210,$AF381,'Capex forecast'!$S$7:$S$210,$AH381,'Capex forecast'!$Q$7:$Q$210,"Repex")</f>
        <v>0</v>
      </c>
      <c r="AM381" s="53">
        <f>SUMIFS('Capex forecast'!H$7:H$210,'Capex forecast'!$T$7:$T$210,$AF381,'Capex forecast'!$S$7:$S$210,$AH381,'Capex forecast'!$Q$7:$Q$210,"Repex")</f>
        <v>0</v>
      </c>
      <c r="AN381" s="53">
        <f>SUMIFS('Capex forecast'!I$7:I$210,'Capex forecast'!$T$7:$T$210,$AF381,'Capex forecast'!$S$7:$S$210,$AH381,'Capex forecast'!$Q$7:$Q$210,"Repex")</f>
        <v>0</v>
      </c>
      <c r="AO381" s="53">
        <f>SUMIFS('Capex forecast'!J$7:J$210,'Capex forecast'!$T$7:$T$210,$AF381,'Capex forecast'!$S$7:$S$210,$AH381,'Capex forecast'!$Q$7:$Q$210,"Repex")</f>
        <v>0</v>
      </c>
      <c r="AP381" s="53">
        <f>SUMIFS('Capex forecast'!K$7:K$210,'Capex forecast'!$T$7:$T$210,$AF381,'Capex forecast'!$S$7:$S$210,$AH381,'Capex forecast'!$Q$7:$Q$210,"Repex")</f>
        <v>0</v>
      </c>
      <c r="AQ381" s="53">
        <f>SUMIFS('Capex forecast'!L$7:L$210,'Capex forecast'!$T$7:$T$210,$AF381,'Capex forecast'!$S$7:$S$210,$AH381,'Capex forecast'!$Q$7:$Q$210,"Repex")</f>
        <v>0</v>
      </c>
      <c r="AR381" s="53">
        <f>SUMIFS('Capex forecast'!M$7:M$210,'Capex forecast'!$T$7:$T$210,$AF381,'Capex forecast'!$S$7:$S$210,$AH381,'Capex forecast'!$Q$7:$Q$210,"Repex")</f>
        <v>0</v>
      </c>
      <c r="AS381" s="53">
        <f>SUMIFS('Capex forecast'!N$7:N$210,'Capex forecast'!$T$7:$T$210,$AF381,'Capex forecast'!$S$7:$S$210,$AH381,'Capex forecast'!$Q$7:$Q$210,"Repex")</f>
        <v>0</v>
      </c>
    </row>
    <row r="382" spans="2:45" ht="15">
      <c r="B382" s="6" t="s">
        <v>65</v>
      </c>
      <c r="C382" s="6" t="str">
        <f>INDEX('Raw demand forecast'!$M$7:$M$5830,MATCH($B382,'Raw demand forecast'!$B$7:$B$5830,0))</f>
        <v>No</v>
      </c>
      <c r="D382" s="6" t="str">
        <f>IF(COUNTIF($B$93:B382,$B382) = 1, "LV", IF(COUNTIF($B$93:B382,$B382) = 2, "HV", "ST"))</f>
        <v>HV</v>
      </c>
      <c r="E382" s="6" t="str">
        <f>INDEX('Demand forecast and growth rate'!$E$7:$E$273,MATCH($B382,'Demand forecast and growth rate'!$B$7:$B$273,0))</f>
        <v>Steady/falling</v>
      </c>
      <c r="F382" s="32">
        <f>SUMIFS('Capex forecast'!E$7:E$210,'Capex forecast'!$T$7:$T$210,'Allocation of site-spec costs'!$B382,'Capex forecast'!$S$7:$S$210,'Allocation of site-spec costs'!$D382,'Capex forecast'!$Q$7:$Q$210,"Customer Connection")</f>
        <v>0</v>
      </c>
      <c r="G382" s="32">
        <f>SUMIFS('Capex forecast'!F$7:F$210,'Capex forecast'!$T$7:$T$210,'Allocation of site-spec costs'!$B382,'Capex forecast'!$S$7:$S$210,'Allocation of site-spec costs'!$D382,'Capex forecast'!$Q$7:$Q$210,"Customer Connection")</f>
        <v>0</v>
      </c>
      <c r="H382" s="32">
        <f>SUMIFS('Capex forecast'!G$7:G$210,'Capex forecast'!$T$7:$T$210,'Allocation of site-spec costs'!$B382,'Capex forecast'!$S$7:$S$210,'Allocation of site-spec costs'!$D382,'Capex forecast'!$Q$7:$Q$210,"Customer Connection")</f>
        <v>0</v>
      </c>
      <c r="I382" s="32">
        <f>SUMIFS('Capex forecast'!H$7:H$210,'Capex forecast'!$T$7:$T$210,'Allocation of site-spec costs'!$B382,'Capex forecast'!$S$7:$S$210,'Allocation of site-spec costs'!$D382,'Capex forecast'!$Q$7:$Q$210,"Customer Connection")</f>
        <v>0</v>
      </c>
      <c r="J382" s="32">
        <f>SUMIFS('Capex forecast'!I$7:I$210,'Capex forecast'!$T$7:$T$210,'Allocation of site-spec costs'!$B382,'Capex forecast'!$S$7:$S$210,'Allocation of site-spec costs'!$D382,'Capex forecast'!$Q$7:$Q$210,"Customer Connection")</f>
        <v>0</v>
      </c>
      <c r="K382" s="32">
        <f>SUMIFS('Capex forecast'!J$7:J$210,'Capex forecast'!$T$7:$T$210,'Allocation of site-spec costs'!$B382,'Capex forecast'!$S$7:$S$210,'Allocation of site-spec costs'!$D382,'Capex forecast'!$Q$7:$Q$210,"Customer Connection")</f>
        <v>0</v>
      </c>
      <c r="L382" s="32">
        <f>SUMIFS('Capex forecast'!K$7:K$210,'Capex forecast'!$T$7:$T$210,'Allocation of site-spec costs'!$B382,'Capex forecast'!$S$7:$S$210,'Allocation of site-spec costs'!$D382,'Capex forecast'!$Q$7:$Q$210,"Customer Connection")</f>
        <v>0</v>
      </c>
      <c r="M382" s="32">
        <f>SUMIFS('Capex forecast'!L$7:L$210,'Capex forecast'!$T$7:$T$210,'Allocation of site-spec costs'!$B382,'Capex forecast'!$S$7:$S$210,'Allocation of site-spec costs'!$D382,'Capex forecast'!$Q$7:$Q$210,"Customer Connection")</f>
        <v>0</v>
      </c>
      <c r="N382" s="32">
        <f>SUMIFS('Capex forecast'!M$7:M$210,'Capex forecast'!$T$7:$T$210,'Allocation of site-spec costs'!$B382,'Capex forecast'!$S$7:$S$210,'Allocation of site-spec costs'!$D382,'Capex forecast'!$Q$7:$Q$210,"Customer Connection")</f>
        <v>0</v>
      </c>
      <c r="O382" s="32">
        <f>SUMIFS('Capex forecast'!N$7:N$210,'Capex forecast'!$T$7:$T$210,'Allocation of site-spec costs'!$B382,'Capex forecast'!$S$7:$S$210,'Allocation of site-spec costs'!$D382,'Capex forecast'!$Q$7:$Q$210,"Customer Connection")</f>
        <v>0</v>
      </c>
      <c r="Q382" s="6" t="s">
        <v>65</v>
      </c>
      <c r="R382" s="6" t="str">
        <f>INDEX('Raw demand forecast'!$M$7:$M$5830,MATCH($Q382,'Raw demand forecast'!$B$7:$B$5830,0))</f>
        <v>No</v>
      </c>
      <c r="S382" s="6" t="str">
        <f>IF(COUNTIF($Q$93:Q382,$B382) = 1, "LV", IF(COUNTIF($Q$93:Q382,$B382) = 2, "HV", "ST"))</f>
        <v>HV</v>
      </c>
      <c r="T382" s="6" t="str">
        <f>INDEX('Demand forecast and growth rate'!$E$7:$E$273,MATCH($Q382,'Demand forecast and growth rate'!$B$7:$B$273,0))</f>
        <v>Steady/falling</v>
      </c>
      <c r="U382" s="32">
        <f>SUMIFS('Capex forecast'!E$7:E$210,'Capex forecast'!$T$7:$T$210,$Q382,'Capex forecast'!$S$7:$S$210,$S382,'Capex forecast'!$Q$7:$Q$210,"Augex")</f>
        <v>0</v>
      </c>
      <c r="V382" s="32">
        <f>SUMIFS('Capex forecast'!F$7:F$210,'Capex forecast'!$T$7:$T$210,$Q382,'Capex forecast'!$S$7:$S$210,$S382,'Capex forecast'!$Q$7:$Q$210,"Augex")</f>
        <v>0</v>
      </c>
      <c r="W382" s="32">
        <f>SUMIFS('Capex forecast'!G$7:G$210,'Capex forecast'!$T$7:$T$210,$Q382,'Capex forecast'!$S$7:$S$210,$S382,'Capex forecast'!$Q$7:$Q$210,"Augex")</f>
        <v>0</v>
      </c>
      <c r="X382" s="32">
        <f>SUMIFS('Capex forecast'!H$7:H$210,'Capex forecast'!$T$7:$T$210,$Q382,'Capex forecast'!$S$7:$S$210,$S382,'Capex forecast'!$Q$7:$Q$210,"Augex")</f>
        <v>0</v>
      </c>
      <c r="Y382" s="32">
        <f>SUMIFS('Capex forecast'!I$7:I$210,'Capex forecast'!$T$7:$T$210,$Q382,'Capex forecast'!$S$7:$S$210,$S382,'Capex forecast'!$Q$7:$Q$210,"Augex")</f>
        <v>0</v>
      </c>
      <c r="Z382" s="32">
        <f>SUMIFS('Capex forecast'!J$7:J$210,'Capex forecast'!$T$7:$T$210,$Q382,'Capex forecast'!$S$7:$S$210,$S382,'Capex forecast'!$Q$7:$Q$210,"Augex")</f>
        <v>0</v>
      </c>
      <c r="AA382" s="32">
        <f>SUMIFS('Capex forecast'!K$7:K$210,'Capex forecast'!$T$7:$T$210,$Q382,'Capex forecast'!$S$7:$S$210,$S382,'Capex forecast'!$Q$7:$Q$210,"Augex")</f>
        <v>0</v>
      </c>
      <c r="AB382" s="32">
        <f>SUMIFS('Capex forecast'!L$7:L$210,'Capex forecast'!$T$7:$T$210,$Q382,'Capex forecast'!$S$7:$S$210,$S382,'Capex forecast'!$Q$7:$Q$210,"Augex")</f>
        <v>0</v>
      </c>
      <c r="AC382" s="32">
        <f>SUMIFS('Capex forecast'!M$7:M$210,'Capex forecast'!$T$7:$T$210,$Q382,'Capex forecast'!$S$7:$S$210,$S382,'Capex forecast'!$Q$7:$Q$210,"Augex")</f>
        <v>0</v>
      </c>
      <c r="AD382" s="32">
        <f>SUMIFS('Capex forecast'!N$7:N$210,'Capex forecast'!$T$7:$T$210,$Q382,'Capex forecast'!$S$7:$S$210,$S382,'Capex forecast'!$Q$7:$Q$210,"Augex")</f>
        <v>0</v>
      </c>
      <c r="AF382" s="6" t="s">
        <v>65</v>
      </c>
      <c r="AG382" s="6" t="str">
        <f>INDEX('Raw demand forecast'!$M$7:$M$5830,MATCH($Q382,'Raw demand forecast'!$B$7:$B$5830,0))</f>
        <v>No</v>
      </c>
      <c r="AH382" s="6" t="str">
        <f>IF(COUNTIF($AF$93:AF382,$B382) = 1, "LV", IF(COUNTIF($AF$93:AF382,$B382) = 2, "HV", "ST"))</f>
        <v>HV</v>
      </c>
      <c r="AI382" s="6" t="str">
        <f>INDEX('Demand forecast and growth rate'!$E$7:$E$273,MATCH($Q382,'Demand forecast and growth rate'!$B$7:$B$273,0))</f>
        <v>Steady/falling</v>
      </c>
      <c r="AJ382" s="53">
        <f>SUMIFS('Capex forecast'!E$7:E$210,'Capex forecast'!$T$7:$T$210,$AF382,'Capex forecast'!$S$7:$S$210,$AH382,'Capex forecast'!$Q$7:$Q$210,"Repex")</f>
        <v>0</v>
      </c>
      <c r="AK382" s="53">
        <f>SUMIFS('Capex forecast'!F$7:F$210,'Capex forecast'!$T$7:$T$210,$AF382,'Capex forecast'!$S$7:$S$210,$AH382,'Capex forecast'!$Q$7:$Q$210,"Repex")</f>
        <v>0</v>
      </c>
      <c r="AL382" s="53">
        <f>SUMIFS('Capex forecast'!G$7:G$210,'Capex forecast'!$T$7:$T$210,$AF382,'Capex forecast'!$S$7:$S$210,$AH382,'Capex forecast'!$Q$7:$Q$210,"Repex")</f>
        <v>0</v>
      </c>
      <c r="AM382" s="53">
        <f>SUMIFS('Capex forecast'!H$7:H$210,'Capex forecast'!$T$7:$T$210,$AF382,'Capex forecast'!$S$7:$S$210,$AH382,'Capex forecast'!$Q$7:$Q$210,"Repex")</f>
        <v>0</v>
      </c>
      <c r="AN382" s="53">
        <f>SUMIFS('Capex forecast'!I$7:I$210,'Capex forecast'!$T$7:$T$210,$AF382,'Capex forecast'!$S$7:$S$210,$AH382,'Capex forecast'!$Q$7:$Q$210,"Repex")</f>
        <v>0</v>
      </c>
      <c r="AO382" s="53">
        <f>SUMIFS('Capex forecast'!J$7:J$210,'Capex forecast'!$T$7:$T$210,$AF382,'Capex forecast'!$S$7:$S$210,$AH382,'Capex forecast'!$Q$7:$Q$210,"Repex")</f>
        <v>0</v>
      </c>
      <c r="AP382" s="53">
        <f>SUMIFS('Capex forecast'!K$7:K$210,'Capex forecast'!$T$7:$T$210,$AF382,'Capex forecast'!$S$7:$S$210,$AH382,'Capex forecast'!$Q$7:$Q$210,"Repex")</f>
        <v>0</v>
      </c>
      <c r="AQ382" s="53">
        <f>SUMIFS('Capex forecast'!L$7:L$210,'Capex forecast'!$T$7:$T$210,$AF382,'Capex forecast'!$S$7:$S$210,$AH382,'Capex forecast'!$Q$7:$Q$210,"Repex")</f>
        <v>0</v>
      </c>
      <c r="AR382" s="53">
        <f>SUMIFS('Capex forecast'!M$7:M$210,'Capex forecast'!$T$7:$T$210,$AF382,'Capex forecast'!$S$7:$S$210,$AH382,'Capex forecast'!$Q$7:$Q$210,"Repex")</f>
        <v>0</v>
      </c>
      <c r="AS382" s="53">
        <f>SUMIFS('Capex forecast'!N$7:N$210,'Capex forecast'!$T$7:$T$210,$AF382,'Capex forecast'!$S$7:$S$210,$AH382,'Capex forecast'!$Q$7:$Q$210,"Repex")</f>
        <v>0</v>
      </c>
    </row>
    <row r="383" spans="2:45" ht="15">
      <c r="B383" s="6" t="s">
        <v>70</v>
      </c>
      <c r="C383" s="6" t="str">
        <f>INDEX('Raw demand forecast'!$M$7:$M$5830,MATCH($B383,'Raw demand forecast'!$B$7:$B$5830,0))</f>
        <v>No</v>
      </c>
      <c r="D383" s="6" t="str">
        <f>IF(COUNTIF($B$93:B383,$B383) = 1, "LV", IF(COUNTIF($B$93:B383,$B383) = 2, "HV", "ST"))</f>
        <v>HV</v>
      </c>
      <c r="E383" s="6" t="str">
        <f>INDEX('Demand forecast and growth rate'!$E$7:$E$273,MATCH($B383,'Demand forecast and growth rate'!$B$7:$B$273,0))</f>
        <v>Steady/falling</v>
      </c>
      <c r="F383" s="32">
        <f>SUMIFS('Capex forecast'!E$7:E$210,'Capex forecast'!$T$7:$T$210,'Allocation of site-spec costs'!$B383,'Capex forecast'!$S$7:$S$210,'Allocation of site-spec costs'!$D383,'Capex forecast'!$Q$7:$Q$210,"Customer Connection")</f>
        <v>0</v>
      </c>
      <c r="G383" s="32">
        <f>SUMIFS('Capex forecast'!F$7:F$210,'Capex forecast'!$T$7:$T$210,'Allocation of site-spec costs'!$B383,'Capex forecast'!$S$7:$S$210,'Allocation of site-spec costs'!$D383,'Capex forecast'!$Q$7:$Q$210,"Customer Connection")</f>
        <v>0</v>
      </c>
      <c r="H383" s="32">
        <f>SUMIFS('Capex forecast'!G$7:G$210,'Capex forecast'!$T$7:$T$210,'Allocation of site-spec costs'!$B383,'Capex forecast'!$S$7:$S$210,'Allocation of site-spec costs'!$D383,'Capex forecast'!$Q$7:$Q$210,"Customer Connection")</f>
        <v>0</v>
      </c>
      <c r="I383" s="32">
        <f>SUMIFS('Capex forecast'!H$7:H$210,'Capex forecast'!$T$7:$T$210,'Allocation of site-spec costs'!$B383,'Capex forecast'!$S$7:$S$210,'Allocation of site-spec costs'!$D383,'Capex forecast'!$Q$7:$Q$210,"Customer Connection")</f>
        <v>0</v>
      </c>
      <c r="J383" s="32">
        <f>SUMIFS('Capex forecast'!I$7:I$210,'Capex forecast'!$T$7:$T$210,'Allocation of site-spec costs'!$B383,'Capex forecast'!$S$7:$S$210,'Allocation of site-spec costs'!$D383,'Capex forecast'!$Q$7:$Q$210,"Customer Connection")</f>
        <v>0</v>
      </c>
      <c r="K383" s="32">
        <f>SUMIFS('Capex forecast'!J$7:J$210,'Capex forecast'!$T$7:$T$210,'Allocation of site-spec costs'!$B383,'Capex forecast'!$S$7:$S$210,'Allocation of site-spec costs'!$D383,'Capex forecast'!$Q$7:$Q$210,"Customer Connection")</f>
        <v>0</v>
      </c>
      <c r="L383" s="32">
        <f>SUMIFS('Capex forecast'!K$7:K$210,'Capex forecast'!$T$7:$T$210,'Allocation of site-spec costs'!$B383,'Capex forecast'!$S$7:$S$210,'Allocation of site-spec costs'!$D383,'Capex forecast'!$Q$7:$Q$210,"Customer Connection")</f>
        <v>0</v>
      </c>
      <c r="M383" s="32">
        <f>SUMIFS('Capex forecast'!L$7:L$210,'Capex forecast'!$T$7:$T$210,'Allocation of site-spec costs'!$B383,'Capex forecast'!$S$7:$S$210,'Allocation of site-spec costs'!$D383,'Capex forecast'!$Q$7:$Q$210,"Customer Connection")</f>
        <v>0</v>
      </c>
      <c r="N383" s="32">
        <f>SUMIFS('Capex forecast'!M$7:M$210,'Capex forecast'!$T$7:$T$210,'Allocation of site-spec costs'!$B383,'Capex forecast'!$S$7:$S$210,'Allocation of site-spec costs'!$D383,'Capex forecast'!$Q$7:$Q$210,"Customer Connection")</f>
        <v>0</v>
      </c>
      <c r="O383" s="32">
        <f>SUMIFS('Capex forecast'!N$7:N$210,'Capex forecast'!$T$7:$T$210,'Allocation of site-spec costs'!$B383,'Capex forecast'!$S$7:$S$210,'Allocation of site-spec costs'!$D383,'Capex forecast'!$Q$7:$Q$210,"Customer Connection")</f>
        <v>0</v>
      </c>
      <c r="Q383" s="6" t="s">
        <v>70</v>
      </c>
      <c r="R383" s="6" t="str">
        <f>INDEX('Raw demand forecast'!$M$7:$M$5830,MATCH($Q383,'Raw demand forecast'!$B$7:$B$5830,0))</f>
        <v>No</v>
      </c>
      <c r="S383" s="6" t="str">
        <f>IF(COUNTIF($Q$93:Q383,$B383) = 1, "LV", IF(COUNTIF($Q$93:Q383,$B383) = 2, "HV", "ST"))</f>
        <v>HV</v>
      </c>
      <c r="T383" s="6" t="str">
        <f>INDEX('Demand forecast and growth rate'!$E$7:$E$273,MATCH($Q383,'Demand forecast and growth rate'!$B$7:$B$273,0))</f>
        <v>Steady/falling</v>
      </c>
      <c r="U383" s="32">
        <f>SUMIFS('Capex forecast'!E$7:E$210,'Capex forecast'!$T$7:$T$210,$Q383,'Capex forecast'!$S$7:$S$210,$S383,'Capex forecast'!$Q$7:$Q$210,"Augex")</f>
        <v>0</v>
      </c>
      <c r="V383" s="32">
        <f>SUMIFS('Capex forecast'!F$7:F$210,'Capex forecast'!$T$7:$T$210,$Q383,'Capex forecast'!$S$7:$S$210,$S383,'Capex forecast'!$Q$7:$Q$210,"Augex")</f>
        <v>0</v>
      </c>
      <c r="W383" s="32">
        <f>SUMIFS('Capex forecast'!G$7:G$210,'Capex forecast'!$T$7:$T$210,$Q383,'Capex forecast'!$S$7:$S$210,$S383,'Capex forecast'!$Q$7:$Q$210,"Augex")</f>
        <v>0</v>
      </c>
      <c r="X383" s="32">
        <f>SUMIFS('Capex forecast'!H$7:H$210,'Capex forecast'!$T$7:$T$210,$Q383,'Capex forecast'!$S$7:$S$210,$S383,'Capex forecast'!$Q$7:$Q$210,"Augex")</f>
        <v>0</v>
      </c>
      <c r="Y383" s="32">
        <f>SUMIFS('Capex forecast'!I$7:I$210,'Capex forecast'!$T$7:$T$210,$Q383,'Capex forecast'!$S$7:$S$210,$S383,'Capex forecast'!$Q$7:$Q$210,"Augex")</f>
        <v>0</v>
      </c>
      <c r="Z383" s="32">
        <f>SUMIFS('Capex forecast'!J$7:J$210,'Capex forecast'!$T$7:$T$210,$Q383,'Capex forecast'!$S$7:$S$210,$S383,'Capex forecast'!$Q$7:$Q$210,"Augex")</f>
        <v>0</v>
      </c>
      <c r="AA383" s="32">
        <f>SUMIFS('Capex forecast'!K$7:K$210,'Capex forecast'!$T$7:$T$210,$Q383,'Capex forecast'!$S$7:$S$210,$S383,'Capex forecast'!$Q$7:$Q$210,"Augex")</f>
        <v>0</v>
      </c>
      <c r="AB383" s="32">
        <f>SUMIFS('Capex forecast'!L$7:L$210,'Capex forecast'!$T$7:$T$210,$Q383,'Capex forecast'!$S$7:$S$210,$S383,'Capex forecast'!$Q$7:$Q$210,"Augex")</f>
        <v>0</v>
      </c>
      <c r="AC383" s="32">
        <f>SUMIFS('Capex forecast'!M$7:M$210,'Capex forecast'!$T$7:$T$210,$Q383,'Capex forecast'!$S$7:$S$210,$S383,'Capex forecast'!$Q$7:$Q$210,"Augex")</f>
        <v>0</v>
      </c>
      <c r="AD383" s="32">
        <f>SUMIFS('Capex forecast'!N$7:N$210,'Capex forecast'!$T$7:$T$210,$Q383,'Capex forecast'!$S$7:$S$210,$S383,'Capex forecast'!$Q$7:$Q$210,"Augex")</f>
        <v>0</v>
      </c>
      <c r="AF383" s="6" t="s">
        <v>70</v>
      </c>
      <c r="AG383" s="6" t="str">
        <f>INDEX('Raw demand forecast'!$M$7:$M$5830,MATCH($Q383,'Raw demand forecast'!$B$7:$B$5830,0))</f>
        <v>No</v>
      </c>
      <c r="AH383" s="6" t="str">
        <f>IF(COUNTIF($AF$93:AF383,$B383) = 1, "LV", IF(COUNTIF($AF$93:AF383,$B383) = 2, "HV", "ST"))</f>
        <v>HV</v>
      </c>
      <c r="AI383" s="6" t="str">
        <f>INDEX('Demand forecast and growth rate'!$E$7:$E$273,MATCH($Q383,'Demand forecast and growth rate'!$B$7:$B$273,0))</f>
        <v>Steady/falling</v>
      </c>
      <c r="AJ383" s="53">
        <f>SUMIFS('Capex forecast'!E$7:E$210,'Capex forecast'!$T$7:$T$210,$AF383,'Capex forecast'!$S$7:$S$210,$AH383,'Capex forecast'!$Q$7:$Q$210,"Repex")</f>
        <v>0</v>
      </c>
      <c r="AK383" s="53">
        <f>SUMIFS('Capex forecast'!F$7:F$210,'Capex forecast'!$T$7:$T$210,$AF383,'Capex forecast'!$S$7:$S$210,$AH383,'Capex forecast'!$Q$7:$Q$210,"Repex")</f>
        <v>0</v>
      </c>
      <c r="AL383" s="53">
        <f>SUMIFS('Capex forecast'!G$7:G$210,'Capex forecast'!$T$7:$T$210,$AF383,'Capex forecast'!$S$7:$S$210,$AH383,'Capex forecast'!$Q$7:$Q$210,"Repex")</f>
        <v>0</v>
      </c>
      <c r="AM383" s="53">
        <f>SUMIFS('Capex forecast'!H$7:H$210,'Capex forecast'!$T$7:$T$210,$AF383,'Capex forecast'!$S$7:$S$210,$AH383,'Capex forecast'!$Q$7:$Q$210,"Repex")</f>
        <v>0</v>
      </c>
      <c r="AN383" s="53">
        <f>SUMIFS('Capex forecast'!I$7:I$210,'Capex forecast'!$T$7:$T$210,$AF383,'Capex forecast'!$S$7:$S$210,$AH383,'Capex forecast'!$Q$7:$Q$210,"Repex")</f>
        <v>0</v>
      </c>
      <c r="AO383" s="53">
        <f>SUMIFS('Capex forecast'!J$7:J$210,'Capex forecast'!$T$7:$T$210,$AF383,'Capex forecast'!$S$7:$S$210,$AH383,'Capex forecast'!$Q$7:$Q$210,"Repex")</f>
        <v>0</v>
      </c>
      <c r="AP383" s="53">
        <f>SUMIFS('Capex forecast'!K$7:K$210,'Capex forecast'!$T$7:$T$210,$AF383,'Capex forecast'!$S$7:$S$210,$AH383,'Capex forecast'!$Q$7:$Q$210,"Repex")</f>
        <v>0</v>
      </c>
      <c r="AQ383" s="53">
        <f>SUMIFS('Capex forecast'!L$7:L$210,'Capex forecast'!$T$7:$T$210,$AF383,'Capex forecast'!$S$7:$S$210,$AH383,'Capex forecast'!$Q$7:$Q$210,"Repex")</f>
        <v>0</v>
      </c>
      <c r="AR383" s="53">
        <f>SUMIFS('Capex forecast'!M$7:M$210,'Capex forecast'!$T$7:$T$210,$AF383,'Capex forecast'!$S$7:$S$210,$AH383,'Capex forecast'!$Q$7:$Q$210,"Repex")</f>
        <v>0</v>
      </c>
      <c r="AS383" s="53">
        <f>SUMIFS('Capex forecast'!N$7:N$210,'Capex forecast'!$T$7:$T$210,$AF383,'Capex forecast'!$S$7:$S$210,$AH383,'Capex forecast'!$Q$7:$Q$210,"Repex")</f>
        <v>0</v>
      </c>
    </row>
    <row r="384" spans="2:45" ht="15">
      <c r="B384" s="6" t="s">
        <v>93</v>
      </c>
      <c r="C384" s="6" t="str">
        <f>INDEX('Raw demand forecast'!$M$7:$M$5830,MATCH($B384,'Raw demand forecast'!$B$7:$B$5830,0))</f>
        <v>No</v>
      </c>
      <c r="D384" s="6" t="str">
        <f>IF(COUNTIF($B$93:B384,$B384) = 1, "LV", IF(COUNTIF($B$93:B384,$B384) = 2, "HV", "ST"))</f>
        <v>HV</v>
      </c>
      <c r="E384" s="6" t="str">
        <f>INDEX('Demand forecast and growth rate'!$E$7:$E$273,MATCH($B384,'Demand forecast and growth rate'!$B$7:$B$273,0))</f>
        <v>Small growth</v>
      </c>
      <c r="F384" s="32">
        <f>SUMIFS('Capex forecast'!E$7:E$210,'Capex forecast'!$T$7:$T$210,'Allocation of site-spec costs'!$B384,'Capex forecast'!$S$7:$S$210,'Allocation of site-spec costs'!$D384,'Capex forecast'!$Q$7:$Q$210,"Customer Connection")</f>
        <v>0</v>
      </c>
      <c r="G384" s="32">
        <f>SUMIFS('Capex forecast'!F$7:F$210,'Capex forecast'!$T$7:$T$210,'Allocation of site-spec costs'!$B384,'Capex forecast'!$S$7:$S$210,'Allocation of site-spec costs'!$D384,'Capex forecast'!$Q$7:$Q$210,"Customer Connection")</f>
        <v>0</v>
      </c>
      <c r="H384" s="32">
        <f>SUMIFS('Capex forecast'!G$7:G$210,'Capex forecast'!$T$7:$T$210,'Allocation of site-spec costs'!$B384,'Capex forecast'!$S$7:$S$210,'Allocation of site-spec costs'!$D384,'Capex forecast'!$Q$7:$Q$210,"Customer Connection")</f>
        <v>0</v>
      </c>
      <c r="I384" s="32">
        <f>SUMIFS('Capex forecast'!H$7:H$210,'Capex forecast'!$T$7:$T$210,'Allocation of site-spec costs'!$B384,'Capex forecast'!$S$7:$S$210,'Allocation of site-spec costs'!$D384,'Capex forecast'!$Q$7:$Q$210,"Customer Connection")</f>
        <v>0</v>
      </c>
      <c r="J384" s="32">
        <f>SUMIFS('Capex forecast'!I$7:I$210,'Capex forecast'!$T$7:$T$210,'Allocation of site-spec costs'!$B384,'Capex forecast'!$S$7:$S$210,'Allocation of site-spec costs'!$D384,'Capex forecast'!$Q$7:$Q$210,"Customer Connection")</f>
        <v>0</v>
      </c>
      <c r="K384" s="32">
        <f>SUMIFS('Capex forecast'!J$7:J$210,'Capex forecast'!$T$7:$T$210,'Allocation of site-spec costs'!$B384,'Capex forecast'!$S$7:$S$210,'Allocation of site-spec costs'!$D384,'Capex forecast'!$Q$7:$Q$210,"Customer Connection")</f>
        <v>0</v>
      </c>
      <c r="L384" s="32">
        <f>SUMIFS('Capex forecast'!K$7:K$210,'Capex forecast'!$T$7:$T$210,'Allocation of site-spec costs'!$B384,'Capex forecast'!$S$7:$S$210,'Allocation of site-spec costs'!$D384,'Capex forecast'!$Q$7:$Q$210,"Customer Connection")</f>
        <v>0</v>
      </c>
      <c r="M384" s="32">
        <f>SUMIFS('Capex forecast'!L$7:L$210,'Capex forecast'!$T$7:$T$210,'Allocation of site-spec costs'!$B384,'Capex forecast'!$S$7:$S$210,'Allocation of site-spec costs'!$D384,'Capex forecast'!$Q$7:$Q$210,"Customer Connection")</f>
        <v>0</v>
      </c>
      <c r="N384" s="32">
        <f>SUMIFS('Capex forecast'!M$7:M$210,'Capex forecast'!$T$7:$T$210,'Allocation of site-spec costs'!$B384,'Capex forecast'!$S$7:$S$210,'Allocation of site-spec costs'!$D384,'Capex forecast'!$Q$7:$Q$210,"Customer Connection")</f>
        <v>0</v>
      </c>
      <c r="O384" s="32">
        <f>SUMIFS('Capex forecast'!N$7:N$210,'Capex forecast'!$T$7:$T$210,'Allocation of site-spec costs'!$B384,'Capex forecast'!$S$7:$S$210,'Allocation of site-spec costs'!$D384,'Capex forecast'!$Q$7:$Q$210,"Customer Connection")</f>
        <v>0</v>
      </c>
      <c r="Q384" s="6" t="s">
        <v>93</v>
      </c>
      <c r="R384" s="6" t="str">
        <f>INDEX('Raw demand forecast'!$M$7:$M$5830,MATCH($Q384,'Raw demand forecast'!$B$7:$B$5830,0))</f>
        <v>No</v>
      </c>
      <c r="S384" s="6" t="str">
        <f>IF(COUNTIF($Q$93:Q384,$B384) = 1, "LV", IF(COUNTIF($Q$93:Q384,$B384) = 2, "HV", "ST"))</f>
        <v>HV</v>
      </c>
      <c r="T384" s="6" t="str">
        <f>INDEX('Demand forecast and growth rate'!$E$7:$E$273,MATCH($Q384,'Demand forecast and growth rate'!$B$7:$B$273,0))</f>
        <v>Small growth</v>
      </c>
      <c r="U384" s="32">
        <f>SUMIFS('Capex forecast'!E$7:E$210,'Capex forecast'!$T$7:$T$210,$Q384,'Capex forecast'!$S$7:$S$210,$S384,'Capex forecast'!$Q$7:$Q$210,"Augex")</f>
        <v>0</v>
      </c>
      <c r="V384" s="32">
        <f>SUMIFS('Capex forecast'!F$7:F$210,'Capex forecast'!$T$7:$T$210,$Q384,'Capex forecast'!$S$7:$S$210,$S384,'Capex forecast'!$Q$7:$Q$210,"Augex")</f>
        <v>0</v>
      </c>
      <c r="W384" s="32">
        <f>SUMIFS('Capex forecast'!G$7:G$210,'Capex forecast'!$T$7:$T$210,$Q384,'Capex forecast'!$S$7:$S$210,$S384,'Capex forecast'!$Q$7:$Q$210,"Augex")</f>
        <v>0</v>
      </c>
      <c r="X384" s="32">
        <f>SUMIFS('Capex forecast'!H$7:H$210,'Capex forecast'!$T$7:$T$210,$Q384,'Capex forecast'!$S$7:$S$210,$S384,'Capex forecast'!$Q$7:$Q$210,"Augex")</f>
        <v>0</v>
      </c>
      <c r="Y384" s="32">
        <f>SUMIFS('Capex forecast'!I$7:I$210,'Capex forecast'!$T$7:$T$210,$Q384,'Capex forecast'!$S$7:$S$210,$S384,'Capex forecast'!$Q$7:$Q$210,"Augex")</f>
        <v>0</v>
      </c>
      <c r="Z384" s="32">
        <f>SUMIFS('Capex forecast'!J$7:J$210,'Capex forecast'!$T$7:$T$210,$Q384,'Capex forecast'!$S$7:$S$210,$S384,'Capex forecast'!$Q$7:$Q$210,"Augex")</f>
        <v>0</v>
      </c>
      <c r="AA384" s="32">
        <f>SUMIFS('Capex forecast'!K$7:K$210,'Capex forecast'!$T$7:$T$210,$Q384,'Capex forecast'!$S$7:$S$210,$S384,'Capex forecast'!$Q$7:$Q$210,"Augex")</f>
        <v>0</v>
      </c>
      <c r="AB384" s="32">
        <f>SUMIFS('Capex forecast'!L$7:L$210,'Capex forecast'!$T$7:$T$210,$Q384,'Capex forecast'!$S$7:$S$210,$S384,'Capex forecast'!$Q$7:$Q$210,"Augex")</f>
        <v>0</v>
      </c>
      <c r="AC384" s="32">
        <f>SUMIFS('Capex forecast'!M$7:M$210,'Capex forecast'!$T$7:$T$210,$Q384,'Capex forecast'!$S$7:$S$210,$S384,'Capex forecast'!$Q$7:$Q$210,"Augex")</f>
        <v>0</v>
      </c>
      <c r="AD384" s="32">
        <f>SUMIFS('Capex forecast'!N$7:N$210,'Capex forecast'!$T$7:$T$210,$Q384,'Capex forecast'!$S$7:$S$210,$S384,'Capex forecast'!$Q$7:$Q$210,"Augex")</f>
        <v>0</v>
      </c>
      <c r="AF384" s="6" t="s">
        <v>93</v>
      </c>
      <c r="AG384" s="6" t="str">
        <f>INDEX('Raw demand forecast'!$M$7:$M$5830,MATCH($Q384,'Raw demand forecast'!$B$7:$B$5830,0))</f>
        <v>No</v>
      </c>
      <c r="AH384" s="6" t="str">
        <f>IF(COUNTIF($AF$93:AF384,$B384) = 1, "LV", IF(COUNTIF($AF$93:AF384,$B384) = 2, "HV", "ST"))</f>
        <v>HV</v>
      </c>
      <c r="AI384" s="6" t="str">
        <f>INDEX('Demand forecast and growth rate'!$E$7:$E$273,MATCH($Q384,'Demand forecast and growth rate'!$B$7:$B$273,0))</f>
        <v>Small growth</v>
      </c>
      <c r="AJ384" s="53">
        <f>SUMIFS('Capex forecast'!E$7:E$210,'Capex forecast'!$T$7:$T$210,$AF384,'Capex forecast'!$S$7:$S$210,$AH384,'Capex forecast'!$Q$7:$Q$210,"Repex")</f>
        <v>0</v>
      </c>
      <c r="AK384" s="53">
        <f>SUMIFS('Capex forecast'!F$7:F$210,'Capex forecast'!$T$7:$T$210,$AF384,'Capex forecast'!$S$7:$S$210,$AH384,'Capex forecast'!$Q$7:$Q$210,"Repex")</f>
        <v>0</v>
      </c>
      <c r="AL384" s="53">
        <f>SUMIFS('Capex forecast'!G$7:G$210,'Capex forecast'!$T$7:$T$210,$AF384,'Capex forecast'!$S$7:$S$210,$AH384,'Capex forecast'!$Q$7:$Q$210,"Repex")</f>
        <v>0</v>
      </c>
      <c r="AM384" s="53">
        <f>SUMIFS('Capex forecast'!H$7:H$210,'Capex forecast'!$T$7:$T$210,$AF384,'Capex forecast'!$S$7:$S$210,$AH384,'Capex forecast'!$Q$7:$Q$210,"Repex")</f>
        <v>0</v>
      </c>
      <c r="AN384" s="53">
        <f>SUMIFS('Capex forecast'!I$7:I$210,'Capex forecast'!$T$7:$T$210,$AF384,'Capex forecast'!$S$7:$S$210,$AH384,'Capex forecast'!$Q$7:$Q$210,"Repex")</f>
        <v>0</v>
      </c>
      <c r="AO384" s="53">
        <f>SUMIFS('Capex forecast'!J$7:J$210,'Capex forecast'!$T$7:$T$210,$AF384,'Capex forecast'!$S$7:$S$210,$AH384,'Capex forecast'!$Q$7:$Q$210,"Repex")</f>
        <v>0</v>
      </c>
      <c r="AP384" s="53">
        <f>SUMIFS('Capex forecast'!K$7:K$210,'Capex forecast'!$T$7:$T$210,$AF384,'Capex forecast'!$S$7:$S$210,$AH384,'Capex forecast'!$Q$7:$Q$210,"Repex")</f>
        <v>0</v>
      </c>
      <c r="AQ384" s="53">
        <f>SUMIFS('Capex forecast'!L$7:L$210,'Capex forecast'!$T$7:$T$210,$AF384,'Capex forecast'!$S$7:$S$210,$AH384,'Capex forecast'!$Q$7:$Q$210,"Repex")</f>
        <v>0</v>
      </c>
      <c r="AR384" s="53">
        <f>SUMIFS('Capex forecast'!M$7:M$210,'Capex forecast'!$T$7:$T$210,$AF384,'Capex forecast'!$S$7:$S$210,$AH384,'Capex forecast'!$Q$7:$Q$210,"Repex")</f>
        <v>0</v>
      </c>
      <c r="AS384" s="53">
        <f>SUMIFS('Capex forecast'!N$7:N$210,'Capex forecast'!$T$7:$T$210,$AF384,'Capex forecast'!$S$7:$S$210,$AH384,'Capex forecast'!$Q$7:$Q$210,"Repex")</f>
        <v>0</v>
      </c>
    </row>
    <row r="385" spans="2:45" ht="15">
      <c r="B385" s="6" t="s">
        <v>101</v>
      </c>
      <c r="C385" s="6" t="str">
        <f>INDEX('Raw demand forecast'!$M$7:$M$5830,MATCH($B385,'Raw demand forecast'!$B$7:$B$5830,0))</f>
        <v>No</v>
      </c>
      <c r="D385" s="6" t="str">
        <f>IF(COUNTIF($B$93:B385,$B385) = 1, "LV", IF(COUNTIF($B$93:B385,$B385) = 2, "HV", "ST"))</f>
        <v>HV</v>
      </c>
      <c r="E385" s="6" t="str">
        <f>INDEX('Demand forecast and growth rate'!$E$7:$E$273,MATCH($B385,'Demand forecast and growth rate'!$B$7:$B$273,0))</f>
        <v>Steady/falling</v>
      </c>
      <c r="F385" s="32">
        <f>SUMIFS('Capex forecast'!E$7:E$210,'Capex forecast'!$T$7:$T$210,'Allocation of site-spec costs'!$B385,'Capex forecast'!$S$7:$S$210,'Allocation of site-spec costs'!$D385,'Capex forecast'!$Q$7:$Q$210,"Customer Connection")</f>
        <v>0</v>
      </c>
      <c r="G385" s="32">
        <f>SUMIFS('Capex forecast'!F$7:F$210,'Capex forecast'!$T$7:$T$210,'Allocation of site-spec costs'!$B385,'Capex forecast'!$S$7:$S$210,'Allocation of site-spec costs'!$D385,'Capex forecast'!$Q$7:$Q$210,"Customer Connection")</f>
        <v>0</v>
      </c>
      <c r="H385" s="32">
        <f>SUMIFS('Capex forecast'!G$7:G$210,'Capex forecast'!$T$7:$T$210,'Allocation of site-spec costs'!$B385,'Capex forecast'!$S$7:$S$210,'Allocation of site-spec costs'!$D385,'Capex forecast'!$Q$7:$Q$210,"Customer Connection")</f>
        <v>0</v>
      </c>
      <c r="I385" s="32">
        <f>SUMIFS('Capex forecast'!H$7:H$210,'Capex forecast'!$T$7:$T$210,'Allocation of site-spec costs'!$B385,'Capex forecast'!$S$7:$S$210,'Allocation of site-spec costs'!$D385,'Capex forecast'!$Q$7:$Q$210,"Customer Connection")</f>
        <v>0</v>
      </c>
      <c r="J385" s="32">
        <f>SUMIFS('Capex forecast'!I$7:I$210,'Capex forecast'!$T$7:$T$210,'Allocation of site-spec costs'!$B385,'Capex forecast'!$S$7:$S$210,'Allocation of site-spec costs'!$D385,'Capex forecast'!$Q$7:$Q$210,"Customer Connection")</f>
        <v>0</v>
      </c>
      <c r="K385" s="32">
        <f>SUMIFS('Capex forecast'!J$7:J$210,'Capex forecast'!$T$7:$T$210,'Allocation of site-spec costs'!$B385,'Capex forecast'!$S$7:$S$210,'Allocation of site-spec costs'!$D385,'Capex forecast'!$Q$7:$Q$210,"Customer Connection")</f>
        <v>0</v>
      </c>
      <c r="L385" s="32">
        <f>SUMIFS('Capex forecast'!K$7:K$210,'Capex forecast'!$T$7:$T$210,'Allocation of site-spec costs'!$B385,'Capex forecast'!$S$7:$S$210,'Allocation of site-spec costs'!$D385,'Capex forecast'!$Q$7:$Q$210,"Customer Connection")</f>
        <v>0</v>
      </c>
      <c r="M385" s="32">
        <f>SUMIFS('Capex forecast'!L$7:L$210,'Capex forecast'!$T$7:$T$210,'Allocation of site-spec costs'!$B385,'Capex forecast'!$S$7:$S$210,'Allocation of site-spec costs'!$D385,'Capex forecast'!$Q$7:$Q$210,"Customer Connection")</f>
        <v>0</v>
      </c>
      <c r="N385" s="32">
        <f>SUMIFS('Capex forecast'!M$7:M$210,'Capex forecast'!$T$7:$T$210,'Allocation of site-spec costs'!$B385,'Capex forecast'!$S$7:$S$210,'Allocation of site-spec costs'!$D385,'Capex forecast'!$Q$7:$Q$210,"Customer Connection")</f>
        <v>0</v>
      </c>
      <c r="O385" s="32">
        <f>SUMIFS('Capex forecast'!N$7:N$210,'Capex forecast'!$T$7:$T$210,'Allocation of site-spec costs'!$B385,'Capex forecast'!$S$7:$S$210,'Allocation of site-spec costs'!$D385,'Capex forecast'!$Q$7:$Q$210,"Customer Connection")</f>
        <v>0</v>
      </c>
      <c r="Q385" s="6" t="s">
        <v>101</v>
      </c>
      <c r="R385" s="6" t="str">
        <f>INDEX('Raw demand forecast'!$M$7:$M$5830,MATCH($Q385,'Raw demand forecast'!$B$7:$B$5830,0))</f>
        <v>No</v>
      </c>
      <c r="S385" s="6" t="str">
        <f>IF(COUNTIF($Q$93:Q385,$B385) = 1, "LV", IF(COUNTIF($Q$93:Q385,$B385) = 2, "HV", "ST"))</f>
        <v>HV</v>
      </c>
      <c r="T385" s="6" t="str">
        <f>INDEX('Demand forecast and growth rate'!$E$7:$E$273,MATCH($Q385,'Demand forecast and growth rate'!$B$7:$B$273,0))</f>
        <v>Steady/falling</v>
      </c>
      <c r="U385" s="32">
        <f>SUMIFS('Capex forecast'!E$7:E$210,'Capex forecast'!$T$7:$T$210,$Q385,'Capex forecast'!$S$7:$S$210,$S385,'Capex forecast'!$Q$7:$Q$210,"Augex")</f>
        <v>0</v>
      </c>
      <c r="V385" s="32">
        <f>SUMIFS('Capex forecast'!F$7:F$210,'Capex forecast'!$T$7:$T$210,$Q385,'Capex forecast'!$S$7:$S$210,$S385,'Capex forecast'!$Q$7:$Q$210,"Augex")</f>
        <v>0</v>
      </c>
      <c r="W385" s="32">
        <f>SUMIFS('Capex forecast'!G$7:G$210,'Capex forecast'!$T$7:$T$210,$Q385,'Capex forecast'!$S$7:$S$210,$S385,'Capex forecast'!$Q$7:$Q$210,"Augex")</f>
        <v>0</v>
      </c>
      <c r="X385" s="32">
        <f>SUMIFS('Capex forecast'!H$7:H$210,'Capex forecast'!$T$7:$T$210,$Q385,'Capex forecast'!$S$7:$S$210,$S385,'Capex forecast'!$Q$7:$Q$210,"Augex")</f>
        <v>0</v>
      </c>
      <c r="Y385" s="32">
        <f>SUMIFS('Capex forecast'!I$7:I$210,'Capex forecast'!$T$7:$T$210,$Q385,'Capex forecast'!$S$7:$S$210,$S385,'Capex forecast'!$Q$7:$Q$210,"Augex")</f>
        <v>0</v>
      </c>
      <c r="Z385" s="32">
        <f>SUMIFS('Capex forecast'!J$7:J$210,'Capex forecast'!$T$7:$T$210,$Q385,'Capex forecast'!$S$7:$S$210,$S385,'Capex forecast'!$Q$7:$Q$210,"Augex")</f>
        <v>0</v>
      </c>
      <c r="AA385" s="32">
        <f>SUMIFS('Capex forecast'!K$7:K$210,'Capex forecast'!$T$7:$T$210,$Q385,'Capex forecast'!$S$7:$S$210,$S385,'Capex forecast'!$Q$7:$Q$210,"Augex")</f>
        <v>0</v>
      </c>
      <c r="AB385" s="32">
        <f>SUMIFS('Capex forecast'!L$7:L$210,'Capex forecast'!$T$7:$T$210,$Q385,'Capex forecast'!$S$7:$S$210,$S385,'Capex forecast'!$Q$7:$Q$210,"Augex")</f>
        <v>0</v>
      </c>
      <c r="AC385" s="32">
        <f>SUMIFS('Capex forecast'!M$7:M$210,'Capex forecast'!$T$7:$T$210,$Q385,'Capex forecast'!$S$7:$S$210,$S385,'Capex forecast'!$Q$7:$Q$210,"Augex")</f>
        <v>0</v>
      </c>
      <c r="AD385" s="32">
        <f>SUMIFS('Capex forecast'!N$7:N$210,'Capex forecast'!$T$7:$T$210,$Q385,'Capex forecast'!$S$7:$S$210,$S385,'Capex forecast'!$Q$7:$Q$210,"Augex")</f>
        <v>0</v>
      </c>
      <c r="AF385" s="6" t="s">
        <v>101</v>
      </c>
      <c r="AG385" s="6" t="str">
        <f>INDEX('Raw demand forecast'!$M$7:$M$5830,MATCH($Q385,'Raw demand forecast'!$B$7:$B$5830,0))</f>
        <v>No</v>
      </c>
      <c r="AH385" s="6" t="str">
        <f>IF(COUNTIF($AF$93:AF385,$B385) = 1, "LV", IF(COUNTIF($AF$93:AF385,$B385) = 2, "HV", "ST"))</f>
        <v>HV</v>
      </c>
      <c r="AI385" s="6" t="str">
        <f>INDEX('Demand forecast and growth rate'!$E$7:$E$273,MATCH($Q385,'Demand forecast and growth rate'!$B$7:$B$273,0))</f>
        <v>Steady/falling</v>
      </c>
      <c r="AJ385" s="53">
        <f>SUMIFS('Capex forecast'!E$7:E$210,'Capex forecast'!$T$7:$T$210,$AF385,'Capex forecast'!$S$7:$S$210,$AH385,'Capex forecast'!$Q$7:$Q$210,"Repex")</f>
        <v>0</v>
      </c>
      <c r="AK385" s="53">
        <f>SUMIFS('Capex forecast'!F$7:F$210,'Capex forecast'!$T$7:$T$210,$AF385,'Capex forecast'!$S$7:$S$210,$AH385,'Capex forecast'!$Q$7:$Q$210,"Repex")</f>
        <v>0</v>
      </c>
      <c r="AL385" s="53">
        <f>SUMIFS('Capex forecast'!G$7:G$210,'Capex forecast'!$T$7:$T$210,$AF385,'Capex forecast'!$S$7:$S$210,$AH385,'Capex forecast'!$Q$7:$Q$210,"Repex")</f>
        <v>0</v>
      </c>
      <c r="AM385" s="53">
        <f>SUMIFS('Capex forecast'!H$7:H$210,'Capex forecast'!$T$7:$T$210,$AF385,'Capex forecast'!$S$7:$S$210,$AH385,'Capex forecast'!$Q$7:$Q$210,"Repex")</f>
        <v>0</v>
      </c>
      <c r="AN385" s="53">
        <f>SUMIFS('Capex forecast'!I$7:I$210,'Capex forecast'!$T$7:$T$210,$AF385,'Capex forecast'!$S$7:$S$210,$AH385,'Capex forecast'!$Q$7:$Q$210,"Repex")</f>
        <v>0</v>
      </c>
      <c r="AO385" s="53">
        <f>SUMIFS('Capex forecast'!J$7:J$210,'Capex forecast'!$T$7:$T$210,$AF385,'Capex forecast'!$S$7:$S$210,$AH385,'Capex forecast'!$Q$7:$Q$210,"Repex")</f>
        <v>0</v>
      </c>
      <c r="AP385" s="53">
        <f>SUMIFS('Capex forecast'!K$7:K$210,'Capex forecast'!$T$7:$T$210,$AF385,'Capex forecast'!$S$7:$S$210,$AH385,'Capex forecast'!$Q$7:$Q$210,"Repex")</f>
        <v>0</v>
      </c>
      <c r="AQ385" s="53">
        <f>SUMIFS('Capex forecast'!L$7:L$210,'Capex forecast'!$T$7:$T$210,$AF385,'Capex forecast'!$S$7:$S$210,$AH385,'Capex forecast'!$Q$7:$Q$210,"Repex")</f>
        <v>0</v>
      </c>
      <c r="AR385" s="53">
        <f>SUMIFS('Capex forecast'!M$7:M$210,'Capex forecast'!$T$7:$T$210,$AF385,'Capex forecast'!$S$7:$S$210,$AH385,'Capex forecast'!$Q$7:$Q$210,"Repex")</f>
        <v>0</v>
      </c>
      <c r="AS385" s="53">
        <f>SUMIFS('Capex forecast'!N$7:N$210,'Capex forecast'!$T$7:$T$210,$AF385,'Capex forecast'!$S$7:$S$210,$AH385,'Capex forecast'!$Q$7:$Q$210,"Repex")</f>
        <v>0</v>
      </c>
    </row>
    <row r="386" spans="2:45" ht="15">
      <c r="B386" s="6" t="s">
        <v>112</v>
      </c>
      <c r="C386" s="6" t="str">
        <f>INDEX('Raw demand forecast'!$M$7:$M$5830,MATCH($B386,'Raw demand forecast'!$B$7:$B$5830,0))</f>
        <v>No</v>
      </c>
      <c r="D386" s="6" t="str">
        <f>IF(COUNTIF($B$93:B386,$B386) = 1, "LV", IF(COUNTIF($B$93:B386,$B386) = 2, "HV", "ST"))</f>
        <v>HV</v>
      </c>
      <c r="E386" s="6" t="str">
        <f>INDEX('Demand forecast and growth rate'!$E$7:$E$273,MATCH($B386,'Demand forecast and growth rate'!$B$7:$B$273,0))</f>
        <v>Small growth</v>
      </c>
      <c r="F386" s="32">
        <f>SUMIFS('Capex forecast'!E$7:E$210,'Capex forecast'!$T$7:$T$210,'Allocation of site-spec costs'!$B386,'Capex forecast'!$S$7:$S$210,'Allocation of site-spec costs'!$D386,'Capex forecast'!$Q$7:$Q$210,"Customer Connection")</f>
        <v>0</v>
      </c>
      <c r="G386" s="32">
        <f>SUMIFS('Capex forecast'!F$7:F$210,'Capex forecast'!$T$7:$T$210,'Allocation of site-spec costs'!$B386,'Capex forecast'!$S$7:$S$210,'Allocation of site-spec costs'!$D386,'Capex forecast'!$Q$7:$Q$210,"Customer Connection")</f>
        <v>0</v>
      </c>
      <c r="H386" s="32">
        <f>SUMIFS('Capex forecast'!G$7:G$210,'Capex forecast'!$T$7:$T$210,'Allocation of site-spec costs'!$B386,'Capex forecast'!$S$7:$S$210,'Allocation of site-spec costs'!$D386,'Capex forecast'!$Q$7:$Q$210,"Customer Connection")</f>
        <v>0</v>
      </c>
      <c r="I386" s="32">
        <f>SUMIFS('Capex forecast'!H$7:H$210,'Capex forecast'!$T$7:$T$210,'Allocation of site-spec costs'!$B386,'Capex forecast'!$S$7:$S$210,'Allocation of site-spec costs'!$D386,'Capex forecast'!$Q$7:$Q$210,"Customer Connection")</f>
        <v>0</v>
      </c>
      <c r="J386" s="32">
        <f>SUMIFS('Capex forecast'!I$7:I$210,'Capex forecast'!$T$7:$T$210,'Allocation of site-spec costs'!$B386,'Capex forecast'!$S$7:$S$210,'Allocation of site-spec costs'!$D386,'Capex forecast'!$Q$7:$Q$210,"Customer Connection")</f>
        <v>0</v>
      </c>
      <c r="K386" s="32">
        <f>SUMIFS('Capex forecast'!J$7:J$210,'Capex forecast'!$T$7:$T$210,'Allocation of site-spec costs'!$B386,'Capex forecast'!$S$7:$S$210,'Allocation of site-spec costs'!$D386,'Capex forecast'!$Q$7:$Q$210,"Customer Connection")</f>
        <v>0</v>
      </c>
      <c r="L386" s="32">
        <f>SUMIFS('Capex forecast'!K$7:K$210,'Capex forecast'!$T$7:$T$210,'Allocation of site-spec costs'!$B386,'Capex forecast'!$S$7:$S$210,'Allocation of site-spec costs'!$D386,'Capex forecast'!$Q$7:$Q$210,"Customer Connection")</f>
        <v>0</v>
      </c>
      <c r="M386" s="32">
        <f>SUMIFS('Capex forecast'!L$7:L$210,'Capex forecast'!$T$7:$T$210,'Allocation of site-spec costs'!$B386,'Capex forecast'!$S$7:$S$210,'Allocation of site-spec costs'!$D386,'Capex forecast'!$Q$7:$Q$210,"Customer Connection")</f>
        <v>0</v>
      </c>
      <c r="N386" s="32">
        <f>SUMIFS('Capex forecast'!M$7:M$210,'Capex forecast'!$T$7:$T$210,'Allocation of site-spec costs'!$B386,'Capex forecast'!$S$7:$S$210,'Allocation of site-spec costs'!$D386,'Capex forecast'!$Q$7:$Q$210,"Customer Connection")</f>
        <v>0</v>
      </c>
      <c r="O386" s="32">
        <f>SUMIFS('Capex forecast'!N$7:N$210,'Capex forecast'!$T$7:$T$210,'Allocation of site-spec costs'!$B386,'Capex forecast'!$S$7:$S$210,'Allocation of site-spec costs'!$D386,'Capex forecast'!$Q$7:$Q$210,"Customer Connection")</f>
        <v>0</v>
      </c>
      <c r="Q386" s="6" t="s">
        <v>112</v>
      </c>
      <c r="R386" s="6" t="str">
        <f>INDEX('Raw demand forecast'!$M$7:$M$5830,MATCH($Q386,'Raw demand forecast'!$B$7:$B$5830,0))</f>
        <v>No</v>
      </c>
      <c r="S386" s="6" t="str">
        <f>IF(COUNTIF($Q$93:Q386,$B386) = 1, "LV", IF(COUNTIF($Q$93:Q386,$B386) = 2, "HV", "ST"))</f>
        <v>HV</v>
      </c>
      <c r="T386" s="6" t="str">
        <f>INDEX('Demand forecast and growth rate'!$E$7:$E$273,MATCH($Q386,'Demand forecast and growth rate'!$B$7:$B$273,0))</f>
        <v>Small growth</v>
      </c>
      <c r="U386" s="32">
        <f>SUMIFS('Capex forecast'!E$7:E$210,'Capex forecast'!$T$7:$T$210,$Q386,'Capex forecast'!$S$7:$S$210,$S386,'Capex forecast'!$Q$7:$Q$210,"Augex")</f>
        <v>0</v>
      </c>
      <c r="V386" s="32">
        <f>SUMIFS('Capex forecast'!F$7:F$210,'Capex forecast'!$T$7:$T$210,$Q386,'Capex forecast'!$S$7:$S$210,$S386,'Capex forecast'!$Q$7:$Q$210,"Augex")</f>
        <v>0</v>
      </c>
      <c r="W386" s="32">
        <f>SUMIFS('Capex forecast'!G$7:G$210,'Capex forecast'!$T$7:$T$210,$Q386,'Capex forecast'!$S$7:$S$210,$S386,'Capex forecast'!$Q$7:$Q$210,"Augex")</f>
        <v>0</v>
      </c>
      <c r="X386" s="32">
        <f>SUMIFS('Capex forecast'!H$7:H$210,'Capex forecast'!$T$7:$T$210,$Q386,'Capex forecast'!$S$7:$S$210,$S386,'Capex forecast'!$Q$7:$Q$210,"Augex")</f>
        <v>0</v>
      </c>
      <c r="Y386" s="32">
        <f>SUMIFS('Capex forecast'!I$7:I$210,'Capex forecast'!$T$7:$T$210,$Q386,'Capex forecast'!$S$7:$S$210,$S386,'Capex forecast'!$Q$7:$Q$210,"Augex")</f>
        <v>0</v>
      </c>
      <c r="Z386" s="32">
        <f>SUMIFS('Capex forecast'!J$7:J$210,'Capex forecast'!$T$7:$T$210,$Q386,'Capex forecast'!$S$7:$S$210,$S386,'Capex forecast'!$Q$7:$Q$210,"Augex")</f>
        <v>0</v>
      </c>
      <c r="AA386" s="32">
        <f>SUMIFS('Capex forecast'!K$7:K$210,'Capex forecast'!$T$7:$T$210,$Q386,'Capex forecast'!$S$7:$S$210,$S386,'Capex forecast'!$Q$7:$Q$210,"Augex")</f>
        <v>0</v>
      </c>
      <c r="AB386" s="32">
        <f>SUMIFS('Capex forecast'!L$7:L$210,'Capex forecast'!$T$7:$T$210,$Q386,'Capex forecast'!$S$7:$S$210,$S386,'Capex forecast'!$Q$7:$Q$210,"Augex")</f>
        <v>0</v>
      </c>
      <c r="AC386" s="32">
        <f>SUMIFS('Capex forecast'!M$7:M$210,'Capex forecast'!$T$7:$T$210,$Q386,'Capex forecast'!$S$7:$S$210,$S386,'Capex forecast'!$Q$7:$Q$210,"Augex")</f>
        <v>0</v>
      </c>
      <c r="AD386" s="32">
        <f>SUMIFS('Capex forecast'!N$7:N$210,'Capex forecast'!$T$7:$T$210,$Q386,'Capex forecast'!$S$7:$S$210,$S386,'Capex forecast'!$Q$7:$Q$210,"Augex")</f>
        <v>0</v>
      </c>
      <c r="AF386" s="6" t="s">
        <v>112</v>
      </c>
      <c r="AG386" s="6" t="str">
        <f>INDEX('Raw demand forecast'!$M$7:$M$5830,MATCH($Q386,'Raw demand forecast'!$B$7:$B$5830,0))</f>
        <v>No</v>
      </c>
      <c r="AH386" s="6" t="str">
        <f>IF(COUNTIF($AF$93:AF386,$B386) = 1, "LV", IF(COUNTIF($AF$93:AF386,$B386) = 2, "HV", "ST"))</f>
        <v>HV</v>
      </c>
      <c r="AI386" s="6" t="str">
        <f>INDEX('Demand forecast and growth rate'!$E$7:$E$273,MATCH($Q386,'Demand forecast and growth rate'!$B$7:$B$273,0))</f>
        <v>Small growth</v>
      </c>
      <c r="AJ386" s="53">
        <f>SUMIFS('Capex forecast'!E$7:E$210,'Capex forecast'!$T$7:$T$210,$AF386,'Capex forecast'!$S$7:$S$210,$AH386,'Capex forecast'!$Q$7:$Q$210,"Repex")</f>
        <v>0</v>
      </c>
      <c r="AK386" s="53">
        <f>SUMIFS('Capex forecast'!F$7:F$210,'Capex forecast'!$T$7:$T$210,$AF386,'Capex forecast'!$S$7:$S$210,$AH386,'Capex forecast'!$Q$7:$Q$210,"Repex")</f>
        <v>0</v>
      </c>
      <c r="AL386" s="53">
        <f>SUMIFS('Capex forecast'!G$7:G$210,'Capex forecast'!$T$7:$T$210,$AF386,'Capex forecast'!$S$7:$S$210,$AH386,'Capex forecast'!$Q$7:$Q$210,"Repex")</f>
        <v>0</v>
      </c>
      <c r="AM386" s="53">
        <f>SUMIFS('Capex forecast'!H$7:H$210,'Capex forecast'!$T$7:$T$210,$AF386,'Capex forecast'!$S$7:$S$210,$AH386,'Capex forecast'!$Q$7:$Q$210,"Repex")</f>
        <v>0</v>
      </c>
      <c r="AN386" s="53">
        <f>SUMIFS('Capex forecast'!I$7:I$210,'Capex forecast'!$T$7:$T$210,$AF386,'Capex forecast'!$S$7:$S$210,$AH386,'Capex forecast'!$Q$7:$Q$210,"Repex")</f>
        <v>0</v>
      </c>
      <c r="AO386" s="53">
        <f>SUMIFS('Capex forecast'!J$7:J$210,'Capex forecast'!$T$7:$T$210,$AF386,'Capex forecast'!$S$7:$S$210,$AH386,'Capex forecast'!$Q$7:$Q$210,"Repex")</f>
        <v>0</v>
      </c>
      <c r="AP386" s="53">
        <f>SUMIFS('Capex forecast'!K$7:K$210,'Capex forecast'!$T$7:$T$210,$AF386,'Capex forecast'!$S$7:$S$210,$AH386,'Capex forecast'!$Q$7:$Q$210,"Repex")</f>
        <v>0</v>
      </c>
      <c r="AQ386" s="53">
        <f>SUMIFS('Capex forecast'!L$7:L$210,'Capex forecast'!$T$7:$T$210,$AF386,'Capex forecast'!$S$7:$S$210,$AH386,'Capex forecast'!$Q$7:$Q$210,"Repex")</f>
        <v>0</v>
      </c>
      <c r="AR386" s="53">
        <f>SUMIFS('Capex forecast'!M$7:M$210,'Capex forecast'!$T$7:$T$210,$AF386,'Capex forecast'!$S$7:$S$210,$AH386,'Capex forecast'!$Q$7:$Q$210,"Repex")</f>
        <v>0</v>
      </c>
      <c r="AS386" s="53">
        <f>SUMIFS('Capex forecast'!N$7:N$210,'Capex forecast'!$T$7:$T$210,$AF386,'Capex forecast'!$S$7:$S$210,$AH386,'Capex forecast'!$Q$7:$Q$210,"Repex")</f>
        <v>0</v>
      </c>
    </row>
    <row r="387" spans="2:45" ht="15">
      <c r="B387" s="6" t="s">
        <v>131</v>
      </c>
      <c r="C387" s="6" t="str">
        <f>INDEX('Raw demand forecast'!$M$7:$M$5830,MATCH($B387,'Raw demand forecast'!$B$7:$B$5830,0))</f>
        <v>No</v>
      </c>
      <c r="D387" s="6" t="str">
        <f>IF(COUNTIF($B$93:B387,$B387) = 1, "LV", IF(COUNTIF($B$93:B387,$B387) = 2, "HV", "ST"))</f>
        <v>HV</v>
      </c>
      <c r="E387" s="6" t="str">
        <f>INDEX('Demand forecast and growth rate'!$E$7:$E$273,MATCH($B387,'Demand forecast and growth rate'!$B$7:$B$273,0))</f>
        <v>Small growth</v>
      </c>
      <c r="F387" s="32">
        <f>SUMIFS('Capex forecast'!E$7:E$210,'Capex forecast'!$T$7:$T$210,'Allocation of site-spec costs'!$B387,'Capex forecast'!$S$7:$S$210,'Allocation of site-spec costs'!$D387,'Capex forecast'!$Q$7:$Q$210,"Customer Connection")</f>
        <v>0</v>
      </c>
      <c r="G387" s="32">
        <f>SUMIFS('Capex forecast'!F$7:F$210,'Capex forecast'!$T$7:$T$210,'Allocation of site-spec costs'!$B387,'Capex forecast'!$S$7:$S$210,'Allocation of site-spec costs'!$D387,'Capex forecast'!$Q$7:$Q$210,"Customer Connection")</f>
        <v>0</v>
      </c>
      <c r="H387" s="32">
        <f>SUMIFS('Capex forecast'!G$7:G$210,'Capex forecast'!$T$7:$T$210,'Allocation of site-spec costs'!$B387,'Capex forecast'!$S$7:$S$210,'Allocation of site-spec costs'!$D387,'Capex forecast'!$Q$7:$Q$210,"Customer Connection")</f>
        <v>0</v>
      </c>
      <c r="I387" s="32">
        <f>SUMIFS('Capex forecast'!H$7:H$210,'Capex forecast'!$T$7:$T$210,'Allocation of site-spec costs'!$B387,'Capex forecast'!$S$7:$S$210,'Allocation of site-spec costs'!$D387,'Capex forecast'!$Q$7:$Q$210,"Customer Connection")</f>
        <v>0</v>
      </c>
      <c r="J387" s="32">
        <f>SUMIFS('Capex forecast'!I$7:I$210,'Capex forecast'!$T$7:$T$210,'Allocation of site-spec costs'!$B387,'Capex forecast'!$S$7:$S$210,'Allocation of site-spec costs'!$D387,'Capex forecast'!$Q$7:$Q$210,"Customer Connection")</f>
        <v>0</v>
      </c>
      <c r="K387" s="32">
        <f>SUMIFS('Capex forecast'!J$7:J$210,'Capex forecast'!$T$7:$T$210,'Allocation of site-spec costs'!$B387,'Capex forecast'!$S$7:$S$210,'Allocation of site-spec costs'!$D387,'Capex forecast'!$Q$7:$Q$210,"Customer Connection")</f>
        <v>0</v>
      </c>
      <c r="L387" s="32">
        <f>SUMIFS('Capex forecast'!K$7:K$210,'Capex forecast'!$T$7:$T$210,'Allocation of site-spec costs'!$B387,'Capex forecast'!$S$7:$S$210,'Allocation of site-spec costs'!$D387,'Capex forecast'!$Q$7:$Q$210,"Customer Connection")</f>
        <v>0</v>
      </c>
      <c r="M387" s="32">
        <f>SUMIFS('Capex forecast'!L$7:L$210,'Capex forecast'!$T$7:$T$210,'Allocation of site-spec costs'!$B387,'Capex forecast'!$S$7:$S$210,'Allocation of site-spec costs'!$D387,'Capex forecast'!$Q$7:$Q$210,"Customer Connection")</f>
        <v>0</v>
      </c>
      <c r="N387" s="32">
        <f>SUMIFS('Capex forecast'!M$7:M$210,'Capex forecast'!$T$7:$T$210,'Allocation of site-spec costs'!$B387,'Capex forecast'!$S$7:$S$210,'Allocation of site-spec costs'!$D387,'Capex forecast'!$Q$7:$Q$210,"Customer Connection")</f>
        <v>0</v>
      </c>
      <c r="O387" s="32">
        <f>SUMIFS('Capex forecast'!N$7:N$210,'Capex forecast'!$T$7:$T$210,'Allocation of site-spec costs'!$B387,'Capex forecast'!$S$7:$S$210,'Allocation of site-spec costs'!$D387,'Capex forecast'!$Q$7:$Q$210,"Customer Connection")</f>
        <v>0</v>
      </c>
      <c r="Q387" s="6" t="s">
        <v>131</v>
      </c>
      <c r="R387" s="6" t="str">
        <f>INDEX('Raw demand forecast'!$M$7:$M$5830,MATCH($Q387,'Raw demand forecast'!$B$7:$B$5830,0))</f>
        <v>No</v>
      </c>
      <c r="S387" s="6" t="str">
        <f>IF(COUNTIF($Q$93:Q387,$B387) = 1, "LV", IF(COUNTIF($Q$93:Q387,$B387) = 2, "HV", "ST"))</f>
        <v>HV</v>
      </c>
      <c r="T387" s="6" t="str">
        <f>INDEX('Demand forecast and growth rate'!$E$7:$E$273,MATCH($Q387,'Demand forecast and growth rate'!$B$7:$B$273,0))</f>
        <v>Small growth</v>
      </c>
      <c r="U387" s="32">
        <f>SUMIFS('Capex forecast'!E$7:E$210,'Capex forecast'!$T$7:$T$210,$Q387,'Capex forecast'!$S$7:$S$210,$S387,'Capex forecast'!$Q$7:$Q$210,"Augex")</f>
        <v>0</v>
      </c>
      <c r="V387" s="32">
        <f>SUMIFS('Capex forecast'!F$7:F$210,'Capex forecast'!$T$7:$T$210,$Q387,'Capex forecast'!$S$7:$S$210,$S387,'Capex forecast'!$Q$7:$Q$210,"Augex")</f>
        <v>0</v>
      </c>
      <c r="W387" s="32">
        <f>SUMIFS('Capex forecast'!G$7:G$210,'Capex forecast'!$T$7:$T$210,$Q387,'Capex forecast'!$S$7:$S$210,$S387,'Capex forecast'!$Q$7:$Q$210,"Augex")</f>
        <v>0</v>
      </c>
      <c r="X387" s="32">
        <f>SUMIFS('Capex forecast'!H$7:H$210,'Capex forecast'!$T$7:$T$210,$Q387,'Capex forecast'!$S$7:$S$210,$S387,'Capex forecast'!$Q$7:$Q$210,"Augex")</f>
        <v>0</v>
      </c>
      <c r="Y387" s="32">
        <f>SUMIFS('Capex forecast'!I$7:I$210,'Capex forecast'!$T$7:$T$210,$Q387,'Capex forecast'!$S$7:$S$210,$S387,'Capex forecast'!$Q$7:$Q$210,"Augex")</f>
        <v>0</v>
      </c>
      <c r="Z387" s="32">
        <f>SUMIFS('Capex forecast'!J$7:J$210,'Capex forecast'!$T$7:$T$210,$Q387,'Capex forecast'!$S$7:$S$210,$S387,'Capex forecast'!$Q$7:$Q$210,"Augex")</f>
        <v>0</v>
      </c>
      <c r="AA387" s="32">
        <f>SUMIFS('Capex forecast'!K$7:K$210,'Capex forecast'!$T$7:$T$210,$Q387,'Capex forecast'!$S$7:$S$210,$S387,'Capex forecast'!$Q$7:$Q$210,"Augex")</f>
        <v>0</v>
      </c>
      <c r="AB387" s="32">
        <f>SUMIFS('Capex forecast'!L$7:L$210,'Capex forecast'!$T$7:$T$210,$Q387,'Capex forecast'!$S$7:$S$210,$S387,'Capex forecast'!$Q$7:$Q$210,"Augex")</f>
        <v>0</v>
      </c>
      <c r="AC387" s="32">
        <f>SUMIFS('Capex forecast'!M$7:M$210,'Capex forecast'!$T$7:$T$210,$Q387,'Capex forecast'!$S$7:$S$210,$S387,'Capex forecast'!$Q$7:$Q$210,"Augex")</f>
        <v>0</v>
      </c>
      <c r="AD387" s="32">
        <f>SUMIFS('Capex forecast'!N$7:N$210,'Capex forecast'!$T$7:$T$210,$Q387,'Capex forecast'!$S$7:$S$210,$S387,'Capex forecast'!$Q$7:$Q$210,"Augex")</f>
        <v>0</v>
      </c>
      <c r="AF387" s="6" t="s">
        <v>131</v>
      </c>
      <c r="AG387" s="6" t="str">
        <f>INDEX('Raw demand forecast'!$M$7:$M$5830,MATCH($Q387,'Raw demand forecast'!$B$7:$B$5830,0))</f>
        <v>No</v>
      </c>
      <c r="AH387" s="6" t="str">
        <f>IF(COUNTIF($AF$93:AF387,$B387) = 1, "LV", IF(COUNTIF($AF$93:AF387,$B387) = 2, "HV", "ST"))</f>
        <v>HV</v>
      </c>
      <c r="AI387" s="6" t="str">
        <f>INDEX('Demand forecast and growth rate'!$E$7:$E$273,MATCH($Q387,'Demand forecast and growth rate'!$B$7:$B$273,0))</f>
        <v>Small growth</v>
      </c>
      <c r="AJ387" s="53">
        <f>SUMIFS('Capex forecast'!E$7:E$210,'Capex forecast'!$T$7:$T$210,$AF387,'Capex forecast'!$S$7:$S$210,$AH387,'Capex forecast'!$Q$7:$Q$210,"Repex")</f>
        <v>0</v>
      </c>
      <c r="AK387" s="53">
        <f>SUMIFS('Capex forecast'!F$7:F$210,'Capex forecast'!$T$7:$T$210,$AF387,'Capex forecast'!$S$7:$S$210,$AH387,'Capex forecast'!$Q$7:$Q$210,"Repex")</f>
        <v>0</v>
      </c>
      <c r="AL387" s="53">
        <f>SUMIFS('Capex forecast'!G$7:G$210,'Capex forecast'!$T$7:$T$210,$AF387,'Capex forecast'!$S$7:$S$210,$AH387,'Capex forecast'!$Q$7:$Q$210,"Repex")</f>
        <v>0</v>
      </c>
      <c r="AM387" s="53">
        <f>SUMIFS('Capex forecast'!H$7:H$210,'Capex forecast'!$T$7:$T$210,$AF387,'Capex forecast'!$S$7:$S$210,$AH387,'Capex forecast'!$Q$7:$Q$210,"Repex")</f>
        <v>0</v>
      </c>
      <c r="AN387" s="53">
        <f>SUMIFS('Capex forecast'!I$7:I$210,'Capex forecast'!$T$7:$T$210,$AF387,'Capex forecast'!$S$7:$S$210,$AH387,'Capex forecast'!$Q$7:$Q$210,"Repex")</f>
        <v>0</v>
      </c>
      <c r="AO387" s="53">
        <f>SUMIFS('Capex forecast'!J$7:J$210,'Capex forecast'!$T$7:$T$210,$AF387,'Capex forecast'!$S$7:$S$210,$AH387,'Capex forecast'!$Q$7:$Q$210,"Repex")</f>
        <v>0</v>
      </c>
      <c r="AP387" s="53">
        <f>SUMIFS('Capex forecast'!K$7:K$210,'Capex forecast'!$T$7:$T$210,$AF387,'Capex forecast'!$S$7:$S$210,$AH387,'Capex forecast'!$Q$7:$Q$210,"Repex")</f>
        <v>0</v>
      </c>
      <c r="AQ387" s="53">
        <f>SUMIFS('Capex forecast'!L$7:L$210,'Capex forecast'!$T$7:$T$210,$AF387,'Capex forecast'!$S$7:$S$210,$AH387,'Capex forecast'!$Q$7:$Q$210,"Repex")</f>
        <v>0</v>
      </c>
      <c r="AR387" s="53">
        <f>SUMIFS('Capex forecast'!M$7:M$210,'Capex forecast'!$T$7:$T$210,$AF387,'Capex forecast'!$S$7:$S$210,$AH387,'Capex forecast'!$Q$7:$Q$210,"Repex")</f>
        <v>0</v>
      </c>
      <c r="AS387" s="53">
        <f>SUMIFS('Capex forecast'!N$7:N$210,'Capex forecast'!$T$7:$T$210,$AF387,'Capex forecast'!$S$7:$S$210,$AH387,'Capex forecast'!$Q$7:$Q$210,"Repex")</f>
        <v>0</v>
      </c>
    </row>
    <row r="388" spans="2:45" ht="15">
      <c r="B388" s="6" t="s">
        <v>609</v>
      </c>
      <c r="C388" s="6" t="str">
        <f>INDEX('Raw demand forecast'!$M$7:$M$5830,MATCH($B388,'Raw demand forecast'!$B$7:$B$5830,0))</f>
        <v>Yes</v>
      </c>
      <c r="D388" s="6" t="str">
        <f>IF(COUNTIF($B$93:B388,$B388) = 1, "LV", IF(COUNTIF($B$93:B388,$B388) = 2, "HV", "ST"))</f>
        <v>HV</v>
      </c>
      <c r="E388" s="6" t="str">
        <f>INDEX('Demand forecast and growth rate'!$E$7:$E$273,MATCH($B388,'Demand forecast and growth rate'!$B$7:$B$273,0))</f>
        <v>Steady/falling</v>
      </c>
      <c r="F388" s="32">
        <f>SUMIFS('Capex forecast'!E$7:E$210,'Capex forecast'!$T$7:$T$210,'Allocation of site-spec costs'!$B388,'Capex forecast'!$S$7:$S$210,'Allocation of site-spec costs'!$D388,'Capex forecast'!$Q$7:$Q$210,"Customer Connection")</f>
        <v>0</v>
      </c>
      <c r="G388" s="32">
        <f>SUMIFS('Capex forecast'!F$7:F$210,'Capex forecast'!$T$7:$T$210,'Allocation of site-spec costs'!$B388,'Capex forecast'!$S$7:$S$210,'Allocation of site-spec costs'!$D388,'Capex forecast'!$Q$7:$Q$210,"Customer Connection")</f>
        <v>0</v>
      </c>
      <c r="H388" s="32">
        <f>SUMIFS('Capex forecast'!G$7:G$210,'Capex forecast'!$T$7:$T$210,'Allocation of site-spec costs'!$B388,'Capex forecast'!$S$7:$S$210,'Allocation of site-spec costs'!$D388,'Capex forecast'!$Q$7:$Q$210,"Customer Connection")</f>
        <v>0</v>
      </c>
      <c r="I388" s="32">
        <f>SUMIFS('Capex forecast'!H$7:H$210,'Capex forecast'!$T$7:$T$210,'Allocation of site-spec costs'!$B388,'Capex forecast'!$S$7:$S$210,'Allocation of site-spec costs'!$D388,'Capex forecast'!$Q$7:$Q$210,"Customer Connection")</f>
        <v>0</v>
      </c>
      <c r="J388" s="32">
        <f>SUMIFS('Capex forecast'!I$7:I$210,'Capex forecast'!$T$7:$T$210,'Allocation of site-spec costs'!$B388,'Capex forecast'!$S$7:$S$210,'Allocation of site-spec costs'!$D388,'Capex forecast'!$Q$7:$Q$210,"Customer Connection")</f>
        <v>0</v>
      </c>
      <c r="K388" s="32">
        <f>SUMIFS('Capex forecast'!J$7:J$210,'Capex forecast'!$T$7:$T$210,'Allocation of site-spec costs'!$B388,'Capex forecast'!$S$7:$S$210,'Allocation of site-spec costs'!$D388,'Capex forecast'!$Q$7:$Q$210,"Customer Connection")</f>
        <v>0</v>
      </c>
      <c r="L388" s="32">
        <f>SUMIFS('Capex forecast'!K$7:K$210,'Capex forecast'!$T$7:$T$210,'Allocation of site-spec costs'!$B388,'Capex forecast'!$S$7:$S$210,'Allocation of site-spec costs'!$D388,'Capex forecast'!$Q$7:$Q$210,"Customer Connection")</f>
        <v>0</v>
      </c>
      <c r="M388" s="32">
        <f>SUMIFS('Capex forecast'!L$7:L$210,'Capex forecast'!$T$7:$T$210,'Allocation of site-spec costs'!$B388,'Capex forecast'!$S$7:$S$210,'Allocation of site-spec costs'!$D388,'Capex forecast'!$Q$7:$Q$210,"Customer Connection")</f>
        <v>0</v>
      </c>
      <c r="N388" s="32">
        <f>SUMIFS('Capex forecast'!M$7:M$210,'Capex forecast'!$T$7:$T$210,'Allocation of site-spec costs'!$B388,'Capex forecast'!$S$7:$S$210,'Allocation of site-spec costs'!$D388,'Capex forecast'!$Q$7:$Q$210,"Customer Connection")</f>
        <v>0</v>
      </c>
      <c r="O388" s="32">
        <f>SUMIFS('Capex forecast'!N$7:N$210,'Capex forecast'!$T$7:$T$210,'Allocation of site-spec costs'!$B388,'Capex forecast'!$S$7:$S$210,'Allocation of site-spec costs'!$D388,'Capex forecast'!$Q$7:$Q$210,"Customer Connection")</f>
        <v>0</v>
      </c>
      <c r="Q388" s="6" t="s">
        <v>609</v>
      </c>
      <c r="R388" s="6" t="str">
        <f>INDEX('Raw demand forecast'!$M$7:$M$5830,MATCH($Q388,'Raw demand forecast'!$B$7:$B$5830,0))</f>
        <v>Yes</v>
      </c>
      <c r="S388" s="6" t="str">
        <f>IF(COUNTIF($Q$93:Q388,$B388) = 1, "LV", IF(COUNTIF($Q$93:Q388,$B388) = 2, "HV", "ST"))</f>
        <v>HV</v>
      </c>
      <c r="T388" s="6" t="str">
        <f>INDEX('Demand forecast and growth rate'!$E$7:$E$273,MATCH($Q388,'Demand forecast and growth rate'!$B$7:$B$273,0))</f>
        <v>Steady/falling</v>
      </c>
      <c r="U388" s="32">
        <f>SUMIFS('Capex forecast'!E$7:E$210,'Capex forecast'!$T$7:$T$210,$Q388,'Capex forecast'!$S$7:$S$210,$S388,'Capex forecast'!$Q$7:$Q$210,"Augex")</f>
        <v>0</v>
      </c>
      <c r="V388" s="32">
        <f>SUMIFS('Capex forecast'!F$7:F$210,'Capex forecast'!$T$7:$T$210,$Q388,'Capex forecast'!$S$7:$S$210,$S388,'Capex forecast'!$Q$7:$Q$210,"Augex")</f>
        <v>0</v>
      </c>
      <c r="W388" s="32">
        <f>SUMIFS('Capex forecast'!G$7:G$210,'Capex forecast'!$T$7:$T$210,$Q388,'Capex forecast'!$S$7:$S$210,$S388,'Capex forecast'!$Q$7:$Q$210,"Augex")</f>
        <v>0</v>
      </c>
      <c r="X388" s="32">
        <f>SUMIFS('Capex forecast'!H$7:H$210,'Capex forecast'!$T$7:$T$210,$Q388,'Capex forecast'!$S$7:$S$210,$S388,'Capex forecast'!$Q$7:$Q$210,"Augex")</f>
        <v>0</v>
      </c>
      <c r="Y388" s="32">
        <f>SUMIFS('Capex forecast'!I$7:I$210,'Capex forecast'!$T$7:$T$210,$Q388,'Capex forecast'!$S$7:$S$210,$S388,'Capex forecast'!$Q$7:$Q$210,"Augex")</f>
        <v>0</v>
      </c>
      <c r="Z388" s="32">
        <f>SUMIFS('Capex forecast'!J$7:J$210,'Capex forecast'!$T$7:$T$210,$Q388,'Capex forecast'!$S$7:$S$210,$S388,'Capex forecast'!$Q$7:$Q$210,"Augex")</f>
        <v>0</v>
      </c>
      <c r="AA388" s="32">
        <f>SUMIFS('Capex forecast'!K$7:K$210,'Capex forecast'!$T$7:$T$210,$Q388,'Capex forecast'!$S$7:$S$210,$S388,'Capex forecast'!$Q$7:$Q$210,"Augex")</f>
        <v>0</v>
      </c>
      <c r="AB388" s="32">
        <f>SUMIFS('Capex forecast'!L$7:L$210,'Capex forecast'!$T$7:$T$210,$Q388,'Capex forecast'!$S$7:$S$210,$S388,'Capex forecast'!$Q$7:$Q$210,"Augex")</f>
        <v>0</v>
      </c>
      <c r="AC388" s="32">
        <f>SUMIFS('Capex forecast'!M$7:M$210,'Capex forecast'!$T$7:$T$210,$Q388,'Capex forecast'!$S$7:$S$210,$S388,'Capex forecast'!$Q$7:$Q$210,"Augex")</f>
        <v>0</v>
      </c>
      <c r="AD388" s="32">
        <f>SUMIFS('Capex forecast'!N$7:N$210,'Capex forecast'!$T$7:$T$210,$Q388,'Capex forecast'!$S$7:$S$210,$S388,'Capex forecast'!$Q$7:$Q$210,"Augex")</f>
        <v>0</v>
      </c>
      <c r="AF388" s="6" t="s">
        <v>609</v>
      </c>
      <c r="AG388" s="6" t="str">
        <f>INDEX('Raw demand forecast'!$M$7:$M$5830,MATCH($Q388,'Raw demand forecast'!$B$7:$B$5830,0))</f>
        <v>Yes</v>
      </c>
      <c r="AH388" s="6" t="str">
        <f>IF(COUNTIF($AF$93:AF388,$B388) = 1, "LV", IF(COUNTIF($AF$93:AF388,$B388) = 2, "HV", "ST"))</f>
        <v>HV</v>
      </c>
      <c r="AI388" s="6" t="str">
        <f>INDEX('Demand forecast and growth rate'!$E$7:$E$273,MATCH($Q388,'Demand forecast and growth rate'!$B$7:$B$273,0))</f>
        <v>Steady/falling</v>
      </c>
      <c r="AJ388" s="53">
        <f>SUMIFS('Capex forecast'!E$7:E$210,'Capex forecast'!$T$7:$T$210,$AF388,'Capex forecast'!$S$7:$S$210,$AH388,'Capex forecast'!$Q$7:$Q$210,"Repex")</f>
        <v>0</v>
      </c>
      <c r="AK388" s="53">
        <f>SUMIFS('Capex forecast'!F$7:F$210,'Capex forecast'!$T$7:$T$210,$AF388,'Capex forecast'!$S$7:$S$210,$AH388,'Capex forecast'!$Q$7:$Q$210,"Repex")</f>
        <v>0</v>
      </c>
      <c r="AL388" s="53">
        <f>SUMIFS('Capex forecast'!G$7:G$210,'Capex forecast'!$T$7:$T$210,$AF388,'Capex forecast'!$S$7:$S$210,$AH388,'Capex forecast'!$Q$7:$Q$210,"Repex")</f>
        <v>0</v>
      </c>
      <c r="AM388" s="53">
        <f>SUMIFS('Capex forecast'!H$7:H$210,'Capex forecast'!$T$7:$T$210,$AF388,'Capex forecast'!$S$7:$S$210,$AH388,'Capex forecast'!$Q$7:$Q$210,"Repex")</f>
        <v>0</v>
      </c>
      <c r="AN388" s="53">
        <f>SUMIFS('Capex forecast'!I$7:I$210,'Capex forecast'!$T$7:$T$210,$AF388,'Capex forecast'!$S$7:$S$210,$AH388,'Capex forecast'!$Q$7:$Q$210,"Repex")</f>
        <v>0</v>
      </c>
      <c r="AO388" s="53">
        <f>SUMIFS('Capex forecast'!J$7:J$210,'Capex forecast'!$T$7:$T$210,$AF388,'Capex forecast'!$S$7:$S$210,$AH388,'Capex forecast'!$Q$7:$Q$210,"Repex")</f>
        <v>0</v>
      </c>
      <c r="AP388" s="53">
        <f>SUMIFS('Capex forecast'!K$7:K$210,'Capex forecast'!$T$7:$T$210,$AF388,'Capex forecast'!$S$7:$S$210,$AH388,'Capex forecast'!$Q$7:$Q$210,"Repex")</f>
        <v>0</v>
      </c>
      <c r="AQ388" s="53">
        <f>SUMIFS('Capex forecast'!L$7:L$210,'Capex forecast'!$T$7:$T$210,$AF388,'Capex forecast'!$S$7:$S$210,$AH388,'Capex forecast'!$Q$7:$Q$210,"Repex")</f>
        <v>0</v>
      </c>
      <c r="AR388" s="53">
        <f>SUMIFS('Capex forecast'!M$7:M$210,'Capex forecast'!$T$7:$T$210,$AF388,'Capex forecast'!$S$7:$S$210,$AH388,'Capex forecast'!$Q$7:$Q$210,"Repex")</f>
        <v>0</v>
      </c>
      <c r="AS388" s="53">
        <f>SUMIFS('Capex forecast'!N$7:N$210,'Capex forecast'!$T$7:$T$210,$AF388,'Capex forecast'!$S$7:$S$210,$AH388,'Capex forecast'!$Q$7:$Q$210,"Repex")</f>
        <v>0</v>
      </c>
    </row>
    <row r="389" spans="2:45" ht="15">
      <c r="B389" s="6" t="s">
        <v>608</v>
      </c>
      <c r="C389" s="6" t="str">
        <f>INDEX('Raw demand forecast'!$M$7:$M$5830,MATCH($B389,'Raw demand forecast'!$B$7:$B$5830,0))</f>
        <v>Yes</v>
      </c>
      <c r="D389" s="6" t="str">
        <f>IF(COUNTIF($B$93:B389,$B389) = 1, "LV", IF(COUNTIF($B$93:B389,$B389) = 2, "HV", "ST"))</f>
        <v>HV</v>
      </c>
      <c r="E389" s="6" t="str">
        <f>INDEX('Demand forecast and growth rate'!$E$7:$E$273,MATCH($B389,'Demand forecast and growth rate'!$B$7:$B$273,0))</f>
        <v>Steady/falling</v>
      </c>
      <c r="F389" s="32">
        <f>SUMIFS('Capex forecast'!E$7:E$210,'Capex forecast'!$T$7:$T$210,'Allocation of site-spec costs'!$B389,'Capex forecast'!$S$7:$S$210,'Allocation of site-spec costs'!$D389,'Capex forecast'!$Q$7:$Q$210,"Customer Connection")</f>
        <v>0</v>
      </c>
      <c r="G389" s="32">
        <f>SUMIFS('Capex forecast'!F$7:F$210,'Capex forecast'!$T$7:$T$210,'Allocation of site-spec costs'!$B389,'Capex forecast'!$S$7:$S$210,'Allocation of site-spec costs'!$D389,'Capex forecast'!$Q$7:$Q$210,"Customer Connection")</f>
        <v>0</v>
      </c>
      <c r="H389" s="32">
        <f>SUMIFS('Capex forecast'!G$7:G$210,'Capex forecast'!$T$7:$T$210,'Allocation of site-spec costs'!$B389,'Capex forecast'!$S$7:$S$210,'Allocation of site-spec costs'!$D389,'Capex forecast'!$Q$7:$Q$210,"Customer Connection")</f>
        <v>0</v>
      </c>
      <c r="I389" s="32">
        <f>SUMIFS('Capex forecast'!H$7:H$210,'Capex forecast'!$T$7:$T$210,'Allocation of site-spec costs'!$B389,'Capex forecast'!$S$7:$S$210,'Allocation of site-spec costs'!$D389,'Capex forecast'!$Q$7:$Q$210,"Customer Connection")</f>
        <v>0</v>
      </c>
      <c r="J389" s="32">
        <f>SUMIFS('Capex forecast'!I$7:I$210,'Capex forecast'!$T$7:$T$210,'Allocation of site-spec costs'!$B389,'Capex forecast'!$S$7:$S$210,'Allocation of site-spec costs'!$D389,'Capex forecast'!$Q$7:$Q$210,"Customer Connection")</f>
        <v>0</v>
      </c>
      <c r="K389" s="32">
        <f>SUMIFS('Capex forecast'!J$7:J$210,'Capex forecast'!$T$7:$T$210,'Allocation of site-spec costs'!$B389,'Capex forecast'!$S$7:$S$210,'Allocation of site-spec costs'!$D389,'Capex forecast'!$Q$7:$Q$210,"Customer Connection")</f>
        <v>0</v>
      </c>
      <c r="L389" s="32">
        <f>SUMIFS('Capex forecast'!K$7:K$210,'Capex forecast'!$T$7:$T$210,'Allocation of site-spec costs'!$B389,'Capex forecast'!$S$7:$S$210,'Allocation of site-spec costs'!$D389,'Capex forecast'!$Q$7:$Q$210,"Customer Connection")</f>
        <v>0</v>
      </c>
      <c r="M389" s="32">
        <f>SUMIFS('Capex forecast'!L$7:L$210,'Capex forecast'!$T$7:$T$210,'Allocation of site-spec costs'!$B389,'Capex forecast'!$S$7:$S$210,'Allocation of site-spec costs'!$D389,'Capex forecast'!$Q$7:$Q$210,"Customer Connection")</f>
        <v>0</v>
      </c>
      <c r="N389" s="32">
        <f>SUMIFS('Capex forecast'!M$7:M$210,'Capex forecast'!$T$7:$T$210,'Allocation of site-spec costs'!$B389,'Capex forecast'!$S$7:$S$210,'Allocation of site-spec costs'!$D389,'Capex forecast'!$Q$7:$Q$210,"Customer Connection")</f>
        <v>0</v>
      </c>
      <c r="O389" s="32">
        <f>SUMIFS('Capex forecast'!N$7:N$210,'Capex forecast'!$T$7:$T$210,'Allocation of site-spec costs'!$B389,'Capex forecast'!$S$7:$S$210,'Allocation of site-spec costs'!$D389,'Capex forecast'!$Q$7:$Q$210,"Customer Connection")</f>
        <v>0</v>
      </c>
      <c r="Q389" s="6" t="s">
        <v>608</v>
      </c>
      <c r="R389" s="6" t="str">
        <f>INDEX('Raw demand forecast'!$M$7:$M$5830,MATCH($Q389,'Raw demand forecast'!$B$7:$B$5830,0))</f>
        <v>Yes</v>
      </c>
      <c r="S389" s="6" t="str">
        <f>IF(COUNTIF($Q$93:Q389,$B389) = 1, "LV", IF(COUNTIF($Q$93:Q389,$B389) = 2, "HV", "ST"))</f>
        <v>HV</v>
      </c>
      <c r="T389" s="6" t="str">
        <f>INDEX('Demand forecast and growth rate'!$E$7:$E$273,MATCH($Q389,'Demand forecast and growth rate'!$B$7:$B$273,0))</f>
        <v>Steady/falling</v>
      </c>
      <c r="U389" s="32">
        <f>SUMIFS('Capex forecast'!E$7:E$210,'Capex forecast'!$T$7:$T$210,$Q389,'Capex forecast'!$S$7:$S$210,$S389,'Capex forecast'!$Q$7:$Q$210,"Augex")</f>
        <v>0</v>
      </c>
      <c r="V389" s="32">
        <f>SUMIFS('Capex forecast'!F$7:F$210,'Capex forecast'!$T$7:$T$210,$Q389,'Capex forecast'!$S$7:$S$210,$S389,'Capex forecast'!$Q$7:$Q$210,"Augex")</f>
        <v>0</v>
      </c>
      <c r="W389" s="32">
        <f>SUMIFS('Capex forecast'!G$7:G$210,'Capex forecast'!$T$7:$T$210,$Q389,'Capex forecast'!$S$7:$S$210,$S389,'Capex forecast'!$Q$7:$Q$210,"Augex")</f>
        <v>0</v>
      </c>
      <c r="X389" s="32">
        <f>SUMIFS('Capex forecast'!H$7:H$210,'Capex forecast'!$T$7:$T$210,$Q389,'Capex forecast'!$S$7:$S$210,$S389,'Capex forecast'!$Q$7:$Q$210,"Augex")</f>
        <v>0</v>
      </c>
      <c r="Y389" s="32">
        <f>SUMIFS('Capex forecast'!I$7:I$210,'Capex forecast'!$T$7:$T$210,$Q389,'Capex forecast'!$S$7:$S$210,$S389,'Capex forecast'!$Q$7:$Q$210,"Augex")</f>
        <v>0</v>
      </c>
      <c r="Z389" s="32">
        <f>SUMIFS('Capex forecast'!J$7:J$210,'Capex forecast'!$T$7:$T$210,$Q389,'Capex forecast'!$S$7:$S$210,$S389,'Capex forecast'!$Q$7:$Q$210,"Augex")</f>
        <v>0</v>
      </c>
      <c r="AA389" s="32">
        <f>SUMIFS('Capex forecast'!K$7:K$210,'Capex forecast'!$T$7:$T$210,$Q389,'Capex forecast'!$S$7:$S$210,$S389,'Capex forecast'!$Q$7:$Q$210,"Augex")</f>
        <v>0</v>
      </c>
      <c r="AB389" s="32">
        <f>SUMIFS('Capex forecast'!L$7:L$210,'Capex forecast'!$T$7:$T$210,$Q389,'Capex forecast'!$S$7:$S$210,$S389,'Capex forecast'!$Q$7:$Q$210,"Augex")</f>
        <v>0</v>
      </c>
      <c r="AC389" s="32">
        <f>SUMIFS('Capex forecast'!M$7:M$210,'Capex forecast'!$T$7:$T$210,$Q389,'Capex forecast'!$S$7:$S$210,$S389,'Capex forecast'!$Q$7:$Q$210,"Augex")</f>
        <v>0</v>
      </c>
      <c r="AD389" s="32">
        <f>SUMIFS('Capex forecast'!N$7:N$210,'Capex forecast'!$T$7:$T$210,$Q389,'Capex forecast'!$S$7:$S$210,$S389,'Capex forecast'!$Q$7:$Q$210,"Augex")</f>
        <v>0</v>
      </c>
      <c r="AF389" s="6" t="s">
        <v>608</v>
      </c>
      <c r="AG389" s="6" t="str">
        <f>INDEX('Raw demand forecast'!$M$7:$M$5830,MATCH($Q389,'Raw demand forecast'!$B$7:$B$5830,0))</f>
        <v>Yes</v>
      </c>
      <c r="AH389" s="6" t="str">
        <f>IF(COUNTIF($AF$93:AF389,$B389) = 1, "LV", IF(COUNTIF($AF$93:AF389,$B389) = 2, "HV", "ST"))</f>
        <v>HV</v>
      </c>
      <c r="AI389" s="6" t="str">
        <f>INDEX('Demand forecast and growth rate'!$E$7:$E$273,MATCH($Q389,'Demand forecast and growth rate'!$B$7:$B$273,0))</f>
        <v>Steady/falling</v>
      </c>
      <c r="AJ389" s="53">
        <f>SUMIFS('Capex forecast'!E$7:E$210,'Capex forecast'!$T$7:$T$210,$AF389,'Capex forecast'!$S$7:$S$210,$AH389,'Capex forecast'!$Q$7:$Q$210,"Repex")</f>
        <v>0</v>
      </c>
      <c r="AK389" s="53">
        <f>SUMIFS('Capex forecast'!F$7:F$210,'Capex forecast'!$T$7:$T$210,$AF389,'Capex forecast'!$S$7:$S$210,$AH389,'Capex forecast'!$Q$7:$Q$210,"Repex")</f>
        <v>0</v>
      </c>
      <c r="AL389" s="53">
        <f>SUMIFS('Capex forecast'!G$7:G$210,'Capex forecast'!$T$7:$T$210,$AF389,'Capex forecast'!$S$7:$S$210,$AH389,'Capex forecast'!$Q$7:$Q$210,"Repex")</f>
        <v>0</v>
      </c>
      <c r="AM389" s="53">
        <f>SUMIFS('Capex forecast'!H$7:H$210,'Capex forecast'!$T$7:$T$210,$AF389,'Capex forecast'!$S$7:$S$210,$AH389,'Capex forecast'!$Q$7:$Q$210,"Repex")</f>
        <v>0</v>
      </c>
      <c r="AN389" s="53">
        <f>SUMIFS('Capex forecast'!I$7:I$210,'Capex forecast'!$T$7:$T$210,$AF389,'Capex forecast'!$S$7:$S$210,$AH389,'Capex forecast'!$Q$7:$Q$210,"Repex")</f>
        <v>0</v>
      </c>
      <c r="AO389" s="53">
        <f>SUMIFS('Capex forecast'!J$7:J$210,'Capex forecast'!$T$7:$T$210,$AF389,'Capex forecast'!$S$7:$S$210,$AH389,'Capex forecast'!$Q$7:$Q$210,"Repex")</f>
        <v>0</v>
      </c>
      <c r="AP389" s="53">
        <f>SUMIFS('Capex forecast'!K$7:K$210,'Capex forecast'!$T$7:$T$210,$AF389,'Capex forecast'!$S$7:$S$210,$AH389,'Capex forecast'!$Q$7:$Q$210,"Repex")</f>
        <v>0</v>
      </c>
      <c r="AQ389" s="53">
        <f>SUMIFS('Capex forecast'!L$7:L$210,'Capex forecast'!$T$7:$T$210,$AF389,'Capex forecast'!$S$7:$S$210,$AH389,'Capex forecast'!$Q$7:$Q$210,"Repex")</f>
        <v>0</v>
      </c>
      <c r="AR389" s="53">
        <f>SUMIFS('Capex forecast'!M$7:M$210,'Capex forecast'!$T$7:$T$210,$AF389,'Capex forecast'!$S$7:$S$210,$AH389,'Capex forecast'!$Q$7:$Q$210,"Repex")</f>
        <v>0</v>
      </c>
      <c r="AS389" s="53">
        <f>SUMIFS('Capex forecast'!N$7:N$210,'Capex forecast'!$T$7:$T$210,$AF389,'Capex forecast'!$S$7:$S$210,$AH389,'Capex forecast'!$Q$7:$Q$210,"Repex")</f>
        <v>0</v>
      </c>
    </row>
    <row r="390" spans="2:45" ht="15">
      <c r="B390" s="6" t="s">
        <v>133</v>
      </c>
      <c r="C390" s="6" t="str">
        <f>INDEX('Raw demand forecast'!$M$7:$M$5830,MATCH($B390,'Raw demand forecast'!$B$7:$B$5830,0))</f>
        <v>No</v>
      </c>
      <c r="D390" s="6" t="str">
        <f>IF(COUNTIF($B$93:B390,$B390) = 1, "LV", IF(COUNTIF($B$93:B390,$B390) = 2, "HV", "ST"))</f>
        <v>HV</v>
      </c>
      <c r="E390" s="6" t="str">
        <f>INDEX('Demand forecast and growth rate'!$E$7:$E$273,MATCH($B390,'Demand forecast and growth rate'!$B$7:$B$273,0))</f>
        <v>High growth</v>
      </c>
      <c r="F390" s="32">
        <f>SUMIFS('Capex forecast'!E$7:E$210,'Capex forecast'!$T$7:$T$210,'Allocation of site-spec costs'!$B390,'Capex forecast'!$S$7:$S$210,'Allocation of site-spec costs'!$D390,'Capex forecast'!$Q$7:$Q$210,"Customer Connection")</f>
        <v>0</v>
      </c>
      <c r="G390" s="32">
        <f>SUMIFS('Capex forecast'!F$7:F$210,'Capex forecast'!$T$7:$T$210,'Allocation of site-spec costs'!$B390,'Capex forecast'!$S$7:$S$210,'Allocation of site-spec costs'!$D390,'Capex forecast'!$Q$7:$Q$210,"Customer Connection")</f>
        <v>0</v>
      </c>
      <c r="H390" s="32">
        <f>SUMIFS('Capex forecast'!G$7:G$210,'Capex forecast'!$T$7:$T$210,'Allocation of site-spec costs'!$B390,'Capex forecast'!$S$7:$S$210,'Allocation of site-spec costs'!$D390,'Capex forecast'!$Q$7:$Q$210,"Customer Connection")</f>
        <v>0</v>
      </c>
      <c r="I390" s="32">
        <f>SUMIFS('Capex forecast'!H$7:H$210,'Capex forecast'!$T$7:$T$210,'Allocation of site-spec costs'!$B390,'Capex forecast'!$S$7:$S$210,'Allocation of site-spec costs'!$D390,'Capex forecast'!$Q$7:$Q$210,"Customer Connection")</f>
        <v>0</v>
      </c>
      <c r="J390" s="32">
        <f>SUMIFS('Capex forecast'!I$7:I$210,'Capex forecast'!$T$7:$T$210,'Allocation of site-spec costs'!$B390,'Capex forecast'!$S$7:$S$210,'Allocation of site-spec costs'!$D390,'Capex forecast'!$Q$7:$Q$210,"Customer Connection")</f>
        <v>0</v>
      </c>
      <c r="K390" s="32">
        <f>SUMIFS('Capex forecast'!J$7:J$210,'Capex forecast'!$T$7:$T$210,'Allocation of site-spec costs'!$B390,'Capex forecast'!$S$7:$S$210,'Allocation of site-spec costs'!$D390,'Capex forecast'!$Q$7:$Q$210,"Customer Connection")</f>
        <v>0</v>
      </c>
      <c r="L390" s="32">
        <f>SUMIFS('Capex forecast'!K$7:K$210,'Capex forecast'!$T$7:$T$210,'Allocation of site-spec costs'!$B390,'Capex forecast'!$S$7:$S$210,'Allocation of site-spec costs'!$D390,'Capex forecast'!$Q$7:$Q$210,"Customer Connection")</f>
        <v>0</v>
      </c>
      <c r="M390" s="32">
        <f>SUMIFS('Capex forecast'!L$7:L$210,'Capex forecast'!$T$7:$T$210,'Allocation of site-spec costs'!$B390,'Capex forecast'!$S$7:$S$210,'Allocation of site-spec costs'!$D390,'Capex forecast'!$Q$7:$Q$210,"Customer Connection")</f>
        <v>0</v>
      </c>
      <c r="N390" s="32">
        <f>SUMIFS('Capex forecast'!M$7:M$210,'Capex forecast'!$T$7:$T$210,'Allocation of site-spec costs'!$B390,'Capex forecast'!$S$7:$S$210,'Allocation of site-spec costs'!$D390,'Capex forecast'!$Q$7:$Q$210,"Customer Connection")</f>
        <v>0</v>
      </c>
      <c r="O390" s="32">
        <f>SUMIFS('Capex forecast'!N$7:N$210,'Capex forecast'!$T$7:$T$210,'Allocation of site-spec costs'!$B390,'Capex forecast'!$S$7:$S$210,'Allocation of site-spec costs'!$D390,'Capex forecast'!$Q$7:$Q$210,"Customer Connection")</f>
        <v>0</v>
      </c>
      <c r="Q390" s="6" t="s">
        <v>133</v>
      </c>
      <c r="R390" s="6" t="str">
        <f>INDEX('Raw demand forecast'!$M$7:$M$5830,MATCH($Q390,'Raw demand forecast'!$B$7:$B$5830,0))</f>
        <v>No</v>
      </c>
      <c r="S390" s="6" t="str">
        <f>IF(COUNTIF($Q$93:Q390,$B390) = 1, "LV", IF(COUNTIF($Q$93:Q390,$B390) = 2, "HV", "ST"))</f>
        <v>HV</v>
      </c>
      <c r="T390" s="6" t="str">
        <f>INDEX('Demand forecast and growth rate'!$E$7:$E$273,MATCH($Q390,'Demand forecast and growth rate'!$B$7:$B$273,0))</f>
        <v>High growth</v>
      </c>
      <c r="U390" s="32">
        <f>SUMIFS('Capex forecast'!E$7:E$210,'Capex forecast'!$T$7:$T$210,$Q390,'Capex forecast'!$S$7:$S$210,$S390,'Capex forecast'!$Q$7:$Q$210,"Augex")</f>
        <v>0</v>
      </c>
      <c r="V390" s="32">
        <f>SUMIFS('Capex forecast'!F$7:F$210,'Capex forecast'!$T$7:$T$210,$Q390,'Capex forecast'!$S$7:$S$210,$S390,'Capex forecast'!$Q$7:$Q$210,"Augex")</f>
        <v>0</v>
      </c>
      <c r="W390" s="32">
        <f>SUMIFS('Capex forecast'!G$7:G$210,'Capex forecast'!$T$7:$T$210,$Q390,'Capex forecast'!$S$7:$S$210,$S390,'Capex forecast'!$Q$7:$Q$210,"Augex")</f>
        <v>0</v>
      </c>
      <c r="X390" s="32">
        <f>SUMIFS('Capex forecast'!H$7:H$210,'Capex forecast'!$T$7:$T$210,$Q390,'Capex forecast'!$S$7:$S$210,$S390,'Capex forecast'!$Q$7:$Q$210,"Augex")</f>
        <v>0</v>
      </c>
      <c r="Y390" s="32">
        <f>SUMIFS('Capex forecast'!I$7:I$210,'Capex forecast'!$T$7:$T$210,$Q390,'Capex forecast'!$S$7:$S$210,$S390,'Capex forecast'!$Q$7:$Q$210,"Augex")</f>
        <v>0</v>
      </c>
      <c r="Z390" s="32">
        <f>SUMIFS('Capex forecast'!J$7:J$210,'Capex forecast'!$T$7:$T$210,$Q390,'Capex forecast'!$S$7:$S$210,$S390,'Capex forecast'!$Q$7:$Q$210,"Augex")</f>
        <v>0</v>
      </c>
      <c r="AA390" s="32">
        <f>SUMIFS('Capex forecast'!K$7:K$210,'Capex forecast'!$T$7:$T$210,$Q390,'Capex forecast'!$S$7:$S$210,$S390,'Capex forecast'!$Q$7:$Q$210,"Augex")</f>
        <v>0</v>
      </c>
      <c r="AB390" s="32">
        <f>SUMIFS('Capex forecast'!L$7:L$210,'Capex forecast'!$T$7:$T$210,$Q390,'Capex forecast'!$S$7:$S$210,$S390,'Capex forecast'!$Q$7:$Q$210,"Augex")</f>
        <v>0</v>
      </c>
      <c r="AC390" s="32">
        <f>SUMIFS('Capex forecast'!M$7:M$210,'Capex forecast'!$T$7:$T$210,$Q390,'Capex forecast'!$S$7:$S$210,$S390,'Capex forecast'!$Q$7:$Q$210,"Augex")</f>
        <v>0</v>
      </c>
      <c r="AD390" s="32">
        <f>SUMIFS('Capex forecast'!N$7:N$210,'Capex forecast'!$T$7:$T$210,$Q390,'Capex forecast'!$S$7:$S$210,$S390,'Capex forecast'!$Q$7:$Q$210,"Augex")</f>
        <v>0</v>
      </c>
      <c r="AF390" s="6" t="s">
        <v>133</v>
      </c>
      <c r="AG390" s="6" t="str">
        <f>INDEX('Raw demand forecast'!$M$7:$M$5830,MATCH($Q390,'Raw demand forecast'!$B$7:$B$5830,0))</f>
        <v>No</v>
      </c>
      <c r="AH390" s="6" t="str">
        <f>IF(COUNTIF($AF$93:AF390,$B390) = 1, "LV", IF(COUNTIF($AF$93:AF390,$B390) = 2, "HV", "ST"))</f>
        <v>HV</v>
      </c>
      <c r="AI390" s="6" t="str">
        <f>INDEX('Demand forecast and growth rate'!$E$7:$E$273,MATCH($Q390,'Demand forecast and growth rate'!$B$7:$B$273,0))</f>
        <v>High growth</v>
      </c>
      <c r="AJ390" s="53">
        <f>SUMIFS('Capex forecast'!E$7:E$210,'Capex forecast'!$T$7:$T$210,$AF390,'Capex forecast'!$S$7:$S$210,$AH390,'Capex forecast'!$Q$7:$Q$210,"Repex")</f>
        <v>0</v>
      </c>
      <c r="AK390" s="53">
        <f>SUMIFS('Capex forecast'!F$7:F$210,'Capex forecast'!$T$7:$T$210,$AF390,'Capex forecast'!$S$7:$S$210,$AH390,'Capex forecast'!$Q$7:$Q$210,"Repex")</f>
        <v>0</v>
      </c>
      <c r="AL390" s="53">
        <f>SUMIFS('Capex forecast'!G$7:G$210,'Capex forecast'!$T$7:$T$210,$AF390,'Capex forecast'!$S$7:$S$210,$AH390,'Capex forecast'!$Q$7:$Q$210,"Repex")</f>
        <v>0</v>
      </c>
      <c r="AM390" s="53">
        <f>SUMIFS('Capex forecast'!H$7:H$210,'Capex forecast'!$T$7:$T$210,$AF390,'Capex forecast'!$S$7:$S$210,$AH390,'Capex forecast'!$Q$7:$Q$210,"Repex")</f>
        <v>0</v>
      </c>
      <c r="AN390" s="53">
        <f>SUMIFS('Capex forecast'!I$7:I$210,'Capex forecast'!$T$7:$T$210,$AF390,'Capex forecast'!$S$7:$S$210,$AH390,'Capex forecast'!$Q$7:$Q$210,"Repex")</f>
        <v>0</v>
      </c>
      <c r="AO390" s="53">
        <f>SUMIFS('Capex forecast'!J$7:J$210,'Capex forecast'!$T$7:$T$210,$AF390,'Capex forecast'!$S$7:$S$210,$AH390,'Capex forecast'!$Q$7:$Q$210,"Repex")</f>
        <v>0</v>
      </c>
      <c r="AP390" s="53">
        <f>SUMIFS('Capex forecast'!K$7:K$210,'Capex forecast'!$T$7:$T$210,$AF390,'Capex forecast'!$S$7:$S$210,$AH390,'Capex forecast'!$Q$7:$Q$210,"Repex")</f>
        <v>0</v>
      </c>
      <c r="AQ390" s="53">
        <f>SUMIFS('Capex forecast'!L$7:L$210,'Capex forecast'!$T$7:$T$210,$AF390,'Capex forecast'!$S$7:$S$210,$AH390,'Capex forecast'!$Q$7:$Q$210,"Repex")</f>
        <v>0</v>
      </c>
      <c r="AR390" s="53">
        <f>SUMIFS('Capex forecast'!M$7:M$210,'Capex forecast'!$T$7:$T$210,$AF390,'Capex forecast'!$S$7:$S$210,$AH390,'Capex forecast'!$Q$7:$Q$210,"Repex")</f>
        <v>0</v>
      </c>
      <c r="AS390" s="53">
        <f>SUMIFS('Capex forecast'!N$7:N$210,'Capex forecast'!$T$7:$T$210,$AF390,'Capex forecast'!$S$7:$S$210,$AH390,'Capex forecast'!$Q$7:$Q$210,"Repex")</f>
        <v>0</v>
      </c>
    </row>
    <row r="391" spans="2:45" ht="15">
      <c r="B391" s="6" t="s">
        <v>624</v>
      </c>
      <c r="C391" s="6" t="str">
        <f>INDEX('Raw demand forecast'!$M$7:$M$5830,MATCH($B391,'Raw demand forecast'!$B$7:$B$5830,0))</f>
        <v>Yes</v>
      </c>
      <c r="D391" s="6" t="str">
        <f>IF(COUNTIF($B$93:B391,$B391) = 1, "LV", IF(COUNTIF($B$93:B391,$B391) = 2, "HV", "ST"))</f>
        <v>HV</v>
      </c>
      <c r="E391" s="6" t="str">
        <f>INDEX('Demand forecast and growth rate'!$E$7:$E$273,MATCH($B391,'Demand forecast and growth rate'!$B$7:$B$273,0))</f>
        <v>Steady/falling</v>
      </c>
      <c r="F391" s="32">
        <f>SUMIFS('Capex forecast'!E$7:E$210,'Capex forecast'!$T$7:$T$210,'Allocation of site-spec costs'!$B391,'Capex forecast'!$S$7:$S$210,'Allocation of site-spec costs'!$D391,'Capex forecast'!$Q$7:$Q$210,"Customer Connection")</f>
        <v>0</v>
      </c>
      <c r="G391" s="32">
        <f>SUMIFS('Capex forecast'!F$7:F$210,'Capex forecast'!$T$7:$T$210,'Allocation of site-spec costs'!$B391,'Capex forecast'!$S$7:$S$210,'Allocation of site-spec costs'!$D391,'Capex forecast'!$Q$7:$Q$210,"Customer Connection")</f>
        <v>0</v>
      </c>
      <c r="H391" s="32">
        <f>SUMIFS('Capex forecast'!G$7:G$210,'Capex forecast'!$T$7:$T$210,'Allocation of site-spec costs'!$B391,'Capex forecast'!$S$7:$S$210,'Allocation of site-spec costs'!$D391,'Capex forecast'!$Q$7:$Q$210,"Customer Connection")</f>
        <v>0</v>
      </c>
      <c r="I391" s="32">
        <f>SUMIFS('Capex forecast'!H$7:H$210,'Capex forecast'!$T$7:$T$210,'Allocation of site-spec costs'!$B391,'Capex forecast'!$S$7:$S$210,'Allocation of site-spec costs'!$D391,'Capex forecast'!$Q$7:$Q$210,"Customer Connection")</f>
        <v>0</v>
      </c>
      <c r="J391" s="32">
        <f>SUMIFS('Capex forecast'!I$7:I$210,'Capex forecast'!$T$7:$T$210,'Allocation of site-spec costs'!$B391,'Capex forecast'!$S$7:$S$210,'Allocation of site-spec costs'!$D391,'Capex forecast'!$Q$7:$Q$210,"Customer Connection")</f>
        <v>0</v>
      </c>
      <c r="K391" s="32">
        <f>SUMIFS('Capex forecast'!J$7:J$210,'Capex forecast'!$T$7:$T$210,'Allocation of site-spec costs'!$B391,'Capex forecast'!$S$7:$S$210,'Allocation of site-spec costs'!$D391,'Capex forecast'!$Q$7:$Q$210,"Customer Connection")</f>
        <v>0</v>
      </c>
      <c r="L391" s="32">
        <f>SUMIFS('Capex forecast'!K$7:K$210,'Capex forecast'!$T$7:$T$210,'Allocation of site-spec costs'!$B391,'Capex forecast'!$S$7:$S$210,'Allocation of site-spec costs'!$D391,'Capex forecast'!$Q$7:$Q$210,"Customer Connection")</f>
        <v>0</v>
      </c>
      <c r="M391" s="32">
        <f>SUMIFS('Capex forecast'!L$7:L$210,'Capex forecast'!$T$7:$T$210,'Allocation of site-spec costs'!$B391,'Capex forecast'!$S$7:$S$210,'Allocation of site-spec costs'!$D391,'Capex forecast'!$Q$7:$Q$210,"Customer Connection")</f>
        <v>0</v>
      </c>
      <c r="N391" s="32">
        <f>SUMIFS('Capex forecast'!M$7:M$210,'Capex forecast'!$T$7:$T$210,'Allocation of site-spec costs'!$B391,'Capex forecast'!$S$7:$S$210,'Allocation of site-spec costs'!$D391,'Capex forecast'!$Q$7:$Q$210,"Customer Connection")</f>
        <v>0</v>
      </c>
      <c r="O391" s="32">
        <f>SUMIFS('Capex forecast'!N$7:N$210,'Capex forecast'!$T$7:$T$210,'Allocation of site-spec costs'!$B391,'Capex forecast'!$S$7:$S$210,'Allocation of site-spec costs'!$D391,'Capex forecast'!$Q$7:$Q$210,"Customer Connection")</f>
        <v>0</v>
      </c>
      <c r="Q391" s="6" t="s">
        <v>624</v>
      </c>
      <c r="R391" s="6" t="str">
        <f>INDEX('Raw demand forecast'!$M$7:$M$5830,MATCH($Q391,'Raw demand forecast'!$B$7:$B$5830,0))</f>
        <v>Yes</v>
      </c>
      <c r="S391" s="6" t="str">
        <f>IF(COUNTIF($Q$93:Q391,$B391) = 1, "LV", IF(COUNTIF($Q$93:Q391,$B391) = 2, "HV", "ST"))</f>
        <v>HV</v>
      </c>
      <c r="T391" s="6" t="str">
        <f>INDEX('Demand forecast and growth rate'!$E$7:$E$273,MATCH($Q391,'Demand forecast and growth rate'!$B$7:$B$273,0))</f>
        <v>Steady/falling</v>
      </c>
      <c r="U391" s="32">
        <f>SUMIFS('Capex forecast'!E$7:E$210,'Capex forecast'!$T$7:$T$210,$Q391,'Capex forecast'!$S$7:$S$210,$S391,'Capex forecast'!$Q$7:$Q$210,"Augex")</f>
        <v>0</v>
      </c>
      <c r="V391" s="32">
        <f>SUMIFS('Capex forecast'!F$7:F$210,'Capex forecast'!$T$7:$T$210,$Q391,'Capex forecast'!$S$7:$S$210,$S391,'Capex forecast'!$Q$7:$Q$210,"Augex")</f>
        <v>0</v>
      </c>
      <c r="W391" s="32">
        <f>SUMIFS('Capex forecast'!G$7:G$210,'Capex forecast'!$T$7:$T$210,$Q391,'Capex forecast'!$S$7:$S$210,$S391,'Capex forecast'!$Q$7:$Q$210,"Augex")</f>
        <v>0</v>
      </c>
      <c r="X391" s="32">
        <f>SUMIFS('Capex forecast'!H$7:H$210,'Capex forecast'!$T$7:$T$210,$Q391,'Capex forecast'!$S$7:$S$210,$S391,'Capex forecast'!$Q$7:$Q$210,"Augex")</f>
        <v>0</v>
      </c>
      <c r="Y391" s="32">
        <f>SUMIFS('Capex forecast'!I$7:I$210,'Capex forecast'!$T$7:$T$210,$Q391,'Capex forecast'!$S$7:$S$210,$S391,'Capex forecast'!$Q$7:$Q$210,"Augex")</f>
        <v>0</v>
      </c>
      <c r="Z391" s="32">
        <f>SUMIFS('Capex forecast'!J$7:J$210,'Capex forecast'!$T$7:$T$210,$Q391,'Capex forecast'!$S$7:$S$210,$S391,'Capex forecast'!$Q$7:$Q$210,"Augex")</f>
        <v>0</v>
      </c>
      <c r="AA391" s="32">
        <f>SUMIFS('Capex forecast'!K$7:K$210,'Capex forecast'!$T$7:$T$210,$Q391,'Capex forecast'!$S$7:$S$210,$S391,'Capex forecast'!$Q$7:$Q$210,"Augex")</f>
        <v>0</v>
      </c>
      <c r="AB391" s="32">
        <f>SUMIFS('Capex forecast'!L$7:L$210,'Capex forecast'!$T$7:$T$210,$Q391,'Capex forecast'!$S$7:$S$210,$S391,'Capex forecast'!$Q$7:$Q$210,"Augex")</f>
        <v>0</v>
      </c>
      <c r="AC391" s="32">
        <f>SUMIFS('Capex forecast'!M$7:M$210,'Capex forecast'!$T$7:$T$210,$Q391,'Capex forecast'!$S$7:$S$210,$S391,'Capex forecast'!$Q$7:$Q$210,"Augex")</f>
        <v>0</v>
      </c>
      <c r="AD391" s="32">
        <f>SUMIFS('Capex forecast'!N$7:N$210,'Capex forecast'!$T$7:$T$210,$Q391,'Capex forecast'!$S$7:$S$210,$S391,'Capex forecast'!$Q$7:$Q$210,"Augex")</f>
        <v>0</v>
      </c>
      <c r="AF391" s="6" t="s">
        <v>624</v>
      </c>
      <c r="AG391" s="6" t="str">
        <f>INDEX('Raw demand forecast'!$M$7:$M$5830,MATCH($Q391,'Raw demand forecast'!$B$7:$B$5830,0))</f>
        <v>Yes</v>
      </c>
      <c r="AH391" s="6" t="str">
        <f>IF(COUNTIF($AF$93:AF391,$B391) = 1, "LV", IF(COUNTIF($AF$93:AF391,$B391) = 2, "HV", "ST"))</f>
        <v>HV</v>
      </c>
      <c r="AI391" s="6" t="str">
        <f>INDEX('Demand forecast and growth rate'!$E$7:$E$273,MATCH($Q391,'Demand forecast and growth rate'!$B$7:$B$273,0))</f>
        <v>Steady/falling</v>
      </c>
      <c r="AJ391" s="53">
        <f>SUMIFS('Capex forecast'!E$7:E$210,'Capex forecast'!$T$7:$T$210,$AF391,'Capex forecast'!$S$7:$S$210,$AH391,'Capex forecast'!$Q$7:$Q$210,"Repex")</f>
        <v>0</v>
      </c>
      <c r="AK391" s="53">
        <f>SUMIFS('Capex forecast'!F$7:F$210,'Capex forecast'!$T$7:$T$210,$AF391,'Capex forecast'!$S$7:$S$210,$AH391,'Capex forecast'!$Q$7:$Q$210,"Repex")</f>
        <v>0</v>
      </c>
      <c r="AL391" s="53">
        <f>SUMIFS('Capex forecast'!G$7:G$210,'Capex forecast'!$T$7:$T$210,$AF391,'Capex forecast'!$S$7:$S$210,$AH391,'Capex forecast'!$Q$7:$Q$210,"Repex")</f>
        <v>0</v>
      </c>
      <c r="AM391" s="53">
        <f>SUMIFS('Capex forecast'!H$7:H$210,'Capex forecast'!$T$7:$T$210,$AF391,'Capex forecast'!$S$7:$S$210,$AH391,'Capex forecast'!$Q$7:$Q$210,"Repex")</f>
        <v>0</v>
      </c>
      <c r="AN391" s="53">
        <f>SUMIFS('Capex forecast'!I$7:I$210,'Capex forecast'!$T$7:$T$210,$AF391,'Capex forecast'!$S$7:$S$210,$AH391,'Capex forecast'!$Q$7:$Q$210,"Repex")</f>
        <v>0</v>
      </c>
      <c r="AO391" s="53">
        <f>SUMIFS('Capex forecast'!J$7:J$210,'Capex forecast'!$T$7:$T$210,$AF391,'Capex forecast'!$S$7:$S$210,$AH391,'Capex forecast'!$Q$7:$Q$210,"Repex")</f>
        <v>0</v>
      </c>
      <c r="AP391" s="53">
        <f>SUMIFS('Capex forecast'!K$7:K$210,'Capex forecast'!$T$7:$T$210,$AF391,'Capex forecast'!$S$7:$S$210,$AH391,'Capex forecast'!$Q$7:$Q$210,"Repex")</f>
        <v>0</v>
      </c>
      <c r="AQ391" s="53">
        <f>SUMIFS('Capex forecast'!L$7:L$210,'Capex forecast'!$T$7:$T$210,$AF391,'Capex forecast'!$S$7:$S$210,$AH391,'Capex forecast'!$Q$7:$Q$210,"Repex")</f>
        <v>0</v>
      </c>
      <c r="AR391" s="53">
        <f>SUMIFS('Capex forecast'!M$7:M$210,'Capex forecast'!$T$7:$T$210,$AF391,'Capex forecast'!$S$7:$S$210,$AH391,'Capex forecast'!$Q$7:$Q$210,"Repex")</f>
        <v>0</v>
      </c>
      <c r="AS391" s="53">
        <f>SUMIFS('Capex forecast'!N$7:N$210,'Capex forecast'!$T$7:$T$210,$AF391,'Capex forecast'!$S$7:$S$210,$AH391,'Capex forecast'!$Q$7:$Q$210,"Repex")</f>
        <v>0</v>
      </c>
    </row>
    <row r="392" spans="2:45" ht="15">
      <c r="B392" s="6" t="s">
        <v>593</v>
      </c>
      <c r="C392" s="6" t="str">
        <f>INDEX('Raw demand forecast'!$M$7:$M$5830,MATCH($B392,'Raw demand forecast'!$B$7:$B$5830,0))</f>
        <v>Yes</v>
      </c>
      <c r="D392" s="6" t="str">
        <f>IF(COUNTIF($B$93:B392,$B392) = 1, "LV", IF(COUNTIF($B$93:B392,$B392) = 2, "HV", "ST"))</f>
        <v>HV</v>
      </c>
      <c r="E392" s="6" t="str">
        <f>INDEX('Demand forecast and growth rate'!$E$7:$E$273,MATCH($B392,'Demand forecast and growth rate'!$B$7:$B$273,0))</f>
        <v>Steady/falling</v>
      </c>
      <c r="F392" s="32">
        <f>SUMIFS('Capex forecast'!E$7:E$210,'Capex forecast'!$T$7:$T$210,'Allocation of site-spec costs'!$B392,'Capex forecast'!$S$7:$S$210,'Allocation of site-spec costs'!$D392,'Capex forecast'!$Q$7:$Q$210,"Customer Connection")</f>
        <v>0</v>
      </c>
      <c r="G392" s="32">
        <f>SUMIFS('Capex forecast'!F$7:F$210,'Capex forecast'!$T$7:$T$210,'Allocation of site-spec costs'!$B392,'Capex forecast'!$S$7:$S$210,'Allocation of site-spec costs'!$D392,'Capex forecast'!$Q$7:$Q$210,"Customer Connection")</f>
        <v>0</v>
      </c>
      <c r="H392" s="32">
        <f>SUMIFS('Capex forecast'!G$7:G$210,'Capex forecast'!$T$7:$T$210,'Allocation of site-spec costs'!$B392,'Capex forecast'!$S$7:$S$210,'Allocation of site-spec costs'!$D392,'Capex forecast'!$Q$7:$Q$210,"Customer Connection")</f>
        <v>0</v>
      </c>
      <c r="I392" s="32">
        <f>SUMIFS('Capex forecast'!H$7:H$210,'Capex forecast'!$T$7:$T$210,'Allocation of site-spec costs'!$B392,'Capex forecast'!$S$7:$S$210,'Allocation of site-spec costs'!$D392,'Capex forecast'!$Q$7:$Q$210,"Customer Connection")</f>
        <v>0</v>
      </c>
      <c r="J392" s="32">
        <f>SUMIFS('Capex forecast'!I$7:I$210,'Capex forecast'!$T$7:$T$210,'Allocation of site-spec costs'!$B392,'Capex forecast'!$S$7:$S$210,'Allocation of site-spec costs'!$D392,'Capex forecast'!$Q$7:$Q$210,"Customer Connection")</f>
        <v>0</v>
      </c>
      <c r="K392" s="32">
        <f>SUMIFS('Capex forecast'!J$7:J$210,'Capex forecast'!$T$7:$T$210,'Allocation of site-spec costs'!$B392,'Capex forecast'!$S$7:$S$210,'Allocation of site-spec costs'!$D392,'Capex forecast'!$Q$7:$Q$210,"Customer Connection")</f>
        <v>0</v>
      </c>
      <c r="L392" s="32">
        <f>SUMIFS('Capex forecast'!K$7:K$210,'Capex forecast'!$T$7:$T$210,'Allocation of site-spec costs'!$B392,'Capex forecast'!$S$7:$S$210,'Allocation of site-spec costs'!$D392,'Capex forecast'!$Q$7:$Q$210,"Customer Connection")</f>
        <v>0</v>
      </c>
      <c r="M392" s="32">
        <f>SUMIFS('Capex forecast'!L$7:L$210,'Capex forecast'!$T$7:$T$210,'Allocation of site-spec costs'!$B392,'Capex forecast'!$S$7:$S$210,'Allocation of site-spec costs'!$D392,'Capex forecast'!$Q$7:$Q$210,"Customer Connection")</f>
        <v>0</v>
      </c>
      <c r="N392" s="32">
        <f>SUMIFS('Capex forecast'!M$7:M$210,'Capex forecast'!$T$7:$T$210,'Allocation of site-spec costs'!$B392,'Capex forecast'!$S$7:$S$210,'Allocation of site-spec costs'!$D392,'Capex forecast'!$Q$7:$Q$210,"Customer Connection")</f>
        <v>0</v>
      </c>
      <c r="O392" s="32">
        <f>SUMIFS('Capex forecast'!N$7:N$210,'Capex forecast'!$T$7:$T$210,'Allocation of site-spec costs'!$B392,'Capex forecast'!$S$7:$S$210,'Allocation of site-spec costs'!$D392,'Capex forecast'!$Q$7:$Q$210,"Customer Connection")</f>
        <v>0</v>
      </c>
      <c r="Q392" s="6" t="s">
        <v>593</v>
      </c>
      <c r="R392" s="6" t="str">
        <f>INDEX('Raw demand forecast'!$M$7:$M$5830,MATCH($Q392,'Raw demand forecast'!$B$7:$B$5830,0))</f>
        <v>Yes</v>
      </c>
      <c r="S392" s="6" t="str">
        <f>IF(COUNTIF($Q$93:Q392,$B392) = 1, "LV", IF(COUNTIF($Q$93:Q392,$B392) = 2, "HV", "ST"))</f>
        <v>HV</v>
      </c>
      <c r="T392" s="6" t="str">
        <f>INDEX('Demand forecast and growth rate'!$E$7:$E$273,MATCH($Q392,'Demand forecast and growth rate'!$B$7:$B$273,0))</f>
        <v>Steady/falling</v>
      </c>
      <c r="U392" s="32">
        <f>SUMIFS('Capex forecast'!E$7:E$210,'Capex forecast'!$T$7:$T$210,$Q392,'Capex forecast'!$S$7:$S$210,$S392,'Capex forecast'!$Q$7:$Q$210,"Augex")</f>
        <v>0</v>
      </c>
      <c r="V392" s="32">
        <f>SUMIFS('Capex forecast'!F$7:F$210,'Capex forecast'!$T$7:$T$210,$Q392,'Capex forecast'!$S$7:$S$210,$S392,'Capex forecast'!$Q$7:$Q$210,"Augex")</f>
        <v>0</v>
      </c>
      <c r="W392" s="32">
        <f>SUMIFS('Capex forecast'!G$7:G$210,'Capex forecast'!$T$7:$T$210,$Q392,'Capex forecast'!$S$7:$S$210,$S392,'Capex forecast'!$Q$7:$Q$210,"Augex")</f>
        <v>0</v>
      </c>
      <c r="X392" s="32">
        <f>SUMIFS('Capex forecast'!H$7:H$210,'Capex forecast'!$T$7:$T$210,$Q392,'Capex forecast'!$S$7:$S$210,$S392,'Capex forecast'!$Q$7:$Q$210,"Augex")</f>
        <v>0</v>
      </c>
      <c r="Y392" s="32">
        <f>SUMIFS('Capex forecast'!I$7:I$210,'Capex forecast'!$T$7:$T$210,$Q392,'Capex forecast'!$S$7:$S$210,$S392,'Capex forecast'!$Q$7:$Q$210,"Augex")</f>
        <v>0</v>
      </c>
      <c r="Z392" s="32">
        <f>SUMIFS('Capex forecast'!J$7:J$210,'Capex forecast'!$T$7:$T$210,$Q392,'Capex forecast'!$S$7:$S$210,$S392,'Capex forecast'!$Q$7:$Q$210,"Augex")</f>
        <v>0</v>
      </c>
      <c r="AA392" s="32">
        <f>SUMIFS('Capex forecast'!K$7:K$210,'Capex forecast'!$T$7:$T$210,$Q392,'Capex forecast'!$S$7:$S$210,$S392,'Capex forecast'!$Q$7:$Q$210,"Augex")</f>
        <v>0</v>
      </c>
      <c r="AB392" s="32">
        <f>SUMIFS('Capex forecast'!L$7:L$210,'Capex forecast'!$T$7:$T$210,$Q392,'Capex forecast'!$S$7:$S$210,$S392,'Capex forecast'!$Q$7:$Q$210,"Augex")</f>
        <v>0</v>
      </c>
      <c r="AC392" s="32">
        <f>SUMIFS('Capex forecast'!M$7:M$210,'Capex forecast'!$T$7:$T$210,$Q392,'Capex forecast'!$S$7:$S$210,$S392,'Capex forecast'!$Q$7:$Q$210,"Augex")</f>
        <v>0</v>
      </c>
      <c r="AD392" s="32">
        <f>SUMIFS('Capex forecast'!N$7:N$210,'Capex forecast'!$T$7:$T$210,$Q392,'Capex forecast'!$S$7:$S$210,$S392,'Capex forecast'!$Q$7:$Q$210,"Augex")</f>
        <v>0</v>
      </c>
      <c r="AF392" s="6" t="s">
        <v>593</v>
      </c>
      <c r="AG392" s="6" t="str">
        <f>INDEX('Raw demand forecast'!$M$7:$M$5830,MATCH($Q392,'Raw demand forecast'!$B$7:$B$5830,0))</f>
        <v>Yes</v>
      </c>
      <c r="AH392" s="6" t="str">
        <f>IF(COUNTIF($AF$93:AF392,$B392) = 1, "LV", IF(COUNTIF($AF$93:AF392,$B392) = 2, "HV", "ST"))</f>
        <v>HV</v>
      </c>
      <c r="AI392" s="6" t="str">
        <f>INDEX('Demand forecast and growth rate'!$E$7:$E$273,MATCH($Q392,'Demand forecast and growth rate'!$B$7:$B$273,0))</f>
        <v>Steady/falling</v>
      </c>
      <c r="AJ392" s="53">
        <f>SUMIFS('Capex forecast'!E$7:E$210,'Capex forecast'!$T$7:$T$210,$AF392,'Capex forecast'!$S$7:$S$210,$AH392,'Capex forecast'!$Q$7:$Q$210,"Repex")</f>
        <v>0</v>
      </c>
      <c r="AK392" s="53">
        <f>SUMIFS('Capex forecast'!F$7:F$210,'Capex forecast'!$T$7:$T$210,$AF392,'Capex forecast'!$S$7:$S$210,$AH392,'Capex forecast'!$Q$7:$Q$210,"Repex")</f>
        <v>0</v>
      </c>
      <c r="AL392" s="53">
        <f>SUMIFS('Capex forecast'!G$7:G$210,'Capex forecast'!$T$7:$T$210,$AF392,'Capex forecast'!$S$7:$S$210,$AH392,'Capex forecast'!$Q$7:$Q$210,"Repex")</f>
        <v>0</v>
      </c>
      <c r="AM392" s="53">
        <f>SUMIFS('Capex forecast'!H$7:H$210,'Capex forecast'!$T$7:$T$210,$AF392,'Capex forecast'!$S$7:$S$210,$AH392,'Capex forecast'!$Q$7:$Q$210,"Repex")</f>
        <v>0</v>
      </c>
      <c r="AN392" s="53">
        <f>SUMIFS('Capex forecast'!I$7:I$210,'Capex forecast'!$T$7:$T$210,$AF392,'Capex forecast'!$S$7:$S$210,$AH392,'Capex forecast'!$Q$7:$Q$210,"Repex")</f>
        <v>0</v>
      </c>
      <c r="AO392" s="53">
        <f>SUMIFS('Capex forecast'!J$7:J$210,'Capex forecast'!$T$7:$T$210,$AF392,'Capex forecast'!$S$7:$S$210,$AH392,'Capex forecast'!$Q$7:$Q$210,"Repex")</f>
        <v>0</v>
      </c>
      <c r="AP392" s="53">
        <f>SUMIFS('Capex forecast'!K$7:K$210,'Capex forecast'!$T$7:$T$210,$AF392,'Capex forecast'!$S$7:$S$210,$AH392,'Capex forecast'!$Q$7:$Q$210,"Repex")</f>
        <v>0</v>
      </c>
      <c r="AQ392" s="53">
        <f>SUMIFS('Capex forecast'!L$7:L$210,'Capex forecast'!$T$7:$T$210,$AF392,'Capex forecast'!$S$7:$S$210,$AH392,'Capex forecast'!$Q$7:$Q$210,"Repex")</f>
        <v>0</v>
      </c>
      <c r="AR392" s="53">
        <f>SUMIFS('Capex forecast'!M$7:M$210,'Capex forecast'!$T$7:$T$210,$AF392,'Capex forecast'!$S$7:$S$210,$AH392,'Capex forecast'!$Q$7:$Q$210,"Repex")</f>
        <v>0</v>
      </c>
      <c r="AS392" s="53">
        <f>SUMIFS('Capex forecast'!N$7:N$210,'Capex forecast'!$T$7:$T$210,$AF392,'Capex forecast'!$S$7:$S$210,$AH392,'Capex forecast'!$Q$7:$Q$210,"Repex")</f>
        <v>0</v>
      </c>
    </row>
    <row r="393" spans="2:45" ht="15">
      <c r="B393" s="6" t="s">
        <v>589</v>
      </c>
      <c r="C393" s="6" t="str">
        <f>INDEX('Raw demand forecast'!$M$7:$M$5830,MATCH($B393,'Raw demand forecast'!$B$7:$B$5830,0))</f>
        <v>No</v>
      </c>
      <c r="D393" s="6" t="str">
        <f>IF(COUNTIF($B$93:B393,$B393) = 1, "LV", IF(COUNTIF($B$93:B393,$B393) = 2, "HV", "ST"))</f>
        <v>HV</v>
      </c>
      <c r="E393" s="6" t="str">
        <f>INDEX('Demand forecast and growth rate'!$E$7:$E$273,MATCH($B393,'Demand forecast and growth rate'!$B$7:$B$273,0))</f>
        <v>Steady/falling</v>
      </c>
      <c r="F393" s="32">
        <f>SUMIFS('Capex forecast'!E$7:E$210,'Capex forecast'!$T$7:$T$210,'Allocation of site-spec costs'!$B393,'Capex forecast'!$S$7:$S$210,'Allocation of site-spec costs'!$D393,'Capex forecast'!$Q$7:$Q$210,"Customer Connection")</f>
        <v>0</v>
      </c>
      <c r="G393" s="32">
        <f>SUMIFS('Capex forecast'!F$7:F$210,'Capex forecast'!$T$7:$T$210,'Allocation of site-spec costs'!$B393,'Capex forecast'!$S$7:$S$210,'Allocation of site-spec costs'!$D393,'Capex forecast'!$Q$7:$Q$210,"Customer Connection")</f>
        <v>0</v>
      </c>
      <c r="H393" s="32">
        <f>SUMIFS('Capex forecast'!G$7:G$210,'Capex forecast'!$T$7:$T$210,'Allocation of site-spec costs'!$B393,'Capex forecast'!$S$7:$S$210,'Allocation of site-spec costs'!$D393,'Capex forecast'!$Q$7:$Q$210,"Customer Connection")</f>
        <v>0</v>
      </c>
      <c r="I393" s="32">
        <f>SUMIFS('Capex forecast'!H$7:H$210,'Capex forecast'!$T$7:$T$210,'Allocation of site-spec costs'!$B393,'Capex forecast'!$S$7:$S$210,'Allocation of site-spec costs'!$D393,'Capex forecast'!$Q$7:$Q$210,"Customer Connection")</f>
        <v>0</v>
      </c>
      <c r="J393" s="32">
        <f>SUMIFS('Capex forecast'!I$7:I$210,'Capex forecast'!$T$7:$T$210,'Allocation of site-spec costs'!$B393,'Capex forecast'!$S$7:$S$210,'Allocation of site-spec costs'!$D393,'Capex forecast'!$Q$7:$Q$210,"Customer Connection")</f>
        <v>0</v>
      </c>
      <c r="K393" s="32">
        <f>SUMIFS('Capex forecast'!J$7:J$210,'Capex forecast'!$T$7:$T$210,'Allocation of site-spec costs'!$B393,'Capex forecast'!$S$7:$S$210,'Allocation of site-spec costs'!$D393,'Capex forecast'!$Q$7:$Q$210,"Customer Connection")</f>
        <v>0</v>
      </c>
      <c r="L393" s="32">
        <f>SUMIFS('Capex forecast'!K$7:K$210,'Capex forecast'!$T$7:$T$210,'Allocation of site-spec costs'!$B393,'Capex forecast'!$S$7:$S$210,'Allocation of site-spec costs'!$D393,'Capex forecast'!$Q$7:$Q$210,"Customer Connection")</f>
        <v>0</v>
      </c>
      <c r="M393" s="32">
        <f>SUMIFS('Capex forecast'!L$7:L$210,'Capex forecast'!$T$7:$T$210,'Allocation of site-spec costs'!$B393,'Capex forecast'!$S$7:$S$210,'Allocation of site-spec costs'!$D393,'Capex forecast'!$Q$7:$Q$210,"Customer Connection")</f>
        <v>0</v>
      </c>
      <c r="N393" s="32">
        <f>SUMIFS('Capex forecast'!M$7:M$210,'Capex forecast'!$T$7:$T$210,'Allocation of site-spec costs'!$B393,'Capex forecast'!$S$7:$S$210,'Allocation of site-spec costs'!$D393,'Capex forecast'!$Q$7:$Q$210,"Customer Connection")</f>
        <v>0</v>
      </c>
      <c r="O393" s="32">
        <f>SUMIFS('Capex forecast'!N$7:N$210,'Capex forecast'!$T$7:$T$210,'Allocation of site-spec costs'!$B393,'Capex forecast'!$S$7:$S$210,'Allocation of site-spec costs'!$D393,'Capex forecast'!$Q$7:$Q$210,"Customer Connection")</f>
        <v>0</v>
      </c>
      <c r="Q393" s="6" t="s">
        <v>589</v>
      </c>
      <c r="R393" s="6" t="str">
        <f>INDEX('Raw demand forecast'!$M$7:$M$5830,MATCH($Q393,'Raw demand forecast'!$B$7:$B$5830,0))</f>
        <v>No</v>
      </c>
      <c r="S393" s="6" t="str">
        <f>IF(COUNTIF($Q$93:Q393,$B393) = 1, "LV", IF(COUNTIF($Q$93:Q393,$B393) = 2, "HV", "ST"))</f>
        <v>HV</v>
      </c>
      <c r="T393" s="6" t="str">
        <f>INDEX('Demand forecast and growth rate'!$E$7:$E$273,MATCH($Q393,'Demand forecast and growth rate'!$B$7:$B$273,0))</f>
        <v>Steady/falling</v>
      </c>
      <c r="U393" s="32">
        <f>SUMIFS('Capex forecast'!E$7:E$210,'Capex forecast'!$T$7:$T$210,$Q393,'Capex forecast'!$S$7:$S$210,$S393,'Capex forecast'!$Q$7:$Q$210,"Augex")</f>
        <v>0</v>
      </c>
      <c r="V393" s="32">
        <f>SUMIFS('Capex forecast'!F$7:F$210,'Capex forecast'!$T$7:$T$210,$Q393,'Capex forecast'!$S$7:$S$210,$S393,'Capex forecast'!$Q$7:$Q$210,"Augex")</f>
        <v>0</v>
      </c>
      <c r="W393" s="32">
        <f>SUMIFS('Capex forecast'!G$7:G$210,'Capex forecast'!$T$7:$T$210,$Q393,'Capex forecast'!$S$7:$S$210,$S393,'Capex forecast'!$Q$7:$Q$210,"Augex")</f>
        <v>0</v>
      </c>
      <c r="X393" s="32">
        <f>SUMIFS('Capex forecast'!H$7:H$210,'Capex forecast'!$T$7:$T$210,$Q393,'Capex forecast'!$S$7:$S$210,$S393,'Capex forecast'!$Q$7:$Q$210,"Augex")</f>
        <v>0</v>
      </c>
      <c r="Y393" s="32">
        <f>SUMIFS('Capex forecast'!I$7:I$210,'Capex forecast'!$T$7:$T$210,$Q393,'Capex forecast'!$S$7:$S$210,$S393,'Capex forecast'!$Q$7:$Q$210,"Augex")</f>
        <v>0</v>
      </c>
      <c r="Z393" s="32">
        <f>SUMIFS('Capex forecast'!J$7:J$210,'Capex forecast'!$T$7:$T$210,$Q393,'Capex forecast'!$S$7:$S$210,$S393,'Capex forecast'!$Q$7:$Q$210,"Augex")</f>
        <v>0</v>
      </c>
      <c r="AA393" s="32">
        <f>SUMIFS('Capex forecast'!K$7:K$210,'Capex forecast'!$T$7:$T$210,$Q393,'Capex forecast'!$S$7:$S$210,$S393,'Capex forecast'!$Q$7:$Q$210,"Augex")</f>
        <v>0</v>
      </c>
      <c r="AB393" s="32">
        <f>SUMIFS('Capex forecast'!L$7:L$210,'Capex forecast'!$T$7:$T$210,$Q393,'Capex forecast'!$S$7:$S$210,$S393,'Capex forecast'!$Q$7:$Q$210,"Augex")</f>
        <v>0</v>
      </c>
      <c r="AC393" s="32">
        <f>SUMIFS('Capex forecast'!M$7:M$210,'Capex forecast'!$T$7:$T$210,$Q393,'Capex forecast'!$S$7:$S$210,$S393,'Capex forecast'!$Q$7:$Q$210,"Augex")</f>
        <v>0</v>
      </c>
      <c r="AD393" s="32">
        <f>SUMIFS('Capex forecast'!N$7:N$210,'Capex forecast'!$T$7:$T$210,$Q393,'Capex forecast'!$S$7:$S$210,$S393,'Capex forecast'!$Q$7:$Q$210,"Augex")</f>
        <v>0</v>
      </c>
      <c r="AF393" s="6" t="s">
        <v>589</v>
      </c>
      <c r="AG393" s="6" t="str">
        <f>INDEX('Raw demand forecast'!$M$7:$M$5830,MATCH($Q393,'Raw demand forecast'!$B$7:$B$5830,0))</f>
        <v>No</v>
      </c>
      <c r="AH393" s="6" t="str">
        <f>IF(COUNTIF($AF$93:AF393,$B393) = 1, "LV", IF(COUNTIF($AF$93:AF393,$B393) = 2, "HV", "ST"))</f>
        <v>HV</v>
      </c>
      <c r="AI393" s="6" t="str">
        <f>INDEX('Demand forecast and growth rate'!$E$7:$E$273,MATCH($Q393,'Demand forecast and growth rate'!$B$7:$B$273,0))</f>
        <v>Steady/falling</v>
      </c>
      <c r="AJ393" s="53">
        <f>SUMIFS('Capex forecast'!E$7:E$210,'Capex forecast'!$T$7:$T$210,$AF393,'Capex forecast'!$S$7:$S$210,$AH393,'Capex forecast'!$Q$7:$Q$210,"Repex")</f>
        <v>0</v>
      </c>
      <c r="AK393" s="53">
        <f>SUMIFS('Capex forecast'!F$7:F$210,'Capex forecast'!$T$7:$T$210,$AF393,'Capex forecast'!$S$7:$S$210,$AH393,'Capex forecast'!$Q$7:$Q$210,"Repex")</f>
        <v>0</v>
      </c>
      <c r="AL393" s="53">
        <f>SUMIFS('Capex forecast'!G$7:G$210,'Capex forecast'!$T$7:$T$210,$AF393,'Capex forecast'!$S$7:$S$210,$AH393,'Capex forecast'!$Q$7:$Q$210,"Repex")</f>
        <v>0</v>
      </c>
      <c r="AM393" s="53">
        <f>SUMIFS('Capex forecast'!H$7:H$210,'Capex forecast'!$T$7:$T$210,$AF393,'Capex forecast'!$S$7:$S$210,$AH393,'Capex forecast'!$Q$7:$Q$210,"Repex")</f>
        <v>0</v>
      </c>
      <c r="AN393" s="53">
        <f>SUMIFS('Capex forecast'!I$7:I$210,'Capex forecast'!$T$7:$T$210,$AF393,'Capex forecast'!$S$7:$S$210,$AH393,'Capex forecast'!$Q$7:$Q$210,"Repex")</f>
        <v>0</v>
      </c>
      <c r="AO393" s="53">
        <f>SUMIFS('Capex forecast'!J$7:J$210,'Capex forecast'!$T$7:$T$210,$AF393,'Capex forecast'!$S$7:$S$210,$AH393,'Capex forecast'!$Q$7:$Q$210,"Repex")</f>
        <v>0</v>
      </c>
      <c r="AP393" s="53">
        <f>SUMIFS('Capex forecast'!K$7:K$210,'Capex forecast'!$T$7:$T$210,$AF393,'Capex forecast'!$S$7:$S$210,$AH393,'Capex forecast'!$Q$7:$Q$210,"Repex")</f>
        <v>0</v>
      </c>
      <c r="AQ393" s="53">
        <f>SUMIFS('Capex forecast'!L$7:L$210,'Capex forecast'!$T$7:$T$210,$AF393,'Capex forecast'!$S$7:$S$210,$AH393,'Capex forecast'!$Q$7:$Q$210,"Repex")</f>
        <v>0</v>
      </c>
      <c r="AR393" s="53">
        <f>SUMIFS('Capex forecast'!M$7:M$210,'Capex forecast'!$T$7:$T$210,$AF393,'Capex forecast'!$S$7:$S$210,$AH393,'Capex forecast'!$Q$7:$Q$210,"Repex")</f>
        <v>0</v>
      </c>
      <c r="AS393" s="53">
        <f>SUMIFS('Capex forecast'!N$7:N$210,'Capex forecast'!$T$7:$T$210,$AF393,'Capex forecast'!$S$7:$S$210,$AH393,'Capex forecast'!$Q$7:$Q$210,"Repex")</f>
        <v>0</v>
      </c>
    </row>
    <row r="394" spans="2:45" ht="15">
      <c r="B394" s="6" t="s">
        <v>94</v>
      </c>
      <c r="C394" s="6" t="str">
        <f>INDEX('Raw demand forecast'!$M$7:$M$5830,MATCH($B394,'Raw demand forecast'!$B$7:$B$5830,0))</f>
        <v>No</v>
      </c>
      <c r="D394" s="6" t="str">
        <f>IF(COUNTIF($B$93:B394,$B394) = 1, "LV", IF(COUNTIF($B$93:B394,$B394) = 2, "HV", "ST"))</f>
        <v>HV</v>
      </c>
      <c r="E394" s="6" t="str">
        <f>INDEX('Demand forecast and growth rate'!$E$7:$E$273,MATCH($B394,'Demand forecast and growth rate'!$B$7:$B$273,0))</f>
        <v>Small growth</v>
      </c>
      <c r="F394" s="32">
        <f>SUMIFS('Capex forecast'!E$7:E$210,'Capex forecast'!$T$7:$T$210,'Allocation of site-spec costs'!$B394,'Capex forecast'!$S$7:$S$210,'Allocation of site-spec costs'!$D394,'Capex forecast'!$Q$7:$Q$210,"Customer Connection")</f>
        <v>0</v>
      </c>
      <c r="G394" s="32">
        <f>SUMIFS('Capex forecast'!F$7:F$210,'Capex forecast'!$T$7:$T$210,'Allocation of site-spec costs'!$B394,'Capex forecast'!$S$7:$S$210,'Allocation of site-spec costs'!$D394,'Capex forecast'!$Q$7:$Q$210,"Customer Connection")</f>
        <v>0</v>
      </c>
      <c r="H394" s="32">
        <f>SUMIFS('Capex forecast'!G$7:G$210,'Capex forecast'!$T$7:$T$210,'Allocation of site-spec costs'!$B394,'Capex forecast'!$S$7:$S$210,'Allocation of site-spec costs'!$D394,'Capex forecast'!$Q$7:$Q$210,"Customer Connection")</f>
        <v>0</v>
      </c>
      <c r="I394" s="32">
        <f>SUMIFS('Capex forecast'!H$7:H$210,'Capex forecast'!$T$7:$T$210,'Allocation of site-spec costs'!$B394,'Capex forecast'!$S$7:$S$210,'Allocation of site-spec costs'!$D394,'Capex forecast'!$Q$7:$Q$210,"Customer Connection")</f>
        <v>0</v>
      </c>
      <c r="J394" s="32">
        <f>SUMIFS('Capex forecast'!I$7:I$210,'Capex forecast'!$T$7:$T$210,'Allocation of site-spec costs'!$B394,'Capex forecast'!$S$7:$S$210,'Allocation of site-spec costs'!$D394,'Capex forecast'!$Q$7:$Q$210,"Customer Connection")</f>
        <v>0</v>
      </c>
      <c r="K394" s="32">
        <f>SUMIFS('Capex forecast'!J$7:J$210,'Capex forecast'!$T$7:$T$210,'Allocation of site-spec costs'!$B394,'Capex forecast'!$S$7:$S$210,'Allocation of site-spec costs'!$D394,'Capex forecast'!$Q$7:$Q$210,"Customer Connection")</f>
        <v>0</v>
      </c>
      <c r="L394" s="32">
        <f>SUMIFS('Capex forecast'!K$7:K$210,'Capex forecast'!$T$7:$T$210,'Allocation of site-spec costs'!$B394,'Capex forecast'!$S$7:$S$210,'Allocation of site-spec costs'!$D394,'Capex forecast'!$Q$7:$Q$210,"Customer Connection")</f>
        <v>0</v>
      </c>
      <c r="M394" s="32">
        <f>SUMIFS('Capex forecast'!L$7:L$210,'Capex forecast'!$T$7:$T$210,'Allocation of site-spec costs'!$B394,'Capex forecast'!$S$7:$S$210,'Allocation of site-spec costs'!$D394,'Capex forecast'!$Q$7:$Q$210,"Customer Connection")</f>
        <v>0</v>
      </c>
      <c r="N394" s="32">
        <f>SUMIFS('Capex forecast'!M$7:M$210,'Capex forecast'!$T$7:$T$210,'Allocation of site-spec costs'!$B394,'Capex forecast'!$S$7:$S$210,'Allocation of site-spec costs'!$D394,'Capex forecast'!$Q$7:$Q$210,"Customer Connection")</f>
        <v>0</v>
      </c>
      <c r="O394" s="32">
        <f>SUMIFS('Capex forecast'!N$7:N$210,'Capex forecast'!$T$7:$T$210,'Allocation of site-spec costs'!$B394,'Capex forecast'!$S$7:$S$210,'Allocation of site-spec costs'!$D394,'Capex forecast'!$Q$7:$Q$210,"Customer Connection")</f>
        <v>0</v>
      </c>
      <c r="Q394" s="6" t="s">
        <v>94</v>
      </c>
      <c r="R394" s="6" t="str">
        <f>INDEX('Raw demand forecast'!$M$7:$M$5830,MATCH($Q394,'Raw demand forecast'!$B$7:$B$5830,0))</f>
        <v>No</v>
      </c>
      <c r="S394" s="6" t="str">
        <f>IF(COUNTIF($Q$93:Q394,$B394) = 1, "LV", IF(COUNTIF($Q$93:Q394,$B394) = 2, "HV", "ST"))</f>
        <v>HV</v>
      </c>
      <c r="T394" s="6" t="str">
        <f>INDEX('Demand forecast and growth rate'!$E$7:$E$273,MATCH($Q394,'Demand forecast and growth rate'!$B$7:$B$273,0))</f>
        <v>Small growth</v>
      </c>
      <c r="U394" s="32">
        <f>SUMIFS('Capex forecast'!E$7:E$210,'Capex forecast'!$T$7:$T$210,$Q394,'Capex forecast'!$S$7:$S$210,$S394,'Capex forecast'!$Q$7:$Q$210,"Augex")</f>
        <v>0</v>
      </c>
      <c r="V394" s="32">
        <f>SUMIFS('Capex forecast'!F$7:F$210,'Capex forecast'!$T$7:$T$210,$Q394,'Capex forecast'!$S$7:$S$210,$S394,'Capex forecast'!$Q$7:$Q$210,"Augex")</f>
        <v>0</v>
      </c>
      <c r="W394" s="32">
        <f>SUMIFS('Capex forecast'!G$7:G$210,'Capex forecast'!$T$7:$T$210,$Q394,'Capex forecast'!$S$7:$S$210,$S394,'Capex forecast'!$Q$7:$Q$210,"Augex")</f>
        <v>0</v>
      </c>
      <c r="X394" s="32">
        <f>SUMIFS('Capex forecast'!H$7:H$210,'Capex forecast'!$T$7:$T$210,$Q394,'Capex forecast'!$S$7:$S$210,$S394,'Capex forecast'!$Q$7:$Q$210,"Augex")</f>
        <v>0</v>
      </c>
      <c r="Y394" s="32">
        <f>SUMIFS('Capex forecast'!I$7:I$210,'Capex forecast'!$T$7:$T$210,$Q394,'Capex forecast'!$S$7:$S$210,$S394,'Capex forecast'!$Q$7:$Q$210,"Augex")</f>
        <v>0</v>
      </c>
      <c r="Z394" s="32">
        <f>SUMIFS('Capex forecast'!J$7:J$210,'Capex forecast'!$T$7:$T$210,$Q394,'Capex forecast'!$S$7:$S$210,$S394,'Capex forecast'!$Q$7:$Q$210,"Augex")</f>
        <v>0</v>
      </c>
      <c r="AA394" s="32">
        <f>SUMIFS('Capex forecast'!K$7:K$210,'Capex forecast'!$T$7:$T$210,$Q394,'Capex forecast'!$S$7:$S$210,$S394,'Capex forecast'!$Q$7:$Q$210,"Augex")</f>
        <v>0</v>
      </c>
      <c r="AB394" s="32">
        <f>SUMIFS('Capex forecast'!L$7:L$210,'Capex forecast'!$T$7:$T$210,$Q394,'Capex forecast'!$S$7:$S$210,$S394,'Capex forecast'!$Q$7:$Q$210,"Augex")</f>
        <v>0</v>
      </c>
      <c r="AC394" s="32">
        <f>SUMIFS('Capex forecast'!M$7:M$210,'Capex forecast'!$T$7:$T$210,$Q394,'Capex forecast'!$S$7:$S$210,$S394,'Capex forecast'!$Q$7:$Q$210,"Augex")</f>
        <v>0</v>
      </c>
      <c r="AD394" s="32">
        <f>SUMIFS('Capex forecast'!N$7:N$210,'Capex forecast'!$T$7:$T$210,$Q394,'Capex forecast'!$S$7:$S$210,$S394,'Capex forecast'!$Q$7:$Q$210,"Augex")</f>
        <v>0</v>
      </c>
      <c r="AF394" s="6" t="s">
        <v>94</v>
      </c>
      <c r="AG394" s="6" t="str">
        <f>INDEX('Raw demand forecast'!$M$7:$M$5830,MATCH($Q394,'Raw demand forecast'!$B$7:$B$5830,0))</f>
        <v>No</v>
      </c>
      <c r="AH394" s="6" t="str">
        <f>IF(COUNTIF($AF$93:AF394,$B394) = 1, "LV", IF(COUNTIF($AF$93:AF394,$B394) = 2, "HV", "ST"))</f>
        <v>HV</v>
      </c>
      <c r="AI394" s="6" t="str">
        <f>INDEX('Demand forecast and growth rate'!$E$7:$E$273,MATCH($Q394,'Demand forecast and growth rate'!$B$7:$B$273,0))</f>
        <v>Small growth</v>
      </c>
      <c r="AJ394" s="53">
        <f>SUMIFS('Capex forecast'!E$7:E$210,'Capex forecast'!$T$7:$T$210,$AF394,'Capex forecast'!$S$7:$S$210,$AH394,'Capex forecast'!$Q$7:$Q$210,"Repex")</f>
        <v>0</v>
      </c>
      <c r="AK394" s="53">
        <f>SUMIFS('Capex forecast'!F$7:F$210,'Capex forecast'!$T$7:$T$210,$AF394,'Capex forecast'!$S$7:$S$210,$AH394,'Capex forecast'!$Q$7:$Q$210,"Repex")</f>
        <v>0</v>
      </c>
      <c r="AL394" s="53">
        <f>SUMIFS('Capex forecast'!G$7:G$210,'Capex forecast'!$T$7:$T$210,$AF394,'Capex forecast'!$S$7:$S$210,$AH394,'Capex forecast'!$Q$7:$Q$210,"Repex")</f>
        <v>0</v>
      </c>
      <c r="AM394" s="53">
        <f>SUMIFS('Capex forecast'!H$7:H$210,'Capex forecast'!$T$7:$T$210,$AF394,'Capex forecast'!$S$7:$S$210,$AH394,'Capex forecast'!$Q$7:$Q$210,"Repex")</f>
        <v>0</v>
      </c>
      <c r="AN394" s="53">
        <f>SUMIFS('Capex forecast'!I$7:I$210,'Capex forecast'!$T$7:$T$210,$AF394,'Capex forecast'!$S$7:$S$210,$AH394,'Capex forecast'!$Q$7:$Q$210,"Repex")</f>
        <v>0</v>
      </c>
      <c r="AO394" s="53">
        <f>SUMIFS('Capex forecast'!J$7:J$210,'Capex forecast'!$T$7:$T$210,$AF394,'Capex forecast'!$S$7:$S$210,$AH394,'Capex forecast'!$Q$7:$Q$210,"Repex")</f>
        <v>0</v>
      </c>
      <c r="AP394" s="53">
        <f>SUMIFS('Capex forecast'!K$7:K$210,'Capex forecast'!$T$7:$T$210,$AF394,'Capex forecast'!$S$7:$S$210,$AH394,'Capex forecast'!$Q$7:$Q$210,"Repex")</f>
        <v>0</v>
      </c>
      <c r="AQ394" s="53">
        <f>SUMIFS('Capex forecast'!L$7:L$210,'Capex forecast'!$T$7:$T$210,$AF394,'Capex forecast'!$S$7:$S$210,$AH394,'Capex forecast'!$Q$7:$Q$210,"Repex")</f>
        <v>0</v>
      </c>
      <c r="AR394" s="53">
        <f>SUMIFS('Capex forecast'!M$7:M$210,'Capex forecast'!$T$7:$T$210,$AF394,'Capex forecast'!$S$7:$S$210,$AH394,'Capex forecast'!$Q$7:$Q$210,"Repex")</f>
        <v>0</v>
      </c>
      <c r="AS394" s="53">
        <f>SUMIFS('Capex forecast'!N$7:N$210,'Capex forecast'!$T$7:$T$210,$AF394,'Capex forecast'!$S$7:$S$210,$AH394,'Capex forecast'!$Q$7:$Q$210,"Repex")</f>
        <v>0</v>
      </c>
    </row>
    <row r="395" spans="2:45" ht="15">
      <c r="B395" s="6" t="s">
        <v>607</v>
      </c>
      <c r="C395" s="6" t="str">
        <f>INDEX('Raw demand forecast'!$M$7:$M$5830,MATCH($B395,'Raw demand forecast'!$B$7:$B$5830,0))</f>
        <v>No</v>
      </c>
      <c r="D395" s="6" t="str">
        <f>IF(COUNTIF($B$93:B395,$B395) = 1, "LV", IF(COUNTIF($B$93:B395,$B395) = 2, "HV", "ST"))</f>
        <v>HV</v>
      </c>
      <c r="E395" s="6" t="str">
        <f>INDEX('Demand forecast and growth rate'!$E$7:$E$273,MATCH($B395,'Demand forecast and growth rate'!$B$7:$B$273,0))</f>
        <v>Steady/falling</v>
      </c>
      <c r="F395" s="32">
        <f>SUMIFS('Capex forecast'!E$7:E$210,'Capex forecast'!$T$7:$T$210,'Allocation of site-spec costs'!$B395,'Capex forecast'!$S$7:$S$210,'Allocation of site-spec costs'!$D395,'Capex forecast'!$Q$7:$Q$210,"Customer Connection")</f>
        <v>0</v>
      </c>
      <c r="G395" s="32">
        <f>SUMIFS('Capex forecast'!F$7:F$210,'Capex forecast'!$T$7:$T$210,'Allocation of site-spec costs'!$B395,'Capex forecast'!$S$7:$S$210,'Allocation of site-spec costs'!$D395,'Capex forecast'!$Q$7:$Q$210,"Customer Connection")</f>
        <v>0</v>
      </c>
      <c r="H395" s="32">
        <f>SUMIFS('Capex forecast'!G$7:G$210,'Capex forecast'!$T$7:$T$210,'Allocation of site-spec costs'!$B395,'Capex forecast'!$S$7:$S$210,'Allocation of site-spec costs'!$D395,'Capex forecast'!$Q$7:$Q$210,"Customer Connection")</f>
        <v>0</v>
      </c>
      <c r="I395" s="32">
        <f>SUMIFS('Capex forecast'!H$7:H$210,'Capex forecast'!$T$7:$T$210,'Allocation of site-spec costs'!$B395,'Capex forecast'!$S$7:$S$210,'Allocation of site-spec costs'!$D395,'Capex forecast'!$Q$7:$Q$210,"Customer Connection")</f>
        <v>0</v>
      </c>
      <c r="J395" s="32">
        <f>SUMIFS('Capex forecast'!I$7:I$210,'Capex forecast'!$T$7:$T$210,'Allocation of site-spec costs'!$B395,'Capex forecast'!$S$7:$S$210,'Allocation of site-spec costs'!$D395,'Capex forecast'!$Q$7:$Q$210,"Customer Connection")</f>
        <v>0</v>
      </c>
      <c r="K395" s="32">
        <f>SUMIFS('Capex forecast'!J$7:J$210,'Capex forecast'!$T$7:$T$210,'Allocation of site-spec costs'!$B395,'Capex forecast'!$S$7:$S$210,'Allocation of site-spec costs'!$D395,'Capex forecast'!$Q$7:$Q$210,"Customer Connection")</f>
        <v>0</v>
      </c>
      <c r="L395" s="32">
        <f>SUMIFS('Capex forecast'!K$7:K$210,'Capex forecast'!$T$7:$T$210,'Allocation of site-spec costs'!$B395,'Capex forecast'!$S$7:$S$210,'Allocation of site-spec costs'!$D395,'Capex forecast'!$Q$7:$Q$210,"Customer Connection")</f>
        <v>0</v>
      </c>
      <c r="M395" s="32">
        <f>SUMIFS('Capex forecast'!L$7:L$210,'Capex forecast'!$T$7:$T$210,'Allocation of site-spec costs'!$B395,'Capex forecast'!$S$7:$S$210,'Allocation of site-spec costs'!$D395,'Capex forecast'!$Q$7:$Q$210,"Customer Connection")</f>
        <v>0</v>
      </c>
      <c r="N395" s="32">
        <f>SUMIFS('Capex forecast'!M$7:M$210,'Capex forecast'!$T$7:$T$210,'Allocation of site-spec costs'!$B395,'Capex forecast'!$S$7:$S$210,'Allocation of site-spec costs'!$D395,'Capex forecast'!$Q$7:$Q$210,"Customer Connection")</f>
        <v>0</v>
      </c>
      <c r="O395" s="32">
        <f>SUMIFS('Capex forecast'!N$7:N$210,'Capex forecast'!$T$7:$T$210,'Allocation of site-spec costs'!$B395,'Capex forecast'!$S$7:$S$210,'Allocation of site-spec costs'!$D395,'Capex forecast'!$Q$7:$Q$210,"Customer Connection")</f>
        <v>0</v>
      </c>
      <c r="Q395" s="6" t="s">
        <v>607</v>
      </c>
      <c r="R395" s="6" t="str">
        <f>INDEX('Raw demand forecast'!$M$7:$M$5830,MATCH($Q395,'Raw demand forecast'!$B$7:$B$5830,0))</f>
        <v>No</v>
      </c>
      <c r="S395" s="6" t="str">
        <f>IF(COUNTIF($Q$93:Q395,$B395) = 1, "LV", IF(COUNTIF($Q$93:Q395,$B395) = 2, "HV", "ST"))</f>
        <v>HV</v>
      </c>
      <c r="T395" s="6" t="str">
        <f>INDEX('Demand forecast and growth rate'!$E$7:$E$273,MATCH($Q395,'Demand forecast and growth rate'!$B$7:$B$273,0))</f>
        <v>Steady/falling</v>
      </c>
      <c r="U395" s="32">
        <f>SUMIFS('Capex forecast'!E$7:E$210,'Capex forecast'!$T$7:$T$210,$Q395,'Capex forecast'!$S$7:$S$210,$S395,'Capex forecast'!$Q$7:$Q$210,"Augex")</f>
        <v>0</v>
      </c>
      <c r="V395" s="32">
        <f>SUMIFS('Capex forecast'!F$7:F$210,'Capex forecast'!$T$7:$T$210,$Q395,'Capex forecast'!$S$7:$S$210,$S395,'Capex forecast'!$Q$7:$Q$210,"Augex")</f>
        <v>0</v>
      </c>
      <c r="W395" s="32">
        <f>SUMIFS('Capex forecast'!G$7:G$210,'Capex forecast'!$T$7:$T$210,$Q395,'Capex forecast'!$S$7:$S$210,$S395,'Capex forecast'!$Q$7:$Q$210,"Augex")</f>
        <v>0</v>
      </c>
      <c r="X395" s="32">
        <f>SUMIFS('Capex forecast'!H$7:H$210,'Capex forecast'!$T$7:$T$210,$Q395,'Capex forecast'!$S$7:$S$210,$S395,'Capex forecast'!$Q$7:$Q$210,"Augex")</f>
        <v>0</v>
      </c>
      <c r="Y395" s="32">
        <f>SUMIFS('Capex forecast'!I$7:I$210,'Capex forecast'!$T$7:$T$210,$Q395,'Capex forecast'!$S$7:$S$210,$S395,'Capex forecast'!$Q$7:$Q$210,"Augex")</f>
        <v>0</v>
      </c>
      <c r="Z395" s="32">
        <f>SUMIFS('Capex forecast'!J$7:J$210,'Capex forecast'!$T$7:$T$210,$Q395,'Capex forecast'!$S$7:$S$210,$S395,'Capex forecast'!$Q$7:$Q$210,"Augex")</f>
        <v>0</v>
      </c>
      <c r="AA395" s="32">
        <f>SUMIFS('Capex forecast'!K$7:K$210,'Capex forecast'!$T$7:$T$210,$Q395,'Capex forecast'!$S$7:$S$210,$S395,'Capex forecast'!$Q$7:$Q$210,"Augex")</f>
        <v>0</v>
      </c>
      <c r="AB395" s="32">
        <f>SUMIFS('Capex forecast'!L$7:L$210,'Capex forecast'!$T$7:$T$210,$Q395,'Capex forecast'!$S$7:$S$210,$S395,'Capex forecast'!$Q$7:$Q$210,"Augex")</f>
        <v>0</v>
      </c>
      <c r="AC395" s="32">
        <f>SUMIFS('Capex forecast'!M$7:M$210,'Capex forecast'!$T$7:$T$210,$Q395,'Capex forecast'!$S$7:$S$210,$S395,'Capex forecast'!$Q$7:$Q$210,"Augex")</f>
        <v>0</v>
      </c>
      <c r="AD395" s="32">
        <f>SUMIFS('Capex forecast'!N$7:N$210,'Capex forecast'!$T$7:$T$210,$Q395,'Capex forecast'!$S$7:$S$210,$S395,'Capex forecast'!$Q$7:$Q$210,"Augex")</f>
        <v>0</v>
      </c>
      <c r="AF395" s="6" t="s">
        <v>607</v>
      </c>
      <c r="AG395" s="6" t="str">
        <f>INDEX('Raw demand forecast'!$M$7:$M$5830,MATCH($Q395,'Raw demand forecast'!$B$7:$B$5830,0))</f>
        <v>No</v>
      </c>
      <c r="AH395" s="6" t="str">
        <f>IF(COUNTIF($AF$93:AF395,$B395) = 1, "LV", IF(COUNTIF($AF$93:AF395,$B395) = 2, "HV", "ST"))</f>
        <v>HV</v>
      </c>
      <c r="AI395" s="6" t="str">
        <f>INDEX('Demand forecast and growth rate'!$E$7:$E$273,MATCH($Q395,'Demand forecast and growth rate'!$B$7:$B$273,0))</f>
        <v>Steady/falling</v>
      </c>
      <c r="AJ395" s="53">
        <f>SUMIFS('Capex forecast'!E$7:E$210,'Capex forecast'!$T$7:$T$210,$AF395,'Capex forecast'!$S$7:$S$210,$AH395,'Capex forecast'!$Q$7:$Q$210,"Repex")</f>
        <v>0</v>
      </c>
      <c r="AK395" s="53">
        <f>SUMIFS('Capex forecast'!F$7:F$210,'Capex forecast'!$T$7:$T$210,$AF395,'Capex forecast'!$S$7:$S$210,$AH395,'Capex forecast'!$Q$7:$Q$210,"Repex")</f>
        <v>0</v>
      </c>
      <c r="AL395" s="53">
        <f>SUMIFS('Capex forecast'!G$7:G$210,'Capex forecast'!$T$7:$T$210,$AF395,'Capex forecast'!$S$7:$S$210,$AH395,'Capex forecast'!$Q$7:$Q$210,"Repex")</f>
        <v>0</v>
      </c>
      <c r="AM395" s="53">
        <f>SUMIFS('Capex forecast'!H$7:H$210,'Capex forecast'!$T$7:$T$210,$AF395,'Capex forecast'!$S$7:$S$210,$AH395,'Capex forecast'!$Q$7:$Q$210,"Repex")</f>
        <v>0</v>
      </c>
      <c r="AN395" s="53">
        <f>SUMIFS('Capex forecast'!I$7:I$210,'Capex forecast'!$T$7:$T$210,$AF395,'Capex forecast'!$S$7:$S$210,$AH395,'Capex forecast'!$Q$7:$Q$210,"Repex")</f>
        <v>0</v>
      </c>
      <c r="AO395" s="53">
        <f>SUMIFS('Capex forecast'!J$7:J$210,'Capex forecast'!$T$7:$T$210,$AF395,'Capex forecast'!$S$7:$S$210,$AH395,'Capex forecast'!$Q$7:$Q$210,"Repex")</f>
        <v>0</v>
      </c>
      <c r="AP395" s="53">
        <f>SUMIFS('Capex forecast'!K$7:K$210,'Capex forecast'!$T$7:$T$210,$AF395,'Capex forecast'!$S$7:$S$210,$AH395,'Capex forecast'!$Q$7:$Q$210,"Repex")</f>
        <v>0</v>
      </c>
      <c r="AQ395" s="53">
        <f>SUMIFS('Capex forecast'!L$7:L$210,'Capex forecast'!$T$7:$T$210,$AF395,'Capex forecast'!$S$7:$S$210,$AH395,'Capex forecast'!$Q$7:$Q$210,"Repex")</f>
        <v>0</v>
      </c>
      <c r="AR395" s="53">
        <f>SUMIFS('Capex forecast'!M$7:M$210,'Capex forecast'!$T$7:$T$210,$AF395,'Capex forecast'!$S$7:$S$210,$AH395,'Capex forecast'!$Q$7:$Q$210,"Repex")</f>
        <v>0</v>
      </c>
      <c r="AS395" s="53">
        <f>SUMIFS('Capex forecast'!N$7:N$210,'Capex forecast'!$T$7:$T$210,$AF395,'Capex forecast'!$S$7:$S$210,$AH395,'Capex forecast'!$Q$7:$Q$210,"Repex")</f>
        <v>0</v>
      </c>
    </row>
    <row r="396" spans="2:45" ht="15">
      <c r="B396" s="6" t="s">
        <v>138</v>
      </c>
      <c r="C396" s="6" t="str">
        <f>INDEX('Raw demand forecast'!$M$7:$M$5830,MATCH($B396,'Raw demand forecast'!$B$7:$B$5830,0))</f>
        <v>No</v>
      </c>
      <c r="D396" s="6" t="str">
        <f>IF(COUNTIF($B$93:B396,$B396) = 1, "LV", IF(COUNTIF($B$93:B396,$B396) = 2, "HV", "ST"))</f>
        <v>HV</v>
      </c>
      <c r="E396" s="6" t="str">
        <f>INDEX('Demand forecast and growth rate'!$E$7:$E$273,MATCH($B396,'Demand forecast and growth rate'!$B$7:$B$273,0))</f>
        <v>High growth</v>
      </c>
      <c r="F396" s="32">
        <f>SUMIFS('Capex forecast'!E$7:E$210,'Capex forecast'!$T$7:$T$210,'Allocation of site-spec costs'!$B396,'Capex forecast'!$S$7:$S$210,'Allocation of site-spec costs'!$D396,'Capex forecast'!$Q$7:$Q$210,"Customer Connection")</f>
        <v>0</v>
      </c>
      <c r="G396" s="32">
        <f>SUMIFS('Capex forecast'!F$7:F$210,'Capex forecast'!$T$7:$T$210,'Allocation of site-spec costs'!$B396,'Capex forecast'!$S$7:$S$210,'Allocation of site-spec costs'!$D396,'Capex forecast'!$Q$7:$Q$210,"Customer Connection")</f>
        <v>0</v>
      </c>
      <c r="H396" s="32">
        <f>SUMIFS('Capex forecast'!G$7:G$210,'Capex forecast'!$T$7:$T$210,'Allocation of site-spec costs'!$B396,'Capex forecast'!$S$7:$S$210,'Allocation of site-spec costs'!$D396,'Capex forecast'!$Q$7:$Q$210,"Customer Connection")</f>
        <v>0</v>
      </c>
      <c r="I396" s="32">
        <f>SUMIFS('Capex forecast'!H$7:H$210,'Capex forecast'!$T$7:$T$210,'Allocation of site-spec costs'!$B396,'Capex forecast'!$S$7:$S$210,'Allocation of site-spec costs'!$D396,'Capex forecast'!$Q$7:$Q$210,"Customer Connection")</f>
        <v>0</v>
      </c>
      <c r="J396" s="32">
        <f>SUMIFS('Capex forecast'!I$7:I$210,'Capex forecast'!$T$7:$T$210,'Allocation of site-spec costs'!$B396,'Capex forecast'!$S$7:$S$210,'Allocation of site-spec costs'!$D396,'Capex forecast'!$Q$7:$Q$210,"Customer Connection")</f>
        <v>0</v>
      </c>
      <c r="K396" s="32">
        <f>SUMIFS('Capex forecast'!J$7:J$210,'Capex forecast'!$T$7:$T$210,'Allocation of site-spec costs'!$B396,'Capex forecast'!$S$7:$S$210,'Allocation of site-spec costs'!$D396,'Capex forecast'!$Q$7:$Q$210,"Customer Connection")</f>
        <v>0</v>
      </c>
      <c r="L396" s="32">
        <f>SUMIFS('Capex forecast'!K$7:K$210,'Capex forecast'!$T$7:$T$210,'Allocation of site-spec costs'!$B396,'Capex forecast'!$S$7:$S$210,'Allocation of site-spec costs'!$D396,'Capex forecast'!$Q$7:$Q$210,"Customer Connection")</f>
        <v>0</v>
      </c>
      <c r="M396" s="32">
        <f>SUMIFS('Capex forecast'!L$7:L$210,'Capex forecast'!$T$7:$T$210,'Allocation of site-spec costs'!$B396,'Capex forecast'!$S$7:$S$210,'Allocation of site-spec costs'!$D396,'Capex forecast'!$Q$7:$Q$210,"Customer Connection")</f>
        <v>0</v>
      </c>
      <c r="N396" s="32">
        <f>SUMIFS('Capex forecast'!M$7:M$210,'Capex forecast'!$T$7:$T$210,'Allocation of site-spec costs'!$B396,'Capex forecast'!$S$7:$S$210,'Allocation of site-spec costs'!$D396,'Capex forecast'!$Q$7:$Q$210,"Customer Connection")</f>
        <v>0</v>
      </c>
      <c r="O396" s="32">
        <f>SUMIFS('Capex forecast'!N$7:N$210,'Capex forecast'!$T$7:$T$210,'Allocation of site-spec costs'!$B396,'Capex forecast'!$S$7:$S$210,'Allocation of site-spec costs'!$D396,'Capex forecast'!$Q$7:$Q$210,"Customer Connection")</f>
        <v>0</v>
      </c>
      <c r="Q396" s="6" t="s">
        <v>138</v>
      </c>
      <c r="R396" s="6" t="str">
        <f>INDEX('Raw demand forecast'!$M$7:$M$5830,MATCH($Q396,'Raw demand forecast'!$B$7:$B$5830,0))</f>
        <v>No</v>
      </c>
      <c r="S396" s="6" t="str">
        <f>IF(COUNTIF($Q$93:Q396,$B396) = 1, "LV", IF(COUNTIF($Q$93:Q396,$B396) = 2, "HV", "ST"))</f>
        <v>HV</v>
      </c>
      <c r="T396" s="6" t="str">
        <f>INDEX('Demand forecast and growth rate'!$E$7:$E$273,MATCH($Q396,'Demand forecast and growth rate'!$B$7:$B$273,0))</f>
        <v>High growth</v>
      </c>
      <c r="U396" s="32">
        <f>SUMIFS('Capex forecast'!E$7:E$210,'Capex forecast'!$T$7:$T$210,$Q396,'Capex forecast'!$S$7:$S$210,$S396,'Capex forecast'!$Q$7:$Q$210,"Augex")</f>
        <v>0</v>
      </c>
      <c r="V396" s="32">
        <f>SUMIFS('Capex forecast'!F$7:F$210,'Capex forecast'!$T$7:$T$210,$Q396,'Capex forecast'!$S$7:$S$210,$S396,'Capex forecast'!$Q$7:$Q$210,"Augex")</f>
        <v>0</v>
      </c>
      <c r="W396" s="32">
        <f>SUMIFS('Capex forecast'!G$7:G$210,'Capex forecast'!$T$7:$T$210,$Q396,'Capex forecast'!$S$7:$S$210,$S396,'Capex forecast'!$Q$7:$Q$210,"Augex")</f>
        <v>0</v>
      </c>
      <c r="X396" s="32">
        <f>SUMIFS('Capex forecast'!H$7:H$210,'Capex forecast'!$T$7:$T$210,$Q396,'Capex forecast'!$S$7:$S$210,$S396,'Capex forecast'!$Q$7:$Q$210,"Augex")</f>
        <v>0</v>
      </c>
      <c r="Y396" s="32">
        <f>SUMIFS('Capex forecast'!I$7:I$210,'Capex forecast'!$T$7:$T$210,$Q396,'Capex forecast'!$S$7:$S$210,$S396,'Capex forecast'!$Q$7:$Q$210,"Augex")</f>
        <v>0</v>
      </c>
      <c r="Z396" s="32">
        <f>SUMIFS('Capex forecast'!J$7:J$210,'Capex forecast'!$T$7:$T$210,$Q396,'Capex forecast'!$S$7:$S$210,$S396,'Capex forecast'!$Q$7:$Q$210,"Augex")</f>
        <v>0</v>
      </c>
      <c r="AA396" s="32">
        <f>SUMIFS('Capex forecast'!K$7:K$210,'Capex forecast'!$T$7:$T$210,$Q396,'Capex forecast'!$S$7:$S$210,$S396,'Capex forecast'!$Q$7:$Q$210,"Augex")</f>
        <v>0</v>
      </c>
      <c r="AB396" s="32">
        <f>SUMIFS('Capex forecast'!L$7:L$210,'Capex forecast'!$T$7:$T$210,$Q396,'Capex forecast'!$S$7:$S$210,$S396,'Capex forecast'!$Q$7:$Q$210,"Augex")</f>
        <v>0</v>
      </c>
      <c r="AC396" s="32">
        <f>SUMIFS('Capex forecast'!M$7:M$210,'Capex forecast'!$T$7:$T$210,$Q396,'Capex forecast'!$S$7:$S$210,$S396,'Capex forecast'!$Q$7:$Q$210,"Augex")</f>
        <v>0</v>
      </c>
      <c r="AD396" s="32">
        <f>SUMIFS('Capex forecast'!N$7:N$210,'Capex forecast'!$T$7:$T$210,$Q396,'Capex forecast'!$S$7:$S$210,$S396,'Capex forecast'!$Q$7:$Q$210,"Augex")</f>
        <v>0</v>
      </c>
      <c r="AF396" s="6" t="s">
        <v>138</v>
      </c>
      <c r="AG396" s="6" t="str">
        <f>INDEX('Raw demand forecast'!$M$7:$M$5830,MATCH($Q396,'Raw demand forecast'!$B$7:$B$5830,0))</f>
        <v>No</v>
      </c>
      <c r="AH396" s="6" t="str">
        <f>IF(COUNTIF($AF$93:AF396,$B396) = 1, "LV", IF(COUNTIF($AF$93:AF396,$B396) = 2, "HV", "ST"))</f>
        <v>HV</v>
      </c>
      <c r="AI396" s="6" t="str">
        <f>INDEX('Demand forecast and growth rate'!$E$7:$E$273,MATCH($Q396,'Demand forecast and growth rate'!$B$7:$B$273,0))</f>
        <v>High growth</v>
      </c>
      <c r="AJ396" s="53">
        <f>SUMIFS('Capex forecast'!E$7:E$210,'Capex forecast'!$T$7:$T$210,$AF396,'Capex forecast'!$S$7:$S$210,$AH396,'Capex forecast'!$Q$7:$Q$210,"Repex")</f>
        <v>0</v>
      </c>
      <c r="AK396" s="53">
        <f>SUMIFS('Capex forecast'!F$7:F$210,'Capex forecast'!$T$7:$T$210,$AF396,'Capex forecast'!$S$7:$S$210,$AH396,'Capex forecast'!$Q$7:$Q$210,"Repex")</f>
        <v>0</v>
      </c>
      <c r="AL396" s="53">
        <f>SUMIFS('Capex forecast'!G$7:G$210,'Capex forecast'!$T$7:$T$210,$AF396,'Capex forecast'!$S$7:$S$210,$AH396,'Capex forecast'!$Q$7:$Q$210,"Repex")</f>
        <v>0</v>
      </c>
      <c r="AM396" s="53">
        <f>SUMIFS('Capex forecast'!H$7:H$210,'Capex forecast'!$T$7:$T$210,$AF396,'Capex forecast'!$S$7:$S$210,$AH396,'Capex forecast'!$Q$7:$Q$210,"Repex")</f>
        <v>0</v>
      </c>
      <c r="AN396" s="53">
        <f>SUMIFS('Capex forecast'!I$7:I$210,'Capex forecast'!$T$7:$T$210,$AF396,'Capex forecast'!$S$7:$S$210,$AH396,'Capex forecast'!$Q$7:$Q$210,"Repex")</f>
        <v>0</v>
      </c>
      <c r="AO396" s="53">
        <f>SUMIFS('Capex forecast'!J$7:J$210,'Capex forecast'!$T$7:$T$210,$AF396,'Capex forecast'!$S$7:$S$210,$AH396,'Capex forecast'!$Q$7:$Q$210,"Repex")</f>
        <v>0</v>
      </c>
      <c r="AP396" s="53">
        <f>SUMIFS('Capex forecast'!K$7:K$210,'Capex forecast'!$T$7:$T$210,$AF396,'Capex forecast'!$S$7:$S$210,$AH396,'Capex forecast'!$Q$7:$Q$210,"Repex")</f>
        <v>0</v>
      </c>
      <c r="AQ396" s="53">
        <f>SUMIFS('Capex forecast'!L$7:L$210,'Capex forecast'!$T$7:$T$210,$AF396,'Capex forecast'!$S$7:$S$210,$AH396,'Capex forecast'!$Q$7:$Q$210,"Repex")</f>
        <v>0</v>
      </c>
      <c r="AR396" s="53">
        <f>SUMIFS('Capex forecast'!M$7:M$210,'Capex forecast'!$T$7:$T$210,$AF396,'Capex forecast'!$S$7:$S$210,$AH396,'Capex forecast'!$Q$7:$Q$210,"Repex")</f>
        <v>0</v>
      </c>
      <c r="AS396" s="53">
        <f>SUMIFS('Capex forecast'!N$7:N$210,'Capex forecast'!$T$7:$T$210,$AF396,'Capex forecast'!$S$7:$S$210,$AH396,'Capex forecast'!$Q$7:$Q$210,"Repex")</f>
        <v>0</v>
      </c>
    </row>
    <row r="397" spans="2:45" ht="15">
      <c r="B397" s="6" t="s">
        <v>634</v>
      </c>
      <c r="C397" s="6" t="str">
        <f>INDEX('Raw demand forecast'!$M$7:$M$5830,MATCH($B397,'Raw demand forecast'!$B$7:$B$5830,0))</f>
        <v>Yes</v>
      </c>
      <c r="D397" s="6" t="str">
        <f>IF(COUNTIF($B$93:B397,$B397) = 1, "LV", IF(COUNTIF($B$93:B397,$B397) = 2, "HV", "ST"))</f>
        <v>HV</v>
      </c>
      <c r="E397" s="6" t="str">
        <f>INDEX('Demand forecast and growth rate'!$E$7:$E$273,MATCH($B397,'Demand forecast and growth rate'!$B$7:$B$273,0))</f>
        <v>Steady/falling</v>
      </c>
      <c r="F397" s="32">
        <f>SUMIFS('Capex forecast'!E$7:E$210,'Capex forecast'!$T$7:$T$210,'Allocation of site-spec costs'!$B397,'Capex forecast'!$S$7:$S$210,'Allocation of site-spec costs'!$D397,'Capex forecast'!$Q$7:$Q$210,"Customer Connection")</f>
        <v>0</v>
      </c>
      <c r="G397" s="32">
        <f>SUMIFS('Capex forecast'!F$7:F$210,'Capex forecast'!$T$7:$T$210,'Allocation of site-spec costs'!$B397,'Capex forecast'!$S$7:$S$210,'Allocation of site-spec costs'!$D397,'Capex forecast'!$Q$7:$Q$210,"Customer Connection")</f>
        <v>0</v>
      </c>
      <c r="H397" s="32">
        <f>SUMIFS('Capex forecast'!G$7:G$210,'Capex forecast'!$T$7:$T$210,'Allocation of site-spec costs'!$B397,'Capex forecast'!$S$7:$S$210,'Allocation of site-spec costs'!$D397,'Capex forecast'!$Q$7:$Q$210,"Customer Connection")</f>
        <v>0</v>
      </c>
      <c r="I397" s="32">
        <f>SUMIFS('Capex forecast'!H$7:H$210,'Capex forecast'!$T$7:$T$210,'Allocation of site-spec costs'!$B397,'Capex forecast'!$S$7:$S$210,'Allocation of site-spec costs'!$D397,'Capex forecast'!$Q$7:$Q$210,"Customer Connection")</f>
        <v>0</v>
      </c>
      <c r="J397" s="32">
        <f>SUMIFS('Capex forecast'!I$7:I$210,'Capex forecast'!$T$7:$T$210,'Allocation of site-spec costs'!$B397,'Capex forecast'!$S$7:$S$210,'Allocation of site-spec costs'!$D397,'Capex forecast'!$Q$7:$Q$210,"Customer Connection")</f>
        <v>0</v>
      </c>
      <c r="K397" s="32">
        <f>SUMIFS('Capex forecast'!J$7:J$210,'Capex forecast'!$T$7:$T$210,'Allocation of site-spec costs'!$B397,'Capex forecast'!$S$7:$S$210,'Allocation of site-spec costs'!$D397,'Capex forecast'!$Q$7:$Q$210,"Customer Connection")</f>
        <v>0</v>
      </c>
      <c r="L397" s="32">
        <f>SUMIFS('Capex forecast'!K$7:K$210,'Capex forecast'!$T$7:$T$210,'Allocation of site-spec costs'!$B397,'Capex forecast'!$S$7:$S$210,'Allocation of site-spec costs'!$D397,'Capex forecast'!$Q$7:$Q$210,"Customer Connection")</f>
        <v>0</v>
      </c>
      <c r="M397" s="32">
        <f>SUMIFS('Capex forecast'!L$7:L$210,'Capex forecast'!$T$7:$T$210,'Allocation of site-spec costs'!$B397,'Capex forecast'!$S$7:$S$210,'Allocation of site-spec costs'!$D397,'Capex forecast'!$Q$7:$Q$210,"Customer Connection")</f>
        <v>0</v>
      </c>
      <c r="N397" s="32">
        <f>SUMIFS('Capex forecast'!M$7:M$210,'Capex forecast'!$T$7:$T$210,'Allocation of site-spec costs'!$B397,'Capex forecast'!$S$7:$S$210,'Allocation of site-spec costs'!$D397,'Capex forecast'!$Q$7:$Q$210,"Customer Connection")</f>
        <v>0</v>
      </c>
      <c r="O397" s="32">
        <f>SUMIFS('Capex forecast'!N$7:N$210,'Capex forecast'!$T$7:$T$210,'Allocation of site-spec costs'!$B397,'Capex forecast'!$S$7:$S$210,'Allocation of site-spec costs'!$D397,'Capex forecast'!$Q$7:$Q$210,"Customer Connection")</f>
        <v>0</v>
      </c>
      <c r="Q397" s="6" t="s">
        <v>634</v>
      </c>
      <c r="R397" s="6" t="str">
        <f>INDEX('Raw demand forecast'!$M$7:$M$5830,MATCH($Q397,'Raw demand forecast'!$B$7:$B$5830,0))</f>
        <v>Yes</v>
      </c>
      <c r="S397" s="6" t="str">
        <f>IF(COUNTIF($Q$93:Q397,$B397) = 1, "LV", IF(COUNTIF($Q$93:Q397,$B397) = 2, "HV", "ST"))</f>
        <v>HV</v>
      </c>
      <c r="T397" s="6" t="str">
        <f>INDEX('Demand forecast and growth rate'!$E$7:$E$273,MATCH($Q397,'Demand forecast and growth rate'!$B$7:$B$273,0))</f>
        <v>Steady/falling</v>
      </c>
      <c r="U397" s="32">
        <f>SUMIFS('Capex forecast'!E$7:E$210,'Capex forecast'!$T$7:$T$210,$Q397,'Capex forecast'!$S$7:$S$210,$S397,'Capex forecast'!$Q$7:$Q$210,"Augex")</f>
        <v>0</v>
      </c>
      <c r="V397" s="32">
        <f>SUMIFS('Capex forecast'!F$7:F$210,'Capex forecast'!$T$7:$T$210,$Q397,'Capex forecast'!$S$7:$S$210,$S397,'Capex forecast'!$Q$7:$Q$210,"Augex")</f>
        <v>0</v>
      </c>
      <c r="W397" s="32">
        <f>SUMIFS('Capex forecast'!G$7:G$210,'Capex forecast'!$T$7:$T$210,$Q397,'Capex forecast'!$S$7:$S$210,$S397,'Capex forecast'!$Q$7:$Q$210,"Augex")</f>
        <v>0</v>
      </c>
      <c r="X397" s="32">
        <f>SUMIFS('Capex forecast'!H$7:H$210,'Capex forecast'!$T$7:$T$210,$Q397,'Capex forecast'!$S$7:$S$210,$S397,'Capex forecast'!$Q$7:$Q$210,"Augex")</f>
        <v>0</v>
      </c>
      <c r="Y397" s="32">
        <f>SUMIFS('Capex forecast'!I$7:I$210,'Capex forecast'!$T$7:$T$210,$Q397,'Capex forecast'!$S$7:$S$210,$S397,'Capex forecast'!$Q$7:$Q$210,"Augex")</f>
        <v>0</v>
      </c>
      <c r="Z397" s="32">
        <f>SUMIFS('Capex forecast'!J$7:J$210,'Capex forecast'!$T$7:$T$210,$Q397,'Capex forecast'!$S$7:$S$210,$S397,'Capex forecast'!$Q$7:$Q$210,"Augex")</f>
        <v>0</v>
      </c>
      <c r="AA397" s="32">
        <f>SUMIFS('Capex forecast'!K$7:K$210,'Capex forecast'!$T$7:$T$210,$Q397,'Capex forecast'!$S$7:$S$210,$S397,'Capex forecast'!$Q$7:$Q$210,"Augex")</f>
        <v>0</v>
      </c>
      <c r="AB397" s="32">
        <f>SUMIFS('Capex forecast'!L$7:L$210,'Capex forecast'!$T$7:$T$210,$Q397,'Capex forecast'!$S$7:$S$210,$S397,'Capex forecast'!$Q$7:$Q$210,"Augex")</f>
        <v>0</v>
      </c>
      <c r="AC397" s="32">
        <f>SUMIFS('Capex forecast'!M$7:M$210,'Capex forecast'!$T$7:$T$210,$Q397,'Capex forecast'!$S$7:$S$210,$S397,'Capex forecast'!$Q$7:$Q$210,"Augex")</f>
        <v>0</v>
      </c>
      <c r="AD397" s="32">
        <f>SUMIFS('Capex forecast'!N$7:N$210,'Capex forecast'!$T$7:$T$210,$Q397,'Capex forecast'!$S$7:$S$210,$S397,'Capex forecast'!$Q$7:$Q$210,"Augex")</f>
        <v>0</v>
      </c>
      <c r="AF397" s="6" t="s">
        <v>634</v>
      </c>
      <c r="AG397" s="6" t="str">
        <f>INDEX('Raw demand forecast'!$M$7:$M$5830,MATCH($Q397,'Raw demand forecast'!$B$7:$B$5830,0))</f>
        <v>Yes</v>
      </c>
      <c r="AH397" s="6" t="str">
        <f>IF(COUNTIF($AF$93:AF397,$B397) = 1, "LV", IF(COUNTIF($AF$93:AF397,$B397) = 2, "HV", "ST"))</f>
        <v>HV</v>
      </c>
      <c r="AI397" s="6" t="str">
        <f>INDEX('Demand forecast and growth rate'!$E$7:$E$273,MATCH($Q397,'Demand forecast and growth rate'!$B$7:$B$273,0))</f>
        <v>Steady/falling</v>
      </c>
      <c r="AJ397" s="53">
        <f>SUMIFS('Capex forecast'!E$7:E$210,'Capex forecast'!$T$7:$T$210,$AF397,'Capex forecast'!$S$7:$S$210,$AH397,'Capex forecast'!$Q$7:$Q$210,"Repex")</f>
        <v>0</v>
      </c>
      <c r="AK397" s="53">
        <f>SUMIFS('Capex forecast'!F$7:F$210,'Capex forecast'!$T$7:$T$210,$AF397,'Capex forecast'!$S$7:$S$210,$AH397,'Capex forecast'!$Q$7:$Q$210,"Repex")</f>
        <v>0</v>
      </c>
      <c r="AL397" s="53">
        <f>SUMIFS('Capex forecast'!G$7:G$210,'Capex forecast'!$T$7:$T$210,$AF397,'Capex forecast'!$S$7:$S$210,$AH397,'Capex forecast'!$Q$7:$Q$210,"Repex")</f>
        <v>0</v>
      </c>
      <c r="AM397" s="53">
        <f>SUMIFS('Capex forecast'!H$7:H$210,'Capex forecast'!$T$7:$T$210,$AF397,'Capex forecast'!$S$7:$S$210,$AH397,'Capex forecast'!$Q$7:$Q$210,"Repex")</f>
        <v>0</v>
      </c>
      <c r="AN397" s="53">
        <f>SUMIFS('Capex forecast'!I$7:I$210,'Capex forecast'!$T$7:$T$210,$AF397,'Capex forecast'!$S$7:$S$210,$AH397,'Capex forecast'!$Q$7:$Q$210,"Repex")</f>
        <v>0</v>
      </c>
      <c r="AO397" s="53">
        <f>SUMIFS('Capex forecast'!J$7:J$210,'Capex forecast'!$T$7:$T$210,$AF397,'Capex forecast'!$S$7:$S$210,$AH397,'Capex forecast'!$Q$7:$Q$210,"Repex")</f>
        <v>0</v>
      </c>
      <c r="AP397" s="53">
        <f>SUMIFS('Capex forecast'!K$7:K$210,'Capex forecast'!$T$7:$T$210,$AF397,'Capex forecast'!$S$7:$S$210,$AH397,'Capex forecast'!$Q$7:$Q$210,"Repex")</f>
        <v>0</v>
      </c>
      <c r="AQ397" s="53">
        <f>SUMIFS('Capex forecast'!L$7:L$210,'Capex forecast'!$T$7:$T$210,$AF397,'Capex forecast'!$S$7:$S$210,$AH397,'Capex forecast'!$Q$7:$Q$210,"Repex")</f>
        <v>0</v>
      </c>
      <c r="AR397" s="53">
        <f>SUMIFS('Capex forecast'!M$7:M$210,'Capex forecast'!$T$7:$T$210,$AF397,'Capex forecast'!$S$7:$S$210,$AH397,'Capex forecast'!$Q$7:$Q$210,"Repex")</f>
        <v>0</v>
      </c>
      <c r="AS397" s="53">
        <f>SUMIFS('Capex forecast'!N$7:N$210,'Capex forecast'!$T$7:$T$210,$AF397,'Capex forecast'!$S$7:$S$210,$AH397,'Capex forecast'!$Q$7:$Q$210,"Repex")</f>
        <v>0</v>
      </c>
    </row>
    <row r="398" spans="2:45" ht="15">
      <c r="B398" s="6" t="s">
        <v>557</v>
      </c>
      <c r="C398" s="6" t="str">
        <f>INDEX('Raw demand forecast'!$M$7:$M$5830,MATCH($B398,'Raw demand forecast'!$B$7:$B$5830,0))</f>
        <v>Yes</v>
      </c>
      <c r="D398" s="6" t="str">
        <f>IF(COUNTIF($B$93:B398,$B398) = 1, "LV", IF(COUNTIF($B$93:B398,$B398) = 2, "HV", "ST"))</f>
        <v>HV</v>
      </c>
      <c r="E398" s="6" t="str">
        <f>INDEX('Demand forecast and growth rate'!$E$7:$E$273,MATCH($B398,'Demand forecast and growth rate'!$B$7:$B$273,0))</f>
        <v>High growth</v>
      </c>
      <c r="F398" s="32">
        <f>SUMIFS('Capex forecast'!E$7:E$210,'Capex forecast'!$T$7:$T$210,'Allocation of site-spec costs'!$B398,'Capex forecast'!$S$7:$S$210,'Allocation of site-spec costs'!$D398,'Capex forecast'!$Q$7:$Q$210,"Customer Connection")</f>
        <v>0</v>
      </c>
      <c r="G398" s="32">
        <f>SUMIFS('Capex forecast'!F$7:F$210,'Capex forecast'!$T$7:$T$210,'Allocation of site-spec costs'!$B398,'Capex forecast'!$S$7:$S$210,'Allocation of site-spec costs'!$D398,'Capex forecast'!$Q$7:$Q$210,"Customer Connection")</f>
        <v>0</v>
      </c>
      <c r="H398" s="32">
        <f>SUMIFS('Capex forecast'!G$7:G$210,'Capex forecast'!$T$7:$T$210,'Allocation of site-spec costs'!$B398,'Capex forecast'!$S$7:$S$210,'Allocation of site-spec costs'!$D398,'Capex forecast'!$Q$7:$Q$210,"Customer Connection")</f>
        <v>0</v>
      </c>
      <c r="I398" s="32">
        <f>SUMIFS('Capex forecast'!H$7:H$210,'Capex forecast'!$T$7:$T$210,'Allocation of site-spec costs'!$B398,'Capex forecast'!$S$7:$S$210,'Allocation of site-spec costs'!$D398,'Capex forecast'!$Q$7:$Q$210,"Customer Connection")</f>
        <v>0</v>
      </c>
      <c r="J398" s="32">
        <f>SUMIFS('Capex forecast'!I$7:I$210,'Capex forecast'!$T$7:$T$210,'Allocation of site-spec costs'!$B398,'Capex forecast'!$S$7:$S$210,'Allocation of site-spec costs'!$D398,'Capex forecast'!$Q$7:$Q$210,"Customer Connection")</f>
        <v>0</v>
      </c>
      <c r="K398" s="32">
        <f>SUMIFS('Capex forecast'!J$7:J$210,'Capex forecast'!$T$7:$T$210,'Allocation of site-spec costs'!$B398,'Capex forecast'!$S$7:$S$210,'Allocation of site-spec costs'!$D398,'Capex forecast'!$Q$7:$Q$210,"Customer Connection")</f>
        <v>0</v>
      </c>
      <c r="L398" s="32">
        <f>SUMIFS('Capex forecast'!K$7:K$210,'Capex forecast'!$T$7:$T$210,'Allocation of site-spec costs'!$B398,'Capex forecast'!$S$7:$S$210,'Allocation of site-spec costs'!$D398,'Capex forecast'!$Q$7:$Q$210,"Customer Connection")</f>
        <v>0</v>
      </c>
      <c r="M398" s="32">
        <f>SUMIFS('Capex forecast'!L$7:L$210,'Capex forecast'!$T$7:$T$210,'Allocation of site-spec costs'!$B398,'Capex forecast'!$S$7:$S$210,'Allocation of site-spec costs'!$D398,'Capex forecast'!$Q$7:$Q$210,"Customer Connection")</f>
        <v>0</v>
      </c>
      <c r="N398" s="32">
        <f>SUMIFS('Capex forecast'!M$7:M$210,'Capex forecast'!$T$7:$T$210,'Allocation of site-spec costs'!$B398,'Capex forecast'!$S$7:$S$210,'Allocation of site-spec costs'!$D398,'Capex forecast'!$Q$7:$Q$210,"Customer Connection")</f>
        <v>0</v>
      </c>
      <c r="O398" s="32">
        <f>SUMIFS('Capex forecast'!N$7:N$210,'Capex forecast'!$T$7:$T$210,'Allocation of site-spec costs'!$B398,'Capex forecast'!$S$7:$S$210,'Allocation of site-spec costs'!$D398,'Capex forecast'!$Q$7:$Q$210,"Customer Connection")</f>
        <v>0</v>
      </c>
      <c r="Q398" s="6" t="s">
        <v>557</v>
      </c>
      <c r="R398" s="6" t="str">
        <f>INDEX('Raw demand forecast'!$M$7:$M$5830,MATCH($Q398,'Raw demand forecast'!$B$7:$B$5830,0))</f>
        <v>Yes</v>
      </c>
      <c r="S398" s="6" t="str">
        <f>IF(COUNTIF($Q$93:Q398,$B398) = 1, "LV", IF(COUNTIF($Q$93:Q398,$B398) = 2, "HV", "ST"))</f>
        <v>HV</v>
      </c>
      <c r="T398" s="6" t="str">
        <f>INDEX('Demand forecast and growth rate'!$E$7:$E$273,MATCH($Q398,'Demand forecast and growth rate'!$B$7:$B$273,0))</f>
        <v>High growth</v>
      </c>
      <c r="U398" s="32">
        <f>SUMIFS('Capex forecast'!E$7:E$210,'Capex forecast'!$T$7:$T$210,$Q398,'Capex forecast'!$S$7:$S$210,$S398,'Capex forecast'!$Q$7:$Q$210,"Augex")</f>
        <v>0</v>
      </c>
      <c r="V398" s="32">
        <f>SUMIFS('Capex forecast'!F$7:F$210,'Capex forecast'!$T$7:$T$210,$Q398,'Capex forecast'!$S$7:$S$210,$S398,'Capex forecast'!$Q$7:$Q$210,"Augex")</f>
        <v>0</v>
      </c>
      <c r="W398" s="32">
        <f>SUMIFS('Capex forecast'!G$7:G$210,'Capex forecast'!$T$7:$T$210,$Q398,'Capex forecast'!$S$7:$S$210,$S398,'Capex forecast'!$Q$7:$Q$210,"Augex")</f>
        <v>0</v>
      </c>
      <c r="X398" s="32">
        <f>SUMIFS('Capex forecast'!H$7:H$210,'Capex forecast'!$T$7:$T$210,$Q398,'Capex forecast'!$S$7:$S$210,$S398,'Capex forecast'!$Q$7:$Q$210,"Augex")</f>
        <v>0</v>
      </c>
      <c r="Y398" s="32">
        <f>SUMIFS('Capex forecast'!I$7:I$210,'Capex forecast'!$T$7:$T$210,$Q398,'Capex forecast'!$S$7:$S$210,$S398,'Capex forecast'!$Q$7:$Q$210,"Augex")</f>
        <v>0</v>
      </c>
      <c r="Z398" s="32">
        <f>SUMIFS('Capex forecast'!J$7:J$210,'Capex forecast'!$T$7:$T$210,$Q398,'Capex forecast'!$S$7:$S$210,$S398,'Capex forecast'!$Q$7:$Q$210,"Augex")</f>
        <v>0</v>
      </c>
      <c r="AA398" s="32">
        <f>SUMIFS('Capex forecast'!K$7:K$210,'Capex forecast'!$T$7:$T$210,$Q398,'Capex forecast'!$S$7:$S$210,$S398,'Capex forecast'!$Q$7:$Q$210,"Augex")</f>
        <v>0</v>
      </c>
      <c r="AB398" s="32">
        <f>SUMIFS('Capex forecast'!L$7:L$210,'Capex forecast'!$T$7:$T$210,$Q398,'Capex forecast'!$S$7:$S$210,$S398,'Capex forecast'!$Q$7:$Q$210,"Augex")</f>
        <v>0</v>
      </c>
      <c r="AC398" s="32">
        <f>SUMIFS('Capex forecast'!M$7:M$210,'Capex forecast'!$T$7:$T$210,$Q398,'Capex forecast'!$S$7:$S$210,$S398,'Capex forecast'!$Q$7:$Q$210,"Augex")</f>
        <v>0</v>
      </c>
      <c r="AD398" s="32">
        <f>SUMIFS('Capex forecast'!N$7:N$210,'Capex forecast'!$T$7:$T$210,$Q398,'Capex forecast'!$S$7:$S$210,$S398,'Capex forecast'!$Q$7:$Q$210,"Augex")</f>
        <v>0</v>
      </c>
      <c r="AF398" s="6" t="s">
        <v>557</v>
      </c>
      <c r="AG398" s="6" t="str">
        <f>INDEX('Raw demand forecast'!$M$7:$M$5830,MATCH($Q398,'Raw demand forecast'!$B$7:$B$5830,0))</f>
        <v>Yes</v>
      </c>
      <c r="AH398" s="6" t="str">
        <f>IF(COUNTIF($AF$93:AF398,$B398) = 1, "LV", IF(COUNTIF($AF$93:AF398,$B398) = 2, "HV", "ST"))</f>
        <v>HV</v>
      </c>
      <c r="AI398" s="6" t="str">
        <f>INDEX('Demand forecast and growth rate'!$E$7:$E$273,MATCH($Q398,'Demand forecast and growth rate'!$B$7:$B$273,0))</f>
        <v>High growth</v>
      </c>
      <c r="AJ398" s="53">
        <f>SUMIFS('Capex forecast'!E$7:E$210,'Capex forecast'!$T$7:$T$210,$AF398,'Capex forecast'!$S$7:$S$210,$AH398,'Capex forecast'!$Q$7:$Q$210,"Repex")</f>
        <v>0</v>
      </c>
      <c r="AK398" s="53">
        <f>SUMIFS('Capex forecast'!F$7:F$210,'Capex forecast'!$T$7:$T$210,$AF398,'Capex forecast'!$S$7:$S$210,$AH398,'Capex forecast'!$Q$7:$Q$210,"Repex")</f>
        <v>0</v>
      </c>
      <c r="AL398" s="53">
        <f>SUMIFS('Capex forecast'!G$7:G$210,'Capex forecast'!$T$7:$T$210,$AF398,'Capex forecast'!$S$7:$S$210,$AH398,'Capex forecast'!$Q$7:$Q$210,"Repex")</f>
        <v>0</v>
      </c>
      <c r="AM398" s="53">
        <f>SUMIFS('Capex forecast'!H$7:H$210,'Capex forecast'!$T$7:$T$210,$AF398,'Capex forecast'!$S$7:$S$210,$AH398,'Capex forecast'!$Q$7:$Q$210,"Repex")</f>
        <v>0</v>
      </c>
      <c r="AN398" s="53">
        <f>SUMIFS('Capex forecast'!I$7:I$210,'Capex forecast'!$T$7:$T$210,$AF398,'Capex forecast'!$S$7:$S$210,$AH398,'Capex forecast'!$Q$7:$Q$210,"Repex")</f>
        <v>0</v>
      </c>
      <c r="AO398" s="53">
        <f>SUMIFS('Capex forecast'!J$7:J$210,'Capex forecast'!$T$7:$T$210,$AF398,'Capex forecast'!$S$7:$S$210,$AH398,'Capex forecast'!$Q$7:$Q$210,"Repex")</f>
        <v>0</v>
      </c>
      <c r="AP398" s="53">
        <f>SUMIFS('Capex forecast'!K$7:K$210,'Capex forecast'!$T$7:$T$210,$AF398,'Capex forecast'!$S$7:$S$210,$AH398,'Capex forecast'!$Q$7:$Q$210,"Repex")</f>
        <v>0</v>
      </c>
      <c r="AQ398" s="53">
        <f>SUMIFS('Capex forecast'!L$7:L$210,'Capex forecast'!$T$7:$T$210,$AF398,'Capex forecast'!$S$7:$S$210,$AH398,'Capex forecast'!$Q$7:$Q$210,"Repex")</f>
        <v>0</v>
      </c>
      <c r="AR398" s="53">
        <f>SUMIFS('Capex forecast'!M$7:M$210,'Capex forecast'!$T$7:$T$210,$AF398,'Capex forecast'!$S$7:$S$210,$AH398,'Capex forecast'!$Q$7:$Q$210,"Repex")</f>
        <v>0</v>
      </c>
      <c r="AS398" s="53">
        <f>SUMIFS('Capex forecast'!N$7:N$210,'Capex forecast'!$T$7:$T$210,$AF398,'Capex forecast'!$S$7:$S$210,$AH398,'Capex forecast'!$Q$7:$Q$210,"Repex")</f>
        <v>0</v>
      </c>
    </row>
    <row r="399" spans="2:45" ht="15">
      <c r="B399" s="6" t="s">
        <v>560</v>
      </c>
      <c r="C399" s="6" t="str">
        <f>INDEX('Raw demand forecast'!$M$7:$M$5830,MATCH($B399,'Raw demand forecast'!$B$7:$B$5830,0))</f>
        <v>Yes</v>
      </c>
      <c r="D399" s="6" t="str">
        <f>IF(COUNTIF($B$93:B399,$B399) = 1, "LV", IF(COUNTIF($B$93:B399,$B399) = 2, "HV", "ST"))</f>
        <v>HV</v>
      </c>
      <c r="E399" s="6" t="str">
        <f>INDEX('Demand forecast and growth rate'!$E$7:$E$273,MATCH($B399,'Demand forecast and growth rate'!$B$7:$B$273,0))</f>
        <v>High growth</v>
      </c>
      <c r="F399" s="32">
        <f>SUMIFS('Capex forecast'!E$7:E$210,'Capex forecast'!$T$7:$T$210,'Allocation of site-spec costs'!$B399,'Capex forecast'!$S$7:$S$210,'Allocation of site-spec costs'!$D399,'Capex forecast'!$Q$7:$Q$210,"Customer Connection")</f>
        <v>0</v>
      </c>
      <c r="G399" s="32">
        <f>SUMIFS('Capex forecast'!F$7:F$210,'Capex forecast'!$T$7:$T$210,'Allocation of site-spec costs'!$B399,'Capex forecast'!$S$7:$S$210,'Allocation of site-spec costs'!$D399,'Capex forecast'!$Q$7:$Q$210,"Customer Connection")</f>
        <v>0</v>
      </c>
      <c r="H399" s="32">
        <f>SUMIFS('Capex forecast'!G$7:G$210,'Capex forecast'!$T$7:$T$210,'Allocation of site-spec costs'!$B399,'Capex forecast'!$S$7:$S$210,'Allocation of site-spec costs'!$D399,'Capex forecast'!$Q$7:$Q$210,"Customer Connection")</f>
        <v>0</v>
      </c>
      <c r="I399" s="32">
        <f>SUMIFS('Capex forecast'!H$7:H$210,'Capex forecast'!$T$7:$T$210,'Allocation of site-spec costs'!$B399,'Capex forecast'!$S$7:$S$210,'Allocation of site-spec costs'!$D399,'Capex forecast'!$Q$7:$Q$210,"Customer Connection")</f>
        <v>0</v>
      </c>
      <c r="J399" s="32">
        <f>SUMIFS('Capex forecast'!I$7:I$210,'Capex forecast'!$T$7:$T$210,'Allocation of site-spec costs'!$B399,'Capex forecast'!$S$7:$S$210,'Allocation of site-spec costs'!$D399,'Capex forecast'!$Q$7:$Q$210,"Customer Connection")</f>
        <v>0</v>
      </c>
      <c r="K399" s="32">
        <f>SUMIFS('Capex forecast'!J$7:J$210,'Capex forecast'!$T$7:$T$210,'Allocation of site-spec costs'!$B399,'Capex forecast'!$S$7:$S$210,'Allocation of site-spec costs'!$D399,'Capex forecast'!$Q$7:$Q$210,"Customer Connection")</f>
        <v>0</v>
      </c>
      <c r="L399" s="32">
        <f>SUMIFS('Capex forecast'!K$7:K$210,'Capex forecast'!$T$7:$T$210,'Allocation of site-spec costs'!$B399,'Capex forecast'!$S$7:$S$210,'Allocation of site-spec costs'!$D399,'Capex forecast'!$Q$7:$Q$210,"Customer Connection")</f>
        <v>0</v>
      </c>
      <c r="M399" s="32">
        <f>SUMIFS('Capex forecast'!L$7:L$210,'Capex forecast'!$T$7:$T$210,'Allocation of site-spec costs'!$B399,'Capex forecast'!$S$7:$S$210,'Allocation of site-spec costs'!$D399,'Capex forecast'!$Q$7:$Q$210,"Customer Connection")</f>
        <v>0</v>
      </c>
      <c r="N399" s="32">
        <f>SUMIFS('Capex forecast'!M$7:M$210,'Capex forecast'!$T$7:$T$210,'Allocation of site-spec costs'!$B399,'Capex forecast'!$S$7:$S$210,'Allocation of site-spec costs'!$D399,'Capex forecast'!$Q$7:$Q$210,"Customer Connection")</f>
        <v>0</v>
      </c>
      <c r="O399" s="32">
        <f>SUMIFS('Capex forecast'!N$7:N$210,'Capex forecast'!$T$7:$T$210,'Allocation of site-spec costs'!$B399,'Capex forecast'!$S$7:$S$210,'Allocation of site-spec costs'!$D399,'Capex forecast'!$Q$7:$Q$210,"Customer Connection")</f>
        <v>0</v>
      </c>
      <c r="Q399" s="6" t="s">
        <v>560</v>
      </c>
      <c r="R399" s="6" t="str">
        <f>INDEX('Raw demand forecast'!$M$7:$M$5830,MATCH($Q399,'Raw demand forecast'!$B$7:$B$5830,0))</f>
        <v>Yes</v>
      </c>
      <c r="S399" s="6" t="str">
        <f>IF(COUNTIF($Q$93:Q399,$B399) = 1, "LV", IF(COUNTIF($Q$93:Q399,$B399) = 2, "HV", "ST"))</f>
        <v>HV</v>
      </c>
      <c r="T399" s="6" t="str">
        <f>INDEX('Demand forecast and growth rate'!$E$7:$E$273,MATCH($Q399,'Demand forecast and growth rate'!$B$7:$B$273,0))</f>
        <v>High growth</v>
      </c>
      <c r="U399" s="32">
        <f>SUMIFS('Capex forecast'!E$7:E$210,'Capex forecast'!$T$7:$T$210,$Q399,'Capex forecast'!$S$7:$S$210,$S399,'Capex forecast'!$Q$7:$Q$210,"Augex")</f>
        <v>0</v>
      </c>
      <c r="V399" s="32">
        <f>SUMIFS('Capex forecast'!F$7:F$210,'Capex forecast'!$T$7:$T$210,$Q399,'Capex forecast'!$S$7:$S$210,$S399,'Capex forecast'!$Q$7:$Q$210,"Augex")</f>
        <v>0</v>
      </c>
      <c r="W399" s="32">
        <f>SUMIFS('Capex forecast'!G$7:G$210,'Capex forecast'!$T$7:$T$210,$Q399,'Capex forecast'!$S$7:$S$210,$S399,'Capex forecast'!$Q$7:$Q$210,"Augex")</f>
        <v>0</v>
      </c>
      <c r="X399" s="32">
        <f>SUMIFS('Capex forecast'!H$7:H$210,'Capex forecast'!$T$7:$T$210,$Q399,'Capex forecast'!$S$7:$S$210,$S399,'Capex forecast'!$Q$7:$Q$210,"Augex")</f>
        <v>0</v>
      </c>
      <c r="Y399" s="32">
        <f>SUMIFS('Capex forecast'!I$7:I$210,'Capex forecast'!$T$7:$T$210,$Q399,'Capex forecast'!$S$7:$S$210,$S399,'Capex forecast'!$Q$7:$Q$210,"Augex")</f>
        <v>0</v>
      </c>
      <c r="Z399" s="32">
        <f>SUMIFS('Capex forecast'!J$7:J$210,'Capex forecast'!$T$7:$T$210,$Q399,'Capex forecast'!$S$7:$S$210,$S399,'Capex forecast'!$Q$7:$Q$210,"Augex")</f>
        <v>0</v>
      </c>
      <c r="AA399" s="32">
        <f>SUMIFS('Capex forecast'!K$7:K$210,'Capex forecast'!$T$7:$T$210,$Q399,'Capex forecast'!$S$7:$S$210,$S399,'Capex forecast'!$Q$7:$Q$210,"Augex")</f>
        <v>0</v>
      </c>
      <c r="AB399" s="32">
        <f>SUMIFS('Capex forecast'!L$7:L$210,'Capex forecast'!$T$7:$T$210,$Q399,'Capex forecast'!$S$7:$S$210,$S399,'Capex forecast'!$Q$7:$Q$210,"Augex")</f>
        <v>0</v>
      </c>
      <c r="AC399" s="32">
        <f>SUMIFS('Capex forecast'!M$7:M$210,'Capex forecast'!$T$7:$T$210,$Q399,'Capex forecast'!$S$7:$S$210,$S399,'Capex forecast'!$Q$7:$Q$210,"Augex")</f>
        <v>0</v>
      </c>
      <c r="AD399" s="32">
        <f>SUMIFS('Capex forecast'!N$7:N$210,'Capex forecast'!$T$7:$T$210,$Q399,'Capex forecast'!$S$7:$S$210,$S399,'Capex forecast'!$Q$7:$Q$210,"Augex")</f>
        <v>0</v>
      </c>
      <c r="AF399" s="6" t="s">
        <v>560</v>
      </c>
      <c r="AG399" s="6" t="str">
        <f>INDEX('Raw demand forecast'!$M$7:$M$5830,MATCH($Q399,'Raw demand forecast'!$B$7:$B$5830,0))</f>
        <v>Yes</v>
      </c>
      <c r="AH399" s="6" t="str">
        <f>IF(COUNTIF($AF$93:AF399,$B399) = 1, "LV", IF(COUNTIF($AF$93:AF399,$B399) = 2, "HV", "ST"))</f>
        <v>HV</v>
      </c>
      <c r="AI399" s="6" t="str">
        <f>INDEX('Demand forecast and growth rate'!$E$7:$E$273,MATCH($Q399,'Demand forecast and growth rate'!$B$7:$B$273,0))</f>
        <v>High growth</v>
      </c>
      <c r="AJ399" s="53">
        <f>SUMIFS('Capex forecast'!E$7:E$210,'Capex forecast'!$T$7:$T$210,$AF399,'Capex forecast'!$S$7:$S$210,$AH399,'Capex forecast'!$Q$7:$Q$210,"Repex")</f>
        <v>0</v>
      </c>
      <c r="AK399" s="53">
        <f>SUMIFS('Capex forecast'!F$7:F$210,'Capex forecast'!$T$7:$T$210,$AF399,'Capex forecast'!$S$7:$S$210,$AH399,'Capex forecast'!$Q$7:$Q$210,"Repex")</f>
        <v>0</v>
      </c>
      <c r="AL399" s="53">
        <f>SUMIFS('Capex forecast'!G$7:G$210,'Capex forecast'!$T$7:$T$210,$AF399,'Capex forecast'!$S$7:$S$210,$AH399,'Capex forecast'!$Q$7:$Q$210,"Repex")</f>
        <v>0</v>
      </c>
      <c r="AM399" s="53">
        <f>SUMIFS('Capex forecast'!H$7:H$210,'Capex forecast'!$T$7:$T$210,$AF399,'Capex forecast'!$S$7:$S$210,$AH399,'Capex forecast'!$Q$7:$Q$210,"Repex")</f>
        <v>0</v>
      </c>
      <c r="AN399" s="53">
        <f>SUMIFS('Capex forecast'!I$7:I$210,'Capex forecast'!$T$7:$T$210,$AF399,'Capex forecast'!$S$7:$S$210,$AH399,'Capex forecast'!$Q$7:$Q$210,"Repex")</f>
        <v>0</v>
      </c>
      <c r="AO399" s="53">
        <f>SUMIFS('Capex forecast'!J$7:J$210,'Capex forecast'!$T$7:$T$210,$AF399,'Capex forecast'!$S$7:$S$210,$AH399,'Capex forecast'!$Q$7:$Q$210,"Repex")</f>
        <v>0</v>
      </c>
      <c r="AP399" s="53">
        <f>SUMIFS('Capex forecast'!K$7:K$210,'Capex forecast'!$T$7:$T$210,$AF399,'Capex forecast'!$S$7:$S$210,$AH399,'Capex forecast'!$Q$7:$Q$210,"Repex")</f>
        <v>0</v>
      </c>
      <c r="AQ399" s="53">
        <f>SUMIFS('Capex forecast'!L$7:L$210,'Capex forecast'!$T$7:$T$210,$AF399,'Capex forecast'!$S$7:$S$210,$AH399,'Capex forecast'!$Q$7:$Q$210,"Repex")</f>
        <v>0</v>
      </c>
      <c r="AR399" s="53">
        <f>SUMIFS('Capex forecast'!M$7:M$210,'Capex forecast'!$T$7:$T$210,$AF399,'Capex forecast'!$S$7:$S$210,$AH399,'Capex forecast'!$Q$7:$Q$210,"Repex")</f>
        <v>0</v>
      </c>
      <c r="AS399" s="53">
        <f>SUMIFS('Capex forecast'!N$7:N$210,'Capex forecast'!$T$7:$T$210,$AF399,'Capex forecast'!$S$7:$S$210,$AH399,'Capex forecast'!$Q$7:$Q$210,"Repex")</f>
        <v>0</v>
      </c>
    </row>
    <row r="400" spans="2:45" ht="15">
      <c r="B400" s="6" t="s">
        <v>40</v>
      </c>
      <c r="C400" s="6" t="str">
        <f>INDEX('Raw demand forecast'!$M$7:$M$5830,MATCH($B400,'Raw demand forecast'!$B$7:$B$5830,0))</f>
        <v>No</v>
      </c>
      <c r="D400" s="6" t="str">
        <f>IF(COUNTIF($B$93:B400,$B400) = 1, "LV", IF(COUNTIF($B$93:B400,$B400) = 2, "HV", "ST"))</f>
        <v>HV</v>
      </c>
      <c r="E400" s="6" t="str">
        <f>INDEX('Demand forecast and growth rate'!$E$7:$E$273,MATCH($B400,'Demand forecast and growth rate'!$B$7:$B$273,0))</f>
        <v>High growth</v>
      </c>
      <c r="F400" s="32">
        <f>SUMIFS('Capex forecast'!E$7:E$210,'Capex forecast'!$T$7:$T$210,'Allocation of site-spec costs'!$B400,'Capex forecast'!$S$7:$S$210,'Allocation of site-spec costs'!$D400,'Capex forecast'!$Q$7:$Q$210,"Customer Connection")</f>
        <v>0</v>
      </c>
      <c r="G400" s="32">
        <f>SUMIFS('Capex forecast'!F$7:F$210,'Capex forecast'!$T$7:$T$210,'Allocation of site-spec costs'!$B400,'Capex forecast'!$S$7:$S$210,'Allocation of site-spec costs'!$D400,'Capex forecast'!$Q$7:$Q$210,"Customer Connection")</f>
        <v>0</v>
      </c>
      <c r="H400" s="32">
        <f>SUMIFS('Capex forecast'!G$7:G$210,'Capex forecast'!$T$7:$T$210,'Allocation of site-spec costs'!$B400,'Capex forecast'!$S$7:$S$210,'Allocation of site-spec costs'!$D400,'Capex forecast'!$Q$7:$Q$210,"Customer Connection")</f>
        <v>0</v>
      </c>
      <c r="I400" s="32">
        <f>SUMIFS('Capex forecast'!H$7:H$210,'Capex forecast'!$T$7:$T$210,'Allocation of site-spec costs'!$B400,'Capex forecast'!$S$7:$S$210,'Allocation of site-spec costs'!$D400,'Capex forecast'!$Q$7:$Q$210,"Customer Connection")</f>
        <v>0</v>
      </c>
      <c r="J400" s="32">
        <f>SUMIFS('Capex forecast'!I$7:I$210,'Capex forecast'!$T$7:$T$210,'Allocation of site-spec costs'!$B400,'Capex forecast'!$S$7:$S$210,'Allocation of site-spec costs'!$D400,'Capex forecast'!$Q$7:$Q$210,"Customer Connection")</f>
        <v>0</v>
      </c>
      <c r="K400" s="32">
        <f>SUMIFS('Capex forecast'!J$7:J$210,'Capex forecast'!$T$7:$T$210,'Allocation of site-spec costs'!$B400,'Capex forecast'!$S$7:$S$210,'Allocation of site-spec costs'!$D400,'Capex forecast'!$Q$7:$Q$210,"Customer Connection")</f>
        <v>0</v>
      </c>
      <c r="L400" s="32">
        <f>SUMIFS('Capex forecast'!K$7:K$210,'Capex forecast'!$T$7:$T$210,'Allocation of site-spec costs'!$B400,'Capex forecast'!$S$7:$S$210,'Allocation of site-spec costs'!$D400,'Capex forecast'!$Q$7:$Q$210,"Customer Connection")</f>
        <v>0</v>
      </c>
      <c r="M400" s="32">
        <f>SUMIFS('Capex forecast'!L$7:L$210,'Capex forecast'!$T$7:$T$210,'Allocation of site-spec costs'!$B400,'Capex forecast'!$S$7:$S$210,'Allocation of site-spec costs'!$D400,'Capex forecast'!$Q$7:$Q$210,"Customer Connection")</f>
        <v>0</v>
      </c>
      <c r="N400" s="32">
        <f>SUMIFS('Capex forecast'!M$7:M$210,'Capex forecast'!$T$7:$T$210,'Allocation of site-spec costs'!$B400,'Capex forecast'!$S$7:$S$210,'Allocation of site-spec costs'!$D400,'Capex forecast'!$Q$7:$Q$210,"Customer Connection")</f>
        <v>0</v>
      </c>
      <c r="O400" s="32">
        <f>SUMIFS('Capex forecast'!N$7:N$210,'Capex forecast'!$T$7:$T$210,'Allocation of site-spec costs'!$B400,'Capex forecast'!$S$7:$S$210,'Allocation of site-spec costs'!$D400,'Capex forecast'!$Q$7:$Q$210,"Customer Connection")</f>
        <v>0</v>
      </c>
      <c r="Q400" s="6" t="s">
        <v>40</v>
      </c>
      <c r="R400" s="6" t="str">
        <f>INDEX('Raw demand forecast'!$M$7:$M$5830,MATCH($Q400,'Raw demand forecast'!$B$7:$B$5830,0))</f>
        <v>No</v>
      </c>
      <c r="S400" s="6" t="str">
        <f>IF(COUNTIF($Q$93:Q400,$B400) = 1, "LV", IF(COUNTIF($Q$93:Q400,$B400) = 2, "HV", "ST"))</f>
        <v>HV</v>
      </c>
      <c r="T400" s="6" t="str">
        <f>INDEX('Demand forecast and growth rate'!$E$7:$E$273,MATCH($Q400,'Demand forecast and growth rate'!$B$7:$B$273,0))</f>
        <v>High growth</v>
      </c>
      <c r="U400" s="32">
        <f>SUMIFS('Capex forecast'!E$7:E$210,'Capex forecast'!$T$7:$T$210,$Q400,'Capex forecast'!$S$7:$S$210,$S400,'Capex forecast'!$Q$7:$Q$210,"Augex")</f>
        <v>0</v>
      </c>
      <c r="V400" s="32">
        <f>SUMIFS('Capex forecast'!F$7:F$210,'Capex forecast'!$T$7:$T$210,$Q400,'Capex forecast'!$S$7:$S$210,$S400,'Capex forecast'!$Q$7:$Q$210,"Augex")</f>
        <v>0</v>
      </c>
      <c r="W400" s="32">
        <f>SUMIFS('Capex forecast'!G$7:G$210,'Capex forecast'!$T$7:$T$210,$Q400,'Capex forecast'!$S$7:$S$210,$S400,'Capex forecast'!$Q$7:$Q$210,"Augex")</f>
        <v>0</v>
      </c>
      <c r="X400" s="32">
        <f>SUMIFS('Capex forecast'!H$7:H$210,'Capex forecast'!$T$7:$T$210,$Q400,'Capex forecast'!$S$7:$S$210,$S400,'Capex forecast'!$Q$7:$Q$210,"Augex")</f>
        <v>0</v>
      </c>
      <c r="Y400" s="32">
        <f>SUMIFS('Capex forecast'!I$7:I$210,'Capex forecast'!$T$7:$T$210,$Q400,'Capex forecast'!$S$7:$S$210,$S400,'Capex forecast'!$Q$7:$Q$210,"Augex")</f>
        <v>0</v>
      </c>
      <c r="Z400" s="32">
        <f>SUMIFS('Capex forecast'!J$7:J$210,'Capex forecast'!$T$7:$T$210,$Q400,'Capex forecast'!$S$7:$S$210,$S400,'Capex forecast'!$Q$7:$Q$210,"Augex")</f>
        <v>0</v>
      </c>
      <c r="AA400" s="32">
        <f>SUMIFS('Capex forecast'!K$7:K$210,'Capex forecast'!$T$7:$T$210,$Q400,'Capex forecast'!$S$7:$S$210,$S400,'Capex forecast'!$Q$7:$Q$210,"Augex")</f>
        <v>0</v>
      </c>
      <c r="AB400" s="32">
        <f>SUMIFS('Capex forecast'!L$7:L$210,'Capex forecast'!$T$7:$T$210,$Q400,'Capex forecast'!$S$7:$S$210,$S400,'Capex forecast'!$Q$7:$Q$210,"Augex")</f>
        <v>0</v>
      </c>
      <c r="AC400" s="32">
        <f>SUMIFS('Capex forecast'!M$7:M$210,'Capex forecast'!$T$7:$T$210,$Q400,'Capex forecast'!$S$7:$S$210,$S400,'Capex forecast'!$Q$7:$Q$210,"Augex")</f>
        <v>0</v>
      </c>
      <c r="AD400" s="32">
        <f>SUMIFS('Capex forecast'!N$7:N$210,'Capex forecast'!$T$7:$T$210,$Q400,'Capex forecast'!$S$7:$S$210,$S400,'Capex forecast'!$Q$7:$Q$210,"Augex")</f>
        <v>0</v>
      </c>
      <c r="AF400" s="6" t="s">
        <v>40</v>
      </c>
      <c r="AG400" s="6" t="str">
        <f>INDEX('Raw demand forecast'!$M$7:$M$5830,MATCH($Q400,'Raw demand forecast'!$B$7:$B$5830,0))</f>
        <v>No</v>
      </c>
      <c r="AH400" s="6" t="str">
        <f>IF(COUNTIF($AF$93:AF400,$B400) = 1, "LV", IF(COUNTIF($AF$93:AF400,$B400) = 2, "HV", "ST"))</f>
        <v>HV</v>
      </c>
      <c r="AI400" s="6" t="str">
        <f>INDEX('Demand forecast and growth rate'!$E$7:$E$273,MATCH($Q400,'Demand forecast and growth rate'!$B$7:$B$273,0))</f>
        <v>High growth</v>
      </c>
      <c r="AJ400" s="53">
        <f>SUMIFS('Capex forecast'!E$7:E$210,'Capex forecast'!$T$7:$T$210,$AF400,'Capex forecast'!$S$7:$S$210,$AH400,'Capex forecast'!$Q$7:$Q$210,"Repex")</f>
        <v>0</v>
      </c>
      <c r="AK400" s="53">
        <f>SUMIFS('Capex forecast'!F$7:F$210,'Capex forecast'!$T$7:$T$210,$AF400,'Capex forecast'!$S$7:$S$210,$AH400,'Capex forecast'!$Q$7:$Q$210,"Repex")</f>
        <v>0</v>
      </c>
      <c r="AL400" s="53">
        <f>SUMIFS('Capex forecast'!G$7:G$210,'Capex forecast'!$T$7:$T$210,$AF400,'Capex forecast'!$S$7:$S$210,$AH400,'Capex forecast'!$Q$7:$Q$210,"Repex")</f>
        <v>0</v>
      </c>
      <c r="AM400" s="53">
        <f>SUMIFS('Capex forecast'!H$7:H$210,'Capex forecast'!$T$7:$T$210,$AF400,'Capex forecast'!$S$7:$S$210,$AH400,'Capex forecast'!$Q$7:$Q$210,"Repex")</f>
        <v>0</v>
      </c>
      <c r="AN400" s="53">
        <f>SUMIFS('Capex forecast'!I$7:I$210,'Capex forecast'!$T$7:$T$210,$AF400,'Capex forecast'!$S$7:$S$210,$AH400,'Capex forecast'!$Q$7:$Q$210,"Repex")</f>
        <v>0</v>
      </c>
      <c r="AO400" s="53">
        <f>SUMIFS('Capex forecast'!J$7:J$210,'Capex forecast'!$T$7:$T$210,$AF400,'Capex forecast'!$S$7:$S$210,$AH400,'Capex forecast'!$Q$7:$Q$210,"Repex")</f>
        <v>0</v>
      </c>
      <c r="AP400" s="53">
        <f>SUMIFS('Capex forecast'!K$7:K$210,'Capex forecast'!$T$7:$T$210,$AF400,'Capex forecast'!$S$7:$S$210,$AH400,'Capex forecast'!$Q$7:$Q$210,"Repex")</f>
        <v>0</v>
      </c>
      <c r="AQ400" s="53">
        <f>SUMIFS('Capex forecast'!L$7:L$210,'Capex forecast'!$T$7:$T$210,$AF400,'Capex forecast'!$S$7:$S$210,$AH400,'Capex forecast'!$Q$7:$Q$210,"Repex")</f>
        <v>0</v>
      </c>
      <c r="AR400" s="53">
        <f>SUMIFS('Capex forecast'!M$7:M$210,'Capex forecast'!$T$7:$T$210,$AF400,'Capex forecast'!$S$7:$S$210,$AH400,'Capex forecast'!$Q$7:$Q$210,"Repex")</f>
        <v>0</v>
      </c>
      <c r="AS400" s="53">
        <f>SUMIFS('Capex forecast'!N$7:N$210,'Capex forecast'!$T$7:$T$210,$AF400,'Capex forecast'!$S$7:$S$210,$AH400,'Capex forecast'!$Q$7:$Q$210,"Repex")</f>
        <v>0</v>
      </c>
    </row>
    <row r="401" spans="2:45" ht="15">
      <c r="B401" s="6" t="s">
        <v>53</v>
      </c>
      <c r="C401" s="6" t="str">
        <f>INDEX('Raw demand forecast'!$M$7:$M$5830,MATCH($B401,'Raw demand forecast'!$B$7:$B$5830,0))</f>
        <v>No</v>
      </c>
      <c r="D401" s="6" t="str">
        <f>IF(COUNTIF($B$93:B401,$B401) = 1, "LV", IF(COUNTIF($B$93:B401,$B401) = 2, "HV", "ST"))</f>
        <v>HV</v>
      </c>
      <c r="E401" s="6" t="str">
        <f>INDEX('Demand forecast and growth rate'!$E$7:$E$273,MATCH($B401,'Demand forecast and growth rate'!$B$7:$B$273,0))</f>
        <v>Steady/falling</v>
      </c>
      <c r="F401" s="32">
        <f>SUMIFS('Capex forecast'!E$7:E$210,'Capex forecast'!$T$7:$T$210,'Allocation of site-spec costs'!$B401,'Capex forecast'!$S$7:$S$210,'Allocation of site-spec costs'!$D401,'Capex forecast'!$Q$7:$Q$210,"Customer Connection")</f>
        <v>0</v>
      </c>
      <c r="G401" s="32">
        <f>SUMIFS('Capex forecast'!F$7:F$210,'Capex forecast'!$T$7:$T$210,'Allocation of site-spec costs'!$B401,'Capex forecast'!$S$7:$S$210,'Allocation of site-spec costs'!$D401,'Capex forecast'!$Q$7:$Q$210,"Customer Connection")</f>
        <v>0</v>
      </c>
      <c r="H401" s="32">
        <f>SUMIFS('Capex forecast'!G$7:G$210,'Capex forecast'!$T$7:$T$210,'Allocation of site-spec costs'!$B401,'Capex forecast'!$S$7:$S$210,'Allocation of site-spec costs'!$D401,'Capex forecast'!$Q$7:$Q$210,"Customer Connection")</f>
        <v>0</v>
      </c>
      <c r="I401" s="32">
        <f>SUMIFS('Capex forecast'!H$7:H$210,'Capex forecast'!$T$7:$T$210,'Allocation of site-spec costs'!$B401,'Capex forecast'!$S$7:$S$210,'Allocation of site-spec costs'!$D401,'Capex forecast'!$Q$7:$Q$210,"Customer Connection")</f>
        <v>0</v>
      </c>
      <c r="J401" s="32">
        <f>SUMIFS('Capex forecast'!I$7:I$210,'Capex forecast'!$T$7:$T$210,'Allocation of site-spec costs'!$B401,'Capex forecast'!$S$7:$S$210,'Allocation of site-spec costs'!$D401,'Capex forecast'!$Q$7:$Q$210,"Customer Connection")</f>
        <v>0</v>
      </c>
      <c r="K401" s="32">
        <f>SUMIFS('Capex forecast'!J$7:J$210,'Capex forecast'!$T$7:$T$210,'Allocation of site-spec costs'!$B401,'Capex forecast'!$S$7:$S$210,'Allocation of site-spec costs'!$D401,'Capex forecast'!$Q$7:$Q$210,"Customer Connection")</f>
        <v>0</v>
      </c>
      <c r="L401" s="32">
        <f>SUMIFS('Capex forecast'!K$7:K$210,'Capex forecast'!$T$7:$T$210,'Allocation of site-spec costs'!$B401,'Capex forecast'!$S$7:$S$210,'Allocation of site-spec costs'!$D401,'Capex forecast'!$Q$7:$Q$210,"Customer Connection")</f>
        <v>0</v>
      </c>
      <c r="M401" s="32">
        <f>SUMIFS('Capex forecast'!L$7:L$210,'Capex forecast'!$T$7:$T$210,'Allocation of site-spec costs'!$B401,'Capex forecast'!$S$7:$S$210,'Allocation of site-spec costs'!$D401,'Capex forecast'!$Q$7:$Q$210,"Customer Connection")</f>
        <v>0</v>
      </c>
      <c r="N401" s="32">
        <f>SUMIFS('Capex forecast'!M$7:M$210,'Capex forecast'!$T$7:$T$210,'Allocation of site-spec costs'!$B401,'Capex forecast'!$S$7:$S$210,'Allocation of site-spec costs'!$D401,'Capex forecast'!$Q$7:$Q$210,"Customer Connection")</f>
        <v>0</v>
      </c>
      <c r="O401" s="32">
        <f>SUMIFS('Capex forecast'!N$7:N$210,'Capex forecast'!$T$7:$T$210,'Allocation of site-spec costs'!$B401,'Capex forecast'!$S$7:$S$210,'Allocation of site-spec costs'!$D401,'Capex forecast'!$Q$7:$Q$210,"Customer Connection")</f>
        <v>0</v>
      </c>
      <c r="Q401" s="6" t="s">
        <v>53</v>
      </c>
      <c r="R401" s="6" t="str">
        <f>INDEX('Raw demand forecast'!$M$7:$M$5830,MATCH($Q401,'Raw demand forecast'!$B$7:$B$5830,0))</f>
        <v>No</v>
      </c>
      <c r="S401" s="6" t="str">
        <f>IF(COUNTIF($Q$93:Q401,$B401) = 1, "LV", IF(COUNTIF($Q$93:Q401,$B401) = 2, "HV", "ST"))</f>
        <v>HV</v>
      </c>
      <c r="T401" s="6" t="str">
        <f>INDEX('Demand forecast and growth rate'!$E$7:$E$273,MATCH($Q401,'Demand forecast and growth rate'!$B$7:$B$273,0))</f>
        <v>Steady/falling</v>
      </c>
      <c r="U401" s="32">
        <f>SUMIFS('Capex forecast'!E$7:E$210,'Capex forecast'!$T$7:$T$210,$Q401,'Capex forecast'!$S$7:$S$210,$S401,'Capex forecast'!$Q$7:$Q$210,"Augex")</f>
        <v>0</v>
      </c>
      <c r="V401" s="32">
        <f>SUMIFS('Capex forecast'!F$7:F$210,'Capex forecast'!$T$7:$T$210,$Q401,'Capex forecast'!$S$7:$S$210,$S401,'Capex forecast'!$Q$7:$Q$210,"Augex")</f>
        <v>0</v>
      </c>
      <c r="W401" s="32">
        <f>SUMIFS('Capex forecast'!G$7:G$210,'Capex forecast'!$T$7:$T$210,$Q401,'Capex forecast'!$S$7:$S$210,$S401,'Capex forecast'!$Q$7:$Q$210,"Augex")</f>
        <v>0</v>
      </c>
      <c r="X401" s="32">
        <f>SUMIFS('Capex forecast'!H$7:H$210,'Capex forecast'!$T$7:$T$210,$Q401,'Capex forecast'!$S$7:$S$210,$S401,'Capex forecast'!$Q$7:$Q$210,"Augex")</f>
        <v>0</v>
      </c>
      <c r="Y401" s="32">
        <f>SUMIFS('Capex forecast'!I$7:I$210,'Capex forecast'!$T$7:$T$210,$Q401,'Capex forecast'!$S$7:$S$210,$S401,'Capex forecast'!$Q$7:$Q$210,"Augex")</f>
        <v>0</v>
      </c>
      <c r="Z401" s="32">
        <f>SUMIFS('Capex forecast'!J$7:J$210,'Capex forecast'!$T$7:$T$210,$Q401,'Capex forecast'!$S$7:$S$210,$S401,'Capex forecast'!$Q$7:$Q$210,"Augex")</f>
        <v>0</v>
      </c>
      <c r="AA401" s="32">
        <f>SUMIFS('Capex forecast'!K$7:K$210,'Capex forecast'!$T$7:$T$210,$Q401,'Capex forecast'!$S$7:$S$210,$S401,'Capex forecast'!$Q$7:$Q$210,"Augex")</f>
        <v>0</v>
      </c>
      <c r="AB401" s="32">
        <f>SUMIFS('Capex forecast'!L$7:L$210,'Capex forecast'!$T$7:$T$210,$Q401,'Capex forecast'!$S$7:$S$210,$S401,'Capex forecast'!$Q$7:$Q$210,"Augex")</f>
        <v>0</v>
      </c>
      <c r="AC401" s="32">
        <f>SUMIFS('Capex forecast'!M$7:M$210,'Capex forecast'!$T$7:$T$210,$Q401,'Capex forecast'!$S$7:$S$210,$S401,'Capex forecast'!$Q$7:$Q$210,"Augex")</f>
        <v>0</v>
      </c>
      <c r="AD401" s="32">
        <f>SUMIFS('Capex forecast'!N$7:N$210,'Capex forecast'!$T$7:$T$210,$Q401,'Capex forecast'!$S$7:$S$210,$S401,'Capex forecast'!$Q$7:$Q$210,"Augex")</f>
        <v>0</v>
      </c>
      <c r="AF401" s="6" t="s">
        <v>53</v>
      </c>
      <c r="AG401" s="6" t="str">
        <f>INDEX('Raw demand forecast'!$M$7:$M$5830,MATCH($Q401,'Raw demand forecast'!$B$7:$B$5830,0))</f>
        <v>No</v>
      </c>
      <c r="AH401" s="6" t="str">
        <f>IF(COUNTIF($AF$93:AF401,$B401) = 1, "LV", IF(COUNTIF($AF$93:AF401,$B401) = 2, "HV", "ST"))</f>
        <v>HV</v>
      </c>
      <c r="AI401" s="6" t="str">
        <f>INDEX('Demand forecast and growth rate'!$E$7:$E$273,MATCH($Q401,'Demand forecast and growth rate'!$B$7:$B$273,0))</f>
        <v>Steady/falling</v>
      </c>
      <c r="AJ401" s="53">
        <f>SUMIFS('Capex forecast'!E$7:E$210,'Capex forecast'!$T$7:$T$210,$AF401,'Capex forecast'!$S$7:$S$210,$AH401,'Capex forecast'!$Q$7:$Q$210,"Repex")</f>
        <v>0</v>
      </c>
      <c r="AK401" s="53">
        <f>SUMIFS('Capex forecast'!F$7:F$210,'Capex forecast'!$T$7:$T$210,$AF401,'Capex forecast'!$S$7:$S$210,$AH401,'Capex forecast'!$Q$7:$Q$210,"Repex")</f>
        <v>0</v>
      </c>
      <c r="AL401" s="53">
        <f>SUMIFS('Capex forecast'!G$7:G$210,'Capex forecast'!$T$7:$T$210,$AF401,'Capex forecast'!$S$7:$S$210,$AH401,'Capex forecast'!$Q$7:$Q$210,"Repex")</f>
        <v>0</v>
      </c>
      <c r="AM401" s="53">
        <f>SUMIFS('Capex forecast'!H$7:H$210,'Capex forecast'!$T$7:$T$210,$AF401,'Capex forecast'!$S$7:$S$210,$AH401,'Capex forecast'!$Q$7:$Q$210,"Repex")</f>
        <v>0</v>
      </c>
      <c r="AN401" s="53">
        <f>SUMIFS('Capex forecast'!I$7:I$210,'Capex forecast'!$T$7:$T$210,$AF401,'Capex forecast'!$S$7:$S$210,$AH401,'Capex forecast'!$Q$7:$Q$210,"Repex")</f>
        <v>0</v>
      </c>
      <c r="AO401" s="53">
        <f>SUMIFS('Capex forecast'!J$7:J$210,'Capex forecast'!$T$7:$T$210,$AF401,'Capex forecast'!$S$7:$S$210,$AH401,'Capex forecast'!$Q$7:$Q$210,"Repex")</f>
        <v>0</v>
      </c>
      <c r="AP401" s="53">
        <f>SUMIFS('Capex forecast'!K$7:K$210,'Capex forecast'!$T$7:$T$210,$AF401,'Capex forecast'!$S$7:$S$210,$AH401,'Capex forecast'!$Q$7:$Q$210,"Repex")</f>
        <v>0</v>
      </c>
      <c r="AQ401" s="53">
        <f>SUMIFS('Capex forecast'!L$7:L$210,'Capex forecast'!$T$7:$T$210,$AF401,'Capex forecast'!$S$7:$S$210,$AH401,'Capex forecast'!$Q$7:$Q$210,"Repex")</f>
        <v>0</v>
      </c>
      <c r="AR401" s="53">
        <f>SUMIFS('Capex forecast'!M$7:M$210,'Capex forecast'!$T$7:$T$210,$AF401,'Capex forecast'!$S$7:$S$210,$AH401,'Capex forecast'!$Q$7:$Q$210,"Repex")</f>
        <v>0</v>
      </c>
      <c r="AS401" s="53">
        <f>SUMIFS('Capex forecast'!N$7:N$210,'Capex forecast'!$T$7:$T$210,$AF401,'Capex forecast'!$S$7:$S$210,$AH401,'Capex forecast'!$Q$7:$Q$210,"Repex")</f>
        <v>0</v>
      </c>
    </row>
    <row r="402" spans="2:45" ht="15">
      <c r="B402" s="6" t="s">
        <v>140</v>
      </c>
      <c r="C402" s="6" t="str">
        <f>INDEX('Raw demand forecast'!$M$7:$M$5830,MATCH($B402,'Raw demand forecast'!$B$7:$B$5830,0))</f>
        <v>No</v>
      </c>
      <c r="D402" s="6" t="str">
        <f>IF(COUNTIF($B$93:B402,$B402) = 1, "LV", IF(COUNTIF($B$93:B402,$B402) = 2, "HV", "ST"))</f>
        <v>HV</v>
      </c>
      <c r="E402" s="6" t="str">
        <f>INDEX('Demand forecast and growth rate'!$E$7:$E$273,MATCH($B402,'Demand forecast and growth rate'!$B$7:$B$273,0))</f>
        <v>Steady/falling</v>
      </c>
      <c r="F402" s="32">
        <f>SUMIFS('Capex forecast'!E$7:E$210,'Capex forecast'!$T$7:$T$210,'Allocation of site-spec costs'!$B402,'Capex forecast'!$S$7:$S$210,'Allocation of site-spec costs'!$D402,'Capex forecast'!$Q$7:$Q$210,"Customer Connection")</f>
        <v>0</v>
      </c>
      <c r="G402" s="32">
        <f>SUMIFS('Capex forecast'!F$7:F$210,'Capex forecast'!$T$7:$T$210,'Allocation of site-spec costs'!$B402,'Capex forecast'!$S$7:$S$210,'Allocation of site-spec costs'!$D402,'Capex forecast'!$Q$7:$Q$210,"Customer Connection")</f>
        <v>0</v>
      </c>
      <c r="H402" s="32">
        <f>SUMIFS('Capex forecast'!G$7:G$210,'Capex forecast'!$T$7:$T$210,'Allocation of site-spec costs'!$B402,'Capex forecast'!$S$7:$S$210,'Allocation of site-spec costs'!$D402,'Capex forecast'!$Q$7:$Q$210,"Customer Connection")</f>
        <v>0</v>
      </c>
      <c r="I402" s="32">
        <f>SUMIFS('Capex forecast'!H$7:H$210,'Capex forecast'!$T$7:$T$210,'Allocation of site-spec costs'!$B402,'Capex forecast'!$S$7:$S$210,'Allocation of site-spec costs'!$D402,'Capex forecast'!$Q$7:$Q$210,"Customer Connection")</f>
        <v>0</v>
      </c>
      <c r="J402" s="32">
        <f>SUMIFS('Capex forecast'!I$7:I$210,'Capex forecast'!$T$7:$T$210,'Allocation of site-spec costs'!$B402,'Capex forecast'!$S$7:$S$210,'Allocation of site-spec costs'!$D402,'Capex forecast'!$Q$7:$Q$210,"Customer Connection")</f>
        <v>0</v>
      </c>
      <c r="K402" s="32">
        <f>SUMIFS('Capex forecast'!J$7:J$210,'Capex forecast'!$T$7:$T$210,'Allocation of site-spec costs'!$B402,'Capex forecast'!$S$7:$S$210,'Allocation of site-spec costs'!$D402,'Capex forecast'!$Q$7:$Q$210,"Customer Connection")</f>
        <v>0</v>
      </c>
      <c r="L402" s="32">
        <f>SUMIFS('Capex forecast'!K$7:K$210,'Capex forecast'!$T$7:$T$210,'Allocation of site-spec costs'!$B402,'Capex forecast'!$S$7:$S$210,'Allocation of site-spec costs'!$D402,'Capex forecast'!$Q$7:$Q$210,"Customer Connection")</f>
        <v>0</v>
      </c>
      <c r="M402" s="32">
        <f>SUMIFS('Capex forecast'!L$7:L$210,'Capex forecast'!$T$7:$T$210,'Allocation of site-spec costs'!$B402,'Capex forecast'!$S$7:$S$210,'Allocation of site-spec costs'!$D402,'Capex forecast'!$Q$7:$Q$210,"Customer Connection")</f>
        <v>0</v>
      </c>
      <c r="N402" s="32">
        <f>SUMIFS('Capex forecast'!M$7:M$210,'Capex forecast'!$T$7:$T$210,'Allocation of site-spec costs'!$B402,'Capex forecast'!$S$7:$S$210,'Allocation of site-spec costs'!$D402,'Capex forecast'!$Q$7:$Q$210,"Customer Connection")</f>
        <v>0</v>
      </c>
      <c r="O402" s="32">
        <f>SUMIFS('Capex forecast'!N$7:N$210,'Capex forecast'!$T$7:$T$210,'Allocation of site-spec costs'!$B402,'Capex forecast'!$S$7:$S$210,'Allocation of site-spec costs'!$D402,'Capex forecast'!$Q$7:$Q$210,"Customer Connection")</f>
        <v>0</v>
      </c>
      <c r="Q402" s="6" t="s">
        <v>140</v>
      </c>
      <c r="R402" s="6" t="str">
        <f>INDEX('Raw demand forecast'!$M$7:$M$5830,MATCH($Q402,'Raw demand forecast'!$B$7:$B$5830,0))</f>
        <v>No</v>
      </c>
      <c r="S402" s="6" t="str">
        <f>IF(COUNTIF($Q$93:Q402,$B402) = 1, "LV", IF(COUNTIF($Q$93:Q402,$B402) = 2, "HV", "ST"))</f>
        <v>HV</v>
      </c>
      <c r="T402" s="6" t="str">
        <f>INDEX('Demand forecast and growth rate'!$E$7:$E$273,MATCH($Q402,'Demand forecast and growth rate'!$B$7:$B$273,0))</f>
        <v>Steady/falling</v>
      </c>
      <c r="U402" s="32">
        <f>SUMIFS('Capex forecast'!E$7:E$210,'Capex forecast'!$T$7:$T$210,$Q402,'Capex forecast'!$S$7:$S$210,$S402,'Capex forecast'!$Q$7:$Q$210,"Augex")</f>
        <v>0</v>
      </c>
      <c r="V402" s="32">
        <f>SUMIFS('Capex forecast'!F$7:F$210,'Capex forecast'!$T$7:$T$210,$Q402,'Capex forecast'!$S$7:$S$210,$S402,'Capex forecast'!$Q$7:$Q$210,"Augex")</f>
        <v>0</v>
      </c>
      <c r="W402" s="32">
        <f>SUMIFS('Capex forecast'!G$7:G$210,'Capex forecast'!$T$7:$T$210,$Q402,'Capex forecast'!$S$7:$S$210,$S402,'Capex forecast'!$Q$7:$Q$210,"Augex")</f>
        <v>0</v>
      </c>
      <c r="X402" s="32">
        <f>SUMIFS('Capex forecast'!H$7:H$210,'Capex forecast'!$T$7:$T$210,$Q402,'Capex forecast'!$S$7:$S$210,$S402,'Capex forecast'!$Q$7:$Q$210,"Augex")</f>
        <v>0</v>
      </c>
      <c r="Y402" s="32">
        <f>SUMIFS('Capex forecast'!I$7:I$210,'Capex forecast'!$T$7:$T$210,$Q402,'Capex forecast'!$S$7:$S$210,$S402,'Capex forecast'!$Q$7:$Q$210,"Augex")</f>
        <v>0</v>
      </c>
      <c r="Z402" s="32">
        <f>SUMIFS('Capex forecast'!J$7:J$210,'Capex forecast'!$T$7:$T$210,$Q402,'Capex forecast'!$S$7:$S$210,$S402,'Capex forecast'!$Q$7:$Q$210,"Augex")</f>
        <v>0</v>
      </c>
      <c r="AA402" s="32">
        <f>SUMIFS('Capex forecast'!K$7:K$210,'Capex forecast'!$T$7:$T$210,$Q402,'Capex forecast'!$S$7:$S$210,$S402,'Capex forecast'!$Q$7:$Q$210,"Augex")</f>
        <v>0</v>
      </c>
      <c r="AB402" s="32">
        <f>SUMIFS('Capex forecast'!L$7:L$210,'Capex forecast'!$T$7:$T$210,$Q402,'Capex forecast'!$S$7:$S$210,$S402,'Capex forecast'!$Q$7:$Q$210,"Augex")</f>
        <v>0</v>
      </c>
      <c r="AC402" s="32">
        <f>SUMIFS('Capex forecast'!M$7:M$210,'Capex forecast'!$T$7:$T$210,$Q402,'Capex forecast'!$S$7:$S$210,$S402,'Capex forecast'!$Q$7:$Q$210,"Augex")</f>
        <v>0</v>
      </c>
      <c r="AD402" s="32">
        <f>SUMIFS('Capex forecast'!N$7:N$210,'Capex forecast'!$T$7:$T$210,$Q402,'Capex forecast'!$S$7:$S$210,$S402,'Capex forecast'!$Q$7:$Q$210,"Augex")</f>
        <v>0</v>
      </c>
      <c r="AF402" s="6" t="s">
        <v>140</v>
      </c>
      <c r="AG402" s="6" t="str">
        <f>INDEX('Raw demand forecast'!$M$7:$M$5830,MATCH($Q402,'Raw demand forecast'!$B$7:$B$5830,0))</f>
        <v>No</v>
      </c>
      <c r="AH402" s="6" t="str">
        <f>IF(COUNTIF($AF$93:AF402,$B402) = 1, "LV", IF(COUNTIF($AF$93:AF402,$B402) = 2, "HV", "ST"))</f>
        <v>HV</v>
      </c>
      <c r="AI402" s="6" t="str">
        <f>INDEX('Demand forecast and growth rate'!$E$7:$E$273,MATCH($Q402,'Demand forecast and growth rate'!$B$7:$B$273,0))</f>
        <v>Steady/falling</v>
      </c>
      <c r="AJ402" s="53">
        <f>SUMIFS('Capex forecast'!E$7:E$210,'Capex forecast'!$T$7:$T$210,$AF402,'Capex forecast'!$S$7:$S$210,$AH402,'Capex forecast'!$Q$7:$Q$210,"Repex")</f>
        <v>0</v>
      </c>
      <c r="AK402" s="53">
        <f>SUMIFS('Capex forecast'!F$7:F$210,'Capex forecast'!$T$7:$T$210,$AF402,'Capex forecast'!$S$7:$S$210,$AH402,'Capex forecast'!$Q$7:$Q$210,"Repex")</f>
        <v>0</v>
      </c>
      <c r="AL402" s="53">
        <f>SUMIFS('Capex forecast'!G$7:G$210,'Capex forecast'!$T$7:$T$210,$AF402,'Capex forecast'!$S$7:$S$210,$AH402,'Capex forecast'!$Q$7:$Q$210,"Repex")</f>
        <v>0</v>
      </c>
      <c r="AM402" s="53">
        <f>SUMIFS('Capex forecast'!H$7:H$210,'Capex forecast'!$T$7:$T$210,$AF402,'Capex forecast'!$S$7:$S$210,$AH402,'Capex forecast'!$Q$7:$Q$210,"Repex")</f>
        <v>0</v>
      </c>
      <c r="AN402" s="53">
        <f>SUMIFS('Capex forecast'!I$7:I$210,'Capex forecast'!$T$7:$T$210,$AF402,'Capex forecast'!$S$7:$S$210,$AH402,'Capex forecast'!$Q$7:$Q$210,"Repex")</f>
        <v>0</v>
      </c>
      <c r="AO402" s="53">
        <f>SUMIFS('Capex forecast'!J$7:J$210,'Capex forecast'!$T$7:$T$210,$AF402,'Capex forecast'!$S$7:$S$210,$AH402,'Capex forecast'!$Q$7:$Q$210,"Repex")</f>
        <v>0</v>
      </c>
      <c r="AP402" s="53">
        <f>SUMIFS('Capex forecast'!K$7:K$210,'Capex forecast'!$T$7:$T$210,$AF402,'Capex forecast'!$S$7:$S$210,$AH402,'Capex forecast'!$Q$7:$Q$210,"Repex")</f>
        <v>0</v>
      </c>
      <c r="AQ402" s="53">
        <f>SUMIFS('Capex forecast'!L$7:L$210,'Capex forecast'!$T$7:$T$210,$AF402,'Capex forecast'!$S$7:$S$210,$AH402,'Capex forecast'!$Q$7:$Q$210,"Repex")</f>
        <v>0</v>
      </c>
      <c r="AR402" s="53">
        <f>SUMIFS('Capex forecast'!M$7:M$210,'Capex forecast'!$T$7:$T$210,$AF402,'Capex forecast'!$S$7:$S$210,$AH402,'Capex forecast'!$Q$7:$Q$210,"Repex")</f>
        <v>0</v>
      </c>
      <c r="AS402" s="53">
        <f>SUMIFS('Capex forecast'!N$7:N$210,'Capex forecast'!$T$7:$T$210,$AF402,'Capex forecast'!$S$7:$S$210,$AH402,'Capex forecast'!$Q$7:$Q$210,"Repex")</f>
        <v>0</v>
      </c>
    </row>
    <row r="403" spans="2:45" ht="15">
      <c r="B403" s="6" t="s">
        <v>172</v>
      </c>
      <c r="C403" s="6" t="str">
        <f>INDEX('Raw demand forecast'!$M$7:$M$5830,MATCH($B403,'Raw demand forecast'!$B$7:$B$5830,0))</f>
        <v>No</v>
      </c>
      <c r="D403" s="6" t="str">
        <f>IF(COUNTIF($B$93:B403,$B403) = 1, "LV", IF(COUNTIF($B$93:B403,$B403) = 2, "HV", "ST"))</f>
        <v>HV</v>
      </c>
      <c r="E403" s="6" t="str">
        <f>INDEX('Demand forecast and growth rate'!$E$7:$E$273,MATCH($B403,'Demand forecast and growth rate'!$B$7:$B$273,0))</f>
        <v>Small growth</v>
      </c>
      <c r="F403" s="32">
        <f>SUMIFS('Capex forecast'!E$7:E$210,'Capex forecast'!$T$7:$T$210,'Allocation of site-spec costs'!$B403,'Capex forecast'!$S$7:$S$210,'Allocation of site-spec costs'!$D403,'Capex forecast'!$Q$7:$Q$210,"Customer Connection")</f>
        <v>0</v>
      </c>
      <c r="G403" s="32">
        <f>SUMIFS('Capex forecast'!F$7:F$210,'Capex forecast'!$T$7:$T$210,'Allocation of site-spec costs'!$B403,'Capex forecast'!$S$7:$S$210,'Allocation of site-spec costs'!$D403,'Capex forecast'!$Q$7:$Q$210,"Customer Connection")</f>
        <v>0</v>
      </c>
      <c r="H403" s="32">
        <f>SUMIFS('Capex forecast'!G$7:G$210,'Capex forecast'!$T$7:$T$210,'Allocation of site-spec costs'!$B403,'Capex forecast'!$S$7:$S$210,'Allocation of site-spec costs'!$D403,'Capex forecast'!$Q$7:$Q$210,"Customer Connection")</f>
        <v>0</v>
      </c>
      <c r="I403" s="32">
        <f>SUMIFS('Capex forecast'!H$7:H$210,'Capex forecast'!$T$7:$T$210,'Allocation of site-spec costs'!$B403,'Capex forecast'!$S$7:$S$210,'Allocation of site-spec costs'!$D403,'Capex forecast'!$Q$7:$Q$210,"Customer Connection")</f>
        <v>0</v>
      </c>
      <c r="J403" s="32">
        <f>SUMIFS('Capex forecast'!I$7:I$210,'Capex forecast'!$T$7:$T$210,'Allocation of site-spec costs'!$B403,'Capex forecast'!$S$7:$S$210,'Allocation of site-spec costs'!$D403,'Capex forecast'!$Q$7:$Q$210,"Customer Connection")</f>
        <v>0</v>
      </c>
      <c r="K403" s="32">
        <f>SUMIFS('Capex forecast'!J$7:J$210,'Capex forecast'!$T$7:$T$210,'Allocation of site-spec costs'!$B403,'Capex forecast'!$S$7:$S$210,'Allocation of site-spec costs'!$D403,'Capex forecast'!$Q$7:$Q$210,"Customer Connection")</f>
        <v>0</v>
      </c>
      <c r="L403" s="32">
        <f>SUMIFS('Capex forecast'!K$7:K$210,'Capex forecast'!$T$7:$T$210,'Allocation of site-spec costs'!$B403,'Capex forecast'!$S$7:$S$210,'Allocation of site-spec costs'!$D403,'Capex forecast'!$Q$7:$Q$210,"Customer Connection")</f>
        <v>0</v>
      </c>
      <c r="M403" s="32">
        <f>SUMIFS('Capex forecast'!L$7:L$210,'Capex forecast'!$T$7:$T$210,'Allocation of site-spec costs'!$B403,'Capex forecast'!$S$7:$S$210,'Allocation of site-spec costs'!$D403,'Capex forecast'!$Q$7:$Q$210,"Customer Connection")</f>
        <v>0</v>
      </c>
      <c r="N403" s="32">
        <f>SUMIFS('Capex forecast'!M$7:M$210,'Capex forecast'!$T$7:$T$210,'Allocation of site-spec costs'!$B403,'Capex forecast'!$S$7:$S$210,'Allocation of site-spec costs'!$D403,'Capex forecast'!$Q$7:$Q$210,"Customer Connection")</f>
        <v>0</v>
      </c>
      <c r="O403" s="32">
        <f>SUMIFS('Capex forecast'!N$7:N$210,'Capex forecast'!$T$7:$T$210,'Allocation of site-spec costs'!$B403,'Capex forecast'!$S$7:$S$210,'Allocation of site-spec costs'!$D403,'Capex forecast'!$Q$7:$Q$210,"Customer Connection")</f>
        <v>0</v>
      </c>
      <c r="Q403" s="6" t="s">
        <v>172</v>
      </c>
      <c r="R403" s="6" t="str">
        <f>INDEX('Raw demand forecast'!$M$7:$M$5830,MATCH($Q403,'Raw demand forecast'!$B$7:$B$5830,0))</f>
        <v>No</v>
      </c>
      <c r="S403" s="6" t="str">
        <f>IF(COUNTIF($Q$93:Q403,$B403) = 1, "LV", IF(COUNTIF($Q$93:Q403,$B403) = 2, "HV", "ST"))</f>
        <v>HV</v>
      </c>
      <c r="T403" s="6" t="str">
        <f>INDEX('Demand forecast and growth rate'!$E$7:$E$273,MATCH($Q403,'Demand forecast and growth rate'!$B$7:$B$273,0))</f>
        <v>Small growth</v>
      </c>
      <c r="U403" s="32">
        <f>SUMIFS('Capex forecast'!E$7:E$210,'Capex forecast'!$T$7:$T$210,$Q403,'Capex forecast'!$S$7:$S$210,$S403,'Capex forecast'!$Q$7:$Q$210,"Augex")</f>
        <v>0</v>
      </c>
      <c r="V403" s="32">
        <f>SUMIFS('Capex forecast'!F$7:F$210,'Capex forecast'!$T$7:$T$210,$Q403,'Capex forecast'!$S$7:$S$210,$S403,'Capex forecast'!$Q$7:$Q$210,"Augex")</f>
        <v>0</v>
      </c>
      <c r="W403" s="32">
        <f>SUMIFS('Capex forecast'!G$7:G$210,'Capex forecast'!$T$7:$T$210,$Q403,'Capex forecast'!$S$7:$S$210,$S403,'Capex forecast'!$Q$7:$Q$210,"Augex")</f>
        <v>0</v>
      </c>
      <c r="X403" s="32">
        <f>SUMIFS('Capex forecast'!H$7:H$210,'Capex forecast'!$T$7:$T$210,$Q403,'Capex forecast'!$S$7:$S$210,$S403,'Capex forecast'!$Q$7:$Q$210,"Augex")</f>
        <v>0</v>
      </c>
      <c r="Y403" s="32">
        <f>SUMIFS('Capex forecast'!I$7:I$210,'Capex forecast'!$T$7:$T$210,$Q403,'Capex forecast'!$S$7:$S$210,$S403,'Capex forecast'!$Q$7:$Q$210,"Augex")</f>
        <v>0</v>
      </c>
      <c r="Z403" s="32">
        <f>SUMIFS('Capex forecast'!J$7:J$210,'Capex forecast'!$T$7:$T$210,$Q403,'Capex forecast'!$S$7:$S$210,$S403,'Capex forecast'!$Q$7:$Q$210,"Augex")</f>
        <v>0</v>
      </c>
      <c r="AA403" s="32">
        <f>SUMIFS('Capex forecast'!K$7:K$210,'Capex forecast'!$T$7:$T$210,$Q403,'Capex forecast'!$S$7:$S$210,$S403,'Capex forecast'!$Q$7:$Q$210,"Augex")</f>
        <v>0</v>
      </c>
      <c r="AB403" s="32">
        <f>SUMIFS('Capex forecast'!L$7:L$210,'Capex forecast'!$T$7:$T$210,$Q403,'Capex forecast'!$S$7:$S$210,$S403,'Capex forecast'!$Q$7:$Q$210,"Augex")</f>
        <v>0</v>
      </c>
      <c r="AC403" s="32">
        <f>SUMIFS('Capex forecast'!M$7:M$210,'Capex forecast'!$T$7:$T$210,$Q403,'Capex forecast'!$S$7:$S$210,$S403,'Capex forecast'!$Q$7:$Q$210,"Augex")</f>
        <v>0</v>
      </c>
      <c r="AD403" s="32">
        <f>SUMIFS('Capex forecast'!N$7:N$210,'Capex forecast'!$T$7:$T$210,$Q403,'Capex forecast'!$S$7:$S$210,$S403,'Capex forecast'!$Q$7:$Q$210,"Augex")</f>
        <v>0</v>
      </c>
      <c r="AF403" s="6" t="s">
        <v>172</v>
      </c>
      <c r="AG403" s="6" t="str">
        <f>INDEX('Raw demand forecast'!$M$7:$M$5830,MATCH($Q403,'Raw demand forecast'!$B$7:$B$5830,0))</f>
        <v>No</v>
      </c>
      <c r="AH403" s="6" t="str">
        <f>IF(COUNTIF($AF$93:AF403,$B403) = 1, "LV", IF(COUNTIF($AF$93:AF403,$B403) = 2, "HV", "ST"))</f>
        <v>HV</v>
      </c>
      <c r="AI403" s="6" t="str">
        <f>INDEX('Demand forecast and growth rate'!$E$7:$E$273,MATCH($Q403,'Demand forecast and growth rate'!$B$7:$B$273,0))</f>
        <v>Small growth</v>
      </c>
      <c r="AJ403" s="53">
        <f>SUMIFS('Capex forecast'!E$7:E$210,'Capex forecast'!$T$7:$T$210,$AF403,'Capex forecast'!$S$7:$S$210,$AH403,'Capex forecast'!$Q$7:$Q$210,"Repex")</f>
        <v>0</v>
      </c>
      <c r="AK403" s="53">
        <f>SUMIFS('Capex forecast'!F$7:F$210,'Capex forecast'!$T$7:$T$210,$AF403,'Capex forecast'!$S$7:$S$210,$AH403,'Capex forecast'!$Q$7:$Q$210,"Repex")</f>
        <v>0</v>
      </c>
      <c r="AL403" s="53">
        <f>SUMIFS('Capex forecast'!G$7:G$210,'Capex forecast'!$T$7:$T$210,$AF403,'Capex forecast'!$S$7:$S$210,$AH403,'Capex forecast'!$Q$7:$Q$210,"Repex")</f>
        <v>0</v>
      </c>
      <c r="AM403" s="53">
        <f>SUMIFS('Capex forecast'!H$7:H$210,'Capex forecast'!$T$7:$T$210,$AF403,'Capex forecast'!$S$7:$S$210,$AH403,'Capex forecast'!$Q$7:$Q$210,"Repex")</f>
        <v>0</v>
      </c>
      <c r="AN403" s="53">
        <f>SUMIFS('Capex forecast'!I$7:I$210,'Capex forecast'!$T$7:$T$210,$AF403,'Capex forecast'!$S$7:$S$210,$AH403,'Capex forecast'!$Q$7:$Q$210,"Repex")</f>
        <v>0</v>
      </c>
      <c r="AO403" s="53">
        <f>SUMIFS('Capex forecast'!J$7:J$210,'Capex forecast'!$T$7:$T$210,$AF403,'Capex forecast'!$S$7:$S$210,$AH403,'Capex forecast'!$Q$7:$Q$210,"Repex")</f>
        <v>0</v>
      </c>
      <c r="AP403" s="53">
        <f>SUMIFS('Capex forecast'!K$7:K$210,'Capex forecast'!$T$7:$T$210,$AF403,'Capex forecast'!$S$7:$S$210,$AH403,'Capex forecast'!$Q$7:$Q$210,"Repex")</f>
        <v>0</v>
      </c>
      <c r="AQ403" s="53">
        <f>SUMIFS('Capex forecast'!L$7:L$210,'Capex forecast'!$T$7:$T$210,$AF403,'Capex forecast'!$S$7:$S$210,$AH403,'Capex forecast'!$Q$7:$Q$210,"Repex")</f>
        <v>0</v>
      </c>
      <c r="AR403" s="53">
        <f>SUMIFS('Capex forecast'!M$7:M$210,'Capex forecast'!$T$7:$T$210,$AF403,'Capex forecast'!$S$7:$S$210,$AH403,'Capex forecast'!$Q$7:$Q$210,"Repex")</f>
        <v>0</v>
      </c>
      <c r="AS403" s="53">
        <f>SUMIFS('Capex forecast'!N$7:N$210,'Capex forecast'!$T$7:$T$210,$AF403,'Capex forecast'!$S$7:$S$210,$AH403,'Capex forecast'!$Q$7:$Q$210,"Repex")</f>
        <v>0</v>
      </c>
    </row>
    <row r="404" spans="2:45" ht="15">
      <c r="B404" s="6" t="s">
        <v>599</v>
      </c>
      <c r="C404" s="6" t="str">
        <f>INDEX('Raw demand forecast'!$M$7:$M$5830,MATCH($B404,'Raw demand forecast'!$B$7:$B$5830,0))</f>
        <v>Yes</v>
      </c>
      <c r="D404" s="6" t="str">
        <f>IF(COUNTIF($B$93:B404,$B404) = 1, "LV", IF(COUNTIF($B$93:B404,$B404) = 2, "HV", "ST"))</f>
        <v>HV</v>
      </c>
      <c r="E404" s="6" t="str">
        <f>INDEX('Demand forecast and growth rate'!$E$7:$E$273,MATCH($B404,'Demand forecast and growth rate'!$B$7:$B$273,0))</f>
        <v>High growth</v>
      </c>
      <c r="F404" s="32">
        <f>SUMIFS('Capex forecast'!E$7:E$210,'Capex forecast'!$T$7:$T$210,'Allocation of site-spec costs'!$B404,'Capex forecast'!$S$7:$S$210,'Allocation of site-spec costs'!$D404,'Capex forecast'!$Q$7:$Q$210,"Customer Connection")</f>
        <v>0</v>
      </c>
      <c r="G404" s="32">
        <f>SUMIFS('Capex forecast'!F$7:F$210,'Capex forecast'!$T$7:$T$210,'Allocation of site-spec costs'!$B404,'Capex forecast'!$S$7:$S$210,'Allocation of site-spec costs'!$D404,'Capex forecast'!$Q$7:$Q$210,"Customer Connection")</f>
        <v>0</v>
      </c>
      <c r="H404" s="32">
        <f>SUMIFS('Capex forecast'!G$7:G$210,'Capex forecast'!$T$7:$T$210,'Allocation of site-spec costs'!$B404,'Capex forecast'!$S$7:$S$210,'Allocation of site-spec costs'!$D404,'Capex forecast'!$Q$7:$Q$210,"Customer Connection")</f>
        <v>0</v>
      </c>
      <c r="I404" s="32">
        <f>SUMIFS('Capex forecast'!H$7:H$210,'Capex forecast'!$T$7:$T$210,'Allocation of site-spec costs'!$B404,'Capex forecast'!$S$7:$S$210,'Allocation of site-spec costs'!$D404,'Capex forecast'!$Q$7:$Q$210,"Customer Connection")</f>
        <v>0</v>
      </c>
      <c r="J404" s="32">
        <f>SUMIFS('Capex forecast'!I$7:I$210,'Capex forecast'!$T$7:$T$210,'Allocation of site-spec costs'!$B404,'Capex forecast'!$S$7:$S$210,'Allocation of site-spec costs'!$D404,'Capex forecast'!$Q$7:$Q$210,"Customer Connection")</f>
        <v>0</v>
      </c>
      <c r="K404" s="32">
        <f>SUMIFS('Capex forecast'!J$7:J$210,'Capex forecast'!$T$7:$T$210,'Allocation of site-spec costs'!$B404,'Capex forecast'!$S$7:$S$210,'Allocation of site-spec costs'!$D404,'Capex forecast'!$Q$7:$Q$210,"Customer Connection")</f>
        <v>0</v>
      </c>
      <c r="L404" s="32">
        <f>SUMIFS('Capex forecast'!K$7:K$210,'Capex forecast'!$T$7:$T$210,'Allocation of site-spec costs'!$B404,'Capex forecast'!$S$7:$S$210,'Allocation of site-spec costs'!$D404,'Capex forecast'!$Q$7:$Q$210,"Customer Connection")</f>
        <v>0</v>
      </c>
      <c r="M404" s="32">
        <f>SUMIFS('Capex forecast'!L$7:L$210,'Capex forecast'!$T$7:$T$210,'Allocation of site-spec costs'!$B404,'Capex forecast'!$S$7:$S$210,'Allocation of site-spec costs'!$D404,'Capex forecast'!$Q$7:$Q$210,"Customer Connection")</f>
        <v>0</v>
      </c>
      <c r="N404" s="32">
        <f>SUMIFS('Capex forecast'!M$7:M$210,'Capex forecast'!$T$7:$T$210,'Allocation of site-spec costs'!$B404,'Capex forecast'!$S$7:$S$210,'Allocation of site-spec costs'!$D404,'Capex forecast'!$Q$7:$Q$210,"Customer Connection")</f>
        <v>0</v>
      </c>
      <c r="O404" s="32">
        <f>SUMIFS('Capex forecast'!N$7:N$210,'Capex forecast'!$T$7:$T$210,'Allocation of site-spec costs'!$B404,'Capex forecast'!$S$7:$S$210,'Allocation of site-spec costs'!$D404,'Capex forecast'!$Q$7:$Q$210,"Customer Connection")</f>
        <v>0</v>
      </c>
      <c r="Q404" s="6" t="s">
        <v>599</v>
      </c>
      <c r="R404" s="6" t="str">
        <f>INDEX('Raw demand forecast'!$M$7:$M$5830,MATCH($Q404,'Raw demand forecast'!$B$7:$B$5830,0))</f>
        <v>Yes</v>
      </c>
      <c r="S404" s="6" t="str">
        <f>IF(COUNTIF($Q$93:Q404,$B404) = 1, "LV", IF(COUNTIF($Q$93:Q404,$B404) = 2, "HV", "ST"))</f>
        <v>HV</v>
      </c>
      <c r="T404" s="6" t="str">
        <f>INDEX('Demand forecast and growth rate'!$E$7:$E$273,MATCH($Q404,'Demand forecast and growth rate'!$B$7:$B$273,0))</f>
        <v>High growth</v>
      </c>
      <c r="U404" s="32">
        <f>SUMIFS('Capex forecast'!E$7:E$210,'Capex forecast'!$T$7:$T$210,$Q404,'Capex forecast'!$S$7:$S$210,$S404,'Capex forecast'!$Q$7:$Q$210,"Augex")</f>
        <v>0</v>
      </c>
      <c r="V404" s="32">
        <f>SUMIFS('Capex forecast'!F$7:F$210,'Capex forecast'!$T$7:$T$210,$Q404,'Capex forecast'!$S$7:$S$210,$S404,'Capex forecast'!$Q$7:$Q$210,"Augex")</f>
        <v>0</v>
      </c>
      <c r="W404" s="32">
        <f>SUMIFS('Capex forecast'!G$7:G$210,'Capex forecast'!$T$7:$T$210,$Q404,'Capex forecast'!$S$7:$S$210,$S404,'Capex forecast'!$Q$7:$Q$210,"Augex")</f>
        <v>0</v>
      </c>
      <c r="X404" s="32">
        <f>SUMIFS('Capex forecast'!H$7:H$210,'Capex forecast'!$T$7:$T$210,$Q404,'Capex forecast'!$S$7:$S$210,$S404,'Capex forecast'!$Q$7:$Q$210,"Augex")</f>
        <v>0</v>
      </c>
      <c r="Y404" s="32">
        <f>SUMIFS('Capex forecast'!I$7:I$210,'Capex forecast'!$T$7:$T$210,$Q404,'Capex forecast'!$S$7:$S$210,$S404,'Capex forecast'!$Q$7:$Q$210,"Augex")</f>
        <v>0</v>
      </c>
      <c r="Z404" s="32">
        <f>SUMIFS('Capex forecast'!J$7:J$210,'Capex forecast'!$T$7:$T$210,$Q404,'Capex forecast'!$S$7:$S$210,$S404,'Capex forecast'!$Q$7:$Q$210,"Augex")</f>
        <v>0</v>
      </c>
      <c r="AA404" s="32">
        <f>SUMIFS('Capex forecast'!K$7:K$210,'Capex forecast'!$T$7:$T$210,$Q404,'Capex forecast'!$S$7:$S$210,$S404,'Capex forecast'!$Q$7:$Q$210,"Augex")</f>
        <v>0</v>
      </c>
      <c r="AB404" s="32">
        <f>SUMIFS('Capex forecast'!L$7:L$210,'Capex forecast'!$T$7:$T$210,$Q404,'Capex forecast'!$S$7:$S$210,$S404,'Capex forecast'!$Q$7:$Q$210,"Augex")</f>
        <v>0</v>
      </c>
      <c r="AC404" s="32">
        <f>SUMIFS('Capex forecast'!M$7:M$210,'Capex forecast'!$T$7:$T$210,$Q404,'Capex forecast'!$S$7:$S$210,$S404,'Capex forecast'!$Q$7:$Q$210,"Augex")</f>
        <v>0</v>
      </c>
      <c r="AD404" s="32">
        <f>SUMIFS('Capex forecast'!N$7:N$210,'Capex forecast'!$T$7:$T$210,$Q404,'Capex forecast'!$S$7:$S$210,$S404,'Capex forecast'!$Q$7:$Q$210,"Augex")</f>
        <v>0</v>
      </c>
      <c r="AF404" s="6" t="s">
        <v>599</v>
      </c>
      <c r="AG404" s="6" t="str">
        <f>INDEX('Raw demand forecast'!$M$7:$M$5830,MATCH($Q404,'Raw demand forecast'!$B$7:$B$5830,0))</f>
        <v>Yes</v>
      </c>
      <c r="AH404" s="6" t="str">
        <f>IF(COUNTIF($AF$93:AF404,$B404) = 1, "LV", IF(COUNTIF($AF$93:AF404,$B404) = 2, "HV", "ST"))</f>
        <v>HV</v>
      </c>
      <c r="AI404" s="6" t="str">
        <f>INDEX('Demand forecast and growth rate'!$E$7:$E$273,MATCH($Q404,'Demand forecast and growth rate'!$B$7:$B$273,0))</f>
        <v>High growth</v>
      </c>
      <c r="AJ404" s="53">
        <f>SUMIFS('Capex forecast'!E$7:E$210,'Capex forecast'!$T$7:$T$210,$AF404,'Capex forecast'!$S$7:$S$210,$AH404,'Capex forecast'!$Q$7:$Q$210,"Repex")</f>
        <v>0</v>
      </c>
      <c r="AK404" s="53">
        <f>SUMIFS('Capex forecast'!F$7:F$210,'Capex forecast'!$T$7:$T$210,$AF404,'Capex forecast'!$S$7:$S$210,$AH404,'Capex forecast'!$Q$7:$Q$210,"Repex")</f>
        <v>0</v>
      </c>
      <c r="AL404" s="53">
        <f>SUMIFS('Capex forecast'!G$7:G$210,'Capex forecast'!$T$7:$T$210,$AF404,'Capex forecast'!$S$7:$S$210,$AH404,'Capex forecast'!$Q$7:$Q$210,"Repex")</f>
        <v>0</v>
      </c>
      <c r="AM404" s="53">
        <f>SUMIFS('Capex forecast'!H$7:H$210,'Capex forecast'!$T$7:$T$210,$AF404,'Capex forecast'!$S$7:$S$210,$AH404,'Capex forecast'!$Q$7:$Q$210,"Repex")</f>
        <v>0</v>
      </c>
      <c r="AN404" s="53">
        <f>SUMIFS('Capex forecast'!I$7:I$210,'Capex forecast'!$T$7:$T$210,$AF404,'Capex forecast'!$S$7:$S$210,$AH404,'Capex forecast'!$Q$7:$Q$210,"Repex")</f>
        <v>0</v>
      </c>
      <c r="AO404" s="53">
        <f>SUMIFS('Capex forecast'!J$7:J$210,'Capex forecast'!$T$7:$T$210,$AF404,'Capex forecast'!$S$7:$S$210,$AH404,'Capex forecast'!$Q$7:$Q$210,"Repex")</f>
        <v>0</v>
      </c>
      <c r="AP404" s="53">
        <f>SUMIFS('Capex forecast'!K$7:K$210,'Capex forecast'!$T$7:$T$210,$AF404,'Capex forecast'!$S$7:$S$210,$AH404,'Capex forecast'!$Q$7:$Q$210,"Repex")</f>
        <v>0</v>
      </c>
      <c r="AQ404" s="53">
        <f>SUMIFS('Capex forecast'!L$7:L$210,'Capex forecast'!$T$7:$T$210,$AF404,'Capex forecast'!$S$7:$S$210,$AH404,'Capex forecast'!$Q$7:$Q$210,"Repex")</f>
        <v>0</v>
      </c>
      <c r="AR404" s="53">
        <f>SUMIFS('Capex forecast'!M$7:M$210,'Capex forecast'!$T$7:$T$210,$AF404,'Capex forecast'!$S$7:$S$210,$AH404,'Capex forecast'!$Q$7:$Q$210,"Repex")</f>
        <v>0</v>
      </c>
      <c r="AS404" s="53">
        <f>SUMIFS('Capex forecast'!N$7:N$210,'Capex forecast'!$T$7:$T$210,$AF404,'Capex forecast'!$S$7:$S$210,$AH404,'Capex forecast'!$Q$7:$Q$210,"Repex")</f>
        <v>0</v>
      </c>
    </row>
    <row r="405" spans="2:45" ht="15">
      <c r="B405" s="6" t="s">
        <v>558</v>
      </c>
      <c r="C405" s="6" t="str">
        <f>INDEX('Raw demand forecast'!$M$7:$M$5830,MATCH($B405,'Raw demand forecast'!$B$7:$B$5830,0))</f>
        <v>Yes</v>
      </c>
      <c r="D405" s="6" t="str">
        <f>IF(COUNTIF($B$93:B405,$B405) = 1, "LV", IF(COUNTIF($B$93:B405,$B405) = 2, "HV", "ST"))</f>
        <v>HV</v>
      </c>
      <c r="E405" s="6" t="str">
        <f>INDEX('Demand forecast and growth rate'!$E$7:$E$273,MATCH($B405,'Demand forecast and growth rate'!$B$7:$B$273,0))</f>
        <v>Small growth</v>
      </c>
      <c r="F405" s="32">
        <f>SUMIFS('Capex forecast'!E$7:E$210,'Capex forecast'!$T$7:$T$210,'Allocation of site-spec costs'!$B405,'Capex forecast'!$S$7:$S$210,'Allocation of site-spec costs'!$D405,'Capex forecast'!$Q$7:$Q$210,"Customer Connection")</f>
        <v>0</v>
      </c>
      <c r="G405" s="32">
        <f>SUMIFS('Capex forecast'!F$7:F$210,'Capex forecast'!$T$7:$T$210,'Allocation of site-spec costs'!$B405,'Capex forecast'!$S$7:$S$210,'Allocation of site-spec costs'!$D405,'Capex forecast'!$Q$7:$Q$210,"Customer Connection")</f>
        <v>0</v>
      </c>
      <c r="H405" s="32">
        <f>SUMIFS('Capex forecast'!G$7:G$210,'Capex forecast'!$T$7:$T$210,'Allocation of site-spec costs'!$B405,'Capex forecast'!$S$7:$S$210,'Allocation of site-spec costs'!$D405,'Capex forecast'!$Q$7:$Q$210,"Customer Connection")</f>
        <v>0</v>
      </c>
      <c r="I405" s="32">
        <f>SUMIFS('Capex forecast'!H$7:H$210,'Capex forecast'!$T$7:$T$210,'Allocation of site-spec costs'!$B405,'Capex forecast'!$S$7:$S$210,'Allocation of site-spec costs'!$D405,'Capex forecast'!$Q$7:$Q$210,"Customer Connection")</f>
        <v>0</v>
      </c>
      <c r="J405" s="32">
        <f>SUMIFS('Capex forecast'!I$7:I$210,'Capex forecast'!$T$7:$T$210,'Allocation of site-spec costs'!$B405,'Capex forecast'!$S$7:$S$210,'Allocation of site-spec costs'!$D405,'Capex forecast'!$Q$7:$Q$210,"Customer Connection")</f>
        <v>0</v>
      </c>
      <c r="K405" s="32">
        <f>SUMIFS('Capex forecast'!J$7:J$210,'Capex forecast'!$T$7:$T$210,'Allocation of site-spec costs'!$B405,'Capex forecast'!$S$7:$S$210,'Allocation of site-spec costs'!$D405,'Capex forecast'!$Q$7:$Q$210,"Customer Connection")</f>
        <v>0</v>
      </c>
      <c r="L405" s="32">
        <f>SUMIFS('Capex forecast'!K$7:K$210,'Capex forecast'!$T$7:$T$210,'Allocation of site-spec costs'!$B405,'Capex forecast'!$S$7:$S$210,'Allocation of site-spec costs'!$D405,'Capex forecast'!$Q$7:$Q$210,"Customer Connection")</f>
        <v>0</v>
      </c>
      <c r="M405" s="32">
        <f>SUMIFS('Capex forecast'!L$7:L$210,'Capex forecast'!$T$7:$T$210,'Allocation of site-spec costs'!$B405,'Capex forecast'!$S$7:$S$210,'Allocation of site-spec costs'!$D405,'Capex forecast'!$Q$7:$Q$210,"Customer Connection")</f>
        <v>0</v>
      </c>
      <c r="N405" s="32">
        <f>SUMIFS('Capex forecast'!M$7:M$210,'Capex forecast'!$T$7:$T$210,'Allocation of site-spec costs'!$B405,'Capex forecast'!$S$7:$S$210,'Allocation of site-spec costs'!$D405,'Capex forecast'!$Q$7:$Q$210,"Customer Connection")</f>
        <v>0</v>
      </c>
      <c r="O405" s="32">
        <f>SUMIFS('Capex forecast'!N$7:N$210,'Capex forecast'!$T$7:$T$210,'Allocation of site-spec costs'!$B405,'Capex forecast'!$S$7:$S$210,'Allocation of site-spec costs'!$D405,'Capex forecast'!$Q$7:$Q$210,"Customer Connection")</f>
        <v>0</v>
      </c>
      <c r="Q405" s="6" t="s">
        <v>558</v>
      </c>
      <c r="R405" s="6" t="str">
        <f>INDEX('Raw demand forecast'!$M$7:$M$5830,MATCH($Q405,'Raw demand forecast'!$B$7:$B$5830,0))</f>
        <v>Yes</v>
      </c>
      <c r="S405" s="6" t="str">
        <f>IF(COUNTIF($Q$93:Q405,$B405) = 1, "LV", IF(COUNTIF($Q$93:Q405,$B405) = 2, "HV", "ST"))</f>
        <v>HV</v>
      </c>
      <c r="T405" s="6" t="str">
        <f>INDEX('Demand forecast and growth rate'!$E$7:$E$273,MATCH($Q405,'Demand forecast and growth rate'!$B$7:$B$273,0))</f>
        <v>Small growth</v>
      </c>
      <c r="U405" s="32">
        <f>SUMIFS('Capex forecast'!E$7:E$210,'Capex forecast'!$T$7:$T$210,$Q405,'Capex forecast'!$S$7:$S$210,$S405,'Capex forecast'!$Q$7:$Q$210,"Augex")</f>
        <v>0</v>
      </c>
      <c r="V405" s="32">
        <f>SUMIFS('Capex forecast'!F$7:F$210,'Capex forecast'!$T$7:$T$210,$Q405,'Capex forecast'!$S$7:$S$210,$S405,'Capex forecast'!$Q$7:$Q$210,"Augex")</f>
        <v>0</v>
      </c>
      <c r="W405" s="32">
        <f>SUMIFS('Capex forecast'!G$7:G$210,'Capex forecast'!$T$7:$T$210,$Q405,'Capex forecast'!$S$7:$S$210,$S405,'Capex forecast'!$Q$7:$Q$210,"Augex")</f>
        <v>0</v>
      </c>
      <c r="X405" s="32">
        <f>SUMIFS('Capex forecast'!H$7:H$210,'Capex forecast'!$T$7:$T$210,$Q405,'Capex forecast'!$S$7:$S$210,$S405,'Capex forecast'!$Q$7:$Q$210,"Augex")</f>
        <v>0</v>
      </c>
      <c r="Y405" s="32">
        <f>SUMIFS('Capex forecast'!I$7:I$210,'Capex forecast'!$T$7:$T$210,$Q405,'Capex forecast'!$S$7:$S$210,$S405,'Capex forecast'!$Q$7:$Q$210,"Augex")</f>
        <v>0</v>
      </c>
      <c r="Z405" s="32">
        <f>SUMIFS('Capex forecast'!J$7:J$210,'Capex forecast'!$T$7:$T$210,$Q405,'Capex forecast'!$S$7:$S$210,$S405,'Capex forecast'!$Q$7:$Q$210,"Augex")</f>
        <v>0</v>
      </c>
      <c r="AA405" s="32">
        <f>SUMIFS('Capex forecast'!K$7:K$210,'Capex forecast'!$T$7:$T$210,$Q405,'Capex forecast'!$S$7:$S$210,$S405,'Capex forecast'!$Q$7:$Q$210,"Augex")</f>
        <v>0</v>
      </c>
      <c r="AB405" s="32">
        <f>SUMIFS('Capex forecast'!L$7:L$210,'Capex forecast'!$T$7:$T$210,$Q405,'Capex forecast'!$S$7:$S$210,$S405,'Capex forecast'!$Q$7:$Q$210,"Augex")</f>
        <v>0</v>
      </c>
      <c r="AC405" s="32">
        <f>SUMIFS('Capex forecast'!M$7:M$210,'Capex forecast'!$T$7:$T$210,$Q405,'Capex forecast'!$S$7:$S$210,$S405,'Capex forecast'!$Q$7:$Q$210,"Augex")</f>
        <v>0</v>
      </c>
      <c r="AD405" s="32">
        <f>SUMIFS('Capex forecast'!N$7:N$210,'Capex forecast'!$T$7:$T$210,$Q405,'Capex forecast'!$S$7:$S$210,$S405,'Capex forecast'!$Q$7:$Q$210,"Augex")</f>
        <v>0</v>
      </c>
      <c r="AF405" s="6" t="s">
        <v>558</v>
      </c>
      <c r="AG405" s="6" t="str">
        <f>INDEX('Raw demand forecast'!$M$7:$M$5830,MATCH($Q405,'Raw demand forecast'!$B$7:$B$5830,0))</f>
        <v>Yes</v>
      </c>
      <c r="AH405" s="6" t="str">
        <f>IF(COUNTIF($AF$93:AF405,$B405) = 1, "LV", IF(COUNTIF($AF$93:AF405,$B405) = 2, "HV", "ST"))</f>
        <v>HV</v>
      </c>
      <c r="AI405" s="6" t="str">
        <f>INDEX('Demand forecast and growth rate'!$E$7:$E$273,MATCH($Q405,'Demand forecast and growth rate'!$B$7:$B$273,0))</f>
        <v>Small growth</v>
      </c>
      <c r="AJ405" s="53">
        <f>SUMIFS('Capex forecast'!E$7:E$210,'Capex forecast'!$T$7:$T$210,$AF405,'Capex forecast'!$S$7:$S$210,$AH405,'Capex forecast'!$Q$7:$Q$210,"Repex")</f>
        <v>0</v>
      </c>
      <c r="AK405" s="53">
        <f>SUMIFS('Capex forecast'!F$7:F$210,'Capex forecast'!$T$7:$T$210,$AF405,'Capex forecast'!$S$7:$S$210,$AH405,'Capex forecast'!$Q$7:$Q$210,"Repex")</f>
        <v>0</v>
      </c>
      <c r="AL405" s="53">
        <f>SUMIFS('Capex forecast'!G$7:G$210,'Capex forecast'!$T$7:$T$210,$AF405,'Capex forecast'!$S$7:$S$210,$AH405,'Capex forecast'!$Q$7:$Q$210,"Repex")</f>
        <v>0</v>
      </c>
      <c r="AM405" s="53">
        <f>SUMIFS('Capex forecast'!H$7:H$210,'Capex forecast'!$T$7:$T$210,$AF405,'Capex forecast'!$S$7:$S$210,$AH405,'Capex forecast'!$Q$7:$Q$210,"Repex")</f>
        <v>0</v>
      </c>
      <c r="AN405" s="53">
        <f>SUMIFS('Capex forecast'!I$7:I$210,'Capex forecast'!$T$7:$T$210,$AF405,'Capex forecast'!$S$7:$S$210,$AH405,'Capex forecast'!$Q$7:$Q$210,"Repex")</f>
        <v>0</v>
      </c>
      <c r="AO405" s="53">
        <f>SUMIFS('Capex forecast'!J$7:J$210,'Capex forecast'!$T$7:$T$210,$AF405,'Capex forecast'!$S$7:$S$210,$AH405,'Capex forecast'!$Q$7:$Q$210,"Repex")</f>
        <v>0</v>
      </c>
      <c r="AP405" s="53">
        <f>SUMIFS('Capex forecast'!K$7:K$210,'Capex forecast'!$T$7:$T$210,$AF405,'Capex forecast'!$S$7:$S$210,$AH405,'Capex forecast'!$Q$7:$Q$210,"Repex")</f>
        <v>0</v>
      </c>
      <c r="AQ405" s="53">
        <f>SUMIFS('Capex forecast'!L$7:L$210,'Capex forecast'!$T$7:$T$210,$AF405,'Capex forecast'!$S$7:$S$210,$AH405,'Capex forecast'!$Q$7:$Q$210,"Repex")</f>
        <v>0</v>
      </c>
      <c r="AR405" s="53">
        <f>SUMIFS('Capex forecast'!M$7:M$210,'Capex forecast'!$T$7:$T$210,$AF405,'Capex forecast'!$S$7:$S$210,$AH405,'Capex forecast'!$Q$7:$Q$210,"Repex")</f>
        <v>0</v>
      </c>
      <c r="AS405" s="53">
        <f>SUMIFS('Capex forecast'!N$7:N$210,'Capex forecast'!$T$7:$T$210,$AF405,'Capex forecast'!$S$7:$S$210,$AH405,'Capex forecast'!$Q$7:$Q$210,"Repex")</f>
        <v>0</v>
      </c>
    </row>
    <row r="406" spans="2:45" ht="15">
      <c r="B406" s="6" t="s">
        <v>568</v>
      </c>
      <c r="C406" s="6" t="str">
        <f>INDEX('Raw demand forecast'!$M$7:$M$5830,MATCH($B406,'Raw demand forecast'!$B$7:$B$5830,0))</f>
        <v>Yes</v>
      </c>
      <c r="D406" s="6" t="str">
        <f>IF(COUNTIF($B$93:B406,$B406) = 1, "LV", IF(COUNTIF($B$93:B406,$B406) = 2, "HV", "ST"))</f>
        <v>HV</v>
      </c>
      <c r="E406" s="6" t="str">
        <f>INDEX('Demand forecast and growth rate'!$E$7:$E$273,MATCH($B406,'Demand forecast and growth rate'!$B$7:$B$273,0))</f>
        <v>Steady/falling</v>
      </c>
      <c r="F406" s="32">
        <f>SUMIFS('Capex forecast'!E$7:E$210,'Capex forecast'!$T$7:$T$210,'Allocation of site-spec costs'!$B406,'Capex forecast'!$S$7:$S$210,'Allocation of site-spec costs'!$D406,'Capex forecast'!$Q$7:$Q$210,"Customer Connection")</f>
        <v>0</v>
      </c>
      <c r="G406" s="32">
        <f>SUMIFS('Capex forecast'!F$7:F$210,'Capex forecast'!$T$7:$T$210,'Allocation of site-spec costs'!$B406,'Capex forecast'!$S$7:$S$210,'Allocation of site-spec costs'!$D406,'Capex forecast'!$Q$7:$Q$210,"Customer Connection")</f>
        <v>0</v>
      </c>
      <c r="H406" s="32">
        <f>SUMIFS('Capex forecast'!G$7:G$210,'Capex forecast'!$T$7:$T$210,'Allocation of site-spec costs'!$B406,'Capex forecast'!$S$7:$S$210,'Allocation of site-spec costs'!$D406,'Capex forecast'!$Q$7:$Q$210,"Customer Connection")</f>
        <v>0</v>
      </c>
      <c r="I406" s="32">
        <f>SUMIFS('Capex forecast'!H$7:H$210,'Capex forecast'!$T$7:$T$210,'Allocation of site-spec costs'!$B406,'Capex forecast'!$S$7:$S$210,'Allocation of site-spec costs'!$D406,'Capex forecast'!$Q$7:$Q$210,"Customer Connection")</f>
        <v>0</v>
      </c>
      <c r="J406" s="32">
        <f>SUMIFS('Capex forecast'!I$7:I$210,'Capex forecast'!$T$7:$T$210,'Allocation of site-spec costs'!$B406,'Capex forecast'!$S$7:$S$210,'Allocation of site-spec costs'!$D406,'Capex forecast'!$Q$7:$Q$210,"Customer Connection")</f>
        <v>0</v>
      </c>
      <c r="K406" s="32">
        <f>SUMIFS('Capex forecast'!J$7:J$210,'Capex forecast'!$T$7:$T$210,'Allocation of site-spec costs'!$B406,'Capex forecast'!$S$7:$S$210,'Allocation of site-spec costs'!$D406,'Capex forecast'!$Q$7:$Q$210,"Customer Connection")</f>
        <v>0</v>
      </c>
      <c r="L406" s="32">
        <f>SUMIFS('Capex forecast'!K$7:K$210,'Capex forecast'!$T$7:$T$210,'Allocation of site-spec costs'!$B406,'Capex forecast'!$S$7:$S$210,'Allocation of site-spec costs'!$D406,'Capex forecast'!$Q$7:$Q$210,"Customer Connection")</f>
        <v>0</v>
      </c>
      <c r="M406" s="32">
        <f>SUMIFS('Capex forecast'!L$7:L$210,'Capex forecast'!$T$7:$T$210,'Allocation of site-spec costs'!$B406,'Capex forecast'!$S$7:$S$210,'Allocation of site-spec costs'!$D406,'Capex forecast'!$Q$7:$Q$210,"Customer Connection")</f>
        <v>0</v>
      </c>
      <c r="N406" s="32">
        <f>SUMIFS('Capex forecast'!M$7:M$210,'Capex forecast'!$T$7:$T$210,'Allocation of site-spec costs'!$B406,'Capex forecast'!$S$7:$S$210,'Allocation of site-spec costs'!$D406,'Capex forecast'!$Q$7:$Q$210,"Customer Connection")</f>
        <v>0</v>
      </c>
      <c r="O406" s="32">
        <f>SUMIFS('Capex forecast'!N$7:N$210,'Capex forecast'!$T$7:$T$210,'Allocation of site-spec costs'!$B406,'Capex forecast'!$S$7:$S$210,'Allocation of site-spec costs'!$D406,'Capex forecast'!$Q$7:$Q$210,"Customer Connection")</f>
        <v>0</v>
      </c>
      <c r="Q406" s="6" t="s">
        <v>568</v>
      </c>
      <c r="R406" s="6" t="str">
        <f>INDEX('Raw demand forecast'!$M$7:$M$5830,MATCH($Q406,'Raw demand forecast'!$B$7:$B$5830,0))</f>
        <v>Yes</v>
      </c>
      <c r="S406" s="6" t="str">
        <f>IF(COUNTIF($Q$93:Q406,$B406) = 1, "LV", IF(COUNTIF($Q$93:Q406,$B406) = 2, "HV", "ST"))</f>
        <v>HV</v>
      </c>
      <c r="T406" s="6" t="str">
        <f>INDEX('Demand forecast and growth rate'!$E$7:$E$273,MATCH($Q406,'Demand forecast and growth rate'!$B$7:$B$273,0))</f>
        <v>Steady/falling</v>
      </c>
      <c r="U406" s="32">
        <f>SUMIFS('Capex forecast'!E$7:E$210,'Capex forecast'!$T$7:$T$210,$Q406,'Capex forecast'!$S$7:$S$210,$S406,'Capex forecast'!$Q$7:$Q$210,"Augex")</f>
        <v>0</v>
      </c>
      <c r="V406" s="32">
        <f>SUMIFS('Capex forecast'!F$7:F$210,'Capex forecast'!$T$7:$T$210,$Q406,'Capex forecast'!$S$7:$S$210,$S406,'Capex forecast'!$Q$7:$Q$210,"Augex")</f>
        <v>0</v>
      </c>
      <c r="W406" s="32">
        <f>SUMIFS('Capex forecast'!G$7:G$210,'Capex forecast'!$T$7:$T$210,$Q406,'Capex forecast'!$S$7:$S$210,$S406,'Capex forecast'!$Q$7:$Q$210,"Augex")</f>
        <v>0</v>
      </c>
      <c r="X406" s="32">
        <f>SUMIFS('Capex forecast'!H$7:H$210,'Capex forecast'!$T$7:$T$210,$Q406,'Capex forecast'!$S$7:$S$210,$S406,'Capex forecast'!$Q$7:$Q$210,"Augex")</f>
        <v>0</v>
      </c>
      <c r="Y406" s="32">
        <f>SUMIFS('Capex forecast'!I$7:I$210,'Capex forecast'!$T$7:$T$210,$Q406,'Capex forecast'!$S$7:$S$210,$S406,'Capex forecast'!$Q$7:$Q$210,"Augex")</f>
        <v>0</v>
      </c>
      <c r="Z406" s="32">
        <f>SUMIFS('Capex forecast'!J$7:J$210,'Capex forecast'!$T$7:$T$210,$Q406,'Capex forecast'!$S$7:$S$210,$S406,'Capex forecast'!$Q$7:$Q$210,"Augex")</f>
        <v>0</v>
      </c>
      <c r="AA406" s="32">
        <f>SUMIFS('Capex forecast'!K$7:K$210,'Capex forecast'!$T$7:$T$210,$Q406,'Capex forecast'!$S$7:$S$210,$S406,'Capex forecast'!$Q$7:$Q$210,"Augex")</f>
        <v>0</v>
      </c>
      <c r="AB406" s="32">
        <f>SUMIFS('Capex forecast'!L$7:L$210,'Capex forecast'!$T$7:$T$210,$Q406,'Capex forecast'!$S$7:$S$210,$S406,'Capex forecast'!$Q$7:$Q$210,"Augex")</f>
        <v>0</v>
      </c>
      <c r="AC406" s="32">
        <f>SUMIFS('Capex forecast'!M$7:M$210,'Capex forecast'!$T$7:$T$210,$Q406,'Capex forecast'!$S$7:$S$210,$S406,'Capex forecast'!$Q$7:$Q$210,"Augex")</f>
        <v>0</v>
      </c>
      <c r="AD406" s="32">
        <f>SUMIFS('Capex forecast'!N$7:N$210,'Capex forecast'!$T$7:$T$210,$Q406,'Capex forecast'!$S$7:$S$210,$S406,'Capex forecast'!$Q$7:$Q$210,"Augex")</f>
        <v>0</v>
      </c>
      <c r="AF406" s="6" t="s">
        <v>568</v>
      </c>
      <c r="AG406" s="6" t="str">
        <f>INDEX('Raw demand forecast'!$M$7:$M$5830,MATCH($Q406,'Raw demand forecast'!$B$7:$B$5830,0))</f>
        <v>Yes</v>
      </c>
      <c r="AH406" s="6" t="str">
        <f>IF(COUNTIF($AF$93:AF406,$B406) = 1, "LV", IF(COUNTIF($AF$93:AF406,$B406) = 2, "HV", "ST"))</f>
        <v>HV</v>
      </c>
      <c r="AI406" s="6" t="str">
        <f>INDEX('Demand forecast and growth rate'!$E$7:$E$273,MATCH($Q406,'Demand forecast and growth rate'!$B$7:$B$273,0))</f>
        <v>Steady/falling</v>
      </c>
      <c r="AJ406" s="53">
        <f>SUMIFS('Capex forecast'!E$7:E$210,'Capex forecast'!$T$7:$T$210,$AF406,'Capex forecast'!$S$7:$S$210,$AH406,'Capex forecast'!$Q$7:$Q$210,"Repex")</f>
        <v>0</v>
      </c>
      <c r="AK406" s="53">
        <f>SUMIFS('Capex forecast'!F$7:F$210,'Capex forecast'!$T$7:$T$210,$AF406,'Capex forecast'!$S$7:$S$210,$AH406,'Capex forecast'!$Q$7:$Q$210,"Repex")</f>
        <v>0</v>
      </c>
      <c r="AL406" s="53">
        <f>SUMIFS('Capex forecast'!G$7:G$210,'Capex forecast'!$T$7:$T$210,$AF406,'Capex forecast'!$S$7:$S$210,$AH406,'Capex forecast'!$Q$7:$Q$210,"Repex")</f>
        <v>0</v>
      </c>
      <c r="AM406" s="53">
        <f>SUMIFS('Capex forecast'!H$7:H$210,'Capex forecast'!$T$7:$T$210,$AF406,'Capex forecast'!$S$7:$S$210,$AH406,'Capex forecast'!$Q$7:$Q$210,"Repex")</f>
        <v>0</v>
      </c>
      <c r="AN406" s="53">
        <f>SUMIFS('Capex forecast'!I$7:I$210,'Capex forecast'!$T$7:$T$210,$AF406,'Capex forecast'!$S$7:$S$210,$AH406,'Capex forecast'!$Q$7:$Q$210,"Repex")</f>
        <v>0</v>
      </c>
      <c r="AO406" s="53">
        <f>SUMIFS('Capex forecast'!J$7:J$210,'Capex forecast'!$T$7:$T$210,$AF406,'Capex forecast'!$S$7:$S$210,$AH406,'Capex forecast'!$Q$7:$Q$210,"Repex")</f>
        <v>0</v>
      </c>
      <c r="AP406" s="53">
        <f>SUMIFS('Capex forecast'!K$7:K$210,'Capex forecast'!$T$7:$T$210,$AF406,'Capex forecast'!$S$7:$S$210,$AH406,'Capex forecast'!$Q$7:$Q$210,"Repex")</f>
        <v>0</v>
      </c>
      <c r="AQ406" s="53">
        <f>SUMIFS('Capex forecast'!L$7:L$210,'Capex forecast'!$T$7:$T$210,$AF406,'Capex forecast'!$S$7:$S$210,$AH406,'Capex forecast'!$Q$7:$Q$210,"Repex")</f>
        <v>0</v>
      </c>
      <c r="AR406" s="53">
        <f>SUMIFS('Capex forecast'!M$7:M$210,'Capex forecast'!$T$7:$T$210,$AF406,'Capex forecast'!$S$7:$S$210,$AH406,'Capex forecast'!$Q$7:$Q$210,"Repex")</f>
        <v>0</v>
      </c>
      <c r="AS406" s="53">
        <f>SUMIFS('Capex forecast'!N$7:N$210,'Capex forecast'!$T$7:$T$210,$AF406,'Capex forecast'!$S$7:$S$210,$AH406,'Capex forecast'!$Q$7:$Q$210,"Repex")</f>
        <v>0</v>
      </c>
    </row>
    <row r="407" spans="2:45" ht="15">
      <c r="B407" s="6" t="s">
        <v>569</v>
      </c>
      <c r="C407" s="6" t="str">
        <f>INDEX('Raw demand forecast'!$M$7:$M$5830,MATCH($B407,'Raw demand forecast'!$B$7:$B$5830,0))</f>
        <v>Yes</v>
      </c>
      <c r="D407" s="6" t="str">
        <f>IF(COUNTIF($B$93:B407,$B407) = 1, "LV", IF(COUNTIF($B$93:B407,$B407) = 2, "HV", "ST"))</f>
        <v>HV</v>
      </c>
      <c r="E407" s="6" t="str">
        <f>INDEX('Demand forecast and growth rate'!$E$7:$E$273,MATCH($B407,'Demand forecast and growth rate'!$B$7:$B$273,0))</f>
        <v>Steady/falling</v>
      </c>
      <c r="F407" s="32">
        <f>SUMIFS('Capex forecast'!E$7:E$210,'Capex forecast'!$T$7:$T$210,'Allocation of site-spec costs'!$B407,'Capex forecast'!$S$7:$S$210,'Allocation of site-spec costs'!$D407,'Capex forecast'!$Q$7:$Q$210,"Customer Connection")</f>
        <v>0</v>
      </c>
      <c r="G407" s="32">
        <f>SUMIFS('Capex forecast'!F$7:F$210,'Capex forecast'!$T$7:$T$210,'Allocation of site-spec costs'!$B407,'Capex forecast'!$S$7:$S$210,'Allocation of site-spec costs'!$D407,'Capex forecast'!$Q$7:$Q$210,"Customer Connection")</f>
        <v>0</v>
      </c>
      <c r="H407" s="32">
        <f>SUMIFS('Capex forecast'!G$7:G$210,'Capex forecast'!$T$7:$T$210,'Allocation of site-spec costs'!$B407,'Capex forecast'!$S$7:$S$210,'Allocation of site-spec costs'!$D407,'Capex forecast'!$Q$7:$Q$210,"Customer Connection")</f>
        <v>0</v>
      </c>
      <c r="I407" s="32">
        <f>SUMIFS('Capex forecast'!H$7:H$210,'Capex forecast'!$T$7:$T$210,'Allocation of site-spec costs'!$B407,'Capex forecast'!$S$7:$S$210,'Allocation of site-spec costs'!$D407,'Capex forecast'!$Q$7:$Q$210,"Customer Connection")</f>
        <v>0</v>
      </c>
      <c r="J407" s="32">
        <f>SUMIFS('Capex forecast'!I$7:I$210,'Capex forecast'!$T$7:$T$210,'Allocation of site-spec costs'!$B407,'Capex forecast'!$S$7:$S$210,'Allocation of site-spec costs'!$D407,'Capex forecast'!$Q$7:$Q$210,"Customer Connection")</f>
        <v>0</v>
      </c>
      <c r="K407" s="32">
        <f>SUMIFS('Capex forecast'!J$7:J$210,'Capex forecast'!$T$7:$T$210,'Allocation of site-spec costs'!$B407,'Capex forecast'!$S$7:$S$210,'Allocation of site-spec costs'!$D407,'Capex forecast'!$Q$7:$Q$210,"Customer Connection")</f>
        <v>0</v>
      </c>
      <c r="L407" s="32">
        <f>SUMIFS('Capex forecast'!K$7:K$210,'Capex forecast'!$T$7:$T$210,'Allocation of site-spec costs'!$B407,'Capex forecast'!$S$7:$S$210,'Allocation of site-spec costs'!$D407,'Capex forecast'!$Q$7:$Q$210,"Customer Connection")</f>
        <v>0</v>
      </c>
      <c r="M407" s="32">
        <f>SUMIFS('Capex forecast'!L$7:L$210,'Capex forecast'!$T$7:$T$210,'Allocation of site-spec costs'!$B407,'Capex forecast'!$S$7:$S$210,'Allocation of site-spec costs'!$D407,'Capex forecast'!$Q$7:$Q$210,"Customer Connection")</f>
        <v>0</v>
      </c>
      <c r="N407" s="32">
        <f>SUMIFS('Capex forecast'!M$7:M$210,'Capex forecast'!$T$7:$T$210,'Allocation of site-spec costs'!$B407,'Capex forecast'!$S$7:$S$210,'Allocation of site-spec costs'!$D407,'Capex forecast'!$Q$7:$Q$210,"Customer Connection")</f>
        <v>0</v>
      </c>
      <c r="O407" s="32">
        <f>SUMIFS('Capex forecast'!N$7:N$210,'Capex forecast'!$T$7:$T$210,'Allocation of site-spec costs'!$B407,'Capex forecast'!$S$7:$S$210,'Allocation of site-spec costs'!$D407,'Capex forecast'!$Q$7:$Q$210,"Customer Connection")</f>
        <v>0</v>
      </c>
      <c r="Q407" s="6" t="s">
        <v>569</v>
      </c>
      <c r="R407" s="6" t="str">
        <f>INDEX('Raw demand forecast'!$M$7:$M$5830,MATCH($Q407,'Raw demand forecast'!$B$7:$B$5830,0))</f>
        <v>Yes</v>
      </c>
      <c r="S407" s="6" t="str">
        <f>IF(COUNTIF($Q$93:Q407,$B407) = 1, "LV", IF(COUNTIF($Q$93:Q407,$B407) = 2, "HV", "ST"))</f>
        <v>HV</v>
      </c>
      <c r="T407" s="6" t="str">
        <f>INDEX('Demand forecast and growth rate'!$E$7:$E$273,MATCH($Q407,'Demand forecast and growth rate'!$B$7:$B$273,0))</f>
        <v>Steady/falling</v>
      </c>
      <c r="U407" s="32">
        <f>SUMIFS('Capex forecast'!E$7:E$210,'Capex forecast'!$T$7:$T$210,$Q407,'Capex forecast'!$S$7:$S$210,$S407,'Capex forecast'!$Q$7:$Q$210,"Augex")</f>
        <v>0</v>
      </c>
      <c r="V407" s="32">
        <f>SUMIFS('Capex forecast'!F$7:F$210,'Capex forecast'!$T$7:$T$210,$Q407,'Capex forecast'!$S$7:$S$210,$S407,'Capex forecast'!$Q$7:$Q$210,"Augex")</f>
        <v>0</v>
      </c>
      <c r="W407" s="32">
        <f>SUMIFS('Capex forecast'!G$7:G$210,'Capex forecast'!$T$7:$T$210,$Q407,'Capex forecast'!$S$7:$S$210,$S407,'Capex forecast'!$Q$7:$Q$210,"Augex")</f>
        <v>0</v>
      </c>
      <c r="X407" s="32">
        <f>SUMIFS('Capex forecast'!H$7:H$210,'Capex forecast'!$T$7:$T$210,$Q407,'Capex forecast'!$S$7:$S$210,$S407,'Capex forecast'!$Q$7:$Q$210,"Augex")</f>
        <v>0</v>
      </c>
      <c r="Y407" s="32">
        <f>SUMIFS('Capex forecast'!I$7:I$210,'Capex forecast'!$T$7:$T$210,$Q407,'Capex forecast'!$S$7:$S$210,$S407,'Capex forecast'!$Q$7:$Q$210,"Augex")</f>
        <v>0</v>
      </c>
      <c r="Z407" s="32">
        <f>SUMIFS('Capex forecast'!J$7:J$210,'Capex forecast'!$T$7:$T$210,$Q407,'Capex forecast'!$S$7:$S$210,$S407,'Capex forecast'!$Q$7:$Q$210,"Augex")</f>
        <v>0</v>
      </c>
      <c r="AA407" s="32">
        <f>SUMIFS('Capex forecast'!K$7:K$210,'Capex forecast'!$T$7:$T$210,$Q407,'Capex forecast'!$S$7:$S$210,$S407,'Capex forecast'!$Q$7:$Q$210,"Augex")</f>
        <v>0</v>
      </c>
      <c r="AB407" s="32">
        <f>SUMIFS('Capex forecast'!L$7:L$210,'Capex forecast'!$T$7:$T$210,$Q407,'Capex forecast'!$S$7:$S$210,$S407,'Capex forecast'!$Q$7:$Q$210,"Augex")</f>
        <v>0</v>
      </c>
      <c r="AC407" s="32">
        <f>SUMIFS('Capex forecast'!M$7:M$210,'Capex forecast'!$T$7:$T$210,$Q407,'Capex forecast'!$S$7:$S$210,$S407,'Capex forecast'!$Q$7:$Q$210,"Augex")</f>
        <v>0</v>
      </c>
      <c r="AD407" s="32">
        <f>SUMIFS('Capex forecast'!N$7:N$210,'Capex forecast'!$T$7:$T$210,$Q407,'Capex forecast'!$S$7:$S$210,$S407,'Capex forecast'!$Q$7:$Q$210,"Augex")</f>
        <v>0</v>
      </c>
      <c r="AF407" s="6" t="s">
        <v>569</v>
      </c>
      <c r="AG407" s="6" t="str">
        <f>INDEX('Raw demand forecast'!$M$7:$M$5830,MATCH($Q407,'Raw demand forecast'!$B$7:$B$5830,0))</f>
        <v>Yes</v>
      </c>
      <c r="AH407" s="6" t="str">
        <f>IF(COUNTIF($AF$93:AF407,$B407) = 1, "LV", IF(COUNTIF($AF$93:AF407,$B407) = 2, "HV", "ST"))</f>
        <v>HV</v>
      </c>
      <c r="AI407" s="6" t="str">
        <f>INDEX('Demand forecast and growth rate'!$E$7:$E$273,MATCH($Q407,'Demand forecast and growth rate'!$B$7:$B$273,0))</f>
        <v>Steady/falling</v>
      </c>
      <c r="AJ407" s="53">
        <f>SUMIFS('Capex forecast'!E$7:E$210,'Capex forecast'!$T$7:$T$210,$AF407,'Capex forecast'!$S$7:$S$210,$AH407,'Capex forecast'!$Q$7:$Q$210,"Repex")</f>
        <v>0</v>
      </c>
      <c r="AK407" s="53">
        <f>SUMIFS('Capex forecast'!F$7:F$210,'Capex forecast'!$T$7:$T$210,$AF407,'Capex forecast'!$S$7:$S$210,$AH407,'Capex forecast'!$Q$7:$Q$210,"Repex")</f>
        <v>0</v>
      </c>
      <c r="AL407" s="53">
        <f>SUMIFS('Capex forecast'!G$7:G$210,'Capex forecast'!$T$7:$T$210,$AF407,'Capex forecast'!$S$7:$S$210,$AH407,'Capex forecast'!$Q$7:$Q$210,"Repex")</f>
        <v>0</v>
      </c>
      <c r="AM407" s="53">
        <f>SUMIFS('Capex forecast'!H$7:H$210,'Capex forecast'!$T$7:$T$210,$AF407,'Capex forecast'!$S$7:$S$210,$AH407,'Capex forecast'!$Q$7:$Q$210,"Repex")</f>
        <v>0</v>
      </c>
      <c r="AN407" s="53">
        <f>SUMIFS('Capex forecast'!I$7:I$210,'Capex forecast'!$T$7:$T$210,$AF407,'Capex forecast'!$S$7:$S$210,$AH407,'Capex forecast'!$Q$7:$Q$210,"Repex")</f>
        <v>0</v>
      </c>
      <c r="AO407" s="53">
        <f>SUMIFS('Capex forecast'!J$7:J$210,'Capex forecast'!$T$7:$T$210,$AF407,'Capex forecast'!$S$7:$S$210,$AH407,'Capex forecast'!$Q$7:$Q$210,"Repex")</f>
        <v>0</v>
      </c>
      <c r="AP407" s="53">
        <f>SUMIFS('Capex forecast'!K$7:K$210,'Capex forecast'!$T$7:$T$210,$AF407,'Capex forecast'!$S$7:$S$210,$AH407,'Capex forecast'!$Q$7:$Q$210,"Repex")</f>
        <v>0</v>
      </c>
      <c r="AQ407" s="53">
        <f>SUMIFS('Capex forecast'!L$7:L$210,'Capex forecast'!$T$7:$T$210,$AF407,'Capex forecast'!$S$7:$S$210,$AH407,'Capex forecast'!$Q$7:$Q$210,"Repex")</f>
        <v>0</v>
      </c>
      <c r="AR407" s="53">
        <f>SUMIFS('Capex forecast'!M$7:M$210,'Capex forecast'!$T$7:$T$210,$AF407,'Capex forecast'!$S$7:$S$210,$AH407,'Capex forecast'!$Q$7:$Q$210,"Repex")</f>
        <v>0</v>
      </c>
      <c r="AS407" s="53">
        <f>SUMIFS('Capex forecast'!N$7:N$210,'Capex forecast'!$T$7:$T$210,$AF407,'Capex forecast'!$S$7:$S$210,$AH407,'Capex forecast'!$Q$7:$Q$210,"Repex")</f>
        <v>0</v>
      </c>
    </row>
    <row r="408" spans="2:45" ht="15">
      <c r="B408" s="6" t="s">
        <v>573</v>
      </c>
      <c r="C408" s="6" t="str">
        <f>INDEX('Raw demand forecast'!$M$7:$M$5830,MATCH($B408,'Raw demand forecast'!$B$7:$B$5830,0))</f>
        <v>Yes</v>
      </c>
      <c r="D408" s="6" t="str">
        <f>IF(COUNTIF($B$93:B408,$B408) = 1, "LV", IF(COUNTIF($B$93:B408,$B408) = 2, "HV", "ST"))</f>
        <v>HV</v>
      </c>
      <c r="E408" s="6" t="str">
        <f>INDEX('Demand forecast and growth rate'!$E$7:$E$273,MATCH($B408,'Demand forecast and growth rate'!$B$7:$B$273,0))</f>
        <v>Steady/falling</v>
      </c>
      <c r="F408" s="32">
        <f>SUMIFS('Capex forecast'!E$7:E$210,'Capex forecast'!$T$7:$T$210,'Allocation of site-spec costs'!$B408,'Capex forecast'!$S$7:$S$210,'Allocation of site-spec costs'!$D408,'Capex forecast'!$Q$7:$Q$210,"Customer Connection")</f>
        <v>0</v>
      </c>
      <c r="G408" s="32">
        <f>SUMIFS('Capex forecast'!F$7:F$210,'Capex forecast'!$T$7:$T$210,'Allocation of site-spec costs'!$B408,'Capex forecast'!$S$7:$S$210,'Allocation of site-spec costs'!$D408,'Capex forecast'!$Q$7:$Q$210,"Customer Connection")</f>
        <v>0</v>
      </c>
      <c r="H408" s="32">
        <f>SUMIFS('Capex forecast'!G$7:G$210,'Capex forecast'!$T$7:$T$210,'Allocation of site-spec costs'!$B408,'Capex forecast'!$S$7:$S$210,'Allocation of site-spec costs'!$D408,'Capex forecast'!$Q$7:$Q$210,"Customer Connection")</f>
        <v>0</v>
      </c>
      <c r="I408" s="32">
        <f>SUMIFS('Capex forecast'!H$7:H$210,'Capex forecast'!$T$7:$T$210,'Allocation of site-spec costs'!$B408,'Capex forecast'!$S$7:$S$210,'Allocation of site-spec costs'!$D408,'Capex forecast'!$Q$7:$Q$210,"Customer Connection")</f>
        <v>0</v>
      </c>
      <c r="J408" s="32">
        <f>SUMIFS('Capex forecast'!I$7:I$210,'Capex forecast'!$T$7:$T$210,'Allocation of site-spec costs'!$B408,'Capex forecast'!$S$7:$S$210,'Allocation of site-spec costs'!$D408,'Capex forecast'!$Q$7:$Q$210,"Customer Connection")</f>
        <v>0</v>
      </c>
      <c r="K408" s="32">
        <f>SUMIFS('Capex forecast'!J$7:J$210,'Capex forecast'!$T$7:$T$210,'Allocation of site-spec costs'!$B408,'Capex forecast'!$S$7:$S$210,'Allocation of site-spec costs'!$D408,'Capex forecast'!$Q$7:$Q$210,"Customer Connection")</f>
        <v>0</v>
      </c>
      <c r="L408" s="32">
        <f>SUMIFS('Capex forecast'!K$7:K$210,'Capex forecast'!$T$7:$T$210,'Allocation of site-spec costs'!$B408,'Capex forecast'!$S$7:$S$210,'Allocation of site-spec costs'!$D408,'Capex forecast'!$Q$7:$Q$210,"Customer Connection")</f>
        <v>0</v>
      </c>
      <c r="M408" s="32">
        <f>SUMIFS('Capex forecast'!L$7:L$210,'Capex forecast'!$T$7:$T$210,'Allocation of site-spec costs'!$B408,'Capex forecast'!$S$7:$S$210,'Allocation of site-spec costs'!$D408,'Capex forecast'!$Q$7:$Q$210,"Customer Connection")</f>
        <v>0</v>
      </c>
      <c r="N408" s="32">
        <f>SUMIFS('Capex forecast'!M$7:M$210,'Capex forecast'!$T$7:$T$210,'Allocation of site-spec costs'!$B408,'Capex forecast'!$S$7:$S$210,'Allocation of site-spec costs'!$D408,'Capex forecast'!$Q$7:$Q$210,"Customer Connection")</f>
        <v>0</v>
      </c>
      <c r="O408" s="32">
        <f>SUMIFS('Capex forecast'!N$7:N$210,'Capex forecast'!$T$7:$T$210,'Allocation of site-spec costs'!$B408,'Capex forecast'!$S$7:$S$210,'Allocation of site-spec costs'!$D408,'Capex forecast'!$Q$7:$Q$210,"Customer Connection")</f>
        <v>0</v>
      </c>
      <c r="Q408" s="6" t="s">
        <v>573</v>
      </c>
      <c r="R408" s="6" t="str">
        <f>INDEX('Raw demand forecast'!$M$7:$M$5830,MATCH($Q408,'Raw demand forecast'!$B$7:$B$5830,0))</f>
        <v>Yes</v>
      </c>
      <c r="S408" s="6" t="str">
        <f>IF(COUNTIF($Q$93:Q408,$B408) = 1, "LV", IF(COUNTIF($Q$93:Q408,$B408) = 2, "HV", "ST"))</f>
        <v>HV</v>
      </c>
      <c r="T408" s="6" t="str">
        <f>INDEX('Demand forecast and growth rate'!$E$7:$E$273,MATCH($Q408,'Demand forecast and growth rate'!$B$7:$B$273,0))</f>
        <v>Steady/falling</v>
      </c>
      <c r="U408" s="32">
        <f>SUMIFS('Capex forecast'!E$7:E$210,'Capex forecast'!$T$7:$T$210,$Q408,'Capex forecast'!$S$7:$S$210,$S408,'Capex forecast'!$Q$7:$Q$210,"Augex")</f>
        <v>0</v>
      </c>
      <c r="V408" s="32">
        <f>SUMIFS('Capex forecast'!F$7:F$210,'Capex forecast'!$T$7:$T$210,$Q408,'Capex forecast'!$S$7:$S$210,$S408,'Capex forecast'!$Q$7:$Q$210,"Augex")</f>
        <v>0</v>
      </c>
      <c r="W408" s="32">
        <f>SUMIFS('Capex forecast'!G$7:G$210,'Capex forecast'!$T$7:$T$210,$Q408,'Capex forecast'!$S$7:$S$210,$S408,'Capex forecast'!$Q$7:$Q$210,"Augex")</f>
        <v>0</v>
      </c>
      <c r="X408" s="32">
        <f>SUMIFS('Capex forecast'!H$7:H$210,'Capex forecast'!$T$7:$T$210,$Q408,'Capex forecast'!$S$7:$S$210,$S408,'Capex forecast'!$Q$7:$Q$210,"Augex")</f>
        <v>0</v>
      </c>
      <c r="Y408" s="32">
        <f>SUMIFS('Capex forecast'!I$7:I$210,'Capex forecast'!$T$7:$T$210,$Q408,'Capex forecast'!$S$7:$S$210,$S408,'Capex forecast'!$Q$7:$Q$210,"Augex")</f>
        <v>0</v>
      </c>
      <c r="Z408" s="32">
        <f>SUMIFS('Capex forecast'!J$7:J$210,'Capex forecast'!$T$7:$T$210,$Q408,'Capex forecast'!$S$7:$S$210,$S408,'Capex forecast'!$Q$7:$Q$210,"Augex")</f>
        <v>0</v>
      </c>
      <c r="AA408" s="32">
        <f>SUMIFS('Capex forecast'!K$7:K$210,'Capex forecast'!$T$7:$T$210,$Q408,'Capex forecast'!$S$7:$S$210,$S408,'Capex forecast'!$Q$7:$Q$210,"Augex")</f>
        <v>0</v>
      </c>
      <c r="AB408" s="32">
        <f>SUMIFS('Capex forecast'!L$7:L$210,'Capex forecast'!$T$7:$T$210,$Q408,'Capex forecast'!$S$7:$S$210,$S408,'Capex forecast'!$Q$7:$Q$210,"Augex")</f>
        <v>0</v>
      </c>
      <c r="AC408" s="32">
        <f>SUMIFS('Capex forecast'!M$7:M$210,'Capex forecast'!$T$7:$T$210,$Q408,'Capex forecast'!$S$7:$S$210,$S408,'Capex forecast'!$Q$7:$Q$210,"Augex")</f>
        <v>0</v>
      </c>
      <c r="AD408" s="32">
        <f>SUMIFS('Capex forecast'!N$7:N$210,'Capex forecast'!$T$7:$T$210,$Q408,'Capex forecast'!$S$7:$S$210,$S408,'Capex forecast'!$Q$7:$Q$210,"Augex")</f>
        <v>0</v>
      </c>
      <c r="AF408" s="6" t="s">
        <v>573</v>
      </c>
      <c r="AG408" s="6" t="str">
        <f>INDEX('Raw demand forecast'!$M$7:$M$5830,MATCH($Q408,'Raw demand forecast'!$B$7:$B$5830,0))</f>
        <v>Yes</v>
      </c>
      <c r="AH408" s="6" t="str">
        <f>IF(COUNTIF($AF$93:AF408,$B408) = 1, "LV", IF(COUNTIF($AF$93:AF408,$B408) = 2, "HV", "ST"))</f>
        <v>HV</v>
      </c>
      <c r="AI408" s="6" t="str">
        <f>INDEX('Demand forecast and growth rate'!$E$7:$E$273,MATCH($Q408,'Demand forecast and growth rate'!$B$7:$B$273,0))</f>
        <v>Steady/falling</v>
      </c>
      <c r="AJ408" s="53">
        <f>SUMIFS('Capex forecast'!E$7:E$210,'Capex forecast'!$T$7:$T$210,$AF408,'Capex forecast'!$S$7:$S$210,$AH408,'Capex forecast'!$Q$7:$Q$210,"Repex")</f>
        <v>0</v>
      </c>
      <c r="AK408" s="53">
        <f>SUMIFS('Capex forecast'!F$7:F$210,'Capex forecast'!$T$7:$T$210,$AF408,'Capex forecast'!$S$7:$S$210,$AH408,'Capex forecast'!$Q$7:$Q$210,"Repex")</f>
        <v>0</v>
      </c>
      <c r="AL408" s="53">
        <f>SUMIFS('Capex forecast'!G$7:G$210,'Capex forecast'!$T$7:$T$210,$AF408,'Capex forecast'!$S$7:$S$210,$AH408,'Capex forecast'!$Q$7:$Q$210,"Repex")</f>
        <v>0</v>
      </c>
      <c r="AM408" s="53">
        <f>SUMIFS('Capex forecast'!H$7:H$210,'Capex forecast'!$T$7:$T$210,$AF408,'Capex forecast'!$S$7:$S$210,$AH408,'Capex forecast'!$Q$7:$Q$210,"Repex")</f>
        <v>0</v>
      </c>
      <c r="AN408" s="53">
        <f>SUMIFS('Capex forecast'!I$7:I$210,'Capex forecast'!$T$7:$T$210,$AF408,'Capex forecast'!$S$7:$S$210,$AH408,'Capex forecast'!$Q$7:$Q$210,"Repex")</f>
        <v>0</v>
      </c>
      <c r="AO408" s="53">
        <f>SUMIFS('Capex forecast'!J$7:J$210,'Capex forecast'!$T$7:$T$210,$AF408,'Capex forecast'!$S$7:$S$210,$AH408,'Capex forecast'!$Q$7:$Q$210,"Repex")</f>
        <v>0</v>
      </c>
      <c r="AP408" s="53">
        <f>SUMIFS('Capex forecast'!K$7:K$210,'Capex forecast'!$T$7:$T$210,$AF408,'Capex forecast'!$S$7:$S$210,$AH408,'Capex forecast'!$Q$7:$Q$210,"Repex")</f>
        <v>0</v>
      </c>
      <c r="AQ408" s="53">
        <f>SUMIFS('Capex forecast'!L$7:L$210,'Capex forecast'!$T$7:$T$210,$AF408,'Capex forecast'!$S$7:$S$210,$AH408,'Capex forecast'!$Q$7:$Q$210,"Repex")</f>
        <v>0</v>
      </c>
      <c r="AR408" s="53">
        <f>SUMIFS('Capex forecast'!M$7:M$210,'Capex forecast'!$T$7:$T$210,$AF408,'Capex forecast'!$S$7:$S$210,$AH408,'Capex forecast'!$Q$7:$Q$210,"Repex")</f>
        <v>0</v>
      </c>
      <c r="AS408" s="53">
        <f>SUMIFS('Capex forecast'!N$7:N$210,'Capex forecast'!$T$7:$T$210,$AF408,'Capex forecast'!$S$7:$S$210,$AH408,'Capex forecast'!$Q$7:$Q$210,"Repex")</f>
        <v>0</v>
      </c>
    </row>
    <row r="409" spans="2:45" ht="15">
      <c r="B409" s="6" t="s">
        <v>563</v>
      </c>
      <c r="C409" s="6" t="str">
        <f>INDEX('Raw demand forecast'!$M$7:$M$5830,MATCH($B409,'Raw demand forecast'!$B$7:$B$5830,0))</f>
        <v>Yes</v>
      </c>
      <c r="D409" s="6" t="str">
        <f>IF(COUNTIF($B$93:B409,$B409) = 1, "LV", IF(COUNTIF($B$93:B409,$B409) = 2, "HV", "ST"))</f>
        <v>HV</v>
      </c>
      <c r="E409" s="6" t="str">
        <f>INDEX('Demand forecast and growth rate'!$E$7:$E$273,MATCH($B409,'Demand forecast and growth rate'!$B$7:$B$273,0))</f>
        <v>Steady/falling</v>
      </c>
      <c r="F409" s="32">
        <f>SUMIFS('Capex forecast'!E$7:E$210,'Capex forecast'!$T$7:$T$210,'Allocation of site-spec costs'!$B409,'Capex forecast'!$S$7:$S$210,'Allocation of site-spec costs'!$D409,'Capex forecast'!$Q$7:$Q$210,"Customer Connection")</f>
        <v>0</v>
      </c>
      <c r="G409" s="32">
        <f>SUMIFS('Capex forecast'!F$7:F$210,'Capex forecast'!$T$7:$T$210,'Allocation of site-spec costs'!$B409,'Capex forecast'!$S$7:$S$210,'Allocation of site-spec costs'!$D409,'Capex forecast'!$Q$7:$Q$210,"Customer Connection")</f>
        <v>0</v>
      </c>
      <c r="H409" s="32">
        <f>SUMIFS('Capex forecast'!G$7:G$210,'Capex forecast'!$T$7:$T$210,'Allocation of site-spec costs'!$B409,'Capex forecast'!$S$7:$S$210,'Allocation of site-spec costs'!$D409,'Capex forecast'!$Q$7:$Q$210,"Customer Connection")</f>
        <v>0</v>
      </c>
      <c r="I409" s="32">
        <f>SUMIFS('Capex forecast'!H$7:H$210,'Capex forecast'!$T$7:$T$210,'Allocation of site-spec costs'!$B409,'Capex forecast'!$S$7:$S$210,'Allocation of site-spec costs'!$D409,'Capex forecast'!$Q$7:$Q$210,"Customer Connection")</f>
        <v>0</v>
      </c>
      <c r="J409" s="32">
        <f>SUMIFS('Capex forecast'!I$7:I$210,'Capex forecast'!$T$7:$T$210,'Allocation of site-spec costs'!$B409,'Capex forecast'!$S$7:$S$210,'Allocation of site-spec costs'!$D409,'Capex forecast'!$Q$7:$Q$210,"Customer Connection")</f>
        <v>0</v>
      </c>
      <c r="K409" s="32">
        <f>SUMIFS('Capex forecast'!J$7:J$210,'Capex forecast'!$T$7:$T$210,'Allocation of site-spec costs'!$B409,'Capex forecast'!$S$7:$S$210,'Allocation of site-spec costs'!$D409,'Capex forecast'!$Q$7:$Q$210,"Customer Connection")</f>
        <v>0</v>
      </c>
      <c r="L409" s="32">
        <f>SUMIFS('Capex forecast'!K$7:K$210,'Capex forecast'!$T$7:$T$210,'Allocation of site-spec costs'!$B409,'Capex forecast'!$S$7:$S$210,'Allocation of site-spec costs'!$D409,'Capex forecast'!$Q$7:$Q$210,"Customer Connection")</f>
        <v>0</v>
      </c>
      <c r="M409" s="32">
        <f>SUMIFS('Capex forecast'!L$7:L$210,'Capex forecast'!$T$7:$T$210,'Allocation of site-spec costs'!$B409,'Capex forecast'!$S$7:$S$210,'Allocation of site-spec costs'!$D409,'Capex forecast'!$Q$7:$Q$210,"Customer Connection")</f>
        <v>0</v>
      </c>
      <c r="N409" s="32">
        <f>SUMIFS('Capex forecast'!M$7:M$210,'Capex forecast'!$T$7:$T$210,'Allocation of site-spec costs'!$B409,'Capex forecast'!$S$7:$S$210,'Allocation of site-spec costs'!$D409,'Capex forecast'!$Q$7:$Q$210,"Customer Connection")</f>
        <v>0</v>
      </c>
      <c r="O409" s="32">
        <f>SUMIFS('Capex forecast'!N$7:N$210,'Capex forecast'!$T$7:$T$210,'Allocation of site-spec costs'!$B409,'Capex forecast'!$S$7:$S$210,'Allocation of site-spec costs'!$D409,'Capex forecast'!$Q$7:$Q$210,"Customer Connection")</f>
        <v>0</v>
      </c>
      <c r="Q409" s="6" t="s">
        <v>563</v>
      </c>
      <c r="R409" s="6" t="str">
        <f>INDEX('Raw demand forecast'!$M$7:$M$5830,MATCH($Q409,'Raw demand forecast'!$B$7:$B$5830,0))</f>
        <v>Yes</v>
      </c>
      <c r="S409" s="6" t="str">
        <f>IF(COUNTIF($Q$93:Q409,$B409) = 1, "LV", IF(COUNTIF($Q$93:Q409,$B409) = 2, "HV", "ST"))</f>
        <v>HV</v>
      </c>
      <c r="T409" s="6" t="str">
        <f>INDEX('Demand forecast and growth rate'!$E$7:$E$273,MATCH($Q409,'Demand forecast and growth rate'!$B$7:$B$273,0))</f>
        <v>Steady/falling</v>
      </c>
      <c r="U409" s="32">
        <f>SUMIFS('Capex forecast'!E$7:E$210,'Capex forecast'!$T$7:$T$210,$Q409,'Capex forecast'!$S$7:$S$210,$S409,'Capex forecast'!$Q$7:$Q$210,"Augex")</f>
        <v>0</v>
      </c>
      <c r="V409" s="32">
        <f>SUMIFS('Capex forecast'!F$7:F$210,'Capex forecast'!$T$7:$T$210,$Q409,'Capex forecast'!$S$7:$S$210,$S409,'Capex forecast'!$Q$7:$Q$210,"Augex")</f>
        <v>0</v>
      </c>
      <c r="W409" s="32">
        <f>SUMIFS('Capex forecast'!G$7:G$210,'Capex forecast'!$T$7:$T$210,$Q409,'Capex forecast'!$S$7:$S$210,$S409,'Capex forecast'!$Q$7:$Q$210,"Augex")</f>
        <v>0</v>
      </c>
      <c r="X409" s="32">
        <f>SUMIFS('Capex forecast'!H$7:H$210,'Capex forecast'!$T$7:$T$210,$Q409,'Capex forecast'!$S$7:$S$210,$S409,'Capex forecast'!$Q$7:$Q$210,"Augex")</f>
        <v>0</v>
      </c>
      <c r="Y409" s="32">
        <f>SUMIFS('Capex forecast'!I$7:I$210,'Capex forecast'!$T$7:$T$210,$Q409,'Capex forecast'!$S$7:$S$210,$S409,'Capex forecast'!$Q$7:$Q$210,"Augex")</f>
        <v>0</v>
      </c>
      <c r="Z409" s="32">
        <f>SUMIFS('Capex forecast'!J$7:J$210,'Capex forecast'!$T$7:$T$210,$Q409,'Capex forecast'!$S$7:$S$210,$S409,'Capex forecast'!$Q$7:$Q$210,"Augex")</f>
        <v>0</v>
      </c>
      <c r="AA409" s="32">
        <f>SUMIFS('Capex forecast'!K$7:K$210,'Capex forecast'!$T$7:$T$210,$Q409,'Capex forecast'!$S$7:$S$210,$S409,'Capex forecast'!$Q$7:$Q$210,"Augex")</f>
        <v>0</v>
      </c>
      <c r="AB409" s="32">
        <f>SUMIFS('Capex forecast'!L$7:L$210,'Capex forecast'!$T$7:$T$210,$Q409,'Capex forecast'!$S$7:$S$210,$S409,'Capex forecast'!$Q$7:$Q$210,"Augex")</f>
        <v>0</v>
      </c>
      <c r="AC409" s="32">
        <f>SUMIFS('Capex forecast'!M$7:M$210,'Capex forecast'!$T$7:$T$210,$Q409,'Capex forecast'!$S$7:$S$210,$S409,'Capex forecast'!$Q$7:$Q$210,"Augex")</f>
        <v>0</v>
      </c>
      <c r="AD409" s="32">
        <f>SUMIFS('Capex forecast'!N$7:N$210,'Capex forecast'!$T$7:$T$210,$Q409,'Capex forecast'!$S$7:$S$210,$S409,'Capex forecast'!$Q$7:$Q$210,"Augex")</f>
        <v>0</v>
      </c>
      <c r="AF409" s="6" t="s">
        <v>563</v>
      </c>
      <c r="AG409" s="6" t="str">
        <f>INDEX('Raw demand forecast'!$M$7:$M$5830,MATCH($Q409,'Raw demand forecast'!$B$7:$B$5830,0))</f>
        <v>Yes</v>
      </c>
      <c r="AH409" s="6" t="str">
        <f>IF(COUNTIF($AF$93:AF409,$B409) = 1, "LV", IF(COUNTIF($AF$93:AF409,$B409) = 2, "HV", "ST"))</f>
        <v>HV</v>
      </c>
      <c r="AI409" s="6" t="str">
        <f>INDEX('Demand forecast and growth rate'!$E$7:$E$273,MATCH($Q409,'Demand forecast and growth rate'!$B$7:$B$273,0))</f>
        <v>Steady/falling</v>
      </c>
      <c r="AJ409" s="53">
        <f>SUMIFS('Capex forecast'!E$7:E$210,'Capex forecast'!$T$7:$T$210,$AF409,'Capex forecast'!$S$7:$S$210,$AH409,'Capex forecast'!$Q$7:$Q$210,"Repex")</f>
        <v>0</v>
      </c>
      <c r="AK409" s="53">
        <f>SUMIFS('Capex forecast'!F$7:F$210,'Capex forecast'!$T$7:$T$210,$AF409,'Capex forecast'!$S$7:$S$210,$AH409,'Capex forecast'!$Q$7:$Q$210,"Repex")</f>
        <v>0</v>
      </c>
      <c r="AL409" s="53">
        <f>SUMIFS('Capex forecast'!G$7:G$210,'Capex forecast'!$T$7:$T$210,$AF409,'Capex forecast'!$S$7:$S$210,$AH409,'Capex forecast'!$Q$7:$Q$210,"Repex")</f>
        <v>0</v>
      </c>
      <c r="AM409" s="53">
        <f>SUMIFS('Capex forecast'!H$7:H$210,'Capex forecast'!$T$7:$T$210,$AF409,'Capex forecast'!$S$7:$S$210,$AH409,'Capex forecast'!$Q$7:$Q$210,"Repex")</f>
        <v>0</v>
      </c>
      <c r="AN409" s="53">
        <f>SUMIFS('Capex forecast'!I$7:I$210,'Capex forecast'!$T$7:$T$210,$AF409,'Capex forecast'!$S$7:$S$210,$AH409,'Capex forecast'!$Q$7:$Q$210,"Repex")</f>
        <v>0</v>
      </c>
      <c r="AO409" s="53">
        <f>SUMIFS('Capex forecast'!J$7:J$210,'Capex forecast'!$T$7:$T$210,$AF409,'Capex forecast'!$S$7:$S$210,$AH409,'Capex forecast'!$Q$7:$Q$210,"Repex")</f>
        <v>0</v>
      </c>
      <c r="AP409" s="53">
        <f>SUMIFS('Capex forecast'!K$7:K$210,'Capex forecast'!$T$7:$T$210,$AF409,'Capex forecast'!$S$7:$S$210,$AH409,'Capex forecast'!$Q$7:$Q$210,"Repex")</f>
        <v>0</v>
      </c>
      <c r="AQ409" s="53">
        <f>SUMIFS('Capex forecast'!L$7:L$210,'Capex forecast'!$T$7:$T$210,$AF409,'Capex forecast'!$S$7:$S$210,$AH409,'Capex forecast'!$Q$7:$Q$210,"Repex")</f>
        <v>0</v>
      </c>
      <c r="AR409" s="53">
        <f>SUMIFS('Capex forecast'!M$7:M$210,'Capex forecast'!$T$7:$T$210,$AF409,'Capex forecast'!$S$7:$S$210,$AH409,'Capex forecast'!$Q$7:$Q$210,"Repex")</f>
        <v>0</v>
      </c>
      <c r="AS409" s="53">
        <f>SUMIFS('Capex forecast'!N$7:N$210,'Capex forecast'!$T$7:$T$210,$AF409,'Capex forecast'!$S$7:$S$210,$AH409,'Capex forecast'!$Q$7:$Q$210,"Repex")</f>
        <v>0</v>
      </c>
    </row>
    <row r="410" spans="2:45" ht="15">
      <c r="B410" s="6" t="s">
        <v>163</v>
      </c>
      <c r="C410" s="6" t="str">
        <f>INDEX('Raw demand forecast'!$M$7:$M$5830,MATCH($B410,'Raw demand forecast'!$B$7:$B$5830,0))</f>
        <v>No</v>
      </c>
      <c r="D410" s="6" t="str">
        <f>IF(COUNTIF($B$93:B410,$B410) = 1, "LV", IF(COUNTIF($B$93:B410,$B410) = 2, "HV", "ST"))</f>
        <v>HV</v>
      </c>
      <c r="E410" s="6" t="str">
        <f>INDEX('Demand forecast and growth rate'!$E$7:$E$273,MATCH($B410,'Demand forecast and growth rate'!$B$7:$B$273,0))</f>
        <v>Small growth</v>
      </c>
      <c r="F410" s="32">
        <f>SUMIFS('Capex forecast'!E$7:E$210,'Capex forecast'!$T$7:$T$210,'Allocation of site-spec costs'!$B410,'Capex forecast'!$S$7:$S$210,'Allocation of site-spec costs'!$D410,'Capex forecast'!$Q$7:$Q$210,"Customer Connection")</f>
        <v>0</v>
      </c>
      <c r="G410" s="32">
        <f>SUMIFS('Capex forecast'!F$7:F$210,'Capex forecast'!$T$7:$T$210,'Allocation of site-spec costs'!$B410,'Capex forecast'!$S$7:$S$210,'Allocation of site-spec costs'!$D410,'Capex forecast'!$Q$7:$Q$210,"Customer Connection")</f>
        <v>0</v>
      </c>
      <c r="H410" s="32">
        <f>SUMIFS('Capex forecast'!G$7:G$210,'Capex forecast'!$T$7:$T$210,'Allocation of site-spec costs'!$B410,'Capex forecast'!$S$7:$S$210,'Allocation of site-spec costs'!$D410,'Capex forecast'!$Q$7:$Q$210,"Customer Connection")</f>
        <v>0</v>
      </c>
      <c r="I410" s="32">
        <f>SUMIFS('Capex forecast'!H$7:H$210,'Capex forecast'!$T$7:$T$210,'Allocation of site-spec costs'!$B410,'Capex forecast'!$S$7:$S$210,'Allocation of site-spec costs'!$D410,'Capex forecast'!$Q$7:$Q$210,"Customer Connection")</f>
        <v>0</v>
      </c>
      <c r="J410" s="32">
        <f>SUMIFS('Capex forecast'!I$7:I$210,'Capex forecast'!$T$7:$T$210,'Allocation of site-spec costs'!$B410,'Capex forecast'!$S$7:$S$210,'Allocation of site-spec costs'!$D410,'Capex forecast'!$Q$7:$Q$210,"Customer Connection")</f>
        <v>0</v>
      </c>
      <c r="K410" s="32">
        <f>SUMIFS('Capex forecast'!J$7:J$210,'Capex forecast'!$T$7:$T$210,'Allocation of site-spec costs'!$B410,'Capex forecast'!$S$7:$S$210,'Allocation of site-spec costs'!$D410,'Capex forecast'!$Q$7:$Q$210,"Customer Connection")</f>
        <v>0</v>
      </c>
      <c r="L410" s="32">
        <f>SUMIFS('Capex forecast'!K$7:K$210,'Capex forecast'!$T$7:$T$210,'Allocation of site-spec costs'!$B410,'Capex forecast'!$S$7:$S$210,'Allocation of site-spec costs'!$D410,'Capex forecast'!$Q$7:$Q$210,"Customer Connection")</f>
        <v>0</v>
      </c>
      <c r="M410" s="32">
        <f>SUMIFS('Capex forecast'!L$7:L$210,'Capex forecast'!$T$7:$T$210,'Allocation of site-spec costs'!$B410,'Capex forecast'!$S$7:$S$210,'Allocation of site-spec costs'!$D410,'Capex forecast'!$Q$7:$Q$210,"Customer Connection")</f>
        <v>0</v>
      </c>
      <c r="N410" s="32">
        <f>SUMIFS('Capex forecast'!M$7:M$210,'Capex forecast'!$T$7:$T$210,'Allocation of site-spec costs'!$B410,'Capex forecast'!$S$7:$S$210,'Allocation of site-spec costs'!$D410,'Capex forecast'!$Q$7:$Q$210,"Customer Connection")</f>
        <v>0</v>
      </c>
      <c r="O410" s="32">
        <f>SUMIFS('Capex forecast'!N$7:N$210,'Capex forecast'!$T$7:$T$210,'Allocation of site-spec costs'!$B410,'Capex forecast'!$S$7:$S$210,'Allocation of site-spec costs'!$D410,'Capex forecast'!$Q$7:$Q$210,"Customer Connection")</f>
        <v>0</v>
      </c>
      <c r="Q410" s="6" t="s">
        <v>163</v>
      </c>
      <c r="R410" s="6" t="str">
        <f>INDEX('Raw demand forecast'!$M$7:$M$5830,MATCH($Q410,'Raw demand forecast'!$B$7:$B$5830,0))</f>
        <v>No</v>
      </c>
      <c r="S410" s="6" t="str">
        <f>IF(COUNTIF($Q$93:Q410,$B410) = 1, "LV", IF(COUNTIF($Q$93:Q410,$B410) = 2, "HV", "ST"))</f>
        <v>HV</v>
      </c>
      <c r="T410" s="6" t="str">
        <f>INDEX('Demand forecast and growth rate'!$E$7:$E$273,MATCH($Q410,'Demand forecast and growth rate'!$B$7:$B$273,0))</f>
        <v>Small growth</v>
      </c>
      <c r="U410" s="32">
        <f>SUMIFS('Capex forecast'!E$7:E$210,'Capex forecast'!$T$7:$T$210,$Q410,'Capex forecast'!$S$7:$S$210,$S410,'Capex forecast'!$Q$7:$Q$210,"Augex")</f>
        <v>0</v>
      </c>
      <c r="V410" s="32">
        <f>SUMIFS('Capex forecast'!F$7:F$210,'Capex forecast'!$T$7:$T$210,$Q410,'Capex forecast'!$S$7:$S$210,$S410,'Capex forecast'!$Q$7:$Q$210,"Augex")</f>
        <v>0</v>
      </c>
      <c r="W410" s="32">
        <f>SUMIFS('Capex forecast'!G$7:G$210,'Capex forecast'!$T$7:$T$210,$Q410,'Capex forecast'!$S$7:$S$210,$S410,'Capex forecast'!$Q$7:$Q$210,"Augex")</f>
        <v>0</v>
      </c>
      <c r="X410" s="32">
        <f>SUMIFS('Capex forecast'!H$7:H$210,'Capex forecast'!$T$7:$T$210,$Q410,'Capex forecast'!$S$7:$S$210,$S410,'Capex forecast'!$Q$7:$Q$210,"Augex")</f>
        <v>0</v>
      </c>
      <c r="Y410" s="32">
        <f>SUMIFS('Capex forecast'!I$7:I$210,'Capex forecast'!$T$7:$T$210,$Q410,'Capex forecast'!$S$7:$S$210,$S410,'Capex forecast'!$Q$7:$Q$210,"Augex")</f>
        <v>0</v>
      </c>
      <c r="Z410" s="32">
        <f>SUMIFS('Capex forecast'!J$7:J$210,'Capex forecast'!$T$7:$T$210,$Q410,'Capex forecast'!$S$7:$S$210,$S410,'Capex forecast'!$Q$7:$Q$210,"Augex")</f>
        <v>0</v>
      </c>
      <c r="AA410" s="32">
        <f>SUMIFS('Capex forecast'!K$7:K$210,'Capex forecast'!$T$7:$T$210,$Q410,'Capex forecast'!$S$7:$S$210,$S410,'Capex forecast'!$Q$7:$Q$210,"Augex")</f>
        <v>0</v>
      </c>
      <c r="AB410" s="32">
        <f>SUMIFS('Capex forecast'!L$7:L$210,'Capex forecast'!$T$7:$T$210,$Q410,'Capex forecast'!$S$7:$S$210,$S410,'Capex forecast'!$Q$7:$Q$210,"Augex")</f>
        <v>0</v>
      </c>
      <c r="AC410" s="32">
        <f>SUMIFS('Capex forecast'!M$7:M$210,'Capex forecast'!$T$7:$T$210,$Q410,'Capex forecast'!$S$7:$S$210,$S410,'Capex forecast'!$Q$7:$Q$210,"Augex")</f>
        <v>0</v>
      </c>
      <c r="AD410" s="32">
        <f>SUMIFS('Capex forecast'!N$7:N$210,'Capex forecast'!$T$7:$T$210,$Q410,'Capex forecast'!$S$7:$S$210,$S410,'Capex forecast'!$Q$7:$Q$210,"Augex")</f>
        <v>0</v>
      </c>
      <c r="AF410" s="6" t="s">
        <v>163</v>
      </c>
      <c r="AG410" s="6" t="str">
        <f>INDEX('Raw demand forecast'!$M$7:$M$5830,MATCH($Q410,'Raw demand forecast'!$B$7:$B$5830,0))</f>
        <v>No</v>
      </c>
      <c r="AH410" s="6" t="str">
        <f>IF(COUNTIF($AF$93:AF410,$B410) = 1, "LV", IF(COUNTIF($AF$93:AF410,$B410) = 2, "HV", "ST"))</f>
        <v>HV</v>
      </c>
      <c r="AI410" s="6" t="str">
        <f>INDEX('Demand forecast and growth rate'!$E$7:$E$273,MATCH($Q410,'Demand forecast and growth rate'!$B$7:$B$273,0))</f>
        <v>Small growth</v>
      </c>
      <c r="AJ410" s="53">
        <f>SUMIFS('Capex forecast'!E$7:E$210,'Capex forecast'!$T$7:$T$210,$AF410,'Capex forecast'!$S$7:$S$210,$AH410,'Capex forecast'!$Q$7:$Q$210,"Repex")</f>
        <v>0</v>
      </c>
      <c r="AK410" s="53">
        <f>SUMIFS('Capex forecast'!F$7:F$210,'Capex forecast'!$T$7:$T$210,$AF410,'Capex forecast'!$S$7:$S$210,$AH410,'Capex forecast'!$Q$7:$Q$210,"Repex")</f>
        <v>0</v>
      </c>
      <c r="AL410" s="53">
        <f>SUMIFS('Capex forecast'!G$7:G$210,'Capex forecast'!$T$7:$T$210,$AF410,'Capex forecast'!$S$7:$S$210,$AH410,'Capex forecast'!$Q$7:$Q$210,"Repex")</f>
        <v>0</v>
      </c>
      <c r="AM410" s="53">
        <f>SUMIFS('Capex forecast'!H$7:H$210,'Capex forecast'!$T$7:$T$210,$AF410,'Capex forecast'!$S$7:$S$210,$AH410,'Capex forecast'!$Q$7:$Q$210,"Repex")</f>
        <v>0</v>
      </c>
      <c r="AN410" s="53">
        <f>SUMIFS('Capex forecast'!I$7:I$210,'Capex forecast'!$T$7:$T$210,$AF410,'Capex forecast'!$S$7:$S$210,$AH410,'Capex forecast'!$Q$7:$Q$210,"Repex")</f>
        <v>0</v>
      </c>
      <c r="AO410" s="53">
        <f>SUMIFS('Capex forecast'!J$7:J$210,'Capex forecast'!$T$7:$T$210,$AF410,'Capex forecast'!$S$7:$S$210,$AH410,'Capex forecast'!$Q$7:$Q$210,"Repex")</f>
        <v>0</v>
      </c>
      <c r="AP410" s="53">
        <f>SUMIFS('Capex forecast'!K$7:K$210,'Capex forecast'!$T$7:$T$210,$AF410,'Capex forecast'!$S$7:$S$210,$AH410,'Capex forecast'!$Q$7:$Q$210,"Repex")</f>
        <v>0</v>
      </c>
      <c r="AQ410" s="53">
        <f>SUMIFS('Capex forecast'!L$7:L$210,'Capex forecast'!$T$7:$T$210,$AF410,'Capex forecast'!$S$7:$S$210,$AH410,'Capex forecast'!$Q$7:$Q$210,"Repex")</f>
        <v>0</v>
      </c>
      <c r="AR410" s="53">
        <f>SUMIFS('Capex forecast'!M$7:M$210,'Capex forecast'!$T$7:$T$210,$AF410,'Capex forecast'!$S$7:$S$210,$AH410,'Capex forecast'!$Q$7:$Q$210,"Repex")</f>
        <v>0</v>
      </c>
      <c r="AS410" s="53">
        <f>SUMIFS('Capex forecast'!N$7:N$210,'Capex forecast'!$T$7:$T$210,$AF410,'Capex forecast'!$S$7:$S$210,$AH410,'Capex forecast'!$Q$7:$Q$210,"Repex")</f>
        <v>0</v>
      </c>
    </row>
    <row r="411" spans="2:45" ht="15">
      <c r="B411" s="6" t="s">
        <v>169</v>
      </c>
      <c r="C411" s="6" t="str">
        <f>INDEX('Raw demand forecast'!$M$7:$M$5830,MATCH($B411,'Raw demand forecast'!$B$7:$B$5830,0))</f>
        <v>No</v>
      </c>
      <c r="D411" s="6" t="str">
        <f>IF(COUNTIF($B$93:B411,$B411) = 1, "LV", IF(COUNTIF($B$93:B411,$B411) = 2, "HV", "ST"))</f>
        <v>HV</v>
      </c>
      <c r="E411" s="6" t="str">
        <f>INDEX('Demand forecast and growth rate'!$E$7:$E$273,MATCH($B411,'Demand forecast and growth rate'!$B$7:$B$273,0))</f>
        <v>High growth</v>
      </c>
      <c r="F411" s="32">
        <f>SUMIFS('Capex forecast'!E$7:E$210,'Capex forecast'!$T$7:$T$210,'Allocation of site-spec costs'!$B411,'Capex forecast'!$S$7:$S$210,'Allocation of site-spec costs'!$D411,'Capex forecast'!$Q$7:$Q$210,"Customer Connection")</f>
        <v>0</v>
      </c>
      <c r="G411" s="32">
        <f>SUMIFS('Capex forecast'!F$7:F$210,'Capex forecast'!$T$7:$T$210,'Allocation of site-spec costs'!$B411,'Capex forecast'!$S$7:$S$210,'Allocation of site-spec costs'!$D411,'Capex forecast'!$Q$7:$Q$210,"Customer Connection")</f>
        <v>0</v>
      </c>
      <c r="H411" s="32">
        <f>SUMIFS('Capex forecast'!G$7:G$210,'Capex forecast'!$T$7:$T$210,'Allocation of site-spec costs'!$B411,'Capex forecast'!$S$7:$S$210,'Allocation of site-spec costs'!$D411,'Capex forecast'!$Q$7:$Q$210,"Customer Connection")</f>
        <v>0</v>
      </c>
      <c r="I411" s="32">
        <f>SUMIFS('Capex forecast'!H$7:H$210,'Capex forecast'!$T$7:$T$210,'Allocation of site-spec costs'!$B411,'Capex forecast'!$S$7:$S$210,'Allocation of site-spec costs'!$D411,'Capex forecast'!$Q$7:$Q$210,"Customer Connection")</f>
        <v>0</v>
      </c>
      <c r="J411" s="32">
        <f>SUMIFS('Capex forecast'!I$7:I$210,'Capex forecast'!$T$7:$T$210,'Allocation of site-spec costs'!$B411,'Capex forecast'!$S$7:$S$210,'Allocation of site-spec costs'!$D411,'Capex forecast'!$Q$7:$Q$210,"Customer Connection")</f>
        <v>0</v>
      </c>
      <c r="K411" s="32">
        <f>SUMIFS('Capex forecast'!J$7:J$210,'Capex forecast'!$T$7:$T$210,'Allocation of site-spec costs'!$B411,'Capex forecast'!$S$7:$S$210,'Allocation of site-spec costs'!$D411,'Capex forecast'!$Q$7:$Q$210,"Customer Connection")</f>
        <v>0</v>
      </c>
      <c r="L411" s="32">
        <f>SUMIFS('Capex forecast'!K$7:K$210,'Capex forecast'!$T$7:$T$210,'Allocation of site-spec costs'!$B411,'Capex forecast'!$S$7:$S$210,'Allocation of site-spec costs'!$D411,'Capex forecast'!$Q$7:$Q$210,"Customer Connection")</f>
        <v>0</v>
      </c>
      <c r="M411" s="32">
        <f>SUMIFS('Capex forecast'!L$7:L$210,'Capex forecast'!$T$7:$T$210,'Allocation of site-spec costs'!$B411,'Capex forecast'!$S$7:$S$210,'Allocation of site-spec costs'!$D411,'Capex forecast'!$Q$7:$Q$210,"Customer Connection")</f>
        <v>0</v>
      </c>
      <c r="N411" s="32">
        <f>SUMIFS('Capex forecast'!M$7:M$210,'Capex forecast'!$T$7:$T$210,'Allocation of site-spec costs'!$B411,'Capex forecast'!$S$7:$S$210,'Allocation of site-spec costs'!$D411,'Capex forecast'!$Q$7:$Q$210,"Customer Connection")</f>
        <v>0</v>
      </c>
      <c r="O411" s="32">
        <f>SUMIFS('Capex forecast'!N$7:N$210,'Capex forecast'!$T$7:$T$210,'Allocation of site-spec costs'!$B411,'Capex forecast'!$S$7:$S$210,'Allocation of site-spec costs'!$D411,'Capex forecast'!$Q$7:$Q$210,"Customer Connection")</f>
        <v>0</v>
      </c>
      <c r="Q411" s="6" t="s">
        <v>169</v>
      </c>
      <c r="R411" s="6" t="str">
        <f>INDEX('Raw demand forecast'!$M$7:$M$5830,MATCH($Q411,'Raw demand forecast'!$B$7:$B$5830,0))</f>
        <v>No</v>
      </c>
      <c r="S411" s="6" t="str">
        <f>IF(COUNTIF($Q$93:Q411,$B411) = 1, "LV", IF(COUNTIF($Q$93:Q411,$B411) = 2, "HV", "ST"))</f>
        <v>HV</v>
      </c>
      <c r="T411" s="6" t="str">
        <f>INDEX('Demand forecast and growth rate'!$E$7:$E$273,MATCH($Q411,'Demand forecast and growth rate'!$B$7:$B$273,0))</f>
        <v>High growth</v>
      </c>
      <c r="U411" s="32">
        <f>SUMIFS('Capex forecast'!E$7:E$210,'Capex forecast'!$T$7:$T$210,$Q411,'Capex forecast'!$S$7:$S$210,$S411,'Capex forecast'!$Q$7:$Q$210,"Augex")</f>
        <v>0</v>
      </c>
      <c r="V411" s="32">
        <f>SUMIFS('Capex forecast'!F$7:F$210,'Capex forecast'!$T$7:$T$210,$Q411,'Capex forecast'!$S$7:$S$210,$S411,'Capex forecast'!$Q$7:$Q$210,"Augex")</f>
        <v>0</v>
      </c>
      <c r="W411" s="32">
        <f>SUMIFS('Capex forecast'!G$7:G$210,'Capex forecast'!$T$7:$T$210,$Q411,'Capex forecast'!$S$7:$S$210,$S411,'Capex forecast'!$Q$7:$Q$210,"Augex")</f>
        <v>0</v>
      </c>
      <c r="X411" s="32">
        <f>SUMIFS('Capex forecast'!H$7:H$210,'Capex forecast'!$T$7:$T$210,$Q411,'Capex forecast'!$S$7:$S$210,$S411,'Capex forecast'!$Q$7:$Q$210,"Augex")</f>
        <v>0</v>
      </c>
      <c r="Y411" s="32">
        <f>SUMIFS('Capex forecast'!I$7:I$210,'Capex forecast'!$T$7:$T$210,$Q411,'Capex forecast'!$S$7:$S$210,$S411,'Capex forecast'!$Q$7:$Q$210,"Augex")</f>
        <v>0</v>
      </c>
      <c r="Z411" s="32">
        <f>SUMIFS('Capex forecast'!J$7:J$210,'Capex forecast'!$T$7:$T$210,$Q411,'Capex forecast'!$S$7:$S$210,$S411,'Capex forecast'!$Q$7:$Q$210,"Augex")</f>
        <v>0</v>
      </c>
      <c r="AA411" s="32">
        <f>SUMIFS('Capex forecast'!K$7:K$210,'Capex forecast'!$T$7:$T$210,$Q411,'Capex forecast'!$S$7:$S$210,$S411,'Capex forecast'!$Q$7:$Q$210,"Augex")</f>
        <v>0</v>
      </c>
      <c r="AB411" s="32">
        <f>SUMIFS('Capex forecast'!L$7:L$210,'Capex forecast'!$T$7:$T$210,$Q411,'Capex forecast'!$S$7:$S$210,$S411,'Capex forecast'!$Q$7:$Q$210,"Augex")</f>
        <v>0</v>
      </c>
      <c r="AC411" s="32">
        <f>SUMIFS('Capex forecast'!M$7:M$210,'Capex forecast'!$T$7:$T$210,$Q411,'Capex forecast'!$S$7:$S$210,$S411,'Capex forecast'!$Q$7:$Q$210,"Augex")</f>
        <v>0</v>
      </c>
      <c r="AD411" s="32">
        <f>SUMIFS('Capex forecast'!N$7:N$210,'Capex forecast'!$T$7:$T$210,$Q411,'Capex forecast'!$S$7:$S$210,$S411,'Capex forecast'!$Q$7:$Q$210,"Augex")</f>
        <v>0</v>
      </c>
      <c r="AF411" s="6" t="s">
        <v>169</v>
      </c>
      <c r="AG411" s="6" t="str">
        <f>INDEX('Raw demand forecast'!$M$7:$M$5830,MATCH($Q411,'Raw demand forecast'!$B$7:$B$5830,0))</f>
        <v>No</v>
      </c>
      <c r="AH411" s="6" t="str">
        <f>IF(COUNTIF($AF$93:AF411,$B411) = 1, "LV", IF(COUNTIF($AF$93:AF411,$B411) = 2, "HV", "ST"))</f>
        <v>HV</v>
      </c>
      <c r="AI411" s="6" t="str">
        <f>INDEX('Demand forecast and growth rate'!$E$7:$E$273,MATCH($Q411,'Demand forecast and growth rate'!$B$7:$B$273,0))</f>
        <v>High growth</v>
      </c>
      <c r="AJ411" s="53">
        <f>SUMIFS('Capex forecast'!E$7:E$210,'Capex forecast'!$T$7:$T$210,$AF411,'Capex forecast'!$S$7:$S$210,$AH411,'Capex forecast'!$Q$7:$Q$210,"Repex")</f>
        <v>0</v>
      </c>
      <c r="AK411" s="53">
        <f>SUMIFS('Capex forecast'!F$7:F$210,'Capex forecast'!$T$7:$T$210,$AF411,'Capex forecast'!$S$7:$S$210,$AH411,'Capex forecast'!$Q$7:$Q$210,"Repex")</f>
        <v>0</v>
      </c>
      <c r="AL411" s="53">
        <f>SUMIFS('Capex forecast'!G$7:G$210,'Capex forecast'!$T$7:$T$210,$AF411,'Capex forecast'!$S$7:$S$210,$AH411,'Capex forecast'!$Q$7:$Q$210,"Repex")</f>
        <v>0</v>
      </c>
      <c r="AM411" s="53">
        <f>SUMIFS('Capex forecast'!H$7:H$210,'Capex forecast'!$T$7:$T$210,$AF411,'Capex forecast'!$S$7:$S$210,$AH411,'Capex forecast'!$Q$7:$Q$210,"Repex")</f>
        <v>0</v>
      </c>
      <c r="AN411" s="53">
        <f>SUMIFS('Capex forecast'!I$7:I$210,'Capex forecast'!$T$7:$T$210,$AF411,'Capex forecast'!$S$7:$S$210,$AH411,'Capex forecast'!$Q$7:$Q$210,"Repex")</f>
        <v>0</v>
      </c>
      <c r="AO411" s="53">
        <f>SUMIFS('Capex forecast'!J$7:J$210,'Capex forecast'!$T$7:$T$210,$AF411,'Capex forecast'!$S$7:$S$210,$AH411,'Capex forecast'!$Q$7:$Q$210,"Repex")</f>
        <v>0</v>
      </c>
      <c r="AP411" s="53">
        <f>SUMIFS('Capex forecast'!K$7:K$210,'Capex forecast'!$T$7:$T$210,$AF411,'Capex forecast'!$S$7:$S$210,$AH411,'Capex forecast'!$Q$7:$Q$210,"Repex")</f>
        <v>0</v>
      </c>
      <c r="AQ411" s="53">
        <f>SUMIFS('Capex forecast'!L$7:L$210,'Capex forecast'!$T$7:$T$210,$AF411,'Capex forecast'!$S$7:$S$210,$AH411,'Capex forecast'!$Q$7:$Q$210,"Repex")</f>
        <v>0</v>
      </c>
      <c r="AR411" s="53">
        <f>SUMIFS('Capex forecast'!M$7:M$210,'Capex forecast'!$T$7:$T$210,$AF411,'Capex forecast'!$S$7:$S$210,$AH411,'Capex forecast'!$Q$7:$Q$210,"Repex")</f>
        <v>0</v>
      </c>
      <c r="AS411" s="53">
        <f>SUMIFS('Capex forecast'!N$7:N$210,'Capex forecast'!$T$7:$T$210,$AF411,'Capex forecast'!$S$7:$S$210,$AH411,'Capex forecast'!$Q$7:$Q$210,"Repex")</f>
        <v>0</v>
      </c>
    </row>
    <row r="412" spans="2:45" ht="15">
      <c r="B412" s="6" t="s">
        <v>184</v>
      </c>
      <c r="C412" s="6" t="str">
        <f>INDEX('Raw demand forecast'!$M$7:$M$5830,MATCH($B412,'Raw demand forecast'!$B$7:$B$5830,0))</f>
        <v>No</v>
      </c>
      <c r="D412" s="6" t="str">
        <f>IF(COUNTIF($B$93:B412,$B412) = 1, "LV", IF(COUNTIF($B$93:B412,$B412) = 2, "HV", "ST"))</f>
        <v>HV</v>
      </c>
      <c r="E412" s="6" t="str">
        <f>INDEX('Demand forecast and growth rate'!$E$7:$E$273,MATCH($B412,'Demand forecast and growth rate'!$B$7:$B$273,0))</f>
        <v>Steady/falling</v>
      </c>
      <c r="F412" s="32">
        <f>SUMIFS('Capex forecast'!E$7:E$210,'Capex forecast'!$T$7:$T$210,'Allocation of site-spec costs'!$B412,'Capex forecast'!$S$7:$S$210,'Allocation of site-spec costs'!$D412,'Capex forecast'!$Q$7:$Q$210,"Customer Connection")</f>
        <v>0</v>
      </c>
      <c r="G412" s="32">
        <f>SUMIFS('Capex forecast'!F$7:F$210,'Capex forecast'!$T$7:$T$210,'Allocation of site-spec costs'!$B412,'Capex forecast'!$S$7:$S$210,'Allocation of site-spec costs'!$D412,'Capex forecast'!$Q$7:$Q$210,"Customer Connection")</f>
        <v>0</v>
      </c>
      <c r="H412" s="32">
        <f>SUMIFS('Capex forecast'!G$7:G$210,'Capex forecast'!$T$7:$T$210,'Allocation of site-spec costs'!$B412,'Capex forecast'!$S$7:$S$210,'Allocation of site-spec costs'!$D412,'Capex forecast'!$Q$7:$Q$210,"Customer Connection")</f>
        <v>0</v>
      </c>
      <c r="I412" s="32">
        <f>SUMIFS('Capex forecast'!H$7:H$210,'Capex forecast'!$T$7:$T$210,'Allocation of site-spec costs'!$B412,'Capex forecast'!$S$7:$S$210,'Allocation of site-spec costs'!$D412,'Capex forecast'!$Q$7:$Q$210,"Customer Connection")</f>
        <v>0</v>
      </c>
      <c r="J412" s="32">
        <f>SUMIFS('Capex forecast'!I$7:I$210,'Capex forecast'!$T$7:$T$210,'Allocation of site-spec costs'!$B412,'Capex forecast'!$S$7:$S$210,'Allocation of site-spec costs'!$D412,'Capex forecast'!$Q$7:$Q$210,"Customer Connection")</f>
        <v>0</v>
      </c>
      <c r="K412" s="32">
        <f>SUMIFS('Capex forecast'!J$7:J$210,'Capex forecast'!$T$7:$T$210,'Allocation of site-spec costs'!$B412,'Capex forecast'!$S$7:$S$210,'Allocation of site-spec costs'!$D412,'Capex forecast'!$Q$7:$Q$210,"Customer Connection")</f>
        <v>0</v>
      </c>
      <c r="L412" s="32">
        <f>SUMIFS('Capex forecast'!K$7:K$210,'Capex forecast'!$T$7:$T$210,'Allocation of site-spec costs'!$B412,'Capex forecast'!$S$7:$S$210,'Allocation of site-spec costs'!$D412,'Capex forecast'!$Q$7:$Q$210,"Customer Connection")</f>
        <v>0</v>
      </c>
      <c r="M412" s="32">
        <f>SUMIFS('Capex forecast'!L$7:L$210,'Capex forecast'!$T$7:$T$210,'Allocation of site-spec costs'!$B412,'Capex forecast'!$S$7:$S$210,'Allocation of site-spec costs'!$D412,'Capex forecast'!$Q$7:$Q$210,"Customer Connection")</f>
        <v>0</v>
      </c>
      <c r="N412" s="32">
        <f>SUMIFS('Capex forecast'!M$7:M$210,'Capex forecast'!$T$7:$T$210,'Allocation of site-spec costs'!$B412,'Capex forecast'!$S$7:$S$210,'Allocation of site-spec costs'!$D412,'Capex forecast'!$Q$7:$Q$210,"Customer Connection")</f>
        <v>0</v>
      </c>
      <c r="O412" s="32">
        <f>SUMIFS('Capex forecast'!N$7:N$210,'Capex forecast'!$T$7:$T$210,'Allocation of site-spec costs'!$B412,'Capex forecast'!$S$7:$S$210,'Allocation of site-spec costs'!$D412,'Capex forecast'!$Q$7:$Q$210,"Customer Connection")</f>
        <v>0</v>
      </c>
      <c r="Q412" s="6" t="s">
        <v>184</v>
      </c>
      <c r="R412" s="6" t="str">
        <f>INDEX('Raw demand forecast'!$M$7:$M$5830,MATCH($Q412,'Raw demand forecast'!$B$7:$B$5830,0))</f>
        <v>No</v>
      </c>
      <c r="S412" s="6" t="str">
        <f>IF(COUNTIF($Q$93:Q412,$B412) = 1, "LV", IF(COUNTIF($Q$93:Q412,$B412) = 2, "HV", "ST"))</f>
        <v>HV</v>
      </c>
      <c r="T412" s="6" t="str">
        <f>INDEX('Demand forecast and growth rate'!$E$7:$E$273,MATCH($Q412,'Demand forecast and growth rate'!$B$7:$B$273,0))</f>
        <v>Steady/falling</v>
      </c>
      <c r="U412" s="32">
        <f>SUMIFS('Capex forecast'!E$7:E$210,'Capex forecast'!$T$7:$T$210,$Q412,'Capex forecast'!$S$7:$S$210,$S412,'Capex forecast'!$Q$7:$Q$210,"Augex")</f>
        <v>0</v>
      </c>
      <c r="V412" s="32">
        <f>SUMIFS('Capex forecast'!F$7:F$210,'Capex forecast'!$T$7:$T$210,$Q412,'Capex forecast'!$S$7:$S$210,$S412,'Capex forecast'!$Q$7:$Q$210,"Augex")</f>
        <v>0</v>
      </c>
      <c r="W412" s="32">
        <f>SUMIFS('Capex forecast'!G$7:G$210,'Capex forecast'!$T$7:$T$210,$Q412,'Capex forecast'!$S$7:$S$210,$S412,'Capex forecast'!$Q$7:$Q$210,"Augex")</f>
        <v>0</v>
      </c>
      <c r="X412" s="32">
        <f>SUMIFS('Capex forecast'!H$7:H$210,'Capex forecast'!$T$7:$T$210,$Q412,'Capex forecast'!$S$7:$S$210,$S412,'Capex forecast'!$Q$7:$Q$210,"Augex")</f>
        <v>0</v>
      </c>
      <c r="Y412" s="32">
        <f>SUMIFS('Capex forecast'!I$7:I$210,'Capex forecast'!$T$7:$T$210,$Q412,'Capex forecast'!$S$7:$S$210,$S412,'Capex forecast'!$Q$7:$Q$210,"Augex")</f>
        <v>0</v>
      </c>
      <c r="Z412" s="32">
        <f>SUMIFS('Capex forecast'!J$7:J$210,'Capex forecast'!$T$7:$T$210,$Q412,'Capex forecast'!$S$7:$S$210,$S412,'Capex forecast'!$Q$7:$Q$210,"Augex")</f>
        <v>0</v>
      </c>
      <c r="AA412" s="32">
        <f>SUMIFS('Capex forecast'!K$7:K$210,'Capex forecast'!$T$7:$T$210,$Q412,'Capex forecast'!$S$7:$S$210,$S412,'Capex forecast'!$Q$7:$Q$210,"Augex")</f>
        <v>0</v>
      </c>
      <c r="AB412" s="32">
        <f>SUMIFS('Capex forecast'!L$7:L$210,'Capex forecast'!$T$7:$T$210,$Q412,'Capex forecast'!$S$7:$S$210,$S412,'Capex forecast'!$Q$7:$Q$210,"Augex")</f>
        <v>0</v>
      </c>
      <c r="AC412" s="32">
        <f>SUMIFS('Capex forecast'!M$7:M$210,'Capex forecast'!$T$7:$T$210,$Q412,'Capex forecast'!$S$7:$S$210,$S412,'Capex forecast'!$Q$7:$Q$210,"Augex")</f>
        <v>0</v>
      </c>
      <c r="AD412" s="32">
        <f>SUMIFS('Capex forecast'!N$7:N$210,'Capex forecast'!$T$7:$T$210,$Q412,'Capex forecast'!$S$7:$S$210,$S412,'Capex forecast'!$Q$7:$Q$210,"Augex")</f>
        <v>0</v>
      </c>
      <c r="AF412" s="6" t="s">
        <v>184</v>
      </c>
      <c r="AG412" s="6" t="str">
        <f>INDEX('Raw demand forecast'!$M$7:$M$5830,MATCH($Q412,'Raw demand forecast'!$B$7:$B$5830,0))</f>
        <v>No</v>
      </c>
      <c r="AH412" s="6" t="str">
        <f>IF(COUNTIF($AF$93:AF412,$B412) = 1, "LV", IF(COUNTIF($AF$93:AF412,$B412) = 2, "HV", "ST"))</f>
        <v>HV</v>
      </c>
      <c r="AI412" s="6" t="str">
        <f>INDEX('Demand forecast and growth rate'!$E$7:$E$273,MATCH($Q412,'Demand forecast and growth rate'!$B$7:$B$273,0))</f>
        <v>Steady/falling</v>
      </c>
      <c r="AJ412" s="53">
        <f>SUMIFS('Capex forecast'!E$7:E$210,'Capex forecast'!$T$7:$T$210,$AF412,'Capex forecast'!$S$7:$S$210,$AH412,'Capex forecast'!$Q$7:$Q$210,"Repex")</f>
        <v>0</v>
      </c>
      <c r="AK412" s="53">
        <f>SUMIFS('Capex forecast'!F$7:F$210,'Capex forecast'!$T$7:$T$210,$AF412,'Capex forecast'!$S$7:$S$210,$AH412,'Capex forecast'!$Q$7:$Q$210,"Repex")</f>
        <v>0</v>
      </c>
      <c r="AL412" s="53">
        <f>SUMIFS('Capex forecast'!G$7:G$210,'Capex forecast'!$T$7:$T$210,$AF412,'Capex forecast'!$S$7:$S$210,$AH412,'Capex forecast'!$Q$7:$Q$210,"Repex")</f>
        <v>0</v>
      </c>
      <c r="AM412" s="53">
        <f>SUMIFS('Capex forecast'!H$7:H$210,'Capex forecast'!$T$7:$T$210,$AF412,'Capex forecast'!$S$7:$S$210,$AH412,'Capex forecast'!$Q$7:$Q$210,"Repex")</f>
        <v>0</v>
      </c>
      <c r="AN412" s="53">
        <f>SUMIFS('Capex forecast'!I$7:I$210,'Capex forecast'!$T$7:$T$210,$AF412,'Capex forecast'!$S$7:$S$210,$AH412,'Capex forecast'!$Q$7:$Q$210,"Repex")</f>
        <v>0</v>
      </c>
      <c r="AO412" s="53">
        <f>SUMIFS('Capex forecast'!J$7:J$210,'Capex forecast'!$T$7:$T$210,$AF412,'Capex forecast'!$S$7:$S$210,$AH412,'Capex forecast'!$Q$7:$Q$210,"Repex")</f>
        <v>0</v>
      </c>
      <c r="AP412" s="53">
        <f>SUMIFS('Capex forecast'!K$7:K$210,'Capex forecast'!$T$7:$T$210,$AF412,'Capex forecast'!$S$7:$S$210,$AH412,'Capex forecast'!$Q$7:$Q$210,"Repex")</f>
        <v>0</v>
      </c>
      <c r="AQ412" s="53">
        <f>SUMIFS('Capex forecast'!L$7:L$210,'Capex forecast'!$T$7:$T$210,$AF412,'Capex forecast'!$S$7:$S$210,$AH412,'Capex forecast'!$Q$7:$Q$210,"Repex")</f>
        <v>0</v>
      </c>
      <c r="AR412" s="53">
        <f>SUMIFS('Capex forecast'!M$7:M$210,'Capex forecast'!$T$7:$T$210,$AF412,'Capex forecast'!$S$7:$S$210,$AH412,'Capex forecast'!$Q$7:$Q$210,"Repex")</f>
        <v>0</v>
      </c>
      <c r="AS412" s="53">
        <f>SUMIFS('Capex forecast'!N$7:N$210,'Capex forecast'!$T$7:$T$210,$AF412,'Capex forecast'!$S$7:$S$210,$AH412,'Capex forecast'!$Q$7:$Q$210,"Repex")</f>
        <v>0</v>
      </c>
    </row>
    <row r="413" spans="2:45" ht="15">
      <c r="B413" s="6" t="s">
        <v>56</v>
      </c>
      <c r="C413" s="6" t="str">
        <f>INDEX('Raw demand forecast'!$M$7:$M$5830,MATCH($B413,'Raw demand forecast'!$B$7:$B$5830,0))</f>
        <v>No</v>
      </c>
      <c r="D413" s="6" t="str">
        <f>IF(COUNTIF($B$93:B413,$B413) = 1, "LV", IF(COUNTIF($B$93:B413,$B413) = 2, "HV", "ST"))</f>
        <v>HV</v>
      </c>
      <c r="E413" s="6" t="str">
        <f>INDEX('Demand forecast and growth rate'!$E$7:$E$273,MATCH($B413,'Demand forecast and growth rate'!$B$7:$B$273,0))</f>
        <v>High growth</v>
      </c>
      <c r="F413" s="32">
        <f>SUMIFS('Capex forecast'!E$7:E$210,'Capex forecast'!$T$7:$T$210,'Allocation of site-spec costs'!$B413,'Capex forecast'!$S$7:$S$210,'Allocation of site-spec costs'!$D413,'Capex forecast'!$Q$7:$Q$210,"Customer Connection")</f>
        <v>0</v>
      </c>
      <c r="G413" s="32">
        <f>SUMIFS('Capex forecast'!F$7:F$210,'Capex forecast'!$T$7:$T$210,'Allocation of site-spec costs'!$B413,'Capex forecast'!$S$7:$S$210,'Allocation of site-spec costs'!$D413,'Capex forecast'!$Q$7:$Q$210,"Customer Connection")</f>
        <v>0</v>
      </c>
      <c r="H413" s="32">
        <f>SUMIFS('Capex forecast'!G$7:G$210,'Capex forecast'!$T$7:$T$210,'Allocation of site-spec costs'!$B413,'Capex forecast'!$S$7:$S$210,'Allocation of site-spec costs'!$D413,'Capex forecast'!$Q$7:$Q$210,"Customer Connection")</f>
        <v>0</v>
      </c>
      <c r="I413" s="32">
        <f>SUMIFS('Capex forecast'!H$7:H$210,'Capex forecast'!$T$7:$T$210,'Allocation of site-spec costs'!$B413,'Capex forecast'!$S$7:$S$210,'Allocation of site-spec costs'!$D413,'Capex forecast'!$Q$7:$Q$210,"Customer Connection")</f>
        <v>0</v>
      </c>
      <c r="J413" s="32">
        <f>SUMIFS('Capex forecast'!I$7:I$210,'Capex forecast'!$T$7:$T$210,'Allocation of site-spec costs'!$B413,'Capex forecast'!$S$7:$S$210,'Allocation of site-spec costs'!$D413,'Capex forecast'!$Q$7:$Q$210,"Customer Connection")</f>
        <v>0</v>
      </c>
      <c r="K413" s="32">
        <f>SUMIFS('Capex forecast'!J$7:J$210,'Capex forecast'!$T$7:$T$210,'Allocation of site-spec costs'!$B413,'Capex forecast'!$S$7:$S$210,'Allocation of site-spec costs'!$D413,'Capex forecast'!$Q$7:$Q$210,"Customer Connection")</f>
        <v>0</v>
      </c>
      <c r="L413" s="32">
        <f>SUMIFS('Capex forecast'!K$7:K$210,'Capex forecast'!$T$7:$T$210,'Allocation of site-spec costs'!$B413,'Capex forecast'!$S$7:$S$210,'Allocation of site-spec costs'!$D413,'Capex forecast'!$Q$7:$Q$210,"Customer Connection")</f>
        <v>0</v>
      </c>
      <c r="M413" s="32">
        <f>SUMIFS('Capex forecast'!L$7:L$210,'Capex forecast'!$T$7:$T$210,'Allocation of site-spec costs'!$B413,'Capex forecast'!$S$7:$S$210,'Allocation of site-spec costs'!$D413,'Capex forecast'!$Q$7:$Q$210,"Customer Connection")</f>
        <v>0</v>
      </c>
      <c r="N413" s="32">
        <f>SUMIFS('Capex forecast'!M$7:M$210,'Capex forecast'!$T$7:$T$210,'Allocation of site-spec costs'!$B413,'Capex forecast'!$S$7:$S$210,'Allocation of site-spec costs'!$D413,'Capex forecast'!$Q$7:$Q$210,"Customer Connection")</f>
        <v>0</v>
      </c>
      <c r="O413" s="32">
        <f>SUMIFS('Capex forecast'!N$7:N$210,'Capex forecast'!$T$7:$T$210,'Allocation of site-spec costs'!$B413,'Capex forecast'!$S$7:$S$210,'Allocation of site-spec costs'!$D413,'Capex forecast'!$Q$7:$Q$210,"Customer Connection")</f>
        <v>0</v>
      </c>
      <c r="Q413" s="6" t="s">
        <v>56</v>
      </c>
      <c r="R413" s="6" t="str">
        <f>INDEX('Raw demand forecast'!$M$7:$M$5830,MATCH($Q413,'Raw demand forecast'!$B$7:$B$5830,0))</f>
        <v>No</v>
      </c>
      <c r="S413" s="6" t="str">
        <f>IF(COUNTIF($Q$93:Q413,$B413) = 1, "LV", IF(COUNTIF($Q$93:Q413,$B413) = 2, "HV", "ST"))</f>
        <v>HV</v>
      </c>
      <c r="T413" s="6" t="str">
        <f>INDEX('Demand forecast and growth rate'!$E$7:$E$273,MATCH($Q413,'Demand forecast and growth rate'!$B$7:$B$273,0))</f>
        <v>High growth</v>
      </c>
      <c r="U413" s="32">
        <f>SUMIFS('Capex forecast'!E$7:E$210,'Capex forecast'!$T$7:$T$210,$Q413,'Capex forecast'!$S$7:$S$210,$S413,'Capex forecast'!$Q$7:$Q$210,"Augex")</f>
        <v>0</v>
      </c>
      <c r="V413" s="32">
        <f>SUMIFS('Capex forecast'!F$7:F$210,'Capex forecast'!$T$7:$T$210,$Q413,'Capex forecast'!$S$7:$S$210,$S413,'Capex forecast'!$Q$7:$Q$210,"Augex")</f>
        <v>0</v>
      </c>
      <c r="W413" s="32">
        <f>SUMIFS('Capex forecast'!G$7:G$210,'Capex forecast'!$T$7:$T$210,$Q413,'Capex forecast'!$S$7:$S$210,$S413,'Capex forecast'!$Q$7:$Q$210,"Augex")</f>
        <v>0</v>
      </c>
      <c r="X413" s="32">
        <f>SUMIFS('Capex forecast'!H$7:H$210,'Capex forecast'!$T$7:$T$210,$Q413,'Capex forecast'!$S$7:$S$210,$S413,'Capex forecast'!$Q$7:$Q$210,"Augex")</f>
        <v>0</v>
      </c>
      <c r="Y413" s="32">
        <f>SUMIFS('Capex forecast'!I$7:I$210,'Capex forecast'!$T$7:$T$210,$Q413,'Capex forecast'!$S$7:$S$210,$S413,'Capex forecast'!$Q$7:$Q$210,"Augex")</f>
        <v>0</v>
      </c>
      <c r="Z413" s="32">
        <f>SUMIFS('Capex forecast'!J$7:J$210,'Capex forecast'!$T$7:$T$210,$Q413,'Capex forecast'!$S$7:$S$210,$S413,'Capex forecast'!$Q$7:$Q$210,"Augex")</f>
        <v>0</v>
      </c>
      <c r="AA413" s="32">
        <f>SUMIFS('Capex forecast'!K$7:K$210,'Capex forecast'!$T$7:$T$210,$Q413,'Capex forecast'!$S$7:$S$210,$S413,'Capex forecast'!$Q$7:$Q$210,"Augex")</f>
        <v>0</v>
      </c>
      <c r="AB413" s="32">
        <f>SUMIFS('Capex forecast'!L$7:L$210,'Capex forecast'!$T$7:$T$210,$Q413,'Capex forecast'!$S$7:$S$210,$S413,'Capex forecast'!$Q$7:$Q$210,"Augex")</f>
        <v>0</v>
      </c>
      <c r="AC413" s="32">
        <f>SUMIFS('Capex forecast'!M$7:M$210,'Capex forecast'!$T$7:$T$210,$Q413,'Capex forecast'!$S$7:$S$210,$S413,'Capex forecast'!$Q$7:$Q$210,"Augex")</f>
        <v>0</v>
      </c>
      <c r="AD413" s="32">
        <f>SUMIFS('Capex forecast'!N$7:N$210,'Capex forecast'!$T$7:$T$210,$Q413,'Capex forecast'!$S$7:$S$210,$S413,'Capex forecast'!$Q$7:$Q$210,"Augex")</f>
        <v>0</v>
      </c>
      <c r="AF413" s="6" t="s">
        <v>56</v>
      </c>
      <c r="AG413" s="6" t="str">
        <f>INDEX('Raw demand forecast'!$M$7:$M$5830,MATCH($Q413,'Raw demand forecast'!$B$7:$B$5830,0))</f>
        <v>No</v>
      </c>
      <c r="AH413" s="6" t="str">
        <f>IF(COUNTIF($AF$93:AF413,$B413) = 1, "LV", IF(COUNTIF($AF$93:AF413,$B413) = 2, "HV", "ST"))</f>
        <v>HV</v>
      </c>
      <c r="AI413" s="6" t="str">
        <f>INDEX('Demand forecast and growth rate'!$E$7:$E$273,MATCH($Q413,'Demand forecast and growth rate'!$B$7:$B$273,0))</f>
        <v>High growth</v>
      </c>
      <c r="AJ413" s="53">
        <f>SUMIFS('Capex forecast'!E$7:E$210,'Capex forecast'!$T$7:$T$210,$AF413,'Capex forecast'!$S$7:$S$210,$AH413,'Capex forecast'!$Q$7:$Q$210,"Repex")</f>
        <v>0</v>
      </c>
      <c r="AK413" s="53">
        <f>SUMIFS('Capex forecast'!F$7:F$210,'Capex forecast'!$T$7:$T$210,$AF413,'Capex forecast'!$S$7:$S$210,$AH413,'Capex forecast'!$Q$7:$Q$210,"Repex")</f>
        <v>0</v>
      </c>
      <c r="AL413" s="53">
        <f>SUMIFS('Capex forecast'!G$7:G$210,'Capex forecast'!$T$7:$T$210,$AF413,'Capex forecast'!$S$7:$S$210,$AH413,'Capex forecast'!$Q$7:$Q$210,"Repex")</f>
        <v>0</v>
      </c>
      <c r="AM413" s="53">
        <f>SUMIFS('Capex forecast'!H$7:H$210,'Capex forecast'!$T$7:$T$210,$AF413,'Capex forecast'!$S$7:$S$210,$AH413,'Capex forecast'!$Q$7:$Q$210,"Repex")</f>
        <v>0</v>
      </c>
      <c r="AN413" s="53">
        <f>SUMIFS('Capex forecast'!I$7:I$210,'Capex forecast'!$T$7:$T$210,$AF413,'Capex forecast'!$S$7:$S$210,$AH413,'Capex forecast'!$Q$7:$Q$210,"Repex")</f>
        <v>0</v>
      </c>
      <c r="AO413" s="53">
        <f>SUMIFS('Capex forecast'!J$7:J$210,'Capex forecast'!$T$7:$T$210,$AF413,'Capex forecast'!$S$7:$S$210,$AH413,'Capex forecast'!$Q$7:$Q$210,"Repex")</f>
        <v>0</v>
      </c>
      <c r="AP413" s="53">
        <f>SUMIFS('Capex forecast'!K$7:K$210,'Capex forecast'!$T$7:$T$210,$AF413,'Capex forecast'!$S$7:$S$210,$AH413,'Capex forecast'!$Q$7:$Q$210,"Repex")</f>
        <v>0</v>
      </c>
      <c r="AQ413" s="53">
        <f>SUMIFS('Capex forecast'!L$7:L$210,'Capex forecast'!$T$7:$T$210,$AF413,'Capex forecast'!$S$7:$S$210,$AH413,'Capex forecast'!$Q$7:$Q$210,"Repex")</f>
        <v>0</v>
      </c>
      <c r="AR413" s="53">
        <f>SUMIFS('Capex forecast'!M$7:M$210,'Capex forecast'!$T$7:$T$210,$AF413,'Capex forecast'!$S$7:$S$210,$AH413,'Capex forecast'!$Q$7:$Q$210,"Repex")</f>
        <v>0</v>
      </c>
      <c r="AS413" s="53">
        <f>SUMIFS('Capex forecast'!N$7:N$210,'Capex forecast'!$T$7:$T$210,$AF413,'Capex forecast'!$S$7:$S$210,$AH413,'Capex forecast'!$Q$7:$Q$210,"Repex")</f>
        <v>0</v>
      </c>
    </row>
    <row r="414" spans="2:45" ht="15">
      <c r="B414" s="6" t="s">
        <v>618</v>
      </c>
      <c r="C414" s="6" t="str">
        <f>INDEX('Raw demand forecast'!$M$7:$M$5830,MATCH($B414,'Raw demand forecast'!$B$7:$B$5830,0))</f>
        <v>Yes</v>
      </c>
      <c r="D414" s="6" t="str">
        <f>IF(COUNTIF($B$93:B414,$B414) = 1, "LV", IF(COUNTIF($B$93:B414,$B414) = 2, "HV", "ST"))</f>
        <v>HV</v>
      </c>
      <c r="E414" s="6" t="str">
        <f>INDEX('Demand forecast and growth rate'!$E$7:$E$273,MATCH($B414,'Demand forecast and growth rate'!$B$7:$B$273,0))</f>
        <v>Steady/falling</v>
      </c>
      <c r="F414" s="32">
        <f>SUMIFS('Capex forecast'!E$7:E$210,'Capex forecast'!$T$7:$T$210,'Allocation of site-spec costs'!$B414,'Capex forecast'!$S$7:$S$210,'Allocation of site-spec costs'!$D414,'Capex forecast'!$Q$7:$Q$210,"Customer Connection")</f>
        <v>0</v>
      </c>
      <c r="G414" s="32">
        <f>SUMIFS('Capex forecast'!F$7:F$210,'Capex forecast'!$T$7:$T$210,'Allocation of site-spec costs'!$B414,'Capex forecast'!$S$7:$S$210,'Allocation of site-spec costs'!$D414,'Capex forecast'!$Q$7:$Q$210,"Customer Connection")</f>
        <v>0</v>
      </c>
      <c r="H414" s="32">
        <f>SUMIFS('Capex forecast'!G$7:G$210,'Capex forecast'!$T$7:$T$210,'Allocation of site-spec costs'!$B414,'Capex forecast'!$S$7:$S$210,'Allocation of site-spec costs'!$D414,'Capex forecast'!$Q$7:$Q$210,"Customer Connection")</f>
        <v>0</v>
      </c>
      <c r="I414" s="32">
        <f>SUMIFS('Capex forecast'!H$7:H$210,'Capex forecast'!$T$7:$T$210,'Allocation of site-spec costs'!$B414,'Capex forecast'!$S$7:$S$210,'Allocation of site-spec costs'!$D414,'Capex forecast'!$Q$7:$Q$210,"Customer Connection")</f>
        <v>0</v>
      </c>
      <c r="J414" s="32">
        <f>SUMIFS('Capex forecast'!I$7:I$210,'Capex forecast'!$T$7:$T$210,'Allocation of site-spec costs'!$B414,'Capex forecast'!$S$7:$S$210,'Allocation of site-spec costs'!$D414,'Capex forecast'!$Q$7:$Q$210,"Customer Connection")</f>
        <v>0</v>
      </c>
      <c r="K414" s="32">
        <f>SUMIFS('Capex forecast'!J$7:J$210,'Capex forecast'!$T$7:$T$210,'Allocation of site-spec costs'!$B414,'Capex forecast'!$S$7:$S$210,'Allocation of site-spec costs'!$D414,'Capex forecast'!$Q$7:$Q$210,"Customer Connection")</f>
        <v>0</v>
      </c>
      <c r="L414" s="32">
        <f>SUMIFS('Capex forecast'!K$7:K$210,'Capex forecast'!$T$7:$T$210,'Allocation of site-spec costs'!$B414,'Capex forecast'!$S$7:$S$210,'Allocation of site-spec costs'!$D414,'Capex forecast'!$Q$7:$Q$210,"Customer Connection")</f>
        <v>0</v>
      </c>
      <c r="M414" s="32">
        <f>SUMIFS('Capex forecast'!L$7:L$210,'Capex forecast'!$T$7:$T$210,'Allocation of site-spec costs'!$B414,'Capex forecast'!$S$7:$S$210,'Allocation of site-spec costs'!$D414,'Capex forecast'!$Q$7:$Q$210,"Customer Connection")</f>
        <v>0</v>
      </c>
      <c r="N414" s="32">
        <f>SUMIFS('Capex forecast'!M$7:M$210,'Capex forecast'!$T$7:$T$210,'Allocation of site-spec costs'!$B414,'Capex forecast'!$S$7:$S$210,'Allocation of site-spec costs'!$D414,'Capex forecast'!$Q$7:$Q$210,"Customer Connection")</f>
        <v>0</v>
      </c>
      <c r="O414" s="32">
        <f>SUMIFS('Capex forecast'!N$7:N$210,'Capex forecast'!$T$7:$T$210,'Allocation of site-spec costs'!$B414,'Capex forecast'!$S$7:$S$210,'Allocation of site-spec costs'!$D414,'Capex forecast'!$Q$7:$Q$210,"Customer Connection")</f>
        <v>0</v>
      </c>
      <c r="Q414" s="6" t="s">
        <v>618</v>
      </c>
      <c r="R414" s="6" t="str">
        <f>INDEX('Raw demand forecast'!$M$7:$M$5830,MATCH($Q414,'Raw demand forecast'!$B$7:$B$5830,0))</f>
        <v>Yes</v>
      </c>
      <c r="S414" s="6" t="str">
        <f>IF(COUNTIF($Q$93:Q414,$B414) = 1, "LV", IF(COUNTIF($Q$93:Q414,$B414) = 2, "HV", "ST"))</f>
        <v>HV</v>
      </c>
      <c r="T414" s="6" t="str">
        <f>INDEX('Demand forecast and growth rate'!$E$7:$E$273,MATCH($Q414,'Demand forecast and growth rate'!$B$7:$B$273,0))</f>
        <v>Steady/falling</v>
      </c>
      <c r="U414" s="32">
        <f>SUMIFS('Capex forecast'!E$7:E$210,'Capex forecast'!$T$7:$T$210,$Q414,'Capex forecast'!$S$7:$S$210,$S414,'Capex forecast'!$Q$7:$Q$210,"Augex")</f>
        <v>0</v>
      </c>
      <c r="V414" s="32">
        <f>SUMIFS('Capex forecast'!F$7:F$210,'Capex forecast'!$T$7:$T$210,$Q414,'Capex forecast'!$S$7:$S$210,$S414,'Capex forecast'!$Q$7:$Q$210,"Augex")</f>
        <v>0</v>
      </c>
      <c r="W414" s="32">
        <f>SUMIFS('Capex forecast'!G$7:G$210,'Capex forecast'!$T$7:$T$210,$Q414,'Capex forecast'!$S$7:$S$210,$S414,'Capex forecast'!$Q$7:$Q$210,"Augex")</f>
        <v>0</v>
      </c>
      <c r="X414" s="32">
        <f>SUMIFS('Capex forecast'!H$7:H$210,'Capex forecast'!$T$7:$T$210,$Q414,'Capex forecast'!$S$7:$S$210,$S414,'Capex forecast'!$Q$7:$Q$210,"Augex")</f>
        <v>0</v>
      </c>
      <c r="Y414" s="32">
        <f>SUMIFS('Capex forecast'!I$7:I$210,'Capex forecast'!$T$7:$T$210,$Q414,'Capex forecast'!$S$7:$S$210,$S414,'Capex forecast'!$Q$7:$Q$210,"Augex")</f>
        <v>0</v>
      </c>
      <c r="Z414" s="32">
        <f>SUMIFS('Capex forecast'!J$7:J$210,'Capex forecast'!$T$7:$T$210,$Q414,'Capex forecast'!$S$7:$S$210,$S414,'Capex forecast'!$Q$7:$Q$210,"Augex")</f>
        <v>0</v>
      </c>
      <c r="AA414" s="32">
        <f>SUMIFS('Capex forecast'!K$7:K$210,'Capex forecast'!$T$7:$T$210,$Q414,'Capex forecast'!$S$7:$S$210,$S414,'Capex forecast'!$Q$7:$Q$210,"Augex")</f>
        <v>0</v>
      </c>
      <c r="AB414" s="32">
        <f>SUMIFS('Capex forecast'!L$7:L$210,'Capex forecast'!$T$7:$T$210,$Q414,'Capex forecast'!$S$7:$S$210,$S414,'Capex forecast'!$Q$7:$Q$210,"Augex")</f>
        <v>0</v>
      </c>
      <c r="AC414" s="32">
        <f>SUMIFS('Capex forecast'!M$7:M$210,'Capex forecast'!$T$7:$T$210,$Q414,'Capex forecast'!$S$7:$S$210,$S414,'Capex forecast'!$Q$7:$Q$210,"Augex")</f>
        <v>0</v>
      </c>
      <c r="AD414" s="32">
        <f>SUMIFS('Capex forecast'!N$7:N$210,'Capex forecast'!$T$7:$T$210,$Q414,'Capex forecast'!$S$7:$S$210,$S414,'Capex forecast'!$Q$7:$Q$210,"Augex")</f>
        <v>0</v>
      </c>
      <c r="AF414" s="6" t="s">
        <v>618</v>
      </c>
      <c r="AG414" s="6" t="str">
        <f>INDEX('Raw demand forecast'!$M$7:$M$5830,MATCH($Q414,'Raw demand forecast'!$B$7:$B$5830,0))</f>
        <v>Yes</v>
      </c>
      <c r="AH414" s="6" t="str">
        <f>IF(COUNTIF($AF$93:AF414,$B414) = 1, "LV", IF(COUNTIF($AF$93:AF414,$B414) = 2, "HV", "ST"))</f>
        <v>HV</v>
      </c>
      <c r="AI414" s="6" t="str">
        <f>INDEX('Demand forecast and growth rate'!$E$7:$E$273,MATCH($Q414,'Demand forecast and growth rate'!$B$7:$B$273,0))</f>
        <v>Steady/falling</v>
      </c>
      <c r="AJ414" s="53">
        <f>SUMIFS('Capex forecast'!E$7:E$210,'Capex forecast'!$T$7:$T$210,$AF414,'Capex forecast'!$S$7:$S$210,$AH414,'Capex forecast'!$Q$7:$Q$210,"Repex")</f>
        <v>0</v>
      </c>
      <c r="AK414" s="53">
        <f>SUMIFS('Capex forecast'!F$7:F$210,'Capex forecast'!$T$7:$T$210,$AF414,'Capex forecast'!$S$7:$S$210,$AH414,'Capex forecast'!$Q$7:$Q$210,"Repex")</f>
        <v>0</v>
      </c>
      <c r="AL414" s="53">
        <f>SUMIFS('Capex forecast'!G$7:G$210,'Capex forecast'!$T$7:$T$210,$AF414,'Capex forecast'!$S$7:$S$210,$AH414,'Capex forecast'!$Q$7:$Q$210,"Repex")</f>
        <v>0</v>
      </c>
      <c r="AM414" s="53">
        <f>SUMIFS('Capex forecast'!H$7:H$210,'Capex forecast'!$T$7:$T$210,$AF414,'Capex forecast'!$S$7:$S$210,$AH414,'Capex forecast'!$Q$7:$Q$210,"Repex")</f>
        <v>0</v>
      </c>
      <c r="AN414" s="53">
        <f>SUMIFS('Capex forecast'!I$7:I$210,'Capex forecast'!$T$7:$T$210,$AF414,'Capex forecast'!$S$7:$S$210,$AH414,'Capex forecast'!$Q$7:$Q$210,"Repex")</f>
        <v>0</v>
      </c>
      <c r="AO414" s="53">
        <f>SUMIFS('Capex forecast'!J$7:J$210,'Capex forecast'!$T$7:$T$210,$AF414,'Capex forecast'!$S$7:$S$210,$AH414,'Capex forecast'!$Q$7:$Q$210,"Repex")</f>
        <v>0</v>
      </c>
      <c r="AP414" s="53">
        <f>SUMIFS('Capex forecast'!K$7:K$210,'Capex forecast'!$T$7:$T$210,$AF414,'Capex forecast'!$S$7:$S$210,$AH414,'Capex forecast'!$Q$7:$Q$210,"Repex")</f>
        <v>0</v>
      </c>
      <c r="AQ414" s="53">
        <f>SUMIFS('Capex forecast'!L$7:L$210,'Capex forecast'!$T$7:$T$210,$AF414,'Capex forecast'!$S$7:$S$210,$AH414,'Capex forecast'!$Q$7:$Q$210,"Repex")</f>
        <v>0</v>
      </c>
      <c r="AR414" s="53">
        <f>SUMIFS('Capex forecast'!M$7:M$210,'Capex forecast'!$T$7:$T$210,$AF414,'Capex forecast'!$S$7:$S$210,$AH414,'Capex forecast'!$Q$7:$Q$210,"Repex")</f>
        <v>0</v>
      </c>
      <c r="AS414" s="53">
        <f>SUMIFS('Capex forecast'!N$7:N$210,'Capex forecast'!$T$7:$T$210,$AF414,'Capex forecast'!$S$7:$S$210,$AH414,'Capex forecast'!$Q$7:$Q$210,"Repex")</f>
        <v>0</v>
      </c>
    </row>
    <row r="415" spans="2:45" ht="15">
      <c r="B415" s="6" t="s">
        <v>564</v>
      </c>
      <c r="C415" s="6" t="str">
        <f>INDEX('Raw demand forecast'!$M$7:$M$5830,MATCH($B415,'Raw demand forecast'!$B$7:$B$5830,0))</f>
        <v>Yes</v>
      </c>
      <c r="D415" s="6" t="str">
        <f>IF(COUNTIF($B$93:B415,$B415) = 1, "LV", IF(COUNTIF($B$93:B415,$B415) = 2, "HV", "ST"))</f>
        <v>HV</v>
      </c>
      <c r="E415" s="6" t="str">
        <f>INDEX('Demand forecast and growth rate'!$E$7:$E$273,MATCH($B415,'Demand forecast and growth rate'!$B$7:$B$273,0))</f>
        <v>Steady/falling</v>
      </c>
      <c r="F415" s="32">
        <f>SUMIFS('Capex forecast'!E$7:E$210,'Capex forecast'!$T$7:$T$210,'Allocation of site-spec costs'!$B415,'Capex forecast'!$S$7:$S$210,'Allocation of site-spec costs'!$D415,'Capex forecast'!$Q$7:$Q$210,"Customer Connection")</f>
        <v>0</v>
      </c>
      <c r="G415" s="32">
        <f>SUMIFS('Capex forecast'!F$7:F$210,'Capex forecast'!$T$7:$T$210,'Allocation of site-spec costs'!$B415,'Capex forecast'!$S$7:$S$210,'Allocation of site-spec costs'!$D415,'Capex forecast'!$Q$7:$Q$210,"Customer Connection")</f>
        <v>0</v>
      </c>
      <c r="H415" s="32">
        <f>SUMIFS('Capex forecast'!G$7:G$210,'Capex forecast'!$T$7:$T$210,'Allocation of site-spec costs'!$B415,'Capex forecast'!$S$7:$S$210,'Allocation of site-spec costs'!$D415,'Capex forecast'!$Q$7:$Q$210,"Customer Connection")</f>
        <v>0</v>
      </c>
      <c r="I415" s="32">
        <f>SUMIFS('Capex forecast'!H$7:H$210,'Capex forecast'!$T$7:$T$210,'Allocation of site-spec costs'!$B415,'Capex forecast'!$S$7:$S$210,'Allocation of site-spec costs'!$D415,'Capex forecast'!$Q$7:$Q$210,"Customer Connection")</f>
        <v>0</v>
      </c>
      <c r="J415" s="32">
        <f>SUMIFS('Capex forecast'!I$7:I$210,'Capex forecast'!$T$7:$T$210,'Allocation of site-spec costs'!$B415,'Capex forecast'!$S$7:$S$210,'Allocation of site-spec costs'!$D415,'Capex forecast'!$Q$7:$Q$210,"Customer Connection")</f>
        <v>0</v>
      </c>
      <c r="K415" s="32">
        <f>SUMIFS('Capex forecast'!J$7:J$210,'Capex forecast'!$T$7:$T$210,'Allocation of site-spec costs'!$B415,'Capex forecast'!$S$7:$S$210,'Allocation of site-spec costs'!$D415,'Capex forecast'!$Q$7:$Q$210,"Customer Connection")</f>
        <v>0</v>
      </c>
      <c r="L415" s="32">
        <f>SUMIFS('Capex forecast'!K$7:K$210,'Capex forecast'!$T$7:$T$210,'Allocation of site-spec costs'!$B415,'Capex forecast'!$S$7:$S$210,'Allocation of site-spec costs'!$D415,'Capex forecast'!$Q$7:$Q$210,"Customer Connection")</f>
        <v>0</v>
      </c>
      <c r="M415" s="32">
        <f>SUMIFS('Capex forecast'!L$7:L$210,'Capex forecast'!$T$7:$T$210,'Allocation of site-spec costs'!$B415,'Capex forecast'!$S$7:$S$210,'Allocation of site-spec costs'!$D415,'Capex forecast'!$Q$7:$Q$210,"Customer Connection")</f>
        <v>0</v>
      </c>
      <c r="N415" s="32">
        <f>SUMIFS('Capex forecast'!M$7:M$210,'Capex forecast'!$T$7:$T$210,'Allocation of site-spec costs'!$B415,'Capex forecast'!$S$7:$S$210,'Allocation of site-spec costs'!$D415,'Capex forecast'!$Q$7:$Q$210,"Customer Connection")</f>
        <v>0</v>
      </c>
      <c r="O415" s="32">
        <f>SUMIFS('Capex forecast'!N$7:N$210,'Capex forecast'!$T$7:$T$210,'Allocation of site-spec costs'!$B415,'Capex forecast'!$S$7:$S$210,'Allocation of site-spec costs'!$D415,'Capex forecast'!$Q$7:$Q$210,"Customer Connection")</f>
        <v>0</v>
      </c>
      <c r="Q415" s="6" t="s">
        <v>564</v>
      </c>
      <c r="R415" s="6" t="str">
        <f>INDEX('Raw demand forecast'!$M$7:$M$5830,MATCH($Q415,'Raw demand forecast'!$B$7:$B$5830,0))</f>
        <v>Yes</v>
      </c>
      <c r="S415" s="6" t="str">
        <f>IF(COUNTIF($Q$93:Q415,$B415) = 1, "LV", IF(COUNTIF($Q$93:Q415,$B415) = 2, "HV", "ST"))</f>
        <v>HV</v>
      </c>
      <c r="T415" s="6" t="str">
        <f>INDEX('Demand forecast and growth rate'!$E$7:$E$273,MATCH($Q415,'Demand forecast and growth rate'!$B$7:$B$273,0))</f>
        <v>Steady/falling</v>
      </c>
      <c r="U415" s="32">
        <f>SUMIFS('Capex forecast'!E$7:E$210,'Capex forecast'!$T$7:$T$210,$Q415,'Capex forecast'!$S$7:$S$210,$S415,'Capex forecast'!$Q$7:$Q$210,"Augex")</f>
        <v>0</v>
      </c>
      <c r="V415" s="32">
        <f>SUMIFS('Capex forecast'!F$7:F$210,'Capex forecast'!$T$7:$T$210,$Q415,'Capex forecast'!$S$7:$S$210,$S415,'Capex forecast'!$Q$7:$Q$210,"Augex")</f>
        <v>0</v>
      </c>
      <c r="W415" s="32">
        <f>SUMIFS('Capex forecast'!G$7:G$210,'Capex forecast'!$T$7:$T$210,$Q415,'Capex forecast'!$S$7:$S$210,$S415,'Capex forecast'!$Q$7:$Q$210,"Augex")</f>
        <v>0</v>
      </c>
      <c r="X415" s="32">
        <f>SUMIFS('Capex forecast'!H$7:H$210,'Capex forecast'!$T$7:$T$210,$Q415,'Capex forecast'!$S$7:$S$210,$S415,'Capex forecast'!$Q$7:$Q$210,"Augex")</f>
        <v>0</v>
      </c>
      <c r="Y415" s="32">
        <f>SUMIFS('Capex forecast'!I$7:I$210,'Capex forecast'!$T$7:$T$210,$Q415,'Capex forecast'!$S$7:$S$210,$S415,'Capex forecast'!$Q$7:$Q$210,"Augex")</f>
        <v>0</v>
      </c>
      <c r="Z415" s="32">
        <f>SUMIFS('Capex forecast'!J$7:J$210,'Capex forecast'!$T$7:$T$210,$Q415,'Capex forecast'!$S$7:$S$210,$S415,'Capex forecast'!$Q$7:$Q$210,"Augex")</f>
        <v>0</v>
      </c>
      <c r="AA415" s="32">
        <f>SUMIFS('Capex forecast'!K$7:K$210,'Capex forecast'!$T$7:$T$210,$Q415,'Capex forecast'!$S$7:$S$210,$S415,'Capex forecast'!$Q$7:$Q$210,"Augex")</f>
        <v>0</v>
      </c>
      <c r="AB415" s="32">
        <f>SUMIFS('Capex forecast'!L$7:L$210,'Capex forecast'!$T$7:$T$210,$Q415,'Capex forecast'!$S$7:$S$210,$S415,'Capex forecast'!$Q$7:$Q$210,"Augex")</f>
        <v>0</v>
      </c>
      <c r="AC415" s="32">
        <f>SUMIFS('Capex forecast'!M$7:M$210,'Capex forecast'!$T$7:$T$210,$Q415,'Capex forecast'!$S$7:$S$210,$S415,'Capex forecast'!$Q$7:$Q$210,"Augex")</f>
        <v>0</v>
      </c>
      <c r="AD415" s="32">
        <f>SUMIFS('Capex forecast'!N$7:N$210,'Capex forecast'!$T$7:$T$210,$Q415,'Capex forecast'!$S$7:$S$210,$S415,'Capex forecast'!$Q$7:$Q$210,"Augex")</f>
        <v>0</v>
      </c>
      <c r="AF415" s="6" t="s">
        <v>564</v>
      </c>
      <c r="AG415" s="6" t="str">
        <f>INDEX('Raw demand forecast'!$M$7:$M$5830,MATCH($Q415,'Raw demand forecast'!$B$7:$B$5830,0))</f>
        <v>Yes</v>
      </c>
      <c r="AH415" s="6" t="str">
        <f>IF(COUNTIF($AF$93:AF415,$B415) = 1, "LV", IF(COUNTIF($AF$93:AF415,$B415) = 2, "HV", "ST"))</f>
        <v>HV</v>
      </c>
      <c r="AI415" s="6" t="str">
        <f>INDEX('Demand forecast and growth rate'!$E$7:$E$273,MATCH($Q415,'Demand forecast and growth rate'!$B$7:$B$273,0))</f>
        <v>Steady/falling</v>
      </c>
      <c r="AJ415" s="53">
        <f>SUMIFS('Capex forecast'!E$7:E$210,'Capex forecast'!$T$7:$T$210,$AF415,'Capex forecast'!$S$7:$S$210,$AH415,'Capex forecast'!$Q$7:$Q$210,"Repex")</f>
        <v>0</v>
      </c>
      <c r="AK415" s="53">
        <f>SUMIFS('Capex forecast'!F$7:F$210,'Capex forecast'!$T$7:$T$210,$AF415,'Capex forecast'!$S$7:$S$210,$AH415,'Capex forecast'!$Q$7:$Q$210,"Repex")</f>
        <v>0</v>
      </c>
      <c r="AL415" s="53">
        <f>SUMIFS('Capex forecast'!G$7:G$210,'Capex forecast'!$T$7:$T$210,$AF415,'Capex forecast'!$S$7:$S$210,$AH415,'Capex forecast'!$Q$7:$Q$210,"Repex")</f>
        <v>0</v>
      </c>
      <c r="AM415" s="53">
        <f>SUMIFS('Capex forecast'!H$7:H$210,'Capex forecast'!$T$7:$T$210,$AF415,'Capex forecast'!$S$7:$S$210,$AH415,'Capex forecast'!$Q$7:$Q$210,"Repex")</f>
        <v>0</v>
      </c>
      <c r="AN415" s="53">
        <f>SUMIFS('Capex forecast'!I$7:I$210,'Capex forecast'!$T$7:$T$210,$AF415,'Capex forecast'!$S$7:$S$210,$AH415,'Capex forecast'!$Q$7:$Q$210,"Repex")</f>
        <v>0</v>
      </c>
      <c r="AO415" s="53">
        <f>SUMIFS('Capex forecast'!J$7:J$210,'Capex forecast'!$T$7:$T$210,$AF415,'Capex forecast'!$S$7:$S$210,$AH415,'Capex forecast'!$Q$7:$Q$210,"Repex")</f>
        <v>0</v>
      </c>
      <c r="AP415" s="53">
        <f>SUMIFS('Capex forecast'!K$7:K$210,'Capex forecast'!$T$7:$T$210,$AF415,'Capex forecast'!$S$7:$S$210,$AH415,'Capex forecast'!$Q$7:$Q$210,"Repex")</f>
        <v>0</v>
      </c>
      <c r="AQ415" s="53">
        <f>SUMIFS('Capex forecast'!L$7:L$210,'Capex forecast'!$T$7:$T$210,$AF415,'Capex forecast'!$S$7:$S$210,$AH415,'Capex forecast'!$Q$7:$Q$210,"Repex")</f>
        <v>0</v>
      </c>
      <c r="AR415" s="53">
        <f>SUMIFS('Capex forecast'!M$7:M$210,'Capex forecast'!$T$7:$T$210,$AF415,'Capex forecast'!$S$7:$S$210,$AH415,'Capex forecast'!$Q$7:$Q$210,"Repex")</f>
        <v>0</v>
      </c>
      <c r="AS415" s="53">
        <f>SUMIFS('Capex forecast'!N$7:N$210,'Capex forecast'!$T$7:$T$210,$AF415,'Capex forecast'!$S$7:$S$210,$AH415,'Capex forecast'!$Q$7:$Q$210,"Repex")</f>
        <v>0</v>
      </c>
    </row>
    <row r="416" spans="2:45" ht="15">
      <c r="B416" s="6" t="s">
        <v>19</v>
      </c>
      <c r="C416" s="6" t="str">
        <f>INDEX('Raw demand forecast'!$M$7:$M$5830,MATCH($B416,'Raw demand forecast'!$B$7:$B$5830,0))</f>
        <v>No</v>
      </c>
      <c r="D416" s="6" t="str">
        <f>IF(COUNTIF($B$93:B416,$B416) = 1, "LV", IF(COUNTIF($B$93:B416,$B416) = 2, "HV", "ST"))</f>
        <v>HV</v>
      </c>
      <c r="E416" s="6" t="str">
        <f>INDEX('Demand forecast and growth rate'!$E$7:$E$273,MATCH($B416,'Demand forecast and growth rate'!$B$7:$B$273,0))</f>
        <v>Steady/falling</v>
      </c>
      <c r="F416" s="32">
        <f>SUMIFS('Capex forecast'!E$7:E$210,'Capex forecast'!$T$7:$T$210,'Allocation of site-spec costs'!$B416,'Capex forecast'!$S$7:$S$210,'Allocation of site-spec costs'!$D416,'Capex forecast'!$Q$7:$Q$210,"Customer Connection")</f>
        <v>0</v>
      </c>
      <c r="G416" s="32">
        <f>SUMIFS('Capex forecast'!F$7:F$210,'Capex forecast'!$T$7:$T$210,'Allocation of site-spec costs'!$B416,'Capex forecast'!$S$7:$S$210,'Allocation of site-spec costs'!$D416,'Capex forecast'!$Q$7:$Q$210,"Customer Connection")</f>
        <v>0</v>
      </c>
      <c r="H416" s="32">
        <f>SUMIFS('Capex forecast'!G$7:G$210,'Capex forecast'!$T$7:$T$210,'Allocation of site-spec costs'!$B416,'Capex forecast'!$S$7:$S$210,'Allocation of site-spec costs'!$D416,'Capex forecast'!$Q$7:$Q$210,"Customer Connection")</f>
        <v>0</v>
      </c>
      <c r="I416" s="32">
        <f>SUMIFS('Capex forecast'!H$7:H$210,'Capex forecast'!$T$7:$T$210,'Allocation of site-spec costs'!$B416,'Capex forecast'!$S$7:$S$210,'Allocation of site-spec costs'!$D416,'Capex forecast'!$Q$7:$Q$210,"Customer Connection")</f>
        <v>0</v>
      </c>
      <c r="J416" s="32">
        <f>SUMIFS('Capex forecast'!I$7:I$210,'Capex forecast'!$T$7:$T$210,'Allocation of site-spec costs'!$B416,'Capex forecast'!$S$7:$S$210,'Allocation of site-spec costs'!$D416,'Capex forecast'!$Q$7:$Q$210,"Customer Connection")</f>
        <v>0</v>
      </c>
      <c r="K416" s="32">
        <f>SUMIFS('Capex forecast'!J$7:J$210,'Capex forecast'!$T$7:$T$210,'Allocation of site-spec costs'!$B416,'Capex forecast'!$S$7:$S$210,'Allocation of site-spec costs'!$D416,'Capex forecast'!$Q$7:$Q$210,"Customer Connection")</f>
        <v>0</v>
      </c>
      <c r="L416" s="32">
        <f>SUMIFS('Capex forecast'!K$7:K$210,'Capex forecast'!$T$7:$T$210,'Allocation of site-spec costs'!$B416,'Capex forecast'!$S$7:$S$210,'Allocation of site-spec costs'!$D416,'Capex forecast'!$Q$7:$Q$210,"Customer Connection")</f>
        <v>0</v>
      </c>
      <c r="M416" s="32">
        <f>SUMIFS('Capex forecast'!L$7:L$210,'Capex forecast'!$T$7:$T$210,'Allocation of site-spec costs'!$B416,'Capex forecast'!$S$7:$S$210,'Allocation of site-spec costs'!$D416,'Capex forecast'!$Q$7:$Q$210,"Customer Connection")</f>
        <v>0</v>
      </c>
      <c r="N416" s="32">
        <f>SUMIFS('Capex forecast'!M$7:M$210,'Capex forecast'!$T$7:$T$210,'Allocation of site-spec costs'!$B416,'Capex forecast'!$S$7:$S$210,'Allocation of site-spec costs'!$D416,'Capex forecast'!$Q$7:$Q$210,"Customer Connection")</f>
        <v>0</v>
      </c>
      <c r="O416" s="32">
        <f>SUMIFS('Capex forecast'!N$7:N$210,'Capex forecast'!$T$7:$T$210,'Allocation of site-spec costs'!$B416,'Capex forecast'!$S$7:$S$210,'Allocation of site-spec costs'!$D416,'Capex forecast'!$Q$7:$Q$210,"Customer Connection")</f>
        <v>0</v>
      </c>
      <c r="Q416" s="6" t="s">
        <v>19</v>
      </c>
      <c r="R416" s="6" t="str">
        <f>INDEX('Raw demand forecast'!$M$7:$M$5830,MATCH($Q416,'Raw demand forecast'!$B$7:$B$5830,0))</f>
        <v>No</v>
      </c>
      <c r="S416" s="6" t="str">
        <f>IF(COUNTIF($Q$93:Q416,$B416) = 1, "LV", IF(COUNTIF($Q$93:Q416,$B416) = 2, "HV", "ST"))</f>
        <v>HV</v>
      </c>
      <c r="T416" s="6" t="str">
        <f>INDEX('Demand forecast and growth rate'!$E$7:$E$273,MATCH($Q416,'Demand forecast and growth rate'!$B$7:$B$273,0))</f>
        <v>Steady/falling</v>
      </c>
      <c r="U416" s="32">
        <f>SUMIFS('Capex forecast'!E$7:E$210,'Capex forecast'!$T$7:$T$210,$Q416,'Capex forecast'!$S$7:$S$210,$S416,'Capex forecast'!$Q$7:$Q$210,"Augex")</f>
        <v>0</v>
      </c>
      <c r="V416" s="32">
        <f>SUMIFS('Capex forecast'!F$7:F$210,'Capex forecast'!$T$7:$T$210,$Q416,'Capex forecast'!$S$7:$S$210,$S416,'Capex forecast'!$Q$7:$Q$210,"Augex")</f>
        <v>0</v>
      </c>
      <c r="W416" s="32">
        <f>SUMIFS('Capex forecast'!G$7:G$210,'Capex forecast'!$T$7:$T$210,$Q416,'Capex forecast'!$S$7:$S$210,$S416,'Capex forecast'!$Q$7:$Q$210,"Augex")</f>
        <v>0</v>
      </c>
      <c r="X416" s="32">
        <f>SUMIFS('Capex forecast'!H$7:H$210,'Capex forecast'!$T$7:$T$210,$Q416,'Capex forecast'!$S$7:$S$210,$S416,'Capex forecast'!$Q$7:$Q$210,"Augex")</f>
        <v>0</v>
      </c>
      <c r="Y416" s="32">
        <f>SUMIFS('Capex forecast'!I$7:I$210,'Capex forecast'!$T$7:$T$210,$Q416,'Capex forecast'!$S$7:$S$210,$S416,'Capex forecast'!$Q$7:$Q$210,"Augex")</f>
        <v>0</v>
      </c>
      <c r="Z416" s="32">
        <f>SUMIFS('Capex forecast'!J$7:J$210,'Capex forecast'!$T$7:$T$210,$Q416,'Capex forecast'!$S$7:$S$210,$S416,'Capex forecast'!$Q$7:$Q$210,"Augex")</f>
        <v>0</v>
      </c>
      <c r="AA416" s="32">
        <f>SUMIFS('Capex forecast'!K$7:K$210,'Capex forecast'!$T$7:$T$210,$Q416,'Capex forecast'!$S$7:$S$210,$S416,'Capex forecast'!$Q$7:$Q$210,"Augex")</f>
        <v>0</v>
      </c>
      <c r="AB416" s="32">
        <f>SUMIFS('Capex forecast'!L$7:L$210,'Capex forecast'!$T$7:$T$210,$Q416,'Capex forecast'!$S$7:$S$210,$S416,'Capex forecast'!$Q$7:$Q$210,"Augex")</f>
        <v>0</v>
      </c>
      <c r="AC416" s="32">
        <f>SUMIFS('Capex forecast'!M$7:M$210,'Capex forecast'!$T$7:$T$210,$Q416,'Capex forecast'!$S$7:$S$210,$S416,'Capex forecast'!$Q$7:$Q$210,"Augex")</f>
        <v>0</v>
      </c>
      <c r="AD416" s="32">
        <f>SUMIFS('Capex forecast'!N$7:N$210,'Capex forecast'!$T$7:$T$210,$Q416,'Capex forecast'!$S$7:$S$210,$S416,'Capex forecast'!$Q$7:$Q$210,"Augex")</f>
        <v>0</v>
      </c>
      <c r="AF416" s="6" t="s">
        <v>19</v>
      </c>
      <c r="AG416" s="6" t="str">
        <f>INDEX('Raw demand forecast'!$M$7:$M$5830,MATCH($Q416,'Raw demand forecast'!$B$7:$B$5830,0))</f>
        <v>No</v>
      </c>
      <c r="AH416" s="6" t="str">
        <f>IF(COUNTIF($AF$93:AF416,$B416) = 1, "LV", IF(COUNTIF($AF$93:AF416,$B416) = 2, "HV", "ST"))</f>
        <v>HV</v>
      </c>
      <c r="AI416" s="6" t="str">
        <f>INDEX('Demand forecast and growth rate'!$E$7:$E$273,MATCH($Q416,'Demand forecast and growth rate'!$B$7:$B$273,0))</f>
        <v>Steady/falling</v>
      </c>
      <c r="AJ416" s="53">
        <f>SUMIFS('Capex forecast'!E$7:E$210,'Capex forecast'!$T$7:$T$210,$AF416,'Capex forecast'!$S$7:$S$210,$AH416,'Capex forecast'!$Q$7:$Q$210,"Repex")</f>
        <v>0</v>
      </c>
      <c r="AK416" s="53">
        <f>SUMIFS('Capex forecast'!F$7:F$210,'Capex forecast'!$T$7:$T$210,$AF416,'Capex forecast'!$S$7:$S$210,$AH416,'Capex forecast'!$Q$7:$Q$210,"Repex")</f>
        <v>0</v>
      </c>
      <c r="AL416" s="53">
        <f>SUMIFS('Capex forecast'!G$7:G$210,'Capex forecast'!$T$7:$T$210,$AF416,'Capex forecast'!$S$7:$S$210,$AH416,'Capex forecast'!$Q$7:$Q$210,"Repex")</f>
        <v>0</v>
      </c>
      <c r="AM416" s="53">
        <f>SUMIFS('Capex forecast'!H$7:H$210,'Capex forecast'!$T$7:$T$210,$AF416,'Capex forecast'!$S$7:$S$210,$AH416,'Capex forecast'!$Q$7:$Q$210,"Repex")</f>
        <v>0</v>
      </c>
      <c r="AN416" s="53">
        <f>SUMIFS('Capex forecast'!I$7:I$210,'Capex forecast'!$T$7:$T$210,$AF416,'Capex forecast'!$S$7:$S$210,$AH416,'Capex forecast'!$Q$7:$Q$210,"Repex")</f>
        <v>0</v>
      </c>
      <c r="AO416" s="53">
        <f>SUMIFS('Capex forecast'!J$7:J$210,'Capex forecast'!$T$7:$T$210,$AF416,'Capex forecast'!$S$7:$S$210,$AH416,'Capex forecast'!$Q$7:$Q$210,"Repex")</f>
        <v>0</v>
      </c>
      <c r="AP416" s="53">
        <f>SUMIFS('Capex forecast'!K$7:K$210,'Capex forecast'!$T$7:$T$210,$AF416,'Capex forecast'!$S$7:$S$210,$AH416,'Capex forecast'!$Q$7:$Q$210,"Repex")</f>
        <v>0</v>
      </c>
      <c r="AQ416" s="53">
        <f>SUMIFS('Capex forecast'!L$7:L$210,'Capex forecast'!$T$7:$T$210,$AF416,'Capex forecast'!$S$7:$S$210,$AH416,'Capex forecast'!$Q$7:$Q$210,"Repex")</f>
        <v>0</v>
      </c>
      <c r="AR416" s="53">
        <f>SUMIFS('Capex forecast'!M$7:M$210,'Capex forecast'!$T$7:$T$210,$AF416,'Capex forecast'!$S$7:$S$210,$AH416,'Capex forecast'!$Q$7:$Q$210,"Repex")</f>
        <v>0</v>
      </c>
      <c r="AS416" s="53">
        <f>SUMIFS('Capex forecast'!N$7:N$210,'Capex forecast'!$T$7:$T$210,$AF416,'Capex forecast'!$S$7:$S$210,$AH416,'Capex forecast'!$Q$7:$Q$210,"Repex")</f>
        <v>0</v>
      </c>
    </row>
    <row r="417" spans="2:45" ht="15">
      <c r="B417" s="6" t="s">
        <v>29</v>
      </c>
      <c r="C417" s="6" t="str">
        <f>INDEX('Raw demand forecast'!$M$7:$M$5830,MATCH($B417,'Raw demand forecast'!$B$7:$B$5830,0))</f>
        <v>No</v>
      </c>
      <c r="D417" s="6" t="str">
        <f>IF(COUNTIF($B$93:B417,$B417) = 1, "LV", IF(COUNTIF($B$93:B417,$B417) = 2, "HV", "ST"))</f>
        <v>HV</v>
      </c>
      <c r="E417" s="6" t="str">
        <f>INDEX('Demand forecast and growth rate'!$E$7:$E$273,MATCH($B417,'Demand forecast and growth rate'!$B$7:$B$273,0))</f>
        <v>Steady/falling</v>
      </c>
      <c r="F417" s="32">
        <f>SUMIFS('Capex forecast'!E$7:E$210,'Capex forecast'!$T$7:$T$210,'Allocation of site-spec costs'!$B417,'Capex forecast'!$S$7:$S$210,'Allocation of site-spec costs'!$D417,'Capex forecast'!$Q$7:$Q$210,"Customer Connection")</f>
        <v>0</v>
      </c>
      <c r="G417" s="32">
        <f>SUMIFS('Capex forecast'!F$7:F$210,'Capex forecast'!$T$7:$T$210,'Allocation of site-spec costs'!$B417,'Capex forecast'!$S$7:$S$210,'Allocation of site-spec costs'!$D417,'Capex forecast'!$Q$7:$Q$210,"Customer Connection")</f>
        <v>0</v>
      </c>
      <c r="H417" s="32">
        <f>SUMIFS('Capex forecast'!G$7:G$210,'Capex forecast'!$T$7:$T$210,'Allocation of site-spec costs'!$B417,'Capex forecast'!$S$7:$S$210,'Allocation of site-spec costs'!$D417,'Capex forecast'!$Q$7:$Q$210,"Customer Connection")</f>
        <v>0</v>
      </c>
      <c r="I417" s="32">
        <f>SUMIFS('Capex forecast'!H$7:H$210,'Capex forecast'!$T$7:$T$210,'Allocation of site-spec costs'!$B417,'Capex forecast'!$S$7:$S$210,'Allocation of site-spec costs'!$D417,'Capex forecast'!$Q$7:$Q$210,"Customer Connection")</f>
        <v>0</v>
      </c>
      <c r="J417" s="32">
        <f>SUMIFS('Capex forecast'!I$7:I$210,'Capex forecast'!$T$7:$T$210,'Allocation of site-spec costs'!$B417,'Capex forecast'!$S$7:$S$210,'Allocation of site-spec costs'!$D417,'Capex forecast'!$Q$7:$Q$210,"Customer Connection")</f>
        <v>0</v>
      </c>
      <c r="K417" s="32">
        <f>SUMIFS('Capex forecast'!J$7:J$210,'Capex forecast'!$T$7:$T$210,'Allocation of site-spec costs'!$B417,'Capex forecast'!$S$7:$S$210,'Allocation of site-spec costs'!$D417,'Capex forecast'!$Q$7:$Q$210,"Customer Connection")</f>
        <v>0</v>
      </c>
      <c r="L417" s="32">
        <f>SUMIFS('Capex forecast'!K$7:K$210,'Capex forecast'!$T$7:$T$210,'Allocation of site-spec costs'!$B417,'Capex forecast'!$S$7:$S$210,'Allocation of site-spec costs'!$D417,'Capex forecast'!$Q$7:$Q$210,"Customer Connection")</f>
        <v>0</v>
      </c>
      <c r="M417" s="32">
        <f>SUMIFS('Capex forecast'!L$7:L$210,'Capex forecast'!$T$7:$T$210,'Allocation of site-spec costs'!$B417,'Capex forecast'!$S$7:$S$210,'Allocation of site-spec costs'!$D417,'Capex forecast'!$Q$7:$Q$210,"Customer Connection")</f>
        <v>0</v>
      </c>
      <c r="N417" s="32">
        <f>SUMIFS('Capex forecast'!M$7:M$210,'Capex forecast'!$T$7:$T$210,'Allocation of site-spec costs'!$B417,'Capex forecast'!$S$7:$S$210,'Allocation of site-spec costs'!$D417,'Capex forecast'!$Q$7:$Q$210,"Customer Connection")</f>
        <v>0</v>
      </c>
      <c r="O417" s="32">
        <f>SUMIFS('Capex forecast'!N$7:N$210,'Capex forecast'!$T$7:$T$210,'Allocation of site-spec costs'!$B417,'Capex forecast'!$S$7:$S$210,'Allocation of site-spec costs'!$D417,'Capex forecast'!$Q$7:$Q$210,"Customer Connection")</f>
        <v>0</v>
      </c>
      <c r="Q417" s="6" t="s">
        <v>29</v>
      </c>
      <c r="R417" s="6" t="str">
        <f>INDEX('Raw demand forecast'!$M$7:$M$5830,MATCH($Q417,'Raw demand forecast'!$B$7:$B$5830,0))</f>
        <v>No</v>
      </c>
      <c r="S417" s="6" t="str">
        <f>IF(COUNTIF($Q$93:Q417,$B417) = 1, "LV", IF(COUNTIF($Q$93:Q417,$B417) = 2, "HV", "ST"))</f>
        <v>HV</v>
      </c>
      <c r="T417" s="6" t="str">
        <f>INDEX('Demand forecast and growth rate'!$E$7:$E$273,MATCH($Q417,'Demand forecast and growth rate'!$B$7:$B$273,0))</f>
        <v>Steady/falling</v>
      </c>
      <c r="U417" s="32">
        <f>SUMIFS('Capex forecast'!E$7:E$210,'Capex forecast'!$T$7:$T$210,$Q417,'Capex forecast'!$S$7:$S$210,$S417,'Capex forecast'!$Q$7:$Q$210,"Augex")</f>
        <v>0</v>
      </c>
      <c r="V417" s="32">
        <f>SUMIFS('Capex forecast'!F$7:F$210,'Capex forecast'!$T$7:$T$210,$Q417,'Capex forecast'!$S$7:$S$210,$S417,'Capex forecast'!$Q$7:$Q$210,"Augex")</f>
        <v>0</v>
      </c>
      <c r="W417" s="32">
        <f>SUMIFS('Capex forecast'!G$7:G$210,'Capex forecast'!$T$7:$T$210,$Q417,'Capex forecast'!$S$7:$S$210,$S417,'Capex forecast'!$Q$7:$Q$210,"Augex")</f>
        <v>0</v>
      </c>
      <c r="X417" s="32">
        <f>SUMIFS('Capex forecast'!H$7:H$210,'Capex forecast'!$T$7:$T$210,$Q417,'Capex forecast'!$S$7:$S$210,$S417,'Capex forecast'!$Q$7:$Q$210,"Augex")</f>
        <v>0</v>
      </c>
      <c r="Y417" s="32">
        <f>SUMIFS('Capex forecast'!I$7:I$210,'Capex forecast'!$T$7:$T$210,$Q417,'Capex forecast'!$S$7:$S$210,$S417,'Capex forecast'!$Q$7:$Q$210,"Augex")</f>
        <v>0</v>
      </c>
      <c r="Z417" s="32">
        <f>SUMIFS('Capex forecast'!J$7:J$210,'Capex forecast'!$T$7:$T$210,$Q417,'Capex forecast'!$S$7:$S$210,$S417,'Capex forecast'!$Q$7:$Q$210,"Augex")</f>
        <v>0</v>
      </c>
      <c r="AA417" s="32">
        <f>SUMIFS('Capex forecast'!K$7:K$210,'Capex forecast'!$T$7:$T$210,$Q417,'Capex forecast'!$S$7:$S$210,$S417,'Capex forecast'!$Q$7:$Q$210,"Augex")</f>
        <v>0</v>
      </c>
      <c r="AB417" s="32">
        <f>SUMIFS('Capex forecast'!L$7:L$210,'Capex forecast'!$T$7:$T$210,$Q417,'Capex forecast'!$S$7:$S$210,$S417,'Capex forecast'!$Q$7:$Q$210,"Augex")</f>
        <v>0</v>
      </c>
      <c r="AC417" s="32">
        <f>SUMIFS('Capex forecast'!M$7:M$210,'Capex forecast'!$T$7:$T$210,$Q417,'Capex forecast'!$S$7:$S$210,$S417,'Capex forecast'!$Q$7:$Q$210,"Augex")</f>
        <v>0</v>
      </c>
      <c r="AD417" s="32">
        <f>SUMIFS('Capex forecast'!N$7:N$210,'Capex forecast'!$T$7:$T$210,$Q417,'Capex forecast'!$S$7:$S$210,$S417,'Capex forecast'!$Q$7:$Q$210,"Augex")</f>
        <v>0</v>
      </c>
      <c r="AF417" s="6" t="s">
        <v>29</v>
      </c>
      <c r="AG417" s="6" t="str">
        <f>INDEX('Raw demand forecast'!$M$7:$M$5830,MATCH($Q417,'Raw demand forecast'!$B$7:$B$5830,0))</f>
        <v>No</v>
      </c>
      <c r="AH417" s="6" t="str">
        <f>IF(COUNTIF($AF$93:AF417,$B417) = 1, "LV", IF(COUNTIF($AF$93:AF417,$B417) = 2, "HV", "ST"))</f>
        <v>HV</v>
      </c>
      <c r="AI417" s="6" t="str">
        <f>INDEX('Demand forecast and growth rate'!$E$7:$E$273,MATCH($Q417,'Demand forecast and growth rate'!$B$7:$B$273,0))</f>
        <v>Steady/falling</v>
      </c>
      <c r="AJ417" s="53">
        <f>SUMIFS('Capex forecast'!E$7:E$210,'Capex forecast'!$T$7:$T$210,$AF417,'Capex forecast'!$S$7:$S$210,$AH417,'Capex forecast'!$Q$7:$Q$210,"Repex")</f>
        <v>0</v>
      </c>
      <c r="AK417" s="53">
        <f>SUMIFS('Capex forecast'!F$7:F$210,'Capex forecast'!$T$7:$T$210,$AF417,'Capex forecast'!$S$7:$S$210,$AH417,'Capex forecast'!$Q$7:$Q$210,"Repex")</f>
        <v>0</v>
      </c>
      <c r="AL417" s="53">
        <f>SUMIFS('Capex forecast'!G$7:G$210,'Capex forecast'!$T$7:$T$210,$AF417,'Capex forecast'!$S$7:$S$210,$AH417,'Capex forecast'!$Q$7:$Q$210,"Repex")</f>
        <v>0</v>
      </c>
      <c r="AM417" s="53">
        <f>SUMIFS('Capex forecast'!H$7:H$210,'Capex forecast'!$T$7:$T$210,$AF417,'Capex forecast'!$S$7:$S$210,$AH417,'Capex forecast'!$Q$7:$Q$210,"Repex")</f>
        <v>0</v>
      </c>
      <c r="AN417" s="53">
        <f>SUMIFS('Capex forecast'!I$7:I$210,'Capex forecast'!$T$7:$T$210,$AF417,'Capex forecast'!$S$7:$S$210,$AH417,'Capex forecast'!$Q$7:$Q$210,"Repex")</f>
        <v>0</v>
      </c>
      <c r="AO417" s="53">
        <f>SUMIFS('Capex forecast'!J$7:J$210,'Capex forecast'!$T$7:$T$210,$AF417,'Capex forecast'!$S$7:$S$210,$AH417,'Capex forecast'!$Q$7:$Q$210,"Repex")</f>
        <v>0</v>
      </c>
      <c r="AP417" s="53">
        <f>SUMIFS('Capex forecast'!K$7:K$210,'Capex forecast'!$T$7:$T$210,$AF417,'Capex forecast'!$S$7:$S$210,$AH417,'Capex forecast'!$Q$7:$Q$210,"Repex")</f>
        <v>0</v>
      </c>
      <c r="AQ417" s="53">
        <f>SUMIFS('Capex forecast'!L$7:L$210,'Capex forecast'!$T$7:$T$210,$AF417,'Capex forecast'!$S$7:$S$210,$AH417,'Capex forecast'!$Q$7:$Q$210,"Repex")</f>
        <v>0</v>
      </c>
      <c r="AR417" s="53">
        <f>SUMIFS('Capex forecast'!M$7:M$210,'Capex forecast'!$T$7:$T$210,$AF417,'Capex forecast'!$S$7:$S$210,$AH417,'Capex forecast'!$Q$7:$Q$210,"Repex")</f>
        <v>0</v>
      </c>
      <c r="AS417" s="53">
        <f>SUMIFS('Capex forecast'!N$7:N$210,'Capex forecast'!$T$7:$T$210,$AF417,'Capex forecast'!$S$7:$S$210,$AH417,'Capex forecast'!$Q$7:$Q$210,"Repex")</f>
        <v>0</v>
      </c>
    </row>
    <row r="418" spans="2:45" ht="15">
      <c r="B418" s="6" t="s">
        <v>105</v>
      </c>
      <c r="C418" s="6" t="str">
        <f>INDEX('Raw demand forecast'!$M$7:$M$5830,MATCH($B418,'Raw demand forecast'!$B$7:$B$5830,0))</f>
        <v>No</v>
      </c>
      <c r="D418" s="6" t="str">
        <f>IF(COUNTIF($B$93:B418,$B418) = 1, "LV", IF(COUNTIF($B$93:B418,$B418) = 2, "HV", "ST"))</f>
        <v>HV</v>
      </c>
      <c r="E418" s="6" t="str">
        <f>INDEX('Demand forecast and growth rate'!$E$7:$E$273,MATCH($B418,'Demand forecast and growth rate'!$B$7:$B$273,0))</f>
        <v>Steady/falling</v>
      </c>
      <c r="F418" s="32">
        <f>SUMIFS('Capex forecast'!E$7:E$210,'Capex forecast'!$T$7:$T$210,'Allocation of site-spec costs'!$B418,'Capex forecast'!$S$7:$S$210,'Allocation of site-spec costs'!$D418,'Capex forecast'!$Q$7:$Q$210,"Customer Connection")</f>
        <v>0</v>
      </c>
      <c r="G418" s="32">
        <f>SUMIFS('Capex forecast'!F$7:F$210,'Capex forecast'!$T$7:$T$210,'Allocation of site-spec costs'!$B418,'Capex forecast'!$S$7:$S$210,'Allocation of site-spec costs'!$D418,'Capex forecast'!$Q$7:$Q$210,"Customer Connection")</f>
        <v>0</v>
      </c>
      <c r="H418" s="32">
        <f>SUMIFS('Capex forecast'!G$7:G$210,'Capex forecast'!$T$7:$T$210,'Allocation of site-spec costs'!$B418,'Capex forecast'!$S$7:$S$210,'Allocation of site-spec costs'!$D418,'Capex forecast'!$Q$7:$Q$210,"Customer Connection")</f>
        <v>0</v>
      </c>
      <c r="I418" s="32">
        <f>SUMIFS('Capex forecast'!H$7:H$210,'Capex forecast'!$T$7:$T$210,'Allocation of site-spec costs'!$B418,'Capex forecast'!$S$7:$S$210,'Allocation of site-spec costs'!$D418,'Capex forecast'!$Q$7:$Q$210,"Customer Connection")</f>
        <v>0</v>
      </c>
      <c r="J418" s="32">
        <f>SUMIFS('Capex forecast'!I$7:I$210,'Capex forecast'!$T$7:$T$210,'Allocation of site-spec costs'!$B418,'Capex forecast'!$S$7:$S$210,'Allocation of site-spec costs'!$D418,'Capex forecast'!$Q$7:$Q$210,"Customer Connection")</f>
        <v>0</v>
      </c>
      <c r="K418" s="32">
        <f>SUMIFS('Capex forecast'!J$7:J$210,'Capex forecast'!$T$7:$T$210,'Allocation of site-spec costs'!$B418,'Capex forecast'!$S$7:$S$210,'Allocation of site-spec costs'!$D418,'Capex forecast'!$Q$7:$Q$210,"Customer Connection")</f>
        <v>0</v>
      </c>
      <c r="L418" s="32">
        <f>SUMIFS('Capex forecast'!K$7:K$210,'Capex forecast'!$T$7:$T$210,'Allocation of site-spec costs'!$B418,'Capex forecast'!$S$7:$S$210,'Allocation of site-spec costs'!$D418,'Capex forecast'!$Q$7:$Q$210,"Customer Connection")</f>
        <v>0</v>
      </c>
      <c r="M418" s="32">
        <f>SUMIFS('Capex forecast'!L$7:L$210,'Capex forecast'!$T$7:$T$210,'Allocation of site-spec costs'!$B418,'Capex forecast'!$S$7:$S$210,'Allocation of site-spec costs'!$D418,'Capex forecast'!$Q$7:$Q$210,"Customer Connection")</f>
        <v>0</v>
      </c>
      <c r="N418" s="32">
        <f>SUMIFS('Capex forecast'!M$7:M$210,'Capex forecast'!$T$7:$T$210,'Allocation of site-spec costs'!$B418,'Capex forecast'!$S$7:$S$210,'Allocation of site-spec costs'!$D418,'Capex forecast'!$Q$7:$Q$210,"Customer Connection")</f>
        <v>0</v>
      </c>
      <c r="O418" s="32">
        <f>SUMIFS('Capex forecast'!N$7:N$210,'Capex forecast'!$T$7:$T$210,'Allocation of site-spec costs'!$B418,'Capex forecast'!$S$7:$S$210,'Allocation of site-spec costs'!$D418,'Capex forecast'!$Q$7:$Q$210,"Customer Connection")</f>
        <v>0</v>
      </c>
      <c r="Q418" s="6" t="s">
        <v>105</v>
      </c>
      <c r="R418" s="6" t="str">
        <f>INDEX('Raw demand forecast'!$M$7:$M$5830,MATCH($Q418,'Raw demand forecast'!$B$7:$B$5830,0))</f>
        <v>No</v>
      </c>
      <c r="S418" s="6" t="str">
        <f>IF(COUNTIF($Q$93:Q418,$B418) = 1, "LV", IF(COUNTIF($Q$93:Q418,$B418) = 2, "HV", "ST"))</f>
        <v>HV</v>
      </c>
      <c r="T418" s="6" t="str">
        <f>INDEX('Demand forecast and growth rate'!$E$7:$E$273,MATCH($Q418,'Demand forecast and growth rate'!$B$7:$B$273,0))</f>
        <v>Steady/falling</v>
      </c>
      <c r="U418" s="32">
        <f>SUMIFS('Capex forecast'!E$7:E$210,'Capex forecast'!$T$7:$T$210,$Q418,'Capex forecast'!$S$7:$S$210,$S418,'Capex forecast'!$Q$7:$Q$210,"Augex")</f>
        <v>0</v>
      </c>
      <c r="V418" s="32">
        <f>SUMIFS('Capex forecast'!F$7:F$210,'Capex forecast'!$T$7:$T$210,$Q418,'Capex forecast'!$S$7:$S$210,$S418,'Capex forecast'!$Q$7:$Q$210,"Augex")</f>
        <v>0</v>
      </c>
      <c r="W418" s="32">
        <f>SUMIFS('Capex forecast'!G$7:G$210,'Capex forecast'!$T$7:$T$210,$Q418,'Capex forecast'!$S$7:$S$210,$S418,'Capex forecast'!$Q$7:$Q$210,"Augex")</f>
        <v>0</v>
      </c>
      <c r="X418" s="32">
        <f>SUMIFS('Capex forecast'!H$7:H$210,'Capex forecast'!$T$7:$T$210,$Q418,'Capex forecast'!$S$7:$S$210,$S418,'Capex forecast'!$Q$7:$Q$210,"Augex")</f>
        <v>0</v>
      </c>
      <c r="Y418" s="32">
        <f>SUMIFS('Capex forecast'!I$7:I$210,'Capex forecast'!$T$7:$T$210,$Q418,'Capex forecast'!$S$7:$S$210,$S418,'Capex forecast'!$Q$7:$Q$210,"Augex")</f>
        <v>0</v>
      </c>
      <c r="Z418" s="32">
        <f>SUMIFS('Capex forecast'!J$7:J$210,'Capex forecast'!$T$7:$T$210,$Q418,'Capex forecast'!$S$7:$S$210,$S418,'Capex forecast'!$Q$7:$Q$210,"Augex")</f>
        <v>0</v>
      </c>
      <c r="AA418" s="32">
        <f>SUMIFS('Capex forecast'!K$7:K$210,'Capex forecast'!$T$7:$T$210,$Q418,'Capex forecast'!$S$7:$S$210,$S418,'Capex forecast'!$Q$7:$Q$210,"Augex")</f>
        <v>0</v>
      </c>
      <c r="AB418" s="32">
        <f>SUMIFS('Capex forecast'!L$7:L$210,'Capex forecast'!$T$7:$T$210,$Q418,'Capex forecast'!$S$7:$S$210,$S418,'Capex forecast'!$Q$7:$Q$210,"Augex")</f>
        <v>0</v>
      </c>
      <c r="AC418" s="32">
        <f>SUMIFS('Capex forecast'!M$7:M$210,'Capex forecast'!$T$7:$T$210,$Q418,'Capex forecast'!$S$7:$S$210,$S418,'Capex forecast'!$Q$7:$Q$210,"Augex")</f>
        <v>0</v>
      </c>
      <c r="AD418" s="32">
        <f>SUMIFS('Capex forecast'!N$7:N$210,'Capex forecast'!$T$7:$T$210,$Q418,'Capex forecast'!$S$7:$S$210,$S418,'Capex forecast'!$Q$7:$Q$210,"Augex")</f>
        <v>0</v>
      </c>
      <c r="AF418" s="6" t="s">
        <v>105</v>
      </c>
      <c r="AG418" s="6" t="str">
        <f>INDEX('Raw demand forecast'!$M$7:$M$5830,MATCH($Q418,'Raw demand forecast'!$B$7:$B$5830,0))</f>
        <v>No</v>
      </c>
      <c r="AH418" s="6" t="str">
        <f>IF(COUNTIF($AF$93:AF418,$B418) = 1, "LV", IF(COUNTIF($AF$93:AF418,$B418) = 2, "HV", "ST"))</f>
        <v>HV</v>
      </c>
      <c r="AI418" s="6" t="str">
        <f>INDEX('Demand forecast and growth rate'!$E$7:$E$273,MATCH($Q418,'Demand forecast and growth rate'!$B$7:$B$273,0))</f>
        <v>Steady/falling</v>
      </c>
      <c r="AJ418" s="53">
        <f>SUMIFS('Capex forecast'!E$7:E$210,'Capex forecast'!$T$7:$T$210,$AF418,'Capex forecast'!$S$7:$S$210,$AH418,'Capex forecast'!$Q$7:$Q$210,"Repex")</f>
        <v>0</v>
      </c>
      <c r="AK418" s="53">
        <f>SUMIFS('Capex forecast'!F$7:F$210,'Capex forecast'!$T$7:$T$210,$AF418,'Capex forecast'!$S$7:$S$210,$AH418,'Capex forecast'!$Q$7:$Q$210,"Repex")</f>
        <v>0</v>
      </c>
      <c r="AL418" s="53">
        <f>SUMIFS('Capex forecast'!G$7:G$210,'Capex forecast'!$T$7:$T$210,$AF418,'Capex forecast'!$S$7:$S$210,$AH418,'Capex forecast'!$Q$7:$Q$210,"Repex")</f>
        <v>0</v>
      </c>
      <c r="AM418" s="53">
        <f>SUMIFS('Capex forecast'!H$7:H$210,'Capex forecast'!$T$7:$T$210,$AF418,'Capex forecast'!$S$7:$S$210,$AH418,'Capex forecast'!$Q$7:$Q$210,"Repex")</f>
        <v>0</v>
      </c>
      <c r="AN418" s="53">
        <f>SUMIFS('Capex forecast'!I$7:I$210,'Capex forecast'!$T$7:$T$210,$AF418,'Capex forecast'!$S$7:$S$210,$AH418,'Capex forecast'!$Q$7:$Q$210,"Repex")</f>
        <v>0</v>
      </c>
      <c r="AO418" s="53">
        <f>SUMIFS('Capex forecast'!J$7:J$210,'Capex forecast'!$T$7:$T$210,$AF418,'Capex forecast'!$S$7:$S$210,$AH418,'Capex forecast'!$Q$7:$Q$210,"Repex")</f>
        <v>0</v>
      </c>
      <c r="AP418" s="53">
        <f>SUMIFS('Capex forecast'!K$7:K$210,'Capex forecast'!$T$7:$T$210,$AF418,'Capex forecast'!$S$7:$S$210,$AH418,'Capex forecast'!$Q$7:$Q$210,"Repex")</f>
        <v>0</v>
      </c>
      <c r="AQ418" s="53">
        <f>SUMIFS('Capex forecast'!L$7:L$210,'Capex forecast'!$T$7:$T$210,$AF418,'Capex forecast'!$S$7:$S$210,$AH418,'Capex forecast'!$Q$7:$Q$210,"Repex")</f>
        <v>0</v>
      </c>
      <c r="AR418" s="53">
        <f>SUMIFS('Capex forecast'!M$7:M$210,'Capex forecast'!$T$7:$T$210,$AF418,'Capex forecast'!$S$7:$S$210,$AH418,'Capex forecast'!$Q$7:$Q$210,"Repex")</f>
        <v>0</v>
      </c>
      <c r="AS418" s="53">
        <f>SUMIFS('Capex forecast'!N$7:N$210,'Capex forecast'!$T$7:$T$210,$AF418,'Capex forecast'!$S$7:$S$210,$AH418,'Capex forecast'!$Q$7:$Q$210,"Repex")</f>
        <v>0</v>
      </c>
    </row>
    <row r="419" spans="2:45" ht="15">
      <c r="B419" s="6" t="s">
        <v>107</v>
      </c>
      <c r="C419" s="6" t="str">
        <f>INDEX('Raw demand forecast'!$M$7:$M$5830,MATCH($B419,'Raw demand forecast'!$B$7:$B$5830,0))</f>
        <v>No</v>
      </c>
      <c r="D419" s="6" t="str">
        <f>IF(COUNTIF($B$93:B419,$B419) = 1, "LV", IF(COUNTIF($B$93:B419,$B419) = 2, "HV", "ST"))</f>
        <v>HV</v>
      </c>
      <c r="E419" s="6" t="str">
        <f>INDEX('Demand forecast and growth rate'!$E$7:$E$273,MATCH($B419,'Demand forecast and growth rate'!$B$7:$B$273,0))</f>
        <v>Steady/falling</v>
      </c>
      <c r="F419" s="32">
        <f>SUMIFS('Capex forecast'!E$7:E$210,'Capex forecast'!$T$7:$T$210,'Allocation of site-spec costs'!$B419,'Capex forecast'!$S$7:$S$210,'Allocation of site-spec costs'!$D419,'Capex forecast'!$Q$7:$Q$210,"Customer Connection")</f>
        <v>0</v>
      </c>
      <c r="G419" s="32">
        <f>SUMIFS('Capex forecast'!F$7:F$210,'Capex forecast'!$T$7:$T$210,'Allocation of site-spec costs'!$B419,'Capex forecast'!$S$7:$S$210,'Allocation of site-spec costs'!$D419,'Capex forecast'!$Q$7:$Q$210,"Customer Connection")</f>
        <v>0</v>
      </c>
      <c r="H419" s="32">
        <f>SUMIFS('Capex forecast'!G$7:G$210,'Capex forecast'!$T$7:$T$210,'Allocation of site-spec costs'!$B419,'Capex forecast'!$S$7:$S$210,'Allocation of site-spec costs'!$D419,'Capex forecast'!$Q$7:$Q$210,"Customer Connection")</f>
        <v>0</v>
      </c>
      <c r="I419" s="32">
        <f>SUMIFS('Capex forecast'!H$7:H$210,'Capex forecast'!$T$7:$T$210,'Allocation of site-spec costs'!$B419,'Capex forecast'!$S$7:$S$210,'Allocation of site-spec costs'!$D419,'Capex forecast'!$Q$7:$Q$210,"Customer Connection")</f>
        <v>0</v>
      </c>
      <c r="J419" s="32">
        <f>SUMIFS('Capex forecast'!I$7:I$210,'Capex forecast'!$T$7:$T$210,'Allocation of site-spec costs'!$B419,'Capex forecast'!$S$7:$S$210,'Allocation of site-spec costs'!$D419,'Capex forecast'!$Q$7:$Q$210,"Customer Connection")</f>
        <v>0</v>
      </c>
      <c r="K419" s="32">
        <f>SUMIFS('Capex forecast'!J$7:J$210,'Capex forecast'!$T$7:$T$210,'Allocation of site-spec costs'!$B419,'Capex forecast'!$S$7:$S$210,'Allocation of site-spec costs'!$D419,'Capex forecast'!$Q$7:$Q$210,"Customer Connection")</f>
        <v>0</v>
      </c>
      <c r="L419" s="32">
        <f>SUMIFS('Capex forecast'!K$7:K$210,'Capex forecast'!$T$7:$T$210,'Allocation of site-spec costs'!$B419,'Capex forecast'!$S$7:$S$210,'Allocation of site-spec costs'!$D419,'Capex forecast'!$Q$7:$Q$210,"Customer Connection")</f>
        <v>0</v>
      </c>
      <c r="M419" s="32">
        <f>SUMIFS('Capex forecast'!L$7:L$210,'Capex forecast'!$T$7:$T$210,'Allocation of site-spec costs'!$B419,'Capex forecast'!$S$7:$S$210,'Allocation of site-spec costs'!$D419,'Capex forecast'!$Q$7:$Q$210,"Customer Connection")</f>
        <v>0</v>
      </c>
      <c r="N419" s="32">
        <f>SUMIFS('Capex forecast'!M$7:M$210,'Capex forecast'!$T$7:$T$210,'Allocation of site-spec costs'!$B419,'Capex forecast'!$S$7:$S$210,'Allocation of site-spec costs'!$D419,'Capex forecast'!$Q$7:$Q$210,"Customer Connection")</f>
        <v>0</v>
      </c>
      <c r="O419" s="32">
        <f>SUMIFS('Capex forecast'!N$7:N$210,'Capex forecast'!$T$7:$T$210,'Allocation of site-spec costs'!$B419,'Capex forecast'!$S$7:$S$210,'Allocation of site-spec costs'!$D419,'Capex forecast'!$Q$7:$Q$210,"Customer Connection")</f>
        <v>0</v>
      </c>
      <c r="Q419" s="6" t="s">
        <v>107</v>
      </c>
      <c r="R419" s="6" t="str">
        <f>INDEX('Raw demand forecast'!$M$7:$M$5830,MATCH($Q419,'Raw demand forecast'!$B$7:$B$5830,0))</f>
        <v>No</v>
      </c>
      <c r="S419" s="6" t="str">
        <f>IF(COUNTIF($Q$93:Q419,$B419) = 1, "LV", IF(COUNTIF($Q$93:Q419,$B419) = 2, "HV", "ST"))</f>
        <v>HV</v>
      </c>
      <c r="T419" s="6" t="str">
        <f>INDEX('Demand forecast and growth rate'!$E$7:$E$273,MATCH($Q419,'Demand forecast and growth rate'!$B$7:$B$273,0))</f>
        <v>Steady/falling</v>
      </c>
      <c r="U419" s="32">
        <f>SUMIFS('Capex forecast'!E$7:E$210,'Capex forecast'!$T$7:$T$210,$Q419,'Capex forecast'!$S$7:$S$210,$S419,'Capex forecast'!$Q$7:$Q$210,"Augex")</f>
        <v>0</v>
      </c>
      <c r="V419" s="32">
        <f>SUMIFS('Capex forecast'!F$7:F$210,'Capex forecast'!$T$7:$T$210,$Q419,'Capex forecast'!$S$7:$S$210,$S419,'Capex forecast'!$Q$7:$Q$210,"Augex")</f>
        <v>0</v>
      </c>
      <c r="W419" s="32">
        <f>SUMIFS('Capex forecast'!G$7:G$210,'Capex forecast'!$T$7:$T$210,$Q419,'Capex forecast'!$S$7:$S$210,$S419,'Capex forecast'!$Q$7:$Q$210,"Augex")</f>
        <v>0</v>
      </c>
      <c r="X419" s="32">
        <f>SUMIFS('Capex forecast'!H$7:H$210,'Capex forecast'!$T$7:$T$210,$Q419,'Capex forecast'!$S$7:$S$210,$S419,'Capex forecast'!$Q$7:$Q$210,"Augex")</f>
        <v>0</v>
      </c>
      <c r="Y419" s="32">
        <f>SUMIFS('Capex forecast'!I$7:I$210,'Capex forecast'!$T$7:$T$210,$Q419,'Capex forecast'!$S$7:$S$210,$S419,'Capex forecast'!$Q$7:$Q$210,"Augex")</f>
        <v>0</v>
      </c>
      <c r="Z419" s="32">
        <f>SUMIFS('Capex forecast'!J$7:J$210,'Capex forecast'!$T$7:$T$210,$Q419,'Capex forecast'!$S$7:$S$210,$S419,'Capex forecast'!$Q$7:$Q$210,"Augex")</f>
        <v>0</v>
      </c>
      <c r="AA419" s="32">
        <f>SUMIFS('Capex forecast'!K$7:K$210,'Capex forecast'!$T$7:$T$210,$Q419,'Capex forecast'!$S$7:$S$210,$S419,'Capex forecast'!$Q$7:$Q$210,"Augex")</f>
        <v>0</v>
      </c>
      <c r="AB419" s="32">
        <f>SUMIFS('Capex forecast'!L$7:L$210,'Capex forecast'!$T$7:$T$210,$Q419,'Capex forecast'!$S$7:$S$210,$S419,'Capex forecast'!$Q$7:$Q$210,"Augex")</f>
        <v>0</v>
      </c>
      <c r="AC419" s="32">
        <f>SUMIFS('Capex forecast'!M$7:M$210,'Capex forecast'!$T$7:$T$210,$Q419,'Capex forecast'!$S$7:$S$210,$S419,'Capex forecast'!$Q$7:$Q$210,"Augex")</f>
        <v>0</v>
      </c>
      <c r="AD419" s="32">
        <f>SUMIFS('Capex forecast'!N$7:N$210,'Capex forecast'!$T$7:$T$210,$Q419,'Capex forecast'!$S$7:$S$210,$S419,'Capex forecast'!$Q$7:$Q$210,"Augex")</f>
        <v>0</v>
      </c>
      <c r="AF419" s="6" t="s">
        <v>107</v>
      </c>
      <c r="AG419" s="6" t="str">
        <f>INDEX('Raw demand forecast'!$M$7:$M$5830,MATCH($Q419,'Raw demand forecast'!$B$7:$B$5830,0))</f>
        <v>No</v>
      </c>
      <c r="AH419" s="6" t="str">
        <f>IF(COUNTIF($AF$93:AF419,$B419) = 1, "LV", IF(COUNTIF($AF$93:AF419,$B419) = 2, "HV", "ST"))</f>
        <v>HV</v>
      </c>
      <c r="AI419" s="6" t="str">
        <f>INDEX('Demand forecast and growth rate'!$E$7:$E$273,MATCH($Q419,'Demand forecast and growth rate'!$B$7:$B$273,0))</f>
        <v>Steady/falling</v>
      </c>
      <c r="AJ419" s="53">
        <f>SUMIFS('Capex forecast'!E$7:E$210,'Capex forecast'!$T$7:$T$210,$AF419,'Capex forecast'!$S$7:$S$210,$AH419,'Capex forecast'!$Q$7:$Q$210,"Repex")</f>
        <v>0</v>
      </c>
      <c r="AK419" s="53">
        <f>SUMIFS('Capex forecast'!F$7:F$210,'Capex forecast'!$T$7:$T$210,$AF419,'Capex forecast'!$S$7:$S$210,$AH419,'Capex forecast'!$Q$7:$Q$210,"Repex")</f>
        <v>0</v>
      </c>
      <c r="AL419" s="53">
        <f>SUMIFS('Capex forecast'!G$7:G$210,'Capex forecast'!$T$7:$T$210,$AF419,'Capex forecast'!$S$7:$S$210,$AH419,'Capex forecast'!$Q$7:$Q$210,"Repex")</f>
        <v>0</v>
      </c>
      <c r="AM419" s="53">
        <f>SUMIFS('Capex forecast'!H$7:H$210,'Capex forecast'!$T$7:$T$210,$AF419,'Capex forecast'!$S$7:$S$210,$AH419,'Capex forecast'!$Q$7:$Q$210,"Repex")</f>
        <v>0</v>
      </c>
      <c r="AN419" s="53">
        <f>SUMIFS('Capex forecast'!I$7:I$210,'Capex forecast'!$T$7:$T$210,$AF419,'Capex forecast'!$S$7:$S$210,$AH419,'Capex forecast'!$Q$7:$Q$210,"Repex")</f>
        <v>0</v>
      </c>
      <c r="AO419" s="53">
        <f>SUMIFS('Capex forecast'!J$7:J$210,'Capex forecast'!$T$7:$T$210,$AF419,'Capex forecast'!$S$7:$S$210,$AH419,'Capex forecast'!$Q$7:$Q$210,"Repex")</f>
        <v>0</v>
      </c>
      <c r="AP419" s="53">
        <f>SUMIFS('Capex forecast'!K$7:K$210,'Capex forecast'!$T$7:$T$210,$AF419,'Capex forecast'!$S$7:$S$210,$AH419,'Capex forecast'!$Q$7:$Q$210,"Repex")</f>
        <v>0</v>
      </c>
      <c r="AQ419" s="53">
        <f>SUMIFS('Capex forecast'!L$7:L$210,'Capex forecast'!$T$7:$T$210,$AF419,'Capex forecast'!$S$7:$S$210,$AH419,'Capex forecast'!$Q$7:$Q$210,"Repex")</f>
        <v>0</v>
      </c>
      <c r="AR419" s="53">
        <f>SUMIFS('Capex forecast'!M$7:M$210,'Capex forecast'!$T$7:$T$210,$AF419,'Capex forecast'!$S$7:$S$210,$AH419,'Capex forecast'!$Q$7:$Q$210,"Repex")</f>
        <v>0</v>
      </c>
      <c r="AS419" s="53">
        <f>SUMIFS('Capex forecast'!N$7:N$210,'Capex forecast'!$T$7:$T$210,$AF419,'Capex forecast'!$S$7:$S$210,$AH419,'Capex forecast'!$Q$7:$Q$210,"Repex")</f>
        <v>0</v>
      </c>
    </row>
    <row r="420" spans="2:45" ht="15">
      <c r="B420" s="6" t="s">
        <v>134</v>
      </c>
      <c r="C420" s="6" t="str">
        <f>INDEX('Raw demand forecast'!$M$7:$M$5830,MATCH($B420,'Raw demand forecast'!$B$7:$B$5830,0))</f>
        <v>No</v>
      </c>
      <c r="D420" s="6" t="str">
        <f>IF(COUNTIF($B$93:B420,$B420) = 1, "LV", IF(COUNTIF($B$93:B420,$B420) = 2, "HV", "ST"))</f>
        <v>HV</v>
      </c>
      <c r="E420" s="6" t="str">
        <f>INDEX('Demand forecast and growth rate'!$E$7:$E$273,MATCH($B420,'Demand forecast and growth rate'!$B$7:$B$273,0))</f>
        <v>Steady/falling</v>
      </c>
      <c r="F420" s="32">
        <f>SUMIFS('Capex forecast'!E$7:E$210,'Capex forecast'!$T$7:$T$210,'Allocation of site-spec costs'!$B420,'Capex forecast'!$S$7:$S$210,'Allocation of site-spec costs'!$D420,'Capex forecast'!$Q$7:$Q$210,"Customer Connection")</f>
        <v>0</v>
      </c>
      <c r="G420" s="32">
        <f>SUMIFS('Capex forecast'!F$7:F$210,'Capex forecast'!$T$7:$T$210,'Allocation of site-spec costs'!$B420,'Capex forecast'!$S$7:$S$210,'Allocation of site-spec costs'!$D420,'Capex forecast'!$Q$7:$Q$210,"Customer Connection")</f>
        <v>0</v>
      </c>
      <c r="H420" s="32">
        <f>SUMIFS('Capex forecast'!G$7:G$210,'Capex forecast'!$T$7:$T$210,'Allocation of site-spec costs'!$B420,'Capex forecast'!$S$7:$S$210,'Allocation of site-spec costs'!$D420,'Capex forecast'!$Q$7:$Q$210,"Customer Connection")</f>
        <v>0</v>
      </c>
      <c r="I420" s="32">
        <f>SUMIFS('Capex forecast'!H$7:H$210,'Capex forecast'!$T$7:$T$210,'Allocation of site-spec costs'!$B420,'Capex forecast'!$S$7:$S$210,'Allocation of site-spec costs'!$D420,'Capex forecast'!$Q$7:$Q$210,"Customer Connection")</f>
        <v>0</v>
      </c>
      <c r="J420" s="32">
        <f>SUMIFS('Capex forecast'!I$7:I$210,'Capex forecast'!$T$7:$T$210,'Allocation of site-spec costs'!$B420,'Capex forecast'!$S$7:$S$210,'Allocation of site-spec costs'!$D420,'Capex forecast'!$Q$7:$Q$210,"Customer Connection")</f>
        <v>0</v>
      </c>
      <c r="K420" s="32">
        <f>SUMIFS('Capex forecast'!J$7:J$210,'Capex forecast'!$T$7:$T$210,'Allocation of site-spec costs'!$B420,'Capex forecast'!$S$7:$S$210,'Allocation of site-spec costs'!$D420,'Capex forecast'!$Q$7:$Q$210,"Customer Connection")</f>
        <v>0</v>
      </c>
      <c r="L420" s="32">
        <f>SUMIFS('Capex forecast'!K$7:K$210,'Capex forecast'!$T$7:$T$210,'Allocation of site-spec costs'!$B420,'Capex forecast'!$S$7:$S$210,'Allocation of site-spec costs'!$D420,'Capex forecast'!$Q$7:$Q$210,"Customer Connection")</f>
        <v>0</v>
      </c>
      <c r="M420" s="32">
        <f>SUMIFS('Capex forecast'!L$7:L$210,'Capex forecast'!$T$7:$T$210,'Allocation of site-spec costs'!$B420,'Capex forecast'!$S$7:$S$210,'Allocation of site-spec costs'!$D420,'Capex forecast'!$Q$7:$Q$210,"Customer Connection")</f>
        <v>0</v>
      </c>
      <c r="N420" s="32">
        <f>SUMIFS('Capex forecast'!M$7:M$210,'Capex forecast'!$T$7:$T$210,'Allocation of site-spec costs'!$B420,'Capex forecast'!$S$7:$S$210,'Allocation of site-spec costs'!$D420,'Capex forecast'!$Q$7:$Q$210,"Customer Connection")</f>
        <v>0</v>
      </c>
      <c r="O420" s="32">
        <f>SUMIFS('Capex forecast'!N$7:N$210,'Capex forecast'!$T$7:$T$210,'Allocation of site-spec costs'!$B420,'Capex forecast'!$S$7:$S$210,'Allocation of site-spec costs'!$D420,'Capex forecast'!$Q$7:$Q$210,"Customer Connection")</f>
        <v>0</v>
      </c>
      <c r="Q420" s="6" t="s">
        <v>134</v>
      </c>
      <c r="R420" s="6" t="str">
        <f>INDEX('Raw demand forecast'!$M$7:$M$5830,MATCH($Q420,'Raw demand forecast'!$B$7:$B$5830,0))</f>
        <v>No</v>
      </c>
      <c r="S420" s="6" t="str">
        <f>IF(COUNTIF($Q$93:Q420,$B420) = 1, "LV", IF(COUNTIF($Q$93:Q420,$B420) = 2, "HV", "ST"))</f>
        <v>HV</v>
      </c>
      <c r="T420" s="6" t="str">
        <f>INDEX('Demand forecast and growth rate'!$E$7:$E$273,MATCH($Q420,'Demand forecast and growth rate'!$B$7:$B$273,0))</f>
        <v>Steady/falling</v>
      </c>
      <c r="U420" s="32">
        <f>SUMIFS('Capex forecast'!E$7:E$210,'Capex forecast'!$T$7:$T$210,$Q420,'Capex forecast'!$S$7:$S$210,$S420,'Capex forecast'!$Q$7:$Q$210,"Augex")</f>
        <v>0</v>
      </c>
      <c r="V420" s="32">
        <f>SUMIFS('Capex forecast'!F$7:F$210,'Capex forecast'!$T$7:$T$210,$Q420,'Capex forecast'!$S$7:$S$210,$S420,'Capex forecast'!$Q$7:$Q$210,"Augex")</f>
        <v>0</v>
      </c>
      <c r="W420" s="32">
        <f>SUMIFS('Capex forecast'!G$7:G$210,'Capex forecast'!$T$7:$T$210,$Q420,'Capex forecast'!$S$7:$S$210,$S420,'Capex forecast'!$Q$7:$Q$210,"Augex")</f>
        <v>0</v>
      </c>
      <c r="X420" s="32">
        <f>SUMIFS('Capex forecast'!H$7:H$210,'Capex forecast'!$T$7:$T$210,$Q420,'Capex forecast'!$S$7:$S$210,$S420,'Capex forecast'!$Q$7:$Q$210,"Augex")</f>
        <v>0</v>
      </c>
      <c r="Y420" s="32">
        <f>SUMIFS('Capex forecast'!I$7:I$210,'Capex forecast'!$T$7:$T$210,$Q420,'Capex forecast'!$S$7:$S$210,$S420,'Capex forecast'!$Q$7:$Q$210,"Augex")</f>
        <v>0</v>
      </c>
      <c r="Z420" s="32">
        <f>SUMIFS('Capex forecast'!J$7:J$210,'Capex forecast'!$T$7:$T$210,$Q420,'Capex forecast'!$S$7:$S$210,$S420,'Capex forecast'!$Q$7:$Q$210,"Augex")</f>
        <v>0</v>
      </c>
      <c r="AA420" s="32">
        <f>SUMIFS('Capex forecast'!K$7:K$210,'Capex forecast'!$T$7:$T$210,$Q420,'Capex forecast'!$S$7:$S$210,$S420,'Capex forecast'!$Q$7:$Q$210,"Augex")</f>
        <v>0</v>
      </c>
      <c r="AB420" s="32">
        <f>SUMIFS('Capex forecast'!L$7:L$210,'Capex forecast'!$T$7:$T$210,$Q420,'Capex forecast'!$S$7:$S$210,$S420,'Capex forecast'!$Q$7:$Q$210,"Augex")</f>
        <v>0</v>
      </c>
      <c r="AC420" s="32">
        <f>SUMIFS('Capex forecast'!M$7:M$210,'Capex forecast'!$T$7:$T$210,$Q420,'Capex forecast'!$S$7:$S$210,$S420,'Capex forecast'!$Q$7:$Q$210,"Augex")</f>
        <v>0</v>
      </c>
      <c r="AD420" s="32">
        <f>SUMIFS('Capex forecast'!N$7:N$210,'Capex forecast'!$T$7:$T$210,$Q420,'Capex forecast'!$S$7:$S$210,$S420,'Capex forecast'!$Q$7:$Q$210,"Augex")</f>
        <v>0</v>
      </c>
      <c r="AF420" s="6" t="s">
        <v>134</v>
      </c>
      <c r="AG420" s="6" t="str">
        <f>INDEX('Raw demand forecast'!$M$7:$M$5830,MATCH($Q420,'Raw demand forecast'!$B$7:$B$5830,0))</f>
        <v>No</v>
      </c>
      <c r="AH420" s="6" t="str">
        <f>IF(COUNTIF($AF$93:AF420,$B420) = 1, "LV", IF(COUNTIF($AF$93:AF420,$B420) = 2, "HV", "ST"))</f>
        <v>HV</v>
      </c>
      <c r="AI420" s="6" t="str">
        <f>INDEX('Demand forecast and growth rate'!$E$7:$E$273,MATCH($Q420,'Demand forecast and growth rate'!$B$7:$B$273,0))</f>
        <v>Steady/falling</v>
      </c>
      <c r="AJ420" s="53">
        <f>SUMIFS('Capex forecast'!E$7:E$210,'Capex forecast'!$T$7:$T$210,$AF420,'Capex forecast'!$S$7:$S$210,$AH420,'Capex forecast'!$Q$7:$Q$210,"Repex")</f>
        <v>0</v>
      </c>
      <c r="AK420" s="53">
        <f>SUMIFS('Capex forecast'!F$7:F$210,'Capex forecast'!$T$7:$T$210,$AF420,'Capex forecast'!$S$7:$S$210,$AH420,'Capex forecast'!$Q$7:$Q$210,"Repex")</f>
        <v>0</v>
      </c>
      <c r="AL420" s="53">
        <f>SUMIFS('Capex forecast'!G$7:G$210,'Capex forecast'!$T$7:$T$210,$AF420,'Capex forecast'!$S$7:$S$210,$AH420,'Capex forecast'!$Q$7:$Q$210,"Repex")</f>
        <v>0</v>
      </c>
      <c r="AM420" s="53">
        <f>SUMIFS('Capex forecast'!H$7:H$210,'Capex forecast'!$T$7:$T$210,$AF420,'Capex forecast'!$S$7:$S$210,$AH420,'Capex forecast'!$Q$7:$Q$210,"Repex")</f>
        <v>0</v>
      </c>
      <c r="AN420" s="53">
        <f>SUMIFS('Capex forecast'!I$7:I$210,'Capex forecast'!$T$7:$T$210,$AF420,'Capex forecast'!$S$7:$S$210,$AH420,'Capex forecast'!$Q$7:$Q$210,"Repex")</f>
        <v>0</v>
      </c>
      <c r="AO420" s="53">
        <f>SUMIFS('Capex forecast'!J$7:J$210,'Capex forecast'!$T$7:$T$210,$AF420,'Capex forecast'!$S$7:$S$210,$AH420,'Capex forecast'!$Q$7:$Q$210,"Repex")</f>
        <v>0</v>
      </c>
      <c r="AP420" s="53">
        <f>SUMIFS('Capex forecast'!K$7:K$210,'Capex forecast'!$T$7:$T$210,$AF420,'Capex forecast'!$S$7:$S$210,$AH420,'Capex forecast'!$Q$7:$Q$210,"Repex")</f>
        <v>0</v>
      </c>
      <c r="AQ420" s="53">
        <f>SUMIFS('Capex forecast'!L$7:L$210,'Capex forecast'!$T$7:$T$210,$AF420,'Capex forecast'!$S$7:$S$210,$AH420,'Capex forecast'!$Q$7:$Q$210,"Repex")</f>
        <v>0</v>
      </c>
      <c r="AR420" s="53">
        <f>SUMIFS('Capex forecast'!M$7:M$210,'Capex forecast'!$T$7:$T$210,$AF420,'Capex forecast'!$S$7:$S$210,$AH420,'Capex forecast'!$Q$7:$Q$210,"Repex")</f>
        <v>0</v>
      </c>
      <c r="AS420" s="53">
        <f>SUMIFS('Capex forecast'!N$7:N$210,'Capex forecast'!$T$7:$T$210,$AF420,'Capex forecast'!$S$7:$S$210,$AH420,'Capex forecast'!$Q$7:$Q$210,"Repex")</f>
        <v>0</v>
      </c>
    </row>
    <row r="421" spans="2:45" ht="15">
      <c r="B421" s="6" t="s">
        <v>136</v>
      </c>
      <c r="C421" s="6" t="str">
        <f>INDEX('Raw demand forecast'!$M$7:$M$5830,MATCH($B421,'Raw demand forecast'!$B$7:$B$5830,0))</f>
        <v>No</v>
      </c>
      <c r="D421" s="6" t="str">
        <f>IF(COUNTIF($B$93:B421,$B421) = 1, "LV", IF(COUNTIF($B$93:B421,$B421) = 2, "HV", "ST"))</f>
        <v>HV</v>
      </c>
      <c r="E421" s="6" t="str">
        <f>INDEX('Demand forecast and growth rate'!$E$7:$E$273,MATCH($B421,'Demand forecast and growth rate'!$B$7:$B$273,0))</f>
        <v>Steady/falling</v>
      </c>
      <c r="F421" s="32">
        <f>SUMIFS('Capex forecast'!E$7:E$210,'Capex forecast'!$T$7:$T$210,'Allocation of site-spec costs'!$B421,'Capex forecast'!$S$7:$S$210,'Allocation of site-spec costs'!$D421,'Capex forecast'!$Q$7:$Q$210,"Customer Connection")</f>
        <v>0</v>
      </c>
      <c r="G421" s="32">
        <f>SUMIFS('Capex forecast'!F$7:F$210,'Capex forecast'!$T$7:$T$210,'Allocation of site-spec costs'!$B421,'Capex forecast'!$S$7:$S$210,'Allocation of site-spec costs'!$D421,'Capex forecast'!$Q$7:$Q$210,"Customer Connection")</f>
        <v>0</v>
      </c>
      <c r="H421" s="32">
        <f>SUMIFS('Capex forecast'!G$7:G$210,'Capex forecast'!$T$7:$T$210,'Allocation of site-spec costs'!$B421,'Capex forecast'!$S$7:$S$210,'Allocation of site-spec costs'!$D421,'Capex forecast'!$Q$7:$Q$210,"Customer Connection")</f>
        <v>0</v>
      </c>
      <c r="I421" s="32">
        <f>SUMIFS('Capex forecast'!H$7:H$210,'Capex forecast'!$T$7:$T$210,'Allocation of site-spec costs'!$B421,'Capex forecast'!$S$7:$S$210,'Allocation of site-spec costs'!$D421,'Capex forecast'!$Q$7:$Q$210,"Customer Connection")</f>
        <v>0</v>
      </c>
      <c r="J421" s="32">
        <f>SUMIFS('Capex forecast'!I$7:I$210,'Capex forecast'!$T$7:$T$210,'Allocation of site-spec costs'!$B421,'Capex forecast'!$S$7:$S$210,'Allocation of site-spec costs'!$D421,'Capex forecast'!$Q$7:$Q$210,"Customer Connection")</f>
        <v>0</v>
      </c>
      <c r="K421" s="32">
        <f>SUMIFS('Capex forecast'!J$7:J$210,'Capex forecast'!$T$7:$T$210,'Allocation of site-spec costs'!$B421,'Capex forecast'!$S$7:$S$210,'Allocation of site-spec costs'!$D421,'Capex forecast'!$Q$7:$Q$210,"Customer Connection")</f>
        <v>0</v>
      </c>
      <c r="L421" s="32">
        <f>SUMIFS('Capex forecast'!K$7:K$210,'Capex forecast'!$T$7:$T$210,'Allocation of site-spec costs'!$B421,'Capex forecast'!$S$7:$S$210,'Allocation of site-spec costs'!$D421,'Capex forecast'!$Q$7:$Q$210,"Customer Connection")</f>
        <v>0</v>
      </c>
      <c r="M421" s="32">
        <f>SUMIFS('Capex forecast'!L$7:L$210,'Capex forecast'!$T$7:$T$210,'Allocation of site-spec costs'!$B421,'Capex forecast'!$S$7:$S$210,'Allocation of site-spec costs'!$D421,'Capex forecast'!$Q$7:$Q$210,"Customer Connection")</f>
        <v>0</v>
      </c>
      <c r="N421" s="32">
        <f>SUMIFS('Capex forecast'!M$7:M$210,'Capex forecast'!$T$7:$T$210,'Allocation of site-spec costs'!$B421,'Capex forecast'!$S$7:$S$210,'Allocation of site-spec costs'!$D421,'Capex forecast'!$Q$7:$Q$210,"Customer Connection")</f>
        <v>0</v>
      </c>
      <c r="O421" s="32">
        <f>SUMIFS('Capex forecast'!N$7:N$210,'Capex forecast'!$T$7:$T$210,'Allocation of site-spec costs'!$B421,'Capex forecast'!$S$7:$S$210,'Allocation of site-spec costs'!$D421,'Capex forecast'!$Q$7:$Q$210,"Customer Connection")</f>
        <v>0</v>
      </c>
      <c r="Q421" s="6" t="s">
        <v>136</v>
      </c>
      <c r="R421" s="6" t="str">
        <f>INDEX('Raw demand forecast'!$M$7:$M$5830,MATCH($Q421,'Raw demand forecast'!$B$7:$B$5830,0))</f>
        <v>No</v>
      </c>
      <c r="S421" s="6" t="str">
        <f>IF(COUNTIF($Q$93:Q421,$B421) = 1, "LV", IF(COUNTIF($Q$93:Q421,$B421) = 2, "HV", "ST"))</f>
        <v>HV</v>
      </c>
      <c r="T421" s="6" t="str">
        <f>INDEX('Demand forecast and growth rate'!$E$7:$E$273,MATCH($Q421,'Demand forecast and growth rate'!$B$7:$B$273,0))</f>
        <v>Steady/falling</v>
      </c>
      <c r="U421" s="32">
        <f>SUMIFS('Capex forecast'!E$7:E$210,'Capex forecast'!$T$7:$T$210,$Q421,'Capex forecast'!$S$7:$S$210,$S421,'Capex forecast'!$Q$7:$Q$210,"Augex")</f>
        <v>0</v>
      </c>
      <c r="V421" s="32">
        <f>SUMIFS('Capex forecast'!F$7:F$210,'Capex forecast'!$T$7:$T$210,$Q421,'Capex forecast'!$S$7:$S$210,$S421,'Capex forecast'!$Q$7:$Q$210,"Augex")</f>
        <v>0</v>
      </c>
      <c r="W421" s="32">
        <f>SUMIFS('Capex forecast'!G$7:G$210,'Capex forecast'!$T$7:$T$210,$Q421,'Capex forecast'!$S$7:$S$210,$S421,'Capex forecast'!$Q$7:$Q$210,"Augex")</f>
        <v>0</v>
      </c>
      <c r="X421" s="32">
        <f>SUMIFS('Capex forecast'!H$7:H$210,'Capex forecast'!$T$7:$T$210,$Q421,'Capex forecast'!$S$7:$S$210,$S421,'Capex forecast'!$Q$7:$Q$210,"Augex")</f>
        <v>0</v>
      </c>
      <c r="Y421" s="32">
        <f>SUMIFS('Capex forecast'!I$7:I$210,'Capex forecast'!$T$7:$T$210,$Q421,'Capex forecast'!$S$7:$S$210,$S421,'Capex forecast'!$Q$7:$Q$210,"Augex")</f>
        <v>0</v>
      </c>
      <c r="Z421" s="32">
        <f>SUMIFS('Capex forecast'!J$7:J$210,'Capex forecast'!$T$7:$T$210,$Q421,'Capex forecast'!$S$7:$S$210,$S421,'Capex forecast'!$Q$7:$Q$210,"Augex")</f>
        <v>0</v>
      </c>
      <c r="AA421" s="32">
        <f>SUMIFS('Capex forecast'!K$7:K$210,'Capex forecast'!$T$7:$T$210,$Q421,'Capex forecast'!$S$7:$S$210,$S421,'Capex forecast'!$Q$7:$Q$210,"Augex")</f>
        <v>0</v>
      </c>
      <c r="AB421" s="32">
        <f>SUMIFS('Capex forecast'!L$7:L$210,'Capex forecast'!$T$7:$T$210,$Q421,'Capex forecast'!$S$7:$S$210,$S421,'Capex forecast'!$Q$7:$Q$210,"Augex")</f>
        <v>0</v>
      </c>
      <c r="AC421" s="32">
        <f>SUMIFS('Capex forecast'!M$7:M$210,'Capex forecast'!$T$7:$T$210,$Q421,'Capex forecast'!$S$7:$S$210,$S421,'Capex forecast'!$Q$7:$Q$210,"Augex")</f>
        <v>0</v>
      </c>
      <c r="AD421" s="32">
        <f>SUMIFS('Capex forecast'!N$7:N$210,'Capex forecast'!$T$7:$T$210,$Q421,'Capex forecast'!$S$7:$S$210,$S421,'Capex forecast'!$Q$7:$Q$210,"Augex")</f>
        <v>0</v>
      </c>
      <c r="AF421" s="6" t="s">
        <v>136</v>
      </c>
      <c r="AG421" s="6" t="str">
        <f>INDEX('Raw demand forecast'!$M$7:$M$5830,MATCH($Q421,'Raw demand forecast'!$B$7:$B$5830,0))</f>
        <v>No</v>
      </c>
      <c r="AH421" s="6" t="str">
        <f>IF(COUNTIF($AF$93:AF421,$B421) = 1, "LV", IF(COUNTIF($AF$93:AF421,$B421) = 2, "HV", "ST"))</f>
        <v>HV</v>
      </c>
      <c r="AI421" s="6" t="str">
        <f>INDEX('Demand forecast and growth rate'!$E$7:$E$273,MATCH($Q421,'Demand forecast and growth rate'!$B$7:$B$273,0))</f>
        <v>Steady/falling</v>
      </c>
      <c r="AJ421" s="53">
        <f>SUMIFS('Capex forecast'!E$7:E$210,'Capex forecast'!$T$7:$T$210,$AF421,'Capex forecast'!$S$7:$S$210,$AH421,'Capex forecast'!$Q$7:$Q$210,"Repex")</f>
        <v>0</v>
      </c>
      <c r="AK421" s="53">
        <f>SUMIFS('Capex forecast'!F$7:F$210,'Capex forecast'!$T$7:$T$210,$AF421,'Capex forecast'!$S$7:$S$210,$AH421,'Capex forecast'!$Q$7:$Q$210,"Repex")</f>
        <v>0</v>
      </c>
      <c r="AL421" s="53">
        <f>SUMIFS('Capex forecast'!G$7:G$210,'Capex forecast'!$T$7:$T$210,$AF421,'Capex forecast'!$S$7:$S$210,$AH421,'Capex forecast'!$Q$7:$Q$210,"Repex")</f>
        <v>0</v>
      </c>
      <c r="AM421" s="53">
        <f>SUMIFS('Capex forecast'!H$7:H$210,'Capex forecast'!$T$7:$T$210,$AF421,'Capex forecast'!$S$7:$S$210,$AH421,'Capex forecast'!$Q$7:$Q$210,"Repex")</f>
        <v>0</v>
      </c>
      <c r="AN421" s="53">
        <f>SUMIFS('Capex forecast'!I$7:I$210,'Capex forecast'!$T$7:$T$210,$AF421,'Capex forecast'!$S$7:$S$210,$AH421,'Capex forecast'!$Q$7:$Q$210,"Repex")</f>
        <v>0</v>
      </c>
      <c r="AO421" s="53">
        <f>SUMIFS('Capex forecast'!J$7:J$210,'Capex forecast'!$T$7:$T$210,$AF421,'Capex forecast'!$S$7:$S$210,$AH421,'Capex forecast'!$Q$7:$Q$210,"Repex")</f>
        <v>0</v>
      </c>
      <c r="AP421" s="53">
        <f>SUMIFS('Capex forecast'!K$7:K$210,'Capex forecast'!$T$7:$T$210,$AF421,'Capex forecast'!$S$7:$S$210,$AH421,'Capex forecast'!$Q$7:$Q$210,"Repex")</f>
        <v>0</v>
      </c>
      <c r="AQ421" s="53">
        <f>SUMIFS('Capex forecast'!L$7:L$210,'Capex forecast'!$T$7:$T$210,$AF421,'Capex forecast'!$S$7:$S$210,$AH421,'Capex forecast'!$Q$7:$Q$210,"Repex")</f>
        <v>0</v>
      </c>
      <c r="AR421" s="53">
        <f>SUMIFS('Capex forecast'!M$7:M$210,'Capex forecast'!$T$7:$T$210,$AF421,'Capex forecast'!$S$7:$S$210,$AH421,'Capex forecast'!$Q$7:$Q$210,"Repex")</f>
        <v>0</v>
      </c>
      <c r="AS421" s="53">
        <f>SUMIFS('Capex forecast'!N$7:N$210,'Capex forecast'!$T$7:$T$210,$AF421,'Capex forecast'!$S$7:$S$210,$AH421,'Capex forecast'!$Q$7:$Q$210,"Repex")</f>
        <v>0</v>
      </c>
    </row>
    <row r="422" spans="2:45" ht="15">
      <c r="B422" s="6" t="s">
        <v>629</v>
      </c>
      <c r="C422" s="6" t="str">
        <f>INDEX('Raw demand forecast'!$M$7:$M$5830,MATCH($B422,'Raw demand forecast'!$B$7:$B$5830,0))</f>
        <v>Yes</v>
      </c>
      <c r="D422" s="6" t="str">
        <f>IF(COUNTIF($B$93:B422,$B422) = 1, "LV", IF(COUNTIF($B$93:B422,$B422) = 2, "HV", "ST"))</f>
        <v>HV</v>
      </c>
      <c r="E422" s="6" t="str">
        <f>INDEX('Demand forecast and growth rate'!$E$7:$E$273,MATCH($B422,'Demand forecast and growth rate'!$B$7:$B$273,0))</f>
        <v>Steady/falling</v>
      </c>
      <c r="F422" s="32">
        <f>SUMIFS('Capex forecast'!E$7:E$210,'Capex forecast'!$T$7:$T$210,'Allocation of site-spec costs'!$B422,'Capex forecast'!$S$7:$S$210,'Allocation of site-spec costs'!$D422,'Capex forecast'!$Q$7:$Q$210,"Customer Connection")</f>
        <v>0</v>
      </c>
      <c r="G422" s="32">
        <f>SUMIFS('Capex forecast'!F$7:F$210,'Capex forecast'!$T$7:$T$210,'Allocation of site-spec costs'!$B422,'Capex forecast'!$S$7:$S$210,'Allocation of site-spec costs'!$D422,'Capex forecast'!$Q$7:$Q$210,"Customer Connection")</f>
        <v>0</v>
      </c>
      <c r="H422" s="32">
        <f>SUMIFS('Capex forecast'!G$7:G$210,'Capex forecast'!$T$7:$T$210,'Allocation of site-spec costs'!$B422,'Capex forecast'!$S$7:$S$210,'Allocation of site-spec costs'!$D422,'Capex forecast'!$Q$7:$Q$210,"Customer Connection")</f>
        <v>0</v>
      </c>
      <c r="I422" s="32">
        <f>SUMIFS('Capex forecast'!H$7:H$210,'Capex forecast'!$T$7:$T$210,'Allocation of site-spec costs'!$B422,'Capex forecast'!$S$7:$S$210,'Allocation of site-spec costs'!$D422,'Capex forecast'!$Q$7:$Q$210,"Customer Connection")</f>
        <v>0</v>
      </c>
      <c r="J422" s="32">
        <f>SUMIFS('Capex forecast'!I$7:I$210,'Capex forecast'!$T$7:$T$210,'Allocation of site-spec costs'!$B422,'Capex forecast'!$S$7:$S$210,'Allocation of site-spec costs'!$D422,'Capex forecast'!$Q$7:$Q$210,"Customer Connection")</f>
        <v>0</v>
      </c>
      <c r="K422" s="32">
        <f>SUMIFS('Capex forecast'!J$7:J$210,'Capex forecast'!$T$7:$T$210,'Allocation of site-spec costs'!$B422,'Capex forecast'!$S$7:$S$210,'Allocation of site-spec costs'!$D422,'Capex forecast'!$Q$7:$Q$210,"Customer Connection")</f>
        <v>0</v>
      </c>
      <c r="L422" s="32">
        <f>SUMIFS('Capex forecast'!K$7:K$210,'Capex forecast'!$T$7:$T$210,'Allocation of site-spec costs'!$B422,'Capex forecast'!$S$7:$S$210,'Allocation of site-spec costs'!$D422,'Capex forecast'!$Q$7:$Q$210,"Customer Connection")</f>
        <v>0</v>
      </c>
      <c r="M422" s="32">
        <f>SUMIFS('Capex forecast'!L$7:L$210,'Capex forecast'!$T$7:$T$210,'Allocation of site-spec costs'!$B422,'Capex forecast'!$S$7:$S$210,'Allocation of site-spec costs'!$D422,'Capex forecast'!$Q$7:$Q$210,"Customer Connection")</f>
        <v>0</v>
      </c>
      <c r="N422" s="32">
        <f>SUMIFS('Capex forecast'!M$7:M$210,'Capex forecast'!$T$7:$T$210,'Allocation of site-spec costs'!$B422,'Capex forecast'!$S$7:$S$210,'Allocation of site-spec costs'!$D422,'Capex forecast'!$Q$7:$Q$210,"Customer Connection")</f>
        <v>0</v>
      </c>
      <c r="O422" s="32">
        <f>SUMIFS('Capex forecast'!N$7:N$210,'Capex forecast'!$T$7:$T$210,'Allocation of site-spec costs'!$B422,'Capex forecast'!$S$7:$S$210,'Allocation of site-spec costs'!$D422,'Capex forecast'!$Q$7:$Q$210,"Customer Connection")</f>
        <v>0</v>
      </c>
      <c r="Q422" s="6" t="s">
        <v>629</v>
      </c>
      <c r="R422" s="6" t="str">
        <f>INDEX('Raw demand forecast'!$M$7:$M$5830,MATCH($Q422,'Raw demand forecast'!$B$7:$B$5830,0))</f>
        <v>Yes</v>
      </c>
      <c r="S422" s="6" t="str">
        <f>IF(COUNTIF($Q$93:Q422,$B422) = 1, "LV", IF(COUNTIF($Q$93:Q422,$B422) = 2, "HV", "ST"))</f>
        <v>HV</v>
      </c>
      <c r="T422" s="6" t="str">
        <f>INDEX('Demand forecast and growth rate'!$E$7:$E$273,MATCH($Q422,'Demand forecast and growth rate'!$B$7:$B$273,0))</f>
        <v>Steady/falling</v>
      </c>
      <c r="U422" s="32">
        <f>SUMIFS('Capex forecast'!E$7:E$210,'Capex forecast'!$T$7:$T$210,$Q422,'Capex forecast'!$S$7:$S$210,$S422,'Capex forecast'!$Q$7:$Q$210,"Augex")</f>
        <v>0</v>
      </c>
      <c r="V422" s="32">
        <f>SUMIFS('Capex forecast'!F$7:F$210,'Capex forecast'!$T$7:$T$210,$Q422,'Capex forecast'!$S$7:$S$210,$S422,'Capex forecast'!$Q$7:$Q$210,"Augex")</f>
        <v>0</v>
      </c>
      <c r="W422" s="32">
        <f>SUMIFS('Capex forecast'!G$7:G$210,'Capex forecast'!$T$7:$T$210,$Q422,'Capex forecast'!$S$7:$S$210,$S422,'Capex forecast'!$Q$7:$Q$210,"Augex")</f>
        <v>0</v>
      </c>
      <c r="X422" s="32">
        <f>SUMIFS('Capex forecast'!H$7:H$210,'Capex forecast'!$T$7:$T$210,$Q422,'Capex forecast'!$S$7:$S$210,$S422,'Capex forecast'!$Q$7:$Q$210,"Augex")</f>
        <v>0</v>
      </c>
      <c r="Y422" s="32">
        <f>SUMIFS('Capex forecast'!I$7:I$210,'Capex forecast'!$T$7:$T$210,$Q422,'Capex forecast'!$S$7:$S$210,$S422,'Capex forecast'!$Q$7:$Q$210,"Augex")</f>
        <v>0</v>
      </c>
      <c r="Z422" s="32">
        <f>SUMIFS('Capex forecast'!J$7:J$210,'Capex forecast'!$T$7:$T$210,$Q422,'Capex forecast'!$S$7:$S$210,$S422,'Capex forecast'!$Q$7:$Q$210,"Augex")</f>
        <v>0</v>
      </c>
      <c r="AA422" s="32">
        <f>SUMIFS('Capex forecast'!K$7:K$210,'Capex forecast'!$T$7:$T$210,$Q422,'Capex forecast'!$S$7:$S$210,$S422,'Capex forecast'!$Q$7:$Q$210,"Augex")</f>
        <v>0</v>
      </c>
      <c r="AB422" s="32">
        <f>SUMIFS('Capex forecast'!L$7:L$210,'Capex forecast'!$T$7:$T$210,$Q422,'Capex forecast'!$S$7:$S$210,$S422,'Capex forecast'!$Q$7:$Q$210,"Augex")</f>
        <v>0</v>
      </c>
      <c r="AC422" s="32">
        <f>SUMIFS('Capex forecast'!M$7:M$210,'Capex forecast'!$T$7:$T$210,$Q422,'Capex forecast'!$S$7:$S$210,$S422,'Capex forecast'!$Q$7:$Q$210,"Augex")</f>
        <v>0</v>
      </c>
      <c r="AD422" s="32">
        <f>SUMIFS('Capex forecast'!N$7:N$210,'Capex forecast'!$T$7:$T$210,$Q422,'Capex forecast'!$S$7:$S$210,$S422,'Capex forecast'!$Q$7:$Q$210,"Augex")</f>
        <v>0</v>
      </c>
      <c r="AF422" s="6" t="s">
        <v>629</v>
      </c>
      <c r="AG422" s="6" t="str">
        <f>INDEX('Raw demand forecast'!$M$7:$M$5830,MATCH($Q422,'Raw demand forecast'!$B$7:$B$5830,0))</f>
        <v>Yes</v>
      </c>
      <c r="AH422" s="6" t="str">
        <f>IF(COUNTIF($AF$93:AF422,$B422) = 1, "LV", IF(COUNTIF($AF$93:AF422,$B422) = 2, "HV", "ST"))</f>
        <v>HV</v>
      </c>
      <c r="AI422" s="6" t="str">
        <f>INDEX('Demand forecast and growth rate'!$E$7:$E$273,MATCH($Q422,'Demand forecast and growth rate'!$B$7:$B$273,0))</f>
        <v>Steady/falling</v>
      </c>
      <c r="AJ422" s="53">
        <f>SUMIFS('Capex forecast'!E$7:E$210,'Capex forecast'!$T$7:$T$210,$AF422,'Capex forecast'!$S$7:$S$210,$AH422,'Capex forecast'!$Q$7:$Q$210,"Repex")</f>
        <v>0</v>
      </c>
      <c r="AK422" s="53">
        <f>SUMIFS('Capex forecast'!F$7:F$210,'Capex forecast'!$T$7:$T$210,$AF422,'Capex forecast'!$S$7:$S$210,$AH422,'Capex forecast'!$Q$7:$Q$210,"Repex")</f>
        <v>0</v>
      </c>
      <c r="AL422" s="53">
        <f>SUMIFS('Capex forecast'!G$7:G$210,'Capex forecast'!$T$7:$T$210,$AF422,'Capex forecast'!$S$7:$S$210,$AH422,'Capex forecast'!$Q$7:$Q$210,"Repex")</f>
        <v>0</v>
      </c>
      <c r="AM422" s="53">
        <f>SUMIFS('Capex forecast'!H$7:H$210,'Capex forecast'!$T$7:$T$210,$AF422,'Capex forecast'!$S$7:$S$210,$AH422,'Capex forecast'!$Q$7:$Q$210,"Repex")</f>
        <v>0</v>
      </c>
      <c r="AN422" s="53">
        <f>SUMIFS('Capex forecast'!I$7:I$210,'Capex forecast'!$T$7:$T$210,$AF422,'Capex forecast'!$S$7:$S$210,$AH422,'Capex forecast'!$Q$7:$Q$210,"Repex")</f>
        <v>0</v>
      </c>
      <c r="AO422" s="53">
        <f>SUMIFS('Capex forecast'!J$7:J$210,'Capex forecast'!$T$7:$T$210,$AF422,'Capex forecast'!$S$7:$S$210,$AH422,'Capex forecast'!$Q$7:$Q$210,"Repex")</f>
        <v>0</v>
      </c>
      <c r="AP422" s="53">
        <f>SUMIFS('Capex forecast'!K$7:K$210,'Capex forecast'!$T$7:$T$210,$AF422,'Capex forecast'!$S$7:$S$210,$AH422,'Capex forecast'!$Q$7:$Q$210,"Repex")</f>
        <v>0</v>
      </c>
      <c r="AQ422" s="53">
        <f>SUMIFS('Capex forecast'!L$7:L$210,'Capex forecast'!$T$7:$T$210,$AF422,'Capex forecast'!$S$7:$S$210,$AH422,'Capex forecast'!$Q$7:$Q$210,"Repex")</f>
        <v>0</v>
      </c>
      <c r="AR422" s="53">
        <f>SUMIFS('Capex forecast'!M$7:M$210,'Capex forecast'!$T$7:$T$210,$AF422,'Capex forecast'!$S$7:$S$210,$AH422,'Capex forecast'!$Q$7:$Q$210,"Repex")</f>
        <v>0</v>
      </c>
      <c r="AS422" s="53">
        <f>SUMIFS('Capex forecast'!N$7:N$210,'Capex forecast'!$T$7:$T$210,$AF422,'Capex forecast'!$S$7:$S$210,$AH422,'Capex forecast'!$Q$7:$Q$210,"Repex")</f>
        <v>0</v>
      </c>
    </row>
    <row r="423" spans="2:45" ht="15">
      <c r="B423" s="6" t="s">
        <v>630</v>
      </c>
      <c r="C423" s="6" t="str">
        <f>INDEX('Raw demand forecast'!$M$7:$M$5830,MATCH($B423,'Raw demand forecast'!$B$7:$B$5830,0))</f>
        <v>Yes</v>
      </c>
      <c r="D423" s="6" t="str">
        <f>IF(COUNTIF($B$93:B423,$B423) = 1, "LV", IF(COUNTIF($B$93:B423,$B423) = 2, "HV", "ST"))</f>
        <v>HV</v>
      </c>
      <c r="E423" s="6" t="str">
        <f>INDEX('Demand forecast and growth rate'!$E$7:$E$273,MATCH($B423,'Demand forecast and growth rate'!$B$7:$B$273,0))</f>
        <v>Steady/falling</v>
      </c>
      <c r="F423" s="32">
        <f>SUMIFS('Capex forecast'!E$7:E$210,'Capex forecast'!$T$7:$T$210,'Allocation of site-spec costs'!$B423,'Capex forecast'!$S$7:$S$210,'Allocation of site-spec costs'!$D423,'Capex forecast'!$Q$7:$Q$210,"Customer Connection")</f>
        <v>0</v>
      </c>
      <c r="G423" s="32">
        <f>SUMIFS('Capex forecast'!F$7:F$210,'Capex forecast'!$T$7:$T$210,'Allocation of site-spec costs'!$B423,'Capex forecast'!$S$7:$S$210,'Allocation of site-spec costs'!$D423,'Capex forecast'!$Q$7:$Q$210,"Customer Connection")</f>
        <v>0</v>
      </c>
      <c r="H423" s="32">
        <f>SUMIFS('Capex forecast'!G$7:G$210,'Capex forecast'!$T$7:$T$210,'Allocation of site-spec costs'!$B423,'Capex forecast'!$S$7:$S$210,'Allocation of site-spec costs'!$D423,'Capex forecast'!$Q$7:$Q$210,"Customer Connection")</f>
        <v>0</v>
      </c>
      <c r="I423" s="32">
        <f>SUMIFS('Capex forecast'!H$7:H$210,'Capex forecast'!$T$7:$T$210,'Allocation of site-spec costs'!$B423,'Capex forecast'!$S$7:$S$210,'Allocation of site-spec costs'!$D423,'Capex forecast'!$Q$7:$Q$210,"Customer Connection")</f>
        <v>0</v>
      </c>
      <c r="J423" s="32">
        <f>SUMIFS('Capex forecast'!I$7:I$210,'Capex forecast'!$T$7:$T$210,'Allocation of site-spec costs'!$B423,'Capex forecast'!$S$7:$S$210,'Allocation of site-spec costs'!$D423,'Capex forecast'!$Q$7:$Q$210,"Customer Connection")</f>
        <v>0</v>
      </c>
      <c r="K423" s="32">
        <f>SUMIFS('Capex forecast'!J$7:J$210,'Capex forecast'!$T$7:$T$210,'Allocation of site-spec costs'!$B423,'Capex forecast'!$S$7:$S$210,'Allocation of site-spec costs'!$D423,'Capex forecast'!$Q$7:$Q$210,"Customer Connection")</f>
        <v>0</v>
      </c>
      <c r="L423" s="32">
        <f>SUMIFS('Capex forecast'!K$7:K$210,'Capex forecast'!$T$7:$T$210,'Allocation of site-spec costs'!$B423,'Capex forecast'!$S$7:$S$210,'Allocation of site-spec costs'!$D423,'Capex forecast'!$Q$7:$Q$210,"Customer Connection")</f>
        <v>0</v>
      </c>
      <c r="M423" s="32">
        <f>SUMIFS('Capex forecast'!L$7:L$210,'Capex forecast'!$T$7:$T$210,'Allocation of site-spec costs'!$B423,'Capex forecast'!$S$7:$S$210,'Allocation of site-spec costs'!$D423,'Capex forecast'!$Q$7:$Q$210,"Customer Connection")</f>
        <v>0</v>
      </c>
      <c r="N423" s="32">
        <f>SUMIFS('Capex forecast'!M$7:M$210,'Capex forecast'!$T$7:$T$210,'Allocation of site-spec costs'!$B423,'Capex forecast'!$S$7:$S$210,'Allocation of site-spec costs'!$D423,'Capex forecast'!$Q$7:$Q$210,"Customer Connection")</f>
        <v>0</v>
      </c>
      <c r="O423" s="32">
        <f>SUMIFS('Capex forecast'!N$7:N$210,'Capex forecast'!$T$7:$T$210,'Allocation of site-spec costs'!$B423,'Capex forecast'!$S$7:$S$210,'Allocation of site-spec costs'!$D423,'Capex forecast'!$Q$7:$Q$210,"Customer Connection")</f>
        <v>0</v>
      </c>
      <c r="Q423" s="6" t="s">
        <v>630</v>
      </c>
      <c r="R423" s="6" t="str">
        <f>INDEX('Raw demand forecast'!$M$7:$M$5830,MATCH($Q423,'Raw demand forecast'!$B$7:$B$5830,0))</f>
        <v>Yes</v>
      </c>
      <c r="S423" s="6" t="str">
        <f>IF(COUNTIF($Q$93:Q423,$B423) = 1, "LV", IF(COUNTIF($Q$93:Q423,$B423) = 2, "HV", "ST"))</f>
        <v>HV</v>
      </c>
      <c r="T423" s="6" t="str">
        <f>INDEX('Demand forecast and growth rate'!$E$7:$E$273,MATCH($Q423,'Demand forecast and growth rate'!$B$7:$B$273,0))</f>
        <v>Steady/falling</v>
      </c>
      <c r="U423" s="32">
        <f>SUMIFS('Capex forecast'!E$7:E$210,'Capex forecast'!$T$7:$T$210,$Q423,'Capex forecast'!$S$7:$S$210,$S423,'Capex forecast'!$Q$7:$Q$210,"Augex")</f>
        <v>0</v>
      </c>
      <c r="V423" s="32">
        <f>SUMIFS('Capex forecast'!F$7:F$210,'Capex forecast'!$T$7:$T$210,$Q423,'Capex forecast'!$S$7:$S$210,$S423,'Capex forecast'!$Q$7:$Q$210,"Augex")</f>
        <v>0</v>
      </c>
      <c r="W423" s="32">
        <f>SUMIFS('Capex forecast'!G$7:G$210,'Capex forecast'!$T$7:$T$210,$Q423,'Capex forecast'!$S$7:$S$210,$S423,'Capex forecast'!$Q$7:$Q$210,"Augex")</f>
        <v>0</v>
      </c>
      <c r="X423" s="32">
        <f>SUMIFS('Capex forecast'!H$7:H$210,'Capex forecast'!$T$7:$T$210,$Q423,'Capex forecast'!$S$7:$S$210,$S423,'Capex forecast'!$Q$7:$Q$210,"Augex")</f>
        <v>0</v>
      </c>
      <c r="Y423" s="32">
        <f>SUMIFS('Capex forecast'!I$7:I$210,'Capex forecast'!$T$7:$T$210,$Q423,'Capex forecast'!$S$7:$S$210,$S423,'Capex forecast'!$Q$7:$Q$210,"Augex")</f>
        <v>0</v>
      </c>
      <c r="Z423" s="32">
        <f>SUMIFS('Capex forecast'!J$7:J$210,'Capex forecast'!$T$7:$T$210,$Q423,'Capex forecast'!$S$7:$S$210,$S423,'Capex forecast'!$Q$7:$Q$210,"Augex")</f>
        <v>0</v>
      </c>
      <c r="AA423" s="32">
        <f>SUMIFS('Capex forecast'!K$7:K$210,'Capex forecast'!$T$7:$T$210,$Q423,'Capex forecast'!$S$7:$S$210,$S423,'Capex forecast'!$Q$7:$Q$210,"Augex")</f>
        <v>0</v>
      </c>
      <c r="AB423" s="32">
        <f>SUMIFS('Capex forecast'!L$7:L$210,'Capex forecast'!$T$7:$T$210,$Q423,'Capex forecast'!$S$7:$S$210,$S423,'Capex forecast'!$Q$7:$Q$210,"Augex")</f>
        <v>0</v>
      </c>
      <c r="AC423" s="32">
        <f>SUMIFS('Capex forecast'!M$7:M$210,'Capex forecast'!$T$7:$T$210,$Q423,'Capex forecast'!$S$7:$S$210,$S423,'Capex forecast'!$Q$7:$Q$210,"Augex")</f>
        <v>0</v>
      </c>
      <c r="AD423" s="32">
        <f>SUMIFS('Capex forecast'!N$7:N$210,'Capex forecast'!$T$7:$T$210,$Q423,'Capex forecast'!$S$7:$S$210,$S423,'Capex forecast'!$Q$7:$Q$210,"Augex")</f>
        <v>0</v>
      </c>
      <c r="AF423" s="6" t="s">
        <v>630</v>
      </c>
      <c r="AG423" s="6" t="str">
        <f>INDEX('Raw demand forecast'!$M$7:$M$5830,MATCH($Q423,'Raw demand forecast'!$B$7:$B$5830,0))</f>
        <v>Yes</v>
      </c>
      <c r="AH423" s="6" t="str">
        <f>IF(COUNTIF($AF$93:AF423,$B423) = 1, "LV", IF(COUNTIF($AF$93:AF423,$B423) = 2, "HV", "ST"))</f>
        <v>HV</v>
      </c>
      <c r="AI423" s="6" t="str">
        <f>INDEX('Demand forecast and growth rate'!$E$7:$E$273,MATCH($Q423,'Demand forecast and growth rate'!$B$7:$B$273,0))</f>
        <v>Steady/falling</v>
      </c>
      <c r="AJ423" s="53">
        <f>SUMIFS('Capex forecast'!E$7:E$210,'Capex forecast'!$T$7:$T$210,$AF423,'Capex forecast'!$S$7:$S$210,$AH423,'Capex forecast'!$Q$7:$Q$210,"Repex")</f>
        <v>0</v>
      </c>
      <c r="AK423" s="53">
        <f>SUMIFS('Capex forecast'!F$7:F$210,'Capex forecast'!$T$7:$T$210,$AF423,'Capex forecast'!$S$7:$S$210,$AH423,'Capex forecast'!$Q$7:$Q$210,"Repex")</f>
        <v>0</v>
      </c>
      <c r="AL423" s="53">
        <f>SUMIFS('Capex forecast'!G$7:G$210,'Capex forecast'!$T$7:$T$210,$AF423,'Capex forecast'!$S$7:$S$210,$AH423,'Capex forecast'!$Q$7:$Q$210,"Repex")</f>
        <v>0</v>
      </c>
      <c r="AM423" s="53">
        <f>SUMIFS('Capex forecast'!H$7:H$210,'Capex forecast'!$T$7:$T$210,$AF423,'Capex forecast'!$S$7:$S$210,$AH423,'Capex forecast'!$Q$7:$Q$210,"Repex")</f>
        <v>0</v>
      </c>
      <c r="AN423" s="53">
        <f>SUMIFS('Capex forecast'!I$7:I$210,'Capex forecast'!$T$7:$T$210,$AF423,'Capex forecast'!$S$7:$S$210,$AH423,'Capex forecast'!$Q$7:$Q$210,"Repex")</f>
        <v>0</v>
      </c>
      <c r="AO423" s="53">
        <f>SUMIFS('Capex forecast'!J$7:J$210,'Capex forecast'!$T$7:$T$210,$AF423,'Capex forecast'!$S$7:$S$210,$AH423,'Capex forecast'!$Q$7:$Q$210,"Repex")</f>
        <v>0</v>
      </c>
      <c r="AP423" s="53">
        <f>SUMIFS('Capex forecast'!K$7:K$210,'Capex forecast'!$T$7:$T$210,$AF423,'Capex forecast'!$S$7:$S$210,$AH423,'Capex forecast'!$Q$7:$Q$210,"Repex")</f>
        <v>0</v>
      </c>
      <c r="AQ423" s="53">
        <f>SUMIFS('Capex forecast'!L$7:L$210,'Capex forecast'!$T$7:$T$210,$AF423,'Capex forecast'!$S$7:$S$210,$AH423,'Capex forecast'!$Q$7:$Q$210,"Repex")</f>
        <v>0</v>
      </c>
      <c r="AR423" s="53">
        <f>SUMIFS('Capex forecast'!M$7:M$210,'Capex forecast'!$T$7:$T$210,$AF423,'Capex forecast'!$S$7:$S$210,$AH423,'Capex forecast'!$Q$7:$Q$210,"Repex")</f>
        <v>0</v>
      </c>
      <c r="AS423" s="53">
        <f>SUMIFS('Capex forecast'!N$7:N$210,'Capex forecast'!$T$7:$T$210,$AF423,'Capex forecast'!$S$7:$S$210,$AH423,'Capex forecast'!$Q$7:$Q$210,"Repex")</f>
        <v>0</v>
      </c>
    </row>
    <row r="424" spans="2:45" ht="15">
      <c r="B424" s="6" t="s">
        <v>635</v>
      </c>
      <c r="C424" s="6" t="str">
        <f>INDEX('Raw demand forecast'!$M$7:$M$5830,MATCH($B424,'Raw demand forecast'!$B$7:$B$5830,0))</f>
        <v>Yes</v>
      </c>
      <c r="D424" s="6" t="str">
        <f>IF(COUNTIF($B$93:B424,$B424) = 1, "LV", IF(COUNTIF($B$93:B424,$B424) = 2, "HV", "ST"))</f>
        <v>HV</v>
      </c>
      <c r="E424" s="6" t="str">
        <f>INDEX('Demand forecast and growth rate'!$E$7:$E$273,MATCH($B424,'Demand forecast and growth rate'!$B$7:$B$273,0))</f>
        <v>Steady/falling</v>
      </c>
      <c r="F424" s="32">
        <f>SUMIFS('Capex forecast'!E$7:E$210,'Capex forecast'!$T$7:$T$210,'Allocation of site-spec costs'!$B424,'Capex forecast'!$S$7:$S$210,'Allocation of site-spec costs'!$D424,'Capex forecast'!$Q$7:$Q$210,"Customer Connection")</f>
        <v>0</v>
      </c>
      <c r="G424" s="32">
        <f>SUMIFS('Capex forecast'!F$7:F$210,'Capex forecast'!$T$7:$T$210,'Allocation of site-spec costs'!$B424,'Capex forecast'!$S$7:$S$210,'Allocation of site-spec costs'!$D424,'Capex forecast'!$Q$7:$Q$210,"Customer Connection")</f>
        <v>0</v>
      </c>
      <c r="H424" s="32">
        <f>SUMIFS('Capex forecast'!G$7:G$210,'Capex forecast'!$T$7:$T$210,'Allocation of site-spec costs'!$B424,'Capex forecast'!$S$7:$S$210,'Allocation of site-spec costs'!$D424,'Capex forecast'!$Q$7:$Q$210,"Customer Connection")</f>
        <v>0</v>
      </c>
      <c r="I424" s="32">
        <f>SUMIFS('Capex forecast'!H$7:H$210,'Capex forecast'!$T$7:$T$210,'Allocation of site-spec costs'!$B424,'Capex forecast'!$S$7:$S$210,'Allocation of site-spec costs'!$D424,'Capex forecast'!$Q$7:$Q$210,"Customer Connection")</f>
        <v>0</v>
      </c>
      <c r="J424" s="32">
        <f>SUMIFS('Capex forecast'!I$7:I$210,'Capex forecast'!$T$7:$T$210,'Allocation of site-spec costs'!$B424,'Capex forecast'!$S$7:$S$210,'Allocation of site-spec costs'!$D424,'Capex forecast'!$Q$7:$Q$210,"Customer Connection")</f>
        <v>0</v>
      </c>
      <c r="K424" s="32">
        <f>SUMIFS('Capex forecast'!J$7:J$210,'Capex forecast'!$T$7:$T$210,'Allocation of site-spec costs'!$B424,'Capex forecast'!$S$7:$S$210,'Allocation of site-spec costs'!$D424,'Capex forecast'!$Q$7:$Q$210,"Customer Connection")</f>
        <v>0</v>
      </c>
      <c r="L424" s="32">
        <f>SUMIFS('Capex forecast'!K$7:K$210,'Capex forecast'!$T$7:$T$210,'Allocation of site-spec costs'!$B424,'Capex forecast'!$S$7:$S$210,'Allocation of site-spec costs'!$D424,'Capex forecast'!$Q$7:$Q$210,"Customer Connection")</f>
        <v>0</v>
      </c>
      <c r="M424" s="32">
        <f>SUMIFS('Capex forecast'!L$7:L$210,'Capex forecast'!$T$7:$T$210,'Allocation of site-spec costs'!$B424,'Capex forecast'!$S$7:$S$210,'Allocation of site-spec costs'!$D424,'Capex forecast'!$Q$7:$Q$210,"Customer Connection")</f>
        <v>0</v>
      </c>
      <c r="N424" s="32">
        <f>SUMIFS('Capex forecast'!M$7:M$210,'Capex forecast'!$T$7:$T$210,'Allocation of site-spec costs'!$B424,'Capex forecast'!$S$7:$S$210,'Allocation of site-spec costs'!$D424,'Capex forecast'!$Q$7:$Q$210,"Customer Connection")</f>
        <v>0</v>
      </c>
      <c r="O424" s="32">
        <f>SUMIFS('Capex forecast'!N$7:N$210,'Capex forecast'!$T$7:$T$210,'Allocation of site-spec costs'!$B424,'Capex forecast'!$S$7:$S$210,'Allocation of site-spec costs'!$D424,'Capex forecast'!$Q$7:$Q$210,"Customer Connection")</f>
        <v>0</v>
      </c>
      <c r="Q424" s="6" t="s">
        <v>635</v>
      </c>
      <c r="R424" s="6" t="str">
        <f>INDEX('Raw demand forecast'!$M$7:$M$5830,MATCH($Q424,'Raw demand forecast'!$B$7:$B$5830,0))</f>
        <v>Yes</v>
      </c>
      <c r="S424" s="6" t="str">
        <f>IF(COUNTIF($Q$93:Q424,$B424) = 1, "LV", IF(COUNTIF($Q$93:Q424,$B424) = 2, "HV", "ST"))</f>
        <v>HV</v>
      </c>
      <c r="T424" s="6" t="str">
        <f>INDEX('Demand forecast and growth rate'!$E$7:$E$273,MATCH($Q424,'Demand forecast and growth rate'!$B$7:$B$273,0))</f>
        <v>Steady/falling</v>
      </c>
      <c r="U424" s="32">
        <f>SUMIFS('Capex forecast'!E$7:E$210,'Capex forecast'!$T$7:$T$210,$Q424,'Capex forecast'!$S$7:$S$210,$S424,'Capex forecast'!$Q$7:$Q$210,"Augex")</f>
        <v>0</v>
      </c>
      <c r="V424" s="32">
        <f>SUMIFS('Capex forecast'!F$7:F$210,'Capex forecast'!$T$7:$T$210,$Q424,'Capex forecast'!$S$7:$S$210,$S424,'Capex forecast'!$Q$7:$Q$210,"Augex")</f>
        <v>0</v>
      </c>
      <c r="W424" s="32">
        <f>SUMIFS('Capex forecast'!G$7:G$210,'Capex forecast'!$T$7:$T$210,$Q424,'Capex forecast'!$S$7:$S$210,$S424,'Capex forecast'!$Q$7:$Q$210,"Augex")</f>
        <v>0</v>
      </c>
      <c r="X424" s="32">
        <f>SUMIFS('Capex forecast'!H$7:H$210,'Capex forecast'!$T$7:$T$210,$Q424,'Capex forecast'!$S$7:$S$210,$S424,'Capex forecast'!$Q$7:$Q$210,"Augex")</f>
        <v>0</v>
      </c>
      <c r="Y424" s="32">
        <f>SUMIFS('Capex forecast'!I$7:I$210,'Capex forecast'!$T$7:$T$210,$Q424,'Capex forecast'!$S$7:$S$210,$S424,'Capex forecast'!$Q$7:$Q$210,"Augex")</f>
        <v>0</v>
      </c>
      <c r="Z424" s="32">
        <f>SUMIFS('Capex forecast'!J$7:J$210,'Capex forecast'!$T$7:$T$210,$Q424,'Capex forecast'!$S$7:$S$210,$S424,'Capex forecast'!$Q$7:$Q$210,"Augex")</f>
        <v>0</v>
      </c>
      <c r="AA424" s="32">
        <f>SUMIFS('Capex forecast'!K$7:K$210,'Capex forecast'!$T$7:$T$210,$Q424,'Capex forecast'!$S$7:$S$210,$S424,'Capex forecast'!$Q$7:$Q$210,"Augex")</f>
        <v>0</v>
      </c>
      <c r="AB424" s="32">
        <f>SUMIFS('Capex forecast'!L$7:L$210,'Capex forecast'!$T$7:$T$210,$Q424,'Capex forecast'!$S$7:$S$210,$S424,'Capex forecast'!$Q$7:$Q$210,"Augex")</f>
        <v>0</v>
      </c>
      <c r="AC424" s="32">
        <f>SUMIFS('Capex forecast'!M$7:M$210,'Capex forecast'!$T$7:$T$210,$Q424,'Capex forecast'!$S$7:$S$210,$S424,'Capex forecast'!$Q$7:$Q$210,"Augex")</f>
        <v>0</v>
      </c>
      <c r="AD424" s="32">
        <f>SUMIFS('Capex forecast'!N$7:N$210,'Capex forecast'!$T$7:$T$210,$Q424,'Capex forecast'!$S$7:$S$210,$S424,'Capex forecast'!$Q$7:$Q$210,"Augex")</f>
        <v>0</v>
      </c>
      <c r="AF424" s="6" t="s">
        <v>635</v>
      </c>
      <c r="AG424" s="6" t="str">
        <f>INDEX('Raw demand forecast'!$M$7:$M$5830,MATCH($Q424,'Raw demand forecast'!$B$7:$B$5830,0))</f>
        <v>Yes</v>
      </c>
      <c r="AH424" s="6" t="str">
        <f>IF(COUNTIF($AF$93:AF424,$B424) = 1, "LV", IF(COUNTIF($AF$93:AF424,$B424) = 2, "HV", "ST"))</f>
        <v>HV</v>
      </c>
      <c r="AI424" s="6" t="str">
        <f>INDEX('Demand forecast and growth rate'!$E$7:$E$273,MATCH($Q424,'Demand forecast and growth rate'!$B$7:$B$273,0))</f>
        <v>Steady/falling</v>
      </c>
      <c r="AJ424" s="53">
        <f>SUMIFS('Capex forecast'!E$7:E$210,'Capex forecast'!$T$7:$T$210,$AF424,'Capex forecast'!$S$7:$S$210,$AH424,'Capex forecast'!$Q$7:$Q$210,"Repex")</f>
        <v>0</v>
      </c>
      <c r="AK424" s="53">
        <f>SUMIFS('Capex forecast'!F$7:F$210,'Capex forecast'!$T$7:$T$210,$AF424,'Capex forecast'!$S$7:$S$210,$AH424,'Capex forecast'!$Q$7:$Q$210,"Repex")</f>
        <v>0</v>
      </c>
      <c r="AL424" s="53">
        <f>SUMIFS('Capex forecast'!G$7:G$210,'Capex forecast'!$T$7:$T$210,$AF424,'Capex forecast'!$S$7:$S$210,$AH424,'Capex forecast'!$Q$7:$Q$210,"Repex")</f>
        <v>0</v>
      </c>
      <c r="AM424" s="53">
        <f>SUMIFS('Capex forecast'!H$7:H$210,'Capex forecast'!$T$7:$T$210,$AF424,'Capex forecast'!$S$7:$S$210,$AH424,'Capex forecast'!$Q$7:$Q$210,"Repex")</f>
        <v>0</v>
      </c>
      <c r="AN424" s="53">
        <f>SUMIFS('Capex forecast'!I$7:I$210,'Capex forecast'!$T$7:$T$210,$AF424,'Capex forecast'!$S$7:$S$210,$AH424,'Capex forecast'!$Q$7:$Q$210,"Repex")</f>
        <v>0</v>
      </c>
      <c r="AO424" s="53">
        <f>SUMIFS('Capex forecast'!J$7:J$210,'Capex forecast'!$T$7:$T$210,$AF424,'Capex forecast'!$S$7:$S$210,$AH424,'Capex forecast'!$Q$7:$Q$210,"Repex")</f>
        <v>0</v>
      </c>
      <c r="AP424" s="53">
        <f>SUMIFS('Capex forecast'!K$7:K$210,'Capex forecast'!$T$7:$T$210,$AF424,'Capex forecast'!$S$7:$S$210,$AH424,'Capex forecast'!$Q$7:$Q$210,"Repex")</f>
        <v>0</v>
      </c>
      <c r="AQ424" s="53">
        <f>SUMIFS('Capex forecast'!L$7:L$210,'Capex forecast'!$T$7:$T$210,$AF424,'Capex forecast'!$S$7:$S$210,$AH424,'Capex forecast'!$Q$7:$Q$210,"Repex")</f>
        <v>0</v>
      </c>
      <c r="AR424" s="53">
        <f>SUMIFS('Capex forecast'!M$7:M$210,'Capex forecast'!$T$7:$T$210,$AF424,'Capex forecast'!$S$7:$S$210,$AH424,'Capex forecast'!$Q$7:$Q$210,"Repex")</f>
        <v>0</v>
      </c>
      <c r="AS424" s="53">
        <f>SUMIFS('Capex forecast'!N$7:N$210,'Capex forecast'!$T$7:$T$210,$AF424,'Capex forecast'!$S$7:$S$210,$AH424,'Capex forecast'!$Q$7:$Q$210,"Repex")</f>
        <v>0</v>
      </c>
    </row>
    <row r="425" spans="2:45" ht="15">
      <c r="B425" s="6" t="s">
        <v>34</v>
      </c>
      <c r="C425" s="6" t="str">
        <f>INDEX('Raw demand forecast'!$M$7:$M$5830,MATCH($B425,'Raw demand forecast'!$B$7:$B$5830,0))</f>
        <v>No</v>
      </c>
      <c r="D425" s="6" t="str">
        <f>IF(COUNTIF($B$93:B425,$B425) = 1, "LV", IF(COUNTIF($B$93:B425,$B425) = 2, "HV", "ST"))</f>
        <v>HV</v>
      </c>
      <c r="E425" s="6" t="str">
        <f>INDEX('Demand forecast and growth rate'!$E$7:$E$273,MATCH($B425,'Demand forecast and growth rate'!$B$7:$B$273,0))</f>
        <v>Steady/falling</v>
      </c>
      <c r="F425" s="32">
        <f>SUMIFS('Capex forecast'!E$7:E$210,'Capex forecast'!$T$7:$T$210,'Allocation of site-spec costs'!$B425,'Capex forecast'!$S$7:$S$210,'Allocation of site-spec costs'!$D425,'Capex forecast'!$Q$7:$Q$210,"Customer Connection")</f>
        <v>0</v>
      </c>
      <c r="G425" s="32">
        <f>SUMIFS('Capex forecast'!F$7:F$210,'Capex forecast'!$T$7:$T$210,'Allocation of site-spec costs'!$B425,'Capex forecast'!$S$7:$S$210,'Allocation of site-spec costs'!$D425,'Capex forecast'!$Q$7:$Q$210,"Customer Connection")</f>
        <v>0</v>
      </c>
      <c r="H425" s="32">
        <f>SUMIFS('Capex forecast'!G$7:G$210,'Capex forecast'!$T$7:$T$210,'Allocation of site-spec costs'!$B425,'Capex forecast'!$S$7:$S$210,'Allocation of site-spec costs'!$D425,'Capex forecast'!$Q$7:$Q$210,"Customer Connection")</f>
        <v>0</v>
      </c>
      <c r="I425" s="32">
        <f>SUMIFS('Capex forecast'!H$7:H$210,'Capex forecast'!$T$7:$T$210,'Allocation of site-spec costs'!$B425,'Capex forecast'!$S$7:$S$210,'Allocation of site-spec costs'!$D425,'Capex forecast'!$Q$7:$Q$210,"Customer Connection")</f>
        <v>0</v>
      </c>
      <c r="J425" s="32">
        <f>SUMIFS('Capex forecast'!I$7:I$210,'Capex forecast'!$T$7:$T$210,'Allocation of site-spec costs'!$B425,'Capex forecast'!$S$7:$S$210,'Allocation of site-spec costs'!$D425,'Capex forecast'!$Q$7:$Q$210,"Customer Connection")</f>
        <v>0</v>
      </c>
      <c r="K425" s="32">
        <f>SUMIFS('Capex forecast'!J$7:J$210,'Capex forecast'!$T$7:$T$210,'Allocation of site-spec costs'!$B425,'Capex forecast'!$S$7:$S$210,'Allocation of site-spec costs'!$D425,'Capex forecast'!$Q$7:$Q$210,"Customer Connection")</f>
        <v>0</v>
      </c>
      <c r="L425" s="32">
        <f>SUMIFS('Capex forecast'!K$7:K$210,'Capex forecast'!$T$7:$T$210,'Allocation of site-spec costs'!$B425,'Capex forecast'!$S$7:$S$210,'Allocation of site-spec costs'!$D425,'Capex forecast'!$Q$7:$Q$210,"Customer Connection")</f>
        <v>0</v>
      </c>
      <c r="M425" s="32">
        <f>SUMIFS('Capex forecast'!L$7:L$210,'Capex forecast'!$T$7:$T$210,'Allocation of site-spec costs'!$B425,'Capex forecast'!$S$7:$S$210,'Allocation of site-spec costs'!$D425,'Capex forecast'!$Q$7:$Q$210,"Customer Connection")</f>
        <v>0</v>
      </c>
      <c r="N425" s="32">
        <f>SUMIFS('Capex forecast'!M$7:M$210,'Capex forecast'!$T$7:$T$210,'Allocation of site-spec costs'!$B425,'Capex forecast'!$S$7:$S$210,'Allocation of site-spec costs'!$D425,'Capex forecast'!$Q$7:$Q$210,"Customer Connection")</f>
        <v>0</v>
      </c>
      <c r="O425" s="32">
        <f>SUMIFS('Capex forecast'!N$7:N$210,'Capex forecast'!$T$7:$T$210,'Allocation of site-spec costs'!$B425,'Capex forecast'!$S$7:$S$210,'Allocation of site-spec costs'!$D425,'Capex forecast'!$Q$7:$Q$210,"Customer Connection")</f>
        <v>0</v>
      </c>
      <c r="Q425" s="6" t="s">
        <v>34</v>
      </c>
      <c r="R425" s="6" t="str">
        <f>INDEX('Raw demand forecast'!$M$7:$M$5830,MATCH($Q425,'Raw demand forecast'!$B$7:$B$5830,0))</f>
        <v>No</v>
      </c>
      <c r="S425" s="6" t="str">
        <f>IF(COUNTIF($Q$93:Q425,$B425) = 1, "LV", IF(COUNTIF($Q$93:Q425,$B425) = 2, "HV", "ST"))</f>
        <v>HV</v>
      </c>
      <c r="T425" s="6" t="str">
        <f>INDEX('Demand forecast and growth rate'!$E$7:$E$273,MATCH($Q425,'Demand forecast and growth rate'!$B$7:$B$273,0))</f>
        <v>Steady/falling</v>
      </c>
      <c r="U425" s="32">
        <f>SUMIFS('Capex forecast'!E$7:E$210,'Capex forecast'!$T$7:$T$210,$Q425,'Capex forecast'!$S$7:$S$210,$S425,'Capex forecast'!$Q$7:$Q$210,"Augex")</f>
        <v>0</v>
      </c>
      <c r="V425" s="32">
        <f>SUMIFS('Capex forecast'!F$7:F$210,'Capex forecast'!$T$7:$T$210,$Q425,'Capex forecast'!$S$7:$S$210,$S425,'Capex forecast'!$Q$7:$Q$210,"Augex")</f>
        <v>0</v>
      </c>
      <c r="W425" s="32">
        <f>SUMIFS('Capex forecast'!G$7:G$210,'Capex forecast'!$T$7:$T$210,$Q425,'Capex forecast'!$S$7:$S$210,$S425,'Capex forecast'!$Q$7:$Q$210,"Augex")</f>
        <v>0</v>
      </c>
      <c r="X425" s="32">
        <f>SUMIFS('Capex forecast'!H$7:H$210,'Capex forecast'!$T$7:$T$210,$Q425,'Capex forecast'!$S$7:$S$210,$S425,'Capex forecast'!$Q$7:$Q$210,"Augex")</f>
        <v>0</v>
      </c>
      <c r="Y425" s="32">
        <f>SUMIFS('Capex forecast'!I$7:I$210,'Capex forecast'!$T$7:$T$210,$Q425,'Capex forecast'!$S$7:$S$210,$S425,'Capex forecast'!$Q$7:$Q$210,"Augex")</f>
        <v>0</v>
      </c>
      <c r="Z425" s="32">
        <f>SUMIFS('Capex forecast'!J$7:J$210,'Capex forecast'!$T$7:$T$210,$Q425,'Capex forecast'!$S$7:$S$210,$S425,'Capex forecast'!$Q$7:$Q$210,"Augex")</f>
        <v>0</v>
      </c>
      <c r="AA425" s="32">
        <f>SUMIFS('Capex forecast'!K$7:K$210,'Capex forecast'!$T$7:$T$210,$Q425,'Capex forecast'!$S$7:$S$210,$S425,'Capex forecast'!$Q$7:$Q$210,"Augex")</f>
        <v>0</v>
      </c>
      <c r="AB425" s="32">
        <f>SUMIFS('Capex forecast'!L$7:L$210,'Capex forecast'!$T$7:$T$210,$Q425,'Capex forecast'!$S$7:$S$210,$S425,'Capex forecast'!$Q$7:$Q$210,"Augex")</f>
        <v>0</v>
      </c>
      <c r="AC425" s="32">
        <f>SUMIFS('Capex forecast'!M$7:M$210,'Capex forecast'!$T$7:$T$210,$Q425,'Capex forecast'!$S$7:$S$210,$S425,'Capex forecast'!$Q$7:$Q$210,"Augex")</f>
        <v>0</v>
      </c>
      <c r="AD425" s="32">
        <f>SUMIFS('Capex forecast'!N$7:N$210,'Capex forecast'!$T$7:$T$210,$Q425,'Capex forecast'!$S$7:$S$210,$S425,'Capex forecast'!$Q$7:$Q$210,"Augex")</f>
        <v>0</v>
      </c>
      <c r="AF425" s="6" t="s">
        <v>34</v>
      </c>
      <c r="AG425" s="6" t="str">
        <f>INDEX('Raw demand forecast'!$M$7:$M$5830,MATCH($Q425,'Raw demand forecast'!$B$7:$B$5830,0))</f>
        <v>No</v>
      </c>
      <c r="AH425" s="6" t="str">
        <f>IF(COUNTIF($AF$93:AF425,$B425) = 1, "LV", IF(COUNTIF($AF$93:AF425,$B425) = 2, "HV", "ST"))</f>
        <v>HV</v>
      </c>
      <c r="AI425" s="6" t="str">
        <f>INDEX('Demand forecast and growth rate'!$E$7:$E$273,MATCH($Q425,'Demand forecast and growth rate'!$B$7:$B$273,0))</f>
        <v>Steady/falling</v>
      </c>
      <c r="AJ425" s="53">
        <f>SUMIFS('Capex forecast'!E$7:E$210,'Capex forecast'!$T$7:$T$210,$AF425,'Capex forecast'!$S$7:$S$210,$AH425,'Capex forecast'!$Q$7:$Q$210,"Repex")</f>
        <v>0</v>
      </c>
      <c r="AK425" s="53">
        <f>SUMIFS('Capex forecast'!F$7:F$210,'Capex forecast'!$T$7:$T$210,$AF425,'Capex forecast'!$S$7:$S$210,$AH425,'Capex forecast'!$Q$7:$Q$210,"Repex")</f>
        <v>0</v>
      </c>
      <c r="AL425" s="53">
        <f>SUMIFS('Capex forecast'!G$7:G$210,'Capex forecast'!$T$7:$T$210,$AF425,'Capex forecast'!$S$7:$S$210,$AH425,'Capex forecast'!$Q$7:$Q$210,"Repex")</f>
        <v>0</v>
      </c>
      <c r="AM425" s="53">
        <f>SUMIFS('Capex forecast'!H$7:H$210,'Capex forecast'!$T$7:$T$210,$AF425,'Capex forecast'!$S$7:$S$210,$AH425,'Capex forecast'!$Q$7:$Q$210,"Repex")</f>
        <v>0</v>
      </c>
      <c r="AN425" s="53">
        <f>SUMIFS('Capex forecast'!I$7:I$210,'Capex forecast'!$T$7:$T$210,$AF425,'Capex forecast'!$S$7:$S$210,$AH425,'Capex forecast'!$Q$7:$Q$210,"Repex")</f>
        <v>0</v>
      </c>
      <c r="AO425" s="53">
        <f>SUMIFS('Capex forecast'!J$7:J$210,'Capex forecast'!$T$7:$T$210,$AF425,'Capex forecast'!$S$7:$S$210,$AH425,'Capex forecast'!$Q$7:$Q$210,"Repex")</f>
        <v>0</v>
      </c>
      <c r="AP425" s="53">
        <f>SUMIFS('Capex forecast'!K$7:K$210,'Capex forecast'!$T$7:$T$210,$AF425,'Capex forecast'!$S$7:$S$210,$AH425,'Capex forecast'!$Q$7:$Q$210,"Repex")</f>
        <v>0</v>
      </c>
      <c r="AQ425" s="53">
        <f>SUMIFS('Capex forecast'!L$7:L$210,'Capex forecast'!$T$7:$T$210,$AF425,'Capex forecast'!$S$7:$S$210,$AH425,'Capex forecast'!$Q$7:$Q$210,"Repex")</f>
        <v>0</v>
      </c>
      <c r="AR425" s="53">
        <f>SUMIFS('Capex forecast'!M$7:M$210,'Capex forecast'!$T$7:$T$210,$AF425,'Capex forecast'!$S$7:$S$210,$AH425,'Capex forecast'!$Q$7:$Q$210,"Repex")</f>
        <v>0</v>
      </c>
      <c r="AS425" s="53">
        <f>SUMIFS('Capex forecast'!N$7:N$210,'Capex forecast'!$T$7:$T$210,$AF425,'Capex forecast'!$S$7:$S$210,$AH425,'Capex forecast'!$Q$7:$Q$210,"Repex")</f>
        <v>0</v>
      </c>
    </row>
    <row r="426" spans="2:45" ht="15">
      <c r="B426" s="6" t="s">
        <v>39</v>
      </c>
      <c r="C426" s="6" t="str">
        <f>INDEX('Raw demand forecast'!$M$7:$M$5830,MATCH($B426,'Raw demand forecast'!$B$7:$B$5830,0))</f>
        <v>No</v>
      </c>
      <c r="D426" s="6" t="str">
        <f>IF(COUNTIF($B$93:B426,$B426) = 1, "LV", IF(COUNTIF($B$93:B426,$B426) = 2, "HV", "ST"))</f>
        <v>HV</v>
      </c>
      <c r="E426" s="6" t="str">
        <f>INDEX('Demand forecast and growth rate'!$E$7:$E$273,MATCH($B426,'Demand forecast and growth rate'!$B$7:$B$273,0))</f>
        <v>Steady/falling</v>
      </c>
      <c r="F426" s="32">
        <f>SUMIFS('Capex forecast'!E$7:E$210,'Capex forecast'!$T$7:$T$210,'Allocation of site-spec costs'!$B426,'Capex forecast'!$S$7:$S$210,'Allocation of site-spec costs'!$D426,'Capex forecast'!$Q$7:$Q$210,"Customer Connection")</f>
        <v>0</v>
      </c>
      <c r="G426" s="32">
        <f>SUMIFS('Capex forecast'!F$7:F$210,'Capex forecast'!$T$7:$T$210,'Allocation of site-spec costs'!$B426,'Capex forecast'!$S$7:$S$210,'Allocation of site-spec costs'!$D426,'Capex forecast'!$Q$7:$Q$210,"Customer Connection")</f>
        <v>0</v>
      </c>
      <c r="H426" s="32">
        <f>SUMIFS('Capex forecast'!G$7:G$210,'Capex forecast'!$T$7:$T$210,'Allocation of site-spec costs'!$B426,'Capex forecast'!$S$7:$S$210,'Allocation of site-spec costs'!$D426,'Capex forecast'!$Q$7:$Q$210,"Customer Connection")</f>
        <v>0</v>
      </c>
      <c r="I426" s="32">
        <f>SUMIFS('Capex forecast'!H$7:H$210,'Capex forecast'!$T$7:$T$210,'Allocation of site-spec costs'!$B426,'Capex forecast'!$S$7:$S$210,'Allocation of site-spec costs'!$D426,'Capex forecast'!$Q$7:$Q$210,"Customer Connection")</f>
        <v>0</v>
      </c>
      <c r="J426" s="32">
        <f>SUMIFS('Capex forecast'!I$7:I$210,'Capex forecast'!$T$7:$T$210,'Allocation of site-spec costs'!$B426,'Capex forecast'!$S$7:$S$210,'Allocation of site-spec costs'!$D426,'Capex forecast'!$Q$7:$Q$210,"Customer Connection")</f>
        <v>0</v>
      </c>
      <c r="K426" s="32">
        <f>SUMIFS('Capex forecast'!J$7:J$210,'Capex forecast'!$T$7:$T$210,'Allocation of site-spec costs'!$B426,'Capex forecast'!$S$7:$S$210,'Allocation of site-spec costs'!$D426,'Capex forecast'!$Q$7:$Q$210,"Customer Connection")</f>
        <v>0</v>
      </c>
      <c r="L426" s="32">
        <f>SUMIFS('Capex forecast'!K$7:K$210,'Capex forecast'!$T$7:$T$210,'Allocation of site-spec costs'!$B426,'Capex forecast'!$S$7:$S$210,'Allocation of site-spec costs'!$D426,'Capex forecast'!$Q$7:$Q$210,"Customer Connection")</f>
        <v>0</v>
      </c>
      <c r="M426" s="32">
        <f>SUMIFS('Capex forecast'!L$7:L$210,'Capex forecast'!$T$7:$T$210,'Allocation of site-spec costs'!$B426,'Capex forecast'!$S$7:$S$210,'Allocation of site-spec costs'!$D426,'Capex forecast'!$Q$7:$Q$210,"Customer Connection")</f>
        <v>0</v>
      </c>
      <c r="N426" s="32">
        <f>SUMIFS('Capex forecast'!M$7:M$210,'Capex forecast'!$T$7:$T$210,'Allocation of site-spec costs'!$B426,'Capex forecast'!$S$7:$S$210,'Allocation of site-spec costs'!$D426,'Capex forecast'!$Q$7:$Q$210,"Customer Connection")</f>
        <v>0</v>
      </c>
      <c r="O426" s="32">
        <f>SUMIFS('Capex forecast'!N$7:N$210,'Capex forecast'!$T$7:$T$210,'Allocation of site-spec costs'!$B426,'Capex forecast'!$S$7:$S$210,'Allocation of site-spec costs'!$D426,'Capex forecast'!$Q$7:$Q$210,"Customer Connection")</f>
        <v>0</v>
      </c>
      <c r="Q426" s="6" t="s">
        <v>39</v>
      </c>
      <c r="R426" s="6" t="str">
        <f>INDEX('Raw demand forecast'!$M$7:$M$5830,MATCH($Q426,'Raw demand forecast'!$B$7:$B$5830,0))</f>
        <v>No</v>
      </c>
      <c r="S426" s="6" t="str">
        <f>IF(COUNTIF($Q$93:Q426,$B426) = 1, "LV", IF(COUNTIF($Q$93:Q426,$B426) = 2, "HV", "ST"))</f>
        <v>HV</v>
      </c>
      <c r="T426" s="6" t="str">
        <f>INDEX('Demand forecast and growth rate'!$E$7:$E$273,MATCH($Q426,'Demand forecast and growth rate'!$B$7:$B$273,0))</f>
        <v>Steady/falling</v>
      </c>
      <c r="U426" s="32">
        <f>SUMIFS('Capex forecast'!E$7:E$210,'Capex forecast'!$T$7:$T$210,$Q426,'Capex forecast'!$S$7:$S$210,$S426,'Capex forecast'!$Q$7:$Q$210,"Augex")</f>
        <v>0</v>
      </c>
      <c r="V426" s="32">
        <f>SUMIFS('Capex forecast'!F$7:F$210,'Capex forecast'!$T$7:$T$210,$Q426,'Capex forecast'!$S$7:$S$210,$S426,'Capex forecast'!$Q$7:$Q$210,"Augex")</f>
        <v>0</v>
      </c>
      <c r="W426" s="32">
        <f>SUMIFS('Capex forecast'!G$7:G$210,'Capex forecast'!$T$7:$T$210,$Q426,'Capex forecast'!$S$7:$S$210,$S426,'Capex forecast'!$Q$7:$Q$210,"Augex")</f>
        <v>0</v>
      </c>
      <c r="X426" s="32">
        <f>SUMIFS('Capex forecast'!H$7:H$210,'Capex forecast'!$T$7:$T$210,$Q426,'Capex forecast'!$S$7:$S$210,$S426,'Capex forecast'!$Q$7:$Q$210,"Augex")</f>
        <v>0</v>
      </c>
      <c r="Y426" s="32">
        <f>SUMIFS('Capex forecast'!I$7:I$210,'Capex forecast'!$T$7:$T$210,$Q426,'Capex forecast'!$S$7:$S$210,$S426,'Capex forecast'!$Q$7:$Q$210,"Augex")</f>
        <v>0</v>
      </c>
      <c r="Z426" s="32">
        <f>SUMIFS('Capex forecast'!J$7:J$210,'Capex forecast'!$T$7:$T$210,$Q426,'Capex forecast'!$S$7:$S$210,$S426,'Capex forecast'!$Q$7:$Q$210,"Augex")</f>
        <v>0</v>
      </c>
      <c r="AA426" s="32">
        <f>SUMIFS('Capex forecast'!K$7:K$210,'Capex forecast'!$T$7:$T$210,$Q426,'Capex forecast'!$S$7:$S$210,$S426,'Capex forecast'!$Q$7:$Q$210,"Augex")</f>
        <v>0</v>
      </c>
      <c r="AB426" s="32">
        <f>SUMIFS('Capex forecast'!L$7:L$210,'Capex forecast'!$T$7:$T$210,$Q426,'Capex forecast'!$S$7:$S$210,$S426,'Capex forecast'!$Q$7:$Q$210,"Augex")</f>
        <v>0</v>
      </c>
      <c r="AC426" s="32">
        <f>SUMIFS('Capex forecast'!M$7:M$210,'Capex forecast'!$T$7:$T$210,$Q426,'Capex forecast'!$S$7:$S$210,$S426,'Capex forecast'!$Q$7:$Q$210,"Augex")</f>
        <v>0</v>
      </c>
      <c r="AD426" s="32">
        <f>SUMIFS('Capex forecast'!N$7:N$210,'Capex forecast'!$T$7:$T$210,$Q426,'Capex forecast'!$S$7:$S$210,$S426,'Capex forecast'!$Q$7:$Q$210,"Augex")</f>
        <v>0</v>
      </c>
      <c r="AF426" s="6" t="s">
        <v>39</v>
      </c>
      <c r="AG426" s="6" t="str">
        <f>INDEX('Raw demand forecast'!$M$7:$M$5830,MATCH($Q426,'Raw demand forecast'!$B$7:$B$5830,0))</f>
        <v>No</v>
      </c>
      <c r="AH426" s="6" t="str">
        <f>IF(COUNTIF($AF$93:AF426,$B426) = 1, "LV", IF(COUNTIF($AF$93:AF426,$B426) = 2, "HV", "ST"))</f>
        <v>HV</v>
      </c>
      <c r="AI426" s="6" t="str">
        <f>INDEX('Demand forecast and growth rate'!$E$7:$E$273,MATCH($Q426,'Demand forecast and growth rate'!$B$7:$B$273,0))</f>
        <v>Steady/falling</v>
      </c>
      <c r="AJ426" s="53">
        <f>SUMIFS('Capex forecast'!E$7:E$210,'Capex forecast'!$T$7:$T$210,$AF426,'Capex forecast'!$S$7:$S$210,$AH426,'Capex forecast'!$Q$7:$Q$210,"Repex")</f>
        <v>0</v>
      </c>
      <c r="AK426" s="53">
        <f>SUMIFS('Capex forecast'!F$7:F$210,'Capex forecast'!$T$7:$T$210,$AF426,'Capex forecast'!$S$7:$S$210,$AH426,'Capex forecast'!$Q$7:$Q$210,"Repex")</f>
        <v>0</v>
      </c>
      <c r="AL426" s="53">
        <f>SUMIFS('Capex forecast'!G$7:G$210,'Capex forecast'!$T$7:$T$210,$AF426,'Capex forecast'!$S$7:$S$210,$AH426,'Capex forecast'!$Q$7:$Q$210,"Repex")</f>
        <v>0</v>
      </c>
      <c r="AM426" s="53">
        <f>SUMIFS('Capex forecast'!H$7:H$210,'Capex forecast'!$T$7:$T$210,$AF426,'Capex forecast'!$S$7:$S$210,$AH426,'Capex forecast'!$Q$7:$Q$210,"Repex")</f>
        <v>0</v>
      </c>
      <c r="AN426" s="53">
        <f>SUMIFS('Capex forecast'!I$7:I$210,'Capex forecast'!$T$7:$T$210,$AF426,'Capex forecast'!$S$7:$S$210,$AH426,'Capex forecast'!$Q$7:$Q$210,"Repex")</f>
        <v>0</v>
      </c>
      <c r="AO426" s="53">
        <f>SUMIFS('Capex forecast'!J$7:J$210,'Capex forecast'!$T$7:$T$210,$AF426,'Capex forecast'!$S$7:$S$210,$AH426,'Capex forecast'!$Q$7:$Q$210,"Repex")</f>
        <v>0</v>
      </c>
      <c r="AP426" s="53">
        <f>SUMIFS('Capex forecast'!K$7:K$210,'Capex forecast'!$T$7:$T$210,$AF426,'Capex forecast'!$S$7:$S$210,$AH426,'Capex forecast'!$Q$7:$Q$210,"Repex")</f>
        <v>0</v>
      </c>
      <c r="AQ426" s="53">
        <f>SUMIFS('Capex forecast'!L$7:L$210,'Capex forecast'!$T$7:$T$210,$AF426,'Capex forecast'!$S$7:$S$210,$AH426,'Capex forecast'!$Q$7:$Q$210,"Repex")</f>
        <v>0</v>
      </c>
      <c r="AR426" s="53">
        <f>SUMIFS('Capex forecast'!M$7:M$210,'Capex forecast'!$T$7:$T$210,$AF426,'Capex forecast'!$S$7:$S$210,$AH426,'Capex forecast'!$Q$7:$Q$210,"Repex")</f>
        <v>0</v>
      </c>
      <c r="AS426" s="53">
        <f>SUMIFS('Capex forecast'!N$7:N$210,'Capex forecast'!$T$7:$T$210,$AF426,'Capex forecast'!$S$7:$S$210,$AH426,'Capex forecast'!$Q$7:$Q$210,"Repex")</f>
        <v>0</v>
      </c>
    </row>
    <row r="427" spans="2:45" ht="15">
      <c r="B427" s="6" t="s">
        <v>579</v>
      </c>
      <c r="C427" s="6" t="str">
        <f>INDEX('Raw demand forecast'!$M$7:$M$5830,MATCH($B427,'Raw demand forecast'!$B$7:$B$5830,0))</f>
        <v>Yes</v>
      </c>
      <c r="D427" s="6" t="str">
        <f>IF(COUNTIF($B$93:B427,$B427) = 1, "LV", IF(COUNTIF($B$93:B427,$B427) = 2, "HV", "ST"))</f>
        <v>HV</v>
      </c>
      <c r="E427" s="6" t="str">
        <f>INDEX('Demand forecast and growth rate'!$E$7:$E$273,MATCH($B427,'Demand forecast and growth rate'!$B$7:$B$273,0))</f>
        <v>Steady/falling</v>
      </c>
      <c r="F427" s="32">
        <f>SUMIFS('Capex forecast'!E$7:E$210,'Capex forecast'!$T$7:$T$210,'Allocation of site-spec costs'!$B427,'Capex forecast'!$S$7:$S$210,'Allocation of site-spec costs'!$D427,'Capex forecast'!$Q$7:$Q$210,"Customer Connection")</f>
        <v>0</v>
      </c>
      <c r="G427" s="32">
        <f>SUMIFS('Capex forecast'!F$7:F$210,'Capex forecast'!$T$7:$T$210,'Allocation of site-spec costs'!$B427,'Capex forecast'!$S$7:$S$210,'Allocation of site-spec costs'!$D427,'Capex forecast'!$Q$7:$Q$210,"Customer Connection")</f>
        <v>0</v>
      </c>
      <c r="H427" s="32">
        <f>SUMIFS('Capex forecast'!G$7:G$210,'Capex forecast'!$T$7:$T$210,'Allocation of site-spec costs'!$B427,'Capex forecast'!$S$7:$S$210,'Allocation of site-spec costs'!$D427,'Capex forecast'!$Q$7:$Q$210,"Customer Connection")</f>
        <v>0</v>
      </c>
      <c r="I427" s="32">
        <f>SUMIFS('Capex forecast'!H$7:H$210,'Capex forecast'!$T$7:$T$210,'Allocation of site-spec costs'!$B427,'Capex forecast'!$S$7:$S$210,'Allocation of site-spec costs'!$D427,'Capex forecast'!$Q$7:$Q$210,"Customer Connection")</f>
        <v>0</v>
      </c>
      <c r="J427" s="32">
        <f>SUMIFS('Capex forecast'!I$7:I$210,'Capex forecast'!$T$7:$T$210,'Allocation of site-spec costs'!$B427,'Capex forecast'!$S$7:$S$210,'Allocation of site-spec costs'!$D427,'Capex forecast'!$Q$7:$Q$210,"Customer Connection")</f>
        <v>0</v>
      </c>
      <c r="K427" s="32">
        <f>SUMIFS('Capex forecast'!J$7:J$210,'Capex forecast'!$T$7:$T$210,'Allocation of site-spec costs'!$B427,'Capex forecast'!$S$7:$S$210,'Allocation of site-spec costs'!$D427,'Capex forecast'!$Q$7:$Q$210,"Customer Connection")</f>
        <v>0</v>
      </c>
      <c r="L427" s="32">
        <f>SUMIFS('Capex forecast'!K$7:K$210,'Capex forecast'!$T$7:$T$210,'Allocation of site-spec costs'!$B427,'Capex forecast'!$S$7:$S$210,'Allocation of site-spec costs'!$D427,'Capex forecast'!$Q$7:$Q$210,"Customer Connection")</f>
        <v>0</v>
      </c>
      <c r="M427" s="32">
        <f>SUMIFS('Capex forecast'!L$7:L$210,'Capex forecast'!$T$7:$T$210,'Allocation of site-spec costs'!$B427,'Capex forecast'!$S$7:$S$210,'Allocation of site-spec costs'!$D427,'Capex forecast'!$Q$7:$Q$210,"Customer Connection")</f>
        <v>0</v>
      </c>
      <c r="N427" s="32">
        <f>SUMIFS('Capex forecast'!M$7:M$210,'Capex forecast'!$T$7:$T$210,'Allocation of site-spec costs'!$B427,'Capex forecast'!$S$7:$S$210,'Allocation of site-spec costs'!$D427,'Capex forecast'!$Q$7:$Q$210,"Customer Connection")</f>
        <v>0</v>
      </c>
      <c r="O427" s="32">
        <f>SUMIFS('Capex forecast'!N$7:N$210,'Capex forecast'!$T$7:$T$210,'Allocation of site-spec costs'!$B427,'Capex forecast'!$S$7:$S$210,'Allocation of site-spec costs'!$D427,'Capex forecast'!$Q$7:$Q$210,"Customer Connection")</f>
        <v>0</v>
      </c>
      <c r="Q427" s="6" t="s">
        <v>579</v>
      </c>
      <c r="R427" s="6" t="str">
        <f>INDEX('Raw demand forecast'!$M$7:$M$5830,MATCH($Q427,'Raw demand forecast'!$B$7:$B$5830,0))</f>
        <v>Yes</v>
      </c>
      <c r="S427" s="6" t="str">
        <f>IF(COUNTIF($Q$93:Q427,$B427) = 1, "LV", IF(COUNTIF($Q$93:Q427,$B427) = 2, "HV", "ST"))</f>
        <v>HV</v>
      </c>
      <c r="T427" s="6" t="str">
        <f>INDEX('Demand forecast and growth rate'!$E$7:$E$273,MATCH($Q427,'Demand forecast and growth rate'!$B$7:$B$273,0))</f>
        <v>Steady/falling</v>
      </c>
      <c r="U427" s="32">
        <f>SUMIFS('Capex forecast'!E$7:E$210,'Capex forecast'!$T$7:$T$210,$Q427,'Capex forecast'!$S$7:$S$210,$S427,'Capex forecast'!$Q$7:$Q$210,"Augex")</f>
        <v>0</v>
      </c>
      <c r="V427" s="32">
        <f>SUMIFS('Capex forecast'!F$7:F$210,'Capex forecast'!$T$7:$T$210,$Q427,'Capex forecast'!$S$7:$S$210,$S427,'Capex forecast'!$Q$7:$Q$210,"Augex")</f>
        <v>0</v>
      </c>
      <c r="W427" s="32">
        <f>SUMIFS('Capex forecast'!G$7:G$210,'Capex forecast'!$T$7:$T$210,$Q427,'Capex forecast'!$S$7:$S$210,$S427,'Capex forecast'!$Q$7:$Q$210,"Augex")</f>
        <v>0</v>
      </c>
      <c r="X427" s="32">
        <f>SUMIFS('Capex forecast'!H$7:H$210,'Capex forecast'!$T$7:$T$210,$Q427,'Capex forecast'!$S$7:$S$210,$S427,'Capex forecast'!$Q$7:$Q$210,"Augex")</f>
        <v>0</v>
      </c>
      <c r="Y427" s="32">
        <f>SUMIFS('Capex forecast'!I$7:I$210,'Capex forecast'!$T$7:$T$210,$Q427,'Capex forecast'!$S$7:$S$210,$S427,'Capex forecast'!$Q$7:$Q$210,"Augex")</f>
        <v>0</v>
      </c>
      <c r="Z427" s="32">
        <f>SUMIFS('Capex forecast'!J$7:J$210,'Capex forecast'!$T$7:$T$210,$Q427,'Capex forecast'!$S$7:$S$210,$S427,'Capex forecast'!$Q$7:$Q$210,"Augex")</f>
        <v>0</v>
      </c>
      <c r="AA427" s="32">
        <f>SUMIFS('Capex forecast'!K$7:K$210,'Capex forecast'!$T$7:$T$210,$Q427,'Capex forecast'!$S$7:$S$210,$S427,'Capex forecast'!$Q$7:$Q$210,"Augex")</f>
        <v>0</v>
      </c>
      <c r="AB427" s="32">
        <f>SUMIFS('Capex forecast'!L$7:L$210,'Capex forecast'!$T$7:$T$210,$Q427,'Capex forecast'!$S$7:$S$210,$S427,'Capex forecast'!$Q$7:$Q$210,"Augex")</f>
        <v>0</v>
      </c>
      <c r="AC427" s="32">
        <f>SUMIFS('Capex forecast'!M$7:M$210,'Capex forecast'!$T$7:$T$210,$Q427,'Capex forecast'!$S$7:$S$210,$S427,'Capex forecast'!$Q$7:$Q$210,"Augex")</f>
        <v>0</v>
      </c>
      <c r="AD427" s="32">
        <f>SUMIFS('Capex forecast'!N$7:N$210,'Capex forecast'!$T$7:$T$210,$Q427,'Capex forecast'!$S$7:$S$210,$S427,'Capex forecast'!$Q$7:$Q$210,"Augex")</f>
        <v>0</v>
      </c>
      <c r="AF427" s="6" t="s">
        <v>579</v>
      </c>
      <c r="AG427" s="6" t="str">
        <f>INDEX('Raw demand forecast'!$M$7:$M$5830,MATCH($Q427,'Raw demand forecast'!$B$7:$B$5830,0))</f>
        <v>Yes</v>
      </c>
      <c r="AH427" s="6" t="str">
        <f>IF(COUNTIF($AF$93:AF427,$B427) = 1, "LV", IF(COUNTIF($AF$93:AF427,$B427) = 2, "HV", "ST"))</f>
        <v>HV</v>
      </c>
      <c r="AI427" s="6" t="str">
        <f>INDEX('Demand forecast and growth rate'!$E$7:$E$273,MATCH($Q427,'Demand forecast and growth rate'!$B$7:$B$273,0))</f>
        <v>Steady/falling</v>
      </c>
      <c r="AJ427" s="53">
        <f>SUMIFS('Capex forecast'!E$7:E$210,'Capex forecast'!$T$7:$T$210,$AF427,'Capex forecast'!$S$7:$S$210,$AH427,'Capex forecast'!$Q$7:$Q$210,"Repex")</f>
        <v>0</v>
      </c>
      <c r="AK427" s="53">
        <f>SUMIFS('Capex forecast'!F$7:F$210,'Capex forecast'!$T$7:$T$210,$AF427,'Capex forecast'!$S$7:$S$210,$AH427,'Capex forecast'!$Q$7:$Q$210,"Repex")</f>
        <v>0</v>
      </c>
      <c r="AL427" s="53">
        <f>SUMIFS('Capex forecast'!G$7:G$210,'Capex forecast'!$T$7:$T$210,$AF427,'Capex forecast'!$S$7:$S$210,$AH427,'Capex forecast'!$Q$7:$Q$210,"Repex")</f>
        <v>0</v>
      </c>
      <c r="AM427" s="53">
        <f>SUMIFS('Capex forecast'!H$7:H$210,'Capex forecast'!$T$7:$T$210,$AF427,'Capex forecast'!$S$7:$S$210,$AH427,'Capex forecast'!$Q$7:$Q$210,"Repex")</f>
        <v>0</v>
      </c>
      <c r="AN427" s="53">
        <f>SUMIFS('Capex forecast'!I$7:I$210,'Capex forecast'!$T$7:$T$210,$AF427,'Capex forecast'!$S$7:$S$210,$AH427,'Capex forecast'!$Q$7:$Q$210,"Repex")</f>
        <v>0</v>
      </c>
      <c r="AO427" s="53">
        <f>SUMIFS('Capex forecast'!J$7:J$210,'Capex forecast'!$T$7:$T$210,$AF427,'Capex forecast'!$S$7:$S$210,$AH427,'Capex forecast'!$Q$7:$Q$210,"Repex")</f>
        <v>0</v>
      </c>
      <c r="AP427" s="53">
        <f>SUMIFS('Capex forecast'!K$7:K$210,'Capex forecast'!$T$7:$T$210,$AF427,'Capex forecast'!$S$7:$S$210,$AH427,'Capex forecast'!$Q$7:$Q$210,"Repex")</f>
        <v>0</v>
      </c>
      <c r="AQ427" s="53">
        <f>SUMIFS('Capex forecast'!L$7:L$210,'Capex forecast'!$T$7:$T$210,$AF427,'Capex forecast'!$S$7:$S$210,$AH427,'Capex forecast'!$Q$7:$Q$210,"Repex")</f>
        <v>0</v>
      </c>
      <c r="AR427" s="53">
        <f>SUMIFS('Capex forecast'!M$7:M$210,'Capex forecast'!$T$7:$T$210,$AF427,'Capex forecast'!$S$7:$S$210,$AH427,'Capex forecast'!$Q$7:$Q$210,"Repex")</f>
        <v>0</v>
      </c>
      <c r="AS427" s="53">
        <f>SUMIFS('Capex forecast'!N$7:N$210,'Capex forecast'!$T$7:$T$210,$AF427,'Capex forecast'!$S$7:$S$210,$AH427,'Capex forecast'!$Q$7:$Q$210,"Repex")</f>
        <v>0</v>
      </c>
    </row>
    <row r="428" spans="2:45" ht="15">
      <c r="B428" s="6" t="s">
        <v>58</v>
      </c>
      <c r="C428" s="6" t="str">
        <f>INDEX('Raw demand forecast'!$M$7:$M$5830,MATCH($B428,'Raw demand forecast'!$B$7:$B$5830,0))</f>
        <v>No</v>
      </c>
      <c r="D428" s="6" t="str">
        <f>IF(COUNTIF($B$93:B428,$B428) = 1, "LV", IF(COUNTIF($B$93:B428,$B428) = 2, "HV", "ST"))</f>
        <v>HV</v>
      </c>
      <c r="E428" s="6" t="str">
        <f>INDEX('Demand forecast and growth rate'!$E$7:$E$273,MATCH($B428,'Demand forecast and growth rate'!$B$7:$B$273,0))</f>
        <v>Small growth</v>
      </c>
      <c r="F428" s="32">
        <f>SUMIFS('Capex forecast'!E$7:E$210,'Capex forecast'!$T$7:$T$210,'Allocation of site-spec costs'!$B428,'Capex forecast'!$S$7:$S$210,'Allocation of site-spec costs'!$D428,'Capex forecast'!$Q$7:$Q$210,"Customer Connection")</f>
        <v>0</v>
      </c>
      <c r="G428" s="32">
        <f>SUMIFS('Capex forecast'!F$7:F$210,'Capex forecast'!$T$7:$T$210,'Allocation of site-spec costs'!$B428,'Capex forecast'!$S$7:$S$210,'Allocation of site-spec costs'!$D428,'Capex forecast'!$Q$7:$Q$210,"Customer Connection")</f>
        <v>0</v>
      </c>
      <c r="H428" s="32">
        <f>SUMIFS('Capex forecast'!G$7:G$210,'Capex forecast'!$T$7:$T$210,'Allocation of site-spec costs'!$B428,'Capex forecast'!$S$7:$S$210,'Allocation of site-spec costs'!$D428,'Capex forecast'!$Q$7:$Q$210,"Customer Connection")</f>
        <v>0</v>
      </c>
      <c r="I428" s="32">
        <f>SUMIFS('Capex forecast'!H$7:H$210,'Capex forecast'!$T$7:$T$210,'Allocation of site-spec costs'!$B428,'Capex forecast'!$S$7:$S$210,'Allocation of site-spec costs'!$D428,'Capex forecast'!$Q$7:$Q$210,"Customer Connection")</f>
        <v>0</v>
      </c>
      <c r="J428" s="32">
        <f>SUMIFS('Capex forecast'!I$7:I$210,'Capex forecast'!$T$7:$T$210,'Allocation of site-spec costs'!$B428,'Capex forecast'!$S$7:$S$210,'Allocation of site-spec costs'!$D428,'Capex forecast'!$Q$7:$Q$210,"Customer Connection")</f>
        <v>0</v>
      </c>
      <c r="K428" s="32">
        <f>SUMIFS('Capex forecast'!J$7:J$210,'Capex forecast'!$T$7:$T$210,'Allocation of site-spec costs'!$B428,'Capex forecast'!$S$7:$S$210,'Allocation of site-spec costs'!$D428,'Capex forecast'!$Q$7:$Q$210,"Customer Connection")</f>
        <v>0</v>
      </c>
      <c r="L428" s="32">
        <f>SUMIFS('Capex forecast'!K$7:K$210,'Capex forecast'!$T$7:$T$210,'Allocation of site-spec costs'!$B428,'Capex forecast'!$S$7:$S$210,'Allocation of site-spec costs'!$D428,'Capex forecast'!$Q$7:$Q$210,"Customer Connection")</f>
        <v>0</v>
      </c>
      <c r="M428" s="32">
        <f>SUMIFS('Capex forecast'!L$7:L$210,'Capex forecast'!$T$7:$T$210,'Allocation of site-spec costs'!$B428,'Capex forecast'!$S$7:$S$210,'Allocation of site-spec costs'!$D428,'Capex forecast'!$Q$7:$Q$210,"Customer Connection")</f>
        <v>0</v>
      </c>
      <c r="N428" s="32">
        <f>SUMIFS('Capex forecast'!M$7:M$210,'Capex forecast'!$T$7:$T$210,'Allocation of site-spec costs'!$B428,'Capex forecast'!$S$7:$S$210,'Allocation of site-spec costs'!$D428,'Capex forecast'!$Q$7:$Q$210,"Customer Connection")</f>
        <v>0</v>
      </c>
      <c r="O428" s="32">
        <f>SUMIFS('Capex forecast'!N$7:N$210,'Capex forecast'!$T$7:$T$210,'Allocation of site-spec costs'!$B428,'Capex forecast'!$S$7:$S$210,'Allocation of site-spec costs'!$D428,'Capex forecast'!$Q$7:$Q$210,"Customer Connection")</f>
        <v>0</v>
      </c>
      <c r="Q428" s="6" t="s">
        <v>58</v>
      </c>
      <c r="R428" s="6" t="str">
        <f>INDEX('Raw demand forecast'!$M$7:$M$5830,MATCH($Q428,'Raw demand forecast'!$B$7:$B$5830,0))</f>
        <v>No</v>
      </c>
      <c r="S428" s="6" t="str">
        <f>IF(COUNTIF($Q$93:Q428,$B428) = 1, "LV", IF(COUNTIF($Q$93:Q428,$B428) = 2, "HV", "ST"))</f>
        <v>HV</v>
      </c>
      <c r="T428" s="6" t="str">
        <f>INDEX('Demand forecast and growth rate'!$E$7:$E$273,MATCH($Q428,'Demand forecast and growth rate'!$B$7:$B$273,0))</f>
        <v>Small growth</v>
      </c>
      <c r="U428" s="32">
        <f>SUMIFS('Capex forecast'!E$7:E$210,'Capex forecast'!$T$7:$T$210,$Q428,'Capex forecast'!$S$7:$S$210,$S428,'Capex forecast'!$Q$7:$Q$210,"Augex")</f>
        <v>0</v>
      </c>
      <c r="V428" s="32">
        <f>SUMIFS('Capex forecast'!F$7:F$210,'Capex forecast'!$T$7:$T$210,$Q428,'Capex forecast'!$S$7:$S$210,$S428,'Capex forecast'!$Q$7:$Q$210,"Augex")</f>
        <v>0</v>
      </c>
      <c r="W428" s="32">
        <f>SUMIFS('Capex forecast'!G$7:G$210,'Capex forecast'!$T$7:$T$210,$Q428,'Capex forecast'!$S$7:$S$210,$S428,'Capex forecast'!$Q$7:$Q$210,"Augex")</f>
        <v>0</v>
      </c>
      <c r="X428" s="32">
        <f>SUMIFS('Capex forecast'!H$7:H$210,'Capex forecast'!$T$7:$T$210,$Q428,'Capex forecast'!$S$7:$S$210,$S428,'Capex forecast'!$Q$7:$Q$210,"Augex")</f>
        <v>0</v>
      </c>
      <c r="Y428" s="32">
        <f>SUMIFS('Capex forecast'!I$7:I$210,'Capex forecast'!$T$7:$T$210,$Q428,'Capex forecast'!$S$7:$S$210,$S428,'Capex forecast'!$Q$7:$Q$210,"Augex")</f>
        <v>0</v>
      </c>
      <c r="Z428" s="32">
        <f>SUMIFS('Capex forecast'!J$7:J$210,'Capex forecast'!$T$7:$T$210,$Q428,'Capex forecast'!$S$7:$S$210,$S428,'Capex forecast'!$Q$7:$Q$210,"Augex")</f>
        <v>0</v>
      </c>
      <c r="AA428" s="32">
        <f>SUMIFS('Capex forecast'!K$7:K$210,'Capex forecast'!$T$7:$T$210,$Q428,'Capex forecast'!$S$7:$S$210,$S428,'Capex forecast'!$Q$7:$Q$210,"Augex")</f>
        <v>0</v>
      </c>
      <c r="AB428" s="32">
        <f>SUMIFS('Capex forecast'!L$7:L$210,'Capex forecast'!$T$7:$T$210,$Q428,'Capex forecast'!$S$7:$S$210,$S428,'Capex forecast'!$Q$7:$Q$210,"Augex")</f>
        <v>0</v>
      </c>
      <c r="AC428" s="32">
        <f>SUMIFS('Capex forecast'!M$7:M$210,'Capex forecast'!$T$7:$T$210,$Q428,'Capex forecast'!$S$7:$S$210,$S428,'Capex forecast'!$Q$7:$Q$210,"Augex")</f>
        <v>0</v>
      </c>
      <c r="AD428" s="32">
        <f>SUMIFS('Capex forecast'!N$7:N$210,'Capex forecast'!$T$7:$T$210,$Q428,'Capex forecast'!$S$7:$S$210,$S428,'Capex forecast'!$Q$7:$Q$210,"Augex")</f>
        <v>0</v>
      </c>
      <c r="AF428" s="6" t="s">
        <v>58</v>
      </c>
      <c r="AG428" s="6" t="str">
        <f>INDEX('Raw demand forecast'!$M$7:$M$5830,MATCH($Q428,'Raw demand forecast'!$B$7:$B$5830,0))</f>
        <v>No</v>
      </c>
      <c r="AH428" s="6" t="str">
        <f>IF(COUNTIF($AF$93:AF428,$B428) = 1, "LV", IF(COUNTIF($AF$93:AF428,$B428) = 2, "HV", "ST"))</f>
        <v>HV</v>
      </c>
      <c r="AI428" s="6" t="str">
        <f>INDEX('Demand forecast and growth rate'!$E$7:$E$273,MATCH($Q428,'Demand forecast and growth rate'!$B$7:$B$273,0))</f>
        <v>Small growth</v>
      </c>
      <c r="AJ428" s="53">
        <f>SUMIFS('Capex forecast'!E$7:E$210,'Capex forecast'!$T$7:$T$210,$AF428,'Capex forecast'!$S$7:$S$210,$AH428,'Capex forecast'!$Q$7:$Q$210,"Repex")</f>
        <v>0</v>
      </c>
      <c r="AK428" s="53">
        <f>SUMIFS('Capex forecast'!F$7:F$210,'Capex forecast'!$T$7:$T$210,$AF428,'Capex forecast'!$S$7:$S$210,$AH428,'Capex forecast'!$Q$7:$Q$210,"Repex")</f>
        <v>0</v>
      </c>
      <c r="AL428" s="53">
        <f>SUMIFS('Capex forecast'!G$7:G$210,'Capex forecast'!$T$7:$T$210,$AF428,'Capex forecast'!$S$7:$S$210,$AH428,'Capex forecast'!$Q$7:$Q$210,"Repex")</f>
        <v>0</v>
      </c>
      <c r="AM428" s="53">
        <f>SUMIFS('Capex forecast'!H$7:H$210,'Capex forecast'!$T$7:$T$210,$AF428,'Capex forecast'!$S$7:$S$210,$AH428,'Capex forecast'!$Q$7:$Q$210,"Repex")</f>
        <v>0</v>
      </c>
      <c r="AN428" s="53">
        <f>SUMIFS('Capex forecast'!I$7:I$210,'Capex forecast'!$T$7:$T$210,$AF428,'Capex forecast'!$S$7:$S$210,$AH428,'Capex forecast'!$Q$7:$Q$210,"Repex")</f>
        <v>0</v>
      </c>
      <c r="AO428" s="53">
        <f>SUMIFS('Capex forecast'!J$7:J$210,'Capex forecast'!$T$7:$T$210,$AF428,'Capex forecast'!$S$7:$S$210,$AH428,'Capex forecast'!$Q$7:$Q$210,"Repex")</f>
        <v>0</v>
      </c>
      <c r="AP428" s="53">
        <f>SUMIFS('Capex forecast'!K$7:K$210,'Capex forecast'!$T$7:$T$210,$AF428,'Capex forecast'!$S$7:$S$210,$AH428,'Capex forecast'!$Q$7:$Q$210,"Repex")</f>
        <v>0</v>
      </c>
      <c r="AQ428" s="53">
        <f>SUMIFS('Capex forecast'!L$7:L$210,'Capex forecast'!$T$7:$T$210,$AF428,'Capex forecast'!$S$7:$S$210,$AH428,'Capex forecast'!$Q$7:$Q$210,"Repex")</f>
        <v>0</v>
      </c>
      <c r="AR428" s="53">
        <f>SUMIFS('Capex forecast'!M$7:M$210,'Capex forecast'!$T$7:$T$210,$AF428,'Capex forecast'!$S$7:$S$210,$AH428,'Capex forecast'!$Q$7:$Q$210,"Repex")</f>
        <v>0</v>
      </c>
      <c r="AS428" s="53">
        <f>SUMIFS('Capex forecast'!N$7:N$210,'Capex forecast'!$T$7:$T$210,$AF428,'Capex forecast'!$S$7:$S$210,$AH428,'Capex forecast'!$Q$7:$Q$210,"Repex")</f>
        <v>0</v>
      </c>
    </row>
    <row r="429" spans="2:45" ht="15">
      <c r="B429" s="6" t="s">
        <v>145</v>
      </c>
      <c r="C429" s="6" t="str">
        <f>INDEX('Raw demand forecast'!$M$7:$M$5830,MATCH($B429,'Raw demand forecast'!$B$7:$B$5830,0))</f>
        <v>No</v>
      </c>
      <c r="D429" s="6" t="str">
        <f>IF(COUNTIF($B$93:B429,$B429) = 1, "LV", IF(COUNTIF($B$93:B429,$B429) = 2, "HV", "ST"))</f>
        <v>HV</v>
      </c>
      <c r="E429" s="6" t="str">
        <f>INDEX('Demand forecast and growth rate'!$E$7:$E$273,MATCH($B429,'Demand forecast and growth rate'!$B$7:$B$273,0))</f>
        <v>Steady/falling</v>
      </c>
      <c r="F429" s="32">
        <f>SUMIFS('Capex forecast'!E$7:E$210,'Capex forecast'!$T$7:$T$210,'Allocation of site-spec costs'!$B429,'Capex forecast'!$S$7:$S$210,'Allocation of site-spec costs'!$D429,'Capex forecast'!$Q$7:$Q$210,"Customer Connection")</f>
        <v>0</v>
      </c>
      <c r="G429" s="32">
        <f>SUMIFS('Capex forecast'!F$7:F$210,'Capex forecast'!$T$7:$T$210,'Allocation of site-spec costs'!$B429,'Capex forecast'!$S$7:$S$210,'Allocation of site-spec costs'!$D429,'Capex forecast'!$Q$7:$Q$210,"Customer Connection")</f>
        <v>0</v>
      </c>
      <c r="H429" s="32">
        <f>SUMIFS('Capex forecast'!G$7:G$210,'Capex forecast'!$T$7:$T$210,'Allocation of site-spec costs'!$B429,'Capex forecast'!$S$7:$S$210,'Allocation of site-spec costs'!$D429,'Capex forecast'!$Q$7:$Q$210,"Customer Connection")</f>
        <v>0</v>
      </c>
      <c r="I429" s="32">
        <f>SUMIFS('Capex forecast'!H$7:H$210,'Capex forecast'!$T$7:$T$210,'Allocation of site-spec costs'!$B429,'Capex forecast'!$S$7:$S$210,'Allocation of site-spec costs'!$D429,'Capex forecast'!$Q$7:$Q$210,"Customer Connection")</f>
        <v>0</v>
      </c>
      <c r="J429" s="32">
        <f>SUMIFS('Capex forecast'!I$7:I$210,'Capex forecast'!$T$7:$T$210,'Allocation of site-spec costs'!$B429,'Capex forecast'!$S$7:$S$210,'Allocation of site-spec costs'!$D429,'Capex forecast'!$Q$7:$Q$210,"Customer Connection")</f>
        <v>0</v>
      </c>
      <c r="K429" s="32">
        <f>SUMIFS('Capex forecast'!J$7:J$210,'Capex forecast'!$T$7:$T$210,'Allocation of site-spec costs'!$B429,'Capex forecast'!$S$7:$S$210,'Allocation of site-spec costs'!$D429,'Capex forecast'!$Q$7:$Q$210,"Customer Connection")</f>
        <v>0</v>
      </c>
      <c r="L429" s="32">
        <f>SUMIFS('Capex forecast'!K$7:K$210,'Capex forecast'!$T$7:$T$210,'Allocation of site-spec costs'!$B429,'Capex forecast'!$S$7:$S$210,'Allocation of site-spec costs'!$D429,'Capex forecast'!$Q$7:$Q$210,"Customer Connection")</f>
        <v>0</v>
      </c>
      <c r="M429" s="32">
        <f>SUMIFS('Capex forecast'!L$7:L$210,'Capex forecast'!$T$7:$T$210,'Allocation of site-spec costs'!$B429,'Capex forecast'!$S$7:$S$210,'Allocation of site-spec costs'!$D429,'Capex forecast'!$Q$7:$Q$210,"Customer Connection")</f>
        <v>0</v>
      </c>
      <c r="N429" s="32">
        <f>SUMIFS('Capex forecast'!M$7:M$210,'Capex forecast'!$T$7:$T$210,'Allocation of site-spec costs'!$B429,'Capex forecast'!$S$7:$S$210,'Allocation of site-spec costs'!$D429,'Capex forecast'!$Q$7:$Q$210,"Customer Connection")</f>
        <v>0</v>
      </c>
      <c r="O429" s="32">
        <f>SUMIFS('Capex forecast'!N$7:N$210,'Capex forecast'!$T$7:$T$210,'Allocation of site-spec costs'!$B429,'Capex forecast'!$S$7:$S$210,'Allocation of site-spec costs'!$D429,'Capex forecast'!$Q$7:$Q$210,"Customer Connection")</f>
        <v>0</v>
      </c>
      <c r="Q429" s="6" t="s">
        <v>145</v>
      </c>
      <c r="R429" s="6" t="str">
        <f>INDEX('Raw demand forecast'!$M$7:$M$5830,MATCH($Q429,'Raw demand forecast'!$B$7:$B$5830,0))</f>
        <v>No</v>
      </c>
      <c r="S429" s="6" t="str">
        <f>IF(COUNTIF($Q$93:Q429,$B429) = 1, "LV", IF(COUNTIF($Q$93:Q429,$B429) = 2, "HV", "ST"))</f>
        <v>HV</v>
      </c>
      <c r="T429" s="6" t="str">
        <f>INDEX('Demand forecast and growth rate'!$E$7:$E$273,MATCH($Q429,'Demand forecast and growth rate'!$B$7:$B$273,0))</f>
        <v>Steady/falling</v>
      </c>
      <c r="U429" s="32">
        <f>SUMIFS('Capex forecast'!E$7:E$210,'Capex forecast'!$T$7:$T$210,$Q429,'Capex forecast'!$S$7:$S$210,$S429,'Capex forecast'!$Q$7:$Q$210,"Augex")</f>
        <v>0</v>
      </c>
      <c r="V429" s="32">
        <f>SUMIFS('Capex forecast'!F$7:F$210,'Capex forecast'!$T$7:$T$210,$Q429,'Capex forecast'!$S$7:$S$210,$S429,'Capex forecast'!$Q$7:$Q$210,"Augex")</f>
        <v>0</v>
      </c>
      <c r="W429" s="32">
        <f>SUMIFS('Capex forecast'!G$7:G$210,'Capex forecast'!$T$7:$T$210,$Q429,'Capex forecast'!$S$7:$S$210,$S429,'Capex forecast'!$Q$7:$Q$210,"Augex")</f>
        <v>0</v>
      </c>
      <c r="X429" s="32">
        <f>SUMIFS('Capex forecast'!H$7:H$210,'Capex forecast'!$T$7:$T$210,$Q429,'Capex forecast'!$S$7:$S$210,$S429,'Capex forecast'!$Q$7:$Q$210,"Augex")</f>
        <v>0</v>
      </c>
      <c r="Y429" s="32">
        <f>SUMIFS('Capex forecast'!I$7:I$210,'Capex forecast'!$T$7:$T$210,$Q429,'Capex forecast'!$S$7:$S$210,$S429,'Capex forecast'!$Q$7:$Q$210,"Augex")</f>
        <v>0</v>
      </c>
      <c r="Z429" s="32">
        <f>SUMIFS('Capex forecast'!J$7:J$210,'Capex forecast'!$T$7:$T$210,$Q429,'Capex forecast'!$S$7:$S$210,$S429,'Capex forecast'!$Q$7:$Q$210,"Augex")</f>
        <v>0</v>
      </c>
      <c r="AA429" s="32">
        <f>SUMIFS('Capex forecast'!K$7:K$210,'Capex forecast'!$T$7:$T$210,$Q429,'Capex forecast'!$S$7:$S$210,$S429,'Capex forecast'!$Q$7:$Q$210,"Augex")</f>
        <v>0</v>
      </c>
      <c r="AB429" s="32">
        <f>SUMIFS('Capex forecast'!L$7:L$210,'Capex forecast'!$T$7:$T$210,$Q429,'Capex forecast'!$S$7:$S$210,$S429,'Capex forecast'!$Q$7:$Q$210,"Augex")</f>
        <v>0</v>
      </c>
      <c r="AC429" s="32">
        <f>SUMIFS('Capex forecast'!M$7:M$210,'Capex forecast'!$T$7:$T$210,$Q429,'Capex forecast'!$S$7:$S$210,$S429,'Capex forecast'!$Q$7:$Q$210,"Augex")</f>
        <v>0</v>
      </c>
      <c r="AD429" s="32">
        <f>SUMIFS('Capex forecast'!N$7:N$210,'Capex forecast'!$T$7:$T$210,$Q429,'Capex forecast'!$S$7:$S$210,$S429,'Capex forecast'!$Q$7:$Q$210,"Augex")</f>
        <v>0</v>
      </c>
      <c r="AF429" s="6" t="s">
        <v>145</v>
      </c>
      <c r="AG429" s="6" t="str">
        <f>INDEX('Raw demand forecast'!$M$7:$M$5830,MATCH($Q429,'Raw demand forecast'!$B$7:$B$5830,0))</f>
        <v>No</v>
      </c>
      <c r="AH429" s="6" t="str">
        <f>IF(COUNTIF($AF$93:AF429,$B429) = 1, "LV", IF(COUNTIF($AF$93:AF429,$B429) = 2, "HV", "ST"))</f>
        <v>HV</v>
      </c>
      <c r="AI429" s="6" t="str">
        <f>INDEX('Demand forecast and growth rate'!$E$7:$E$273,MATCH($Q429,'Demand forecast and growth rate'!$B$7:$B$273,0))</f>
        <v>Steady/falling</v>
      </c>
      <c r="AJ429" s="53">
        <f>SUMIFS('Capex forecast'!E$7:E$210,'Capex forecast'!$T$7:$T$210,$AF429,'Capex forecast'!$S$7:$S$210,$AH429,'Capex forecast'!$Q$7:$Q$210,"Repex")</f>
        <v>0</v>
      </c>
      <c r="AK429" s="53">
        <f>SUMIFS('Capex forecast'!F$7:F$210,'Capex forecast'!$T$7:$T$210,$AF429,'Capex forecast'!$S$7:$S$210,$AH429,'Capex forecast'!$Q$7:$Q$210,"Repex")</f>
        <v>0</v>
      </c>
      <c r="AL429" s="53">
        <f>SUMIFS('Capex forecast'!G$7:G$210,'Capex forecast'!$T$7:$T$210,$AF429,'Capex forecast'!$S$7:$S$210,$AH429,'Capex forecast'!$Q$7:$Q$210,"Repex")</f>
        <v>0</v>
      </c>
      <c r="AM429" s="53">
        <f>SUMIFS('Capex forecast'!H$7:H$210,'Capex forecast'!$T$7:$T$210,$AF429,'Capex forecast'!$S$7:$S$210,$AH429,'Capex forecast'!$Q$7:$Q$210,"Repex")</f>
        <v>0</v>
      </c>
      <c r="AN429" s="53">
        <f>SUMIFS('Capex forecast'!I$7:I$210,'Capex forecast'!$T$7:$T$210,$AF429,'Capex forecast'!$S$7:$S$210,$AH429,'Capex forecast'!$Q$7:$Q$210,"Repex")</f>
        <v>0</v>
      </c>
      <c r="AO429" s="53">
        <f>SUMIFS('Capex forecast'!J$7:J$210,'Capex forecast'!$T$7:$T$210,$AF429,'Capex forecast'!$S$7:$S$210,$AH429,'Capex forecast'!$Q$7:$Q$210,"Repex")</f>
        <v>0</v>
      </c>
      <c r="AP429" s="53">
        <f>SUMIFS('Capex forecast'!K$7:K$210,'Capex forecast'!$T$7:$T$210,$AF429,'Capex forecast'!$S$7:$S$210,$AH429,'Capex forecast'!$Q$7:$Q$210,"Repex")</f>
        <v>0</v>
      </c>
      <c r="AQ429" s="53">
        <f>SUMIFS('Capex forecast'!L$7:L$210,'Capex forecast'!$T$7:$T$210,$AF429,'Capex forecast'!$S$7:$S$210,$AH429,'Capex forecast'!$Q$7:$Q$210,"Repex")</f>
        <v>0</v>
      </c>
      <c r="AR429" s="53">
        <f>SUMIFS('Capex forecast'!M$7:M$210,'Capex forecast'!$T$7:$T$210,$AF429,'Capex forecast'!$S$7:$S$210,$AH429,'Capex forecast'!$Q$7:$Q$210,"Repex")</f>
        <v>0</v>
      </c>
      <c r="AS429" s="53">
        <f>SUMIFS('Capex forecast'!N$7:N$210,'Capex forecast'!$T$7:$T$210,$AF429,'Capex forecast'!$S$7:$S$210,$AH429,'Capex forecast'!$Q$7:$Q$210,"Repex")</f>
        <v>0</v>
      </c>
    </row>
    <row r="430" spans="2:45" ht="15">
      <c r="B430" s="6" t="s">
        <v>146</v>
      </c>
      <c r="C430" s="6" t="str">
        <f>INDEX('Raw demand forecast'!$M$7:$M$5830,MATCH($B430,'Raw demand forecast'!$B$7:$B$5830,0))</f>
        <v>No</v>
      </c>
      <c r="D430" s="6" t="str">
        <f>IF(COUNTIF($B$93:B430,$B430) = 1, "LV", IF(COUNTIF($B$93:B430,$B430) = 2, "HV", "ST"))</f>
        <v>HV</v>
      </c>
      <c r="E430" s="6" t="str">
        <f>INDEX('Demand forecast and growth rate'!$E$7:$E$273,MATCH($B430,'Demand forecast and growth rate'!$B$7:$B$273,0))</f>
        <v>Steady/falling</v>
      </c>
      <c r="F430" s="32">
        <f>SUMIFS('Capex forecast'!E$7:E$210,'Capex forecast'!$T$7:$T$210,'Allocation of site-spec costs'!$B430,'Capex forecast'!$S$7:$S$210,'Allocation of site-spec costs'!$D430,'Capex forecast'!$Q$7:$Q$210,"Customer Connection")</f>
        <v>0</v>
      </c>
      <c r="G430" s="32">
        <f>SUMIFS('Capex forecast'!F$7:F$210,'Capex forecast'!$T$7:$T$210,'Allocation of site-spec costs'!$B430,'Capex forecast'!$S$7:$S$210,'Allocation of site-spec costs'!$D430,'Capex forecast'!$Q$7:$Q$210,"Customer Connection")</f>
        <v>0</v>
      </c>
      <c r="H430" s="32">
        <f>SUMIFS('Capex forecast'!G$7:G$210,'Capex forecast'!$T$7:$T$210,'Allocation of site-spec costs'!$B430,'Capex forecast'!$S$7:$S$210,'Allocation of site-spec costs'!$D430,'Capex forecast'!$Q$7:$Q$210,"Customer Connection")</f>
        <v>0</v>
      </c>
      <c r="I430" s="32">
        <f>SUMIFS('Capex forecast'!H$7:H$210,'Capex forecast'!$T$7:$T$210,'Allocation of site-spec costs'!$B430,'Capex forecast'!$S$7:$S$210,'Allocation of site-spec costs'!$D430,'Capex forecast'!$Q$7:$Q$210,"Customer Connection")</f>
        <v>0</v>
      </c>
      <c r="J430" s="32">
        <f>SUMIFS('Capex forecast'!I$7:I$210,'Capex forecast'!$T$7:$T$210,'Allocation of site-spec costs'!$B430,'Capex forecast'!$S$7:$S$210,'Allocation of site-spec costs'!$D430,'Capex forecast'!$Q$7:$Q$210,"Customer Connection")</f>
        <v>0</v>
      </c>
      <c r="K430" s="32">
        <f>SUMIFS('Capex forecast'!J$7:J$210,'Capex forecast'!$T$7:$T$210,'Allocation of site-spec costs'!$B430,'Capex forecast'!$S$7:$S$210,'Allocation of site-spec costs'!$D430,'Capex forecast'!$Q$7:$Q$210,"Customer Connection")</f>
        <v>0</v>
      </c>
      <c r="L430" s="32">
        <f>SUMIFS('Capex forecast'!K$7:K$210,'Capex forecast'!$T$7:$T$210,'Allocation of site-spec costs'!$B430,'Capex forecast'!$S$7:$S$210,'Allocation of site-spec costs'!$D430,'Capex forecast'!$Q$7:$Q$210,"Customer Connection")</f>
        <v>0</v>
      </c>
      <c r="M430" s="32">
        <f>SUMIFS('Capex forecast'!L$7:L$210,'Capex forecast'!$T$7:$T$210,'Allocation of site-spec costs'!$B430,'Capex forecast'!$S$7:$S$210,'Allocation of site-spec costs'!$D430,'Capex forecast'!$Q$7:$Q$210,"Customer Connection")</f>
        <v>0</v>
      </c>
      <c r="N430" s="32">
        <f>SUMIFS('Capex forecast'!M$7:M$210,'Capex forecast'!$T$7:$T$210,'Allocation of site-spec costs'!$B430,'Capex forecast'!$S$7:$S$210,'Allocation of site-spec costs'!$D430,'Capex forecast'!$Q$7:$Q$210,"Customer Connection")</f>
        <v>0</v>
      </c>
      <c r="O430" s="32">
        <f>SUMIFS('Capex forecast'!N$7:N$210,'Capex forecast'!$T$7:$T$210,'Allocation of site-spec costs'!$B430,'Capex forecast'!$S$7:$S$210,'Allocation of site-spec costs'!$D430,'Capex forecast'!$Q$7:$Q$210,"Customer Connection")</f>
        <v>0</v>
      </c>
      <c r="Q430" s="6" t="s">
        <v>146</v>
      </c>
      <c r="R430" s="6" t="str">
        <f>INDEX('Raw demand forecast'!$M$7:$M$5830,MATCH($Q430,'Raw demand forecast'!$B$7:$B$5830,0))</f>
        <v>No</v>
      </c>
      <c r="S430" s="6" t="str">
        <f>IF(COUNTIF($Q$93:Q430,$B430) = 1, "LV", IF(COUNTIF($Q$93:Q430,$B430) = 2, "HV", "ST"))</f>
        <v>HV</v>
      </c>
      <c r="T430" s="6" t="str">
        <f>INDEX('Demand forecast and growth rate'!$E$7:$E$273,MATCH($Q430,'Demand forecast and growth rate'!$B$7:$B$273,0))</f>
        <v>Steady/falling</v>
      </c>
      <c r="U430" s="32">
        <f>SUMIFS('Capex forecast'!E$7:E$210,'Capex forecast'!$T$7:$T$210,$Q430,'Capex forecast'!$S$7:$S$210,$S430,'Capex forecast'!$Q$7:$Q$210,"Augex")</f>
        <v>0</v>
      </c>
      <c r="V430" s="32">
        <f>SUMIFS('Capex forecast'!F$7:F$210,'Capex forecast'!$T$7:$T$210,$Q430,'Capex forecast'!$S$7:$S$210,$S430,'Capex forecast'!$Q$7:$Q$210,"Augex")</f>
        <v>0</v>
      </c>
      <c r="W430" s="32">
        <f>SUMIFS('Capex forecast'!G$7:G$210,'Capex forecast'!$T$7:$T$210,$Q430,'Capex forecast'!$S$7:$S$210,$S430,'Capex forecast'!$Q$7:$Q$210,"Augex")</f>
        <v>0</v>
      </c>
      <c r="X430" s="32">
        <f>SUMIFS('Capex forecast'!H$7:H$210,'Capex forecast'!$T$7:$T$210,$Q430,'Capex forecast'!$S$7:$S$210,$S430,'Capex forecast'!$Q$7:$Q$210,"Augex")</f>
        <v>0</v>
      </c>
      <c r="Y430" s="32">
        <f>SUMIFS('Capex forecast'!I$7:I$210,'Capex forecast'!$T$7:$T$210,$Q430,'Capex forecast'!$S$7:$S$210,$S430,'Capex forecast'!$Q$7:$Q$210,"Augex")</f>
        <v>0</v>
      </c>
      <c r="Z430" s="32">
        <f>SUMIFS('Capex forecast'!J$7:J$210,'Capex forecast'!$T$7:$T$210,$Q430,'Capex forecast'!$S$7:$S$210,$S430,'Capex forecast'!$Q$7:$Q$210,"Augex")</f>
        <v>0</v>
      </c>
      <c r="AA430" s="32">
        <f>SUMIFS('Capex forecast'!K$7:K$210,'Capex forecast'!$T$7:$T$210,$Q430,'Capex forecast'!$S$7:$S$210,$S430,'Capex forecast'!$Q$7:$Q$210,"Augex")</f>
        <v>0</v>
      </c>
      <c r="AB430" s="32">
        <f>SUMIFS('Capex forecast'!L$7:L$210,'Capex forecast'!$T$7:$T$210,$Q430,'Capex forecast'!$S$7:$S$210,$S430,'Capex forecast'!$Q$7:$Q$210,"Augex")</f>
        <v>0</v>
      </c>
      <c r="AC430" s="32">
        <f>SUMIFS('Capex forecast'!M$7:M$210,'Capex forecast'!$T$7:$T$210,$Q430,'Capex forecast'!$S$7:$S$210,$S430,'Capex forecast'!$Q$7:$Q$210,"Augex")</f>
        <v>0</v>
      </c>
      <c r="AD430" s="32">
        <f>SUMIFS('Capex forecast'!N$7:N$210,'Capex forecast'!$T$7:$T$210,$Q430,'Capex forecast'!$S$7:$S$210,$S430,'Capex forecast'!$Q$7:$Q$210,"Augex")</f>
        <v>0</v>
      </c>
      <c r="AF430" s="6" t="s">
        <v>146</v>
      </c>
      <c r="AG430" s="6" t="str">
        <f>INDEX('Raw demand forecast'!$M$7:$M$5830,MATCH($Q430,'Raw demand forecast'!$B$7:$B$5830,0))</f>
        <v>No</v>
      </c>
      <c r="AH430" s="6" t="str">
        <f>IF(COUNTIF($AF$93:AF430,$B430) = 1, "LV", IF(COUNTIF($AF$93:AF430,$B430) = 2, "HV", "ST"))</f>
        <v>HV</v>
      </c>
      <c r="AI430" s="6" t="str">
        <f>INDEX('Demand forecast and growth rate'!$E$7:$E$273,MATCH($Q430,'Demand forecast and growth rate'!$B$7:$B$273,0))</f>
        <v>Steady/falling</v>
      </c>
      <c r="AJ430" s="53">
        <f>SUMIFS('Capex forecast'!E$7:E$210,'Capex forecast'!$T$7:$T$210,$AF430,'Capex forecast'!$S$7:$S$210,$AH430,'Capex forecast'!$Q$7:$Q$210,"Repex")</f>
        <v>0</v>
      </c>
      <c r="AK430" s="53">
        <f>SUMIFS('Capex forecast'!F$7:F$210,'Capex forecast'!$T$7:$T$210,$AF430,'Capex forecast'!$S$7:$S$210,$AH430,'Capex forecast'!$Q$7:$Q$210,"Repex")</f>
        <v>0</v>
      </c>
      <c r="AL430" s="53">
        <f>SUMIFS('Capex forecast'!G$7:G$210,'Capex forecast'!$T$7:$T$210,$AF430,'Capex forecast'!$S$7:$S$210,$AH430,'Capex forecast'!$Q$7:$Q$210,"Repex")</f>
        <v>0</v>
      </c>
      <c r="AM430" s="53">
        <f>SUMIFS('Capex forecast'!H$7:H$210,'Capex forecast'!$T$7:$T$210,$AF430,'Capex forecast'!$S$7:$S$210,$AH430,'Capex forecast'!$Q$7:$Q$210,"Repex")</f>
        <v>0</v>
      </c>
      <c r="AN430" s="53">
        <f>SUMIFS('Capex forecast'!I$7:I$210,'Capex forecast'!$T$7:$T$210,$AF430,'Capex forecast'!$S$7:$S$210,$AH430,'Capex forecast'!$Q$7:$Q$210,"Repex")</f>
        <v>0</v>
      </c>
      <c r="AO430" s="53">
        <f>SUMIFS('Capex forecast'!J$7:J$210,'Capex forecast'!$T$7:$T$210,$AF430,'Capex forecast'!$S$7:$S$210,$AH430,'Capex forecast'!$Q$7:$Q$210,"Repex")</f>
        <v>0</v>
      </c>
      <c r="AP430" s="53">
        <f>SUMIFS('Capex forecast'!K$7:K$210,'Capex forecast'!$T$7:$T$210,$AF430,'Capex forecast'!$S$7:$S$210,$AH430,'Capex forecast'!$Q$7:$Q$210,"Repex")</f>
        <v>0</v>
      </c>
      <c r="AQ430" s="53">
        <f>SUMIFS('Capex forecast'!L$7:L$210,'Capex forecast'!$T$7:$T$210,$AF430,'Capex forecast'!$S$7:$S$210,$AH430,'Capex forecast'!$Q$7:$Q$210,"Repex")</f>
        <v>0</v>
      </c>
      <c r="AR430" s="53">
        <f>SUMIFS('Capex forecast'!M$7:M$210,'Capex forecast'!$T$7:$T$210,$AF430,'Capex forecast'!$S$7:$S$210,$AH430,'Capex forecast'!$Q$7:$Q$210,"Repex")</f>
        <v>0</v>
      </c>
      <c r="AS430" s="53">
        <f>SUMIFS('Capex forecast'!N$7:N$210,'Capex forecast'!$T$7:$T$210,$AF430,'Capex forecast'!$S$7:$S$210,$AH430,'Capex forecast'!$Q$7:$Q$210,"Repex")</f>
        <v>0</v>
      </c>
    </row>
    <row r="431" spans="2:45" ht="15">
      <c r="B431" s="6" t="s">
        <v>147</v>
      </c>
      <c r="C431" s="6" t="str">
        <f>INDEX('Raw demand forecast'!$M$7:$M$5830,MATCH($B431,'Raw demand forecast'!$B$7:$B$5830,0))</f>
        <v>No</v>
      </c>
      <c r="D431" s="6" t="str">
        <f>IF(COUNTIF($B$93:B431,$B431) = 1, "LV", IF(COUNTIF($B$93:B431,$B431) = 2, "HV", "ST"))</f>
        <v>HV</v>
      </c>
      <c r="E431" s="6" t="str">
        <f>INDEX('Demand forecast and growth rate'!$E$7:$E$273,MATCH($B431,'Demand forecast and growth rate'!$B$7:$B$273,0))</f>
        <v>Steady/falling</v>
      </c>
      <c r="F431" s="32">
        <f>SUMIFS('Capex forecast'!E$7:E$210,'Capex forecast'!$T$7:$T$210,'Allocation of site-spec costs'!$B431,'Capex forecast'!$S$7:$S$210,'Allocation of site-spec costs'!$D431,'Capex forecast'!$Q$7:$Q$210,"Customer Connection")</f>
        <v>0</v>
      </c>
      <c r="G431" s="32">
        <f>SUMIFS('Capex forecast'!F$7:F$210,'Capex forecast'!$T$7:$T$210,'Allocation of site-spec costs'!$B431,'Capex forecast'!$S$7:$S$210,'Allocation of site-spec costs'!$D431,'Capex forecast'!$Q$7:$Q$210,"Customer Connection")</f>
        <v>0</v>
      </c>
      <c r="H431" s="32">
        <f>SUMIFS('Capex forecast'!G$7:G$210,'Capex forecast'!$T$7:$T$210,'Allocation of site-spec costs'!$B431,'Capex forecast'!$S$7:$S$210,'Allocation of site-spec costs'!$D431,'Capex forecast'!$Q$7:$Q$210,"Customer Connection")</f>
        <v>0</v>
      </c>
      <c r="I431" s="32">
        <f>SUMIFS('Capex forecast'!H$7:H$210,'Capex forecast'!$T$7:$T$210,'Allocation of site-spec costs'!$B431,'Capex forecast'!$S$7:$S$210,'Allocation of site-spec costs'!$D431,'Capex forecast'!$Q$7:$Q$210,"Customer Connection")</f>
        <v>0</v>
      </c>
      <c r="J431" s="32">
        <f>SUMIFS('Capex forecast'!I$7:I$210,'Capex forecast'!$T$7:$T$210,'Allocation of site-spec costs'!$B431,'Capex forecast'!$S$7:$S$210,'Allocation of site-spec costs'!$D431,'Capex forecast'!$Q$7:$Q$210,"Customer Connection")</f>
        <v>0</v>
      </c>
      <c r="K431" s="32">
        <f>SUMIFS('Capex forecast'!J$7:J$210,'Capex forecast'!$T$7:$T$210,'Allocation of site-spec costs'!$B431,'Capex forecast'!$S$7:$S$210,'Allocation of site-spec costs'!$D431,'Capex forecast'!$Q$7:$Q$210,"Customer Connection")</f>
        <v>0</v>
      </c>
      <c r="L431" s="32">
        <f>SUMIFS('Capex forecast'!K$7:K$210,'Capex forecast'!$T$7:$T$210,'Allocation of site-spec costs'!$B431,'Capex forecast'!$S$7:$S$210,'Allocation of site-spec costs'!$D431,'Capex forecast'!$Q$7:$Q$210,"Customer Connection")</f>
        <v>0</v>
      </c>
      <c r="M431" s="32">
        <f>SUMIFS('Capex forecast'!L$7:L$210,'Capex forecast'!$T$7:$T$210,'Allocation of site-spec costs'!$B431,'Capex forecast'!$S$7:$S$210,'Allocation of site-spec costs'!$D431,'Capex forecast'!$Q$7:$Q$210,"Customer Connection")</f>
        <v>0</v>
      </c>
      <c r="N431" s="32">
        <f>SUMIFS('Capex forecast'!M$7:M$210,'Capex forecast'!$T$7:$T$210,'Allocation of site-spec costs'!$B431,'Capex forecast'!$S$7:$S$210,'Allocation of site-spec costs'!$D431,'Capex forecast'!$Q$7:$Q$210,"Customer Connection")</f>
        <v>0</v>
      </c>
      <c r="O431" s="32">
        <f>SUMIFS('Capex forecast'!N$7:N$210,'Capex forecast'!$T$7:$T$210,'Allocation of site-spec costs'!$B431,'Capex forecast'!$S$7:$S$210,'Allocation of site-spec costs'!$D431,'Capex forecast'!$Q$7:$Q$210,"Customer Connection")</f>
        <v>0</v>
      </c>
      <c r="Q431" s="6" t="s">
        <v>147</v>
      </c>
      <c r="R431" s="6" t="str">
        <f>INDEX('Raw demand forecast'!$M$7:$M$5830,MATCH($Q431,'Raw demand forecast'!$B$7:$B$5830,0))</f>
        <v>No</v>
      </c>
      <c r="S431" s="6" t="str">
        <f>IF(COUNTIF($Q$93:Q431,$B431) = 1, "LV", IF(COUNTIF($Q$93:Q431,$B431) = 2, "HV", "ST"))</f>
        <v>HV</v>
      </c>
      <c r="T431" s="6" t="str">
        <f>INDEX('Demand forecast and growth rate'!$E$7:$E$273,MATCH($Q431,'Demand forecast and growth rate'!$B$7:$B$273,0))</f>
        <v>Steady/falling</v>
      </c>
      <c r="U431" s="32">
        <f>SUMIFS('Capex forecast'!E$7:E$210,'Capex forecast'!$T$7:$T$210,$Q431,'Capex forecast'!$S$7:$S$210,$S431,'Capex forecast'!$Q$7:$Q$210,"Augex")</f>
        <v>0</v>
      </c>
      <c r="V431" s="32">
        <f>SUMIFS('Capex forecast'!F$7:F$210,'Capex forecast'!$T$7:$T$210,$Q431,'Capex forecast'!$S$7:$S$210,$S431,'Capex forecast'!$Q$7:$Q$210,"Augex")</f>
        <v>0</v>
      </c>
      <c r="W431" s="32">
        <f>SUMIFS('Capex forecast'!G$7:G$210,'Capex forecast'!$T$7:$T$210,$Q431,'Capex forecast'!$S$7:$S$210,$S431,'Capex forecast'!$Q$7:$Q$210,"Augex")</f>
        <v>0</v>
      </c>
      <c r="X431" s="32">
        <f>SUMIFS('Capex forecast'!H$7:H$210,'Capex forecast'!$T$7:$T$210,$Q431,'Capex forecast'!$S$7:$S$210,$S431,'Capex forecast'!$Q$7:$Q$210,"Augex")</f>
        <v>0</v>
      </c>
      <c r="Y431" s="32">
        <f>SUMIFS('Capex forecast'!I$7:I$210,'Capex forecast'!$T$7:$T$210,$Q431,'Capex forecast'!$S$7:$S$210,$S431,'Capex forecast'!$Q$7:$Q$210,"Augex")</f>
        <v>0</v>
      </c>
      <c r="Z431" s="32">
        <f>SUMIFS('Capex forecast'!J$7:J$210,'Capex forecast'!$T$7:$T$210,$Q431,'Capex forecast'!$S$7:$S$210,$S431,'Capex forecast'!$Q$7:$Q$210,"Augex")</f>
        <v>0</v>
      </c>
      <c r="AA431" s="32">
        <f>SUMIFS('Capex forecast'!K$7:K$210,'Capex forecast'!$T$7:$T$210,$Q431,'Capex forecast'!$S$7:$S$210,$S431,'Capex forecast'!$Q$7:$Q$210,"Augex")</f>
        <v>0</v>
      </c>
      <c r="AB431" s="32">
        <f>SUMIFS('Capex forecast'!L$7:L$210,'Capex forecast'!$T$7:$T$210,$Q431,'Capex forecast'!$S$7:$S$210,$S431,'Capex forecast'!$Q$7:$Q$210,"Augex")</f>
        <v>0</v>
      </c>
      <c r="AC431" s="32">
        <f>SUMIFS('Capex forecast'!M$7:M$210,'Capex forecast'!$T$7:$T$210,$Q431,'Capex forecast'!$S$7:$S$210,$S431,'Capex forecast'!$Q$7:$Q$210,"Augex")</f>
        <v>0</v>
      </c>
      <c r="AD431" s="32">
        <f>SUMIFS('Capex forecast'!N$7:N$210,'Capex forecast'!$T$7:$T$210,$Q431,'Capex forecast'!$S$7:$S$210,$S431,'Capex forecast'!$Q$7:$Q$210,"Augex")</f>
        <v>0</v>
      </c>
      <c r="AF431" s="6" t="s">
        <v>147</v>
      </c>
      <c r="AG431" s="6" t="str">
        <f>INDEX('Raw demand forecast'!$M$7:$M$5830,MATCH($Q431,'Raw demand forecast'!$B$7:$B$5830,0))</f>
        <v>No</v>
      </c>
      <c r="AH431" s="6" t="str">
        <f>IF(COUNTIF($AF$93:AF431,$B431) = 1, "LV", IF(COUNTIF($AF$93:AF431,$B431) = 2, "HV", "ST"))</f>
        <v>HV</v>
      </c>
      <c r="AI431" s="6" t="str">
        <f>INDEX('Demand forecast and growth rate'!$E$7:$E$273,MATCH($Q431,'Demand forecast and growth rate'!$B$7:$B$273,0))</f>
        <v>Steady/falling</v>
      </c>
      <c r="AJ431" s="53">
        <f>SUMIFS('Capex forecast'!E$7:E$210,'Capex forecast'!$T$7:$T$210,$AF431,'Capex forecast'!$S$7:$S$210,$AH431,'Capex forecast'!$Q$7:$Q$210,"Repex")</f>
        <v>0</v>
      </c>
      <c r="AK431" s="53">
        <f>SUMIFS('Capex forecast'!F$7:F$210,'Capex forecast'!$T$7:$T$210,$AF431,'Capex forecast'!$S$7:$S$210,$AH431,'Capex forecast'!$Q$7:$Q$210,"Repex")</f>
        <v>0</v>
      </c>
      <c r="AL431" s="53">
        <f>SUMIFS('Capex forecast'!G$7:G$210,'Capex forecast'!$T$7:$T$210,$AF431,'Capex forecast'!$S$7:$S$210,$AH431,'Capex forecast'!$Q$7:$Q$210,"Repex")</f>
        <v>0</v>
      </c>
      <c r="AM431" s="53">
        <f>SUMIFS('Capex forecast'!H$7:H$210,'Capex forecast'!$T$7:$T$210,$AF431,'Capex forecast'!$S$7:$S$210,$AH431,'Capex forecast'!$Q$7:$Q$210,"Repex")</f>
        <v>0</v>
      </c>
      <c r="AN431" s="53">
        <f>SUMIFS('Capex forecast'!I$7:I$210,'Capex forecast'!$T$7:$T$210,$AF431,'Capex forecast'!$S$7:$S$210,$AH431,'Capex forecast'!$Q$7:$Q$210,"Repex")</f>
        <v>0</v>
      </c>
      <c r="AO431" s="53">
        <f>SUMIFS('Capex forecast'!J$7:J$210,'Capex forecast'!$T$7:$T$210,$AF431,'Capex forecast'!$S$7:$S$210,$AH431,'Capex forecast'!$Q$7:$Q$210,"Repex")</f>
        <v>0</v>
      </c>
      <c r="AP431" s="53">
        <f>SUMIFS('Capex forecast'!K$7:K$210,'Capex forecast'!$T$7:$T$210,$AF431,'Capex forecast'!$S$7:$S$210,$AH431,'Capex forecast'!$Q$7:$Q$210,"Repex")</f>
        <v>0</v>
      </c>
      <c r="AQ431" s="53">
        <f>SUMIFS('Capex forecast'!L$7:L$210,'Capex forecast'!$T$7:$T$210,$AF431,'Capex forecast'!$S$7:$S$210,$AH431,'Capex forecast'!$Q$7:$Q$210,"Repex")</f>
        <v>0</v>
      </c>
      <c r="AR431" s="53">
        <f>SUMIFS('Capex forecast'!M$7:M$210,'Capex forecast'!$T$7:$T$210,$AF431,'Capex forecast'!$S$7:$S$210,$AH431,'Capex forecast'!$Q$7:$Q$210,"Repex")</f>
        <v>0</v>
      </c>
      <c r="AS431" s="53">
        <f>SUMIFS('Capex forecast'!N$7:N$210,'Capex forecast'!$T$7:$T$210,$AF431,'Capex forecast'!$S$7:$S$210,$AH431,'Capex forecast'!$Q$7:$Q$210,"Repex")</f>
        <v>0</v>
      </c>
    </row>
    <row r="432" spans="2:45" ht="15">
      <c r="B432" s="6" t="s">
        <v>633</v>
      </c>
      <c r="C432" s="6" t="str">
        <f>INDEX('Raw demand forecast'!$M$7:$M$5830,MATCH($B432,'Raw demand forecast'!$B$7:$B$5830,0))</f>
        <v>Yes</v>
      </c>
      <c r="D432" s="6" t="str">
        <f>IF(COUNTIF($B$93:B432,$B432) = 1, "LV", IF(COUNTIF($B$93:B432,$B432) = 2, "HV", "ST"))</f>
        <v>HV</v>
      </c>
      <c r="E432" s="6" t="str">
        <f>INDEX('Demand forecast and growth rate'!$E$7:$E$273,MATCH($B432,'Demand forecast and growth rate'!$B$7:$B$273,0))</f>
        <v>Steady/falling</v>
      </c>
      <c r="F432" s="32">
        <f>SUMIFS('Capex forecast'!E$7:E$210,'Capex forecast'!$T$7:$T$210,'Allocation of site-spec costs'!$B432,'Capex forecast'!$S$7:$S$210,'Allocation of site-spec costs'!$D432,'Capex forecast'!$Q$7:$Q$210,"Customer Connection")</f>
        <v>0</v>
      </c>
      <c r="G432" s="32">
        <f>SUMIFS('Capex forecast'!F$7:F$210,'Capex forecast'!$T$7:$T$210,'Allocation of site-spec costs'!$B432,'Capex forecast'!$S$7:$S$210,'Allocation of site-spec costs'!$D432,'Capex forecast'!$Q$7:$Q$210,"Customer Connection")</f>
        <v>0</v>
      </c>
      <c r="H432" s="32">
        <f>SUMIFS('Capex forecast'!G$7:G$210,'Capex forecast'!$T$7:$T$210,'Allocation of site-spec costs'!$B432,'Capex forecast'!$S$7:$S$210,'Allocation of site-spec costs'!$D432,'Capex forecast'!$Q$7:$Q$210,"Customer Connection")</f>
        <v>0</v>
      </c>
      <c r="I432" s="32">
        <f>SUMIFS('Capex forecast'!H$7:H$210,'Capex forecast'!$T$7:$T$210,'Allocation of site-spec costs'!$B432,'Capex forecast'!$S$7:$S$210,'Allocation of site-spec costs'!$D432,'Capex forecast'!$Q$7:$Q$210,"Customer Connection")</f>
        <v>0</v>
      </c>
      <c r="J432" s="32">
        <f>SUMIFS('Capex forecast'!I$7:I$210,'Capex forecast'!$T$7:$T$210,'Allocation of site-spec costs'!$B432,'Capex forecast'!$S$7:$S$210,'Allocation of site-spec costs'!$D432,'Capex forecast'!$Q$7:$Q$210,"Customer Connection")</f>
        <v>0</v>
      </c>
      <c r="K432" s="32">
        <f>SUMIFS('Capex forecast'!J$7:J$210,'Capex forecast'!$T$7:$T$210,'Allocation of site-spec costs'!$B432,'Capex forecast'!$S$7:$S$210,'Allocation of site-spec costs'!$D432,'Capex forecast'!$Q$7:$Q$210,"Customer Connection")</f>
        <v>0</v>
      </c>
      <c r="L432" s="32">
        <f>SUMIFS('Capex forecast'!K$7:K$210,'Capex forecast'!$T$7:$T$210,'Allocation of site-spec costs'!$B432,'Capex forecast'!$S$7:$S$210,'Allocation of site-spec costs'!$D432,'Capex forecast'!$Q$7:$Q$210,"Customer Connection")</f>
        <v>0</v>
      </c>
      <c r="M432" s="32">
        <f>SUMIFS('Capex forecast'!L$7:L$210,'Capex forecast'!$T$7:$T$210,'Allocation of site-spec costs'!$B432,'Capex forecast'!$S$7:$S$210,'Allocation of site-spec costs'!$D432,'Capex forecast'!$Q$7:$Q$210,"Customer Connection")</f>
        <v>0</v>
      </c>
      <c r="N432" s="32">
        <f>SUMIFS('Capex forecast'!M$7:M$210,'Capex forecast'!$T$7:$T$210,'Allocation of site-spec costs'!$B432,'Capex forecast'!$S$7:$S$210,'Allocation of site-spec costs'!$D432,'Capex forecast'!$Q$7:$Q$210,"Customer Connection")</f>
        <v>0</v>
      </c>
      <c r="O432" s="32">
        <f>SUMIFS('Capex forecast'!N$7:N$210,'Capex forecast'!$T$7:$T$210,'Allocation of site-spec costs'!$B432,'Capex forecast'!$S$7:$S$210,'Allocation of site-spec costs'!$D432,'Capex forecast'!$Q$7:$Q$210,"Customer Connection")</f>
        <v>0</v>
      </c>
      <c r="Q432" s="6" t="s">
        <v>633</v>
      </c>
      <c r="R432" s="6" t="str">
        <f>INDEX('Raw demand forecast'!$M$7:$M$5830,MATCH($Q432,'Raw demand forecast'!$B$7:$B$5830,0))</f>
        <v>Yes</v>
      </c>
      <c r="S432" s="6" t="str">
        <f>IF(COUNTIF($Q$93:Q432,$B432) = 1, "LV", IF(COUNTIF($Q$93:Q432,$B432) = 2, "HV", "ST"))</f>
        <v>HV</v>
      </c>
      <c r="T432" s="6" t="str">
        <f>INDEX('Demand forecast and growth rate'!$E$7:$E$273,MATCH($Q432,'Demand forecast and growth rate'!$B$7:$B$273,0))</f>
        <v>Steady/falling</v>
      </c>
      <c r="U432" s="32">
        <f>SUMIFS('Capex forecast'!E$7:E$210,'Capex forecast'!$T$7:$T$210,$Q432,'Capex forecast'!$S$7:$S$210,$S432,'Capex forecast'!$Q$7:$Q$210,"Augex")</f>
        <v>0</v>
      </c>
      <c r="V432" s="32">
        <f>SUMIFS('Capex forecast'!F$7:F$210,'Capex forecast'!$T$7:$T$210,$Q432,'Capex forecast'!$S$7:$S$210,$S432,'Capex forecast'!$Q$7:$Q$210,"Augex")</f>
        <v>0</v>
      </c>
      <c r="W432" s="32">
        <f>SUMIFS('Capex forecast'!G$7:G$210,'Capex forecast'!$T$7:$T$210,$Q432,'Capex forecast'!$S$7:$S$210,$S432,'Capex forecast'!$Q$7:$Q$210,"Augex")</f>
        <v>0</v>
      </c>
      <c r="X432" s="32">
        <f>SUMIFS('Capex forecast'!H$7:H$210,'Capex forecast'!$T$7:$T$210,$Q432,'Capex forecast'!$S$7:$S$210,$S432,'Capex forecast'!$Q$7:$Q$210,"Augex")</f>
        <v>0</v>
      </c>
      <c r="Y432" s="32">
        <f>SUMIFS('Capex forecast'!I$7:I$210,'Capex forecast'!$T$7:$T$210,$Q432,'Capex forecast'!$S$7:$S$210,$S432,'Capex forecast'!$Q$7:$Q$210,"Augex")</f>
        <v>0</v>
      </c>
      <c r="Z432" s="32">
        <f>SUMIFS('Capex forecast'!J$7:J$210,'Capex forecast'!$T$7:$T$210,$Q432,'Capex forecast'!$S$7:$S$210,$S432,'Capex forecast'!$Q$7:$Q$210,"Augex")</f>
        <v>0</v>
      </c>
      <c r="AA432" s="32">
        <f>SUMIFS('Capex forecast'!K$7:K$210,'Capex forecast'!$T$7:$T$210,$Q432,'Capex forecast'!$S$7:$S$210,$S432,'Capex forecast'!$Q$7:$Q$210,"Augex")</f>
        <v>0</v>
      </c>
      <c r="AB432" s="32">
        <f>SUMIFS('Capex forecast'!L$7:L$210,'Capex forecast'!$T$7:$T$210,$Q432,'Capex forecast'!$S$7:$S$210,$S432,'Capex forecast'!$Q$7:$Q$210,"Augex")</f>
        <v>0</v>
      </c>
      <c r="AC432" s="32">
        <f>SUMIFS('Capex forecast'!M$7:M$210,'Capex forecast'!$T$7:$T$210,$Q432,'Capex forecast'!$S$7:$S$210,$S432,'Capex forecast'!$Q$7:$Q$210,"Augex")</f>
        <v>0</v>
      </c>
      <c r="AD432" s="32">
        <f>SUMIFS('Capex forecast'!N$7:N$210,'Capex forecast'!$T$7:$T$210,$Q432,'Capex forecast'!$S$7:$S$210,$S432,'Capex forecast'!$Q$7:$Q$210,"Augex")</f>
        <v>0</v>
      </c>
      <c r="AF432" s="6" t="s">
        <v>633</v>
      </c>
      <c r="AG432" s="6" t="str">
        <f>INDEX('Raw demand forecast'!$M$7:$M$5830,MATCH($Q432,'Raw demand forecast'!$B$7:$B$5830,0))</f>
        <v>Yes</v>
      </c>
      <c r="AH432" s="6" t="str">
        <f>IF(COUNTIF($AF$93:AF432,$B432) = 1, "LV", IF(COUNTIF($AF$93:AF432,$B432) = 2, "HV", "ST"))</f>
        <v>HV</v>
      </c>
      <c r="AI432" s="6" t="str">
        <f>INDEX('Demand forecast and growth rate'!$E$7:$E$273,MATCH($Q432,'Demand forecast and growth rate'!$B$7:$B$273,0))</f>
        <v>Steady/falling</v>
      </c>
      <c r="AJ432" s="53">
        <f>SUMIFS('Capex forecast'!E$7:E$210,'Capex forecast'!$T$7:$T$210,$AF432,'Capex forecast'!$S$7:$S$210,$AH432,'Capex forecast'!$Q$7:$Q$210,"Repex")</f>
        <v>0</v>
      </c>
      <c r="AK432" s="53">
        <f>SUMIFS('Capex forecast'!F$7:F$210,'Capex forecast'!$T$7:$T$210,$AF432,'Capex forecast'!$S$7:$S$210,$AH432,'Capex forecast'!$Q$7:$Q$210,"Repex")</f>
        <v>0</v>
      </c>
      <c r="AL432" s="53">
        <f>SUMIFS('Capex forecast'!G$7:G$210,'Capex forecast'!$T$7:$T$210,$AF432,'Capex forecast'!$S$7:$S$210,$AH432,'Capex forecast'!$Q$7:$Q$210,"Repex")</f>
        <v>0</v>
      </c>
      <c r="AM432" s="53">
        <f>SUMIFS('Capex forecast'!H$7:H$210,'Capex forecast'!$T$7:$T$210,$AF432,'Capex forecast'!$S$7:$S$210,$AH432,'Capex forecast'!$Q$7:$Q$210,"Repex")</f>
        <v>0</v>
      </c>
      <c r="AN432" s="53">
        <f>SUMIFS('Capex forecast'!I$7:I$210,'Capex forecast'!$T$7:$T$210,$AF432,'Capex forecast'!$S$7:$S$210,$AH432,'Capex forecast'!$Q$7:$Q$210,"Repex")</f>
        <v>0</v>
      </c>
      <c r="AO432" s="53">
        <f>SUMIFS('Capex forecast'!J$7:J$210,'Capex forecast'!$T$7:$T$210,$AF432,'Capex forecast'!$S$7:$S$210,$AH432,'Capex forecast'!$Q$7:$Q$210,"Repex")</f>
        <v>0</v>
      </c>
      <c r="AP432" s="53">
        <f>SUMIFS('Capex forecast'!K$7:K$210,'Capex forecast'!$T$7:$T$210,$AF432,'Capex forecast'!$S$7:$S$210,$AH432,'Capex forecast'!$Q$7:$Q$210,"Repex")</f>
        <v>0</v>
      </c>
      <c r="AQ432" s="53">
        <f>SUMIFS('Capex forecast'!L$7:L$210,'Capex forecast'!$T$7:$T$210,$AF432,'Capex forecast'!$S$7:$S$210,$AH432,'Capex forecast'!$Q$7:$Q$210,"Repex")</f>
        <v>0</v>
      </c>
      <c r="AR432" s="53">
        <f>SUMIFS('Capex forecast'!M$7:M$210,'Capex forecast'!$T$7:$T$210,$AF432,'Capex forecast'!$S$7:$S$210,$AH432,'Capex forecast'!$Q$7:$Q$210,"Repex")</f>
        <v>0</v>
      </c>
      <c r="AS432" s="53">
        <f>SUMIFS('Capex forecast'!N$7:N$210,'Capex forecast'!$T$7:$T$210,$AF432,'Capex forecast'!$S$7:$S$210,$AH432,'Capex forecast'!$Q$7:$Q$210,"Repex")</f>
        <v>0</v>
      </c>
    </row>
    <row r="433" spans="2:45" ht="15">
      <c r="B433" s="6" t="s">
        <v>183</v>
      </c>
      <c r="C433" s="6" t="str">
        <f>INDEX('Raw demand forecast'!$M$7:$M$5830,MATCH($B433,'Raw demand forecast'!$B$7:$B$5830,0))</f>
        <v>No</v>
      </c>
      <c r="D433" s="6" t="str">
        <f>IF(COUNTIF($B$93:B433,$B433) = 1, "LV", IF(COUNTIF($B$93:B433,$B433) = 2, "HV", "ST"))</f>
        <v>HV</v>
      </c>
      <c r="E433" s="6" t="str">
        <f>INDEX('Demand forecast and growth rate'!$E$7:$E$273,MATCH($B433,'Demand forecast and growth rate'!$B$7:$B$273,0))</f>
        <v>Small growth</v>
      </c>
      <c r="F433" s="32">
        <f>SUMIFS('Capex forecast'!E$7:E$210,'Capex forecast'!$T$7:$T$210,'Allocation of site-spec costs'!$B433,'Capex forecast'!$S$7:$S$210,'Allocation of site-spec costs'!$D433,'Capex forecast'!$Q$7:$Q$210,"Customer Connection")</f>
        <v>0</v>
      </c>
      <c r="G433" s="32">
        <f>SUMIFS('Capex forecast'!F$7:F$210,'Capex forecast'!$T$7:$T$210,'Allocation of site-spec costs'!$B433,'Capex forecast'!$S$7:$S$210,'Allocation of site-spec costs'!$D433,'Capex forecast'!$Q$7:$Q$210,"Customer Connection")</f>
        <v>0</v>
      </c>
      <c r="H433" s="32">
        <f>SUMIFS('Capex forecast'!G$7:G$210,'Capex forecast'!$T$7:$T$210,'Allocation of site-spec costs'!$B433,'Capex forecast'!$S$7:$S$210,'Allocation of site-spec costs'!$D433,'Capex forecast'!$Q$7:$Q$210,"Customer Connection")</f>
        <v>0</v>
      </c>
      <c r="I433" s="32">
        <f>SUMIFS('Capex forecast'!H$7:H$210,'Capex forecast'!$T$7:$T$210,'Allocation of site-spec costs'!$B433,'Capex forecast'!$S$7:$S$210,'Allocation of site-spec costs'!$D433,'Capex forecast'!$Q$7:$Q$210,"Customer Connection")</f>
        <v>0</v>
      </c>
      <c r="J433" s="32">
        <f>SUMIFS('Capex forecast'!I$7:I$210,'Capex forecast'!$T$7:$T$210,'Allocation of site-spec costs'!$B433,'Capex forecast'!$S$7:$S$210,'Allocation of site-spec costs'!$D433,'Capex forecast'!$Q$7:$Q$210,"Customer Connection")</f>
        <v>0</v>
      </c>
      <c r="K433" s="32">
        <f>SUMIFS('Capex forecast'!J$7:J$210,'Capex forecast'!$T$7:$T$210,'Allocation of site-spec costs'!$B433,'Capex forecast'!$S$7:$S$210,'Allocation of site-spec costs'!$D433,'Capex forecast'!$Q$7:$Q$210,"Customer Connection")</f>
        <v>0</v>
      </c>
      <c r="L433" s="32">
        <f>SUMIFS('Capex forecast'!K$7:K$210,'Capex forecast'!$T$7:$T$210,'Allocation of site-spec costs'!$B433,'Capex forecast'!$S$7:$S$210,'Allocation of site-spec costs'!$D433,'Capex forecast'!$Q$7:$Q$210,"Customer Connection")</f>
        <v>0</v>
      </c>
      <c r="M433" s="32">
        <f>SUMIFS('Capex forecast'!L$7:L$210,'Capex forecast'!$T$7:$T$210,'Allocation of site-spec costs'!$B433,'Capex forecast'!$S$7:$S$210,'Allocation of site-spec costs'!$D433,'Capex forecast'!$Q$7:$Q$210,"Customer Connection")</f>
        <v>0</v>
      </c>
      <c r="N433" s="32">
        <f>SUMIFS('Capex forecast'!M$7:M$210,'Capex forecast'!$T$7:$T$210,'Allocation of site-spec costs'!$B433,'Capex forecast'!$S$7:$S$210,'Allocation of site-spec costs'!$D433,'Capex forecast'!$Q$7:$Q$210,"Customer Connection")</f>
        <v>0</v>
      </c>
      <c r="O433" s="32">
        <f>SUMIFS('Capex forecast'!N$7:N$210,'Capex forecast'!$T$7:$T$210,'Allocation of site-spec costs'!$B433,'Capex forecast'!$S$7:$S$210,'Allocation of site-spec costs'!$D433,'Capex forecast'!$Q$7:$Q$210,"Customer Connection")</f>
        <v>0</v>
      </c>
      <c r="Q433" s="6" t="s">
        <v>183</v>
      </c>
      <c r="R433" s="6" t="str">
        <f>INDEX('Raw demand forecast'!$M$7:$M$5830,MATCH($Q433,'Raw demand forecast'!$B$7:$B$5830,0))</f>
        <v>No</v>
      </c>
      <c r="S433" s="6" t="str">
        <f>IF(COUNTIF($Q$93:Q433,$B433) = 1, "LV", IF(COUNTIF($Q$93:Q433,$B433) = 2, "HV", "ST"))</f>
        <v>HV</v>
      </c>
      <c r="T433" s="6" t="str">
        <f>INDEX('Demand forecast and growth rate'!$E$7:$E$273,MATCH($Q433,'Demand forecast and growth rate'!$B$7:$B$273,0))</f>
        <v>Small growth</v>
      </c>
      <c r="U433" s="32">
        <f>SUMIFS('Capex forecast'!E$7:E$210,'Capex forecast'!$T$7:$T$210,$Q433,'Capex forecast'!$S$7:$S$210,$S433,'Capex forecast'!$Q$7:$Q$210,"Augex")</f>
        <v>0</v>
      </c>
      <c r="V433" s="32">
        <f>SUMIFS('Capex forecast'!F$7:F$210,'Capex forecast'!$T$7:$T$210,$Q433,'Capex forecast'!$S$7:$S$210,$S433,'Capex forecast'!$Q$7:$Q$210,"Augex")</f>
        <v>0</v>
      </c>
      <c r="W433" s="32">
        <f>SUMIFS('Capex forecast'!G$7:G$210,'Capex forecast'!$T$7:$T$210,$Q433,'Capex forecast'!$S$7:$S$210,$S433,'Capex forecast'!$Q$7:$Q$210,"Augex")</f>
        <v>0</v>
      </c>
      <c r="X433" s="32">
        <f>SUMIFS('Capex forecast'!H$7:H$210,'Capex forecast'!$T$7:$T$210,$Q433,'Capex forecast'!$S$7:$S$210,$S433,'Capex forecast'!$Q$7:$Q$210,"Augex")</f>
        <v>0</v>
      </c>
      <c r="Y433" s="32">
        <f>SUMIFS('Capex forecast'!I$7:I$210,'Capex forecast'!$T$7:$T$210,$Q433,'Capex forecast'!$S$7:$S$210,$S433,'Capex forecast'!$Q$7:$Q$210,"Augex")</f>
        <v>0</v>
      </c>
      <c r="Z433" s="32">
        <f>SUMIFS('Capex forecast'!J$7:J$210,'Capex forecast'!$T$7:$T$210,$Q433,'Capex forecast'!$S$7:$S$210,$S433,'Capex forecast'!$Q$7:$Q$210,"Augex")</f>
        <v>0</v>
      </c>
      <c r="AA433" s="32">
        <f>SUMIFS('Capex forecast'!K$7:K$210,'Capex forecast'!$T$7:$T$210,$Q433,'Capex forecast'!$S$7:$S$210,$S433,'Capex forecast'!$Q$7:$Q$210,"Augex")</f>
        <v>0</v>
      </c>
      <c r="AB433" s="32">
        <f>SUMIFS('Capex forecast'!L$7:L$210,'Capex forecast'!$T$7:$T$210,$Q433,'Capex forecast'!$S$7:$S$210,$S433,'Capex forecast'!$Q$7:$Q$210,"Augex")</f>
        <v>0</v>
      </c>
      <c r="AC433" s="32">
        <f>SUMIFS('Capex forecast'!M$7:M$210,'Capex forecast'!$T$7:$T$210,$Q433,'Capex forecast'!$S$7:$S$210,$S433,'Capex forecast'!$Q$7:$Q$210,"Augex")</f>
        <v>0</v>
      </c>
      <c r="AD433" s="32">
        <f>SUMIFS('Capex forecast'!N$7:N$210,'Capex forecast'!$T$7:$T$210,$Q433,'Capex forecast'!$S$7:$S$210,$S433,'Capex forecast'!$Q$7:$Q$210,"Augex")</f>
        <v>0</v>
      </c>
      <c r="AF433" s="6" t="s">
        <v>183</v>
      </c>
      <c r="AG433" s="6" t="str">
        <f>INDEX('Raw demand forecast'!$M$7:$M$5830,MATCH($Q433,'Raw demand forecast'!$B$7:$B$5830,0))</f>
        <v>No</v>
      </c>
      <c r="AH433" s="6" t="str">
        <f>IF(COUNTIF($AF$93:AF433,$B433) = 1, "LV", IF(COUNTIF($AF$93:AF433,$B433) = 2, "HV", "ST"))</f>
        <v>HV</v>
      </c>
      <c r="AI433" s="6" t="str">
        <f>INDEX('Demand forecast and growth rate'!$E$7:$E$273,MATCH($Q433,'Demand forecast and growth rate'!$B$7:$B$273,0))</f>
        <v>Small growth</v>
      </c>
      <c r="AJ433" s="53">
        <f>SUMIFS('Capex forecast'!E$7:E$210,'Capex forecast'!$T$7:$T$210,$AF433,'Capex forecast'!$S$7:$S$210,$AH433,'Capex forecast'!$Q$7:$Q$210,"Repex")</f>
        <v>0</v>
      </c>
      <c r="AK433" s="53">
        <f>SUMIFS('Capex forecast'!F$7:F$210,'Capex forecast'!$T$7:$T$210,$AF433,'Capex forecast'!$S$7:$S$210,$AH433,'Capex forecast'!$Q$7:$Q$210,"Repex")</f>
        <v>0</v>
      </c>
      <c r="AL433" s="53">
        <f>SUMIFS('Capex forecast'!G$7:G$210,'Capex forecast'!$T$7:$T$210,$AF433,'Capex forecast'!$S$7:$S$210,$AH433,'Capex forecast'!$Q$7:$Q$210,"Repex")</f>
        <v>0</v>
      </c>
      <c r="AM433" s="53">
        <f>SUMIFS('Capex forecast'!H$7:H$210,'Capex forecast'!$T$7:$T$210,$AF433,'Capex forecast'!$S$7:$S$210,$AH433,'Capex forecast'!$Q$7:$Q$210,"Repex")</f>
        <v>0</v>
      </c>
      <c r="AN433" s="53">
        <f>SUMIFS('Capex forecast'!I$7:I$210,'Capex forecast'!$T$7:$T$210,$AF433,'Capex forecast'!$S$7:$S$210,$AH433,'Capex forecast'!$Q$7:$Q$210,"Repex")</f>
        <v>0</v>
      </c>
      <c r="AO433" s="53">
        <f>SUMIFS('Capex forecast'!J$7:J$210,'Capex forecast'!$T$7:$T$210,$AF433,'Capex forecast'!$S$7:$S$210,$AH433,'Capex forecast'!$Q$7:$Q$210,"Repex")</f>
        <v>0</v>
      </c>
      <c r="AP433" s="53">
        <f>SUMIFS('Capex forecast'!K$7:K$210,'Capex forecast'!$T$7:$T$210,$AF433,'Capex forecast'!$S$7:$S$210,$AH433,'Capex forecast'!$Q$7:$Q$210,"Repex")</f>
        <v>0</v>
      </c>
      <c r="AQ433" s="53">
        <f>SUMIFS('Capex forecast'!L$7:L$210,'Capex forecast'!$T$7:$T$210,$AF433,'Capex forecast'!$S$7:$S$210,$AH433,'Capex forecast'!$Q$7:$Q$210,"Repex")</f>
        <v>0</v>
      </c>
      <c r="AR433" s="53">
        <f>SUMIFS('Capex forecast'!M$7:M$210,'Capex forecast'!$T$7:$T$210,$AF433,'Capex forecast'!$S$7:$S$210,$AH433,'Capex forecast'!$Q$7:$Q$210,"Repex")</f>
        <v>0</v>
      </c>
      <c r="AS433" s="53">
        <f>SUMIFS('Capex forecast'!N$7:N$210,'Capex forecast'!$T$7:$T$210,$AF433,'Capex forecast'!$S$7:$S$210,$AH433,'Capex forecast'!$Q$7:$Q$210,"Repex")</f>
        <v>0</v>
      </c>
    </row>
    <row r="434" spans="2:45" ht="15">
      <c r="B434" s="6" t="s">
        <v>185</v>
      </c>
      <c r="C434" s="6" t="str">
        <f>INDEX('Raw demand forecast'!$M$7:$M$5830,MATCH($B434,'Raw demand forecast'!$B$7:$B$5830,0))</f>
        <v>No</v>
      </c>
      <c r="D434" s="6" t="str">
        <f>IF(COUNTIF($B$93:B434,$B434) = 1, "LV", IF(COUNTIF($B$93:B434,$B434) = 2, "HV", "ST"))</f>
        <v>HV</v>
      </c>
      <c r="E434" s="6" t="str">
        <f>INDEX('Demand forecast and growth rate'!$E$7:$E$273,MATCH($B434,'Demand forecast and growth rate'!$B$7:$B$273,0))</f>
        <v>Steady/falling</v>
      </c>
      <c r="F434" s="32">
        <f>SUMIFS('Capex forecast'!E$7:E$210,'Capex forecast'!$T$7:$T$210,'Allocation of site-spec costs'!$B434,'Capex forecast'!$S$7:$S$210,'Allocation of site-spec costs'!$D434,'Capex forecast'!$Q$7:$Q$210,"Customer Connection")</f>
        <v>0</v>
      </c>
      <c r="G434" s="32">
        <f>SUMIFS('Capex forecast'!F$7:F$210,'Capex forecast'!$T$7:$T$210,'Allocation of site-spec costs'!$B434,'Capex forecast'!$S$7:$S$210,'Allocation of site-spec costs'!$D434,'Capex forecast'!$Q$7:$Q$210,"Customer Connection")</f>
        <v>0</v>
      </c>
      <c r="H434" s="32">
        <f>SUMIFS('Capex forecast'!G$7:G$210,'Capex forecast'!$T$7:$T$210,'Allocation of site-spec costs'!$B434,'Capex forecast'!$S$7:$S$210,'Allocation of site-spec costs'!$D434,'Capex forecast'!$Q$7:$Q$210,"Customer Connection")</f>
        <v>0</v>
      </c>
      <c r="I434" s="32">
        <f>SUMIFS('Capex forecast'!H$7:H$210,'Capex forecast'!$T$7:$T$210,'Allocation of site-spec costs'!$B434,'Capex forecast'!$S$7:$S$210,'Allocation of site-spec costs'!$D434,'Capex forecast'!$Q$7:$Q$210,"Customer Connection")</f>
        <v>0</v>
      </c>
      <c r="J434" s="32">
        <f>SUMIFS('Capex forecast'!I$7:I$210,'Capex forecast'!$T$7:$T$210,'Allocation of site-spec costs'!$B434,'Capex forecast'!$S$7:$S$210,'Allocation of site-spec costs'!$D434,'Capex forecast'!$Q$7:$Q$210,"Customer Connection")</f>
        <v>0</v>
      </c>
      <c r="K434" s="32">
        <f>SUMIFS('Capex forecast'!J$7:J$210,'Capex forecast'!$T$7:$T$210,'Allocation of site-spec costs'!$B434,'Capex forecast'!$S$7:$S$210,'Allocation of site-spec costs'!$D434,'Capex forecast'!$Q$7:$Q$210,"Customer Connection")</f>
        <v>0</v>
      </c>
      <c r="L434" s="32">
        <f>SUMIFS('Capex forecast'!K$7:K$210,'Capex forecast'!$T$7:$T$210,'Allocation of site-spec costs'!$B434,'Capex forecast'!$S$7:$S$210,'Allocation of site-spec costs'!$D434,'Capex forecast'!$Q$7:$Q$210,"Customer Connection")</f>
        <v>0</v>
      </c>
      <c r="M434" s="32">
        <f>SUMIFS('Capex forecast'!L$7:L$210,'Capex forecast'!$T$7:$T$210,'Allocation of site-spec costs'!$B434,'Capex forecast'!$S$7:$S$210,'Allocation of site-spec costs'!$D434,'Capex forecast'!$Q$7:$Q$210,"Customer Connection")</f>
        <v>0</v>
      </c>
      <c r="N434" s="32">
        <f>SUMIFS('Capex forecast'!M$7:M$210,'Capex forecast'!$T$7:$T$210,'Allocation of site-spec costs'!$B434,'Capex forecast'!$S$7:$S$210,'Allocation of site-spec costs'!$D434,'Capex forecast'!$Q$7:$Q$210,"Customer Connection")</f>
        <v>0</v>
      </c>
      <c r="O434" s="32">
        <f>SUMIFS('Capex forecast'!N$7:N$210,'Capex forecast'!$T$7:$T$210,'Allocation of site-spec costs'!$B434,'Capex forecast'!$S$7:$S$210,'Allocation of site-spec costs'!$D434,'Capex forecast'!$Q$7:$Q$210,"Customer Connection")</f>
        <v>0</v>
      </c>
      <c r="Q434" s="6" t="s">
        <v>185</v>
      </c>
      <c r="R434" s="6" t="str">
        <f>INDEX('Raw demand forecast'!$M$7:$M$5830,MATCH($Q434,'Raw demand forecast'!$B$7:$B$5830,0))</f>
        <v>No</v>
      </c>
      <c r="S434" s="6" t="str">
        <f>IF(COUNTIF($Q$93:Q434,$B434) = 1, "LV", IF(COUNTIF($Q$93:Q434,$B434) = 2, "HV", "ST"))</f>
        <v>HV</v>
      </c>
      <c r="T434" s="6" t="str">
        <f>INDEX('Demand forecast and growth rate'!$E$7:$E$273,MATCH($Q434,'Demand forecast and growth rate'!$B$7:$B$273,0))</f>
        <v>Steady/falling</v>
      </c>
      <c r="U434" s="32">
        <f>SUMIFS('Capex forecast'!E$7:E$210,'Capex forecast'!$T$7:$T$210,$Q434,'Capex forecast'!$S$7:$S$210,$S434,'Capex forecast'!$Q$7:$Q$210,"Augex")</f>
        <v>0</v>
      </c>
      <c r="V434" s="32">
        <f>SUMIFS('Capex forecast'!F$7:F$210,'Capex forecast'!$T$7:$T$210,$Q434,'Capex forecast'!$S$7:$S$210,$S434,'Capex forecast'!$Q$7:$Q$210,"Augex")</f>
        <v>0</v>
      </c>
      <c r="W434" s="32">
        <f>SUMIFS('Capex forecast'!G$7:G$210,'Capex forecast'!$T$7:$T$210,$Q434,'Capex forecast'!$S$7:$S$210,$S434,'Capex forecast'!$Q$7:$Q$210,"Augex")</f>
        <v>0</v>
      </c>
      <c r="X434" s="32">
        <f>SUMIFS('Capex forecast'!H$7:H$210,'Capex forecast'!$T$7:$T$210,$Q434,'Capex forecast'!$S$7:$S$210,$S434,'Capex forecast'!$Q$7:$Q$210,"Augex")</f>
        <v>0</v>
      </c>
      <c r="Y434" s="32">
        <f>SUMIFS('Capex forecast'!I$7:I$210,'Capex forecast'!$T$7:$T$210,$Q434,'Capex forecast'!$S$7:$S$210,$S434,'Capex forecast'!$Q$7:$Q$210,"Augex")</f>
        <v>0</v>
      </c>
      <c r="Z434" s="32">
        <f>SUMIFS('Capex forecast'!J$7:J$210,'Capex forecast'!$T$7:$T$210,$Q434,'Capex forecast'!$S$7:$S$210,$S434,'Capex forecast'!$Q$7:$Q$210,"Augex")</f>
        <v>0</v>
      </c>
      <c r="AA434" s="32">
        <f>SUMIFS('Capex forecast'!K$7:K$210,'Capex forecast'!$T$7:$T$210,$Q434,'Capex forecast'!$S$7:$S$210,$S434,'Capex forecast'!$Q$7:$Q$210,"Augex")</f>
        <v>0</v>
      </c>
      <c r="AB434" s="32">
        <f>SUMIFS('Capex forecast'!L$7:L$210,'Capex forecast'!$T$7:$T$210,$Q434,'Capex forecast'!$S$7:$S$210,$S434,'Capex forecast'!$Q$7:$Q$210,"Augex")</f>
        <v>0</v>
      </c>
      <c r="AC434" s="32">
        <f>SUMIFS('Capex forecast'!M$7:M$210,'Capex forecast'!$T$7:$T$210,$Q434,'Capex forecast'!$S$7:$S$210,$S434,'Capex forecast'!$Q$7:$Q$210,"Augex")</f>
        <v>0</v>
      </c>
      <c r="AD434" s="32">
        <f>SUMIFS('Capex forecast'!N$7:N$210,'Capex forecast'!$T$7:$T$210,$Q434,'Capex forecast'!$S$7:$S$210,$S434,'Capex forecast'!$Q$7:$Q$210,"Augex")</f>
        <v>0</v>
      </c>
      <c r="AF434" s="6" t="s">
        <v>185</v>
      </c>
      <c r="AG434" s="6" t="str">
        <f>INDEX('Raw demand forecast'!$M$7:$M$5830,MATCH($Q434,'Raw demand forecast'!$B$7:$B$5830,0))</f>
        <v>No</v>
      </c>
      <c r="AH434" s="6" t="str">
        <f>IF(COUNTIF($AF$93:AF434,$B434) = 1, "LV", IF(COUNTIF($AF$93:AF434,$B434) = 2, "HV", "ST"))</f>
        <v>HV</v>
      </c>
      <c r="AI434" s="6" t="str">
        <f>INDEX('Demand forecast and growth rate'!$E$7:$E$273,MATCH($Q434,'Demand forecast and growth rate'!$B$7:$B$273,0))</f>
        <v>Steady/falling</v>
      </c>
      <c r="AJ434" s="53">
        <f>SUMIFS('Capex forecast'!E$7:E$210,'Capex forecast'!$T$7:$T$210,$AF434,'Capex forecast'!$S$7:$S$210,$AH434,'Capex forecast'!$Q$7:$Q$210,"Repex")</f>
        <v>0</v>
      </c>
      <c r="AK434" s="53">
        <f>SUMIFS('Capex forecast'!F$7:F$210,'Capex forecast'!$T$7:$T$210,$AF434,'Capex forecast'!$S$7:$S$210,$AH434,'Capex forecast'!$Q$7:$Q$210,"Repex")</f>
        <v>0</v>
      </c>
      <c r="AL434" s="53">
        <f>SUMIFS('Capex forecast'!G$7:G$210,'Capex forecast'!$T$7:$T$210,$AF434,'Capex forecast'!$S$7:$S$210,$AH434,'Capex forecast'!$Q$7:$Q$210,"Repex")</f>
        <v>0</v>
      </c>
      <c r="AM434" s="53">
        <f>SUMIFS('Capex forecast'!H$7:H$210,'Capex forecast'!$T$7:$T$210,$AF434,'Capex forecast'!$S$7:$S$210,$AH434,'Capex forecast'!$Q$7:$Q$210,"Repex")</f>
        <v>0</v>
      </c>
      <c r="AN434" s="53">
        <f>SUMIFS('Capex forecast'!I$7:I$210,'Capex forecast'!$T$7:$T$210,$AF434,'Capex forecast'!$S$7:$S$210,$AH434,'Capex forecast'!$Q$7:$Q$210,"Repex")</f>
        <v>0</v>
      </c>
      <c r="AO434" s="53">
        <f>SUMIFS('Capex forecast'!J$7:J$210,'Capex forecast'!$T$7:$T$210,$AF434,'Capex forecast'!$S$7:$S$210,$AH434,'Capex forecast'!$Q$7:$Q$210,"Repex")</f>
        <v>0</v>
      </c>
      <c r="AP434" s="53">
        <f>SUMIFS('Capex forecast'!K$7:K$210,'Capex forecast'!$T$7:$T$210,$AF434,'Capex forecast'!$S$7:$S$210,$AH434,'Capex forecast'!$Q$7:$Q$210,"Repex")</f>
        <v>0</v>
      </c>
      <c r="AQ434" s="53">
        <f>SUMIFS('Capex forecast'!L$7:L$210,'Capex forecast'!$T$7:$T$210,$AF434,'Capex forecast'!$S$7:$S$210,$AH434,'Capex forecast'!$Q$7:$Q$210,"Repex")</f>
        <v>0</v>
      </c>
      <c r="AR434" s="53">
        <f>SUMIFS('Capex forecast'!M$7:M$210,'Capex forecast'!$T$7:$T$210,$AF434,'Capex forecast'!$S$7:$S$210,$AH434,'Capex forecast'!$Q$7:$Q$210,"Repex")</f>
        <v>0</v>
      </c>
      <c r="AS434" s="53">
        <f>SUMIFS('Capex forecast'!N$7:N$210,'Capex forecast'!$T$7:$T$210,$AF434,'Capex forecast'!$S$7:$S$210,$AH434,'Capex forecast'!$Q$7:$Q$210,"Repex")</f>
        <v>0</v>
      </c>
    </row>
    <row r="435" spans="2:45" ht="15">
      <c r="B435" s="6" t="s">
        <v>559</v>
      </c>
      <c r="C435" s="6" t="str">
        <f>INDEX('Raw demand forecast'!$M$7:$M$5830,MATCH($B435,'Raw demand forecast'!$B$7:$B$5830,0))</f>
        <v>Yes</v>
      </c>
      <c r="D435" s="6" t="str">
        <f>IF(COUNTIF($B$93:B435,$B435) = 1, "LV", IF(COUNTIF($B$93:B435,$B435) = 2, "HV", "ST"))</f>
        <v>HV</v>
      </c>
      <c r="E435" s="6" t="str">
        <f>INDEX('Demand forecast and growth rate'!$E$7:$E$273,MATCH($B435,'Demand forecast and growth rate'!$B$7:$B$273,0))</f>
        <v>Small growth</v>
      </c>
      <c r="F435" s="32">
        <f>SUMIFS('Capex forecast'!E$7:E$210,'Capex forecast'!$T$7:$T$210,'Allocation of site-spec costs'!$B435,'Capex forecast'!$S$7:$S$210,'Allocation of site-spec costs'!$D435,'Capex forecast'!$Q$7:$Q$210,"Customer Connection")</f>
        <v>0</v>
      </c>
      <c r="G435" s="32">
        <f>SUMIFS('Capex forecast'!F$7:F$210,'Capex forecast'!$T$7:$T$210,'Allocation of site-spec costs'!$B435,'Capex forecast'!$S$7:$S$210,'Allocation of site-spec costs'!$D435,'Capex forecast'!$Q$7:$Q$210,"Customer Connection")</f>
        <v>0</v>
      </c>
      <c r="H435" s="32">
        <f>SUMIFS('Capex forecast'!G$7:G$210,'Capex forecast'!$T$7:$T$210,'Allocation of site-spec costs'!$B435,'Capex forecast'!$S$7:$S$210,'Allocation of site-spec costs'!$D435,'Capex forecast'!$Q$7:$Q$210,"Customer Connection")</f>
        <v>0</v>
      </c>
      <c r="I435" s="32">
        <f>SUMIFS('Capex forecast'!H$7:H$210,'Capex forecast'!$T$7:$T$210,'Allocation of site-spec costs'!$B435,'Capex forecast'!$S$7:$S$210,'Allocation of site-spec costs'!$D435,'Capex forecast'!$Q$7:$Q$210,"Customer Connection")</f>
        <v>0</v>
      </c>
      <c r="J435" s="32">
        <f>SUMIFS('Capex forecast'!I$7:I$210,'Capex forecast'!$T$7:$T$210,'Allocation of site-spec costs'!$B435,'Capex forecast'!$S$7:$S$210,'Allocation of site-spec costs'!$D435,'Capex forecast'!$Q$7:$Q$210,"Customer Connection")</f>
        <v>0</v>
      </c>
      <c r="K435" s="32">
        <f>SUMIFS('Capex forecast'!J$7:J$210,'Capex forecast'!$T$7:$T$210,'Allocation of site-spec costs'!$B435,'Capex forecast'!$S$7:$S$210,'Allocation of site-spec costs'!$D435,'Capex forecast'!$Q$7:$Q$210,"Customer Connection")</f>
        <v>0</v>
      </c>
      <c r="L435" s="32">
        <f>SUMIFS('Capex forecast'!K$7:K$210,'Capex forecast'!$T$7:$T$210,'Allocation of site-spec costs'!$B435,'Capex forecast'!$S$7:$S$210,'Allocation of site-spec costs'!$D435,'Capex forecast'!$Q$7:$Q$210,"Customer Connection")</f>
        <v>0</v>
      </c>
      <c r="M435" s="32">
        <f>SUMIFS('Capex forecast'!L$7:L$210,'Capex forecast'!$T$7:$T$210,'Allocation of site-spec costs'!$B435,'Capex forecast'!$S$7:$S$210,'Allocation of site-spec costs'!$D435,'Capex forecast'!$Q$7:$Q$210,"Customer Connection")</f>
        <v>0</v>
      </c>
      <c r="N435" s="32">
        <f>SUMIFS('Capex forecast'!M$7:M$210,'Capex forecast'!$T$7:$T$210,'Allocation of site-spec costs'!$B435,'Capex forecast'!$S$7:$S$210,'Allocation of site-spec costs'!$D435,'Capex forecast'!$Q$7:$Q$210,"Customer Connection")</f>
        <v>0</v>
      </c>
      <c r="O435" s="32">
        <f>SUMIFS('Capex forecast'!N$7:N$210,'Capex forecast'!$T$7:$T$210,'Allocation of site-spec costs'!$B435,'Capex forecast'!$S$7:$S$210,'Allocation of site-spec costs'!$D435,'Capex forecast'!$Q$7:$Q$210,"Customer Connection")</f>
        <v>0</v>
      </c>
      <c r="Q435" s="6" t="s">
        <v>559</v>
      </c>
      <c r="R435" s="6" t="str">
        <f>INDEX('Raw demand forecast'!$M$7:$M$5830,MATCH($Q435,'Raw demand forecast'!$B$7:$B$5830,0))</f>
        <v>Yes</v>
      </c>
      <c r="S435" s="6" t="str">
        <f>IF(COUNTIF($Q$93:Q435,$B435) = 1, "LV", IF(COUNTIF($Q$93:Q435,$B435) = 2, "HV", "ST"))</f>
        <v>HV</v>
      </c>
      <c r="T435" s="6" t="str">
        <f>INDEX('Demand forecast and growth rate'!$E$7:$E$273,MATCH($Q435,'Demand forecast and growth rate'!$B$7:$B$273,0))</f>
        <v>Small growth</v>
      </c>
      <c r="U435" s="32">
        <f>SUMIFS('Capex forecast'!E$7:E$210,'Capex forecast'!$T$7:$T$210,$Q435,'Capex forecast'!$S$7:$S$210,$S435,'Capex forecast'!$Q$7:$Q$210,"Augex")</f>
        <v>0</v>
      </c>
      <c r="V435" s="32">
        <f>SUMIFS('Capex forecast'!F$7:F$210,'Capex forecast'!$T$7:$T$210,$Q435,'Capex forecast'!$S$7:$S$210,$S435,'Capex forecast'!$Q$7:$Q$210,"Augex")</f>
        <v>0</v>
      </c>
      <c r="W435" s="32">
        <f>SUMIFS('Capex forecast'!G$7:G$210,'Capex forecast'!$T$7:$T$210,$Q435,'Capex forecast'!$S$7:$S$210,$S435,'Capex forecast'!$Q$7:$Q$210,"Augex")</f>
        <v>0</v>
      </c>
      <c r="X435" s="32">
        <f>SUMIFS('Capex forecast'!H$7:H$210,'Capex forecast'!$T$7:$T$210,$Q435,'Capex forecast'!$S$7:$S$210,$S435,'Capex forecast'!$Q$7:$Q$210,"Augex")</f>
        <v>0</v>
      </c>
      <c r="Y435" s="32">
        <f>SUMIFS('Capex forecast'!I$7:I$210,'Capex forecast'!$T$7:$T$210,$Q435,'Capex forecast'!$S$7:$S$210,$S435,'Capex forecast'!$Q$7:$Q$210,"Augex")</f>
        <v>0</v>
      </c>
      <c r="Z435" s="32">
        <f>SUMIFS('Capex forecast'!J$7:J$210,'Capex forecast'!$T$7:$T$210,$Q435,'Capex forecast'!$S$7:$S$210,$S435,'Capex forecast'!$Q$7:$Q$210,"Augex")</f>
        <v>0</v>
      </c>
      <c r="AA435" s="32">
        <f>SUMIFS('Capex forecast'!K$7:K$210,'Capex forecast'!$T$7:$T$210,$Q435,'Capex forecast'!$S$7:$S$210,$S435,'Capex forecast'!$Q$7:$Q$210,"Augex")</f>
        <v>0</v>
      </c>
      <c r="AB435" s="32">
        <f>SUMIFS('Capex forecast'!L$7:L$210,'Capex forecast'!$T$7:$T$210,$Q435,'Capex forecast'!$S$7:$S$210,$S435,'Capex forecast'!$Q$7:$Q$210,"Augex")</f>
        <v>0</v>
      </c>
      <c r="AC435" s="32">
        <f>SUMIFS('Capex forecast'!M$7:M$210,'Capex forecast'!$T$7:$T$210,$Q435,'Capex forecast'!$S$7:$S$210,$S435,'Capex forecast'!$Q$7:$Q$210,"Augex")</f>
        <v>0</v>
      </c>
      <c r="AD435" s="32">
        <f>SUMIFS('Capex forecast'!N$7:N$210,'Capex forecast'!$T$7:$T$210,$Q435,'Capex forecast'!$S$7:$S$210,$S435,'Capex forecast'!$Q$7:$Q$210,"Augex")</f>
        <v>0</v>
      </c>
      <c r="AF435" s="6" t="s">
        <v>559</v>
      </c>
      <c r="AG435" s="6" t="str">
        <f>INDEX('Raw demand forecast'!$M$7:$M$5830,MATCH($Q435,'Raw demand forecast'!$B$7:$B$5830,0))</f>
        <v>Yes</v>
      </c>
      <c r="AH435" s="6" t="str">
        <f>IF(COUNTIF($AF$93:AF435,$B435) = 1, "LV", IF(COUNTIF($AF$93:AF435,$B435) = 2, "HV", "ST"))</f>
        <v>HV</v>
      </c>
      <c r="AI435" s="6" t="str">
        <f>INDEX('Demand forecast and growth rate'!$E$7:$E$273,MATCH($Q435,'Demand forecast and growth rate'!$B$7:$B$273,0))</f>
        <v>Small growth</v>
      </c>
      <c r="AJ435" s="53">
        <f>SUMIFS('Capex forecast'!E$7:E$210,'Capex forecast'!$T$7:$T$210,$AF435,'Capex forecast'!$S$7:$S$210,$AH435,'Capex forecast'!$Q$7:$Q$210,"Repex")</f>
        <v>0</v>
      </c>
      <c r="AK435" s="53">
        <f>SUMIFS('Capex forecast'!F$7:F$210,'Capex forecast'!$T$7:$T$210,$AF435,'Capex forecast'!$S$7:$S$210,$AH435,'Capex forecast'!$Q$7:$Q$210,"Repex")</f>
        <v>0</v>
      </c>
      <c r="AL435" s="53">
        <f>SUMIFS('Capex forecast'!G$7:G$210,'Capex forecast'!$T$7:$T$210,$AF435,'Capex forecast'!$S$7:$S$210,$AH435,'Capex forecast'!$Q$7:$Q$210,"Repex")</f>
        <v>0</v>
      </c>
      <c r="AM435" s="53">
        <f>SUMIFS('Capex forecast'!H$7:H$210,'Capex forecast'!$T$7:$T$210,$AF435,'Capex forecast'!$S$7:$S$210,$AH435,'Capex forecast'!$Q$7:$Q$210,"Repex")</f>
        <v>0</v>
      </c>
      <c r="AN435" s="53">
        <f>SUMIFS('Capex forecast'!I$7:I$210,'Capex forecast'!$T$7:$T$210,$AF435,'Capex forecast'!$S$7:$S$210,$AH435,'Capex forecast'!$Q$7:$Q$210,"Repex")</f>
        <v>0</v>
      </c>
      <c r="AO435" s="53">
        <f>SUMIFS('Capex forecast'!J$7:J$210,'Capex forecast'!$T$7:$T$210,$AF435,'Capex forecast'!$S$7:$S$210,$AH435,'Capex forecast'!$Q$7:$Q$210,"Repex")</f>
        <v>0</v>
      </c>
      <c r="AP435" s="53">
        <f>SUMIFS('Capex forecast'!K$7:K$210,'Capex forecast'!$T$7:$T$210,$AF435,'Capex forecast'!$S$7:$S$210,$AH435,'Capex forecast'!$Q$7:$Q$210,"Repex")</f>
        <v>0</v>
      </c>
      <c r="AQ435" s="53">
        <f>SUMIFS('Capex forecast'!L$7:L$210,'Capex forecast'!$T$7:$T$210,$AF435,'Capex forecast'!$S$7:$S$210,$AH435,'Capex forecast'!$Q$7:$Q$210,"Repex")</f>
        <v>0</v>
      </c>
      <c r="AR435" s="53">
        <f>SUMIFS('Capex forecast'!M$7:M$210,'Capex forecast'!$T$7:$T$210,$AF435,'Capex forecast'!$S$7:$S$210,$AH435,'Capex forecast'!$Q$7:$Q$210,"Repex")</f>
        <v>0</v>
      </c>
      <c r="AS435" s="53">
        <f>SUMIFS('Capex forecast'!N$7:N$210,'Capex forecast'!$T$7:$T$210,$AF435,'Capex forecast'!$S$7:$S$210,$AH435,'Capex forecast'!$Q$7:$Q$210,"Repex")</f>
        <v>0</v>
      </c>
    </row>
    <row r="436" spans="2:45" ht="15">
      <c r="B436" s="6" t="s">
        <v>42</v>
      </c>
      <c r="C436" s="6" t="str">
        <f>INDEX('Raw demand forecast'!$M$7:$M$5830,MATCH($B436,'Raw demand forecast'!$B$7:$B$5830,0))</f>
        <v>No</v>
      </c>
      <c r="D436" s="6" t="str">
        <f>IF(COUNTIF($B$93:B436,$B436) = 1, "LV", IF(COUNTIF($B$93:B436,$B436) = 2, "HV", "ST"))</f>
        <v>HV</v>
      </c>
      <c r="E436" s="6" t="str">
        <f>INDEX('Demand forecast and growth rate'!$E$7:$E$273,MATCH($B436,'Demand forecast and growth rate'!$B$7:$B$273,0))</f>
        <v>Steady/falling</v>
      </c>
      <c r="F436" s="32">
        <f>SUMIFS('Capex forecast'!E$7:E$210,'Capex forecast'!$T$7:$T$210,'Allocation of site-spec costs'!$B436,'Capex forecast'!$S$7:$S$210,'Allocation of site-spec costs'!$D436,'Capex forecast'!$Q$7:$Q$210,"Customer Connection")</f>
        <v>0</v>
      </c>
      <c r="G436" s="32">
        <f>SUMIFS('Capex forecast'!F$7:F$210,'Capex forecast'!$T$7:$T$210,'Allocation of site-spec costs'!$B436,'Capex forecast'!$S$7:$S$210,'Allocation of site-spec costs'!$D436,'Capex forecast'!$Q$7:$Q$210,"Customer Connection")</f>
        <v>0</v>
      </c>
      <c r="H436" s="32">
        <f>SUMIFS('Capex forecast'!G$7:G$210,'Capex forecast'!$T$7:$T$210,'Allocation of site-spec costs'!$B436,'Capex forecast'!$S$7:$S$210,'Allocation of site-spec costs'!$D436,'Capex forecast'!$Q$7:$Q$210,"Customer Connection")</f>
        <v>0</v>
      </c>
      <c r="I436" s="32">
        <f>SUMIFS('Capex forecast'!H$7:H$210,'Capex forecast'!$T$7:$T$210,'Allocation of site-spec costs'!$B436,'Capex forecast'!$S$7:$S$210,'Allocation of site-spec costs'!$D436,'Capex forecast'!$Q$7:$Q$210,"Customer Connection")</f>
        <v>0</v>
      </c>
      <c r="J436" s="32">
        <f>SUMIFS('Capex forecast'!I$7:I$210,'Capex forecast'!$T$7:$T$210,'Allocation of site-spec costs'!$B436,'Capex forecast'!$S$7:$S$210,'Allocation of site-spec costs'!$D436,'Capex forecast'!$Q$7:$Q$210,"Customer Connection")</f>
        <v>0</v>
      </c>
      <c r="K436" s="32">
        <f>SUMIFS('Capex forecast'!J$7:J$210,'Capex forecast'!$T$7:$T$210,'Allocation of site-spec costs'!$B436,'Capex forecast'!$S$7:$S$210,'Allocation of site-spec costs'!$D436,'Capex forecast'!$Q$7:$Q$210,"Customer Connection")</f>
        <v>0</v>
      </c>
      <c r="L436" s="32">
        <f>SUMIFS('Capex forecast'!K$7:K$210,'Capex forecast'!$T$7:$T$210,'Allocation of site-spec costs'!$B436,'Capex forecast'!$S$7:$S$210,'Allocation of site-spec costs'!$D436,'Capex forecast'!$Q$7:$Q$210,"Customer Connection")</f>
        <v>0</v>
      </c>
      <c r="M436" s="32">
        <f>SUMIFS('Capex forecast'!L$7:L$210,'Capex forecast'!$T$7:$T$210,'Allocation of site-spec costs'!$B436,'Capex forecast'!$S$7:$S$210,'Allocation of site-spec costs'!$D436,'Capex forecast'!$Q$7:$Q$210,"Customer Connection")</f>
        <v>0</v>
      </c>
      <c r="N436" s="32">
        <f>SUMIFS('Capex forecast'!M$7:M$210,'Capex forecast'!$T$7:$T$210,'Allocation of site-spec costs'!$B436,'Capex forecast'!$S$7:$S$210,'Allocation of site-spec costs'!$D436,'Capex forecast'!$Q$7:$Q$210,"Customer Connection")</f>
        <v>0</v>
      </c>
      <c r="O436" s="32">
        <f>SUMIFS('Capex forecast'!N$7:N$210,'Capex forecast'!$T$7:$T$210,'Allocation of site-spec costs'!$B436,'Capex forecast'!$S$7:$S$210,'Allocation of site-spec costs'!$D436,'Capex forecast'!$Q$7:$Q$210,"Customer Connection")</f>
        <v>0</v>
      </c>
      <c r="Q436" s="6" t="s">
        <v>42</v>
      </c>
      <c r="R436" s="6" t="str">
        <f>INDEX('Raw demand forecast'!$M$7:$M$5830,MATCH($Q436,'Raw demand forecast'!$B$7:$B$5830,0))</f>
        <v>No</v>
      </c>
      <c r="S436" s="6" t="str">
        <f>IF(COUNTIF($Q$93:Q436,$B436) = 1, "LV", IF(COUNTIF($Q$93:Q436,$B436) = 2, "HV", "ST"))</f>
        <v>HV</v>
      </c>
      <c r="T436" s="6" t="str">
        <f>INDEX('Demand forecast and growth rate'!$E$7:$E$273,MATCH($Q436,'Demand forecast and growth rate'!$B$7:$B$273,0))</f>
        <v>Steady/falling</v>
      </c>
      <c r="U436" s="32">
        <f>SUMIFS('Capex forecast'!E$7:E$210,'Capex forecast'!$T$7:$T$210,$Q436,'Capex forecast'!$S$7:$S$210,$S436,'Capex forecast'!$Q$7:$Q$210,"Augex")</f>
        <v>0</v>
      </c>
      <c r="V436" s="32">
        <f>SUMIFS('Capex forecast'!F$7:F$210,'Capex forecast'!$T$7:$T$210,$Q436,'Capex forecast'!$S$7:$S$210,$S436,'Capex forecast'!$Q$7:$Q$210,"Augex")</f>
        <v>0</v>
      </c>
      <c r="W436" s="32">
        <f>SUMIFS('Capex forecast'!G$7:G$210,'Capex forecast'!$T$7:$T$210,$Q436,'Capex forecast'!$S$7:$S$210,$S436,'Capex forecast'!$Q$7:$Q$210,"Augex")</f>
        <v>0</v>
      </c>
      <c r="X436" s="32">
        <f>SUMIFS('Capex forecast'!H$7:H$210,'Capex forecast'!$T$7:$T$210,$Q436,'Capex forecast'!$S$7:$S$210,$S436,'Capex forecast'!$Q$7:$Q$210,"Augex")</f>
        <v>0</v>
      </c>
      <c r="Y436" s="32">
        <f>SUMIFS('Capex forecast'!I$7:I$210,'Capex forecast'!$T$7:$T$210,$Q436,'Capex forecast'!$S$7:$S$210,$S436,'Capex forecast'!$Q$7:$Q$210,"Augex")</f>
        <v>0</v>
      </c>
      <c r="Z436" s="32">
        <f>SUMIFS('Capex forecast'!J$7:J$210,'Capex forecast'!$T$7:$T$210,$Q436,'Capex forecast'!$S$7:$S$210,$S436,'Capex forecast'!$Q$7:$Q$210,"Augex")</f>
        <v>0</v>
      </c>
      <c r="AA436" s="32">
        <f>SUMIFS('Capex forecast'!K$7:K$210,'Capex forecast'!$T$7:$T$210,$Q436,'Capex forecast'!$S$7:$S$210,$S436,'Capex forecast'!$Q$7:$Q$210,"Augex")</f>
        <v>0</v>
      </c>
      <c r="AB436" s="32">
        <f>SUMIFS('Capex forecast'!L$7:L$210,'Capex forecast'!$T$7:$T$210,$Q436,'Capex forecast'!$S$7:$S$210,$S436,'Capex forecast'!$Q$7:$Q$210,"Augex")</f>
        <v>0</v>
      </c>
      <c r="AC436" s="32">
        <f>SUMIFS('Capex forecast'!M$7:M$210,'Capex forecast'!$T$7:$T$210,$Q436,'Capex forecast'!$S$7:$S$210,$S436,'Capex forecast'!$Q$7:$Q$210,"Augex")</f>
        <v>0</v>
      </c>
      <c r="AD436" s="32">
        <f>SUMIFS('Capex forecast'!N$7:N$210,'Capex forecast'!$T$7:$T$210,$Q436,'Capex forecast'!$S$7:$S$210,$S436,'Capex forecast'!$Q$7:$Q$210,"Augex")</f>
        <v>0</v>
      </c>
      <c r="AF436" s="6" t="s">
        <v>42</v>
      </c>
      <c r="AG436" s="6" t="str">
        <f>INDEX('Raw demand forecast'!$M$7:$M$5830,MATCH($Q436,'Raw demand forecast'!$B$7:$B$5830,0))</f>
        <v>No</v>
      </c>
      <c r="AH436" s="6" t="str">
        <f>IF(COUNTIF($AF$93:AF436,$B436) = 1, "LV", IF(COUNTIF($AF$93:AF436,$B436) = 2, "HV", "ST"))</f>
        <v>HV</v>
      </c>
      <c r="AI436" s="6" t="str">
        <f>INDEX('Demand forecast and growth rate'!$E$7:$E$273,MATCH($Q436,'Demand forecast and growth rate'!$B$7:$B$273,0))</f>
        <v>Steady/falling</v>
      </c>
      <c r="AJ436" s="53">
        <f>SUMIFS('Capex forecast'!E$7:E$210,'Capex forecast'!$T$7:$T$210,$AF436,'Capex forecast'!$S$7:$S$210,$AH436,'Capex forecast'!$Q$7:$Q$210,"Repex")</f>
        <v>0</v>
      </c>
      <c r="AK436" s="53">
        <f>SUMIFS('Capex forecast'!F$7:F$210,'Capex forecast'!$T$7:$T$210,$AF436,'Capex forecast'!$S$7:$S$210,$AH436,'Capex forecast'!$Q$7:$Q$210,"Repex")</f>
        <v>0</v>
      </c>
      <c r="AL436" s="53">
        <f>SUMIFS('Capex forecast'!G$7:G$210,'Capex forecast'!$T$7:$T$210,$AF436,'Capex forecast'!$S$7:$S$210,$AH436,'Capex forecast'!$Q$7:$Q$210,"Repex")</f>
        <v>0</v>
      </c>
      <c r="AM436" s="53">
        <f>SUMIFS('Capex forecast'!H$7:H$210,'Capex forecast'!$T$7:$T$210,$AF436,'Capex forecast'!$S$7:$S$210,$AH436,'Capex forecast'!$Q$7:$Q$210,"Repex")</f>
        <v>0</v>
      </c>
      <c r="AN436" s="53">
        <f>SUMIFS('Capex forecast'!I$7:I$210,'Capex forecast'!$T$7:$T$210,$AF436,'Capex forecast'!$S$7:$S$210,$AH436,'Capex forecast'!$Q$7:$Q$210,"Repex")</f>
        <v>0</v>
      </c>
      <c r="AO436" s="53">
        <f>SUMIFS('Capex forecast'!J$7:J$210,'Capex forecast'!$T$7:$T$210,$AF436,'Capex forecast'!$S$7:$S$210,$AH436,'Capex forecast'!$Q$7:$Q$210,"Repex")</f>
        <v>0</v>
      </c>
      <c r="AP436" s="53">
        <f>SUMIFS('Capex forecast'!K$7:K$210,'Capex forecast'!$T$7:$T$210,$AF436,'Capex forecast'!$S$7:$S$210,$AH436,'Capex forecast'!$Q$7:$Q$210,"Repex")</f>
        <v>0</v>
      </c>
      <c r="AQ436" s="53">
        <f>SUMIFS('Capex forecast'!L$7:L$210,'Capex forecast'!$T$7:$T$210,$AF436,'Capex forecast'!$S$7:$S$210,$AH436,'Capex forecast'!$Q$7:$Q$210,"Repex")</f>
        <v>0</v>
      </c>
      <c r="AR436" s="53">
        <f>SUMIFS('Capex forecast'!M$7:M$210,'Capex forecast'!$T$7:$T$210,$AF436,'Capex forecast'!$S$7:$S$210,$AH436,'Capex forecast'!$Q$7:$Q$210,"Repex")</f>
        <v>0</v>
      </c>
      <c r="AS436" s="53">
        <f>SUMIFS('Capex forecast'!N$7:N$210,'Capex forecast'!$T$7:$T$210,$AF436,'Capex forecast'!$S$7:$S$210,$AH436,'Capex forecast'!$Q$7:$Q$210,"Repex")</f>
        <v>0</v>
      </c>
    </row>
    <row r="437" spans="2:45" ht="15">
      <c r="B437" s="6" t="s">
        <v>63</v>
      </c>
      <c r="C437" s="6" t="str">
        <f>INDEX('Raw demand forecast'!$M$7:$M$5830,MATCH($B437,'Raw demand forecast'!$B$7:$B$5830,0))</f>
        <v>No</v>
      </c>
      <c r="D437" s="6" t="str">
        <f>IF(COUNTIF($B$93:B437,$B437) = 1, "LV", IF(COUNTIF($B$93:B437,$B437) = 2, "HV", "ST"))</f>
        <v>HV</v>
      </c>
      <c r="E437" s="6" t="str">
        <f>INDEX('Demand forecast and growth rate'!$E$7:$E$273,MATCH($B437,'Demand forecast and growth rate'!$B$7:$B$273,0))</f>
        <v>Steady/falling</v>
      </c>
      <c r="F437" s="32">
        <f>SUMIFS('Capex forecast'!E$7:E$210,'Capex forecast'!$T$7:$T$210,'Allocation of site-spec costs'!$B437,'Capex forecast'!$S$7:$S$210,'Allocation of site-spec costs'!$D437,'Capex forecast'!$Q$7:$Q$210,"Customer Connection")</f>
        <v>0</v>
      </c>
      <c r="G437" s="32">
        <f>SUMIFS('Capex forecast'!F$7:F$210,'Capex forecast'!$T$7:$T$210,'Allocation of site-spec costs'!$B437,'Capex forecast'!$S$7:$S$210,'Allocation of site-spec costs'!$D437,'Capex forecast'!$Q$7:$Q$210,"Customer Connection")</f>
        <v>0</v>
      </c>
      <c r="H437" s="32">
        <f>SUMIFS('Capex forecast'!G$7:G$210,'Capex forecast'!$T$7:$T$210,'Allocation of site-spec costs'!$B437,'Capex forecast'!$S$7:$S$210,'Allocation of site-spec costs'!$D437,'Capex forecast'!$Q$7:$Q$210,"Customer Connection")</f>
        <v>0</v>
      </c>
      <c r="I437" s="32">
        <f>SUMIFS('Capex forecast'!H$7:H$210,'Capex forecast'!$T$7:$T$210,'Allocation of site-spec costs'!$B437,'Capex forecast'!$S$7:$S$210,'Allocation of site-spec costs'!$D437,'Capex forecast'!$Q$7:$Q$210,"Customer Connection")</f>
        <v>0</v>
      </c>
      <c r="J437" s="32">
        <f>SUMIFS('Capex forecast'!I$7:I$210,'Capex forecast'!$T$7:$T$210,'Allocation of site-spec costs'!$B437,'Capex forecast'!$S$7:$S$210,'Allocation of site-spec costs'!$D437,'Capex forecast'!$Q$7:$Q$210,"Customer Connection")</f>
        <v>0</v>
      </c>
      <c r="K437" s="32">
        <f>SUMIFS('Capex forecast'!J$7:J$210,'Capex forecast'!$T$7:$T$210,'Allocation of site-spec costs'!$B437,'Capex forecast'!$S$7:$S$210,'Allocation of site-spec costs'!$D437,'Capex forecast'!$Q$7:$Q$210,"Customer Connection")</f>
        <v>0</v>
      </c>
      <c r="L437" s="32">
        <f>SUMIFS('Capex forecast'!K$7:K$210,'Capex forecast'!$T$7:$T$210,'Allocation of site-spec costs'!$B437,'Capex forecast'!$S$7:$S$210,'Allocation of site-spec costs'!$D437,'Capex forecast'!$Q$7:$Q$210,"Customer Connection")</f>
        <v>0</v>
      </c>
      <c r="M437" s="32">
        <f>SUMIFS('Capex forecast'!L$7:L$210,'Capex forecast'!$T$7:$T$210,'Allocation of site-spec costs'!$B437,'Capex forecast'!$S$7:$S$210,'Allocation of site-spec costs'!$D437,'Capex forecast'!$Q$7:$Q$210,"Customer Connection")</f>
        <v>0</v>
      </c>
      <c r="N437" s="32">
        <f>SUMIFS('Capex forecast'!M$7:M$210,'Capex forecast'!$T$7:$T$210,'Allocation of site-spec costs'!$B437,'Capex forecast'!$S$7:$S$210,'Allocation of site-spec costs'!$D437,'Capex forecast'!$Q$7:$Q$210,"Customer Connection")</f>
        <v>0</v>
      </c>
      <c r="O437" s="32">
        <f>SUMIFS('Capex forecast'!N$7:N$210,'Capex forecast'!$T$7:$T$210,'Allocation of site-spec costs'!$B437,'Capex forecast'!$S$7:$S$210,'Allocation of site-spec costs'!$D437,'Capex forecast'!$Q$7:$Q$210,"Customer Connection")</f>
        <v>0</v>
      </c>
      <c r="Q437" s="6" t="s">
        <v>63</v>
      </c>
      <c r="R437" s="6" t="str">
        <f>INDEX('Raw demand forecast'!$M$7:$M$5830,MATCH($Q437,'Raw demand forecast'!$B$7:$B$5830,0))</f>
        <v>No</v>
      </c>
      <c r="S437" s="6" t="str">
        <f>IF(COUNTIF($Q$93:Q437,$B437) = 1, "LV", IF(COUNTIF($Q$93:Q437,$B437) = 2, "HV", "ST"))</f>
        <v>HV</v>
      </c>
      <c r="T437" s="6" t="str">
        <f>INDEX('Demand forecast and growth rate'!$E$7:$E$273,MATCH($Q437,'Demand forecast and growth rate'!$B$7:$B$273,0))</f>
        <v>Steady/falling</v>
      </c>
      <c r="U437" s="32">
        <f>SUMIFS('Capex forecast'!E$7:E$210,'Capex forecast'!$T$7:$T$210,$Q437,'Capex forecast'!$S$7:$S$210,$S437,'Capex forecast'!$Q$7:$Q$210,"Augex")</f>
        <v>0</v>
      </c>
      <c r="V437" s="32">
        <f>SUMIFS('Capex forecast'!F$7:F$210,'Capex forecast'!$T$7:$T$210,$Q437,'Capex forecast'!$S$7:$S$210,$S437,'Capex forecast'!$Q$7:$Q$210,"Augex")</f>
        <v>0</v>
      </c>
      <c r="W437" s="32">
        <f>SUMIFS('Capex forecast'!G$7:G$210,'Capex forecast'!$T$7:$T$210,$Q437,'Capex forecast'!$S$7:$S$210,$S437,'Capex forecast'!$Q$7:$Q$210,"Augex")</f>
        <v>0</v>
      </c>
      <c r="X437" s="32">
        <f>SUMIFS('Capex forecast'!H$7:H$210,'Capex forecast'!$T$7:$T$210,$Q437,'Capex forecast'!$S$7:$S$210,$S437,'Capex forecast'!$Q$7:$Q$210,"Augex")</f>
        <v>0</v>
      </c>
      <c r="Y437" s="32">
        <f>SUMIFS('Capex forecast'!I$7:I$210,'Capex forecast'!$T$7:$T$210,$Q437,'Capex forecast'!$S$7:$S$210,$S437,'Capex forecast'!$Q$7:$Q$210,"Augex")</f>
        <v>0</v>
      </c>
      <c r="Z437" s="32">
        <f>SUMIFS('Capex forecast'!J$7:J$210,'Capex forecast'!$T$7:$T$210,$Q437,'Capex forecast'!$S$7:$S$210,$S437,'Capex forecast'!$Q$7:$Q$210,"Augex")</f>
        <v>0</v>
      </c>
      <c r="AA437" s="32">
        <f>SUMIFS('Capex forecast'!K$7:K$210,'Capex forecast'!$T$7:$T$210,$Q437,'Capex forecast'!$S$7:$S$210,$S437,'Capex forecast'!$Q$7:$Q$210,"Augex")</f>
        <v>0</v>
      </c>
      <c r="AB437" s="32">
        <f>SUMIFS('Capex forecast'!L$7:L$210,'Capex forecast'!$T$7:$T$210,$Q437,'Capex forecast'!$S$7:$S$210,$S437,'Capex forecast'!$Q$7:$Q$210,"Augex")</f>
        <v>0</v>
      </c>
      <c r="AC437" s="32">
        <f>SUMIFS('Capex forecast'!M$7:M$210,'Capex forecast'!$T$7:$T$210,$Q437,'Capex forecast'!$S$7:$S$210,$S437,'Capex forecast'!$Q$7:$Q$210,"Augex")</f>
        <v>0</v>
      </c>
      <c r="AD437" s="32">
        <f>SUMIFS('Capex forecast'!N$7:N$210,'Capex forecast'!$T$7:$T$210,$Q437,'Capex forecast'!$S$7:$S$210,$S437,'Capex forecast'!$Q$7:$Q$210,"Augex")</f>
        <v>0</v>
      </c>
      <c r="AF437" s="6" t="s">
        <v>63</v>
      </c>
      <c r="AG437" s="6" t="str">
        <f>INDEX('Raw demand forecast'!$M$7:$M$5830,MATCH($Q437,'Raw demand forecast'!$B$7:$B$5830,0))</f>
        <v>No</v>
      </c>
      <c r="AH437" s="6" t="str">
        <f>IF(COUNTIF($AF$93:AF437,$B437) = 1, "LV", IF(COUNTIF($AF$93:AF437,$B437) = 2, "HV", "ST"))</f>
        <v>HV</v>
      </c>
      <c r="AI437" s="6" t="str">
        <f>INDEX('Demand forecast and growth rate'!$E$7:$E$273,MATCH($Q437,'Demand forecast and growth rate'!$B$7:$B$273,0))</f>
        <v>Steady/falling</v>
      </c>
      <c r="AJ437" s="53">
        <f>SUMIFS('Capex forecast'!E$7:E$210,'Capex forecast'!$T$7:$T$210,$AF437,'Capex forecast'!$S$7:$S$210,$AH437,'Capex forecast'!$Q$7:$Q$210,"Repex")</f>
        <v>0</v>
      </c>
      <c r="AK437" s="53">
        <f>SUMIFS('Capex forecast'!F$7:F$210,'Capex forecast'!$T$7:$T$210,$AF437,'Capex forecast'!$S$7:$S$210,$AH437,'Capex forecast'!$Q$7:$Q$210,"Repex")</f>
        <v>0</v>
      </c>
      <c r="AL437" s="53">
        <f>SUMIFS('Capex forecast'!G$7:G$210,'Capex forecast'!$T$7:$T$210,$AF437,'Capex forecast'!$S$7:$S$210,$AH437,'Capex forecast'!$Q$7:$Q$210,"Repex")</f>
        <v>0</v>
      </c>
      <c r="AM437" s="53">
        <f>SUMIFS('Capex forecast'!H$7:H$210,'Capex forecast'!$T$7:$T$210,$AF437,'Capex forecast'!$S$7:$S$210,$AH437,'Capex forecast'!$Q$7:$Q$210,"Repex")</f>
        <v>0</v>
      </c>
      <c r="AN437" s="53">
        <f>SUMIFS('Capex forecast'!I$7:I$210,'Capex forecast'!$T$7:$T$210,$AF437,'Capex forecast'!$S$7:$S$210,$AH437,'Capex forecast'!$Q$7:$Q$210,"Repex")</f>
        <v>0</v>
      </c>
      <c r="AO437" s="53">
        <f>SUMIFS('Capex forecast'!J$7:J$210,'Capex forecast'!$T$7:$T$210,$AF437,'Capex forecast'!$S$7:$S$210,$AH437,'Capex forecast'!$Q$7:$Q$210,"Repex")</f>
        <v>0</v>
      </c>
      <c r="AP437" s="53">
        <f>SUMIFS('Capex forecast'!K$7:K$210,'Capex forecast'!$T$7:$T$210,$AF437,'Capex forecast'!$S$7:$S$210,$AH437,'Capex forecast'!$Q$7:$Q$210,"Repex")</f>
        <v>0</v>
      </c>
      <c r="AQ437" s="53">
        <f>SUMIFS('Capex forecast'!L$7:L$210,'Capex forecast'!$T$7:$T$210,$AF437,'Capex forecast'!$S$7:$S$210,$AH437,'Capex forecast'!$Q$7:$Q$210,"Repex")</f>
        <v>0</v>
      </c>
      <c r="AR437" s="53">
        <f>SUMIFS('Capex forecast'!M$7:M$210,'Capex forecast'!$T$7:$T$210,$AF437,'Capex forecast'!$S$7:$S$210,$AH437,'Capex forecast'!$Q$7:$Q$210,"Repex")</f>
        <v>0</v>
      </c>
      <c r="AS437" s="53">
        <f>SUMIFS('Capex forecast'!N$7:N$210,'Capex forecast'!$T$7:$T$210,$AF437,'Capex forecast'!$S$7:$S$210,$AH437,'Capex forecast'!$Q$7:$Q$210,"Repex")</f>
        <v>0</v>
      </c>
    </row>
    <row r="438" spans="2:45" ht="15">
      <c r="B438" s="6" t="s">
        <v>62</v>
      </c>
      <c r="C438" s="6" t="str">
        <f>INDEX('Raw demand forecast'!$M$7:$M$5830,MATCH($B438,'Raw demand forecast'!$B$7:$B$5830,0))</f>
        <v>No</v>
      </c>
      <c r="D438" s="6" t="str">
        <f>IF(COUNTIF($B$93:B438,$B438) = 1, "LV", IF(COUNTIF($B$93:B438,$B438) = 2, "HV", "ST"))</f>
        <v>HV</v>
      </c>
      <c r="E438" s="6" t="str">
        <f>INDEX('Demand forecast and growth rate'!$E$7:$E$273,MATCH($B438,'Demand forecast and growth rate'!$B$7:$B$273,0))</f>
        <v>Steady/falling</v>
      </c>
      <c r="F438" s="32">
        <f>SUMIFS('Capex forecast'!E$7:E$210,'Capex forecast'!$T$7:$T$210,'Allocation of site-spec costs'!$B438,'Capex forecast'!$S$7:$S$210,'Allocation of site-spec costs'!$D438,'Capex forecast'!$Q$7:$Q$210,"Customer Connection")</f>
        <v>0</v>
      </c>
      <c r="G438" s="32">
        <f>SUMIFS('Capex forecast'!F$7:F$210,'Capex forecast'!$T$7:$T$210,'Allocation of site-spec costs'!$B438,'Capex forecast'!$S$7:$S$210,'Allocation of site-spec costs'!$D438,'Capex forecast'!$Q$7:$Q$210,"Customer Connection")</f>
        <v>0</v>
      </c>
      <c r="H438" s="32">
        <f>SUMIFS('Capex forecast'!G$7:G$210,'Capex forecast'!$T$7:$T$210,'Allocation of site-spec costs'!$B438,'Capex forecast'!$S$7:$S$210,'Allocation of site-spec costs'!$D438,'Capex forecast'!$Q$7:$Q$210,"Customer Connection")</f>
        <v>0</v>
      </c>
      <c r="I438" s="32">
        <f>SUMIFS('Capex forecast'!H$7:H$210,'Capex forecast'!$T$7:$T$210,'Allocation of site-spec costs'!$B438,'Capex forecast'!$S$7:$S$210,'Allocation of site-spec costs'!$D438,'Capex forecast'!$Q$7:$Q$210,"Customer Connection")</f>
        <v>0</v>
      </c>
      <c r="J438" s="32">
        <f>SUMIFS('Capex forecast'!I$7:I$210,'Capex forecast'!$T$7:$T$210,'Allocation of site-spec costs'!$B438,'Capex forecast'!$S$7:$S$210,'Allocation of site-spec costs'!$D438,'Capex forecast'!$Q$7:$Q$210,"Customer Connection")</f>
        <v>0</v>
      </c>
      <c r="K438" s="32">
        <f>SUMIFS('Capex forecast'!J$7:J$210,'Capex forecast'!$T$7:$T$210,'Allocation of site-spec costs'!$B438,'Capex forecast'!$S$7:$S$210,'Allocation of site-spec costs'!$D438,'Capex forecast'!$Q$7:$Q$210,"Customer Connection")</f>
        <v>0</v>
      </c>
      <c r="L438" s="32">
        <f>SUMIFS('Capex forecast'!K$7:K$210,'Capex forecast'!$T$7:$T$210,'Allocation of site-spec costs'!$B438,'Capex forecast'!$S$7:$S$210,'Allocation of site-spec costs'!$D438,'Capex forecast'!$Q$7:$Q$210,"Customer Connection")</f>
        <v>0</v>
      </c>
      <c r="M438" s="32">
        <f>SUMIFS('Capex forecast'!L$7:L$210,'Capex forecast'!$T$7:$T$210,'Allocation of site-spec costs'!$B438,'Capex forecast'!$S$7:$S$210,'Allocation of site-spec costs'!$D438,'Capex forecast'!$Q$7:$Q$210,"Customer Connection")</f>
        <v>0</v>
      </c>
      <c r="N438" s="32">
        <f>SUMIFS('Capex forecast'!M$7:M$210,'Capex forecast'!$T$7:$T$210,'Allocation of site-spec costs'!$B438,'Capex forecast'!$S$7:$S$210,'Allocation of site-spec costs'!$D438,'Capex forecast'!$Q$7:$Q$210,"Customer Connection")</f>
        <v>0</v>
      </c>
      <c r="O438" s="32">
        <f>SUMIFS('Capex forecast'!N$7:N$210,'Capex forecast'!$T$7:$T$210,'Allocation of site-spec costs'!$B438,'Capex forecast'!$S$7:$S$210,'Allocation of site-spec costs'!$D438,'Capex forecast'!$Q$7:$Q$210,"Customer Connection")</f>
        <v>0</v>
      </c>
      <c r="Q438" s="6" t="s">
        <v>62</v>
      </c>
      <c r="R438" s="6" t="str">
        <f>INDEX('Raw demand forecast'!$M$7:$M$5830,MATCH($Q438,'Raw demand forecast'!$B$7:$B$5830,0))</f>
        <v>No</v>
      </c>
      <c r="S438" s="6" t="str">
        <f>IF(COUNTIF($Q$93:Q438,$B438) = 1, "LV", IF(COUNTIF($Q$93:Q438,$B438) = 2, "HV", "ST"))</f>
        <v>HV</v>
      </c>
      <c r="T438" s="6" t="str">
        <f>INDEX('Demand forecast and growth rate'!$E$7:$E$273,MATCH($Q438,'Demand forecast and growth rate'!$B$7:$B$273,0))</f>
        <v>Steady/falling</v>
      </c>
      <c r="U438" s="32">
        <f>SUMIFS('Capex forecast'!E$7:E$210,'Capex forecast'!$T$7:$T$210,$Q438,'Capex forecast'!$S$7:$S$210,$S438,'Capex forecast'!$Q$7:$Q$210,"Augex")</f>
        <v>0</v>
      </c>
      <c r="V438" s="32">
        <f>SUMIFS('Capex forecast'!F$7:F$210,'Capex forecast'!$T$7:$T$210,$Q438,'Capex forecast'!$S$7:$S$210,$S438,'Capex forecast'!$Q$7:$Q$210,"Augex")</f>
        <v>0</v>
      </c>
      <c r="W438" s="32">
        <f>SUMIFS('Capex forecast'!G$7:G$210,'Capex forecast'!$T$7:$T$210,$Q438,'Capex forecast'!$S$7:$S$210,$S438,'Capex forecast'!$Q$7:$Q$210,"Augex")</f>
        <v>0</v>
      </c>
      <c r="X438" s="32">
        <f>SUMIFS('Capex forecast'!H$7:H$210,'Capex forecast'!$T$7:$T$210,$Q438,'Capex forecast'!$S$7:$S$210,$S438,'Capex forecast'!$Q$7:$Q$210,"Augex")</f>
        <v>0</v>
      </c>
      <c r="Y438" s="32">
        <f>SUMIFS('Capex forecast'!I$7:I$210,'Capex forecast'!$T$7:$T$210,$Q438,'Capex forecast'!$S$7:$S$210,$S438,'Capex forecast'!$Q$7:$Q$210,"Augex")</f>
        <v>0</v>
      </c>
      <c r="Z438" s="32">
        <f>SUMIFS('Capex forecast'!J$7:J$210,'Capex forecast'!$T$7:$T$210,$Q438,'Capex forecast'!$S$7:$S$210,$S438,'Capex forecast'!$Q$7:$Q$210,"Augex")</f>
        <v>0</v>
      </c>
      <c r="AA438" s="32">
        <f>SUMIFS('Capex forecast'!K$7:K$210,'Capex forecast'!$T$7:$T$210,$Q438,'Capex forecast'!$S$7:$S$210,$S438,'Capex forecast'!$Q$7:$Q$210,"Augex")</f>
        <v>0</v>
      </c>
      <c r="AB438" s="32">
        <f>SUMIFS('Capex forecast'!L$7:L$210,'Capex forecast'!$T$7:$T$210,$Q438,'Capex forecast'!$S$7:$S$210,$S438,'Capex forecast'!$Q$7:$Q$210,"Augex")</f>
        <v>0</v>
      </c>
      <c r="AC438" s="32">
        <f>SUMIFS('Capex forecast'!M$7:M$210,'Capex forecast'!$T$7:$T$210,$Q438,'Capex forecast'!$S$7:$S$210,$S438,'Capex forecast'!$Q$7:$Q$210,"Augex")</f>
        <v>0</v>
      </c>
      <c r="AD438" s="32">
        <f>SUMIFS('Capex forecast'!N$7:N$210,'Capex forecast'!$T$7:$T$210,$Q438,'Capex forecast'!$S$7:$S$210,$S438,'Capex forecast'!$Q$7:$Q$210,"Augex")</f>
        <v>0</v>
      </c>
      <c r="AF438" s="6" t="s">
        <v>62</v>
      </c>
      <c r="AG438" s="6" t="str">
        <f>INDEX('Raw demand forecast'!$M$7:$M$5830,MATCH($Q438,'Raw demand forecast'!$B$7:$B$5830,0))</f>
        <v>No</v>
      </c>
      <c r="AH438" s="6" t="str">
        <f>IF(COUNTIF($AF$93:AF438,$B438) = 1, "LV", IF(COUNTIF($AF$93:AF438,$B438) = 2, "HV", "ST"))</f>
        <v>HV</v>
      </c>
      <c r="AI438" s="6" t="str">
        <f>INDEX('Demand forecast and growth rate'!$E$7:$E$273,MATCH($Q438,'Demand forecast and growth rate'!$B$7:$B$273,0))</f>
        <v>Steady/falling</v>
      </c>
      <c r="AJ438" s="53">
        <f>SUMIFS('Capex forecast'!E$7:E$210,'Capex forecast'!$T$7:$T$210,$AF438,'Capex forecast'!$S$7:$S$210,$AH438,'Capex forecast'!$Q$7:$Q$210,"Repex")</f>
        <v>0</v>
      </c>
      <c r="AK438" s="53">
        <f>SUMIFS('Capex forecast'!F$7:F$210,'Capex forecast'!$T$7:$T$210,$AF438,'Capex forecast'!$S$7:$S$210,$AH438,'Capex forecast'!$Q$7:$Q$210,"Repex")</f>
        <v>0</v>
      </c>
      <c r="AL438" s="53">
        <f>SUMIFS('Capex forecast'!G$7:G$210,'Capex forecast'!$T$7:$T$210,$AF438,'Capex forecast'!$S$7:$S$210,$AH438,'Capex forecast'!$Q$7:$Q$210,"Repex")</f>
        <v>0</v>
      </c>
      <c r="AM438" s="53">
        <f>SUMIFS('Capex forecast'!H$7:H$210,'Capex forecast'!$T$7:$T$210,$AF438,'Capex forecast'!$S$7:$S$210,$AH438,'Capex forecast'!$Q$7:$Q$210,"Repex")</f>
        <v>0</v>
      </c>
      <c r="AN438" s="53">
        <f>SUMIFS('Capex forecast'!I$7:I$210,'Capex forecast'!$T$7:$T$210,$AF438,'Capex forecast'!$S$7:$S$210,$AH438,'Capex forecast'!$Q$7:$Q$210,"Repex")</f>
        <v>0</v>
      </c>
      <c r="AO438" s="53">
        <f>SUMIFS('Capex forecast'!J$7:J$210,'Capex forecast'!$T$7:$T$210,$AF438,'Capex forecast'!$S$7:$S$210,$AH438,'Capex forecast'!$Q$7:$Q$210,"Repex")</f>
        <v>0</v>
      </c>
      <c r="AP438" s="53">
        <f>SUMIFS('Capex forecast'!K$7:K$210,'Capex forecast'!$T$7:$T$210,$AF438,'Capex forecast'!$S$7:$S$210,$AH438,'Capex forecast'!$Q$7:$Q$210,"Repex")</f>
        <v>0</v>
      </c>
      <c r="AQ438" s="53">
        <f>SUMIFS('Capex forecast'!L$7:L$210,'Capex forecast'!$T$7:$T$210,$AF438,'Capex forecast'!$S$7:$S$210,$AH438,'Capex forecast'!$Q$7:$Q$210,"Repex")</f>
        <v>0</v>
      </c>
      <c r="AR438" s="53">
        <f>SUMIFS('Capex forecast'!M$7:M$210,'Capex forecast'!$T$7:$T$210,$AF438,'Capex forecast'!$S$7:$S$210,$AH438,'Capex forecast'!$Q$7:$Q$210,"Repex")</f>
        <v>0</v>
      </c>
      <c r="AS438" s="53">
        <f>SUMIFS('Capex forecast'!N$7:N$210,'Capex forecast'!$T$7:$T$210,$AF438,'Capex forecast'!$S$7:$S$210,$AH438,'Capex forecast'!$Q$7:$Q$210,"Repex")</f>
        <v>0</v>
      </c>
    </row>
    <row r="439" spans="2:45" ht="15">
      <c r="B439" s="6" t="s">
        <v>54</v>
      </c>
      <c r="C439" s="6" t="str">
        <f>INDEX('Raw demand forecast'!$M$7:$M$5830,MATCH($B439,'Raw demand forecast'!$B$7:$B$5830,0))</f>
        <v>No</v>
      </c>
      <c r="D439" s="6" t="str">
        <f>IF(COUNTIF($B$93:B439,$B439) = 1, "LV", IF(COUNTIF($B$93:B439,$B439) = 2, "HV", "ST"))</f>
        <v>HV</v>
      </c>
      <c r="E439" s="6" t="str">
        <f>INDEX('Demand forecast and growth rate'!$E$7:$E$273,MATCH($B439,'Demand forecast and growth rate'!$B$7:$B$273,0))</f>
        <v>Steady/falling</v>
      </c>
      <c r="F439" s="32">
        <f>SUMIFS('Capex forecast'!E$7:E$210,'Capex forecast'!$T$7:$T$210,'Allocation of site-spec costs'!$B439,'Capex forecast'!$S$7:$S$210,'Allocation of site-spec costs'!$D439,'Capex forecast'!$Q$7:$Q$210,"Customer Connection")</f>
        <v>0</v>
      </c>
      <c r="G439" s="32">
        <f>SUMIFS('Capex forecast'!F$7:F$210,'Capex forecast'!$T$7:$T$210,'Allocation of site-spec costs'!$B439,'Capex forecast'!$S$7:$S$210,'Allocation of site-spec costs'!$D439,'Capex forecast'!$Q$7:$Q$210,"Customer Connection")</f>
        <v>0</v>
      </c>
      <c r="H439" s="32">
        <f>SUMIFS('Capex forecast'!G$7:G$210,'Capex forecast'!$T$7:$T$210,'Allocation of site-spec costs'!$B439,'Capex forecast'!$S$7:$S$210,'Allocation of site-spec costs'!$D439,'Capex forecast'!$Q$7:$Q$210,"Customer Connection")</f>
        <v>0</v>
      </c>
      <c r="I439" s="32">
        <f>SUMIFS('Capex forecast'!H$7:H$210,'Capex forecast'!$T$7:$T$210,'Allocation of site-spec costs'!$B439,'Capex forecast'!$S$7:$S$210,'Allocation of site-spec costs'!$D439,'Capex forecast'!$Q$7:$Q$210,"Customer Connection")</f>
        <v>0</v>
      </c>
      <c r="J439" s="32">
        <f>SUMIFS('Capex forecast'!I$7:I$210,'Capex forecast'!$T$7:$T$210,'Allocation of site-spec costs'!$B439,'Capex forecast'!$S$7:$S$210,'Allocation of site-spec costs'!$D439,'Capex forecast'!$Q$7:$Q$210,"Customer Connection")</f>
        <v>0</v>
      </c>
      <c r="K439" s="32">
        <f>SUMIFS('Capex forecast'!J$7:J$210,'Capex forecast'!$T$7:$T$210,'Allocation of site-spec costs'!$B439,'Capex forecast'!$S$7:$S$210,'Allocation of site-spec costs'!$D439,'Capex forecast'!$Q$7:$Q$210,"Customer Connection")</f>
        <v>0</v>
      </c>
      <c r="L439" s="32">
        <f>SUMIFS('Capex forecast'!K$7:K$210,'Capex forecast'!$T$7:$T$210,'Allocation of site-spec costs'!$B439,'Capex forecast'!$S$7:$S$210,'Allocation of site-spec costs'!$D439,'Capex forecast'!$Q$7:$Q$210,"Customer Connection")</f>
        <v>0</v>
      </c>
      <c r="M439" s="32">
        <f>SUMIFS('Capex forecast'!L$7:L$210,'Capex forecast'!$T$7:$T$210,'Allocation of site-spec costs'!$B439,'Capex forecast'!$S$7:$S$210,'Allocation of site-spec costs'!$D439,'Capex forecast'!$Q$7:$Q$210,"Customer Connection")</f>
        <v>0</v>
      </c>
      <c r="N439" s="32">
        <f>SUMIFS('Capex forecast'!M$7:M$210,'Capex forecast'!$T$7:$T$210,'Allocation of site-spec costs'!$B439,'Capex forecast'!$S$7:$S$210,'Allocation of site-spec costs'!$D439,'Capex forecast'!$Q$7:$Q$210,"Customer Connection")</f>
        <v>0</v>
      </c>
      <c r="O439" s="32">
        <f>SUMIFS('Capex forecast'!N$7:N$210,'Capex forecast'!$T$7:$T$210,'Allocation of site-spec costs'!$B439,'Capex forecast'!$S$7:$S$210,'Allocation of site-spec costs'!$D439,'Capex forecast'!$Q$7:$Q$210,"Customer Connection")</f>
        <v>0</v>
      </c>
      <c r="Q439" s="6" t="s">
        <v>54</v>
      </c>
      <c r="R439" s="6" t="str">
        <f>INDEX('Raw demand forecast'!$M$7:$M$5830,MATCH($Q439,'Raw demand forecast'!$B$7:$B$5830,0))</f>
        <v>No</v>
      </c>
      <c r="S439" s="6" t="str">
        <f>IF(COUNTIF($Q$93:Q439,$B439) = 1, "LV", IF(COUNTIF($Q$93:Q439,$B439) = 2, "HV", "ST"))</f>
        <v>HV</v>
      </c>
      <c r="T439" s="6" t="str">
        <f>INDEX('Demand forecast and growth rate'!$E$7:$E$273,MATCH($Q439,'Demand forecast and growth rate'!$B$7:$B$273,0))</f>
        <v>Steady/falling</v>
      </c>
      <c r="U439" s="32">
        <f>SUMIFS('Capex forecast'!E$7:E$210,'Capex forecast'!$T$7:$T$210,$Q439,'Capex forecast'!$S$7:$S$210,$S439,'Capex forecast'!$Q$7:$Q$210,"Augex")</f>
        <v>0</v>
      </c>
      <c r="V439" s="32">
        <f>SUMIFS('Capex forecast'!F$7:F$210,'Capex forecast'!$T$7:$T$210,$Q439,'Capex forecast'!$S$7:$S$210,$S439,'Capex forecast'!$Q$7:$Q$210,"Augex")</f>
        <v>0</v>
      </c>
      <c r="W439" s="32">
        <f>SUMIFS('Capex forecast'!G$7:G$210,'Capex forecast'!$T$7:$T$210,$Q439,'Capex forecast'!$S$7:$S$210,$S439,'Capex forecast'!$Q$7:$Q$210,"Augex")</f>
        <v>0</v>
      </c>
      <c r="X439" s="32">
        <f>SUMIFS('Capex forecast'!H$7:H$210,'Capex forecast'!$T$7:$T$210,$Q439,'Capex forecast'!$S$7:$S$210,$S439,'Capex forecast'!$Q$7:$Q$210,"Augex")</f>
        <v>0</v>
      </c>
      <c r="Y439" s="32">
        <f>SUMIFS('Capex forecast'!I$7:I$210,'Capex forecast'!$T$7:$T$210,$Q439,'Capex forecast'!$S$7:$S$210,$S439,'Capex forecast'!$Q$7:$Q$210,"Augex")</f>
        <v>0</v>
      </c>
      <c r="Z439" s="32">
        <f>SUMIFS('Capex forecast'!J$7:J$210,'Capex forecast'!$T$7:$T$210,$Q439,'Capex forecast'!$S$7:$S$210,$S439,'Capex forecast'!$Q$7:$Q$210,"Augex")</f>
        <v>0</v>
      </c>
      <c r="AA439" s="32">
        <f>SUMIFS('Capex forecast'!K$7:K$210,'Capex forecast'!$T$7:$T$210,$Q439,'Capex forecast'!$S$7:$S$210,$S439,'Capex forecast'!$Q$7:$Q$210,"Augex")</f>
        <v>0</v>
      </c>
      <c r="AB439" s="32">
        <f>SUMIFS('Capex forecast'!L$7:L$210,'Capex forecast'!$T$7:$T$210,$Q439,'Capex forecast'!$S$7:$S$210,$S439,'Capex forecast'!$Q$7:$Q$210,"Augex")</f>
        <v>0</v>
      </c>
      <c r="AC439" s="32">
        <f>SUMIFS('Capex forecast'!M$7:M$210,'Capex forecast'!$T$7:$T$210,$Q439,'Capex forecast'!$S$7:$S$210,$S439,'Capex forecast'!$Q$7:$Q$210,"Augex")</f>
        <v>0</v>
      </c>
      <c r="AD439" s="32">
        <f>SUMIFS('Capex forecast'!N$7:N$210,'Capex forecast'!$T$7:$T$210,$Q439,'Capex forecast'!$S$7:$S$210,$S439,'Capex forecast'!$Q$7:$Q$210,"Augex")</f>
        <v>0</v>
      </c>
      <c r="AF439" s="6" t="s">
        <v>54</v>
      </c>
      <c r="AG439" s="6" t="str">
        <f>INDEX('Raw demand forecast'!$M$7:$M$5830,MATCH($Q439,'Raw demand forecast'!$B$7:$B$5830,0))</f>
        <v>No</v>
      </c>
      <c r="AH439" s="6" t="str">
        <f>IF(COUNTIF($AF$93:AF439,$B439) = 1, "LV", IF(COUNTIF($AF$93:AF439,$B439) = 2, "HV", "ST"))</f>
        <v>HV</v>
      </c>
      <c r="AI439" s="6" t="str">
        <f>INDEX('Demand forecast and growth rate'!$E$7:$E$273,MATCH($Q439,'Demand forecast and growth rate'!$B$7:$B$273,0))</f>
        <v>Steady/falling</v>
      </c>
      <c r="AJ439" s="53">
        <f>SUMIFS('Capex forecast'!E$7:E$210,'Capex forecast'!$T$7:$T$210,$AF439,'Capex forecast'!$S$7:$S$210,$AH439,'Capex forecast'!$Q$7:$Q$210,"Repex")</f>
        <v>0</v>
      </c>
      <c r="AK439" s="53">
        <f>SUMIFS('Capex forecast'!F$7:F$210,'Capex forecast'!$T$7:$T$210,$AF439,'Capex forecast'!$S$7:$S$210,$AH439,'Capex forecast'!$Q$7:$Q$210,"Repex")</f>
        <v>0</v>
      </c>
      <c r="AL439" s="53">
        <f>SUMIFS('Capex forecast'!G$7:G$210,'Capex forecast'!$T$7:$T$210,$AF439,'Capex forecast'!$S$7:$S$210,$AH439,'Capex forecast'!$Q$7:$Q$210,"Repex")</f>
        <v>0</v>
      </c>
      <c r="AM439" s="53">
        <f>SUMIFS('Capex forecast'!H$7:H$210,'Capex forecast'!$T$7:$T$210,$AF439,'Capex forecast'!$S$7:$S$210,$AH439,'Capex forecast'!$Q$7:$Q$210,"Repex")</f>
        <v>0</v>
      </c>
      <c r="AN439" s="53">
        <f>SUMIFS('Capex forecast'!I$7:I$210,'Capex forecast'!$T$7:$T$210,$AF439,'Capex forecast'!$S$7:$S$210,$AH439,'Capex forecast'!$Q$7:$Q$210,"Repex")</f>
        <v>0</v>
      </c>
      <c r="AO439" s="53">
        <f>SUMIFS('Capex forecast'!J$7:J$210,'Capex forecast'!$T$7:$T$210,$AF439,'Capex forecast'!$S$7:$S$210,$AH439,'Capex forecast'!$Q$7:$Q$210,"Repex")</f>
        <v>0</v>
      </c>
      <c r="AP439" s="53">
        <f>SUMIFS('Capex forecast'!K$7:K$210,'Capex forecast'!$T$7:$T$210,$AF439,'Capex forecast'!$S$7:$S$210,$AH439,'Capex forecast'!$Q$7:$Q$210,"Repex")</f>
        <v>0</v>
      </c>
      <c r="AQ439" s="53">
        <f>SUMIFS('Capex forecast'!L$7:L$210,'Capex forecast'!$T$7:$T$210,$AF439,'Capex forecast'!$S$7:$S$210,$AH439,'Capex forecast'!$Q$7:$Q$210,"Repex")</f>
        <v>0</v>
      </c>
      <c r="AR439" s="53">
        <f>SUMIFS('Capex forecast'!M$7:M$210,'Capex forecast'!$T$7:$T$210,$AF439,'Capex forecast'!$S$7:$S$210,$AH439,'Capex forecast'!$Q$7:$Q$210,"Repex")</f>
        <v>0</v>
      </c>
      <c r="AS439" s="53">
        <f>SUMIFS('Capex forecast'!N$7:N$210,'Capex forecast'!$T$7:$T$210,$AF439,'Capex forecast'!$S$7:$S$210,$AH439,'Capex forecast'!$Q$7:$Q$210,"Repex")</f>
        <v>0</v>
      </c>
    </row>
    <row r="440" spans="2:45" ht="15">
      <c r="B440" s="6" t="s">
        <v>619</v>
      </c>
      <c r="C440" s="6" t="str">
        <f>INDEX('Raw demand forecast'!$M$7:$M$5830,MATCH($B440,'Raw demand forecast'!$B$7:$B$5830,0))</f>
        <v>Yes</v>
      </c>
      <c r="D440" s="6" t="str">
        <f>IF(COUNTIF($B$93:B440,$B440) = 1, "LV", IF(COUNTIF($B$93:B440,$B440) = 2, "HV", "ST"))</f>
        <v>HV</v>
      </c>
      <c r="E440" s="6" t="str">
        <f>INDEX('Demand forecast and growth rate'!$E$7:$E$273,MATCH($B440,'Demand forecast and growth rate'!$B$7:$B$273,0))</f>
        <v>Steady/falling</v>
      </c>
      <c r="F440" s="32">
        <f>SUMIFS('Capex forecast'!E$7:E$210,'Capex forecast'!$T$7:$T$210,'Allocation of site-spec costs'!$B440,'Capex forecast'!$S$7:$S$210,'Allocation of site-spec costs'!$D440,'Capex forecast'!$Q$7:$Q$210,"Customer Connection")</f>
        <v>0</v>
      </c>
      <c r="G440" s="32">
        <f>SUMIFS('Capex forecast'!F$7:F$210,'Capex forecast'!$T$7:$T$210,'Allocation of site-spec costs'!$B440,'Capex forecast'!$S$7:$S$210,'Allocation of site-spec costs'!$D440,'Capex forecast'!$Q$7:$Q$210,"Customer Connection")</f>
        <v>0</v>
      </c>
      <c r="H440" s="32">
        <f>SUMIFS('Capex forecast'!G$7:G$210,'Capex forecast'!$T$7:$T$210,'Allocation of site-spec costs'!$B440,'Capex forecast'!$S$7:$S$210,'Allocation of site-spec costs'!$D440,'Capex forecast'!$Q$7:$Q$210,"Customer Connection")</f>
        <v>0</v>
      </c>
      <c r="I440" s="32">
        <f>SUMIFS('Capex forecast'!H$7:H$210,'Capex forecast'!$T$7:$T$210,'Allocation of site-spec costs'!$B440,'Capex forecast'!$S$7:$S$210,'Allocation of site-spec costs'!$D440,'Capex forecast'!$Q$7:$Q$210,"Customer Connection")</f>
        <v>0</v>
      </c>
      <c r="J440" s="32">
        <f>SUMIFS('Capex forecast'!I$7:I$210,'Capex forecast'!$T$7:$T$210,'Allocation of site-spec costs'!$B440,'Capex forecast'!$S$7:$S$210,'Allocation of site-spec costs'!$D440,'Capex forecast'!$Q$7:$Q$210,"Customer Connection")</f>
        <v>0</v>
      </c>
      <c r="K440" s="32">
        <f>SUMIFS('Capex forecast'!J$7:J$210,'Capex forecast'!$T$7:$T$210,'Allocation of site-spec costs'!$B440,'Capex forecast'!$S$7:$S$210,'Allocation of site-spec costs'!$D440,'Capex forecast'!$Q$7:$Q$210,"Customer Connection")</f>
        <v>0</v>
      </c>
      <c r="L440" s="32">
        <f>SUMIFS('Capex forecast'!K$7:K$210,'Capex forecast'!$T$7:$T$210,'Allocation of site-spec costs'!$B440,'Capex forecast'!$S$7:$S$210,'Allocation of site-spec costs'!$D440,'Capex forecast'!$Q$7:$Q$210,"Customer Connection")</f>
        <v>0</v>
      </c>
      <c r="M440" s="32">
        <f>SUMIFS('Capex forecast'!L$7:L$210,'Capex forecast'!$T$7:$T$210,'Allocation of site-spec costs'!$B440,'Capex forecast'!$S$7:$S$210,'Allocation of site-spec costs'!$D440,'Capex forecast'!$Q$7:$Q$210,"Customer Connection")</f>
        <v>0</v>
      </c>
      <c r="N440" s="32">
        <f>SUMIFS('Capex forecast'!M$7:M$210,'Capex forecast'!$T$7:$T$210,'Allocation of site-spec costs'!$B440,'Capex forecast'!$S$7:$S$210,'Allocation of site-spec costs'!$D440,'Capex forecast'!$Q$7:$Q$210,"Customer Connection")</f>
        <v>0</v>
      </c>
      <c r="O440" s="32">
        <f>SUMIFS('Capex forecast'!N$7:N$210,'Capex forecast'!$T$7:$T$210,'Allocation of site-spec costs'!$B440,'Capex forecast'!$S$7:$S$210,'Allocation of site-spec costs'!$D440,'Capex forecast'!$Q$7:$Q$210,"Customer Connection")</f>
        <v>0</v>
      </c>
      <c r="Q440" s="6" t="s">
        <v>619</v>
      </c>
      <c r="R440" s="6" t="str">
        <f>INDEX('Raw demand forecast'!$M$7:$M$5830,MATCH($Q440,'Raw demand forecast'!$B$7:$B$5830,0))</f>
        <v>Yes</v>
      </c>
      <c r="S440" s="6" t="str">
        <f>IF(COUNTIF($Q$93:Q440,$B440) = 1, "LV", IF(COUNTIF($Q$93:Q440,$B440) = 2, "HV", "ST"))</f>
        <v>HV</v>
      </c>
      <c r="T440" s="6" t="str">
        <f>INDEX('Demand forecast and growth rate'!$E$7:$E$273,MATCH($Q440,'Demand forecast and growth rate'!$B$7:$B$273,0))</f>
        <v>Steady/falling</v>
      </c>
      <c r="U440" s="32">
        <f>SUMIFS('Capex forecast'!E$7:E$210,'Capex forecast'!$T$7:$T$210,$Q440,'Capex forecast'!$S$7:$S$210,$S440,'Capex forecast'!$Q$7:$Q$210,"Augex")</f>
        <v>0</v>
      </c>
      <c r="V440" s="32">
        <f>SUMIFS('Capex forecast'!F$7:F$210,'Capex forecast'!$T$7:$T$210,$Q440,'Capex forecast'!$S$7:$S$210,$S440,'Capex forecast'!$Q$7:$Q$210,"Augex")</f>
        <v>0</v>
      </c>
      <c r="W440" s="32">
        <f>SUMIFS('Capex forecast'!G$7:G$210,'Capex forecast'!$T$7:$T$210,$Q440,'Capex forecast'!$S$7:$S$210,$S440,'Capex forecast'!$Q$7:$Q$210,"Augex")</f>
        <v>0</v>
      </c>
      <c r="X440" s="32">
        <f>SUMIFS('Capex forecast'!H$7:H$210,'Capex forecast'!$T$7:$T$210,$Q440,'Capex forecast'!$S$7:$S$210,$S440,'Capex forecast'!$Q$7:$Q$210,"Augex")</f>
        <v>0</v>
      </c>
      <c r="Y440" s="32">
        <f>SUMIFS('Capex forecast'!I$7:I$210,'Capex forecast'!$T$7:$T$210,$Q440,'Capex forecast'!$S$7:$S$210,$S440,'Capex forecast'!$Q$7:$Q$210,"Augex")</f>
        <v>0</v>
      </c>
      <c r="Z440" s="32">
        <f>SUMIFS('Capex forecast'!J$7:J$210,'Capex forecast'!$T$7:$T$210,$Q440,'Capex forecast'!$S$7:$S$210,$S440,'Capex forecast'!$Q$7:$Q$210,"Augex")</f>
        <v>0</v>
      </c>
      <c r="AA440" s="32">
        <f>SUMIFS('Capex forecast'!K$7:K$210,'Capex forecast'!$T$7:$T$210,$Q440,'Capex forecast'!$S$7:$S$210,$S440,'Capex forecast'!$Q$7:$Q$210,"Augex")</f>
        <v>0</v>
      </c>
      <c r="AB440" s="32">
        <f>SUMIFS('Capex forecast'!L$7:L$210,'Capex forecast'!$T$7:$T$210,$Q440,'Capex forecast'!$S$7:$S$210,$S440,'Capex forecast'!$Q$7:$Q$210,"Augex")</f>
        <v>0</v>
      </c>
      <c r="AC440" s="32">
        <f>SUMIFS('Capex forecast'!M$7:M$210,'Capex forecast'!$T$7:$T$210,$Q440,'Capex forecast'!$S$7:$S$210,$S440,'Capex forecast'!$Q$7:$Q$210,"Augex")</f>
        <v>0</v>
      </c>
      <c r="AD440" s="32">
        <f>SUMIFS('Capex forecast'!N$7:N$210,'Capex forecast'!$T$7:$T$210,$Q440,'Capex forecast'!$S$7:$S$210,$S440,'Capex forecast'!$Q$7:$Q$210,"Augex")</f>
        <v>0</v>
      </c>
      <c r="AF440" s="6" t="s">
        <v>619</v>
      </c>
      <c r="AG440" s="6" t="str">
        <f>INDEX('Raw demand forecast'!$M$7:$M$5830,MATCH($Q440,'Raw demand forecast'!$B$7:$B$5830,0))</f>
        <v>Yes</v>
      </c>
      <c r="AH440" s="6" t="str">
        <f>IF(COUNTIF($AF$93:AF440,$B440) = 1, "LV", IF(COUNTIF($AF$93:AF440,$B440) = 2, "HV", "ST"))</f>
        <v>HV</v>
      </c>
      <c r="AI440" s="6" t="str">
        <f>INDEX('Demand forecast and growth rate'!$E$7:$E$273,MATCH($Q440,'Demand forecast and growth rate'!$B$7:$B$273,0))</f>
        <v>Steady/falling</v>
      </c>
      <c r="AJ440" s="53">
        <f>SUMIFS('Capex forecast'!E$7:E$210,'Capex forecast'!$T$7:$T$210,$AF440,'Capex forecast'!$S$7:$S$210,$AH440,'Capex forecast'!$Q$7:$Q$210,"Repex")</f>
        <v>0</v>
      </c>
      <c r="AK440" s="53">
        <f>SUMIFS('Capex forecast'!F$7:F$210,'Capex forecast'!$T$7:$T$210,$AF440,'Capex forecast'!$S$7:$S$210,$AH440,'Capex forecast'!$Q$7:$Q$210,"Repex")</f>
        <v>0</v>
      </c>
      <c r="AL440" s="53">
        <f>SUMIFS('Capex forecast'!G$7:G$210,'Capex forecast'!$T$7:$T$210,$AF440,'Capex forecast'!$S$7:$S$210,$AH440,'Capex forecast'!$Q$7:$Q$210,"Repex")</f>
        <v>0</v>
      </c>
      <c r="AM440" s="53">
        <f>SUMIFS('Capex forecast'!H$7:H$210,'Capex forecast'!$T$7:$T$210,$AF440,'Capex forecast'!$S$7:$S$210,$AH440,'Capex forecast'!$Q$7:$Q$210,"Repex")</f>
        <v>0</v>
      </c>
      <c r="AN440" s="53">
        <f>SUMIFS('Capex forecast'!I$7:I$210,'Capex forecast'!$T$7:$T$210,$AF440,'Capex forecast'!$S$7:$S$210,$AH440,'Capex forecast'!$Q$7:$Q$210,"Repex")</f>
        <v>0</v>
      </c>
      <c r="AO440" s="53">
        <f>SUMIFS('Capex forecast'!J$7:J$210,'Capex forecast'!$T$7:$T$210,$AF440,'Capex forecast'!$S$7:$S$210,$AH440,'Capex forecast'!$Q$7:$Q$210,"Repex")</f>
        <v>0</v>
      </c>
      <c r="AP440" s="53">
        <f>SUMIFS('Capex forecast'!K$7:K$210,'Capex forecast'!$T$7:$T$210,$AF440,'Capex forecast'!$S$7:$S$210,$AH440,'Capex forecast'!$Q$7:$Q$210,"Repex")</f>
        <v>0</v>
      </c>
      <c r="AQ440" s="53">
        <f>SUMIFS('Capex forecast'!L$7:L$210,'Capex forecast'!$T$7:$T$210,$AF440,'Capex forecast'!$S$7:$S$210,$AH440,'Capex forecast'!$Q$7:$Q$210,"Repex")</f>
        <v>0</v>
      </c>
      <c r="AR440" s="53">
        <f>SUMIFS('Capex forecast'!M$7:M$210,'Capex forecast'!$T$7:$T$210,$AF440,'Capex forecast'!$S$7:$S$210,$AH440,'Capex forecast'!$Q$7:$Q$210,"Repex")</f>
        <v>0</v>
      </c>
      <c r="AS440" s="53">
        <f>SUMIFS('Capex forecast'!N$7:N$210,'Capex forecast'!$T$7:$T$210,$AF440,'Capex forecast'!$S$7:$S$210,$AH440,'Capex forecast'!$Q$7:$Q$210,"Repex")</f>
        <v>0</v>
      </c>
    </row>
    <row r="441" spans="2:45" ht="15">
      <c r="B441" s="6" t="s">
        <v>92</v>
      </c>
      <c r="C441" s="6" t="str">
        <f>INDEX('Raw demand forecast'!$M$7:$M$5830,MATCH($B441,'Raw demand forecast'!$B$7:$B$5830,0))</f>
        <v>No</v>
      </c>
      <c r="D441" s="6" t="str">
        <f>IF(COUNTIF($B$93:B441,$B441) = 1, "LV", IF(COUNTIF($B$93:B441,$B441) = 2, "HV", "ST"))</f>
        <v>HV</v>
      </c>
      <c r="E441" s="6" t="str">
        <f>INDEX('Demand forecast and growth rate'!$E$7:$E$273,MATCH($B441,'Demand forecast and growth rate'!$B$7:$B$273,0))</f>
        <v>Steady/falling</v>
      </c>
      <c r="F441" s="32">
        <f>SUMIFS('Capex forecast'!E$7:E$210,'Capex forecast'!$T$7:$T$210,'Allocation of site-spec costs'!$B441,'Capex forecast'!$S$7:$S$210,'Allocation of site-spec costs'!$D441,'Capex forecast'!$Q$7:$Q$210,"Customer Connection")</f>
        <v>0</v>
      </c>
      <c r="G441" s="32">
        <f>SUMIFS('Capex forecast'!F$7:F$210,'Capex forecast'!$T$7:$T$210,'Allocation of site-spec costs'!$B441,'Capex forecast'!$S$7:$S$210,'Allocation of site-spec costs'!$D441,'Capex forecast'!$Q$7:$Q$210,"Customer Connection")</f>
        <v>0</v>
      </c>
      <c r="H441" s="32">
        <f>SUMIFS('Capex forecast'!G$7:G$210,'Capex forecast'!$T$7:$T$210,'Allocation of site-spec costs'!$B441,'Capex forecast'!$S$7:$S$210,'Allocation of site-spec costs'!$D441,'Capex forecast'!$Q$7:$Q$210,"Customer Connection")</f>
        <v>0</v>
      </c>
      <c r="I441" s="32">
        <f>SUMIFS('Capex forecast'!H$7:H$210,'Capex forecast'!$T$7:$T$210,'Allocation of site-spec costs'!$B441,'Capex forecast'!$S$7:$S$210,'Allocation of site-spec costs'!$D441,'Capex forecast'!$Q$7:$Q$210,"Customer Connection")</f>
        <v>0</v>
      </c>
      <c r="J441" s="32">
        <f>SUMIFS('Capex forecast'!I$7:I$210,'Capex forecast'!$T$7:$T$210,'Allocation of site-spec costs'!$B441,'Capex forecast'!$S$7:$S$210,'Allocation of site-spec costs'!$D441,'Capex forecast'!$Q$7:$Q$210,"Customer Connection")</f>
        <v>0</v>
      </c>
      <c r="K441" s="32">
        <f>SUMIFS('Capex forecast'!J$7:J$210,'Capex forecast'!$T$7:$T$210,'Allocation of site-spec costs'!$B441,'Capex forecast'!$S$7:$S$210,'Allocation of site-spec costs'!$D441,'Capex forecast'!$Q$7:$Q$210,"Customer Connection")</f>
        <v>0</v>
      </c>
      <c r="L441" s="32">
        <f>SUMIFS('Capex forecast'!K$7:K$210,'Capex forecast'!$T$7:$T$210,'Allocation of site-spec costs'!$B441,'Capex forecast'!$S$7:$S$210,'Allocation of site-spec costs'!$D441,'Capex forecast'!$Q$7:$Q$210,"Customer Connection")</f>
        <v>0</v>
      </c>
      <c r="M441" s="32">
        <f>SUMIFS('Capex forecast'!L$7:L$210,'Capex forecast'!$T$7:$T$210,'Allocation of site-spec costs'!$B441,'Capex forecast'!$S$7:$S$210,'Allocation of site-spec costs'!$D441,'Capex forecast'!$Q$7:$Q$210,"Customer Connection")</f>
        <v>0</v>
      </c>
      <c r="N441" s="32">
        <f>SUMIFS('Capex forecast'!M$7:M$210,'Capex forecast'!$T$7:$T$210,'Allocation of site-spec costs'!$B441,'Capex forecast'!$S$7:$S$210,'Allocation of site-spec costs'!$D441,'Capex forecast'!$Q$7:$Q$210,"Customer Connection")</f>
        <v>0</v>
      </c>
      <c r="O441" s="32">
        <f>SUMIFS('Capex forecast'!N$7:N$210,'Capex forecast'!$T$7:$T$210,'Allocation of site-spec costs'!$B441,'Capex forecast'!$S$7:$S$210,'Allocation of site-spec costs'!$D441,'Capex forecast'!$Q$7:$Q$210,"Customer Connection")</f>
        <v>0</v>
      </c>
      <c r="Q441" s="6" t="s">
        <v>92</v>
      </c>
      <c r="R441" s="6" t="str">
        <f>INDEX('Raw demand forecast'!$M$7:$M$5830,MATCH($Q441,'Raw demand forecast'!$B$7:$B$5830,0))</f>
        <v>No</v>
      </c>
      <c r="S441" s="6" t="str">
        <f>IF(COUNTIF($Q$93:Q441,$B441) = 1, "LV", IF(COUNTIF($Q$93:Q441,$B441) = 2, "HV", "ST"))</f>
        <v>HV</v>
      </c>
      <c r="T441" s="6" t="str">
        <f>INDEX('Demand forecast and growth rate'!$E$7:$E$273,MATCH($Q441,'Demand forecast and growth rate'!$B$7:$B$273,0))</f>
        <v>Steady/falling</v>
      </c>
      <c r="U441" s="32">
        <f>SUMIFS('Capex forecast'!E$7:E$210,'Capex forecast'!$T$7:$T$210,$Q441,'Capex forecast'!$S$7:$S$210,$S441,'Capex forecast'!$Q$7:$Q$210,"Augex")</f>
        <v>0</v>
      </c>
      <c r="V441" s="32">
        <f>SUMIFS('Capex forecast'!F$7:F$210,'Capex forecast'!$T$7:$T$210,$Q441,'Capex forecast'!$S$7:$S$210,$S441,'Capex forecast'!$Q$7:$Q$210,"Augex")</f>
        <v>0</v>
      </c>
      <c r="W441" s="32">
        <f>SUMIFS('Capex forecast'!G$7:G$210,'Capex forecast'!$T$7:$T$210,$Q441,'Capex forecast'!$S$7:$S$210,$S441,'Capex forecast'!$Q$7:$Q$210,"Augex")</f>
        <v>0</v>
      </c>
      <c r="X441" s="32">
        <f>SUMIFS('Capex forecast'!H$7:H$210,'Capex forecast'!$T$7:$T$210,$Q441,'Capex forecast'!$S$7:$S$210,$S441,'Capex forecast'!$Q$7:$Q$210,"Augex")</f>
        <v>0</v>
      </c>
      <c r="Y441" s="32">
        <f>SUMIFS('Capex forecast'!I$7:I$210,'Capex forecast'!$T$7:$T$210,$Q441,'Capex forecast'!$S$7:$S$210,$S441,'Capex forecast'!$Q$7:$Q$210,"Augex")</f>
        <v>0</v>
      </c>
      <c r="Z441" s="32">
        <f>SUMIFS('Capex forecast'!J$7:J$210,'Capex forecast'!$T$7:$T$210,$Q441,'Capex forecast'!$S$7:$S$210,$S441,'Capex forecast'!$Q$7:$Q$210,"Augex")</f>
        <v>0</v>
      </c>
      <c r="AA441" s="32">
        <f>SUMIFS('Capex forecast'!K$7:K$210,'Capex forecast'!$T$7:$T$210,$Q441,'Capex forecast'!$S$7:$S$210,$S441,'Capex forecast'!$Q$7:$Q$210,"Augex")</f>
        <v>0</v>
      </c>
      <c r="AB441" s="32">
        <f>SUMIFS('Capex forecast'!L$7:L$210,'Capex forecast'!$T$7:$T$210,$Q441,'Capex forecast'!$S$7:$S$210,$S441,'Capex forecast'!$Q$7:$Q$210,"Augex")</f>
        <v>0</v>
      </c>
      <c r="AC441" s="32">
        <f>SUMIFS('Capex forecast'!M$7:M$210,'Capex forecast'!$T$7:$T$210,$Q441,'Capex forecast'!$S$7:$S$210,$S441,'Capex forecast'!$Q$7:$Q$210,"Augex")</f>
        <v>0</v>
      </c>
      <c r="AD441" s="32">
        <f>SUMIFS('Capex forecast'!N$7:N$210,'Capex forecast'!$T$7:$T$210,$Q441,'Capex forecast'!$S$7:$S$210,$S441,'Capex forecast'!$Q$7:$Q$210,"Augex")</f>
        <v>0</v>
      </c>
      <c r="AF441" s="6" t="s">
        <v>92</v>
      </c>
      <c r="AG441" s="6" t="str">
        <f>INDEX('Raw demand forecast'!$M$7:$M$5830,MATCH($Q441,'Raw demand forecast'!$B$7:$B$5830,0))</f>
        <v>No</v>
      </c>
      <c r="AH441" s="6" t="str">
        <f>IF(COUNTIF($AF$93:AF441,$B441) = 1, "LV", IF(COUNTIF($AF$93:AF441,$B441) = 2, "HV", "ST"))</f>
        <v>HV</v>
      </c>
      <c r="AI441" s="6" t="str">
        <f>INDEX('Demand forecast and growth rate'!$E$7:$E$273,MATCH($Q441,'Demand forecast and growth rate'!$B$7:$B$273,0))</f>
        <v>Steady/falling</v>
      </c>
      <c r="AJ441" s="53">
        <f>SUMIFS('Capex forecast'!E$7:E$210,'Capex forecast'!$T$7:$T$210,$AF441,'Capex forecast'!$S$7:$S$210,$AH441,'Capex forecast'!$Q$7:$Q$210,"Repex")</f>
        <v>0</v>
      </c>
      <c r="AK441" s="53">
        <f>SUMIFS('Capex forecast'!F$7:F$210,'Capex forecast'!$T$7:$T$210,$AF441,'Capex forecast'!$S$7:$S$210,$AH441,'Capex forecast'!$Q$7:$Q$210,"Repex")</f>
        <v>0</v>
      </c>
      <c r="AL441" s="53">
        <f>SUMIFS('Capex forecast'!G$7:G$210,'Capex forecast'!$T$7:$T$210,$AF441,'Capex forecast'!$S$7:$S$210,$AH441,'Capex forecast'!$Q$7:$Q$210,"Repex")</f>
        <v>0</v>
      </c>
      <c r="AM441" s="53">
        <f>SUMIFS('Capex forecast'!H$7:H$210,'Capex forecast'!$T$7:$T$210,$AF441,'Capex forecast'!$S$7:$S$210,$AH441,'Capex forecast'!$Q$7:$Q$210,"Repex")</f>
        <v>0</v>
      </c>
      <c r="AN441" s="53">
        <f>SUMIFS('Capex forecast'!I$7:I$210,'Capex forecast'!$T$7:$T$210,$AF441,'Capex forecast'!$S$7:$S$210,$AH441,'Capex forecast'!$Q$7:$Q$210,"Repex")</f>
        <v>0</v>
      </c>
      <c r="AO441" s="53">
        <f>SUMIFS('Capex forecast'!J$7:J$210,'Capex forecast'!$T$7:$T$210,$AF441,'Capex forecast'!$S$7:$S$210,$AH441,'Capex forecast'!$Q$7:$Q$210,"Repex")</f>
        <v>0</v>
      </c>
      <c r="AP441" s="53">
        <f>SUMIFS('Capex forecast'!K$7:K$210,'Capex forecast'!$T$7:$T$210,$AF441,'Capex forecast'!$S$7:$S$210,$AH441,'Capex forecast'!$Q$7:$Q$210,"Repex")</f>
        <v>0</v>
      </c>
      <c r="AQ441" s="53">
        <f>SUMIFS('Capex forecast'!L$7:L$210,'Capex forecast'!$T$7:$T$210,$AF441,'Capex forecast'!$S$7:$S$210,$AH441,'Capex forecast'!$Q$7:$Q$210,"Repex")</f>
        <v>0</v>
      </c>
      <c r="AR441" s="53">
        <f>SUMIFS('Capex forecast'!M$7:M$210,'Capex forecast'!$T$7:$T$210,$AF441,'Capex forecast'!$S$7:$S$210,$AH441,'Capex forecast'!$Q$7:$Q$210,"Repex")</f>
        <v>0</v>
      </c>
      <c r="AS441" s="53">
        <f>SUMIFS('Capex forecast'!N$7:N$210,'Capex forecast'!$T$7:$T$210,$AF441,'Capex forecast'!$S$7:$S$210,$AH441,'Capex forecast'!$Q$7:$Q$210,"Repex")</f>
        <v>0</v>
      </c>
    </row>
    <row r="442" spans="2:45" ht="15">
      <c r="B442" s="6" t="s">
        <v>116</v>
      </c>
      <c r="C442" s="6" t="str">
        <f>INDEX('Raw demand forecast'!$M$7:$M$5830,MATCH($B442,'Raw demand forecast'!$B$7:$B$5830,0))</f>
        <v>No</v>
      </c>
      <c r="D442" s="6" t="str">
        <f>IF(COUNTIF($B$93:B442,$B442) = 1, "LV", IF(COUNTIF($B$93:B442,$B442) = 2, "HV", "ST"))</f>
        <v>HV</v>
      </c>
      <c r="E442" s="6" t="str">
        <f>INDEX('Demand forecast and growth rate'!$E$7:$E$273,MATCH($B442,'Demand forecast and growth rate'!$B$7:$B$273,0))</f>
        <v>Small growth</v>
      </c>
      <c r="F442" s="32">
        <f>SUMIFS('Capex forecast'!E$7:E$210,'Capex forecast'!$T$7:$T$210,'Allocation of site-spec costs'!$B442,'Capex forecast'!$S$7:$S$210,'Allocation of site-spec costs'!$D442,'Capex forecast'!$Q$7:$Q$210,"Customer Connection")</f>
        <v>0</v>
      </c>
      <c r="G442" s="32">
        <f>SUMIFS('Capex forecast'!F$7:F$210,'Capex forecast'!$T$7:$T$210,'Allocation of site-spec costs'!$B442,'Capex forecast'!$S$7:$S$210,'Allocation of site-spec costs'!$D442,'Capex forecast'!$Q$7:$Q$210,"Customer Connection")</f>
        <v>0</v>
      </c>
      <c r="H442" s="32">
        <f>SUMIFS('Capex forecast'!G$7:G$210,'Capex forecast'!$T$7:$T$210,'Allocation of site-spec costs'!$B442,'Capex forecast'!$S$7:$S$210,'Allocation of site-spec costs'!$D442,'Capex forecast'!$Q$7:$Q$210,"Customer Connection")</f>
        <v>0</v>
      </c>
      <c r="I442" s="32">
        <f>SUMIFS('Capex forecast'!H$7:H$210,'Capex forecast'!$T$7:$T$210,'Allocation of site-spec costs'!$B442,'Capex forecast'!$S$7:$S$210,'Allocation of site-spec costs'!$D442,'Capex forecast'!$Q$7:$Q$210,"Customer Connection")</f>
        <v>0</v>
      </c>
      <c r="J442" s="32">
        <f>SUMIFS('Capex forecast'!I$7:I$210,'Capex forecast'!$T$7:$T$210,'Allocation of site-spec costs'!$B442,'Capex forecast'!$S$7:$S$210,'Allocation of site-spec costs'!$D442,'Capex forecast'!$Q$7:$Q$210,"Customer Connection")</f>
        <v>0</v>
      </c>
      <c r="K442" s="32">
        <f>SUMIFS('Capex forecast'!J$7:J$210,'Capex forecast'!$T$7:$T$210,'Allocation of site-spec costs'!$B442,'Capex forecast'!$S$7:$S$210,'Allocation of site-spec costs'!$D442,'Capex forecast'!$Q$7:$Q$210,"Customer Connection")</f>
        <v>0</v>
      </c>
      <c r="L442" s="32">
        <f>SUMIFS('Capex forecast'!K$7:K$210,'Capex forecast'!$T$7:$T$210,'Allocation of site-spec costs'!$B442,'Capex forecast'!$S$7:$S$210,'Allocation of site-spec costs'!$D442,'Capex forecast'!$Q$7:$Q$210,"Customer Connection")</f>
        <v>0</v>
      </c>
      <c r="M442" s="32">
        <f>SUMIFS('Capex forecast'!L$7:L$210,'Capex forecast'!$T$7:$T$210,'Allocation of site-spec costs'!$B442,'Capex forecast'!$S$7:$S$210,'Allocation of site-spec costs'!$D442,'Capex forecast'!$Q$7:$Q$210,"Customer Connection")</f>
        <v>0</v>
      </c>
      <c r="N442" s="32">
        <f>SUMIFS('Capex forecast'!M$7:M$210,'Capex forecast'!$T$7:$T$210,'Allocation of site-spec costs'!$B442,'Capex forecast'!$S$7:$S$210,'Allocation of site-spec costs'!$D442,'Capex forecast'!$Q$7:$Q$210,"Customer Connection")</f>
        <v>0</v>
      </c>
      <c r="O442" s="32">
        <f>SUMIFS('Capex forecast'!N$7:N$210,'Capex forecast'!$T$7:$T$210,'Allocation of site-spec costs'!$B442,'Capex forecast'!$S$7:$S$210,'Allocation of site-spec costs'!$D442,'Capex forecast'!$Q$7:$Q$210,"Customer Connection")</f>
        <v>0</v>
      </c>
      <c r="Q442" s="6" t="s">
        <v>116</v>
      </c>
      <c r="R442" s="6" t="str">
        <f>INDEX('Raw demand forecast'!$M$7:$M$5830,MATCH($Q442,'Raw demand forecast'!$B$7:$B$5830,0))</f>
        <v>No</v>
      </c>
      <c r="S442" s="6" t="str">
        <f>IF(COUNTIF($Q$93:Q442,$B442) = 1, "LV", IF(COUNTIF($Q$93:Q442,$B442) = 2, "HV", "ST"))</f>
        <v>HV</v>
      </c>
      <c r="T442" s="6" t="str">
        <f>INDEX('Demand forecast and growth rate'!$E$7:$E$273,MATCH($Q442,'Demand forecast and growth rate'!$B$7:$B$273,0))</f>
        <v>Small growth</v>
      </c>
      <c r="U442" s="32">
        <f>SUMIFS('Capex forecast'!E$7:E$210,'Capex forecast'!$T$7:$T$210,$Q442,'Capex forecast'!$S$7:$S$210,$S442,'Capex forecast'!$Q$7:$Q$210,"Augex")</f>
        <v>0</v>
      </c>
      <c r="V442" s="32">
        <f>SUMIFS('Capex forecast'!F$7:F$210,'Capex forecast'!$T$7:$T$210,$Q442,'Capex forecast'!$S$7:$S$210,$S442,'Capex forecast'!$Q$7:$Q$210,"Augex")</f>
        <v>0</v>
      </c>
      <c r="W442" s="32">
        <f>SUMIFS('Capex forecast'!G$7:G$210,'Capex forecast'!$T$7:$T$210,$Q442,'Capex forecast'!$S$7:$S$210,$S442,'Capex forecast'!$Q$7:$Q$210,"Augex")</f>
        <v>0</v>
      </c>
      <c r="X442" s="32">
        <f>SUMIFS('Capex forecast'!H$7:H$210,'Capex forecast'!$T$7:$T$210,$Q442,'Capex forecast'!$S$7:$S$210,$S442,'Capex forecast'!$Q$7:$Q$210,"Augex")</f>
        <v>0</v>
      </c>
      <c r="Y442" s="32">
        <f>SUMIFS('Capex forecast'!I$7:I$210,'Capex forecast'!$T$7:$T$210,$Q442,'Capex forecast'!$S$7:$S$210,$S442,'Capex forecast'!$Q$7:$Q$210,"Augex")</f>
        <v>0</v>
      </c>
      <c r="Z442" s="32">
        <f>SUMIFS('Capex forecast'!J$7:J$210,'Capex forecast'!$T$7:$T$210,$Q442,'Capex forecast'!$S$7:$S$210,$S442,'Capex forecast'!$Q$7:$Q$210,"Augex")</f>
        <v>0</v>
      </c>
      <c r="AA442" s="32">
        <f>SUMIFS('Capex forecast'!K$7:K$210,'Capex forecast'!$T$7:$T$210,$Q442,'Capex forecast'!$S$7:$S$210,$S442,'Capex forecast'!$Q$7:$Q$210,"Augex")</f>
        <v>0</v>
      </c>
      <c r="AB442" s="32">
        <f>SUMIFS('Capex forecast'!L$7:L$210,'Capex forecast'!$T$7:$T$210,$Q442,'Capex forecast'!$S$7:$S$210,$S442,'Capex forecast'!$Q$7:$Q$210,"Augex")</f>
        <v>0</v>
      </c>
      <c r="AC442" s="32">
        <f>SUMIFS('Capex forecast'!M$7:M$210,'Capex forecast'!$T$7:$T$210,$Q442,'Capex forecast'!$S$7:$S$210,$S442,'Capex forecast'!$Q$7:$Q$210,"Augex")</f>
        <v>0</v>
      </c>
      <c r="AD442" s="32">
        <f>SUMIFS('Capex forecast'!N$7:N$210,'Capex forecast'!$T$7:$T$210,$Q442,'Capex forecast'!$S$7:$S$210,$S442,'Capex forecast'!$Q$7:$Q$210,"Augex")</f>
        <v>0</v>
      </c>
      <c r="AF442" s="6" t="s">
        <v>116</v>
      </c>
      <c r="AG442" s="6" t="str">
        <f>INDEX('Raw demand forecast'!$M$7:$M$5830,MATCH($Q442,'Raw demand forecast'!$B$7:$B$5830,0))</f>
        <v>No</v>
      </c>
      <c r="AH442" s="6" t="str">
        <f>IF(COUNTIF($AF$93:AF442,$B442) = 1, "LV", IF(COUNTIF($AF$93:AF442,$B442) = 2, "HV", "ST"))</f>
        <v>HV</v>
      </c>
      <c r="AI442" s="6" t="str">
        <f>INDEX('Demand forecast and growth rate'!$E$7:$E$273,MATCH($Q442,'Demand forecast and growth rate'!$B$7:$B$273,0))</f>
        <v>Small growth</v>
      </c>
      <c r="AJ442" s="53">
        <f>SUMIFS('Capex forecast'!E$7:E$210,'Capex forecast'!$T$7:$T$210,$AF442,'Capex forecast'!$S$7:$S$210,$AH442,'Capex forecast'!$Q$7:$Q$210,"Repex")</f>
        <v>0</v>
      </c>
      <c r="AK442" s="53">
        <f>SUMIFS('Capex forecast'!F$7:F$210,'Capex forecast'!$T$7:$T$210,$AF442,'Capex forecast'!$S$7:$S$210,$AH442,'Capex forecast'!$Q$7:$Q$210,"Repex")</f>
        <v>0</v>
      </c>
      <c r="AL442" s="53">
        <f>SUMIFS('Capex forecast'!G$7:G$210,'Capex forecast'!$T$7:$T$210,$AF442,'Capex forecast'!$S$7:$S$210,$AH442,'Capex forecast'!$Q$7:$Q$210,"Repex")</f>
        <v>0</v>
      </c>
      <c r="AM442" s="53">
        <f>SUMIFS('Capex forecast'!H$7:H$210,'Capex forecast'!$T$7:$T$210,$AF442,'Capex forecast'!$S$7:$S$210,$AH442,'Capex forecast'!$Q$7:$Q$210,"Repex")</f>
        <v>0</v>
      </c>
      <c r="AN442" s="53">
        <f>SUMIFS('Capex forecast'!I$7:I$210,'Capex forecast'!$T$7:$T$210,$AF442,'Capex forecast'!$S$7:$S$210,$AH442,'Capex forecast'!$Q$7:$Q$210,"Repex")</f>
        <v>0</v>
      </c>
      <c r="AO442" s="53">
        <f>SUMIFS('Capex forecast'!J$7:J$210,'Capex forecast'!$T$7:$T$210,$AF442,'Capex forecast'!$S$7:$S$210,$AH442,'Capex forecast'!$Q$7:$Q$210,"Repex")</f>
        <v>0</v>
      </c>
      <c r="AP442" s="53">
        <f>SUMIFS('Capex forecast'!K$7:K$210,'Capex forecast'!$T$7:$T$210,$AF442,'Capex forecast'!$S$7:$S$210,$AH442,'Capex forecast'!$Q$7:$Q$210,"Repex")</f>
        <v>0</v>
      </c>
      <c r="AQ442" s="53">
        <f>SUMIFS('Capex forecast'!L$7:L$210,'Capex forecast'!$T$7:$T$210,$AF442,'Capex forecast'!$S$7:$S$210,$AH442,'Capex forecast'!$Q$7:$Q$210,"Repex")</f>
        <v>0</v>
      </c>
      <c r="AR442" s="53">
        <f>SUMIFS('Capex forecast'!M$7:M$210,'Capex forecast'!$T$7:$T$210,$AF442,'Capex forecast'!$S$7:$S$210,$AH442,'Capex forecast'!$Q$7:$Q$210,"Repex")</f>
        <v>0</v>
      </c>
      <c r="AS442" s="53">
        <f>SUMIFS('Capex forecast'!N$7:N$210,'Capex forecast'!$T$7:$T$210,$AF442,'Capex forecast'!$S$7:$S$210,$AH442,'Capex forecast'!$Q$7:$Q$210,"Repex")</f>
        <v>0</v>
      </c>
    </row>
    <row r="443" spans="2:45" ht="15">
      <c r="B443" s="6" t="s">
        <v>610</v>
      </c>
      <c r="C443" s="6" t="str">
        <f>INDEX('Raw demand forecast'!$M$7:$M$5830,MATCH($B443,'Raw demand forecast'!$B$7:$B$5830,0))</f>
        <v>No</v>
      </c>
      <c r="D443" s="6" t="str">
        <f>IF(COUNTIF($B$93:B443,$B443) = 1, "LV", IF(COUNTIF($B$93:B443,$B443) = 2, "HV", "ST"))</f>
        <v>HV</v>
      </c>
      <c r="E443" s="6" t="str">
        <f>INDEX('Demand forecast and growth rate'!$E$7:$E$273,MATCH($B443,'Demand forecast and growth rate'!$B$7:$B$273,0))</f>
        <v>Steady/falling</v>
      </c>
      <c r="F443" s="32">
        <f>SUMIFS('Capex forecast'!E$7:E$210,'Capex forecast'!$T$7:$T$210,'Allocation of site-spec costs'!$B443,'Capex forecast'!$S$7:$S$210,'Allocation of site-spec costs'!$D443,'Capex forecast'!$Q$7:$Q$210,"Customer Connection")</f>
        <v>0</v>
      </c>
      <c r="G443" s="32">
        <f>SUMIFS('Capex forecast'!F$7:F$210,'Capex forecast'!$T$7:$T$210,'Allocation of site-spec costs'!$B443,'Capex forecast'!$S$7:$S$210,'Allocation of site-spec costs'!$D443,'Capex forecast'!$Q$7:$Q$210,"Customer Connection")</f>
        <v>0</v>
      </c>
      <c r="H443" s="32">
        <f>SUMIFS('Capex forecast'!G$7:G$210,'Capex forecast'!$T$7:$T$210,'Allocation of site-spec costs'!$B443,'Capex forecast'!$S$7:$S$210,'Allocation of site-spec costs'!$D443,'Capex forecast'!$Q$7:$Q$210,"Customer Connection")</f>
        <v>0</v>
      </c>
      <c r="I443" s="32">
        <f>SUMIFS('Capex forecast'!H$7:H$210,'Capex forecast'!$T$7:$T$210,'Allocation of site-spec costs'!$B443,'Capex forecast'!$S$7:$S$210,'Allocation of site-spec costs'!$D443,'Capex forecast'!$Q$7:$Q$210,"Customer Connection")</f>
        <v>0</v>
      </c>
      <c r="J443" s="32">
        <f>SUMIFS('Capex forecast'!I$7:I$210,'Capex forecast'!$T$7:$T$210,'Allocation of site-spec costs'!$B443,'Capex forecast'!$S$7:$S$210,'Allocation of site-spec costs'!$D443,'Capex forecast'!$Q$7:$Q$210,"Customer Connection")</f>
        <v>0</v>
      </c>
      <c r="K443" s="32">
        <f>SUMIFS('Capex forecast'!J$7:J$210,'Capex forecast'!$T$7:$T$210,'Allocation of site-spec costs'!$B443,'Capex forecast'!$S$7:$S$210,'Allocation of site-spec costs'!$D443,'Capex forecast'!$Q$7:$Q$210,"Customer Connection")</f>
        <v>0</v>
      </c>
      <c r="L443" s="32">
        <f>SUMIFS('Capex forecast'!K$7:K$210,'Capex forecast'!$T$7:$T$210,'Allocation of site-spec costs'!$B443,'Capex forecast'!$S$7:$S$210,'Allocation of site-spec costs'!$D443,'Capex forecast'!$Q$7:$Q$210,"Customer Connection")</f>
        <v>0</v>
      </c>
      <c r="M443" s="32">
        <f>SUMIFS('Capex forecast'!L$7:L$210,'Capex forecast'!$T$7:$T$210,'Allocation of site-spec costs'!$B443,'Capex forecast'!$S$7:$S$210,'Allocation of site-spec costs'!$D443,'Capex forecast'!$Q$7:$Q$210,"Customer Connection")</f>
        <v>0</v>
      </c>
      <c r="N443" s="32">
        <f>SUMIFS('Capex forecast'!M$7:M$210,'Capex forecast'!$T$7:$T$210,'Allocation of site-spec costs'!$B443,'Capex forecast'!$S$7:$S$210,'Allocation of site-spec costs'!$D443,'Capex forecast'!$Q$7:$Q$210,"Customer Connection")</f>
        <v>0</v>
      </c>
      <c r="O443" s="32">
        <f>SUMIFS('Capex forecast'!N$7:N$210,'Capex forecast'!$T$7:$T$210,'Allocation of site-spec costs'!$B443,'Capex forecast'!$S$7:$S$210,'Allocation of site-spec costs'!$D443,'Capex forecast'!$Q$7:$Q$210,"Customer Connection")</f>
        <v>0</v>
      </c>
      <c r="Q443" s="6" t="s">
        <v>610</v>
      </c>
      <c r="R443" s="6" t="str">
        <f>INDEX('Raw demand forecast'!$M$7:$M$5830,MATCH($Q443,'Raw demand forecast'!$B$7:$B$5830,0))</f>
        <v>No</v>
      </c>
      <c r="S443" s="6" t="str">
        <f>IF(COUNTIF($Q$93:Q443,$B443) = 1, "LV", IF(COUNTIF($Q$93:Q443,$B443) = 2, "HV", "ST"))</f>
        <v>HV</v>
      </c>
      <c r="T443" s="6" t="str">
        <f>INDEX('Demand forecast and growth rate'!$E$7:$E$273,MATCH($Q443,'Demand forecast and growth rate'!$B$7:$B$273,0))</f>
        <v>Steady/falling</v>
      </c>
      <c r="U443" s="32">
        <f>SUMIFS('Capex forecast'!E$7:E$210,'Capex forecast'!$T$7:$T$210,$Q443,'Capex forecast'!$S$7:$S$210,$S443,'Capex forecast'!$Q$7:$Q$210,"Augex")</f>
        <v>0</v>
      </c>
      <c r="V443" s="32">
        <f>SUMIFS('Capex forecast'!F$7:F$210,'Capex forecast'!$T$7:$T$210,$Q443,'Capex forecast'!$S$7:$S$210,$S443,'Capex forecast'!$Q$7:$Q$210,"Augex")</f>
        <v>0</v>
      </c>
      <c r="W443" s="32">
        <f>SUMIFS('Capex forecast'!G$7:G$210,'Capex forecast'!$T$7:$T$210,$Q443,'Capex forecast'!$S$7:$S$210,$S443,'Capex forecast'!$Q$7:$Q$210,"Augex")</f>
        <v>0</v>
      </c>
      <c r="X443" s="32">
        <f>SUMIFS('Capex forecast'!H$7:H$210,'Capex forecast'!$T$7:$T$210,$Q443,'Capex forecast'!$S$7:$S$210,$S443,'Capex forecast'!$Q$7:$Q$210,"Augex")</f>
        <v>0</v>
      </c>
      <c r="Y443" s="32">
        <f>SUMIFS('Capex forecast'!I$7:I$210,'Capex forecast'!$T$7:$T$210,$Q443,'Capex forecast'!$S$7:$S$210,$S443,'Capex forecast'!$Q$7:$Q$210,"Augex")</f>
        <v>0</v>
      </c>
      <c r="Z443" s="32">
        <f>SUMIFS('Capex forecast'!J$7:J$210,'Capex forecast'!$T$7:$T$210,$Q443,'Capex forecast'!$S$7:$S$210,$S443,'Capex forecast'!$Q$7:$Q$210,"Augex")</f>
        <v>0</v>
      </c>
      <c r="AA443" s="32">
        <f>SUMIFS('Capex forecast'!K$7:K$210,'Capex forecast'!$T$7:$T$210,$Q443,'Capex forecast'!$S$7:$S$210,$S443,'Capex forecast'!$Q$7:$Q$210,"Augex")</f>
        <v>0</v>
      </c>
      <c r="AB443" s="32">
        <f>SUMIFS('Capex forecast'!L$7:L$210,'Capex forecast'!$T$7:$T$210,$Q443,'Capex forecast'!$S$7:$S$210,$S443,'Capex forecast'!$Q$7:$Q$210,"Augex")</f>
        <v>0</v>
      </c>
      <c r="AC443" s="32">
        <f>SUMIFS('Capex forecast'!M$7:M$210,'Capex forecast'!$T$7:$T$210,$Q443,'Capex forecast'!$S$7:$S$210,$S443,'Capex forecast'!$Q$7:$Q$210,"Augex")</f>
        <v>0</v>
      </c>
      <c r="AD443" s="32">
        <f>SUMIFS('Capex forecast'!N$7:N$210,'Capex forecast'!$T$7:$T$210,$Q443,'Capex forecast'!$S$7:$S$210,$S443,'Capex forecast'!$Q$7:$Q$210,"Augex")</f>
        <v>0</v>
      </c>
      <c r="AF443" s="6" t="s">
        <v>610</v>
      </c>
      <c r="AG443" s="6" t="str">
        <f>INDEX('Raw demand forecast'!$M$7:$M$5830,MATCH($Q443,'Raw demand forecast'!$B$7:$B$5830,0))</f>
        <v>No</v>
      </c>
      <c r="AH443" s="6" t="str">
        <f>IF(COUNTIF($AF$93:AF443,$B443) = 1, "LV", IF(COUNTIF($AF$93:AF443,$B443) = 2, "HV", "ST"))</f>
        <v>HV</v>
      </c>
      <c r="AI443" s="6" t="str">
        <f>INDEX('Demand forecast and growth rate'!$E$7:$E$273,MATCH($Q443,'Demand forecast and growth rate'!$B$7:$B$273,0))</f>
        <v>Steady/falling</v>
      </c>
      <c r="AJ443" s="53">
        <f>SUMIFS('Capex forecast'!E$7:E$210,'Capex forecast'!$T$7:$T$210,$AF443,'Capex forecast'!$S$7:$S$210,$AH443,'Capex forecast'!$Q$7:$Q$210,"Repex")</f>
        <v>0</v>
      </c>
      <c r="AK443" s="53">
        <f>SUMIFS('Capex forecast'!F$7:F$210,'Capex forecast'!$T$7:$T$210,$AF443,'Capex forecast'!$S$7:$S$210,$AH443,'Capex forecast'!$Q$7:$Q$210,"Repex")</f>
        <v>0</v>
      </c>
      <c r="AL443" s="53">
        <f>SUMIFS('Capex forecast'!G$7:G$210,'Capex forecast'!$T$7:$T$210,$AF443,'Capex forecast'!$S$7:$S$210,$AH443,'Capex forecast'!$Q$7:$Q$210,"Repex")</f>
        <v>0</v>
      </c>
      <c r="AM443" s="53">
        <f>SUMIFS('Capex forecast'!H$7:H$210,'Capex forecast'!$T$7:$T$210,$AF443,'Capex forecast'!$S$7:$S$210,$AH443,'Capex forecast'!$Q$7:$Q$210,"Repex")</f>
        <v>0</v>
      </c>
      <c r="AN443" s="53">
        <f>SUMIFS('Capex forecast'!I$7:I$210,'Capex forecast'!$T$7:$T$210,$AF443,'Capex forecast'!$S$7:$S$210,$AH443,'Capex forecast'!$Q$7:$Q$210,"Repex")</f>
        <v>0</v>
      </c>
      <c r="AO443" s="53">
        <f>SUMIFS('Capex forecast'!J$7:J$210,'Capex forecast'!$T$7:$T$210,$AF443,'Capex forecast'!$S$7:$S$210,$AH443,'Capex forecast'!$Q$7:$Q$210,"Repex")</f>
        <v>0</v>
      </c>
      <c r="AP443" s="53">
        <f>SUMIFS('Capex forecast'!K$7:K$210,'Capex forecast'!$T$7:$T$210,$AF443,'Capex forecast'!$S$7:$S$210,$AH443,'Capex forecast'!$Q$7:$Q$210,"Repex")</f>
        <v>0</v>
      </c>
      <c r="AQ443" s="53">
        <f>SUMIFS('Capex forecast'!L$7:L$210,'Capex forecast'!$T$7:$T$210,$AF443,'Capex forecast'!$S$7:$S$210,$AH443,'Capex forecast'!$Q$7:$Q$210,"Repex")</f>
        <v>0</v>
      </c>
      <c r="AR443" s="53">
        <f>SUMIFS('Capex forecast'!M$7:M$210,'Capex forecast'!$T$7:$T$210,$AF443,'Capex forecast'!$S$7:$S$210,$AH443,'Capex forecast'!$Q$7:$Q$210,"Repex")</f>
        <v>0</v>
      </c>
      <c r="AS443" s="53">
        <f>SUMIFS('Capex forecast'!N$7:N$210,'Capex forecast'!$T$7:$T$210,$AF443,'Capex forecast'!$S$7:$S$210,$AH443,'Capex forecast'!$Q$7:$Q$210,"Repex")</f>
        <v>0</v>
      </c>
    </row>
    <row r="444" spans="2:45" ht="15">
      <c r="B444" s="6" t="s">
        <v>135</v>
      </c>
      <c r="C444" s="6" t="str">
        <f>INDEX('Raw demand forecast'!$M$7:$M$5830,MATCH($B444,'Raw demand forecast'!$B$7:$B$5830,0))</f>
        <v>No</v>
      </c>
      <c r="D444" s="6" t="str">
        <f>IF(COUNTIF($B$93:B444,$B444) = 1, "LV", IF(COUNTIF($B$93:B444,$B444) = 2, "HV", "ST"))</f>
        <v>HV</v>
      </c>
      <c r="E444" s="6" t="str">
        <f>INDEX('Demand forecast and growth rate'!$E$7:$E$273,MATCH($B444,'Demand forecast and growth rate'!$B$7:$B$273,0))</f>
        <v>High growth</v>
      </c>
      <c r="F444" s="32">
        <f>SUMIFS('Capex forecast'!E$7:E$210,'Capex forecast'!$T$7:$T$210,'Allocation of site-spec costs'!$B444,'Capex forecast'!$S$7:$S$210,'Allocation of site-spec costs'!$D444,'Capex forecast'!$Q$7:$Q$210,"Customer Connection")</f>
        <v>0</v>
      </c>
      <c r="G444" s="32">
        <f>SUMIFS('Capex forecast'!F$7:F$210,'Capex forecast'!$T$7:$T$210,'Allocation of site-spec costs'!$B444,'Capex forecast'!$S$7:$S$210,'Allocation of site-spec costs'!$D444,'Capex forecast'!$Q$7:$Q$210,"Customer Connection")</f>
        <v>0</v>
      </c>
      <c r="H444" s="32">
        <f>SUMIFS('Capex forecast'!G$7:G$210,'Capex forecast'!$T$7:$T$210,'Allocation of site-spec costs'!$B444,'Capex forecast'!$S$7:$S$210,'Allocation of site-spec costs'!$D444,'Capex forecast'!$Q$7:$Q$210,"Customer Connection")</f>
        <v>0</v>
      </c>
      <c r="I444" s="32">
        <f>SUMIFS('Capex forecast'!H$7:H$210,'Capex forecast'!$T$7:$T$210,'Allocation of site-spec costs'!$B444,'Capex forecast'!$S$7:$S$210,'Allocation of site-spec costs'!$D444,'Capex forecast'!$Q$7:$Q$210,"Customer Connection")</f>
        <v>0</v>
      </c>
      <c r="J444" s="32">
        <f>SUMIFS('Capex forecast'!I$7:I$210,'Capex forecast'!$T$7:$T$210,'Allocation of site-spec costs'!$B444,'Capex forecast'!$S$7:$S$210,'Allocation of site-spec costs'!$D444,'Capex forecast'!$Q$7:$Q$210,"Customer Connection")</f>
        <v>0</v>
      </c>
      <c r="K444" s="32">
        <f>SUMIFS('Capex forecast'!J$7:J$210,'Capex forecast'!$T$7:$T$210,'Allocation of site-spec costs'!$B444,'Capex forecast'!$S$7:$S$210,'Allocation of site-spec costs'!$D444,'Capex forecast'!$Q$7:$Q$210,"Customer Connection")</f>
        <v>0</v>
      </c>
      <c r="L444" s="32">
        <f>SUMIFS('Capex forecast'!K$7:K$210,'Capex forecast'!$T$7:$T$210,'Allocation of site-spec costs'!$B444,'Capex forecast'!$S$7:$S$210,'Allocation of site-spec costs'!$D444,'Capex forecast'!$Q$7:$Q$210,"Customer Connection")</f>
        <v>0</v>
      </c>
      <c r="M444" s="32">
        <f>SUMIFS('Capex forecast'!L$7:L$210,'Capex forecast'!$T$7:$T$210,'Allocation of site-spec costs'!$B444,'Capex forecast'!$S$7:$S$210,'Allocation of site-spec costs'!$D444,'Capex forecast'!$Q$7:$Q$210,"Customer Connection")</f>
        <v>0</v>
      </c>
      <c r="N444" s="32">
        <f>SUMIFS('Capex forecast'!M$7:M$210,'Capex forecast'!$T$7:$T$210,'Allocation of site-spec costs'!$B444,'Capex forecast'!$S$7:$S$210,'Allocation of site-spec costs'!$D444,'Capex forecast'!$Q$7:$Q$210,"Customer Connection")</f>
        <v>0</v>
      </c>
      <c r="O444" s="32">
        <f>SUMIFS('Capex forecast'!N$7:N$210,'Capex forecast'!$T$7:$T$210,'Allocation of site-spec costs'!$B444,'Capex forecast'!$S$7:$S$210,'Allocation of site-spec costs'!$D444,'Capex forecast'!$Q$7:$Q$210,"Customer Connection")</f>
        <v>0</v>
      </c>
      <c r="Q444" s="6" t="s">
        <v>135</v>
      </c>
      <c r="R444" s="6" t="str">
        <f>INDEX('Raw demand forecast'!$M$7:$M$5830,MATCH($Q444,'Raw demand forecast'!$B$7:$B$5830,0))</f>
        <v>No</v>
      </c>
      <c r="S444" s="6" t="str">
        <f>IF(COUNTIF($Q$93:Q444,$B444) = 1, "LV", IF(COUNTIF($Q$93:Q444,$B444) = 2, "HV", "ST"))</f>
        <v>HV</v>
      </c>
      <c r="T444" s="6" t="str">
        <f>INDEX('Demand forecast and growth rate'!$E$7:$E$273,MATCH($Q444,'Demand forecast and growth rate'!$B$7:$B$273,0))</f>
        <v>High growth</v>
      </c>
      <c r="U444" s="32">
        <f>SUMIFS('Capex forecast'!E$7:E$210,'Capex forecast'!$T$7:$T$210,$Q444,'Capex forecast'!$S$7:$S$210,$S444,'Capex forecast'!$Q$7:$Q$210,"Augex")</f>
        <v>0</v>
      </c>
      <c r="V444" s="32">
        <f>SUMIFS('Capex forecast'!F$7:F$210,'Capex forecast'!$T$7:$T$210,$Q444,'Capex forecast'!$S$7:$S$210,$S444,'Capex forecast'!$Q$7:$Q$210,"Augex")</f>
        <v>0</v>
      </c>
      <c r="W444" s="32">
        <f>SUMIFS('Capex forecast'!G$7:G$210,'Capex forecast'!$T$7:$T$210,$Q444,'Capex forecast'!$S$7:$S$210,$S444,'Capex forecast'!$Q$7:$Q$210,"Augex")</f>
        <v>0</v>
      </c>
      <c r="X444" s="32">
        <f>SUMIFS('Capex forecast'!H$7:H$210,'Capex forecast'!$T$7:$T$210,$Q444,'Capex forecast'!$S$7:$S$210,$S444,'Capex forecast'!$Q$7:$Q$210,"Augex")</f>
        <v>0</v>
      </c>
      <c r="Y444" s="32">
        <f>SUMIFS('Capex forecast'!I$7:I$210,'Capex forecast'!$T$7:$T$210,$Q444,'Capex forecast'!$S$7:$S$210,$S444,'Capex forecast'!$Q$7:$Q$210,"Augex")</f>
        <v>0</v>
      </c>
      <c r="Z444" s="32">
        <f>SUMIFS('Capex forecast'!J$7:J$210,'Capex forecast'!$T$7:$T$210,$Q444,'Capex forecast'!$S$7:$S$210,$S444,'Capex forecast'!$Q$7:$Q$210,"Augex")</f>
        <v>0</v>
      </c>
      <c r="AA444" s="32">
        <f>SUMIFS('Capex forecast'!K$7:K$210,'Capex forecast'!$T$7:$T$210,$Q444,'Capex forecast'!$S$7:$S$210,$S444,'Capex forecast'!$Q$7:$Q$210,"Augex")</f>
        <v>0</v>
      </c>
      <c r="AB444" s="32">
        <f>SUMIFS('Capex forecast'!L$7:L$210,'Capex forecast'!$T$7:$T$210,$Q444,'Capex forecast'!$S$7:$S$210,$S444,'Capex forecast'!$Q$7:$Q$210,"Augex")</f>
        <v>0</v>
      </c>
      <c r="AC444" s="32">
        <f>SUMIFS('Capex forecast'!M$7:M$210,'Capex forecast'!$T$7:$T$210,$Q444,'Capex forecast'!$S$7:$S$210,$S444,'Capex forecast'!$Q$7:$Q$210,"Augex")</f>
        <v>0</v>
      </c>
      <c r="AD444" s="32">
        <f>SUMIFS('Capex forecast'!N$7:N$210,'Capex forecast'!$T$7:$T$210,$Q444,'Capex forecast'!$S$7:$S$210,$S444,'Capex forecast'!$Q$7:$Q$210,"Augex")</f>
        <v>0</v>
      </c>
      <c r="AF444" s="6" t="s">
        <v>135</v>
      </c>
      <c r="AG444" s="6" t="str">
        <f>INDEX('Raw demand forecast'!$M$7:$M$5830,MATCH($Q444,'Raw demand forecast'!$B$7:$B$5830,0))</f>
        <v>No</v>
      </c>
      <c r="AH444" s="6" t="str">
        <f>IF(COUNTIF($AF$93:AF444,$B444) = 1, "LV", IF(COUNTIF($AF$93:AF444,$B444) = 2, "HV", "ST"))</f>
        <v>HV</v>
      </c>
      <c r="AI444" s="6" t="str">
        <f>INDEX('Demand forecast and growth rate'!$E$7:$E$273,MATCH($Q444,'Demand forecast and growth rate'!$B$7:$B$273,0))</f>
        <v>High growth</v>
      </c>
      <c r="AJ444" s="53">
        <f>SUMIFS('Capex forecast'!E$7:E$210,'Capex forecast'!$T$7:$T$210,$AF444,'Capex forecast'!$S$7:$S$210,$AH444,'Capex forecast'!$Q$7:$Q$210,"Repex")</f>
        <v>0</v>
      </c>
      <c r="AK444" s="53">
        <f>SUMIFS('Capex forecast'!F$7:F$210,'Capex forecast'!$T$7:$T$210,$AF444,'Capex forecast'!$S$7:$S$210,$AH444,'Capex forecast'!$Q$7:$Q$210,"Repex")</f>
        <v>0</v>
      </c>
      <c r="AL444" s="53">
        <f>SUMIFS('Capex forecast'!G$7:G$210,'Capex forecast'!$T$7:$T$210,$AF444,'Capex forecast'!$S$7:$S$210,$AH444,'Capex forecast'!$Q$7:$Q$210,"Repex")</f>
        <v>0</v>
      </c>
      <c r="AM444" s="53">
        <f>SUMIFS('Capex forecast'!H$7:H$210,'Capex forecast'!$T$7:$T$210,$AF444,'Capex forecast'!$S$7:$S$210,$AH444,'Capex forecast'!$Q$7:$Q$210,"Repex")</f>
        <v>0</v>
      </c>
      <c r="AN444" s="53">
        <f>SUMIFS('Capex forecast'!I$7:I$210,'Capex forecast'!$T$7:$T$210,$AF444,'Capex forecast'!$S$7:$S$210,$AH444,'Capex forecast'!$Q$7:$Q$210,"Repex")</f>
        <v>0</v>
      </c>
      <c r="AO444" s="53">
        <f>SUMIFS('Capex forecast'!J$7:J$210,'Capex forecast'!$T$7:$T$210,$AF444,'Capex forecast'!$S$7:$S$210,$AH444,'Capex forecast'!$Q$7:$Q$210,"Repex")</f>
        <v>0</v>
      </c>
      <c r="AP444" s="53">
        <f>SUMIFS('Capex forecast'!K$7:K$210,'Capex forecast'!$T$7:$T$210,$AF444,'Capex forecast'!$S$7:$S$210,$AH444,'Capex forecast'!$Q$7:$Q$210,"Repex")</f>
        <v>0</v>
      </c>
      <c r="AQ444" s="53">
        <f>SUMIFS('Capex forecast'!L$7:L$210,'Capex forecast'!$T$7:$T$210,$AF444,'Capex forecast'!$S$7:$S$210,$AH444,'Capex forecast'!$Q$7:$Q$210,"Repex")</f>
        <v>0</v>
      </c>
      <c r="AR444" s="53">
        <f>SUMIFS('Capex forecast'!M$7:M$210,'Capex forecast'!$T$7:$T$210,$AF444,'Capex forecast'!$S$7:$S$210,$AH444,'Capex forecast'!$Q$7:$Q$210,"Repex")</f>
        <v>0</v>
      </c>
      <c r="AS444" s="53">
        <f>SUMIFS('Capex forecast'!N$7:N$210,'Capex forecast'!$T$7:$T$210,$AF444,'Capex forecast'!$S$7:$S$210,$AH444,'Capex forecast'!$Q$7:$Q$210,"Repex")</f>
        <v>0</v>
      </c>
    </row>
    <row r="445" spans="2:45" ht="15">
      <c r="B445" s="6" t="s">
        <v>151</v>
      </c>
      <c r="C445" s="6" t="str">
        <f>INDEX('Raw demand forecast'!$M$7:$M$5830,MATCH($B445,'Raw demand forecast'!$B$7:$B$5830,0))</f>
        <v>No</v>
      </c>
      <c r="D445" s="6" t="str">
        <f>IF(COUNTIF($B$93:B445,$B445) = 1, "LV", IF(COUNTIF($B$93:B445,$B445) = 2, "HV", "ST"))</f>
        <v>HV</v>
      </c>
      <c r="E445" s="6" t="str">
        <f>INDEX('Demand forecast and growth rate'!$E$7:$E$273,MATCH($B445,'Demand forecast and growth rate'!$B$7:$B$273,0))</f>
        <v>Small growth</v>
      </c>
      <c r="F445" s="32">
        <f>SUMIFS('Capex forecast'!E$7:E$210,'Capex forecast'!$T$7:$T$210,'Allocation of site-spec costs'!$B445,'Capex forecast'!$S$7:$S$210,'Allocation of site-spec costs'!$D445,'Capex forecast'!$Q$7:$Q$210,"Customer Connection")</f>
        <v>0</v>
      </c>
      <c r="G445" s="32">
        <f>SUMIFS('Capex forecast'!F$7:F$210,'Capex forecast'!$T$7:$T$210,'Allocation of site-spec costs'!$B445,'Capex forecast'!$S$7:$S$210,'Allocation of site-spec costs'!$D445,'Capex forecast'!$Q$7:$Q$210,"Customer Connection")</f>
        <v>0</v>
      </c>
      <c r="H445" s="32">
        <f>SUMIFS('Capex forecast'!G$7:G$210,'Capex forecast'!$T$7:$T$210,'Allocation of site-spec costs'!$B445,'Capex forecast'!$S$7:$S$210,'Allocation of site-spec costs'!$D445,'Capex forecast'!$Q$7:$Q$210,"Customer Connection")</f>
        <v>0</v>
      </c>
      <c r="I445" s="32">
        <f>SUMIFS('Capex forecast'!H$7:H$210,'Capex forecast'!$T$7:$T$210,'Allocation of site-spec costs'!$B445,'Capex forecast'!$S$7:$S$210,'Allocation of site-spec costs'!$D445,'Capex forecast'!$Q$7:$Q$210,"Customer Connection")</f>
        <v>0</v>
      </c>
      <c r="J445" s="32">
        <f>SUMIFS('Capex forecast'!I$7:I$210,'Capex forecast'!$T$7:$T$210,'Allocation of site-spec costs'!$B445,'Capex forecast'!$S$7:$S$210,'Allocation of site-spec costs'!$D445,'Capex forecast'!$Q$7:$Q$210,"Customer Connection")</f>
        <v>0</v>
      </c>
      <c r="K445" s="32">
        <f>SUMIFS('Capex forecast'!J$7:J$210,'Capex forecast'!$T$7:$T$210,'Allocation of site-spec costs'!$B445,'Capex forecast'!$S$7:$S$210,'Allocation of site-spec costs'!$D445,'Capex forecast'!$Q$7:$Q$210,"Customer Connection")</f>
        <v>0</v>
      </c>
      <c r="L445" s="32">
        <f>SUMIFS('Capex forecast'!K$7:K$210,'Capex forecast'!$T$7:$T$210,'Allocation of site-spec costs'!$B445,'Capex forecast'!$S$7:$S$210,'Allocation of site-spec costs'!$D445,'Capex forecast'!$Q$7:$Q$210,"Customer Connection")</f>
        <v>0</v>
      </c>
      <c r="M445" s="32">
        <f>SUMIFS('Capex forecast'!L$7:L$210,'Capex forecast'!$T$7:$T$210,'Allocation of site-spec costs'!$B445,'Capex forecast'!$S$7:$S$210,'Allocation of site-spec costs'!$D445,'Capex forecast'!$Q$7:$Q$210,"Customer Connection")</f>
        <v>0</v>
      </c>
      <c r="N445" s="32">
        <f>SUMIFS('Capex forecast'!M$7:M$210,'Capex forecast'!$T$7:$T$210,'Allocation of site-spec costs'!$B445,'Capex forecast'!$S$7:$S$210,'Allocation of site-spec costs'!$D445,'Capex forecast'!$Q$7:$Q$210,"Customer Connection")</f>
        <v>0</v>
      </c>
      <c r="O445" s="32">
        <f>SUMIFS('Capex forecast'!N$7:N$210,'Capex forecast'!$T$7:$T$210,'Allocation of site-spec costs'!$B445,'Capex forecast'!$S$7:$S$210,'Allocation of site-spec costs'!$D445,'Capex forecast'!$Q$7:$Q$210,"Customer Connection")</f>
        <v>0</v>
      </c>
      <c r="Q445" s="6" t="s">
        <v>151</v>
      </c>
      <c r="R445" s="6" t="str">
        <f>INDEX('Raw demand forecast'!$M$7:$M$5830,MATCH($Q445,'Raw demand forecast'!$B$7:$B$5830,0))</f>
        <v>No</v>
      </c>
      <c r="S445" s="6" t="str">
        <f>IF(COUNTIF($Q$93:Q445,$B445) = 1, "LV", IF(COUNTIF($Q$93:Q445,$B445) = 2, "HV", "ST"))</f>
        <v>HV</v>
      </c>
      <c r="T445" s="6" t="str">
        <f>INDEX('Demand forecast and growth rate'!$E$7:$E$273,MATCH($Q445,'Demand forecast and growth rate'!$B$7:$B$273,0))</f>
        <v>Small growth</v>
      </c>
      <c r="U445" s="32">
        <f>SUMIFS('Capex forecast'!E$7:E$210,'Capex forecast'!$T$7:$T$210,$Q445,'Capex forecast'!$S$7:$S$210,$S445,'Capex forecast'!$Q$7:$Q$210,"Augex")</f>
        <v>0</v>
      </c>
      <c r="V445" s="32">
        <f>SUMIFS('Capex forecast'!F$7:F$210,'Capex forecast'!$T$7:$T$210,$Q445,'Capex forecast'!$S$7:$S$210,$S445,'Capex forecast'!$Q$7:$Q$210,"Augex")</f>
        <v>0</v>
      </c>
      <c r="W445" s="32">
        <f>SUMIFS('Capex forecast'!G$7:G$210,'Capex forecast'!$T$7:$T$210,$Q445,'Capex forecast'!$S$7:$S$210,$S445,'Capex forecast'!$Q$7:$Q$210,"Augex")</f>
        <v>0</v>
      </c>
      <c r="X445" s="32">
        <f>SUMIFS('Capex forecast'!H$7:H$210,'Capex forecast'!$T$7:$T$210,$Q445,'Capex forecast'!$S$7:$S$210,$S445,'Capex forecast'!$Q$7:$Q$210,"Augex")</f>
        <v>0</v>
      </c>
      <c r="Y445" s="32">
        <f>SUMIFS('Capex forecast'!I$7:I$210,'Capex forecast'!$T$7:$T$210,$Q445,'Capex forecast'!$S$7:$S$210,$S445,'Capex forecast'!$Q$7:$Q$210,"Augex")</f>
        <v>0</v>
      </c>
      <c r="Z445" s="32">
        <f>SUMIFS('Capex forecast'!J$7:J$210,'Capex forecast'!$T$7:$T$210,$Q445,'Capex forecast'!$S$7:$S$210,$S445,'Capex forecast'!$Q$7:$Q$210,"Augex")</f>
        <v>0</v>
      </c>
      <c r="AA445" s="32">
        <f>SUMIFS('Capex forecast'!K$7:K$210,'Capex forecast'!$T$7:$T$210,$Q445,'Capex forecast'!$S$7:$S$210,$S445,'Capex forecast'!$Q$7:$Q$210,"Augex")</f>
        <v>0</v>
      </c>
      <c r="AB445" s="32">
        <f>SUMIFS('Capex forecast'!L$7:L$210,'Capex forecast'!$T$7:$T$210,$Q445,'Capex forecast'!$S$7:$S$210,$S445,'Capex forecast'!$Q$7:$Q$210,"Augex")</f>
        <v>0</v>
      </c>
      <c r="AC445" s="32">
        <f>SUMIFS('Capex forecast'!M$7:M$210,'Capex forecast'!$T$7:$T$210,$Q445,'Capex forecast'!$S$7:$S$210,$S445,'Capex forecast'!$Q$7:$Q$210,"Augex")</f>
        <v>0</v>
      </c>
      <c r="AD445" s="32">
        <f>SUMIFS('Capex forecast'!N$7:N$210,'Capex forecast'!$T$7:$T$210,$Q445,'Capex forecast'!$S$7:$S$210,$S445,'Capex forecast'!$Q$7:$Q$210,"Augex")</f>
        <v>0</v>
      </c>
      <c r="AF445" s="6" t="s">
        <v>151</v>
      </c>
      <c r="AG445" s="6" t="str">
        <f>INDEX('Raw demand forecast'!$M$7:$M$5830,MATCH($Q445,'Raw demand forecast'!$B$7:$B$5830,0))</f>
        <v>No</v>
      </c>
      <c r="AH445" s="6" t="str">
        <f>IF(COUNTIF($AF$93:AF445,$B445) = 1, "LV", IF(COUNTIF($AF$93:AF445,$B445) = 2, "HV", "ST"))</f>
        <v>HV</v>
      </c>
      <c r="AI445" s="6" t="str">
        <f>INDEX('Demand forecast and growth rate'!$E$7:$E$273,MATCH($Q445,'Demand forecast and growth rate'!$B$7:$B$273,0))</f>
        <v>Small growth</v>
      </c>
      <c r="AJ445" s="53">
        <f>SUMIFS('Capex forecast'!E$7:E$210,'Capex forecast'!$T$7:$T$210,$AF445,'Capex forecast'!$S$7:$S$210,$AH445,'Capex forecast'!$Q$7:$Q$210,"Repex")</f>
        <v>0</v>
      </c>
      <c r="AK445" s="53">
        <f>SUMIFS('Capex forecast'!F$7:F$210,'Capex forecast'!$T$7:$T$210,$AF445,'Capex forecast'!$S$7:$S$210,$AH445,'Capex forecast'!$Q$7:$Q$210,"Repex")</f>
        <v>0</v>
      </c>
      <c r="AL445" s="53">
        <f>SUMIFS('Capex forecast'!G$7:G$210,'Capex forecast'!$T$7:$T$210,$AF445,'Capex forecast'!$S$7:$S$210,$AH445,'Capex forecast'!$Q$7:$Q$210,"Repex")</f>
        <v>0</v>
      </c>
      <c r="AM445" s="53">
        <f>SUMIFS('Capex forecast'!H$7:H$210,'Capex forecast'!$T$7:$T$210,$AF445,'Capex forecast'!$S$7:$S$210,$AH445,'Capex forecast'!$Q$7:$Q$210,"Repex")</f>
        <v>0</v>
      </c>
      <c r="AN445" s="53">
        <f>SUMIFS('Capex forecast'!I$7:I$210,'Capex forecast'!$T$7:$T$210,$AF445,'Capex forecast'!$S$7:$S$210,$AH445,'Capex forecast'!$Q$7:$Q$210,"Repex")</f>
        <v>0</v>
      </c>
      <c r="AO445" s="53">
        <f>SUMIFS('Capex forecast'!J$7:J$210,'Capex forecast'!$T$7:$T$210,$AF445,'Capex forecast'!$S$7:$S$210,$AH445,'Capex forecast'!$Q$7:$Q$210,"Repex")</f>
        <v>0</v>
      </c>
      <c r="AP445" s="53">
        <f>SUMIFS('Capex forecast'!K$7:K$210,'Capex forecast'!$T$7:$T$210,$AF445,'Capex forecast'!$S$7:$S$210,$AH445,'Capex forecast'!$Q$7:$Q$210,"Repex")</f>
        <v>0</v>
      </c>
      <c r="AQ445" s="53">
        <f>SUMIFS('Capex forecast'!L$7:L$210,'Capex forecast'!$T$7:$T$210,$AF445,'Capex forecast'!$S$7:$S$210,$AH445,'Capex forecast'!$Q$7:$Q$210,"Repex")</f>
        <v>0</v>
      </c>
      <c r="AR445" s="53">
        <f>SUMIFS('Capex forecast'!M$7:M$210,'Capex forecast'!$T$7:$T$210,$AF445,'Capex forecast'!$S$7:$S$210,$AH445,'Capex forecast'!$Q$7:$Q$210,"Repex")</f>
        <v>0</v>
      </c>
      <c r="AS445" s="53">
        <f>SUMIFS('Capex forecast'!N$7:N$210,'Capex forecast'!$T$7:$T$210,$AF445,'Capex forecast'!$S$7:$S$210,$AH445,'Capex forecast'!$Q$7:$Q$210,"Repex")</f>
        <v>0</v>
      </c>
    </row>
    <row r="446" spans="2:45" ht="15">
      <c r="B446" s="6" t="s">
        <v>179</v>
      </c>
      <c r="C446" s="6" t="str">
        <f>INDEX('Raw demand forecast'!$M$7:$M$5830,MATCH($B446,'Raw demand forecast'!$B$7:$B$5830,0))</f>
        <v>No</v>
      </c>
      <c r="D446" s="6" t="str">
        <f>IF(COUNTIF($B$93:B446,$B446) = 1, "LV", IF(COUNTIF($B$93:B446,$B446) = 2, "HV", "ST"))</f>
        <v>HV</v>
      </c>
      <c r="E446" s="6" t="str">
        <f>INDEX('Demand forecast and growth rate'!$E$7:$E$273,MATCH($B446,'Demand forecast and growth rate'!$B$7:$B$273,0))</f>
        <v>Small growth</v>
      </c>
      <c r="F446" s="32">
        <f>SUMIFS('Capex forecast'!E$7:E$210,'Capex forecast'!$T$7:$T$210,'Allocation of site-spec costs'!$B446,'Capex forecast'!$S$7:$S$210,'Allocation of site-spec costs'!$D446,'Capex forecast'!$Q$7:$Q$210,"Customer Connection")</f>
        <v>0</v>
      </c>
      <c r="G446" s="32">
        <f>SUMIFS('Capex forecast'!F$7:F$210,'Capex forecast'!$T$7:$T$210,'Allocation of site-spec costs'!$B446,'Capex forecast'!$S$7:$S$210,'Allocation of site-spec costs'!$D446,'Capex forecast'!$Q$7:$Q$210,"Customer Connection")</f>
        <v>0</v>
      </c>
      <c r="H446" s="32">
        <f>SUMIFS('Capex forecast'!G$7:G$210,'Capex forecast'!$T$7:$T$210,'Allocation of site-spec costs'!$B446,'Capex forecast'!$S$7:$S$210,'Allocation of site-spec costs'!$D446,'Capex forecast'!$Q$7:$Q$210,"Customer Connection")</f>
        <v>0</v>
      </c>
      <c r="I446" s="32">
        <f>SUMIFS('Capex forecast'!H$7:H$210,'Capex forecast'!$T$7:$T$210,'Allocation of site-spec costs'!$B446,'Capex forecast'!$S$7:$S$210,'Allocation of site-spec costs'!$D446,'Capex forecast'!$Q$7:$Q$210,"Customer Connection")</f>
        <v>0</v>
      </c>
      <c r="J446" s="32">
        <f>SUMIFS('Capex forecast'!I$7:I$210,'Capex forecast'!$T$7:$T$210,'Allocation of site-spec costs'!$B446,'Capex forecast'!$S$7:$S$210,'Allocation of site-spec costs'!$D446,'Capex forecast'!$Q$7:$Q$210,"Customer Connection")</f>
        <v>0</v>
      </c>
      <c r="K446" s="32">
        <f>SUMIFS('Capex forecast'!J$7:J$210,'Capex forecast'!$T$7:$T$210,'Allocation of site-spec costs'!$B446,'Capex forecast'!$S$7:$S$210,'Allocation of site-spec costs'!$D446,'Capex forecast'!$Q$7:$Q$210,"Customer Connection")</f>
        <v>0</v>
      </c>
      <c r="L446" s="32">
        <f>SUMIFS('Capex forecast'!K$7:K$210,'Capex forecast'!$T$7:$T$210,'Allocation of site-spec costs'!$B446,'Capex forecast'!$S$7:$S$210,'Allocation of site-spec costs'!$D446,'Capex forecast'!$Q$7:$Q$210,"Customer Connection")</f>
        <v>0</v>
      </c>
      <c r="M446" s="32">
        <f>SUMIFS('Capex forecast'!L$7:L$210,'Capex forecast'!$T$7:$T$210,'Allocation of site-spec costs'!$B446,'Capex forecast'!$S$7:$S$210,'Allocation of site-spec costs'!$D446,'Capex forecast'!$Q$7:$Q$210,"Customer Connection")</f>
        <v>0</v>
      </c>
      <c r="N446" s="32">
        <f>SUMIFS('Capex forecast'!M$7:M$210,'Capex forecast'!$T$7:$T$210,'Allocation of site-spec costs'!$B446,'Capex forecast'!$S$7:$S$210,'Allocation of site-spec costs'!$D446,'Capex forecast'!$Q$7:$Q$210,"Customer Connection")</f>
        <v>0</v>
      </c>
      <c r="O446" s="32">
        <f>SUMIFS('Capex forecast'!N$7:N$210,'Capex forecast'!$T$7:$T$210,'Allocation of site-spec costs'!$B446,'Capex forecast'!$S$7:$S$210,'Allocation of site-spec costs'!$D446,'Capex forecast'!$Q$7:$Q$210,"Customer Connection")</f>
        <v>0</v>
      </c>
      <c r="Q446" s="6" t="s">
        <v>179</v>
      </c>
      <c r="R446" s="6" t="str">
        <f>INDEX('Raw demand forecast'!$M$7:$M$5830,MATCH($Q446,'Raw demand forecast'!$B$7:$B$5830,0))</f>
        <v>No</v>
      </c>
      <c r="S446" s="6" t="str">
        <f>IF(COUNTIF($Q$93:Q446,$B446) = 1, "LV", IF(COUNTIF($Q$93:Q446,$B446) = 2, "HV", "ST"))</f>
        <v>HV</v>
      </c>
      <c r="T446" s="6" t="str">
        <f>INDEX('Demand forecast and growth rate'!$E$7:$E$273,MATCH($Q446,'Demand forecast and growth rate'!$B$7:$B$273,0))</f>
        <v>Small growth</v>
      </c>
      <c r="U446" s="32">
        <f>SUMIFS('Capex forecast'!E$7:E$210,'Capex forecast'!$T$7:$T$210,$Q446,'Capex forecast'!$S$7:$S$210,$S446,'Capex forecast'!$Q$7:$Q$210,"Augex")</f>
        <v>0</v>
      </c>
      <c r="V446" s="32">
        <f>SUMIFS('Capex forecast'!F$7:F$210,'Capex forecast'!$T$7:$T$210,$Q446,'Capex forecast'!$S$7:$S$210,$S446,'Capex forecast'!$Q$7:$Q$210,"Augex")</f>
        <v>0</v>
      </c>
      <c r="W446" s="32">
        <f>SUMIFS('Capex forecast'!G$7:G$210,'Capex forecast'!$T$7:$T$210,$Q446,'Capex forecast'!$S$7:$S$210,$S446,'Capex forecast'!$Q$7:$Q$210,"Augex")</f>
        <v>0</v>
      </c>
      <c r="X446" s="32">
        <f>SUMIFS('Capex forecast'!H$7:H$210,'Capex forecast'!$T$7:$T$210,$Q446,'Capex forecast'!$S$7:$S$210,$S446,'Capex forecast'!$Q$7:$Q$210,"Augex")</f>
        <v>0</v>
      </c>
      <c r="Y446" s="32">
        <f>SUMIFS('Capex forecast'!I$7:I$210,'Capex forecast'!$T$7:$T$210,$Q446,'Capex forecast'!$S$7:$S$210,$S446,'Capex forecast'!$Q$7:$Q$210,"Augex")</f>
        <v>0</v>
      </c>
      <c r="Z446" s="32">
        <f>SUMIFS('Capex forecast'!J$7:J$210,'Capex forecast'!$T$7:$T$210,$Q446,'Capex forecast'!$S$7:$S$210,$S446,'Capex forecast'!$Q$7:$Q$210,"Augex")</f>
        <v>0</v>
      </c>
      <c r="AA446" s="32">
        <f>SUMIFS('Capex forecast'!K$7:K$210,'Capex forecast'!$T$7:$T$210,$Q446,'Capex forecast'!$S$7:$S$210,$S446,'Capex forecast'!$Q$7:$Q$210,"Augex")</f>
        <v>0</v>
      </c>
      <c r="AB446" s="32">
        <f>SUMIFS('Capex forecast'!L$7:L$210,'Capex forecast'!$T$7:$T$210,$Q446,'Capex forecast'!$S$7:$S$210,$S446,'Capex forecast'!$Q$7:$Q$210,"Augex")</f>
        <v>0</v>
      </c>
      <c r="AC446" s="32">
        <f>SUMIFS('Capex forecast'!M$7:M$210,'Capex forecast'!$T$7:$T$210,$Q446,'Capex forecast'!$S$7:$S$210,$S446,'Capex forecast'!$Q$7:$Q$210,"Augex")</f>
        <v>0</v>
      </c>
      <c r="AD446" s="32">
        <f>SUMIFS('Capex forecast'!N$7:N$210,'Capex forecast'!$T$7:$T$210,$Q446,'Capex forecast'!$S$7:$S$210,$S446,'Capex forecast'!$Q$7:$Q$210,"Augex")</f>
        <v>0</v>
      </c>
      <c r="AF446" s="6" t="s">
        <v>179</v>
      </c>
      <c r="AG446" s="6" t="str">
        <f>INDEX('Raw demand forecast'!$M$7:$M$5830,MATCH($Q446,'Raw demand forecast'!$B$7:$B$5830,0))</f>
        <v>No</v>
      </c>
      <c r="AH446" s="6" t="str">
        <f>IF(COUNTIF($AF$93:AF446,$B446) = 1, "LV", IF(COUNTIF($AF$93:AF446,$B446) = 2, "HV", "ST"))</f>
        <v>HV</v>
      </c>
      <c r="AI446" s="6" t="str">
        <f>INDEX('Demand forecast and growth rate'!$E$7:$E$273,MATCH($Q446,'Demand forecast and growth rate'!$B$7:$B$273,0))</f>
        <v>Small growth</v>
      </c>
      <c r="AJ446" s="53">
        <f>SUMIFS('Capex forecast'!E$7:E$210,'Capex forecast'!$T$7:$T$210,$AF446,'Capex forecast'!$S$7:$S$210,$AH446,'Capex forecast'!$Q$7:$Q$210,"Repex")</f>
        <v>0</v>
      </c>
      <c r="AK446" s="53">
        <f>SUMIFS('Capex forecast'!F$7:F$210,'Capex forecast'!$T$7:$T$210,$AF446,'Capex forecast'!$S$7:$S$210,$AH446,'Capex forecast'!$Q$7:$Q$210,"Repex")</f>
        <v>0</v>
      </c>
      <c r="AL446" s="53">
        <f>SUMIFS('Capex forecast'!G$7:G$210,'Capex forecast'!$T$7:$T$210,$AF446,'Capex forecast'!$S$7:$S$210,$AH446,'Capex forecast'!$Q$7:$Q$210,"Repex")</f>
        <v>0</v>
      </c>
      <c r="AM446" s="53">
        <f>SUMIFS('Capex forecast'!H$7:H$210,'Capex forecast'!$T$7:$T$210,$AF446,'Capex forecast'!$S$7:$S$210,$AH446,'Capex forecast'!$Q$7:$Q$210,"Repex")</f>
        <v>0</v>
      </c>
      <c r="AN446" s="53">
        <f>SUMIFS('Capex forecast'!I$7:I$210,'Capex forecast'!$T$7:$T$210,$AF446,'Capex forecast'!$S$7:$S$210,$AH446,'Capex forecast'!$Q$7:$Q$210,"Repex")</f>
        <v>0</v>
      </c>
      <c r="AO446" s="53">
        <f>SUMIFS('Capex forecast'!J$7:J$210,'Capex forecast'!$T$7:$T$210,$AF446,'Capex forecast'!$S$7:$S$210,$AH446,'Capex forecast'!$Q$7:$Q$210,"Repex")</f>
        <v>0</v>
      </c>
      <c r="AP446" s="53">
        <f>SUMIFS('Capex forecast'!K$7:K$210,'Capex forecast'!$T$7:$T$210,$AF446,'Capex forecast'!$S$7:$S$210,$AH446,'Capex forecast'!$Q$7:$Q$210,"Repex")</f>
        <v>0</v>
      </c>
      <c r="AQ446" s="53">
        <f>SUMIFS('Capex forecast'!L$7:L$210,'Capex forecast'!$T$7:$T$210,$AF446,'Capex forecast'!$S$7:$S$210,$AH446,'Capex forecast'!$Q$7:$Q$210,"Repex")</f>
        <v>0</v>
      </c>
      <c r="AR446" s="53">
        <f>SUMIFS('Capex forecast'!M$7:M$210,'Capex forecast'!$T$7:$T$210,$AF446,'Capex forecast'!$S$7:$S$210,$AH446,'Capex forecast'!$Q$7:$Q$210,"Repex")</f>
        <v>0</v>
      </c>
      <c r="AS446" s="53">
        <f>SUMIFS('Capex forecast'!N$7:N$210,'Capex forecast'!$T$7:$T$210,$AF446,'Capex forecast'!$S$7:$S$210,$AH446,'Capex forecast'!$Q$7:$Q$210,"Repex")</f>
        <v>0</v>
      </c>
    </row>
    <row r="447" spans="2:45" ht="15">
      <c r="B447" s="6" t="s">
        <v>180</v>
      </c>
      <c r="C447" s="6" t="str">
        <f>INDEX('Raw demand forecast'!$M$7:$M$5830,MATCH($B447,'Raw demand forecast'!$B$7:$B$5830,0))</f>
        <v>No</v>
      </c>
      <c r="D447" s="6" t="str">
        <f>IF(COUNTIF($B$93:B447,$B447) = 1, "LV", IF(COUNTIF($B$93:B447,$B447) = 2, "HV", "ST"))</f>
        <v>HV</v>
      </c>
      <c r="E447" s="6" t="str">
        <f>INDEX('Demand forecast and growth rate'!$E$7:$E$273,MATCH($B447,'Demand forecast and growth rate'!$B$7:$B$273,0))</f>
        <v>Steady/falling</v>
      </c>
      <c r="F447" s="32">
        <f>SUMIFS('Capex forecast'!E$7:E$210,'Capex forecast'!$T$7:$T$210,'Allocation of site-spec costs'!$B447,'Capex forecast'!$S$7:$S$210,'Allocation of site-spec costs'!$D447,'Capex forecast'!$Q$7:$Q$210,"Customer Connection")</f>
        <v>0</v>
      </c>
      <c r="G447" s="32">
        <f>SUMIFS('Capex forecast'!F$7:F$210,'Capex forecast'!$T$7:$T$210,'Allocation of site-spec costs'!$B447,'Capex forecast'!$S$7:$S$210,'Allocation of site-spec costs'!$D447,'Capex forecast'!$Q$7:$Q$210,"Customer Connection")</f>
        <v>0</v>
      </c>
      <c r="H447" s="32">
        <f>SUMIFS('Capex forecast'!G$7:G$210,'Capex forecast'!$T$7:$T$210,'Allocation of site-spec costs'!$B447,'Capex forecast'!$S$7:$S$210,'Allocation of site-spec costs'!$D447,'Capex forecast'!$Q$7:$Q$210,"Customer Connection")</f>
        <v>0</v>
      </c>
      <c r="I447" s="32">
        <f>SUMIFS('Capex forecast'!H$7:H$210,'Capex forecast'!$T$7:$T$210,'Allocation of site-spec costs'!$B447,'Capex forecast'!$S$7:$S$210,'Allocation of site-spec costs'!$D447,'Capex forecast'!$Q$7:$Q$210,"Customer Connection")</f>
        <v>0</v>
      </c>
      <c r="J447" s="32">
        <f>SUMIFS('Capex forecast'!I$7:I$210,'Capex forecast'!$T$7:$T$210,'Allocation of site-spec costs'!$B447,'Capex forecast'!$S$7:$S$210,'Allocation of site-spec costs'!$D447,'Capex forecast'!$Q$7:$Q$210,"Customer Connection")</f>
        <v>0</v>
      </c>
      <c r="K447" s="32">
        <f>SUMIFS('Capex forecast'!J$7:J$210,'Capex forecast'!$T$7:$T$210,'Allocation of site-spec costs'!$B447,'Capex forecast'!$S$7:$S$210,'Allocation of site-spec costs'!$D447,'Capex forecast'!$Q$7:$Q$210,"Customer Connection")</f>
        <v>0</v>
      </c>
      <c r="L447" s="32">
        <f>SUMIFS('Capex forecast'!K$7:K$210,'Capex forecast'!$T$7:$T$210,'Allocation of site-spec costs'!$B447,'Capex forecast'!$S$7:$S$210,'Allocation of site-spec costs'!$D447,'Capex forecast'!$Q$7:$Q$210,"Customer Connection")</f>
        <v>0</v>
      </c>
      <c r="M447" s="32">
        <f>SUMIFS('Capex forecast'!L$7:L$210,'Capex forecast'!$T$7:$T$210,'Allocation of site-spec costs'!$B447,'Capex forecast'!$S$7:$S$210,'Allocation of site-spec costs'!$D447,'Capex forecast'!$Q$7:$Q$210,"Customer Connection")</f>
        <v>0</v>
      </c>
      <c r="N447" s="32">
        <f>SUMIFS('Capex forecast'!M$7:M$210,'Capex forecast'!$T$7:$T$210,'Allocation of site-spec costs'!$B447,'Capex forecast'!$S$7:$S$210,'Allocation of site-spec costs'!$D447,'Capex forecast'!$Q$7:$Q$210,"Customer Connection")</f>
        <v>0</v>
      </c>
      <c r="O447" s="32">
        <f>SUMIFS('Capex forecast'!N$7:N$210,'Capex forecast'!$T$7:$T$210,'Allocation of site-spec costs'!$B447,'Capex forecast'!$S$7:$S$210,'Allocation of site-spec costs'!$D447,'Capex forecast'!$Q$7:$Q$210,"Customer Connection")</f>
        <v>0</v>
      </c>
      <c r="Q447" s="6" t="s">
        <v>180</v>
      </c>
      <c r="R447" s="6" t="str">
        <f>INDEX('Raw demand forecast'!$M$7:$M$5830,MATCH($Q447,'Raw demand forecast'!$B$7:$B$5830,0))</f>
        <v>No</v>
      </c>
      <c r="S447" s="6" t="str">
        <f>IF(COUNTIF($Q$93:Q447,$B447) = 1, "LV", IF(COUNTIF($Q$93:Q447,$B447) = 2, "HV", "ST"))</f>
        <v>HV</v>
      </c>
      <c r="T447" s="6" t="str">
        <f>INDEX('Demand forecast and growth rate'!$E$7:$E$273,MATCH($Q447,'Demand forecast and growth rate'!$B$7:$B$273,0))</f>
        <v>Steady/falling</v>
      </c>
      <c r="U447" s="32">
        <f>SUMIFS('Capex forecast'!E$7:E$210,'Capex forecast'!$T$7:$T$210,$Q447,'Capex forecast'!$S$7:$S$210,$S447,'Capex forecast'!$Q$7:$Q$210,"Augex")</f>
        <v>0</v>
      </c>
      <c r="V447" s="32">
        <f>SUMIFS('Capex forecast'!F$7:F$210,'Capex forecast'!$T$7:$T$210,$Q447,'Capex forecast'!$S$7:$S$210,$S447,'Capex forecast'!$Q$7:$Q$210,"Augex")</f>
        <v>0</v>
      </c>
      <c r="W447" s="32">
        <f>SUMIFS('Capex forecast'!G$7:G$210,'Capex forecast'!$T$7:$T$210,$Q447,'Capex forecast'!$S$7:$S$210,$S447,'Capex forecast'!$Q$7:$Q$210,"Augex")</f>
        <v>0</v>
      </c>
      <c r="X447" s="32">
        <f>SUMIFS('Capex forecast'!H$7:H$210,'Capex forecast'!$T$7:$T$210,$Q447,'Capex forecast'!$S$7:$S$210,$S447,'Capex forecast'!$Q$7:$Q$210,"Augex")</f>
        <v>0</v>
      </c>
      <c r="Y447" s="32">
        <f>SUMIFS('Capex forecast'!I$7:I$210,'Capex forecast'!$T$7:$T$210,$Q447,'Capex forecast'!$S$7:$S$210,$S447,'Capex forecast'!$Q$7:$Q$210,"Augex")</f>
        <v>0</v>
      </c>
      <c r="Z447" s="32">
        <f>SUMIFS('Capex forecast'!J$7:J$210,'Capex forecast'!$T$7:$T$210,$Q447,'Capex forecast'!$S$7:$S$210,$S447,'Capex forecast'!$Q$7:$Q$210,"Augex")</f>
        <v>0</v>
      </c>
      <c r="AA447" s="32">
        <f>SUMIFS('Capex forecast'!K$7:K$210,'Capex forecast'!$T$7:$T$210,$Q447,'Capex forecast'!$S$7:$S$210,$S447,'Capex forecast'!$Q$7:$Q$210,"Augex")</f>
        <v>0</v>
      </c>
      <c r="AB447" s="32">
        <f>SUMIFS('Capex forecast'!L$7:L$210,'Capex forecast'!$T$7:$T$210,$Q447,'Capex forecast'!$S$7:$S$210,$S447,'Capex forecast'!$Q$7:$Q$210,"Augex")</f>
        <v>0</v>
      </c>
      <c r="AC447" s="32">
        <f>SUMIFS('Capex forecast'!M$7:M$210,'Capex forecast'!$T$7:$T$210,$Q447,'Capex forecast'!$S$7:$S$210,$S447,'Capex forecast'!$Q$7:$Q$210,"Augex")</f>
        <v>0</v>
      </c>
      <c r="AD447" s="32">
        <f>SUMIFS('Capex forecast'!N$7:N$210,'Capex forecast'!$T$7:$T$210,$Q447,'Capex forecast'!$S$7:$S$210,$S447,'Capex forecast'!$Q$7:$Q$210,"Augex")</f>
        <v>0</v>
      </c>
      <c r="AF447" s="6" t="s">
        <v>180</v>
      </c>
      <c r="AG447" s="6" t="str">
        <f>INDEX('Raw demand forecast'!$M$7:$M$5830,MATCH($Q447,'Raw demand forecast'!$B$7:$B$5830,0))</f>
        <v>No</v>
      </c>
      <c r="AH447" s="6" t="str">
        <f>IF(COUNTIF($AF$93:AF447,$B447) = 1, "LV", IF(COUNTIF($AF$93:AF447,$B447) = 2, "HV", "ST"))</f>
        <v>HV</v>
      </c>
      <c r="AI447" s="6" t="str">
        <f>INDEX('Demand forecast and growth rate'!$E$7:$E$273,MATCH($Q447,'Demand forecast and growth rate'!$B$7:$B$273,0))</f>
        <v>Steady/falling</v>
      </c>
      <c r="AJ447" s="53">
        <f>SUMIFS('Capex forecast'!E$7:E$210,'Capex forecast'!$T$7:$T$210,$AF447,'Capex forecast'!$S$7:$S$210,$AH447,'Capex forecast'!$Q$7:$Q$210,"Repex")</f>
        <v>0</v>
      </c>
      <c r="AK447" s="53">
        <f>SUMIFS('Capex forecast'!F$7:F$210,'Capex forecast'!$T$7:$T$210,$AF447,'Capex forecast'!$S$7:$S$210,$AH447,'Capex forecast'!$Q$7:$Q$210,"Repex")</f>
        <v>0</v>
      </c>
      <c r="AL447" s="53">
        <f>SUMIFS('Capex forecast'!G$7:G$210,'Capex forecast'!$T$7:$T$210,$AF447,'Capex forecast'!$S$7:$S$210,$AH447,'Capex forecast'!$Q$7:$Q$210,"Repex")</f>
        <v>0</v>
      </c>
      <c r="AM447" s="53">
        <f>SUMIFS('Capex forecast'!H$7:H$210,'Capex forecast'!$T$7:$T$210,$AF447,'Capex forecast'!$S$7:$S$210,$AH447,'Capex forecast'!$Q$7:$Q$210,"Repex")</f>
        <v>0</v>
      </c>
      <c r="AN447" s="53">
        <f>SUMIFS('Capex forecast'!I$7:I$210,'Capex forecast'!$T$7:$T$210,$AF447,'Capex forecast'!$S$7:$S$210,$AH447,'Capex forecast'!$Q$7:$Q$210,"Repex")</f>
        <v>0</v>
      </c>
      <c r="AO447" s="53">
        <f>SUMIFS('Capex forecast'!J$7:J$210,'Capex forecast'!$T$7:$T$210,$AF447,'Capex forecast'!$S$7:$S$210,$AH447,'Capex forecast'!$Q$7:$Q$210,"Repex")</f>
        <v>0</v>
      </c>
      <c r="AP447" s="53">
        <f>SUMIFS('Capex forecast'!K$7:K$210,'Capex forecast'!$T$7:$T$210,$AF447,'Capex forecast'!$S$7:$S$210,$AH447,'Capex forecast'!$Q$7:$Q$210,"Repex")</f>
        <v>0</v>
      </c>
      <c r="AQ447" s="53">
        <f>SUMIFS('Capex forecast'!L$7:L$210,'Capex forecast'!$T$7:$T$210,$AF447,'Capex forecast'!$S$7:$S$210,$AH447,'Capex forecast'!$Q$7:$Q$210,"Repex")</f>
        <v>0</v>
      </c>
      <c r="AR447" s="53">
        <f>SUMIFS('Capex forecast'!M$7:M$210,'Capex forecast'!$T$7:$T$210,$AF447,'Capex forecast'!$S$7:$S$210,$AH447,'Capex forecast'!$Q$7:$Q$210,"Repex")</f>
        <v>0</v>
      </c>
      <c r="AS447" s="53">
        <f>SUMIFS('Capex forecast'!N$7:N$210,'Capex forecast'!$T$7:$T$210,$AF447,'Capex forecast'!$S$7:$S$210,$AH447,'Capex forecast'!$Q$7:$Q$210,"Repex")</f>
        <v>0</v>
      </c>
    </row>
    <row r="448" spans="2:45" ht="15">
      <c r="B448" s="6" t="s">
        <v>64</v>
      </c>
      <c r="C448" s="6" t="str">
        <f>INDEX('Raw demand forecast'!$M$7:$M$5830,MATCH($B448,'Raw demand forecast'!$B$7:$B$5830,0))</f>
        <v>No</v>
      </c>
      <c r="D448" s="6" t="str">
        <f>IF(COUNTIF($B$93:B448,$B448) = 1, "LV", IF(COUNTIF($B$93:B448,$B448) = 2, "HV", "ST"))</f>
        <v>HV</v>
      </c>
      <c r="E448" s="6" t="str">
        <f>INDEX('Demand forecast and growth rate'!$E$7:$E$273,MATCH($B448,'Demand forecast and growth rate'!$B$7:$B$273,0))</f>
        <v>High growth</v>
      </c>
      <c r="F448" s="32">
        <f>SUMIFS('Capex forecast'!E$7:E$210,'Capex forecast'!$T$7:$T$210,'Allocation of site-spec costs'!$B448,'Capex forecast'!$S$7:$S$210,'Allocation of site-spec costs'!$D448,'Capex forecast'!$Q$7:$Q$210,"Customer Connection")</f>
        <v>0</v>
      </c>
      <c r="G448" s="32">
        <f>SUMIFS('Capex forecast'!F$7:F$210,'Capex forecast'!$T$7:$T$210,'Allocation of site-spec costs'!$B448,'Capex forecast'!$S$7:$S$210,'Allocation of site-spec costs'!$D448,'Capex forecast'!$Q$7:$Q$210,"Customer Connection")</f>
        <v>0</v>
      </c>
      <c r="H448" s="32">
        <f>SUMIFS('Capex forecast'!G$7:G$210,'Capex forecast'!$T$7:$T$210,'Allocation of site-spec costs'!$B448,'Capex forecast'!$S$7:$S$210,'Allocation of site-spec costs'!$D448,'Capex forecast'!$Q$7:$Q$210,"Customer Connection")</f>
        <v>0</v>
      </c>
      <c r="I448" s="32">
        <f>SUMIFS('Capex forecast'!H$7:H$210,'Capex forecast'!$T$7:$T$210,'Allocation of site-spec costs'!$B448,'Capex forecast'!$S$7:$S$210,'Allocation of site-spec costs'!$D448,'Capex forecast'!$Q$7:$Q$210,"Customer Connection")</f>
        <v>0</v>
      </c>
      <c r="J448" s="32">
        <f>SUMIFS('Capex forecast'!I$7:I$210,'Capex forecast'!$T$7:$T$210,'Allocation of site-spec costs'!$B448,'Capex forecast'!$S$7:$S$210,'Allocation of site-spec costs'!$D448,'Capex forecast'!$Q$7:$Q$210,"Customer Connection")</f>
        <v>0</v>
      </c>
      <c r="K448" s="32">
        <f>SUMIFS('Capex forecast'!J$7:J$210,'Capex forecast'!$T$7:$T$210,'Allocation of site-spec costs'!$B448,'Capex forecast'!$S$7:$S$210,'Allocation of site-spec costs'!$D448,'Capex forecast'!$Q$7:$Q$210,"Customer Connection")</f>
        <v>0</v>
      </c>
      <c r="L448" s="32">
        <f>SUMIFS('Capex forecast'!K$7:K$210,'Capex forecast'!$T$7:$T$210,'Allocation of site-spec costs'!$B448,'Capex forecast'!$S$7:$S$210,'Allocation of site-spec costs'!$D448,'Capex forecast'!$Q$7:$Q$210,"Customer Connection")</f>
        <v>0</v>
      </c>
      <c r="M448" s="32">
        <f>SUMIFS('Capex forecast'!L$7:L$210,'Capex forecast'!$T$7:$T$210,'Allocation of site-spec costs'!$B448,'Capex forecast'!$S$7:$S$210,'Allocation of site-spec costs'!$D448,'Capex forecast'!$Q$7:$Q$210,"Customer Connection")</f>
        <v>0</v>
      </c>
      <c r="N448" s="32">
        <f>SUMIFS('Capex forecast'!M$7:M$210,'Capex forecast'!$T$7:$T$210,'Allocation of site-spec costs'!$B448,'Capex forecast'!$S$7:$S$210,'Allocation of site-spec costs'!$D448,'Capex forecast'!$Q$7:$Q$210,"Customer Connection")</f>
        <v>0</v>
      </c>
      <c r="O448" s="32">
        <f>SUMIFS('Capex forecast'!N$7:N$210,'Capex forecast'!$T$7:$T$210,'Allocation of site-spec costs'!$B448,'Capex forecast'!$S$7:$S$210,'Allocation of site-spec costs'!$D448,'Capex forecast'!$Q$7:$Q$210,"Customer Connection")</f>
        <v>0</v>
      </c>
      <c r="Q448" s="6" t="s">
        <v>64</v>
      </c>
      <c r="R448" s="6" t="str">
        <f>INDEX('Raw demand forecast'!$M$7:$M$5830,MATCH($Q448,'Raw demand forecast'!$B$7:$B$5830,0))</f>
        <v>No</v>
      </c>
      <c r="S448" s="6" t="str">
        <f>IF(COUNTIF($Q$93:Q448,$B448) = 1, "LV", IF(COUNTIF($Q$93:Q448,$B448) = 2, "HV", "ST"))</f>
        <v>HV</v>
      </c>
      <c r="T448" s="6" t="str">
        <f>INDEX('Demand forecast and growth rate'!$E$7:$E$273,MATCH($Q448,'Demand forecast and growth rate'!$B$7:$B$273,0))</f>
        <v>High growth</v>
      </c>
      <c r="U448" s="32">
        <f>SUMIFS('Capex forecast'!E$7:E$210,'Capex forecast'!$T$7:$T$210,$Q448,'Capex forecast'!$S$7:$S$210,$S448,'Capex forecast'!$Q$7:$Q$210,"Augex")</f>
        <v>0</v>
      </c>
      <c r="V448" s="32">
        <f>SUMIFS('Capex forecast'!F$7:F$210,'Capex forecast'!$T$7:$T$210,$Q448,'Capex forecast'!$S$7:$S$210,$S448,'Capex forecast'!$Q$7:$Q$210,"Augex")</f>
        <v>0</v>
      </c>
      <c r="W448" s="32">
        <f>SUMIFS('Capex forecast'!G$7:G$210,'Capex forecast'!$T$7:$T$210,$Q448,'Capex forecast'!$S$7:$S$210,$S448,'Capex forecast'!$Q$7:$Q$210,"Augex")</f>
        <v>0</v>
      </c>
      <c r="X448" s="32">
        <f>SUMIFS('Capex forecast'!H$7:H$210,'Capex forecast'!$T$7:$T$210,$Q448,'Capex forecast'!$S$7:$S$210,$S448,'Capex forecast'!$Q$7:$Q$210,"Augex")</f>
        <v>0</v>
      </c>
      <c r="Y448" s="32">
        <f>SUMIFS('Capex forecast'!I$7:I$210,'Capex forecast'!$T$7:$T$210,$Q448,'Capex forecast'!$S$7:$S$210,$S448,'Capex forecast'!$Q$7:$Q$210,"Augex")</f>
        <v>0</v>
      </c>
      <c r="Z448" s="32">
        <f>SUMIFS('Capex forecast'!J$7:J$210,'Capex forecast'!$T$7:$T$210,$Q448,'Capex forecast'!$S$7:$S$210,$S448,'Capex forecast'!$Q$7:$Q$210,"Augex")</f>
        <v>0</v>
      </c>
      <c r="AA448" s="32">
        <f>SUMIFS('Capex forecast'!K$7:K$210,'Capex forecast'!$T$7:$T$210,$Q448,'Capex forecast'!$S$7:$S$210,$S448,'Capex forecast'!$Q$7:$Q$210,"Augex")</f>
        <v>0</v>
      </c>
      <c r="AB448" s="32">
        <f>SUMIFS('Capex forecast'!L$7:L$210,'Capex forecast'!$T$7:$T$210,$Q448,'Capex forecast'!$S$7:$S$210,$S448,'Capex forecast'!$Q$7:$Q$210,"Augex")</f>
        <v>0</v>
      </c>
      <c r="AC448" s="32">
        <f>SUMIFS('Capex forecast'!M$7:M$210,'Capex forecast'!$T$7:$T$210,$Q448,'Capex forecast'!$S$7:$S$210,$S448,'Capex forecast'!$Q$7:$Q$210,"Augex")</f>
        <v>0</v>
      </c>
      <c r="AD448" s="32">
        <f>SUMIFS('Capex forecast'!N$7:N$210,'Capex forecast'!$T$7:$T$210,$Q448,'Capex forecast'!$S$7:$S$210,$S448,'Capex forecast'!$Q$7:$Q$210,"Augex")</f>
        <v>0</v>
      </c>
      <c r="AF448" s="6" t="s">
        <v>64</v>
      </c>
      <c r="AG448" s="6" t="str">
        <f>INDEX('Raw demand forecast'!$M$7:$M$5830,MATCH($Q448,'Raw demand forecast'!$B$7:$B$5830,0))</f>
        <v>No</v>
      </c>
      <c r="AH448" s="6" t="str">
        <f>IF(COUNTIF($AF$93:AF448,$B448) = 1, "LV", IF(COUNTIF($AF$93:AF448,$B448) = 2, "HV", "ST"))</f>
        <v>HV</v>
      </c>
      <c r="AI448" s="6" t="str">
        <f>INDEX('Demand forecast and growth rate'!$E$7:$E$273,MATCH($Q448,'Demand forecast and growth rate'!$B$7:$B$273,0))</f>
        <v>High growth</v>
      </c>
      <c r="AJ448" s="53">
        <f>SUMIFS('Capex forecast'!E$7:E$210,'Capex forecast'!$T$7:$T$210,$AF448,'Capex forecast'!$S$7:$S$210,$AH448,'Capex forecast'!$Q$7:$Q$210,"Repex")</f>
        <v>0</v>
      </c>
      <c r="AK448" s="53">
        <f>SUMIFS('Capex forecast'!F$7:F$210,'Capex forecast'!$T$7:$T$210,$AF448,'Capex forecast'!$S$7:$S$210,$AH448,'Capex forecast'!$Q$7:$Q$210,"Repex")</f>
        <v>0</v>
      </c>
      <c r="AL448" s="53">
        <f>SUMIFS('Capex forecast'!G$7:G$210,'Capex forecast'!$T$7:$T$210,$AF448,'Capex forecast'!$S$7:$S$210,$AH448,'Capex forecast'!$Q$7:$Q$210,"Repex")</f>
        <v>0</v>
      </c>
      <c r="AM448" s="53">
        <f>SUMIFS('Capex forecast'!H$7:H$210,'Capex forecast'!$T$7:$T$210,$AF448,'Capex forecast'!$S$7:$S$210,$AH448,'Capex forecast'!$Q$7:$Q$210,"Repex")</f>
        <v>0</v>
      </c>
      <c r="AN448" s="53">
        <f>SUMIFS('Capex forecast'!I$7:I$210,'Capex forecast'!$T$7:$T$210,$AF448,'Capex forecast'!$S$7:$S$210,$AH448,'Capex forecast'!$Q$7:$Q$210,"Repex")</f>
        <v>0</v>
      </c>
      <c r="AO448" s="53">
        <f>SUMIFS('Capex forecast'!J$7:J$210,'Capex forecast'!$T$7:$T$210,$AF448,'Capex forecast'!$S$7:$S$210,$AH448,'Capex forecast'!$Q$7:$Q$210,"Repex")</f>
        <v>0</v>
      </c>
      <c r="AP448" s="53">
        <f>SUMIFS('Capex forecast'!K$7:K$210,'Capex forecast'!$T$7:$T$210,$AF448,'Capex forecast'!$S$7:$S$210,$AH448,'Capex forecast'!$Q$7:$Q$210,"Repex")</f>
        <v>0</v>
      </c>
      <c r="AQ448" s="53">
        <f>SUMIFS('Capex forecast'!L$7:L$210,'Capex forecast'!$T$7:$T$210,$AF448,'Capex forecast'!$S$7:$S$210,$AH448,'Capex forecast'!$Q$7:$Q$210,"Repex")</f>
        <v>0</v>
      </c>
      <c r="AR448" s="53">
        <f>SUMIFS('Capex forecast'!M$7:M$210,'Capex forecast'!$T$7:$T$210,$AF448,'Capex forecast'!$S$7:$S$210,$AH448,'Capex forecast'!$Q$7:$Q$210,"Repex")</f>
        <v>0</v>
      </c>
      <c r="AS448" s="53">
        <f>SUMIFS('Capex forecast'!N$7:N$210,'Capex forecast'!$T$7:$T$210,$AF448,'Capex forecast'!$S$7:$S$210,$AH448,'Capex forecast'!$Q$7:$Q$210,"Repex")</f>
        <v>0</v>
      </c>
    </row>
    <row r="449" spans="2:45" ht="15">
      <c r="B449" s="6" t="s">
        <v>115</v>
      </c>
      <c r="C449" s="6" t="str">
        <f>INDEX('Raw demand forecast'!$M$7:$M$5830,MATCH($B449,'Raw demand forecast'!$B$7:$B$5830,0))</f>
        <v>No</v>
      </c>
      <c r="D449" s="6" t="str">
        <f>IF(COUNTIF($B$93:B449,$B449) = 1, "LV", IF(COUNTIF($B$93:B449,$B449) = 2, "HV", "ST"))</f>
        <v>HV</v>
      </c>
      <c r="E449" s="6" t="str">
        <f>INDEX('Demand forecast and growth rate'!$E$7:$E$273,MATCH($B449,'Demand forecast and growth rate'!$B$7:$B$273,0))</f>
        <v>High growth</v>
      </c>
      <c r="F449" s="32">
        <f>SUMIFS('Capex forecast'!E$7:E$210,'Capex forecast'!$T$7:$T$210,'Allocation of site-spec costs'!$B449,'Capex forecast'!$S$7:$S$210,'Allocation of site-spec costs'!$D449,'Capex forecast'!$Q$7:$Q$210,"Customer Connection")</f>
        <v>0</v>
      </c>
      <c r="G449" s="32">
        <f>SUMIFS('Capex forecast'!F$7:F$210,'Capex forecast'!$T$7:$T$210,'Allocation of site-spec costs'!$B449,'Capex forecast'!$S$7:$S$210,'Allocation of site-spec costs'!$D449,'Capex forecast'!$Q$7:$Q$210,"Customer Connection")</f>
        <v>0</v>
      </c>
      <c r="H449" s="32">
        <f>SUMIFS('Capex forecast'!G$7:G$210,'Capex forecast'!$T$7:$T$210,'Allocation of site-spec costs'!$B449,'Capex forecast'!$S$7:$S$210,'Allocation of site-spec costs'!$D449,'Capex forecast'!$Q$7:$Q$210,"Customer Connection")</f>
        <v>0</v>
      </c>
      <c r="I449" s="32">
        <f>SUMIFS('Capex forecast'!H$7:H$210,'Capex forecast'!$T$7:$T$210,'Allocation of site-spec costs'!$B449,'Capex forecast'!$S$7:$S$210,'Allocation of site-spec costs'!$D449,'Capex forecast'!$Q$7:$Q$210,"Customer Connection")</f>
        <v>0</v>
      </c>
      <c r="J449" s="32">
        <f>SUMIFS('Capex forecast'!I$7:I$210,'Capex forecast'!$T$7:$T$210,'Allocation of site-spec costs'!$B449,'Capex forecast'!$S$7:$S$210,'Allocation of site-spec costs'!$D449,'Capex forecast'!$Q$7:$Q$210,"Customer Connection")</f>
        <v>0</v>
      </c>
      <c r="K449" s="32">
        <f>SUMIFS('Capex forecast'!J$7:J$210,'Capex forecast'!$T$7:$T$210,'Allocation of site-spec costs'!$B449,'Capex forecast'!$S$7:$S$210,'Allocation of site-spec costs'!$D449,'Capex forecast'!$Q$7:$Q$210,"Customer Connection")</f>
        <v>0</v>
      </c>
      <c r="L449" s="32">
        <f>SUMIFS('Capex forecast'!K$7:K$210,'Capex forecast'!$T$7:$T$210,'Allocation of site-spec costs'!$B449,'Capex forecast'!$S$7:$S$210,'Allocation of site-spec costs'!$D449,'Capex forecast'!$Q$7:$Q$210,"Customer Connection")</f>
        <v>0</v>
      </c>
      <c r="M449" s="32">
        <f>SUMIFS('Capex forecast'!L$7:L$210,'Capex forecast'!$T$7:$T$210,'Allocation of site-spec costs'!$B449,'Capex forecast'!$S$7:$S$210,'Allocation of site-spec costs'!$D449,'Capex forecast'!$Q$7:$Q$210,"Customer Connection")</f>
        <v>0</v>
      </c>
      <c r="N449" s="32">
        <f>SUMIFS('Capex forecast'!M$7:M$210,'Capex forecast'!$T$7:$T$210,'Allocation of site-spec costs'!$B449,'Capex forecast'!$S$7:$S$210,'Allocation of site-spec costs'!$D449,'Capex forecast'!$Q$7:$Q$210,"Customer Connection")</f>
        <v>0</v>
      </c>
      <c r="O449" s="32">
        <f>SUMIFS('Capex forecast'!N$7:N$210,'Capex forecast'!$T$7:$T$210,'Allocation of site-spec costs'!$B449,'Capex forecast'!$S$7:$S$210,'Allocation of site-spec costs'!$D449,'Capex forecast'!$Q$7:$Q$210,"Customer Connection")</f>
        <v>0</v>
      </c>
      <c r="Q449" s="6" t="s">
        <v>115</v>
      </c>
      <c r="R449" s="6" t="str">
        <f>INDEX('Raw demand forecast'!$M$7:$M$5830,MATCH($Q449,'Raw demand forecast'!$B$7:$B$5830,0))</f>
        <v>No</v>
      </c>
      <c r="S449" s="6" t="str">
        <f>IF(COUNTIF($Q$93:Q449,$B449) = 1, "LV", IF(COUNTIF($Q$93:Q449,$B449) = 2, "HV", "ST"))</f>
        <v>HV</v>
      </c>
      <c r="T449" s="6" t="str">
        <f>INDEX('Demand forecast and growth rate'!$E$7:$E$273,MATCH($Q449,'Demand forecast and growth rate'!$B$7:$B$273,0))</f>
        <v>High growth</v>
      </c>
      <c r="U449" s="32">
        <f>SUMIFS('Capex forecast'!E$7:E$210,'Capex forecast'!$T$7:$T$210,$Q449,'Capex forecast'!$S$7:$S$210,$S449,'Capex forecast'!$Q$7:$Q$210,"Augex")</f>
        <v>0</v>
      </c>
      <c r="V449" s="32">
        <f>SUMIFS('Capex forecast'!F$7:F$210,'Capex forecast'!$T$7:$T$210,$Q449,'Capex forecast'!$S$7:$S$210,$S449,'Capex forecast'!$Q$7:$Q$210,"Augex")</f>
        <v>0</v>
      </c>
      <c r="W449" s="32">
        <f>SUMIFS('Capex forecast'!G$7:G$210,'Capex forecast'!$T$7:$T$210,$Q449,'Capex forecast'!$S$7:$S$210,$S449,'Capex forecast'!$Q$7:$Q$210,"Augex")</f>
        <v>0</v>
      </c>
      <c r="X449" s="32">
        <f>SUMIFS('Capex forecast'!H$7:H$210,'Capex forecast'!$T$7:$T$210,$Q449,'Capex forecast'!$S$7:$S$210,$S449,'Capex forecast'!$Q$7:$Q$210,"Augex")</f>
        <v>0</v>
      </c>
      <c r="Y449" s="32">
        <f>SUMIFS('Capex forecast'!I$7:I$210,'Capex forecast'!$T$7:$T$210,$Q449,'Capex forecast'!$S$7:$S$210,$S449,'Capex forecast'!$Q$7:$Q$210,"Augex")</f>
        <v>0</v>
      </c>
      <c r="Z449" s="32">
        <f>SUMIFS('Capex forecast'!J$7:J$210,'Capex forecast'!$T$7:$T$210,$Q449,'Capex forecast'!$S$7:$S$210,$S449,'Capex forecast'!$Q$7:$Q$210,"Augex")</f>
        <v>0</v>
      </c>
      <c r="AA449" s="32">
        <f>SUMIFS('Capex forecast'!K$7:K$210,'Capex forecast'!$T$7:$T$210,$Q449,'Capex forecast'!$S$7:$S$210,$S449,'Capex forecast'!$Q$7:$Q$210,"Augex")</f>
        <v>0</v>
      </c>
      <c r="AB449" s="32">
        <f>SUMIFS('Capex forecast'!L$7:L$210,'Capex forecast'!$T$7:$T$210,$Q449,'Capex forecast'!$S$7:$S$210,$S449,'Capex forecast'!$Q$7:$Q$210,"Augex")</f>
        <v>0</v>
      </c>
      <c r="AC449" s="32">
        <f>SUMIFS('Capex forecast'!M$7:M$210,'Capex forecast'!$T$7:$T$210,$Q449,'Capex forecast'!$S$7:$S$210,$S449,'Capex forecast'!$Q$7:$Q$210,"Augex")</f>
        <v>0</v>
      </c>
      <c r="AD449" s="32">
        <f>SUMIFS('Capex forecast'!N$7:N$210,'Capex forecast'!$T$7:$T$210,$Q449,'Capex forecast'!$S$7:$S$210,$S449,'Capex forecast'!$Q$7:$Q$210,"Augex")</f>
        <v>0</v>
      </c>
      <c r="AF449" s="6" t="s">
        <v>115</v>
      </c>
      <c r="AG449" s="6" t="str">
        <f>INDEX('Raw demand forecast'!$M$7:$M$5830,MATCH($Q449,'Raw demand forecast'!$B$7:$B$5830,0))</f>
        <v>No</v>
      </c>
      <c r="AH449" s="6" t="str">
        <f>IF(COUNTIF($AF$93:AF449,$B449) = 1, "LV", IF(COUNTIF($AF$93:AF449,$B449) = 2, "HV", "ST"))</f>
        <v>HV</v>
      </c>
      <c r="AI449" s="6" t="str">
        <f>INDEX('Demand forecast and growth rate'!$E$7:$E$273,MATCH($Q449,'Demand forecast and growth rate'!$B$7:$B$273,0))</f>
        <v>High growth</v>
      </c>
      <c r="AJ449" s="53">
        <f>SUMIFS('Capex forecast'!E$7:E$210,'Capex forecast'!$T$7:$T$210,$AF449,'Capex forecast'!$S$7:$S$210,$AH449,'Capex forecast'!$Q$7:$Q$210,"Repex")</f>
        <v>0</v>
      </c>
      <c r="AK449" s="53">
        <f>SUMIFS('Capex forecast'!F$7:F$210,'Capex forecast'!$T$7:$T$210,$AF449,'Capex forecast'!$S$7:$S$210,$AH449,'Capex forecast'!$Q$7:$Q$210,"Repex")</f>
        <v>0</v>
      </c>
      <c r="AL449" s="53">
        <f>SUMIFS('Capex forecast'!G$7:G$210,'Capex forecast'!$T$7:$T$210,$AF449,'Capex forecast'!$S$7:$S$210,$AH449,'Capex forecast'!$Q$7:$Q$210,"Repex")</f>
        <v>0</v>
      </c>
      <c r="AM449" s="53">
        <f>SUMIFS('Capex forecast'!H$7:H$210,'Capex forecast'!$T$7:$T$210,$AF449,'Capex forecast'!$S$7:$S$210,$AH449,'Capex forecast'!$Q$7:$Q$210,"Repex")</f>
        <v>0</v>
      </c>
      <c r="AN449" s="53">
        <f>SUMIFS('Capex forecast'!I$7:I$210,'Capex forecast'!$T$7:$T$210,$AF449,'Capex forecast'!$S$7:$S$210,$AH449,'Capex forecast'!$Q$7:$Q$210,"Repex")</f>
        <v>0</v>
      </c>
      <c r="AO449" s="53">
        <f>SUMIFS('Capex forecast'!J$7:J$210,'Capex forecast'!$T$7:$T$210,$AF449,'Capex forecast'!$S$7:$S$210,$AH449,'Capex forecast'!$Q$7:$Q$210,"Repex")</f>
        <v>0</v>
      </c>
      <c r="AP449" s="53">
        <f>SUMIFS('Capex forecast'!K$7:K$210,'Capex forecast'!$T$7:$T$210,$AF449,'Capex forecast'!$S$7:$S$210,$AH449,'Capex forecast'!$Q$7:$Q$210,"Repex")</f>
        <v>0</v>
      </c>
      <c r="AQ449" s="53">
        <f>SUMIFS('Capex forecast'!L$7:L$210,'Capex forecast'!$T$7:$T$210,$AF449,'Capex forecast'!$S$7:$S$210,$AH449,'Capex forecast'!$Q$7:$Q$210,"Repex")</f>
        <v>0</v>
      </c>
      <c r="AR449" s="53">
        <f>SUMIFS('Capex forecast'!M$7:M$210,'Capex forecast'!$T$7:$T$210,$AF449,'Capex forecast'!$S$7:$S$210,$AH449,'Capex forecast'!$Q$7:$Q$210,"Repex")</f>
        <v>0</v>
      </c>
      <c r="AS449" s="53">
        <f>SUMIFS('Capex forecast'!N$7:N$210,'Capex forecast'!$T$7:$T$210,$AF449,'Capex forecast'!$S$7:$S$210,$AH449,'Capex forecast'!$Q$7:$Q$210,"Repex")</f>
        <v>0</v>
      </c>
    </row>
    <row r="450" spans="2:45" ht="15">
      <c r="B450" s="6" t="s">
        <v>171</v>
      </c>
      <c r="C450" s="6" t="str">
        <f>INDEX('Raw demand forecast'!$M$7:$M$5830,MATCH($B450,'Raw demand forecast'!$B$7:$B$5830,0))</f>
        <v>No</v>
      </c>
      <c r="D450" s="6" t="str">
        <f>IF(COUNTIF($B$93:B450,$B450) = 1, "LV", IF(COUNTIF($B$93:B450,$B450) = 2, "HV", "ST"))</f>
        <v>HV</v>
      </c>
      <c r="E450" s="6" t="str">
        <f>INDEX('Demand forecast and growth rate'!$E$7:$E$273,MATCH($B450,'Demand forecast and growth rate'!$B$7:$B$273,0))</f>
        <v>High growth</v>
      </c>
      <c r="F450" s="32">
        <f>SUMIFS('Capex forecast'!E$7:E$210,'Capex forecast'!$T$7:$T$210,'Allocation of site-spec costs'!$B450,'Capex forecast'!$S$7:$S$210,'Allocation of site-spec costs'!$D450,'Capex forecast'!$Q$7:$Q$210,"Customer Connection")</f>
        <v>0</v>
      </c>
      <c r="G450" s="32">
        <f>SUMIFS('Capex forecast'!F$7:F$210,'Capex forecast'!$T$7:$T$210,'Allocation of site-spec costs'!$B450,'Capex forecast'!$S$7:$S$210,'Allocation of site-spec costs'!$D450,'Capex forecast'!$Q$7:$Q$210,"Customer Connection")</f>
        <v>0</v>
      </c>
      <c r="H450" s="32">
        <f>SUMIFS('Capex forecast'!G$7:G$210,'Capex forecast'!$T$7:$T$210,'Allocation of site-spec costs'!$B450,'Capex forecast'!$S$7:$S$210,'Allocation of site-spec costs'!$D450,'Capex forecast'!$Q$7:$Q$210,"Customer Connection")</f>
        <v>0</v>
      </c>
      <c r="I450" s="32">
        <f>SUMIFS('Capex forecast'!H$7:H$210,'Capex forecast'!$T$7:$T$210,'Allocation of site-spec costs'!$B450,'Capex forecast'!$S$7:$S$210,'Allocation of site-spec costs'!$D450,'Capex forecast'!$Q$7:$Q$210,"Customer Connection")</f>
        <v>0</v>
      </c>
      <c r="J450" s="32">
        <f>SUMIFS('Capex forecast'!I$7:I$210,'Capex forecast'!$T$7:$T$210,'Allocation of site-spec costs'!$B450,'Capex forecast'!$S$7:$S$210,'Allocation of site-spec costs'!$D450,'Capex forecast'!$Q$7:$Q$210,"Customer Connection")</f>
        <v>0</v>
      </c>
      <c r="K450" s="32">
        <f>SUMIFS('Capex forecast'!J$7:J$210,'Capex forecast'!$T$7:$T$210,'Allocation of site-spec costs'!$B450,'Capex forecast'!$S$7:$S$210,'Allocation of site-spec costs'!$D450,'Capex forecast'!$Q$7:$Q$210,"Customer Connection")</f>
        <v>0</v>
      </c>
      <c r="L450" s="32">
        <f>SUMIFS('Capex forecast'!K$7:K$210,'Capex forecast'!$T$7:$T$210,'Allocation of site-spec costs'!$B450,'Capex forecast'!$S$7:$S$210,'Allocation of site-spec costs'!$D450,'Capex forecast'!$Q$7:$Q$210,"Customer Connection")</f>
        <v>0</v>
      </c>
      <c r="M450" s="32">
        <f>SUMIFS('Capex forecast'!L$7:L$210,'Capex forecast'!$T$7:$T$210,'Allocation of site-spec costs'!$B450,'Capex forecast'!$S$7:$S$210,'Allocation of site-spec costs'!$D450,'Capex forecast'!$Q$7:$Q$210,"Customer Connection")</f>
        <v>0</v>
      </c>
      <c r="N450" s="32">
        <f>SUMIFS('Capex forecast'!M$7:M$210,'Capex forecast'!$T$7:$T$210,'Allocation of site-spec costs'!$B450,'Capex forecast'!$S$7:$S$210,'Allocation of site-spec costs'!$D450,'Capex forecast'!$Q$7:$Q$210,"Customer Connection")</f>
        <v>0</v>
      </c>
      <c r="O450" s="32">
        <f>SUMIFS('Capex forecast'!N$7:N$210,'Capex forecast'!$T$7:$T$210,'Allocation of site-spec costs'!$B450,'Capex forecast'!$S$7:$S$210,'Allocation of site-spec costs'!$D450,'Capex forecast'!$Q$7:$Q$210,"Customer Connection")</f>
        <v>0</v>
      </c>
      <c r="Q450" s="6" t="s">
        <v>171</v>
      </c>
      <c r="R450" s="6" t="str">
        <f>INDEX('Raw demand forecast'!$M$7:$M$5830,MATCH($Q450,'Raw demand forecast'!$B$7:$B$5830,0))</f>
        <v>No</v>
      </c>
      <c r="S450" s="6" t="str">
        <f>IF(COUNTIF($Q$93:Q450,$B450) = 1, "LV", IF(COUNTIF($Q$93:Q450,$B450) = 2, "HV", "ST"))</f>
        <v>HV</v>
      </c>
      <c r="T450" s="6" t="str">
        <f>INDEX('Demand forecast and growth rate'!$E$7:$E$273,MATCH($Q450,'Demand forecast and growth rate'!$B$7:$B$273,0))</f>
        <v>High growth</v>
      </c>
      <c r="U450" s="32">
        <f>SUMIFS('Capex forecast'!E$7:E$210,'Capex forecast'!$T$7:$T$210,$Q450,'Capex forecast'!$S$7:$S$210,$S450,'Capex forecast'!$Q$7:$Q$210,"Augex")</f>
        <v>0</v>
      </c>
      <c r="V450" s="32">
        <f>SUMIFS('Capex forecast'!F$7:F$210,'Capex forecast'!$T$7:$T$210,$Q450,'Capex forecast'!$S$7:$S$210,$S450,'Capex forecast'!$Q$7:$Q$210,"Augex")</f>
        <v>0</v>
      </c>
      <c r="W450" s="32">
        <f>SUMIFS('Capex forecast'!G$7:G$210,'Capex forecast'!$T$7:$T$210,$Q450,'Capex forecast'!$S$7:$S$210,$S450,'Capex forecast'!$Q$7:$Q$210,"Augex")</f>
        <v>0</v>
      </c>
      <c r="X450" s="32">
        <f>SUMIFS('Capex forecast'!H$7:H$210,'Capex forecast'!$T$7:$T$210,$Q450,'Capex forecast'!$S$7:$S$210,$S450,'Capex forecast'!$Q$7:$Q$210,"Augex")</f>
        <v>0</v>
      </c>
      <c r="Y450" s="32">
        <f>SUMIFS('Capex forecast'!I$7:I$210,'Capex forecast'!$T$7:$T$210,$Q450,'Capex forecast'!$S$7:$S$210,$S450,'Capex forecast'!$Q$7:$Q$210,"Augex")</f>
        <v>0</v>
      </c>
      <c r="Z450" s="32">
        <f>SUMIFS('Capex forecast'!J$7:J$210,'Capex forecast'!$T$7:$T$210,$Q450,'Capex forecast'!$S$7:$S$210,$S450,'Capex forecast'!$Q$7:$Q$210,"Augex")</f>
        <v>0</v>
      </c>
      <c r="AA450" s="32">
        <f>SUMIFS('Capex forecast'!K$7:K$210,'Capex forecast'!$T$7:$T$210,$Q450,'Capex forecast'!$S$7:$S$210,$S450,'Capex forecast'!$Q$7:$Q$210,"Augex")</f>
        <v>0</v>
      </c>
      <c r="AB450" s="32">
        <f>SUMIFS('Capex forecast'!L$7:L$210,'Capex forecast'!$T$7:$T$210,$Q450,'Capex forecast'!$S$7:$S$210,$S450,'Capex forecast'!$Q$7:$Q$210,"Augex")</f>
        <v>0</v>
      </c>
      <c r="AC450" s="32">
        <f>SUMIFS('Capex forecast'!M$7:M$210,'Capex forecast'!$T$7:$T$210,$Q450,'Capex forecast'!$S$7:$S$210,$S450,'Capex forecast'!$Q$7:$Q$210,"Augex")</f>
        <v>0</v>
      </c>
      <c r="AD450" s="32">
        <f>SUMIFS('Capex forecast'!N$7:N$210,'Capex forecast'!$T$7:$T$210,$Q450,'Capex forecast'!$S$7:$S$210,$S450,'Capex forecast'!$Q$7:$Q$210,"Augex")</f>
        <v>0</v>
      </c>
      <c r="AF450" s="6" t="s">
        <v>171</v>
      </c>
      <c r="AG450" s="6" t="str">
        <f>INDEX('Raw demand forecast'!$M$7:$M$5830,MATCH($Q450,'Raw demand forecast'!$B$7:$B$5830,0))</f>
        <v>No</v>
      </c>
      <c r="AH450" s="6" t="str">
        <f>IF(COUNTIF($AF$93:AF450,$B450) = 1, "LV", IF(COUNTIF($AF$93:AF450,$B450) = 2, "HV", "ST"))</f>
        <v>HV</v>
      </c>
      <c r="AI450" s="6" t="str">
        <f>INDEX('Demand forecast and growth rate'!$E$7:$E$273,MATCH($Q450,'Demand forecast and growth rate'!$B$7:$B$273,0))</f>
        <v>High growth</v>
      </c>
      <c r="AJ450" s="53">
        <f>SUMIFS('Capex forecast'!E$7:E$210,'Capex forecast'!$T$7:$T$210,$AF450,'Capex forecast'!$S$7:$S$210,$AH450,'Capex forecast'!$Q$7:$Q$210,"Repex")</f>
        <v>0</v>
      </c>
      <c r="AK450" s="53">
        <f>SUMIFS('Capex forecast'!F$7:F$210,'Capex forecast'!$T$7:$T$210,$AF450,'Capex forecast'!$S$7:$S$210,$AH450,'Capex forecast'!$Q$7:$Q$210,"Repex")</f>
        <v>0</v>
      </c>
      <c r="AL450" s="53">
        <f>SUMIFS('Capex forecast'!G$7:G$210,'Capex forecast'!$T$7:$T$210,$AF450,'Capex forecast'!$S$7:$S$210,$AH450,'Capex forecast'!$Q$7:$Q$210,"Repex")</f>
        <v>0</v>
      </c>
      <c r="AM450" s="53">
        <f>SUMIFS('Capex forecast'!H$7:H$210,'Capex forecast'!$T$7:$T$210,$AF450,'Capex forecast'!$S$7:$S$210,$AH450,'Capex forecast'!$Q$7:$Q$210,"Repex")</f>
        <v>0</v>
      </c>
      <c r="AN450" s="53">
        <f>SUMIFS('Capex forecast'!I$7:I$210,'Capex forecast'!$T$7:$T$210,$AF450,'Capex forecast'!$S$7:$S$210,$AH450,'Capex forecast'!$Q$7:$Q$210,"Repex")</f>
        <v>0</v>
      </c>
      <c r="AO450" s="53">
        <f>SUMIFS('Capex forecast'!J$7:J$210,'Capex forecast'!$T$7:$T$210,$AF450,'Capex forecast'!$S$7:$S$210,$AH450,'Capex forecast'!$Q$7:$Q$210,"Repex")</f>
        <v>0</v>
      </c>
      <c r="AP450" s="53">
        <f>SUMIFS('Capex forecast'!K$7:K$210,'Capex forecast'!$T$7:$T$210,$AF450,'Capex forecast'!$S$7:$S$210,$AH450,'Capex forecast'!$Q$7:$Q$210,"Repex")</f>
        <v>0</v>
      </c>
      <c r="AQ450" s="53">
        <f>SUMIFS('Capex forecast'!L$7:L$210,'Capex forecast'!$T$7:$T$210,$AF450,'Capex forecast'!$S$7:$S$210,$AH450,'Capex forecast'!$Q$7:$Q$210,"Repex")</f>
        <v>0</v>
      </c>
      <c r="AR450" s="53">
        <f>SUMIFS('Capex forecast'!M$7:M$210,'Capex forecast'!$T$7:$T$210,$AF450,'Capex forecast'!$S$7:$S$210,$AH450,'Capex forecast'!$Q$7:$Q$210,"Repex")</f>
        <v>0</v>
      </c>
      <c r="AS450" s="53">
        <f>SUMIFS('Capex forecast'!N$7:N$210,'Capex forecast'!$T$7:$T$210,$AF450,'Capex forecast'!$S$7:$S$210,$AH450,'Capex forecast'!$Q$7:$Q$210,"Repex")</f>
        <v>0</v>
      </c>
    </row>
    <row r="451" spans="2:45" ht="15">
      <c r="B451" s="6" t="s">
        <v>553</v>
      </c>
      <c r="C451" s="6" t="str">
        <f>INDEX('Raw demand forecast'!$M$7:$M$5830,MATCH($B451,'Raw demand forecast'!$B$7:$B$5830,0))</f>
        <v>Yes</v>
      </c>
      <c r="D451" s="6" t="str">
        <f>IF(COUNTIF($B$93:B451,$B451) = 1, "LV", IF(COUNTIF($B$93:B451,$B451) = 2, "HV", "ST"))</f>
        <v>HV</v>
      </c>
      <c r="E451" s="6" t="str">
        <f>INDEX('Demand forecast and growth rate'!$E$7:$E$273,MATCH($B451,'Demand forecast and growth rate'!$B$7:$B$273,0))</f>
        <v>Steady/falling</v>
      </c>
      <c r="F451" s="32">
        <f>SUMIFS('Capex forecast'!E$7:E$210,'Capex forecast'!$T$7:$T$210,'Allocation of site-spec costs'!$B451,'Capex forecast'!$S$7:$S$210,'Allocation of site-spec costs'!$D451,'Capex forecast'!$Q$7:$Q$210,"Customer Connection")</f>
        <v>0</v>
      </c>
      <c r="G451" s="32">
        <f>SUMIFS('Capex forecast'!F$7:F$210,'Capex forecast'!$T$7:$T$210,'Allocation of site-spec costs'!$B451,'Capex forecast'!$S$7:$S$210,'Allocation of site-spec costs'!$D451,'Capex forecast'!$Q$7:$Q$210,"Customer Connection")</f>
        <v>0</v>
      </c>
      <c r="H451" s="32">
        <f>SUMIFS('Capex forecast'!G$7:G$210,'Capex forecast'!$T$7:$T$210,'Allocation of site-spec costs'!$B451,'Capex forecast'!$S$7:$S$210,'Allocation of site-spec costs'!$D451,'Capex forecast'!$Q$7:$Q$210,"Customer Connection")</f>
        <v>0</v>
      </c>
      <c r="I451" s="32">
        <f>SUMIFS('Capex forecast'!H$7:H$210,'Capex forecast'!$T$7:$T$210,'Allocation of site-spec costs'!$B451,'Capex forecast'!$S$7:$S$210,'Allocation of site-spec costs'!$D451,'Capex forecast'!$Q$7:$Q$210,"Customer Connection")</f>
        <v>0</v>
      </c>
      <c r="J451" s="32">
        <f>SUMIFS('Capex forecast'!I$7:I$210,'Capex forecast'!$T$7:$T$210,'Allocation of site-spec costs'!$B451,'Capex forecast'!$S$7:$S$210,'Allocation of site-spec costs'!$D451,'Capex forecast'!$Q$7:$Q$210,"Customer Connection")</f>
        <v>0</v>
      </c>
      <c r="K451" s="32">
        <f>SUMIFS('Capex forecast'!J$7:J$210,'Capex forecast'!$T$7:$T$210,'Allocation of site-spec costs'!$B451,'Capex forecast'!$S$7:$S$210,'Allocation of site-spec costs'!$D451,'Capex forecast'!$Q$7:$Q$210,"Customer Connection")</f>
        <v>0</v>
      </c>
      <c r="L451" s="32">
        <f>SUMIFS('Capex forecast'!K$7:K$210,'Capex forecast'!$T$7:$T$210,'Allocation of site-spec costs'!$B451,'Capex forecast'!$S$7:$S$210,'Allocation of site-spec costs'!$D451,'Capex forecast'!$Q$7:$Q$210,"Customer Connection")</f>
        <v>0</v>
      </c>
      <c r="M451" s="32">
        <f>SUMIFS('Capex forecast'!L$7:L$210,'Capex forecast'!$T$7:$T$210,'Allocation of site-spec costs'!$B451,'Capex forecast'!$S$7:$S$210,'Allocation of site-spec costs'!$D451,'Capex forecast'!$Q$7:$Q$210,"Customer Connection")</f>
        <v>0</v>
      </c>
      <c r="N451" s="32">
        <f>SUMIFS('Capex forecast'!M$7:M$210,'Capex forecast'!$T$7:$T$210,'Allocation of site-spec costs'!$B451,'Capex forecast'!$S$7:$S$210,'Allocation of site-spec costs'!$D451,'Capex forecast'!$Q$7:$Q$210,"Customer Connection")</f>
        <v>0</v>
      </c>
      <c r="O451" s="32">
        <f>SUMIFS('Capex forecast'!N$7:N$210,'Capex forecast'!$T$7:$T$210,'Allocation of site-spec costs'!$B451,'Capex forecast'!$S$7:$S$210,'Allocation of site-spec costs'!$D451,'Capex forecast'!$Q$7:$Q$210,"Customer Connection")</f>
        <v>0</v>
      </c>
      <c r="Q451" s="6" t="s">
        <v>553</v>
      </c>
      <c r="R451" s="6" t="str">
        <f>INDEX('Raw demand forecast'!$M$7:$M$5830,MATCH($Q451,'Raw demand forecast'!$B$7:$B$5830,0))</f>
        <v>Yes</v>
      </c>
      <c r="S451" s="6" t="str">
        <f>IF(COUNTIF($Q$93:Q451,$B451) = 1, "LV", IF(COUNTIF($Q$93:Q451,$B451) = 2, "HV", "ST"))</f>
        <v>HV</v>
      </c>
      <c r="T451" s="6" t="str">
        <f>INDEX('Demand forecast and growth rate'!$E$7:$E$273,MATCH($Q451,'Demand forecast and growth rate'!$B$7:$B$273,0))</f>
        <v>Steady/falling</v>
      </c>
      <c r="U451" s="32">
        <f>SUMIFS('Capex forecast'!E$7:E$210,'Capex forecast'!$T$7:$T$210,$Q451,'Capex forecast'!$S$7:$S$210,$S451,'Capex forecast'!$Q$7:$Q$210,"Augex")</f>
        <v>0</v>
      </c>
      <c r="V451" s="32">
        <f>SUMIFS('Capex forecast'!F$7:F$210,'Capex forecast'!$T$7:$T$210,$Q451,'Capex forecast'!$S$7:$S$210,$S451,'Capex forecast'!$Q$7:$Q$210,"Augex")</f>
        <v>0</v>
      </c>
      <c r="W451" s="32">
        <f>SUMIFS('Capex forecast'!G$7:G$210,'Capex forecast'!$T$7:$T$210,$Q451,'Capex forecast'!$S$7:$S$210,$S451,'Capex forecast'!$Q$7:$Q$210,"Augex")</f>
        <v>0</v>
      </c>
      <c r="X451" s="32">
        <f>SUMIFS('Capex forecast'!H$7:H$210,'Capex forecast'!$T$7:$T$210,$Q451,'Capex forecast'!$S$7:$S$210,$S451,'Capex forecast'!$Q$7:$Q$210,"Augex")</f>
        <v>0</v>
      </c>
      <c r="Y451" s="32">
        <f>SUMIFS('Capex forecast'!I$7:I$210,'Capex forecast'!$T$7:$T$210,$Q451,'Capex forecast'!$S$7:$S$210,$S451,'Capex forecast'!$Q$7:$Q$210,"Augex")</f>
        <v>0</v>
      </c>
      <c r="Z451" s="32">
        <f>SUMIFS('Capex forecast'!J$7:J$210,'Capex forecast'!$T$7:$T$210,$Q451,'Capex forecast'!$S$7:$S$210,$S451,'Capex forecast'!$Q$7:$Q$210,"Augex")</f>
        <v>0</v>
      </c>
      <c r="AA451" s="32">
        <f>SUMIFS('Capex forecast'!K$7:K$210,'Capex forecast'!$T$7:$T$210,$Q451,'Capex forecast'!$S$7:$S$210,$S451,'Capex forecast'!$Q$7:$Q$210,"Augex")</f>
        <v>0</v>
      </c>
      <c r="AB451" s="32">
        <f>SUMIFS('Capex forecast'!L$7:L$210,'Capex forecast'!$T$7:$T$210,$Q451,'Capex forecast'!$S$7:$S$210,$S451,'Capex forecast'!$Q$7:$Q$210,"Augex")</f>
        <v>0</v>
      </c>
      <c r="AC451" s="32">
        <f>SUMIFS('Capex forecast'!M$7:M$210,'Capex forecast'!$T$7:$T$210,$Q451,'Capex forecast'!$S$7:$S$210,$S451,'Capex forecast'!$Q$7:$Q$210,"Augex")</f>
        <v>0</v>
      </c>
      <c r="AD451" s="32">
        <f>SUMIFS('Capex forecast'!N$7:N$210,'Capex forecast'!$T$7:$T$210,$Q451,'Capex forecast'!$S$7:$S$210,$S451,'Capex forecast'!$Q$7:$Q$210,"Augex")</f>
        <v>0</v>
      </c>
      <c r="AF451" s="6" t="s">
        <v>553</v>
      </c>
      <c r="AG451" s="6" t="str">
        <f>INDEX('Raw demand forecast'!$M$7:$M$5830,MATCH($Q451,'Raw demand forecast'!$B$7:$B$5830,0))</f>
        <v>Yes</v>
      </c>
      <c r="AH451" s="6" t="str">
        <f>IF(COUNTIF($AF$93:AF451,$B451) = 1, "LV", IF(COUNTIF($AF$93:AF451,$B451) = 2, "HV", "ST"))</f>
        <v>HV</v>
      </c>
      <c r="AI451" s="6" t="str">
        <f>INDEX('Demand forecast and growth rate'!$E$7:$E$273,MATCH($Q451,'Demand forecast and growth rate'!$B$7:$B$273,0))</f>
        <v>Steady/falling</v>
      </c>
      <c r="AJ451" s="53">
        <f>SUMIFS('Capex forecast'!E$7:E$210,'Capex forecast'!$T$7:$T$210,$AF451,'Capex forecast'!$S$7:$S$210,$AH451,'Capex forecast'!$Q$7:$Q$210,"Repex")</f>
        <v>0</v>
      </c>
      <c r="AK451" s="53">
        <f>SUMIFS('Capex forecast'!F$7:F$210,'Capex forecast'!$T$7:$T$210,$AF451,'Capex forecast'!$S$7:$S$210,$AH451,'Capex forecast'!$Q$7:$Q$210,"Repex")</f>
        <v>0</v>
      </c>
      <c r="AL451" s="53">
        <f>SUMIFS('Capex forecast'!G$7:G$210,'Capex forecast'!$T$7:$T$210,$AF451,'Capex forecast'!$S$7:$S$210,$AH451,'Capex forecast'!$Q$7:$Q$210,"Repex")</f>
        <v>0</v>
      </c>
      <c r="AM451" s="53">
        <f>SUMIFS('Capex forecast'!H$7:H$210,'Capex forecast'!$T$7:$T$210,$AF451,'Capex forecast'!$S$7:$S$210,$AH451,'Capex forecast'!$Q$7:$Q$210,"Repex")</f>
        <v>0</v>
      </c>
      <c r="AN451" s="53">
        <f>SUMIFS('Capex forecast'!I$7:I$210,'Capex forecast'!$T$7:$T$210,$AF451,'Capex forecast'!$S$7:$S$210,$AH451,'Capex forecast'!$Q$7:$Q$210,"Repex")</f>
        <v>0</v>
      </c>
      <c r="AO451" s="53">
        <f>SUMIFS('Capex forecast'!J$7:J$210,'Capex forecast'!$T$7:$T$210,$AF451,'Capex forecast'!$S$7:$S$210,$AH451,'Capex forecast'!$Q$7:$Q$210,"Repex")</f>
        <v>0</v>
      </c>
      <c r="AP451" s="53">
        <f>SUMIFS('Capex forecast'!K$7:K$210,'Capex forecast'!$T$7:$T$210,$AF451,'Capex forecast'!$S$7:$S$210,$AH451,'Capex forecast'!$Q$7:$Q$210,"Repex")</f>
        <v>0</v>
      </c>
      <c r="AQ451" s="53">
        <f>SUMIFS('Capex forecast'!L$7:L$210,'Capex forecast'!$T$7:$T$210,$AF451,'Capex forecast'!$S$7:$S$210,$AH451,'Capex forecast'!$Q$7:$Q$210,"Repex")</f>
        <v>0</v>
      </c>
      <c r="AR451" s="53">
        <f>SUMIFS('Capex forecast'!M$7:M$210,'Capex forecast'!$T$7:$T$210,$AF451,'Capex forecast'!$S$7:$S$210,$AH451,'Capex forecast'!$Q$7:$Q$210,"Repex")</f>
        <v>0</v>
      </c>
      <c r="AS451" s="53">
        <f>SUMIFS('Capex forecast'!N$7:N$210,'Capex forecast'!$T$7:$T$210,$AF451,'Capex forecast'!$S$7:$S$210,$AH451,'Capex forecast'!$Q$7:$Q$210,"Repex")</f>
        <v>0</v>
      </c>
    </row>
    <row r="452" spans="2:45" ht="15">
      <c r="B452" s="6" t="s">
        <v>33</v>
      </c>
      <c r="C452" s="6" t="str">
        <f>INDEX('Raw demand forecast'!$M$7:$M$5830,MATCH($B452,'Raw demand forecast'!$B$7:$B$5830,0))</f>
        <v>No</v>
      </c>
      <c r="D452" s="6" t="str">
        <f>IF(COUNTIF($B$93:B452,$B452) = 1, "LV", IF(COUNTIF($B$93:B452,$B452) = 2, "HV", "ST"))</f>
        <v>HV</v>
      </c>
      <c r="E452" s="6" t="str">
        <f>INDEX('Demand forecast and growth rate'!$E$7:$E$273,MATCH($B452,'Demand forecast and growth rate'!$B$7:$B$273,0))</f>
        <v>Steady/falling</v>
      </c>
      <c r="F452" s="32">
        <f>SUMIFS('Capex forecast'!E$7:E$210,'Capex forecast'!$T$7:$T$210,'Allocation of site-spec costs'!$B452,'Capex forecast'!$S$7:$S$210,'Allocation of site-spec costs'!$D452,'Capex forecast'!$Q$7:$Q$210,"Customer Connection")</f>
        <v>0</v>
      </c>
      <c r="G452" s="32">
        <f>SUMIFS('Capex forecast'!F$7:F$210,'Capex forecast'!$T$7:$T$210,'Allocation of site-spec costs'!$B452,'Capex forecast'!$S$7:$S$210,'Allocation of site-spec costs'!$D452,'Capex forecast'!$Q$7:$Q$210,"Customer Connection")</f>
        <v>0</v>
      </c>
      <c r="H452" s="32">
        <f>SUMIFS('Capex forecast'!G$7:G$210,'Capex forecast'!$T$7:$T$210,'Allocation of site-spec costs'!$B452,'Capex forecast'!$S$7:$S$210,'Allocation of site-spec costs'!$D452,'Capex forecast'!$Q$7:$Q$210,"Customer Connection")</f>
        <v>0</v>
      </c>
      <c r="I452" s="32">
        <f>SUMIFS('Capex forecast'!H$7:H$210,'Capex forecast'!$T$7:$T$210,'Allocation of site-spec costs'!$B452,'Capex forecast'!$S$7:$S$210,'Allocation of site-spec costs'!$D452,'Capex forecast'!$Q$7:$Q$210,"Customer Connection")</f>
        <v>0</v>
      </c>
      <c r="J452" s="32">
        <f>SUMIFS('Capex forecast'!I$7:I$210,'Capex forecast'!$T$7:$T$210,'Allocation of site-spec costs'!$B452,'Capex forecast'!$S$7:$S$210,'Allocation of site-spec costs'!$D452,'Capex forecast'!$Q$7:$Q$210,"Customer Connection")</f>
        <v>0</v>
      </c>
      <c r="K452" s="32">
        <f>SUMIFS('Capex forecast'!J$7:J$210,'Capex forecast'!$T$7:$T$210,'Allocation of site-spec costs'!$B452,'Capex forecast'!$S$7:$S$210,'Allocation of site-spec costs'!$D452,'Capex forecast'!$Q$7:$Q$210,"Customer Connection")</f>
        <v>0</v>
      </c>
      <c r="L452" s="32">
        <f>SUMIFS('Capex forecast'!K$7:K$210,'Capex forecast'!$T$7:$T$210,'Allocation of site-spec costs'!$B452,'Capex forecast'!$S$7:$S$210,'Allocation of site-spec costs'!$D452,'Capex forecast'!$Q$7:$Q$210,"Customer Connection")</f>
        <v>0</v>
      </c>
      <c r="M452" s="32">
        <f>SUMIFS('Capex forecast'!L$7:L$210,'Capex forecast'!$T$7:$T$210,'Allocation of site-spec costs'!$B452,'Capex forecast'!$S$7:$S$210,'Allocation of site-spec costs'!$D452,'Capex forecast'!$Q$7:$Q$210,"Customer Connection")</f>
        <v>0</v>
      </c>
      <c r="N452" s="32">
        <f>SUMIFS('Capex forecast'!M$7:M$210,'Capex forecast'!$T$7:$T$210,'Allocation of site-spec costs'!$B452,'Capex forecast'!$S$7:$S$210,'Allocation of site-spec costs'!$D452,'Capex forecast'!$Q$7:$Q$210,"Customer Connection")</f>
        <v>0</v>
      </c>
      <c r="O452" s="32">
        <f>SUMIFS('Capex forecast'!N$7:N$210,'Capex forecast'!$T$7:$T$210,'Allocation of site-spec costs'!$B452,'Capex forecast'!$S$7:$S$210,'Allocation of site-spec costs'!$D452,'Capex forecast'!$Q$7:$Q$210,"Customer Connection")</f>
        <v>0</v>
      </c>
      <c r="Q452" s="6" t="s">
        <v>33</v>
      </c>
      <c r="R452" s="6" t="str">
        <f>INDEX('Raw demand forecast'!$M$7:$M$5830,MATCH($Q452,'Raw demand forecast'!$B$7:$B$5830,0))</f>
        <v>No</v>
      </c>
      <c r="S452" s="6" t="str">
        <f>IF(COUNTIF($Q$93:Q452,$B452) = 1, "LV", IF(COUNTIF($Q$93:Q452,$B452) = 2, "HV", "ST"))</f>
        <v>HV</v>
      </c>
      <c r="T452" s="6" t="str">
        <f>INDEX('Demand forecast and growth rate'!$E$7:$E$273,MATCH($Q452,'Demand forecast and growth rate'!$B$7:$B$273,0))</f>
        <v>Steady/falling</v>
      </c>
      <c r="U452" s="32">
        <f>SUMIFS('Capex forecast'!E$7:E$210,'Capex forecast'!$T$7:$T$210,$Q452,'Capex forecast'!$S$7:$S$210,$S452,'Capex forecast'!$Q$7:$Q$210,"Augex")</f>
        <v>0</v>
      </c>
      <c r="V452" s="32">
        <f>SUMIFS('Capex forecast'!F$7:F$210,'Capex forecast'!$T$7:$T$210,$Q452,'Capex forecast'!$S$7:$S$210,$S452,'Capex forecast'!$Q$7:$Q$210,"Augex")</f>
        <v>0</v>
      </c>
      <c r="W452" s="32">
        <f>SUMIFS('Capex forecast'!G$7:G$210,'Capex forecast'!$T$7:$T$210,$Q452,'Capex forecast'!$S$7:$S$210,$S452,'Capex forecast'!$Q$7:$Q$210,"Augex")</f>
        <v>0</v>
      </c>
      <c r="X452" s="32">
        <f>SUMIFS('Capex forecast'!H$7:H$210,'Capex forecast'!$T$7:$T$210,$Q452,'Capex forecast'!$S$7:$S$210,$S452,'Capex forecast'!$Q$7:$Q$210,"Augex")</f>
        <v>0</v>
      </c>
      <c r="Y452" s="32">
        <f>SUMIFS('Capex forecast'!I$7:I$210,'Capex forecast'!$T$7:$T$210,$Q452,'Capex forecast'!$S$7:$S$210,$S452,'Capex forecast'!$Q$7:$Q$210,"Augex")</f>
        <v>0</v>
      </c>
      <c r="Z452" s="32">
        <f>SUMIFS('Capex forecast'!J$7:J$210,'Capex forecast'!$T$7:$T$210,$Q452,'Capex forecast'!$S$7:$S$210,$S452,'Capex forecast'!$Q$7:$Q$210,"Augex")</f>
        <v>0</v>
      </c>
      <c r="AA452" s="32">
        <f>SUMIFS('Capex forecast'!K$7:K$210,'Capex forecast'!$T$7:$T$210,$Q452,'Capex forecast'!$S$7:$S$210,$S452,'Capex forecast'!$Q$7:$Q$210,"Augex")</f>
        <v>0</v>
      </c>
      <c r="AB452" s="32">
        <f>SUMIFS('Capex forecast'!L$7:L$210,'Capex forecast'!$T$7:$T$210,$Q452,'Capex forecast'!$S$7:$S$210,$S452,'Capex forecast'!$Q$7:$Q$210,"Augex")</f>
        <v>0</v>
      </c>
      <c r="AC452" s="32">
        <f>SUMIFS('Capex forecast'!M$7:M$210,'Capex forecast'!$T$7:$T$210,$Q452,'Capex forecast'!$S$7:$S$210,$S452,'Capex forecast'!$Q$7:$Q$210,"Augex")</f>
        <v>0</v>
      </c>
      <c r="AD452" s="32">
        <f>SUMIFS('Capex forecast'!N$7:N$210,'Capex forecast'!$T$7:$T$210,$Q452,'Capex forecast'!$S$7:$S$210,$S452,'Capex forecast'!$Q$7:$Q$210,"Augex")</f>
        <v>0</v>
      </c>
      <c r="AF452" s="6" t="s">
        <v>33</v>
      </c>
      <c r="AG452" s="6" t="str">
        <f>INDEX('Raw demand forecast'!$M$7:$M$5830,MATCH($Q452,'Raw demand forecast'!$B$7:$B$5830,0))</f>
        <v>No</v>
      </c>
      <c r="AH452" s="6" t="str">
        <f>IF(COUNTIF($AF$93:AF452,$B452) = 1, "LV", IF(COUNTIF($AF$93:AF452,$B452) = 2, "HV", "ST"))</f>
        <v>HV</v>
      </c>
      <c r="AI452" s="6" t="str">
        <f>INDEX('Demand forecast and growth rate'!$E$7:$E$273,MATCH($Q452,'Demand forecast and growth rate'!$B$7:$B$273,0))</f>
        <v>Steady/falling</v>
      </c>
      <c r="AJ452" s="53">
        <f>SUMIFS('Capex forecast'!E$7:E$210,'Capex forecast'!$T$7:$T$210,$AF452,'Capex forecast'!$S$7:$S$210,$AH452,'Capex forecast'!$Q$7:$Q$210,"Repex")</f>
        <v>0</v>
      </c>
      <c r="AK452" s="53">
        <f>SUMIFS('Capex forecast'!F$7:F$210,'Capex forecast'!$T$7:$T$210,$AF452,'Capex forecast'!$S$7:$S$210,$AH452,'Capex forecast'!$Q$7:$Q$210,"Repex")</f>
        <v>0</v>
      </c>
      <c r="AL452" s="53">
        <f>SUMIFS('Capex forecast'!G$7:G$210,'Capex forecast'!$T$7:$T$210,$AF452,'Capex forecast'!$S$7:$S$210,$AH452,'Capex forecast'!$Q$7:$Q$210,"Repex")</f>
        <v>0</v>
      </c>
      <c r="AM452" s="53">
        <f>SUMIFS('Capex forecast'!H$7:H$210,'Capex forecast'!$T$7:$T$210,$AF452,'Capex forecast'!$S$7:$S$210,$AH452,'Capex forecast'!$Q$7:$Q$210,"Repex")</f>
        <v>0</v>
      </c>
      <c r="AN452" s="53">
        <f>SUMIFS('Capex forecast'!I$7:I$210,'Capex forecast'!$T$7:$T$210,$AF452,'Capex forecast'!$S$7:$S$210,$AH452,'Capex forecast'!$Q$7:$Q$210,"Repex")</f>
        <v>0</v>
      </c>
      <c r="AO452" s="53">
        <f>SUMIFS('Capex forecast'!J$7:J$210,'Capex forecast'!$T$7:$T$210,$AF452,'Capex forecast'!$S$7:$S$210,$AH452,'Capex forecast'!$Q$7:$Q$210,"Repex")</f>
        <v>0</v>
      </c>
      <c r="AP452" s="53">
        <f>SUMIFS('Capex forecast'!K$7:K$210,'Capex forecast'!$T$7:$T$210,$AF452,'Capex forecast'!$S$7:$S$210,$AH452,'Capex forecast'!$Q$7:$Q$210,"Repex")</f>
        <v>0</v>
      </c>
      <c r="AQ452" s="53">
        <f>SUMIFS('Capex forecast'!L$7:L$210,'Capex forecast'!$T$7:$T$210,$AF452,'Capex forecast'!$S$7:$S$210,$AH452,'Capex forecast'!$Q$7:$Q$210,"Repex")</f>
        <v>0</v>
      </c>
      <c r="AR452" s="53">
        <f>SUMIFS('Capex forecast'!M$7:M$210,'Capex forecast'!$T$7:$T$210,$AF452,'Capex forecast'!$S$7:$S$210,$AH452,'Capex forecast'!$Q$7:$Q$210,"Repex")</f>
        <v>0</v>
      </c>
      <c r="AS452" s="53">
        <f>SUMIFS('Capex forecast'!N$7:N$210,'Capex forecast'!$T$7:$T$210,$AF452,'Capex forecast'!$S$7:$S$210,$AH452,'Capex forecast'!$Q$7:$Q$210,"Repex")</f>
        <v>0</v>
      </c>
    </row>
    <row r="453" spans="2:45" ht="15">
      <c r="B453" s="6" t="s">
        <v>595</v>
      </c>
      <c r="C453" s="6" t="str">
        <f>INDEX('Raw demand forecast'!$M$7:$M$5830,MATCH($B453,'Raw demand forecast'!$B$7:$B$5830,0))</f>
        <v>Yes</v>
      </c>
      <c r="D453" s="6" t="str">
        <f>IF(COUNTIF($B$93:B453,$B453) = 1, "LV", IF(COUNTIF($B$93:B453,$B453) = 2, "HV", "ST"))</f>
        <v>HV</v>
      </c>
      <c r="E453" s="6" t="str">
        <f>INDEX('Demand forecast and growth rate'!$E$7:$E$273,MATCH($B453,'Demand forecast and growth rate'!$B$7:$B$273,0))</f>
        <v>High growth</v>
      </c>
      <c r="F453" s="32">
        <f>SUMIFS('Capex forecast'!E$7:E$210,'Capex forecast'!$T$7:$T$210,'Allocation of site-spec costs'!$B453,'Capex forecast'!$S$7:$S$210,'Allocation of site-spec costs'!$D453,'Capex forecast'!$Q$7:$Q$210,"Customer Connection")</f>
        <v>0</v>
      </c>
      <c r="G453" s="32">
        <f>SUMIFS('Capex forecast'!F$7:F$210,'Capex forecast'!$T$7:$T$210,'Allocation of site-spec costs'!$B453,'Capex forecast'!$S$7:$S$210,'Allocation of site-spec costs'!$D453,'Capex forecast'!$Q$7:$Q$210,"Customer Connection")</f>
        <v>0</v>
      </c>
      <c r="H453" s="32">
        <f>SUMIFS('Capex forecast'!G$7:G$210,'Capex forecast'!$T$7:$T$210,'Allocation of site-spec costs'!$B453,'Capex forecast'!$S$7:$S$210,'Allocation of site-spec costs'!$D453,'Capex forecast'!$Q$7:$Q$210,"Customer Connection")</f>
        <v>0</v>
      </c>
      <c r="I453" s="32">
        <f>SUMIFS('Capex forecast'!H$7:H$210,'Capex forecast'!$T$7:$T$210,'Allocation of site-spec costs'!$B453,'Capex forecast'!$S$7:$S$210,'Allocation of site-spec costs'!$D453,'Capex forecast'!$Q$7:$Q$210,"Customer Connection")</f>
        <v>0</v>
      </c>
      <c r="J453" s="32">
        <f>SUMIFS('Capex forecast'!I$7:I$210,'Capex forecast'!$T$7:$T$210,'Allocation of site-spec costs'!$B453,'Capex forecast'!$S$7:$S$210,'Allocation of site-spec costs'!$D453,'Capex forecast'!$Q$7:$Q$210,"Customer Connection")</f>
        <v>0</v>
      </c>
      <c r="K453" s="32">
        <f>SUMIFS('Capex forecast'!J$7:J$210,'Capex forecast'!$T$7:$T$210,'Allocation of site-spec costs'!$B453,'Capex forecast'!$S$7:$S$210,'Allocation of site-spec costs'!$D453,'Capex forecast'!$Q$7:$Q$210,"Customer Connection")</f>
        <v>0</v>
      </c>
      <c r="L453" s="32">
        <f>SUMIFS('Capex forecast'!K$7:K$210,'Capex forecast'!$T$7:$T$210,'Allocation of site-spec costs'!$B453,'Capex forecast'!$S$7:$S$210,'Allocation of site-spec costs'!$D453,'Capex forecast'!$Q$7:$Q$210,"Customer Connection")</f>
        <v>0</v>
      </c>
      <c r="M453" s="32">
        <f>SUMIFS('Capex forecast'!L$7:L$210,'Capex forecast'!$T$7:$T$210,'Allocation of site-spec costs'!$B453,'Capex forecast'!$S$7:$S$210,'Allocation of site-spec costs'!$D453,'Capex forecast'!$Q$7:$Q$210,"Customer Connection")</f>
        <v>0</v>
      </c>
      <c r="N453" s="32">
        <f>SUMIFS('Capex forecast'!M$7:M$210,'Capex forecast'!$T$7:$T$210,'Allocation of site-spec costs'!$B453,'Capex forecast'!$S$7:$S$210,'Allocation of site-spec costs'!$D453,'Capex forecast'!$Q$7:$Q$210,"Customer Connection")</f>
        <v>0</v>
      </c>
      <c r="O453" s="32">
        <f>SUMIFS('Capex forecast'!N$7:N$210,'Capex forecast'!$T$7:$T$210,'Allocation of site-spec costs'!$B453,'Capex forecast'!$S$7:$S$210,'Allocation of site-spec costs'!$D453,'Capex forecast'!$Q$7:$Q$210,"Customer Connection")</f>
        <v>0</v>
      </c>
      <c r="Q453" s="6" t="s">
        <v>595</v>
      </c>
      <c r="R453" s="6" t="str">
        <f>INDEX('Raw demand forecast'!$M$7:$M$5830,MATCH($Q453,'Raw demand forecast'!$B$7:$B$5830,0))</f>
        <v>Yes</v>
      </c>
      <c r="S453" s="6" t="str">
        <f>IF(COUNTIF($Q$93:Q453,$B453) = 1, "LV", IF(COUNTIF($Q$93:Q453,$B453) = 2, "HV", "ST"))</f>
        <v>HV</v>
      </c>
      <c r="T453" s="6" t="str">
        <f>INDEX('Demand forecast and growth rate'!$E$7:$E$273,MATCH($Q453,'Demand forecast and growth rate'!$B$7:$B$273,0))</f>
        <v>High growth</v>
      </c>
      <c r="U453" s="32">
        <f>SUMIFS('Capex forecast'!E$7:E$210,'Capex forecast'!$T$7:$T$210,$Q453,'Capex forecast'!$S$7:$S$210,$S453,'Capex forecast'!$Q$7:$Q$210,"Augex")</f>
        <v>0</v>
      </c>
      <c r="V453" s="32">
        <f>SUMIFS('Capex forecast'!F$7:F$210,'Capex forecast'!$T$7:$T$210,$Q453,'Capex forecast'!$S$7:$S$210,$S453,'Capex forecast'!$Q$7:$Q$210,"Augex")</f>
        <v>0</v>
      </c>
      <c r="W453" s="32">
        <f>SUMIFS('Capex forecast'!G$7:G$210,'Capex forecast'!$T$7:$T$210,$Q453,'Capex forecast'!$S$7:$S$210,$S453,'Capex forecast'!$Q$7:$Q$210,"Augex")</f>
        <v>0</v>
      </c>
      <c r="X453" s="32">
        <f>SUMIFS('Capex forecast'!H$7:H$210,'Capex forecast'!$T$7:$T$210,$Q453,'Capex forecast'!$S$7:$S$210,$S453,'Capex forecast'!$Q$7:$Q$210,"Augex")</f>
        <v>0</v>
      </c>
      <c r="Y453" s="32">
        <f>SUMIFS('Capex forecast'!I$7:I$210,'Capex forecast'!$T$7:$T$210,$Q453,'Capex forecast'!$S$7:$S$210,$S453,'Capex forecast'!$Q$7:$Q$210,"Augex")</f>
        <v>0</v>
      </c>
      <c r="Z453" s="32">
        <f>SUMIFS('Capex forecast'!J$7:J$210,'Capex forecast'!$T$7:$T$210,$Q453,'Capex forecast'!$S$7:$S$210,$S453,'Capex forecast'!$Q$7:$Q$210,"Augex")</f>
        <v>0</v>
      </c>
      <c r="AA453" s="32">
        <f>SUMIFS('Capex forecast'!K$7:K$210,'Capex forecast'!$T$7:$T$210,$Q453,'Capex forecast'!$S$7:$S$210,$S453,'Capex forecast'!$Q$7:$Q$210,"Augex")</f>
        <v>0</v>
      </c>
      <c r="AB453" s="32">
        <f>SUMIFS('Capex forecast'!L$7:L$210,'Capex forecast'!$T$7:$T$210,$Q453,'Capex forecast'!$S$7:$S$210,$S453,'Capex forecast'!$Q$7:$Q$210,"Augex")</f>
        <v>0</v>
      </c>
      <c r="AC453" s="32">
        <f>SUMIFS('Capex forecast'!M$7:M$210,'Capex forecast'!$T$7:$T$210,$Q453,'Capex forecast'!$S$7:$S$210,$S453,'Capex forecast'!$Q$7:$Q$210,"Augex")</f>
        <v>0</v>
      </c>
      <c r="AD453" s="32">
        <f>SUMIFS('Capex forecast'!N$7:N$210,'Capex forecast'!$T$7:$T$210,$Q453,'Capex forecast'!$S$7:$S$210,$S453,'Capex forecast'!$Q$7:$Q$210,"Augex")</f>
        <v>0</v>
      </c>
      <c r="AF453" s="6" t="s">
        <v>595</v>
      </c>
      <c r="AG453" s="6" t="str">
        <f>INDEX('Raw demand forecast'!$M$7:$M$5830,MATCH($Q453,'Raw demand forecast'!$B$7:$B$5830,0))</f>
        <v>Yes</v>
      </c>
      <c r="AH453" s="6" t="str">
        <f>IF(COUNTIF($AF$93:AF453,$B453) = 1, "LV", IF(COUNTIF($AF$93:AF453,$B453) = 2, "HV", "ST"))</f>
        <v>HV</v>
      </c>
      <c r="AI453" s="6" t="str">
        <f>INDEX('Demand forecast and growth rate'!$E$7:$E$273,MATCH($Q453,'Demand forecast and growth rate'!$B$7:$B$273,0))</f>
        <v>High growth</v>
      </c>
      <c r="AJ453" s="53">
        <f>SUMIFS('Capex forecast'!E$7:E$210,'Capex forecast'!$T$7:$T$210,$AF453,'Capex forecast'!$S$7:$S$210,$AH453,'Capex forecast'!$Q$7:$Q$210,"Repex")</f>
        <v>0</v>
      </c>
      <c r="AK453" s="53">
        <f>SUMIFS('Capex forecast'!F$7:F$210,'Capex forecast'!$T$7:$T$210,$AF453,'Capex forecast'!$S$7:$S$210,$AH453,'Capex forecast'!$Q$7:$Q$210,"Repex")</f>
        <v>0</v>
      </c>
      <c r="AL453" s="53">
        <f>SUMIFS('Capex forecast'!G$7:G$210,'Capex forecast'!$T$7:$T$210,$AF453,'Capex forecast'!$S$7:$S$210,$AH453,'Capex forecast'!$Q$7:$Q$210,"Repex")</f>
        <v>0</v>
      </c>
      <c r="AM453" s="53">
        <f>SUMIFS('Capex forecast'!H$7:H$210,'Capex forecast'!$T$7:$T$210,$AF453,'Capex forecast'!$S$7:$S$210,$AH453,'Capex forecast'!$Q$7:$Q$210,"Repex")</f>
        <v>0</v>
      </c>
      <c r="AN453" s="53">
        <f>SUMIFS('Capex forecast'!I$7:I$210,'Capex forecast'!$T$7:$T$210,$AF453,'Capex forecast'!$S$7:$S$210,$AH453,'Capex forecast'!$Q$7:$Q$210,"Repex")</f>
        <v>0</v>
      </c>
      <c r="AO453" s="53">
        <f>SUMIFS('Capex forecast'!J$7:J$210,'Capex forecast'!$T$7:$T$210,$AF453,'Capex forecast'!$S$7:$S$210,$AH453,'Capex forecast'!$Q$7:$Q$210,"Repex")</f>
        <v>0</v>
      </c>
      <c r="AP453" s="53">
        <f>SUMIFS('Capex forecast'!K$7:K$210,'Capex forecast'!$T$7:$T$210,$AF453,'Capex forecast'!$S$7:$S$210,$AH453,'Capex forecast'!$Q$7:$Q$210,"Repex")</f>
        <v>0</v>
      </c>
      <c r="AQ453" s="53">
        <f>SUMIFS('Capex forecast'!L$7:L$210,'Capex forecast'!$T$7:$T$210,$AF453,'Capex forecast'!$S$7:$S$210,$AH453,'Capex forecast'!$Q$7:$Q$210,"Repex")</f>
        <v>0</v>
      </c>
      <c r="AR453" s="53">
        <f>SUMIFS('Capex forecast'!M$7:M$210,'Capex forecast'!$T$7:$T$210,$AF453,'Capex forecast'!$S$7:$S$210,$AH453,'Capex forecast'!$Q$7:$Q$210,"Repex")</f>
        <v>0</v>
      </c>
      <c r="AS453" s="53">
        <f>SUMIFS('Capex forecast'!N$7:N$210,'Capex forecast'!$T$7:$T$210,$AF453,'Capex forecast'!$S$7:$S$210,$AH453,'Capex forecast'!$Q$7:$Q$210,"Repex")</f>
        <v>0</v>
      </c>
    </row>
    <row r="454" spans="2:45" ht="15">
      <c r="B454" s="6" t="s">
        <v>76</v>
      </c>
      <c r="C454" s="6" t="str">
        <f>INDEX('Raw demand forecast'!$M$7:$M$5830,MATCH($B454,'Raw demand forecast'!$B$7:$B$5830,0))</f>
        <v>No</v>
      </c>
      <c r="D454" s="6" t="str">
        <f>IF(COUNTIF($B$93:B454,$B454) = 1, "LV", IF(COUNTIF($B$93:B454,$B454) = 2, "HV", "ST"))</f>
        <v>HV</v>
      </c>
      <c r="E454" s="6" t="str">
        <f>INDEX('Demand forecast and growth rate'!$E$7:$E$273,MATCH($B454,'Demand forecast and growth rate'!$B$7:$B$273,0))</f>
        <v>Steady/falling</v>
      </c>
      <c r="F454" s="32">
        <f>SUMIFS('Capex forecast'!E$7:E$210,'Capex forecast'!$T$7:$T$210,'Allocation of site-spec costs'!$B454,'Capex forecast'!$S$7:$S$210,'Allocation of site-spec costs'!$D454,'Capex forecast'!$Q$7:$Q$210,"Customer Connection")</f>
        <v>0</v>
      </c>
      <c r="G454" s="32">
        <f>SUMIFS('Capex forecast'!F$7:F$210,'Capex forecast'!$T$7:$T$210,'Allocation of site-spec costs'!$B454,'Capex forecast'!$S$7:$S$210,'Allocation of site-spec costs'!$D454,'Capex forecast'!$Q$7:$Q$210,"Customer Connection")</f>
        <v>0</v>
      </c>
      <c r="H454" s="32">
        <f>SUMIFS('Capex forecast'!G$7:G$210,'Capex forecast'!$T$7:$T$210,'Allocation of site-spec costs'!$B454,'Capex forecast'!$S$7:$S$210,'Allocation of site-spec costs'!$D454,'Capex forecast'!$Q$7:$Q$210,"Customer Connection")</f>
        <v>0</v>
      </c>
      <c r="I454" s="32">
        <f>SUMIFS('Capex forecast'!H$7:H$210,'Capex forecast'!$T$7:$T$210,'Allocation of site-spec costs'!$B454,'Capex forecast'!$S$7:$S$210,'Allocation of site-spec costs'!$D454,'Capex forecast'!$Q$7:$Q$210,"Customer Connection")</f>
        <v>0</v>
      </c>
      <c r="J454" s="32">
        <f>SUMIFS('Capex forecast'!I$7:I$210,'Capex forecast'!$T$7:$T$210,'Allocation of site-spec costs'!$B454,'Capex forecast'!$S$7:$S$210,'Allocation of site-spec costs'!$D454,'Capex forecast'!$Q$7:$Q$210,"Customer Connection")</f>
        <v>0</v>
      </c>
      <c r="K454" s="32">
        <f>SUMIFS('Capex forecast'!J$7:J$210,'Capex forecast'!$T$7:$T$210,'Allocation of site-spec costs'!$B454,'Capex forecast'!$S$7:$S$210,'Allocation of site-spec costs'!$D454,'Capex forecast'!$Q$7:$Q$210,"Customer Connection")</f>
        <v>0</v>
      </c>
      <c r="L454" s="32">
        <f>SUMIFS('Capex forecast'!K$7:K$210,'Capex forecast'!$T$7:$T$210,'Allocation of site-spec costs'!$B454,'Capex forecast'!$S$7:$S$210,'Allocation of site-spec costs'!$D454,'Capex forecast'!$Q$7:$Q$210,"Customer Connection")</f>
        <v>0</v>
      </c>
      <c r="M454" s="32">
        <f>SUMIFS('Capex forecast'!L$7:L$210,'Capex forecast'!$T$7:$T$210,'Allocation of site-spec costs'!$B454,'Capex forecast'!$S$7:$S$210,'Allocation of site-spec costs'!$D454,'Capex forecast'!$Q$7:$Q$210,"Customer Connection")</f>
        <v>0</v>
      </c>
      <c r="N454" s="32">
        <f>SUMIFS('Capex forecast'!M$7:M$210,'Capex forecast'!$T$7:$T$210,'Allocation of site-spec costs'!$B454,'Capex forecast'!$S$7:$S$210,'Allocation of site-spec costs'!$D454,'Capex forecast'!$Q$7:$Q$210,"Customer Connection")</f>
        <v>0</v>
      </c>
      <c r="O454" s="32">
        <f>SUMIFS('Capex forecast'!N$7:N$210,'Capex forecast'!$T$7:$T$210,'Allocation of site-spec costs'!$B454,'Capex forecast'!$S$7:$S$210,'Allocation of site-spec costs'!$D454,'Capex forecast'!$Q$7:$Q$210,"Customer Connection")</f>
        <v>0</v>
      </c>
      <c r="Q454" s="6" t="s">
        <v>76</v>
      </c>
      <c r="R454" s="6" t="str">
        <f>INDEX('Raw demand forecast'!$M$7:$M$5830,MATCH($Q454,'Raw demand forecast'!$B$7:$B$5830,0))</f>
        <v>No</v>
      </c>
      <c r="S454" s="6" t="str">
        <f>IF(COUNTIF($Q$93:Q454,$B454) = 1, "LV", IF(COUNTIF($Q$93:Q454,$B454) = 2, "HV", "ST"))</f>
        <v>HV</v>
      </c>
      <c r="T454" s="6" t="str">
        <f>INDEX('Demand forecast and growth rate'!$E$7:$E$273,MATCH($Q454,'Demand forecast and growth rate'!$B$7:$B$273,0))</f>
        <v>Steady/falling</v>
      </c>
      <c r="U454" s="32">
        <f>SUMIFS('Capex forecast'!E$7:E$210,'Capex forecast'!$T$7:$T$210,$Q454,'Capex forecast'!$S$7:$S$210,$S454,'Capex forecast'!$Q$7:$Q$210,"Augex")</f>
        <v>0</v>
      </c>
      <c r="V454" s="32">
        <f>SUMIFS('Capex forecast'!F$7:F$210,'Capex forecast'!$T$7:$T$210,$Q454,'Capex forecast'!$S$7:$S$210,$S454,'Capex forecast'!$Q$7:$Q$210,"Augex")</f>
        <v>0</v>
      </c>
      <c r="W454" s="32">
        <f>SUMIFS('Capex forecast'!G$7:G$210,'Capex forecast'!$T$7:$T$210,$Q454,'Capex forecast'!$S$7:$S$210,$S454,'Capex forecast'!$Q$7:$Q$210,"Augex")</f>
        <v>0</v>
      </c>
      <c r="X454" s="32">
        <f>SUMIFS('Capex forecast'!H$7:H$210,'Capex forecast'!$T$7:$T$210,$Q454,'Capex forecast'!$S$7:$S$210,$S454,'Capex forecast'!$Q$7:$Q$210,"Augex")</f>
        <v>0</v>
      </c>
      <c r="Y454" s="32">
        <f>SUMIFS('Capex forecast'!I$7:I$210,'Capex forecast'!$T$7:$T$210,$Q454,'Capex forecast'!$S$7:$S$210,$S454,'Capex forecast'!$Q$7:$Q$210,"Augex")</f>
        <v>0</v>
      </c>
      <c r="Z454" s="32">
        <f>SUMIFS('Capex forecast'!J$7:J$210,'Capex forecast'!$T$7:$T$210,$Q454,'Capex forecast'!$S$7:$S$210,$S454,'Capex forecast'!$Q$7:$Q$210,"Augex")</f>
        <v>0</v>
      </c>
      <c r="AA454" s="32">
        <f>SUMIFS('Capex forecast'!K$7:K$210,'Capex forecast'!$T$7:$T$210,$Q454,'Capex forecast'!$S$7:$S$210,$S454,'Capex forecast'!$Q$7:$Q$210,"Augex")</f>
        <v>0</v>
      </c>
      <c r="AB454" s="32">
        <f>SUMIFS('Capex forecast'!L$7:L$210,'Capex forecast'!$T$7:$T$210,$Q454,'Capex forecast'!$S$7:$S$210,$S454,'Capex forecast'!$Q$7:$Q$210,"Augex")</f>
        <v>0</v>
      </c>
      <c r="AC454" s="32">
        <f>SUMIFS('Capex forecast'!M$7:M$210,'Capex forecast'!$T$7:$T$210,$Q454,'Capex forecast'!$S$7:$S$210,$S454,'Capex forecast'!$Q$7:$Q$210,"Augex")</f>
        <v>0</v>
      </c>
      <c r="AD454" s="32">
        <f>SUMIFS('Capex forecast'!N$7:N$210,'Capex forecast'!$T$7:$T$210,$Q454,'Capex forecast'!$S$7:$S$210,$S454,'Capex forecast'!$Q$7:$Q$210,"Augex")</f>
        <v>0</v>
      </c>
      <c r="AF454" s="6" t="s">
        <v>76</v>
      </c>
      <c r="AG454" s="6" t="str">
        <f>INDEX('Raw demand forecast'!$M$7:$M$5830,MATCH($Q454,'Raw demand forecast'!$B$7:$B$5830,0))</f>
        <v>No</v>
      </c>
      <c r="AH454" s="6" t="str">
        <f>IF(COUNTIF($AF$93:AF454,$B454) = 1, "LV", IF(COUNTIF($AF$93:AF454,$B454) = 2, "HV", "ST"))</f>
        <v>HV</v>
      </c>
      <c r="AI454" s="6" t="str">
        <f>INDEX('Demand forecast and growth rate'!$E$7:$E$273,MATCH($Q454,'Demand forecast and growth rate'!$B$7:$B$273,0))</f>
        <v>Steady/falling</v>
      </c>
      <c r="AJ454" s="53">
        <f>SUMIFS('Capex forecast'!E$7:E$210,'Capex forecast'!$T$7:$T$210,$AF454,'Capex forecast'!$S$7:$S$210,$AH454,'Capex forecast'!$Q$7:$Q$210,"Repex")</f>
        <v>0</v>
      </c>
      <c r="AK454" s="53">
        <f>SUMIFS('Capex forecast'!F$7:F$210,'Capex forecast'!$T$7:$T$210,$AF454,'Capex forecast'!$S$7:$S$210,$AH454,'Capex forecast'!$Q$7:$Q$210,"Repex")</f>
        <v>0</v>
      </c>
      <c r="AL454" s="53">
        <f>SUMIFS('Capex forecast'!G$7:G$210,'Capex forecast'!$T$7:$T$210,$AF454,'Capex forecast'!$S$7:$S$210,$AH454,'Capex forecast'!$Q$7:$Q$210,"Repex")</f>
        <v>0</v>
      </c>
      <c r="AM454" s="53">
        <f>SUMIFS('Capex forecast'!H$7:H$210,'Capex forecast'!$T$7:$T$210,$AF454,'Capex forecast'!$S$7:$S$210,$AH454,'Capex forecast'!$Q$7:$Q$210,"Repex")</f>
        <v>0</v>
      </c>
      <c r="AN454" s="53">
        <f>SUMIFS('Capex forecast'!I$7:I$210,'Capex forecast'!$T$7:$T$210,$AF454,'Capex forecast'!$S$7:$S$210,$AH454,'Capex forecast'!$Q$7:$Q$210,"Repex")</f>
        <v>0</v>
      </c>
      <c r="AO454" s="53">
        <f>SUMIFS('Capex forecast'!J$7:J$210,'Capex forecast'!$T$7:$T$210,$AF454,'Capex forecast'!$S$7:$S$210,$AH454,'Capex forecast'!$Q$7:$Q$210,"Repex")</f>
        <v>0</v>
      </c>
      <c r="AP454" s="53">
        <f>SUMIFS('Capex forecast'!K$7:K$210,'Capex forecast'!$T$7:$T$210,$AF454,'Capex forecast'!$S$7:$S$210,$AH454,'Capex forecast'!$Q$7:$Q$210,"Repex")</f>
        <v>0</v>
      </c>
      <c r="AQ454" s="53">
        <f>SUMIFS('Capex forecast'!L$7:L$210,'Capex forecast'!$T$7:$T$210,$AF454,'Capex forecast'!$S$7:$S$210,$AH454,'Capex forecast'!$Q$7:$Q$210,"Repex")</f>
        <v>0</v>
      </c>
      <c r="AR454" s="53">
        <f>SUMIFS('Capex forecast'!M$7:M$210,'Capex forecast'!$T$7:$T$210,$AF454,'Capex forecast'!$S$7:$S$210,$AH454,'Capex forecast'!$Q$7:$Q$210,"Repex")</f>
        <v>0</v>
      </c>
      <c r="AS454" s="53">
        <f>SUMIFS('Capex forecast'!N$7:N$210,'Capex forecast'!$T$7:$T$210,$AF454,'Capex forecast'!$S$7:$S$210,$AH454,'Capex forecast'!$Q$7:$Q$210,"Repex")</f>
        <v>0</v>
      </c>
    </row>
    <row r="455" spans="2:45" ht="15">
      <c r="B455" s="6" t="s">
        <v>81</v>
      </c>
      <c r="C455" s="6" t="str">
        <f>INDEX('Raw demand forecast'!$M$7:$M$5830,MATCH($B455,'Raw demand forecast'!$B$7:$B$5830,0))</f>
        <v>No</v>
      </c>
      <c r="D455" s="6" t="str">
        <f>IF(COUNTIF($B$93:B455,$B455) = 1, "LV", IF(COUNTIF($B$93:B455,$B455) = 2, "HV", "ST"))</f>
        <v>HV</v>
      </c>
      <c r="E455" s="6" t="str">
        <f>INDEX('Demand forecast and growth rate'!$E$7:$E$273,MATCH($B455,'Demand forecast and growth rate'!$B$7:$B$273,0))</f>
        <v>Steady/falling</v>
      </c>
      <c r="F455" s="32">
        <f>SUMIFS('Capex forecast'!E$7:E$210,'Capex forecast'!$T$7:$T$210,'Allocation of site-spec costs'!$B455,'Capex forecast'!$S$7:$S$210,'Allocation of site-spec costs'!$D455,'Capex forecast'!$Q$7:$Q$210,"Customer Connection")</f>
        <v>0</v>
      </c>
      <c r="G455" s="32">
        <f>SUMIFS('Capex forecast'!F$7:F$210,'Capex forecast'!$T$7:$T$210,'Allocation of site-spec costs'!$B455,'Capex forecast'!$S$7:$S$210,'Allocation of site-spec costs'!$D455,'Capex forecast'!$Q$7:$Q$210,"Customer Connection")</f>
        <v>0</v>
      </c>
      <c r="H455" s="32">
        <f>SUMIFS('Capex forecast'!G$7:G$210,'Capex forecast'!$T$7:$T$210,'Allocation of site-spec costs'!$B455,'Capex forecast'!$S$7:$S$210,'Allocation of site-spec costs'!$D455,'Capex forecast'!$Q$7:$Q$210,"Customer Connection")</f>
        <v>0</v>
      </c>
      <c r="I455" s="32">
        <f>SUMIFS('Capex forecast'!H$7:H$210,'Capex forecast'!$T$7:$T$210,'Allocation of site-spec costs'!$B455,'Capex forecast'!$S$7:$S$210,'Allocation of site-spec costs'!$D455,'Capex forecast'!$Q$7:$Q$210,"Customer Connection")</f>
        <v>0</v>
      </c>
      <c r="J455" s="32">
        <f>SUMIFS('Capex forecast'!I$7:I$210,'Capex forecast'!$T$7:$T$210,'Allocation of site-spec costs'!$B455,'Capex forecast'!$S$7:$S$210,'Allocation of site-spec costs'!$D455,'Capex forecast'!$Q$7:$Q$210,"Customer Connection")</f>
        <v>0</v>
      </c>
      <c r="K455" s="32">
        <f>SUMIFS('Capex forecast'!J$7:J$210,'Capex forecast'!$T$7:$T$210,'Allocation of site-spec costs'!$B455,'Capex forecast'!$S$7:$S$210,'Allocation of site-spec costs'!$D455,'Capex forecast'!$Q$7:$Q$210,"Customer Connection")</f>
        <v>0</v>
      </c>
      <c r="L455" s="32">
        <f>SUMIFS('Capex forecast'!K$7:K$210,'Capex forecast'!$T$7:$T$210,'Allocation of site-spec costs'!$B455,'Capex forecast'!$S$7:$S$210,'Allocation of site-spec costs'!$D455,'Capex forecast'!$Q$7:$Q$210,"Customer Connection")</f>
        <v>0</v>
      </c>
      <c r="M455" s="32">
        <f>SUMIFS('Capex forecast'!L$7:L$210,'Capex forecast'!$T$7:$T$210,'Allocation of site-spec costs'!$B455,'Capex forecast'!$S$7:$S$210,'Allocation of site-spec costs'!$D455,'Capex forecast'!$Q$7:$Q$210,"Customer Connection")</f>
        <v>0</v>
      </c>
      <c r="N455" s="32">
        <f>SUMIFS('Capex forecast'!M$7:M$210,'Capex forecast'!$T$7:$T$210,'Allocation of site-spec costs'!$B455,'Capex forecast'!$S$7:$S$210,'Allocation of site-spec costs'!$D455,'Capex forecast'!$Q$7:$Q$210,"Customer Connection")</f>
        <v>0</v>
      </c>
      <c r="O455" s="32">
        <f>SUMIFS('Capex forecast'!N$7:N$210,'Capex forecast'!$T$7:$T$210,'Allocation of site-spec costs'!$B455,'Capex forecast'!$S$7:$S$210,'Allocation of site-spec costs'!$D455,'Capex forecast'!$Q$7:$Q$210,"Customer Connection")</f>
        <v>0</v>
      </c>
      <c r="Q455" s="6" t="s">
        <v>81</v>
      </c>
      <c r="R455" s="6" t="str">
        <f>INDEX('Raw demand forecast'!$M$7:$M$5830,MATCH($Q455,'Raw demand forecast'!$B$7:$B$5830,0))</f>
        <v>No</v>
      </c>
      <c r="S455" s="6" t="str">
        <f>IF(COUNTIF($Q$93:Q455,$B455) = 1, "LV", IF(COUNTIF($Q$93:Q455,$B455) = 2, "HV", "ST"))</f>
        <v>HV</v>
      </c>
      <c r="T455" s="6" t="str">
        <f>INDEX('Demand forecast and growth rate'!$E$7:$E$273,MATCH($Q455,'Demand forecast and growth rate'!$B$7:$B$273,0))</f>
        <v>Steady/falling</v>
      </c>
      <c r="U455" s="32">
        <f>SUMIFS('Capex forecast'!E$7:E$210,'Capex forecast'!$T$7:$T$210,$Q455,'Capex forecast'!$S$7:$S$210,$S455,'Capex forecast'!$Q$7:$Q$210,"Augex")</f>
        <v>0</v>
      </c>
      <c r="V455" s="32">
        <f>SUMIFS('Capex forecast'!F$7:F$210,'Capex forecast'!$T$7:$T$210,$Q455,'Capex forecast'!$S$7:$S$210,$S455,'Capex forecast'!$Q$7:$Q$210,"Augex")</f>
        <v>0</v>
      </c>
      <c r="W455" s="32">
        <f>SUMIFS('Capex forecast'!G$7:G$210,'Capex forecast'!$T$7:$T$210,$Q455,'Capex forecast'!$S$7:$S$210,$S455,'Capex forecast'!$Q$7:$Q$210,"Augex")</f>
        <v>0</v>
      </c>
      <c r="X455" s="32">
        <f>SUMIFS('Capex forecast'!H$7:H$210,'Capex forecast'!$T$7:$T$210,$Q455,'Capex forecast'!$S$7:$S$210,$S455,'Capex forecast'!$Q$7:$Q$210,"Augex")</f>
        <v>0</v>
      </c>
      <c r="Y455" s="32">
        <f>SUMIFS('Capex forecast'!I$7:I$210,'Capex forecast'!$T$7:$T$210,$Q455,'Capex forecast'!$S$7:$S$210,$S455,'Capex forecast'!$Q$7:$Q$210,"Augex")</f>
        <v>0</v>
      </c>
      <c r="Z455" s="32">
        <f>SUMIFS('Capex forecast'!J$7:J$210,'Capex forecast'!$T$7:$T$210,$Q455,'Capex forecast'!$S$7:$S$210,$S455,'Capex forecast'!$Q$7:$Q$210,"Augex")</f>
        <v>0</v>
      </c>
      <c r="AA455" s="32">
        <f>SUMIFS('Capex forecast'!K$7:K$210,'Capex forecast'!$T$7:$T$210,$Q455,'Capex forecast'!$S$7:$S$210,$S455,'Capex forecast'!$Q$7:$Q$210,"Augex")</f>
        <v>0</v>
      </c>
      <c r="AB455" s="32">
        <f>SUMIFS('Capex forecast'!L$7:L$210,'Capex forecast'!$T$7:$T$210,$Q455,'Capex forecast'!$S$7:$S$210,$S455,'Capex forecast'!$Q$7:$Q$210,"Augex")</f>
        <v>0</v>
      </c>
      <c r="AC455" s="32">
        <f>SUMIFS('Capex forecast'!M$7:M$210,'Capex forecast'!$T$7:$T$210,$Q455,'Capex forecast'!$S$7:$S$210,$S455,'Capex forecast'!$Q$7:$Q$210,"Augex")</f>
        <v>0</v>
      </c>
      <c r="AD455" s="32">
        <f>SUMIFS('Capex forecast'!N$7:N$210,'Capex forecast'!$T$7:$T$210,$Q455,'Capex forecast'!$S$7:$S$210,$S455,'Capex forecast'!$Q$7:$Q$210,"Augex")</f>
        <v>0</v>
      </c>
      <c r="AF455" s="6" t="s">
        <v>81</v>
      </c>
      <c r="AG455" s="6" t="str">
        <f>INDEX('Raw demand forecast'!$M$7:$M$5830,MATCH($Q455,'Raw demand forecast'!$B$7:$B$5830,0))</f>
        <v>No</v>
      </c>
      <c r="AH455" s="6" t="str">
        <f>IF(COUNTIF($AF$93:AF455,$B455) = 1, "LV", IF(COUNTIF($AF$93:AF455,$B455) = 2, "HV", "ST"))</f>
        <v>HV</v>
      </c>
      <c r="AI455" s="6" t="str">
        <f>INDEX('Demand forecast and growth rate'!$E$7:$E$273,MATCH($Q455,'Demand forecast and growth rate'!$B$7:$B$273,0))</f>
        <v>Steady/falling</v>
      </c>
      <c r="AJ455" s="53">
        <f>SUMIFS('Capex forecast'!E$7:E$210,'Capex forecast'!$T$7:$T$210,$AF455,'Capex forecast'!$S$7:$S$210,$AH455,'Capex forecast'!$Q$7:$Q$210,"Repex")</f>
        <v>0</v>
      </c>
      <c r="AK455" s="53">
        <f>SUMIFS('Capex forecast'!F$7:F$210,'Capex forecast'!$T$7:$T$210,$AF455,'Capex forecast'!$S$7:$S$210,$AH455,'Capex forecast'!$Q$7:$Q$210,"Repex")</f>
        <v>0</v>
      </c>
      <c r="AL455" s="53">
        <f>SUMIFS('Capex forecast'!G$7:G$210,'Capex forecast'!$T$7:$T$210,$AF455,'Capex forecast'!$S$7:$S$210,$AH455,'Capex forecast'!$Q$7:$Q$210,"Repex")</f>
        <v>0</v>
      </c>
      <c r="AM455" s="53">
        <f>SUMIFS('Capex forecast'!H$7:H$210,'Capex forecast'!$T$7:$T$210,$AF455,'Capex forecast'!$S$7:$S$210,$AH455,'Capex forecast'!$Q$7:$Q$210,"Repex")</f>
        <v>0</v>
      </c>
      <c r="AN455" s="53">
        <f>SUMIFS('Capex forecast'!I$7:I$210,'Capex forecast'!$T$7:$T$210,$AF455,'Capex forecast'!$S$7:$S$210,$AH455,'Capex forecast'!$Q$7:$Q$210,"Repex")</f>
        <v>0</v>
      </c>
      <c r="AO455" s="53">
        <f>SUMIFS('Capex forecast'!J$7:J$210,'Capex forecast'!$T$7:$T$210,$AF455,'Capex forecast'!$S$7:$S$210,$AH455,'Capex forecast'!$Q$7:$Q$210,"Repex")</f>
        <v>0</v>
      </c>
      <c r="AP455" s="53">
        <f>SUMIFS('Capex forecast'!K$7:K$210,'Capex forecast'!$T$7:$T$210,$AF455,'Capex forecast'!$S$7:$S$210,$AH455,'Capex forecast'!$Q$7:$Q$210,"Repex")</f>
        <v>0</v>
      </c>
      <c r="AQ455" s="53">
        <f>SUMIFS('Capex forecast'!L$7:L$210,'Capex forecast'!$T$7:$T$210,$AF455,'Capex forecast'!$S$7:$S$210,$AH455,'Capex forecast'!$Q$7:$Q$210,"Repex")</f>
        <v>0</v>
      </c>
      <c r="AR455" s="53">
        <f>SUMIFS('Capex forecast'!M$7:M$210,'Capex forecast'!$T$7:$T$210,$AF455,'Capex forecast'!$S$7:$S$210,$AH455,'Capex forecast'!$Q$7:$Q$210,"Repex")</f>
        <v>0</v>
      </c>
      <c r="AS455" s="53">
        <f>SUMIFS('Capex forecast'!N$7:N$210,'Capex forecast'!$T$7:$T$210,$AF455,'Capex forecast'!$S$7:$S$210,$AH455,'Capex forecast'!$Q$7:$Q$210,"Repex")</f>
        <v>0</v>
      </c>
    </row>
    <row r="456" spans="2:45" ht="15">
      <c r="B456" s="6" t="s">
        <v>28</v>
      </c>
      <c r="C456" s="6" t="str">
        <f>INDEX('Raw demand forecast'!$M$7:$M$5830,MATCH($B456,'Raw demand forecast'!$B$7:$B$5830,0))</f>
        <v>No</v>
      </c>
      <c r="D456" s="6" t="str">
        <f>IF(COUNTIF($B$93:B456,$B456) = 1, "LV", IF(COUNTIF($B$93:B456,$B456) = 2, "HV", "ST"))</f>
        <v>HV</v>
      </c>
      <c r="E456" s="6" t="str">
        <f>INDEX('Demand forecast and growth rate'!$E$7:$E$273,MATCH($B456,'Demand forecast and growth rate'!$B$7:$B$273,0))</f>
        <v>Steady/falling</v>
      </c>
      <c r="F456" s="32">
        <f>SUMIFS('Capex forecast'!E$7:E$210,'Capex forecast'!$T$7:$T$210,'Allocation of site-spec costs'!$B456,'Capex forecast'!$S$7:$S$210,'Allocation of site-spec costs'!$D456,'Capex forecast'!$Q$7:$Q$210,"Customer Connection")</f>
        <v>0</v>
      </c>
      <c r="G456" s="32">
        <f>SUMIFS('Capex forecast'!F$7:F$210,'Capex forecast'!$T$7:$T$210,'Allocation of site-spec costs'!$B456,'Capex forecast'!$S$7:$S$210,'Allocation of site-spec costs'!$D456,'Capex forecast'!$Q$7:$Q$210,"Customer Connection")</f>
        <v>0</v>
      </c>
      <c r="H456" s="32">
        <f>SUMIFS('Capex forecast'!G$7:G$210,'Capex forecast'!$T$7:$T$210,'Allocation of site-spec costs'!$B456,'Capex forecast'!$S$7:$S$210,'Allocation of site-spec costs'!$D456,'Capex forecast'!$Q$7:$Q$210,"Customer Connection")</f>
        <v>0</v>
      </c>
      <c r="I456" s="32">
        <f>SUMIFS('Capex forecast'!H$7:H$210,'Capex forecast'!$T$7:$T$210,'Allocation of site-spec costs'!$B456,'Capex forecast'!$S$7:$S$210,'Allocation of site-spec costs'!$D456,'Capex forecast'!$Q$7:$Q$210,"Customer Connection")</f>
        <v>0</v>
      </c>
      <c r="J456" s="32">
        <f>SUMIFS('Capex forecast'!I$7:I$210,'Capex forecast'!$T$7:$T$210,'Allocation of site-spec costs'!$B456,'Capex forecast'!$S$7:$S$210,'Allocation of site-spec costs'!$D456,'Capex forecast'!$Q$7:$Q$210,"Customer Connection")</f>
        <v>0</v>
      </c>
      <c r="K456" s="32">
        <f>SUMIFS('Capex forecast'!J$7:J$210,'Capex forecast'!$T$7:$T$210,'Allocation of site-spec costs'!$B456,'Capex forecast'!$S$7:$S$210,'Allocation of site-spec costs'!$D456,'Capex forecast'!$Q$7:$Q$210,"Customer Connection")</f>
        <v>0</v>
      </c>
      <c r="L456" s="32">
        <f>SUMIFS('Capex forecast'!K$7:K$210,'Capex forecast'!$T$7:$T$210,'Allocation of site-spec costs'!$B456,'Capex forecast'!$S$7:$S$210,'Allocation of site-spec costs'!$D456,'Capex forecast'!$Q$7:$Q$210,"Customer Connection")</f>
        <v>0</v>
      </c>
      <c r="M456" s="32">
        <f>SUMIFS('Capex forecast'!L$7:L$210,'Capex forecast'!$T$7:$T$210,'Allocation of site-spec costs'!$B456,'Capex forecast'!$S$7:$S$210,'Allocation of site-spec costs'!$D456,'Capex forecast'!$Q$7:$Q$210,"Customer Connection")</f>
        <v>0</v>
      </c>
      <c r="N456" s="32">
        <f>SUMIFS('Capex forecast'!M$7:M$210,'Capex forecast'!$T$7:$T$210,'Allocation of site-spec costs'!$B456,'Capex forecast'!$S$7:$S$210,'Allocation of site-spec costs'!$D456,'Capex forecast'!$Q$7:$Q$210,"Customer Connection")</f>
        <v>0</v>
      </c>
      <c r="O456" s="32">
        <f>SUMIFS('Capex forecast'!N$7:N$210,'Capex forecast'!$T$7:$T$210,'Allocation of site-spec costs'!$B456,'Capex forecast'!$S$7:$S$210,'Allocation of site-spec costs'!$D456,'Capex forecast'!$Q$7:$Q$210,"Customer Connection")</f>
        <v>0</v>
      </c>
      <c r="Q456" s="6" t="s">
        <v>28</v>
      </c>
      <c r="R456" s="6" t="str">
        <f>INDEX('Raw demand forecast'!$M$7:$M$5830,MATCH($Q456,'Raw demand forecast'!$B$7:$B$5830,0))</f>
        <v>No</v>
      </c>
      <c r="S456" s="6" t="str">
        <f>IF(COUNTIF($Q$93:Q456,$B456) = 1, "LV", IF(COUNTIF($Q$93:Q456,$B456) = 2, "HV", "ST"))</f>
        <v>HV</v>
      </c>
      <c r="T456" s="6" t="str">
        <f>INDEX('Demand forecast and growth rate'!$E$7:$E$273,MATCH($Q456,'Demand forecast and growth rate'!$B$7:$B$273,0))</f>
        <v>Steady/falling</v>
      </c>
      <c r="U456" s="32">
        <f>SUMIFS('Capex forecast'!E$7:E$210,'Capex forecast'!$T$7:$T$210,$Q456,'Capex forecast'!$S$7:$S$210,$S456,'Capex forecast'!$Q$7:$Q$210,"Augex")</f>
        <v>0</v>
      </c>
      <c r="V456" s="32">
        <f>SUMIFS('Capex forecast'!F$7:F$210,'Capex forecast'!$T$7:$T$210,$Q456,'Capex forecast'!$S$7:$S$210,$S456,'Capex forecast'!$Q$7:$Q$210,"Augex")</f>
        <v>0</v>
      </c>
      <c r="W456" s="32">
        <f>SUMIFS('Capex forecast'!G$7:G$210,'Capex forecast'!$T$7:$T$210,$Q456,'Capex forecast'!$S$7:$S$210,$S456,'Capex forecast'!$Q$7:$Q$210,"Augex")</f>
        <v>0</v>
      </c>
      <c r="X456" s="32">
        <f>SUMIFS('Capex forecast'!H$7:H$210,'Capex forecast'!$T$7:$T$210,$Q456,'Capex forecast'!$S$7:$S$210,$S456,'Capex forecast'!$Q$7:$Q$210,"Augex")</f>
        <v>0</v>
      </c>
      <c r="Y456" s="32">
        <f>SUMIFS('Capex forecast'!I$7:I$210,'Capex forecast'!$T$7:$T$210,$Q456,'Capex forecast'!$S$7:$S$210,$S456,'Capex forecast'!$Q$7:$Q$210,"Augex")</f>
        <v>0</v>
      </c>
      <c r="Z456" s="32">
        <f>SUMIFS('Capex forecast'!J$7:J$210,'Capex forecast'!$T$7:$T$210,$Q456,'Capex forecast'!$S$7:$S$210,$S456,'Capex forecast'!$Q$7:$Q$210,"Augex")</f>
        <v>0</v>
      </c>
      <c r="AA456" s="32">
        <f>SUMIFS('Capex forecast'!K$7:K$210,'Capex forecast'!$T$7:$T$210,$Q456,'Capex forecast'!$S$7:$S$210,$S456,'Capex forecast'!$Q$7:$Q$210,"Augex")</f>
        <v>0</v>
      </c>
      <c r="AB456" s="32">
        <f>SUMIFS('Capex forecast'!L$7:L$210,'Capex forecast'!$T$7:$T$210,$Q456,'Capex forecast'!$S$7:$S$210,$S456,'Capex forecast'!$Q$7:$Q$210,"Augex")</f>
        <v>0</v>
      </c>
      <c r="AC456" s="32">
        <f>SUMIFS('Capex forecast'!M$7:M$210,'Capex forecast'!$T$7:$T$210,$Q456,'Capex forecast'!$S$7:$S$210,$S456,'Capex forecast'!$Q$7:$Q$210,"Augex")</f>
        <v>0</v>
      </c>
      <c r="AD456" s="32">
        <f>SUMIFS('Capex forecast'!N$7:N$210,'Capex forecast'!$T$7:$T$210,$Q456,'Capex forecast'!$S$7:$S$210,$S456,'Capex forecast'!$Q$7:$Q$210,"Augex")</f>
        <v>0</v>
      </c>
      <c r="AF456" s="6" t="s">
        <v>28</v>
      </c>
      <c r="AG456" s="6" t="str">
        <f>INDEX('Raw demand forecast'!$M$7:$M$5830,MATCH($Q456,'Raw demand forecast'!$B$7:$B$5830,0))</f>
        <v>No</v>
      </c>
      <c r="AH456" s="6" t="str">
        <f>IF(COUNTIF($AF$93:AF456,$B456) = 1, "LV", IF(COUNTIF($AF$93:AF456,$B456) = 2, "HV", "ST"))</f>
        <v>HV</v>
      </c>
      <c r="AI456" s="6" t="str">
        <f>INDEX('Demand forecast and growth rate'!$E$7:$E$273,MATCH($Q456,'Demand forecast and growth rate'!$B$7:$B$273,0))</f>
        <v>Steady/falling</v>
      </c>
      <c r="AJ456" s="53">
        <f>SUMIFS('Capex forecast'!E$7:E$210,'Capex forecast'!$T$7:$T$210,$AF456,'Capex forecast'!$S$7:$S$210,$AH456,'Capex forecast'!$Q$7:$Q$210,"Repex")</f>
        <v>0</v>
      </c>
      <c r="AK456" s="53">
        <f>SUMIFS('Capex forecast'!F$7:F$210,'Capex forecast'!$T$7:$T$210,$AF456,'Capex forecast'!$S$7:$S$210,$AH456,'Capex forecast'!$Q$7:$Q$210,"Repex")</f>
        <v>0</v>
      </c>
      <c r="AL456" s="53">
        <f>SUMIFS('Capex forecast'!G$7:G$210,'Capex forecast'!$T$7:$T$210,$AF456,'Capex forecast'!$S$7:$S$210,$AH456,'Capex forecast'!$Q$7:$Q$210,"Repex")</f>
        <v>0</v>
      </c>
      <c r="AM456" s="53">
        <f>SUMIFS('Capex forecast'!H$7:H$210,'Capex forecast'!$T$7:$T$210,$AF456,'Capex forecast'!$S$7:$S$210,$AH456,'Capex forecast'!$Q$7:$Q$210,"Repex")</f>
        <v>0</v>
      </c>
      <c r="AN456" s="53">
        <f>SUMIFS('Capex forecast'!I$7:I$210,'Capex forecast'!$T$7:$T$210,$AF456,'Capex forecast'!$S$7:$S$210,$AH456,'Capex forecast'!$Q$7:$Q$210,"Repex")</f>
        <v>0</v>
      </c>
      <c r="AO456" s="53">
        <f>SUMIFS('Capex forecast'!J$7:J$210,'Capex forecast'!$T$7:$T$210,$AF456,'Capex forecast'!$S$7:$S$210,$AH456,'Capex forecast'!$Q$7:$Q$210,"Repex")</f>
        <v>0</v>
      </c>
      <c r="AP456" s="53">
        <f>SUMIFS('Capex forecast'!K$7:K$210,'Capex forecast'!$T$7:$T$210,$AF456,'Capex forecast'!$S$7:$S$210,$AH456,'Capex forecast'!$Q$7:$Q$210,"Repex")</f>
        <v>0</v>
      </c>
      <c r="AQ456" s="53">
        <f>SUMIFS('Capex forecast'!L$7:L$210,'Capex forecast'!$T$7:$T$210,$AF456,'Capex forecast'!$S$7:$S$210,$AH456,'Capex forecast'!$Q$7:$Q$210,"Repex")</f>
        <v>0</v>
      </c>
      <c r="AR456" s="53">
        <f>SUMIFS('Capex forecast'!M$7:M$210,'Capex forecast'!$T$7:$T$210,$AF456,'Capex forecast'!$S$7:$S$210,$AH456,'Capex forecast'!$Q$7:$Q$210,"Repex")</f>
        <v>0</v>
      </c>
      <c r="AS456" s="53">
        <f>SUMIFS('Capex forecast'!N$7:N$210,'Capex forecast'!$T$7:$T$210,$AF456,'Capex forecast'!$S$7:$S$210,$AH456,'Capex forecast'!$Q$7:$Q$210,"Repex")</f>
        <v>0</v>
      </c>
    </row>
    <row r="457" spans="2:45" ht="15">
      <c r="B457" s="6" t="s">
        <v>98</v>
      </c>
      <c r="C457" s="6" t="str">
        <f>INDEX('Raw demand forecast'!$M$7:$M$5830,MATCH($B457,'Raw demand forecast'!$B$7:$B$5830,0))</f>
        <v>No</v>
      </c>
      <c r="D457" s="6" t="str">
        <f>IF(COUNTIF($B$93:B457,$B457) = 1, "LV", IF(COUNTIF($B$93:B457,$B457) = 2, "HV", "ST"))</f>
        <v>HV</v>
      </c>
      <c r="E457" s="6" t="str">
        <f>INDEX('Demand forecast and growth rate'!$E$7:$E$273,MATCH($B457,'Demand forecast and growth rate'!$B$7:$B$273,0))</f>
        <v>Small growth</v>
      </c>
      <c r="F457" s="32">
        <f>SUMIFS('Capex forecast'!E$7:E$210,'Capex forecast'!$T$7:$T$210,'Allocation of site-spec costs'!$B457,'Capex forecast'!$S$7:$S$210,'Allocation of site-spec costs'!$D457,'Capex forecast'!$Q$7:$Q$210,"Customer Connection")</f>
        <v>0</v>
      </c>
      <c r="G457" s="32">
        <f>SUMIFS('Capex forecast'!F$7:F$210,'Capex forecast'!$T$7:$T$210,'Allocation of site-spec costs'!$B457,'Capex forecast'!$S$7:$S$210,'Allocation of site-spec costs'!$D457,'Capex forecast'!$Q$7:$Q$210,"Customer Connection")</f>
        <v>0</v>
      </c>
      <c r="H457" s="32">
        <f>SUMIFS('Capex forecast'!G$7:G$210,'Capex forecast'!$T$7:$T$210,'Allocation of site-spec costs'!$B457,'Capex forecast'!$S$7:$S$210,'Allocation of site-spec costs'!$D457,'Capex forecast'!$Q$7:$Q$210,"Customer Connection")</f>
        <v>0</v>
      </c>
      <c r="I457" s="32">
        <f>SUMIFS('Capex forecast'!H$7:H$210,'Capex forecast'!$T$7:$T$210,'Allocation of site-spec costs'!$B457,'Capex forecast'!$S$7:$S$210,'Allocation of site-spec costs'!$D457,'Capex forecast'!$Q$7:$Q$210,"Customer Connection")</f>
        <v>0</v>
      </c>
      <c r="J457" s="32">
        <f>SUMIFS('Capex forecast'!I$7:I$210,'Capex forecast'!$T$7:$T$210,'Allocation of site-spec costs'!$B457,'Capex forecast'!$S$7:$S$210,'Allocation of site-spec costs'!$D457,'Capex forecast'!$Q$7:$Q$210,"Customer Connection")</f>
        <v>0</v>
      </c>
      <c r="K457" s="32">
        <f>SUMIFS('Capex forecast'!J$7:J$210,'Capex forecast'!$T$7:$T$210,'Allocation of site-spec costs'!$B457,'Capex forecast'!$S$7:$S$210,'Allocation of site-spec costs'!$D457,'Capex forecast'!$Q$7:$Q$210,"Customer Connection")</f>
        <v>0</v>
      </c>
      <c r="L457" s="32">
        <f>SUMIFS('Capex forecast'!K$7:K$210,'Capex forecast'!$T$7:$T$210,'Allocation of site-spec costs'!$B457,'Capex forecast'!$S$7:$S$210,'Allocation of site-spec costs'!$D457,'Capex forecast'!$Q$7:$Q$210,"Customer Connection")</f>
        <v>0</v>
      </c>
      <c r="M457" s="32">
        <f>SUMIFS('Capex forecast'!L$7:L$210,'Capex forecast'!$T$7:$T$210,'Allocation of site-spec costs'!$B457,'Capex forecast'!$S$7:$S$210,'Allocation of site-spec costs'!$D457,'Capex forecast'!$Q$7:$Q$210,"Customer Connection")</f>
        <v>0</v>
      </c>
      <c r="N457" s="32">
        <f>SUMIFS('Capex forecast'!M$7:M$210,'Capex forecast'!$T$7:$T$210,'Allocation of site-spec costs'!$B457,'Capex forecast'!$S$7:$S$210,'Allocation of site-spec costs'!$D457,'Capex forecast'!$Q$7:$Q$210,"Customer Connection")</f>
        <v>0</v>
      </c>
      <c r="O457" s="32">
        <f>SUMIFS('Capex forecast'!N$7:N$210,'Capex forecast'!$T$7:$T$210,'Allocation of site-spec costs'!$B457,'Capex forecast'!$S$7:$S$210,'Allocation of site-spec costs'!$D457,'Capex forecast'!$Q$7:$Q$210,"Customer Connection")</f>
        <v>0</v>
      </c>
      <c r="Q457" s="6" t="s">
        <v>98</v>
      </c>
      <c r="R457" s="6" t="str">
        <f>INDEX('Raw demand forecast'!$M$7:$M$5830,MATCH($Q457,'Raw demand forecast'!$B$7:$B$5830,0))</f>
        <v>No</v>
      </c>
      <c r="S457" s="6" t="str">
        <f>IF(COUNTIF($Q$93:Q457,$B457) = 1, "LV", IF(COUNTIF($Q$93:Q457,$B457) = 2, "HV", "ST"))</f>
        <v>HV</v>
      </c>
      <c r="T457" s="6" t="str">
        <f>INDEX('Demand forecast and growth rate'!$E$7:$E$273,MATCH($Q457,'Demand forecast and growth rate'!$B$7:$B$273,0))</f>
        <v>Small growth</v>
      </c>
      <c r="U457" s="32">
        <f>SUMIFS('Capex forecast'!E$7:E$210,'Capex forecast'!$T$7:$T$210,$Q457,'Capex forecast'!$S$7:$S$210,$S457,'Capex forecast'!$Q$7:$Q$210,"Augex")</f>
        <v>0</v>
      </c>
      <c r="V457" s="32">
        <f>SUMIFS('Capex forecast'!F$7:F$210,'Capex forecast'!$T$7:$T$210,$Q457,'Capex forecast'!$S$7:$S$210,$S457,'Capex forecast'!$Q$7:$Q$210,"Augex")</f>
        <v>0</v>
      </c>
      <c r="W457" s="32">
        <f>SUMIFS('Capex forecast'!G$7:G$210,'Capex forecast'!$T$7:$T$210,$Q457,'Capex forecast'!$S$7:$S$210,$S457,'Capex forecast'!$Q$7:$Q$210,"Augex")</f>
        <v>0</v>
      </c>
      <c r="X457" s="32">
        <f>SUMIFS('Capex forecast'!H$7:H$210,'Capex forecast'!$T$7:$T$210,$Q457,'Capex forecast'!$S$7:$S$210,$S457,'Capex forecast'!$Q$7:$Q$210,"Augex")</f>
        <v>0</v>
      </c>
      <c r="Y457" s="32">
        <f>SUMIFS('Capex forecast'!I$7:I$210,'Capex forecast'!$T$7:$T$210,$Q457,'Capex forecast'!$S$7:$S$210,$S457,'Capex forecast'!$Q$7:$Q$210,"Augex")</f>
        <v>0</v>
      </c>
      <c r="Z457" s="32">
        <f>SUMIFS('Capex forecast'!J$7:J$210,'Capex forecast'!$T$7:$T$210,$Q457,'Capex forecast'!$S$7:$S$210,$S457,'Capex forecast'!$Q$7:$Q$210,"Augex")</f>
        <v>0</v>
      </c>
      <c r="AA457" s="32">
        <f>SUMIFS('Capex forecast'!K$7:K$210,'Capex forecast'!$T$7:$T$210,$Q457,'Capex forecast'!$S$7:$S$210,$S457,'Capex forecast'!$Q$7:$Q$210,"Augex")</f>
        <v>0</v>
      </c>
      <c r="AB457" s="32">
        <f>SUMIFS('Capex forecast'!L$7:L$210,'Capex forecast'!$T$7:$T$210,$Q457,'Capex forecast'!$S$7:$S$210,$S457,'Capex forecast'!$Q$7:$Q$210,"Augex")</f>
        <v>0</v>
      </c>
      <c r="AC457" s="32">
        <f>SUMIFS('Capex forecast'!M$7:M$210,'Capex forecast'!$T$7:$T$210,$Q457,'Capex forecast'!$S$7:$S$210,$S457,'Capex forecast'!$Q$7:$Q$210,"Augex")</f>
        <v>0</v>
      </c>
      <c r="AD457" s="32">
        <f>SUMIFS('Capex forecast'!N$7:N$210,'Capex forecast'!$T$7:$T$210,$Q457,'Capex forecast'!$S$7:$S$210,$S457,'Capex forecast'!$Q$7:$Q$210,"Augex")</f>
        <v>0</v>
      </c>
      <c r="AF457" s="6" t="s">
        <v>98</v>
      </c>
      <c r="AG457" s="6" t="str">
        <f>INDEX('Raw demand forecast'!$M$7:$M$5830,MATCH($Q457,'Raw demand forecast'!$B$7:$B$5830,0))</f>
        <v>No</v>
      </c>
      <c r="AH457" s="6" t="str">
        <f>IF(COUNTIF($AF$93:AF457,$B457) = 1, "LV", IF(COUNTIF($AF$93:AF457,$B457) = 2, "HV", "ST"))</f>
        <v>HV</v>
      </c>
      <c r="AI457" s="6" t="str">
        <f>INDEX('Demand forecast and growth rate'!$E$7:$E$273,MATCH($Q457,'Demand forecast and growth rate'!$B$7:$B$273,0))</f>
        <v>Small growth</v>
      </c>
      <c r="AJ457" s="53">
        <f>SUMIFS('Capex forecast'!E$7:E$210,'Capex forecast'!$T$7:$T$210,$AF457,'Capex forecast'!$S$7:$S$210,$AH457,'Capex forecast'!$Q$7:$Q$210,"Repex")</f>
        <v>0</v>
      </c>
      <c r="AK457" s="53">
        <f>SUMIFS('Capex forecast'!F$7:F$210,'Capex forecast'!$T$7:$T$210,$AF457,'Capex forecast'!$S$7:$S$210,$AH457,'Capex forecast'!$Q$7:$Q$210,"Repex")</f>
        <v>0</v>
      </c>
      <c r="AL457" s="53">
        <f>SUMIFS('Capex forecast'!G$7:G$210,'Capex forecast'!$T$7:$T$210,$AF457,'Capex forecast'!$S$7:$S$210,$AH457,'Capex forecast'!$Q$7:$Q$210,"Repex")</f>
        <v>0</v>
      </c>
      <c r="AM457" s="53">
        <f>SUMIFS('Capex forecast'!H$7:H$210,'Capex forecast'!$T$7:$T$210,$AF457,'Capex forecast'!$S$7:$S$210,$AH457,'Capex forecast'!$Q$7:$Q$210,"Repex")</f>
        <v>0</v>
      </c>
      <c r="AN457" s="53">
        <f>SUMIFS('Capex forecast'!I$7:I$210,'Capex forecast'!$T$7:$T$210,$AF457,'Capex forecast'!$S$7:$S$210,$AH457,'Capex forecast'!$Q$7:$Q$210,"Repex")</f>
        <v>0</v>
      </c>
      <c r="AO457" s="53">
        <f>SUMIFS('Capex forecast'!J$7:J$210,'Capex forecast'!$T$7:$T$210,$AF457,'Capex forecast'!$S$7:$S$210,$AH457,'Capex forecast'!$Q$7:$Q$210,"Repex")</f>
        <v>0</v>
      </c>
      <c r="AP457" s="53">
        <f>SUMIFS('Capex forecast'!K$7:K$210,'Capex forecast'!$T$7:$T$210,$AF457,'Capex forecast'!$S$7:$S$210,$AH457,'Capex forecast'!$Q$7:$Q$210,"Repex")</f>
        <v>0</v>
      </c>
      <c r="AQ457" s="53">
        <f>SUMIFS('Capex forecast'!L$7:L$210,'Capex forecast'!$T$7:$T$210,$AF457,'Capex forecast'!$S$7:$S$210,$AH457,'Capex forecast'!$Q$7:$Q$210,"Repex")</f>
        <v>0</v>
      </c>
      <c r="AR457" s="53">
        <f>SUMIFS('Capex forecast'!M$7:M$210,'Capex forecast'!$T$7:$T$210,$AF457,'Capex forecast'!$S$7:$S$210,$AH457,'Capex forecast'!$Q$7:$Q$210,"Repex")</f>
        <v>0</v>
      </c>
      <c r="AS457" s="53">
        <f>SUMIFS('Capex forecast'!N$7:N$210,'Capex forecast'!$T$7:$T$210,$AF457,'Capex forecast'!$S$7:$S$210,$AH457,'Capex forecast'!$Q$7:$Q$210,"Repex")</f>
        <v>0</v>
      </c>
    </row>
    <row r="458" spans="2:45" ht="15">
      <c r="B458" s="6" t="s">
        <v>104</v>
      </c>
      <c r="C458" s="6" t="str">
        <f>INDEX('Raw demand forecast'!$M$7:$M$5830,MATCH($B458,'Raw demand forecast'!$B$7:$B$5830,0))</f>
        <v>No</v>
      </c>
      <c r="D458" s="6" t="str">
        <f>IF(COUNTIF($B$93:B458,$B458) = 1, "LV", IF(COUNTIF($B$93:B458,$B458) = 2, "HV", "ST"))</f>
        <v>HV</v>
      </c>
      <c r="E458" s="6" t="str">
        <f>INDEX('Demand forecast and growth rate'!$E$7:$E$273,MATCH($B458,'Demand forecast and growth rate'!$B$7:$B$273,0))</f>
        <v>Small growth</v>
      </c>
      <c r="F458" s="32">
        <f>SUMIFS('Capex forecast'!E$7:E$210,'Capex forecast'!$T$7:$T$210,'Allocation of site-spec costs'!$B458,'Capex forecast'!$S$7:$S$210,'Allocation of site-spec costs'!$D458,'Capex forecast'!$Q$7:$Q$210,"Customer Connection")</f>
        <v>0</v>
      </c>
      <c r="G458" s="32">
        <f>SUMIFS('Capex forecast'!F$7:F$210,'Capex forecast'!$T$7:$T$210,'Allocation of site-spec costs'!$B458,'Capex forecast'!$S$7:$S$210,'Allocation of site-spec costs'!$D458,'Capex forecast'!$Q$7:$Q$210,"Customer Connection")</f>
        <v>0</v>
      </c>
      <c r="H458" s="32">
        <f>SUMIFS('Capex forecast'!G$7:G$210,'Capex forecast'!$T$7:$T$210,'Allocation of site-spec costs'!$B458,'Capex forecast'!$S$7:$S$210,'Allocation of site-spec costs'!$D458,'Capex forecast'!$Q$7:$Q$210,"Customer Connection")</f>
        <v>0</v>
      </c>
      <c r="I458" s="32">
        <f>SUMIFS('Capex forecast'!H$7:H$210,'Capex forecast'!$T$7:$T$210,'Allocation of site-spec costs'!$B458,'Capex forecast'!$S$7:$S$210,'Allocation of site-spec costs'!$D458,'Capex forecast'!$Q$7:$Q$210,"Customer Connection")</f>
        <v>0</v>
      </c>
      <c r="J458" s="32">
        <f>SUMIFS('Capex forecast'!I$7:I$210,'Capex forecast'!$T$7:$T$210,'Allocation of site-spec costs'!$B458,'Capex forecast'!$S$7:$S$210,'Allocation of site-spec costs'!$D458,'Capex forecast'!$Q$7:$Q$210,"Customer Connection")</f>
        <v>0</v>
      </c>
      <c r="K458" s="32">
        <f>SUMIFS('Capex forecast'!J$7:J$210,'Capex forecast'!$T$7:$T$210,'Allocation of site-spec costs'!$B458,'Capex forecast'!$S$7:$S$210,'Allocation of site-spec costs'!$D458,'Capex forecast'!$Q$7:$Q$210,"Customer Connection")</f>
        <v>0</v>
      </c>
      <c r="L458" s="32">
        <f>SUMIFS('Capex forecast'!K$7:K$210,'Capex forecast'!$T$7:$T$210,'Allocation of site-spec costs'!$B458,'Capex forecast'!$S$7:$S$210,'Allocation of site-spec costs'!$D458,'Capex forecast'!$Q$7:$Q$210,"Customer Connection")</f>
        <v>0</v>
      </c>
      <c r="M458" s="32">
        <f>SUMIFS('Capex forecast'!L$7:L$210,'Capex forecast'!$T$7:$T$210,'Allocation of site-spec costs'!$B458,'Capex forecast'!$S$7:$S$210,'Allocation of site-spec costs'!$D458,'Capex forecast'!$Q$7:$Q$210,"Customer Connection")</f>
        <v>0</v>
      </c>
      <c r="N458" s="32">
        <f>SUMIFS('Capex forecast'!M$7:M$210,'Capex forecast'!$T$7:$T$210,'Allocation of site-spec costs'!$B458,'Capex forecast'!$S$7:$S$210,'Allocation of site-spec costs'!$D458,'Capex forecast'!$Q$7:$Q$210,"Customer Connection")</f>
        <v>0</v>
      </c>
      <c r="O458" s="32">
        <f>SUMIFS('Capex forecast'!N$7:N$210,'Capex forecast'!$T$7:$T$210,'Allocation of site-spec costs'!$B458,'Capex forecast'!$S$7:$S$210,'Allocation of site-spec costs'!$D458,'Capex forecast'!$Q$7:$Q$210,"Customer Connection")</f>
        <v>0</v>
      </c>
      <c r="Q458" s="6" t="s">
        <v>104</v>
      </c>
      <c r="R458" s="6" t="str">
        <f>INDEX('Raw demand forecast'!$M$7:$M$5830,MATCH($Q458,'Raw demand forecast'!$B$7:$B$5830,0))</f>
        <v>No</v>
      </c>
      <c r="S458" s="6" t="str">
        <f>IF(COUNTIF($Q$93:Q458,$B458) = 1, "LV", IF(COUNTIF($Q$93:Q458,$B458) = 2, "HV", "ST"))</f>
        <v>HV</v>
      </c>
      <c r="T458" s="6" t="str">
        <f>INDEX('Demand forecast and growth rate'!$E$7:$E$273,MATCH($Q458,'Demand forecast and growth rate'!$B$7:$B$273,0))</f>
        <v>Small growth</v>
      </c>
      <c r="U458" s="32">
        <f>SUMIFS('Capex forecast'!E$7:E$210,'Capex forecast'!$T$7:$T$210,$Q458,'Capex forecast'!$S$7:$S$210,$S458,'Capex forecast'!$Q$7:$Q$210,"Augex")</f>
        <v>0</v>
      </c>
      <c r="V458" s="32">
        <f>SUMIFS('Capex forecast'!F$7:F$210,'Capex forecast'!$T$7:$T$210,$Q458,'Capex forecast'!$S$7:$S$210,$S458,'Capex forecast'!$Q$7:$Q$210,"Augex")</f>
        <v>0</v>
      </c>
      <c r="W458" s="32">
        <f>SUMIFS('Capex forecast'!G$7:G$210,'Capex forecast'!$T$7:$T$210,$Q458,'Capex forecast'!$S$7:$S$210,$S458,'Capex forecast'!$Q$7:$Q$210,"Augex")</f>
        <v>0</v>
      </c>
      <c r="X458" s="32">
        <f>SUMIFS('Capex forecast'!H$7:H$210,'Capex forecast'!$T$7:$T$210,$Q458,'Capex forecast'!$S$7:$S$210,$S458,'Capex forecast'!$Q$7:$Q$210,"Augex")</f>
        <v>0</v>
      </c>
      <c r="Y458" s="32">
        <f>SUMIFS('Capex forecast'!I$7:I$210,'Capex forecast'!$T$7:$T$210,$Q458,'Capex forecast'!$S$7:$S$210,$S458,'Capex forecast'!$Q$7:$Q$210,"Augex")</f>
        <v>0</v>
      </c>
      <c r="Z458" s="32">
        <f>SUMIFS('Capex forecast'!J$7:J$210,'Capex forecast'!$T$7:$T$210,$Q458,'Capex forecast'!$S$7:$S$210,$S458,'Capex forecast'!$Q$7:$Q$210,"Augex")</f>
        <v>0</v>
      </c>
      <c r="AA458" s="32">
        <f>SUMIFS('Capex forecast'!K$7:K$210,'Capex forecast'!$T$7:$T$210,$Q458,'Capex forecast'!$S$7:$S$210,$S458,'Capex forecast'!$Q$7:$Q$210,"Augex")</f>
        <v>0</v>
      </c>
      <c r="AB458" s="32">
        <f>SUMIFS('Capex forecast'!L$7:L$210,'Capex forecast'!$T$7:$T$210,$Q458,'Capex forecast'!$S$7:$S$210,$S458,'Capex forecast'!$Q$7:$Q$210,"Augex")</f>
        <v>0</v>
      </c>
      <c r="AC458" s="32">
        <f>SUMIFS('Capex forecast'!M$7:M$210,'Capex forecast'!$T$7:$T$210,$Q458,'Capex forecast'!$S$7:$S$210,$S458,'Capex forecast'!$Q$7:$Q$210,"Augex")</f>
        <v>0</v>
      </c>
      <c r="AD458" s="32">
        <f>SUMIFS('Capex forecast'!N$7:N$210,'Capex forecast'!$T$7:$T$210,$Q458,'Capex forecast'!$S$7:$S$210,$S458,'Capex forecast'!$Q$7:$Q$210,"Augex")</f>
        <v>0</v>
      </c>
      <c r="AF458" s="6" t="s">
        <v>104</v>
      </c>
      <c r="AG458" s="6" t="str">
        <f>INDEX('Raw demand forecast'!$M$7:$M$5830,MATCH($Q458,'Raw demand forecast'!$B$7:$B$5830,0))</f>
        <v>No</v>
      </c>
      <c r="AH458" s="6" t="str">
        <f>IF(COUNTIF($AF$93:AF458,$B458) = 1, "LV", IF(COUNTIF($AF$93:AF458,$B458) = 2, "HV", "ST"))</f>
        <v>HV</v>
      </c>
      <c r="AI458" s="6" t="str">
        <f>INDEX('Demand forecast and growth rate'!$E$7:$E$273,MATCH($Q458,'Demand forecast and growth rate'!$B$7:$B$273,0))</f>
        <v>Small growth</v>
      </c>
      <c r="AJ458" s="53">
        <f>SUMIFS('Capex forecast'!E$7:E$210,'Capex forecast'!$T$7:$T$210,$AF458,'Capex forecast'!$S$7:$S$210,$AH458,'Capex forecast'!$Q$7:$Q$210,"Repex")</f>
        <v>0</v>
      </c>
      <c r="AK458" s="53">
        <f>SUMIFS('Capex forecast'!F$7:F$210,'Capex forecast'!$T$7:$T$210,$AF458,'Capex forecast'!$S$7:$S$210,$AH458,'Capex forecast'!$Q$7:$Q$210,"Repex")</f>
        <v>0</v>
      </c>
      <c r="AL458" s="53">
        <f>SUMIFS('Capex forecast'!G$7:G$210,'Capex forecast'!$T$7:$T$210,$AF458,'Capex forecast'!$S$7:$S$210,$AH458,'Capex forecast'!$Q$7:$Q$210,"Repex")</f>
        <v>0</v>
      </c>
      <c r="AM458" s="53">
        <f>SUMIFS('Capex forecast'!H$7:H$210,'Capex forecast'!$T$7:$T$210,$AF458,'Capex forecast'!$S$7:$S$210,$AH458,'Capex forecast'!$Q$7:$Q$210,"Repex")</f>
        <v>0</v>
      </c>
      <c r="AN458" s="53">
        <f>SUMIFS('Capex forecast'!I$7:I$210,'Capex forecast'!$T$7:$T$210,$AF458,'Capex forecast'!$S$7:$S$210,$AH458,'Capex forecast'!$Q$7:$Q$210,"Repex")</f>
        <v>0</v>
      </c>
      <c r="AO458" s="53">
        <f>SUMIFS('Capex forecast'!J$7:J$210,'Capex forecast'!$T$7:$T$210,$AF458,'Capex forecast'!$S$7:$S$210,$AH458,'Capex forecast'!$Q$7:$Q$210,"Repex")</f>
        <v>0</v>
      </c>
      <c r="AP458" s="53">
        <f>SUMIFS('Capex forecast'!K$7:K$210,'Capex forecast'!$T$7:$T$210,$AF458,'Capex forecast'!$S$7:$S$210,$AH458,'Capex forecast'!$Q$7:$Q$210,"Repex")</f>
        <v>0</v>
      </c>
      <c r="AQ458" s="53">
        <f>SUMIFS('Capex forecast'!L$7:L$210,'Capex forecast'!$T$7:$T$210,$AF458,'Capex forecast'!$S$7:$S$210,$AH458,'Capex forecast'!$Q$7:$Q$210,"Repex")</f>
        <v>0</v>
      </c>
      <c r="AR458" s="53">
        <f>SUMIFS('Capex forecast'!M$7:M$210,'Capex forecast'!$T$7:$T$210,$AF458,'Capex forecast'!$S$7:$S$210,$AH458,'Capex forecast'!$Q$7:$Q$210,"Repex")</f>
        <v>0</v>
      </c>
      <c r="AS458" s="53">
        <f>SUMIFS('Capex forecast'!N$7:N$210,'Capex forecast'!$T$7:$T$210,$AF458,'Capex forecast'!$S$7:$S$210,$AH458,'Capex forecast'!$Q$7:$Q$210,"Repex")</f>
        <v>0</v>
      </c>
    </row>
    <row r="459" spans="2:45" ht="15">
      <c r="B459" s="6" t="s">
        <v>21</v>
      </c>
      <c r="C459" s="6" t="str">
        <f>INDEX('Raw demand forecast'!$M$7:$M$5830,MATCH($B459,'Raw demand forecast'!$B$7:$B$5830,0))</f>
        <v>No</v>
      </c>
      <c r="D459" s="6" t="str">
        <f>IF(COUNTIF($B$93:B459,$B459) = 1, "LV", IF(COUNTIF($B$93:B459,$B459) = 2, "HV", "ST"))</f>
        <v>HV</v>
      </c>
      <c r="E459" s="6" t="str">
        <f>INDEX('Demand forecast and growth rate'!$E$7:$E$273,MATCH($B459,'Demand forecast and growth rate'!$B$7:$B$273,0))</f>
        <v>Steady/falling</v>
      </c>
      <c r="F459" s="32">
        <f>SUMIFS('Capex forecast'!E$7:E$210,'Capex forecast'!$T$7:$T$210,'Allocation of site-spec costs'!$B459,'Capex forecast'!$S$7:$S$210,'Allocation of site-spec costs'!$D459,'Capex forecast'!$Q$7:$Q$210,"Customer Connection")</f>
        <v>0</v>
      </c>
      <c r="G459" s="32">
        <f>SUMIFS('Capex forecast'!F$7:F$210,'Capex forecast'!$T$7:$T$210,'Allocation of site-spec costs'!$B459,'Capex forecast'!$S$7:$S$210,'Allocation of site-spec costs'!$D459,'Capex forecast'!$Q$7:$Q$210,"Customer Connection")</f>
        <v>0</v>
      </c>
      <c r="H459" s="32">
        <f>SUMIFS('Capex forecast'!G$7:G$210,'Capex forecast'!$T$7:$T$210,'Allocation of site-spec costs'!$B459,'Capex forecast'!$S$7:$S$210,'Allocation of site-spec costs'!$D459,'Capex forecast'!$Q$7:$Q$210,"Customer Connection")</f>
        <v>0</v>
      </c>
      <c r="I459" s="32">
        <f>SUMIFS('Capex forecast'!H$7:H$210,'Capex forecast'!$T$7:$T$210,'Allocation of site-spec costs'!$B459,'Capex forecast'!$S$7:$S$210,'Allocation of site-spec costs'!$D459,'Capex forecast'!$Q$7:$Q$210,"Customer Connection")</f>
        <v>0</v>
      </c>
      <c r="J459" s="32">
        <f>SUMIFS('Capex forecast'!I$7:I$210,'Capex forecast'!$T$7:$T$210,'Allocation of site-spec costs'!$B459,'Capex forecast'!$S$7:$S$210,'Allocation of site-spec costs'!$D459,'Capex forecast'!$Q$7:$Q$210,"Customer Connection")</f>
        <v>0</v>
      </c>
      <c r="K459" s="32">
        <f>SUMIFS('Capex forecast'!J$7:J$210,'Capex forecast'!$T$7:$T$210,'Allocation of site-spec costs'!$B459,'Capex forecast'!$S$7:$S$210,'Allocation of site-spec costs'!$D459,'Capex forecast'!$Q$7:$Q$210,"Customer Connection")</f>
        <v>0</v>
      </c>
      <c r="L459" s="32">
        <f>SUMIFS('Capex forecast'!K$7:K$210,'Capex forecast'!$T$7:$T$210,'Allocation of site-spec costs'!$B459,'Capex forecast'!$S$7:$S$210,'Allocation of site-spec costs'!$D459,'Capex forecast'!$Q$7:$Q$210,"Customer Connection")</f>
        <v>0</v>
      </c>
      <c r="M459" s="32">
        <f>SUMIFS('Capex forecast'!L$7:L$210,'Capex forecast'!$T$7:$T$210,'Allocation of site-spec costs'!$B459,'Capex forecast'!$S$7:$S$210,'Allocation of site-spec costs'!$D459,'Capex forecast'!$Q$7:$Q$210,"Customer Connection")</f>
        <v>0</v>
      </c>
      <c r="N459" s="32">
        <f>SUMIFS('Capex forecast'!M$7:M$210,'Capex forecast'!$T$7:$T$210,'Allocation of site-spec costs'!$B459,'Capex forecast'!$S$7:$S$210,'Allocation of site-spec costs'!$D459,'Capex forecast'!$Q$7:$Q$210,"Customer Connection")</f>
        <v>0</v>
      </c>
      <c r="O459" s="32">
        <f>SUMIFS('Capex forecast'!N$7:N$210,'Capex forecast'!$T$7:$T$210,'Allocation of site-spec costs'!$B459,'Capex forecast'!$S$7:$S$210,'Allocation of site-spec costs'!$D459,'Capex forecast'!$Q$7:$Q$210,"Customer Connection")</f>
        <v>0</v>
      </c>
      <c r="Q459" s="6" t="s">
        <v>21</v>
      </c>
      <c r="R459" s="6" t="str">
        <f>INDEX('Raw demand forecast'!$M$7:$M$5830,MATCH($Q459,'Raw demand forecast'!$B$7:$B$5830,0))</f>
        <v>No</v>
      </c>
      <c r="S459" s="6" t="str">
        <f>IF(COUNTIF($Q$93:Q459,$B459) = 1, "LV", IF(COUNTIF($Q$93:Q459,$B459) = 2, "HV", "ST"))</f>
        <v>HV</v>
      </c>
      <c r="T459" s="6" t="str">
        <f>INDEX('Demand forecast and growth rate'!$E$7:$E$273,MATCH($Q459,'Demand forecast and growth rate'!$B$7:$B$273,0))</f>
        <v>Steady/falling</v>
      </c>
      <c r="U459" s="32">
        <f>SUMIFS('Capex forecast'!E$7:E$210,'Capex forecast'!$T$7:$T$210,$Q459,'Capex forecast'!$S$7:$S$210,$S459,'Capex forecast'!$Q$7:$Q$210,"Augex")</f>
        <v>0</v>
      </c>
      <c r="V459" s="32">
        <f>SUMIFS('Capex forecast'!F$7:F$210,'Capex forecast'!$T$7:$T$210,$Q459,'Capex forecast'!$S$7:$S$210,$S459,'Capex forecast'!$Q$7:$Q$210,"Augex")</f>
        <v>0</v>
      </c>
      <c r="W459" s="32">
        <f>SUMIFS('Capex forecast'!G$7:G$210,'Capex forecast'!$T$7:$T$210,$Q459,'Capex forecast'!$S$7:$S$210,$S459,'Capex forecast'!$Q$7:$Q$210,"Augex")</f>
        <v>0</v>
      </c>
      <c r="X459" s="32">
        <f>SUMIFS('Capex forecast'!H$7:H$210,'Capex forecast'!$T$7:$T$210,$Q459,'Capex forecast'!$S$7:$S$210,$S459,'Capex forecast'!$Q$7:$Q$210,"Augex")</f>
        <v>0</v>
      </c>
      <c r="Y459" s="32">
        <f>SUMIFS('Capex forecast'!I$7:I$210,'Capex forecast'!$T$7:$T$210,$Q459,'Capex forecast'!$S$7:$S$210,$S459,'Capex forecast'!$Q$7:$Q$210,"Augex")</f>
        <v>0</v>
      </c>
      <c r="Z459" s="32">
        <f>SUMIFS('Capex forecast'!J$7:J$210,'Capex forecast'!$T$7:$T$210,$Q459,'Capex forecast'!$S$7:$S$210,$S459,'Capex forecast'!$Q$7:$Q$210,"Augex")</f>
        <v>0</v>
      </c>
      <c r="AA459" s="32">
        <f>SUMIFS('Capex forecast'!K$7:K$210,'Capex forecast'!$T$7:$T$210,$Q459,'Capex forecast'!$S$7:$S$210,$S459,'Capex forecast'!$Q$7:$Q$210,"Augex")</f>
        <v>0</v>
      </c>
      <c r="AB459" s="32">
        <f>SUMIFS('Capex forecast'!L$7:L$210,'Capex forecast'!$T$7:$T$210,$Q459,'Capex forecast'!$S$7:$S$210,$S459,'Capex forecast'!$Q$7:$Q$210,"Augex")</f>
        <v>0</v>
      </c>
      <c r="AC459" s="32">
        <f>SUMIFS('Capex forecast'!M$7:M$210,'Capex forecast'!$T$7:$T$210,$Q459,'Capex forecast'!$S$7:$S$210,$S459,'Capex forecast'!$Q$7:$Q$210,"Augex")</f>
        <v>0</v>
      </c>
      <c r="AD459" s="32">
        <f>SUMIFS('Capex forecast'!N$7:N$210,'Capex forecast'!$T$7:$T$210,$Q459,'Capex forecast'!$S$7:$S$210,$S459,'Capex forecast'!$Q$7:$Q$210,"Augex")</f>
        <v>0</v>
      </c>
      <c r="AF459" s="6" t="s">
        <v>21</v>
      </c>
      <c r="AG459" s="6" t="str">
        <f>INDEX('Raw demand forecast'!$M$7:$M$5830,MATCH($Q459,'Raw demand forecast'!$B$7:$B$5830,0))</f>
        <v>No</v>
      </c>
      <c r="AH459" s="6" t="str">
        <f>IF(COUNTIF($AF$93:AF459,$B459) = 1, "LV", IF(COUNTIF($AF$93:AF459,$B459) = 2, "HV", "ST"))</f>
        <v>HV</v>
      </c>
      <c r="AI459" s="6" t="str">
        <f>INDEX('Demand forecast and growth rate'!$E$7:$E$273,MATCH($Q459,'Demand forecast and growth rate'!$B$7:$B$273,0))</f>
        <v>Steady/falling</v>
      </c>
      <c r="AJ459" s="53">
        <f>SUMIFS('Capex forecast'!E$7:E$210,'Capex forecast'!$T$7:$T$210,$AF459,'Capex forecast'!$S$7:$S$210,$AH459,'Capex forecast'!$Q$7:$Q$210,"Repex")</f>
        <v>0</v>
      </c>
      <c r="AK459" s="53">
        <f>SUMIFS('Capex forecast'!F$7:F$210,'Capex forecast'!$T$7:$T$210,$AF459,'Capex forecast'!$S$7:$S$210,$AH459,'Capex forecast'!$Q$7:$Q$210,"Repex")</f>
        <v>0</v>
      </c>
      <c r="AL459" s="53">
        <f>SUMIFS('Capex forecast'!G$7:G$210,'Capex forecast'!$T$7:$T$210,$AF459,'Capex forecast'!$S$7:$S$210,$AH459,'Capex forecast'!$Q$7:$Q$210,"Repex")</f>
        <v>0</v>
      </c>
      <c r="AM459" s="53">
        <f>SUMIFS('Capex forecast'!H$7:H$210,'Capex forecast'!$T$7:$T$210,$AF459,'Capex forecast'!$S$7:$S$210,$AH459,'Capex forecast'!$Q$7:$Q$210,"Repex")</f>
        <v>0</v>
      </c>
      <c r="AN459" s="53">
        <f>SUMIFS('Capex forecast'!I$7:I$210,'Capex forecast'!$T$7:$T$210,$AF459,'Capex forecast'!$S$7:$S$210,$AH459,'Capex forecast'!$Q$7:$Q$210,"Repex")</f>
        <v>0</v>
      </c>
      <c r="AO459" s="53">
        <f>SUMIFS('Capex forecast'!J$7:J$210,'Capex forecast'!$T$7:$T$210,$AF459,'Capex forecast'!$S$7:$S$210,$AH459,'Capex forecast'!$Q$7:$Q$210,"Repex")</f>
        <v>0</v>
      </c>
      <c r="AP459" s="53">
        <f>SUMIFS('Capex forecast'!K$7:K$210,'Capex forecast'!$T$7:$T$210,$AF459,'Capex forecast'!$S$7:$S$210,$AH459,'Capex forecast'!$Q$7:$Q$210,"Repex")</f>
        <v>0</v>
      </c>
      <c r="AQ459" s="53">
        <f>SUMIFS('Capex forecast'!L$7:L$210,'Capex forecast'!$T$7:$T$210,$AF459,'Capex forecast'!$S$7:$S$210,$AH459,'Capex forecast'!$Q$7:$Q$210,"Repex")</f>
        <v>0</v>
      </c>
      <c r="AR459" s="53">
        <f>SUMIFS('Capex forecast'!M$7:M$210,'Capex forecast'!$T$7:$T$210,$AF459,'Capex forecast'!$S$7:$S$210,$AH459,'Capex forecast'!$Q$7:$Q$210,"Repex")</f>
        <v>0</v>
      </c>
      <c r="AS459" s="53">
        <f>SUMIFS('Capex forecast'!N$7:N$210,'Capex forecast'!$T$7:$T$210,$AF459,'Capex forecast'!$S$7:$S$210,$AH459,'Capex forecast'!$Q$7:$Q$210,"Repex")</f>
        <v>0</v>
      </c>
    </row>
    <row r="460" spans="2:45" ht="15">
      <c r="B460" s="6" t="s">
        <v>83</v>
      </c>
      <c r="C460" s="6" t="str">
        <f>INDEX('Raw demand forecast'!$M$7:$M$5830,MATCH($B460,'Raw demand forecast'!$B$7:$B$5830,0))</f>
        <v>No</v>
      </c>
      <c r="D460" s="6" t="str">
        <f>IF(COUNTIF($B$93:B460,$B460) = 1, "LV", IF(COUNTIF($B$93:B460,$B460) = 2, "HV", "ST"))</f>
        <v>HV</v>
      </c>
      <c r="E460" s="6" t="str">
        <f>INDEX('Demand forecast and growth rate'!$E$7:$E$273,MATCH($B460,'Demand forecast and growth rate'!$B$7:$B$273,0))</f>
        <v>Steady/falling</v>
      </c>
      <c r="F460" s="32">
        <f>SUMIFS('Capex forecast'!E$7:E$210,'Capex forecast'!$T$7:$T$210,'Allocation of site-spec costs'!$B460,'Capex forecast'!$S$7:$S$210,'Allocation of site-spec costs'!$D460,'Capex forecast'!$Q$7:$Q$210,"Customer Connection")</f>
        <v>0</v>
      </c>
      <c r="G460" s="32">
        <f>SUMIFS('Capex forecast'!F$7:F$210,'Capex forecast'!$T$7:$T$210,'Allocation of site-spec costs'!$B460,'Capex forecast'!$S$7:$S$210,'Allocation of site-spec costs'!$D460,'Capex forecast'!$Q$7:$Q$210,"Customer Connection")</f>
        <v>0</v>
      </c>
      <c r="H460" s="32">
        <f>SUMIFS('Capex forecast'!G$7:G$210,'Capex forecast'!$T$7:$T$210,'Allocation of site-spec costs'!$B460,'Capex forecast'!$S$7:$S$210,'Allocation of site-spec costs'!$D460,'Capex forecast'!$Q$7:$Q$210,"Customer Connection")</f>
        <v>0</v>
      </c>
      <c r="I460" s="32">
        <f>SUMIFS('Capex forecast'!H$7:H$210,'Capex forecast'!$T$7:$T$210,'Allocation of site-spec costs'!$B460,'Capex forecast'!$S$7:$S$210,'Allocation of site-spec costs'!$D460,'Capex forecast'!$Q$7:$Q$210,"Customer Connection")</f>
        <v>0</v>
      </c>
      <c r="J460" s="32">
        <f>SUMIFS('Capex forecast'!I$7:I$210,'Capex forecast'!$T$7:$T$210,'Allocation of site-spec costs'!$B460,'Capex forecast'!$S$7:$S$210,'Allocation of site-spec costs'!$D460,'Capex forecast'!$Q$7:$Q$210,"Customer Connection")</f>
        <v>0</v>
      </c>
      <c r="K460" s="32">
        <f>SUMIFS('Capex forecast'!J$7:J$210,'Capex forecast'!$T$7:$T$210,'Allocation of site-spec costs'!$B460,'Capex forecast'!$S$7:$S$210,'Allocation of site-spec costs'!$D460,'Capex forecast'!$Q$7:$Q$210,"Customer Connection")</f>
        <v>0</v>
      </c>
      <c r="L460" s="32">
        <f>SUMIFS('Capex forecast'!K$7:K$210,'Capex forecast'!$T$7:$T$210,'Allocation of site-spec costs'!$B460,'Capex forecast'!$S$7:$S$210,'Allocation of site-spec costs'!$D460,'Capex forecast'!$Q$7:$Q$210,"Customer Connection")</f>
        <v>0</v>
      </c>
      <c r="M460" s="32">
        <f>SUMIFS('Capex forecast'!L$7:L$210,'Capex forecast'!$T$7:$T$210,'Allocation of site-spec costs'!$B460,'Capex forecast'!$S$7:$S$210,'Allocation of site-spec costs'!$D460,'Capex forecast'!$Q$7:$Q$210,"Customer Connection")</f>
        <v>0</v>
      </c>
      <c r="N460" s="32">
        <f>SUMIFS('Capex forecast'!M$7:M$210,'Capex forecast'!$T$7:$T$210,'Allocation of site-spec costs'!$B460,'Capex forecast'!$S$7:$S$210,'Allocation of site-spec costs'!$D460,'Capex forecast'!$Q$7:$Q$210,"Customer Connection")</f>
        <v>0</v>
      </c>
      <c r="O460" s="32">
        <f>SUMIFS('Capex forecast'!N$7:N$210,'Capex forecast'!$T$7:$T$210,'Allocation of site-spec costs'!$B460,'Capex forecast'!$S$7:$S$210,'Allocation of site-spec costs'!$D460,'Capex forecast'!$Q$7:$Q$210,"Customer Connection")</f>
        <v>0</v>
      </c>
      <c r="Q460" s="6" t="s">
        <v>83</v>
      </c>
      <c r="R460" s="6" t="str">
        <f>INDEX('Raw demand forecast'!$M$7:$M$5830,MATCH($Q460,'Raw demand forecast'!$B$7:$B$5830,0))</f>
        <v>No</v>
      </c>
      <c r="S460" s="6" t="str">
        <f>IF(COUNTIF($Q$93:Q460,$B460) = 1, "LV", IF(COUNTIF($Q$93:Q460,$B460) = 2, "HV", "ST"))</f>
        <v>HV</v>
      </c>
      <c r="T460" s="6" t="str">
        <f>INDEX('Demand forecast and growth rate'!$E$7:$E$273,MATCH($Q460,'Demand forecast and growth rate'!$B$7:$B$273,0))</f>
        <v>Steady/falling</v>
      </c>
      <c r="U460" s="32">
        <f>SUMIFS('Capex forecast'!E$7:E$210,'Capex forecast'!$T$7:$T$210,$Q460,'Capex forecast'!$S$7:$S$210,$S460,'Capex forecast'!$Q$7:$Q$210,"Augex")</f>
        <v>0</v>
      </c>
      <c r="V460" s="32">
        <f>SUMIFS('Capex forecast'!F$7:F$210,'Capex forecast'!$T$7:$T$210,$Q460,'Capex forecast'!$S$7:$S$210,$S460,'Capex forecast'!$Q$7:$Q$210,"Augex")</f>
        <v>0</v>
      </c>
      <c r="W460" s="32">
        <f>SUMIFS('Capex forecast'!G$7:G$210,'Capex forecast'!$T$7:$T$210,$Q460,'Capex forecast'!$S$7:$S$210,$S460,'Capex forecast'!$Q$7:$Q$210,"Augex")</f>
        <v>0</v>
      </c>
      <c r="X460" s="32">
        <f>SUMIFS('Capex forecast'!H$7:H$210,'Capex forecast'!$T$7:$T$210,$Q460,'Capex forecast'!$S$7:$S$210,$S460,'Capex forecast'!$Q$7:$Q$210,"Augex")</f>
        <v>0</v>
      </c>
      <c r="Y460" s="32">
        <f>SUMIFS('Capex forecast'!I$7:I$210,'Capex forecast'!$T$7:$T$210,$Q460,'Capex forecast'!$S$7:$S$210,$S460,'Capex forecast'!$Q$7:$Q$210,"Augex")</f>
        <v>0</v>
      </c>
      <c r="Z460" s="32">
        <f>SUMIFS('Capex forecast'!J$7:J$210,'Capex forecast'!$T$7:$T$210,$Q460,'Capex forecast'!$S$7:$S$210,$S460,'Capex forecast'!$Q$7:$Q$210,"Augex")</f>
        <v>0</v>
      </c>
      <c r="AA460" s="32">
        <f>SUMIFS('Capex forecast'!K$7:K$210,'Capex forecast'!$T$7:$T$210,$Q460,'Capex forecast'!$S$7:$S$210,$S460,'Capex forecast'!$Q$7:$Q$210,"Augex")</f>
        <v>0</v>
      </c>
      <c r="AB460" s="32">
        <f>SUMIFS('Capex forecast'!L$7:L$210,'Capex forecast'!$T$7:$T$210,$Q460,'Capex forecast'!$S$7:$S$210,$S460,'Capex forecast'!$Q$7:$Q$210,"Augex")</f>
        <v>0</v>
      </c>
      <c r="AC460" s="32">
        <f>SUMIFS('Capex forecast'!M$7:M$210,'Capex forecast'!$T$7:$T$210,$Q460,'Capex forecast'!$S$7:$S$210,$S460,'Capex forecast'!$Q$7:$Q$210,"Augex")</f>
        <v>0</v>
      </c>
      <c r="AD460" s="32">
        <f>SUMIFS('Capex forecast'!N$7:N$210,'Capex forecast'!$T$7:$T$210,$Q460,'Capex forecast'!$S$7:$S$210,$S460,'Capex forecast'!$Q$7:$Q$210,"Augex")</f>
        <v>0</v>
      </c>
      <c r="AF460" s="6" t="s">
        <v>83</v>
      </c>
      <c r="AG460" s="6" t="str">
        <f>INDEX('Raw demand forecast'!$M$7:$M$5830,MATCH($Q460,'Raw demand forecast'!$B$7:$B$5830,0))</f>
        <v>No</v>
      </c>
      <c r="AH460" s="6" t="str">
        <f>IF(COUNTIF($AF$93:AF460,$B460) = 1, "LV", IF(COUNTIF($AF$93:AF460,$B460) = 2, "HV", "ST"))</f>
        <v>HV</v>
      </c>
      <c r="AI460" s="6" t="str">
        <f>INDEX('Demand forecast and growth rate'!$E$7:$E$273,MATCH($Q460,'Demand forecast and growth rate'!$B$7:$B$273,0))</f>
        <v>Steady/falling</v>
      </c>
      <c r="AJ460" s="53">
        <f>SUMIFS('Capex forecast'!E$7:E$210,'Capex forecast'!$T$7:$T$210,$AF460,'Capex forecast'!$S$7:$S$210,$AH460,'Capex forecast'!$Q$7:$Q$210,"Repex")</f>
        <v>0</v>
      </c>
      <c r="AK460" s="53">
        <f>SUMIFS('Capex forecast'!F$7:F$210,'Capex forecast'!$T$7:$T$210,$AF460,'Capex forecast'!$S$7:$S$210,$AH460,'Capex forecast'!$Q$7:$Q$210,"Repex")</f>
        <v>0</v>
      </c>
      <c r="AL460" s="53">
        <f>SUMIFS('Capex forecast'!G$7:G$210,'Capex forecast'!$T$7:$T$210,$AF460,'Capex forecast'!$S$7:$S$210,$AH460,'Capex forecast'!$Q$7:$Q$210,"Repex")</f>
        <v>0</v>
      </c>
      <c r="AM460" s="53">
        <f>SUMIFS('Capex forecast'!H$7:H$210,'Capex forecast'!$T$7:$T$210,$AF460,'Capex forecast'!$S$7:$S$210,$AH460,'Capex forecast'!$Q$7:$Q$210,"Repex")</f>
        <v>0</v>
      </c>
      <c r="AN460" s="53">
        <f>SUMIFS('Capex forecast'!I$7:I$210,'Capex forecast'!$T$7:$T$210,$AF460,'Capex forecast'!$S$7:$S$210,$AH460,'Capex forecast'!$Q$7:$Q$210,"Repex")</f>
        <v>0</v>
      </c>
      <c r="AO460" s="53">
        <f>SUMIFS('Capex forecast'!J$7:J$210,'Capex forecast'!$T$7:$T$210,$AF460,'Capex forecast'!$S$7:$S$210,$AH460,'Capex forecast'!$Q$7:$Q$210,"Repex")</f>
        <v>0</v>
      </c>
      <c r="AP460" s="53">
        <f>SUMIFS('Capex forecast'!K$7:K$210,'Capex forecast'!$T$7:$T$210,$AF460,'Capex forecast'!$S$7:$S$210,$AH460,'Capex forecast'!$Q$7:$Q$210,"Repex")</f>
        <v>0</v>
      </c>
      <c r="AQ460" s="53">
        <f>SUMIFS('Capex forecast'!L$7:L$210,'Capex forecast'!$T$7:$T$210,$AF460,'Capex forecast'!$S$7:$S$210,$AH460,'Capex forecast'!$Q$7:$Q$210,"Repex")</f>
        <v>0</v>
      </c>
      <c r="AR460" s="53">
        <f>SUMIFS('Capex forecast'!M$7:M$210,'Capex forecast'!$T$7:$T$210,$AF460,'Capex forecast'!$S$7:$S$210,$AH460,'Capex forecast'!$Q$7:$Q$210,"Repex")</f>
        <v>0</v>
      </c>
      <c r="AS460" s="53">
        <f>SUMIFS('Capex forecast'!N$7:N$210,'Capex forecast'!$T$7:$T$210,$AF460,'Capex forecast'!$S$7:$S$210,$AH460,'Capex forecast'!$Q$7:$Q$210,"Repex")</f>
        <v>0</v>
      </c>
    </row>
    <row r="461" spans="2:45" ht="15">
      <c r="B461" s="6" t="s">
        <v>166</v>
      </c>
      <c r="C461" s="6" t="str">
        <f>INDEX('Raw demand forecast'!$M$7:$M$5830,MATCH($B461,'Raw demand forecast'!$B$7:$B$5830,0))</f>
        <v>No</v>
      </c>
      <c r="D461" s="6" t="str">
        <f>IF(COUNTIF($B$93:B461,$B461) = 1, "LV", IF(COUNTIF($B$93:B461,$B461) = 2, "HV", "ST"))</f>
        <v>HV</v>
      </c>
      <c r="E461" s="6" t="str">
        <f>INDEX('Demand forecast and growth rate'!$E$7:$E$273,MATCH($B461,'Demand forecast and growth rate'!$B$7:$B$273,0))</f>
        <v>Steady/falling</v>
      </c>
      <c r="F461" s="32">
        <f>SUMIFS('Capex forecast'!E$7:E$210,'Capex forecast'!$T$7:$T$210,'Allocation of site-spec costs'!$B461,'Capex forecast'!$S$7:$S$210,'Allocation of site-spec costs'!$D461,'Capex forecast'!$Q$7:$Q$210,"Customer Connection")</f>
        <v>0</v>
      </c>
      <c r="G461" s="32">
        <f>SUMIFS('Capex forecast'!F$7:F$210,'Capex forecast'!$T$7:$T$210,'Allocation of site-spec costs'!$B461,'Capex forecast'!$S$7:$S$210,'Allocation of site-spec costs'!$D461,'Capex forecast'!$Q$7:$Q$210,"Customer Connection")</f>
        <v>0</v>
      </c>
      <c r="H461" s="32">
        <f>SUMIFS('Capex forecast'!G$7:G$210,'Capex forecast'!$T$7:$T$210,'Allocation of site-spec costs'!$B461,'Capex forecast'!$S$7:$S$210,'Allocation of site-spec costs'!$D461,'Capex forecast'!$Q$7:$Q$210,"Customer Connection")</f>
        <v>0</v>
      </c>
      <c r="I461" s="32">
        <f>SUMIFS('Capex forecast'!H$7:H$210,'Capex forecast'!$T$7:$T$210,'Allocation of site-spec costs'!$B461,'Capex forecast'!$S$7:$S$210,'Allocation of site-spec costs'!$D461,'Capex forecast'!$Q$7:$Q$210,"Customer Connection")</f>
        <v>0</v>
      </c>
      <c r="J461" s="32">
        <f>SUMIFS('Capex forecast'!I$7:I$210,'Capex forecast'!$T$7:$T$210,'Allocation of site-spec costs'!$B461,'Capex forecast'!$S$7:$S$210,'Allocation of site-spec costs'!$D461,'Capex forecast'!$Q$7:$Q$210,"Customer Connection")</f>
        <v>0</v>
      </c>
      <c r="K461" s="32">
        <f>SUMIFS('Capex forecast'!J$7:J$210,'Capex forecast'!$T$7:$T$210,'Allocation of site-spec costs'!$B461,'Capex forecast'!$S$7:$S$210,'Allocation of site-spec costs'!$D461,'Capex forecast'!$Q$7:$Q$210,"Customer Connection")</f>
        <v>0</v>
      </c>
      <c r="L461" s="32">
        <f>SUMIFS('Capex forecast'!K$7:K$210,'Capex forecast'!$T$7:$T$210,'Allocation of site-spec costs'!$B461,'Capex forecast'!$S$7:$S$210,'Allocation of site-spec costs'!$D461,'Capex forecast'!$Q$7:$Q$210,"Customer Connection")</f>
        <v>0</v>
      </c>
      <c r="M461" s="32">
        <f>SUMIFS('Capex forecast'!L$7:L$210,'Capex forecast'!$T$7:$T$210,'Allocation of site-spec costs'!$B461,'Capex forecast'!$S$7:$S$210,'Allocation of site-spec costs'!$D461,'Capex forecast'!$Q$7:$Q$210,"Customer Connection")</f>
        <v>0</v>
      </c>
      <c r="N461" s="32">
        <f>SUMIFS('Capex forecast'!M$7:M$210,'Capex forecast'!$T$7:$T$210,'Allocation of site-spec costs'!$B461,'Capex forecast'!$S$7:$S$210,'Allocation of site-spec costs'!$D461,'Capex forecast'!$Q$7:$Q$210,"Customer Connection")</f>
        <v>0</v>
      </c>
      <c r="O461" s="32">
        <f>SUMIFS('Capex forecast'!N$7:N$210,'Capex forecast'!$T$7:$T$210,'Allocation of site-spec costs'!$B461,'Capex forecast'!$S$7:$S$210,'Allocation of site-spec costs'!$D461,'Capex forecast'!$Q$7:$Q$210,"Customer Connection")</f>
        <v>0</v>
      </c>
      <c r="Q461" s="6" t="s">
        <v>166</v>
      </c>
      <c r="R461" s="6" t="str">
        <f>INDEX('Raw demand forecast'!$M$7:$M$5830,MATCH($Q461,'Raw demand forecast'!$B$7:$B$5830,0))</f>
        <v>No</v>
      </c>
      <c r="S461" s="6" t="str">
        <f>IF(COUNTIF($Q$93:Q461,$B461) = 1, "LV", IF(COUNTIF($Q$93:Q461,$B461) = 2, "HV", "ST"))</f>
        <v>HV</v>
      </c>
      <c r="T461" s="6" t="str">
        <f>INDEX('Demand forecast and growth rate'!$E$7:$E$273,MATCH($Q461,'Demand forecast and growth rate'!$B$7:$B$273,0))</f>
        <v>Steady/falling</v>
      </c>
      <c r="U461" s="32">
        <f>SUMIFS('Capex forecast'!E$7:E$210,'Capex forecast'!$T$7:$T$210,$Q461,'Capex forecast'!$S$7:$S$210,$S461,'Capex forecast'!$Q$7:$Q$210,"Augex")</f>
        <v>0</v>
      </c>
      <c r="V461" s="32">
        <f>SUMIFS('Capex forecast'!F$7:F$210,'Capex forecast'!$T$7:$T$210,$Q461,'Capex forecast'!$S$7:$S$210,$S461,'Capex forecast'!$Q$7:$Q$210,"Augex")</f>
        <v>0</v>
      </c>
      <c r="W461" s="32">
        <f>SUMIFS('Capex forecast'!G$7:G$210,'Capex forecast'!$T$7:$T$210,$Q461,'Capex forecast'!$S$7:$S$210,$S461,'Capex forecast'!$Q$7:$Q$210,"Augex")</f>
        <v>0</v>
      </c>
      <c r="X461" s="32">
        <f>SUMIFS('Capex forecast'!H$7:H$210,'Capex forecast'!$T$7:$T$210,$Q461,'Capex forecast'!$S$7:$S$210,$S461,'Capex forecast'!$Q$7:$Q$210,"Augex")</f>
        <v>0</v>
      </c>
      <c r="Y461" s="32">
        <f>SUMIFS('Capex forecast'!I$7:I$210,'Capex forecast'!$T$7:$T$210,$Q461,'Capex forecast'!$S$7:$S$210,$S461,'Capex forecast'!$Q$7:$Q$210,"Augex")</f>
        <v>0</v>
      </c>
      <c r="Z461" s="32">
        <f>SUMIFS('Capex forecast'!J$7:J$210,'Capex forecast'!$T$7:$T$210,$Q461,'Capex forecast'!$S$7:$S$210,$S461,'Capex forecast'!$Q$7:$Q$210,"Augex")</f>
        <v>0</v>
      </c>
      <c r="AA461" s="32">
        <f>SUMIFS('Capex forecast'!K$7:K$210,'Capex forecast'!$T$7:$T$210,$Q461,'Capex forecast'!$S$7:$S$210,$S461,'Capex forecast'!$Q$7:$Q$210,"Augex")</f>
        <v>0</v>
      </c>
      <c r="AB461" s="32">
        <f>SUMIFS('Capex forecast'!L$7:L$210,'Capex forecast'!$T$7:$T$210,$Q461,'Capex forecast'!$S$7:$S$210,$S461,'Capex forecast'!$Q$7:$Q$210,"Augex")</f>
        <v>0</v>
      </c>
      <c r="AC461" s="32">
        <f>SUMIFS('Capex forecast'!M$7:M$210,'Capex forecast'!$T$7:$T$210,$Q461,'Capex forecast'!$S$7:$S$210,$S461,'Capex forecast'!$Q$7:$Q$210,"Augex")</f>
        <v>0</v>
      </c>
      <c r="AD461" s="32">
        <f>SUMIFS('Capex forecast'!N$7:N$210,'Capex forecast'!$T$7:$T$210,$Q461,'Capex forecast'!$S$7:$S$210,$S461,'Capex forecast'!$Q$7:$Q$210,"Augex")</f>
        <v>0</v>
      </c>
      <c r="AF461" s="6" t="s">
        <v>166</v>
      </c>
      <c r="AG461" s="6" t="str">
        <f>INDEX('Raw demand forecast'!$M$7:$M$5830,MATCH($Q461,'Raw demand forecast'!$B$7:$B$5830,0))</f>
        <v>No</v>
      </c>
      <c r="AH461" s="6" t="str">
        <f>IF(COUNTIF($AF$93:AF461,$B461) = 1, "LV", IF(COUNTIF($AF$93:AF461,$B461) = 2, "HV", "ST"))</f>
        <v>HV</v>
      </c>
      <c r="AI461" s="6" t="str">
        <f>INDEX('Demand forecast and growth rate'!$E$7:$E$273,MATCH($Q461,'Demand forecast and growth rate'!$B$7:$B$273,0))</f>
        <v>Steady/falling</v>
      </c>
      <c r="AJ461" s="53">
        <f>SUMIFS('Capex forecast'!E$7:E$210,'Capex forecast'!$T$7:$T$210,$AF461,'Capex forecast'!$S$7:$S$210,$AH461,'Capex forecast'!$Q$7:$Q$210,"Repex")</f>
        <v>0</v>
      </c>
      <c r="AK461" s="53">
        <f>SUMIFS('Capex forecast'!F$7:F$210,'Capex forecast'!$T$7:$T$210,$AF461,'Capex forecast'!$S$7:$S$210,$AH461,'Capex forecast'!$Q$7:$Q$210,"Repex")</f>
        <v>0</v>
      </c>
      <c r="AL461" s="53">
        <f>SUMIFS('Capex forecast'!G$7:G$210,'Capex forecast'!$T$7:$T$210,$AF461,'Capex forecast'!$S$7:$S$210,$AH461,'Capex forecast'!$Q$7:$Q$210,"Repex")</f>
        <v>0</v>
      </c>
      <c r="AM461" s="53">
        <f>SUMIFS('Capex forecast'!H$7:H$210,'Capex forecast'!$T$7:$T$210,$AF461,'Capex forecast'!$S$7:$S$210,$AH461,'Capex forecast'!$Q$7:$Q$210,"Repex")</f>
        <v>0</v>
      </c>
      <c r="AN461" s="53">
        <f>SUMIFS('Capex forecast'!I$7:I$210,'Capex forecast'!$T$7:$T$210,$AF461,'Capex forecast'!$S$7:$S$210,$AH461,'Capex forecast'!$Q$7:$Q$210,"Repex")</f>
        <v>0</v>
      </c>
      <c r="AO461" s="53">
        <f>SUMIFS('Capex forecast'!J$7:J$210,'Capex forecast'!$T$7:$T$210,$AF461,'Capex forecast'!$S$7:$S$210,$AH461,'Capex forecast'!$Q$7:$Q$210,"Repex")</f>
        <v>0</v>
      </c>
      <c r="AP461" s="53">
        <f>SUMIFS('Capex forecast'!K$7:K$210,'Capex forecast'!$T$7:$T$210,$AF461,'Capex forecast'!$S$7:$S$210,$AH461,'Capex forecast'!$Q$7:$Q$210,"Repex")</f>
        <v>0</v>
      </c>
      <c r="AQ461" s="53">
        <f>SUMIFS('Capex forecast'!L$7:L$210,'Capex forecast'!$T$7:$T$210,$AF461,'Capex forecast'!$S$7:$S$210,$AH461,'Capex forecast'!$Q$7:$Q$210,"Repex")</f>
        <v>0</v>
      </c>
      <c r="AR461" s="53">
        <f>SUMIFS('Capex forecast'!M$7:M$210,'Capex forecast'!$T$7:$T$210,$AF461,'Capex forecast'!$S$7:$S$210,$AH461,'Capex forecast'!$Q$7:$Q$210,"Repex")</f>
        <v>0</v>
      </c>
      <c r="AS461" s="53">
        <f>SUMIFS('Capex forecast'!N$7:N$210,'Capex forecast'!$T$7:$T$210,$AF461,'Capex forecast'!$S$7:$S$210,$AH461,'Capex forecast'!$Q$7:$Q$210,"Repex")</f>
        <v>0</v>
      </c>
    </row>
    <row r="462" spans="2:45" ht="15">
      <c r="B462" s="6" t="s">
        <v>67</v>
      </c>
      <c r="C462" s="6" t="str">
        <f>INDEX('Raw demand forecast'!$M$7:$M$5830,MATCH($B462,'Raw demand forecast'!$B$7:$B$5830,0))</f>
        <v>No</v>
      </c>
      <c r="D462" s="6" t="str">
        <f>IF(COUNTIF($B$93:B462,$B462) = 1, "LV", IF(COUNTIF($B$93:B462,$B462) = 2, "HV", "ST"))</f>
        <v>HV</v>
      </c>
      <c r="E462" s="6" t="str">
        <f>INDEX('Demand forecast and growth rate'!$E$7:$E$273,MATCH($B462,'Demand forecast and growth rate'!$B$7:$B$273,0))</f>
        <v>Steady/falling</v>
      </c>
      <c r="F462" s="32">
        <f>SUMIFS('Capex forecast'!E$7:E$210,'Capex forecast'!$T$7:$T$210,'Allocation of site-spec costs'!$B462,'Capex forecast'!$S$7:$S$210,'Allocation of site-spec costs'!$D462,'Capex forecast'!$Q$7:$Q$210,"Customer Connection")</f>
        <v>0</v>
      </c>
      <c r="G462" s="32">
        <f>SUMIFS('Capex forecast'!F$7:F$210,'Capex forecast'!$T$7:$T$210,'Allocation of site-spec costs'!$B462,'Capex forecast'!$S$7:$S$210,'Allocation of site-spec costs'!$D462,'Capex forecast'!$Q$7:$Q$210,"Customer Connection")</f>
        <v>0</v>
      </c>
      <c r="H462" s="32">
        <f>SUMIFS('Capex forecast'!G$7:G$210,'Capex forecast'!$T$7:$T$210,'Allocation of site-spec costs'!$B462,'Capex forecast'!$S$7:$S$210,'Allocation of site-spec costs'!$D462,'Capex forecast'!$Q$7:$Q$210,"Customer Connection")</f>
        <v>0</v>
      </c>
      <c r="I462" s="32">
        <f>SUMIFS('Capex forecast'!H$7:H$210,'Capex forecast'!$T$7:$T$210,'Allocation of site-spec costs'!$B462,'Capex forecast'!$S$7:$S$210,'Allocation of site-spec costs'!$D462,'Capex forecast'!$Q$7:$Q$210,"Customer Connection")</f>
        <v>0</v>
      </c>
      <c r="J462" s="32">
        <f>SUMIFS('Capex forecast'!I$7:I$210,'Capex forecast'!$T$7:$T$210,'Allocation of site-spec costs'!$B462,'Capex forecast'!$S$7:$S$210,'Allocation of site-spec costs'!$D462,'Capex forecast'!$Q$7:$Q$210,"Customer Connection")</f>
        <v>0</v>
      </c>
      <c r="K462" s="32">
        <f>SUMIFS('Capex forecast'!J$7:J$210,'Capex forecast'!$T$7:$T$210,'Allocation of site-spec costs'!$B462,'Capex forecast'!$S$7:$S$210,'Allocation of site-spec costs'!$D462,'Capex forecast'!$Q$7:$Q$210,"Customer Connection")</f>
        <v>0</v>
      </c>
      <c r="L462" s="32">
        <f>SUMIFS('Capex forecast'!K$7:K$210,'Capex forecast'!$T$7:$T$210,'Allocation of site-spec costs'!$B462,'Capex forecast'!$S$7:$S$210,'Allocation of site-spec costs'!$D462,'Capex forecast'!$Q$7:$Q$210,"Customer Connection")</f>
        <v>0</v>
      </c>
      <c r="M462" s="32">
        <f>SUMIFS('Capex forecast'!L$7:L$210,'Capex forecast'!$T$7:$T$210,'Allocation of site-spec costs'!$B462,'Capex forecast'!$S$7:$S$210,'Allocation of site-spec costs'!$D462,'Capex forecast'!$Q$7:$Q$210,"Customer Connection")</f>
        <v>0</v>
      </c>
      <c r="N462" s="32">
        <f>SUMIFS('Capex forecast'!M$7:M$210,'Capex forecast'!$T$7:$T$210,'Allocation of site-spec costs'!$B462,'Capex forecast'!$S$7:$S$210,'Allocation of site-spec costs'!$D462,'Capex forecast'!$Q$7:$Q$210,"Customer Connection")</f>
        <v>0</v>
      </c>
      <c r="O462" s="32">
        <f>SUMIFS('Capex forecast'!N$7:N$210,'Capex forecast'!$T$7:$T$210,'Allocation of site-spec costs'!$B462,'Capex forecast'!$S$7:$S$210,'Allocation of site-spec costs'!$D462,'Capex forecast'!$Q$7:$Q$210,"Customer Connection")</f>
        <v>0</v>
      </c>
      <c r="Q462" s="6" t="s">
        <v>67</v>
      </c>
      <c r="R462" s="6" t="str">
        <f>INDEX('Raw demand forecast'!$M$7:$M$5830,MATCH($Q462,'Raw demand forecast'!$B$7:$B$5830,0))</f>
        <v>No</v>
      </c>
      <c r="S462" s="6" t="str">
        <f>IF(COUNTIF($Q$93:Q462,$B462) = 1, "LV", IF(COUNTIF($Q$93:Q462,$B462) = 2, "HV", "ST"))</f>
        <v>HV</v>
      </c>
      <c r="T462" s="6" t="str">
        <f>INDEX('Demand forecast and growth rate'!$E$7:$E$273,MATCH($Q462,'Demand forecast and growth rate'!$B$7:$B$273,0))</f>
        <v>Steady/falling</v>
      </c>
      <c r="U462" s="32">
        <f>SUMIFS('Capex forecast'!E$7:E$210,'Capex forecast'!$T$7:$T$210,$Q462,'Capex forecast'!$S$7:$S$210,$S462,'Capex forecast'!$Q$7:$Q$210,"Augex")</f>
        <v>0</v>
      </c>
      <c r="V462" s="32">
        <f>SUMIFS('Capex forecast'!F$7:F$210,'Capex forecast'!$T$7:$T$210,$Q462,'Capex forecast'!$S$7:$S$210,$S462,'Capex forecast'!$Q$7:$Q$210,"Augex")</f>
        <v>0</v>
      </c>
      <c r="W462" s="32">
        <f>SUMIFS('Capex forecast'!G$7:G$210,'Capex forecast'!$T$7:$T$210,$Q462,'Capex forecast'!$S$7:$S$210,$S462,'Capex forecast'!$Q$7:$Q$210,"Augex")</f>
        <v>0</v>
      </c>
      <c r="X462" s="32">
        <f>SUMIFS('Capex forecast'!H$7:H$210,'Capex forecast'!$T$7:$T$210,$Q462,'Capex forecast'!$S$7:$S$210,$S462,'Capex forecast'!$Q$7:$Q$210,"Augex")</f>
        <v>0</v>
      </c>
      <c r="Y462" s="32">
        <f>SUMIFS('Capex forecast'!I$7:I$210,'Capex forecast'!$T$7:$T$210,$Q462,'Capex forecast'!$S$7:$S$210,$S462,'Capex forecast'!$Q$7:$Q$210,"Augex")</f>
        <v>0</v>
      </c>
      <c r="Z462" s="32">
        <f>SUMIFS('Capex forecast'!J$7:J$210,'Capex forecast'!$T$7:$T$210,$Q462,'Capex forecast'!$S$7:$S$210,$S462,'Capex forecast'!$Q$7:$Q$210,"Augex")</f>
        <v>0</v>
      </c>
      <c r="AA462" s="32">
        <f>SUMIFS('Capex forecast'!K$7:K$210,'Capex forecast'!$T$7:$T$210,$Q462,'Capex forecast'!$S$7:$S$210,$S462,'Capex forecast'!$Q$7:$Q$210,"Augex")</f>
        <v>0</v>
      </c>
      <c r="AB462" s="32">
        <f>SUMIFS('Capex forecast'!L$7:L$210,'Capex forecast'!$T$7:$T$210,$Q462,'Capex forecast'!$S$7:$S$210,$S462,'Capex forecast'!$Q$7:$Q$210,"Augex")</f>
        <v>0</v>
      </c>
      <c r="AC462" s="32">
        <f>SUMIFS('Capex forecast'!M$7:M$210,'Capex forecast'!$T$7:$T$210,$Q462,'Capex forecast'!$S$7:$S$210,$S462,'Capex forecast'!$Q$7:$Q$210,"Augex")</f>
        <v>0</v>
      </c>
      <c r="AD462" s="32">
        <f>SUMIFS('Capex forecast'!N$7:N$210,'Capex forecast'!$T$7:$T$210,$Q462,'Capex forecast'!$S$7:$S$210,$S462,'Capex forecast'!$Q$7:$Q$210,"Augex")</f>
        <v>0</v>
      </c>
      <c r="AF462" s="6" t="s">
        <v>67</v>
      </c>
      <c r="AG462" s="6" t="str">
        <f>INDEX('Raw demand forecast'!$M$7:$M$5830,MATCH($Q462,'Raw demand forecast'!$B$7:$B$5830,0))</f>
        <v>No</v>
      </c>
      <c r="AH462" s="6" t="str">
        <f>IF(COUNTIF($AF$93:AF462,$B462) = 1, "LV", IF(COUNTIF($AF$93:AF462,$B462) = 2, "HV", "ST"))</f>
        <v>HV</v>
      </c>
      <c r="AI462" s="6" t="str">
        <f>INDEX('Demand forecast and growth rate'!$E$7:$E$273,MATCH($Q462,'Demand forecast and growth rate'!$B$7:$B$273,0))</f>
        <v>Steady/falling</v>
      </c>
      <c r="AJ462" s="53">
        <f>SUMIFS('Capex forecast'!E$7:E$210,'Capex forecast'!$T$7:$T$210,$AF462,'Capex forecast'!$S$7:$S$210,$AH462,'Capex forecast'!$Q$7:$Q$210,"Repex")</f>
        <v>0</v>
      </c>
      <c r="AK462" s="53">
        <f>SUMIFS('Capex forecast'!F$7:F$210,'Capex forecast'!$T$7:$T$210,$AF462,'Capex forecast'!$S$7:$S$210,$AH462,'Capex forecast'!$Q$7:$Q$210,"Repex")</f>
        <v>0</v>
      </c>
      <c r="AL462" s="53">
        <f>SUMIFS('Capex forecast'!G$7:G$210,'Capex forecast'!$T$7:$T$210,$AF462,'Capex forecast'!$S$7:$S$210,$AH462,'Capex forecast'!$Q$7:$Q$210,"Repex")</f>
        <v>0</v>
      </c>
      <c r="AM462" s="53">
        <f>SUMIFS('Capex forecast'!H$7:H$210,'Capex forecast'!$T$7:$T$210,$AF462,'Capex forecast'!$S$7:$S$210,$AH462,'Capex forecast'!$Q$7:$Q$210,"Repex")</f>
        <v>0</v>
      </c>
      <c r="AN462" s="53">
        <f>SUMIFS('Capex forecast'!I$7:I$210,'Capex forecast'!$T$7:$T$210,$AF462,'Capex forecast'!$S$7:$S$210,$AH462,'Capex forecast'!$Q$7:$Q$210,"Repex")</f>
        <v>0</v>
      </c>
      <c r="AO462" s="53">
        <f>SUMIFS('Capex forecast'!J$7:J$210,'Capex forecast'!$T$7:$T$210,$AF462,'Capex forecast'!$S$7:$S$210,$AH462,'Capex forecast'!$Q$7:$Q$210,"Repex")</f>
        <v>0</v>
      </c>
      <c r="AP462" s="53">
        <f>SUMIFS('Capex forecast'!K$7:K$210,'Capex forecast'!$T$7:$T$210,$AF462,'Capex forecast'!$S$7:$S$210,$AH462,'Capex forecast'!$Q$7:$Q$210,"Repex")</f>
        <v>0</v>
      </c>
      <c r="AQ462" s="53">
        <f>SUMIFS('Capex forecast'!L$7:L$210,'Capex forecast'!$T$7:$T$210,$AF462,'Capex forecast'!$S$7:$S$210,$AH462,'Capex forecast'!$Q$7:$Q$210,"Repex")</f>
        <v>0</v>
      </c>
      <c r="AR462" s="53">
        <f>SUMIFS('Capex forecast'!M$7:M$210,'Capex forecast'!$T$7:$T$210,$AF462,'Capex forecast'!$S$7:$S$210,$AH462,'Capex forecast'!$Q$7:$Q$210,"Repex")</f>
        <v>0</v>
      </c>
      <c r="AS462" s="53">
        <f>SUMIFS('Capex forecast'!N$7:N$210,'Capex forecast'!$T$7:$T$210,$AF462,'Capex forecast'!$S$7:$S$210,$AH462,'Capex forecast'!$Q$7:$Q$210,"Repex")</f>
        <v>0</v>
      </c>
    </row>
    <row r="463" spans="2:45" ht="15">
      <c r="B463" s="6" t="s">
        <v>620</v>
      </c>
      <c r="C463" s="6" t="str">
        <f>INDEX('Raw demand forecast'!$M$7:$M$5830,MATCH($B463,'Raw demand forecast'!$B$7:$B$5830,0))</f>
        <v>Yes</v>
      </c>
      <c r="D463" s="6" t="str">
        <f>IF(COUNTIF($B$93:B463,$B463) = 1, "LV", IF(COUNTIF($B$93:B463,$B463) = 2, "HV", "ST"))</f>
        <v>HV</v>
      </c>
      <c r="E463" s="6" t="str">
        <f>INDEX('Demand forecast and growth rate'!$E$7:$E$273,MATCH($B463,'Demand forecast and growth rate'!$B$7:$B$273,0))</f>
        <v>Steady/falling</v>
      </c>
      <c r="F463" s="32">
        <f>SUMIFS('Capex forecast'!E$7:E$210,'Capex forecast'!$T$7:$T$210,'Allocation of site-spec costs'!$B463,'Capex forecast'!$S$7:$S$210,'Allocation of site-spec costs'!$D463,'Capex forecast'!$Q$7:$Q$210,"Customer Connection")</f>
        <v>0</v>
      </c>
      <c r="G463" s="32">
        <f>SUMIFS('Capex forecast'!F$7:F$210,'Capex forecast'!$T$7:$T$210,'Allocation of site-spec costs'!$B463,'Capex forecast'!$S$7:$S$210,'Allocation of site-spec costs'!$D463,'Capex forecast'!$Q$7:$Q$210,"Customer Connection")</f>
        <v>0</v>
      </c>
      <c r="H463" s="32">
        <f>SUMIFS('Capex forecast'!G$7:G$210,'Capex forecast'!$T$7:$T$210,'Allocation of site-spec costs'!$B463,'Capex forecast'!$S$7:$S$210,'Allocation of site-spec costs'!$D463,'Capex forecast'!$Q$7:$Q$210,"Customer Connection")</f>
        <v>0</v>
      </c>
      <c r="I463" s="32">
        <f>SUMIFS('Capex forecast'!H$7:H$210,'Capex forecast'!$T$7:$T$210,'Allocation of site-spec costs'!$B463,'Capex forecast'!$S$7:$S$210,'Allocation of site-spec costs'!$D463,'Capex forecast'!$Q$7:$Q$210,"Customer Connection")</f>
        <v>0</v>
      </c>
      <c r="J463" s="32">
        <f>SUMIFS('Capex forecast'!I$7:I$210,'Capex forecast'!$T$7:$T$210,'Allocation of site-spec costs'!$B463,'Capex forecast'!$S$7:$S$210,'Allocation of site-spec costs'!$D463,'Capex forecast'!$Q$7:$Q$210,"Customer Connection")</f>
        <v>0</v>
      </c>
      <c r="K463" s="32">
        <f>SUMIFS('Capex forecast'!J$7:J$210,'Capex forecast'!$T$7:$T$210,'Allocation of site-spec costs'!$B463,'Capex forecast'!$S$7:$S$210,'Allocation of site-spec costs'!$D463,'Capex forecast'!$Q$7:$Q$210,"Customer Connection")</f>
        <v>0</v>
      </c>
      <c r="L463" s="32">
        <f>SUMIFS('Capex forecast'!K$7:K$210,'Capex forecast'!$T$7:$T$210,'Allocation of site-spec costs'!$B463,'Capex forecast'!$S$7:$S$210,'Allocation of site-spec costs'!$D463,'Capex forecast'!$Q$7:$Q$210,"Customer Connection")</f>
        <v>0</v>
      </c>
      <c r="M463" s="32">
        <f>SUMIFS('Capex forecast'!L$7:L$210,'Capex forecast'!$T$7:$T$210,'Allocation of site-spec costs'!$B463,'Capex forecast'!$S$7:$S$210,'Allocation of site-spec costs'!$D463,'Capex forecast'!$Q$7:$Q$210,"Customer Connection")</f>
        <v>0</v>
      </c>
      <c r="N463" s="32">
        <f>SUMIFS('Capex forecast'!M$7:M$210,'Capex forecast'!$T$7:$T$210,'Allocation of site-spec costs'!$B463,'Capex forecast'!$S$7:$S$210,'Allocation of site-spec costs'!$D463,'Capex forecast'!$Q$7:$Q$210,"Customer Connection")</f>
        <v>0</v>
      </c>
      <c r="O463" s="32">
        <f>SUMIFS('Capex forecast'!N$7:N$210,'Capex forecast'!$T$7:$T$210,'Allocation of site-spec costs'!$B463,'Capex forecast'!$S$7:$S$210,'Allocation of site-spec costs'!$D463,'Capex forecast'!$Q$7:$Q$210,"Customer Connection")</f>
        <v>0</v>
      </c>
      <c r="Q463" s="6" t="s">
        <v>620</v>
      </c>
      <c r="R463" s="6" t="str">
        <f>INDEX('Raw demand forecast'!$M$7:$M$5830,MATCH($Q463,'Raw demand forecast'!$B$7:$B$5830,0))</f>
        <v>Yes</v>
      </c>
      <c r="S463" s="6" t="str">
        <f>IF(COUNTIF($Q$93:Q463,$B463) = 1, "LV", IF(COUNTIF($Q$93:Q463,$B463) = 2, "HV", "ST"))</f>
        <v>HV</v>
      </c>
      <c r="T463" s="6" t="str">
        <f>INDEX('Demand forecast and growth rate'!$E$7:$E$273,MATCH($Q463,'Demand forecast and growth rate'!$B$7:$B$273,0))</f>
        <v>Steady/falling</v>
      </c>
      <c r="U463" s="32">
        <f>SUMIFS('Capex forecast'!E$7:E$210,'Capex forecast'!$T$7:$T$210,$Q463,'Capex forecast'!$S$7:$S$210,$S463,'Capex forecast'!$Q$7:$Q$210,"Augex")</f>
        <v>0</v>
      </c>
      <c r="V463" s="32">
        <f>SUMIFS('Capex forecast'!F$7:F$210,'Capex forecast'!$T$7:$T$210,$Q463,'Capex forecast'!$S$7:$S$210,$S463,'Capex forecast'!$Q$7:$Q$210,"Augex")</f>
        <v>0</v>
      </c>
      <c r="W463" s="32">
        <f>SUMIFS('Capex forecast'!G$7:G$210,'Capex forecast'!$T$7:$T$210,$Q463,'Capex forecast'!$S$7:$S$210,$S463,'Capex forecast'!$Q$7:$Q$210,"Augex")</f>
        <v>0</v>
      </c>
      <c r="X463" s="32">
        <f>SUMIFS('Capex forecast'!H$7:H$210,'Capex forecast'!$T$7:$T$210,$Q463,'Capex forecast'!$S$7:$S$210,$S463,'Capex forecast'!$Q$7:$Q$210,"Augex")</f>
        <v>0</v>
      </c>
      <c r="Y463" s="32">
        <f>SUMIFS('Capex forecast'!I$7:I$210,'Capex forecast'!$T$7:$T$210,$Q463,'Capex forecast'!$S$7:$S$210,$S463,'Capex forecast'!$Q$7:$Q$210,"Augex")</f>
        <v>0</v>
      </c>
      <c r="Z463" s="32">
        <f>SUMIFS('Capex forecast'!J$7:J$210,'Capex forecast'!$T$7:$T$210,$Q463,'Capex forecast'!$S$7:$S$210,$S463,'Capex forecast'!$Q$7:$Q$210,"Augex")</f>
        <v>0</v>
      </c>
      <c r="AA463" s="32">
        <f>SUMIFS('Capex forecast'!K$7:K$210,'Capex forecast'!$T$7:$T$210,$Q463,'Capex forecast'!$S$7:$S$210,$S463,'Capex forecast'!$Q$7:$Q$210,"Augex")</f>
        <v>0</v>
      </c>
      <c r="AB463" s="32">
        <f>SUMIFS('Capex forecast'!L$7:L$210,'Capex forecast'!$T$7:$T$210,$Q463,'Capex forecast'!$S$7:$S$210,$S463,'Capex forecast'!$Q$7:$Q$210,"Augex")</f>
        <v>0</v>
      </c>
      <c r="AC463" s="32">
        <f>SUMIFS('Capex forecast'!M$7:M$210,'Capex forecast'!$T$7:$T$210,$Q463,'Capex forecast'!$S$7:$S$210,$S463,'Capex forecast'!$Q$7:$Q$210,"Augex")</f>
        <v>0</v>
      </c>
      <c r="AD463" s="32">
        <f>SUMIFS('Capex forecast'!N$7:N$210,'Capex forecast'!$T$7:$T$210,$Q463,'Capex forecast'!$S$7:$S$210,$S463,'Capex forecast'!$Q$7:$Q$210,"Augex")</f>
        <v>0</v>
      </c>
      <c r="AF463" s="6" t="s">
        <v>620</v>
      </c>
      <c r="AG463" s="6" t="str">
        <f>INDEX('Raw demand forecast'!$M$7:$M$5830,MATCH($Q463,'Raw demand forecast'!$B$7:$B$5830,0))</f>
        <v>Yes</v>
      </c>
      <c r="AH463" s="6" t="str">
        <f>IF(COUNTIF($AF$93:AF463,$B463) = 1, "LV", IF(COUNTIF($AF$93:AF463,$B463) = 2, "HV", "ST"))</f>
        <v>HV</v>
      </c>
      <c r="AI463" s="6" t="str">
        <f>INDEX('Demand forecast and growth rate'!$E$7:$E$273,MATCH($Q463,'Demand forecast and growth rate'!$B$7:$B$273,0))</f>
        <v>Steady/falling</v>
      </c>
      <c r="AJ463" s="53">
        <f>SUMIFS('Capex forecast'!E$7:E$210,'Capex forecast'!$T$7:$T$210,$AF463,'Capex forecast'!$S$7:$S$210,$AH463,'Capex forecast'!$Q$7:$Q$210,"Repex")</f>
        <v>0</v>
      </c>
      <c r="AK463" s="53">
        <f>SUMIFS('Capex forecast'!F$7:F$210,'Capex forecast'!$T$7:$T$210,$AF463,'Capex forecast'!$S$7:$S$210,$AH463,'Capex forecast'!$Q$7:$Q$210,"Repex")</f>
        <v>0</v>
      </c>
      <c r="AL463" s="53">
        <f>SUMIFS('Capex forecast'!G$7:G$210,'Capex forecast'!$T$7:$T$210,$AF463,'Capex forecast'!$S$7:$S$210,$AH463,'Capex forecast'!$Q$7:$Q$210,"Repex")</f>
        <v>0</v>
      </c>
      <c r="AM463" s="53">
        <f>SUMIFS('Capex forecast'!H$7:H$210,'Capex forecast'!$T$7:$T$210,$AF463,'Capex forecast'!$S$7:$S$210,$AH463,'Capex forecast'!$Q$7:$Q$210,"Repex")</f>
        <v>0</v>
      </c>
      <c r="AN463" s="53">
        <f>SUMIFS('Capex forecast'!I$7:I$210,'Capex forecast'!$T$7:$T$210,$AF463,'Capex forecast'!$S$7:$S$210,$AH463,'Capex forecast'!$Q$7:$Q$210,"Repex")</f>
        <v>0</v>
      </c>
      <c r="AO463" s="53">
        <f>SUMIFS('Capex forecast'!J$7:J$210,'Capex forecast'!$T$7:$T$210,$AF463,'Capex forecast'!$S$7:$S$210,$AH463,'Capex forecast'!$Q$7:$Q$210,"Repex")</f>
        <v>0</v>
      </c>
      <c r="AP463" s="53">
        <f>SUMIFS('Capex forecast'!K$7:K$210,'Capex forecast'!$T$7:$T$210,$AF463,'Capex forecast'!$S$7:$S$210,$AH463,'Capex forecast'!$Q$7:$Q$210,"Repex")</f>
        <v>0</v>
      </c>
      <c r="AQ463" s="53">
        <f>SUMIFS('Capex forecast'!L$7:L$210,'Capex forecast'!$T$7:$T$210,$AF463,'Capex forecast'!$S$7:$S$210,$AH463,'Capex forecast'!$Q$7:$Q$210,"Repex")</f>
        <v>0</v>
      </c>
      <c r="AR463" s="53">
        <f>SUMIFS('Capex forecast'!M$7:M$210,'Capex forecast'!$T$7:$T$210,$AF463,'Capex forecast'!$S$7:$S$210,$AH463,'Capex forecast'!$Q$7:$Q$210,"Repex")</f>
        <v>0</v>
      </c>
      <c r="AS463" s="53">
        <f>SUMIFS('Capex forecast'!N$7:N$210,'Capex forecast'!$T$7:$T$210,$AF463,'Capex forecast'!$S$7:$S$210,$AH463,'Capex forecast'!$Q$7:$Q$210,"Repex")</f>
        <v>0</v>
      </c>
    </row>
    <row r="464" spans="2:45" ht="15">
      <c r="B464" s="6" t="s">
        <v>10</v>
      </c>
      <c r="C464" s="6" t="str">
        <f>INDEX('Raw demand forecast'!$M$7:$M$5830,MATCH($B464,'Raw demand forecast'!$B$7:$B$5830,0))</f>
        <v>No</v>
      </c>
      <c r="D464" s="6" t="str">
        <f>IF(COUNTIF($B$93:B464,$B464) = 1, "LV", IF(COUNTIF($B$93:B464,$B464) = 2, "HV", "ST"))</f>
        <v>HV</v>
      </c>
      <c r="E464" s="6" t="str">
        <f>INDEX('Demand forecast and growth rate'!$E$7:$E$273,MATCH($B464,'Demand forecast and growth rate'!$B$7:$B$273,0))</f>
        <v>Steady/falling</v>
      </c>
      <c r="F464" s="32">
        <f>SUMIFS('Capex forecast'!E$7:E$210,'Capex forecast'!$T$7:$T$210,'Allocation of site-spec costs'!$B464,'Capex forecast'!$S$7:$S$210,'Allocation of site-spec costs'!$D464,'Capex forecast'!$Q$7:$Q$210,"Customer Connection")</f>
        <v>0</v>
      </c>
      <c r="G464" s="32">
        <f>SUMIFS('Capex forecast'!F$7:F$210,'Capex forecast'!$T$7:$T$210,'Allocation of site-spec costs'!$B464,'Capex forecast'!$S$7:$S$210,'Allocation of site-spec costs'!$D464,'Capex forecast'!$Q$7:$Q$210,"Customer Connection")</f>
        <v>0</v>
      </c>
      <c r="H464" s="32">
        <f>SUMIFS('Capex forecast'!G$7:G$210,'Capex forecast'!$T$7:$T$210,'Allocation of site-spec costs'!$B464,'Capex forecast'!$S$7:$S$210,'Allocation of site-spec costs'!$D464,'Capex forecast'!$Q$7:$Q$210,"Customer Connection")</f>
        <v>0</v>
      </c>
      <c r="I464" s="32">
        <f>SUMIFS('Capex forecast'!H$7:H$210,'Capex forecast'!$T$7:$T$210,'Allocation of site-spec costs'!$B464,'Capex forecast'!$S$7:$S$210,'Allocation of site-spec costs'!$D464,'Capex forecast'!$Q$7:$Q$210,"Customer Connection")</f>
        <v>0</v>
      </c>
      <c r="J464" s="32">
        <f>SUMIFS('Capex forecast'!I$7:I$210,'Capex forecast'!$T$7:$T$210,'Allocation of site-spec costs'!$B464,'Capex forecast'!$S$7:$S$210,'Allocation of site-spec costs'!$D464,'Capex forecast'!$Q$7:$Q$210,"Customer Connection")</f>
        <v>0</v>
      </c>
      <c r="K464" s="32">
        <f>SUMIFS('Capex forecast'!J$7:J$210,'Capex forecast'!$T$7:$T$210,'Allocation of site-spec costs'!$B464,'Capex forecast'!$S$7:$S$210,'Allocation of site-spec costs'!$D464,'Capex forecast'!$Q$7:$Q$210,"Customer Connection")</f>
        <v>0</v>
      </c>
      <c r="L464" s="32">
        <f>SUMIFS('Capex forecast'!K$7:K$210,'Capex forecast'!$T$7:$T$210,'Allocation of site-spec costs'!$B464,'Capex forecast'!$S$7:$S$210,'Allocation of site-spec costs'!$D464,'Capex forecast'!$Q$7:$Q$210,"Customer Connection")</f>
        <v>0</v>
      </c>
      <c r="M464" s="32">
        <f>SUMIFS('Capex forecast'!L$7:L$210,'Capex forecast'!$T$7:$T$210,'Allocation of site-spec costs'!$B464,'Capex forecast'!$S$7:$S$210,'Allocation of site-spec costs'!$D464,'Capex forecast'!$Q$7:$Q$210,"Customer Connection")</f>
        <v>0</v>
      </c>
      <c r="N464" s="32">
        <f>SUMIFS('Capex forecast'!M$7:M$210,'Capex forecast'!$T$7:$T$210,'Allocation of site-spec costs'!$B464,'Capex forecast'!$S$7:$S$210,'Allocation of site-spec costs'!$D464,'Capex forecast'!$Q$7:$Q$210,"Customer Connection")</f>
        <v>0</v>
      </c>
      <c r="O464" s="32">
        <f>SUMIFS('Capex forecast'!N$7:N$210,'Capex forecast'!$T$7:$T$210,'Allocation of site-spec costs'!$B464,'Capex forecast'!$S$7:$S$210,'Allocation of site-spec costs'!$D464,'Capex forecast'!$Q$7:$Q$210,"Customer Connection")</f>
        <v>0</v>
      </c>
      <c r="Q464" s="6" t="s">
        <v>10</v>
      </c>
      <c r="R464" s="6" t="str">
        <f>INDEX('Raw demand forecast'!$M$7:$M$5830,MATCH($Q464,'Raw demand forecast'!$B$7:$B$5830,0))</f>
        <v>No</v>
      </c>
      <c r="S464" s="6" t="str">
        <f>IF(COUNTIF($Q$93:Q464,$B464) = 1, "LV", IF(COUNTIF($Q$93:Q464,$B464) = 2, "HV", "ST"))</f>
        <v>HV</v>
      </c>
      <c r="T464" s="6" t="str">
        <f>INDEX('Demand forecast and growth rate'!$E$7:$E$273,MATCH($Q464,'Demand forecast and growth rate'!$B$7:$B$273,0))</f>
        <v>Steady/falling</v>
      </c>
      <c r="U464" s="32">
        <f>SUMIFS('Capex forecast'!E$7:E$210,'Capex forecast'!$T$7:$T$210,$Q464,'Capex forecast'!$S$7:$S$210,$S464,'Capex forecast'!$Q$7:$Q$210,"Augex")</f>
        <v>0</v>
      </c>
      <c r="V464" s="32">
        <f>SUMIFS('Capex forecast'!F$7:F$210,'Capex forecast'!$T$7:$T$210,$Q464,'Capex forecast'!$S$7:$S$210,$S464,'Capex forecast'!$Q$7:$Q$210,"Augex")</f>
        <v>0</v>
      </c>
      <c r="W464" s="32">
        <f>SUMIFS('Capex forecast'!G$7:G$210,'Capex forecast'!$T$7:$T$210,$Q464,'Capex forecast'!$S$7:$S$210,$S464,'Capex forecast'!$Q$7:$Q$210,"Augex")</f>
        <v>0</v>
      </c>
      <c r="X464" s="32">
        <f>SUMIFS('Capex forecast'!H$7:H$210,'Capex forecast'!$T$7:$T$210,$Q464,'Capex forecast'!$S$7:$S$210,$S464,'Capex forecast'!$Q$7:$Q$210,"Augex")</f>
        <v>0</v>
      </c>
      <c r="Y464" s="32">
        <f>SUMIFS('Capex forecast'!I$7:I$210,'Capex forecast'!$T$7:$T$210,$Q464,'Capex forecast'!$S$7:$S$210,$S464,'Capex forecast'!$Q$7:$Q$210,"Augex")</f>
        <v>0</v>
      </c>
      <c r="Z464" s="32">
        <f>SUMIFS('Capex forecast'!J$7:J$210,'Capex forecast'!$T$7:$T$210,$Q464,'Capex forecast'!$S$7:$S$210,$S464,'Capex forecast'!$Q$7:$Q$210,"Augex")</f>
        <v>0</v>
      </c>
      <c r="AA464" s="32">
        <f>SUMIFS('Capex forecast'!K$7:K$210,'Capex forecast'!$T$7:$T$210,$Q464,'Capex forecast'!$S$7:$S$210,$S464,'Capex forecast'!$Q$7:$Q$210,"Augex")</f>
        <v>0</v>
      </c>
      <c r="AB464" s="32">
        <f>SUMIFS('Capex forecast'!L$7:L$210,'Capex forecast'!$T$7:$T$210,$Q464,'Capex forecast'!$S$7:$S$210,$S464,'Capex forecast'!$Q$7:$Q$210,"Augex")</f>
        <v>0</v>
      </c>
      <c r="AC464" s="32">
        <f>SUMIFS('Capex forecast'!M$7:M$210,'Capex forecast'!$T$7:$T$210,$Q464,'Capex forecast'!$S$7:$S$210,$S464,'Capex forecast'!$Q$7:$Q$210,"Augex")</f>
        <v>0</v>
      </c>
      <c r="AD464" s="32">
        <f>SUMIFS('Capex forecast'!N$7:N$210,'Capex forecast'!$T$7:$T$210,$Q464,'Capex forecast'!$S$7:$S$210,$S464,'Capex forecast'!$Q$7:$Q$210,"Augex")</f>
        <v>0</v>
      </c>
      <c r="AF464" s="6" t="s">
        <v>10</v>
      </c>
      <c r="AG464" s="6" t="str">
        <f>INDEX('Raw demand forecast'!$M$7:$M$5830,MATCH($Q464,'Raw demand forecast'!$B$7:$B$5830,0))</f>
        <v>No</v>
      </c>
      <c r="AH464" s="6" t="str">
        <f>IF(COUNTIF($AF$93:AF464,$B464) = 1, "LV", IF(COUNTIF($AF$93:AF464,$B464) = 2, "HV", "ST"))</f>
        <v>HV</v>
      </c>
      <c r="AI464" s="6" t="str">
        <f>INDEX('Demand forecast and growth rate'!$E$7:$E$273,MATCH($Q464,'Demand forecast and growth rate'!$B$7:$B$273,0))</f>
        <v>Steady/falling</v>
      </c>
      <c r="AJ464" s="53">
        <f>SUMIFS('Capex forecast'!E$7:E$210,'Capex forecast'!$T$7:$T$210,$AF464,'Capex forecast'!$S$7:$S$210,$AH464,'Capex forecast'!$Q$7:$Q$210,"Repex")</f>
        <v>0</v>
      </c>
      <c r="AK464" s="53">
        <f>SUMIFS('Capex forecast'!F$7:F$210,'Capex forecast'!$T$7:$T$210,$AF464,'Capex forecast'!$S$7:$S$210,$AH464,'Capex forecast'!$Q$7:$Q$210,"Repex")</f>
        <v>0</v>
      </c>
      <c r="AL464" s="53">
        <f>SUMIFS('Capex forecast'!G$7:G$210,'Capex forecast'!$T$7:$T$210,$AF464,'Capex forecast'!$S$7:$S$210,$AH464,'Capex forecast'!$Q$7:$Q$210,"Repex")</f>
        <v>0</v>
      </c>
      <c r="AM464" s="53">
        <f>SUMIFS('Capex forecast'!H$7:H$210,'Capex forecast'!$T$7:$T$210,$AF464,'Capex forecast'!$S$7:$S$210,$AH464,'Capex forecast'!$Q$7:$Q$210,"Repex")</f>
        <v>0</v>
      </c>
      <c r="AN464" s="53">
        <f>SUMIFS('Capex forecast'!I$7:I$210,'Capex forecast'!$T$7:$T$210,$AF464,'Capex forecast'!$S$7:$S$210,$AH464,'Capex forecast'!$Q$7:$Q$210,"Repex")</f>
        <v>0</v>
      </c>
      <c r="AO464" s="53">
        <f>SUMIFS('Capex forecast'!J$7:J$210,'Capex forecast'!$T$7:$T$210,$AF464,'Capex forecast'!$S$7:$S$210,$AH464,'Capex forecast'!$Q$7:$Q$210,"Repex")</f>
        <v>0</v>
      </c>
      <c r="AP464" s="53">
        <f>SUMIFS('Capex forecast'!K$7:K$210,'Capex forecast'!$T$7:$T$210,$AF464,'Capex forecast'!$S$7:$S$210,$AH464,'Capex forecast'!$Q$7:$Q$210,"Repex")</f>
        <v>0</v>
      </c>
      <c r="AQ464" s="53">
        <f>SUMIFS('Capex forecast'!L$7:L$210,'Capex forecast'!$T$7:$T$210,$AF464,'Capex forecast'!$S$7:$S$210,$AH464,'Capex forecast'!$Q$7:$Q$210,"Repex")</f>
        <v>0</v>
      </c>
      <c r="AR464" s="53">
        <f>SUMIFS('Capex forecast'!M$7:M$210,'Capex forecast'!$T$7:$T$210,$AF464,'Capex forecast'!$S$7:$S$210,$AH464,'Capex forecast'!$Q$7:$Q$210,"Repex")</f>
        <v>0</v>
      </c>
      <c r="AS464" s="53">
        <f>SUMIFS('Capex forecast'!N$7:N$210,'Capex forecast'!$T$7:$T$210,$AF464,'Capex forecast'!$S$7:$S$210,$AH464,'Capex forecast'!$Q$7:$Q$210,"Repex")</f>
        <v>0</v>
      </c>
    </row>
    <row r="465" spans="2:45" ht="15">
      <c r="B465" s="6" t="s">
        <v>13</v>
      </c>
      <c r="C465" s="6" t="str">
        <f>INDEX('Raw demand forecast'!$M$7:$M$5830,MATCH($B465,'Raw demand forecast'!$B$7:$B$5830,0))</f>
        <v>No</v>
      </c>
      <c r="D465" s="6" t="str">
        <f>IF(COUNTIF($B$93:B465,$B465) = 1, "LV", IF(COUNTIF($B$93:B465,$B465) = 2, "HV", "ST"))</f>
        <v>HV</v>
      </c>
      <c r="E465" s="6" t="str">
        <f>INDEX('Demand forecast and growth rate'!$E$7:$E$273,MATCH($B465,'Demand forecast and growth rate'!$B$7:$B$273,0))</f>
        <v>High growth</v>
      </c>
      <c r="F465" s="32">
        <f>SUMIFS('Capex forecast'!E$7:E$210,'Capex forecast'!$T$7:$T$210,'Allocation of site-spec costs'!$B465,'Capex forecast'!$S$7:$S$210,'Allocation of site-spec costs'!$D465,'Capex forecast'!$Q$7:$Q$210,"Customer Connection")</f>
        <v>0</v>
      </c>
      <c r="G465" s="32">
        <f>SUMIFS('Capex forecast'!F$7:F$210,'Capex forecast'!$T$7:$T$210,'Allocation of site-spec costs'!$B465,'Capex forecast'!$S$7:$S$210,'Allocation of site-spec costs'!$D465,'Capex forecast'!$Q$7:$Q$210,"Customer Connection")</f>
        <v>0</v>
      </c>
      <c r="H465" s="32">
        <f>SUMIFS('Capex forecast'!G$7:G$210,'Capex forecast'!$T$7:$T$210,'Allocation of site-spec costs'!$B465,'Capex forecast'!$S$7:$S$210,'Allocation of site-spec costs'!$D465,'Capex forecast'!$Q$7:$Q$210,"Customer Connection")</f>
        <v>0</v>
      </c>
      <c r="I465" s="32">
        <f>SUMIFS('Capex forecast'!H$7:H$210,'Capex forecast'!$T$7:$T$210,'Allocation of site-spec costs'!$B465,'Capex forecast'!$S$7:$S$210,'Allocation of site-spec costs'!$D465,'Capex forecast'!$Q$7:$Q$210,"Customer Connection")</f>
        <v>0</v>
      </c>
      <c r="J465" s="32">
        <f>SUMIFS('Capex forecast'!I$7:I$210,'Capex forecast'!$T$7:$T$210,'Allocation of site-spec costs'!$B465,'Capex forecast'!$S$7:$S$210,'Allocation of site-spec costs'!$D465,'Capex forecast'!$Q$7:$Q$210,"Customer Connection")</f>
        <v>0</v>
      </c>
      <c r="K465" s="32">
        <f>SUMIFS('Capex forecast'!J$7:J$210,'Capex forecast'!$T$7:$T$210,'Allocation of site-spec costs'!$B465,'Capex forecast'!$S$7:$S$210,'Allocation of site-spec costs'!$D465,'Capex forecast'!$Q$7:$Q$210,"Customer Connection")</f>
        <v>0</v>
      </c>
      <c r="L465" s="32">
        <f>SUMIFS('Capex forecast'!K$7:K$210,'Capex forecast'!$T$7:$T$210,'Allocation of site-spec costs'!$B465,'Capex forecast'!$S$7:$S$210,'Allocation of site-spec costs'!$D465,'Capex forecast'!$Q$7:$Q$210,"Customer Connection")</f>
        <v>0</v>
      </c>
      <c r="M465" s="32">
        <f>SUMIFS('Capex forecast'!L$7:L$210,'Capex forecast'!$T$7:$T$210,'Allocation of site-spec costs'!$B465,'Capex forecast'!$S$7:$S$210,'Allocation of site-spec costs'!$D465,'Capex forecast'!$Q$7:$Q$210,"Customer Connection")</f>
        <v>0</v>
      </c>
      <c r="N465" s="32">
        <f>SUMIFS('Capex forecast'!M$7:M$210,'Capex forecast'!$T$7:$T$210,'Allocation of site-spec costs'!$B465,'Capex forecast'!$S$7:$S$210,'Allocation of site-spec costs'!$D465,'Capex forecast'!$Q$7:$Q$210,"Customer Connection")</f>
        <v>0</v>
      </c>
      <c r="O465" s="32">
        <f>SUMIFS('Capex forecast'!N$7:N$210,'Capex forecast'!$T$7:$T$210,'Allocation of site-spec costs'!$B465,'Capex forecast'!$S$7:$S$210,'Allocation of site-spec costs'!$D465,'Capex forecast'!$Q$7:$Q$210,"Customer Connection")</f>
        <v>0</v>
      </c>
      <c r="Q465" s="6" t="s">
        <v>13</v>
      </c>
      <c r="R465" s="6" t="str">
        <f>INDEX('Raw demand forecast'!$M$7:$M$5830,MATCH($Q465,'Raw demand forecast'!$B$7:$B$5830,0))</f>
        <v>No</v>
      </c>
      <c r="S465" s="6" t="str">
        <f>IF(COUNTIF($Q$93:Q465,$B465) = 1, "LV", IF(COUNTIF($Q$93:Q465,$B465) = 2, "HV", "ST"))</f>
        <v>HV</v>
      </c>
      <c r="T465" s="6" t="str">
        <f>INDEX('Demand forecast and growth rate'!$E$7:$E$273,MATCH($Q465,'Demand forecast and growth rate'!$B$7:$B$273,0))</f>
        <v>High growth</v>
      </c>
      <c r="U465" s="32">
        <f>SUMIFS('Capex forecast'!E$7:E$210,'Capex forecast'!$T$7:$T$210,$Q465,'Capex forecast'!$S$7:$S$210,$S465,'Capex forecast'!$Q$7:$Q$210,"Augex")</f>
        <v>0</v>
      </c>
      <c r="V465" s="32">
        <f>SUMIFS('Capex forecast'!F$7:F$210,'Capex forecast'!$T$7:$T$210,$Q465,'Capex forecast'!$S$7:$S$210,$S465,'Capex forecast'!$Q$7:$Q$210,"Augex")</f>
        <v>0</v>
      </c>
      <c r="W465" s="32">
        <f>SUMIFS('Capex forecast'!G$7:G$210,'Capex forecast'!$T$7:$T$210,$Q465,'Capex forecast'!$S$7:$S$210,$S465,'Capex forecast'!$Q$7:$Q$210,"Augex")</f>
        <v>0</v>
      </c>
      <c r="X465" s="32">
        <f>SUMIFS('Capex forecast'!H$7:H$210,'Capex forecast'!$T$7:$T$210,$Q465,'Capex forecast'!$S$7:$S$210,$S465,'Capex forecast'!$Q$7:$Q$210,"Augex")</f>
        <v>0</v>
      </c>
      <c r="Y465" s="32">
        <f>SUMIFS('Capex forecast'!I$7:I$210,'Capex forecast'!$T$7:$T$210,$Q465,'Capex forecast'!$S$7:$S$210,$S465,'Capex forecast'!$Q$7:$Q$210,"Augex")</f>
        <v>0</v>
      </c>
      <c r="Z465" s="32">
        <f>SUMIFS('Capex forecast'!J$7:J$210,'Capex forecast'!$T$7:$T$210,$Q465,'Capex forecast'!$S$7:$S$210,$S465,'Capex forecast'!$Q$7:$Q$210,"Augex")</f>
        <v>0</v>
      </c>
      <c r="AA465" s="32">
        <f>SUMIFS('Capex forecast'!K$7:K$210,'Capex forecast'!$T$7:$T$210,$Q465,'Capex forecast'!$S$7:$S$210,$S465,'Capex forecast'!$Q$7:$Q$210,"Augex")</f>
        <v>0</v>
      </c>
      <c r="AB465" s="32">
        <f>SUMIFS('Capex forecast'!L$7:L$210,'Capex forecast'!$T$7:$T$210,$Q465,'Capex forecast'!$S$7:$S$210,$S465,'Capex forecast'!$Q$7:$Q$210,"Augex")</f>
        <v>0</v>
      </c>
      <c r="AC465" s="32">
        <f>SUMIFS('Capex forecast'!M$7:M$210,'Capex forecast'!$T$7:$T$210,$Q465,'Capex forecast'!$S$7:$S$210,$S465,'Capex forecast'!$Q$7:$Q$210,"Augex")</f>
        <v>0</v>
      </c>
      <c r="AD465" s="32">
        <f>SUMIFS('Capex forecast'!N$7:N$210,'Capex forecast'!$T$7:$T$210,$Q465,'Capex forecast'!$S$7:$S$210,$S465,'Capex forecast'!$Q$7:$Q$210,"Augex")</f>
        <v>0</v>
      </c>
      <c r="AF465" s="6" t="s">
        <v>13</v>
      </c>
      <c r="AG465" s="6" t="str">
        <f>INDEX('Raw demand forecast'!$M$7:$M$5830,MATCH($Q465,'Raw demand forecast'!$B$7:$B$5830,0))</f>
        <v>No</v>
      </c>
      <c r="AH465" s="6" t="str">
        <f>IF(COUNTIF($AF$93:AF465,$B465) = 1, "LV", IF(COUNTIF($AF$93:AF465,$B465) = 2, "HV", "ST"))</f>
        <v>HV</v>
      </c>
      <c r="AI465" s="6" t="str">
        <f>INDEX('Demand forecast and growth rate'!$E$7:$E$273,MATCH($Q465,'Demand forecast and growth rate'!$B$7:$B$273,0))</f>
        <v>High growth</v>
      </c>
      <c r="AJ465" s="53">
        <f>SUMIFS('Capex forecast'!E$7:E$210,'Capex forecast'!$T$7:$T$210,$AF465,'Capex forecast'!$S$7:$S$210,$AH465,'Capex forecast'!$Q$7:$Q$210,"Repex")</f>
        <v>0</v>
      </c>
      <c r="AK465" s="53">
        <f>SUMIFS('Capex forecast'!F$7:F$210,'Capex forecast'!$T$7:$T$210,$AF465,'Capex forecast'!$S$7:$S$210,$AH465,'Capex forecast'!$Q$7:$Q$210,"Repex")</f>
        <v>0</v>
      </c>
      <c r="AL465" s="53">
        <f>SUMIFS('Capex forecast'!G$7:G$210,'Capex forecast'!$T$7:$T$210,$AF465,'Capex forecast'!$S$7:$S$210,$AH465,'Capex forecast'!$Q$7:$Q$210,"Repex")</f>
        <v>0</v>
      </c>
      <c r="AM465" s="53">
        <f>SUMIFS('Capex forecast'!H$7:H$210,'Capex forecast'!$T$7:$T$210,$AF465,'Capex forecast'!$S$7:$S$210,$AH465,'Capex forecast'!$Q$7:$Q$210,"Repex")</f>
        <v>0</v>
      </c>
      <c r="AN465" s="53">
        <f>SUMIFS('Capex forecast'!I$7:I$210,'Capex forecast'!$T$7:$T$210,$AF465,'Capex forecast'!$S$7:$S$210,$AH465,'Capex forecast'!$Q$7:$Q$210,"Repex")</f>
        <v>0</v>
      </c>
      <c r="AO465" s="53">
        <f>SUMIFS('Capex forecast'!J$7:J$210,'Capex forecast'!$T$7:$T$210,$AF465,'Capex forecast'!$S$7:$S$210,$AH465,'Capex forecast'!$Q$7:$Q$210,"Repex")</f>
        <v>0</v>
      </c>
      <c r="AP465" s="53">
        <f>SUMIFS('Capex forecast'!K$7:K$210,'Capex forecast'!$T$7:$T$210,$AF465,'Capex forecast'!$S$7:$S$210,$AH465,'Capex forecast'!$Q$7:$Q$210,"Repex")</f>
        <v>0</v>
      </c>
      <c r="AQ465" s="53">
        <f>SUMIFS('Capex forecast'!L$7:L$210,'Capex forecast'!$T$7:$T$210,$AF465,'Capex forecast'!$S$7:$S$210,$AH465,'Capex forecast'!$Q$7:$Q$210,"Repex")</f>
        <v>0</v>
      </c>
      <c r="AR465" s="53">
        <f>SUMIFS('Capex forecast'!M$7:M$210,'Capex forecast'!$T$7:$T$210,$AF465,'Capex forecast'!$S$7:$S$210,$AH465,'Capex forecast'!$Q$7:$Q$210,"Repex")</f>
        <v>0</v>
      </c>
      <c r="AS465" s="53">
        <f>SUMIFS('Capex forecast'!N$7:N$210,'Capex forecast'!$T$7:$T$210,$AF465,'Capex forecast'!$S$7:$S$210,$AH465,'Capex forecast'!$Q$7:$Q$210,"Repex")</f>
        <v>0</v>
      </c>
    </row>
    <row r="466" spans="2:45" ht="15">
      <c r="B466" s="6" t="s">
        <v>38</v>
      </c>
      <c r="C466" s="6" t="str">
        <f>INDEX('Raw demand forecast'!$M$7:$M$5830,MATCH($B466,'Raw demand forecast'!$B$7:$B$5830,0))</f>
        <v>No</v>
      </c>
      <c r="D466" s="6" t="str">
        <f>IF(COUNTIF($B$93:B466,$B466) = 1, "LV", IF(COUNTIF($B$93:B466,$B466) = 2, "HV", "ST"))</f>
        <v>HV</v>
      </c>
      <c r="E466" s="6" t="str">
        <f>INDEX('Demand forecast and growth rate'!$E$7:$E$273,MATCH($B466,'Demand forecast and growth rate'!$B$7:$B$273,0))</f>
        <v>Steady/falling</v>
      </c>
      <c r="F466" s="32">
        <f>SUMIFS('Capex forecast'!E$7:E$210,'Capex forecast'!$T$7:$T$210,'Allocation of site-spec costs'!$B466,'Capex forecast'!$S$7:$S$210,'Allocation of site-spec costs'!$D466,'Capex forecast'!$Q$7:$Q$210,"Customer Connection")</f>
        <v>0</v>
      </c>
      <c r="G466" s="32">
        <f>SUMIFS('Capex forecast'!F$7:F$210,'Capex forecast'!$T$7:$T$210,'Allocation of site-spec costs'!$B466,'Capex forecast'!$S$7:$S$210,'Allocation of site-spec costs'!$D466,'Capex forecast'!$Q$7:$Q$210,"Customer Connection")</f>
        <v>0</v>
      </c>
      <c r="H466" s="32">
        <f>SUMIFS('Capex forecast'!G$7:G$210,'Capex forecast'!$T$7:$T$210,'Allocation of site-spec costs'!$B466,'Capex forecast'!$S$7:$S$210,'Allocation of site-spec costs'!$D466,'Capex forecast'!$Q$7:$Q$210,"Customer Connection")</f>
        <v>0</v>
      </c>
      <c r="I466" s="32">
        <f>SUMIFS('Capex forecast'!H$7:H$210,'Capex forecast'!$T$7:$T$210,'Allocation of site-spec costs'!$B466,'Capex forecast'!$S$7:$S$210,'Allocation of site-spec costs'!$D466,'Capex forecast'!$Q$7:$Q$210,"Customer Connection")</f>
        <v>0</v>
      </c>
      <c r="J466" s="32">
        <f>SUMIFS('Capex forecast'!I$7:I$210,'Capex forecast'!$T$7:$T$210,'Allocation of site-spec costs'!$B466,'Capex forecast'!$S$7:$S$210,'Allocation of site-spec costs'!$D466,'Capex forecast'!$Q$7:$Q$210,"Customer Connection")</f>
        <v>0</v>
      </c>
      <c r="K466" s="32">
        <f>SUMIFS('Capex forecast'!J$7:J$210,'Capex forecast'!$T$7:$T$210,'Allocation of site-spec costs'!$B466,'Capex forecast'!$S$7:$S$210,'Allocation of site-spec costs'!$D466,'Capex forecast'!$Q$7:$Q$210,"Customer Connection")</f>
        <v>0</v>
      </c>
      <c r="L466" s="32">
        <f>SUMIFS('Capex forecast'!K$7:K$210,'Capex forecast'!$T$7:$T$210,'Allocation of site-spec costs'!$B466,'Capex forecast'!$S$7:$S$210,'Allocation of site-spec costs'!$D466,'Capex forecast'!$Q$7:$Q$210,"Customer Connection")</f>
        <v>0</v>
      </c>
      <c r="M466" s="32">
        <f>SUMIFS('Capex forecast'!L$7:L$210,'Capex forecast'!$T$7:$T$210,'Allocation of site-spec costs'!$B466,'Capex forecast'!$S$7:$S$210,'Allocation of site-spec costs'!$D466,'Capex forecast'!$Q$7:$Q$210,"Customer Connection")</f>
        <v>0</v>
      </c>
      <c r="N466" s="32">
        <f>SUMIFS('Capex forecast'!M$7:M$210,'Capex forecast'!$T$7:$T$210,'Allocation of site-spec costs'!$B466,'Capex forecast'!$S$7:$S$210,'Allocation of site-spec costs'!$D466,'Capex forecast'!$Q$7:$Q$210,"Customer Connection")</f>
        <v>0</v>
      </c>
      <c r="O466" s="32">
        <f>SUMIFS('Capex forecast'!N$7:N$210,'Capex forecast'!$T$7:$T$210,'Allocation of site-spec costs'!$B466,'Capex forecast'!$S$7:$S$210,'Allocation of site-spec costs'!$D466,'Capex forecast'!$Q$7:$Q$210,"Customer Connection")</f>
        <v>0</v>
      </c>
      <c r="Q466" s="6" t="s">
        <v>38</v>
      </c>
      <c r="R466" s="6" t="str">
        <f>INDEX('Raw demand forecast'!$M$7:$M$5830,MATCH($Q466,'Raw demand forecast'!$B$7:$B$5830,0))</f>
        <v>No</v>
      </c>
      <c r="S466" s="6" t="str">
        <f>IF(COUNTIF($Q$93:Q466,$B466) = 1, "LV", IF(COUNTIF($Q$93:Q466,$B466) = 2, "HV", "ST"))</f>
        <v>HV</v>
      </c>
      <c r="T466" s="6" t="str">
        <f>INDEX('Demand forecast and growth rate'!$E$7:$E$273,MATCH($Q466,'Demand forecast and growth rate'!$B$7:$B$273,0))</f>
        <v>Steady/falling</v>
      </c>
      <c r="U466" s="32">
        <f>SUMIFS('Capex forecast'!E$7:E$210,'Capex forecast'!$T$7:$T$210,$Q466,'Capex forecast'!$S$7:$S$210,$S466,'Capex forecast'!$Q$7:$Q$210,"Augex")</f>
        <v>0</v>
      </c>
      <c r="V466" s="32">
        <f>SUMIFS('Capex forecast'!F$7:F$210,'Capex forecast'!$T$7:$T$210,$Q466,'Capex forecast'!$S$7:$S$210,$S466,'Capex forecast'!$Q$7:$Q$210,"Augex")</f>
        <v>0</v>
      </c>
      <c r="W466" s="32">
        <f>SUMIFS('Capex forecast'!G$7:G$210,'Capex forecast'!$T$7:$T$210,$Q466,'Capex forecast'!$S$7:$S$210,$S466,'Capex forecast'!$Q$7:$Q$210,"Augex")</f>
        <v>0</v>
      </c>
      <c r="X466" s="32">
        <f>SUMIFS('Capex forecast'!H$7:H$210,'Capex forecast'!$T$7:$T$210,$Q466,'Capex forecast'!$S$7:$S$210,$S466,'Capex forecast'!$Q$7:$Q$210,"Augex")</f>
        <v>0</v>
      </c>
      <c r="Y466" s="32">
        <f>SUMIFS('Capex forecast'!I$7:I$210,'Capex forecast'!$T$7:$T$210,$Q466,'Capex forecast'!$S$7:$S$210,$S466,'Capex forecast'!$Q$7:$Q$210,"Augex")</f>
        <v>0</v>
      </c>
      <c r="Z466" s="32">
        <f>SUMIFS('Capex forecast'!J$7:J$210,'Capex forecast'!$T$7:$T$210,$Q466,'Capex forecast'!$S$7:$S$210,$S466,'Capex forecast'!$Q$7:$Q$210,"Augex")</f>
        <v>0</v>
      </c>
      <c r="AA466" s="32">
        <f>SUMIFS('Capex forecast'!K$7:K$210,'Capex forecast'!$T$7:$T$210,$Q466,'Capex forecast'!$S$7:$S$210,$S466,'Capex forecast'!$Q$7:$Q$210,"Augex")</f>
        <v>0</v>
      </c>
      <c r="AB466" s="32">
        <f>SUMIFS('Capex forecast'!L$7:L$210,'Capex forecast'!$T$7:$T$210,$Q466,'Capex forecast'!$S$7:$S$210,$S466,'Capex forecast'!$Q$7:$Q$210,"Augex")</f>
        <v>0</v>
      </c>
      <c r="AC466" s="32">
        <f>SUMIFS('Capex forecast'!M$7:M$210,'Capex forecast'!$T$7:$T$210,$Q466,'Capex forecast'!$S$7:$S$210,$S466,'Capex forecast'!$Q$7:$Q$210,"Augex")</f>
        <v>0</v>
      </c>
      <c r="AD466" s="32">
        <f>SUMIFS('Capex forecast'!N$7:N$210,'Capex forecast'!$T$7:$T$210,$Q466,'Capex forecast'!$S$7:$S$210,$S466,'Capex forecast'!$Q$7:$Q$210,"Augex")</f>
        <v>0</v>
      </c>
      <c r="AF466" s="6" t="s">
        <v>38</v>
      </c>
      <c r="AG466" s="6" t="str">
        <f>INDEX('Raw demand forecast'!$M$7:$M$5830,MATCH($Q466,'Raw demand forecast'!$B$7:$B$5830,0))</f>
        <v>No</v>
      </c>
      <c r="AH466" s="6" t="str">
        <f>IF(COUNTIF($AF$93:AF466,$B466) = 1, "LV", IF(COUNTIF($AF$93:AF466,$B466) = 2, "HV", "ST"))</f>
        <v>HV</v>
      </c>
      <c r="AI466" s="6" t="str">
        <f>INDEX('Demand forecast and growth rate'!$E$7:$E$273,MATCH($Q466,'Demand forecast and growth rate'!$B$7:$B$273,0))</f>
        <v>Steady/falling</v>
      </c>
      <c r="AJ466" s="53">
        <f>SUMIFS('Capex forecast'!E$7:E$210,'Capex forecast'!$T$7:$T$210,$AF466,'Capex forecast'!$S$7:$S$210,$AH466,'Capex forecast'!$Q$7:$Q$210,"Repex")</f>
        <v>0</v>
      </c>
      <c r="AK466" s="53">
        <f>SUMIFS('Capex forecast'!F$7:F$210,'Capex forecast'!$T$7:$T$210,$AF466,'Capex forecast'!$S$7:$S$210,$AH466,'Capex forecast'!$Q$7:$Q$210,"Repex")</f>
        <v>0</v>
      </c>
      <c r="AL466" s="53">
        <f>SUMIFS('Capex forecast'!G$7:G$210,'Capex forecast'!$T$7:$T$210,$AF466,'Capex forecast'!$S$7:$S$210,$AH466,'Capex forecast'!$Q$7:$Q$210,"Repex")</f>
        <v>0</v>
      </c>
      <c r="AM466" s="53">
        <f>SUMIFS('Capex forecast'!H$7:H$210,'Capex forecast'!$T$7:$T$210,$AF466,'Capex forecast'!$S$7:$S$210,$AH466,'Capex forecast'!$Q$7:$Q$210,"Repex")</f>
        <v>0</v>
      </c>
      <c r="AN466" s="53">
        <f>SUMIFS('Capex forecast'!I$7:I$210,'Capex forecast'!$T$7:$T$210,$AF466,'Capex forecast'!$S$7:$S$210,$AH466,'Capex forecast'!$Q$7:$Q$210,"Repex")</f>
        <v>0</v>
      </c>
      <c r="AO466" s="53">
        <f>SUMIFS('Capex forecast'!J$7:J$210,'Capex forecast'!$T$7:$T$210,$AF466,'Capex forecast'!$S$7:$S$210,$AH466,'Capex forecast'!$Q$7:$Q$210,"Repex")</f>
        <v>0</v>
      </c>
      <c r="AP466" s="53">
        <f>SUMIFS('Capex forecast'!K$7:K$210,'Capex forecast'!$T$7:$T$210,$AF466,'Capex forecast'!$S$7:$S$210,$AH466,'Capex forecast'!$Q$7:$Q$210,"Repex")</f>
        <v>0</v>
      </c>
      <c r="AQ466" s="53">
        <f>SUMIFS('Capex forecast'!L$7:L$210,'Capex forecast'!$T$7:$T$210,$AF466,'Capex forecast'!$S$7:$S$210,$AH466,'Capex forecast'!$Q$7:$Q$210,"Repex")</f>
        <v>0</v>
      </c>
      <c r="AR466" s="53">
        <f>SUMIFS('Capex forecast'!M$7:M$210,'Capex forecast'!$T$7:$T$210,$AF466,'Capex forecast'!$S$7:$S$210,$AH466,'Capex forecast'!$Q$7:$Q$210,"Repex")</f>
        <v>0</v>
      </c>
      <c r="AS466" s="53">
        <f>SUMIFS('Capex forecast'!N$7:N$210,'Capex forecast'!$T$7:$T$210,$AF466,'Capex forecast'!$S$7:$S$210,$AH466,'Capex forecast'!$Q$7:$Q$210,"Repex")</f>
        <v>0</v>
      </c>
    </row>
    <row r="467" spans="2:45" ht="15">
      <c r="B467" s="6" t="s">
        <v>41</v>
      </c>
      <c r="C467" s="6" t="str">
        <f>INDEX('Raw demand forecast'!$M$7:$M$5830,MATCH($B467,'Raw demand forecast'!$B$7:$B$5830,0))</f>
        <v>No</v>
      </c>
      <c r="D467" s="6" t="str">
        <f>IF(COUNTIF($B$93:B467,$B467) = 1, "LV", IF(COUNTIF($B$93:B467,$B467) = 2, "HV", "ST"))</f>
        <v>HV</v>
      </c>
      <c r="E467" s="6" t="str">
        <f>INDEX('Demand forecast and growth rate'!$E$7:$E$273,MATCH($B467,'Demand forecast and growth rate'!$B$7:$B$273,0))</f>
        <v>Small growth</v>
      </c>
      <c r="F467" s="32">
        <f>SUMIFS('Capex forecast'!E$7:E$210,'Capex forecast'!$T$7:$T$210,'Allocation of site-spec costs'!$B467,'Capex forecast'!$S$7:$S$210,'Allocation of site-spec costs'!$D467,'Capex forecast'!$Q$7:$Q$210,"Customer Connection")</f>
        <v>0</v>
      </c>
      <c r="G467" s="32">
        <f>SUMIFS('Capex forecast'!F$7:F$210,'Capex forecast'!$T$7:$T$210,'Allocation of site-spec costs'!$B467,'Capex forecast'!$S$7:$S$210,'Allocation of site-spec costs'!$D467,'Capex forecast'!$Q$7:$Q$210,"Customer Connection")</f>
        <v>0</v>
      </c>
      <c r="H467" s="32">
        <f>SUMIFS('Capex forecast'!G$7:G$210,'Capex forecast'!$T$7:$T$210,'Allocation of site-spec costs'!$B467,'Capex forecast'!$S$7:$S$210,'Allocation of site-spec costs'!$D467,'Capex forecast'!$Q$7:$Q$210,"Customer Connection")</f>
        <v>0</v>
      </c>
      <c r="I467" s="32">
        <f>SUMIFS('Capex forecast'!H$7:H$210,'Capex forecast'!$T$7:$T$210,'Allocation of site-spec costs'!$B467,'Capex forecast'!$S$7:$S$210,'Allocation of site-spec costs'!$D467,'Capex forecast'!$Q$7:$Q$210,"Customer Connection")</f>
        <v>0</v>
      </c>
      <c r="J467" s="32">
        <f>SUMIFS('Capex forecast'!I$7:I$210,'Capex forecast'!$T$7:$T$210,'Allocation of site-spec costs'!$B467,'Capex forecast'!$S$7:$S$210,'Allocation of site-spec costs'!$D467,'Capex forecast'!$Q$7:$Q$210,"Customer Connection")</f>
        <v>0</v>
      </c>
      <c r="K467" s="32">
        <f>SUMIFS('Capex forecast'!J$7:J$210,'Capex forecast'!$T$7:$T$210,'Allocation of site-spec costs'!$B467,'Capex forecast'!$S$7:$S$210,'Allocation of site-spec costs'!$D467,'Capex forecast'!$Q$7:$Q$210,"Customer Connection")</f>
        <v>0</v>
      </c>
      <c r="L467" s="32">
        <f>SUMIFS('Capex forecast'!K$7:K$210,'Capex forecast'!$T$7:$T$210,'Allocation of site-spec costs'!$B467,'Capex forecast'!$S$7:$S$210,'Allocation of site-spec costs'!$D467,'Capex forecast'!$Q$7:$Q$210,"Customer Connection")</f>
        <v>0</v>
      </c>
      <c r="M467" s="32">
        <f>SUMIFS('Capex forecast'!L$7:L$210,'Capex forecast'!$T$7:$T$210,'Allocation of site-spec costs'!$B467,'Capex forecast'!$S$7:$S$210,'Allocation of site-spec costs'!$D467,'Capex forecast'!$Q$7:$Q$210,"Customer Connection")</f>
        <v>0</v>
      </c>
      <c r="N467" s="32">
        <f>SUMIFS('Capex forecast'!M$7:M$210,'Capex forecast'!$T$7:$T$210,'Allocation of site-spec costs'!$B467,'Capex forecast'!$S$7:$S$210,'Allocation of site-spec costs'!$D467,'Capex forecast'!$Q$7:$Q$210,"Customer Connection")</f>
        <v>0</v>
      </c>
      <c r="O467" s="32">
        <f>SUMIFS('Capex forecast'!N$7:N$210,'Capex forecast'!$T$7:$T$210,'Allocation of site-spec costs'!$B467,'Capex forecast'!$S$7:$S$210,'Allocation of site-spec costs'!$D467,'Capex forecast'!$Q$7:$Q$210,"Customer Connection")</f>
        <v>0</v>
      </c>
      <c r="Q467" s="6" t="s">
        <v>41</v>
      </c>
      <c r="R467" s="6" t="str">
        <f>INDEX('Raw demand forecast'!$M$7:$M$5830,MATCH($Q467,'Raw demand forecast'!$B$7:$B$5830,0))</f>
        <v>No</v>
      </c>
      <c r="S467" s="6" t="str">
        <f>IF(COUNTIF($Q$93:Q467,$B467) = 1, "LV", IF(COUNTIF($Q$93:Q467,$B467) = 2, "HV", "ST"))</f>
        <v>HV</v>
      </c>
      <c r="T467" s="6" t="str">
        <f>INDEX('Demand forecast and growth rate'!$E$7:$E$273,MATCH($Q467,'Demand forecast and growth rate'!$B$7:$B$273,0))</f>
        <v>Small growth</v>
      </c>
      <c r="U467" s="32">
        <f>SUMIFS('Capex forecast'!E$7:E$210,'Capex forecast'!$T$7:$T$210,$Q467,'Capex forecast'!$S$7:$S$210,$S467,'Capex forecast'!$Q$7:$Q$210,"Augex")</f>
        <v>0</v>
      </c>
      <c r="V467" s="32">
        <f>SUMIFS('Capex forecast'!F$7:F$210,'Capex forecast'!$T$7:$T$210,$Q467,'Capex forecast'!$S$7:$S$210,$S467,'Capex forecast'!$Q$7:$Q$210,"Augex")</f>
        <v>0</v>
      </c>
      <c r="W467" s="32">
        <f>SUMIFS('Capex forecast'!G$7:G$210,'Capex forecast'!$T$7:$T$210,$Q467,'Capex forecast'!$S$7:$S$210,$S467,'Capex forecast'!$Q$7:$Q$210,"Augex")</f>
        <v>0</v>
      </c>
      <c r="X467" s="32">
        <f>SUMIFS('Capex forecast'!H$7:H$210,'Capex forecast'!$T$7:$T$210,$Q467,'Capex forecast'!$S$7:$S$210,$S467,'Capex forecast'!$Q$7:$Q$210,"Augex")</f>
        <v>0</v>
      </c>
      <c r="Y467" s="32">
        <f>SUMIFS('Capex forecast'!I$7:I$210,'Capex forecast'!$T$7:$T$210,$Q467,'Capex forecast'!$S$7:$S$210,$S467,'Capex forecast'!$Q$7:$Q$210,"Augex")</f>
        <v>0</v>
      </c>
      <c r="Z467" s="32">
        <f>SUMIFS('Capex forecast'!J$7:J$210,'Capex forecast'!$T$7:$T$210,$Q467,'Capex forecast'!$S$7:$S$210,$S467,'Capex forecast'!$Q$7:$Q$210,"Augex")</f>
        <v>0</v>
      </c>
      <c r="AA467" s="32">
        <f>SUMIFS('Capex forecast'!K$7:K$210,'Capex forecast'!$T$7:$T$210,$Q467,'Capex forecast'!$S$7:$S$210,$S467,'Capex forecast'!$Q$7:$Q$210,"Augex")</f>
        <v>0</v>
      </c>
      <c r="AB467" s="32">
        <f>SUMIFS('Capex forecast'!L$7:L$210,'Capex forecast'!$T$7:$T$210,$Q467,'Capex forecast'!$S$7:$S$210,$S467,'Capex forecast'!$Q$7:$Q$210,"Augex")</f>
        <v>0</v>
      </c>
      <c r="AC467" s="32">
        <f>SUMIFS('Capex forecast'!M$7:M$210,'Capex forecast'!$T$7:$T$210,$Q467,'Capex forecast'!$S$7:$S$210,$S467,'Capex forecast'!$Q$7:$Q$210,"Augex")</f>
        <v>0</v>
      </c>
      <c r="AD467" s="32">
        <f>SUMIFS('Capex forecast'!N$7:N$210,'Capex forecast'!$T$7:$T$210,$Q467,'Capex forecast'!$S$7:$S$210,$S467,'Capex forecast'!$Q$7:$Q$210,"Augex")</f>
        <v>0</v>
      </c>
      <c r="AF467" s="6" t="s">
        <v>41</v>
      </c>
      <c r="AG467" s="6" t="str">
        <f>INDEX('Raw demand forecast'!$M$7:$M$5830,MATCH($Q467,'Raw demand forecast'!$B$7:$B$5830,0))</f>
        <v>No</v>
      </c>
      <c r="AH467" s="6" t="str">
        <f>IF(COUNTIF($AF$93:AF467,$B467) = 1, "LV", IF(COUNTIF($AF$93:AF467,$B467) = 2, "HV", "ST"))</f>
        <v>HV</v>
      </c>
      <c r="AI467" s="6" t="str">
        <f>INDEX('Demand forecast and growth rate'!$E$7:$E$273,MATCH($Q467,'Demand forecast and growth rate'!$B$7:$B$273,0))</f>
        <v>Small growth</v>
      </c>
      <c r="AJ467" s="53">
        <f>SUMIFS('Capex forecast'!E$7:E$210,'Capex forecast'!$T$7:$T$210,$AF467,'Capex forecast'!$S$7:$S$210,$AH467,'Capex forecast'!$Q$7:$Q$210,"Repex")</f>
        <v>0</v>
      </c>
      <c r="AK467" s="53">
        <f>SUMIFS('Capex forecast'!F$7:F$210,'Capex forecast'!$T$7:$T$210,$AF467,'Capex forecast'!$S$7:$S$210,$AH467,'Capex forecast'!$Q$7:$Q$210,"Repex")</f>
        <v>0</v>
      </c>
      <c r="AL467" s="53">
        <f>SUMIFS('Capex forecast'!G$7:G$210,'Capex forecast'!$T$7:$T$210,$AF467,'Capex forecast'!$S$7:$S$210,$AH467,'Capex forecast'!$Q$7:$Q$210,"Repex")</f>
        <v>0</v>
      </c>
      <c r="AM467" s="53">
        <f>SUMIFS('Capex forecast'!H$7:H$210,'Capex forecast'!$T$7:$T$210,$AF467,'Capex forecast'!$S$7:$S$210,$AH467,'Capex forecast'!$Q$7:$Q$210,"Repex")</f>
        <v>0</v>
      </c>
      <c r="AN467" s="53">
        <f>SUMIFS('Capex forecast'!I$7:I$210,'Capex forecast'!$T$7:$T$210,$AF467,'Capex forecast'!$S$7:$S$210,$AH467,'Capex forecast'!$Q$7:$Q$210,"Repex")</f>
        <v>0</v>
      </c>
      <c r="AO467" s="53">
        <f>SUMIFS('Capex forecast'!J$7:J$210,'Capex forecast'!$T$7:$T$210,$AF467,'Capex forecast'!$S$7:$S$210,$AH467,'Capex forecast'!$Q$7:$Q$210,"Repex")</f>
        <v>0</v>
      </c>
      <c r="AP467" s="53">
        <f>SUMIFS('Capex forecast'!K$7:K$210,'Capex forecast'!$T$7:$T$210,$AF467,'Capex forecast'!$S$7:$S$210,$AH467,'Capex forecast'!$Q$7:$Q$210,"Repex")</f>
        <v>0</v>
      </c>
      <c r="AQ467" s="53">
        <f>SUMIFS('Capex forecast'!L$7:L$210,'Capex forecast'!$T$7:$T$210,$AF467,'Capex forecast'!$S$7:$S$210,$AH467,'Capex forecast'!$Q$7:$Q$210,"Repex")</f>
        <v>0</v>
      </c>
      <c r="AR467" s="53">
        <f>SUMIFS('Capex forecast'!M$7:M$210,'Capex forecast'!$T$7:$T$210,$AF467,'Capex forecast'!$S$7:$S$210,$AH467,'Capex forecast'!$Q$7:$Q$210,"Repex")</f>
        <v>0</v>
      </c>
      <c r="AS467" s="53">
        <f>SUMIFS('Capex forecast'!N$7:N$210,'Capex forecast'!$T$7:$T$210,$AF467,'Capex forecast'!$S$7:$S$210,$AH467,'Capex forecast'!$Q$7:$Q$210,"Repex")</f>
        <v>0</v>
      </c>
    </row>
    <row r="468" spans="2:45" ht="15">
      <c r="B468" s="6" t="s">
        <v>45</v>
      </c>
      <c r="C468" s="6" t="str">
        <f>INDEX('Raw demand forecast'!$M$7:$M$5830,MATCH($B468,'Raw demand forecast'!$B$7:$B$5830,0))</f>
        <v>No</v>
      </c>
      <c r="D468" s="6" t="str">
        <f>IF(COUNTIF($B$93:B468,$B468) = 1, "LV", IF(COUNTIF($B$93:B468,$B468) = 2, "HV", "ST"))</f>
        <v>HV</v>
      </c>
      <c r="E468" s="6" t="str">
        <f>INDEX('Demand forecast and growth rate'!$E$7:$E$273,MATCH($B468,'Demand forecast and growth rate'!$B$7:$B$273,0))</f>
        <v>Small growth</v>
      </c>
      <c r="F468" s="32">
        <f>SUMIFS('Capex forecast'!E$7:E$210,'Capex forecast'!$T$7:$T$210,'Allocation of site-spec costs'!$B468,'Capex forecast'!$S$7:$S$210,'Allocation of site-spec costs'!$D468,'Capex forecast'!$Q$7:$Q$210,"Customer Connection")</f>
        <v>0</v>
      </c>
      <c r="G468" s="32">
        <f>SUMIFS('Capex forecast'!F$7:F$210,'Capex forecast'!$T$7:$T$210,'Allocation of site-spec costs'!$B468,'Capex forecast'!$S$7:$S$210,'Allocation of site-spec costs'!$D468,'Capex forecast'!$Q$7:$Q$210,"Customer Connection")</f>
        <v>0</v>
      </c>
      <c r="H468" s="32">
        <f>SUMIFS('Capex forecast'!G$7:G$210,'Capex forecast'!$T$7:$T$210,'Allocation of site-spec costs'!$B468,'Capex forecast'!$S$7:$S$210,'Allocation of site-spec costs'!$D468,'Capex forecast'!$Q$7:$Q$210,"Customer Connection")</f>
        <v>0</v>
      </c>
      <c r="I468" s="32">
        <f>SUMIFS('Capex forecast'!H$7:H$210,'Capex forecast'!$T$7:$T$210,'Allocation of site-spec costs'!$B468,'Capex forecast'!$S$7:$S$210,'Allocation of site-spec costs'!$D468,'Capex forecast'!$Q$7:$Q$210,"Customer Connection")</f>
        <v>0</v>
      </c>
      <c r="J468" s="32">
        <f>SUMIFS('Capex forecast'!I$7:I$210,'Capex forecast'!$T$7:$T$210,'Allocation of site-spec costs'!$B468,'Capex forecast'!$S$7:$S$210,'Allocation of site-spec costs'!$D468,'Capex forecast'!$Q$7:$Q$210,"Customer Connection")</f>
        <v>0</v>
      </c>
      <c r="K468" s="32">
        <f>SUMIFS('Capex forecast'!J$7:J$210,'Capex forecast'!$T$7:$T$210,'Allocation of site-spec costs'!$B468,'Capex forecast'!$S$7:$S$210,'Allocation of site-spec costs'!$D468,'Capex forecast'!$Q$7:$Q$210,"Customer Connection")</f>
        <v>0</v>
      </c>
      <c r="L468" s="32">
        <f>SUMIFS('Capex forecast'!K$7:K$210,'Capex forecast'!$T$7:$T$210,'Allocation of site-spec costs'!$B468,'Capex forecast'!$S$7:$S$210,'Allocation of site-spec costs'!$D468,'Capex forecast'!$Q$7:$Q$210,"Customer Connection")</f>
        <v>0</v>
      </c>
      <c r="M468" s="32">
        <f>SUMIFS('Capex forecast'!L$7:L$210,'Capex forecast'!$T$7:$T$210,'Allocation of site-spec costs'!$B468,'Capex forecast'!$S$7:$S$210,'Allocation of site-spec costs'!$D468,'Capex forecast'!$Q$7:$Q$210,"Customer Connection")</f>
        <v>0</v>
      </c>
      <c r="N468" s="32">
        <f>SUMIFS('Capex forecast'!M$7:M$210,'Capex forecast'!$T$7:$T$210,'Allocation of site-spec costs'!$B468,'Capex forecast'!$S$7:$S$210,'Allocation of site-spec costs'!$D468,'Capex forecast'!$Q$7:$Q$210,"Customer Connection")</f>
        <v>0</v>
      </c>
      <c r="O468" s="32">
        <f>SUMIFS('Capex forecast'!N$7:N$210,'Capex forecast'!$T$7:$T$210,'Allocation of site-spec costs'!$B468,'Capex forecast'!$S$7:$S$210,'Allocation of site-spec costs'!$D468,'Capex forecast'!$Q$7:$Q$210,"Customer Connection")</f>
        <v>0</v>
      </c>
      <c r="Q468" s="6" t="s">
        <v>45</v>
      </c>
      <c r="R468" s="6" t="str">
        <f>INDEX('Raw demand forecast'!$M$7:$M$5830,MATCH($Q468,'Raw demand forecast'!$B$7:$B$5830,0))</f>
        <v>No</v>
      </c>
      <c r="S468" s="6" t="str">
        <f>IF(COUNTIF($Q$93:Q468,$B468) = 1, "LV", IF(COUNTIF($Q$93:Q468,$B468) = 2, "HV", "ST"))</f>
        <v>HV</v>
      </c>
      <c r="T468" s="6" t="str">
        <f>INDEX('Demand forecast and growth rate'!$E$7:$E$273,MATCH($Q468,'Demand forecast and growth rate'!$B$7:$B$273,0))</f>
        <v>Small growth</v>
      </c>
      <c r="U468" s="32">
        <f>SUMIFS('Capex forecast'!E$7:E$210,'Capex forecast'!$T$7:$T$210,$Q468,'Capex forecast'!$S$7:$S$210,$S468,'Capex forecast'!$Q$7:$Q$210,"Augex")</f>
        <v>0</v>
      </c>
      <c r="V468" s="32">
        <f>SUMIFS('Capex forecast'!F$7:F$210,'Capex forecast'!$T$7:$T$210,$Q468,'Capex forecast'!$S$7:$S$210,$S468,'Capex forecast'!$Q$7:$Q$210,"Augex")</f>
        <v>0</v>
      </c>
      <c r="W468" s="32">
        <f>SUMIFS('Capex forecast'!G$7:G$210,'Capex forecast'!$T$7:$T$210,$Q468,'Capex forecast'!$S$7:$S$210,$S468,'Capex forecast'!$Q$7:$Q$210,"Augex")</f>
        <v>0</v>
      </c>
      <c r="X468" s="32">
        <f>SUMIFS('Capex forecast'!H$7:H$210,'Capex forecast'!$T$7:$T$210,$Q468,'Capex forecast'!$S$7:$S$210,$S468,'Capex forecast'!$Q$7:$Q$210,"Augex")</f>
        <v>0</v>
      </c>
      <c r="Y468" s="32">
        <f>SUMIFS('Capex forecast'!I$7:I$210,'Capex forecast'!$T$7:$T$210,$Q468,'Capex forecast'!$S$7:$S$210,$S468,'Capex forecast'!$Q$7:$Q$210,"Augex")</f>
        <v>0</v>
      </c>
      <c r="Z468" s="32">
        <f>SUMIFS('Capex forecast'!J$7:J$210,'Capex forecast'!$T$7:$T$210,$Q468,'Capex forecast'!$S$7:$S$210,$S468,'Capex forecast'!$Q$7:$Q$210,"Augex")</f>
        <v>0</v>
      </c>
      <c r="AA468" s="32">
        <f>SUMIFS('Capex forecast'!K$7:K$210,'Capex forecast'!$T$7:$T$210,$Q468,'Capex forecast'!$S$7:$S$210,$S468,'Capex forecast'!$Q$7:$Q$210,"Augex")</f>
        <v>0</v>
      </c>
      <c r="AB468" s="32">
        <f>SUMIFS('Capex forecast'!L$7:L$210,'Capex forecast'!$T$7:$T$210,$Q468,'Capex forecast'!$S$7:$S$210,$S468,'Capex forecast'!$Q$7:$Q$210,"Augex")</f>
        <v>0</v>
      </c>
      <c r="AC468" s="32">
        <f>SUMIFS('Capex forecast'!M$7:M$210,'Capex forecast'!$T$7:$T$210,$Q468,'Capex forecast'!$S$7:$S$210,$S468,'Capex forecast'!$Q$7:$Q$210,"Augex")</f>
        <v>0</v>
      </c>
      <c r="AD468" s="32">
        <f>SUMIFS('Capex forecast'!N$7:N$210,'Capex forecast'!$T$7:$T$210,$Q468,'Capex forecast'!$S$7:$S$210,$S468,'Capex forecast'!$Q$7:$Q$210,"Augex")</f>
        <v>0</v>
      </c>
      <c r="AF468" s="6" t="s">
        <v>45</v>
      </c>
      <c r="AG468" s="6" t="str">
        <f>INDEX('Raw demand forecast'!$M$7:$M$5830,MATCH($Q468,'Raw demand forecast'!$B$7:$B$5830,0))</f>
        <v>No</v>
      </c>
      <c r="AH468" s="6" t="str">
        <f>IF(COUNTIF($AF$93:AF468,$B468) = 1, "LV", IF(COUNTIF($AF$93:AF468,$B468) = 2, "HV", "ST"))</f>
        <v>HV</v>
      </c>
      <c r="AI468" s="6" t="str">
        <f>INDEX('Demand forecast and growth rate'!$E$7:$E$273,MATCH($Q468,'Demand forecast and growth rate'!$B$7:$B$273,0))</f>
        <v>Small growth</v>
      </c>
      <c r="AJ468" s="53">
        <f>SUMIFS('Capex forecast'!E$7:E$210,'Capex forecast'!$T$7:$T$210,$AF468,'Capex forecast'!$S$7:$S$210,$AH468,'Capex forecast'!$Q$7:$Q$210,"Repex")</f>
        <v>0</v>
      </c>
      <c r="AK468" s="53">
        <f>SUMIFS('Capex forecast'!F$7:F$210,'Capex forecast'!$T$7:$T$210,$AF468,'Capex forecast'!$S$7:$S$210,$AH468,'Capex forecast'!$Q$7:$Q$210,"Repex")</f>
        <v>0</v>
      </c>
      <c r="AL468" s="53">
        <f>SUMIFS('Capex forecast'!G$7:G$210,'Capex forecast'!$T$7:$T$210,$AF468,'Capex forecast'!$S$7:$S$210,$AH468,'Capex forecast'!$Q$7:$Q$210,"Repex")</f>
        <v>0</v>
      </c>
      <c r="AM468" s="53">
        <f>SUMIFS('Capex forecast'!H$7:H$210,'Capex forecast'!$T$7:$T$210,$AF468,'Capex forecast'!$S$7:$S$210,$AH468,'Capex forecast'!$Q$7:$Q$210,"Repex")</f>
        <v>0</v>
      </c>
      <c r="AN468" s="53">
        <f>SUMIFS('Capex forecast'!I$7:I$210,'Capex forecast'!$T$7:$T$210,$AF468,'Capex forecast'!$S$7:$S$210,$AH468,'Capex forecast'!$Q$7:$Q$210,"Repex")</f>
        <v>0</v>
      </c>
      <c r="AO468" s="53">
        <f>SUMIFS('Capex forecast'!J$7:J$210,'Capex forecast'!$T$7:$T$210,$AF468,'Capex forecast'!$S$7:$S$210,$AH468,'Capex forecast'!$Q$7:$Q$210,"Repex")</f>
        <v>0</v>
      </c>
      <c r="AP468" s="53">
        <f>SUMIFS('Capex forecast'!K$7:K$210,'Capex forecast'!$T$7:$T$210,$AF468,'Capex forecast'!$S$7:$S$210,$AH468,'Capex forecast'!$Q$7:$Q$210,"Repex")</f>
        <v>0</v>
      </c>
      <c r="AQ468" s="53">
        <f>SUMIFS('Capex forecast'!L$7:L$210,'Capex forecast'!$T$7:$T$210,$AF468,'Capex forecast'!$S$7:$S$210,$AH468,'Capex forecast'!$Q$7:$Q$210,"Repex")</f>
        <v>0</v>
      </c>
      <c r="AR468" s="53">
        <f>SUMIFS('Capex forecast'!M$7:M$210,'Capex forecast'!$T$7:$T$210,$AF468,'Capex forecast'!$S$7:$S$210,$AH468,'Capex forecast'!$Q$7:$Q$210,"Repex")</f>
        <v>0</v>
      </c>
      <c r="AS468" s="53">
        <f>SUMIFS('Capex forecast'!N$7:N$210,'Capex forecast'!$T$7:$T$210,$AF468,'Capex forecast'!$S$7:$S$210,$AH468,'Capex forecast'!$Q$7:$Q$210,"Repex")</f>
        <v>0</v>
      </c>
    </row>
    <row r="469" spans="2:45" ht="15">
      <c r="B469" s="6" t="s">
        <v>597</v>
      </c>
      <c r="C469" s="6" t="str">
        <f>INDEX('Raw demand forecast'!$M$7:$M$5830,MATCH($B469,'Raw demand forecast'!$B$7:$B$5830,0))</f>
        <v>Yes</v>
      </c>
      <c r="D469" s="6" t="str">
        <f>IF(COUNTIF($B$93:B469,$B469) = 1, "LV", IF(COUNTIF($B$93:B469,$B469) = 2, "HV", "ST"))</f>
        <v>HV</v>
      </c>
      <c r="E469" s="6" t="str">
        <f>INDEX('Demand forecast and growth rate'!$E$7:$E$273,MATCH($B469,'Demand forecast and growth rate'!$B$7:$B$273,0))</f>
        <v>High growth</v>
      </c>
      <c r="F469" s="32">
        <f>SUMIFS('Capex forecast'!E$7:E$210,'Capex forecast'!$T$7:$T$210,'Allocation of site-spec costs'!$B469,'Capex forecast'!$S$7:$S$210,'Allocation of site-spec costs'!$D469,'Capex forecast'!$Q$7:$Q$210,"Customer Connection")</f>
        <v>0</v>
      </c>
      <c r="G469" s="32">
        <f>SUMIFS('Capex forecast'!F$7:F$210,'Capex forecast'!$T$7:$T$210,'Allocation of site-spec costs'!$B469,'Capex forecast'!$S$7:$S$210,'Allocation of site-spec costs'!$D469,'Capex forecast'!$Q$7:$Q$210,"Customer Connection")</f>
        <v>0</v>
      </c>
      <c r="H469" s="32">
        <f>SUMIFS('Capex forecast'!G$7:G$210,'Capex forecast'!$T$7:$T$210,'Allocation of site-spec costs'!$B469,'Capex forecast'!$S$7:$S$210,'Allocation of site-spec costs'!$D469,'Capex forecast'!$Q$7:$Q$210,"Customer Connection")</f>
        <v>0</v>
      </c>
      <c r="I469" s="32">
        <f>SUMIFS('Capex forecast'!H$7:H$210,'Capex forecast'!$T$7:$T$210,'Allocation of site-spec costs'!$B469,'Capex forecast'!$S$7:$S$210,'Allocation of site-spec costs'!$D469,'Capex forecast'!$Q$7:$Q$210,"Customer Connection")</f>
        <v>0</v>
      </c>
      <c r="J469" s="32">
        <f>SUMIFS('Capex forecast'!I$7:I$210,'Capex forecast'!$T$7:$T$210,'Allocation of site-spec costs'!$B469,'Capex forecast'!$S$7:$S$210,'Allocation of site-spec costs'!$D469,'Capex forecast'!$Q$7:$Q$210,"Customer Connection")</f>
        <v>0</v>
      </c>
      <c r="K469" s="32">
        <f>SUMIFS('Capex forecast'!J$7:J$210,'Capex forecast'!$T$7:$T$210,'Allocation of site-spec costs'!$B469,'Capex forecast'!$S$7:$S$210,'Allocation of site-spec costs'!$D469,'Capex forecast'!$Q$7:$Q$210,"Customer Connection")</f>
        <v>0</v>
      </c>
      <c r="L469" s="32">
        <f>SUMIFS('Capex forecast'!K$7:K$210,'Capex forecast'!$T$7:$T$210,'Allocation of site-spec costs'!$B469,'Capex forecast'!$S$7:$S$210,'Allocation of site-spec costs'!$D469,'Capex forecast'!$Q$7:$Q$210,"Customer Connection")</f>
        <v>0</v>
      </c>
      <c r="M469" s="32">
        <f>SUMIFS('Capex forecast'!L$7:L$210,'Capex forecast'!$T$7:$T$210,'Allocation of site-spec costs'!$B469,'Capex forecast'!$S$7:$S$210,'Allocation of site-spec costs'!$D469,'Capex forecast'!$Q$7:$Q$210,"Customer Connection")</f>
        <v>0</v>
      </c>
      <c r="N469" s="32">
        <f>SUMIFS('Capex forecast'!M$7:M$210,'Capex forecast'!$T$7:$T$210,'Allocation of site-spec costs'!$B469,'Capex forecast'!$S$7:$S$210,'Allocation of site-spec costs'!$D469,'Capex forecast'!$Q$7:$Q$210,"Customer Connection")</f>
        <v>0</v>
      </c>
      <c r="O469" s="32">
        <f>SUMIFS('Capex forecast'!N$7:N$210,'Capex forecast'!$T$7:$T$210,'Allocation of site-spec costs'!$B469,'Capex forecast'!$S$7:$S$210,'Allocation of site-spec costs'!$D469,'Capex forecast'!$Q$7:$Q$210,"Customer Connection")</f>
        <v>0</v>
      </c>
      <c r="Q469" s="6" t="s">
        <v>597</v>
      </c>
      <c r="R469" s="6" t="str">
        <f>INDEX('Raw demand forecast'!$M$7:$M$5830,MATCH($Q469,'Raw demand forecast'!$B$7:$B$5830,0))</f>
        <v>Yes</v>
      </c>
      <c r="S469" s="6" t="str">
        <f>IF(COUNTIF($Q$93:Q469,$B469) = 1, "LV", IF(COUNTIF($Q$93:Q469,$B469) = 2, "HV", "ST"))</f>
        <v>HV</v>
      </c>
      <c r="T469" s="6" t="str">
        <f>INDEX('Demand forecast and growth rate'!$E$7:$E$273,MATCH($Q469,'Demand forecast and growth rate'!$B$7:$B$273,0))</f>
        <v>High growth</v>
      </c>
      <c r="U469" s="32">
        <f>SUMIFS('Capex forecast'!E$7:E$210,'Capex forecast'!$T$7:$T$210,$Q469,'Capex forecast'!$S$7:$S$210,$S469,'Capex forecast'!$Q$7:$Q$210,"Augex")</f>
        <v>0</v>
      </c>
      <c r="V469" s="32">
        <f>SUMIFS('Capex forecast'!F$7:F$210,'Capex forecast'!$T$7:$T$210,$Q469,'Capex forecast'!$S$7:$S$210,$S469,'Capex forecast'!$Q$7:$Q$210,"Augex")</f>
        <v>0</v>
      </c>
      <c r="W469" s="32">
        <f>SUMIFS('Capex forecast'!G$7:G$210,'Capex forecast'!$T$7:$T$210,$Q469,'Capex forecast'!$S$7:$S$210,$S469,'Capex forecast'!$Q$7:$Q$210,"Augex")</f>
        <v>0</v>
      </c>
      <c r="X469" s="32">
        <f>SUMIFS('Capex forecast'!H$7:H$210,'Capex forecast'!$T$7:$T$210,$Q469,'Capex forecast'!$S$7:$S$210,$S469,'Capex forecast'!$Q$7:$Q$210,"Augex")</f>
        <v>0</v>
      </c>
      <c r="Y469" s="32">
        <f>SUMIFS('Capex forecast'!I$7:I$210,'Capex forecast'!$T$7:$T$210,$Q469,'Capex forecast'!$S$7:$S$210,$S469,'Capex forecast'!$Q$7:$Q$210,"Augex")</f>
        <v>0</v>
      </c>
      <c r="Z469" s="32">
        <f>SUMIFS('Capex forecast'!J$7:J$210,'Capex forecast'!$T$7:$T$210,$Q469,'Capex forecast'!$S$7:$S$210,$S469,'Capex forecast'!$Q$7:$Q$210,"Augex")</f>
        <v>0</v>
      </c>
      <c r="AA469" s="32">
        <f>SUMIFS('Capex forecast'!K$7:K$210,'Capex forecast'!$T$7:$T$210,$Q469,'Capex forecast'!$S$7:$S$210,$S469,'Capex forecast'!$Q$7:$Q$210,"Augex")</f>
        <v>0</v>
      </c>
      <c r="AB469" s="32">
        <f>SUMIFS('Capex forecast'!L$7:L$210,'Capex forecast'!$T$7:$T$210,$Q469,'Capex forecast'!$S$7:$S$210,$S469,'Capex forecast'!$Q$7:$Q$210,"Augex")</f>
        <v>0</v>
      </c>
      <c r="AC469" s="32">
        <f>SUMIFS('Capex forecast'!M$7:M$210,'Capex forecast'!$T$7:$T$210,$Q469,'Capex forecast'!$S$7:$S$210,$S469,'Capex forecast'!$Q$7:$Q$210,"Augex")</f>
        <v>0</v>
      </c>
      <c r="AD469" s="32">
        <f>SUMIFS('Capex forecast'!N$7:N$210,'Capex forecast'!$T$7:$T$210,$Q469,'Capex forecast'!$S$7:$S$210,$S469,'Capex forecast'!$Q$7:$Q$210,"Augex")</f>
        <v>0</v>
      </c>
      <c r="AF469" s="6" t="s">
        <v>597</v>
      </c>
      <c r="AG469" s="6" t="str">
        <f>INDEX('Raw demand forecast'!$M$7:$M$5830,MATCH($Q469,'Raw demand forecast'!$B$7:$B$5830,0))</f>
        <v>Yes</v>
      </c>
      <c r="AH469" s="6" t="str">
        <f>IF(COUNTIF($AF$93:AF469,$B469) = 1, "LV", IF(COUNTIF($AF$93:AF469,$B469) = 2, "HV", "ST"))</f>
        <v>HV</v>
      </c>
      <c r="AI469" s="6" t="str">
        <f>INDEX('Demand forecast and growth rate'!$E$7:$E$273,MATCH($Q469,'Demand forecast and growth rate'!$B$7:$B$273,0))</f>
        <v>High growth</v>
      </c>
      <c r="AJ469" s="53">
        <f>SUMIFS('Capex forecast'!E$7:E$210,'Capex forecast'!$T$7:$T$210,$AF469,'Capex forecast'!$S$7:$S$210,$AH469,'Capex forecast'!$Q$7:$Q$210,"Repex")</f>
        <v>0</v>
      </c>
      <c r="AK469" s="53">
        <f>SUMIFS('Capex forecast'!F$7:F$210,'Capex forecast'!$T$7:$T$210,$AF469,'Capex forecast'!$S$7:$S$210,$AH469,'Capex forecast'!$Q$7:$Q$210,"Repex")</f>
        <v>0</v>
      </c>
      <c r="AL469" s="53">
        <f>SUMIFS('Capex forecast'!G$7:G$210,'Capex forecast'!$T$7:$T$210,$AF469,'Capex forecast'!$S$7:$S$210,$AH469,'Capex forecast'!$Q$7:$Q$210,"Repex")</f>
        <v>0</v>
      </c>
      <c r="AM469" s="53">
        <f>SUMIFS('Capex forecast'!H$7:H$210,'Capex forecast'!$T$7:$T$210,$AF469,'Capex forecast'!$S$7:$S$210,$AH469,'Capex forecast'!$Q$7:$Q$210,"Repex")</f>
        <v>0</v>
      </c>
      <c r="AN469" s="53">
        <f>SUMIFS('Capex forecast'!I$7:I$210,'Capex forecast'!$T$7:$T$210,$AF469,'Capex forecast'!$S$7:$S$210,$AH469,'Capex forecast'!$Q$7:$Q$210,"Repex")</f>
        <v>0</v>
      </c>
      <c r="AO469" s="53">
        <f>SUMIFS('Capex forecast'!J$7:J$210,'Capex forecast'!$T$7:$T$210,$AF469,'Capex forecast'!$S$7:$S$210,$AH469,'Capex forecast'!$Q$7:$Q$210,"Repex")</f>
        <v>0</v>
      </c>
      <c r="AP469" s="53">
        <f>SUMIFS('Capex forecast'!K$7:K$210,'Capex forecast'!$T$7:$T$210,$AF469,'Capex forecast'!$S$7:$S$210,$AH469,'Capex forecast'!$Q$7:$Q$210,"Repex")</f>
        <v>0</v>
      </c>
      <c r="AQ469" s="53">
        <f>SUMIFS('Capex forecast'!L$7:L$210,'Capex forecast'!$T$7:$T$210,$AF469,'Capex forecast'!$S$7:$S$210,$AH469,'Capex forecast'!$Q$7:$Q$210,"Repex")</f>
        <v>0</v>
      </c>
      <c r="AR469" s="53">
        <f>SUMIFS('Capex forecast'!M$7:M$210,'Capex forecast'!$T$7:$T$210,$AF469,'Capex forecast'!$S$7:$S$210,$AH469,'Capex forecast'!$Q$7:$Q$210,"Repex")</f>
        <v>0</v>
      </c>
      <c r="AS469" s="53">
        <f>SUMIFS('Capex forecast'!N$7:N$210,'Capex forecast'!$T$7:$T$210,$AF469,'Capex forecast'!$S$7:$S$210,$AH469,'Capex forecast'!$Q$7:$Q$210,"Repex")</f>
        <v>0</v>
      </c>
    </row>
    <row r="470" spans="2:45" ht="15">
      <c r="B470" s="6" t="s">
        <v>96</v>
      </c>
      <c r="C470" s="6" t="str">
        <f>INDEX('Raw demand forecast'!$M$7:$M$5830,MATCH($B470,'Raw demand forecast'!$B$7:$B$5830,0))</f>
        <v>No</v>
      </c>
      <c r="D470" s="6" t="str">
        <f>IF(COUNTIF($B$93:B470,$B470) = 1, "LV", IF(COUNTIF($B$93:B470,$B470) = 2, "HV", "ST"))</f>
        <v>HV</v>
      </c>
      <c r="E470" s="6" t="str">
        <f>INDEX('Demand forecast and growth rate'!$E$7:$E$273,MATCH($B470,'Demand forecast and growth rate'!$B$7:$B$273,0))</f>
        <v>High growth</v>
      </c>
      <c r="F470" s="32">
        <f>SUMIFS('Capex forecast'!E$7:E$210,'Capex forecast'!$T$7:$T$210,'Allocation of site-spec costs'!$B470,'Capex forecast'!$S$7:$S$210,'Allocation of site-spec costs'!$D470,'Capex forecast'!$Q$7:$Q$210,"Customer Connection")</f>
        <v>0</v>
      </c>
      <c r="G470" s="32">
        <f>SUMIFS('Capex forecast'!F$7:F$210,'Capex forecast'!$T$7:$T$210,'Allocation of site-spec costs'!$B470,'Capex forecast'!$S$7:$S$210,'Allocation of site-spec costs'!$D470,'Capex forecast'!$Q$7:$Q$210,"Customer Connection")</f>
        <v>0</v>
      </c>
      <c r="H470" s="32">
        <f>SUMIFS('Capex forecast'!G$7:G$210,'Capex forecast'!$T$7:$T$210,'Allocation of site-spec costs'!$B470,'Capex forecast'!$S$7:$S$210,'Allocation of site-spec costs'!$D470,'Capex forecast'!$Q$7:$Q$210,"Customer Connection")</f>
        <v>0</v>
      </c>
      <c r="I470" s="32">
        <f>SUMIFS('Capex forecast'!H$7:H$210,'Capex forecast'!$T$7:$T$210,'Allocation of site-spec costs'!$B470,'Capex forecast'!$S$7:$S$210,'Allocation of site-spec costs'!$D470,'Capex forecast'!$Q$7:$Q$210,"Customer Connection")</f>
        <v>0</v>
      </c>
      <c r="J470" s="32">
        <f>SUMIFS('Capex forecast'!I$7:I$210,'Capex forecast'!$T$7:$T$210,'Allocation of site-spec costs'!$B470,'Capex forecast'!$S$7:$S$210,'Allocation of site-spec costs'!$D470,'Capex forecast'!$Q$7:$Q$210,"Customer Connection")</f>
        <v>0</v>
      </c>
      <c r="K470" s="32">
        <f>SUMIFS('Capex forecast'!J$7:J$210,'Capex forecast'!$T$7:$T$210,'Allocation of site-spec costs'!$B470,'Capex forecast'!$S$7:$S$210,'Allocation of site-spec costs'!$D470,'Capex forecast'!$Q$7:$Q$210,"Customer Connection")</f>
        <v>0</v>
      </c>
      <c r="L470" s="32">
        <f>SUMIFS('Capex forecast'!K$7:K$210,'Capex forecast'!$T$7:$T$210,'Allocation of site-spec costs'!$B470,'Capex forecast'!$S$7:$S$210,'Allocation of site-spec costs'!$D470,'Capex forecast'!$Q$7:$Q$210,"Customer Connection")</f>
        <v>0</v>
      </c>
      <c r="M470" s="32">
        <f>SUMIFS('Capex forecast'!L$7:L$210,'Capex forecast'!$T$7:$T$210,'Allocation of site-spec costs'!$B470,'Capex forecast'!$S$7:$S$210,'Allocation of site-spec costs'!$D470,'Capex forecast'!$Q$7:$Q$210,"Customer Connection")</f>
        <v>0</v>
      </c>
      <c r="N470" s="32">
        <f>SUMIFS('Capex forecast'!M$7:M$210,'Capex forecast'!$T$7:$T$210,'Allocation of site-spec costs'!$B470,'Capex forecast'!$S$7:$S$210,'Allocation of site-spec costs'!$D470,'Capex forecast'!$Q$7:$Q$210,"Customer Connection")</f>
        <v>0</v>
      </c>
      <c r="O470" s="32">
        <f>SUMIFS('Capex forecast'!N$7:N$210,'Capex forecast'!$T$7:$T$210,'Allocation of site-spec costs'!$B470,'Capex forecast'!$S$7:$S$210,'Allocation of site-spec costs'!$D470,'Capex forecast'!$Q$7:$Q$210,"Customer Connection")</f>
        <v>0</v>
      </c>
      <c r="Q470" s="6" t="s">
        <v>96</v>
      </c>
      <c r="R470" s="6" t="str">
        <f>INDEX('Raw demand forecast'!$M$7:$M$5830,MATCH($Q470,'Raw demand forecast'!$B$7:$B$5830,0))</f>
        <v>No</v>
      </c>
      <c r="S470" s="6" t="str">
        <f>IF(COUNTIF($Q$93:Q470,$B470) = 1, "LV", IF(COUNTIF($Q$93:Q470,$B470) = 2, "HV", "ST"))</f>
        <v>HV</v>
      </c>
      <c r="T470" s="6" t="str">
        <f>INDEX('Demand forecast and growth rate'!$E$7:$E$273,MATCH($Q470,'Demand forecast and growth rate'!$B$7:$B$273,0))</f>
        <v>High growth</v>
      </c>
      <c r="U470" s="32">
        <f>SUMIFS('Capex forecast'!E$7:E$210,'Capex forecast'!$T$7:$T$210,$Q470,'Capex forecast'!$S$7:$S$210,$S470,'Capex forecast'!$Q$7:$Q$210,"Augex")</f>
        <v>950000</v>
      </c>
      <c r="V470" s="32">
        <f>SUMIFS('Capex forecast'!F$7:F$210,'Capex forecast'!$T$7:$T$210,$Q470,'Capex forecast'!$S$7:$S$210,$S470,'Capex forecast'!$Q$7:$Q$210,"Augex")</f>
        <v>0</v>
      </c>
      <c r="W470" s="32">
        <f>SUMIFS('Capex forecast'!G$7:G$210,'Capex forecast'!$T$7:$T$210,$Q470,'Capex forecast'!$S$7:$S$210,$S470,'Capex forecast'!$Q$7:$Q$210,"Augex")</f>
        <v>0</v>
      </c>
      <c r="X470" s="32">
        <f>SUMIFS('Capex forecast'!H$7:H$210,'Capex forecast'!$T$7:$T$210,$Q470,'Capex forecast'!$S$7:$S$210,$S470,'Capex forecast'!$Q$7:$Q$210,"Augex")</f>
        <v>0</v>
      </c>
      <c r="Y470" s="32">
        <f>SUMIFS('Capex forecast'!I$7:I$210,'Capex forecast'!$T$7:$T$210,$Q470,'Capex forecast'!$S$7:$S$210,$S470,'Capex forecast'!$Q$7:$Q$210,"Augex")</f>
        <v>0</v>
      </c>
      <c r="Z470" s="32">
        <f>SUMIFS('Capex forecast'!J$7:J$210,'Capex forecast'!$T$7:$T$210,$Q470,'Capex forecast'!$S$7:$S$210,$S470,'Capex forecast'!$Q$7:$Q$210,"Augex")</f>
        <v>0</v>
      </c>
      <c r="AA470" s="32">
        <f>SUMIFS('Capex forecast'!K$7:K$210,'Capex forecast'!$T$7:$T$210,$Q470,'Capex forecast'!$S$7:$S$210,$S470,'Capex forecast'!$Q$7:$Q$210,"Augex")</f>
        <v>0</v>
      </c>
      <c r="AB470" s="32">
        <f>SUMIFS('Capex forecast'!L$7:L$210,'Capex forecast'!$T$7:$T$210,$Q470,'Capex forecast'!$S$7:$S$210,$S470,'Capex forecast'!$Q$7:$Q$210,"Augex")</f>
        <v>0</v>
      </c>
      <c r="AC470" s="32">
        <f>SUMIFS('Capex forecast'!M$7:M$210,'Capex forecast'!$T$7:$T$210,$Q470,'Capex forecast'!$S$7:$S$210,$S470,'Capex forecast'!$Q$7:$Q$210,"Augex")</f>
        <v>0</v>
      </c>
      <c r="AD470" s="32">
        <f>SUMIFS('Capex forecast'!N$7:N$210,'Capex forecast'!$T$7:$T$210,$Q470,'Capex forecast'!$S$7:$S$210,$S470,'Capex forecast'!$Q$7:$Q$210,"Augex")</f>
        <v>0</v>
      </c>
      <c r="AF470" s="6" t="s">
        <v>96</v>
      </c>
      <c r="AG470" s="6" t="str">
        <f>INDEX('Raw demand forecast'!$M$7:$M$5830,MATCH($Q470,'Raw demand forecast'!$B$7:$B$5830,0))</f>
        <v>No</v>
      </c>
      <c r="AH470" s="6" t="str">
        <f>IF(COUNTIF($AF$93:AF470,$B470) = 1, "LV", IF(COUNTIF($AF$93:AF470,$B470) = 2, "HV", "ST"))</f>
        <v>HV</v>
      </c>
      <c r="AI470" s="6" t="str">
        <f>INDEX('Demand forecast and growth rate'!$E$7:$E$273,MATCH($Q470,'Demand forecast and growth rate'!$B$7:$B$273,0))</f>
        <v>High growth</v>
      </c>
      <c r="AJ470" s="53">
        <f>SUMIFS('Capex forecast'!E$7:E$210,'Capex forecast'!$T$7:$T$210,$AF470,'Capex forecast'!$S$7:$S$210,$AH470,'Capex forecast'!$Q$7:$Q$210,"Repex")</f>
        <v>0</v>
      </c>
      <c r="AK470" s="53">
        <f>SUMIFS('Capex forecast'!F$7:F$210,'Capex forecast'!$T$7:$T$210,$AF470,'Capex forecast'!$S$7:$S$210,$AH470,'Capex forecast'!$Q$7:$Q$210,"Repex")</f>
        <v>0</v>
      </c>
      <c r="AL470" s="53">
        <f>SUMIFS('Capex forecast'!G$7:G$210,'Capex forecast'!$T$7:$T$210,$AF470,'Capex forecast'!$S$7:$S$210,$AH470,'Capex forecast'!$Q$7:$Q$210,"Repex")</f>
        <v>0</v>
      </c>
      <c r="AM470" s="53">
        <f>SUMIFS('Capex forecast'!H$7:H$210,'Capex forecast'!$T$7:$T$210,$AF470,'Capex forecast'!$S$7:$S$210,$AH470,'Capex forecast'!$Q$7:$Q$210,"Repex")</f>
        <v>0</v>
      </c>
      <c r="AN470" s="53">
        <f>SUMIFS('Capex forecast'!I$7:I$210,'Capex forecast'!$T$7:$T$210,$AF470,'Capex forecast'!$S$7:$S$210,$AH470,'Capex forecast'!$Q$7:$Q$210,"Repex")</f>
        <v>0</v>
      </c>
      <c r="AO470" s="53">
        <f>SUMIFS('Capex forecast'!J$7:J$210,'Capex forecast'!$T$7:$T$210,$AF470,'Capex forecast'!$S$7:$S$210,$AH470,'Capex forecast'!$Q$7:$Q$210,"Repex")</f>
        <v>0</v>
      </c>
      <c r="AP470" s="53">
        <f>SUMIFS('Capex forecast'!K$7:K$210,'Capex forecast'!$T$7:$T$210,$AF470,'Capex forecast'!$S$7:$S$210,$AH470,'Capex forecast'!$Q$7:$Q$210,"Repex")</f>
        <v>0</v>
      </c>
      <c r="AQ470" s="53">
        <f>SUMIFS('Capex forecast'!L$7:L$210,'Capex forecast'!$T$7:$T$210,$AF470,'Capex forecast'!$S$7:$S$210,$AH470,'Capex forecast'!$Q$7:$Q$210,"Repex")</f>
        <v>0</v>
      </c>
      <c r="AR470" s="53">
        <f>SUMIFS('Capex forecast'!M$7:M$210,'Capex forecast'!$T$7:$T$210,$AF470,'Capex forecast'!$S$7:$S$210,$AH470,'Capex forecast'!$Q$7:$Q$210,"Repex")</f>
        <v>0</v>
      </c>
      <c r="AS470" s="53">
        <f>SUMIFS('Capex forecast'!N$7:N$210,'Capex forecast'!$T$7:$T$210,$AF470,'Capex forecast'!$S$7:$S$210,$AH470,'Capex forecast'!$Q$7:$Q$210,"Repex")</f>
        <v>0</v>
      </c>
    </row>
    <row r="471" spans="2:45" ht="15">
      <c r="B471" s="6" t="s">
        <v>106</v>
      </c>
      <c r="C471" s="6" t="str">
        <f>INDEX('Raw demand forecast'!$M$7:$M$5830,MATCH($B471,'Raw demand forecast'!$B$7:$B$5830,0))</f>
        <v>No</v>
      </c>
      <c r="D471" s="6" t="str">
        <f>IF(COUNTIF($B$93:B471,$B471) = 1, "LV", IF(COUNTIF($B$93:B471,$B471) = 2, "HV", "ST"))</f>
        <v>HV</v>
      </c>
      <c r="E471" s="6" t="str">
        <f>INDEX('Demand forecast and growth rate'!$E$7:$E$273,MATCH($B471,'Demand forecast and growth rate'!$B$7:$B$273,0))</f>
        <v>Steady/falling</v>
      </c>
      <c r="F471" s="32">
        <f>SUMIFS('Capex forecast'!E$7:E$210,'Capex forecast'!$T$7:$T$210,'Allocation of site-spec costs'!$B471,'Capex forecast'!$S$7:$S$210,'Allocation of site-spec costs'!$D471,'Capex forecast'!$Q$7:$Q$210,"Customer Connection")</f>
        <v>0</v>
      </c>
      <c r="G471" s="32">
        <f>SUMIFS('Capex forecast'!F$7:F$210,'Capex forecast'!$T$7:$T$210,'Allocation of site-spec costs'!$B471,'Capex forecast'!$S$7:$S$210,'Allocation of site-spec costs'!$D471,'Capex forecast'!$Q$7:$Q$210,"Customer Connection")</f>
        <v>0</v>
      </c>
      <c r="H471" s="32">
        <f>SUMIFS('Capex forecast'!G$7:G$210,'Capex forecast'!$T$7:$T$210,'Allocation of site-spec costs'!$B471,'Capex forecast'!$S$7:$S$210,'Allocation of site-spec costs'!$D471,'Capex forecast'!$Q$7:$Q$210,"Customer Connection")</f>
        <v>0</v>
      </c>
      <c r="I471" s="32">
        <f>SUMIFS('Capex forecast'!H$7:H$210,'Capex forecast'!$T$7:$T$210,'Allocation of site-spec costs'!$B471,'Capex forecast'!$S$7:$S$210,'Allocation of site-spec costs'!$D471,'Capex forecast'!$Q$7:$Q$210,"Customer Connection")</f>
        <v>0</v>
      </c>
      <c r="J471" s="32">
        <f>SUMIFS('Capex forecast'!I$7:I$210,'Capex forecast'!$T$7:$T$210,'Allocation of site-spec costs'!$B471,'Capex forecast'!$S$7:$S$210,'Allocation of site-spec costs'!$D471,'Capex forecast'!$Q$7:$Q$210,"Customer Connection")</f>
        <v>0</v>
      </c>
      <c r="K471" s="32">
        <f>SUMIFS('Capex forecast'!J$7:J$210,'Capex forecast'!$T$7:$T$210,'Allocation of site-spec costs'!$B471,'Capex forecast'!$S$7:$S$210,'Allocation of site-spec costs'!$D471,'Capex forecast'!$Q$7:$Q$210,"Customer Connection")</f>
        <v>0</v>
      </c>
      <c r="L471" s="32">
        <f>SUMIFS('Capex forecast'!K$7:K$210,'Capex forecast'!$T$7:$T$210,'Allocation of site-spec costs'!$B471,'Capex forecast'!$S$7:$S$210,'Allocation of site-spec costs'!$D471,'Capex forecast'!$Q$7:$Q$210,"Customer Connection")</f>
        <v>0</v>
      </c>
      <c r="M471" s="32">
        <f>SUMIFS('Capex forecast'!L$7:L$210,'Capex forecast'!$T$7:$T$210,'Allocation of site-spec costs'!$B471,'Capex forecast'!$S$7:$S$210,'Allocation of site-spec costs'!$D471,'Capex forecast'!$Q$7:$Q$210,"Customer Connection")</f>
        <v>0</v>
      </c>
      <c r="N471" s="32">
        <f>SUMIFS('Capex forecast'!M$7:M$210,'Capex forecast'!$T$7:$T$210,'Allocation of site-spec costs'!$B471,'Capex forecast'!$S$7:$S$210,'Allocation of site-spec costs'!$D471,'Capex forecast'!$Q$7:$Q$210,"Customer Connection")</f>
        <v>0</v>
      </c>
      <c r="O471" s="32">
        <f>SUMIFS('Capex forecast'!N$7:N$210,'Capex forecast'!$T$7:$T$210,'Allocation of site-spec costs'!$B471,'Capex forecast'!$S$7:$S$210,'Allocation of site-spec costs'!$D471,'Capex forecast'!$Q$7:$Q$210,"Customer Connection")</f>
        <v>0</v>
      </c>
      <c r="Q471" s="6" t="s">
        <v>106</v>
      </c>
      <c r="R471" s="6" t="str">
        <f>INDEX('Raw demand forecast'!$M$7:$M$5830,MATCH($Q471,'Raw demand forecast'!$B$7:$B$5830,0))</f>
        <v>No</v>
      </c>
      <c r="S471" s="6" t="str">
        <f>IF(COUNTIF($Q$93:Q471,$B471) = 1, "LV", IF(COUNTIF($Q$93:Q471,$B471) = 2, "HV", "ST"))</f>
        <v>HV</v>
      </c>
      <c r="T471" s="6" t="str">
        <f>INDEX('Demand forecast and growth rate'!$E$7:$E$273,MATCH($Q471,'Demand forecast and growth rate'!$B$7:$B$273,0))</f>
        <v>Steady/falling</v>
      </c>
      <c r="U471" s="32">
        <f>SUMIFS('Capex forecast'!E$7:E$210,'Capex forecast'!$T$7:$T$210,$Q471,'Capex forecast'!$S$7:$S$210,$S471,'Capex forecast'!$Q$7:$Q$210,"Augex")</f>
        <v>0</v>
      </c>
      <c r="V471" s="32">
        <f>SUMIFS('Capex forecast'!F$7:F$210,'Capex forecast'!$T$7:$T$210,$Q471,'Capex forecast'!$S$7:$S$210,$S471,'Capex forecast'!$Q$7:$Q$210,"Augex")</f>
        <v>0</v>
      </c>
      <c r="W471" s="32">
        <f>SUMIFS('Capex forecast'!G$7:G$210,'Capex forecast'!$T$7:$T$210,$Q471,'Capex forecast'!$S$7:$S$210,$S471,'Capex forecast'!$Q$7:$Q$210,"Augex")</f>
        <v>0</v>
      </c>
      <c r="X471" s="32">
        <f>SUMIFS('Capex forecast'!H$7:H$210,'Capex forecast'!$T$7:$T$210,$Q471,'Capex forecast'!$S$7:$S$210,$S471,'Capex forecast'!$Q$7:$Q$210,"Augex")</f>
        <v>0</v>
      </c>
      <c r="Y471" s="32">
        <f>SUMIFS('Capex forecast'!I$7:I$210,'Capex forecast'!$T$7:$T$210,$Q471,'Capex forecast'!$S$7:$S$210,$S471,'Capex forecast'!$Q$7:$Q$210,"Augex")</f>
        <v>0</v>
      </c>
      <c r="Z471" s="32">
        <f>SUMIFS('Capex forecast'!J$7:J$210,'Capex forecast'!$T$7:$T$210,$Q471,'Capex forecast'!$S$7:$S$210,$S471,'Capex forecast'!$Q$7:$Q$210,"Augex")</f>
        <v>0</v>
      </c>
      <c r="AA471" s="32">
        <f>SUMIFS('Capex forecast'!K$7:K$210,'Capex forecast'!$T$7:$T$210,$Q471,'Capex forecast'!$S$7:$S$210,$S471,'Capex forecast'!$Q$7:$Q$210,"Augex")</f>
        <v>0</v>
      </c>
      <c r="AB471" s="32">
        <f>SUMIFS('Capex forecast'!L$7:L$210,'Capex forecast'!$T$7:$T$210,$Q471,'Capex forecast'!$S$7:$S$210,$S471,'Capex forecast'!$Q$7:$Q$210,"Augex")</f>
        <v>0</v>
      </c>
      <c r="AC471" s="32">
        <f>SUMIFS('Capex forecast'!M$7:M$210,'Capex forecast'!$T$7:$T$210,$Q471,'Capex forecast'!$S$7:$S$210,$S471,'Capex forecast'!$Q$7:$Q$210,"Augex")</f>
        <v>0</v>
      </c>
      <c r="AD471" s="32">
        <f>SUMIFS('Capex forecast'!N$7:N$210,'Capex forecast'!$T$7:$T$210,$Q471,'Capex forecast'!$S$7:$S$210,$S471,'Capex forecast'!$Q$7:$Q$210,"Augex")</f>
        <v>0</v>
      </c>
      <c r="AF471" s="6" t="s">
        <v>106</v>
      </c>
      <c r="AG471" s="6" t="str">
        <f>INDEX('Raw demand forecast'!$M$7:$M$5830,MATCH($Q471,'Raw demand forecast'!$B$7:$B$5830,0))</f>
        <v>No</v>
      </c>
      <c r="AH471" s="6" t="str">
        <f>IF(COUNTIF($AF$93:AF471,$B471) = 1, "LV", IF(COUNTIF($AF$93:AF471,$B471) = 2, "HV", "ST"))</f>
        <v>HV</v>
      </c>
      <c r="AI471" s="6" t="str">
        <f>INDEX('Demand forecast and growth rate'!$E$7:$E$273,MATCH($Q471,'Demand forecast and growth rate'!$B$7:$B$273,0))</f>
        <v>Steady/falling</v>
      </c>
      <c r="AJ471" s="53">
        <f>SUMIFS('Capex forecast'!E$7:E$210,'Capex forecast'!$T$7:$T$210,$AF471,'Capex forecast'!$S$7:$S$210,$AH471,'Capex forecast'!$Q$7:$Q$210,"Repex")</f>
        <v>0</v>
      </c>
      <c r="AK471" s="53">
        <f>SUMIFS('Capex forecast'!F$7:F$210,'Capex forecast'!$T$7:$T$210,$AF471,'Capex forecast'!$S$7:$S$210,$AH471,'Capex forecast'!$Q$7:$Q$210,"Repex")</f>
        <v>0</v>
      </c>
      <c r="AL471" s="53">
        <f>SUMIFS('Capex forecast'!G$7:G$210,'Capex forecast'!$T$7:$T$210,$AF471,'Capex forecast'!$S$7:$S$210,$AH471,'Capex forecast'!$Q$7:$Q$210,"Repex")</f>
        <v>0</v>
      </c>
      <c r="AM471" s="53">
        <f>SUMIFS('Capex forecast'!H$7:H$210,'Capex forecast'!$T$7:$T$210,$AF471,'Capex forecast'!$S$7:$S$210,$AH471,'Capex forecast'!$Q$7:$Q$210,"Repex")</f>
        <v>0</v>
      </c>
      <c r="AN471" s="53">
        <f>SUMIFS('Capex forecast'!I$7:I$210,'Capex forecast'!$T$7:$T$210,$AF471,'Capex forecast'!$S$7:$S$210,$AH471,'Capex forecast'!$Q$7:$Q$210,"Repex")</f>
        <v>0</v>
      </c>
      <c r="AO471" s="53">
        <f>SUMIFS('Capex forecast'!J$7:J$210,'Capex forecast'!$T$7:$T$210,$AF471,'Capex forecast'!$S$7:$S$210,$AH471,'Capex forecast'!$Q$7:$Q$210,"Repex")</f>
        <v>0</v>
      </c>
      <c r="AP471" s="53">
        <f>SUMIFS('Capex forecast'!K$7:K$210,'Capex forecast'!$T$7:$T$210,$AF471,'Capex forecast'!$S$7:$S$210,$AH471,'Capex forecast'!$Q$7:$Q$210,"Repex")</f>
        <v>0</v>
      </c>
      <c r="AQ471" s="53">
        <f>SUMIFS('Capex forecast'!L$7:L$210,'Capex forecast'!$T$7:$T$210,$AF471,'Capex forecast'!$S$7:$S$210,$AH471,'Capex forecast'!$Q$7:$Q$210,"Repex")</f>
        <v>0</v>
      </c>
      <c r="AR471" s="53">
        <f>SUMIFS('Capex forecast'!M$7:M$210,'Capex forecast'!$T$7:$T$210,$AF471,'Capex forecast'!$S$7:$S$210,$AH471,'Capex forecast'!$Q$7:$Q$210,"Repex")</f>
        <v>0</v>
      </c>
      <c r="AS471" s="53">
        <f>SUMIFS('Capex forecast'!N$7:N$210,'Capex forecast'!$T$7:$T$210,$AF471,'Capex forecast'!$S$7:$S$210,$AH471,'Capex forecast'!$Q$7:$Q$210,"Repex")</f>
        <v>0</v>
      </c>
    </row>
    <row r="472" spans="2:45" ht="15">
      <c r="B472" s="6" t="s">
        <v>16</v>
      </c>
      <c r="C472" s="6" t="str">
        <f>INDEX('Raw demand forecast'!$M$7:$M$5830,MATCH($B472,'Raw demand forecast'!$B$7:$B$5830,0))</f>
        <v>No</v>
      </c>
      <c r="D472" s="6" t="str">
        <f>IF(COUNTIF($B$93:B472,$B472) = 1, "LV", IF(COUNTIF($B$93:B472,$B472) = 2, "HV", "ST"))</f>
        <v>HV</v>
      </c>
      <c r="E472" s="6" t="str">
        <f>INDEX('Demand forecast and growth rate'!$E$7:$E$273,MATCH($B472,'Demand forecast and growth rate'!$B$7:$B$273,0))</f>
        <v>High growth</v>
      </c>
      <c r="F472" s="32">
        <f>SUMIFS('Capex forecast'!E$7:E$210,'Capex forecast'!$T$7:$T$210,'Allocation of site-spec costs'!$B472,'Capex forecast'!$S$7:$S$210,'Allocation of site-spec costs'!$D472,'Capex forecast'!$Q$7:$Q$210,"Customer Connection")</f>
        <v>0</v>
      </c>
      <c r="G472" s="32">
        <f>SUMIFS('Capex forecast'!F$7:F$210,'Capex forecast'!$T$7:$T$210,'Allocation of site-spec costs'!$B472,'Capex forecast'!$S$7:$S$210,'Allocation of site-spec costs'!$D472,'Capex forecast'!$Q$7:$Q$210,"Customer Connection")</f>
        <v>0</v>
      </c>
      <c r="H472" s="32">
        <f>SUMIFS('Capex forecast'!G$7:G$210,'Capex forecast'!$T$7:$T$210,'Allocation of site-spec costs'!$B472,'Capex forecast'!$S$7:$S$210,'Allocation of site-spec costs'!$D472,'Capex forecast'!$Q$7:$Q$210,"Customer Connection")</f>
        <v>0</v>
      </c>
      <c r="I472" s="32">
        <f>SUMIFS('Capex forecast'!H$7:H$210,'Capex forecast'!$T$7:$T$210,'Allocation of site-spec costs'!$B472,'Capex forecast'!$S$7:$S$210,'Allocation of site-spec costs'!$D472,'Capex forecast'!$Q$7:$Q$210,"Customer Connection")</f>
        <v>0</v>
      </c>
      <c r="J472" s="32">
        <f>SUMIFS('Capex forecast'!I$7:I$210,'Capex forecast'!$T$7:$T$210,'Allocation of site-spec costs'!$B472,'Capex forecast'!$S$7:$S$210,'Allocation of site-spec costs'!$D472,'Capex forecast'!$Q$7:$Q$210,"Customer Connection")</f>
        <v>0</v>
      </c>
      <c r="K472" s="32">
        <f>SUMIFS('Capex forecast'!J$7:J$210,'Capex forecast'!$T$7:$T$210,'Allocation of site-spec costs'!$B472,'Capex forecast'!$S$7:$S$210,'Allocation of site-spec costs'!$D472,'Capex forecast'!$Q$7:$Q$210,"Customer Connection")</f>
        <v>0</v>
      </c>
      <c r="L472" s="32">
        <f>SUMIFS('Capex forecast'!K$7:K$210,'Capex forecast'!$T$7:$T$210,'Allocation of site-spec costs'!$B472,'Capex forecast'!$S$7:$S$210,'Allocation of site-spec costs'!$D472,'Capex forecast'!$Q$7:$Q$210,"Customer Connection")</f>
        <v>0</v>
      </c>
      <c r="M472" s="32">
        <f>SUMIFS('Capex forecast'!L$7:L$210,'Capex forecast'!$T$7:$T$210,'Allocation of site-spec costs'!$B472,'Capex forecast'!$S$7:$S$210,'Allocation of site-spec costs'!$D472,'Capex forecast'!$Q$7:$Q$210,"Customer Connection")</f>
        <v>0</v>
      </c>
      <c r="N472" s="32">
        <f>SUMIFS('Capex forecast'!M$7:M$210,'Capex forecast'!$T$7:$T$210,'Allocation of site-spec costs'!$B472,'Capex forecast'!$S$7:$S$210,'Allocation of site-spec costs'!$D472,'Capex forecast'!$Q$7:$Q$210,"Customer Connection")</f>
        <v>0</v>
      </c>
      <c r="O472" s="32">
        <f>SUMIFS('Capex forecast'!N$7:N$210,'Capex forecast'!$T$7:$T$210,'Allocation of site-spec costs'!$B472,'Capex forecast'!$S$7:$S$210,'Allocation of site-spec costs'!$D472,'Capex forecast'!$Q$7:$Q$210,"Customer Connection")</f>
        <v>0</v>
      </c>
      <c r="Q472" s="6" t="s">
        <v>16</v>
      </c>
      <c r="R472" s="6" t="str">
        <f>INDEX('Raw demand forecast'!$M$7:$M$5830,MATCH($Q472,'Raw demand forecast'!$B$7:$B$5830,0))</f>
        <v>No</v>
      </c>
      <c r="S472" s="6" t="str">
        <f>IF(COUNTIF($Q$93:Q472,$B472) = 1, "LV", IF(COUNTIF($Q$93:Q472,$B472) = 2, "HV", "ST"))</f>
        <v>HV</v>
      </c>
      <c r="T472" s="6" t="str">
        <f>INDEX('Demand forecast and growth rate'!$E$7:$E$273,MATCH($Q472,'Demand forecast and growth rate'!$B$7:$B$273,0))</f>
        <v>High growth</v>
      </c>
      <c r="U472" s="32">
        <f>SUMIFS('Capex forecast'!E$7:E$210,'Capex forecast'!$T$7:$T$210,$Q472,'Capex forecast'!$S$7:$S$210,$S472,'Capex forecast'!$Q$7:$Q$210,"Augex")</f>
        <v>0</v>
      </c>
      <c r="V472" s="32">
        <f>SUMIFS('Capex forecast'!F$7:F$210,'Capex forecast'!$T$7:$T$210,$Q472,'Capex forecast'!$S$7:$S$210,$S472,'Capex forecast'!$Q$7:$Q$210,"Augex")</f>
        <v>0</v>
      </c>
      <c r="W472" s="32">
        <f>SUMIFS('Capex forecast'!G$7:G$210,'Capex forecast'!$T$7:$T$210,$Q472,'Capex forecast'!$S$7:$S$210,$S472,'Capex forecast'!$Q$7:$Q$210,"Augex")</f>
        <v>0</v>
      </c>
      <c r="X472" s="32">
        <f>SUMIFS('Capex forecast'!H$7:H$210,'Capex forecast'!$T$7:$T$210,$Q472,'Capex forecast'!$S$7:$S$210,$S472,'Capex forecast'!$Q$7:$Q$210,"Augex")</f>
        <v>0</v>
      </c>
      <c r="Y472" s="32">
        <f>SUMIFS('Capex forecast'!I$7:I$210,'Capex forecast'!$T$7:$T$210,$Q472,'Capex forecast'!$S$7:$S$210,$S472,'Capex forecast'!$Q$7:$Q$210,"Augex")</f>
        <v>0</v>
      </c>
      <c r="Z472" s="32">
        <f>SUMIFS('Capex forecast'!J$7:J$210,'Capex forecast'!$T$7:$T$210,$Q472,'Capex forecast'!$S$7:$S$210,$S472,'Capex forecast'!$Q$7:$Q$210,"Augex")</f>
        <v>0</v>
      </c>
      <c r="AA472" s="32">
        <f>SUMIFS('Capex forecast'!K$7:K$210,'Capex forecast'!$T$7:$T$210,$Q472,'Capex forecast'!$S$7:$S$210,$S472,'Capex forecast'!$Q$7:$Q$210,"Augex")</f>
        <v>0</v>
      </c>
      <c r="AB472" s="32">
        <f>SUMIFS('Capex forecast'!L$7:L$210,'Capex forecast'!$T$7:$T$210,$Q472,'Capex forecast'!$S$7:$S$210,$S472,'Capex forecast'!$Q$7:$Q$210,"Augex")</f>
        <v>0</v>
      </c>
      <c r="AC472" s="32">
        <f>SUMIFS('Capex forecast'!M$7:M$210,'Capex forecast'!$T$7:$T$210,$Q472,'Capex forecast'!$S$7:$S$210,$S472,'Capex forecast'!$Q$7:$Q$210,"Augex")</f>
        <v>0</v>
      </c>
      <c r="AD472" s="32">
        <f>SUMIFS('Capex forecast'!N$7:N$210,'Capex forecast'!$T$7:$T$210,$Q472,'Capex forecast'!$S$7:$S$210,$S472,'Capex forecast'!$Q$7:$Q$210,"Augex")</f>
        <v>0</v>
      </c>
      <c r="AF472" s="6" t="s">
        <v>16</v>
      </c>
      <c r="AG472" s="6" t="str">
        <f>INDEX('Raw demand forecast'!$M$7:$M$5830,MATCH($Q472,'Raw demand forecast'!$B$7:$B$5830,0))</f>
        <v>No</v>
      </c>
      <c r="AH472" s="6" t="str">
        <f>IF(COUNTIF($AF$93:AF472,$B472) = 1, "LV", IF(COUNTIF($AF$93:AF472,$B472) = 2, "HV", "ST"))</f>
        <v>HV</v>
      </c>
      <c r="AI472" s="6" t="str">
        <f>INDEX('Demand forecast and growth rate'!$E$7:$E$273,MATCH($Q472,'Demand forecast and growth rate'!$B$7:$B$273,0))</f>
        <v>High growth</v>
      </c>
      <c r="AJ472" s="53">
        <f>SUMIFS('Capex forecast'!E$7:E$210,'Capex forecast'!$T$7:$T$210,$AF472,'Capex forecast'!$S$7:$S$210,$AH472,'Capex forecast'!$Q$7:$Q$210,"Repex")</f>
        <v>0</v>
      </c>
      <c r="AK472" s="53">
        <f>SUMIFS('Capex forecast'!F$7:F$210,'Capex forecast'!$T$7:$T$210,$AF472,'Capex forecast'!$S$7:$S$210,$AH472,'Capex forecast'!$Q$7:$Q$210,"Repex")</f>
        <v>0</v>
      </c>
      <c r="AL472" s="53">
        <f>SUMIFS('Capex forecast'!G$7:G$210,'Capex forecast'!$T$7:$T$210,$AF472,'Capex forecast'!$S$7:$S$210,$AH472,'Capex forecast'!$Q$7:$Q$210,"Repex")</f>
        <v>0</v>
      </c>
      <c r="AM472" s="53">
        <f>SUMIFS('Capex forecast'!H$7:H$210,'Capex forecast'!$T$7:$T$210,$AF472,'Capex forecast'!$S$7:$S$210,$AH472,'Capex forecast'!$Q$7:$Q$210,"Repex")</f>
        <v>0</v>
      </c>
      <c r="AN472" s="53">
        <f>SUMIFS('Capex forecast'!I$7:I$210,'Capex forecast'!$T$7:$T$210,$AF472,'Capex forecast'!$S$7:$S$210,$AH472,'Capex forecast'!$Q$7:$Q$210,"Repex")</f>
        <v>0</v>
      </c>
      <c r="AO472" s="53">
        <f>SUMIFS('Capex forecast'!J$7:J$210,'Capex forecast'!$T$7:$T$210,$AF472,'Capex forecast'!$S$7:$S$210,$AH472,'Capex forecast'!$Q$7:$Q$210,"Repex")</f>
        <v>0</v>
      </c>
      <c r="AP472" s="53">
        <f>SUMIFS('Capex forecast'!K$7:K$210,'Capex forecast'!$T$7:$T$210,$AF472,'Capex forecast'!$S$7:$S$210,$AH472,'Capex forecast'!$Q$7:$Q$210,"Repex")</f>
        <v>0</v>
      </c>
      <c r="AQ472" s="53">
        <f>SUMIFS('Capex forecast'!L$7:L$210,'Capex forecast'!$T$7:$T$210,$AF472,'Capex forecast'!$S$7:$S$210,$AH472,'Capex forecast'!$Q$7:$Q$210,"Repex")</f>
        <v>0</v>
      </c>
      <c r="AR472" s="53">
        <f>SUMIFS('Capex forecast'!M$7:M$210,'Capex forecast'!$T$7:$T$210,$AF472,'Capex forecast'!$S$7:$S$210,$AH472,'Capex forecast'!$Q$7:$Q$210,"Repex")</f>
        <v>0</v>
      </c>
      <c r="AS472" s="53">
        <f>SUMIFS('Capex forecast'!N$7:N$210,'Capex forecast'!$T$7:$T$210,$AF472,'Capex forecast'!$S$7:$S$210,$AH472,'Capex forecast'!$Q$7:$Q$210,"Repex")</f>
        <v>0</v>
      </c>
    </row>
    <row r="473" spans="2:45" ht="15">
      <c r="B473" s="6" t="s">
        <v>123</v>
      </c>
      <c r="C473" s="6" t="str">
        <f>INDEX('Raw demand forecast'!$M$7:$M$5830,MATCH($B473,'Raw demand forecast'!$B$7:$B$5830,0))</f>
        <v>No</v>
      </c>
      <c r="D473" s="6" t="str">
        <f>IF(COUNTIF($B$93:B473,$B473) = 1, "LV", IF(COUNTIF($B$93:B473,$B473) = 2, "HV", "ST"))</f>
        <v>HV</v>
      </c>
      <c r="E473" s="6" t="str">
        <f>INDEX('Demand forecast and growth rate'!$E$7:$E$273,MATCH($B473,'Demand forecast and growth rate'!$B$7:$B$273,0))</f>
        <v>High growth</v>
      </c>
      <c r="F473" s="32">
        <f>SUMIFS('Capex forecast'!E$7:E$210,'Capex forecast'!$T$7:$T$210,'Allocation of site-spec costs'!$B473,'Capex forecast'!$S$7:$S$210,'Allocation of site-spec costs'!$D473,'Capex forecast'!$Q$7:$Q$210,"Customer Connection")</f>
        <v>0</v>
      </c>
      <c r="G473" s="32">
        <f>SUMIFS('Capex forecast'!F$7:F$210,'Capex forecast'!$T$7:$T$210,'Allocation of site-spec costs'!$B473,'Capex forecast'!$S$7:$S$210,'Allocation of site-spec costs'!$D473,'Capex forecast'!$Q$7:$Q$210,"Customer Connection")</f>
        <v>0</v>
      </c>
      <c r="H473" s="32">
        <f>SUMIFS('Capex forecast'!G$7:G$210,'Capex forecast'!$T$7:$T$210,'Allocation of site-spec costs'!$B473,'Capex forecast'!$S$7:$S$210,'Allocation of site-spec costs'!$D473,'Capex forecast'!$Q$7:$Q$210,"Customer Connection")</f>
        <v>0</v>
      </c>
      <c r="I473" s="32">
        <f>SUMIFS('Capex forecast'!H$7:H$210,'Capex forecast'!$T$7:$T$210,'Allocation of site-spec costs'!$B473,'Capex forecast'!$S$7:$S$210,'Allocation of site-spec costs'!$D473,'Capex forecast'!$Q$7:$Q$210,"Customer Connection")</f>
        <v>0</v>
      </c>
      <c r="J473" s="32">
        <f>SUMIFS('Capex forecast'!I$7:I$210,'Capex forecast'!$T$7:$T$210,'Allocation of site-spec costs'!$B473,'Capex forecast'!$S$7:$S$210,'Allocation of site-spec costs'!$D473,'Capex forecast'!$Q$7:$Q$210,"Customer Connection")</f>
        <v>0</v>
      </c>
      <c r="K473" s="32">
        <f>SUMIFS('Capex forecast'!J$7:J$210,'Capex forecast'!$T$7:$T$210,'Allocation of site-spec costs'!$B473,'Capex forecast'!$S$7:$S$210,'Allocation of site-spec costs'!$D473,'Capex forecast'!$Q$7:$Q$210,"Customer Connection")</f>
        <v>0</v>
      </c>
      <c r="L473" s="32">
        <f>SUMIFS('Capex forecast'!K$7:K$210,'Capex forecast'!$T$7:$T$210,'Allocation of site-spec costs'!$B473,'Capex forecast'!$S$7:$S$210,'Allocation of site-spec costs'!$D473,'Capex forecast'!$Q$7:$Q$210,"Customer Connection")</f>
        <v>0</v>
      </c>
      <c r="M473" s="32">
        <f>SUMIFS('Capex forecast'!L$7:L$210,'Capex forecast'!$T$7:$T$210,'Allocation of site-spec costs'!$B473,'Capex forecast'!$S$7:$S$210,'Allocation of site-spec costs'!$D473,'Capex forecast'!$Q$7:$Q$210,"Customer Connection")</f>
        <v>0</v>
      </c>
      <c r="N473" s="32">
        <f>SUMIFS('Capex forecast'!M$7:M$210,'Capex forecast'!$T$7:$T$210,'Allocation of site-spec costs'!$B473,'Capex forecast'!$S$7:$S$210,'Allocation of site-spec costs'!$D473,'Capex forecast'!$Q$7:$Q$210,"Customer Connection")</f>
        <v>0</v>
      </c>
      <c r="O473" s="32">
        <f>SUMIFS('Capex forecast'!N$7:N$210,'Capex forecast'!$T$7:$T$210,'Allocation of site-spec costs'!$B473,'Capex forecast'!$S$7:$S$210,'Allocation of site-spec costs'!$D473,'Capex forecast'!$Q$7:$Q$210,"Customer Connection")</f>
        <v>0</v>
      </c>
      <c r="Q473" s="6" t="s">
        <v>123</v>
      </c>
      <c r="R473" s="6" t="str">
        <f>INDEX('Raw demand forecast'!$M$7:$M$5830,MATCH($Q473,'Raw demand forecast'!$B$7:$B$5830,0))</f>
        <v>No</v>
      </c>
      <c r="S473" s="6" t="str">
        <f>IF(COUNTIF($Q$93:Q473,$B473) = 1, "LV", IF(COUNTIF($Q$93:Q473,$B473) = 2, "HV", "ST"))</f>
        <v>HV</v>
      </c>
      <c r="T473" s="6" t="str">
        <f>INDEX('Demand forecast and growth rate'!$E$7:$E$273,MATCH($Q473,'Demand forecast and growth rate'!$B$7:$B$273,0))</f>
        <v>High growth</v>
      </c>
      <c r="U473" s="32">
        <f>SUMIFS('Capex forecast'!E$7:E$210,'Capex forecast'!$T$7:$T$210,$Q473,'Capex forecast'!$S$7:$S$210,$S473,'Capex forecast'!$Q$7:$Q$210,"Augex")</f>
        <v>0</v>
      </c>
      <c r="V473" s="32">
        <f>SUMIFS('Capex forecast'!F$7:F$210,'Capex forecast'!$T$7:$T$210,$Q473,'Capex forecast'!$S$7:$S$210,$S473,'Capex forecast'!$Q$7:$Q$210,"Augex")</f>
        <v>0</v>
      </c>
      <c r="W473" s="32">
        <f>SUMIFS('Capex forecast'!G$7:G$210,'Capex forecast'!$T$7:$T$210,$Q473,'Capex forecast'!$S$7:$S$210,$S473,'Capex forecast'!$Q$7:$Q$210,"Augex")</f>
        <v>0</v>
      </c>
      <c r="X473" s="32">
        <f>SUMIFS('Capex forecast'!H$7:H$210,'Capex forecast'!$T$7:$T$210,$Q473,'Capex forecast'!$S$7:$S$210,$S473,'Capex forecast'!$Q$7:$Q$210,"Augex")</f>
        <v>0</v>
      </c>
      <c r="Y473" s="32">
        <f>SUMIFS('Capex forecast'!I$7:I$210,'Capex forecast'!$T$7:$T$210,$Q473,'Capex forecast'!$S$7:$S$210,$S473,'Capex forecast'!$Q$7:$Q$210,"Augex")</f>
        <v>0</v>
      </c>
      <c r="Z473" s="32">
        <f>SUMIFS('Capex forecast'!J$7:J$210,'Capex forecast'!$T$7:$T$210,$Q473,'Capex forecast'!$S$7:$S$210,$S473,'Capex forecast'!$Q$7:$Q$210,"Augex")</f>
        <v>0</v>
      </c>
      <c r="AA473" s="32">
        <f>SUMIFS('Capex forecast'!K$7:K$210,'Capex forecast'!$T$7:$T$210,$Q473,'Capex forecast'!$S$7:$S$210,$S473,'Capex forecast'!$Q$7:$Q$210,"Augex")</f>
        <v>0</v>
      </c>
      <c r="AB473" s="32">
        <f>SUMIFS('Capex forecast'!L$7:L$210,'Capex forecast'!$T$7:$T$210,$Q473,'Capex forecast'!$S$7:$S$210,$S473,'Capex forecast'!$Q$7:$Q$210,"Augex")</f>
        <v>0</v>
      </c>
      <c r="AC473" s="32">
        <f>SUMIFS('Capex forecast'!M$7:M$210,'Capex forecast'!$T$7:$T$210,$Q473,'Capex forecast'!$S$7:$S$210,$S473,'Capex forecast'!$Q$7:$Q$210,"Augex")</f>
        <v>0</v>
      </c>
      <c r="AD473" s="32">
        <f>SUMIFS('Capex forecast'!N$7:N$210,'Capex forecast'!$T$7:$T$210,$Q473,'Capex forecast'!$S$7:$S$210,$S473,'Capex forecast'!$Q$7:$Q$210,"Augex")</f>
        <v>0</v>
      </c>
      <c r="AF473" s="6" t="s">
        <v>123</v>
      </c>
      <c r="AG473" s="6" t="str">
        <f>INDEX('Raw demand forecast'!$M$7:$M$5830,MATCH($Q473,'Raw demand forecast'!$B$7:$B$5830,0))</f>
        <v>No</v>
      </c>
      <c r="AH473" s="6" t="str">
        <f>IF(COUNTIF($AF$93:AF473,$B473) = 1, "LV", IF(COUNTIF($AF$93:AF473,$B473) = 2, "HV", "ST"))</f>
        <v>HV</v>
      </c>
      <c r="AI473" s="6" t="str">
        <f>INDEX('Demand forecast and growth rate'!$E$7:$E$273,MATCH($Q473,'Demand forecast and growth rate'!$B$7:$B$273,0))</f>
        <v>High growth</v>
      </c>
      <c r="AJ473" s="53">
        <f>SUMIFS('Capex forecast'!E$7:E$210,'Capex forecast'!$T$7:$T$210,$AF473,'Capex forecast'!$S$7:$S$210,$AH473,'Capex forecast'!$Q$7:$Q$210,"Repex")</f>
        <v>0</v>
      </c>
      <c r="AK473" s="53">
        <f>SUMIFS('Capex forecast'!F$7:F$210,'Capex forecast'!$T$7:$T$210,$AF473,'Capex forecast'!$S$7:$S$210,$AH473,'Capex forecast'!$Q$7:$Q$210,"Repex")</f>
        <v>0</v>
      </c>
      <c r="AL473" s="53">
        <f>SUMIFS('Capex forecast'!G$7:G$210,'Capex forecast'!$T$7:$T$210,$AF473,'Capex forecast'!$S$7:$S$210,$AH473,'Capex forecast'!$Q$7:$Q$210,"Repex")</f>
        <v>0</v>
      </c>
      <c r="AM473" s="53">
        <f>SUMIFS('Capex forecast'!H$7:H$210,'Capex forecast'!$T$7:$T$210,$AF473,'Capex forecast'!$S$7:$S$210,$AH473,'Capex forecast'!$Q$7:$Q$210,"Repex")</f>
        <v>0</v>
      </c>
      <c r="AN473" s="53">
        <f>SUMIFS('Capex forecast'!I$7:I$210,'Capex forecast'!$T$7:$T$210,$AF473,'Capex forecast'!$S$7:$S$210,$AH473,'Capex forecast'!$Q$7:$Q$210,"Repex")</f>
        <v>0</v>
      </c>
      <c r="AO473" s="53">
        <f>SUMIFS('Capex forecast'!J$7:J$210,'Capex forecast'!$T$7:$T$210,$AF473,'Capex forecast'!$S$7:$S$210,$AH473,'Capex forecast'!$Q$7:$Q$210,"Repex")</f>
        <v>0</v>
      </c>
      <c r="AP473" s="53">
        <f>SUMIFS('Capex forecast'!K$7:K$210,'Capex forecast'!$T$7:$T$210,$AF473,'Capex forecast'!$S$7:$S$210,$AH473,'Capex forecast'!$Q$7:$Q$210,"Repex")</f>
        <v>0</v>
      </c>
      <c r="AQ473" s="53">
        <f>SUMIFS('Capex forecast'!L$7:L$210,'Capex forecast'!$T$7:$T$210,$AF473,'Capex forecast'!$S$7:$S$210,$AH473,'Capex forecast'!$Q$7:$Q$210,"Repex")</f>
        <v>0</v>
      </c>
      <c r="AR473" s="53">
        <f>SUMIFS('Capex forecast'!M$7:M$210,'Capex forecast'!$T$7:$T$210,$AF473,'Capex forecast'!$S$7:$S$210,$AH473,'Capex forecast'!$Q$7:$Q$210,"Repex")</f>
        <v>0</v>
      </c>
      <c r="AS473" s="53">
        <f>SUMIFS('Capex forecast'!N$7:N$210,'Capex forecast'!$T$7:$T$210,$AF473,'Capex forecast'!$S$7:$S$210,$AH473,'Capex forecast'!$Q$7:$Q$210,"Repex")</f>
        <v>0</v>
      </c>
    </row>
    <row r="474" spans="2:45" ht="15">
      <c r="B474" s="6" t="s">
        <v>114</v>
      </c>
      <c r="C474" s="6" t="str">
        <f>INDEX('Raw demand forecast'!$M$7:$M$5830,MATCH($B474,'Raw demand forecast'!$B$7:$B$5830,0))</f>
        <v>No</v>
      </c>
      <c r="D474" s="6" t="str">
        <f>IF(COUNTIF($B$93:B474,$B474) = 1, "LV", IF(COUNTIF($B$93:B474,$B474) = 2, "HV", "ST"))</f>
        <v>HV</v>
      </c>
      <c r="E474" s="6" t="str">
        <f>INDEX('Demand forecast and growth rate'!$E$7:$E$273,MATCH($B474,'Demand forecast and growth rate'!$B$7:$B$273,0))</f>
        <v>High growth</v>
      </c>
      <c r="F474" s="32">
        <f>SUMIFS('Capex forecast'!E$7:E$210,'Capex forecast'!$T$7:$T$210,'Allocation of site-spec costs'!$B474,'Capex forecast'!$S$7:$S$210,'Allocation of site-spec costs'!$D474,'Capex forecast'!$Q$7:$Q$210,"Customer Connection")</f>
        <v>0</v>
      </c>
      <c r="G474" s="32">
        <f>SUMIFS('Capex forecast'!F$7:F$210,'Capex forecast'!$T$7:$T$210,'Allocation of site-spec costs'!$B474,'Capex forecast'!$S$7:$S$210,'Allocation of site-spec costs'!$D474,'Capex forecast'!$Q$7:$Q$210,"Customer Connection")</f>
        <v>0</v>
      </c>
      <c r="H474" s="32">
        <f>SUMIFS('Capex forecast'!G$7:G$210,'Capex forecast'!$T$7:$T$210,'Allocation of site-spec costs'!$B474,'Capex forecast'!$S$7:$S$210,'Allocation of site-spec costs'!$D474,'Capex forecast'!$Q$7:$Q$210,"Customer Connection")</f>
        <v>0</v>
      </c>
      <c r="I474" s="32">
        <f>SUMIFS('Capex forecast'!H$7:H$210,'Capex forecast'!$T$7:$T$210,'Allocation of site-spec costs'!$B474,'Capex forecast'!$S$7:$S$210,'Allocation of site-spec costs'!$D474,'Capex forecast'!$Q$7:$Q$210,"Customer Connection")</f>
        <v>0</v>
      </c>
      <c r="J474" s="32">
        <f>SUMIFS('Capex forecast'!I$7:I$210,'Capex forecast'!$T$7:$T$210,'Allocation of site-spec costs'!$B474,'Capex forecast'!$S$7:$S$210,'Allocation of site-spec costs'!$D474,'Capex forecast'!$Q$7:$Q$210,"Customer Connection")</f>
        <v>0</v>
      </c>
      <c r="K474" s="32">
        <f>SUMIFS('Capex forecast'!J$7:J$210,'Capex forecast'!$T$7:$T$210,'Allocation of site-spec costs'!$B474,'Capex forecast'!$S$7:$S$210,'Allocation of site-spec costs'!$D474,'Capex forecast'!$Q$7:$Q$210,"Customer Connection")</f>
        <v>0</v>
      </c>
      <c r="L474" s="32">
        <f>SUMIFS('Capex forecast'!K$7:K$210,'Capex forecast'!$T$7:$T$210,'Allocation of site-spec costs'!$B474,'Capex forecast'!$S$7:$S$210,'Allocation of site-spec costs'!$D474,'Capex forecast'!$Q$7:$Q$210,"Customer Connection")</f>
        <v>0</v>
      </c>
      <c r="M474" s="32">
        <f>SUMIFS('Capex forecast'!L$7:L$210,'Capex forecast'!$T$7:$T$210,'Allocation of site-spec costs'!$B474,'Capex forecast'!$S$7:$S$210,'Allocation of site-spec costs'!$D474,'Capex forecast'!$Q$7:$Q$210,"Customer Connection")</f>
        <v>0</v>
      </c>
      <c r="N474" s="32">
        <f>SUMIFS('Capex forecast'!M$7:M$210,'Capex forecast'!$T$7:$T$210,'Allocation of site-spec costs'!$B474,'Capex forecast'!$S$7:$S$210,'Allocation of site-spec costs'!$D474,'Capex forecast'!$Q$7:$Q$210,"Customer Connection")</f>
        <v>0</v>
      </c>
      <c r="O474" s="32">
        <f>SUMIFS('Capex forecast'!N$7:N$210,'Capex forecast'!$T$7:$T$210,'Allocation of site-spec costs'!$B474,'Capex forecast'!$S$7:$S$210,'Allocation of site-spec costs'!$D474,'Capex forecast'!$Q$7:$Q$210,"Customer Connection")</f>
        <v>0</v>
      </c>
      <c r="Q474" s="6" t="s">
        <v>114</v>
      </c>
      <c r="R474" s="6" t="str">
        <f>INDEX('Raw demand forecast'!$M$7:$M$5830,MATCH($Q474,'Raw demand forecast'!$B$7:$B$5830,0))</f>
        <v>No</v>
      </c>
      <c r="S474" s="6" t="str">
        <f>IF(COUNTIF($Q$93:Q474,$B474) = 1, "LV", IF(COUNTIF($Q$93:Q474,$B474) = 2, "HV", "ST"))</f>
        <v>HV</v>
      </c>
      <c r="T474" s="6" t="str">
        <f>INDEX('Demand forecast and growth rate'!$E$7:$E$273,MATCH($Q474,'Demand forecast and growth rate'!$B$7:$B$273,0))</f>
        <v>High growth</v>
      </c>
      <c r="U474" s="32">
        <f>SUMIFS('Capex forecast'!E$7:E$210,'Capex forecast'!$T$7:$T$210,$Q474,'Capex forecast'!$S$7:$S$210,$S474,'Capex forecast'!$Q$7:$Q$210,"Augex")</f>
        <v>0</v>
      </c>
      <c r="V474" s="32">
        <f>SUMIFS('Capex forecast'!F$7:F$210,'Capex forecast'!$T$7:$T$210,$Q474,'Capex forecast'!$S$7:$S$210,$S474,'Capex forecast'!$Q$7:$Q$210,"Augex")</f>
        <v>0</v>
      </c>
      <c r="W474" s="32">
        <f>SUMIFS('Capex forecast'!G$7:G$210,'Capex forecast'!$T$7:$T$210,$Q474,'Capex forecast'!$S$7:$S$210,$S474,'Capex forecast'!$Q$7:$Q$210,"Augex")</f>
        <v>0</v>
      </c>
      <c r="X474" s="32">
        <f>SUMIFS('Capex forecast'!H$7:H$210,'Capex forecast'!$T$7:$T$210,$Q474,'Capex forecast'!$S$7:$S$210,$S474,'Capex forecast'!$Q$7:$Q$210,"Augex")</f>
        <v>0</v>
      </c>
      <c r="Y474" s="32">
        <f>SUMIFS('Capex forecast'!I$7:I$210,'Capex forecast'!$T$7:$T$210,$Q474,'Capex forecast'!$S$7:$S$210,$S474,'Capex forecast'!$Q$7:$Q$210,"Augex")</f>
        <v>0</v>
      </c>
      <c r="Z474" s="32">
        <f>SUMIFS('Capex forecast'!J$7:J$210,'Capex forecast'!$T$7:$T$210,$Q474,'Capex forecast'!$S$7:$S$210,$S474,'Capex forecast'!$Q$7:$Q$210,"Augex")</f>
        <v>0</v>
      </c>
      <c r="AA474" s="32">
        <f>SUMIFS('Capex forecast'!K$7:K$210,'Capex forecast'!$T$7:$T$210,$Q474,'Capex forecast'!$S$7:$S$210,$S474,'Capex forecast'!$Q$7:$Q$210,"Augex")</f>
        <v>0</v>
      </c>
      <c r="AB474" s="32">
        <f>SUMIFS('Capex forecast'!L$7:L$210,'Capex forecast'!$T$7:$T$210,$Q474,'Capex forecast'!$S$7:$S$210,$S474,'Capex forecast'!$Q$7:$Q$210,"Augex")</f>
        <v>0</v>
      </c>
      <c r="AC474" s="32">
        <f>SUMIFS('Capex forecast'!M$7:M$210,'Capex forecast'!$T$7:$T$210,$Q474,'Capex forecast'!$S$7:$S$210,$S474,'Capex forecast'!$Q$7:$Q$210,"Augex")</f>
        <v>0</v>
      </c>
      <c r="AD474" s="32">
        <f>SUMIFS('Capex forecast'!N$7:N$210,'Capex forecast'!$T$7:$T$210,$Q474,'Capex forecast'!$S$7:$S$210,$S474,'Capex forecast'!$Q$7:$Q$210,"Augex")</f>
        <v>0</v>
      </c>
      <c r="AF474" s="6" t="s">
        <v>114</v>
      </c>
      <c r="AG474" s="6" t="str">
        <f>INDEX('Raw demand forecast'!$M$7:$M$5830,MATCH($Q474,'Raw demand forecast'!$B$7:$B$5830,0))</f>
        <v>No</v>
      </c>
      <c r="AH474" s="6" t="str">
        <f>IF(COUNTIF($AF$93:AF474,$B474) = 1, "LV", IF(COUNTIF($AF$93:AF474,$B474) = 2, "HV", "ST"))</f>
        <v>HV</v>
      </c>
      <c r="AI474" s="6" t="str">
        <f>INDEX('Demand forecast and growth rate'!$E$7:$E$273,MATCH($Q474,'Demand forecast and growth rate'!$B$7:$B$273,0))</f>
        <v>High growth</v>
      </c>
      <c r="AJ474" s="53">
        <f>SUMIFS('Capex forecast'!E$7:E$210,'Capex forecast'!$T$7:$T$210,$AF474,'Capex forecast'!$S$7:$S$210,$AH474,'Capex forecast'!$Q$7:$Q$210,"Repex")</f>
        <v>0</v>
      </c>
      <c r="AK474" s="53">
        <f>SUMIFS('Capex forecast'!F$7:F$210,'Capex forecast'!$T$7:$T$210,$AF474,'Capex forecast'!$S$7:$S$210,$AH474,'Capex forecast'!$Q$7:$Q$210,"Repex")</f>
        <v>0</v>
      </c>
      <c r="AL474" s="53">
        <f>SUMIFS('Capex forecast'!G$7:G$210,'Capex forecast'!$T$7:$T$210,$AF474,'Capex forecast'!$S$7:$S$210,$AH474,'Capex forecast'!$Q$7:$Q$210,"Repex")</f>
        <v>0</v>
      </c>
      <c r="AM474" s="53">
        <f>SUMIFS('Capex forecast'!H$7:H$210,'Capex forecast'!$T$7:$T$210,$AF474,'Capex forecast'!$S$7:$S$210,$AH474,'Capex forecast'!$Q$7:$Q$210,"Repex")</f>
        <v>0</v>
      </c>
      <c r="AN474" s="53">
        <f>SUMIFS('Capex forecast'!I$7:I$210,'Capex forecast'!$T$7:$T$210,$AF474,'Capex forecast'!$S$7:$S$210,$AH474,'Capex forecast'!$Q$7:$Q$210,"Repex")</f>
        <v>0</v>
      </c>
      <c r="AO474" s="53">
        <f>SUMIFS('Capex forecast'!J$7:J$210,'Capex forecast'!$T$7:$T$210,$AF474,'Capex forecast'!$S$7:$S$210,$AH474,'Capex forecast'!$Q$7:$Q$210,"Repex")</f>
        <v>0</v>
      </c>
      <c r="AP474" s="53">
        <f>SUMIFS('Capex forecast'!K$7:K$210,'Capex forecast'!$T$7:$T$210,$AF474,'Capex forecast'!$S$7:$S$210,$AH474,'Capex forecast'!$Q$7:$Q$210,"Repex")</f>
        <v>0</v>
      </c>
      <c r="AQ474" s="53">
        <f>SUMIFS('Capex forecast'!L$7:L$210,'Capex forecast'!$T$7:$T$210,$AF474,'Capex forecast'!$S$7:$S$210,$AH474,'Capex forecast'!$Q$7:$Q$210,"Repex")</f>
        <v>0</v>
      </c>
      <c r="AR474" s="53">
        <f>SUMIFS('Capex forecast'!M$7:M$210,'Capex forecast'!$T$7:$T$210,$AF474,'Capex forecast'!$S$7:$S$210,$AH474,'Capex forecast'!$Q$7:$Q$210,"Repex")</f>
        <v>0</v>
      </c>
      <c r="AS474" s="53">
        <f>SUMIFS('Capex forecast'!N$7:N$210,'Capex forecast'!$T$7:$T$210,$AF474,'Capex forecast'!$S$7:$S$210,$AH474,'Capex forecast'!$Q$7:$Q$210,"Repex")</f>
        <v>0</v>
      </c>
    </row>
    <row r="475" spans="2:45" ht="15">
      <c r="B475" s="6" t="s">
        <v>148</v>
      </c>
      <c r="C475" s="6" t="str">
        <f>INDEX('Raw demand forecast'!$M$7:$M$5830,MATCH($B475,'Raw demand forecast'!$B$7:$B$5830,0))</f>
        <v>No</v>
      </c>
      <c r="D475" s="6" t="str">
        <f>IF(COUNTIF($B$93:B475,$B475) = 1, "LV", IF(COUNTIF($B$93:B475,$B475) = 2, "HV", "ST"))</f>
        <v>HV</v>
      </c>
      <c r="E475" s="6" t="str">
        <f>INDEX('Demand forecast and growth rate'!$E$7:$E$273,MATCH($B475,'Demand forecast and growth rate'!$B$7:$B$273,0))</f>
        <v>High growth</v>
      </c>
      <c r="F475" s="32">
        <f>SUMIFS('Capex forecast'!E$7:E$210,'Capex forecast'!$T$7:$T$210,'Allocation of site-spec costs'!$B475,'Capex forecast'!$S$7:$S$210,'Allocation of site-spec costs'!$D475,'Capex forecast'!$Q$7:$Q$210,"Customer Connection")</f>
        <v>0</v>
      </c>
      <c r="G475" s="32">
        <f>SUMIFS('Capex forecast'!F$7:F$210,'Capex forecast'!$T$7:$T$210,'Allocation of site-spec costs'!$B475,'Capex forecast'!$S$7:$S$210,'Allocation of site-spec costs'!$D475,'Capex forecast'!$Q$7:$Q$210,"Customer Connection")</f>
        <v>0</v>
      </c>
      <c r="H475" s="32">
        <f>SUMIFS('Capex forecast'!G$7:G$210,'Capex forecast'!$T$7:$T$210,'Allocation of site-spec costs'!$B475,'Capex forecast'!$S$7:$S$210,'Allocation of site-spec costs'!$D475,'Capex forecast'!$Q$7:$Q$210,"Customer Connection")</f>
        <v>0</v>
      </c>
      <c r="I475" s="32">
        <f>SUMIFS('Capex forecast'!H$7:H$210,'Capex forecast'!$T$7:$T$210,'Allocation of site-spec costs'!$B475,'Capex forecast'!$S$7:$S$210,'Allocation of site-spec costs'!$D475,'Capex forecast'!$Q$7:$Q$210,"Customer Connection")</f>
        <v>0</v>
      </c>
      <c r="J475" s="32">
        <f>SUMIFS('Capex forecast'!I$7:I$210,'Capex forecast'!$T$7:$T$210,'Allocation of site-spec costs'!$B475,'Capex forecast'!$S$7:$S$210,'Allocation of site-spec costs'!$D475,'Capex forecast'!$Q$7:$Q$210,"Customer Connection")</f>
        <v>0</v>
      </c>
      <c r="K475" s="32">
        <f>SUMIFS('Capex forecast'!J$7:J$210,'Capex forecast'!$T$7:$T$210,'Allocation of site-spec costs'!$B475,'Capex forecast'!$S$7:$S$210,'Allocation of site-spec costs'!$D475,'Capex forecast'!$Q$7:$Q$210,"Customer Connection")</f>
        <v>0</v>
      </c>
      <c r="L475" s="32">
        <f>SUMIFS('Capex forecast'!K$7:K$210,'Capex forecast'!$T$7:$T$210,'Allocation of site-spec costs'!$B475,'Capex forecast'!$S$7:$S$210,'Allocation of site-spec costs'!$D475,'Capex forecast'!$Q$7:$Q$210,"Customer Connection")</f>
        <v>0</v>
      </c>
      <c r="M475" s="32">
        <f>SUMIFS('Capex forecast'!L$7:L$210,'Capex forecast'!$T$7:$T$210,'Allocation of site-spec costs'!$B475,'Capex forecast'!$S$7:$S$210,'Allocation of site-spec costs'!$D475,'Capex forecast'!$Q$7:$Q$210,"Customer Connection")</f>
        <v>0</v>
      </c>
      <c r="N475" s="32">
        <f>SUMIFS('Capex forecast'!M$7:M$210,'Capex forecast'!$T$7:$T$210,'Allocation of site-spec costs'!$B475,'Capex forecast'!$S$7:$S$210,'Allocation of site-spec costs'!$D475,'Capex forecast'!$Q$7:$Q$210,"Customer Connection")</f>
        <v>0</v>
      </c>
      <c r="O475" s="32">
        <f>SUMIFS('Capex forecast'!N$7:N$210,'Capex forecast'!$T$7:$T$210,'Allocation of site-spec costs'!$B475,'Capex forecast'!$S$7:$S$210,'Allocation of site-spec costs'!$D475,'Capex forecast'!$Q$7:$Q$210,"Customer Connection")</f>
        <v>0</v>
      </c>
      <c r="Q475" s="6" t="s">
        <v>148</v>
      </c>
      <c r="R475" s="6" t="str">
        <f>INDEX('Raw demand forecast'!$M$7:$M$5830,MATCH($Q475,'Raw demand forecast'!$B$7:$B$5830,0))</f>
        <v>No</v>
      </c>
      <c r="S475" s="6" t="str">
        <f>IF(COUNTIF($Q$93:Q475,$B475) = 1, "LV", IF(COUNTIF($Q$93:Q475,$B475) = 2, "HV", "ST"))</f>
        <v>HV</v>
      </c>
      <c r="T475" s="6" t="str">
        <f>INDEX('Demand forecast and growth rate'!$E$7:$E$273,MATCH($Q475,'Demand forecast and growth rate'!$B$7:$B$273,0))</f>
        <v>High growth</v>
      </c>
      <c r="U475" s="32">
        <f>SUMIFS('Capex forecast'!E$7:E$210,'Capex forecast'!$T$7:$T$210,$Q475,'Capex forecast'!$S$7:$S$210,$S475,'Capex forecast'!$Q$7:$Q$210,"Augex")</f>
        <v>0</v>
      </c>
      <c r="V475" s="32">
        <f>SUMIFS('Capex forecast'!F$7:F$210,'Capex forecast'!$T$7:$T$210,$Q475,'Capex forecast'!$S$7:$S$210,$S475,'Capex forecast'!$Q$7:$Q$210,"Augex")</f>
        <v>0</v>
      </c>
      <c r="W475" s="32">
        <f>SUMIFS('Capex forecast'!G$7:G$210,'Capex forecast'!$T$7:$T$210,$Q475,'Capex forecast'!$S$7:$S$210,$S475,'Capex forecast'!$Q$7:$Q$210,"Augex")</f>
        <v>0</v>
      </c>
      <c r="X475" s="32">
        <f>SUMIFS('Capex forecast'!H$7:H$210,'Capex forecast'!$T$7:$T$210,$Q475,'Capex forecast'!$S$7:$S$210,$S475,'Capex forecast'!$Q$7:$Q$210,"Augex")</f>
        <v>0</v>
      </c>
      <c r="Y475" s="32">
        <f>SUMIFS('Capex forecast'!I$7:I$210,'Capex forecast'!$T$7:$T$210,$Q475,'Capex forecast'!$S$7:$S$210,$S475,'Capex forecast'!$Q$7:$Q$210,"Augex")</f>
        <v>0</v>
      </c>
      <c r="Z475" s="32">
        <f>SUMIFS('Capex forecast'!J$7:J$210,'Capex forecast'!$T$7:$T$210,$Q475,'Capex forecast'!$S$7:$S$210,$S475,'Capex forecast'!$Q$7:$Q$210,"Augex")</f>
        <v>0</v>
      </c>
      <c r="AA475" s="32">
        <f>SUMIFS('Capex forecast'!K$7:K$210,'Capex forecast'!$T$7:$T$210,$Q475,'Capex forecast'!$S$7:$S$210,$S475,'Capex forecast'!$Q$7:$Q$210,"Augex")</f>
        <v>0</v>
      </c>
      <c r="AB475" s="32">
        <f>SUMIFS('Capex forecast'!L$7:L$210,'Capex forecast'!$T$7:$T$210,$Q475,'Capex forecast'!$S$7:$S$210,$S475,'Capex forecast'!$Q$7:$Q$210,"Augex")</f>
        <v>0</v>
      </c>
      <c r="AC475" s="32">
        <f>SUMIFS('Capex forecast'!M$7:M$210,'Capex forecast'!$T$7:$T$210,$Q475,'Capex forecast'!$S$7:$S$210,$S475,'Capex forecast'!$Q$7:$Q$210,"Augex")</f>
        <v>0</v>
      </c>
      <c r="AD475" s="32">
        <f>SUMIFS('Capex forecast'!N$7:N$210,'Capex forecast'!$T$7:$T$210,$Q475,'Capex forecast'!$S$7:$S$210,$S475,'Capex forecast'!$Q$7:$Q$210,"Augex")</f>
        <v>0</v>
      </c>
      <c r="AF475" s="6" t="s">
        <v>148</v>
      </c>
      <c r="AG475" s="6" t="str">
        <f>INDEX('Raw demand forecast'!$M$7:$M$5830,MATCH($Q475,'Raw demand forecast'!$B$7:$B$5830,0))</f>
        <v>No</v>
      </c>
      <c r="AH475" s="6" t="str">
        <f>IF(COUNTIF($AF$93:AF475,$B475) = 1, "LV", IF(COUNTIF($AF$93:AF475,$B475) = 2, "HV", "ST"))</f>
        <v>HV</v>
      </c>
      <c r="AI475" s="6" t="str">
        <f>INDEX('Demand forecast and growth rate'!$E$7:$E$273,MATCH($Q475,'Demand forecast and growth rate'!$B$7:$B$273,0))</f>
        <v>High growth</v>
      </c>
      <c r="AJ475" s="53">
        <f>SUMIFS('Capex forecast'!E$7:E$210,'Capex forecast'!$T$7:$T$210,$AF475,'Capex forecast'!$S$7:$S$210,$AH475,'Capex forecast'!$Q$7:$Q$210,"Repex")</f>
        <v>0</v>
      </c>
      <c r="AK475" s="53">
        <f>SUMIFS('Capex forecast'!F$7:F$210,'Capex forecast'!$T$7:$T$210,$AF475,'Capex forecast'!$S$7:$S$210,$AH475,'Capex forecast'!$Q$7:$Q$210,"Repex")</f>
        <v>0</v>
      </c>
      <c r="AL475" s="53">
        <f>SUMIFS('Capex forecast'!G$7:G$210,'Capex forecast'!$T$7:$T$210,$AF475,'Capex forecast'!$S$7:$S$210,$AH475,'Capex forecast'!$Q$7:$Q$210,"Repex")</f>
        <v>0</v>
      </c>
      <c r="AM475" s="53">
        <f>SUMIFS('Capex forecast'!H$7:H$210,'Capex forecast'!$T$7:$T$210,$AF475,'Capex forecast'!$S$7:$S$210,$AH475,'Capex forecast'!$Q$7:$Q$210,"Repex")</f>
        <v>0</v>
      </c>
      <c r="AN475" s="53">
        <f>SUMIFS('Capex forecast'!I$7:I$210,'Capex forecast'!$T$7:$T$210,$AF475,'Capex forecast'!$S$7:$S$210,$AH475,'Capex forecast'!$Q$7:$Q$210,"Repex")</f>
        <v>0</v>
      </c>
      <c r="AO475" s="53">
        <f>SUMIFS('Capex forecast'!J$7:J$210,'Capex forecast'!$T$7:$T$210,$AF475,'Capex forecast'!$S$7:$S$210,$AH475,'Capex forecast'!$Q$7:$Q$210,"Repex")</f>
        <v>0</v>
      </c>
      <c r="AP475" s="53">
        <f>SUMIFS('Capex forecast'!K$7:K$210,'Capex forecast'!$T$7:$T$210,$AF475,'Capex forecast'!$S$7:$S$210,$AH475,'Capex forecast'!$Q$7:$Q$210,"Repex")</f>
        <v>0</v>
      </c>
      <c r="AQ475" s="53">
        <f>SUMIFS('Capex forecast'!L$7:L$210,'Capex forecast'!$T$7:$T$210,$AF475,'Capex forecast'!$S$7:$S$210,$AH475,'Capex forecast'!$Q$7:$Q$210,"Repex")</f>
        <v>0</v>
      </c>
      <c r="AR475" s="53">
        <f>SUMIFS('Capex forecast'!M$7:M$210,'Capex forecast'!$T$7:$T$210,$AF475,'Capex forecast'!$S$7:$S$210,$AH475,'Capex forecast'!$Q$7:$Q$210,"Repex")</f>
        <v>0</v>
      </c>
      <c r="AS475" s="53">
        <f>SUMIFS('Capex forecast'!N$7:N$210,'Capex forecast'!$T$7:$T$210,$AF475,'Capex forecast'!$S$7:$S$210,$AH475,'Capex forecast'!$Q$7:$Q$210,"Repex")</f>
        <v>0</v>
      </c>
    </row>
    <row r="476" spans="2:45" ht="15">
      <c r="B476" s="6" t="s">
        <v>157</v>
      </c>
      <c r="C476" s="6" t="str">
        <f>INDEX('Raw demand forecast'!$M$7:$M$5830,MATCH($B476,'Raw demand forecast'!$B$7:$B$5830,0))</f>
        <v>No</v>
      </c>
      <c r="D476" s="6" t="str">
        <f>IF(COUNTIF($B$93:B476,$B476) = 1, "LV", IF(COUNTIF($B$93:B476,$B476) = 2, "HV", "ST"))</f>
        <v>HV</v>
      </c>
      <c r="E476" s="6" t="str">
        <f>INDEX('Demand forecast and growth rate'!$E$7:$E$273,MATCH($B476,'Demand forecast and growth rate'!$B$7:$B$273,0))</f>
        <v>High growth</v>
      </c>
      <c r="F476" s="32">
        <f>SUMIFS('Capex forecast'!E$7:E$210,'Capex forecast'!$T$7:$T$210,'Allocation of site-spec costs'!$B476,'Capex forecast'!$S$7:$S$210,'Allocation of site-spec costs'!$D476,'Capex forecast'!$Q$7:$Q$210,"Customer Connection")</f>
        <v>0</v>
      </c>
      <c r="G476" s="32">
        <f>SUMIFS('Capex forecast'!F$7:F$210,'Capex forecast'!$T$7:$T$210,'Allocation of site-spec costs'!$B476,'Capex forecast'!$S$7:$S$210,'Allocation of site-spec costs'!$D476,'Capex forecast'!$Q$7:$Q$210,"Customer Connection")</f>
        <v>0</v>
      </c>
      <c r="H476" s="32">
        <f>SUMIFS('Capex forecast'!G$7:G$210,'Capex forecast'!$T$7:$T$210,'Allocation of site-spec costs'!$B476,'Capex forecast'!$S$7:$S$210,'Allocation of site-spec costs'!$D476,'Capex forecast'!$Q$7:$Q$210,"Customer Connection")</f>
        <v>0</v>
      </c>
      <c r="I476" s="32">
        <f>SUMIFS('Capex forecast'!H$7:H$210,'Capex forecast'!$T$7:$T$210,'Allocation of site-spec costs'!$B476,'Capex forecast'!$S$7:$S$210,'Allocation of site-spec costs'!$D476,'Capex forecast'!$Q$7:$Q$210,"Customer Connection")</f>
        <v>0</v>
      </c>
      <c r="J476" s="32">
        <f>SUMIFS('Capex forecast'!I$7:I$210,'Capex forecast'!$T$7:$T$210,'Allocation of site-spec costs'!$B476,'Capex forecast'!$S$7:$S$210,'Allocation of site-spec costs'!$D476,'Capex forecast'!$Q$7:$Q$210,"Customer Connection")</f>
        <v>0</v>
      </c>
      <c r="K476" s="32">
        <f>SUMIFS('Capex forecast'!J$7:J$210,'Capex forecast'!$T$7:$T$210,'Allocation of site-spec costs'!$B476,'Capex forecast'!$S$7:$S$210,'Allocation of site-spec costs'!$D476,'Capex forecast'!$Q$7:$Q$210,"Customer Connection")</f>
        <v>0</v>
      </c>
      <c r="L476" s="32">
        <f>SUMIFS('Capex forecast'!K$7:K$210,'Capex forecast'!$T$7:$T$210,'Allocation of site-spec costs'!$B476,'Capex forecast'!$S$7:$S$210,'Allocation of site-spec costs'!$D476,'Capex forecast'!$Q$7:$Q$210,"Customer Connection")</f>
        <v>0</v>
      </c>
      <c r="M476" s="32">
        <f>SUMIFS('Capex forecast'!L$7:L$210,'Capex forecast'!$T$7:$T$210,'Allocation of site-spec costs'!$B476,'Capex forecast'!$S$7:$S$210,'Allocation of site-spec costs'!$D476,'Capex forecast'!$Q$7:$Q$210,"Customer Connection")</f>
        <v>0</v>
      </c>
      <c r="N476" s="32">
        <f>SUMIFS('Capex forecast'!M$7:M$210,'Capex forecast'!$T$7:$T$210,'Allocation of site-spec costs'!$B476,'Capex forecast'!$S$7:$S$210,'Allocation of site-spec costs'!$D476,'Capex forecast'!$Q$7:$Q$210,"Customer Connection")</f>
        <v>0</v>
      </c>
      <c r="O476" s="32">
        <f>SUMIFS('Capex forecast'!N$7:N$210,'Capex forecast'!$T$7:$T$210,'Allocation of site-spec costs'!$B476,'Capex forecast'!$S$7:$S$210,'Allocation of site-spec costs'!$D476,'Capex forecast'!$Q$7:$Q$210,"Customer Connection")</f>
        <v>0</v>
      </c>
      <c r="Q476" s="6" t="s">
        <v>157</v>
      </c>
      <c r="R476" s="6" t="str">
        <f>INDEX('Raw demand forecast'!$M$7:$M$5830,MATCH($Q476,'Raw demand forecast'!$B$7:$B$5830,0))</f>
        <v>No</v>
      </c>
      <c r="S476" s="6" t="str">
        <f>IF(COUNTIF($Q$93:Q476,$B476) = 1, "LV", IF(COUNTIF($Q$93:Q476,$B476) = 2, "HV", "ST"))</f>
        <v>HV</v>
      </c>
      <c r="T476" s="6" t="str">
        <f>INDEX('Demand forecast and growth rate'!$E$7:$E$273,MATCH($Q476,'Demand forecast and growth rate'!$B$7:$B$273,0))</f>
        <v>High growth</v>
      </c>
      <c r="U476" s="32">
        <f>SUMIFS('Capex forecast'!E$7:E$210,'Capex forecast'!$T$7:$T$210,$Q476,'Capex forecast'!$S$7:$S$210,$S476,'Capex forecast'!$Q$7:$Q$210,"Augex")</f>
        <v>0</v>
      </c>
      <c r="V476" s="32">
        <f>SUMIFS('Capex forecast'!F$7:F$210,'Capex forecast'!$T$7:$T$210,$Q476,'Capex forecast'!$S$7:$S$210,$S476,'Capex forecast'!$Q$7:$Q$210,"Augex")</f>
        <v>0</v>
      </c>
      <c r="W476" s="32">
        <f>SUMIFS('Capex forecast'!G$7:G$210,'Capex forecast'!$T$7:$T$210,$Q476,'Capex forecast'!$S$7:$S$210,$S476,'Capex forecast'!$Q$7:$Q$210,"Augex")</f>
        <v>0</v>
      </c>
      <c r="X476" s="32">
        <f>SUMIFS('Capex forecast'!H$7:H$210,'Capex forecast'!$T$7:$T$210,$Q476,'Capex forecast'!$S$7:$S$210,$S476,'Capex forecast'!$Q$7:$Q$210,"Augex")</f>
        <v>0</v>
      </c>
      <c r="Y476" s="32">
        <f>SUMIFS('Capex forecast'!I$7:I$210,'Capex forecast'!$T$7:$T$210,$Q476,'Capex forecast'!$S$7:$S$210,$S476,'Capex forecast'!$Q$7:$Q$210,"Augex")</f>
        <v>0</v>
      </c>
      <c r="Z476" s="32">
        <f>SUMIFS('Capex forecast'!J$7:J$210,'Capex forecast'!$T$7:$T$210,$Q476,'Capex forecast'!$S$7:$S$210,$S476,'Capex forecast'!$Q$7:$Q$210,"Augex")</f>
        <v>0</v>
      </c>
      <c r="AA476" s="32">
        <f>SUMIFS('Capex forecast'!K$7:K$210,'Capex forecast'!$T$7:$T$210,$Q476,'Capex forecast'!$S$7:$S$210,$S476,'Capex forecast'!$Q$7:$Q$210,"Augex")</f>
        <v>0</v>
      </c>
      <c r="AB476" s="32">
        <f>SUMIFS('Capex forecast'!L$7:L$210,'Capex forecast'!$T$7:$T$210,$Q476,'Capex forecast'!$S$7:$S$210,$S476,'Capex forecast'!$Q$7:$Q$210,"Augex")</f>
        <v>0</v>
      </c>
      <c r="AC476" s="32">
        <f>SUMIFS('Capex forecast'!M$7:M$210,'Capex forecast'!$T$7:$T$210,$Q476,'Capex forecast'!$S$7:$S$210,$S476,'Capex forecast'!$Q$7:$Q$210,"Augex")</f>
        <v>0</v>
      </c>
      <c r="AD476" s="32">
        <f>SUMIFS('Capex forecast'!N$7:N$210,'Capex forecast'!$T$7:$T$210,$Q476,'Capex forecast'!$S$7:$S$210,$S476,'Capex forecast'!$Q$7:$Q$210,"Augex")</f>
        <v>0</v>
      </c>
      <c r="AF476" s="6" t="s">
        <v>157</v>
      </c>
      <c r="AG476" s="6" t="str">
        <f>INDEX('Raw demand forecast'!$M$7:$M$5830,MATCH($Q476,'Raw demand forecast'!$B$7:$B$5830,0))</f>
        <v>No</v>
      </c>
      <c r="AH476" s="6" t="str">
        <f>IF(COUNTIF($AF$93:AF476,$B476) = 1, "LV", IF(COUNTIF($AF$93:AF476,$B476) = 2, "HV", "ST"))</f>
        <v>HV</v>
      </c>
      <c r="AI476" s="6" t="str">
        <f>INDEX('Demand forecast and growth rate'!$E$7:$E$273,MATCH($Q476,'Demand forecast and growth rate'!$B$7:$B$273,0))</f>
        <v>High growth</v>
      </c>
      <c r="AJ476" s="53">
        <f>SUMIFS('Capex forecast'!E$7:E$210,'Capex forecast'!$T$7:$T$210,$AF476,'Capex forecast'!$S$7:$S$210,$AH476,'Capex forecast'!$Q$7:$Q$210,"Repex")</f>
        <v>0</v>
      </c>
      <c r="AK476" s="53">
        <f>SUMIFS('Capex forecast'!F$7:F$210,'Capex forecast'!$T$7:$T$210,$AF476,'Capex forecast'!$S$7:$S$210,$AH476,'Capex forecast'!$Q$7:$Q$210,"Repex")</f>
        <v>0</v>
      </c>
      <c r="AL476" s="53">
        <f>SUMIFS('Capex forecast'!G$7:G$210,'Capex forecast'!$T$7:$T$210,$AF476,'Capex forecast'!$S$7:$S$210,$AH476,'Capex forecast'!$Q$7:$Q$210,"Repex")</f>
        <v>0</v>
      </c>
      <c r="AM476" s="53">
        <f>SUMIFS('Capex forecast'!H$7:H$210,'Capex forecast'!$T$7:$T$210,$AF476,'Capex forecast'!$S$7:$S$210,$AH476,'Capex forecast'!$Q$7:$Q$210,"Repex")</f>
        <v>0</v>
      </c>
      <c r="AN476" s="53">
        <f>SUMIFS('Capex forecast'!I$7:I$210,'Capex forecast'!$T$7:$T$210,$AF476,'Capex forecast'!$S$7:$S$210,$AH476,'Capex forecast'!$Q$7:$Q$210,"Repex")</f>
        <v>0</v>
      </c>
      <c r="AO476" s="53">
        <f>SUMIFS('Capex forecast'!J$7:J$210,'Capex forecast'!$T$7:$T$210,$AF476,'Capex forecast'!$S$7:$S$210,$AH476,'Capex forecast'!$Q$7:$Q$210,"Repex")</f>
        <v>0</v>
      </c>
      <c r="AP476" s="53">
        <f>SUMIFS('Capex forecast'!K$7:K$210,'Capex forecast'!$T$7:$T$210,$AF476,'Capex forecast'!$S$7:$S$210,$AH476,'Capex forecast'!$Q$7:$Q$210,"Repex")</f>
        <v>0</v>
      </c>
      <c r="AQ476" s="53">
        <f>SUMIFS('Capex forecast'!L$7:L$210,'Capex forecast'!$T$7:$T$210,$AF476,'Capex forecast'!$S$7:$S$210,$AH476,'Capex forecast'!$Q$7:$Q$210,"Repex")</f>
        <v>0</v>
      </c>
      <c r="AR476" s="53">
        <f>SUMIFS('Capex forecast'!M$7:M$210,'Capex forecast'!$T$7:$T$210,$AF476,'Capex forecast'!$S$7:$S$210,$AH476,'Capex forecast'!$Q$7:$Q$210,"Repex")</f>
        <v>0</v>
      </c>
      <c r="AS476" s="53">
        <f>SUMIFS('Capex forecast'!N$7:N$210,'Capex forecast'!$T$7:$T$210,$AF476,'Capex forecast'!$S$7:$S$210,$AH476,'Capex forecast'!$Q$7:$Q$210,"Repex")</f>
        <v>0</v>
      </c>
    </row>
    <row r="477" spans="2:45" ht="15">
      <c r="B477" s="6" t="s">
        <v>12</v>
      </c>
      <c r="C477" s="6" t="str">
        <f>INDEX('Raw demand forecast'!$M$7:$M$5830,MATCH($B477,'Raw demand forecast'!$B$7:$B$5830,0))</f>
        <v>No</v>
      </c>
      <c r="D477" s="6" t="str">
        <f>IF(COUNTIF($B$93:B477,$B477) = 1, "LV", IF(COUNTIF($B$93:B477,$B477) = 2, "HV", "ST"))</f>
        <v>HV</v>
      </c>
      <c r="E477" s="6" t="str">
        <f>INDEX('Demand forecast and growth rate'!$E$7:$E$273,MATCH($B477,'Demand forecast and growth rate'!$B$7:$B$273,0))</f>
        <v>Small growth</v>
      </c>
      <c r="F477" s="32">
        <f>SUMIFS('Capex forecast'!E$7:E$210,'Capex forecast'!$T$7:$T$210,'Allocation of site-spec costs'!$B477,'Capex forecast'!$S$7:$S$210,'Allocation of site-spec costs'!$D477,'Capex forecast'!$Q$7:$Q$210,"Customer Connection")</f>
        <v>0</v>
      </c>
      <c r="G477" s="32">
        <f>SUMIFS('Capex forecast'!F$7:F$210,'Capex forecast'!$T$7:$T$210,'Allocation of site-spec costs'!$B477,'Capex forecast'!$S$7:$S$210,'Allocation of site-spec costs'!$D477,'Capex forecast'!$Q$7:$Q$210,"Customer Connection")</f>
        <v>0</v>
      </c>
      <c r="H477" s="32">
        <f>SUMIFS('Capex forecast'!G$7:G$210,'Capex forecast'!$T$7:$T$210,'Allocation of site-spec costs'!$B477,'Capex forecast'!$S$7:$S$210,'Allocation of site-spec costs'!$D477,'Capex forecast'!$Q$7:$Q$210,"Customer Connection")</f>
        <v>0</v>
      </c>
      <c r="I477" s="32">
        <f>SUMIFS('Capex forecast'!H$7:H$210,'Capex forecast'!$T$7:$T$210,'Allocation of site-spec costs'!$B477,'Capex forecast'!$S$7:$S$210,'Allocation of site-spec costs'!$D477,'Capex forecast'!$Q$7:$Q$210,"Customer Connection")</f>
        <v>0</v>
      </c>
      <c r="J477" s="32">
        <f>SUMIFS('Capex forecast'!I$7:I$210,'Capex forecast'!$T$7:$T$210,'Allocation of site-spec costs'!$B477,'Capex forecast'!$S$7:$S$210,'Allocation of site-spec costs'!$D477,'Capex forecast'!$Q$7:$Q$210,"Customer Connection")</f>
        <v>0</v>
      </c>
      <c r="K477" s="32">
        <f>SUMIFS('Capex forecast'!J$7:J$210,'Capex forecast'!$T$7:$T$210,'Allocation of site-spec costs'!$B477,'Capex forecast'!$S$7:$S$210,'Allocation of site-spec costs'!$D477,'Capex forecast'!$Q$7:$Q$210,"Customer Connection")</f>
        <v>0</v>
      </c>
      <c r="L477" s="32">
        <f>SUMIFS('Capex forecast'!K$7:K$210,'Capex forecast'!$T$7:$T$210,'Allocation of site-spec costs'!$B477,'Capex forecast'!$S$7:$S$210,'Allocation of site-spec costs'!$D477,'Capex forecast'!$Q$7:$Q$210,"Customer Connection")</f>
        <v>0</v>
      </c>
      <c r="M477" s="32">
        <f>SUMIFS('Capex forecast'!L$7:L$210,'Capex forecast'!$T$7:$T$210,'Allocation of site-spec costs'!$B477,'Capex forecast'!$S$7:$S$210,'Allocation of site-spec costs'!$D477,'Capex forecast'!$Q$7:$Q$210,"Customer Connection")</f>
        <v>0</v>
      </c>
      <c r="N477" s="32">
        <f>SUMIFS('Capex forecast'!M$7:M$210,'Capex forecast'!$T$7:$T$210,'Allocation of site-spec costs'!$B477,'Capex forecast'!$S$7:$S$210,'Allocation of site-spec costs'!$D477,'Capex forecast'!$Q$7:$Q$210,"Customer Connection")</f>
        <v>0</v>
      </c>
      <c r="O477" s="32">
        <f>SUMIFS('Capex forecast'!N$7:N$210,'Capex forecast'!$T$7:$T$210,'Allocation of site-spec costs'!$B477,'Capex forecast'!$S$7:$S$210,'Allocation of site-spec costs'!$D477,'Capex forecast'!$Q$7:$Q$210,"Customer Connection")</f>
        <v>0</v>
      </c>
      <c r="Q477" s="6" t="s">
        <v>12</v>
      </c>
      <c r="R477" s="6" t="str">
        <f>INDEX('Raw demand forecast'!$M$7:$M$5830,MATCH($Q477,'Raw demand forecast'!$B$7:$B$5830,0))</f>
        <v>No</v>
      </c>
      <c r="S477" s="6" t="str">
        <f>IF(COUNTIF($Q$93:Q477,$B477) = 1, "LV", IF(COUNTIF($Q$93:Q477,$B477) = 2, "HV", "ST"))</f>
        <v>HV</v>
      </c>
      <c r="T477" s="6" t="str">
        <f>INDEX('Demand forecast and growth rate'!$E$7:$E$273,MATCH($Q477,'Demand forecast and growth rate'!$B$7:$B$273,0))</f>
        <v>Small growth</v>
      </c>
      <c r="U477" s="32">
        <f>SUMIFS('Capex forecast'!E$7:E$210,'Capex forecast'!$T$7:$T$210,$Q477,'Capex forecast'!$S$7:$S$210,$S477,'Capex forecast'!$Q$7:$Q$210,"Augex")</f>
        <v>0</v>
      </c>
      <c r="V477" s="32">
        <f>SUMIFS('Capex forecast'!F$7:F$210,'Capex forecast'!$T$7:$T$210,$Q477,'Capex forecast'!$S$7:$S$210,$S477,'Capex forecast'!$Q$7:$Q$210,"Augex")</f>
        <v>0</v>
      </c>
      <c r="W477" s="32">
        <f>SUMIFS('Capex forecast'!G$7:G$210,'Capex forecast'!$T$7:$T$210,$Q477,'Capex forecast'!$S$7:$S$210,$S477,'Capex forecast'!$Q$7:$Q$210,"Augex")</f>
        <v>0</v>
      </c>
      <c r="X477" s="32">
        <f>SUMIFS('Capex forecast'!H$7:H$210,'Capex forecast'!$T$7:$T$210,$Q477,'Capex forecast'!$S$7:$S$210,$S477,'Capex forecast'!$Q$7:$Q$210,"Augex")</f>
        <v>0</v>
      </c>
      <c r="Y477" s="32">
        <f>SUMIFS('Capex forecast'!I$7:I$210,'Capex forecast'!$T$7:$T$210,$Q477,'Capex forecast'!$S$7:$S$210,$S477,'Capex forecast'!$Q$7:$Q$210,"Augex")</f>
        <v>0</v>
      </c>
      <c r="Z477" s="32">
        <f>SUMIFS('Capex forecast'!J$7:J$210,'Capex forecast'!$T$7:$T$210,$Q477,'Capex forecast'!$S$7:$S$210,$S477,'Capex forecast'!$Q$7:$Q$210,"Augex")</f>
        <v>0</v>
      </c>
      <c r="AA477" s="32">
        <f>SUMIFS('Capex forecast'!K$7:K$210,'Capex forecast'!$T$7:$T$210,$Q477,'Capex forecast'!$S$7:$S$210,$S477,'Capex forecast'!$Q$7:$Q$210,"Augex")</f>
        <v>0</v>
      </c>
      <c r="AB477" s="32">
        <f>SUMIFS('Capex forecast'!L$7:L$210,'Capex forecast'!$T$7:$T$210,$Q477,'Capex forecast'!$S$7:$S$210,$S477,'Capex forecast'!$Q$7:$Q$210,"Augex")</f>
        <v>0</v>
      </c>
      <c r="AC477" s="32">
        <f>SUMIFS('Capex forecast'!M$7:M$210,'Capex forecast'!$T$7:$T$210,$Q477,'Capex forecast'!$S$7:$S$210,$S477,'Capex forecast'!$Q$7:$Q$210,"Augex")</f>
        <v>0</v>
      </c>
      <c r="AD477" s="32">
        <f>SUMIFS('Capex forecast'!N$7:N$210,'Capex forecast'!$T$7:$T$210,$Q477,'Capex forecast'!$S$7:$S$210,$S477,'Capex forecast'!$Q$7:$Q$210,"Augex")</f>
        <v>0</v>
      </c>
      <c r="AF477" s="6" t="s">
        <v>12</v>
      </c>
      <c r="AG477" s="6" t="str">
        <f>INDEX('Raw demand forecast'!$M$7:$M$5830,MATCH($Q477,'Raw demand forecast'!$B$7:$B$5830,0))</f>
        <v>No</v>
      </c>
      <c r="AH477" s="6" t="str">
        <f>IF(COUNTIF($AF$93:AF477,$B477) = 1, "LV", IF(COUNTIF($AF$93:AF477,$B477) = 2, "HV", "ST"))</f>
        <v>HV</v>
      </c>
      <c r="AI477" s="6" t="str">
        <f>INDEX('Demand forecast and growth rate'!$E$7:$E$273,MATCH($Q477,'Demand forecast and growth rate'!$B$7:$B$273,0))</f>
        <v>Small growth</v>
      </c>
      <c r="AJ477" s="53">
        <f>SUMIFS('Capex forecast'!E$7:E$210,'Capex forecast'!$T$7:$T$210,$AF477,'Capex forecast'!$S$7:$S$210,$AH477,'Capex forecast'!$Q$7:$Q$210,"Repex")</f>
        <v>0</v>
      </c>
      <c r="AK477" s="53">
        <f>SUMIFS('Capex forecast'!F$7:F$210,'Capex forecast'!$T$7:$T$210,$AF477,'Capex forecast'!$S$7:$S$210,$AH477,'Capex forecast'!$Q$7:$Q$210,"Repex")</f>
        <v>0</v>
      </c>
      <c r="AL477" s="53">
        <f>SUMIFS('Capex forecast'!G$7:G$210,'Capex forecast'!$T$7:$T$210,$AF477,'Capex forecast'!$S$7:$S$210,$AH477,'Capex forecast'!$Q$7:$Q$210,"Repex")</f>
        <v>0</v>
      </c>
      <c r="AM477" s="53">
        <f>SUMIFS('Capex forecast'!H$7:H$210,'Capex forecast'!$T$7:$T$210,$AF477,'Capex forecast'!$S$7:$S$210,$AH477,'Capex forecast'!$Q$7:$Q$210,"Repex")</f>
        <v>0</v>
      </c>
      <c r="AN477" s="53">
        <f>SUMIFS('Capex forecast'!I$7:I$210,'Capex forecast'!$T$7:$T$210,$AF477,'Capex forecast'!$S$7:$S$210,$AH477,'Capex forecast'!$Q$7:$Q$210,"Repex")</f>
        <v>0</v>
      </c>
      <c r="AO477" s="53">
        <f>SUMIFS('Capex forecast'!J$7:J$210,'Capex forecast'!$T$7:$T$210,$AF477,'Capex forecast'!$S$7:$S$210,$AH477,'Capex forecast'!$Q$7:$Q$210,"Repex")</f>
        <v>0</v>
      </c>
      <c r="AP477" s="53">
        <f>SUMIFS('Capex forecast'!K$7:K$210,'Capex forecast'!$T$7:$T$210,$AF477,'Capex forecast'!$S$7:$S$210,$AH477,'Capex forecast'!$Q$7:$Q$210,"Repex")</f>
        <v>0</v>
      </c>
      <c r="AQ477" s="53">
        <f>SUMIFS('Capex forecast'!L$7:L$210,'Capex forecast'!$T$7:$T$210,$AF477,'Capex forecast'!$S$7:$S$210,$AH477,'Capex forecast'!$Q$7:$Q$210,"Repex")</f>
        <v>0</v>
      </c>
      <c r="AR477" s="53">
        <f>SUMIFS('Capex forecast'!M$7:M$210,'Capex forecast'!$T$7:$T$210,$AF477,'Capex forecast'!$S$7:$S$210,$AH477,'Capex forecast'!$Q$7:$Q$210,"Repex")</f>
        <v>0</v>
      </c>
      <c r="AS477" s="53">
        <f>SUMIFS('Capex forecast'!N$7:N$210,'Capex forecast'!$T$7:$T$210,$AF477,'Capex forecast'!$S$7:$S$210,$AH477,'Capex forecast'!$Q$7:$Q$210,"Repex")</f>
        <v>0</v>
      </c>
    </row>
    <row r="478" spans="2:45" ht="15">
      <c r="B478" s="6" t="s">
        <v>14</v>
      </c>
      <c r="C478" s="6" t="str">
        <f>INDEX('Raw demand forecast'!$M$7:$M$5830,MATCH($B478,'Raw demand forecast'!$B$7:$B$5830,0))</f>
        <v>No</v>
      </c>
      <c r="D478" s="6" t="str">
        <f>IF(COUNTIF($B$93:B478,$B478) = 1, "LV", IF(COUNTIF($B$93:B478,$B478) = 2, "HV", "ST"))</f>
        <v>HV</v>
      </c>
      <c r="E478" s="6" t="str">
        <f>INDEX('Demand forecast and growth rate'!$E$7:$E$273,MATCH($B478,'Demand forecast and growth rate'!$B$7:$B$273,0))</f>
        <v>Steady/falling</v>
      </c>
      <c r="F478" s="32">
        <f>SUMIFS('Capex forecast'!E$7:E$210,'Capex forecast'!$T$7:$T$210,'Allocation of site-spec costs'!$B478,'Capex forecast'!$S$7:$S$210,'Allocation of site-spec costs'!$D478,'Capex forecast'!$Q$7:$Q$210,"Customer Connection")</f>
        <v>0</v>
      </c>
      <c r="G478" s="32">
        <f>SUMIFS('Capex forecast'!F$7:F$210,'Capex forecast'!$T$7:$T$210,'Allocation of site-spec costs'!$B478,'Capex forecast'!$S$7:$S$210,'Allocation of site-spec costs'!$D478,'Capex forecast'!$Q$7:$Q$210,"Customer Connection")</f>
        <v>0</v>
      </c>
      <c r="H478" s="32">
        <f>SUMIFS('Capex forecast'!G$7:G$210,'Capex forecast'!$T$7:$T$210,'Allocation of site-spec costs'!$B478,'Capex forecast'!$S$7:$S$210,'Allocation of site-spec costs'!$D478,'Capex forecast'!$Q$7:$Q$210,"Customer Connection")</f>
        <v>0</v>
      </c>
      <c r="I478" s="32">
        <f>SUMIFS('Capex forecast'!H$7:H$210,'Capex forecast'!$T$7:$T$210,'Allocation of site-spec costs'!$B478,'Capex forecast'!$S$7:$S$210,'Allocation of site-spec costs'!$D478,'Capex forecast'!$Q$7:$Q$210,"Customer Connection")</f>
        <v>0</v>
      </c>
      <c r="J478" s="32">
        <f>SUMIFS('Capex forecast'!I$7:I$210,'Capex forecast'!$T$7:$T$210,'Allocation of site-spec costs'!$B478,'Capex forecast'!$S$7:$S$210,'Allocation of site-spec costs'!$D478,'Capex forecast'!$Q$7:$Q$210,"Customer Connection")</f>
        <v>0</v>
      </c>
      <c r="K478" s="32">
        <f>SUMIFS('Capex forecast'!J$7:J$210,'Capex forecast'!$T$7:$T$210,'Allocation of site-spec costs'!$B478,'Capex forecast'!$S$7:$S$210,'Allocation of site-spec costs'!$D478,'Capex forecast'!$Q$7:$Q$210,"Customer Connection")</f>
        <v>0</v>
      </c>
      <c r="L478" s="32">
        <f>SUMIFS('Capex forecast'!K$7:K$210,'Capex forecast'!$T$7:$T$210,'Allocation of site-spec costs'!$B478,'Capex forecast'!$S$7:$S$210,'Allocation of site-spec costs'!$D478,'Capex forecast'!$Q$7:$Q$210,"Customer Connection")</f>
        <v>0</v>
      </c>
      <c r="M478" s="32">
        <f>SUMIFS('Capex forecast'!L$7:L$210,'Capex forecast'!$T$7:$T$210,'Allocation of site-spec costs'!$B478,'Capex forecast'!$S$7:$S$210,'Allocation of site-spec costs'!$D478,'Capex forecast'!$Q$7:$Q$210,"Customer Connection")</f>
        <v>0</v>
      </c>
      <c r="N478" s="32">
        <f>SUMIFS('Capex forecast'!M$7:M$210,'Capex forecast'!$T$7:$T$210,'Allocation of site-spec costs'!$B478,'Capex forecast'!$S$7:$S$210,'Allocation of site-spec costs'!$D478,'Capex forecast'!$Q$7:$Q$210,"Customer Connection")</f>
        <v>0</v>
      </c>
      <c r="O478" s="32">
        <f>SUMIFS('Capex forecast'!N$7:N$210,'Capex forecast'!$T$7:$T$210,'Allocation of site-spec costs'!$B478,'Capex forecast'!$S$7:$S$210,'Allocation of site-spec costs'!$D478,'Capex forecast'!$Q$7:$Q$210,"Customer Connection")</f>
        <v>0</v>
      </c>
      <c r="Q478" s="6" t="s">
        <v>14</v>
      </c>
      <c r="R478" s="6" t="str">
        <f>INDEX('Raw demand forecast'!$M$7:$M$5830,MATCH($Q478,'Raw demand forecast'!$B$7:$B$5830,0))</f>
        <v>No</v>
      </c>
      <c r="S478" s="6" t="str">
        <f>IF(COUNTIF($Q$93:Q478,$B478) = 1, "LV", IF(COUNTIF($Q$93:Q478,$B478) = 2, "HV", "ST"))</f>
        <v>HV</v>
      </c>
      <c r="T478" s="6" t="str">
        <f>INDEX('Demand forecast and growth rate'!$E$7:$E$273,MATCH($Q478,'Demand forecast and growth rate'!$B$7:$B$273,0))</f>
        <v>Steady/falling</v>
      </c>
      <c r="U478" s="32">
        <f>SUMIFS('Capex forecast'!E$7:E$210,'Capex forecast'!$T$7:$T$210,$Q478,'Capex forecast'!$S$7:$S$210,$S478,'Capex forecast'!$Q$7:$Q$210,"Augex")</f>
        <v>0</v>
      </c>
      <c r="V478" s="32">
        <f>SUMIFS('Capex forecast'!F$7:F$210,'Capex forecast'!$T$7:$T$210,$Q478,'Capex forecast'!$S$7:$S$210,$S478,'Capex forecast'!$Q$7:$Q$210,"Augex")</f>
        <v>0</v>
      </c>
      <c r="W478" s="32">
        <f>SUMIFS('Capex forecast'!G$7:G$210,'Capex forecast'!$T$7:$T$210,$Q478,'Capex forecast'!$S$7:$S$210,$S478,'Capex forecast'!$Q$7:$Q$210,"Augex")</f>
        <v>0</v>
      </c>
      <c r="X478" s="32">
        <f>SUMIFS('Capex forecast'!H$7:H$210,'Capex forecast'!$T$7:$T$210,$Q478,'Capex forecast'!$S$7:$S$210,$S478,'Capex forecast'!$Q$7:$Q$210,"Augex")</f>
        <v>0</v>
      </c>
      <c r="Y478" s="32">
        <f>SUMIFS('Capex forecast'!I$7:I$210,'Capex forecast'!$T$7:$T$210,$Q478,'Capex forecast'!$S$7:$S$210,$S478,'Capex forecast'!$Q$7:$Q$210,"Augex")</f>
        <v>0</v>
      </c>
      <c r="Z478" s="32">
        <f>SUMIFS('Capex forecast'!J$7:J$210,'Capex forecast'!$T$7:$T$210,$Q478,'Capex forecast'!$S$7:$S$210,$S478,'Capex forecast'!$Q$7:$Q$210,"Augex")</f>
        <v>0</v>
      </c>
      <c r="AA478" s="32">
        <f>SUMIFS('Capex forecast'!K$7:K$210,'Capex forecast'!$T$7:$T$210,$Q478,'Capex forecast'!$S$7:$S$210,$S478,'Capex forecast'!$Q$7:$Q$210,"Augex")</f>
        <v>0</v>
      </c>
      <c r="AB478" s="32">
        <f>SUMIFS('Capex forecast'!L$7:L$210,'Capex forecast'!$T$7:$T$210,$Q478,'Capex forecast'!$S$7:$S$210,$S478,'Capex forecast'!$Q$7:$Q$210,"Augex")</f>
        <v>0</v>
      </c>
      <c r="AC478" s="32">
        <f>SUMIFS('Capex forecast'!M$7:M$210,'Capex forecast'!$T$7:$T$210,$Q478,'Capex forecast'!$S$7:$S$210,$S478,'Capex forecast'!$Q$7:$Q$210,"Augex")</f>
        <v>0</v>
      </c>
      <c r="AD478" s="32">
        <f>SUMIFS('Capex forecast'!N$7:N$210,'Capex forecast'!$T$7:$T$210,$Q478,'Capex forecast'!$S$7:$S$210,$S478,'Capex forecast'!$Q$7:$Q$210,"Augex")</f>
        <v>0</v>
      </c>
      <c r="AF478" s="6" t="s">
        <v>14</v>
      </c>
      <c r="AG478" s="6" t="str">
        <f>INDEX('Raw demand forecast'!$M$7:$M$5830,MATCH($Q478,'Raw demand forecast'!$B$7:$B$5830,0))</f>
        <v>No</v>
      </c>
      <c r="AH478" s="6" t="str">
        <f>IF(COUNTIF($AF$93:AF478,$B478) = 1, "LV", IF(COUNTIF($AF$93:AF478,$B478) = 2, "HV", "ST"))</f>
        <v>HV</v>
      </c>
      <c r="AI478" s="6" t="str">
        <f>INDEX('Demand forecast and growth rate'!$E$7:$E$273,MATCH($Q478,'Demand forecast and growth rate'!$B$7:$B$273,0))</f>
        <v>Steady/falling</v>
      </c>
      <c r="AJ478" s="53">
        <f>SUMIFS('Capex forecast'!E$7:E$210,'Capex forecast'!$T$7:$T$210,$AF478,'Capex forecast'!$S$7:$S$210,$AH478,'Capex forecast'!$Q$7:$Q$210,"Repex")</f>
        <v>0</v>
      </c>
      <c r="AK478" s="53">
        <f>SUMIFS('Capex forecast'!F$7:F$210,'Capex forecast'!$T$7:$T$210,$AF478,'Capex forecast'!$S$7:$S$210,$AH478,'Capex forecast'!$Q$7:$Q$210,"Repex")</f>
        <v>0</v>
      </c>
      <c r="AL478" s="53">
        <f>SUMIFS('Capex forecast'!G$7:G$210,'Capex forecast'!$T$7:$T$210,$AF478,'Capex forecast'!$S$7:$S$210,$AH478,'Capex forecast'!$Q$7:$Q$210,"Repex")</f>
        <v>0</v>
      </c>
      <c r="AM478" s="53">
        <f>SUMIFS('Capex forecast'!H$7:H$210,'Capex forecast'!$T$7:$T$210,$AF478,'Capex forecast'!$S$7:$S$210,$AH478,'Capex forecast'!$Q$7:$Q$210,"Repex")</f>
        <v>0</v>
      </c>
      <c r="AN478" s="53">
        <f>SUMIFS('Capex forecast'!I$7:I$210,'Capex forecast'!$T$7:$T$210,$AF478,'Capex forecast'!$S$7:$S$210,$AH478,'Capex forecast'!$Q$7:$Q$210,"Repex")</f>
        <v>0</v>
      </c>
      <c r="AO478" s="53">
        <f>SUMIFS('Capex forecast'!J$7:J$210,'Capex forecast'!$T$7:$T$210,$AF478,'Capex forecast'!$S$7:$S$210,$AH478,'Capex forecast'!$Q$7:$Q$210,"Repex")</f>
        <v>0</v>
      </c>
      <c r="AP478" s="53">
        <f>SUMIFS('Capex forecast'!K$7:K$210,'Capex forecast'!$T$7:$T$210,$AF478,'Capex forecast'!$S$7:$S$210,$AH478,'Capex forecast'!$Q$7:$Q$210,"Repex")</f>
        <v>0</v>
      </c>
      <c r="AQ478" s="53">
        <f>SUMIFS('Capex forecast'!L$7:L$210,'Capex forecast'!$T$7:$T$210,$AF478,'Capex forecast'!$S$7:$S$210,$AH478,'Capex forecast'!$Q$7:$Q$210,"Repex")</f>
        <v>0</v>
      </c>
      <c r="AR478" s="53">
        <f>SUMIFS('Capex forecast'!M$7:M$210,'Capex forecast'!$T$7:$T$210,$AF478,'Capex forecast'!$S$7:$S$210,$AH478,'Capex forecast'!$Q$7:$Q$210,"Repex")</f>
        <v>0</v>
      </c>
      <c r="AS478" s="53">
        <f>SUMIFS('Capex forecast'!N$7:N$210,'Capex forecast'!$T$7:$T$210,$AF478,'Capex forecast'!$S$7:$S$210,$AH478,'Capex forecast'!$Q$7:$Q$210,"Repex")</f>
        <v>0</v>
      </c>
    </row>
    <row r="479" spans="2:45" ht="15">
      <c r="B479" s="6" t="s">
        <v>556</v>
      </c>
      <c r="C479" s="6" t="str">
        <f>INDEX('Raw demand forecast'!$M$7:$M$5830,MATCH($B479,'Raw demand forecast'!$B$7:$B$5830,0))</f>
        <v>Yes</v>
      </c>
      <c r="D479" s="6" t="str">
        <f>IF(COUNTIF($B$93:B479,$B479) = 1, "LV", IF(COUNTIF($B$93:B479,$B479) = 2, "HV", "ST"))</f>
        <v>HV</v>
      </c>
      <c r="E479" s="6" t="str">
        <f>INDEX('Demand forecast and growth rate'!$E$7:$E$273,MATCH($B479,'Demand forecast and growth rate'!$B$7:$B$273,0))</f>
        <v>Steady/falling</v>
      </c>
      <c r="F479" s="32">
        <f>SUMIFS('Capex forecast'!E$7:E$210,'Capex forecast'!$T$7:$T$210,'Allocation of site-spec costs'!$B479,'Capex forecast'!$S$7:$S$210,'Allocation of site-spec costs'!$D479,'Capex forecast'!$Q$7:$Q$210,"Customer Connection")</f>
        <v>0</v>
      </c>
      <c r="G479" s="32">
        <f>SUMIFS('Capex forecast'!F$7:F$210,'Capex forecast'!$T$7:$T$210,'Allocation of site-spec costs'!$B479,'Capex forecast'!$S$7:$S$210,'Allocation of site-spec costs'!$D479,'Capex forecast'!$Q$7:$Q$210,"Customer Connection")</f>
        <v>0</v>
      </c>
      <c r="H479" s="32">
        <f>SUMIFS('Capex forecast'!G$7:G$210,'Capex forecast'!$T$7:$T$210,'Allocation of site-spec costs'!$B479,'Capex forecast'!$S$7:$S$210,'Allocation of site-spec costs'!$D479,'Capex forecast'!$Q$7:$Q$210,"Customer Connection")</f>
        <v>0</v>
      </c>
      <c r="I479" s="32">
        <f>SUMIFS('Capex forecast'!H$7:H$210,'Capex forecast'!$T$7:$T$210,'Allocation of site-spec costs'!$B479,'Capex forecast'!$S$7:$S$210,'Allocation of site-spec costs'!$D479,'Capex forecast'!$Q$7:$Q$210,"Customer Connection")</f>
        <v>0</v>
      </c>
      <c r="J479" s="32">
        <f>SUMIFS('Capex forecast'!I$7:I$210,'Capex forecast'!$T$7:$T$210,'Allocation of site-spec costs'!$B479,'Capex forecast'!$S$7:$S$210,'Allocation of site-spec costs'!$D479,'Capex forecast'!$Q$7:$Q$210,"Customer Connection")</f>
        <v>0</v>
      </c>
      <c r="K479" s="32">
        <f>SUMIFS('Capex forecast'!J$7:J$210,'Capex forecast'!$T$7:$T$210,'Allocation of site-spec costs'!$B479,'Capex forecast'!$S$7:$S$210,'Allocation of site-spec costs'!$D479,'Capex forecast'!$Q$7:$Q$210,"Customer Connection")</f>
        <v>0</v>
      </c>
      <c r="L479" s="32">
        <f>SUMIFS('Capex forecast'!K$7:K$210,'Capex forecast'!$T$7:$T$210,'Allocation of site-spec costs'!$B479,'Capex forecast'!$S$7:$S$210,'Allocation of site-spec costs'!$D479,'Capex forecast'!$Q$7:$Q$210,"Customer Connection")</f>
        <v>0</v>
      </c>
      <c r="M479" s="32">
        <f>SUMIFS('Capex forecast'!L$7:L$210,'Capex forecast'!$T$7:$T$210,'Allocation of site-spec costs'!$B479,'Capex forecast'!$S$7:$S$210,'Allocation of site-spec costs'!$D479,'Capex forecast'!$Q$7:$Q$210,"Customer Connection")</f>
        <v>0</v>
      </c>
      <c r="N479" s="32">
        <f>SUMIFS('Capex forecast'!M$7:M$210,'Capex forecast'!$T$7:$T$210,'Allocation of site-spec costs'!$B479,'Capex forecast'!$S$7:$S$210,'Allocation of site-spec costs'!$D479,'Capex forecast'!$Q$7:$Q$210,"Customer Connection")</f>
        <v>0</v>
      </c>
      <c r="O479" s="32">
        <f>SUMIFS('Capex forecast'!N$7:N$210,'Capex forecast'!$T$7:$T$210,'Allocation of site-spec costs'!$B479,'Capex forecast'!$S$7:$S$210,'Allocation of site-spec costs'!$D479,'Capex forecast'!$Q$7:$Q$210,"Customer Connection")</f>
        <v>0</v>
      </c>
      <c r="Q479" s="6" t="s">
        <v>556</v>
      </c>
      <c r="R479" s="6" t="str">
        <f>INDEX('Raw demand forecast'!$M$7:$M$5830,MATCH($Q479,'Raw demand forecast'!$B$7:$B$5830,0))</f>
        <v>Yes</v>
      </c>
      <c r="S479" s="6" t="str">
        <f>IF(COUNTIF($Q$93:Q479,$B479) = 1, "LV", IF(COUNTIF($Q$93:Q479,$B479) = 2, "HV", "ST"))</f>
        <v>HV</v>
      </c>
      <c r="T479" s="6" t="str">
        <f>INDEX('Demand forecast and growth rate'!$E$7:$E$273,MATCH($Q479,'Demand forecast and growth rate'!$B$7:$B$273,0))</f>
        <v>Steady/falling</v>
      </c>
      <c r="U479" s="32">
        <f>SUMIFS('Capex forecast'!E$7:E$210,'Capex forecast'!$T$7:$T$210,$Q479,'Capex forecast'!$S$7:$S$210,$S479,'Capex forecast'!$Q$7:$Q$210,"Augex")</f>
        <v>0</v>
      </c>
      <c r="V479" s="32">
        <f>SUMIFS('Capex forecast'!F$7:F$210,'Capex forecast'!$T$7:$T$210,$Q479,'Capex forecast'!$S$7:$S$210,$S479,'Capex forecast'!$Q$7:$Q$210,"Augex")</f>
        <v>0</v>
      </c>
      <c r="W479" s="32">
        <f>SUMIFS('Capex forecast'!G$7:G$210,'Capex forecast'!$T$7:$T$210,$Q479,'Capex forecast'!$S$7:$S$210,$S479,'Capex forecast'!$Q$7:$Q$210,"Augex")</f>
        <v>0</v>
      </c>
      <c r="X479" s="32">
        <f>SUMIFS('Capex forecast'!H$7:H$210,'Capex forecast'!$T$7:$T$210,$Q479,'Capex forecast'!$S$7:$S$210,$S479,'Capex forecast'!$Q$7:$Q$210,"Augex")</f>
        <v>0</v>
      </c>
      <c r="Y479" s="32">
        <f>SUMIFS('Capex forecast'!I$7:I$210,'Capex forecast'!$T$7:$T$210,$Q479,'Capex forecast'!$S$7:$S$210,$S479,'Capex forecast'!$Q$7:$Q$210,"Augex")</f>
        <v>0</v>
      </c>
      <c r="Z479" s="32">
        <f>SUMIFS('Capex forecast'!J$7:J$210,'Capex forecast'!$T$7:$T$210,$Q479,'Capex forecast'!$S$7:$S$210,$S479,'Capex forecast'!$Q$7:$Q$210,"Augex")</f>
        <v>0</v>
      </c>
      <c r="AA479" s="32">
        <f>SUMIFS('Capex forecast'!K$7:K$210,'Capex forecast'!$T$7:$T$210,$Q479,'Capex forecast'!$S$7:$S$210,$S479,'Capex forecast'!$Q$7:$Q$210,"Augex")</f>
        <v>0</v>
      </c>
      <c r="AB479" s="32">
        <f>SUMIFS('Capex forecast'!L$7:L$210,'Capex forecast'!$T$7:$T$210,$Q479,'Capex forecast'!$S$7:$S$210,$S479,'Capex forecast'!$Q$7:$Q$210,"Augex")</f>
        <v>0</v>
      </c>
      <c r="AC479" s="32">
        <f>SUMIFS('Capex forecast'!M$7:M$210,'Capex forecast'!$T$7:$T$210,$Q479,'Capex forecast'!$S$7:$S$210,$S479,'Capex forecast'!$Q$7:$Q$210,"Augex")</f>
        <v>0</v>
      </c>
      <c r="AD479" s="32">
        <f>SUMIFS('Capex forecast'!N$7:N$210,'Capex forecast'!$T$7:$T$210,$Q479,'Capex forecast'!$S$7:$S$210,$S479,'Capex forecast'!$Q$7:$Q$210,"Augex")</f>
        <v>0</v>
      </c>
      <c r="AF479" s="6" t="s">
        <v>556</v>
      </c>
      <c r="AG479" s="6" t="str">
        <f>INDEX('Raw demand forecast'!$M$7:$M$5830,MATCH($Q479,'Raw demand forecast'!$B$7:$B$5830,0))</f>
        <v>Yes</v>
      </c>
      <c r="AH479" s="6" t="str">
        <f>IF(COUNTIF($AF$93:AF479,$B479) = 1, "LV", IF(COUNTIF($AF$93:AF479,$B479) = 2, "HV", "ST"))</f>
        <v>HV</v>
      </c>
      <c r="AI479" s="6" t="str">
        <f>INDEX('Demand forecast and growth rate'!$E$7:$E$273,MATCH($Q479,'Demand forecast and growth rate'!$B$7:$B$273,0))</f>
        <v>Steady/falling</v>
      </c>
      <c r="AJ479" s="53">
        <f>SUMIFS('Capex forecast'!E$7:E$210,'Capex forecast'!$T$7:$T$210,$AF479,'Capex forecast'!$S$7:$S$210,$AH479,'Capex forecast'!$Q$7:$Q$210,"Repex")</f>
        <v>0</v>
      </c>
      <c r="AK479" s="53">
        <f>SUMIFS('Capex forecast'!F$7:F$210,'Capex forecast'!$T$7:$T$210,$AF479,'Capex forecast'!$S$7:$S$210,$AH479,'Capex forecast'!$Q$7:$Q$210,"Repex")</f>
        <v>0</v>
      </c>
      <c r="AL479" s="53">
        <f>SUMIFS('Capex forecast'!G$7:G$210,'Capex forecast'!$T$7:$T$210,$AF479,'Capex forecast'!$S$7:$S$210,$AH479,'Capex forecast'!$Q$7:$Q$210,"Repex")</f>
        <v>0</v>
      </c>
      <c r="AM479" s="53">
        <f>SUMIFS('Capex forecast'!H$7:H$210,'Capex forecast'!$T$7:$T$210,$AF479,'Capex forecast'!$S$7:$S$210,$AH479,'Capex forecast'!$Q$7:$Q$210,"Repex")</f>
        <v>0</v>
      </c>
      <c r="AN479" s="53">
        <f>SUMIFS('Capex forecast'!I$7:I$210,'Capex forecast'!$T$7:$T$210,$AF479,'Capex forecast'!$S$7:$S$210,$AH479,'Capex forecast'!$Q$7:$Q$210,"Repex")</f>
        <v>0</v>
      </c>
      <c r="AO479" s="53">
        <f>SUMIFS('Capex forecast'!J$7:J$210,'Capex forecast'!$T$7:$T$210,$AF479,'Capex forecast'!$S$7:$S$210,$AH479,'Capex forecast'!$Q$7:$Q$210,"Repex")</f>
        <v>0</v>
      </c>
      <c r="AP479" s="53">
        <f>SUMIFS('Capex forecast'!K$7:K$210,'Capex forecast'!$T$7:$T$210,$AF479,'Capex forecast'!$S$7:$S$210,$AH479,'Capex forecast'!$Q$7:$Q$210,"Repex")</f>
        <v>0</v>
      </c>
      <c r="AQ479" s="53">
        <f>SUMIFS('Capex forecast'!L$7:L$210,'Capex forecast'!$T$7:$T$210,$AF479,'Capex forecast'!$S$7:$S$210,$AH479,'Capex forecast'!$Q$7:$Q$210,"Repex")</f>
        <v>0</v>
      </c>
      <c r="AR479" s="53">
        <f>SUMIFS('Capex forecast'!M$7:M$210,'Capex forecast'!$T$7:$T$210,$AF479,'Capex forecast'!$S$7:$S$210,$AH479,'Capex forecast'!$Q$7:$Q$210,"Repex")</f>
        <v>0</v>
      </c>
      <c r="AS479" s="53">
        <f>SUMIFS('Capex forecast'!N$7:N$210,'Capex forecast'!$T$7:$T$210,$AF479,'Capex forecast'!$S$7:$S$210,$AH479,'Capex forecast'!$Q$7:$Q$210,"Repex")</f>
        <v>0</v>
      </c>
    </row>
    <row r="480" spans="2:45" ht="15">
      <c r="B480" s="6" t="s">
        <v>555</v>
      </c>
      <c r="C480" s="6" t="str">
        <f>INDEX('Raw demand forecast'!$M$7:$M$5830,MATCH($B480,'Raw demand forecast'!$B$7:$B$5830,0))</f>
        <v>Yes</v>
      </c>
      <c r="D480" s="6" t="str">
        <f>IF(COUNTIF($B$93:B480,$B480) = 1, "LV", IF(COUNTIF($B$93:B480,$B480) = 2, "HV", "ST"))</f>
        <v>HV</v>
      </c>
      <c r="E480" s="6" t="str">
        <f>INDEX('Demand forecast and growth rate'!$E$7:$E$273,MATCH($B480,'Demand forecast and growth rate'!$B$7:$B$273,0))</f>
        <v>Steady/falling</v>
      </c>
      <c r="F480" s="32">
        <f>SUMIFS('Capex forecast'!E$7:E$210,'Capex forecast'!$T$7:$T$210,'Allocation of site-spec costs'!$B480,'Capex forecast'!$S$7:$S$210,'Allocation of site-spec costs'!$D480,'Capex forecast'!$Q$7:$Q$210,"Customer Connection")</f>
        <v>0</v>
      </c>
      <c r="G480" s="32">
        <f>SUMIFS('Capex forecast'!F$7:F$210,'Capex forecast'!$T$7:$T$210,'Allocation of site-spec costs'!$B480,'Capex forecast'!$S$7:$S$210,'Allocation of site-spec costs'!$D480,'Capex forecast'!$Q$7:$Q$210,"Customer Connection")</f>
        <v>0</v>
      </c>
      <c r="H480" s="32">
        <f>SUMIFS('Capex forecast'!G$7:G$210,'Capex forecast'!$T$7:$T$210,'Allocation of site-spec costs'!$B480,'Capex forecast'!$S$7:$S$210,'Allocation of site-spec costs'!$D480,'Capex forecast'!$Q$7:$Q$210,"Customer Connection")</f>
        <v>0</v>
      </c>
      <c r="I480" s="32">
        <f>SUMIFS('Capex forecast'!H$7:H$210,'Capex forecast'!$T$7:$T$210,'Allocation of site-spec costs'!$B480,'Capex forecast'!$S$7:$S$210,'Allocation of site-spec costs'!$D480,'Capex forecast'!$Q$7:$Q$210,"Customer Connection")</f>
        <v>0</v>
      </c>
      <c r="J480" s="32">
        <f>SUMIFS('Capex forecast'!I$7:I$210,'Capex forecast'!$T$7:$T$210,'Allocation of site-spec costs'!$B480,'Capex forecast'!$S$7:$S$210,'Allocation of site-spec costs'!$D480,'Capex forecast'!$Q$7:$Q$210,"Customer Connection")</f>
        <v>0</v>
      </c>
      <c r="K480" s="32">
        <f>SUMIFS('Capex forecast'!J$7:J$210,'Capex forecast'!$T$7:$T$210,'Allocation of site-spec costs'!$B480,'Capex forecast'!$S$7:$S$210,'Allocation of site-spec costs'!$D480,'Capex forecast'!$Q$7:$Q$210,"Customer Connection")</f>
        <v>0</v>
      </c>
      <c r="L480" s="32">
        <f>SUMIFS('Capex forecast'!K$7:K$210,'Capex forecast'!$T$7:$T$210,'Allocation of site-spec costs'!$B480,'Capex forecast'!$S$7:$S$210,'Allocation of site-spec costs'!$D480,'Capex forecast'!$Q$7:$Q$210,"Customer Connection")</f>
        <v>0</v>
      </c>
      <c r="M480" s="32">
        <f>SUMIFS('Capex forecast'!L$7:L$210,'Capex forecast'!$T$7:$T$210,'Allocation of site-spec costs'!$B480,'Capex forecast'!$S$7:$S$210,'Allocation of site-spec costs'!$D480,'Capex forecast'!$Q$7:$Q$210,"Customer Connection")</f>
        <v>0</v>
      </c>
      <c r="N480" s="32">
        <f>SUMIFS('Capex forecast'!M$7:M$210,'Capex forecast'!$T$7:$T$210,'Allocation of site-spec costs'!$B480,'Capex forecast'!$S$7:$S$210,'Allocation of site-spec costs'!$D480,'Capex forecast'!$Q$7:$Q$210,"Customer Connection")</f>
        <v>0</v>
      </c>
      <c r="O480" s="32">
        <f>SUMIFS('Capex forecast'!N$7:N$210,'Capex forecast'!$T$7:$T$210,'Allocation of site-spec costs'!$B480,'Capex forecast'!$S$7:$S$210,'Allocation of site-spec costs'!$D480,'Capex forecast'!$Q$7:$Q$210,"Customer Connection")</f>
        <v>0</v>
      </c>
      <c r="Q480" s="6" t="s">
        <v>555</v>
      </c>
      <c r="R480" s="6" t="str">
        <f>INDEX('Raw demand forecast'!$M$7:$M$5830,MATCH($Q480,'Raw demand forecast'!$B$7:$B$5830,0))</f>
        <v>Yes</v>
      </c>
      <c r="S480" s="6" t="str">
        <f>IF(COUNTIF($Q$93:Q480,$B480) = 1, "LV", IF(COUNTIF($Q$93:Q480,$B480) = 2, "HV", "ST"))</f>
        <v>HV</v>
      </c>
      <c r="T480" s="6" t="str">
        <f>INDEX('Demand forecast and growth rate'!$E$7:$E$273,MATCH($Q480,'Demand forecast and growth rate'!$B$7:$B$273,0))</f>
        <v>Steady/falling</v>
      </c>
      <c r="U480" s="32">
        <f>SUMIFS('Capex forecast'!E$7:E$210,'Capex forecast'!$T$7:$T$210,$Q480,'Capex forecast'!$S$7:$S$210,$S480,'Capex forecast'!$Q$7:$Q$210,"Augex")</f>
        <v>0</v>
      </c>
      <c r="V480" s="32">
        <f>SUMIFS('Capex forecast'!F$7:F$210,'Capex forecast'!$T$7:$T$210,$Q480,'Capex forecast'!$S$7:$S$210,$S480,'Capex forecast'!$Q$7:$Q$210,"Augex")</f>
        <v>0</v>
      </c>
      <c r="W480" s="32">
        <f>SUMIFS('Capex forecast'!G$7:G$210,'Capex forecast'!$T$7:$T$210,$Q480,'Capex forecast'!$S$7:$S$210,$S480,'Capex forecast'!$Q$7:$Q$210,"Augex")</f>
        <v>0</v>
      </c>
      <c r="X480" s="32">
        <f>SUMIFS('Capex forecast'!H$7:H$210,'Capex forecast'!$T$7:$T$210,$Q480,'Capex forecast'!$S$7:$S$210,$S480,'Capex forecast'!$Q$7:$Q$210,"Augex")</f>
        <v>0</v>
      </c>
      <c r="Y480" s="32">
        <f>SUMIFS('Capex forecast'!I$7:I$210,'Capex forecast'!$T$7:$T$210,$Q480,'Capex forecast'!$S$7:$S$210,$S480,'Capex forecast'!$Q$7:$Q$210,"Augex")</f>
        <v>0</v>
      </c>
      <c r="Z480" s="32">
        <f>SUMIFS('Capex forecast'!J$7:J$210,'Capex forecast'!$T$7:$T$210,$Q480,'Capex forecast'!$S$7:$S$210,$S480,'Capex forecast'!$Q$7:$Q$210,"Augex")</f>
        <v>0</v>
      </c>
      <c r="AA480" s="32">
        <f>SUMIFS('Capex forecast'!K$7:K$210,'Capex forecast'!$T$7:$T$210,$Q480,'Capex forecast'!$S$7:$S$210,$S480,'Capex forecast'!$Q$7:$Q$210,"Augex")</f>
        <v>0</v>
      </c>
      <c r="AB480" s="32">
        <f>SUMIFS('Capex forecast'!L$7:L$210,'Capex forecast'!$T$7:$T$210,$Q480,'Capex forecast'!$S$7:$S$210,$S480,'Capex forecast'!$Q$7:$Q$210,"Augex")</f>
        <v>0</v>
      </c>
      <c r="AC480" s="32">
        <f>SUMIFS('Capex forecast'!M$7:M$210,'Capex forecast'!$T$7:$T$210,$Q480,'Capex forecast'!$S$7:$S$210,$S480,'Capex forecast'!$Q$7:$Q$210,"Augex")</f>
        <v>0</v>
      </c>
      <c r="AD480" s="32">
        <f>SUMIFS('Capex forecast'!N$7:N$210,'Capex forecast'!$T$7:$T$210,$Q480,'Capex forecast'!$S$7:$S$210,$S480,'Capex forecast'!$Q$7:$Q$210,"Augex")</f>
        <v>0</v>
      </c>
      <c r="AF480" s="6" t="s">
        <v>555</v>
      </c>
      <c r="AG480" s="6" t="str">
        <f>INDEX('Raw demand forecast'!$M$7:$M$5830,MATCH($Q480,'Raw demand forecast'!$B$7:$B$5830,0))</f>
        <v>Yes</v>
      </c>
      <c r="AH480" s="6" t="str">
        <f>IF(COUNTIF($AF$93:AF480,$B480) = 1, "LV", IF(COUNTIF($AF$93:AF480,$B480) = 2, "HV", "ST"))</f>
        <v>HV</v>
      </c>
      <c r="AI480" s="6" t="str">
        <f>INDEX('Demand forecast and growth rate'!$E$7:$E$273,MATCH($Q480,'Demand forecast and growth rate'!$B$7:$B$273,0))</f>
        <v>Steady/falling</v>
      </c>
      <c r="AJ480" s="53">
        <f>SUMIFS('Capex forecast'!E$7:E$210,'Capex forecast'!$T$7:$T$210,$AF480,'Capex forecast'!$S$7:$S$210,$AH480,'Capex forecast'!$Q$7:$Q$210,"Repex")</f>
        <v>0</v>
      </c>
      <c r="AK480" s="53">
        <f>SUMIFS('Capex forecast'!F$7:F$210,'Capex forecast'!$T$7:$T$210,$AF480,'Capex forecast'!$S$7:$S$210,$AH480,'Capex forecast'!$Q$7:$Q$210,"Repex")</f>
        <v>0</v>
      </c>
      <c r="AL480" s="53">
        <f>SUMIFS('Capex forecast'!G$7:G$210,'Capex forecast'!$T$7:$T$210,$AF480,'Capex forecast'!$S$7:$S$210,$AH480,'Capex forecast'!$Q$7:$Q$210,"Repex")</f>
        <v>0</v>
      </c>
      <c r="AM480" s="53">
        <f>SUMIFS('Capex forecast'!H$7:H$210,'Capex forecast'!$T$7:$T$210,$AF480,'Capex forecast'!$S$7:$S$210,$AH480,'Capex forecast'!$Q$7:$Q$210,"Repex")</f>
        <v>0</v>
      </c>
      <c r="AN480" s="53">
        <f>SUMIFS('Capex forecast'!I$7:I$210,'Capex forecast'!$T$7:$T$210,$AF480,'Capex forecast'!$S$7:$S$210,$AH480,'Capex forecast'!$Q$7:$Q$210,"Repex")</f>
        <v>0</v>
      </c>
      <c r="AO480" s="53">
        <f>SUMIFS('Capex forecast'!J$7:J$210,'Capex forecast'!$T$7:$T$210,$AF480,'Capex forecast'!$S$7:$S$210,$AH480,'Capex forecast'!$Q$7:$Q$210,"Repex")</f>
        <v>0</v>
      </c>
      <c r="AP480" s="53">
        <f>SUMIFS('Capex forecast'!K$7:K$210,'Capex forecast'!$T$7:$T$210,$AF480,'Capex forecast'!$S$7:$S$210,$AH480,'Capex forecast'!$Q$7:$Q$210,"Repex")</f>
        <v>0</v>
      </c>
      <c r="AQ480" s="53">
        <f>SUMIFS('Capex forecast'!L$7:L$210,'Capex forecast'!$T$7:$T$210,$AF480,'Capex forecast'!$S$7:$S$210,$AH480,'Capex forecast'!$Q$7:$Q$210,"Repex")</f>
        <v>0</v>
      </c>
      <c r="AR480" s="53">
        <f>SUMIFS('Capex forecast'!M$7:M$210,'Capex forecast'!$T$7:$T$210,$AF480,'Capex forecast'!$S$7:$S$210,$AH480,'Capex forecast'!$Q$7:$Q$210,"Repex")</f>
        <v>0</v>
      </c>
      <c r="AS480" s="53">
        <f>SUMIFS('Capex forecast'!N$7:N$210,'Capex forecast'!$T$7:$T$210,$AF480,'Capex forecast'!$S$7:$S$210,$AH480,'Capex forecast'!$Q$7:$Q$210,"Repex")</f>
        <v>0</v>
      </c>
    </row>
    <row r="481" spans="2:45" ht="15">
      <c r="B481" s="6" t="s">
        <v>567</v>
      </c>
      <c r="C481" s="6" t="str">
        <f>INDEX('Raw demand forecast'!$M$7:$M$5830,MATCH($B481,'Raw demand forecast'!$B$7:$B$5830,0))</f>
        <v>Yes</v>
      </c>
      <c r="D481" s="6" t="str">
        <f>IF(COUNTIF($B$93:B481,$B481) = 1, "LV", IF(COUNTIF($B$93:B481,$B481) = 2, "HV", "ST"))</f>
        <v>HV</v>
      </c>
      <c r="E481" s="6" t="str">
        <f>INDEX('Demand forecast and growth rate'!$E$7:$E$273,MATCH($B481,'Demand forecast and growth rate'!$B$7:$B$273,0))</f>
        <v>Steady/falling</v>
      </c>
      <c r="F481" s="32">
        <f>SUMIFS('Capex forecast'!E$7:E$210,'Capex forecast'!$T$7:$T$210,'Allocation of site-spec costs'!$B481,'Capex forecast'!$S$7:$S$210,'Allocation of site-spec costs'!$D481,'Capex forecast'!$Q$7:$Q$210,"Customer Connection")</f>
        <v>0</v>
      </c>
      <c r="G481" s="32">
        <f>SUMIFS('Capex forecast'!F$7:F$210,'Capex forecast'!$T$7:$T$210,'Allocation of site-spec costs'!$B481,'Capex forecast'!$S$7:$S$210,'Allocation of site-spec costs'!$D481,'Capex forecast'!$Q$7:$Q$210,"Customer Connection")</f>
        <v>0</v>
      </c>
      <c r="H481" s="32">
        <f>SUMIFS('Capex forecast'!G$7:G$210,'Capex forecast'!$T$7:$T$210,'Allocation of site-spec costs'!$B481,'Capex forecast'!$S$7:$S$210,'Allocation of site-spec costs'!$D481,'Capex forecast'!$Q$7:$Q$210,"Customer Connection")</f>
        <v>0</v>
      </c>
      <c r="I481" s="32">
        <f>SUMIFS('Capex forecast'!H$7:H$210,'Capex forecast'!$T$7:$T$210,'Allocation of site-spec costs'!$B481,'Capex forecast'!$S$7:$S$210,'Allocation of site-spec costs'!$D481,'Capex forecast'!$Q$7:$Q$210,"Customer Connection")</f>
        <v>0</v>
      </c>
      <c r="J481" s="32">
        <f>SUMIFS('Capex forecast'!I$7:I$210,'Capex forecast'!$T$7:$T$210,'Allocation of site-spec costs'!$B481,'Capex forecast'!$S$7:$S$210,'Allocation of site-spec costs'!$D481,'Capex forecast'!$Q$7:$Q$210,"Customer Connection")</f>
        <v>0</v>
      </c>
      <c r="K481" s="32">
        <f>SUMIFS('Capex forecast'!J$7:J$210,'Capex forecast'!$T$7:$T$210,'Allocation of site-spec costs'!$B481,'Capex forecast'!$S$7:$S$210,'Allocation of site-spec costs'!$D481,'Capex forecast'!$Q$7:$Q$210,"Customer Connection")</f>
        <v>0</v>
      </c>
      <c r="L481" s="32">
        <f>SUMIFS('Capex forecast'!K$7:K$210,'Capex forecast'!$T$7:$T$210,'Allocation of site-spec costs'!$B481,'Capex forecast'!$S$7:$S$210,'Allocation of site-spec costs'!$D481,'Capex forecast'!$Q$7:$Q$210,"Customer Connection")</f>
        <v>0</v>
      </c>
      <c r="M481" s="32">
        <f>SUMIFS('Capex forecast'!L$7:L$210,'Capex forecast'!$T$7:$T$210,'Allocation of site-spec costs'!$B481,'Capex forecast'!$S$7:$S$210,'Allocation of site-spec costs'!$D481,'Capex forecast'!$Q$7:$Q$210,"Customer Connection")</f>
        <v>0</v>
      </c>
      <c r="N481" s="32">
        <f>SUMIFS('Capex forecast'!M$7:M$210,'Capex forecast'!$T$7:$T$210,'Allocation of site-spec costs'!$B481,'Capex forecast'!$S$7:$S$210,'Allocation of site-spec costs'!$D481,'Capex forecast'!$Q$7:$Q$210,"Customer Connection")</f>
        <v>0</v>
      </c>
      <c r="O481" s="32">
        <f>SUMIFS('Capex forecast'!N$7:N$210,'Capex forecast'!$T$7:$T$210,'Allocation of site-spec costs'!$B481,'Capex forecast'!$S$7:$S$210,'Allocation of site-spec costs'!$D481,'Capex forecast'!$Q$7:$Q$210,"Customer Connection")</f>
        <v>0</v>
      </c>
      <c r="Q481" s="6" t="s">
        <v>567</v>
      </c>
      <c r="R481" s="6" t="str">
        <f>INDEX('Raw demand forecast'!$M$7:$M$5830,MATCH($Q481,'Raw demand forecast'!$B$7:$B$5830,0))</f>
        <v>Yes</v>
      </c>
      <c r="S481" s="6" t="str">
        <f>IF(COUNTIF($Q$93:Q481,$B481) = 1, "LV", IF(COUNTIF($Q$93:Q481,$B481) = 2, "HV", "ST"))</f>
        <v>HV</v>
      </c>
      <c r="T481" s="6" t="str">
        <f>INDEX('Demand forecast and growth rate'!$E$7:$E$273,MATCH($Q481,'Demand forecast and growth rate'!$B$7:$B$273,0))</f>
        <v>Steady/falling</v>
      </c>
      <c r="U481" s="32">
        <f>SUMIFS('Capex forecast'!E$7:E$210,'Capex forecast'!$T$7:$T$210,$Q481,'Capex forecast'!$S$7:$S$210,$S481,'Capex forecast'!$Q$7:$Q$210,"Augex")</f>
        <v>0</v>
      </c>
      <c r="V481" s="32">
        <f>SUMIFS('Capex forecast'!F$7:F$210,'Capex forecast'!$T$7:$T$210,$Q481,'Capex forecast'!$S$7:$S$210,$S481,'Capex forecast'!$Q$7:$Q$210,"Augex")</f>
        <v>0</v>
      </c>
      <c r="W481" s="32">
        <f>SUMIFS('Capex forecast'!G$7:G$210,'Capex forecast'!$T$7:$T$210,$Q481,'Capex forecast'!$S$7:$S$210,$S481,'Capex forecast'!$Q$7:$Q$210,"Augex")</f>
        <v>0</v>
      </c>
      <c r="X481" s="32">
        <f>SUMIFS('Capex forecast'!H$7:H$210,'Capex forecast'!$T$7:$T$210,$Q481,'Capex forecast'!$S$7:$S$210,$S481,'Capex forecast'!$Q$7:$Q$210,"Augex")</f>
        <v>0</v>
      </c>
      <c r="Y481" s="32">
        <f>SUMIFS('Capex forecast'!I$7:I$210,'Capex forecast'!$T$7:$T$210,$Q481,'Capex forecast'!$S$7:$S$210,$S481,'Capex forecast'!$Q$7:$Q$210,"Augex")</f>
        <v>0</v>
      </c>
      <c r="Z481" s="32">
        <f>SUMIFS('Capex forecast'!J$7:J$210,'Capex forecast'!$T$7:$T$210,$Q481,'Capex forecast'!$S$7:$S$210,$S481,'Capex forecast'!$Q$7:$Q$210,"Augex")</f>
        <v>0</v>
      </c>
      <c r="AA481" s="32">
        <f>SUMIFS('Capex forecast'!K$7:K$210,'Capex forecast'!$T$7:$T$210,$Q481,'Capex forecast'!$S$7:$S$210,$S481,'Capex forecast'!$Q$7:$Q$210,"Augex")</f>
        <v>0</v>
      </c>
      <c r="AB481" s="32">
        <f>SUMIFS('Capex forecast'!L$7:L$210,'Capex forecast'!$T$7:$T$210,$Q481,'Capex forecast'!$S$7:$S$210,$S481,'Capex forecast'!$Q$7:$Q$210,"Augex")</f>
        <v>0</v>
      </c>
      <c r="AC481" s="32">
        <f>SUMIFS('Capex forecast'!M$7:M$210,'Capex forecast'!$T$7:$T$210,$Q481,'Capex forecast'!$S$7:$S$210,$S481,'Capex forecast'!$Q$7:$Q$210,"Augex")</f>
        <v>0</v>
      </c>
      <c r="AD481" s="32">
        <f>SUMIFS('Capex forecast'!N$7:N$210,'Capex forecast'!$T$7:$T$210,$Q481,'Capex forecast'!$S$7:$S$210,$S481,'Capex forecast'!$Q$7:$Q$210,"Augex")</f>
        <v>0</v>
      </c>
      <c r="AF481" s="6" t="s">
        <v>567</v>
      </c>
      <c r="AG481" s="6" t="str">
        <f>INDEX('Raw demand forecast'!$M$7:$M$5830,MATCH($Q481,'Raw demand forecast'!$B$7:$B$5830,0))</f>
        <v>Yes</v>
      </c>
      <c r="AH481" s="6" t="str">
        <f>IF(COUNTIF($AF$93:AF481,$B481) = 1, "LV", IF(COUNTIF($AF$93:AF481,$B481) = 2, "HV", "ST"))</f>
        <v>HV</v>
      </c>
      <c r="AI481" s="6" t="str">
        <f>INDEX('Demand forecast and growth rate'!$E$7:$E$273,MATCH($Q481,'Demand forecast and growth rate'!$B$7:$B$273,0))</f>
        <v>Steady/falling</v>
      </c>
      <c r="AJ481" s="53">
        <f>SUMIFS('Capex forecast'!E$7:E$210,'Capex forecast'!$T$7:$T$210,$AF481,'Capex forecast'!$S$7:$S$210,$AH481,'Capex forecast'!$Q$7:$Q$210,"Repex")</f>
        <v>0</v>
      </c>
      <c r="AK481" s="53">
        <f>SUMIFS('Capex forecast'!F$7:F$210,'Capex forecast'!$T$7:$T$210,$AF481,'Capex forecast'!$S$7:$S$210,$AH481,'Capex forecast'!$Q$7:$Q$210,"Repex")</f>
        <v>0</v>
      </c>
      <c r="AL481" s="53">
        <f>SUMIFS('Capex forecast'!G$7:G$210,'Capex forecast'!$T$7:$T$210,$AF481,'Capex forecast'!$S$7:$S$210,$AH481,'Capex forecast'!$Q$7:$Q$210,"Repex")</f>
        <v>0</v>
      </c>
      <c r="AM481" s="53">
        <f>SUMIFS('Capex forecast'!H$7:H$210,'Capex forecast'!$T$7:$T$210,$AF481,'Capex forecast'!$S$7:$S$210,$AH481,'Capex forecast'!$Q$7:$Q$210,"Repex")</f>
        <v>0</v>
      </c>
      <c r="AN481" s="53">
        <f>SUMIFS('Capex forecast'!I$7:I$210,'Capex forecast'!$T$7:$T$210,$AF481,'Capex forecast'!$S$7:$S$210,$AH481,'Capex forecast'!$Q$7:$Q$210,"Repex")</f>
        <v>0</v>
      </c>
      <c r="AO481" s="53">
        <f>SUMIFS('Capex forecast'!J$7:J$210,'Capex forecast'!$T$7:$T$210,$AF481,'Capex forecast'!$S$7:$S$210,$AH481,'Capex forecast'!$Q$7:$Q$210,"Repex")</f>
        <v>0</v>
      </c>
      <c r="AP481" s="53">
        <f>SUMIFS('Capex forecast'!K$7:K$210,'Capex forecast'!$T$7:$T$210,$AF481,'Capex forecast'!$S$7:$S$210,$AH481,'Capex forecast'!$Q$7:$Q$210,"Repex")</f>
        <v>0</v>
      </c>
      <c r="AQ481" s="53">
        <f>SUMIFS('Capex forecast'!L$7:L$210,'Capex forecast'!$T$7:$T$210,$AF481,'Capex forecast'!$S$7:$S$210,$AH481,'Capex forecast'!$Q$7:$Q$210,"Repex")</f>
        <v>0</v>
      </c>
      <c r="AR481" s="53">
        <f>SUMIFS('Capex forecast'!M$7:M$210,'Capex forecast'!$T$7:$T$210,$AF481,'Capex forecast'!$S$7:$S$210,$AH481,'Capex forecast'!$Q$7:$Q$210,"Repex")</f>
        <v>0</v>
      </c>
      <c r="AS481" s="53">
        <f>SUMIFS('Capex forecast'!N$7:N$210,'Capex forecast'!$T$7:$T$210,$AF481,'Capex forecast'!$S$7:$S$210,$AH481,'Capex forecast'!$Q$7:$Q$210,"Repex")</f>
        <v>0</v>
      </c>
    </row>
    <row r="482" spans="2:45" ht="15">
      <c r="B482" s="6" t="s">
        <v>571</v>
      </c>
      <c r="C482" s="6" t="str">
        <f>INDEX('Raw demand forecast'!$M$7:$M$5830,MATCH($B482,'Raw demand forecast'!$B$7:$B$5830,0))</f>
        <v>Yes</v>
      </c>
      <c r="D482" s="6" t="str">
        <f>IF(COUNTIF($B$93:B482,$B482) = 1, "LV", IF(COUNTIF($B$93:B482,$B482) = 2, "HV", "ST"))</f>
        <v>HV</v>
      </c>
      <c r="E482" s="6" t="str">
        <f>INDEX('Demand forecast and growth rate'!$E$7:$E$273,MATCH($B482,'Demand forecast and growth rate'!$B$7:$B$273,0))</f>
        <v>Steady/falling</v>
      </c>
      <c r="F482" s="32">
        <f>SUMIFS('Capex forecast'!E$7:E$210,'Capex forecast'!$T$7:$T$210,'Allocation of site-spec costs'!$B482,'Capex forecast'!$S$7:$S$210,'Allocation of site-spec costs'!$D482,'Capex forecast'!$Q$7:$Q$210,"Customer Connection")</f>
        <v>0</v>
      </c>
      <c r="G482" s="32">
        <f>SUMIFS('Capex forecast'!F$7:F$210,'Capex forecast'!$T$7:$T$210,'Allocation of site-spec costs'!$B482,'Capex forecast'!$S$7:$S$210,'Allocation of site-spec costs'!$D482,'Capex forecast'!$Q$7:$Q$210,"Customer Connection")</f>
        <v>0</v>
      </c>
      <c r="H482" s="32">
        <f>SUMIFS('Capex forecast'!G$7:G$210,'Capex forecast'!$T$7:$T$210,'Allocation of site-spec costs'!$B482,'Capex forecast'!$S$7:$S$210,'Allocation of site-spec costs'!$D482,'Capex forecast'!$Q$7:$Q$210,"Customer Connection")</f>
        <v>0</v>
      </c>
      <c r="I482" s="32">
        <f>SUMIFS('Capex forecast'!H$7:H$210,'Capex forecast'!$T$7:$T$210,'Allocation of site-spec costs'!$B482,'Capex forecast'!$S$7:$S$210,'Allocation of site-spec costs'!$D482,'Capex forecast'!$Q$7:$Q$210,"Customer Connection")</f>
        <v>0</v>
      </c>
      <c r="J482" s="32">
        <f>SUMIFS('Capex forecast'!I$7:I$210,'Capex forecast'!$T$7:$T$210,'Allocation of site-spec costs'!$B482,'Capex forecast'!$S$7:$S$210,'Allocation of site-spec costs'!$D482,'Capex forecast'!$Q$7:$Q$210,"Customer Connection")</f>
        <v>0</v>
      </c>
      <c r="K482" s="32">
        <f>SUMIFS('Capex forecast'!J$7:J$210,'Capex forecast'!$T$7:$T$210,'Allocation of site-spec costs'!$B482,'Capex forecast'!$S$7:$S$210,'Allocation of site-spec costs'!$D482,'Capex forecast'!$Q$7:$Q$210,"Customer Connection")</f>
        <v>0</v>
      </c>
      <c r="L482" s="32">
        <f>SUMIFS('Capex forecast'!K$7:K$210,'Capex forecast'!$T$7:$T$210,'Allocation of site-spec costs'!$B482,'Capex forecast'!$S$7:$S$210,'Allocation of site-spec costs'!$D482,'Capex forecast'!$Q$7:$Q$210,"Customer Connection")</f>
        <v>0</v>
      </c>
      <c r="M482" s="32">
        <f>SUMIFS('Capex forecast'!L$7:L$210,'Capex forecast'!$T$7:$T$210,'Allocation of site-spec costs'!$B482,'Capex forecast'!$S$7:$S$210,'Allocation of site-spec costs'!$D482,'Capex forecast'!$Q$7:$Q$210,"Customer Connection")</f>
        <v>0</v>
      </c>
      <c r="N482" s="32">
        <f>SUMIFS('Capex forecast'!M$7:M$210,'Capex forecast'!$T$7:$T$210,'Allocation of site-spec costs'!$B482,'Capex forecast'!$S$7:$S$210,'Allocation of site-spec costs'!$D482,'Capex forecast'!$Q$7:$Q$210,"Customer Connection")</f>
        <v>0</v>
      </c>
      <c r="O482" s="32">
        <f>SUMIFS('Capex forecast'!N$7:N$210,'Capex forecast'!$T$7:$T$210,'Allocation of site-spec costs'!$B482,'Capex forecast'!$S$7:$S$210,'Allocation of site-spec costs'!$D482,'Capex forecast'!$Q$7:$Q$210,"Customer Connection")</f>
        <v>0</v>
      </c>
      <c r="Q482" s="6" t="s">
        <v>571</v>
      </c>
      <c r="R482" s="6" t="str">
        <f>INDEX('Raw demand forecast'!$M$7:$M$5830,MATCH($Q482,'Raw demand forecast'!$B$7:$B$5830,0))</f>
        <v>Yes</v>
      </c>
      <c r="S482" s="6" t="str">
        <f>IF(COUNTIF($Q$93:Q482,$B482) = 1, "LV", IF(COUNTIF($Q$93:Q482,$B482) = 2, "HV", "ST"))</f>
        <v>HV</v>
      </c>
      <c r="T482" s="6" t="str">
        <f>INDEX('Demand forecast and growth rate'!$E$7:$E$273,MATCH($Q482,'Demand forecast and growth rate'!$B$7:$B$273,0))</f>
        <v>Steady/falling</v>
      </c>
      <c r="U482" s="32">
        <f>SUMIFS('Capex forecast'!E$7:E$210,'Capex forecast'!$T$7:$T$210,$Q482,'Capex forecast'!$S$7:$S$210,$S482,'Capex forecast'!$Q$7:$Q$210,"Augex")</f>
        <v>0</v>
      </c>
      <c r="V482" s="32">
        <f>SUMIFS('Capex forecast'!F$7:F$210,'Capex forecast'!$T$7:$T$210,$Q482,'Capex forecast'!$S$7:$S$210,$S482,'Capex forecast'!$Q$7:$Q$210,"Augex")</f>
        <v>0</v>
      </c>
      <c r="W482" s="32">
        <f>SUMIFS('Capex forecast'!G$7:G$210,'Capex forecast'!$T$7:$T$210,$Q482,'Capex forecast'!$S$7:$S$210,$S482,'Capex forecast'!$Q$7:$Q$210,"Augex")</f>
        <v>0</v>
      </c>
      <c r="X482" s="32">
        <f>SUMIFS('Capex forecast'!H$7:H$210,'Capex forecast'!$T$7:$T$210,$Q482,'Capex forecast'!$S$7:$S$210,$S482,'Capex forecast'!$Q$7:$Q$210,"Augex")</f>
        <v>0</v>
      </c>
      <c r="Y482" s="32">
        <f>SUMIFS('Capex forecast'!I$7:I$210,'Capex forecast'!$T$7:$T$210,$Q482,'Capex forecast'!$S$7:$S$210,$S482,'Capex forecast'!$Q$7:$Q$210,"Augex")</f>
        <v>0</v>
      </c>
      <c r="Z482" s="32">
        <f>SUMIFS('Capex forecast'!J$7:J$210,'Capex forecast'!$T$7:$T$210,$Q482,'Capex forecast'!$S$7:$S$210,$S482,'Capex forecast'!$Q$7:$Q$210,"Augex")</f>
        <v>0</v>
      </c>
      <c r="AA482" s="32">
        <f>SUMIFS('Capex forecast'!K$7:K$210,'Capex forecast'!$T$7:$T$210,$Q482,'Capex forecast'!$S$7:$S$210,$S482,'Capex forecast'!$Q$7:$Q$210,"Augex")</f>
        <v>0</v>
      </c>
      <c r="AB482" s="32">
        <f>SUMIFS('Capex forecast'!L$7:L$210,'Capex forecast'!$T$7:$T$210,$Q482,'Capex forecast'!$S$7:$S$210,$S482,'Capex forecast'!$Q$7:$Q$210,"Augex")</f>
        <v>0</v>
      </c>
      <c r="AC482" s="32">
        <f>SUMIFS('Capex forecast'!M$7:M$210,'Capex forecast'!$T$7:$T$210,$Q482,'Capex forecast'!$S$7:$S$210,$S482,'Capex forecast'!$Q$7:$Q$210,"Augex")</f>
        <v>0</v>
      </c>
      <c r="AD482" s="32">
        <f>SUMIFS('Capex forecast'!N$7:N$210,'Capex forecast'!$T$7:$T$210,$Q482,'Capex forecast'!$S$7:$S$210,$S482,'Capex forecast'!$Q$7:$Q$210,"Augex")</f>
        <v>0</v>
      </c>
      <c r="AF482" s="6" t="s">
        <v>571</v>
      </c>
      <c r="AG482" s="6" t="str">
        <f>INDEX('Raw demand forecast'!$M$7:$M$5830,MATCH($Q482,'Raw demand forecast'!$B$7:$B$5830,0))</f>
        <v>Yes</v>
      </c>
      <c r="AH482" s="6" t="str">
        <f>IF(COUNTIF($AF$93:AF482,$B482) = 1, "LV", IF(COUNTIF($AF$93:AF482,$B482) = 2, "HV", "ST"))</f>
        <v>HV</v>
      </c>
      <c r="AI482" s="6" t="str">
        <f>INDEX('Demand forecast and growth rate'!$E$7:$E$273,MATCH($Q482,'Demand forecast and growth rate'!$B$7:$B$273,0))</f>
        <v>Steady/falling</v>
      </c>
      <c r="AJ482" s="53">
        <f>SUMIFS('Capex forecast'!E$7:E$210,'Capex forecast'!$T$7:$T$210,$AF482,'Capex forecast'!$S$7:$S$210,$AH482,'Capex forecast'!$Q$7:$Q$210,"Repex")</f>
        <v>0</v>
      </c>
      <c r="AK482" s="53">
        <f>SUMIFS('Capex forecast'!F$7:F$210,'Capex forecast'!$T$7:$T$210,$AF482,'Capex forecast'!$S$7:$S$210,$AH482,'Capex forecast'!$Q$7:$Q$210,"Repex")</f>
        <v>0</v>
      </c>
      <c r="AL482" s="53">
        <f>SUMIFS('Capex forecast'!G$7:G$210,'Capex forecast'!$T$7:$T$210,$AF482,'Capex forecast'!$S$7:$S$210,$AH482,'Capex forecast'!$Q$7:$Q$210,"Repex")</f>
        <v>0</v>
      </c>
      <c r="AM482" s="53">
        <f>SUMIFS('Capex forecast'!H$7:H$210,'Capex forecast'!$T$7:$T$210,$AF482,'Capex forecast'!$S$7:$S$210,$AH482,'Capex forecast'!$Q$7:$Q$210,"Repex")</f>
        <v>0</v>
      </c>
      <c r="AN482" s="53">
        <f>SUMIFS('Capex forecast'!I$7:I$210,'Capex forecast'!$T$7:$T$210,$AF482,'Capex forecast'!$S$7:$S$210,$AH482,'Capex forecast'!$Q$7:$Q$210,"Repex")</f>
        <v>0</v>
      </c>
      <c r="AO482" s="53">
        <f>SUMIFS('Capex forecast'!J$7:J$210,'Capex forecast'!$T$7:$T$210,$AF482,'Capex forecast'!$S$7:$S$210,$AH482,'Capex forecast'!$Q$7:$Q$210,"Repex")</f>
        <v>0</v>
      </c>
      <c r="AP482" s="53">
        <f>SUMIFS('Capex forecast'!K$7:K$210,'Capex forecast'!$T$7:$T$210,$AF482,'Capex forecast'!$S$7:$S$210,$AH482,'Capex forecast'!$Q$7:$Q$210,"Repex")</f>
        <v>0</v>
      </c>
      <c r="AQ482" s="53">
        <f>SUMIFS('Capex forecast'!L$7:L$210,'Capex forecast'!$T$7:$T$210,$AF482,'Capex forecast'!$S$7:$S$210,$AH482,'Capex forecast'!$Q$7:$Q$210,"Repex")</f>
        <v>0</v>
      </c>
      <c r="AR482" s="53">
        <f>SUMIFS('Capex forecast'!M$7:M$210,'Capex forecast'!$T$7:$T$210,$AF482,'Capex forecast'!$S$7:$S$210,$AH482,'Capex forecast'!$Q$7:$Q$210,"Repex")</f>
        <v>0</v>
      </c>
      <c r="AS482" s="53">
        <f>SUMIFS('Capex forecast'!N$7:N$210,'Capex forecast'!$T$7:$T$210,$AF482,'Capex forecast'!$S$7:$S$210,$AH482,'Capex forecast'!$Q$7:$Q$210,"Repex")</f>
        <v>0</v>
      </c>
    </row>
    <row r="483" spans="2:45" ht="15">
      <c r="B483" s="6" t="s">
        <v>37</v>
      </c>
      <c r="C483" s="6" t="str">
        <f>INDEX('Raw demand forecast'!$M$7:$M$5830,MATCH($B483,'Raw demand forecast'!$B$7:$B$5830,0))</f>
        <v>No</v>
      </c>
      <c r="D483" s="6" t="str">
        <f>IF(COUNTIF($B$93:B483,$B483) = 1, "LV", IF(COUNTIF($B$93:B483,$B483) = 2, "HV", "ST"))</f>
        <v>HV</v>
      </c>
      <c r="E483" s="6" t="str">
        <f>INDEX('Demand forecast and growth rate'!$E$7:$E$273,MATCH($B483,'Demand forecast and growth rate'!$B$7:$B$273,0))</f>
        <v>Small growth</v>
      </c>
      <c r="F483" s="32">
        <f>SUMIFS('Capex forecast'!E$7:E$210,'Capex forecast'!$T$7:$T$210,'Allocation of site-spec costs'!$B483,'Capex forecast'!$S$7:$S$210,'Allocation of site-spec costs'!$D483,'Capex forecast'!$Q$7:$Q$210,"Customer Connection")</f>
        <v>0</v>
      </c>
      <c r="G483" s="32">
        <f>SUMIFS('Capex forecast'!F$7:F$210,'Capex forecast'!$T$7:$T$210,'Allocation of site-spec costs'!$B483,'Capex forecast'!$S$7:$S$210,'Allocation of site-spec costs'!$D483,'Capex forecast'!$Q$7:$Q$210,"Customer Connection")</f>
        <v>0</v>
      </c>
      <c r="H483" s="32">
        <f>SUMIFS('Capex forecast'!G$7:G$210,'Capex forecast'!$T$7:$T$210,'Allocation of site-spec costs'!$B483,'Capex forecast'!$S$7:$S$210,'Allocation of site-spec costs'!$D483,'Capex forecast'!$Q$7:$Q$210,"Customer Connection")</f>
        <v>0</v>
      </c>
      <c r="I483" s="32">
        <f>SUMIFS('Capex forecast'!H$7:H$210,'Capex forecast'!$T$7:$T$210,'Allocation of site-spec costs'!$B483,'Capex forecast'!$S$7:$S$210,'Allocation of site-spec costs'!$D483,'Capex forecast'!$Q$7:$Q$210,"Customer Connection")</f>
        <v>0</v>
      </c>
      <c r="J483" s="32">
        <f>SUMIFS('Capex forecast'!I$7:I$210,'Capex forecast'!$T$7:$T$210,'Allocation of site-spec costs'!$B483,'Capex forecast'!$S$7:$S$210,'Allocation of site-spec costs'!$D483,'Capex forecast'!$Q$7:$Q$210,"Customer Connection")</f>
        <v>0</v>
      </c>
      <c r="K483" s="32">
        <f>SUMIFS('Capex forecast'!J$7:J$210,'Capex forecast'!$T$7:$T$210,'Allocation of site-spec costs'!$B483,'Capex forecast'!$S$7:$S$210,'Allocation of site-spec costs'!$D483,'Capex forecast'!$Q$7:$Q$210,"Customer Connection")</f>
        <v>0</v>
      </c>
      <c r="L483" s="32">
        <f>SUMIFS('Capex forecast'!K$7:K$210,'Capex forecast'!$T$7:$T$210,'Allocation of site-spec costs'!$B483,'Capex forecast'!$S$7:$S$210,'Allocation of site-spec costs'!$D483,'Capex forecast'!$Q$7:$Q$210,"Customer Connection")</f>
        <v>0</v>
      </c>
      <c r="M483" s="32">
        <f>SUMIFS('Capex forecast'!L$7:L$210,'Capex forecast'!$T$7:$T$210,'Allocation of site-spec costs'!$B483,'Capex forecast'!$S$7:$S$210,'Allocation of site-spec costs'!$D483,'Capex forecast'!$Q$7:$Q$210,"Customer Connection")</f>
        <v>0</v>
      </c>
      <c r="N483" s="32">
        <f>SUMIFS('Capex forecast'!M$7:M$210,'Capex forecast'!$T$7:$T$210,'Allocation of site-spec costs'!$B483,'Capex forecast'!$S$7:$S$210,'Allocation of site-spec costs'!$D483,'Capex forecast'!$Q$7:$Q$210,"Customer Connection")</f>
        <v>0</v>
      </c>
      <c r="O483" s="32">
        <f>SUMIFS('Capex forecast'!N$7:N$210,'Capex forecast'!$T$7:$T$210,'Allocation of site-spec costs'!$B483,'Capex forecast'!$S$7:$S$210,'Allocation of site-spec costs'!$D483,'Capex forecast'!$Q$7:$Q$210,"Customer Connection")</f>
        <v>0</v>
      </c>
      <c r="Q483" s="6" t="s">
        <v>37</v>
      </c>
      <c r="R483" s="6" t="str">
        <f>INDEX('Raw demand forecast'!$M$7:$M$5830,MATCH($Q483,'Raw demand forecast'!$B$7:$B$5830,0))</f>
        <v>No</v>
      </c>
      <c r="S483" s="6" t="str">
        <f>IF(COUNTIF($Q$93:Q483,$B483) = 1, "LV", IF(COUNTIF($Q$93:Q483,$B483) = 2, "HV", "ST"))</f>
        <v>HV</v>
      </c>
      <c r="T483" s="6" t="str">
        <f>INDEX('Demand forecast and growth rate'!$E$7:$E$273,MATCH($Q483,'Demand forecast and growth rate'!$B$7:$B$273,0))</f>
        <v>Small growth</v>
      </c>
      <c r="U483" s="32">
        <f>SUMIFS('Capex forecast'!E$7:E$210,'Capex forecast'!$T$7:$T$210,$Q483,'Capex forecast'!$S$7:$S$210,$S483,'Capex forecast'!$Q$7:$Q$210,"Augex")</f>
        <v>0</v>
      </c>
      <c r="V483" s="32">
        <f>SUMIFS('Capex forecast'!F$7:F$210,'Capex forecast'!$T$7:$T$210,$Q483,'Capex forecast'!$S$7:$S$210,$S483,'Capex forecast'!$Q$7:$Q$210,"Augex")</f>
        <v>0</v>
      </c>
      <c r="W483" s="32">
        <f>SUMIFS('Capex forecast'!G$7:G$210,'Capex forecast'!$T$7:$T$210,$Q483,'Capex forecast'!$S$7:$S$210,$S483,'Capex forecast'!$Q$7:$Q$210,"Augex")</f>
        <v>0</v>
      </c>
      <c r="X483" s="32">
        <f>SUMIFS('Capex forecast'!H$7:H$210,'Capex forecast'!$T$7:$T$210,$Q483,'Capex forecast'!$S$7:$S$210,$S483,'Capex forecast'!$Q$7:$Q$210,"Augex")</f>
        <v>0</v>
      </c>
      <c r="Y483" s="32">
        <f>SUMIFS('Capex forecast'!I$7:I$210,'Capex forecast'!$T$7:$T$210,$Q483,'Capex forecast'!$S$7:$S$210,$S483,'Capex forecast'!$Q$7:$Q$210,"Augex")</f>
        <v>0</v>
      </c>
      <c r="Z483" s="32">
        <f>SUMIFS('Capex forecast'!J$7:J$210,'Capex forecast'!$T$7:$T$210,$Q483,'Capex forecast'!$S$7:$S$210,$S483,'Capex forecast'!$Q$7:$Q$210,"Augex")</f>
        <v>0</v>
      </c>
      <c r="AA483" s="32">
        <f>SUMIFS('Capex forecast'!K$7:K$210,'Capex forecast'!$T$7:$T$210,$Q483,'Capex forecast'!$S$7:$S$210,$S483,'Capex forecast'!$Q$7:$Q$210,"Augex")</f>
        <v>0</v>
      </c>
      <c r="AB483" s="32">
        <f>SUMIFS('Capex forecast'!L$7:L$210,'Capex forecast'!$T$7:$T$210,$Q483,'Capex forecast'!$S$7:$S$210,$S483,'Capex forecast'!$Q$7:$Q$210,"Augex")</f>
        <v>0</v>
      </c>
      <c r="AC483" s="32">
        <f>SUMIFS('Capex forecast'!M$7:M$210,'Capex forecast'!$T$7:$T$210,$Q483,'Capex forecast'!$S$7:$S$210,$S483,'Capex forecast'!$Q$7:$Q$210,"Augex")</f>
        <v>0</v>
      </c>
      <c r="AD483" s="32">
        <f>SUMIFS('Capex forecast'!N$7:N$210,'Capex forecast'!$T$7:$T$210,$Q483,'Capex forecast'!$S$7:$S$210,$S483,'Capex forecast'!$Q$7:$Q$210,"Augex")</f>
        <v>0</v>
      </c>
      <c r="AF483" s="6" t="s">
        <v>37</v>
      </c>
      <c r="AG483" s="6" t="str">
        <f>INDEX('Raw demand forecast'!$M$7:$M$5830,MATCH($Q483,'Raw demand forecast'!$B$7:$B$5830,0))</f>
        <v>No</v>
      </c>
      <c r="AH483" s="6" t="str">
        <f>IF(COUNTIF($AF$93:AF483,$B483) = 1, "LV", IF(COUNTIF($AF$93:AF483,$B483) = 2, "HV", "ST"))</f>
        <v>HV</v>
      </c>
      <c r="AI483" s="6" t="str">
        <f>INDEX('Demand forecast and growth rate'!$E$7:$E$273,MATCH($Q483,'Demand forecast and growth rate'!$B$7:$B$273,0))</f>
        <v>Small growth</v>
      </c>
      <c r="AJ483" s="53">
        <f>SUMIFS('Capex forecast'!E$7:E$210,'Capex forecast'!$T$7:$T$210,$AF483,'Capex forecast'!$S$7:$S$210,$AH483,'Capex forecast'!$Q$7:$Q$210,"Repex")</f>
        <v>0</v>
      </c>
      <c r="AK483" s="53">
        <f>SUMIFS('Capex forecast'!F$7:F$210,'Capex forecast'!$T$7:$T$210,$AF483,'Capex forecast'!$S$7:$S$210,$AH483,'Capex forecast'!$Q$7:$Q$210,"Repex")</f>
        <v>0</v>
      </c>
      <c r="AL483" s="53">
        <f>SUMIFS('Capex forecast'!G$7:G$210,'Capex forecast'!$T$7:$T$210,$AF483,'Capex forecast'!$S$7:$S$210,$AH483,'Capex forecast'!$Q$7:$Q$210,"Repex")</f>
        <v>0</v>
      </c>
      <c r="AM483" s="53">
        <f>SUMIFS('Capex forecast'!H$7:H$210,'Capex forecast'!$T$7:$T$210,$AF483,'Capex forecast'!$S$7:$S$210,$AH483,'Capex forecast'!$Q$7:$Q$210,"Repex")</f>
        <v>0</v>
      </c>
      <c r="AN483" s="53">
        <f>SUMIFS('Capex forecast'!I$7:I$210,'Capex forecast'!$T$7:$T$210,$AF483,'Capex forecast'!$S$7:$S$210,$AH483,'Capex forecast'!$Q$7:$Q$210,"Repex")</f>
        <v>0</v>
      </c>
      <c r="AO483" s="53">
        <f>SUMIFS('Capex forecast'!J$7:J$210,'Capex forecast'!$T$7:$T$210,$AF483,'Capex forecast'!$S$7:$S$210,$AH483,'Capex forecast'!$Q$7:$Q$210,"Repex")</f>
        <v>0</v>
      </c>
      <c r="AP483" s="53">
        <f>SUMIFS('Capex forecast'!K$7:K$210,'Capex forecast'!$T$7:$T$210,$AF483,'Capex forecast'!$S$7:$S$210,$AH483,'Capex forecast'!$Q$7:$Q$210,"Repex")</f>
        <v>0</v>
      </c>
      <c r="AQ483" s="53">
        <f>SUMIFS('Capex forecast'!L$7:L$210,'Capex forecast'!$T$7:$T$210,$AF483,'Capex forecast'!$S$7:$S$210,$AH483,'Capex forecast'!$Q$7:$Q$210,"Repex")</f>
        <v>0</v>
      </c>
      <c r="AR483" s="53">
        <f>SUMIFS('Capex forecast'!M$7:M$210,'Capex forecast'!$T$7:$T$210,$AF483,'Capex forecast'!$S$7:$S$210,$AH483,'Capex forecast'!$Q$7:$Q$210,"Repex")</f>
        <v>0</v>
      </c>
      <c r="AS483" s="53">
        <f>SUMIFS('Capex forecast'!N$7:N$210,'Capex forecast'!$T$7:$T$210,$AF483,'Capex forecast'!$S$7:$S$210,$AH483,'Capex forecast'!$Q$7:$Q$210,"Repex")</f>
        <v>0</v>
      </c>
    </row>
    <row r="484" spans="2:45" ht="15">
      <c r="B484" s="6" t="s">
        <v>89</v>
      </c>
      <c r="C484" s="6" t="str">
        <f>INDEX('Raw demand forecast'!$M$7:$M$5830,MATCH($B484,'Raw demand forecast'!$B$7:$B$5830,0))</f>
        <v>No</v>
      </c>
      <c r="D484" s="6" t="str">
        <f>IF(COUNTIF($B$93:B484,$B484) = 1, "LV", IF(COUNTIF($B$93:B484,$B484) = 2, "HV", "ST"))</f>
        <v>HV</v>
      </c>
      <c r="E484" s="6" t="str">
        <f>INDEX('Demand forecast and growth rate'!$E$7:$E$273,MATCH($B484,'Demand forecast and growth rate'!$B$7:$B$273,0))</f>
        <v>Steady/falling</v>
      </c>
      <c r="F484" s="32">
        <f>SUMIFS('Capex forecast'!E$7:E$210,'Capex forecast'!$T$7:$T$210,'Allocation of site-spec costs'!$B484,'Capex forecast'!$S$7:$S$210,'Allocation of site-spec costs'!$D484,'Capex forecast'!$Q$7:$Q$210,"Customer Connection")</f>
        <v>0</v>
      </c>
      <c r="G484" s="32">
        <f>SUMIFS('Capex forecast'!F$7:F$210,'Capex forecast'!$T$7:$T$210,'Allocation of site-spec costs'!$B484,'Capex forecast'!$S$7:$S$210,'Allocation of site-spec costs'!$D484,'Capex forecast'!$Q$7:$Q$210,"Customer Connection")</f>
        <v>0</v>
      </c>
      <c r="H484" s="32">
        <f>SUMIFS('Capex forecast'!G$7:G$210,'Capex forecast'!$T$7:$T$210,'Allocation of site-spec costs'!$B484,'Capex forecast'!$S$7:$S$210,'Allocation of site-spec costs'!$D484,'Capex forecast'!$Q$7:$Q$210,"Customer Connection")</f>
        <v>0</v>
      </c>
      <c r="I484" s="32">
        <f>SUMIFS('Capex forecast'!H$7:H$210,'Capex forecast'!$T$7:$T$210,'Allocation of site-spec costs'!$B484,'Capex forecast'!$S$7:$S$210,'Allocation of site-spec costs'!$D484,'Capex forecast'!$Q$7:$Q$210,"Customer Connection")</f>
        <v>0</v>
      </c>
      <c r="J484" s="32">
        <f>SUMIFS('Capex forecast'!I$7:I$210,'Capex forecast'!$T$7:$T$210,'Allocation of site-spec costs'!$B484,'Capex forecast'!$S$7:$S$210,'Allocation of site-spec costs'!$D484,'Capex forecast'!$Q$7:$Q$210,"Customer Connection")</f>
        <v>0</v>
      </c>
      <c r="K484" s="32">
        <f>SUMIFS('Capex forecast'!J$7:J$210,'Capex forecast'!$T$7:$T$210,'Allocation of site-spec costs'!$B484,'Capex forecast'!$S$7:$S$210,'Allocation of site-spec costs'!$D484,'Capex forecast'!$Q$7:$Q$210,"Customer Connection")</f>
        <v>0</v>
      </c>
      <c r="L484" s="32">
        <f>SUMIFS('Capex forecast'!K$7:K$210,'Capex forecast'!$T$7:$T$210,'Allocation of site-spec costs'!$B484,'Capex forecast'!$S$7:$S$210,'Allocation of site-spec costs'!$D484,'Capex forecast'!$Q$7:$Q$210,"Customer Connection")</f>
        <v>0</v>
      </c>
      <c r="M484" s="32">
        <f>SUMIFS('Capex forecast'!L$7:L$210,'Capex forecast'!$T$7:$T$210,'Allocation of site-spec costs'!$B484,'Capex forecast'!$S$7:$S$210,'Allocation of site-spec costs'!$D484,'Capex forecast'!$Q$7:$Q$210,"Customer Connection")</f>
        <v>0</v>
      </c>
      <c r="N484" s="32">
        <f>SUMIFS('Capex forecast'!M$7:M$210,'Capex forecast'!$T$7:$T$210,'Allocation of site-spec costs'!$B484,'Capex forecast'!$S$7:$S$210,'Allocation of site-spec costs'!$D484,'Capex forecast'!$Q$7:$Q$210,"Customer Connection")</f>
        <v>0</v>
      </c>
      <c r="O484" s="32">
        <f>SUMIFS('Capex forecast'!N$7:N$210,'Capex forecast'!$T$7:$T$210,'Allocation of site-spec costs'!$B484,'Capex forecast'!$S$7:$S$210,'Allocation of site-spec costs'!$D484,'Capex forecast'!$Q$7:$Q$210,"Customer Connection")</f>
        <v>0</v>
      </c>
      <c r="Q484" s="6" t="s">
        <v>89</v>
      </c>
      <c r="R484" s="6" t="str">
        <f>INDEX('Raw demand forecast'!$M$7:$M$5830,MATCH($Q484,'Raw demand forecast'!$B$7:$B$5830,0))</f>
        <v>No</v>
      </c>
      <c r="S484" s="6" t="str">
        <f>IF(COUNTIF($Q$93:Q484,$B484) = 1, "LV", IF(COUNTIF($Q$93:Q484,$B484) = 2, "HV", "ST"))</f>
        <v>HV</v>
      </c>
      <c r="T484" s="6" t="str">
        <f>INDEX('Demand forecast and growth rate'!$E$7:$E$273,MATCH($Q484,'Demand forecast and growth rate'!$B$7:$B$273,0))</f>
        <v>Steady/falling</v>
      </c>
      <c r="U484" s="32">
        <f>SUMIFS('Capex forecast'!E$7:E$210,'Capex forecast'!$T$7:$T$210,$Q484,'Capex forecast'!$S$7:$S$210,$S484,'Capex forecast'!$Q$7:$Q$210,"Augex")</f>
        <v>0</v>
      </c>
      <c r="V484" s="32">
        <f>SUMIFS('Capex forecast'!F$7:F$210,'Capex forecast'!$T$7:$T$210,$Q484,'Capex forecast'!$S$7:$S$210,$S484,'Capex forecast'!$Q$7:$Q$210,"Augex")</f>
        <v>0</v>
      </c>
      <c r="W484" s="32">
        <f>SUMIFS('Capex forecast'!G$7:G$210,'Capex forecast'!$T$7:$T$210,$Q484,'Capex forecast'!$S$7:$S$210,$S484,'Capex forecast'!$Q$7:$Q$210,"Augex")</f>
        <v>0</v>
      </c>
      <c r="X484" s="32">
        <f>SUMIFS('Capex forecast'!H$7:H$210,'Capex forecast'!$T$7:$T$210,$Q484,'Capex forecast'!$S$7:$S$210,$S484,'Capex forecast'!$Q$7:$Q$210,"Augex")</f>
        <v>0</v>
      </c>
      <c r="Y484" s="32">
        <f>SUMIFS('Capex forecast'!I$7:I$210,'Capex forecast'!$T$7:$T$210,$Q484,'Capex forecast'!$S$7:$S$210,$S484,'Capex forecast'!$Q$7:$Q$210,"Augex")</f>
        <v>0</v>
      </c>
      <c r="Z484" s="32">
        <f>SUMIFS('Capex forecast'!J$7:J$210,'Capex forecast'!$T$7:$T$210,$Q484,'Capex forecast'!$S$7:$S$210,$S484,'Capex forecast'!$Q$7:$Q$210,"Augex")</f>
        <v>0</v>
      </c>
      <c r="AA484" s="32">
        <f>SUMIFS('Capex forecast'!K$7:K$210,'Capex forecast'!$T$7:$T$210,$Q484,'Capex forecast'!$S$7:$S$210,$S484,'Capex forecast'!$Q$7:$Q$210,"Augex")</f>
        <v>0</v>
      </c>
      <c r="AB484" s="32">
        <f>SUMIFS('Capex forecast'!L$7:L$210,'Capex forecast'!$T$7:$T$210,$Q484,'Capex forecast'!$S$7:$S$210,$S484,'Capex forecast'!$Q$7:$Q$210,"Augex")</f>
        <v>0</v>
      </c>
      <c r="AC484" s="32">
        <f>SUMIFS('Capex forecast'!M$7:M$210,'Capex forecast'!$T$7:$T$210,$Q484,'Capex forecast'!$S$7:$S$210,$S484,'Capex forecast'!$Q$7:$Q$210,"Augex")</f>
        <v>0</v>
      </c>
      <c r="AD484" s="32">
        <f>SUMIFS('Capex forecast'!N$7:N$210,'Capex forecast'!$T$7:$T$210,$Q484,'Capex forecast'!$S$7:$S$210,$S484,'Capex forecast'!$Q$7:$Q$210,"Augex")</f>
        <v>0</v>
      </c>
      <c r="AF484" s="6" t="s">
        <v>89</v>
      </c>
      <c r="AG484" s="6" t="str">
        <f>INDEX('Raw demand forecast'!$M$7:$M$5830,MATCH($Q484,'Raw demand forecast'!$B$7:$B$5830,0))</f>
        <v>No</v>
      </c>
      <c r="AH484" s="6" t="str">
        <f>IF(COUNTIF($AF$93:AF484,$B484) = 1, "LV", IF(COUNTIF($AF$93:AF484,$B484) = 2, "HV", "ST"))</f>
        <v>HV</v>
      </c>
      <c r="AI484" s="6" t="str">
        <f>INDEX('Demand forecast and growth rate'!$E$7:$E$273,MATCH($Q484,'Demand forecast and growth rate'!$B$7:$B$273,0))</f>
        <v>Steady/falling</v>
      </c>
      <c r="AJ484" s="53">
        <f>SUMIFS('Capex forecast'!E$7:E$210,'Capex forecast'!$T$7:$T$210,$AF484,'Capex forecast'!$S$7:$S$210,$AH484,'Capex forecast'!$Q$7:$Q$210,"Repex")</f>
        <v>0</v>
      </c>
      <c r="AK484" s="53">
        <f>SUMIFS('Capex forecast'!F$7:F$210,'Capex forecast'!$T$7:$T$210,$AF484,'Capex forecast'!$S$7:$S$210,$AH484,'Capex forecast'!$Q$7:$Q$210,"Repex")</f>
        <v>0</v>
      </c>
      <c r="AL484" s="53">
        <f>SUMIFS('Capex forecast'!G$7:G$210,'Capex forecast'!$T$7:$T$210,$AF484,'Capex forecast'!$S$7:$S$210,$AH484,'Capex forecast'!$Q$7:$Q$210,"Repex")</f>
        <v>0</v>
      </c>
      <c r="AM484" s="53">
        <f>SUMIFS('Capex forecast'!H$7:H$210,'Capex forecast'!$T$7:$T$210,$AF484,'Capex forecast'!$S$7:$S$210,$AH484,'Capex forecast'!$Q$7:$Q$210,"Repex")</f>
        <v>0</v>
      </c>
      <c r="AN484" s="53">
        <f>SUMIFS('Capex forecast'!I$7:I$210,'Capex forecast'!$T$7:$T$210,$AF484,'Capex forecast'!$S$7:$S$210,$AH484,'Capex forecast'!$Q$7:$Q$210,"Repex")</f>
        <v>0</v>
      </c>
      <c r="AO484" s="53">
        <f>SUMIFS('Capex forecast'!J$7:J$210,'Capex forecast'!$T$7:$T$210,$AF484,'Capex forecast'!$S$7:$S$210,$AH484,'Capex forecast'!$Q$7:$Q$210,"Repex")</f>
        <v>0</v>
      </c>
      <c r="AP484" s="53">
        <f>SUMIFS('Capex forecast'!K$7:K$210,'Capex forecast'!$T$7:$T$210,$AF484,'Capex forecast'!$S$7:$S$210,$AH484,'Capex forecast'!$Q$7:$Q$210,"Repex")</f>
        <v>0</v>
      </c>
      <c r="AQ484" s="53">
        <f>SUMIFS('Capex forecast'!L$7:L$210,'Capex forecast'!$T$7:$T$210,$AF484,'Capex forecast'!$S$7:$S$210,$AH484,'Capex forecast'!$Q$7:$Q$210,"Repex")</f>
        <v>0</v>
      </c>
      <c r="AR484" s="53">
        <f>SUMIFS('Capex forecast'!M$7:M$210,'Capex forecast'!$T$7:$T$210,$AF484,'Capex forecast'!$S$7:$S$210,$AH484,'Capex forecast'!$Q$7:$Q$210,"Repex")</f>
        <v>0</v>
      </c>
      <c r="AS484" s="53">
        <f>SUMIFS('Capex forecast'!N$7:N$210,'Capex forecast'!$T$7:$T$210,$AF484,'Capex forecast'!$S$7:$S$210,$AH484,'Capex forecast'!$Q$7:$Q$210,"Repex")</f>
        <v>0</v>
      </c>
    </row>
    <row r="485" spans="2:45" ht="15">
      <c r="B485" s="6" t="s">
        <v>158</v>
      </c>
      <c r="C485" s="6" t="str">
        <f>INDEX('Raw demand forecast'!$M$7:$M$5830,MATCH($B485,'Raw demand forecast'!$B$7:$B$5830,0))</f>
        <v>No</v>
      </c>
      <c r="D485" s="6" t="str">
        <f>IF(COUNTIF($B$93:B485,$B485) = 1, "LV", IF(COUNTIF($B$93:B485,$B485) = 2, "HV", "ST"))</f>
        <v>HV</v>
      </c>
      <c r="E485" s="6" t="str">
        <f>INDEX('Demand forecast and growth rate'!$E$7:$E$273,MATCH($B485,'Demand forecast and growth rate'!$B$7:$B$273,0))</f>
        <v>High growth</v>
      </c>
      <c r="F485" s="32">
        <f>SUMIFS('Capex forecast'!E$7:E$210,'Capex forecast'!$T$7:$T$210,'Allocation of site-spec costs'!$B485,'Capex forecast'!$S$7:$S$210,'Allocation of site-spec costs'!$D485,'Capex forecast'!$Q$7:$Q$210,"Customer Connection")</f>
        <v>0</v>
      </c>
      <c r="G485" s="32">
        <f>SUMIFS('Capex forecast'!F$7:F$210,'Capex forecast'!$T$7:$T$210,'Allocation of site-spec costs'!$B485,'Capex forecast'!$S$7:$S$210,'Allocation of site-spec costs'!$D485,'Capex forecast'!$Q$7:$Q$210,"Customer Connection")</f>
        <v>0</v>
      </c>
      <c r="H485" s="32">
        <f>SUMIFS('Capex forecast'!G$7:G$210,'Capex forecast'!$T$7:$T$210,'Allocation of site-spec costs'!$B485,'Capex forecast'!$S$7:$S$210,'Allocation of site-spec costs'!$D485,'Capex forecast'!$Q$7:$Q$210,"Customer Connection")</f>
        <v>0</v>
      </c>
      <c r="I485" s="32">
        <f>SUMIFS('Capex forecast'!H$7:H$210,'Capex forecast'!$T$7:$T$210,'Allocation of site-spec costs'!$B485,'Capex forecast'!$S$7:$S$210,'Allocation of site-spec costs'!$D485,'Capex forecast'!$Q$7:$Q$210,"Customer Connection")</f>
        <v>0</v>
      </c>
      <c r="J485" s="32">
        <f>SUMIFS('Capex forecast'!I$7:I$210,'Capex forecast'!$T$7:$T$210,'Allocation of site-spec costs'!$B485,'Capex forecast'!$S$7:$S$210,'Allocation of site-spec costs'!$D485,'Capex forecast'!$Q$7:$Q$210,"Customer Connection")</f>
        <v>0</v>
      </c>
      <c r="K485" s="32">
        <f>SUMIFS('Capex forecast'!J$7:J$210,'Capex forecast'!$T$7:$T$210,'Allocation of site-spec costs'!$B485,'Capex forecast'!$S$7:$S$210,'Allocation of site-spec costs'!$D485,'Capex forecast'!$Q$7:$Q$210,"Customer Connection")</f>
        <v>0</v>
      </c>
      <c r="L485" s="32">
        <f>SUMIFS('Capex forecast'!K$7:K$210,'Capex forecast'!$T$7:$T$210,'Allocation of site-spec costs'!$B485,'Capex forecast'!$S$7:$S$210,'Allocation of site-spec costs'!$D485,'Capex forecast'!$Q$7:$Q$210,"Customer Connection")</f>
        <v>0</v>
      </c>
      <c r="M485" s="32">
        <f>SUMIFS('Capex forecast'!L$7:L$210,'Capex forecast'!$T$7:$T$210,'Allocation of site-spec costs'!$B485,'Capex forecast'!$S$7:$S$210,'Allocation of site-spec costs'!$D485,'Capex forecast'!$Q$7:$Q$210,"Customer Connection")</f>
        <v>0</v>
      </c>
      <c r="N485" s="32">
        <f>SUMIFS('Capex forecast'!M$7:M$210,'Capex forecast'!$T$7:$T$210,'Allocation of site-spec costs'!$B485,'Capex forecast'!$S$7:$S$210,'Allocation of site-spec costs'!$D485,'Capex forecast'!$Q$7:$Q$210,"Customer Connection")</f>
        <v>0</v>
      </c>
      <c r="O485" s="32">
        <f>SUMIFS('Capex forecast'!N$7:N$210,'Capex forecast'!$T$7:$T$210,'Allocation of site-spec costs'!$B485,'Capex forecast'!$S$7:$S$210,'Allocation of site-spec costs'!$D485,'Capex forecast'!$Q$7:$Q$210,"Customer Connection")</f>
        <v>0</v>
      </c>
      <c r="Q485" s="6" t="s">
        <v>158</v>
      </c>
      <c r="R485" s="6" t="str">
        <f>INDEX('Raw demand forecast'!$M$7:$M$5830,MATCH($Q485,'Raw demand forecast'!$B$7:$B$5830,0))</f>
        <v>No</v>
      </c>
      <c r="S485" s="6" t="str">
        <f>IF(COUNTIF($Q$93:Q485,$B485) = 1, "LV", IF(COUNTIF($Q$93:Q485,$B485) = 2, "HV", "ST"))</f>
        <v>HV</v>
      </c>
      <c r="T485" s="6" t="str">
        <f>INDEX('Demand forecast and growth rate'!$E$7:$E$273,MATCH($Q485,'Demand forecast and growth rate'!$B$7:$B$273,0))</f>
        <v>High growth</v>
      </c>
      <c r="U485" s="32">
        <f>SUMIFS('Capex forecast'!E$7:E$210,'Capex forecast'!$T$7:$T$210,$Q485,'Capex forecast'!$S$7:$S$210,$S485,'Capex forecast'!$Q$7:$Q$210,"Augex")</f>
        <v>0</v>
      </c>
      <c r="V485" s="32">
        <f>SUMIFS('Capex forecast'!F$7:F$210,'Capex forecast'!$T$7:$T$210,$Q485,'Capex forecast'!$S$7:$S$210,$S485,'Capex forecast'!$Q$7:$Q$210,"Augex")</f>
        <v>0</v>
      </c>
      <c r="W485" s="32">
        <f>SUMIFS('Capex forecast'!G$7:G$210,'Capex forecast'!$T$7:$T$210,$Q485,'Capex forecast'!$S$7:$S$210,$S485,'Capex forecast'!$Q$7:$Q$210,"Augex")</f>
        <v>0</v>
      </c>
      <c r="X485" s="32">
        <f>SUMIFS('Capex forecast'!H$7:H$210,'Capex forecast'!$T$7:$T$210,$Q485,'Capex forecast'!$S$7:$S$210,$S485,'Capex forecast'!$Q$7:$Q$210,"Augex")</f>
        <v>0</v>
      </c>
      <c r="Y485" s="32">
        <f>SUMIFS('Capex forecast'!I$7:I$210,'Capex forecast'!$T$7:$T$210,$Q485,'Capex forecast'!$S$7:$S$210,$S485,'Capex forecast'!$Q$7:$Q$210,"Augex")</f>
        <v>0</v>
      </c>
      <c r="Z485" s="32">
        <f>SUMIFS('Capex forecast'!J$7:J$210,'Capex forecast'!$T$7:$T$210,$Q485,'Capex forecast'!$S$7:$S$210,$S485,'Capex forecast'!$Q$7:$Q$210,"Augex")</f>
        <v>0</v>
      </c>
      <c r="AA485" s="32">
        <f>SUMIFS('Capex forecast'!K$7:K$210,'Capex forecast'!$T$7:$T$210,$Q485,'Capex forecast'!$S$7:$S$210,$S485,'Capex forecast'!$Q$7:$Q$210,"Augex")</f>
        <v>0</v>
      </c>
      <c r="AB485" s="32">
        <f>SUMIFS('Capex forecast'!L$7:L$210,'Capex forecast'!$T$7:$T$210,$Q485,'Capex forecast'!$S$7:$S$210,$S485,'Capex forecast'!$Q$7:$Q$210,"Augex")</f>
        <v>0</v>
      </c>
      <c r="AC485" s="32">
        <f>SUMIFS('Capex forecast'!M$7:M$210,'Capex forecast'!$T$7:$T$210,$Q485,'Capex forecast'!$S$7:$S$210,$S485,'Capex forecast'!$Q$7:$Q$210,"Augex")</f>
        <v>0</v>
      </c>
      <c r="AD485" s="32">
        <f>SUMIFS('Capex forecast'!N$7:N$210,'Capex forecast'!$T$7:$T$210,$Q485,'Capex forecast'!$S$7:$S$210,$S485,'Capex forecast'!$Q$7:$Q$210,"Augex")</f>
        <v>0</v>
      </c>
      <c r="AF485" s="6" t="s">
        <v>158</v>
      </c>
      <c r="AG485" s="6" t="str">
        <f>INDEX('Raw demand forecast'!$M$7:$M$5830,MATCH($Q485,'Raw demand forecast'!$B$7:$B$5830,0))</f>
        <v>No</v>
      </c>
      <c r="AH485" s="6" t="str">
        <f>IF(COUNTIF($AF$93:AF485,$B485) = 1, "LV", IF(COUNTIF($AF$93:AF485,$B485) = 2, "HV", "ST"))</f>
        <v>HV</v>
      </c>
      <c r="AI485" s="6" t="str">
        <f>INDEX('Demand forecast and growth rate'!$E$7:$E$273,MATCH($Q485,'Demand forecast and growth rate'!$B$7:$B$273,0))</f>
        <v>High growth</v>
      </c>
      <c r="AJ485" s="53">
        <f>SUMIFS('Capex forecast'!E$7:E$210,'Capex forecast'!$T$7:$T$210,$AF485,'Capex forecast'!$S$7:$S$210,$AH485,'Capex forecast'!$Q$7:$Q$210,"Repex")</f>
        <v>0</v>
      </c>
      <c r="AK485" s="53">
        <f>SUMIFS('Capex forecast'!F$7:F$210,'Capex forecast'!$T$7:$T$210,$AF485,'Capex forecast'!$S$7:$S$210,$AH485,'Capex forecast'!$Q$7:$Q$210,"Repex")</f>
        <v>0</v>
      </c>
      <c r="AL485" s="53">
        <f>SUMIFS('Capex forecast'!G$7:G$210,'Capex forecast'!$T$7:$T$210,$AF485,'Capex forecast'!$S$7:$S$210,$AH485,'Capex forecast'!$Q$7:$Q$210,"Repex")</f>
        <v>0</v>
      </c>
      <c r="AM485" s="53">
        <f>SUMIFS('Capex forecast'!H$7:H$210,'Capex forecast'!$T$7:$T$210,$AF485,'Capex forecast'!$S$7:$S$210,$AH485,'Capex forecast'!$Q$7:$Q$210,"Repex")</f>
        <v>0</v>
      </c>
      <c r="AN485" s="53">
        <f>SUMIFS('Capex forecast'!I$7:I$210,'Capex forecast'!$T$7:$T$210,$AF485,'Capex forecast'!$S$7:$S$210,$AH485,'Capex forecast'!$Q$7:$Q$210,"Repex")</f>
        <v>0</v>
      </c>
      <c r="AO485" s="53">
        <f>SUMIFS('Capex forecast'!J$7:J$210,'Capex forecast'!$T$7:$T$210,$AF485,'Capex forecast'!$S$7:$S$210,$AH485,'Capex forecast'!$Q$7:$Q$210,"Repex")</f>
        <v>0</v>
      </c>
      <c r="AP485" s="53">
        <f>SUMIFS('Capex forecast'!K$7:K$210,'Capex forecast'!$T$7:$T$210,$AF485,'Capex forecast'!$S$7:$S$210,$AH485,'Capex forecast'!$Q$7:$Q$210,"Repex")</f>
        <v>0</v>
      </c>
      <c r="AQ485" s="53">
        <f>SUMIFS('Capex forecast'!L$7:L$210,'Capex forecast'!$T$7:$T$210,$AF485,'Capex forecast'!$S$7:$S$210,$AH485,'Capex forecast'!$Q$7:$Q$210,"Repex")</f>
        <v>0</v>
      </c>
      <c r="AR485" s="53">
        <f>SUMIFS('Capex forecast'!M$7:M$210,'Capex forecast'!$T$7:$T$210,$AF485,'Capex forecast'!$S$7:$S$210,$AH485,'Capex forecast'!$Q$7:$Q$210,"Repex")</f>
        <v>0</v>
      </c>
      <c r="AS485" s="53">
        <f>SUMIFS('Capex forecast'!N$7:N$210,'Capex forecast'!$T$7:$T$210,$AF485,'Capex forecast'!$S$7:$S$210,$AH485,'Capex forecast'!$Q$7:$Q$210,"Repex")</f>
        <v>0</v>
      </c>
    </row>
    <row r="486" spans="2:45" ht="15">
      <c r="B486" s="6" t="s">
        <v>628</v>
      </c>
      <c r="C486" s="6" t="str">
        <f>INDEX('Raw demand forecast'!$M$7:$M$5830,MATCH($B486,'Raw demand forecast'!$B$7:$B$5830,0))</f>
        <v>Yes</v>
      </c>
      <c r="D486" s="6" t="str">
        <f>IF(COUNTIF($B$93:B486,$B486) = 1, "LV", IF(COUNTIF($B$93:B486,$B486) = 2, "HV", "ST"))</f>
        <v>HV</v>
      </c>
      <c r="E486" s="6" t="str">
        <f>INDEX('Demand forecast and growth rate'!$E$7:$E$273,MATCH($B486,'Demand forecast and growth rate'!$B$7:$B$273,0))</f>
        <v>Steady/falling</v>
      </c>
      <c r="F486" s="32">
        <f>SUMIFS('Capex forecast'!E$7:E$210,'Capex forecast'!$T$7:$T$210,'Allocation of site-spec costs'!$B486,'Capex forecast'!$S$7:$S$210,'Allocation of site-spec costs'!$D486,'Capex forecast'!$Q$7:$Q$210,"Customer Connection")</f>
        <v>0</v>
      </c>
      <c r="G486" s="32">
        <f>SUMIFS('Capex forecast'!F$7:F$210,'Capex forecast'!$T$7:$T$210,'Allocation of site-spec costs'!$B486,'Capex forecast'!$S$7:$S$210,'Allocation of site-spec costs'!$D486,'Capex forecast'!$Q$7:$Q$210,"Customer Connection")</f>
        <v>0</v>
      </c>
      <c r="H486" s="32">
        <f>SUMIFS('Capex forecast'!G$7:G$210,'Capex forecast'!$T$7:$T$210,'Allocation of site-spec costs'!$B486,'Capex forecast'!$S$7:$S$210,'Allocation of site-spec costs'!$D486,'Capex forecast'!$Q$7:$Q$210,"Customer Connection")</f>
        <v>0</v>
      </c>
      <c r="I486" s="32">
        <f>SUMIFS('Capex forecast'!H$7:H$210,'Capex forecast'!$T$7:$T$210,'Allocation of site-spec costs'!$B486,'Capex forecast'!$S$7:$S$210,'Allocation of site-spec costs'!$D486,'Capex forecast'!$Q$7:$Q$210,"Customer Connection")</f>
        <v>0</v>
      </c>
      <c r="J486" s="32">
        <f>SUMIFS('Capex forecast'!I$7:I$210,'Capex forecast'!$T$7:$T$210,'Allocation of site-spec costs'!$B486,'Capex forecast'!$S$7:$S$210,'Allocation of site-spec costs'!$D486,'Capex forecast'!$Q$7:$Q$210,"Customer Connection")</f>
        <v>0</v>
      </c>
      <c r="K486" s="32">
        <f>SUMIFS('Capex forecast'!J$7:J$210,'Capex forecast'!$T$7:$T$210,'Allocation of site-spec costs'!$B486,'Capex forecast'!$S$7:$S$210,'Allocation of site-spec costs'!$D486,'Capex forecast'!$Q$7:$Q$210,"Customer Connection")</f>
        <v>0</v>
      </c>
      <c r="L486" s="32">
        <f>SUMIFS('Capex forecast'!K$7:K$210,'Capex forecast'!$T$7:$T$210,'Allocation of site-spec costs'!$B486,'Capex forecast'!$S$7:$S$210,'Allocation of site-spec costs'!$D486,'Capex forecast'!$Q$7:$Q$210,"Customer Connection")</f>
        <v>0</v>
      </c>
      <c r="M486" s="32">
        <f>SUMIFS('Capex forecast'!L$7:L$210,'Capex forecast'!$T$7:$T$210,'Allocation of site-spec costs'!$B486,'Capex forecast'!$S$7:$S$210,'Allocation of site-spec costs'!$D486,'Capex forecast'!$Q$7:$Q$210,"Customer Connection")</f>
        <v>0</v>
      </c>
      <c r="N486" s="32">
        <f>SUMIFS('Capex forecast'!M$7:M$210,'Capex forecast'!$T$7:$T$210,'Allocation of site-spec costs'!$B486,'Capex forecast'!$S$7:$S$210,'Allocation of site-spec costs'!$D486,'Capex forecast'!$Q$7:$Q$210,"Customer Connection")</f>
        <v>0</v>
      </c>
      <c r="O486" s="32">
        <f>SUMIFS('Capex forecast'!N$7:N$210,'Capex forecast'!$T$7:$T$210,'Allocation of site-spec costs'!$B486,'Capex forecast'!$S$7:$S$210,'Allocation of site-spec costs'!$D486,'Capex forecast'!$Q$7:$Q$210,"Customer Connection")</f>
        <v>0</v>
      </c>
      <c r="Q486" s="6" t="s">
        <v>628</v>
      </c>
      <c r="R486" s="6" t="str">
        <f>INDEX('Raw demand forecast'!$M$7:$M$5830,MATCH($Q486,'Raw demand forecast'!$B$7:$B$5830,0))</f>
        <v>Yes</v>
      </c>
      <c r="S486" s="6" t="str">
        <f>IF(COUNTIF($Q$93:Q486,$B486) = 1, "LV", IF(COUNTIF($Q$93:Q486,$B486) = 2, "HV", "ST"))</f>
        <v>HV</v>
      </c>
      <c r="T486" s="6" t="str">
        <f>INDEX('Demand forecast and growth rate'!$E$7:$E$273,MATCH($Q486,'Demand forecast and growth rate'!$B$7:$B$273,0))</f>
        <v>Steady/falling</v>
      </c>
      <c r="U486" s="32">
        <f>SUMIFS('Capex forecast'!E$7:E$210,'Capex forecast'!$T$7:$T$210,$Q486,'Capex forecast'!$S$7:$S$210,$S486,'Capex forecast'!$Q$7:$Q$210,"Augex")</f>
        <v>0</v>
      </c>
      <c r="V486" s="32">
        <f>SUMIFS('Capex forecast'!F$7:F$210,'Capex forecast'!$T$7:$T$210,$Q486,'Capex forecast'!$S$7:$S$210,$S486,'Capex forecast'!$Q$7:$Q$210,"Augex")</f>
        <v>0</v>
      </c>
      <c r="W486" s="32">
        <f>SUMIFS('Capex forecast'!G$7:G$210,'Capex forecast'!$T$7:$T$210,$Q486,'Capex forecast'!$S$7:$S$210,$S486,'Capex forecast'!$Q$7:$Q$210,"Augex")</f>
        <v>0</v>
      </c>
      <c r="X486" s="32">
        <f>SUMIFS('Capex forecast'!H$7:H$210,'Capex forecast'!$T$7:$T$210,$Q486,'Capex forecast'!$S$7:$S$210,$S486,'Capex forecast'!$Q$7:$Q$210,"Augex")</f>
        <v>0</v>
      </c>
      <c r="Y486" s="32">
        <f>SUMIFS('Capex forecast'!I$7:I$210,'Capex forecast'!$T$7:$T$210,$Q486,'Capex forecast'!$S$7:$S$210,$S486,'Capex forecast'!$Q$7:$Q$210,"Augex")</f>
        <v>0</v>
      </c>
      <c r="Z486" s="32">
        <f>SUMIFS('Capex forecast'!J$7:J$210,'Capex forecast'!$T$7:$T$210,$Q486,'Capex forecast'!$S$7:$S$210,$S486,'Capex forecast'!$Q$7:$Q$210,"Augex")</f>
        <v>0</v>
      </c>
      <c r="AA486" s="32">
        <f>SUMIFS('Capex forecast'!K$7:K$210,'Capex forecast'!$T$7:$T$210,$Q486,'Capex forecast'!$S$7:$S$210,$S486,'Capex forecast'!$Q$7:$Q$210,"Augex")</f>
        <v>0</v>
      </c>
      <c r="AB486" s="32">
        <f>SUMIFS('Capex forecast'!L$7:L$210,'Capex forecast'!$T$7:$T$210,$Q486,'Capex forecast'!$S$7:$S$210,$S486,'Capex forecast'!$Q$7:$Q$210,"Augex")</f>
        <v>0</v>
      </c>
      <c r="AC486" s="32">
        <f>SUMIFS('Capex forecast'!M$7:M$210,'Capex forecast'!$T$7:$T$210,$Q486,'Capex forecast'!$S$7:$S$210,$S486,'Capex forecast'!$Q$7:$Q$210,"Augex")</f>
        <v>0</v>
      </c>
      <c r="AD486" s="32">
        <f>SUMIFS('Capex forecast'!N$7:N$210,'Capex forecast'!$T$7:$T$210,$Q486,'Capex forecast'!$S$7:$S$210,$S486,'Capex forecast'!$Q$7:$Q$210,"Augex")</f>
        <v>0</v>
      </c>
      <c r="AF486" s="6" t="s">
        <v>628</v>
      </c>
      <c r="AG486" s="6" t="str">
        <f>INDEX('Raw demand forecast'!$M$7:$M$5830,MATCH($Q486,'Raw demand forecast'!$B$7:$B$5830,0))</f>
        <v>Yes</v>
      </c>
      <c r="AH486" s="6" t="str">
        <f>IF(COUNTIF($AF$93:AF486,$B486) = 1, "LV", IF(COUNTIF($AF$93:AF486,$B486) = 2, "HV", "ST"))</f>
        <v>HV</v>
      </c>
      <c r="AI486" s="6" t="str">
        <f>INDEX('Demand forecast and growth rate'!$E$7:$E$273,MATCH($Q486,'Demand forecast and growth rate'!$B$7:$B$273,0))</f>
        <v>Steady/falling</v>
      </c>
      <c r="AJ486" s="53">
        <f>SUMIFS('Capex forecast'!E$7:E$210,'Capex forecast'!$T$7:$T$210,$AF486,'Capex forecast'!$S$7:$S$210,$AH486,'Capex forecast'!$Q$7:$Q$210,"Repex")</f>
        <v>0</v>
      </c>
      <c r="AK486" s="53">
        <f>SUMIFS('Capex forecast'!F$7:F$210,'Capex forecast'!$T$7:$T$210,$AF486,'Capex forecast'!$S$7:$S$210,$AH486,'Capex forecast'!$Q$7:$Q$210,"Repex")</f>
        <v>0</v>
      </c>
      <c r="AL486" s="53">
        <f>SUMIFS('Capex forecast'!G$7:G$210,'Capex forecast'!$T$7:$T$210,$AF486,'Capex forecast'!$S$7:$S$210,$AH486,'Capex forecast'!$Q$7:$Q$210,"Repex")</f>
        <v>0</v>
      </c>
      <c r="AM486" s="53">
        <f>SUMIFS('Capex forecast'!H$7:H$210,'Capex forecast'!$T$7:$T$210,$AF486,'Capex forecast'!$S$7:$S$210,$AH486,'Capex forecast'!$Q$7:$Q$210,"Repex")</f>
        <v>0</v>
      </c>
      <c r="AN486" s="53">
        <f>SUMIFS('Capex forecast'!I$7:I$210,'Capex forecast'!$T$7:$T$210,$AF486,'Capex forecast'!$S$7:$S$210,$AH486,'Capex forecast'!$Q$7:$Q$210,"Repex")</f>
        <v>0</v>
      </c>
      <c r="AO486" s="53">
        <f>SUMIFS('Capex forecast'!J$7:J$210,'Capex forecast'!$T$7:$T$210,$AF486,'Capex forecast'!$S$7:$S$210,$AH486,'Capex forecast'!$Q$7:$Q$210,"Repex")</f>
        <v>0</v>
      </c>
      <c r="AP486" s="53">
        <f>SUMIFS('Capex forecast'!K$7:K$210,'Capex forecast'!$T$7:$T$210,$AF486,'Capex forecast'!$S$7:$S$210,$AH486,'Capex forecast'!$Q$7:$Q$210,"Repex")</f>
        <v>0</v>
      </c>
      <c r="AQ486" s="53">
        <f>SUMIFS('Capex forecast'!L$7:L$210,'Capex forecast'!$T$7:$T$210,$AF486,'Capex forecast'!$S$7:$S$210,$AH486,'Capex forecast'!$Q$7:$Q$210,"Repex")</f>
        <v>0</v>
      </c>
      <c r="AR486" s="53">
        <f>SUMIFS('Capex forecast'!M$7:M$210,'Capex forecast'!$T$7:$T$210,$AF486,'Capex forecast'!$S$7:$S$210,$AH486,'Capex forecast'!$Q$7:$Q$210,"Repex")</f>
        <v>0</v>
      </c>
      <c r="AS486" s="53">
        <f>SUMIFS('Capex forecast'!N$7:N$210,'Capex forecast'!$T$7:$T$210,$AF486,'Capex forecast'!$S$7:$S$210,$AH486,'Capex forecast'!$Q$7:$Q$210,"Repex")</f>
        <v>0</v>
      </c>
    </row>
    <row r="487" spans="2:45" ht="15">
      <c r="B487" s="6" t="s">
        <v>636</v>
      </c>
      <c r="C487" s="6" t="str">
        <f>INDEX('Raw demand forecast'!$M$7:$M$5830,MATCH($B487,'Raw demand forecast'!$B$7:$B$5830,0))</f>
        <v>Yes</v>
      </c>
      <c r="D487" s="6" t="str">
        <f>IF(COUNTIF($B$93:B487,$B487) = 1, "LV", IF(COUNTIF($B$93:B487,$B487) = 2, "HV", "ST"))</f>
        <v>HV</v>
      </c>
      <c r="E487" s="6" t="str">
        <f>INDEX('Demand forecast and growth rate'!$E$7:$E$273,MATCH($B487,'Demand forecast and growth rate'!$B$7:$B$273,0))</f>
        <v>Steady/falling</v>
      </c>
      <c r="F487" s="32">
        <f>SUMIFS('Capex forecast'!E$7:E$210,'Capex forecast'!$T$7:$T$210,'Allocation of site-spec costs'!$B487,'Capex forecast'!$S$7:$S$210,'Allocation of site-spec costs'!$D487,'Capex forecast'!$Q$7:$Q$210,"Customer Connection")</f>
        <v>0</v>
      </c>
      <c r="G487" s="32">
        <f>SUMIFS('Capex forecast'!F$7:F$210,'Capex forecast'!$T$7:$T$210,'Allocation of site-spec costs'!$B487,'Capex forecast'!$S$7:$S$210,'Allocation of site-spec costs'!$D487,'Capex forecast'!$Q$7:$Q$210,"Customer Connection")</f>
        <v>0</v>
      </c>
      <c r="H487" s="32">
        <f>SUMIFS('Capex forecast'!G$7:G$210,'Capex forecast'!$T$7:$T$210,'Allocation of site-spec costs'!$B487,'Capex forecast'!$S$7:$S$210,'Allocation of site-spec costs'!$D487,'Capex forecast'!$Q$7:$Q$210,"Customer Connection")</f>
        <v>0</v>
      </c>
      <c r="I487" s="32">
        <f>SUMIFS('Capex forecast'!H$7:H$210,'Capex forecast'!$T$7:$T$210,'Allocation of site-spec costs'!$B487,'Capex forecast'!$S$7:$S$210,'Allocation of site-spec costs'!$D487,'Capex forecast'!$Q$7:$Q$210,"Customer Connection")</f>
        <v>0</v>
      </c>
      <c r="J487" s="32">
        <f>SUMIFS('Capex forecast'!I$7:I$210,'Capex forecast'!$T$7:$T$210,'Allocation of site-spec costs'!$B487,'Capex forecast'!$S$7:$S$210,'Allocation of site-spec costs'!$D487,'Capex forecast'!$Q$7:$Q$210,"Customer Connection")</f>
        <v>0</v>
      </c>
      <c r="K487" s="32">
        <f>SUMIFS('Capex forecast'!J$7:J$210,'Capex forecast'!$T$7:$T$210,'Allocation of site-spec costs'!$B487,'Capex forecast'!$S$7:$S$210,'Allocation of site-spec costs'!$D487,'Capex forecast'!$Q$7:$Q$210,"Customer Connection")</f>
        <v>0</v>
      </c>
      <c r="L487" s="32">
        <f>SUMIFS('Capex forecast'!K$7:K$210,'Capex forecast'!$T$7:$T$210,'Allocation of site-spec costs'!$B487,'Capex forecast'!$S$7:$S$210,'Allocation of site-spec costs'!$D487,'Capex forecast'!$Q$7:$Q$210,"Customer Connection")</f>
        <v>0</v>
      </c>
      <c r="M487" s="32">
        <f>SUMIFS('Capex forecast'!L$7:L$210,'Capex forecast'!$T$7:$T$210,'Allocation of site-spec costs'!$B487,'Capex forecast'!$S$7:$S$210,'Allocation of site-spec costs'!$D487,'Capex forecast'!$Q$7:$Q$210,"Customer Connection")</f>
        <v>0</v>
      </c>
      <c r="N487" s="32">
        <f>SUMIFS('Capex forecast'!M$7:M$210,'Capex forecast'!$T$7:$T$210,'Allocation of site-spec costs'!$B487,'Capex forecast'!$S$7:$S$210,'Allocation of site-spec costs'!$D487,'Capex forecast'!$Q$7:$Q$210,"Customer Connection")</f>
        <v>0</v>
      </c>
      <c r="O487" s="32">
        <f>SUMIFS('Capex forecast'!N$7:N$210,'Capex forecast'!$T$7:$T$210,'Allocation of site-spec costs'!$B487,'Capex forecast'!$S$7:$S$210,'Allocation of site-spec costs'!$D487,'Capex forecast'!$Q$7:$Q$210,"Customer Connection")</f>
        <v>0</v>
      </c>
      <c r="Q487" s="6" t="s">
        <v>636</v>
      </c>
      <c r="R487" s="6" t="str">
        <f>INDEX('Raw demand forecast'!$M$7:$M$5830,MATCH($Q487,'Raw demand forecast'!$B$7:$B$5830,0))</f>
        <v>Yes</v>
      </c>
      <c r="S487" s="6" t="str">
        <f>IF(COUNTIF($Q$93:Q487,$B487) = 1, "LV", IF(COUNTIF($Q$93:Q487,$B487) = 2, "HV", "ST"))</f>
        <v>HV</v>
      </c>
      <c r="T487" s="6" t="str">
        <f>INDEX('Demand forecast and growth rate'!$E$7:$E$273,MATCH($Q487,'Demand forecast and growth rate'!$B$7:$B$273,0))</f>
        <v>Steady/falling</v>
      </c>
      <c r="U487" s="32">
        <f>SUMIFS('Capex forecast'!E$7:E$210,'Capex forecast'!$T$7:$T$210,$Q487,'Capex forecast'!$S$7:$S$210,$S487,'Capex forecast'!$Q$7:$Q$210,"Augex")</f>
        <v>0</v>
      </c>
      <c r="V487" s="32">
        <f>SUMIFS('Capex forecast'!F$7:F$210,'Capex forecast'!$T$7:$T$210,$Q487,'Capex forecast'!$S$7:$S$210,$S487,'Capex forecast'!$Q$7:$Q$210,"Augex")</f>
        <v>0</v>
      </c>
      <c r="W487" s="32">
        <f>SUMIFS('Capex forecast'!G$7:G$210,'Capex forecast'!$T$7:$T$210,$Q487,'Capex forecast'!$S$7:$S$210,$S487,'Capex forecast'!$Q$7:$Q$210,"Augex")</f>
        <v>0</v>
      </c>
      <c r="X487" s="32">
        <f>SUMIFS('Capex forecast'!H$7:H$210,'Capex forecast'!$T$7:$T$210,$Q487,'Capex forecast'!$S$7:$S$210,$S487,'Capex forecast'!$Q$7:$Q$210,"Augex")</f>
        <v>0</v>
      </c>
      <c r="Y487" s="32">
        <f>SUMIFS('Capex forecast'!I$7:I$210,'Capex forecast'!$T$7:$T$210,$Q487,'Capex forecast'!$S$7:$S$210,$S487,'Capex forecast'!$Q$7:$Q$210,"Augex")</f>
        <v>0</v>
      </c>
      <c r="Z487" s="32">
        <f>SUMIFS('Capex forecast'!J$7:J$210,'Capex forecast'!$T$7:$T$210,$Q487,'Capex forecast'!$S$7:$S$210,$S487,'Capex forecast'!$Q$7:$Q$210,"Augex")</f>
        <v>0</v>
      </c>
      <c r="AA487" s="32">
        <f>SUMIFS('Capex forecast'!K$7:K$210,'Capex forecast'!$T$7:$T$210,$Q487,'Capex forecast'!$S$7:$S$210,$S487,'Capex forecast'!$Q$7:$Q$210,"Augex")</f>
        <v>0</v>
      </c>
      <c r="AB487" s="32">
        <f>SUMIFS('Capex forecast'!L$7:L$210,'Capex forecast'!$T$7:$T$210,$Q487,'Capex forecast'!$S$7:$S$210,$S487,'Capex forecast'!$Q$7:$Q$210,"Augex")</f>
        <v>0</v>
      </c>
      <c r="AC487" s="32">
        <f>SUMIFS('Capex forecast'!M$7:M$210,'Capex forecast'!$T$7:$T$210,$Q487,'Capex forecast'!$S$7:$S$210,$S487,'Capex forecast'!$Q$7:$Q$210,"Augex")</f>
        <v>0</v>
      </c>
      <c r="AD487" s="32">
        <f>SUMIFS('Capex forecast'!N$7:N$210,'Capex forecast'!$T$7:$T$210,$Q487,'Capex forecast'!$S$7:$S$210,$S487,'Capex forecast'!$Q$7:$Q$210,"Augex")</f>
        <v>0</v>
      </c>
      <c r="AF487" s="6" t="s">
        <v>636</v>
      </c>
      <c r="AG487" s="6" t="str">
        <f>INDEX('Raw demand forecast'!$M$7:$M$5830,MATCH($Q487,'Raw demand forecast'!$B$7:$B$5830,0))</f>
        <v>Yes</v>
      </c>
      <c r="AH487" s="6" t="str">
        <f>IF(COUNTIF($AF$93:AF487,$B487) = 1, "LV", IF(COUNTIF($AF$93:AF487,$B487) = 2, "HV", "ST"))</f>
        <v>HV</v>
      </c>
      <c r="AI487" s="6" t="str">
        <f>INDEX('Demand forecast and growth rate'!$E$7:$E$273,MATCH($Q487,'Demand forecast and growth rate'!$B$7:$B$273,0))</f>
        <v>Steady/falling</v>
      </c>
      <c r="AJ487" s="53">
        <f>SUMIFS('Capex forecast'!E$7:E$210,'Capex forecast'!$T$7:$T$210,$AF487,'Capex forecast'!$S$7:$S$210,$AH487,'Capex forecast'!$Q$7:$Q$210,"Repex")</f>
        <v>0</v>
      </c>
      <c r="AK487" s="53">
        <f>SUMIFS('Capex forecast'!F$7:F$210,'Capex forecast'!$T$7:$T$210,$AF487,'Capex forecast'!$S$7:$S$210,$AH487,'Capex forecast'!$Q$7:$Q$210,"Repex")</f>
        <v>0</v>
      </c>
      <c r="AL487" s="53">
        <f>SUMIFS('Capex forecast'!G$7:G$210,'Capex forecast'!$T$7:$T$210,$AF487,'Capex forecast'!$S$7:$S$210,$AH487,'Capex forecast'!$Q$7:$Q$210,"Repex")</f>
        <v>0</v>
      </c>
      <c r="AM487" s="53">
        <f>SUMIFS('Capex forecast'!H$7:H$210,'Capex forecast'!$T$7:$T$210,$AF487,'Capex forecast'!$S$7:$S$210,$AH487,'Capex forecast'!$Q$7:$Q$210,"Repex")</f>
        <v>0</v>
      </c>
      <c r="AN487" s="53">
        <f>SUMIFS('Capex forecast'!I$7:I$210,'Capex forecast'!$T$7:$T$210,$AF487,'Capex forecast'!$S$7:$S$210,$AH487,'Capex forecast'!$Q$7:$Q$210,"Repex")</f>
        <v>0</v>
      </c>
      <c r="AO487" s="53">
        <f>SUMIFS('Capex forecast'!J$7:J$210,'Capex forecast'!$T$7:$T$210,$AF487,'Capex forecast'!$S$7:$S$210,$AH487,'Capex forecast'!$Q$7:$Q$210,"Repex")</f>
        <v>0</v>
      </c>
      <c r="AP487" s="53">
        <f>SUMIFS('Capex forecast'!K$7:K$210,'Capex forecast'!$T$7:$T$210,$AF487,'Capex forecast'!$S$7:$S$210,$AH487,'Capex forecast'!$Q$7:$Q$210,"Repex")</f>
        <v>0</v>
      </c>
      <c r="AQ487" s="53">
        <f>SUMIFS('Capex forecast'!L$7:L$210,'Capex forecast'!$T$7:$T$210,$AF487,'Capex forecast'!$S$7:$S$210,$AH487,'Capex forecast'!$Q$7:$Q$210,"Repex")</f>
        <v>0</v>
      </c>
      <c r="AR487" s="53">
        <f>SUMIFS('Capex forecast'!M$7:M$210,'Capex forecast'!$T$7:$T$210,$AF487,'Capex forecast'!$S$7:$S$210,$AH487,'Capex forecast'!$Q$7:$Q$210,"Repex")</f>
        <v>0</v>
      </c>
      <c r="AS487" s="53">
        <f>SUMIFS('Capex forecast'!N$7:N$210,'Capex forecast'!$T$7:$T$210,$AF487,'Capex forecast'!$S$7:$S$210,$AH487,'Capex forecast'!$Q$7:$Q$210,"Repex")</f>
        <v>0</v>
      </c>
    </row>
    <row r="488" spans="2:45" ht="15">
      <c r="B488" s="6" t="s">
        <v>46</v>
      </c>
      <c r="C488" s="6" t="str">
        <f>INDEX('Raw demand forecast'!$M$7:$M$5830,MATCH($B488,'Raw demand forecast'!$B$7:$B$5830,0))</f>
        <v>No</v>
      </c>
      <c r="D488" s="6" t="str">
        <f>IF(COUNTIF($B$93:B488,$B488) = 1, "LV", IF(COUNTIF($B$93:B488,$B488) = 2, "HV", "ST"))</f>
        <v>HV</v>
      </c>
      <c r="E488" s="6" t="str">
        <f>INDEX('Demand forecast and growth rate'!$E$7:$E$273,MATCH($B488,'Demand forecast and growth rate'!$B$7:$B$273,0))</f>
        <v>Small growth</v>
      </c>
      <c r="F488" s="32">
        <f>SUMIFS('Capex forecast'!E$7:E$210,'Capex forecast'!$T$7:$T$210,'Allocation of site-spec costs'!$B488,'Capex forecast'!$S$7:$S$210,'Allocation of site-spec costs'!$D488,'Capex forecast'!$Q$7:$Q$210,"Customer Connection")</f>
        <v>0</v>
      </c>
      <c r="G488" s="32">
        <f>SUMIFS('Capex forecast'!F$7:F$210,'Capex forecast'!$T$7:$T$210,'Allocation of site-spec costs'!$B488,'Capex forecast'!$S$7:$S$210,'Allocation of site-spec costs'!$D488,'Capex forecast'!$Q$7:$Q$210,"Customer Connection")</f>
        <v>0</v>
      </c>
      <c r="H488" s="32">
        <f>SUMIFS('Capex forecast'!G$7:G$210,'Capex forecast'!$T$7:$T$210,'Allocation of site-spec costs'!$B488,'Capex forecast'!$S$7:$S$210,'Allocation of site-spec costs'!$D488,'Capex forecast'!$Q$7:$Q$210,"Customer Connection")</f>
        <v>0</v>
      </c>
      <c r="I488" s="32">
        <f>SUMIFS('Capex forecast'!H$7:H$210,'Capex forecast'!$T$7:$T$210,'Allocation of site-spec costs'!$B488,'Capex forecast'!$S$7:$S$210,'Allocation of site-spec costs'!$D488,'Capex forecast'!$Q$7:$Q$210,"Customer Connection")</f>
        <v>0</v>
      </c>
      <c r="J488" s="32">
        <f>SUMIFS('Capex forecast'!I$7:I$210,'Capex forecast'!$T$7:$T$210,'Allocation of site-spec costs'!$B488,'Capex forecast'!$S$7:$S$210,'Allocation of site-spec costs'!$D488,'Capex forecast'!$Q$7:$Q$210,"Customer Connection")</f>
        <v>0</v>
      </c>
      <c r="K488" s="32">
        <f>SUMIFS('Capex forecast'!J$7:J$210,'Capex forecast'!$T$7:$T$210,'Allocation of site-spec costs'!$B488,'Capex forecast'!$S$7:$S$210,'Allocation of site-spec costs'!$D488,'Capex forecast'!$Q$7:$Q$210,"Customer Connection")</f>
        <v>0</v>
      </c>
      <c r="L488" s="32">
        <f>SUMIFS('Capex forecast'!K$7:K$210,'Capex forecast'!$T$7:$T$210,'Allocation of site-spec costs'!$B488,'Capex forecast'!$S$7:$S$210,'Allocation of site-spec costs'!$D488,'Capex forecast'!$Q$7:$Q$210,"Customer Connection")</f>
        <v>0</v>
      </c>
      <c r="M488" s="32">
        <f>SUMIFS('Capex forecast'!L$7:L$210,'Capex forecast'!$T$7:$T$210,'Allocation of site-spec costs'!$B488,'Capex forecast'!$S$7:$S$210,'Allocation of site-spec costs'!$D488,'Capex forecast'!$Q$7:$Q$210,"Customer Connection")</f>
        <v>0</v>
      </c>
      <c r="N488" s="32">
        <f>SUMIFS('Capex forecast'!M$7:M$210,'Capex forecast'!$T$7:$T$210,'Allocation of site-spec costs'!$B488,'Capex forecast'!$S$7:$S$210,'Allocation of site-spec costs'!$D488,'Capex forecast'!$Q$7:$Q$210,"Customer Connection")</f>
        <v>0</v>
      </c>
      <c r="O488" s="32">
        <f>SUMIFS('Capex forecast'!N$7:N$210,'Capex forecast'!$T$7:$T$210,'Allocation of site-spec costs'!$B488,'Capex forecast'!$S$7:$S$210,'Allocation of site-spec costs'!$D488,'Capex forecast'!$Q$7:$Q$210,"Customer Connection")</f>
        <v>0</v>
      </c>
      <c r="Q488" s="6" t="s">
        <v>46</v>
      </c>
      <c r="R488" s="6" t="str">
        <f>INDEX('Raw demand forecast'!$M$7:$M$5830,MATCH($Q488,'Raw demand forecast'!$B$7:$B$5830,0))</f>
        <v>No</v>
      </c>
      <c r="S488" s="6" t="str">
        <f>IF(COUNTIF($Q$93:Q488,$B488) = 1, "LV", IF(COUNTIF($Q$93:Q488,$B488) = 2, "HV", "ST"))</f>
        <v>HV</v>
      </c>
      <c r="T488" s="6" t="str">
        <f>INDEX('Demand forecast and growth rate'!$E$7:$E$273,MATCH($Q488,'Demand forecast and growth rate'!$B$7:$B$273,0))</f>
        <v>Small growth</v>
      </c>
      <c r="U488" s="32">
        <f>SUMIFS('Capex forecast'!E$7:E$210,'Capex forecast'!$T$7:$T$210,$Q488,'Capex forecast'!$S$7:$S$210,$S488,'Capex forecast'!$Q$7:$Q$210,"Augex")</f>
        <v>0</v>
      </c>
      <c r="V488" s="32">
        <f>SUMIFS('Capex forecast'!F$7:F$210,'Capex forecast'!$T$7:$T$210,$Q488,'Capex forecast'!$S$7:$S$210,$S488,'Capex forecast'!$Q$7:$Q$210,"Augex")</f>
        <v>0</v>
      </c>
      <c r="W488" s="32">
        <f>SUMIFS('Capex forecast'!G$7:G$210,'Capex forecast'!$T$7:$T$210,$Q488,'Capex forecast'!$S$7:$S$210,$S488,'Capex forecast'!$Q$7:$Q$210,"Augex")</f>
        <v>0</v>
      </c>
      <c r="X488" s="32">
        <f>SUMIFS('Capex forecast'!H$7:H$210,'Capex forecast'!$T$7:$T$210,$Q488,'Capex forecast'!$S$7:$S$210,$S488,'Capex forecast'!$Q$7:$Q$210,"Augex")</f>
        <v>0</v>
      </c>
      <c r="Y488" s="32">
        <f>SUMIFS('Capex forecast'!I$7:I$210,'Capex forecast'!$T$7:$T$210,$Q488,'Capex forecast'!$S$7:$S$210,$S488,'Capex forecast'!$Q$7:$Q$210,"Augex")</f>
        <v>0</v>
      </c>
      <c r="Z488" s="32">
        <f>SUMIFS('Capex forecast'!J$7:J$210,'Capex forecast'!$T$7:$T$210,$Q488,'Capex forecast'!$S$7:$S$210,$S488,'Capex forecast'!$Q$7:$Q$210,"Augex")</f>
        <v>0</v>
      </c>
      <c r="AA488" s="32">
        <f>SUMIFS('Capex forecast'!K$7:K$210,'Capex forecast'!$T$7:$T$210,$Q488,'Capex forecast'!$S$7:$S$210,$S488,'Capex forecast'!$Q$7:$Q$210,"Augex")</f>
        <v>0</v>
      </c>
      <c r="AB488" s="32">
        <f>SUMIFS('Capex forecast'!L$7:L$210,'Capex forecast'!$T$7:$T$210,$Q488,'Capex forecast'!$S$7:$S$210,$S488,'Capex forecast'!$Q$7:$Q$210,"Augex")</f>
        <v>0</v>
      </c>
      <c r="AC488" s="32">
        <f>SUMIFS('Capex forecast'!M$7:M$210,'Capex forecast'!$T$7:$T$210,$Q488,'Capex forecast'!$S$7:$S$210,$S488,'Capex forecast'!$Q$7:$Q$210,"Augex")</f>
        <v>0</v>
      </c>
      <c r="AD488" s="32">
        <f>SUMIFS('Capex forecast'!N$7:N$210,'Capex forecast'!$T$7:$T$210,$Q488,'Capex forecast'!$S$7:$S$210,$S488,'Capex forecast'!$Q$7:$Q$210,"Augex")</f>
        <v>0</v>
      </c>
      <c r="AF488" s="6" t="s">
        <v>46</v>
      </c>
      <c r="AG488" s="6" t="str">
        <f>INDEX('Raw demand forecast'!$M$7:$M$5830,MATCH($Q488,'Raw demand forecast'!$B$7:$B$5830,0))</f>
        <v>No</v>
      </c>
      <c r="AH488" s="6" t="str">
        <f>IF(COUNTIF($AF$93:AF488,$B488) = 1, "LV", IF(COUNTIF($AF$93:AF488,$B488) = 2, "HV", "ST"))</f>
        <v>HV</v>
      </c>
      <c r="AI488" s="6" t="str">
        <f>INDEX('Demand forecast and growth rate'!$E$7:$E$273,MATCH($Q488,'Demand forecast and growth rate'!$B$7:$B$273,0))</f>
        <v>Small growth</v>
      </c>
      <c r="AJ488" s="53">
        <f>SUMIFS('Capex forecast'!E$7:E$210,'Capex forecast'!$T$7:$T$210,$AF488,'Capex forecast'!$S$7:$S$210,$AH488,'Capex forecast'!$Q$7:$Q$210,"Repex")</f>
        <v>0</v>
      </c>
      <c r="AK488" s="53">
        <f>SUMIFS('Capex forecast'!F$7:F$210,'Capex forecast'!$T$7:$T$210,$AF488,'Capex forecast'!$S$7:$S$210,$AH488,'Capex forecast'!$Q$7:$Q$210,"Repex")</f>
        <v>0</v>
      </c>
      <c r="AL488" s="53">
        <f>SUMIFS('Capex forecast'!G$7:G$210,'Capex forecast'!$T$7:$T$210,$AF488,'Capex forecast'!$S$7:$S$210,$AH488,'Capex forecast'!$Q$7:$Q$210,"Repex")</f>
        <v>0</v>
      </c>
      <c r="AM488" s="53">
        <f>SUMIFS('Capex forecast'!H$7:H$210,'Capex forecast'!$T$7:$T$210,$AF488,'Capex forecast'!$S$7:$S$210,$AH488,'Capex forecast'!$Q$7:$Q$210,"Repex")</f>
        <v>0</v>
      </c>
      <c r="AN488" s="53">
        <f>SUMIFS('Capex forecast'!I$7:I$210,'Capex forecast'!$T$7:$T$210,$AF488,'Capex forecast'!$S$7:$S$210,$AH488,'Capex forecast'!$Q$7:$Q$210,"Repex")</f>
        <v>0</v>
      </c>
      <c r="AO488" s="53">
        <f>SUMIFS('Capex forecast'!J$7:J$210,'Capex forecast'!$T$7:$T$210,$AF488,'Capex forecast'!$S$7:$S$210,$AH488,'Capex forecast'!$Q$7:$Q$210,"Repex")</f>
        <v>0</v>
      </c>
      <c r="AP488" s="53">
        <f>SUMIFS('Capex forecast'!K$7:K$210,'Capex forecast'!$T$7:$T$210,$AF488,'Capex forecast'!$S$7:$S$210,$AH488,'Capex forecast'!$Q$7:$Q$210,"Repex")</f>
        <v>0</v>
      </c>
      <c r="AQ488" s="53">
        <f>SUMIFS('Capex forecast'!L$7:L$210,'Capex forecast'!$T$7:$T$210,$AF488,'Capex forecast'!$S$7:$S$210,$AH488,'Capex forecast'!$Q$7:$Q$210,"Repex")</f>
        <v>0</v>
      </c>
      <c r="AR488" s="53">
        <f>SUMIFS('Capex forecast'!M$7:M$210,'Capex forecast'!$T$7:$T$210,$AF488,'Capex forecast'!$S$7:$S$210,$AH488,'Capex forecast'!$Q$7:$Q$210,"Repex")</f>
        <v>0</v>
      </c>
      <c r="AS488" s="53">
        <f>SUMIFS('Capex forecast'!N$7:N$210,'Capex forecast'!$T$7:$T$210,$AF488,'Capex forecast'!$S$7:$S$210,$AH488,'Capex forecast'!$Q$7:$Q$210,"Repex")</f>
        <v>0</v>
      </c>
    </row>
    <row r="489" spans="2:45" ht="15">
      <c r="B489" s="6" t="s">
        <v>72</v>
      </c>
      <c r="C489" s="6" t="str">
        <f>INDEX('Raw demand forecast'!$M$7:$M$5830,MATCH($B489,'Raw demand forecast'!$B$7:$B$5830,0))</f>
        <v>No</v>
      </c>
      <c r="D489" s="6" t="str">
        <f>IF(COUNTIF($B$93:B489,$B489) = 1, "LV", IF(COUNTIF($B$93:B489,$B489) = 2, "HV", "ST"))</f>
        <v>HV</v>
      </c>
      <c r="E489" s="6" t="str">
        <f>INDEX('Demand forecast and growth rate'!$E$7:$E$273,MATCH($B489,'Demand forecast and growth rate'!$B$7:$B$273,0))</f>
        <v>Steady/falling</v>
      </c>
      <c r="F489" s="32">
        <f>SUMIFS('Capex forecast'!E$7:E$210,'Capex forecast'!$T$7:$T$210,'Allocation of site-spec costs'!$B489,'Capex forecast'!$S$7:$S$210,'Allocation of site-spec costs'!$D489,'Capex forecast'!$Q$7:$Q$210,"Customer Connection")</f>
        <v>0</v>
      </c>
      <c r="G489" s="32">
        <f>SUMIFS('Capex forecast'!F$7:F$210,'Capex forecast'!$T$7:$T$210,'Allocation of site-spec costs'!$B489,'Capex forecast'!$S$7:$S$210,'Allocation of site-spec costs'!$D489,'Capex forecast'!$Q$7:$Q$210,"Customer Connection")</f>
        <v>0</v>
      </c>
      <c r="H489" s="32">
        <f>SUMIFS('Capex forecast'!G$7:G$210,'Capex forecast'!$T$7:$T$210,'Allocation of site-spec costs'!$B489,'Capex forecast'!$S$7:$S$210,'Allocation of site-spec costs'!$D489,'Capex forecast'!$Q$7:$Q$210,"Customer Connection")</f>
        <v>0</v>
      </c>
      <c r="I489" s="32">
        <f>SUMIFS('Capex forecast'!H$7:H$210,'Capex forecast'!$T$7:$T$210,'Allocation of site-spec costs'!$B489,'Capex forecast'!$S$7:$S$210,'Allocation of site-spec costs'!$D489,'Capex forecast'!$Q$7:$Q$210,"Customer Connection")</f>
        <v>0</v>
      </c>
      <c r="J489" s="32">
        <f>SUMIFS('Capex forecast'!I$7:I$210,'Capex forecast'!$T$7:$T$210,'Allocation of site-spec costs'!$B489,'Capex forecast'!$S$7:$S$210,'Allocation of site-spec costs'!$D489,'Capex forecast'!$Q$7:$Q$210,"Customer Connection")</f>
        <v>0</v>
      </c>
      <c r="K489" s="32">
        <f>SUMIFS('Capex forecast'!J$7:J$210,'Capex forecast'!$T$7:$T$210,'Allocation of site-spec costs'!$B489,'Capex forecast'!$S$7:$S$210,'Allocation of site-spec costs'!$D489,'Capex forecast'!$Q$7:$Q$210,"Customer Connection")</f>
        <v>0</v>
      </c>
      <c r="L489" s="32">
        <f>SUMIFS('Capex forecast'!K$7:K$210,'Capex forecast'!$T$7:$T$210,'Allocation of site-spec costs'!$B489,'Capex forecast'!$S$7:$S$210,'Allocation of site-spec costs'!$D489,'Capex forecast'!$Q$7:$Q$210,"Customer Connection")</f>
        <v>0</v>
      </c>
      <c r="M489" s="32">
        <f>SUMIFS('Capex forecast'!L$7:L$210,'Capex forecast'!$T$7:$T$210,'Allocation of site-spec costs'!$B489,'Capex forecast'!$S$7:$S$210,'Allocation of site-spec costs'!$D489,'Capex forecast'!$Q$7:$Q$210,"Customer Connection")</f>
        <v>0</v>
      </c>
      <c r="N489" s="32">
        <f>SUMIFS('Capex forecast'!M$7:M$210,'Capex forecast'!$T$7:$T$210,'Allocation of site-spec costs'!$B489,'Capex forecast'!$S$7:$S$210,'Allocation of site-spec costs'!$D489,'Capex forecast'!$Q$7:$Q$210,"Customer Connection")</f>
        <v>0</v>
      </c>
      <c r="O489" s="32">
        <f>SUMIFS('Capex forecast'!N$7:N$210,'Capex forecast'!$T$7:$T$210,'Allocation of site-spec costs'!$B489,'Capex forecast'!$S$7:$S$210,'Allocation of site-spec costs'!$D489,'Capex forecast'!$Q$7:$Q$210,"Customer Connection")</f>
        <v>0</v>
      </c>
      <c r="Q489" s="6" t="s">
        <v>72</v>
      </c>
      <c r="R489" s="6" t="str">
        <f>INDEX('Raw demand forecast'!$M$7:$M$5830,MATCH($Q489,'Raw demand forecast'!$B$7:$B$5830,0))</f>
        <v>No</v>
      </c>
      <c r="S489" s="6" t="str">
        <f>IF(COUNTIF($Q$93:Q489,$B489) = 1, "LV", IF(COUNTIF($Q$93:Q489,$B489) = 2, "HV", "ST"))</f>
        <v>HV</v>
      </c>
      <c r="T489" s="6" t="str">
        <f>INDEX('Demand forecast and growth rate'!$E$7:$E$273,MATCH($Q489,'Demand forecast and growth rate'!$B$7:$B$273,0))</f>
        <v>Steady/falling</v>
      </c>
      <c r="U489" s="32">
        <f>SUMIFS('Capex forecast'!E$7:E$210,'Capex forecast'!$T$7:$T$210,$Q489,'Capex forecast'!$S$7:$S$210,$S489,'Capex forecast'!$Q$7:$Q$210,"Augex")</f>
        <v>0</v>
      </c>
      <c r="V489" s="32">
        <f>SUMIFS('Capex forecast'!F$7:F$210,'Capex forecast'!$T$7:$T$210,$Q489,'Capex forecast'!$S$7:$S$210,$S489,'Capex forecast'!$Q$7:$Q$210,"Augex")</f>
        <v>0</v>
      </c>
      <c r="W489" s="32">
        <f>SUMIFS('Capex forecast'!G$7:G$210,'Capex forecast'!$T$7:$T$210,$Q489,'Capex forecast'!$S$7:$S$210,$S489,'Capex forecast'!$Q$7:$Q$210,"Augex")</f>
        <v>0</v>
      </c>
      <c r="X489" s="32">
        <f>SUMIFS('Capex forecast'!H$7:H$210,'Capex forecast'!$T$7:$T$210,$Q489,'Capex forecast'!$S$7:$S$210,$S489,'Capex forecast'!$Q$7:$Q$210,"Augex")</f>
        <v>0</v>
      </c>
      <c r="Y489" s="32">
        <f>SUMIFS('Capex forecast'!I$7:I$210,'Capex forecast'!$T$7:$T$210,$Q489,'Capex forecast'!$S$7:$S$210,$S489,'Capex forecast'!$Q$7:$Q$210,"Augex")</f>
        <v>0</v>
      </c>
      <c r="Z489" s="32">
        <f>SUMIFS('Capex forecast'!J$7:J$210,'Capex forecast'!$T$7:$T$210,$Q489,'Capex forecast'!$S$7:$S$210,$S489,'Capex forecast'!$Q$7:$Q$210,"Augex")</f>
        <v>0</v>
      </c>
      <c r="AA489" s="32">
        <f>SUMIFS('Capex forecast'!K$7:K$210,'Capex forecast'!$T$7:$T$210,$Q489,'Capex forecast'!$S$7:$S$210,$S489,'Capex forecast'!$Q$7:$Q$210,"Augex")</f>
        <v>0</v>
      </c>
      <c r="AB489" s="32">
        <f>SUMIFS('Capex forecast'!L$7:L$210,'Capex forecast'!$T$7:$T$210,$Q489,'Capex forecast'!$S$7:$S$210,$S489,'Capex forecast'!$Q$7:$Q$210,"Augex")</f>
        <v>0</v>
      </c>
      <c r="AC489" s="32">
        <f>SUMIFS('Capex forecast'!M$7:M$210,'Capex forecast'!$T$7:$T$210,$Q489,'Capex forecast'!$S$7:$S$210,$S489,'Capex forecast'!$Q$7:$Q$210,"Augex")</f>
        <v>0</v>
      </c>
      <c r="AD489" s="32">
        <f>SUMIFS('Capex forecast'!N$7:N$210,'Capex forecast'!$T$7:$T$210,$Q489,'Capex forecast'!$S$7:$S$210,$S489,'Capex forecast'!$Q$7:$Q$210,"Augex")</f>
        <v>0</v>
      </c>
      <c r="AF489" s="6" t="s">
        <v>72</v>
      </c>
      <c r="AG489" s="6" t="str">
        <f>INDEX('Raw demand forecast'!$M$7:$M$5830,MATCH($Q489,'Raw demand forecast'!$B$7:$B$5830,0))</f>
        <v>No</v>
      </c>
      <c r="AH489" s="6" t="str">
        <f>IF(COUNTIF($AF$93:AF489,$B489) = 1, "LV", IF(COUNTIF($AF$93:AF489,$B489) = 2, "HV", "ST"))</f>
        <v>HV</v>
      </c>
      <c r="AI489" s="6" t="str">
        <f>INDEX('Demand forecast and growth rate'!$E$7:$E$273,MATCH($Q489,'Demand forecast and growth rate'!$B$7:$B$273,0))</f>
        <v>Steady/falling</v>
      </c>
      <c r="AJ489" s="53">
        <f>SUMIFS('Capex forecast'!E$7:E$210,'Capex forecast'!$T$7:$T$210,$AF489,'Capex forecast'!$S$7:$S$210,$AH489,'Capex forecast'!$Q$7:$Q$210,"Repex")</f>
        <v>2610000</v>
      </c>
      <c r="AK489" s="53">
        <f>SUMIFS('Capex forecast'!F$7:F$210,'Capex forecast'!$T$7:$T$210,$AF489,'Capex forecast'!$S$7:$S$210,$AH489,'Capex forecast'!$Q$7:$Q$210,"Repex")</f>
        <v>0</v>
      </c>
      <c r="AL489" s="53">
        <f>SUMIFS('Capex forecast'!G$7:G$210,'Capex forecast'!$T$7:$T$210,$AF489,'Capex forecast'!$S$7:$S$210,$AH489,'Capex forecast'!$Q$7:$Q$210,"Repex")</f>
        <v>0</v>
      </c>
      <c r="AM489" s="53">
        <f>SUMIFS('Capex forecast'!H$7:H$210,'Capex forecast'!$T$7:$T$210,$AF489,'Capex forecast'!$S$7:$S$210,$AH489,'Capex forecast'!$Q$7:$Q$210,"Repex")</f>
        <v>0</v>
      </c>
      <c r="AN489" s="53">
        <f>SUMIFS('Capex forecast'!I$7:I$210,'Capex forecast'!$T$7:$T$210,$AF489,'Capex forecast'!$S$7:$S$210,$AH489,'Capex forecast'!$Q$7:$Q$210,"Repex")</f>
        <v>0</v>
      </c>
      <c r="AO489" s="53">
        <f>SUMIFS('Capex forecast'!J$7:J$210,'Capex forecast'!$T$7:$T$210,$AF489,'Capex forecast'!$S$7:$S$210,$AH489,'Capex forecast'!$Q$7:$Q$210,"Repex")</f>
        <v>0</v>
      </c>
      <c r="AP489" s="53">
        <f>SUMIFS('Capex forecast'!K$7:K$210,'Capex forecast'!$T$7:$T$210,$AF489,'Capex forecast'!$S$7:$S$210,$AH489,'Capex forecast'!$Q$7:$Q$210,"Repex")</f>
        <v>0</v>
      </c>
      <c r="AQ489" s="53">
        <f>SUMIFS('Capex forecast'!L$7:L$210,'Capex forecast'!$T$7:$T$210,$AF489,'Capex forecast'!$S$7:$S$210,$AH489,'Capex forecast'!$Q$7:$Q$210,"Repex")</f>
        <v>0</v>
      </c>
      <c r="AR489" s="53">
        <f>SUMIFS('Capex forecast'!M$7:M$210,'Capex forecast'!$T$7:$T$210,$AF489,'Capex forecast'!$S$7:$S$210,$AH489,'Capex forecast'!$Q$7:$Q$210,"Repex")</f>
        <v>0</v>
      </c>
      <c r="AS489" s="53">
        <f>SUMIFS('Capex forecast'!N$7:N$210,'Capex forecast'!$T$7:$T$210,$AF489,'Capex forecast'!$S$7:$S$210,$AH489,'Capex forecast'!$Q$7:$Q$210,"Repex")</f>
        <v>0</v>
      </c>
    </row>
    <row r="490" spans="2:45" ht="15">
      <c r="B490" s="6" t="s">
        <v>126</v>
      </c>
      <c r="C490" s="6" t="str">
        <f>INDEX('Raw demand forecast'!$M$7:$M$5830,MATCH($B490,'Raw demand forecast'!$B$7:$B$5830,0))</f>
        <v>No</v>
      </c>
      <c r="D490" s="6" t="str">
        <f>IF(COUNTIF($B$93:B490,$B490) = 1, "LV", IF(COUNTIF($B$93:B490,$B490) = 2, "HV", "ST"))</f>
        <v>HV</v>
      </c>
      <c r="E490" s="6" t="str">
        <f>INDEX('Demand forecast and growth rate'!$E$7:$E$273,MATCH($B490,'Demand forecast and growth rate'!$B$7:$B$273,0))</f>
        <v>Steady/falling</v>
      </c>
      <c r="F490" s="32">
        <f>SUMIFS('Capex forecast'!E$7:E$210,'Capex forecast'!$T$7:$T$210,'Allocation of site-spec costs'!$B490,'Capex forecast'!$S$7:$S$210,'Allocation of site-spec costs'!$D490,'Capex forecast'!$Q$7:$Q$210,"Customer Connection")</f>
        <v>0</v>
      </c>
      <c r="G490" s="32">
        <f>SUMIFS('Capex forecast'!F$7:F$210,'Capex forecast'!$T$7:$T$210,'Allocation of site-spec costs'!$B490,'Capex forecast'!$S$7:$S$210,'Allocation of site-spec costs'!$D490,'Capex forecast'!$Q$7:$Q$210,"Customer Connection")</f>
        <v>0</v>
      </c>
      <c r="H490" s="32">
        <f>SUMIFS('Capex forecast'!G$7:G$210,'Capex forecast'!$T$7:$T$210,'Allocation of site-spec costs'!$B490,'Capex forecast'!$S$7:$S$210,'Allocation of site-spec costs'!$D490,'Capex forecast'!$Q$7:$Q$210,"Customer Connection")</f>
        <v>0</v>
      </c>
      <c r="I490" s="32">
        <f>SUMIFS('Capex forecast'!H$7:H$210,'Capex forecast'!$T$7:$T$210,'Allocation of site-spec costs'!$B490,'Capex forecast'!$S$7:$S$210,'Allocation of site-spec costs'!$D490,'Capex forecast'!$Q$7:$Q$210,"Customer Connection")</f>
        <v>0</v>
      </c>
      <c r="J490" s="32">
        <f>SUMIFS('Capex forecast'!I$7:I$210,'Capex forecast'!$T$7:$T$210,'Allocation of site-spec costs'!$B490,'Capex forecast'!$S$7:$S$210,'Allocation of site-spec costs'!$D490,'Capex forecast'!$Q$7:$Q$210,"Customer Connection")</f>
        <v>0</v>
      </c>
      <c r="K490" s="32">
        <f>SUMIFS('Capex forecast'!J$7:J$210,'Capex forecast'!$T$7:$T$210,'Allocation of site-spec costs'!$B490,'Capex forecast'!$S$7:$S$210,'Allocation of site-spec costs'!$D490,'Capex forecast'!$Q$7:$Q$210,"Customer Connection")</f>
        <v>0</v>
      </c>
      <c r="L490" s="32">
        <f>SUMIFS('Capex forecast'!K$7:K$210,'Capex forecast'!$T$7:$T$210,'Allocation of site-spec costs'!$B490,'Capex forecast'!$S$7:$S$210,'Allocation of site-spec costs'!$D490,'Capex forecast'!$Q$7:$Q$210,"Customer Connection")</f>
        <v>0</v>
      </c>
      <c r="M490" s="32">
        <f>SUMIFS('Capex forecast'!L$7:L$210,'Capex forecast'!$T$7:$T$210,'Allocation of site-spec costs'!$B490,'Capex forecast'!$S$7:$S$210,'Allocation of site-spec costs'!$D490,'Capex forecast'!$Q$7:$Q$210,"Customer Connection")</f>
        <v>0</v>
      </c>
      <c r="N490" s="32">
        <f>SUMIFS('Capex forecast'!M$7:M$210,'Capex forecast'!$T$7:$T$210,'Allocation of site-spec costs'!$B490,'Capex forecast'!$S$7:$S$210,'Allocation of site-spec costs'!$D490,'Capex forecast'!$Q$7:$Q$210,"Customer Connection")</f>
        <v>0</v>
      </c>
      <c r="O490" s="32">
        <f>SUMIFS('Capex forecast'!N$7:N$210,'Capex forecast'!$T$7:$T$210,'Allocation of site-spec costs'!$B490,'Capex forecast'!$S$7:$S$210,'Allocation of site-spec costs'!$D490,'Capex forecast'!$Q$7:$Q$210,"Customer Connection")</f>
        <v>0</v>
      </c>
      <c r="Q490" s="6" t="s">
        <v>126</v>
      </c>
      <c r="R490" s="6" t="str">
        <f>INDEX('Raw demand forecast'!$M$7:$M$5830,MATCH($Q490,'Raw demand forecast'!$B$7:$B$5830,0))</f>
        <v>No</v>
      </c>
      <c r="S490" s="6" t="str">
        <f>IF(COUNTIF($Q$93:Q490,$B490) = 1, "LV", IF(COUNTIF($Q$93:Q490,$B490) = 2, "HV", "ST"))</f>
        <v>HV</v>
      </c>
      <c r="T490" s="6" t="str">
        <f>INDEX('Demand forecast and growth rate'!$E$7:$E$273,MATCH($Q490,'Demand forecast and growth rate'!$B$7:$B$273,0))</f>
        <v>Steady/falling</v>
      </c>
      <c r="U490" s="32">
        <f>SUMIFS('Capex forecast'!E$7:E$210,'Capex forecast'!$T$7:$T$210,$Q490,'Capex forecast'!$S$7:$S$210,$S490,'Capex forecast'!$Q$7:$Q$210,"Augex")</f>
        <v>0</v>
      </c>
      <c r="V490" s="32">
        <f>SUMIFS('Capex forecast'!F$7:F$210,'Capex forecast'!$T$7:$T$210,$Q490,'Capex forecast'!$S$7:$S$210,$S490,'Capex forecast'!$Q$7:$Q$210,"Augex")</f>
        <v>0</v>
      </c>
      <c r="W490" s="32">
        <f>SUMIFS('Capex forecast'!G$7:G$210,'Capex forecast'!$T$7:$T$210,$Q490,'Capex forecast'!$S$7:$S$210,$S490,'Capex forecast'!$Q$7:$Q$210,"Augex")</f>
        <v>0</v>
      </c>
      <c r="X490" s="32">
        <f>SUMIFS('Capex forecast'!H$7:H$210,'Capex forecast'!$T$7:$T$210,$Q490,'Capex forecast'!$S$7:$S$210,$S490,'Capex forecast'!$Q$7:$Q$210,"Augex")</f>
        <v>0</v>
      </c>
      <c r="Y490" s="32">
        <f>SUMIFS('Capex forecast'!I$7:I$210,'Capex forecast'!$T$7:$T$210,$Q490,'Capex forecast'!$S$7:$S$210,$S490,'Capex forecast'!$Q$7:$Q$210,"Augex")</f>
        <v>0</v>
      </c>
      <c r="Z490" s="32">
        <f>SUMIFS('Capex forecast'!J$7:J$210,'Capex forecast'!$T$7:$T$210,$Q490,'Capex forecast'!$S$7:$S$210,$S490,'Capex forecast'!$Q$7:$Q$210,"Augex")</f>
        <v>0</v>
      </c>
      <c r="AA490" s="32">
        <f>SUMIFS('Capex forecast'!K$7:K$210,'Capex forecast'!$T$7:$T$210,$Q490,'Capex forecast'!$S$7:$S$210,$S490,'Capex forecast'!$Q$7:$Q$210,"Augex")</f>
        <v>0</v>
      </c>
      <c r="AB490" s="32">
        <f>SUMIFS('Capex forecast'!L$7:L$210,'Capex forecast'!$T$7:$T$210,$Q490,'Capex forecast'!$S$7:$S$210,$S490,'Capex forecast'!$Q$7:$Q$210,"Augex")</f>
        <v>0</v>
      </c>
      <c r="AC490" s="32">
        <f>SUMIFS('Capex forecast'!M$7:M$210,'Capex forecast'!$T$7:$T$210,$Q490,'Capex forecast'!$S$7:$S$210,$S490,'Capex forecast'!$Q$7:$Q$210,"Augex")</f>
        <v>0</v>
      </c>
      <c r="AD490" s="32">
        <f>SUMIFS('Capex forecast'!N$7:N$210,'Capex forecast'!$T$7:$T$210,$Q490,'Capex forecast'!$S$7:$S$210,$S490,'Capex forecast'!$Q$7:$Q$210,"Augex")</f>
        <v>0</v>
      </c>
      <c r="AF490" s="6" t="s">
        <v>126</v>
      </c>
      <c r="AG490" s="6" t="str">
        <f>INDEX('Raw demand forecast'!$M$7:$M$5830,MATCH($Q490,'Raw demand forecast'!$B$7:$B$5830,0))</f>
        <v>No</v>
      </c>
      <c r="AH490" s="6" t="str">
        <f>IF(COUNTIF($AF$93:AF490,$B490) = 1, "LV", IF(COUNTIF($AF$93:AF490,$B490) = 2, "HV", "ST"))</f>
        <v>HV</v>
      </c>
      <c r="AI490" s="6" t="str">
        <f>INDEX('Demand forecast and growth rate'!$E$7:$E$273,MATCH($Q490,'Demand forecast and growth rate'!$B$7:$B$273,0))</f>
        <v>Steady/falling</v>
      </c>
      <c r="AJ490" s="53">
        <f>SUMIFS('Capex forecast'!E$7:E$210,'Capex forecast'!$T$7:$T$210,$AF490,'Capex forecast'!$S$7:$S$210,$AH490,'Capex forecast'!$Q$7:$Q$210,"Repex")</f>
        <v>0</v>
      </c>
      <c r="AK490" s="53">
        <f>SUMIFS('Capex forecast'!F$7:F$210,'Capex forecast'!$T$7:$T$210,$AF490,'Capex forecast'!$S$7:$S$210,$AH490,'Capex forecast'!$Q$7:$Q$210,"Repex")</f>
        <v>0</v>
      </c>
      <c r="AL490" s="53">
        <f>SUMIFS('Capex forecast'!G$7:G$210,'Capex forecast'!$T$7:$T$210,$AF490,'Capex forecast'!$S$7:$S$210,$AH490,'Capex forecast'!$Q$7:$Q$210,"Repex")</f>
        <v>0</v>
      </c>
      <c r="AM490" s="53">
        <f>SUMIFS('Capex forecast'!H$7:H$210,'Capex forecast'!$T$7:$T$210,$AF490,'Capex forecast'!$S$7:$S$210,$AH490,'Capex forecast'!$Q$7:$Q$210,"Repex")</f>
        <v>0</v>
      </c>
      <c r="AN490" s="53">
        <f>SUMIFS('Capex forecast'!I$7:I$210,'Capex forecast'!$T$7:$T$210,$AF490,'Capex forecast'!$S$7:$S$210,$AH490,'Capex forecast'!$Q$7:$Q$210,"Repex")</f>
        <v>0</v>
      </c>
      <c r="AO490" s="53">
        <f>SUMIFS('Capex forecast'!J$7:J$210,'Capex forecast'!$T$7:$T$210,$AF490,'Capex forecast'!$S$7:$S$210,$AH490,'Capex forecast'!$Q$7:$Q$210,"Repex")</f>
        <v>0</v>
      </c>
      <c r="AP490" s="53">
        <f>SUMIFS('Capex forecast'!K$7:K$210,'Capex forecast'!$T$7:$T$210,$AF490,'Capex forecast'!$S$7:$S$210,$AH490,'Capex forecast'!$Q$7:$Q$210,"Repex")</f>
        <v>0</v>
      </c>
      <c r="AQ490" s="53">
        <f>SUMIFS('Capex forecast'!L$7:L$210,'Capex forecast'!$T$7:$T$210,$AF490,'Capex forecast'!$S$7:$S$210,$AH490,'Capex forecast'!$Q$7:$Q$210,"Repex")</f>
        <v>0</v>
      </c>
      <c r="AR490" s="53">
        <f>SUMIFS('Capex forecast'!M$7:M$210,'Capex forecast'!$T$7:$T$210,$AF490,'Capex forecast'!$S$7:$S$210,$AH490,'Capex forecast'!$Q$7:$Q$210,"Repex")</f>
        <v>0</v>
      </c>
      <c r="AS490" s="53">
        <f>SUMIFS('Capex forecast'!N$7:N$210,'Capex forecast'!$T$7:$T$210,$AF490,'Capex forecast'!$S$7:$S$210,$AH490,'Capex forecast'!$Q$7:$Q$210,"Repex")</f>
        <v>0</v>
      </c>
    </row>
    <row r="491" spans="2:45" ht="15">
      <c r="B491" s="6" t="s">
        <v>611</v>
      </c>
      <c r="C491" s="6" t="str">
        <f>INDEX('Raw demand forecast'!$M$7:$M$5830,MATCH($B491,'Raw demand forecast'!$B$7:$B$5830,0))</f>
        <v>Yes</v>
      </c>
      <c r="D491" s="6" t="str">
        <f>IF(COUNTIF($B$93:B491,$B491) = 1, "LV", IF(COUNTIF($B$93:B491,$B491) = 2, "HV", "ST"))</f>
        <v>HV</v>
      </c>
      <c r="E491" s="6" t="str">
        <f>INDEX('Demand forecast and growth rate'!$E$7:$E$273,MATCH($B491,'Demand forecast and growth rate'!$B$7:$B$273,0))</f>
        <v>Steady/falling</v>
      </c>
      <c r="F491" s="32">
        <f>SUMIFS('Capex forecast'!E$7:E$210,'Capex forecast'!$T$7:$T$210,'Allocation of site-spec costs'!$B491,'Capex forecast'!$S$7:$S$210,'Allocation of site-spec costs'!$D491,'Capex forecast'!$Q$7:$Q$210,"Customer Connection")</f>
        <v>0</v>
      </c>
      <c r="G491" s="32">
        <f>SUMIFS('Capex forecast'!F$7:F$210,'Capex forecast'!$T$7:$T$210,'Allocation of site-spec costs'!$B491,'Capex forecast'!$S$7:$S$210,'Allocation of site-spec costs'!$D491,'Capex forecast'!$Q$7:$Q$210,"Customer Connection")</f>
        <v>0</v>
      </c>
      <c r="H491" s="32">
        <f>SUMIFS('Capex forecast'!G$7:G$210,'Capex forecast'!$T$7:$T$210,'Allocation of site-spec costs'!$B491,'Capex forecast'!$S$7:$S$210,'Allocation of site-spec costs'!$D491,'Capex forecast'!$Q$7:$Q$210,"Customer Connection")</f>
        <v>0</v>
      </c>
      <c r="I491" s="32">
        <f>SUMIFS('Capex forecast'!H$7:H$210,'Capex forecast'!$T$7:$T$210,'Allocation of site-spec costs'!$B491,'Capex forecast'!$S$7:$S$210,'Allocation of site-spec costs'!$D491,'Capex forecast'!$Q$7:$Q$210,"Customer Connection")</f>
        <v>0</v>
      </c>
      <c r="J491" s="32">
        <f>SUMIFS('Capex forecast'!I$7:I$210,'Capex forecast'!$T$7:$T$210,'Allocation of site-spec costs'!$B491,'Capex forecast'!$S$7:$S$210,'Allocation of site-spec costs'!$D491,'Capex forecast'!$Q$7:$Q$210,"Customer Connection")</f>
        <v>0</v>
      </c>
      <c r="K491" s="32">
        <f>SUMIFS('Capex forecast'!J$7:J$210,'Capex forecast'!$T$7:$T$210,'Allocation of site-spec costs'!$B491,'Capex forecast'!$S$7:$S$210,'Allocation of site-spec costs'!$D491,'Capex forecast'!$Q$7:$Q$210,"Customer Connection")</f>
        <v>0</v>
      </c>
      <c r="L491" s="32">
        <f>SUMIFS('Capex forecast'!K$7:K$210,'Capex forecast'!$T$7:$T$210,'Allocation of site-spec costs'!$B491,'Capex forecast'!$S$7:$S$210,'Allocation of site-spec costs'!$D491,'Capex forecast'!$Q$7:$Q$210,"Customer Connection")</f>
        <v>0</v>
      </c>
      <c r="M491" s="32">
        <f>SUMIFS('Capex forecast'!L$7:L$210,'Capex forecast'!$T$7:$T$210,'Allocation of site-spec costs'!$B491,'Capex forecast'!$S$7:$S$210,'Allocation of site-spec costs'!$D491,'Capex forecast'!$Q$7:$Q$210,"Customer Connection")</f>
        <v>0</v>
      </c>
      <c r="N491" s="32">
        <f>SUMIFS('Capex forecast'!M$7:M$210,'Capex forecast'!$T$7:$T$210,'Allocation of site-spec costs'!$B491,'Capex forecast'!$S$7:$S$210,'Allocation of site-spec costs'!$D491,'Capex forecast'!$Q$7:$Q$210,"Customer Connection")</f>
        <v>0</v>
      </c>
      <c r="O491" s="32">
        <f>SUMIFS('Capex forecast'!N$7:N$210,'Capex forecast'!$T$7:$T$210,'Allocation of site-spec costs'!$B491,'Capex forecast'!$S$7:$S$210,'Allocation of site-spec costs'!$D491,'Capex forecast'!$Q$7:$Q$210,"Customer Connection")</f>
        <v>0</v>
      </c>
      <c r="Q491" s="6" t="s">
        <v>611</v>
      </c>
      <c r="R491" s="6" t="str">
        <f>INDEX('Raw demand forecast'!$M$7:$M$5830,MATCH($Q491,'Raw demand forecast'!$B$7:$B$5830,0))</f>
        <v>Yes</v>
      </c>
      <c r="S491" s="6" t="str">
        <f>IF(COUNTIF($Q$93:Q491,$B491) = 1, "LV", IF(COUNTIF($Q$93:Q491,$B491) = 2, "HV", "ST"))</f>
        <v>HV</v>
      </c>
      <c r="T491" s="6" t="str">
        <f>INDEX('Demand forecast and growth rate'!$E$7:$E$273,MATCH($Q491,'Demand forecast and growth rate'!$B$7:$B$273,0))</f>
        <v>Steady/falling</v>
      </c>
      <c r="U491" s="32">
        <f>SUMIFS('Capex forecast'!E$7:E$210,'Capex forecast'!$T$7:$T$210,$Q491,'Capex forecast'!$S$7:$S$210,$S491,'Capex forecast'!$Q$7:$Q$210,"Augex")</f>
        <v>0</v>
      </c>
      <c r="V491" s="32">
        <f>SUMIFS('Capex forecast'!F$7:F$210,'Capex forecast'!$T$7:$T$210,$Q491,'Capex forecast'!$S$7:$S$210,$S491,'Capex forecast'!$Q$7:$Q$210,"Augex")</f>
        <v>0</v>
      </c>
      <c r="W491" s="32">
        <f>SUMIFS('Capex forecast'!G$7:G$210,'Capex forecast'!$T$7:$T$210,$Q491,'Capex forecast'!$S$7:$S$210,$S491,'Capex forecast'!$Q$7:$Q$210,"Augex")</f>
        <v>0</v>
      </c>
      <c r="X491" s="32">
        <f>SUMIFS('Capex forecast'!H$7:H$210,'Capex forecast'!$T$7:$T$210,$Q491,'Capex forecast'!$S$7:$S$210,$S491,'Capex forecast'!$Q$7:$Q$210,"Augex")</f>
        <v>0</v>
      </c>
      <c r="Y491" s="32">
        <f>SUMIFS('Capex forecast'!I$7:I$210,'Capex forecast'!$T$7:$T$210,$Q491,'Capex forecast'!$S$7:$S$210,$S491,'Capex forecast'!$Q$7:$Q$210,"Augex")</f>
        <v>0</v>
      </c>
      <c r="Z491" s="32">
        <f>SUMIFS('Capex forecast'!J$7:J$210,'Capex forecast'!$T$7:$T$210,$Q491,'Capex forecast'!$S$7:$S$210,$S491,'Capex forecast'!$Q$7:$Q$210,"Augex")</f>
        <v>0</v>
      </c>
      <c r="AA491" s="32">
        <f>SUMIFS('Capex forecast'!K$7:K$210,'Capex forecast'!$T$7:$T$210,$Q491,'Capex forecast'!$S$7:$S$210,$S491,'Capex forecast'!$Q$7:$Q$210,"Augex")</f>
        <v>0</v>
      </c>
      <c r="AB491" s="32">
        <f>SUMIFS('Capex forecast'!L$7:L$210,'Capex forecast'!$T$7:$T$210,$Q491,'Capex forecast'!$S$7:$S$210,$S491,'Capex forecast'!$Q$7:$Q$210,"Augex")</f>
        <v>0</v>
      </c>
      <c r="AC491" s="32">
        <f>SUMIFS('Capex forecast'!M$7:M$210,'Capex forecast'!$T$7:$T$210,$Q491,'Capex forecast'!$S$7:$S$210,$S491,'Capex forecast'!$Q$7:$Q$210,"Augex")</f>
        <v>0</v>
      </c>
      <c r="AD491" s="32">
        <f>SUMIFS('Capex forecast'!N$7:N$210,'Capex forecast'!$T$7:$T$210,$Q491,'Capex forecast'!$S$7:$S$210,$S491,'Capex forecast'!$Q$7:$Q$210,"Augex")</f>
        <v>0</v>
      </c>
      <c r="AF491" s="6" t="s">
        <v>611</v>
      </c>
      <c r="AG491" s="6" t="str">
        <f>INDEX('Raw demand forecast'!$M$7:$M$5830,MATCH($Q491,'Raw demand forecast'!$B$7:$B$5830,0))</f>
        <v>Yes</v>
      </c>
      <c r="AH491" s="6" t="str">
        <f>IF(COUNTIF($AF$93:AF491,$B491) = 1, "LV", IF(COUNTIF($AF$93:AF491,$B491) = 2, "HV", "ST"))</f>
        <v>HV</v>
      </c>
      <c r="AI491" s="6" t="str">
        <f>INDEX('Demand forecast and growth rate'!$E$7:$E$273,MATCH($Q491,'Demand forecast and growth rate'!$B$7:$B$273,0))</f>
        <v>Steady/falling</v>
      </c>
      <c r="AJ491" s="53">
        <f>SUMIFS('Capex forecast'!E$7:E$210,'Capex forecast'!$T$7:$T$210,$AF491,'Capex forecast'!$S$7:$S$210,$AH491,'Capex forecast'!$Q$7:$Q$210,"Repex")</f>
        <v>0</v>
      </c>
      <c r="AK491" s="53">
        <f>SUMIFS('Capex forecast'!F$7:F$210,'Capex forecast'!$T$7:$T$210,$AF491,'Capex forecast'!$S$7:$S$210,$AH491,'Capex forecast'!$Q$7:$Q$210,"Repex")</f>
        <v>0</v>
      </c>
      <c r="AL491" s="53">
        <f>SUMIFS('Capex forecast'!G$7:G$210,'Capex forecast'!$T$7:$T$210,$AF491,'Capex forecast'!$S$7:$S$210,$AH491,'Capex forecast'!$Q$7:$Q$210,"Repex")</f>
        <v>0</v>
      </c>
      <c r="AM491" s="53">
        <f>SUMIFS('Capex forecast'!H$7:H$210,'Capex forecast'!$T$7:$T$210,$AF491,'Capex forecast'!$S$7:$S$210,$AH491,'Capex forecast'!$Q$7:$Q$210,"Repex")</f>
        <v>0</v>
      </c>
      <c r="AN491" s="53">
        <f>SUMIFS('Capex forecast'!I$7:I$210,'Capex forecast'!$T$7:$T$210,$AF491,'Capex forecast'!$S$7:$S$210,$AH491,'Capex forecast'!$Q$7:$Q$210,"Repex")</f>
        <v>0</v>
      </c>
      <c r="AO491" s="53">
        <f>SUMIFS('Capex forecast'!J$7:J$210,'Capex forecast'!$T$7:$T$210,$AF491,'Capex forecast'!$S$7:$S$210,$AH491,'Capex forecast'!$Q$7:$Q$210,"Repex")</f>
        <v>0</v>
      </c>
      <c r="AP491" s="53">
        <f>SUMIFS('Capex forecast'!K$7:K$210,'Capex forecast'!$T$7:$T$210,$AF491,'Capex forecast'!$S$7:$S$210,$AH491,'Capex forecast'!$Q$7:$Q$210,"Repex")</f>
        <v>0</v>
      </c>
      <c r="AQ491" s="53">
        <f>SUMIFS('Capex forecast'!L$7:L$210,'Capex forecast'!$T$7:$T$210,$AF491,'Capex forecast'!$S$7:$S$210,$AH491,'Capex forecast'!$Q$7:$Q$210,"Repex")</f>
        <v>0</v>
      </c>
      <c r="AR491" s="53">
        <f>SUMIFS('Capex forecast'!M$7:M$210,'Capex forecast'!$T$7:$T$210,$AF491,'Capex forecast'!$S$7:$S$210,$AH491,'Capex forecast'!$Q$7:$Q$210,"Repex")</f>
        <v>0</v>
      </c>
      <c r="AS491" s="53">
        <f>SUMIFS('Capex forecast'!N$7:N$210,'Capex forecast'!$T$7:$T$210,$AF491,'Capex forecast'!$S$7:$S$210,$AH491,'Capex forecast'!$Q$7:$Q$210,"Repex")</f>
        <v>0</v>
      </c>
    </row>
    <row r="492" spans="2:45" ht="15">
      <c r="B492" s="6" t="s">
        <v>155</v>
      </c>
      <c r="C492" s="6" t="str">
        <f>INDEX('Raw demand forecast'!$M$7:$M$5830,MATCH($B492,'Raw demand forecast'!$B$7:$B$5830,0))</f>
        <v>No</v>
      </c>
      <c r="D492" s="6" t="str">
        <f>IF(COUNTIF($B$93:B492,$B492) = 1, "LV", IF(COUNTIF($B$93:B492,$B492) = 2, "HV", "ST"))</f>
        <v>HV</v>
      </c>
      <c r="E492" s="6" t="str">
        <f>INDEX('Demand forecast and growth rate'!$E$7:$E$273,MATCH($B492,'Demand forecast and growth rate'!$B$7:$B$273,0))</f>
        <v>Steady/falling</v>
      </c>
      <c r="F492" s="32">
        <f>SUMIFS('Capex forecast'!E$7:E$210,'Capex forecast'!$T$7:$T$210,'Allocation of site-spec costs'!$B492,'Capex forecast'!$S$7:$S$210,'Allocation of site-spec costs'!$D492,'Capex forecast'!$Q$7:$Q$210,"Customer Connection")</f>
        <v>0</v>
      </c>
      <c r="G492" s="32">
        <f>SUMIFS('Capex forecast'!F$7:F$210,'Capex forecast'!$T$7:$T$210,'Allocation of site-spec costs'!$B492,'Capex forecast'!$S$7:$S$210,'Allocation of site-spec costs'!$D492,'Capex forecast'!$Q$7:$Q$210,"Customer Connection")</f>
        <v>0</v>
      </c>
      <c r="H492" s="32">
        <f>SUMIFS('Capex forecast'!G$7:G$210,'Capex forecast'!$T$7:$T$210,'Allocation of site-spec costs'!$B492,'Capex forecast'!$S$7:$S$210,'Allocation of site-spec costs'!$D492,'Capex forecast'!$Q$7:$Q$210,"Customer Connection")</f>
        <v>0</v>
      </c>
      <c r="I492" s="32">
        <f>SUMIFS('Capex forecast'!H$7:H$210,'Capex forecast'!$T$7:$T$210,'Allocation of site-spec costs'!$B492,'Capex forecast'!$S$7:$S$210,'Allocation of site-spec costs'!$D492,'Capex forecast'!$Q$7:$Q$210,"Customer Connection")</f>
        <v>0</v>
      </c>
      <c r="J492" s="32">
        <f>SUMIFS('Capex forecast'!I$7:I$210,'Capex forecast'!$T$7:$T$210,'Allocation of site-spec costs'!$B492,'Capex forecast'!$S$7:$S$210,'Allocation of site-spec costs'!$D492,'Capex forecast'!$Q$7:$Q$210,"Customer Connection")</f>
        <v>0</v>
      </c>
      <c r="K492" s="32">
        <f>SUMIFS('Capex forecast'!J$7:J$210,'Capex forecast'!$T$7:$T$210,'Allocation of site-spec costs'!$B492,'Capex forecast'!$S$7:$S$210,'Allocation of site-spec costs'!$D492,'Capex forecast'!$Q$7:$Q$210,"Customer Connection")</f>
        <v>0</v>
      </c>
      <c r="L492" s="32">
        <f>SUMIFS('Capex forecast'!K$7:K$210,'Capex forecast'!$T$7:$T$210,'Allocation of site-spec costs'!$B492,'Capex forecast'!$S$7:$S$210,'Allocation of site-spec costs'!$D492,'Capex forecast'!$Q$7:$Q$210,"Customer Connection")</f>
        <v>0</v>
      </c>
      <c r="M492" s="32">
        <f>SUMIFS('Capex forecast'!L$7:L$210,'Capex forecast'!$T$7:$T$210,'Allocation of site-spec costs'!$B492,'Capex forecast'!$S$7:$S$210,'Allocation of site-spec costs'!$D492,'Capex forecast'!$Q$7:$Q$210,"Customer Connection")</f>
        <v>0</v>
      </c>
      <c r="N492" s="32">
        <f>SUMIFS('Capex forecast'!M$7:M$210,'Capex forecast'!$T$7:$T$210,'Allocation of site-spec costs'!$B492,'Capex forecast'!$S$7:$S$210,'Allocation of site-spec costs'!$D492,'Capex forecast'!$Q$7:$Q$210,"Customer Connection")</f>
        <v>0</v>
      </c>
      <c r="O492" s="32">
        <f>SUMIFS('Capex forecast'!N$7:N$210,'Capex forecast'!$T$7:$T$210,'Allocation of site-spec costs'!$B492,'Capex forecast'!$S$7:$S$210,'Allocation of site-spec costs'!$D492,'Capex forecast'!$Q$7:$Q$210,"Customer Connection")</f>
        <v>0</v>
      </c>
      <c r="Q492" s="6" t="s">
        <v>155</v>
      </c>
      <c r="R492" s="6" t="str">
        <f>INDEX('Raw demand forecast'!$M$7:$M$5830,MATCH($Q492,'Raw demand forecast'!$B$7:$B$5830,0))</f>
        <v>No</v>
      </c>
      <c r="S492" s="6" t="str">
        <f>IF(COUNTIF($Q$93:Q492,$B492) = 1, "LV", IF(COUNTIF($Q$93:Q492,$B492) = 2, "HV", "ST"))</f>
        <v>HV</v>
      </c>
      <c r="T492" s="6" t="str">
        <f>INDEX('Demand forecast and growth rate'!$E$7:$E$273,MATCH($Q492,'Demand forecast and growth rate'!$B$7:$B$273,0))</f>
        <v>Steady/falling</v>
      </c>
      <c r="U492" s="32">
        <f>SUMIFS('Capex forecast'!E$7:E$210,'Capex forecast'!$T$7:$T$210,$Q492,'Capex forecast'!$S$7:$S$210,$S492,'Capex forecast'!$Q$7:$Q$210,"Augex")</f>
        <v>0</v>
      </c>
      <c r="V492" s="32">
        <f>SUMIFS('Capex forecast'!F$7:F$210,'Capex forecast'!$T$7:$T$210,$Q492,'Capex forecast'!$S$7:$S$210,$S492,'Capex forecast'!$Q$7:$Q$210,"Augex")</f>
        <v>0</v>
      </c>
      <c r="W492" s="32">
        <f>SUMIFS('Capex forecast'!G$7:G$210,'Capex forecast'!$T$7:$T$210,$Q492,'Capex forecast'!$S$7:$S$210,$S492,'Capex forecast'!$Q$7:$Q$210,"Augex")</f>
        <v>0</v>
      </c>
      <c r="X492" s="32">
        <f>SUMIFS('Capex forecast'!H$7:H$210,'Capex forecast'!$T$7:$T$210,$Q492,'Capex forecast'!$S$7:$S$210,$S492,'Capex forecast'!$Q$7:$Q$210,"Augex")</f>
        <v>0</v>
      </c>
      <c r="Y492" s="32">
        <f>SUMIFS('Capex forecast'!I$7:I$210,'Capex forecast'!$T$7:$T$210,$Q492,'Capex forecast'!$S$7:$S$210,$S492,'Capex forecast'!$Q$7:$Q$210,"Augex")</f>
        <v>0</v>
      </c>
      <c r="Z492" s="32">
        <f>SUMIFS('Capex forecast'!J$7:J$210,'Capex forecast'!$T$7:$T$210,$Q492,'Capex forecast'!$S$7:$S$210,$S492,'Capex forecast'!$Q$7:$Q$210,"Augex")</f>
        <v>0</v>
      </c>
      <c r="AA492" s="32">
        <f>SUMIFS('Capex forecast'!K$7:K$210,'Capex forecast'!$T$7:$T$210,$Q492,'Capex forecast'!$S$7:$S$210,$S492,'Capex forecast'!$Q$7:$Q$210,"Augex")</f>
        <v>0</v>
      </c>
      <c r="AB492" s="32">
        <f>SUMIFS('Capex forecast'!L$7:L$210,'Capex forecast'!$T$7:$T$210,$Q492,'Capex forecast'!$S$7:$S$210,$S492,'Capex forecast'!$Q$7:$Q$210,"Augex")</f>
        <v>0</v>
      </c>
      <c r="AC492" s="32">
        <f>SUMIFS('Capex forecast'!M$7:M$210,'Capex forecast'!$T$7:$T$210,$Q492,'Capex forecast'!$S$7:$S$210,$S492,'Capex forecast'!$Q$7:$Q$210,"Augex")</f>
        <v>0</v>
      </c>
      <c r="AD492" s="32">
        <f>SUMIFS('Capex forecast'!N$7:N$210,'Capex forecast'!$T$7:$T$210,$Q492,'Capex forecast'!$S$7:$S$210,$S492,'Capex forecast'!$Q$7:$Q$210,"Augex")</f>
        <v>0</v>
      </c>
      <c r="AF492" s="6" t="s">
        <v>155</v>
      </c>
      <c r="AG492" s="6" t="str">
        <f>INDEX('Raw demand forecast'!$M$7:$M$5830,MATCH($Q492,'Raw demand forecast'!$B$7:$B$5830,0))</f>
        <v>No</v>
      </c>
      <c r="AH492" s="6" t="str">
        <f>IF(COUNTIF($AF$93:AF492,$B492) = 1, "LV", IF(COUNTIF($AF$93:AF492,$B492) = 2, "HV", "ST"))</f>
        <v>HV</v>
      </c>
      <c r="AI492" s="6" t="str">
        <f>INDEX('Demand forecast and growth rate'!$E$7:$E$273,MATCH($Q492,'Demand forecast and growth rate'!$B$7:$B$273,0))</f>
        <v>Steady/falling</v>
      </c>
      <c r="AJ492" s="53">
        <f>SUMIFS('Capex forecast'!E$7:E$210,'Capex forecast'!$T$7:$T$210,$AF492,'Capex forecast'!$S$7:$S$210,$AH492,'Capex forecast'!$Q$7:$Q$210,"Repex")</f>
        <v>0</v>
      </c>
      <c r="AK492" s="53">
        <f>SUMIFS('Capex forecast'!F$7:F$210,'Capex forecast'!$T$7:$T$210,$AF492,'Capex forecast'!$S$7:$S$210,$AH492,'Capex forecast'!$Q$7:$Q$210,"Repex")</f>
        <v>0</v>
      </c>
      <c r="AL492" s="53">
        <f>SUMIFS('Capex forecast'!G$7:G$210,'Capex forecast'!$T$7:$T$210,$AF492,'Capex forecast'!$S$7:$S$210,$AH492,'Capex forecast'!$Q$7:$Q$210,"Repex")</f>
        <v>0</v>
      </c>
      <c r="AM492" s="53">
        <f>SUMIFS('Capex forecast'!H$7:H$210,'Capex forecast'!$T$7:$T$210,$AF492,'Capex forecast'!$S$7:$S$210,$AH492,'Capex forecast'!$Q$7:$Q$210,"Repex")</f>
        <v>0</v>
      </c>
      <c r="AN492" s="53">
        <f>SUMIFS('Capex forecast'!I$7:I$210,'Capex forecast'!$T$7:$T$210,$AF492,'Capex forecast'!$S$7:$S$210,$AH492,'Capex forecast'!$Q$7:$Q$210,"Repex")</f>
        <v>0</v>
      </c>
      <c r="AO492" s="53">
        <f>SUMIFS('Capex forecast'!J$7:J$210,'Capex forecast'!$T$7:$T$210,$AF492,'Capex forecast'!$S$7:$S$210,$AH492,'Capex forecast'!$Q$7:$Q$210,"Repex")</f>
        <v>0</v>
      </c>
      <c r="AP492" s="53">
        <f>SUMIFS('Capex forecast'!K$7:K$210,'Capex forecast'!$T$7:$T$210,$AF492,'Capex forecast'!$S$7:$S$210,$AH492,'Capex forecast'!$Q$7:$Q$210,"Repex")</f>
        <v>0</v>
      </c>
      <c r="AQ492" s="53">
        <f>SUMIFS('Capex forecast'!L$7:L$210,'Capex forecast'!$T$7:$T$210,$AF492,'Capex forecast'!$S$7:$S$210,$AH492,'Capex forecast'!$Q$7:$Q$210,"Repex")</f>
        <v>0</v>
      </c>
      <c r="AR492" s="53">
        <f>SUMIFS('Capex forecast'!M$7:M$210,'Capex forecast'!$T$7:$T$210,$AF492,'Capex forecast'!$S$7:$S$210,$AH492,'Capex forecast'!$Q$7:$Q$210,"Repex")</f>
        <v>0</v>
      </c>
      <c r="AS492" s="53">
        <f>SUMIFS('Capex forecast'!N$7:N$210,'Capex forecast'!$T$7:$T$210,$AF492,'Capex forecast'!$S$7:$S$210,$AH492,'Capex forecast'!$Q$7:$Q$210,"Repex")</f>
        <v>0</v>
      </c>
    </row>
    <row r="493" spans="2:45" ht="15">
      <c r="B493" s="6" t="s">
        <v>167</v>
      </c>
      <c r="C493" s="6" t="str">
        <f>INDEX('Raw demand forecast'!$M$7:$M$5830,MATCH($B493,'Raw demand forecast'!$B$7:$B$5830,0))</f>
        <v>No</v>
      </c>
      <c r="D493" s="6" t="str">
        <f>IF(COUNTIF($B$93:B493,$B493) = 1, "LV", IF(COUNTIF($B$93:B493,$B493) = 2, "HV", "ST"))</f>
        <v>HV</v>
      </c>
      <c r="E493" s="6" t="str">
        <f>INDEX('Demand forecast and growth rate'!$E$7:$E$273,MATCH($B493,'Demand forecast and growth rate'!$B$7:$B$273,0))</f>
        <v>Small growth</v>
      </c>
      <c r="F493" s="32">
        <f>SUMIFS('Capex forecast'!E$7:E$210,'Capex forecast'!$T$7:$T$210,'Allocation of site-spec costs'!$B493,'Capex forecast'!$S$7:$S$210,'Allocation of site-spec costs'!$D493,'Capex forecast'!$Q$7:$Q$210,"Customer Connection")</f>
        <v>0</v>
      </c>
      <c r="G493" s="32">
        <f>SUMIFS('Capex forecast'!F$7:F$210,'Capex forecast'!$T$7:$T$210,'Allocation of site-spec costs'!$B493,'Capex forecast'!$S$7:$S$210,'Allocation of site-spec costs'!$D493,'Capex forecast'!$Q$7:$Q$210,"Customer Connection")</f>
        <v>0</v>
      </c>
      <c r="H493" s="32">
        <f>SUMIFS('Capex forecast'!G$7:G$210,'Capex forecast'!$T$7:$T$210,'Allocation of site-spec costs'!$B493,'Capex forecast'!$S$7:$S$210,'Allocation of site-spec costs'!$D493,'Capex forecast'!$Q$7:$Q$210,"Customer Connection")</f>
        <v>0</v>
      </c>
      <c r="I493" s="32">
        <f>SUMIFS('Capex forecast'!H$7:H$210,'Capex forecast'!$T$7:$T$210,'Allocation of site-spec costs'!$B493,'Capex forecast'!$S$7:$S$210,'Allocation of site-spec costs'!$D493,'Capex forecast'!$Q$7:$Q$210,"Customer Connection")</f>
        <v>0</v>
      </c>
      <c r="J493" s="32">
        <f>SUMIFS('Capex forecast'!I$7:I$210,'Capex forecast'!$T$7:$T$210,'Allocation of site-spec costs'!$B493,'Capex forecast'!$S$7:$S$210,'Allocation of site-spec costs'!$D493,'Capex forecast'!$Q$7:$Q$210,"Customer Connection")</f>
        <v>0</v>
      </c>
      <c r="K493" s="32">
        <f>SUMIFS('Capex forecast'!J$7:J$210,'Capex forecast'!$T$7:$T$210,'Allocation of site-spec costs'!$B493,'Capex forecast'!$S$7:$S$210,'Allocation of site-spec costs'!$D493,'Capex forecast'!$Q$7:$Q$210,"Customer Connection")</f>
        <v>0</v>
      </c>
      <c r="L493" s="32">
        <f>SUMIFS('Capex forecast'!K$7:K$210,'Capex forecast'!$T$7:$T$210,'Allocation of site-spec costs'!$B493,'Capex forecast'!$S$7:$S$210,'Allocation of site-spec costs'!$D493,'Capex forecast'!$Q$7:$Q$210,"Customer Connection")</f>
        <v>0</v>
      </c>
      <c r="M493" s="32">
        <f>SUMIFS('Capex forecast'!L$7:L$210,'Capex forecast'!$T$7:$T$210,'Allocation of site-spec costs'!$B493,'Capex forecast'!$S$7:$S$210,'Allocation of site-spec costs'!$D493,'Capex forecast'!$Q$7:$Q$210,"Customer Connection")</f>
        <v>0</v>
      </c>
      <c r="N493" s="32">
        <f>SUMIFS('Capex forecast'!M$7:M$210,'Capex forecast'!$T$7:$T$210,'Allocation of site-spec costs'!$B493,'Capex forecast'!$S$7:$S$210,'Allocation of site-spec costs'!$D493,'Capex forecast'!$Q$7:$Q$210,"Customer Connection")</f>
        <v>0</v>
      </c>
      <c r="O493" s="32">
        <f>SUMIFS('Capex forecast'!N$7:N$210,'Capex forecast'!$T$7:$T$210,'Allocation of site-spec costs'!$B493,'Capex forecast'!$S$7:$S$210,'Allocation of site-spec costs'!$D493,'Capex forecast'!$Q$7:$Q$210,"Customer Connection")</f>
        <v>0</v>
      </c>
      <c r="Q493" s="6" t="s">
        <v>167</v>
      </c>
      <c r="R493" s="6" t="str">
        <f>INDEX('Raw demand forecast'!$M$7:$M$5830,MATCH($Q493,'Raw demand forecast'!$B$7:$B$5830,0))</f>
        <v>No</v>
      </c>
      <c r="S493" s="6" t="str">
        <f>IF(COUNTIF($Q$93:Q493,$B493) = 1, "LV", IF(COUNTIF($Q$93:Q493,$B493) = 2, "HV", "ST"))</f>
        <v>HV</v>
      </c>
      <c r="T493" s="6" t="str">
        <f>INDEX('Demand forecast and growth rate'!$E$7:$E$273,MATCH($Q493,'Demand forecast and growth rate'!$B$7:$B$273,0))</f>
        <v>Small growth</v>
      </c>
      <c r="U493" s="32">
        <f>SUMIFS('Capex forecast'!E$7:E$210,'Capex forecast'!$T$7:$T$210,$Q493,'Capex forecast'!$S$7:$S$210,$S493,'Capex forecast'!$Q$7:$Q$210,"Augex")</f>
        <v>0</v>
      </c>
      <c r="V493" s="32">
        <f>SUMIFS('Capex forecast'!F$7:F$210,'Capex forecast'!$T$7:$T$210,$Q493,'Capex forecast'!$S$7:$S$210,$S493,'Capex forecast'!$Q$7:$Q$210,"Augex")</f>
        <v>0</v>
      </c>
      <c r="W493" s="32">
        <f>SUMIFS('Capex forecast'!G$7:G$210,'Capex forecast'!$T$7:$T$210,$Q493,'Capex forecast'!$S$7:$S$210,$S493,'Capex forecast'!$Q$7:$Q$210,"Augex")</f>
        <v>0</v>
      </c>
      <c r="X493" s="32">
        <f>SUMIFS('Capex forecast'!H$7:H$210,'Capex forecast'!$T$7:$T$210,$Q493,'Capex forecast'!$S$7:$S$210,$S493,'Capex forecast'!$Q$7:$Q$210,"Augex")</f>
        <v>0</v>
      </c>
      <c r="Y493" s="32">
        <f>SUMIFS('Capex forecast'!I$7:I$210,'Capex forecast'!$T$7:$T$210,$Q493,'Capex forecast'!$S$7:$S$210,$S493,'Capex forecast'!$Q$7:$Q$210,"Augex")</f>
        <v>0</v>
      </c>
      <c r="Z493" s="32">
        <f>SUMIFS('Capex forecast'!J$7:J$210,'Capex forecast'!$T$7:$T$210,$Q493,'Capex forecast'!$S$7:$S$210,$S493,'Capex forecast'!$Q$7:$Q$210,"Augex")</f>
        <v>0</v>
      </c>
      <c r="AA493" s="32">
        <f>SUMIFS('Capex forecast'!K$7:K$210,'Capex forecast'!$T$7:$T$210,$Q493,'Capex forecast'!$S$7:$S$210,$S493,'Capex forecast'!$Q$7:$Q$210,"Augex")</f>
        <v>0</v>
      </c>
      <c r="AB493" s="32">
        <f>SUMIFS('Capex forecast'!L$7:L$210,'Capex forecast'!$T$7:$T$210,$Q493,'Capex forecast'!$S$7:$S$210,$S493,'Capex forecast'!$Q$7:$Q$210,"Augex")</f>
        <v>0</v>
      </c>
      <c r="AC493" s="32">
        <f>SUMIFS('Capex forecast'!M$7:M$210,'Capex forecast'!$T$7:$T$210,$Q493,'Capex forecast'!$S$7:$S$210,$S493,'Capex forecast'!$Q$7:$Q$210,"Augex")</f>
        <v>0</v>
      </c>
      <c r="AD493" s="32">
        <f>SUMIFS('Capex forecast'!N$7:N$210,'Capex forecast'!$T$7:$T$210,$Q493,'Capex forecast'!$S$7:$S$210,$S493,'Capex forecast'!$Q$7:$Q$210,"Augex")</f>
        <v>0</v>
      </c>
      <c r="AF493" s="6" t="s">
        <v>167</v>
      </c>
      <c r="AG493" s="6" t="str">
        <f>INDEX('Raw demand forecast'!$M$7:$M$5830,MATCH($Q493,'Raw demand forecast'!$B$7:$B$5830,0))</f>
        <v>No</v>
      </c>
      <c r="AH493" s="6" t="str">
        <f>IF(COUNTIF($AF$93:AF493,$B493) = 1, "LV", IF(COUNTIF($AF$93:AF493,$B493) = 2, "HV", "ST"))</f>
        <v>HV</v>
      </c>
      <c r="AI493" s="6" t="str">
        <f>INDEX('Demand forecast and growth rate'!$E$7:$E$273,MATCH($Q493,'Demand forecast and growth rate'!$B$7:$B$273,0))</f>
        <v>Small growth</v>
      </c>
      <c r="AJ493" s="53">
        <f>SUMIFS('Capex forecast'!E$7:E$210,'Capex forecast'!$T$7:$T$210,$AF493,'Capex forecast'!$S$7:$S$210,$AH493,'Capex forecast'!$Q$7:$Q$210,"Repex")</f>
        <v>0</v>
      </c>
      <c r="AK493" s="53">
        <f>SUMIFS('Capex forecast'!F$7:F$210,'Capex forecast'!$T$7:$T$210,$AF493,'Capex forecast'!$S$7:$S$210,$AH493,'Capex forecast'!$Q$7:$Q$210,"Repex")</f>
        <v>0</v>
      </c>
      <c r="AL493" s="53">
        <f>SUMIFS('Capex forecast'!G$7:G$210,'Capex forecast'!$T$7:$T$210,$AF493,'Capex forecast'!$S$7:$S$210,$AH493,'Capex forecast'!$Q$7:$Q$210,"Repex")</f>
        <v>0</v>
      </c>
      <c r="AM493" s="53">
        <f>SUMIFS('Capex forecast'!H$7:H$210,'Capex forecast'!$T$7:$T$210,$AF493,'Capex forecast'!$S$7:$S$210,$AH493,'Capex forecast'!$Q$7:$Q$210,"Repex")</f>
        <v>0</v>
      </c>
      <c r="AN493" s="53">
        <f>SUMIFS('Capex forecast'!I$7:I$210,'Capex forecast'!$T$7:$T$210,$AF493,'Capex forecast'!$S$7:$S$210,$AH493,'Capex forecast'!$Q$7:$Q$210,"Repex")</f>
        <v>0</v>
      </c>
      <c r="AO493" s="53">
        <f>SUMIFS('Capex forecast'!J$7:J$210,'Capex forecast'!$T$7:$T$210,$AF493,'Capex forecast'!$S$7:$S$210,$AH493,'Capex forecast'!$Q$7:$Q$210,"Repex")</f>
        <v>0</v>
      </c>
      <c r="AP493" s="53">
        <f>SUMIFS('Capex forecast'!K$7:K$210,'Capex forecast'!$T$7:$T$210,$AF493,'Capex forecast'!$S$7:$S$210,$AH493,'Capex forecast'!$Q$7:$Q$210,"Repex")</f>
        <v>0</v>
      </c>
      <c r="AQ493" s="53">
        <f>SUMIFS('Capex forecast'!L$7:L$210,'Capex forecast'!$T$7:$T$210,$AF493,'Capex forecast'!$S$7:$S$210,$AH493,'Capex forecast'!$Q$7:$Q$210,"Repex")</f>
        <v>0</v>
      </c>
      <c r="AR493" s="53">
        <f>SUMIFS('Capex forecast'!M$7:M$210,'Capex forecast'!$T$7:$T$210,$AF493,'Capex forecast'!$S$7:$S$210,$AH493,'Capex forecast'!$Q$7:$Q$210,"Repex")</f>
        <v>0</v>
      </c>
      <c r="AS493" s="53">
        <f>SUMIFS('Capex forecast'!N$7:N$210,'Capex forecast'!$T$7:$T$210,$AF493,'Capex forecast'!$S$7:$S$210,$AH493,'Capex forecast'!$Q$7:$Q$210,"Repex")</f>
        <v>0</v>
      </c>
    </row>
    <row r="494" spans="2:45" ht="15">
      <c r="B494" s="6" t="s">
        <v>177</v>
      </c>
      <c r="C494" s="6" t="str">
        <f>INDEX('Raw demand forecast'!$M$7:$M$5830,MATCH($B494,'Raw demand forecast'!$B$7:$B$5830,0))</f>
        <v>No</v>
      </c>
      <c r="D494" s="6" t="str">
        <f>IF(COUNTIF($B$93:B494,$B494) = 1, "LV", IF(COUNTIF($B$93:B494,$B494) = 2, "HV", "ST"))</f>
        <v>HV</v>
      </c>
      <c r="E494" s="6" t="str">
        <f>INDEX('Demand forecast and growth rate'!$E$7:$E$273,MATCH($B494,'Demand forecast and growth rate'!$B$7:$B$273,0))</f>
        <v>Small growth</v>
      </c>
      <c r="F494" s="32">
        <f>SUMIFS('Capex forecast'!E$7:E$210,'Capex forecast'!$T$7:$T$210,'Allocation of site-spec costs'!$B494,'Capex forecast'!$S$7:$S$210,'Allocation of site-spec costs'!$D494,'Capex forecast'!$Q$7:$Q$210,"Customer Connection")</f>
        <v>0</v>
      </c>
      <c r="G494" s="32">
        <f>SUMIFS('Capex forecast'!F$7:F$210,'Capex forecast'!$T$7:$T$210,'Allocation of site-spec costs'!$B494,'Capex forecast'!$S$7:$S$210,'Allocation of site-spec costs'!$D494,'Capex forecast'!$Q$7:$Q$210,"Customer Connection")</f>
        <v>0</v>
      </c>
      <c r="H494" s="32">
        <f>SUMIFS('Capex forecast'!G$7:G$210,'Capex forecast'!$T$7:$T$210,'Allocation of site-spec costs'!$B494,'Capex forecast'!$S$7:$S$210,'Allocation of site-spec costs'!$D494,'Capex forecast'!$Q$7:$Q$210,"Customer Connection")</f>
        <v>0</v>
      </c>
      <c r="I494" s="32">
        <f>SUMIFS('Capex forecast'!H$7:H$210,'Capex forecast'!$T$7:$T$210,'Allocation of site-spec costs'!$B494,'Capex forecast'!$S$7:$S$210,'Allocation of site-spec costs'!$D494,'Capex forecast'!$Q$7:$Q$210,"Customer Connection")</f>
        <v>0</v>
      </c>
      <c r="J494" s="32">
        <f>SUMIFS('Capex forecast'!I$7:I$210,'Capex forecast'!$T$7:$T$210,'Allocation of site-spec costs'!$B494,'Capex forecast'!$S$7:$S$210,'Allocation of site-spec costs'!$D494,'Capex forecast'!$Q$7:$Q$210,"Customer Connection")</f>
        <v>0</v>
      </c>
      <c r="K494" s="32">
        <f>SUMIFS('Capex forecast'!J$7:J$210,'Capex forecast'!$T$7:$T$210,'Allocation of site-spec costs'!$B494,'Capex forecast'!$S$7:$S$210,'Allocation of site-spec costs'!$D494,'Capex forecast'!$Q$7:$Q$210,"Customer Connection")</f>
        <v>0</v>
      </c>
      <c r="L494" s="32">
        <f>SUMIFS('Capex forecast'!K$7:K$210,'Capex forecast'!$T$7:$T$210,'Allocation of site-spec costs'!$B494,'Capex forecast'!$S$7:$S$210,'Allocation of site-spec costs'!$D494,'Capex forecast'!$Q$7:$Q$210,"Customer Connection")</f>
        <v>0</v>
      </c>
      <c r="M494" s="32">
        <f>SUMIFS('Capex forecast'!L$7:L$210,'Capex forecast'!$T$7:$T$210,'Allocation of site-spec costs'!$B494,'Capex forecast'!$S$7:$S$210,'Allocation of site-spec costs'!$D494,'Capex forecast'!$Q$7:$Q$210,"Customer Connection")</f>
        <v>0</v>
      </c>
      <c r="N494" s="32">
        <f>SUMIFS('Capex forecast'!M$7:M$210,'Capex forecast'!$T$7:$T$210,'Allocation of site-spec costs'!$B494,'Capex forecast'!$S$7:$S$210,'Allocation of site-spec costs'!$D494,'Capex forecast'!$Q$7:$Q$210,"Customer Connection")</f>
        <v>0</v>
      </c>
      <c r="O494" s="32">
        <f>SUMIFS('Capex forecast'!N$7:N$210,'Capex forecast'!$T$7:$T$210,'Allocation of site-spec costs'!$B494,'Capex forecast'!$S$7:$S$210,'Allocation of site-spec costs'!$D494,'Capex forecast'!$Q$7:$Q$210,"Customer Connection")</f>
        <v>0</v>
      </c>
      <c r="Q494" s="6" t="s">
        <v>177</v>
      </c>
      <c r="R494" s="6" t="str">
        <f>INDEX('Raw demand forecast'!$M$7:$M$5830,MATCH($Q494,'Raw demand forecast'!$B$7:$B$5830,0))</f>
        <v>No</v>
      </c>
      <c r="S494" s="6" t="str">
        <f>IF(COUNTIF($Q$93:Q494,$B494) = 1, "LV", IF(COUNTIF($Q$93:Q494,$B494) = 2, "HV", "ST"))</f>
        <v>HV</v>
      </c>
      <c r="T494" s="6" t="str">
        <f>INDEX('Demand forecast and growth rate'!$E$7:$E$273,MATCH($Q494,'Demand forecast and growth rate'!$B$7:$B$273,0))</f>
        <v>Small growth</v>
      </c>
      <c r="U494" s="32">
        <f>SUMIFS('Capex forecast'!E$7:E$210,'Capex forecast'!$T$7:$T$210,$Q494,'Capex forecast'!$S$7:$S$210,$S494,'Capex forecast'!$Q$7:$Q$210,"Augex")</f>
        <v>0</v>
      </c>
      <c r="V494" s="32">
        <f>SUMIFS('Capex forecast'!F$7:F$210,'Capex forecast'!$T$7:$T$210,$Q494,'Capex forecast'!$S$7:$S$210,$S494,'Capex forecast'!$Q$7:$Q$210,"Augex")</f>
        <v>0</v>
      </c>
      <c r="W494" s="32">
        <f>SUMIFS('Capex forecast'!G$7:G$210,'Capex forecast'!$T$7:$T$210,$Q494,'Capex forecast'!$S$7:$S$210,$S494,'Capex forecast'!$Q$7:$Q$210,"Augex")</f>
        <v>0</v>
      </c>
      <c r="X494" s="32">
        <f>SUMIFS('Capex forecast'!H$7:H$210,'Capex forecast'!$T$7:$T$210,$Q494,'Capex forecast'!$S$7:$S$210,$S494,'Capex forecast'!$Q$7:$Q$210,"Augex")</f>
        <v>0</v>
      </c>
      <c r="Y494" s="32">
        <f>SUMIFS('Capex forecast'!I$7:I$210,'Capex forecast'!$T$7:$T$210,$Q494,'Capex forecast'!$S$7:$S$210,$S494,'Capex forecast'!$Q$7:$Q$210,"Augex")</f>
        <v>0</v>
      </c>
      <c r="Z494" s="32">
        <f>SUMIFS('Capex forecast'!J$7:J$210,'Capex forecast'!$T$7:$T$210,$Q494,'Capex forecast'!$S$7:$S$210,$S494,'Capex forecast'!$Q$7:$Q$210,"Augex")</f>
        <v>0</v>
      </c>
      <c r="AA494" s="32">
        <f>SUMIFS('Capex forecast'!K$7:K$210,'Capex forecast'!$T$7:$T$210,$Q494,'Capex forecast'!$S$7:$S$210,$S494,'Capex forecast'!$Q$7:$Q$210,"Augex")</f>
        <v>0</v>
      </c>
      <c r="AB494" s="32">
        <f>SUMIFS('Capex forecast'!L$7:L$210,'Capex forecast'!$T$7:$T$210,$Q494,'Capex forecast'!$S$7:$S$210,$S494,'Capex forecast'!$Q$7:$Q$210,"Augex")</f>
        <v>0</v>
      </c>
      <c r="AC494" s="32">
        <f>SUMIFS('Capex forecast'!M$7:M$210,'Capex forecast'!$T$7:$T$210,$Q494,'Capex forecast'!$S$7:$S$210,$S494,'Capex forecast'!$Q$7:$Q$210,"Augex")</f>
        <v>0</v>
      </c>
      <c r="AD494" s="32">
        <f>SUMIFS('Capex forecast'!N$7:N$210,'Capex forecast'!$T$7:$T$210,$Q494,'Capex forecast'!$S$7:$S$210,$S494,'Capex forecast'!$Q$7:$Q$210,"Augex")</f>
        <v>0</v>
      </c>
      <c r="AF494" s="6" t="s">
        <v>177</v>
      </c>
      <c r="AG494" s="6" t="str">
        <f>INDEX('Raw demand forecast'!$M$7:$M$5830,MATCH($Q494,'Raw demand forecast'!$B$7:$B$5830,0))</f>
        <v>No</v>
      </c>
      <c r="AH494" s="6" t="str">
        <f>IF(COUNTIF($AF$93:AF494,$B494) = 1, "LV", IF(COUNTIF($AF$93:AF494,$B494) = 2, "HV", "ST"))</f>
        <v>HV</v>
      </c>
      <c r="AI494" s="6" t="str">
        <f>INDEX('Demand forecast and growth rate'!$E$7:$E$273,MATCH($Q494,'Demand forecast and growth rate'!$B$7:$B$273,0))</f>
        <v>Small growth</v>
      </c>
      <c r="AJ494" s="53">
        <f>SUMIFS('Capex forecast'!E$7:E$210,'Capex forecast'!$T$7:$T$210,$AF494,'Capex forecast'!$S$7:$S$210,$AH494,'Capex forecast'!$Q$7:$Q$210,"Repex")</f>
        <v>0</v>
      </c>
      <c r="AK494" s="53">
        <f>SUMIFS('Capex forecast'!F$7:F$210,'Capex forecast'!$T$7:$T$210,$AF494,'Capex forecast'!$S$7:$S$210,$AH494,'Capex forecast'!$Q$7:$Q$210,"Repex")</f>
        <v>0</v>
      </c>
      <c r="AL494" s="53">
        <f>SUMIFS('Capex forecast'!G$7:G$210,'Capex forecast'!$T$7:$T$210,$AF494,'Capex forecast'!$S$7:$S$210,$AH494,'Capex forecast'!$Q$7:$Q$210,"Repex")</f>
        <v>0</v>
      </c>
      <c r="AM494" s="53">
        <f>SUMIFS('Capex forecast'!H$7:H$210,'Capex forecast'!$T$7:$T$210,$AF494,'Capex forecast'!$S$7:$S$210,$AH494,'Capex forecast'!$Q$7:$Q$210,"Repex")</f>
        <v>0</v>
      </c>
      <c r="AN494" s="53">
        <f>SUMIFS('Capex forecast'!I$7:I$210,'Capex forecast'!$T$7:$T$210,$AF494,'Capex forecast'!$S$7:$S$210,$AH494,'Capex forecast'!$Q$7:$Q$210,"Repex")</f>
        <v>0</v>
      </c>
      <c r="AO494" s="53">
        <f>SUMIFS('Capex forecast'!J$7:J$210,'Capex forecast'!$T$7:$T$210,$AF494,'Capex forecast'!$S$7:$S$210,$AH494,'Capex forecast'!$Q$7:$Q$210,"Repex")</f>
        <v>0</v>
      </c>
      <c r="AP494" s="53">
        <f>SUMIFS('Capex forecast'!K$7:K$210,'Capex forecast'!$T$7:$T$210,$AF494,'Capex forecast'!$S$7:$S$210,$AH494,'Capex forecast'!$Q$7:$Q$210,"Repex")</f>
        <v>0</v>
      </c>
      <c r="AQ494" s="53">
        <f>SUMIFS('Capex forecast'!L$7:L$210,'Capex forecast'!$T$7:$T$210,$AF494,'Capex forecast'!$S$7:$S$210,$AH494,'Capex forecast'!$Q$7:$Q$210,"Repex")</f>
        <v>0</v>
      </c>
      <c r="AR494" s="53">
        <f>SUMIFS('Capex forecast'!M$7:M$210,'Capex forecast'!$T$7:$T$210,$AF494,'Capex forecast'!$S$7:$S$210,$AH494,'Capex forecast'!$Q$7:$Q$210,"Repex")</f>
        <v>0</v>
      </c>
      <c r="AS494" s="53">
        <f>SUMIFS('Capex forecast'!N$7:N$210,'Capex forecast'!$T$7:$T$210,$AF494,'Capex forecast'!$S$7:$S$210,$AH494,'Capex forecast'!$Q$7:$Q$210,"Repex")</f>
        <v>0</v>
      </c>
    </row>
    <row r="495" spans="2:45" ht="15">
      <c r="B495" s="6" t="s">
        <v>549</v>
      </c>
      <c r="C495" s="6" t="str">
        <f>INDEX('Raw demand forecast'!$M$7:$M$5830,MATCH($B495,'Raw demand forecast'!$B$7:$B$5830,0))</f>
        <v>Yes</v>
      </c>
      <c r="D495" s="6" t="str">
        <f>IF(COUNTIF($B$93:B495,$B495) = 1, "LV", IF(COUNTIF($B$93:B495,$B495) = 2, "HV", "ST"))</f>
        <v>HV</v>
      </c>
      <c r="E495" s="6" t="str">
        <f>INDEX('Demand forecast and growth rate'!$E$7:$E$273,MATCH($B495,'Demand forecast and growth rate'!$B$7:$B$273,0))</f>
        <v>Steady/falling</v>
      </c>
      <c r="F495" s="32">
        <f>SUMIFS('Capex forecast'!E$7:E$210,'Capex forecast'!$T$7:$T$210,'Allocation of site-spec costs'!$B495,'Capex forecast'!$S$7:$S$210,'Allocation of site-spec costs'!$D495,'Capex forecast'!$Q$7:$Q$210,"Customer Connection")</f>
        <v>0</v>
      </c>
      <c r="G495" s="32">
        <f>SUMIFS('Capex forecast'!F$7:F$210,'Capex forecast'!$T$7:$T$210,'Allocation of site-spec costs'!$B495,'Capex forecast'!$S$7:$S$210,'Allocation of site-spec costs'!$D495,'Capex forecast'!$Q$7:$Q$210,"Customer Connection")</f>
        <v>0</v>
      </c>
      <c r="H495" s="32">
        <f>SUMIFS('Capex forecast'!G$7:G$210,'Capex forecast'!$T$7:$T$210,'Allocation of site-spec costs'!$B495,'Capex forecast'!$S$7:$S$210,'Allocation of site-spec costs'!$D495,'Capex forecast'!$Q$7:$Q$210,"Customer Connection")</f>
        <v>0</v>
      </c>
      <c r="I495" s="32">
        <f>SUMIFS('Capex forecast'!H$7:H$210,'Capex forecast'!$T$7:$T$210,'Allocation of site-spec costs'!$B495,'Capex forecast'!$S$7:$S$210,'Allocation of site-spec costs'!$D495,'Capex forecast'!$Q$7:$Q$210,"Customer Connection")</f>
        <v>0</v>
      </c>
      <c r="J495" s="32">
        <f>SUMIFS('Capex forecast'!I$7:I$210,'Capex forecast'!$T$7:$T$210,'Allocation of site-spec costs'!$B495,'Capex forecast'!$S$7:$S$210,'Allocation of site-spec costs'!$D495,'Capex forecast'!$Q$7:$Q$210,"Customer Connection")</f>
        <v>0</v>
      </c>
      <c r="K495" s="32">
        <f>SUMIFS('Capex forecast'!J$7:J$210,'Capex forecast'!$T$7:$T$210,'Allocation of site-spec costs'!$B495,'Capex forecast'!$S$7:$S$210,'Allocation of site-spec costs'!$D495,'Capex forecast'!$Q$7:$Q$210,"Customer Connection")</f>
        <v>0</v>
      </c>
      <c r="L495" s="32">
        <f>SUMIFS('Capex forecast'!K$7:K$210,'Capex forecast'!$T$7:$T$210,'Allocation of site-spec costs'!$B495,'Capex forecast'!$S$7:$S$210,'Allocation of site-spec costs'!$D495,'Capex forecast'!$Q$7:$Q$210,"Customer Connection")</f>
        <v>0</v>
      </c>
      <c r="M495" s="32">
        <f>SUMIFS('Capex forecast'!L$7:L$210,'Capex forecast'!$T$7:$T$210,'Allocation of site-spec costs'!$B495,'Capex forecast'!$S$7:$S$210,'Allocation of site-spec costs'!$D495,'Capex forecast'!$Q$7:$Q$210,"Customer Connection")</f>
        <v>0</v>
      </c>
      <c r="N495" s="32">
        <f>SUMIFS('Capex forecast'!M$7:M$210,'Capex forecast'!$T$7:$T$210,'Allocation of site-spec costs'!$B495,'Capex forecast'!$S$7:$S$210,'Allocation of site-spec costs'!$D495,'Capex forecast'!$Q$7:$Q$210,"Customer Connection")</f>
        <v>0</v>
      </c>
      <c r="O495" s="32">
        <f>SUMIFS('Capex forecast'!N$7:N$210,'Capex forecast'!$T$7:$T$210,'Allocation of site-spec costs'!$B495,'Capex forecast'!$S$7:$S$210,'Allocation of site-spec costs'!$D495,'Capex forecast'!$Q$7:$Q$210,"Customer Connection")</f>
        <v>0</v>
      </c>
      <c r="Q495" s="6" t="s">
        <v>549</v>
      </c>
      <c r="R495" s="6" t="str">
        <f>INDEX('Raw demand forecast'!$M$7:$M$5830,MATCH($Q495,'Raw demand forecast'!$B$7:$B$5830,0))</f>
        <v>Yes</v>
      </c>
      <c r="S495" s="6" t="str">
        <f>IF(COUNTIF($Q$93:Q495,$B495) = 1, "LV", IF(COUNTIF($Q$93:Q495,$B495) = 2, "HV", "ST"))</f>
        <v>HV</v>
      </c>
      <c r="T495" s="6" t="str">
        <f>INDEX('Demand forecast and growth rate'!$E$7:$E$273,MATCH($Q495,'Demand forecast and growth rate'!$B$7:$B$273,0))</f>
        <v>Steady/falling</v>
      </c>
      <c r="U495" s="32">
        <f>SUMIFS('Capex forecast'!E$7:E$210,'Capex forecast'!$T$7:$T$210,$Q495,'Capex forecast'!$S$7:$S$210,$S495,'Capex forecast'!$Q$7:$Q$210,"Augex")</f>
        <v>0</v>
      </c>
      <c r="V495" s="32">
        <f>SUMIFS('Capex forecast'!F$7:F$210,'Capex forecast'!$T$7:$T$210,$Q495,'Capex forecast'!$S$7:$S$210,$S495,'Capex forecast'!$Q$7:$Q$210,"Augex")</f>
        <v>0</v>
      </c>
      <c r="W495" s="32">
        <f>SUMIFS('Capex forecast'!G$7:G$210,'Capex forecast'!$T$7:$T$210,$Q495,'Capex forecast'!$S$7:$S$210,$S495,'Capex forecast'!$Q$7:$Q$210,"Augex")</f>
        <v>0</v>
      </c>
      <c r="X495" s="32">
        <f>SUMIFS('Capex forecast'!H$7:H$210,'Capex forecast'!$T$7:$T$210,$Q495,'Capex forecast'!$S$7:$S$210,$S495,'Capex forecast'!$Q$7:$Q$210,"Augex")</f>
        <v>0</v>
      </c>
      <c r="Y495" s="32">
        <f>SUMIFS('Capex forecast'!I$7:I$210,'Capex forecast'!$T$7:$T$210,$Q495,'Capex forecast'!$S$7:$S$210,$S495,'Capex forecast'!$Q$7:$Q$210,"Augex")</f>
        <v>0</v>
      </c>
      <c r="Z495" s="32">
        <f>SUMIFS('Capex forecast'!J$7:J$210,'Capex forecast'!$T$7:$T$210,$Q495,'Capex forecast'!$S$7:$S$210,$S495,'Capex forecast'!$Q$7:$Q$210,"Augex")</f>
        <v>0</v>
      </c>
      <c r="AA495" s="32">
        <f>SUMIFS('Capex forecast'!K$7:K$210,'Capex forecast'!$T$7:$T$210,$Q495,'Capex forecast'!$S$7:$S$210,$S495,'Capex forecast'!$Q$7:$Q$210,"Augex")</f>
        <v>0</v>
      </c>
      <c r="AB495" s="32">
        <f>SUMIFS('Capex forecast'!L$7:L$210,'Capex forecast'!$T$7:$T$210,$Q495,'Capex forecast'!$S$7:$S$210,$S495,'Capex forecast'!$Q$7:$Q$210,"Augex")</f>
        <v>0</v>
      </c>
      <c r="AC495" s="32">
        <f>SUMIFS('Capex forecast'!M$7:M$210,'Capex forecast'!$T$7:$T$210,$Q495,'Capex forecast'!$S$7:$S$210,$S495,'Capex forecast'!$Q$7:$Q$210,"Augex")</f>
        <v>0</v>
      </c>
      <c r="AD495" s="32">
        <f>SUMIFS('Capex forecast'!N$7:N$210,'Capex forecast'!$T$7:$T$210,$Q495,'Capex forecast'!$S$7:$S$210,$S495,'Capex forecast'!$Q$7:$Q$210,"Augex")</f>
        <v>0</v>
      </c>
      <c r="AF495" s="6" t="s">
        <v>549</v>
      </c>
      <c r="AG495" s="6" t="str">
        <f>INDEX('Raw demand forecast'!$M$7:$M$5830,MATCH($Q495,'Raw demand forecast'!$B$7:$B$5830,0))</f>
        <v>Yes</v>
      </c>
      <c r="AH495" s="6" t="str">
        <f>IF(COUNTIF($AF$93:AF495,$B495) = 1, "LV", IF(COUNTIF($AF$93:AF495,$B495) = 2, "HV", "ST"))</f>
        <v>HV</v>
      </c>
      <c r="AI495" s="6" t="str">
        <f>INDEX('Demand forecast and growth rate'!$E$7:$E$273,MATCH($Q495,'Demand forecast and growth rate'!$B$7:$B$273,0))</f>
        <v>Steady/falling</v>
      </c>
      <c r="AJ495" s="53">
        <f>SUMIFS('Capex forecast'!E$7:E$210,'Capex forecast'!$T$7:$T$210,$AF495,'Capex forecast'!$S$7:$S$210,$AH495,'Capex forecast'!$Q$7:$Q$210,"Repex")</f>
        <v>0</v>
      </c>
      <c r="AK495" s="53">
        <f>SUMIFS('Capex forecast'!F$7:F$210,'Capex forecast'!$T$7:$T$210,$AF495,'Capex forecast'!$S$7:$S$210,$AH495,'Capex forecast'!$Q$7:$Q$210,"Repex")</f>
        <v>0</v>
      </c>
      <c r="AL495" s="53">
        <f>SUMIFS('Capex forecast'!G$7:G$210,'Capex forecast'!$T$7:$T$210,$AF495,'Capex forecast'!$S$7:$S$210,$AH495,'Capex forecast'!$Q$7:$Q$210,"Repex")</f>
        <v>0</v>
      </c>
      <c r="AM495" s="53">
        <f>SUMIFS('Capex forecast'!H$7:H$210,'Capex forecast'!$T$7:$T$210,$AF495,'Capex forecast'!$S$7:$S$210,$AH495,'Capex forecast'!$Q$7:$Q$210,"Repex")</f>
        <v>0</v>
      </c>
      <c r="AN495" s="53">
        <f>SUMIFS('Capex forecast'!I$7:I$210,'Capex forecast'!$T$7:$T$210,$AF495,'Capex forecast'!$S$7:$S$210,$AH495,'Capex forecast'!$Q$7:$Q$210,"Repex")</f>
        <v>0</v>
      </c>
      <c r="AO495" s="53">
        <f>SUMIFS('Capex forecast'!J$7:J$210,'Capex forecast'!$T$7:$T$210,$AF495,'Capex forecast'!$S$7:$S$210,$AH495,'Capex forecast'!$Q$7:$Q$210,"Repex")</f>
        <v>0</v>
      </c>
      <c r="AP495" s="53">
        <f>SUMIFS('Capex forecast'!K$7:K$210,'Capex forecast'!$T$7:$T$210,$AF495,'Capex forecast'!$S$7:$S$210,$AH495,'Capex forecast'!$Q$7:$Q$210,"Repex")</f>
        <v>0</v>
      </c>
      <c r="AQ495" s="53">
        <f>SUMIFS('Capex forecast'!L$7:L$210,'Capex forecast'!$T$7:$T$210,$AF495,'Capex forecast'!$S$7:$S$210,$AH495,'Capex forecast'!$Q$7:$Q$210,"Repex")</f>
        <v>0</v>
      </c>
      <c r="AR495" s="53">
        <f>SUMIFS('Capex forecast'!M$7:M$210,'Capex forecast'!$T$7:$T$210,$AF495,'Capex forecast'!$S$7:$S$210,$AH495,'Capex forecast'!$Q$7:$Q$210,"Repex")</f>
        <v>0</v>
      </c>
      <c r="AS495" s="53">
        <f>SUMIFS('Capex forecast'!N$7:N$210,'Capex forecast'!$T$7:$T$210,$AF495,'Capex forecast'!$S$7:$S$210,$AH495,'Capex forecast'!$Q$7:$Q$210,"Repex")</f>
        <v>0</v>
      </c>
    </row>
    <row r="496" spans="2:45" ht="15">
      <c r="B496" s="6" t="s">
        <v>551</v>
      </c>
      <c r="C496" s="6" t="str">
        <f>INDEX('Raw demand forecast'!$M$7:$M$5830,MATCH($B496,'Raw demand forecast'!$B$7:$B$5830,0))</f>
        <v>Yes</v>
      </c>
      <c r="D496" s="6" t="str">
        <f>IF(COUNTIF($B$93:B496,$B496) = 1, "LV", IF(COUNTIF($B$93:B496,$B496) = 2, "HV", "ST"))</f>
        <v>HV</v>
      </c>
      <c r="E496" s="6" t="str">
        <f>INDEX('Demand forecast and growth rate'!$E$7:$E$273,MATCH($B496,'Demand forecast and growth rate'!$B$7:$B$273,0))</f>
        <v>Steady/falling</v>
      </c>
      <c r="F496" s="32">
        <f>SUMIFS('Capex forecast'!E$7:E$210,'Capex forecast'!$T$7:$T$210,'Allocation of site-spec costs'!$B496,'Capex forecast'!$S$7:$S$210,'Allocation of site-spec costs'!$D496,'Capex forecast'!$Q$7:$Q$210,"Customer Connection")</f>
        <v>0</v>
      </c>
      <c r="G496" s="32">
        <f>SUMIFS('Capex forecast'!F$7:F$210,'Capex forecast'!$T$7:$T$210,'Allocation of site-spec costs'!$B496,'Capex forecast'!$S$7:$S$210,'Allocation of site-spec costs'!$D496,'Capex forecast'!$Q$7:$Q$210,"Customer Connection")</f>
        <v>0</v>
      </c>
      <c r="H496" s="32">
        <f>SUMIFS('Capex forecast'!G$7:G$210,'Capex forecast'!$T$7:$T$210,'Allocation of site-spec costs'!$B496,'Capex forecast'!$S$7:$S$210,'Allocation of site-spec costs'!$D496,'Capex forecast'!$Q$7:$Q$210,"Customer Connection")</f>
        <v>0</v>
      </c>
      <c r="I496" s="32">
        <f>SUMIFS('Capex forecast'!H$7:H$210,'Capex forecast'!$T$7:$T$210,'Allocation of site-spec costs'!$B496,'Capex forecast'!$S$7:$S$210,'Allocation of site-spec costs'!$D496,'Capex forecast'!$Q$7:$Q$210,"Customer Connection")</f>
        <v>0</v>
      </c>
      <c r="J496" s="32">
        <f>SUMIFS('Capex forecast'!I$7:I$210,'Capex forecast'!$T$7:$T$210,'Allocation of site-spec costs'!$B496,'Capex forecast'!$S$7:$S$210,'Allocation of site-spec costs'!$D496,'Capex forecast'!$Q$7:$Q$210,"Customer Connection")</f>
        <v>0</v>
      </c>
      <c r="K496" s="32">
        <f>SUMIFS('Capex forecast'!J$7:J$210,'Capex forecast'!$T$7:$T$210,'Allocation of site-spec costs'!$B496,'Capex forecast'!$S$7:$S$210,'Allocation of site-spec costs'!$D496,'Capex forecast'!$Q$7:$Q$210,"Customer Connection")</f>
        <v>0</v>
      </c>
      <c r="L496" s="32">
        <f>SUMIFS('Capex forecast'!K$7:K$210,'Capex forecast'!$T$7:$T$210,'Allocation of site-spec costs'!$B496,'Capex forecast'!$S$7:$S$210,'Allocation of site-spec costs'!$D496,'Capex forecast'!$Q$7:$Q$210,"Customer Connection")</f>
        <v>0</v>
      </c>
      <c r="M496" s="32">
        <f>SUMIFS('Capex forecast'!L$7:L$210,'Capex forecast'!$T$7:$T$210,'Allocation of site-spec costs'!$B496,'Capex forecast'!$S$7:$S$210,'Allocation of site-spec costs'!$D496,'Capex forecast'!$Q$7:$Q$210,"Customer Connection")</f>
        <v>0</v>
      </c>
      <c r="N496" s="32">
        <f>SUMIFS('Capex forecast'!M$7:M$210,'Capex forecast'!$T$7:$T$210,'Allocation of site-spec costs'!$B496,'Capex forecast'!$S$7:$S$210,'Allocation of site-spec costs'!$D496,'Capex forecast'!$Q$7:$Q$210,"Customer Connection")</f>
        <v>0</v>
      </c>
      <c r="O496" s="32">
        <f>SUMIFS('Capex forecast'!N$7:N$210,'Capex forecast'!$T$7:$T$210,'Allocation of site-spec costs'!$B496,'Capex forecast'!$S$7:$S$210,'Allocation of site-spec costs'!$D496,'Capex forecast'!$Q$7:$Q$210,"Customer Connection")</f>
        <v>0</v>
      </c>
      <c r="Q496" s="6" t="s">
        <v>551</v>
      </c>
      <c r="R496" s="6" t="str">
        <f>INDEX('Raw demand forecast'!$M$7:$M$5830,MATCH($Q496,'Raw demand forecast'!$B$7:$B$5830,0))</f>
        <v>Yes</v>
      </c>
      <c r="S496" s="6" t="str">
        <f>IF(COUNTIF($Q$93:Q496,$B496) = 1, "LV", IF(COUNTIF($Q$93:Q496,$B496) = 2, "HV", "ST"))</f>
        <v>HV</v>
      </c>
      <c r="T496" s="6" t="str">
        <f>INDEX('Demand forecast and growth rate'!$E$7:$E$273,MATCH($Q496,'Demand forecast and growth rate'!$B$7:$B$273,0))</f>
        <v>Steady/falling</v>
      </c>
      <c r="U496" s="32">
        <f>SUMIFS('Capex forecast'!E$7:E$210,'Capex forecast'!$T$7:$T$210,$Q496,'Capex forecast'!$S$7:$S$210,$S496,'Capex forecast'!$Q$7:$Q$210,"Augex")</f>
        <v>0</v>
      </c>
      <c r="V496" s="32">
        <f>SUMIFS('Capex forecast'!F$7:F$210,'Capex forecast'!$T$7:$T$210,$Q496,'Capex forecast'!$S$7:$S$210,$S496,'Capex forecast'!$Q$7:$Q$210,"Augex")</f>
        <v>0</v>
      </c>
      <c r="W496" s="32">
        <f>SUMIFS('Capex forecast'!G$7:G$210,'Capex forecast'!$T$7:$T$210,$Q496,'Capex forecast'!$S$7:$S$210,$S496,'Capex forecast'!$Q$7:$Q$210,"Augex")</f>
        <v>0</v>
      </c>
      <c r="X496" s="32">
        <f>SUMIFS('Capex forecast'!H$7:H$210,'Capex forecast'!$T$7:$T$210,$Q496,'Capex forecast'!$S$7:$S$210,$S496,'Capex forecast'!$Q$7:$Q$210,"Augex")</f>
        <v>0</v>
      </c>
      <c r="Y496" s="32">
        <f>SUMIFS('Capex forecast'!I$7:I$210,'Capex forecast'!$T$7:$T$210,$Q496,'Capex forecast'!$S$7:$S$210,$S496,'Capex forecast'!$Q$7:$Q$210,"Augex")</f>
        <v>0</v>
      </c>
      <c r="Z496" s="32">
        <f>SUMIFS('Capex forecast'!J$7:J$210,'Capex forecast'!$T$7:$T$210,$Q496,'Capex forecast'!$S$7:$S$210,$S496,'Capex forecast'!$Q$7:$Q$210,"Augex")</f>
        <v>0</v>
      </c>
      <c r="AA496" s="32">
        <f>SUMIFS('Capex forecast'!K$7:K$210,'Capex forecast'!$T$7:$T$210,$Q496,'Capex forecast'!$S$7:$S$210,$S496,'Capex forecast'!$Q$7:$Q$210,"Augex")</f>
        <v>0</v>
      </c>
      <c r="AB496" s="32">
        <f>SUMIFS('Capex forecast'!L$7:L$210,'Capex forecast'!$T$7:$T$210,$Q496,'Capex forecast'!$S$7:$S$210,$S496,'Capex forecast'!$Q$7:$Q$210,"Augex")</f>
        <v>0</v>
      </c>
      <c r="AC496" s="32">
        <f>SUMIFS('Capex forecast'!M$7:M$210,'Capex forecast'!$T$7:$T$210,$Q496,'Capex forecast'!$S$7:$S$210,$S496,'Capex forecast'!$Q$7:$Q$210,"Augex")</f>
        <v>0</v>
      </c>
      <c r="AD496" s="32">
        <f>SUMIFS('Capex forecast'!N$7:N$210,'Capex forecast'!$T$7:$T$210,$Q496,'Capex forecast'!$S$7:$S$210,$S496,'Capex forecast'!$Q$7:$Q$210,"Augex")</f>
        <v>0</v>
      </c>
      <c r="AF496" s="6" t="s">
        <v>551</v>
      </c>
      <c r="AG496" s="6" t="str">
        <f>INDEX('Raw demand forecast'!$M$7:$M$5830,MATCH($Q496,'Raw demand forecast'!$B$7:$B$5830,0))</f>
        <v>Yes</v>
      </c>
      <c r="AH496" s="6" t="str">
        <f>IF(COUNTIF($AF$93:AF496,$B496) = 1, "LV", IF(COUNTIF($AF$93:AF496,$B496) = 2, "HV", "ST"))</f>
        <v>HV</v>
      </c>
      <c r="AI496" s="6" t="str">
        <f>INDEX('Demand forecast and growth rate'!$E$7:$E$273,MATCH($Q496,'Demand forecast and growth rate'!$B$7:$B$273,0))</f>
        <v>Steady/falling</v>
      </c>
      <c r="AJ496" s="53">
        <f>SUMIFS('Capex forecast'!E$7:E$210,'Capex forecast'!$T$7:$T$210,$AF496,'Capex forecast'!$S$7:$S$210,$AH496,'Capex forecast'!$Q$7:$Q$210,"Repex")</f>
        <v>0</v>
      </c>
      <c r="AK496" s="53">
        <f>SUMIFS('Capex forecast'!F$7:F$210,'Capex forecast'!$T$7:$T$210,$AF496,'Capex forecast'!$S$7:$S$210,$AH496,'Capex forecast'!$Q$7:$Q$210,"Repex")</f>
        <v>0</v>
      </c>
      <c r="AL496" s="53">
        <f>SUMIFS('Capex forecast'!G$7:G$210,'Capex forecast'!$T$7:$T$210,$AF496,'Capex forecast'!$S$7:$S$210,$AH496,'Capex forecast'!$Q$7:$Q$210,"Repex")</f>
        <v>0</v>
      </c>
      <c r="AM496" s="53">
        <f>SUMIFS('Capex forecast'!H$7:H$210,'Capex forecast'!$T$7:$T$210,$AF496,'Capex forecast'!$S$7:$S$210,$AH496,'Capex forecast'!$Q$7:$Q$210,"Repex")</f>
        <v>0</v>
      </c>
      <c r="AN496" s="53">
        <f>SUMIFS('Capex forecast'!I$7:I$210,'Capex forecast'!$T$7:$T$210,$AF496,'Capex forecast'!$S$7:$S$210,$AH496,'Capex forecast'!$Q$7:$Q$210,"Repex")</f>
        <v>0</v>
      </c>
      <c r="AO496" s="53">
        <f>SUMIFS('Capex forecast'!J$7:J$210,'Capex forecast'!$T$7:$T$210,$AF496,'Capex forecast'!$S$7:$S$210,$AH496,'Capex forecast'!$Q$7:$Q$210,"Repex")</f>
        <v>0</v>
      </c>
      <c r="AP496" s="53">
        <f>SUMIFS('Capex forecast'!K$7:K$210,'Capex forecast'!$T$7:$T$210,$AF496,'Capex forecast'!$S$7:$S$210,$AH496,'Capex forecast'!$Q$7:$Q$210,"Repex")</f>
        <v>0</v>
      </c>
      <c r="AQ496" s="53">
        <f>SUMIFS('Capex forecast'!L$7:L$210,'Capex forecast'!$T$7:$T$210,$AF496,'Capex forecast'!$S$7:$S$210,$AH496,'Capex forecast'!$Q$7:$Q$210,"Repex")</f>
        <v>0</v>
      </c>
      <c r="AR496" s="53">
        <f>SUMIFS('Capex forecast'!M$7:M$210,'Capex forecast'!$T$7:$T$210,$AF496,'Capex forecast'!$S$7:$S$210,$AH496,'Capex forecast'!$Q$7:$Q$210,"Repex")</f>
        <v>0</v>
      </c>
      <c r="AS496" s="53">
        <f>SUMIFS('Capex forecast'!N$7:N$210,'Capex forecast'!$T$7:$T$210,$AF496,'Capex forecast'!$S$7:$S$210,$AH496,'Capex forecast'!$Q$7:$Q$210,"Repex")</f>
        <v>0</v>
      </c>
    </row>
    <row r="497" spans="2:45" ht="15">
      <c r="B497" s="6" t="s">
        <v>552</v>
      </c>
      <c r="C497" s="6" t="str">
        <f>INDEX('Raw demand forecast'!$M$7:$M$5830,MATCH($B497,'Raw demand forecast'!$B$7:$B$5830,0))</f>
        <v>Yes</v>
      </c>
      <c r="D497" s="6" t="str">
        <f>IF(COUNTIF($B$93:B497,$B497) = 1, "LV", IF(COUNTIF($B$93:B497,$B497) = 2, "HV", "ST"))</f>
        <v>HV</v>
      </c>
      <c r="E497" s="6" t="str">
        <f>INDEX('Demand forecast and growth rate'!$E$7:$E$273,MATCH($B497,'Demand forecast and growth rate'!$B$7:$B$273,0))</f>
        <v>Steady/falling</v>
      </c>
      <c r="F497" s="32">
        <f>SUMIFS('Capex forecast'!E$7:E$210,'Capex forecast'!$T$7:$T$210,'Allocation of site-spec costs'!$B497,'Capex forecast'!$S$7:$S$210,'Allocation of site-spec costs'!$D497,'Capex forecast'!$Q$7:$Q$210,"Customer Connection")</f>
        <v>0</v>
      </c>
      <c r="G497" s="32">
        <f>SUMIFS('Capex forecast'!F$7:F$210,'Capex forecast'!$T$7:$T$210,'Allocation of site-spec costs'!$B497,'Capex forecast'!$S$7:$S$210,'Allocation of site-spec costs'!$D497,'Capex forecast'!$Q$7:$Q$210,"Customer Connection")</f>
        <v>0</v>
      </c>
      <c r="H497" s="32">
        <f>SUMIFS('Capex forecast'!G$7:G$210,'Capex forecast'!$T$7:$T$210,'Allocation of site-spec costs'!$B497,'Capex forecast'!$S$7:$S$210,'Allocation of site-spec costs'!$D497,'Capex forecast'!$Q$7:$Q$210,"Customer Connection")</f>
        <v>0</v>
      </c>
      <c r="I497" s="32">
        <f>SUMIFS('Capex forecast'!H$7:H$210,'Capex forecast'!$T$7:$T$210,'Allocation of site-spec costs'!$B497,'Capex forecast'!$S$7:$S$210,'Allocation of site-spec costs'!$D497,'Capex forecast'!$Q$7:$Q$210,"Customer Connection")</f>
        <v>0</v>
      </c>
      <c r="J497" s="32">
        <f>SUMIFS('Capex forecast'!I$7:I$210,'Capex forecast'!$T$7:$T$210,'Allocation of site-spec costs'!$B497,'Capex forecast'!$S$7:$S$210,'Allocation of site-spec costs'!$D497,'Capex forecast'!$Q$7:$Q$210,"Customer Connection")</f>
        <v>0</v>
      </c>
      <c r="K497" s="32">
        <f>SUMIFS('Capex forecast'!J$7:J$210,'Capex forecast'!$T$7:$T$210,'Allocation of site-spec costs'!$B497,'Capex forecast'!$S$7:$S$210,'Allocation of site-spec costs'!$D497,'Capex forecast'!$Q$7:$Q$210,"Customer Connection")</f>
        <v>0</v>
      </c>
      <c r="L497" s="32">
        <f>SUMIFS('Capex forecast'!K$7:K$210,'Capex forecast'!$T$7:$T$210,'Allocation of site-spec costs'!$B497,'Capex forecast'!$S$7:$S$210,'Allocation of site-spec costs'!$D497,'Capex forecast'!$Q$7:$Q$210,"Customer Connection")</f>
        <v>0</v>
      </c>
      <c r="M497" s="32">
        <f>SUMIFS('Capex forecast'!L$7:L$210,'Capex forecast'!$T$7:$T$210,'Allocation of site-spec costs'!$B497,'Capex forecast'!$S$7:$S$210,'Allocation of site-spec costs'!$D497,'Capex forecast'!$Q$7:$Q$210,"Customer Connection")</f>
        <v>0</v>
      </c>
      <c r="N497" s="32">
        <f>SUMIFS('Capex forecast'!M$7:M$210,'Capex forecast'!$T$7:$T$210,'Allocation of site-spec costs'!$B497,'Capex forecast'!$S$7:$S$210,'Allocation of site-spec costs'!$D497,'Capex forecast'!$Q$7:$Q$210,"Customer Connection")</f>
        <v>0</v>
      </c>
      <c r="O497" s="32">
        <f>SUMIFS('Capex forecast'!N$7:N$210,'Capex forecast'!$T$7:$T$210,'Allocation of site-spec costs'!$B497,'Capex forecast'!$S$7:$S$210,'Allocation of site-spec costs'!$D497,'Capex forecast'!$Q$7:$Q$210,"Customer Connection")</f>
        <v>0</v>
      </c>
      <c r="Q497" s="6" t="s">
        <v>552</v>
      </c>
      <c r="R497" s="6" t="str">
        <f>INDEX('Raw demand forecast'!$M$7:$M$5830,MATCH($Q497,'Raw demand forecast'!$B$7:$B$5830,0))</f>
        <v>Yes</v>
      </c>
      <c r="S497" s="6" t="str">
        <f>IF(COUNTIF($Q$93:Q497,$B497) = 1, "LV", IF(COUNTIF($Q$93:Q497,$B497) = 2, "HV", "ST"))</f>
        <v>HV</v>
      </c>
      <c r="T497" s="6" t="str">
        <f>INDEX('Demand forecast and growth rate'!$E$7:$E$273,MATCH($Q497,'Demand forecast and growth rate'!$B$7:$B$273,0))</f>
        <v>Steady/falling</v>
      </c>
      <c r="U497" s="32">
        <f>SUMIFS('Capex forecast'!E$7:E$210,'Capex forecast'!$T$7:$T$210,$Q497,'Capex forecast'!$S$7:$S$210,$S497,'Capex forecast'!$Q$7:$Q$210,"Augex")</f>
        <v>0</v>
      </c>
      <c r="V497" s="32">
        <f>SUMIFS('Capex forecast'!F$7:F$210,'Capex forecast'!$T$7:$T$210,$Q497,'Capex forecast'!$S$7:$S$210,$S497,'Capex forecast'!$Q$7:$Q$210,"Augex")</f>
        <v>0</v>
      </c>
      <c r="W497" s="32">
        <f>SUMIFS('Capex forecast'!G$7:G$210,'Capex forecast'!$T$7:$T$210,$Q497,'Capex forecast'!$S$7:$S$210,$S497,'Capex forecast'!$Q$7:$Q$210,"Augex")</f>
        <v>0</v>
      </c>
      <c r="X497" s="32">
        <f>SUMIFS('Capex forecast'!H$7:H$210,'Capex forecast'!$T$7:$T$210,$Q497,'Capex forecast'!$S$7:$S$210,$S497,'Capex forecast'!$Q$7:$Q$210,"Augex")</f>
        <v>0</v>
      </c>
      <c r="Y497" s="32">
        <f>SUMIFS('Capex forecast'!I$7:I$210,'Capex forecast'!$T$7:$T$210,$Q497,'Capex forecast'!$S$7:$S$210,$S497,'Capex forecast'!$Q$7:$Q$210,"Augex")</f>
        <v>0</v>
      </c>
      <c r="Z497" s="32">
        <f>SUMIFS('Capex forecast'!J$7:J$210,'Capex forecast'!$T$7:$T$210,$Q497,'Capex forecast'!$S$7:$S$210,$S497,'Capex forecast'!$Q$7:$Q$210,"Augex")</f>
        <v>0</v>
      </c>
      <c r="AA497" s="32">
        <f>SUMIFS('Capex forecast'!K$7:K$210,'Capex forecast'!$T$7:$T$210,$Q497,'Capex forecast'!$S$7:$S$210,$S497,'Capex forecast'!$Q$7:$Q$210,"Augex")</f>
        <v>0</v>
      </c>
      <c r="AB497" s="32">
        <f>SUMIFS('Capex forecast'!L$7:L$210,'Capex forecast'!$T$7:$T$210,$Q497,'Capex forecast'!$S$7:$S$210,$S497,'Capex forecast'!$Q$7:$Q$210,"Augex")</f>
        <v>0</v>
      </c>
      <c r="AC497" s="32">
        <f>SUMIFS('Capex forecast'!M$7:M$210,'Capex forecast'!$T$7:$T$210,$Q497,'Capex forecast'!$S$7:$S$210,$S497,'Capex forecast'!$Q$7:$Q$210,"Augex")</f>
        <v>0</v>
      </c>
      <c r="AD497" s="32">
        <f>SUMIFS('Capex forecast'!N$7:N$210,'Capex forecast'!$T$7:$T$210,$Q497,'Capex forecast'!$S$7:$S$210,$S497,'Capex forecast'!$Q$7:$Q$210,"Augex")</f>
        <v>0</v>
      </c>
      <c r="AF497" s="6" t="s">
        <v>552</v>
      </c>
      <c r="AG497" s="6" t="str">
        <f>INDEX('Raw demand forecast'!$M$7:$M$5830,MATCH($Q497,'Raw demand forecast'!$B$7:$B$5830,0))</f>
        <v>Yes</v>
      </c>
      <c r="AH497" s="6" t="str">
        <f>IF(COUNTIF($AF$93:AF497,$B497) = 1, "LV", IF(COUNTIF($AF$93:AF497,$B497) = 2, "HV", "ST"))</f>
        <v>HV</v>
      </c>
      <c r="AI497" s="6" t="str">
        <f>INDEX('Demand forecast and growth rate'!$E$7:$E$273,MATCH($Q497,'Demand forecast and growth rate'!$B$7:$B$273,0))</f>
        <v>Steady/falling</v>
      </c>
      <c r="AJ497" s="53">
        <f>SUMIFS('Capex forecast'!E$7:E$210,'Capex forecast'!$T$7:$T$210,$AF497,'Capex forecast'!$S$7:$S$210,$AH497,'Capex forecast'!$Q$7:$Q$210,"Repex")</f>
        <v>0</v>
      </c>
      <c r="AK497" s="53">
        <f>SUMIFS('Capex forecast'!F$7:F$210,'Capex forecast'!$T$7:$T$210,$AF497,'Capex forecast'!$S$7:$S$210,$AH497,'Capex forecast'!$Q$7:$Q$210,"Repex")</f>
        <v>0</v>
      </c>
      <c r="AL497" s="53">
        <f>SUMIFS('Capex forecast'!G$7:G$210,'Capex forecast'!$T$7:$T$210,$AF497,'Capex forecast'!$S$7:$S$210,$AH497,'Capex forecast'!$Q$7:$Q$210,"Repex")</f>
        <v>0</v>
      </c>
      <c r="AM497" s="53">
        <f>SUMIFS('Capex forecast'!H$7:H$210,'Capex forecast'!$T$7:$T$210,$AF497,'Capex forecast'!$S$7:$S$210,$AH497,'Capex forecast'!$Q$7:$Q$210,"Repex")</f>
        <v>0</v>
      </c>
      <c r="AN497" s="53">
        <f>SUMIFS('Capex forecast'!I$7:I$210,'Capex forecast'!$T$7:$T$210,$AF497,'Capex forecast'!$S$7:$S$210,$AH497,'Capex forecast'!$Q$7:$Q$210,"Repex")</f>
        <v>0</v>
      </c>
      <c r="AO497" s="53">
        <f>SUMIFS('Capex forecast'!J$7:J$210,'Capex forecast'!$T$7:$T$210,$AF497,'Capex forecast'!$S$7:$S$210,$AH497,'Capex forecast'!$Q$7:$Q$210,"Repex")</f>
        <v>0</v>
      </c>
      <c r="AP497" s="53">
        <f>SUMIFS('Capex forecast'!K$7:K$210,'Capex forecast'!$T$7:$T$210,$AF497,'Capex forecast'!$S$7:$S$210,$AH497,'Capex forecast'!$Q$7:$Q$210,"Repex")</f>
        <v>0</v>
      </c>
      <c r="AQ497" s="53">
        <f>SUMIFS('Capex forecast'!L$7:L$210,'Capex forecast'!$T$7:$T$210,$AF497,'Capex forecast'!$S$7:$S$210,$AH497,'Capex forecast'!$Q$7:$Q$210,"Repex")</f>
        <v>0</v>
      </c>
      <c r="AR497" s="53">
        <f>SUMIFS('Capex forecast'!M$7:M$210,'Capex forecast'!$T$7:$T$210,$AF497,'Capex forecast'!$S$7:$S$210,$AH497,'Capex forecast'!$Q$7:$Q$210,"Repex")</f>
        <v>0</v>
      </c>
      <c r="AS497" s="53">
        <f>SUMIFS('Capex forecast'!N$7:N$210,'Capex forecast'!$T$7:$T$210,$AF497,'Capex forecast'!$S$7:$S$210,$AH497,'Capex forecast'!$Q$7:$Q$210,"Repex")</f>
        <v>0</v>
      </c>
    </row>
    <row r="498" spans="2:45" ht="15">
      <c r="B498" s="6" t="s">
        <v>561</v>
      </c>
      <c r="C498" s="6" t="str">
        <f>INDEX('Raw demand forecast'!$M$7:$M$5830,MATCH($B498,'Raw demand forecast'!$B$7:$B$5830,0))</f>
        <v>Yes</v>
      </c>
      <c r="D498" s="6" t="str">
        <f>IF(COUNTIF($B$93:B498,$B498) = 1, "LV", IF(COUNTIF($B$93:B498,$B498) = 2, "HV", "ST"))</f>
        <v>HV</v>
      </c>
      <c r="E498" s="6" t="str">
        <f>INDEX('Demand forecast and growth rate'!$E$7:$E$273,MATCH($B498,'Demand forecast and growth rate'!$B$7:$B$273,0))</f>
        <v>Steady/falling</v>
      </c>
      <c r="F498" s="32">
        <f>SUMIFS('Capex forecast'!E$7:E$210,'Capex forecast'!$T$7:$T$210,'Allocation of site-spec costs'!$B498,'Capex forecast'!$S$7:$S$210,'Allocation of site-spec costs'!$D498,'Capex forecast'!$Q$7:$Q$210,"Customer Connection")</f>
        <v>0</v>
      </c>
      <c r="G498" s="32">
        <f>SUMIFS('Capex forecast'!F$7:F$210,'Capex forecast'!$T$7:$T$210,'Allocation of site-spec costs'!$B498,'Capex forecast'!$S$7:$S$210,'Allocation of site-spec costs'!$D498,'Capex forecast'!$Q$7:$Q$210,"Customer Connection")</f>
        <v>0</v>
      </c>
      <c r="H498" s="32">
        <f>SUMIFS('Capex forecast'!G$7:G$210,'Capex forecast'!$T$7:$T$210,'Allocation of site-spec costs'!$B498,'Capex forecast'!$S$7:$S$210,'Allocation of site-spec costs'!$D498,'Capex forecast'!$Q$7:$Q$210,"Customer Connection")</f>
        <v>0</v>
      </c>
      <c r="I498" s="32">
        <f>SUMIFS('Capex forecast'!H$7:H$210,'Capex forecast'!$T$7:$T$210,'Allocation of site-spec costs'!$B498,'Capex forecast'!$S$7:$S$210,'Allocation of site-spec costs'!$D498,'Capex forecast'!$Q$7:$Q$210,"Customer Connection")</f>
        <v>0</v>
      </c>
      <c r="J498" s="32">
        <f>SUMIFS('Capex forecast'!I$7:I$210,'Capex forecast'!$T$7:$T$210,'Allocation of site-spec costs'!$B498,'Capex forecast'!$S$7:$S$210,'Allocation of site-spec costs'!$D498,'Capex forecast'!$Q$7:$Q$210,"Customer Connection")</f>
        <v>0</v>
      </c>
      <c r="K498" s="32">
        <f>SUMIFS('Capex forecast'!J$7:J$210,'Capex forecast'!$T$7:$T$210,'Allocation of site-spec costs'!$B498,'Capex forecast'!$S$7:$S$210,'Allocation of site-spec costs'!$D498,'Capex forecast'!$Q$7:$Q$210,"Customer Connection")</f>
        <v>0</v>
      </c>
      <c r="L498" s="32">
        <f>SUMIFS('Capex forecast'!K$7:K$210,'Capex forecast'!$T$7:$T$210,'Allocation of site-spec costs'!$B498,'Capex forecast'!$S$7:$S$210,'Allocation of site-spec costs'!$D498,'Capex forecast'!$Q$7:$Q$210,"Customer Connection")</f>
        <v>0</v>
      </c>
      <c r="M498" s="32">
        <f>SUMIFS('Capex forecast'!L$7:L$210,'Capex forecast'!$T$7:$T$210,'Allocation of site-spec costs'!$B498,'Capex forecast'!$S$7:$S$210,'Allocation of site-spec costs'!$D498,'Capex forecast'!$Q$7:$Q$210,"Customer Connection")</f>
        <v>0</v>
      </c>
      <c r="N498" s="32">
        <f>SUMIFS('Capex forecast'!M$7:M$210,'Capex forecast'!$T$7:$T$210,'Allocation of site-spec costs'!$B498,'Capex forecast'!$S$7:$S$210,'Allocation of site-spec costs'!$D498,'Capex forecast'!$Q$7:$Q$210,"Customer Connection")</f>
        <v>0</v>
      </c>
      <c r="O498" s="32">
        <f>SUMIFS('Capex forecast'!N$7:N$210,'Capex forecast'!$T$7:$T$210,'Allocation of site-spec costs'!$B498,'Capex forecast'!$S$7:$S$210,'Allocation of site-spec costs'!$D498,'Capex forecast'!$Q$7:$Q$210,"Customer Connection")</f>
        <v>0</v>
      </c>
      <c r="Q498" s="6" t="s">
        <v>561</v>
      </c>
      <c r="R498" s="6" t="str">
        <f>INDEX('Raw demand forecast'!$M$7:$M$5830,MATCH($Q498,'Raw demand forecast'!$B$7:$B$5830,0))</f>
        <v>Yes</v>
      </c>
      <c r="S498" s="6" t="str">
        <f>IF(COUNTIF($Q$93:Q498,$B498) = 1, "LV", IF(COUNTIF($Q$93:Q498,$B498) = 2, "HV", "ST"))</f>
        <v>HV</v>
      </c>
      <c r="T498" s="6" t="str">
        <f>INDEX('Demand forecast and growth rate'!$E$7:$E$273,MATCH($Q498,'Demand forecast and growth rate'!$B$7:$B$273,0))</f>
        <v>Steady/falling</v>
      </c>
      <c r="U498" s="32">
        <f>SUMIFS('Capex forecast'!E$7:E$210,'Capex forecast'!$T$7:$T$210,$Q498,'Capex forecast'!$S$7:$S$210,$S498,'Capex forecast'!$Q$7:$Q$210,"Augex")</f>
        <v>0</v>
      </c>
      <c r="V498" s="32">
        <f>SUMIFS('Capex forecast'!F$7:F$210,'Capex forecast'!$T$7:$T$210,$Q498,'Capex forecast'!$S$7:$S$210,$S498,'Capex forecast'!$Q$7:$Q$210,"Augex")</f>
        <v>0</v>
      </c>
      <c r="W498" s="32">
        <f>SUMIFS('Capex forecast'!G$7:G$210,'Capex forecast'!$T$7:$T$210,$Q498,'Capex forecast'!$S$7:$S$210,$S498,'Capex forecast'!$Q$7:$Q$210,"Augex")</f>
        <v>0</v>
      </c>
      <c r="X498" s="32">
        <f>SUMIFS('Capex forecast'!H$7:H$210,'Capex forecast'!$T$7:$T$210,$Q498,'Capex forecast'!$S$7:$S$210,$S498,'Capex forecast'!$Q$7:$Q$210,"Augex")</f>
        <v>0</v>
      </c>
      <c r="Y498" s="32">
        <f>SUMIFS('Capex forecast'!I$7:I$210,'Capex forecast'!$T$7:$T$210,$Q498,'Capex forecast'!$S$7:$S$210,$S498,'Capex forecast'!$Q$7:$Q$210,"Augex")</f>
        <v>0</v>
      </c>
      <c r="Z498" s="32">
        <f>SUMIFS('Capex forecast'!J$7:J$210,'Capex forecast'!$T$7:$T$210,$Q498,'Capex forecast'!$S$7:$S$210,$S498,'Capex forecast'!$Q$7:$Q$210,"Augex")</f>
        <v>0</v>
      </c>
      <c r="AA498" s="32">
        <f>SUMIFS('Capex forecast'!K$7:K$210,'Capex forecast'!$T$7:$T$210,$Q498,'Capex forecast'!$S$7:$S$210,$S498,'Capex forecast'!$Q$7:$Q$210,"Augex")</f>
        <v>0</v>
      </c>
      <c r="AB498" s="32">
        <f>SUMIFS('Capex forecast'!L$7:L$210,'Capex forecast'!$T$7:$T$210,$Q498,'Capex forecast'!$S$7:$S$210,$S498,'Capex forecast'!$Q$7:$Q$210,"Augex")</f>
        <v>0</v>
      </c>
      <c r="AC498" s="32">
        <f>SUMIFS('Capex forecast'!M$7:M$210,'Capex forecast'!$T$7:$T$210,$Q498,'Capex forecast'!$S$7:$S$210,$S498,'Capex forecast'!$Q$7:$Q$210,"Augex")</f>
        <v>0</v>
      </c>
      <c r="AD498" s="32">
        <f>SUMIFS('Capex forecast'!N$7:N$210,'Capex forecast'!$T$7:$T$210,$Q498,'Capex forecast'!$S$7:$S$210,$S498,'Capex forecast'!$Q$7:$Q$210,"Augex")</f>
        <v>0</v>
      </c>
      <c r="AF498" s="6" t="s">
        <v>561</v>
      </c>
      <c r="AG498" s="6" t="str">
        <f>INDEX('Raw demand forecast'!$M$7:$M$5830,MATCH($Q498,'Raw demand forecast'!$B$7:$B$5830,0))</f>
        <v>Yes</v>
      </c>
      <c r="AH498" s="6" t="str">
        <f>IF(COUNTIF($AF$93:AF498,$B498) = 1, "LV", IF(COUNTIF($AF$93:AF498,$B498) = 2, "HV", "ST"))</f>
        <v>HV</v>
      </c>
      <c r="AI498" s="6" t="str">
        <f>INDEX('Demand forecast and growth rate'!$E$7:$E$273,MATCH($Q498,'Demand forecast and growth rate'!$B$7:$B$273,0))</f>
        <v>Steady/falling</v>
      </c>
      <c r="AJ498" s="53">
        <f>SUMIFS('Capex forecast'!E$7:E$210,'Capex forecast'!$T$7:$T$210,$AF498,'Capex forecast'!$S$7:$S$210,$AH498,'Capex forecast'!$Q$7:$Q$210,"Repex")</f>
        <v>0</v>
      </c>
      <c r="AK498" s="53">
        <f>SUMIFS('Capex forecast'!F$7:F$210,'Capex forecast'!$T$7:$T$210,$AF498,'Capex forecast'!$S$7:$S$210,$AH498,'Capex forecast'!$Q$7:$Q$210,"Repex")</f>
        <v>0</v>
      </c>
      <c r="AL498" s="53">
        <f>SUMIFS('Capex forecast'!G$7:G$210,'Capex forecast'!$T$7:$T$210,$AF498,'Capex forecast'!$S$7:$S$210,$AH498,'Capex forecast'!$Q$7:$Q$210,"Repex")</f>
        <v>0</v>
      </c>
      <c r="AM498" s="53">
        <f>SUMIFS('Capex forecast'!H$7:H$210,'Capex forecast'!$T$7:$T$210,$AF498,'Capex forecast'!$S$7:$S$210,$AH498,'Capex forecast'!$Q$7:$Q$210,"Repex")</f>
        <v>0</v>
      </c>
      <c r="AN498" s="53">
        <f>SUMIFS('Capex forecast'!I$7:I$210,'Capex forecast'!$T$7:$T$210,$AF498,'Capex forecast'!$S$7:$S$210,$AH498,'Capex forecast'!$Q$7:$Q$210,"Repex")</f>
        <v>0</v>
      </c>
      <c r="AO498" s="53">
        <f>SUMIFS('Capex forecast'!J$7:J$210,'Capex forecast'!$T$7:$T$210,$AF498,'Capex forecast'!$S$7:$S$210,$AH498,'Capex forecast'!$Q$7:$Q$210,"Repex")</f>
        <v>0</v>
      </c>
      <c r="AP498" s="53">
        <f>SUMIFS('Capex forecast'!K$7:K$210,'Capex forecast'!$T$7:$T$210,$AF498,'Capex forecast'!$S$7:$S$210,$AH498,'Capex forecast'!$Q$7:$Q$210,"Repex")</f>
        <v>0</v>
      </c>
      <c r="AQ498" s="53">
        <f>SUMIFS('Capex forecast'!L$7:L$210,'Capex forecast'!$T$7:$T$210,$AF498,'Capex forecast'!$S$7:$S$210,$AH498,'Capex forecast'!$Q$7:$Q$210,"Repex")</f>
        <v>0</v>
      </c>
      <c r="AR498" s="53">
        <f>SUMIFS('Capex forecast'!M$7:M$210,'Capex forecast'!$T$7:$T$210,$AF498,'Capex forecast'!$S$7:$S$210,$AH498,'Capex forecast'!$Q$7:$Q$210,"Repex")</f>
        <v>0</v>
      </c>
      <c r="AS498" s="53">
        <f>SUMIFS('Capex forecast'!N$7:N$210,'Capex forecast'!$T$7:$T$210,$AF498,'Capex forecast'!$S$7:$S$210,$AH498,'Capex forecast'!$Q$7:$Q$210,"Repex")</f>
        <v>0</v>
      </c>
    </row>
    <row r="499" spans="2:45" ht="15">
      <c r="B499" s="6" t="s">
        <v>22</v>
      </c>
      <c r="C499" s="6" t="str">
        <f>INDEX('Raw demand forecast'!$M$7:$M$5830,MATCH($B499,'Raw demand forecast'!$B$7:$B$5830,0))</f>
        <v>No</v>
      </c>
      <c r="D499" s="6" t="str">
        <f>IF(COUNTIF($B$93:B499,$B499) = 1, "LV", IF(COUNTIF($B$93:B499,$B499) = 2, "HV", "ST"))</f>
        <v>HV</v>
      </c>
      <c r="E499" s="6" t="str">
        <f>INDEX('Demand forecast and growth rate'!$E$7:$E$273,MATCH($B499,'Demand forecast and growth rate'!$B$7:$B$273,0))</f>
        <v>Steady/falling</v>
      </c>
      <c r="F499" s="32">
        <f>SUMIFS('Capex forecast'!E$7:E$210,'Capex forecast'!$T$7:$T$210,'Allocation of site-spec costs'!$B499,'Capex forecast'!$S$7:$S$210,'Allocation of site-spec costs'!$D499,'Capex forecast'!$Q$7:$Q$210,"Customer Connection")</f>
        <v>0</v>
      </c>
      <c r="G499" s="32">
        <f>SUMIFS('Capex forecast'!F$7:F$210,'Capex forecast'!$T$7:$T$210,'Allocation of site-spec costs'!$B499,'Capex forecast'!$S$7:$S$210,'Allocation of site-spec costs'!$D499,'Capex forecast'!$Q$7:$Q$210,"Customer Connection")</f>
        <v>0</v>
      </c>
      <c r="H499" s="32">
        <f>SUMIFS('Capex forecast'!G$7:G$210,'Capex forecast'!$T$7:$T$210,'Allocation of site-spec costs'!$B499,'Capex forecast'!$S$7:$S$210,'Allocation of site-spec costs'!$D499,'Capex forecast'!$Q$7:$Q$210,"Customer Connection")</f>
        <v>0</v>
      </c>
      <c r="I499" s="32">
        <f>SUMIFS('Capex forecast'!H$7:H$210,'Capex forecast'!$T$7:$T$210,'Allocation of site-spec costs'!$B499,'Capex forecast'!$S$7:$S$210,'Allocation of site-spec costs'!$D499,'Capex forecast'!$Q$7:$Q$210,"Customer Connection")</f>
        <v>0</v>
      </c>
      <c r="J499" s="32">
        <f>SUMIFS('Capex forecast'!I$7:I$210,'Capex forecast'!$T$7:$T$210,'Allocation of site-spec costs'!$B499,'Capex forecast'!$S$7:$S$210,'Allocation of site-spec costs'!$D499,'Capex forecast'!$Q$7:$Q$210,"Customer Connection")</f>
        <v>0</v>
      </c>
      <c r="K499" s="32">
        <f>SUMIFS('Capex forecast'!J$7:J$210,'Capex forecast'!$T$7:$T$210,'Allocation of site-spec costs'!$B499,'Capex forecast'!$S$7:$S$210,'Allocation of site-spec costs'!$D499,'Capex forecast'!$Q$7:$Q$210,"Customer Connection")</f>
        <v>0</v>
      </c>
      <c r="L499" s="32">
        <f>SUMIFS('Capex forecast'!K$7:K$210,'Capex forecast'!$T$7:$T$210,'Allocation of site-spec costs'!$B499,'Capex forecast'!$S$7:$S$210,'Allocation of site-spec costs'!$D499,'Capex forecast'!$Q$7:$Q$210,"Customer Connection")</f>
        <v>0</v>
      </c>
      <c r="M499" s="32">
        <f>SUMIFS('Capex forecast'!L$7:L$210,'Capex forecast'!$T$7:$T$210,'Allocation of site-spec costs'!$B499,'Capex forecast'!$S$7:$S$210,'Allocation of site-spec costs'!$D499,'Capex forecast'!$Q$7:$Q$210,"Customer Connection")</f>
        <v>0</v>
      </c>
      <c r="N499" s="32">
        <f>SUMIFS('Capex forecast'!M$7:M$210,'Capex forecast'!$T$7:$T$210,'Allocation of site-spec costs'!$B499,'Capex forecast'!$S$7:$S$210,'Allocation of site-spec costs'!$D499,'Capex forecast'!$Q$7:$Q$210,"Customer Connection")</f>
        <v>0</v>
      </c>
      <c r="O499" s="32">
        <f>SUMIFS('Capex forecast'!N$7:N$210,'Capex forecast'!$T$7:$T$210,'Allocation of site-spec costs'!$B499,'Capex forecast'!$S$7:$S$210,'Allocation of site-spec costs'!$D499,'Capex forecast'!$Q$7:$Q$210,"Customer Connection")</f>
        <v>0</v>
      </c>
      <c r="Q499" s="6" t="s">
        <v>22</v>
      </c>
      <c r="R499" s="6" t="str">
        <f>INDEX('Raw demand forecast'!$M$7:$M$5830,MATCH($Q499,'Raw demand forecast'!$B$7:$B$5830,0))</f>
        <v>No</v>
      </c>
      <c r="S499" s="6" t="str">
        <f>IF(COUNTIF($Q$93:Q499,$B499) = 1, "LV", IF(COUNTIF($Q$93:Q499,$B499) = 2, "HV", "ST"))</f>
        <v>HV</v>
      </c>
      <c r="T499" s="6" t="str">
        <f>INDEX('Demand forecast and growth rate'!$E$7:$E$273,MATCH($Q499,'Demand forecast and growth rate'!$B$7:$B$273,0))</f>
        <v>Steady/falling</v>
      </c>
      <c r="U499" s="32">
        <f>SUMIFS('Capex forecast'!E$7:E$210,'Capex forecast'!$T$7:$T$210,$Q499,'Capex forecast'!$S$7:$S$210,$S499,'Capex forecast'!$Q$7:$Q$210,"Augex")</f>
        <v>0</v>
      </c>
      <c r="V499" s="32">
        <f>SUMIFS('Capex forecast'!F$7:F$210,'Capex forecast'!$T$7:$T$210,$Q499,'Capex forecast'!$S$7:$S$210,$S499,'Capex forecast'!$Q$7:$Q$210,"Augex")</f>
        <v>0</v>
      </c>
      <c r="W499" s="32">
        <f>SUMIFS('Capex forecast'!G$7:G$210,'Capex forecast'!$T$7:$T$210,$Q499,'Capex forecast'!$S$7:$S$210,$S499,'Capex forecast'!$Q$7:$Q$210,"Augex")</f>
        <v>0</v>
      </c>
      <c r="X499" s="32">
        <f>SUMIFS('Capex forecast'!H$7:H$210,'Capex forecast'!$T$7:$T$210,$Q499,'Capex forecast'!$S$7:$S$210,$S499,'Capex forecast'!$Q$7:$Q$210,"Augex")</f>
        <v>0</v>
      </c>
      <c r="Y499" s="32">
        <f>SUMIFS('Capex forecast'!I$7:I$210,'Capex forecast'!$T$7:$T$210,$Q499,'Capex forecast'!$S$7:$S$210,$S499,'Capex forecast'!$Q$7:$Q$210,"Augex")</f>
        <v>0</v>
      </c>
      <c r="Z499" s="32">
        <f>SUMIFS('Capex forecast'!J$7:J$210,'Capex forecast'!$T$7:$T$210,$Q499,'Capex forecast'!$S$7:$S$210,$S499,'Capex forecast'!$Q$7:$Q$210,"Augex")</f>
        <v>0</v>
      </c>
      <c r="AA499" s="32">
        <f>SUMIFS('Capex forecast'!K$7:K$210,'Capex forecast'!$T$7:$T$210,$Q499,'Capex forecast'!$S$7:$S$210,$S499,'Capex forecast'!$Q$7:$Q$210,"Augex")</f>
        <v>0</v>
      </c>
      <c r="AB499" s="32">
        <f>SUMIFS('Capex forecast'!L$7:L$210,'Capex forecast'!$T$7:$T$210,$Q499,'Capex forecast'!$S$7:$S$210,$S499,'Capex forecast'!$Q$7:$Q$210,"Augex")</f>
        <v>0</v>
      </c>
      <c r="AC499" s="32">
        <f>SUMIFS('Capex forecast'!M$7:M$210,'Capex forecast'!$T$7:$T$210,$Q499,'Capex forecast'!$S$7:$S$210,$S499,'Capex forecast'!$Q$7:$Q$210,"Augex")</f>
        <v>0</v>
      </c>
      <c r="AD499" s="32">
        <f>SUMIFS('Capex forecast'!N$7:N$210,'Capex forecast'!$T$7:$T$210,$Q499,'Capex forecast'!$S$7:$S$210,$S499,'Capex forecast'!$Q$7:$Q$210,"Augex")</f>
        <v>0</v>
      </c>
      <c r="AF499" s="6" t="s">
        <v>22</v>
      </c>
      <c r="AG499" s="6" t="str">
        <f>INDEX('Raw demand forecast'!$M$7:$M$5830,MATCH($Q499,'Raw demand forecast'!$B$7:$B$5830,0))</f>
        <v>No</v>
      </c>
      <c r="AH499" s="6" t="str">
        <f>IF(COUNTIF($AF$93:AF499,$B499) = 1, "LV", IF(COUNTIF($AF$93:AF499,$B499) = 2, "HV", "ST"))</f>
        <v>HV</v>
      </c>
      <c r="AI499" s="6" t="str">
        <f>INDEX('Demand forecast and growth rate'!$E$7:$E$273,MATCH($Q499,'Demand forecast and growth rate'!$B$7:$B$273,0))</f>
        <v>Steady/falling</v>
      </c>
      <c r="AJ499" s="53">
        <f>SUMIFS('Capex forecast'!E$7:E$210,'Capex forecast'!$T$7:$T$210,$AF499,'Capex forecast'!$S$7:$S$210,$AH499,'Capex forecast'!$Q$7:$Q$210,"Repex")</f>
        <v>0</v>
      </c>
      <c r="AK499" s="53">
        <f>SUMIFS('Capex forecast'!F$7:F$210,'Capex forecast'!$T$7:$T$210,$AF499,'Capex forecast'!$S$7:$S$210,$AH499,'Capex forecast'!$Q$7:$Q$210,"Repex")</f>
        <v>0</v>
      </c>
      <c r="AL499" s="53">
        <f>SUMIFS('Capex forecast'!G$7:G$210,'Capex forecast'!$T$7:$T$210,$AF499,'Capex forecast'!$S$7:$S$210,$AH499,'Capex forecast'!$Q$7:$Q$210,"Repex")</f>
        <v>0</v>
      </c>
      <c r="AM499" s="53">
        <f>SUMIFS('Capex forecast'!H$7:H$210,'Capex forecast'!$T$7:$T$210,$AF499,'Capex forecast'!$S$7:$S$210,$AH499,'Capex forecast'!$Q$7:$Q$210,"Repex")</f>
        <v>0</v>
      </c>
      <c r="AN499" s="53">
        <f>SUMIFS('Capex forecast'!I$7:I$210,'Capex forecast'!$T$7:$T$210,$AF499,'Capex forecast'!$S$7:$S$210,$AH499,'Capex forecast'!$Q$7:$Q$210,"Repex")</f>
        <v>0</v>
      </c>
      <c r="AO499" s="53">
        <f>SUMIFS('Capex forecast'!J$7:J$210,'Capex forecast'!$T$7:$T$210,$AF499,'Capex forecast'!$S$7:$S$210,$AH499,'Capex forecast'!$Q$7:$Q$210,"Repex")</f>
        <v>0</v>
      </c>
      <c r="AP499" s="53">
        <f>SUMIFS('Capex forecast'!K$7:K$210,'Capex forecast'!$T$7:$T$210,$AF499,'Capex forecast'!$S$7:$S$210,$AH499,'Capex forecast'!$Q$7:$Q$210,"Repex")</f>
        <v>0</v>
      </c>
      <c r="AQ499" s="53">
        <f>SUMIFS('Capex forecast'!L$7:L$210,'Capex forecast'!$T$7:$T$210,$AF499,'Capex forecast'!$S$7:$S$210,$AH499,'Capex forecast'!$Q$7:$Q$210,"Repex")</f>
        <v>0</v>
      </c>
      <c r="AR499" s="53">
        <f>SUMIFS('Capex forecast'!M$7:M$210,'Capex forecast'!$T$7:$T$210,$AF499,'Capex forecast'!$S$7:$S$210,$AH499,'Capex forecast'!$Q$7:$Q$210,"Repex")</f>
        <v>0</v>
      </c>
      <c r="AS499" s="53">
        <f>SUMIFS('Capex forecast'!N$7:N$210,'Capex forecast'!$T$7:$T$210,$AF499,'Capex forecast'!$S$7:$S$210,$AH499,'Capex forecast'!$Q$7:$Q$210,"Repex")</f>
        <v>0</v>
      </c>
    </row>
    <row r="500" spans="2:45" ht="15">
      <c r="B500" s="6" t="s">
        <v>577</v>
      </c>
      <c r="C500" s="6" t="str">
        <f>INDEX('Raw demand forecast'!$M$7:$M$5830,MATCH($B500,'Raw demand forecast'!$B$7:$B$5830,0))</f>
        <v>Yes</v>
      </c>
      <c r="D500" s="6" t="str">
        <f>IF(COUNTIF($B$93:B500,$B500) = 1, "LV", IF(COUNTIF($B$93:B500,$B500) = 2, "HV", "ST"))</f>
        <v>HV</v>
      </c>
      <c r="E500" s="6" t="str">
        <f>INDEX('Demand forecast and growth rate'!$E$7:$E$273,MATCH($B500,'Demand forecast and growth rate'!$B$7:$B$273,0))</f>
        <v>Steady/falling</v>
      </c>
      <c r="F500" s="32">
        <f>SUMIFS('Capex forecast'!E$7:E$210,'Capex forecast'!$T$7:$T$210,'Allocation of site-spec costs'!$B500,'Capex forecast'!$S$7:$S$210,'Allocation of site-spec costs'!$D500,'Capex forecast'!$Q$7:$Q$210,"Customer Connection")</f>
        <v>0</v>
      </c>
      <c r="G500" s="32">
        <f>SUMIFS('Capex forecast'!F$7:F$210,'Capex forecast'!$T$7:$T$210,'Allocation of site-spec costs'!$B500,'Capex forecast'!$S$7:$S$210,'Allocation of site-spec costs'!$D500,'Capex forecast'!$Q$7:$Q$210,"Customer Connection")</f>
        <v>0</v>
      </c>
      <c r="H500" s="32">
        <f>SUMIFS('Capex forecast'!G$7:G$210,'Capex forecast'!$T$7:$T$210,'Allocation of site-spec costs'!$B500,'Capex forecast'!$S$7:$S$210,'Allocation of site-spec costs'!$D500,'Capex forecast'!$Q$7:$Q$210,"Customer Connection")</f>
        <v>0</v>
      </c>
      <c r="I500" s="32">
        <f>SUMIFS('Capex forecast'!H$7:H$210,'Capex forecast'!$T$7:$T$210,'Allocation of site-spec costs'!$B500,'Capex forecast'!$S$7:$S$210,'Allocation of site-spec costs'!$D500,'Capex forecast'!$Q$7:$Q$210,"Customer Connection")</f>
        <v>0</v>
      </c>
      <c r="J500" s="32">
        <f>SUMIFS('Capex forecast'!I$7:I$210,'Capex forecast'!$T$7:$T$210,'Allocation of site-spec costs'!$B500,'Capex forecast'!$S$7:$S$210,'Allocation of site-spec costs'!$D500,'Capex forecast'!$Q$7:$Q$210,"Customer Connection")</f>
        <v>0</v>
      </c>
      <c r="K500" s="32">
        <f>SUMIFS('Capex forecast'!J$7:J$210,'Capex forecast'!$T$7:$T$210,'Allocation of site-spec costs'!$B500,'Capex forecast'!$S$7:$S$210,'Allocation of site-spec costs'!$D500,'Capex forecast'!$Q$7:$Q$210,"Customer Connection")</f>
        <v>0</v>
      </c>
      <c r="L500" s="32">
        <f>SUMIFS('Capex forecast'!K$7:K$210,'Capex forecast'!$T$7:$T$210,'Allocation of site-spec costs'!$B500,'Capex forecast'!$S$7:$S$210,'Allocation of site-spec costs'!$D500,'Capex forecast'!$Q$7:$Q$210,"Customer Connection")</f>
        <v>0</v>
      </c>
      <c r="M500" s="32">
        <f>SUMIFS('Capex forecast'!L$7:L$210,'Capex forecast'!$T$7:$T$210,'Allocation of site-spec costs'!$B500,'Capex forecast'!$S$7:$S$210,'Allocation of site-spec costs'!$D500,'Capex forecast'!$Q$7:$Q$210,"Customer Connection")</f>
        <v>0</v>
      </c>
      <c r="N500" s="32">
        <f>SUMIFS('Capex forecast'!M$7:M$210,'Capex forecast'!$T$7:$T$210,'Allocation of site-spec costs'!$B500,'Capex forecast'!$S$7:$S$210,'Allocation of site-spec costs'!$D500,'Capex forecast'!$Q$7:$Q$210,"Customer Connection")</f>
        <v>0</v>
      </c>
      <c r="O500" s="32">
        <f>SUMIFS('Capex forecast'!N$7:N$210,'Capex forecast'!$T$7:$T$210,'Allocation of site-spec costs'!$B500,'Capex forecast'!$S$7:$S$210,'Allocation of site-spec costs'!$D500,'Capex forecast'!$Q$7:$Q$210,"Customer Connection")</f>
        <v>0</v>
      </c>
      <c r="Q500" s="6" t="s">
        <v>577</v>
      </c>
      <c r="R500" s="6" t="str">
        <f>INDEX('Raw demand forecast'!$M$7:$M$5830,MATCH($Q500,'Raw demand forecast'!$B$7:$B$5830,0))</f>
        <v>Yes</v>
      </c>
      <c r="S500" s="6" t="str">
        <f>IF(COUNTIF($Q$93:Q500,$B500) = 1, "LV", IF(COUNTIF($Q$93:Q500,$B500) = 2, "HV", "ST"))</f>
        <v>HV</v>
      </c>
      <c r="T500" s="6" t="str">
        <f>INDEX('Demand forecast and growth rate'!$E$7:$E$273,MATCH($Q500,'Demand forecast and growth rate'!$B$7:$B$273,0))</f>
        <v>Steady/falling</v>
      </c>
      <c r="U500" s="32">
        <f>SUMIFS('Capex forecast'!E$7:E$210,'Capex forecast'!$T$7:$T$210,$Q500,'Capex forecast'!$S$7:$S$210,$S500,'Capex forecast'!$Q$7:$Q$210,"Augex")</f>
        <v>0</v>
      </c>
      <c r="V500" s="32">
        <f>SUMIFS('Capex forecast'!F$7:F$210,'Capex forecast'!$T$7:$T$210,$Q500,'Capex forecast'!$S$7:$S$210,$S500,'Capex forecast'!$Q$7:$Q$210,"Augex")</f>
        <v>0</v>
      </c>
      <c r="W500" s="32">
        <f>SUMIFS('Capex forecast'!G$7:G$210,'Capex forecast'!$T$7:$T$210,$Q500,'Capex forecast'!$S$7:$S$210,$S500,'Capex forecast'!$Q$7:$Q$210,"Augex")</f>
        <v>0</v>
      </c>
      <c r="X500" s="32">
        <f>SUMIFS('Capex forecast'!H$7:H$210,'Capex forecast'!$T$7:$T$210,$Q500,'Capex forecast'!$S$7:$S$210,$S500,'Capex forecast'!$Q$7:$Q$210,"Augex")</f>
        <v>0</v>
      </c>
      <c r="Y500" s="32">
        <f>SUMIFS('Capex forecast'!I$7:I$210,'Capex forecast'!$T$7:$T$210,$Q500,'Capex forecast'!$S$7:$S$210,$S500,'Capex forecast'!$Q$7:$Q$210,"Augex")</f>
        <v>0</v>
      </c>
      <c r="Z500" s="32">
        <f>SUMIFS('Capex forecast'!J$7:J$210,'Capex forecast'!$T$7:$T$210,$Q500,'Capex forecast'!$S$7:$S$210,$S500,'Capex forecast'!$Q$7:$Q$210,"Augex")</f>
        <v>0</v>
      </c>
      <c r="AA500" s="32">
        <f>SUMIFS('Capex forecast'!K$7:K$210,'Capex forecast'!$T$7:$T$210,$Q500,'Capex forecast'!$S$7:$S$210,$S500,'Capex forecast'!$Q$7:$Q$210,"Augex")</f>
        <v>0</v>
      </c>
      <c r="AB500" s="32">
        <f>SUMIFS('Capex forecast'!L$7:L$210,'Capex forecast'!$T$7:$T$210,$Q500,'Capex forecast'!$S$7:$S$210,$S500,'Capex forecast'!$Q$7:$Q$210,"Augex")</f>
        <v>0</v>
      </c>
      <c r="AC500" s="32">
        <f>SUMIFS('Capex forecast'!M$7:M$210,'Capex forecast'!$T$7:$T$210,$Q500,'Capex forecast'!$S$7:$S$210,$S500,'Capex forecast'!$Q$7:$Q$210,"Augex")</f>
        <v>0</v>
      </c>
      <c r="AD500" s="32">
        <f>SUMIFS('Capex forecast'!N$7:N$210,'Capex forecast'!$T$7:$T$210,$Q500,'Capex forecast'!$S$7:$S$210,$S500,'Capex forecast'!$Q$7:$Q$210,"Augex")</f>
        <v>0</v>
      </c>
      <c r="AF500" s="6" t="s">
        <v>577</v>
      </c>
      <c r="AG500" s="6" t="str">
        <f>INDEX('Raw demand forecast'!$M$7:$M$5830,MATCH($Q500,'Raw demand forecast'!$B$7:$B$5830,0))</f>
        <v>Yes</v>
      </c>
      <c r="AH500" s="6" t="str">
        <f>IF(COUNTIF($AF$93:AF500,$B500) = 1, "LV", IF(COUNTIF($AF$93:AF500,$B500) = 2, "HV", "ST"))</f>
        <v>HV</v>
      </c>
      <c r="AI500" s="6" t="str">
        <f>INDEX('Demand forecast and growth rate'!$E$7:$E$273,MATCH($Q500,'Demand forecast and growth rate'!$B$7:$B$273,0))</f>
        <v>Steady/falling</v>
      </c>
      <c r="AJ500" s="53">
        <f>SUMIFS('Capex forecast'!E$7:E$210,'Capex forecast'!$T$7:$T$210,$AF500,'Capex forecast'!$S$7:$S$210,$AH500,'Capex forecast'!$Q$7:$Q$210,"Repex")</f>
        <v>0</v>
      </c>
      <c r="AK500" s="53">
        <f>SUMIFS('Capex forecast'!F$7:F$210,'Capex forecast'!$T$7:$T$210,$AF500,'Capex forecast'!$S$7:$S$210,$AH500,'Capex forecast'!$Q$7:$Q$210,"Repex")</f>
        <v>0</v>
      </c>
      <c r="AL500" s="53">
        <f>SUMIFS('Capex forecast'!G$7:G$210,'Capex forecast'!$T$7:$T$210,$AF500,'Capex forecast'!$S$7:$S$210,$AH500,'Capex forecast'!$Q$7:$Q$210,"Repex")</f>
        <v>0</v>
      </c>
      <c r="AM500" s="53">
        <f>SUMIFS('Capex forecast'!H$7:H$210,'Capex forecast'!$T$7:$T$210,$AF500,'Capex forecast'!$S$7:$S$210,$AH500,'Capex forecast'!$Q$7:$Q$210,"Repex")</f>
        <v>0</v>
      </c>
      <c r="AN500" s="53">
        <f>SUMIFS('Capex forecast'!I$7:I$210,'Capex forecast'!$T$7:$T$210,$AF500,'Capex forecast'!$S$7:$S$210,$AH500,'Capex forecast'!$Q$7:$Q$210,"Repex")</f>
        <v>0</v>
      </c>
      <c r="AO500" s="53">
        <f>SUMIFS('Capex forecast'!J$7:J$210,'Capex forecast'!$T$7:$T$210,$AF500,'Capex forecast'!$S$7:$S$210,$AH500,'Capex forecast'!$Q$7:$Q$210,"Repex")</f>
        <v>0</v>
      </c>
      <c r="AP500" s="53">
        <f>SUMIFS('Capex forecast'!K$7:K$210,'Capex forecast'!$T$7:$T$210,$AF500,'Capex forecast'!$S$7:$S$210,$AH500,'Capex forecast'!$Q$7:$Q$210,"Repex")</f>
        <v>0</v>
      </c>
      <c r="AQ500" s="53">
        <f>SUMIFS('Capex forecast'!L$7:L$210,'Capex forecast'!$T$7:$T$210,$AF500,'Capex forecast'!$S$7:$S$210,$AH500,'Capex forecast'!$Q$7:$Q$210,"Repex")</f>
        <v>0</v>
      </c>
      <c r="AR500" s="53">
        <f>SUMIFS('Capex forecast'!M$7:M$210,'Capex forecast'!$T$7:$T$210,$AF500,'Capex forecast'!$S$7:$S$210,$AH500,'Capex forecast'!$Q$7:$Q$210,"Repex")</f>
        <v>0</v>
      </c>
      <c r="AS500" s="53">
        <f>SUMIFS('Capex forecast'!N$7:N$210,'Capex forecast'!$T$7:$T$210,$AF500,'Capex forecast'!$S$7:$S$210,$AH500,'Capex forecast'!$Q$7:$Q$210,"Repex")</f>
        <v>0</v>
      </c>
    </row>
    <row r="501" spans="2:45" ht="15">
      <c r="B501" s="6" t="s">
        <v>578</v>
      </c>
      <c r="C501" s="6" t="str">
        <f>INDEX('Raw demand forecast'!$M$7:$M$5830,MATCH($B501,'Raw demand forecast'!$B$7:$B$5830,0))</f>
        <v>Yes</v>
      </c>
      <c r="D501" s="6" t="str">
        <f>IF(COUNTIF($B$93:B501,$B501) = 1, "LV", IF(COUNTIF($B$93:B501,$B501) = 2, "HV", "ST"))</f>
        <v>HV</v>
      </c>
      <c r="E501" s="6" t="str">
        <f>INDEX('Demand forecast and growth rate'!$E$7:$E$273,MATCH($B501,'Demand forecast and growth rate'!$B$7:$B$273,0))</f>
        <v>Steady/falling</v>
      </c>
      <c r="F501" s="32">
        <f>SUMIFS('Capex forecast'!E$7:E$210,'Capex forecast'!$T$7:$T$210,'Allocation of site-spec costs'!$B501,'Capex forecast'!$S$7:$S$210,'Allocation of site-spec costs'!$D501,'Capex forecast'!$Q$7:$Q$210,"Customer Connection")</f>
        <v>0</v>
      </c>
      <c r="G501" s="32">
        <f>SUMIFS('Capex forecast'!F$7:F$210,'Capex forecast'!$T$7:$T$210,'Allocation of site-spec costs'!$B501,'Capex forecast'!$S$7:$S$210,'Allocation of site-spec costs'!$D501,'Capex forecast'!$Q$7:$Q$210,"Customer Connection")</f>
        <v>0</v>
      </c>
      <c r="H501" s="32">
        <f>SUMIFS('Capex forecast'!G$7:G$210,'Capex forecast'!$T$7:$T$210,'Allocation of site-spec costs'!$B501,'Capex forecast'!$S$7:$S$210,'Allocation of site-spec costs'!$D501,'Capex forecast'!$Q$7:$Q$210,"Customer Connection")</f>
        <v>0</v>
      </c>
      <c r="I501" s="32">
        <f>SUMIFS('Capex forecast'!H$7:H$210,'Capex forecast'!$T$7:$T$210,'Allocation of site-spec costs'!$B501,'Capex forecast'!$S$7:$S$210,'Allocation of site-spec costs'!$D501,'Capex forecast'!$Q$7:$Q$210,"Customer Connection")</f>
        <v>0</v>
      </c>
      <c r="J501" s="32">
        <f>SUMIFS('Capex forecast'!I$7:I$210,'Capex forecast'!$T$7:$T$210,'Allocation of site-spec costs'!$B501,'Capex forecast'!$S$7:$S$210,'Allocation of site-spec costs'!$D501,'Capex forecast'!$Q$7:$Q$210,"Customer Connection")</f>
        <v>0</v>
      </c>
      <c r="K501" s="32">
        <f>SUMIFS('Capex forecast'!J$7:J$210,'Capex forecast'!$T$7:$T$210,'Allocation of site-spec costs'!$B501,'Capex forecast'!$S$7:$S$210,'Allocation of site-spec costs'!$D501,'Capex forecast'!$Q$7:$Q$210,"Customer Connection")</f>
        <v>0</v>
      </c>
      <c r="L501" s="32">
        <f>SUMIFS('Capex forecast'!K$7:K$210,'Capex forecast'!$T$7:$T$210,'Allocation of site-spec costs'!$B501,'Capex forecast'!$S$7:$S$210,'Allocation of site-spec costs'!$D501,'Capex forecast'!$Q$7:$Q$210,"Customer Connection")</f>
        <v>0</v>
      </c>
      <c r="M501" s="32">
        <f>SUMIFS('Capex forecast'!L$7:L$210,'Capex forecast'!$T$7:$T$210,'Allocation of site-spec costs'!$B501,'Capex forecast'!$S$7:$S$210,'Allocation of site-spec costs'!$D501,'Capex forecast'!$Q$7:$Q$210,"Customer Connection")</f>
        <v>0</v>
      </c>
      <c r="N501" s="32">
        <f>SUMIFS('Capex forecast'!M$7:M$210,'Capex forecast'!$T$7:$T$210,'Allocation of site-spec costs'!$B501,'Capex forecast'!$S$7:$S$210,'Allocation of site-spec costs'!$D501,'Capex forecast'!$Q$7:$Q$210,"Customer Connection")</f>
        <v>0</v>
      </c>
      <c r="O501" s="32">
        <f>SUMIFS('Capex forecast'!N$7:N$210,'Capex forecast'!$T$7:$T$210,'Allocation of site-spec costs'!$B501,'Capex forecast'!$S$7:$S$210,'Allocation of site-spec costs'!$D501,'Capex forecast'!$Q$7:$Q$210,"Customer Connection")</f>
        <v>0</v>
      </c>
      <c r="Q501" s="6" t="s">
        <v>578</v>
      </c>
      <c r="R501" s="6" t="str">
        <f>INDEX('Raw demand forecast'!$M$7:$M$5830,MATCH($Q501,'Raw demand forecast'!$B$7:$B$5830,0))</f>
        <v>Yes</v>
      </c>
      <c r="S501" s="6" t="str">
        <f>IF(COUNTIF($Q$93:Q501,$B501) = 1, "LV", IF(COUNTIF($Q$93:Q501,$B501) = 2, "HV", "ST"))</f>
        <v>HV</v>
      </c>
      <c r="T501" s="6" t="str">
        <f>INDEX('Demand forecast and growth rate'!$E$7:$E$273,MATCH($Q501,'Demand forecast and growth rate'!$B$7:$B$273,0))</f>
        <v>Steady/falling</v>
      </c>
      <c r="U501" s="32">
        <f>SUMIFS('Capex forecast'!E$7:E$210,'Capex forecast'!$T$7:$T$210,$Q501,'Capex forecast'!$S$7:$S$210,$S501,'Capex forecast'!$Q$7:$Q$210,"Augex")</f>
        <v>0</v>
      </c>
      <c r="V501" s="32">
        <f>SUMIFS('Capex forecast'!F$7:F$210,'Capex forecast'!$T$7:$T$210,$Q501,'Capex forecast'!$S$7:$S$210,$S501,'Capex forecast'!$Q$7:$Q$210,"Augex")</f>
        <v>0</v>
      </c>
      <c r="W501" s="32">
        <f>SUMIFS('Capex forecast'!G$7:G$210,'Capex forecast'!$T$7:$T$210,$Q501,'Capex forecast'!$S$7:$S$210,$S501,'Capex forecast'!$Q$7:$Q$210,"Augex")</f>
        <v>0</v>
      </c>
      <c r="X501" s="32">
        <f>SUMIFS('Capex forecast'!H$7:H$210,'Capex forecast'!$T$7:$T$210,$Q501,'Capex forecast'!$S$7:$S$210,$S501,'Capex forecast'!$Q$7:$Q$210,"Augex")</f>
        <v>0</v>
      </c>
      <c r="Y501" s="32">
        <f>SUMIFS('Capex forecast'!I$7:I$210,'Capex forecast'!$T$7:$T$210,$Q501,'Capex forecast'!$S$7:$S$210,$S501,'Capex forecast'!$Q$7:$Q$210,"Augex")</f>
        <v>0</v>
      </c>
      <c r="Z501" s="32">
        <f>SUMIFS('Capex forecast'!J$7:J$210,'Capex forecast'!$T$7:$T$210,$Q501,'Capex forecast'!$S$7:$S$210,$S501,'Capex forecast'!$Q$7:$Q$210,"Augex")</f>
        <v>0</v>
      </c>
      <c r="AA501" s="32">
        <f>SUMIFS('Capex forecast'!K$7:K$210,'Capex forecast'!$T$7:$T$210,$Q501,'Capex forecast'!$S$7:$S$210,$S501,'Capex forecast'!$Q$7:$Q$210,"Augex")</f>
        <v>0</v>
      </c>
      <c r="AB501" s="32">
        <f>SUMIFS('Capex forecast'!L$7:L$210,'Capex forecast'!$T$7:$T$210,$Q501,'Capex forecast'!$S$7:$S$210,$S501,'Capex forecast'!$Q$7:$Q$210,"Augex")</f>
        <v>0</v>
      </c>
      <c r="AC501" s="32">
        <f>SUMIFS('Capex forecast'!M$7:M$210,'Capex forecast'!$T$7:$T$210,$Q501,'Capex forecast'!$S$7:$S$210,$S501,'Capex forecast'!$Q$7:$Q$210,"Augex")</f>
        <v>0</v>
      </c>
      <c r="AD501" s="32">
        <f>SUMIFS('Capex forecast'!N$7:N$210,'Capex forecast'!$T$7:$T$210,$Q501,'Capex forecast'!$S$7:$S$210,$S501,'Capex forecast'!$Q$7:$Q$210,"Augex")</f>
        <v>0</v>
      </c>
      <c r="AF501" s="6" t="s">
        <v>578</v>
      </c>
      <c r="AG501" s="6" t="str">
        <f>INDEX('Raw demand forecast'!$M$7:$M$5830,MATCH($Q501,'Raw demand forecast'!$B$7:$B$5830,0))</f>
        <v>Yes</v>
      </c>
      <c r="AH501" s="6" t="str">
        <f>IF(COUNTIF($AF$93:AF501,$B501) = 1, "LV", IF(COUNTIF($AF$93:AF501,$B501) = 2, "HV", "ST"))</f>
        <v>HV</v>
      </c>
      <c r="AI501" s="6" t="str">
        <f>INDEX('Demand forecast and growth rate'!$E$7:$E$273,MATCH($Q501,'Demand forecast and growth rate'!$B$7:$B$273,0))</f>
        <v>Steady/falling</v>
      </c>
      <c r="AJ501" s="53">
        <f>SUMIFS('Capex forecast'!E$7:E$210,'Capex forecast'!$T$7:$T$210,$AF501,'Capex forecast'!$S$7:$S$210,$AH501,'Capex forecast'!$Q$7:$Q$210,"Repex")</f>
        <v>0</v>
      </c>
      <c r="AK501" s="53">
        <f>SUMIFS('Capex forecast'!F$7:F$210,'Capex forecast'!$T$7:$T$210,$AF501,'Capex forecast'!$S$7:$S$210,$AH501,'Capex forecast'!$Q$7:$Q$210,"Repex")</f>
        <v>0</v>
      </c>
      <c r="AL501" s="53">
        <f>SUMIFS('Capex forecast'!G$7:G$210,'Capex forecast'!$T$7:$T$210,$AF501,'Capex forecast'!$S$7:$S$210,$AH501,'Capex forecast'!$Q$7:$Q$210,"Repex")</f>
        <v>0</v>
      </c>
      <c r="AM501" s="53">
        <f>SUMIFS('Capex forecast'!H$7:H$210,'Capex forecast'!$T$7:$T$210,$AF501,'Capex forecast'!$S$7:$S$210,$AH501,'Capex forecast'!$Q$7:$Q$210,"Repex")</f>
        <v>0</v>
      </c>
      <c r="AN501" s="53">
        <f>SUMIFS('Capex forecast'!I$7:I$210,'Capex forecast'!$T$7:$T$210,$AF501,'Capex forecast'!$S$7:$S$210,$AH501,'Capex forecast'!$Q$7:$Q$210,"Repex")</f>
        <v>0</v>
      </c>
      <c r="AO501" s="53">
        <f>SUMIFS('Capex forecast'!J$7:J$210,'Capex forecast'!$T$7:$T$210,$AF501,'Capex forecast'!$S$7:$S$210,$AH501,'Capex forecast'!$Q$7:$Q$210,"Repex")</f>
        <v>0</v>
      </c>
      <c r="AP501" s="53">
        <f>SUMIFS('Capex forecast'!K$7:K$210,'Capex forecast'!$T$7:$T$210,$AF501,'Capex forecast'!$S$7:$S$210,$AH501,'Capex forecast'!$Q$7:$Q$210,"Repex")</f>
        <v>0</v>
      </c>
      <c r="AQ501" s="53">
        <f>SUMIFS('Capex forecast'!L$7:L$210,'Capex forecast'!$T$7:$T$210,$AF501,'Capex forecast'!$S$7:$S$210,$AH501,'Capex forecast'!$Q$7:$Q$210,"Repex")</f>
        <v>0</v>
      </c>
      <c r="AR501" s="53">
        <f>SUMIFS('Capex forecast'!M$7:M$210,'Capex forecast'!$T$7:$T$210,$AF501,'Capex forecast'!$S$7:$S$210,$AH501,'Capex forecast'!$Q$7:$Q$210,"Repex")</f>
        <v>0</v>
      </c>
      <c r="AS501" s="53">
        <f>SUMIFS('Capex forecast'!N$7:N$210,'Capex forecast'!$T$7:$T$210,$AF501,'Capex forecast'!$S$7:$S$210,$AH501,'Capex forecast'!$Q$7:$Q$210,"Repex")</f>
        <v>0</v>
      </c>
    </row>
    <row r="502" spans="2:45" ht="15">
      <c r="B502" s="6" t="s">
        <v>66</v>
      </c>
      <c r="C502" s="6" t="str">
        <f>INDEX('Raw demand forecast'!$M$7:$M$5830,MATCH($B502,'Raw demand forecast'!$B$7:$B$5830,0))</f>
        <v>No</v>
      </c>
      <c r="D502" s="6" t="str">
        <f>IF(COUNTIF($B$93:B502,$B502) = 1, "LV", IF(COUNTIF($B$93:B502,$B502) = 2, "HV", "ST"))</f>
        <v>HV</v>
      </c>
      <c r="E502" s="6" t="str">
        <f>INDEX('Demand forecast and growth rate'!$E$7:$E$273,MATCH($B502,'Demand forecast and growth rate'!$B$7:$B$273,0))</f>
        <v>Steady/falling</v>
      </c>
      <c r="F502" s="32">
        <f>SUMIFS('Capex forecast'!E$7:E$210,'Capex forecast'!$T$7:$T$210,'Allocation of site-spec costs'!$B502,'Capex forecast'!$S$7:$S$210,'Allocation of site-spec costs'!$D502,'Capex forecast'!$Q$7:$Q$210,"Customer Connection")</f>
        <v>0</v>
      </c>
      <c r="G502" s="32">
        <f>SUMIFS('Capex forecast'!F$7:F$210,'Capex forecast'!$T$7:$T$210,'Allocation of site-spec costs'!$B502,'Capex forecast'!$S$7:$S$210,'Allocation of site-spec costs'!$D502,'Capex forecast'!$Q$7:$Q$210,"Customer Connection")</f>
        <v>0</v>
      </c>
      <c r="H502" s="32">
        <f>SUMIFS('Capex forecast'!G$7:G$210,'Capex forecast'!$T$7:$T$210,'Allocation of site-spec costs'!$B502,'Capex forecast'!$S$7:$S$210,'Allocation of site-spec costs'!$D502,'Capex forecast'!$Q$7:$Q$210,"Customer Connection")</f>
        <v>0</v>
      </c>
      <c r="I502" s="32">
        <f>SUMIFS('Capex forecast'!H$7:H$210,'Capex forecast'!$T$7:$T$210,'Allocation of site-spec costs'!$B502,'Capex forecast'!$S$7:$S$210,'Allocation of site-spec costs'!$D502,'Capex forecast'!$Q$7:$Q$210,"Customer Connection")</f>
        <v>0</v>
      </c>
      <c r="J502" s="32">
        <f>SUMIFS('Capex forecast'!I$7:I$210,'Capex forecast'!$T$7:$T$210,'Allocation of site-spec costs'!$B502,'Capex forecast'!$S$7:$S$210,'Allocation of site-spec costs'!$D502,'Capex forecast'!$Q$7:$Q$210,"Customer Connection")</f>
        <v>0</v>
      </c>
      <c r="K502" s="32">
        <f>SUMIFS('Capex forecast'!J$7:J$210,'Capex forecast'!$T$7:$T$210,'Allocation of site-spec costs'!$B502,'Capex forecast'!$S$7:$S$210,'Allocation of site-spec costs'!$D502,'Capex forecast'!$Q$7:$Q$210,"Customer Connection")</f>
        <v>0</v>
      </c>
      <c r="L502" s="32">
        <f>SUMIFS('Capex forecast'!K$7:K$210,'Capex forecast'!$T$7:$T$210,'Allocation of site-spec costs'!$B502,'Capex forecast'!$S$7:$S$210,'Allocation of site-spec costs'!$D502,'Capex forecast'!$Q$7:$Q$210,"Customer Connection")</f>
        <v>0</v>
      </c>
      <c r="M502" s="32">
        <f>SUMIFS('Capex forecast'!L$7:L$210,'Capex forecast'!$T$7:$T$210,'Allocation of site-spec costs'!$B502,'Capex forecast'!$S$7:$S$210,'Allocation of site-spec costs'!$D502,'Capex forecast'!$Q$7:$Q$210,"Customer Connection")</f>
        <v>0</v>
      </c>
      <c r="N502" s="32">
        <f>SUMIFS('Capex forecast'!M$7:M$210,'Capex forecast'!$T$7:$T$210,'Allocation of site-spec costs'!$B502,'Capex forecast'!$S$7:$S$210,'Allocation of site-spec costs'!$D502,'Capex forecast'!$Q$7:$Q$210,"Customer Connection")</f>
        <v>0</v>
      </c>
      <c r="O502" s="32">
        <f>SUMIFS('Capex forecast'!N$7:N$210,'Capex forecast'!$T$7:$T$210,'Allocation of site-spec costs'!$B502,'Capex forecast'!$S$7:$S$210,'Allocation of site-spec costs'!$D502,'Capex forecast'!$Q$7:$Q$210,"Customer Connection")</f>
        <v>0</v>
      </c>
      <c r="Q502" s="6" t="s">
        <v>66</v>
      </c>
      <c r="R502" s="6" t="str">
        <f>INDEX('Raw demand forecast'!$M$7:$M$5830,MATCH($Q502,'Raw demand forecast'!$B$7:$B$5830,0))</f>
        <v>No</v>
      </c>
      <c r="S502" s="6" t="str">
        <f>IF(COUNTIF($Q$93:Q502,$B502) = 1, "LV", IF(COUNTIF($Q$93:Q502,$B502) = 2, "HV", "ST"))</f>
        <v>HV</v>
      </c>
      <c r="T502" s="6" t="str">
        <f>INDEX('Demand forecast and growth rate'!$E$7:$E$273,MATCH($Q502,'Demand forecast and growth rate'!$B$7:$B$273,0))</f>
        <v>Steady/falling</v>
      </c>
      <c r="U502" s="32">
        <f>SUMIFS('Capex forecast'!E$7:E$210,'Capex forecast'!$T$7:$T$210,$Q502,'Capex forecast'!$S$7:$S$210,$S502,'Capex forecast'!$Q$7:$Q$210,"Augex")</f>
        <v>0</v>
      </c>
      <c r="V502" s="32">
        <f>SUMIFS('Capex forecast'!F$7:F$210,'Capex forecast'!$T$7:$T$210,$Q502,'Capex forecast'!$S$7:$S$210,$S502,'Capex forecast'!$Q$7:$Q$210,"Augex")</f>
        <v>0</v>
      </c>
      <c r="W502" s="32">
        <f>SUMIFS('Capex forecast'!G$7:G$210,'Capex forecast'!$T$7:$T$210,$Q502,'Capex forecast'!$S$7:$S$210,$S502,'Capex forecast'!$Q$7:$Q$210,"Augex")</f>
        <v>0</v>
      </c>
      <c r="X502" s="32">
        <f>SUMIFS('Capex forecast'!H$7:H$210,'Capex forecast'!$T$7:$T$210,$Q502,'Capex forecast'!$S$7:$S$210,$S502,'Capex forecast'!$Q$7:$Q$210,"Augex")</f>
        <v>0</v>
      </c>
      <c r="Y502" s="32">
        <f>SUMIFS('Capex forecast'!I$7:I$210,'Capex forecast'!$T$7:$T$210,$Q502,'Capex forecast'!$S$7:$S$210,$S502,'Capex forecast'!$Q$7:$Q$210,"Augex")</f>
        <v>0</v>
      </c>
      <c r="Z502" s="32">
        <f>SUMIFS('Capex forecast'!J$7:J$210,'Capex forecast'!$T$7:$T$210,$Q502,'Capex forecast'!$S$7:$S$210,$S502,'Capex forecast'!$Q$7:$Q$210,"Augex")</f>
        <v>0</v>
      </c>
      <c r="AA502" s="32">
        <f>SUMIFS('Capex forecast'!K$7:K$210,'Capex forecast'!$T$7:$T$210,$Q502,'Capex forecast'!$S$7:$S$210,$S502,'Capex forecast'!$Q$7:$Q$210,"Augex")</f>
        <v>0</v>
      </c>
      <c r="AB502" s="32">
        <f>SUMIFS('Capex forecast'!L$7:L$210,'Capex forecast'!$T$7:$T$210,$Q502,'Capex forecast'!$S$7:$S$210,$S502,'Capex forecast'!$Q$7:$Q$210,"Augex")</f>
        <v>0</v>
      </c>
      <c r="AC502" s="32">
        <f>SUMIFS('Capex forecast'!M$7:M$210,'Capex forecast'!$T$7:$T$210,$Q502,'Capex forecast'!$S$7:$S$210,$S502,'Capex forecast'!$Q$7:$Q$210,"Augex")</f>
        <v>0</v>
      </c>
      <c r="AD502" s="32">
        <f>SUMIFS('Capex forecast'!N$7:N$210,'Capex forecast'!$T$7:$T$210,$Q502,'Capex forecast'!$S$7:$S$210,$S502,'Capex forecast'!$Q$7:$Q$210,"Augex")</f>
        <v>0</v>
      </c>
      <c r="AF502" s="6" t="s">
        <v>66</v>
      </c>
      <c r="AG502" s="6" t="str">
        <f>INDEX('Raw demand forecast'!$M$7:$M$5830,MATCH($Q502,'Raw demand forecast'!$B$7:$B$5830,0))</f>
        <v>No</v>
      </c>
      <c r="AH502" s="6" t="str">
        <f>IF(COUNTIF($AF$93:AF502,$B502) = 1, "LV", IF(COUNTIF($AF$93:AF502,$B502) = 2, "HV", "ST"))</f>
        <v>HV</v>
      </c>
      <c r="AI502" s="6" t="str">
        <f>INDEX('Demand forecast and growth rate'!$E$7:$E$273,MATCH($Q502,'Demand forecast and growth rate'!$B$7:$B$273,0))</f>
        <v>Steady/falling</v>
      </c>
      <c r="AJ502" s="53">
        <f>SUMIFS('Capex forecast'!E$7:E$210,'Capex forecast'!$T$7:$T$210,$AF502,'Capex forecast'!$S$7:$S$210,$AH502,'Capex forecast'!$Q$7:$Q$210,"Repex")</f>
        <v>0</v>
      </c>
      <c r="AK502" s="53">
        <f>SUMIFS('Capex forecast'!F$7:F$210,'Capex forecast'!$T$7:$T$210,$AF502,'Capex forecast'!$S$7:$S$210,$AH502,'Capex forecast'!$Q$7:$Q$210,"Repex")</f>
        <v>0</v>
      </c>
      <c r="AL502" s="53">
        <f>SUMIFS('Capex forecast'!G$7:G$210,'Capex forecast'!$T$7:$T$210,$AF502,'Capex forecast'!$S$7:$S$210,$AH502,'Capex forecast'!$Q$7:$Q$210,"Repex")</f>
        <v>0</v>
      </c>
      <c r="AM502" s="53">
        <f>SUMIFS('Capex forecast'!H$7:H$210,'Capex forecast'!$T$7:$T$210,$AF502,'Capex forecast'!$S$7:$S$210,$AH502,'Capex forecast'!$Q$7:$Q$210,"Repex")</f>
        <v>0</v>
      </c>
      <c r="AN502" s="53">
        <f>SUMIFS('Capex forecast'!I$7:I$210,'Capex forecast'!$T$7:$T$210,$AF502,'Capex forecast'!$S$7:$S$210,$AH502,'Capex forecast'!$Q$7:$Q$210,"Repex")</f>
        <v>0</v>
      </c>
      <c r="AO502" s="53">
        <f>SUMIFS('Capex forecast'!J$7:J$210,'Capex forecast'!$T$7:$T$210,$AF502,'Capex forecast'!$S$7:$S$210,$AH502,'Capex forecast'!$Q$7:$Q$210,"Repex")</f>
        <v>0</v>
      </c>
      <c r="AP502" s="53">
        <f>SUMIFS('Capex forecast'!K$7:K$210,'Capex forecast'!$T$7:$T$210,$AF502,'Capex forecast'!$S$7:$S$210,$AH502,'Capex forecast'!$Q$7:$Q$210,"Repex")</f>
        <v>0</v>
      </c>
      <c r="AQ502" s="53">
        <f>SUMIFS('Capex forecast'!L$7:L$210,'Capex forecast'!$T$7:$T$210,$AF502,'Capex forecast'!$S$7:$S$210,$AH502,'Capex forecast'!$Q$7:$Q$210,"Repex")</f>
        <v>0</v>
      </c>
      <c r="AR502" s="53">
        <f>SUMIFS('Capex forecast'!M$7:M$210,'Capex forecast'!$T$7:$T$210,$AF502,'Capex forecast'!$S$7:$S$210,$AH502,'Capex forecast'!$Q$7:$Q$210,"Repex")</f>
        <v>0</v>
      </c>
      <c r="AS502" s="53">
        <f>SUMIFS('Capex forecast'!N$7:N$210,'Capex forecast'!$T$7:$T$210,$AF502,'Capex forecast'!$S$7:$S$210,$AH502,'Capex forecast'!$Q$7:$Q$210,"Repex")</f>
        <v>0</v>
      </c>
    </row>
    <row r="503" spans="2:45" ht="15">
      <c r="B503" s="6" t="s">
        <v>594</v>
      </c>
      <c r="C503" s="6" t="str">
        <f>INDEX('Raw demand forecast'!$M$7:$M$5830,MATCH($B503,'Raw demand forecast'!$B$7:$B$5830,0))</f>
        <v>Yes</v>
      </c>
      <c r="D503" s="6" t="str">
        <f>IF(COUNTIF($B$93:B503,$B503) = 1, "LV", IF(COUNTIF($B$93:B503,$B503) = 2, "HV", "ST"))</f>
        <v>HV</v>
      </c>
      <c r="E503" s="6" t="str">
        <f>INDEX('Demand forecast and growth rate'!$E$7:$E$273,MATCH($B503,'Demand forecast and growth rate'!$B$7:$B$273,0))</f>
        <v>Steady/falling</v>
      </c>
      <c r="F503" s="32">
        <f>SUMIFS('Capex forecast'!E$7:E$210,'Capex forecast'!$T$7:$T$210,'Allocation of site-spec costs'!$B503,'Capex forecast'!$S$7:$S$210,'Allocation of site-spec costs'!$D503,'Capex forecast'!$Q$7:$Q$210,"Customer Connection")</f>
        <v>0</v>
      </c>
      <c r="G503" s="32">
        <f>SUMIFS('Capex forecast'!F$7:F$210,'Capex forecast'!$T$7:$T$210,'Allocation of site-spec costs'!$B503,'Capex forecast'!$S$7:$S$210,'Allocation of site-spec costs'!$D503,'Capex forecast'!$Q$7:$Q$210,"Customer Connection")</f>
        <v>0</v>
      </c>
      <c r="H503" s="32">
        <f>SUMIFS('Capex forecast'!G$7:G$210,'Capex forecast'!$T$7:$T$210,'Allocation of site-spec costs'!$B503,'Capex forecast'!$S$7:$S$210,'Allocation of site-spec costs'!$D503,'Capex forecast'!$Q$7:$Q$210,"Customer Connection")</f>
        <v>0</v>
      </c>
      <c r="I503" s="32">
        <f>SUMIFS('Capex forecast'!H$7:H$210,'Capex forecast'!$T$7:$T$210,'Allocation of site-spec costs'!$B503,'Capex forecast'!$S$7:$S$210,'Allocation of site-spec costs'!$D503,'Capex forecast'!$Q$7:$Q$210,"Customer Connection")</f>
        <v>0</v>
      </c>
      <c r="J503" s="32">
        <f>SUMIFS('Capex forecast'!I$7:I$210,'Capex forecast'!$T$7:$T$210,'Allocation of site-spec costs'!$B503,'Capex forecast'!$S$7:$S$210,'Allocation of site-spec costs'!$D503,'Capex forecast'!$Q$7:$Q$210,"Customer Connection")</f>
        <v>0</v>
      </c>
      <c r="K503" s="32">
        <f>SUMIFS('Capex forecast'!J$7:J$210,'Capex forecast'!$T$7:$T$210,'Allocation of site-spec costs'!$B503,'Capex forecast'!$S$7:$S$210,'Allocation of site-spec costs'!$D503,'Capex forecast'!$Q$7:$Q$210,"Customer Connection")</f>
        <v>0</v>
      </c>
      <c r="L503" s="32">
        <f>SUMIFS('Capex forecast'!K$7:K$210,'Capex forecast'!$T$7:$T$210,'Allocation of site-spec costs'!$B503,'Capex forecast'!$S$7:$S$210,'Allocation of site-spec costs'!$D503,'Capex forecast'!$Q$7:$Q$210,"Customer Connection")</f>
        <v>0</v>
      </c>
      <c r="M503" s="32">
        <f>SUMIFS('Capex forecast'!L$7:L$210,'Capex forecast'!$T$7:$T$210,'Allocation of site-spec costs'!$B503,'Capex forecast'!$S$7:$S$210,'Allocation of site-spec costs'!$D503,'Capex forecast'!$Q$7:$Q$210,"Customer Connection")</f>
        <v>0</v>
      </c>
      <c r="N503" s="32">
        <f>SUMIFS('Capex forecast'!M$7:M$210,'Capex forecast'!$T$7:$T$210,'Allocation of site-spec costs'!$B503,'Capex forecast'!$S$7:$S$210,'Allocation of site-spec costs'!$D503,'Capex forecast'!$Q$7:$Q$210,"Customer Connection")</f>
        <v>0</v>
      </c>
      <c r="O503" s="32">
        <f>SUMIFS('Capex forecast'!N$7:N$210,'Capex forecast'!$T$7:$T$210,'Allocation of site-spec costs'!$B503,'Capex forecast'!$S$7:$S$210,'Allocation of site-spec costs'!$D503,'Capex forecast'!$Q$7:$Q$210,"Customer Connection")</f>
        <v>0</v>
      </c>
      <c r="Q503" s="6" t="s">
        <v>594</v>
      </c>
      <c r="R503" s="6" t="str">
        <f>INDEX('Raw demand forecast'!$M$7:$M$5830,MATCH($Q503,'Raw demand forecast'!$B$7:$B$5830,0))</f>
        <v>Yes</v>
      </c>
      <c r="S503" s="6" t="str">
        <f>IF(COUNTIF($Q$93:Q503,$B503) = 1, "LV", IF(COUNTIF($Q$93:Q503,$B503) = 2, "HV", "ST"))</f>
        <v>HV</v>
      </c>
      <c r="T503" s="6" t="str">
        <f>INDEX('Demand forecast and growth rate'!$E$7:$E$273,MATCH($Q503,'Demand forecast and growth rate'!$B$7:$B$273,0))</f>
        <v>Steady/falling</v>
      </c>
      <c r="U503" s="32">
        <f>SUMIFS('Capex forecast'!E$7:E$210,'Capex forecast'!$T$7:$T$210,$Q503,'Capex forecast'!$S$7:$S$210,$S503,'Capex forecast'!$Q$7:$Q$210,"Augex")</f>
        <v>0</v>
      </c>
      <c r="V503" s="32">
        <f>SUMIFS('Capex forecast'!F$7:F$210,'Capex forecast'!$T$7:$T$210,$Q503,'Capex forecast'!$S$7:$S$210,$S503,'Capex forecast'!$Q$7:$Q$210,"Augex")</f>
        <v>0</v>
      </c>
      <c r="W503" s="32">
        <f>SUMIFS('Capex forecast'!G$7:G$210,'Capex forecast'!$T$7:$T$210,$Q503,'Capex forecast'!$S$7:$S$210,$S503,'Capex forecast'!$Q$7:$Q$210,"Augex")</f>
        <v>0</v>
      </c>
      <c r="X503" s="32">
        <f>SUMIFS('Capex forecast'!H$7:H$210,'Capex forecast'!$T$7:$T$210,$Q503,'Capex forecast'!$S$7:$S$210,$S503,'Capex forecast'!$Q$7:$Q$210,"Augex")</f>
        <v>0</v>
      </c>
      <c r="Y503" s="32">
        <f>SUMIFS('Capex forecast'!I$7:I$210,'Capex forecast'!$T$7:$T$210,$Q503,'Capex forecast'!$S$7:$S$210,$S503,'Capex forecast'!$Q$7:$Q$210,"Augex")</f>
        <v>0</v>
      </c>
      <c r="Z503" s="32">
        <f>SUMIFS('Capex forecast'!J$7:J$210,'Capex forecast'!$T$7:$T$210,$Q503,'Capex forecast'!$S$7:$S$210,$S503,'Capex forecast'!$Q$7:$Q$210,"Augex")</f>
        <v>0</v>
      </c>
      <c r="AA503" s="32">
        <f>SUMIFS('Capex forecast'!K$7:K$210,'Capex forecast'!$T$7:$T$210,$Q503,'Capex forecast'!$S$7:$S$210,$S503,'Capex forecast'!$Q$7:$Q$210,"Augex")</f>
        <v>0</v>
      </c>
      <c r="AB503" s="32">
        <f>SUMIFS('Capex forecast'!L$7:L$210,'Capex forecast'!$T$7:$T$210,$Q503,'Capex forecast'!$S$7:$S$210,$S503,'Capex forecast'!$Q$7:$Q$210,"Augex")</f>
        <v>0</v>
      </c>
      <c r="AC503" s="32">
        <f>SUMIFS('Capex forecast'!M$7:M$210,'Capex forecast'!$T$7:$T$210,$Q503,'Capex forecast'!$S$7:$S$210,$S503,'Capex forecast'!$Q$7:$Q$210,"Augex")</f>
        <v>0</v>
      </c>
      <c r="AD503" s="32">
        <f>SUMIFS('Capex forecast'!N$7:N$210,'Capex forecast'!$T$7:$T$210,$Q503,'Capex forecast'!$S$7:$S$210,$S503,'Capex forecast'!$Q$7:$Q$210,"Augex")</f>
        <v>0</v>
      </c>
      <c r="AF503" s="6" t="s">
        <v>594</v>
      </c>
      <c r="AG503" s="6" t="str">
        <f>INDEX('Raw demand forecast'!$M$7:$M$5830,MATCH($Q503,'Raw demand forecast'!$B$7:$B$5830,0))</f>
        <v>Yes</v>
      </c>
      <c r="AH503" s="6" t="str">
        <f>IF(COUNTIF($AF$93:AF503,$B503) = 1, "LV", IF(COUNTIF($AF$93:AF503,$B503) = 2, "HV", "ST"))</f>
        <v>HV</v>
      </c>
      <c r="AI503" s="6" t="str">
        <f>INDEX('Demand forecast and growth rate'!$E$7:$E$273,MATCH($Q503,'Demand forecast and growth rate'!$B$7:$B$273,0))</f>
        <v>Steady/falling</v>
      </c>
      <c r="AJ503" s="53">
        <f>SUMIFS('Capex forecast'!E$7:E$210,'Capex forecast'!$T$7:$T$210,$AF503,'Capex forecast'!$S$7:$S$210,$AH503,'Capex forecast'!$Q$7:$Q$210,"Repex")</f>
        <v>0</v>
      </c>
      <c r="AK503" s="53">
        <f>SUMIFS('Capex forecast'!F$7:F$210,'Capex forecast'!$T$7:$T$210,$AF503,'Capex forecast'!$S$7:$S$210,$AH503,'Capex forecast'!$Q$7:$Q$210,"Repex")</f>
        <v>0</v>
      </c>
      <c r="AL503" s="53">
        <f>SUMIFS('Capex forecast'!G$7:G$210,'Capex forecast'!$T$7:$T$210,$AF503,'Capex forecast'!$S$7:$S$210,$AH503,'Capex forecast'!$Q$7:$Q$210,"Repex")</f>
        <v>0</v>
      </c>
      <c r="AM503" s="53">
        <f>SUMIFS('Capex forecast'!H$7:H$210,'Capex forecast'!$T$7:$T$210,$AF503,'Capex forecast'!$S$7:$S$210,$AH503,'Capex forecast'!$Q$7:$Q$210,"Repex")</f>
        <v>0</v>
      </c>
      <c r="AN503" s="53">
        <f>SUMIFS('Capex forecast'!I$7:I$210,'Capex forecast'!$T$7:$T$210,$AF503,'Capex forecast'!$S$7:$S$210,$AH503,'Capex forecast'!$Q$7:$Q$210,"Repex")</f>
        <v>0</v>
      </c>
      <c r="AO503" s="53">
        <f>SUMIFS('Capex forecast'!J$7:J$210,'Capex forecast'!$T$7:$T$210,$AF503,'Capex forecast'!$S$7:$S$210,$AH503,'Capex forecast'!$Q$7:$Q$210,"Repex")</f>
        <v>0</v>
      </c>
      <c r="AP503" s="53">
        <f>SUMIFS('Capex forecast'!K$7:K$210,'Capex forecast'!$T$7:$T$210,$AF503,'Capex forecast'!$S$7:$S$210,$AH503,'Capex forecast'!$Q$7:$Q$210,"Repex")</f>
        <v>0</v>
      </c>
      <c r="AQ503" s="53">
        <f>SUMIFS('Capex forecast'!L$7:L$210,'Capex forecast'!$T$7:$T$210,$AF503,'Capex forecast'!$S$7:$S$210,$AH503,'Capex forecast'!$Q$7:$Q$210,"Repex")</f>
        <v>0</v>
      </c>
      <c r="AR503" s="53">
        <f>SUMIFS('Capex forecast'!M$7:M$210,'Capex forecast'!$T$7:$T$210,$AF503,'Capex forecast'!$S$7:$S$210,$AH503,'Capex forecast'!$Q$7:$Q$210,"Repex")</f>
        <v>0</v>
      </c>
      <c r="AS503" s="53">
        <f>SUMIFS('Capex forecast'!N$7:N$210,'Capex forecast'!$T$7:$T$210,$AF503,'Capex forecast'!$S$7:$S$210,$AH503,'Capex forecast'!$Q$7:$Q$210,"Repex")</f>
        <v>0</v>
      </c>
    </row>
    <row r="504" spans="2:45" ht="15">
      <c r="B504" s="6" t="s">
        <v>613</v>
      </c>
      <c r="C504" s="6" t="str">
        <f>INDEX('Raw demand forecast'!$M$7:$M$5830,MATCH($B504,'Raw demand forecast'!$B$7:$B$5830,0))</f>
        <v>Yes</v>
      </c>
      <c r="D504" s="6" t="str">
        <f>IF(COUNTIF($B$93:B504,$B504) = 1, "LV", IF(COUNTIF($B$93:B504,$B504) = 2, "HV", "ST"))</f>
        <v>HV</v>
      </c>
      <c r="E504" s="6" t="str">
        <f>INDEX('Demand forecast and growth rate'!$E$7:$E$273,MATCH($B504,'Demand forecast and growth rate'!$B$7:$B$273,0))</f>
        <v>Steady/falling</v>
      </c>
      <c r="F504" s="32">
        <f>SUMIFS('Capex forecast'!E$7:E$210,'Capex forecast'!$T$7:$T$210,'Allocation of site-spec costs'!$B504,'Capex forecast'!$S$7:$S$210,'Allocation of site-spec costs'!$D504,'Capex forecast'!$Q$7:$Q$210,"Customer Connection")</f>
        <v>0</v>
      </c>
      <c r="G504" s="32">
        <f>SUMIFS('Capex forecast'!F$7:F$210,'Capex forecast'!$T$7:$T$210,'Allocation of site-spec costs'!$B504,'Capex forecast'!$S$7:$S$210,'Allocation of site-spec costs'!$D504,'Capex forecast'!$Q$7:$Q$210,"Customer Connection")</f>
        <v>0</v>
      </c>
      <c r="H504" s="32">
        <f>SUMIFS('Capex forecast'!G$7:G$210,'Capex forecast'!$T$7:$T$210,'Allocation of site-spec costs'!$B504,'Capex forecast'!$S$7:$S$210,'Allocation of site-spec costs'!$D504,'Capex forecast'!$Q$7:$Q$210,"Customer Connection")</f>
        <v>0</v>
      </c>
      <c r="I504" s="32">
        <f>SUMIFS('Capex forecast'!H$7:H$210,'Capex forecast'!$T$7:$T$210,'Allocation of site-spec costs'!$B504,'Capex forecast'!$S$7:$S$210,'Allocation of site-spec costs'!$D504,'Capex forecast'!$Q$7:$Q$210,"Customer Connection")</f>
        <v>0</v>
      </c>
      <c r="J504" s="32">
        <f>SUMIFS('Capex forecast'!I$7:I$210,'Capex forecast'!$T$7:$T$210,'Allocation of site-spec costs'!$B504,'Capex forecast'!$S$7:$S$210,'Allocation of site-spec costs'!$D504,'Capex forecast'!$Q$7:$Q$210,"Customer Connection")</f>
        <v>0</v>
      </c>
      <c r="K504" s="32">
        <f>SUMIFS('Capex forecast'!J$7:J$210,'Capex forecast'!$T$7:$T$210,'Allocation of site-spec costs'!$B504,'Capex forecast'!$S$7:$S$210,'Allocation of site-spec costs'!$D504,'Capex forecast'!$Q$7:$Q$210,"Customer Connection")</f>
        <v>0</v>
      </c>
      <c r="L504" s="32">
        <f>SUMIFS('Capex forecast'!K$7:K$210,'Capex forecast'!$T$7:$T$210,'Allocation of site-spec costs'!$B504,'Capex forecast'!$S$7:$S$210,'Allocation of site-spec costs'!$D504,'Capex forecast'!$Q$7:$Q$210,"Customer Connection")</f>
        <v>0</v>
      </c>
      <c r="M504" s="32">
        <f>SUMIFS('Capex forecast'!L$7:L$210,'Capex forecast'!$T$7:$T$210,'Allocation of site-spec costs'!$B504,'Capex forecast'!$S$7:$S$210,'Allocation of site-spec costs'!$D504,'Capex forecast'!$Q$7:$Q$210,"Customer Connection")</f>
        <v>0</v>
      </c>
      <c r="N504" s="32">
        <f>SUMIFS('Capex forecast'!M$7:M$210,'Capex forecast'!$T$7:$T$210,'Allocation of site-spec costs'!$B504,'Capex forecast'!$S$7:$S$210,'Allocation of site-spec costs'!$D504,'Capex forecast'!$Q$7:$Q$210,"Customer Connection")</f>
        <v>0</v>
      </c>
      <c r="O504" s="32">
        <f>SUMIFS('Capex forecast'!N$7:N$210,'Capex forecast'!$T$7:$T$210,'Allocation of site-spec costs'!$B504,'Capex forecast'!$S$7:$S$210,'Allocation of site-spec costs'!$D504,'Capex forecast'!$Q$7:$Q$210,"Customer Connection")</f>
        <v>0</v>
      </c>
      <c r="Q504" s="6" t="s">
        <v>613</v>
      </c>
      <c r="R504" s="6" t="str">
        <f>INDEX('Raw demand forecast'!$M$7:$M$5830,MATCH($Q504,'Raw demand forecast'!$B$7:$B$5830,0))</f>
        <v>Yes</v>
      </c>
      <c r="S504" s="6" t="str">
        <f>IF(COUNTIF($Q$93:Q504,$B504) = 1, "LV", IF(COUNTIF($Q$93:Q504,$B504) = 2, "HV", "ST"))</f>
        <v>HV</v>
      </c>
      <c r="T504" s="6" t="str">
        <f>INDEX('Demand forecast and growth rate'!$E$7:$E$273,MATCH($Q504,'Demand forecast and growth rate'!$B$7:$B$273,0))</f>
        <v>Steady/falling</v>
      </c>
      <c r="U504" s="32">
        <f>SUMIFS('Capex forecast'!E$7:E$210,'Capex forecast'!$T$7:$T$210,$Q504,'Capex forecast'!$S$7:$S$210,$S504,'Capex forecast'!$Q$7:$Q$210,"Augex")</f>
        <v>0</v>
      </c>
      <c r="V504" s="32">
        <f>SUMIFS('Capex forecast'!F$7:F$210,'Capex forecast'!$T$7:$T$210,$Q504,'Capex forecast'!$S$7:$S$210,$S504,'Capex forecast'!$Q$7:$Q$210,"Augex")</f>
        <v>0</v>
      </c>
      <c r="W504" s="32">
        <f>SUMIFS('Capex forecast'!G$7:G$210,'Capex forecast'!$T$7:$T$210,$Q504,'Capex forecast'!$S$7:$S$210,$S504,'Capex forecast'!$Q$7:$Q$210,"Augex")</f>
        <v>0</v>
      </c>
      <c r="X504" s="32">
        <f>SUMIFS('Capex forecast'!H$7:H$210,'Capex forecast'!$T$7:$T$210,$Q504,'Capex forecast'!$S$7:$S$210,$S504,'Capex forecast'!$Q$7:$Q$210,"Augex")</f>
        <v>0</v>
      </c>
      <c r="Y504" s="32">
        <f>SUMIFS('Capex forecast'!I$7:I$210,'Capex forecast'!$T$7:$T$210,$Q504,'Capex forecast'!$S$7:$S$210,$S504,'Capex forecast'!$Q$7:$Q$210,"Augex")</f>
        <v>0</v>
      </c>
      <c r="Z504" s="32">
        <f>SUMIFS('Capex forecast'!J$7:J$210,'Capex forecast'!$T$7:$T$210,$Q504,'Capex forecast'!$S$7:$S$210,$S504,'Capex forecast'!$Q$7:$Q$210,"Augex")</f>
        <v>0</v>
      </c>
      <c r="AA504" s="32">
        <f>SUMIFS('Capex forecast'!K$7:K$210,'Capex forecast'!$T$7:$T$210,$Q504,'Capex forecast'!$S$7:$S$210,$S504,'Capex forecast'!$Q$7:$Q$210,"Augex")</f>
        <v>0</v>
      </c>
      <c r="AB504" s="32">
        <f>SUMIFS('Capex forecast'!L$7:L$210,'Capex forecast'!$T$7:$T$210,$Q504,'Capex forecast'!$S$7:$S$210,$S504,'Capex forecast'!$Q$7:$Q$210,"Augex")</f>
        <v>0</v>
      </c>
      <c r="AC504" s="32">
        <f>SUMIFS('Capex forecast'!M$7:M$210,'Capex forecast'!$T$7:$T$210,$Q504,'Capex forecast'!$S$7:$S$210,$S504,'Capex forecast'!$Q$7:$Q$210,"Augex")</f>
        <v>0</v>
      </c>
      <c r="AD504" s="32">
        <f>SUMIFS('Capex forecast'!N$7:N$210,'Capex forecast'!$T$7:$T$210,$Q504,'Capex forecast'!$S$7:$S$210,$S504,'Capex forecast'!$Q$7:$Q$210,"Augex")</f>
        <v>0</v>
      </c>
      <c r="AF504" s="6" t="s">
        <v>613</v>
      </c>
      <c r="AG504" s="6" t="str">
        <f>INDEX('Raw demand forecast'!$M$7:$M$5830,MATCH($Q504,'Raw demand forecast'!$B$7:$B$5830,0))</f>
        <v>Yes</v>
      </c>
      <c r="AH504" s="6" t="str">
        <f>IF(COUNTIF($AF$93:AF504,$B504) = 1, "LV", IF(COUNTIF($AF$93:AF504,$B504) = 2, "HV", "ST"))</f>
        <v>HV</v>
      </c>
      <c r="AI504" s="6" t="str">
        <f>INDEX('Demand forecast and growth rate'!$E$7:$E$273,MATCH($Q504,'Demand forecast and growth rate'!$B$7:$B$273,0))</f>
        <v>Steady/falling</v>
      </c>
      <c r="AJ504" s="53">
        <f>SUMIFS('Capex forecast'!E$7:E$210,'Capex forecast'!$T$7:$T$210,$AF504,'Capex forecast'!$S$7:$S$210,$AH504,'Capex forecast'!$Q$7:$Q$210,"Repex")</f>
        <v>0</v>
      </c>
      <c r="AK504" s="53">
        <f>SUMIFS('Capex forecast'!F$7:F$210,'Capex forecast'!$T$7:$T$210,$AF504,'Capex forecast'!$S$7:$S$210,$AH504,'Capex forecast'!$Q$7:$Q$210,"Repex")</f>
        <v>0</v>
      </c>
      <c r="AL504" s="53">
        <f>SUMIFS('Capex forecast'!G$7:G$210,'Capex forecast'!$T$7:$T$210,$AF504,'Capex forecast'!$S$7:$S$210,$AH504,'Capex forecast'!$Q$7:$Q$210,"Repex")</f>
        <v>0</v>
      </c>
      <c r="AM504" s="53">
        <f>SUMIFS('Capex forecast'!H$7:H$210,'Capex forecast'!$T$7:$T$210,$AF504,'Capex forecast'!$S$7:$S$210,$AH504,'Capex forecast'!$Q$7:$Q$210,"Repex")</f>
        <v>0</v>
      </c>
      <c r="AN504" s="53">
        <f>SUMIFS('Capex forecast'!I$7:I$210,'Capex forecast'!$T$7:$T$210,$AF504,'Capex forecast'!$S$7:$S$210,$AH504,'Capex forecast'!$Q$7:$Q$210,"Repex")</f>
        <v>0</v>
      </c>
      <c r="AO504" s="53">
        <f>SUMIFS('Capex forecast'!J$7:J$210,'Capex forecast'!$T$7:$T$210,$AF504,'Capex forecast'!$S$7:$S$210,$AH504,'Capex forecast'!$Q$7:$Q$210,"Repex")</f>
        <v>0</v>
      </c>
      <c r="AP504" s="53">
        <f>SUMIFS('Capex forecast'!K$7:K$210,'Capex forecast'!$T$7:$T$210,$AF504,'Capex forecast'!$S$7:$S$210,$AH504,'Capex forecast'!$Q$7:$Q$210,"Repex")</f>
        <v>0</v>
      </c>
      <c r="AQ504" s="53">
        <f>SUMIFS('Capex forecast'!L$7:L$210,'Capex forecast'!$T$7:$T$210,$AF504,'Capex forecast'!$S$7:$S$210,$AH504,'Capex forecast'!$Q$7:$Q$210,"Repex")</f>
        <v>0</v>
      </c>
      <c r="AR504" s="53">
        <f>SUMIFS('Capex forecast'!M$7:M$210,'Capex forecast'!$T$7:$T$210,$AF504,'Capex forecast'!$S$7:$S$210,$AH504,'Capex forecast'!$Q$7:$Q$210,"Repex")</f>
        <v>0</v>
      </c>
      <c r="AS504" s="53">
        <f>SUMIFS('Capex forecast'!N$7:N$210,'Capex forecast'!$T$7:$T$210,$AF504,'Capex forecast'!$S$7:$S$210,$AH504,'Capex forecast'!$Q$7:$Q$210,"Repex")</f>
        <v>0</v>
      </c>
    </row>
    <row r="505" spans="2:45" ht="15">
      <c r="B505" s="6" t="s">
        <v>615</v>
      </c>
      <c r="C505" s="6" t="str">
        <f>INDEX('Raw demand forecast'!$M$7:$M$5830,MATCH($B505,'Raw demand forecast'!$B$7:$B$5830,0))</f>
        <v>Yes</v>
      </c>
      <c r="D505" s="6" t="str">
        <f>IF(COUNTIF($B$93:B505,$B505) = 1, "LV", IF(COUNTIF($B$93:B505,$B505) = 2, "HV", "ST"))</f>
        <v>HV</v>
      </c>
      <c r="E505" s="6" t="str">
        <f>INDEX('Demand forecast and growth rate'!$E$7:$E$273,MATCH($B505,'Demand forecast and growth rate'!$B$7:$B$273,0))</f>
        <v>Steady/falling</v>
      </c>
      <c r="F505" s="32">
        <f>SUMIFS('Capex forecast'!E$7:E$210,'Capex forecast'!$T$7:$T$210,'Allocation of site-spec costs'!$B505,'Capex forecast'!$S$7:$S$210,'Allocation of site-spec costs'!$D505,'Capex forecast'!$Q$7:$Q$210,"Customer Connection")</f>
        <v>0</v>
      </c>
      <c r="G505" s="32">
        <f>SUMIFS('Capex forecast'!F$7:F$210,'Capex forecast'!$T$7:$T$210,'Allocation of site-spec costs'!$B505,'Capex forecast'!$S$7:$S$210,'Allocation of site-spec costs'!$D505,'Capex forecast'!$Q$7:$Q$210,"Customer Connection")</f>
        <v>0</v>
      </c>
      <c r="H505" s="32">
        <f>SUMIFS('Capex forecast'!G$7:G$210,'Capex forecast'!$T$7:$T$210,'Allocation of site-spec costs'!$B505,'Capex forecast'!$S$7:$S$210,'Allocation of site-spec costs'!$D505,'Capex forecast'!$Q$7:$Q$210,"Customer Connection")</f>
        <v>0</v>
      </c>
      <c r="I505" s="32">
        <f>SUMIFS('Capex forecast'!H$7:H$210,'Capex forecast'!$T$7:$T$210,'Allocation of site-spec costs'!$B505,'Capex forecast'!$S$7:$S$210,'Allocation of site-spec costs'!$D505,'Capex forecast'!$Q$7:$Q$210,"Customer Connection")</f>
        <v>0</v>
      </c>
      <c r="J505" s="32">
        <f>SUMIFS('Capex forecast'!I$7:I$210,'Capex forecast'!$T$7:$T$210,'Allocation of site-spec costs'!$B505,'Capex forecast'!$S$7:$S$210,'Allocation of site-spec costs'!$D505,'Capex forecast'!$Q$7:$Q$210,"Customer Connection")</f>
        <v>0</v>
      </c>
      <c r="K505" s="32">
        <f>SUMIFS('Capex forecast'!J$7:J$210,'Capex forecast'!$T$7:$T$210,'Allocation of site-spec costs'!$B505,'Capex forecast'!$S$7:$S$210,'Allocation of site-spec costs'!$D505,'Capex forecast'!$Q$7:$Q$210,"Customer Connection")</f>
        <v>0</v>
      </c>
      <c r="L505" s="32">
        <f>SUMIFS('Capex forecast'!K$7:K$210,'Capex forecast'!$T$7:$T$210,'Allocation of site-spec costs'!$B505,'Capex forecast'!$S$7:$S$210,'Allocation of site-spec costs'!$D505,'Capex forecast'!$Q$7:$Q$210,"Customer Connection")</f>
        <v>0</v>
      </c>
      <c r="M505" s="32">
        <f>SUMIFS('Capex forecast'!L$7:L$210,'Capex forecast'!$T$7:$T$210,'Allocation of site-spec costs'!$B505,'Capex forecast'!$S$7:$S$210,'Allocation of site-spec costs'!$D505,'Capex forecast'!$Q$7:$Q$210,"Customer Connection")</f>
        <v>0</v>
      </c>
      <c r="N505" s="32">
        <f>SUMIFS('Capex forecast'!M$7:M$210,'Capex forecast'!$T$7:$T$210,'Allocation of site-spec costs'!$B505,'Capex forecast'!$S$7:$S$210,'Allocation of site-spec costs'!$D505,'Capex forecast'!$Q$7:$Q$210,"Customer Connection")</f>
        <v>0</v>
      </c>
      <c r="O505" s="32">
        <f>SUMIFS('Capex forecast'!N$7:N$210,'Capex forecast'!$T$7:$T$210,'Allocation of site-spec costs'!$B505,'Capex forecast'!$S$7:$S$210,'Allocation of site-spec costs'!$D505,'Capex forecast'!$Q$7:$Q$210,"Customer Connection")</f>
        <v>0</v>
      </c>
      <c r="Q505" s="6" t="s">
        <v>615</v>
      </c>
      <c r="R505" s="6" t="str">
        <f>INDEX('Raw demand forecast'!$M$7:$M$5830,MATCH($Q505,'Raw demand forecast'!$B$7:$B$5830,0))</f>
        <v>Yes</v>
      </c>
      <c r="S505" s="6" t="str">
        <f>IF(COUNTIF($Q$93:Q505,$B505) = 1, "LV", IF(COUNTIF($Q$93:Q505,$B505) = 2, "HV", "ST"))</f>
        <v>HV</v>
      </c>
      <c r="T505" s="6" t="str">
        <f>INDEX('Demand forecast and growth rate'!$E$7:$E$273,MATCH($Q505,'Demand forecast and growth rate'!$B$7:$B$273,0))</f>
        <v>Steady/falling</v>
      </c>
      <c r="U505" s="32">
        <f>SUMIFS('Capex forecast'!E$7:E$210,'Capex forecast'!$T$7:$T$210,$Q505,'Capex forecast'!$S$7:$S$210,$S505,'Capex forecast'!$Q$7:$Q$210,"Augex")</f>
        <v>0</v>
      </c>
      <c r="V505" s="32">
        <f>SUMIFS('Capex forecast'!F$7:F$210,'Capex forecast'!$T$7:$T$210,$Q505,'Capex forecast'!$S$7:$S$210,$S505,'Capex forecast'!$Q$7:$Q$210,"Augex")</f>
        <v>0</v>
      </c>
      <c r="W505" s="32">
        <f>SUMIFS('Capex forecast'!G$7:G$210,'Capex forecast'!$T$7:$T$210,$Q505,'Capex forecast'!$S$7:$S$210,$S505,'Capex forecast'!$Q$7:$Q$210,"Augex")</f>
        <v>0</v>
      </c>
      <c r="X505" s="32">
        <f>SUMIFS('Capex forecast'!H$7:H$210,'Capex forecast'!$T$7:$T$210,$Q505,'Capex forecast'!$S$7:$S$210,$S505,'Capex forecast'!$Q$7:$Q$210,"Augex")</f>
        <v>0</v>
      </c>
      <c r="Y505" s="32">
        <f>SUMIFS('Capex forecast'!I$7:I$210,'Capex forecast'!$T$7:$T$210,$Q505,'Capex forecast'!$S$7:$S$210,$S505,'Capex forecast'!$Q$7:$Q$210,"Augex")</f>
        <v>0</v>
      </c>
      <c r="Z505" s="32">
        <f>SUMIFS('Capex forecast'!J$7:J$210,'Capex forecast'!$T$7:$T$210,$Q505,'Capex forecast'!$S$7:$S$210,$S505,'Capex forecast'!$Q$7:$Q$210,"Augex")</f>
        <v>0</v>
      </c>
      <c r="AA505" s="32">
        <f>SUMIFS('Capex forecast'!K$7:K$210,'Capex forecast'!$T$7:$T$210,$Q505,'Capex forecast'!$S$7:$S$210,$S505,'Capex forecast'!$Q$7:$Q$210,"Augex")</f>
        <v>0</v>
      </c>
      <c r="AB505" s="32">
        <f>SUMIFS('Capex forecast'!L$7:L$210,'Capex forecast'!$T$7:$T$210,$Q505,'Capex forecast'!$S$7:$S$210,$S505,'Capex forecast'!$Q$7:$Q$210,"Augex")</f>
        <v>0</v>
      </c>
      <c r="AC505" s="32">
        <f>SUMIFS('Capex forecast'!M$7:M$210,'Capex forecast'!$T$7:$T$210,$Q505,'Capex forecast'!$S$7:$S$210,$S505,'Capex forecast'!$Q$7:$Q$210,"Augex")</f>
        <v>0</v>
      </c>
      <c r="AD505" s="32">
        <f>SUMIFS('Capex forecast'!N$7:N$210,'Capex forecast'!$T$7:$T$210,$Q505,'Capex forecast'!$S$7:$S$210,$S505,'Capex forecast'!$Q$7:$Q$210,"Augex")</f>
        <v>0</v>
      </c>
      <c r="AF505" s="6" t="s">
        <v>615</v>
      </c>
      <c r="AG505" s="6" t="str">
        <f>INDEX('Raw demand forecast'!$M$7:$M$5830,MATCH($Q505,'Raw demand forecast'!$B$7:$B$5830,0))</f>
        <v>Yes</v>
      </c>
      <c r="AH505" s="6" t="str">
        <f>IF(COUNTIF($AF$93:AF505,$B505) = 1, "LV", IF(COUNTIF($AF$93:AF505,$B505) = 2, "HV", "ST"))</f>
        <v>HV</v>
      </c>
      <c r="AI505" s="6" t="str">
        <f>INDEX('Demand forecast and growth rate'!$E$7:$E$273,MATCH($Q505,'Demand forecast and growth rate'!$B$7:$B$273,0))</f>
        <v>Steady/falling</v>
      </c>
      <c r="AJ505" s="53">
        <f>SUMIFS('Capex forecast'!E$7:E$210,'Capex forecast'!$T$7:$T$210,$AF505,'Capex forecast'!$S$7:$S$210,$AH505,'Capex forecast'!$Q$7:$Q$210,"Repex")</f>
        <v>0</v>
      </c>
      <c r="AK505" s="53">
        <f>SUMIFS('Capex forecast'!F$7:F$210,'Capex forecast'!$T$7:$T$210,$AF505,'Capex forecast'!$S$7:$S$210,$AH505,'Capex forecast'!$Q$7:$Q$210,"Repex")</f>
        <v>0</v>
      </c>
      <c r="AL505" s="53">
        <f>SUMIFS('Capex forecast'!G$7:G$210,'Capex forecast'!$T$7:$T$210,$AF505,'Capex forecast'!$S$7:$S$210,$AH505,'Capex forecast'!$Q$7:$Q$210,"Repex")</f>
        <v>0</v>
      </c>
      <c r="AM505" s="53">
        <f>SUMIFS('Capex forecast'!H$7:H$210,'Capex forecast'!$T$7:$T$210,$AF505,'Capex forecast'!$S$7:$S$210,$AH505,'Capex forecast'!$Q$7:$Q$210,"Repex")</f>
        <v>0</v>
      </c>
      <c r="AN505" s="53">
        <f>SUMIFS('Capex forecast'!I$7:I$210,'Capex forecast'!$T$7:$T$210,$AF505,'Capex forecast'!$S$7:$S$210,$AH505,'Capex forecast'!$Q$7:$Q$210,"Repex")</f>
        <v>0</v>
      </c>
      <c r="AO505" s="53">
        <f>SUMIFS('Capex forecast'!J$7:J$210,'Capex forecast'!$T$7:$T$210,$AF505,'Capex forecast'!$S$7:$S$210,$AH505,'Capex forecast'!$Q$7:$Q$210,"Repex")</f>
        <v>0</v>
      </c>
      <c r="AP505" s="53">
        <f>SUMIFS('Capex forecast'!K$7:K$210,'Capex forecast'!$T$7:$T$210,$AF505,'Capex forecast'!$S$7:$S$210,$AH505,'Capex forecast'!$Q$7:$Q$210,"Repex")</f>
        <v>0</v>
      </c>
      <c r="AQ505" s="53">
        <f>SUMIFS('Capex forecast'!L$7:L$210,'Capex forecast'!$T$7:$T$210,$AF505,'Capex forecast'!$S$7:$S$210,$AH505,'Capex forecast'!$Q$7:$Q$210,"Repex")</f>
        <v>0</v>
      </c>
      <c r="AR505" s="53">
        <f>SUMIFS('Capex forecast'!M$7:M$210,'Capex forecast'!$T$7:$T$210,$AF505,'Capex forecast'!$S$7:$S$210,$AH505,'Capex forecast'!$Q$7:$Q$210,"Repex")</f>
        <v>0</v>
      </c>
      <c r="AS505" s="53">
        <f>SUMIFS('Capex forecast'!N$7:N$210,'Capex forecast'!$T$7:$T$210,$AF505,'Capex forecast'!$S$7:$S$210,$AH505,'Capex forecast'!$Q$7:$Q$210,"Repex")</f>
        <v>0</v>
      </c>
    </row>
    <row r="506" spans="2:45" ht="15">
      <c r="B506" s="6" t="s">
        <v>632</v>
      </c>
      <c r="C506" s="6" t="str">
        <f>INDEX('Raw demand forecast'!$M$7:$M$5830,MATCH($B506,'Raw demand forecast'!$B$7:$B$5830,0))</f>
        <v>Yes</v>
      </c>
      <c r="D506" s="6" t="str">
        <f>IF(COUNTIF($B$93:B506,$B506) = 1, "LV", IF(COUNTIF($B$93:B506,$B506) = 2, "HV", "ST"))</f>
        <v>HV</v>
      </c>
      <c r="E506" s="6" t="str">
        <f>INDEX('Demand forecast and growth rate'!$E$7:$E$273,MATCH($B506,'Demand forecast and growth rate'!$B$7:$B$273,0))</f>
        <v>Steady/falling</v>
      </c>
      <c r="F506" s="32">
        <f>SUMIFS('Capex forecast'!E$7:E$210,'Capex forecast'!$T$7:$T$210,'Allocation of site-spec costs'!$B506,'Capex forecast'!$S$7:$S$210,'Allocation of site-spec costs'!$D506,'Capex forecast'!$Q$7:$Q$210,"Customer Connection")</f>
        <v>0</v>
      </c>
      <c r="G506" s="32">
        <f>SUMIFS('Capex forecast'!F$7:F$210,'Capex forecast'!$T$7:$T$210,'Allocation of site-spec costs'!$B506,'Capex forecast'!$S$7:$S$210,'Allocation of site-spec costs'!$D506,'Capex forecast'!$Q$7:$Q$210,"Customer Connection")</f>
        <v>0</v>
      </c>
      <c r="H506" s="32">
        <f>SUMIFS('Capex forecast'!G$7:G$210,'Capex forecast'!$T$7:$T$210,'Allocation of site-spec costs'!$B506,'Capex forecast'!$S$7:$S$210,'Allocation of site-spec costs'!$D506,'Capex forecast'!$Q$7:$Q$210,"Customer Connection")</f>
        <v>0</v>
      </c>
      <c r="I506" s="32">
        <f>SUMIFS('Capex forecast'!H$7:H$210,'Capex forecast'!$T$7:$T$210,'Allocation of site-spec costs'!$B506,'Capex forecast'!$S$7:$S$210,'Allocation of site-spec costs'!$D506,'Capex forecast'!$Q$7:$Q$210,"Customer Connection")</f>
        <v>0</v>
      </c>
      <c r="J506" s="32">
        <f>SUMIFS('Capex forecast'!I$7:I$210,'Capex forecast'!$T$7:$T$210,'Allocation of site-spec costs'!$B506,'Capex forecast'!$S$7:$S$210,'Allocation of site-spec costs'!$D506,'Capex forecast'!$Q$7:$Q$210,"Customer Connection")</f>
        <v>0</v>
      </c>
      <c r="K506" s="32">
        <f>SUMIFS('Capex forecast'!J$7:J$210,'Capex forecast'!$T$7:$T$210,'Allocation of site-spec costs'!$B506,'Capex forecast'!$S$7:$S$210,'Allocation of site-spec costs'!$D506,'Capex forecast'!$Q$7:$Q$210,"Customer Connection")</f>
        <v>0</v>
      </c>
      <c r="L506" s="32">
        <f>SUMIFS('Capex forecast'!K$7:K$210,'Capex forecast'!$T$7:$T$210,'Allocation of site-spec costs'!$B506,'Capex forecast'!$S$7:$S$210,'Allocation of site-spec costs'!$D506,'Capex forecast'!$Q$7:$Q$210,"Customer Connection")</f>
        <v>0</v>
      </c>
      <c r="M506" s="32">
        <f>SUMIFS('Capex forecast'!L$7:L$210,'Capex forecast'!$T$7:$T$210,'Allocation of site-spec costs'!$B506,'Capex forecast'!$S$7:$S$210,'Allocation of site-spec costs'!$D506,'Capex forecast'!$Q$7:$Q$210,"Customer Connection")</f>
        <v>0</v>
      </c>
      <c r="N506" s="32">
        <f>SUMIFS('Capex forecast'!M$7:M$210,'Capex forecast'!$T$7:$T$210,'Allocation of site-spec costs'!$B506,'Capex forecast'!$S$7:$S$210,'Allocation of site-spec costs'!$D506,'Capex forecast'!$Q$7:$Q$210,"Customer Connection")</f>
        <v>0</v>
      </c>
      <c r="O506" s="32">
        <f>SUMIFS('Capex forecast'!N$7:N$210,'Capex forecast'!$T$7:$T$210,'Allocation of site-spec costs'!$B506,'Capex forecast'!$S$7:$S$210,'Allocation of site-spec costs'!$D506,'Capex forecast'!$Q$7:$Q$210,"Customer Connection")</f>
        <v>0</v>
      </c>
      <c r="Q506" s="6" t="s">
        <v>632</v>
      </c>
      <c r="R506" s="6" t="str">
        <f>INDEX('Raw demand forecast'!$M$7:$M$5830,MATCH($Q506,'Raw demand forecast'!$B$7:$B$5830,0))</f>
        <v>Yes</v>
      </c>
      <c r="S506" s="6" t="str">
        <f>IF(COUNTIF($Q$93:Q506,$B506) = 1, "LV", IF(COUNTIF($Q$93:Q506,$B506) = 2, "HV", "ST"))</f>
        <v>HV</v>
      </c>
      <c r="T506" s="6" t="str">
        <f>INDEX('Demand forecast and growth rate'!$E$7:$E$273,MATCH($Q506,'Demand forecast and growth rate'!$B$7:$B$273,0))</f>
        <v>Steady/falling</v>
      </c>
      <c r="U506" s="32">
        <f>SUMIFS('Capex forecast'!E$7:E$210,'Capex forecast'!$T$7:$T$210,$Q506,'Capex forecast'!$S$7:$S$210,$S506,'Capex forecast'!$Q$7:$Q$210,"Augex")</f>
        <v>0</v>
      </c>
      <c r="V506" s="32">
        <f>SUMIFS('Capex forecast'!F$7:F$210,'Capex forecast'!$T$7:$T$210,$Q506,'Capex forecast'!$S$7:$S$210,$S506,'Capex forecast'!$Q$7:$Q$210,"Augex")</f>
        <v>0</v>
      </c>
      <c r="W506" s="32">
        <f>SUMIFS('Capex forecast'!G$7:G$210,'Capex forecast'!$T$7:$T$210,$Q506,'Capex forecast'!$S$7:$S$210,$S506,'Capex forecast'!$Q$7:$Q$210,"Augex")</f>
        <v>0</v>
      </c>
      <c r="X506" s="32">
        <f>SUMIFS('Capex forecast'!H$7:H$210,'Capex forecast'!$T$7:$T$210,$Q506,'Capex forecast'!$S$7:$S$210,$S506,'Capex forecast'!$Q$7:$Q$210,"Augex")</f>
        <v>0</v>
      </c>
      <c r="Y506" s="32">
        <f>SUMIFS('Capex forecast'!I$7:I$210,'Capex forecast'!$T$7:$T$210,$Q506,'Capex forecast'!$S$7:$S$210,$S506,'Capex forecast'!$Q$7:$Q$210,"Augex")</f>
        <v>0</v>
      </c>
      <c r="Z506" s="32">
        <f>SUMIFS('Capex forecast'!J$7:J$210,'Capex forecast'!$T$7:$T$210,$Q506,'Capex forecast'!$S$7:$S$210,$S506,'Capex forecast'!$Q$7:$Q$210,"Augex")</f>
        <v>0</v>
      </c>
      <c r="AA506" s="32">
        <f>SUMIFS('Capex forecast'!K$7:K$210,'Capex forecast'!$T$7:$T$210,$Q506,'Capex forecast'!$S$7:$S$210,$S506,'Capex forecast'!$Q$7:$Q$210,"Augex")</f>
        <v>0</v>
      </c>
      <c r="AB506" s="32">
        <f>SUMIFS('Capex forecast'!L$7:L$210,'Capex forecast'!$T$7:$T$210,$Q506,'Capex forecast'!$S$7:$S$210,$S506,'Capex forecast'!$Q$7:$Q$210,"Augex")</f>
        <v>0</v>
      </c>
      <c r="AC506" s="32">
        <f>SUMIFS('Capex forecast'!M$7:M$210,'Capex forecast'!$T$7:$T$210,$Q506,'Capex forecast'!$S$7:$S$210,$S506,'Capex forecast'!$Q$7:$Q$210,"Augex")</f>
        <v>0</v>
      </c>
      <c r="AD506" s="32">
        <f>SUMIFS('Capex forecast'!N$7:N$210,'Capex forecast'!$T$7:$T$210,$Q506,'Capex forecast'!$S$7:$S$210,$S506,'Capex forecast'!$Q$7:$Q$210,"Augex")</f>
        <v>0</v>
      </c>
      <c r="AF506" s="6" t="s">
        <v>632</v>
      </c>
      <c r="AG506" s="6" t="str">
        <f>INDEX('Raw demand forecast'!$M$7:$M$5830,MATCH($Q506,'Raw demand forecast'!$B$7:$B$5830,0))</f>
        <v>Yes</v>
      </c>
      <c r="AH506" s="6" t="str">
        <f>IF(COUNTIF($AF$93:AF506,$B506) = 1, "LV", IF(COUNTIF($AF$93:AF506,$B506) = 2, "HV", "ST"))</f>
        <v>HV</v>
      </c>
      <c r="AI506" s="6" t="str">
        <f>INDEX('Demand forecast and growth rate'!$E$7:$E$273,MATCH($Q506,'Demand forecast and growth rate'!$B$7:$B$273,0))</f>
        <v>Steady/falling</v>
      </c>
      <c r="AJ506" s="53">
        <f>SUMIFS('Capex forecast'!E$7:E$210,'Capex forecast'!$T$7:$T$210,$AF506,'Capex forecast'!$S$7:$S$210,$AH506,'Capex forecast'!$Q$7:$Q$210,"Repex")</f>
        <v>0</v>
      </c>
      <c r="AK506" s="53">
        <f>SUMIFS('Capex forecast'!F$7:F$210,'Capex forecast'!$T$7:$T$210,$AF506,'Capex forecast'!$S$7:$S$210,$AH506,'Capex forecast'!$Q$7:$Q$210,"Repex")</f>
        <v>0</v>
      </c>
      <c r="AL506" s="53">
        <f>SUMIFS('Capex forecast'!G$7:G$210,'Capex forecast'!$T$7:$T$210,$AF506,'Capex forecast'!$S$7:$S$210,$AH506,'Capex forecast'!$Q$7:$Q$210,"Repex")</f>
        <v>0</v>
      </c>
      <c r="AM506" s="53">
        <f>SUMIFS('Capex forecast'!H$7:H$210,'Capex forecast'!$T$7:$T$210,$AF506,'Capex forecast'!$S$7:$S$210,$AH506,'Capex forecast'!$Q$7:$Q$210,"Repex")</f>
        <v>0</v>
      </c>
      <c r="AN506" s="53">
        <f>SUMIFS('Capex forecast'!I$7:I$210,'Capex forecast'!$T$7:$T$210,$AF506,'Capex forecast'!$S$7:$S$210,$AH506,'Capex forecast'!$Q$7:$Q$210,"Repex")</f>
        <v>0</v>
      </c>
      <c r="AO506" s="53">
        <f>SUMIFS('Capex forecast'!J$7:J$210,'Capex forecast'!$T$7:$T$210,$AF506,'Capex forecast'!$S$7:$S$210,$AH506,'Capex forecast'!$Q$7:$Q$210,"Repex")</f>
        <v>0</v>
      </c>
      <c r="AP506" s="53">
        <f>SUMIFS('Capex forecast'!K$7:K$210,'Capex forecast'!$T$7:$T$210,$AF506,'Capex forecast'!$S$7:$S$210,$AH506,'Capex forecast'!$Q$7:$Q$210,"Repex")</f>
        <v>0</v>
      </c>
      <c r="AQ506" s="53">
        <f>SUMIFS('Capex forecast'!L$7:L$210,'Capex forecast'!$T$7:$T$210,$AF506,'Capex forecast'!$S$7:$S$210,$AH506,'Capex forecast'!$Q$7:$Q$210,"Repex")</f>
        <v>0</v>
      </c>
      <c r="AR506" s="53">
        <f>SUMIFS('Capex forecast'!M$7:M$210,'Capex forecast'!$T$7:$T$210,$AF506,'Capex forecast'!$S$7:$S$210,$AH506,'Capex forecast'!$Q$7:$Q$210,"Repex")</f>
        <v>0</v>
      </c>
      <c r="AS506" s="53">
        <f>SUMIFS('Capex forecast'!N$7:N$210,'Capex forecast'!$T$7:$T$210,$AF506,'Capex forecast'!$S$7:$S$210,$AH506,'Capex forecast'!$Q$7:$Q$210,"Repex")</f>
        <v>0</v>
      </c>
    </row>
    <row r="507" spans="2:45" ht="15">
      <c r="B507" s="6" t="s">
        <v>596</v>
      </c>
      <c r="C507" s="6" t="str">
        <f>INDEX('Raw demand forecast'!$M$7:$M$5830,MATCH($B507,'Raw demand forecast'!$B$7:$B$5830,0))</f>
        <v>Yes</v>
      </c>
      <c r="D507" s="6" t="str">
        <f>IF(COUNTIF($B$93:B507,$B507) = 1, "LV", IF(COUNTIF($B$93:B507,$B507) = 2, "HV", "ST"))</f>
        <v>HV</v>
      </c>
      <c r="E507" s="6" t="str">
        <f>INDEX('Demand forecast and growth rate'!$E$7:$E$273,MATCH($B507,'Demand forecast and growth rate'!$B$7:$B$273,0))</f>
        <v>Steady/falling</v>
      </c>
      <c r="F507" s="32">
        <f>SUMIFS('Capex forecast'!E$7:E$210,'Capex forecast'!$T$7:$T$210,'Allocation of site-spec costs'!$B507,'Capex forecast'!$S$7:$S$210,'Allocation of site-spec costs'!$D507,'Capex forecast'!$Q$7:$Q$210,"Customer Connection")</f>
        <v>0</v>
      </c>
      <c r="G507" s="32">
        <f>SUMIFS('Capex forecast'!F$7:F$210,'Capex forecast'!$T$7:$T$210,'Allocation of site-spec costs'!$B507,'Capex forecast'!$S$7:$S$210,'Allocation of site-spec costs'!$D507,'Capex forecast'!$Q$7:$Q$210,"Customer Connection")</f>
        <v>0</v>
      </c>
      <c r="H507" s="32">
        <f>SUMIFS('Capex forecast'!G$7:G$210,'Capex forecast'!$T$7:$T$210,'Allocation of site-spec costs'!$B507,'Capex forecast'!$S$7:$S$210,'Allocation of site-spec costs'!$D507,'Capex forecast'!$Q$7:$Q$210,"Customer Connection")</f>
        <v>0</v>
      </c>
      <c r="I507" s="32">
        <f>SUMIFS('Capex forecast'!H$7:H$210,'Capex forecast'!$T$7:$T$210,'Allocation of site-spec costs'!$B507,'Capex forecast'!$S$7:$S$210,'Allocation of site-spec costs'!$D507,'Capex forecast'!$Q$7:$Q$210,"Customer Connection")</f>
        <v>0</v>
      </c>
      <c r="J507" s="32">
        <f>SUMIFS('Capex forecast'!I$7:I$210,'Capex forecast'!$T$7:$T$210,'Allocation of site-spec costs'!$B507,'Capex forecast'!$S$7:$S$210,'Allocation of site-spec costs'!$D507,'Capex forecast'!$Q$7:$Q$210,"Customer Connection")</f>
        <v>0</v>
      </c>
      <c r="K507" s="32">
        <f>SUMIFS('Capex forecast'!J$7:J$210,'Capex forecast'!$T$7:$T$210,'Allocation of site-spec costs'!$B507,'Capex forecast'!$S$7:$S$210,'Allocation of site-spec costs'!$D507,'Capex forecast'!$Q$7:$Q$210,"Customer Connection")</f>
        <v>0</v>
      </c>
      <c r="L507" s="32">
        <f>SUMIFS('Capex forecast'!K$7:K$210,'Capex forecast'!$T$7:$T$210,'Allocation of site-spec costs'!$B507,'Capex forecast'!$S$7:$S$210,'Allocation of site-spec costs'!$D507,'Capex forecast'!$Q$7:$Q$210,"Customer Connection")</f>
        <v>0</v>
      </c>
      <c r="M507" s="32">
        <f>SUMIFS('Capex forecast'!L$7:L$210,'Capex forecast'!$T$7:$T$210,'Allocation of site-spec costs'!$B507,'Capex forecast'!$S$7:$S$210,'Allocation of site-spec costs'!$D507,'Capex forecast'!$Q$7:$Q$210,"Customer Connection")</f>
        <v>0</v>
      </c>
      <c r="N507" s="32">
        <f>SUMIFS('Capex forecast'!M$7:M$210,'Capex forecast'!$T$7:$T$210,'Allocation of site-spec costs'!$B507,'Capex forecast'!$S$7:$S$210,'Allocation of site-spec costs'!$D507,'Capex forecast'!$Q$7:$Q$210,"Customer Connection")</f>
        <v>0</v>
      </c>
      <c r="O507" s="32">
        <f>SUMIFS('Capex forecast'!N$7:N$210,'Capex forecast'!$T$7:$T$210,'Allocation of site-spec costs'!$B507,'Capex forecast'!$S$7:$S$210,'Allocation of site-spec costs'!$D507,'Capex forecast'!$Q$7:$Q$210,"Customer Connection")</f>
        <v>0</v>
      </c>
      <c r="Q507" s="6" t="s">
        <v>596</v>
      </c>
      <c r="R507" s="6" t="str">
        <f>INDEX('Raw demand forecast'!$M$7:$M$5830,MATCH($Q507,'Raw demand forecast'!$B$7:$B$5830,0))</f>
        <v>Yes</v>
      </c>
      <c r="S507" s="6" t="str">
        <f>IF(COUNTIF($Q$93:Q507,$B507) = 1, "LV", IF(COUNTIF($Q$93:Q507,$B507) = 2, "HV", "ST"))</f>
        <v>HV</v>
      </c>
      <c r="T507" s="6" t="str">
        <f>INDEX('Demand forecast and growth rate'!$E$7:$E$273,MATCH($Q507,'Demand forecast and growth rate'!$B$7:$B$273,0))</f>
        <v>Steady/falling</v>
      </c>
      <c r="U507" s="32">
        <f>SUMIFS('Capex forecast'!E$7:E$210,'Capex forecast'!$T$7:$T$210,$Q507,'Capex forecast'!$S$7:$S$210,$S507,'Capex forecast'!$Q$7:$Q$210,"Augex")</f>
        <v>0</v>
      </c>
      <c r="V507" s="32">
        <f>SUMIFS('Capex forecast'!F$7:F$210,'Capex forecast'!$T$7:$T$210,$Q507,'Capex forecast'!$S$7:$S$210,$S507,'Capex forecast'!$Q$7:$Q$210,"Augex")</f>
        <v>0</v>
      </c>
      <c r="W507" s="32">
        <f>SUMIFS('Capex forecast'!G$7:G$210,'Capex forecast'!$T$7:$T$210,$Q507,'Capex forecast'!$S$7:$S$210,$S507,'Capex forecast'!$Q$7:$Q$210,"Augex")</f>
        <v>0</v>
      </c>
      <c r="X507" s="32">
        <f>SUMIFS('Capex forecast'!H$7:H$210,'Capex forecast'!$T$7:$T$210,$Q507,'Capex forecast'!$S$7:$S$210,$S507,'Capex forecast'!$Q$7:$Q$210,"Augex")</f>
        <v>0</v>
      </c>
      <c r="Y507" s="32">
        <f>SUMIFS('Capex forecast'!I$7:I$210,'Capex forecast'!$T$7:$T$210,$Q507,'Capex forecast'!$S$7:$S$210,$S507,'Capex forecast'!$Q$7:$Q$210,"Augex")</f>
        <v>0</v>
      </c>
      <c r="Z507" s="32">
        <f>SUMIFS('Capex forecast'!J$7:J$210,'Capex forecast'!$T$7:$T$210,$Q507,'Capex forecast'!$S$7:$S$210,$S507,'Capex forecast'!$Q$7:$Q$210,"Augex")</f>
        <v>0</v>
      </c>
      <c r="AA507" s="32">
        <f>SUMIFS('Capex forecast'!K$7:K$210,'Capex forecast'!$T$7:$T$210,$Q507,'Capex forecast'!$S$7:$S$210,$S507,'Capex forecast'!$Q$7:$Q$210,"Augex")</f>
        <v>0</v>
      </c>
      <c r="AB507" s="32">
        <f>SUMIFS('Capex forecast'!L$7:L$210,'Capex forecast'!$T$7:$T$210,$Q507,'Capex forecast'!$S$7:$S$210,$S507,'Capex forecast'!$Q$7:$Q$210,"Augex")</f>
        <v>0</v>
      </c>
      <c r="AC507" s="32">
        <f>SUMIFS('Capex forecast'!M$7:M$210,'Capex forecast'!$T$7:$T$210,$Q507,'Capex forecast'!$S$7:$S$210,$S507,'Capex forecast'!$Q$7:$Q$210,"Augex")</f>
        <v>0</v>
      </c>
      <c r="AD507" s="32">
        <f>SUMIFS('Capex forecast'!N$7:N$210,'Capex forecast'!$T$7:$T$210,$Q507,'Capex forecast'!$S$7:$S$210,$S507,'Capex forecast'!$Q$7:$Q$210,"Augex")</f>
        <v>0</v>
      </c>
      <c r="AF507" s="6" t="s">
        <v>596</v>
      </c>
      <c r="AG507" s="6" t="str">
        <f>INDEX('Raw demand forecast'!$M$7:$M$5830,MATCH($Q507,'Raw demand forecast'!$B$7:$B$5830,0))</f>
        <v>Yes</v>
      </c>
      <c r="AH507" s="6" t="str">
        <f>IF(COUNTIF($AF$93:AF507,$B507) = 1, "LV", IF(COUNTIF($AF$93:AF507,$B507) = 2, "HV", "ST"))</f>
        <v>HV</v>
      </c>
      <c r="AI507" s="6" t="str">
        <f>INDEX('Demand forecast and growth rate'!$E$7:$E$273,MATCH($Q507,'Demand forecast and growth rate'!$B$7:$B$273,0))</f>
        <v>Steady/falling</v>
      </c>
      <c r="AJ507" s="53">
        <f>SUMIFS('Capex forecast'!E$7:E$210,'Capex forecast'!$T$7:$T$210,$AF507,'Capex forecast'!$S$7:$S$210,$AH507,'Capex forecast'!$Q$7:$Q$210,"Repex")</f>
        <v>0</v>
      </c>
      <c r="AK507" s="53">
        <f>SUMIFS('Capex forecast'!F$7:F$210,'Capex forecast'!$T$7:$T$210,$AF507,'Capex forecast'!$S$7:$S$210,$AH507,'Capex forecast'!$Q$7:$Q$210,"Repex")</f>
        <v>0</v>
      </c>
      <c r="AL507" s="53">
        <f>SUMIFS('Capex forecast'!G$7:G$210,'Capex forecast'!$T$7:$T$210,$AF507,'Capex forecast'!$S$7:$S$210,$AH507,'Capex forecast'!$Q$7:$Q$210,"Repex")</f>
        <v>0</v>
      </c>
      <c r="AM507" s="53">
        <f>SUMIFS('Capex forecast'!H$7:H$210,'Capex forecast'!$T$7:$T$210,$AF507,'Capex forecast'!$S$7:$S$210,$AH507,'Capex forecast'!$Q$7:$Q$210,"Repex")</f>
        <v>0</v>
      </c>
      <c r="AN507" s="53">
        <f>SUMIFS('Capex forecast'!I$7:I$210,'Capex forecast'!$T$7:$T$210,$AF507,'Capex forecast'!$S$7:$S$210,$AH507,'Capex forecast'!$Q$7:$Q$210,"Repex")</f>
        <v>0</v>
      </c>
      <c r="AO507" s="53">
        <f>SUMIFS('Capex forecast'!J$7:J$210,'Capex forecast'!$T$7:$T$210,$AF507,'Capex forecast'!$S$7:$S$210,$AH507,'Capex forecast'!$Q$7:$Q$210,"Repex")</f>
        <v>0</v>
      </c>
      <c r="AP507" s="53">
        <f>SUMIFS('Capex forecast'!K$7:K$210,'Capex forecast'!$T$7:$T$210,$AF507,'Capex forecast'!$S$7:$S$210,$AH507,'Capex forecast'!$Q$7:$Q$210,"Repex")</f>
        <v>0</v>
      </c>
      <c r="AQ507" s="53">
        <f>SUMIFS('Capex forecast'!L$7:L$210,'Capex forecast'!$T$7:$T$210,$AF507,'Capex forecast'!$S$7:$S$210,$AH507,'Capex forecast'!$Q$7:$Q$210,"Repex")</f>
        <v>0</v>
      </c>
      <c r="AR507" s="53">
        <f>SUMIFS('Capex forecast'!M$7:M$210,'Capex forecast'!$T$7:$T$210,$AF507,'Capex forecast'!$S$7:$S$210,$AH507,'Capex forecast'!$Q$7:$Q$210,"Repex")</f>
        <v>0</v>
      </c>
      <c r="AS507" s="53">
        <f>SUMIFS('Capex forecast'!N$7:N$210,'Capex forecast'!$T$7:$T$210,$AF507,'Capex forecast'!$S$7:$S$210,$AH507,'Capex forecast'!$Q$7:$Q$210,"Repex")</f>
        <v>0</v>
      </c>
    </row>
    <row r="508" spans="2:45" ht="15">
      <c r="B508" s="6" t="s">
        <v>11</v>
      </c>
      <c r="C508" s="6" t="str">
        <f>INDEX('Raw demand forecast'!$M$7:$M$5830,MATCH($B508,'Raw demand forecast'!$B$7:$B$5830,0))</f>
        <v>No</v>
      </c>
      <c r="D508" s="6" t="str">
        <f>IF(COUNTIF($B$93:B508,$B508) = 1, "LV", IF(COUNTIF($B$93:B508,$B508) = 2, "HV", "ST"))</f>
        <v>HV</v>
      </c>
      <c r="E508" s="6" t="str">
        <f>INDEX('Demand forecast and growth rate'!$E$7:$E$273,MATCH($B508,'Demand forecast and growth rate'!$B$7:$B$273,0))</f>
        <v>Steady/falling</v>
      </c>
      <c r="F508" s="32">
        <f>SUMIFS('Capex forecast'!E$7:E$210,'Capex forecast'!$T$7:$T$210,'Allocation of site-spec costs'!$B508,'Capex forecast'!$S$7:$S$210,'Allocation of site-spec costs'!$D508,'Capex forecast'!$Q$7:$Q$210,"Customer Connection")</f>
        <v>0</v>
      </c>
      <c r="G508" s="32">
        <f>SUMIFS('Capex forecast'!F$7:F$210,'Capex forecast'!$T$7:$T$210,'Allocation of site-spec costs'!$B508,'Capex forecast'!$S$7:$S$210,'Allocation of site-spec costs'!$D508,'Capex forecast'!$Q$7:$Q$210,"Customer Connection")</f>
        <v>0</v>
      </c>
      <c r="H508" s="32">
        <f>SUMIFS('Capex forecast'!G$7:G$210,'Capex forecast'!$T$7:$T$210,'Allocation of site-spec costs'!$B508,'Capex forecast'!$S$7:$S$210,'Allocation of site-spec costs'!$D508,'Capex forecast'!$Q$7:$Q$210,"Customer Connection")</f>
        <v>0</v>
      </c>
      <c r="I508" s="32">
        <f>SUMIFS('Capex forecast'!H$7:H$210,'Capex forecast'!$T$7:$T$210,'Allocation of site-spec costs'!$B508,'Capex forecast'!$S$7:$S$210,'Allocation of site-spec costs'!$D508,'Capex forecast'!$Q$7:$Q$210,"Customer Connection")</f>
        <v>0</v>
      </c>
      <c r="J508" s="32">
        <f>SUMIFS('Capex forecast'!I$7:I$210,'Capex forecast'!$T$7:$T$210,'Allocation of site-spec costs'!$B508,'Capex forecast'!$S$7:$S$210,'Allocation of site-spec costs'!$D508,'Capex forecast'!$Q$7:$Q$210,"Customer Connection")</f>
        <v>0</v>
      </c>
      <c r="K508" s="32">
        <f>SUMIFS('Capex forecast'!J$7:J$210,'Capex forecast'!$T$7:$T$210,'Allocation of site-spec costs'!$B508,'Capex forecast'!$S$7:$S$210,'Allocation of site-spec costs'!$D508,'Capex forecast'!$Q$7:$Q$210,"Customer Connection")</f>
        <v>0</v>
      </c>
      <c r="L508" s="32">
        <f>SUMIFS('Capex forecast'!K$7:K$210,'Capex forecast'!$T$7:$T$210,'Allocation of site-spec costs'!$B508,'Capex forecast'!$S$7:$S$210,'Allocation of site-spec costs'!$D508,'Capex forecast'!$Q$7:$Q$210,"Customer Connection")</f>
        <v>0</v>
      </c>
      <c r="M508" s="32">
        <f>SUMIFS('Capex forecast'!L$7:L$210,'Capex forecast'!$T$7:$T$210,'Allocation of site-spec costs'!$B508,'Capex forecast'!$S$7:$S$210,'Allocation of site-spec costs'!$D508,'Capex forecast'!$Q$7:$Q$210,"Customer Connection")</f>
        <v>0</v>
      </c>
      <c r="N508" s="32">
        <f>SUMIFS('Capex forecast'!M$7:M$210,'Capex forecast'!$T$7:$T$210,'Allocation of site-spec costs'!$B508,'Capex forecast'!$S$7:$S$210,'Allocation of site-spec costs'!$D508,'Capex forecast'!$Q$7:$Q$210,"Customer Connection")</f>
        <v>0</v>
      </c>
      <c r="O508" s="32">
        <f>SUMIFS('Capex forecast'!N$7:N$210,'Capex forecast'!$T$7:$T$210,'Allocation of site-spec costs'!$B508,'Capex forecast'!$S$7:$S$210,'Allocation of site-spec costs'!$D508,'Capex forecast'!$Q$7:$Q$210,"Customer Connection")</f>
        <v>0</v>
      </c>
      <c r="Q508" s="6" t="s">
        <v>11</v>
      </c>
      <c r="R508" s="6" t="str">
        <f>INDEX('Raw demand forecast'!$M$7:$M$5830,MATCH($Q508,'Raw demand forecast'!$B$7:$B$5830,0))</f>
        <v>No</v>
      </c>
      <c r="S508" s="6" t="str">
        <f>IF(COUNTIF($Q$93:Q508,$B508) = 1, "LV", IF(COUNTIF($Q$93:Q508,$B508) = 2, "HV", "ST"))</f>
        <v>HV</v>
      </c>
      <c r="T508" s="6" t="str">
        <f>INDEX('Demand forecast and growth rate'!$E$7:$E$273,MATCH($Q508,'Demand forecast and growth rate'!$B$7:$B$273,0))</f>
        <v>Steady/falling</v>
      </c>
      <c r="U508" s="32">
        <f>SUMIFS('Capex forecast'!E$7:E$210,'Capex forecast'!$T$7:$T$210,$Q508,'Capex forecast'!$S$7:$S$210,$S508,'Capex forecast'!$Q$7:$Q$210,"Augex")</f>
        <v>0</v>
      </c>
      <c r="V508" s="32">
        <f>SUMIFS('Capex forecast'!F$7:F$210,'Capex forecast'!$T$7:$T$210,$Q508,'Capex forecast'!$S$7:$S$210,$S508,'Capex forecast'!$Q$7:$Q$210,"Augex")</f>
        <v>0</v>
      </c>
      <c r="W508" s="32">
        <f>SUMIFS('Capex forecast'!G$7:G$210,'Capex forecast'!$T$7:$T$210,$Q508,'Capex forecast'!$S$7:$S$210,$S508,'Capex forecast'!$Q$7:$Q$210,"Augex")</f>
        <v>0</v>
      </c>
      <c r="X508" s="32">
        <f>SUMIFS('Capex forecast'!H$7:H$210,'Capex forecast'!$T$7:$T$210,$Q508,'Capex forecast'!$S$7:$S$210,$S508,'Capex forecast'!$Q$7:$Q$210,"Augex")</f>
        <v>0</v>
      </c>
      <c r="Y508" s="32">
        <f>SUMIFS('Capex forecast'!I$7:I$210,'Capex forecast'!$T$7:$T$210,$Q508,'Capex forecast'!$S$7:$S$210,$S508,'Capex forecast'!$Q$7:$Q$210,"Augex")</f>
        <v>0</v>
      </c>
      <c r="Z508" s="32">
        <f>SUMIFS('Capex forecast'!J$7:J$210,'Capex forecast'!$T$7:$T$210,$Q508,'Capex forecast'!$S$7:$S$210,$S508,'Capex forecast'!$Q$7:$Q$210,"Augex")</f>
        <v>0</v>
      </c>
      <c r="AA508" s="32">
        <f>SUMIFS('Capex forecast'!K$7:K$210,'Capex forecast'!$T$7:$T$210,$Q508,'Capex forecast'!$S$7:$S$210,$S508,'Capex forecast'!$Q$7:$Q$210,"Augex")</f>
        <v>0</v>
      </c>
      <c r="AB508" s="32">
        <f>SUMIFS('Capex forecast'!L$7:L$210,'Capex forecast'!$T$7:$T$210,$Q508,'Capex forecast'!$S$7:$S$210,$S508,'Capex forecast'!$Q$7:$Q$210,"Augex")</f>
        <v>0</v>
      </c>
      <c r="AC508" s="32">
        <f>SUMIFS('Capex forecast'!M$7:M$210,'Capex forecast'!$T$7:$T$210,$Q508,'Capex forecast'!$S$7:$S$210,$S508,'Capex forecast'!$Q$7:$Q$210,"Augex")</f>
        <v>0</v>
      </c>
      <c r="AD508" s="32">
        <f>SUMIFS('Capex forecast'!N$7:N$210,'Capex forecast'!$T$7:$T$210,$Q508,'Capex forecast'!$S$7:$S$210,$S508,'Capex forecast'!$Q$7:$Q$210,"Augex")</f>
        <v>0</v>
      </c>
      <c r="AF508" s="6" t="s">
        <v>11</v>
      </c>
      <c r="AG508" s="6" t="str">
        <f>INDEX('Raw demand forecast'!$M$7:$M$5830,MATCH($Q508,'Raw demand forecast'!$B$7:$B$5830,0))</f>
        <v>No</v>
      </c>
      <c r="AH508" s="6" t="str">
        <f>IF(COUNTIF($AF$93:AF508,$B508) = 1, "LV", IF(COUNTIF($AF$93:AF508,$B508) = 2, "HV", "ST"))</f>
        <v>HV</v>
      </c>
      <c r="AI508" s="6" t="str">
        <f>INDEX('Demand forecast and growth rate'!$E$7:$E$273,MATCH($Q508,'Demand forecast and growth rate'!$B$7:$B$273,0))</f>
        <v>Steady/falling</v>
      </c>
      <c r="AJ508" s="53">
        <f>SUMIFS('Capex forecast'!E$7:E$210,'Capex forecast'!$T$7:$T$210,$AF508,'Capex forecast'!$S$7:$S$210,$AH508,'Capex forecast'!$Q$7:$Q$210,"Repex")</f>
        <v>0</v>
      </c>
      <c r="AK508" s="53">
        <f>SUMIFS('Capex forecast'!F$7:F$210,'Capex forecast'!$T$7:$T$210,$AF508,'Capex forecast'!$S$7:$S$210,$AH508,'Capex forecast'!$Q$7:$Q$210,"Repex")</f>
        <v>0</v>
      </c>
      <c r="AL508" s="53">
        <f>SUMIFS('Capex forecast'!G$7:G$210,'Capex forecast'!$T$7:$T$210,$AF508,'Capex forecast'!$S$7:$S$210,$AH508,'Capex forecast'!$Q$7:$Q$210,"Repex")</f>
        <v>0</v>
      </c>
      <c r="AM508" s="53">
        <f>SUMIFS('Capex forecast'!H$7:H$210,'Capex forecast'!$T$7:$T$210,$AF508,'Capex forecast'!$S$7:$S$210,$AH508,'Capex forecast'!$Q$7:$Q$210,"Repex")</f>
        <v>0</v>
      </c>
      <c r="AN508" s="53">
        <f>SUMIFS('Capex forecast'!I$7:I$210,'Capex forecast'!$T$7:$T$210,$AF508,'Capex forecast'!$S$7:$S$210,$AH508,'Capex forecast'!$Q$7:$Q$210,"Repex")</f>
        <v>0</v>
      </c>
      <c r="AO508" s="53">
        <f>SUMIFS('Capex forecast'!J$7:J$210,'Capex forecast'!$T$7:$T$210,$AF508,'Capex forecast'!$S$7:$S$210,$AH508,'Capex forecast'!$Q$7:$Q$210,"Repex")</f>
        <v>0</v>
      </c>
      <c r="AP508" s="53">
        <f>SUMIFS('Capex forecast'!K$7:K$210,'Capex forecast'!$T$7:$T$210,$AF508,'Capex forecast'!$S$7:$S$210,$AH508,'Capex forecast'!$Q$7:$Q$210,"Repex")</f>
        <v>0</v>
      </c>
      <c r="AQ508" s="53">
        <f>SUMIFS('Capex forecast'!L$7:L$210,'Capex forecast'!$T$7:$T$210,$AF508,'Capex forecast'!$S$7:$S$210,$AH508,'Capex forecast'!$Q$7:$Q$210,"Repex")</f>
        <v>0</v>
      </c>
      <c r="AR508" s="53">
        <f>SUMIFS('Capex forecast'!M$7:M$210,'Capex forecast'!$T$7:$T$210,$AF508,'Capex forecast'!$S$7:$S$210,$AH508,'Capex forecast'!$Q$7:$Q$210,"Repex")</f>
        <v>0</v>
      </c>
      <c r="AS508" s="53">
        <f>SUMIFS('Capex forecast'!N$7:N$210,'Capex forecast'!$T$7:$T$210,$AF508,'Capex forecast'!$S$7:$S$210,$AH508,'Capex forecast'!$Q$7:$Q$210,"Repex")</f>
        <v>0</v>
      </c>
    </row>
    <row r="509" spans="2:45" ht="15">
      <c r="B509" s="6" t="s">
        <v>35</v>
      </c>
      <c r="C509" s="6" t="str">
        <f>INDEX('Raw demand forecast'!$M$7:$M$5830,MATCH($B509,'Raw demand forecast'!$B$7:$B$5830,0))</f>
        <v>No</v>
      </c>
      <c r="D509" s="6" t="str">
        <f>IF(COUNTIF($B$93:B509,$B509) = 1, "LV", IF(COUNTIF($B$93:B509,$B509) = 2, "HV", "ST"))</f>
        <v>HV</v>
      </c>
      <c r="E509" s="6" t="str">
        <f>INDEX('Demand forecast and growth rate'!$E$7:$E$273,MATCH($B509,'Demand forecast and growth rate'!$B$7:$B$273,0))</f>
        <v>High growth</v>
      </c>
      <c r="F509" s="32">
        <f>SUMIFS('Capex forecast'!E$7:E$210,'Capex forecast'!$T$7:$T$210,'Allocation of site-spec costs'!$B509,'Capex forecast'!$S$7:$S$210,'Allocation of site-spec costs'!$D509,'Capex forecast'!$Q$7:$Q$210,"Customer Connection")</f>
        <v>0</v>
      </c>
      <c r="G509" s="32">
        <f>SUMIFS('Capex forecast'!F$7:F$210,'Capex forecast'!$T$7:$T$210,'Allocation of site-spec costs'!$B509,'Capex forecast'!$S$7:$S$210,'Allocation of site-spec costs'!$D509,'Capex forecast'!$Q$7:$Q$210,"Customer Connection")</f>
        <v>0</v>
      </c>
      <c r="H509" s="32">
        <f>SUMIFS('Capex forecast'!G$7:G$210,'Capex forecast'!$T$7:$T$210,'Allocation of site-spec costs'!$B509,'Capex forecast'!$S$7:$S$210,'Allocation of site-spec costs'!$D509,'Capex forecast'!$Q$7:$Q$210,"Customer Connection")</f>
        <v>0</v>
      </c>
      <c r="I509" s="32">
        <f>SUMIFS('Capex forecast'!H$7:H$210,'Capex forecast'!$T$7:$T$210,'Allocation of site-spec costs'!$B509,'Capex forecast'!$S$7:$S$210,'Allocation of site-spec costs'!$D509,'Capex forecast'!$Q$7:$Q$210,"Customer Connection")</f>
        <v>0</v>
      </c>
      <c r="J509" s="32">
        <f>SUMIFS('Capex forecast'!I$7:I$210,'Capex forecast'!$T$7:$T$210,'Allocation of site-spec costs'!$B509,'Capex forecast'!$S$7:$S$210,'Allocation of site-spec costs'!$D509,'Capex forecast'!$Q$7:$Q$210,"Customer Connection")</f>
        <v>0</v>
      </c>
      <c r="K509" s="32">
        <f>SUMIFS('Capex forecast'!J$7:J$210,'Capex forecast'!$T$7:$T$210,'Allocation of site-spec costs'!$B509,'Capex forecast'!$S$7:$S$210,'Allocation of site-spec costs'!$D509,'Capex forecast'!$Q$7:$Q$210,"Customer Connection")</f>
        <v>0</v>
      </c>
      <c r="L509" s="32">
        <f>SUMIFS('Capex forecast'!K$7:K$210,'Capex forecast'!$T$7:$T$210,'Allocation of site-spec costs'!$B509,'Capex forecast'!$S$7:$S$210,'Allocation of site-spec costs'!$D509,'Capex forecast'!$Q$7:$Q$210,"Customer Connection")</f>
        <v>0</v>
      </c>
      <c r="M509" s="32">
        <f>SUMIFS('Capex forecast'!L$7:L$210,'Capex forecast'!$T$7:$T$210,'Allocation of site-spec costs'!$B509,'Capex forecast'!$S$7:$S$210,'Allocation of site-spec costs'!$D509,'Capex forecast'!$Q$7:$Q$210,"Customer Connection")</f>
        <v>0</v>
      </c>
      <c r="N509" s="32">
        <f>SUMIFS('Capex forecast'!M$7:M$210,'Capex forecast'!$T$7:$T$210,'Allocation of site-spec costs'!$B509,'Capex forecast'!$S$7:$S$210,'Allocation of site-spec costs'!$D509,'Capex forecast'!$Q$7:$Q$210,"Customer Connection")</f>
        <v>0</v>
      </c>
      <c r="O509" s="32">
        <f>SUMIFS('Capex forecast'!N$7:N$210,'Capex forecast'!$T$7:$T$210,'Allocation of site-spec costs'!$B509,'Capex forecast'!$S$7:$S$210,'Allocation of site-spec costs'!$D509,'Capex forecast'!$Q$7:$Q$210,"Customer Connection")</f>
        <v>0</v>
      </c>
      <c r="Q509" s="6" t="s">
        <v>35</v>
      </c>
      <c r="R509" s="6" t="str">
        <f>INDEX('Raw demand forecast'!$M$7:$M$5830,MATCH($Q509,'Raw demand forecast'!$B$7:$B$5830,0))</f>
        <v>No</v>
      </c>
      <c r="S509" s="6" t="str">
        <f>IF(COUNTIF($Q$93:Q509,$B509) = 1, "LV", IF(COUNTIF($Q$93:Q509,$B509) = 2, "HV", "ST"))</f>
        <v>HV</v>
      </c>
      <c r="T509" s="6" t="str">
        <f>INDEX('Demand forecast and growth rate'!$E$7:$E$273,MATCH($Q509,'Demand forecast and growth rate'!$B$7:$B$273,0))</f>
        <v>High growth</v>
      </c>
      <c r="U509" s="32">
        <f>SUMIFS('Capex forecast'!E$7:E$210,'Capex forecast'!$T$7:$T$210,$Q509,'Capex forecast'!$S$7:$S$210,$S509,'Capex forecast'!$Q$7:$Q$210,"Augex")</f>
        <v>0</v>
      </c>
      <c r="V509" s="32">
        <f>SUMIFS('Capex forecast'!F$7:F$210,'Capex forecast'!$T$7:$T$210,$Q509,'Capex forecast'!$S$7:$S$210,$S509,'Capex forecast'!$Q$7:$Q$210,"Augex")</f>
        <v>0</v>
      </c>
      <c r="W509" s="32">
        <f>SUMIFS('Capex forecast'!G$7:G$210,'Capex forecast'!$T$7:$T$210,$Q509,'Capex forecast'!$S$7:$S$210,$S509,'Capex forecast'!$Q$7:$Q$210,"Augex")</f>
        <v>0</v>
      </c>
      <c r="X509" s="32">
        <f>SUMIFS('Capex forecast'!H$7:H$210,'Capex forecast'!$T$7:$T$210,$Q509,'Capex forecast'!$S$7:$S$210,$S509,'Capex forecast'!$Q$7:$Q$210,"Augex")</f>
        <v>0</v>
      </c>
      <c r="Y509" s="32">
        <f>SUMIFS('Capex forecast'!I$7:I$210,'Capex forecast'!$T$7:$T$210,$Q509,'Capex forecast'!$S$7:$S$210,$S509,'Capex forecast'!$Q$7:$Q$210,"Augex")</f>
        <v>0</v>
      </c>
      <c r="Z509" s="32">
        <f>SUMIFS('Capex forecast'!J$7:J$210,'Capex forecast'!$T$7:$T$210,$Q509,'Capex forecast'!$S$7:$S$210,$S509,'Capex forecast'!$Q$7:$Q$210,"Augex")</f>
        <v>0</v>
      </c>
      <c r="AA509" s="32">
        <f>SUMIFS('Capex forecast'!K$7:K$210,'Capex forecast'!$T$7:$T$210,$Q509,'Capex forecast'!$S$7:$S$210,$S509,'Capex forecast'!$Q$7:$Q$210,"Augex")</f>
        <v>0</v>
      </c>
      <c r="AB509" s="32">
        <f>SUMIFS('Capex forecast'!L$7:L$210,'Capex forecast'!$T$7:$T$210,$Q509,'Capex forecast'!$S$7:$S$210,$S509,'Capex forecast'!$Q$7:$Q$210,"Augex")</f>
        <v>0</v>
      </c>
      <c r="AC509" s="32">
        <f>SUMIFS('Capex forecast'!M$7:M$210,'Capex forecast'!$T$7:$T$210,$Q509,'Capex forecast'!$S$7:$S$210,$S509,'Capex forecast'!$Q$7:$Q$210,"Augex")</f>
        <v>0</v>
      </c>
      <c r="AD509" s="32">
        <f>SUMIFS('Capex forecast'!N$7:N$210,'Capex forecast'!$T$7:$T$210,$Q509,'Capex forecast'!$S$7:$S$210,$S509,'Capex forecast'!$Q$7:$Q$210,"Augex")</f>
        <v>0</v>
      </c>
      <c r="AF509" s="6" t="s">
        <v>35</v>
      </c>
      <c r="AG509" s="6" t="str">
        <f>INDEX('Raw demand forecast'!$M$7:$M$5830,MATCH($Q509,'Raw demand forecast'!$B$7:$B$5830,0))</f>
        <v>No</v>
      </c>
      <c r="AH509" s="6" t="str">
        <f>IF(COUNTIF($AF$93:AF509,$B509) = 1, "LV", IF(COUNTIF($AF$93:AF509,$B509) = 2, "HV", "ST"))</f>
        <v>HV</v>
      </c>
      <c r="AI509" s="6" t="str">
        <f>INDEX('Demand forecast and growth rate'!$E$7:$E$273,MATCH($Q509,'Demand forecast and growth rate'!$B$7:$B$273,0))</f>
        <v>High growth</v>
      </c>
      <c r="AJ509" s="53">
        <f>SUMIFS('Capex forecast'!E$7:E$210,'Capex forecast'!$T$7:$T$210,$AF509,'Capex forecast'!$S$7:$S$210,$AH509,'Capex forecast'!$Q$7:$Q$210,"Repex")</f>
        <v>0</v>
      </c>
      <c r="AK509" s="53">
        <f>SUMIFS('Capex forecast'!F$7:F$210,'Capex forecast'!$T$7:$T$210,$AF509,'Capex forecast'!$S$7:$S$210,$AH509,'Capex forecast'!$Q$7:$Q$210,"Repex")</f>
        <v>0</v>
      </c>
      <c r="AL509" s="53">
        <f>SUMIFS('Capex forecast'!G$7:G$210,'Capex forecast'!$T$7:$T$210,$AF509,'Capex forecast'!$S$7:$S$210,$AH509,'Capex forecast'!$Q$7:$Q$210,"Repex")</f>
        <v>0</v>
      </c>
      <c r="AM509" s="53">
        <f>SUMIFS('Capex forecast'!H$7:H$210,'Capex forecast'!$T$7:$T$210,$AF509,'Capex forecast'!$S$7:$S$210,$AH509,'Capex forecast'!$Q$7:$Q$210,"Repex")</f>
        <v>0</v>
      </c>
      <c r="AN509" s="53">
        <f>SUMIFS('Capex forecast'!I$7:I$210,'Capex forecast'!$T$7:$T$210,$AF509,'Capex forecast'!$S$7:$S$210,$AH509,'Capex forecast'!$Q$7:$Q$210,"Repex")</f>
        <v>0</v>
      </c>
      <c r="AO509" s="53">
        <f>SUMIFS('Capex forecast'!J$7:J$210,'Capex forecast'!$T$7:$T$210,$AF509,'Capex forecast'!$S$7:$S$210,$AH509,'Capex forecast'!$Q$7:$Q$210,"Repex")</f>
        <v>0</v>
      </c>
      <c r="AP509" s="53">
        <f>SUMIFS('Capex forecast'!K$7:K$210,'Capex forecast'!$T$7:$T$210,$AF509,'Capex forecast'!$S$7:$S$210,$AH509,'Capex forecast'!$Q$7:$Q$210,"Repex")</f>
        <v>0</v>
      </c>
      <c r="AQ509" s="53">
        <f>SUMIFS('Capex forecast'!L$7:L$210,'Capex forecast'!$T$7:$T$210,$AF509,'Capex forecast'!$S$7:$S$210,$AH509,'Capex forecast'!$Q$7:$Q$210,"Repex")</f>
        <v>0</v>
      </c>
      <c r="AR509" s="53">
        <f>SUMIFS('Capex forecast'!M$7:M$210,'Capex forecast'!$T$7:$T$210,$AF509,'Capex forecast'!$S$7:$S$210,$AH509,'Capex forecast'!$Q$7:$Q$210,"Repex")</f>
        <v>0</v>
      </c>
      <c r="AS509" s="53">
        <f>SUMIFS('Capex forecast'!N$7:N$210,'Capex forecast'!$T$7:$T$210,$AF509,'Capex forecast'!$S$7:$S$210,$AH509,'Capex forecast'!$Q$7:$Q$210,"Repex")</f>
        <v>0</v>
      </c>
    </row>
    <row r="510" spans="2:45" ht="15">
      <c r="B510" s="6" t="s">
        <v>50</v>
      </c>
      <c r="C510" s="6" t="str">
        <f>INDEX('Raw demand forecast'!$M$7:$M$5830,MATCH($B510,'Raw demand forecast'!$B$7:$B$5830,0))</f>
        <v>No</v>
      </c>
      <c r="D510" s="6" t="str">
        <f>IF(COUNTIF($B$93:B510,$B510) = 1, "LV", IF(COUNTIF($B$93:B510,$B510) = 2, "HV", "ST"))</f>
        <v>HV</v>
      </c>
      <c r="E510" s="6" t="str">
        <f>INDEX('Demand forecast and growth rate'!$E$7:$E$273,MATCH($B510,'Demand forecast and growth rate'!$B$7:$B$273,0))</f>
        <v>High growth</v>
      </c>
      <c r="F510" s="32">
        <f>SUMIFS('Capex forecast'!E$7:E$210,'Capex forecast'!$T$7:$T$210,'Allocation of site-spec costs'!$B510,'Capex forecast'!$S$7:$S$210,'Allocation of site-spec costs'!$D510,'Capex forecast'!$Q$7:$Q$210,"Customer Connection")</f>
        <v>0</v>
      </c>
      <c r="G510" s="32">
        <f>SUMIFS('Capex forecast'!F$7:F$210,'Capex forecast'!$T$7:$T$210,'Allocation of site-spec costs'!$B510,'Capex forecast'!$S$7:$S$210,'Allocation of site-spec costs'!$D510,'Capex forecast'!$Q$7:$Q$210,"Customer Connection")</f>
        <v>0</v>
      </c>
      <c r="H510" s="32">
        <f>SUMIFS('Capex forecast'!G$7:G$210,'Capex forecast'!$T$7:$T$210,'Allocation of site-spec costs'!$B510,'Capex forecast'!$S$7:$S$210,'Allocation of site-spec costs'!$D510,'Capex forecast'!$Q$7:$Q$210,"Customer Connection")</f>
        <v>0</v>
      </c>
      <c r="I510" s="32">
        <f>SUMIFS('Capex forecast'!H$7:H$210,'Capex forecast'!$T$7:$T$210,'Allocation of site-spec costs'!$B510,'Capex forecast'!$S$7:$S$210,'Allocation of site-spec costs'!$D510,'Capex forecast'!$Q$7:$Q$210,"Customer Connection")</f>
        <v>0</v>
      </c>
      <c r="J510" s="32">
        <f>SUMIFS('Capex forecast'!I$7:I$210,'Capex forecast'!$T$7:$T$210,'Allocation of site-spec costs'!$B510,'Capex forecast'!$S$7:$S$210,'Allocation of site-spec costs'!$D510,'Capex forecast'!$Q$7:$Q$210,"Customer Connection")</f>
        <v>0</v>
      </c>
      <c r="K510" s="32">
        <f>SUMIFS('Capex forecast'!J$7:J$210,'Capex forecast'!$T$7:$T$210,'Allocation of site-spec costs'!$B510,'Capex forecast'!$S$7:$S$210,'Allocation of site-spec costs'!$D510,'Capex forecast'!$Q$7:$Q$210,"Customer Connection")</f>
        <v>0</v>
      </c>
      <c r="L510" s="32">
        <f>SUMIFS('Capex forecast'!K$7:K$210,'Capex forecast'!$T$7:$T$210,'Allocation of site-spec costs'!$B510,'Capex forecast'!$S$7:$S$210,'Allocation of site-spec costs'!$D510,'Capex forecast'!$Q$7:$Q$210,"Customer Connection")</f>
        <v>0</v>
      </c>
      <c r="M510" s="32">
        <f>SUMIFS('Capex forecast'!L$7:L$210,'Capex forecast'!$T$7:$T$210,'Allocation of site-spec costs'!$B510,'Capex forecast'!$S$7:$S$210,'Allocation of site-spec costs'!$D510,'Capex forecast'!$Q$7:$Q$210,"Customer Connection")</f>
        <v>0</v>
      </c>
      <c r="N510" s="32">
        <f>SUMIFS('Capex forecast'!M$7:M$210,'Capex forecast'!$T$7:$T$210,'Allocation of site-spec costs'!$B510,'Capex forecast'!$S$7:$S$210,'Allocation of site-spec costs'!$D510,'Capex forecast'!$Q$7:$Q$210,"Customer Connection")</f>
        <v>0</v>
      </c>
      <c r="O510" s="32">
        <f>SUMIFS('Capex forecast'!N$7:N$210,'Capex forecast'!$T$7:$T$210,'Allocation of site-spec costs'!$B510,'Capex forecast'!$S$7:$S$210,'Allocation of site-spec costs'!$D510,'Capex forecast'!$Q$7:$Q$210,"Customer Connection")</f>
        <v>0</v>
      </c>
      <c r="Q510" s="6" t="s">
        <v>50</v>
      </c>
      <c r="R510" s="6" t="str">
        <f>INDEX('Raw demand forecast'!$M$7:$M$5830,MATCH($Q510,'Raw demand forecast'!$B$7:$B$5830,0))</f>
        <v>No</v>
      </c>
      <c r="S510" s="6" t="str">
        <f>IF(COUNTIF($Q$93:Q510,$B510) = 1, "LV", IF(COUNTIF($Q$93:Q510,$B510) = 2, "HV", "ST"))</f>
        <v>HV</v>
      </c>
      <c r="T510" s="6" t="str">
        <f>INDEX('Demand forecast and growth rate'!$E$7:$E$273,MATCH($Q510,'Demand forecast and growth rate'!$B$7:$B$273,0))</f>
        <v>High growth</v>
      </c>
      <c r="U510" s="32">
        <f>SUMIFS('Capex forecast'!E$7:E$210,'Capex forecast'!$T$7:$T$210,$Q510,'Capex forecast'!$S$7:$S$210,$S510,'Capex forecast'!$Q$7:$Q$210,"Augex")</f>
        <v>0</v>
      </c>
      <c r="V510" s="32">
        <f>SUMIFS('Capex forecast'!F$7:F$210,'Capex forecast'!$T$7:$T$210,$Q510,'Capex forecast'!$S$7:$S$210,$S510,'Capex forecast'!$Q$7:$Q$210,"Augex")</f>
        <v>0</v>
      </c>
      <c r="W510" s="32">
        <f>SUMIFS('Capex forecast'!G$7:G$210,'Capex forecast'!$T$7:$T$210,$Q510,'Capex forecast'!$S$7:$S$210,$S510,'Capex forecast'!$Q$7:$Q$210,"Augex")</f>
        <v>0</v>
      </c>
      <c r="X510" s="32">
        <f>SUMIFS('Capex forecast'!H$7:H$210,'Capex forecast'!$T$7:$T$210,$Q510,'Capex forecast'!$S$7:$S$210,$S510,'Capex forecast'!$Q$7:$Q$210,"Augex")</f>
        <v>0</v>
      </c>
      <c r="Y510" s="32">
        <f>SUMIFS('Capex forecast'!I$7:I$210,'Capex forecast'!$T$7:$T$210,$Q510,'Capex forecast'!$S$7:$S$210,$S510,'Capex forecast'!$Q$7:$Q$210,"Augex")</f>
        <v>0</v>
      </c>
      <c r="Z510" s="32">
        <f>SUMIFS('Capex forecast'!J$7:J$210,'Capex forecast'!$T$7:$T$210,$Q510,'Capex forecast'!$S$7:$S$210,$S510,'Capex forecast'!$Q$7:$Q$210,"Augex")</f>
        <v>0</v>
      </c>
      <c r="AA510" s="32">
        <f>SUMIFS('Capex forecast'!K$7:K$210,'Capex forecast'!$T$7:$T$210,$Q510,'Capex forecast'!$S$7:$S$210,$S510,'Capex forecast'!$Q$7:$Q$210,"Augex")</f>
        <v>0</v>
      </c>
      <c r="AB510" s="32">
        <f>SUMIFS('Capex forecast'!L$7:L$210,'Capex forecast'!$T$7:$T$210,$Q510,'Capex forecast'!$S$7:$S$210,$S510,'Capex forecast'!$Q$7:$Q$210,"Augex")</f>
        <v>0</v>
      </c>
      <c r="AC510" s="32">
        <f>SUMIFS('Capex forecast'!M$7:M$210,'Capex forecast'!$T$7:$T$210,$Q510,'Capex forecast'!$S$7:$S$210,$S510,'Capex forecast'!$Q$7:$Q$210,"Augex")</f>
        <v>0</v>
      </c>
      <c r="AD510" s="32">
        <f>SUMIFS('Capex forecast'!N$7:N$210,'Capex forecast'!$T$7:$T$210,$Q510,'Capex forecast'!$S$7:$S$210,$S510,'Capex forecast'!$Q$7:$Q$210,"Augex")</f>
        <v>0</v>
      </c>
      <c r="AF510" s="6" t="s">
        <v>50</v>
      </c>
      <c r="AG510" s="6" t="str">
        <f>INDEX('Raw demand forecast'!$M$7:$M$5830,MATCH($Q510,'Raw demand forecast'!$B$7:$B$5830,0))</f>
        <v>No</v>
      </c>
      <c r="AH510" s="6" t="str">
        <f>IF(COUNTIF($AF$93:AF510,$B510) = 1, "LV", IF(COUNTIF($AF$93:AF510,$B510) = 2, "HV", "ST"))</f>
        <v>HV</v>
      </c>
      <c r="AI510" s="6" t="str">
        <f>INDEX('Demand forecast and growth rate'!$E$7:$E$273,MATCH($Q510,'Demand forecast and growth rate'!$B$7:$B$273,0))</f>
        <v>High growth</v>
      </c>
      <c r="AJ510" s="53">
        <f>SUMIFS('Capex forecast'!E$7:E$210,'Capex forecast'!$T$7:$T$210,$AF510,'Capex forecast'!$S$7:$S$210,$AH510,'Capex forecast'!$Q$7:$Q$210,"Repex")</f>
        <v>0</v>
      </c>
      <c r="AK510" s="53">
        <f>SUMIFS('Capex forecast'!F$7:F$210,'Capex forecast'!$T$7:$T$210,$AF510,'Capex forecast'!$S$7:$S$210,$AH510,'Capex forecast'!$Q$7:$Q$210,"Repex")</f>
        <v>0</v>
      </c>
      <c r="AL510" s="53">
        <f>SUMIFS('Capex forecast'!G$7:G$210,'Capex forecast'!$T$7:$T$210,$AF510,'Capex forecast'!$S$7:$S$210,$AH510,'Capex forecast'!$Q$7:$Q$210,"Repex")</f>
        <v>0</v>
      </c>
      <c r="AM510" s="53">
        <f>SUMIFS('Capex forecast'!H$7:H$210,'Capex forecast'!$T$7:$T$210,$AF510,'Capex forecast'!$S$7:$S$210,$AH510,'Capex forecast'!$Q$7:$Q$210,"Repex")</f>
        <v>0</v>
      </c>
      <c r="AN510" s="53">
        <f>SUMIFS('Capex forecast'!I$7:I$210,'Capex forecast'!$T$7:$T$210,$AF510,'Capex forecast'!$S$7:$S$210,$AH510,'Capex forecast'!$Q$7:$Q$210,"Repex")</f>
        <v>0</v>
      </c>
      <c r="AO510" s="53">
        <f>SUMIFS('Capex forecast'!J$7:J$210,'Capex forecast'!$T$7:$T$210,$AF510,'Capex forecast'!$S$7:$S$210,$AH510,'Capex forecast'!$Q$7:$Q$210,"Repex")</f>
        <v>0</v>
      </c>
      <c r="AP510" s="53">
        <f>SUMIFS('Capex forecast'!K$7:K$210,'Capex forecast'!$T$7:$T$210,$AF510,'Capex forecast'!$S$7:$S$210,$AH510,'Capex forecast'!$Q$7:$Q$210,"Repex")</f>
        <v>0</v>
      </c>
      <c r="AQ510" s="53">
        <f>SUMIFS('Capex forecast'!L$7:L$210,'Capex forecast'!$T$7:$T$210,$AF510,'Capex forecast'!$S$7:$S$210,$AH510,'Capex forecast'!$Q$7:$Q$210,"Repex")</f>
        <v>0</v>
      </c>
      <c r="AR510" s="53">
        <f>SUMIFS('Capex forecast'!M$7:M$210,'Capex forecast'!$T$7:$T$210,$AF510,'Capex forecast'!$S$7:$S$210,$AH510,'Capex forecast'!$Q$7:$Q$210,"Repex")</f>
        <v>0</v>
      </c>
      <c r="AS510" s="53">
        <f>SUMIFS('Capex forecast'!N$7:N$210,'Capex forecast'!$T$7:$T$210,$AF510,'Capex forecast'!$S$7:$S$210,$AH510,'Capex forecast'!$Q$7:$Q$210,"Repex")</f>
        <v>0</v>
      </c>
    </row>
    <row r="511" spans="2:45" ht="15">
      <c r="B511" s="6" t="s">
        <v>60</v>
      </c>
      <c r="C511" s="6" t="str">
        <f>INDEX('Raw demand forecast'!$M$7:$M$5830,MATCH($B511,'Raw demand forecast'!$B$7:$B$5830,0))</f>
        <v>No</v>
      </c>
      <c r="D511" s="6" t="str">
        <f>IF(COUNTIF($B$93:B511,$B511) = 1, "LV", IF(COUNTIF($B$93:B511,$B511) = 2, "HV", "ST"))</f>
        <v>HV</v>
      </c>
      <c r="E511" s="6" t="str">
        <f>INDEX('Demand forecast and growth rate'!$E$7:$E$273,MATCH($B511,'Demand forecast and growth rate'!$B$7:$B$273,0))</f>
        <v>Small growth</v>
      </c>
      <c r="F511" s="32">
        <f>SUMIFS('Capex forecast'!E$7:E$210,'Capex forecast'!$T$7:$T$210,'Allocation of site-spec costs'!$B511,'Capex forecast'!$S$7:$S$210,'Allocation of site-spec costs'!$D511,'Capex forecast'!$Q$7:$Q$210,"Customer Connection")</f>
        <v>0</v>
      </c>
      <c r="G511" s="32">
        <f>SUMIFS('Capex forecast'!F$7:F$210,'Capex forecast'!$T$7:$T$210,'Allocation of site-spec costs'!$B511,'Capex forecast'!$S$7:$S$210,'Allocation of site-spec costs'!$D511,'Capex forecast'!$Q$7:$Q$210,"Customer Connection")</f>
        <v>0</v>
      </c>
      <c r="H511" s="32">
        <f>SUMIFS('Capex forecast'!G$7:G$210,'Capex forecast'!$T$7:$T$210,'Allocation of site-spec costs'!$B511,'Capex forecast'!$S$7:$S$210,'Allocation of site-spec costs'!$D511,'Capex forecast'!$Q$7:$Q$210,"Customer Connection")</f>
        <v>0</v>
      </c>
      <c r="I511" s="32">
        <f>SUMIFS('Capex forecast'!H$7:H$210,'Capex forecast'!$T$7:$T$210,'Allocation of site-spec costs'!$B511,'Capex forecast'!$S$7:$S$210,'Allocation of site-spec costs'!$D511,'Capex forecast'!$Q$7:$Q$210,"Customer Connection")</f>
        <v>0</v>
      </c>
      <c r="J511" s="32">
        <f>SUMIFS('Capex forecast'!I$7:I$210,'Capex forecast'!$T$7:$T$210,'Allocation of site-spec costs'!$B511,'Capex forecast'!$S$7:$S$210,'Allocation of site-spec costs'!$D511,'Capex forecast'!$Q$7:$Q$210,"Customer Connection")</f>
        <v>0</v>
      </c>
      <c r="K511" s="32">
        <f>SUMIFS('Capex forecast'!J$7:J$210,'Capex forecast'!$T$7:$T$210,'Allocation of site-spec costs'!$B511,'Capex forecast'!$S$7:$S$210,'Allocation of site-spec costs'!$D511,'Capex forecast'!$Q$7:$Q$210,"Customer Connection")</f>
        <v>0</v>
      </c>
      <c r="L511" s="32">
        <f>SUMIFS('Capex forecast'!K$7:K$210,'Capex forecast'!$T$7:$T$210,'Allocation of site-spec costs'!$B511,'Capex forecast'!$S$7:$S$210,'Allocation of site-spec costs'!$D511,'Capex forecast'!$Q$7:$Q$210,"Customer Connection")</f>
        <v>0</v>
      </c>
      <c r="M511" s="32">
        <f>SUMIFS('Capex forecast'!L$7:L$210,'Capex forecast'!$T$7:$T$210,'Allocation of site-spec costs'!$B511,'Capex forecast'!$S$7:$S$210,'Allocation of site-spec costs'!$D511,'Capex forecast'!$Q$7:$Q$210,"Customer Connection")</f>
        <v>0</v>
      </c>
      <c r="N511" s="32">
        <f>SUMIFS('Capex forecast'!M$7:M$210,'Capex forecast'!$T$7:$T$210,'Allocation of site-spec costs'!$B511,'Capex forecast'!$S$7:$S$210,'Allocation of site-spec costs'!$D511,'Capex forecast'!$Q$7:$Q$210,"Customer Connection")</f>
        <v>0</v>
      </c>
      <c r="O511" s="32">
        <f>SUMIFS('Capex forecast'!N$7:N$210,'Capex forecast'!$T$7:$T$210,'Allocation of site-spec costs'!$B511,'Capex forecast'!$S$7:$S$210,'Allocation of site-spec costs'!$D511,'Capex forecast'!$Q$7:$Q$210,"Customer Connection")</f>
        <v>0</v>
      </c>
      <c r="Q511" s="6" t="s">
        <v>60</v>
      </c>
      <c r="R511" s="6" t="str">
        <f>INDEX('Raw demand forecast'!$M$7:$M$5830,MATCH($Q511,'Raw demand forecast'!$B$7:$B$5830,0))</f>
        <v>No</v>
      </c>
      <c r="S511" s="6" t="str">
        <f>IF(COUNTIF($Q$93:Q511,$B511) = 1, "LV", IF(COUNTIF($Q$93:Q511,$B511) = 2, "HV", "ST"))</f>
        <v>HV</v>
      </c>
      <c r="T511" s="6" t="str">
        <f>INDEX('Demand forecast and growth rate'!$E$7:$E$273,MATCH($Q511,'Demand forecast and growth rate'!$B$7:$B$273,0))</f>
        <v>Small growth</v>
      </c>
      <c r="U511" s="32">
        <f>SUMIFS('Capex forecast'!E$7:E$210,'Capex forecast'!$T$7:$T$210,$Q511,'Capex forecast'!$S$7:$S$210,$S511,'Capex forecast'!$Q$7:$Q$210,"Augex")</f>
        <v>0</v>
      </c>
      <c r="V511" s="32">
        <f>SUMIFS('Capex forecast'!F$7:F$210,'Capex forecast'!$T$7:$T$210,$Q511,'Capex forecast'!$S$7:$S$210,$S511,'Capex forecast'!$Q$7:$Q$210,"Augex")</f>
        <v>0</v>
      </c>
      <c r="W511" s="32">
        <f>SUMIFS('Capex forecast'!G$7:G$210,'Capex forecast'!$T$7:$T$210,$Q511,'Capex forecast'!$S$7:$S$210,$S511,'Capex forecast'!$Q$7:$Q$210,"Augex")</f>
        <v>0</v>
      </c>
      <c r="X511" s="32">
        <f>SUMIFS('Capex forecast'!H$7:H$210,'Capex forecast'!$T$7:$T$210,$Q511,'Capex forecast'!$S$7:$S$210,$S511,'Capex forecast'!$Q$7:$Q$210,"Augex")</f>
        <v>0</v>
      </c>
      <c r="Y511" s="32">
        <f>SUMIFS('Capex forecast'!I$7:I$210,'Capex forecast'!$T$7:$T$210,$Q511,'Capex forecast'!$S$7:$S$210,$S511,'Capex forecast'!$Q$7:$Q$210,"Augex")</f>
        <v>0</v>
      </c>
      <c r="Z511" s="32">
        <f>SUMIFS('Capex forecast'!J$7:J$210,'Capex forecast'!$T$7:$T$210,$Q511,'Capex forecast'!$S$7:$S$210,$S511,'Capex forecast'!$Q$7:$Q$210,"Augex")</f>
        <v>0</v>
      </c>
      <c r="AA511" s="32">
        <f>SUMIFS('Capex forecast'!K$7:K$210,'Capex forecast'!$T$7:$T$210,$Q511,'Capex forecast'!$S$7:$S$210,$S511,'Capex forecast'!$Q$7:$Q$210,"Augex")</f>
        <v>0</v>
      </c>
      <c r="AB511" s="32">
        <f>SUMIFS('Capex forecast'!L$7:L$210,'Capex forecast'!$T$7:$T$210,$Q511,'Capex forecast'!$S$7:$S$210,$S511,'Capex forecast'!$Q$7:$Q$210,"Augex")</f>
        <v>0</v>
      </c>
      <c r="AC511" s="32">
        <f>SUMIFS('Capex forecast'!M$7:M$210,'Capex forecast'!$T$7:$T$210,$Q511,'Capex forecast'!$S$7:$S$210,$S511,'Capex forecast'!$Q$7:$Q$210,"Augex")</f>
        <v>0</v>
      </c>
      <c r="AD511" s="32">
        <f>SUMIFS('Capex forecast'!N$7:N$210,'Capex forecast'!$T$7:$T$210,$Q511,'Capex forecast'!$S$7:$S$210,$S511,'Capex forecast'!$Q$7:$Q$210,"Augex")</f>
        <v>0</v>
      </c>
      <c r="AF511" s="6" t="s">
        <v>60</v>
      </c>
      <c r="AG511" s="6" t="str">
        <f>INDEX('Raw demand forecast'!$M$7:$M$5830,MATCH($Q511,'Raw demand forecast'!$B$7:$B$5830,0))</f>
        <v>No</v>
      </c>
      <c r="AH511" s="6" t="str">
        <f>IF(COUNTIF($AF$93:AF511,$B511) = 1, "LV", IF(COUNTIF($AF$93:AF511,$B511) = 2, "HV", "ST"))</f>
        <v>HV</v>
      </c>
      <c r="AI511" s="6" t="str">
        <f>INDEX('Demand forecast and growth rate'!$E$7:$E$273,MATCH($Q511,'Demand forecast and growth rate'!$B$7:$B$273,0))</f>
        <v>Small growth</v>
      </c>
      <c r="AJ511" s="53">
        <f>SUMIFS('Capex forecast'!E$7:E$210,'Capex forecast'!$T$7:$T$210,$AF511,'Capex forecast'!$S$7:$S$210,$AH511,'Capex forecast'!$Q$7:$Q$210,"Repex")</f>
        <v>0</v>
      </c>
      <c r="AK511" s="53">
        <f>SUMIFS('Capex forecast'!F$7:F$210,'Capex forecast'!$T$7:$T$210,$AF511,'Capex forecast'!$S$7:$S$210,$AH511,'Capex forecast'!$Q$7:$Q$210,"Repex")</f>
        <v>0</v>
      </c>
      <c r="AL511" s="53">
        <f>SUMIFS('Capex forecast'!G$7:G$210,'Capex forecast'!$T$7:$T$210,$AF511,'Capex forecast'!$S$7:$S$210,$AH511,'Capex forecast'!$Q$7:$Q$210,"Repex")</f>
        <v>0</v>
      </c>
      <c r="AM511" s="53">
        <f>SUMIFS('Capex forecast'!H$7:H$210,'Capex forecast'!$T$7:$T$210,$AF511,'Capex forecast'!$S$7:$S$210,$AH511,'Capex forecast'!$Q$7:$Q$210,"Repex")</f>
        <v>0</v>
      </c>
      <c r="AN511" s="53">
        <f>SUMIFS('Capex forecast'!I$7:I$210,'Capex forecast'!$T$7:$T$210,$AF511,'Capex forecast'!$S$7:$S$210,$AH511,'Capex forecast'!$Q$7:$Q$210,"Repex")</f>
        <v>0</v>
      </c>
      <c r="AO511" s="53">
        <f>SUMIFS('Capex forecast'!J$7:J$210,'Capex forecast'!$T$7:$T$210,$AF511,'Capex forecast'!$S$7:$S$210,$AH511,'Capex forecast'!$Q$7:$Q$210,"Repex")</f>
        <v>0</v>
      </c>
      <c r="AP511" s="53">
        <f>SUMIFS('Capex forecast'!K$7:K$210,'Capex forecast'!$T$7:$T$210,$AF511,'Capex forecast'!$S$7:$S$210,$AH511,'Capex forecast'!$Q$7:$Q$210,"Repex")</f>
        <v>0</v>
      </c>
      <c r="AQ511" s="53">
        <f>SUMIFS('Capex forecast'!L$7:L$210,'Capex forecast'!$T$7:$T$210,$AF511,'Capex forecast'!$S$7:$S$210,$AH511,'Capex forecast'!$Q$7:$Q$210,"Repex")</f>
        <v>0</v>
      </c>
      <c r="AR511" s="53">
        <f>SUMIFS('Capex forecast'!M$7:M$210,'Capex forecast'!$T$7:$T$210,$AF511,'Capex forecast'!$S$7:$S$210,$AH511,'Capex forecast'!$Q$7:$Q$210,"Repex")</f>
        <v>0</v>
      </c>
      <c r="AS511" s="53">
        <f>SUMIFS('Capex forecast'!N$7:N$210,'Capex forecast'!$T$7:$T$210,$AF511,'Capex forecast'!$S$7:$S$210,$AH511,'Capex forecast'!$Q$7:$Q$210,"Repex")</f>
        <v>0</v>
      </c>
    </row>
    <row r="512" spans="2:45" ht="15">
      <c r="B512" s="6" t="s">
        <v>592</v>
      </c>
      <c r="C512" s="6" t="str">
        <f>INDEX('Raw demand forecast'!$M$7:$M$5830,MATCH($B512,'Raw demand forecast'!$B$7:$B$5830,0))</f>
        <v>Yes</v>
      </c>
      <c r="D512" s="6" t="str">
        <f>IF(COUNTIF($B$93:B512,$B512) = 1, "LV", IF(COUNTIF($B$93:B512,$B512) = 2, "HV", "ST"))</f>
        <v>HV</v>
      </c>
      <c r="E512" s="6" t="str">
        <f>INDEX('Demand forecast and growth rate'!$E$7:$E$273,MATCH($B512,'Demand forecast and growth rate'!$B$7:$B$273,0))</f>
        <v>Steady/falling</v>
      </c>
      <c r="F512" s="32">
        <f>SUMIFS('Capex forecast'!E$7:E$210,'Capex forecast'!$T$7:$T$210,'Allocation of site-spec costs'!$B512,'Capex forecast'!$S$7:$S$210,'Allocation of site-spec costs'!$D512,'Capex forecast'!$Q$7:$Q$210,"Customer Connection")</f>
        <v>0</v>
      </c>
      <c r="G512" s="32">
        <f>SUMIFS('Capex forecast'!F$7:F$210,'Capex forecast'!$T$7:$T$210,'Allocation of site-spec costs'!$B512,'Capex forecast'!$S$7:$S$210,'Allocation of site-spec costs'!$D512,'Capex forecast'!$Q$7:$Q$210,"Customer Connection")</f>
        <v>0</v>
      </c>
      <c r="H512" s="32">
        <f>SUMIFS('Capex forecast'!G$7:G$210,'Capex forecast'!$T$7:$T$210,'Allocation of site-spec costs'!$B512,'Capex forecast'!$S$7:$S$210,'Allocation of site-spec costs'!$D512,'Capex forecast'!$Q$7:$Q$210,"Customer Connection")</f>
        <v>0</v>
      </c>
      <c r="I512" s="32">
        <f>SUMIFS('Capex forecast'!H$7:H$210,'Capex forecast'!$T$7:$T$210,'Allocation of site-spec costs'!$B512,'Capex forecast'!$S$7:$S$210,'Allocation of site-spec costs'!$D512,'Capex forecast'!$Q$7:$Q$210,"Customer Connection")</f>
        <v>0</v>
      </c>
      <c r="J512" s="32">
        <f>SUMIFS('Capex forecast'!I$7:I$210,'Capex forecast'!$T$7:$T$210,'Allocation of site-spec costs'!$B512,'Capex forecast'!$S$7:$S$210,'Allocation of site-spec costs'!$D512,'Capex forecast'!$Q$7:$Q$210,"Customer Connection")</f>
        <v>0</v>
      </c>
      <c r="K512" s="32">
        <f>SUMIFS('Capex forecast'!J$7:J$210,'Capex forecast'!$T$7:$T$210,'Allocation of site-spec costs'!$B512,'Capex forecast'!$S$7:$S$210,'Allocation of site-spec costs'!$D512,'Capex forecast'!$Q$7:$Q$210,"Customer Connection")</f>
        <v>0</v>
      </c>
      <c r="L512" s="32">
        <f>SUMIFS('Capex forecast'!K$7:K$210,'Capex forecast'!$T$7:$T$210,'Allocation of site-spec costs'!$B512,'Capex forecast'!$S$7:$S$210,'Allocation of site-spec costs'!$D512,'Capex forecast'!$Q$7:$Q$210,"Customer Connection")</f>
        <v>0</v>
      </c>
      <c r="M512" s="32">
        <f>SUMIFS('Capex forecast'!L$7:L$210,'Capex forecast'!$T$7:$T$210,'Allocation of site-spec costs'!$B512,'Capex forecast'!$S$7:$S$210,'Allocation of site-spec costs'!$D512,'Capex forecast'!$Q$7:$Q$210,"Customer Connection")</f>
        <v>0</v>
      </c>
      <c r="N512" s="32">
        <f>SUMIFS('Capex forecast'!M$7:M$210,'Capex forecast'!$T$7:$T$210,'Allocation of site-spec costs'!$B512,'Capex forecast'!$S$7:$S$210,'Allocation of site-spec costs'!$D512,'Capex forecast'!$Q$7:$Q$210,"Customer Connection")</f>
        <v>0</v>
      </c>
      <c r="O512" s="32">
        <f>SUMIFS('Capex forecast'!N$7:N$210,'Capex forecast'!$T$7:$T$210,'Allocation of site-spec costs'!$B512,'Capex forecast'!$S$7:$S$210,'Allocation of site-spec costs'!$D512,'Capex forecast'!$Q$7:$Q$210,"Customer Connection")</f>
        <v>0</v>
      </c>
      <c r="Q512" s="6" t="s">
        <v>592</v>
      </c>
      <c r="R512" s="6" t="str">
        <f>INDEX('Raw demand forecast'!$M$7:$M$5830,MATCH($Q512,'Raw demand forecast'!$B$7:$B$5830,0))</f>
        <v>Yes</v>
      </c>
      <c r="S512" s="6" t="str">
        <f>IF(COUNTIF($Q$93:Q512,$B512) = 1, "LV", IF(COUNTIF($Q$93:Q512,$B512) = 2, "HV", "ST"))</f>
        <v>HV</v>
      </c>
      <c r="T512" s="6" t="str">
        <f>INDEX('Demand forecast and growth rate'!$E$7:$E$273,MATCH($Q512,'Demand forecast and growth rate'!$B$7:$B$273,0))</f>
        <v>Steady/falling</v>
      </c>
      <c r="U512" s="32">
        <f>SUMIFS('Capex forecast'!E$7:E$210,'Capex forecast'!$T$7:$T$210,$Q512,'Capex forecast'!$S$7:$S$210,$S512,'Capex forecast'!$Q$7:$Q$210,"Augex")</f>
        <v>0</v>
      </c>
      <c r="V512" s="32">
        <f>SUMIFS('Capex forecast'!F$7:F$210,'Capex forecast'!$T$7:$T$210,$Q512,'Capex forecast'!$S$7:$S$210,$S512,'Capex forecast'!$Q$7:$Q$210,"Augex")</f>
        <v>0</v>
      </c>
      <c r="W512" s="32">
        <f>SUMIFS('Capex forecast'!G$7:G$210,'Capex forecast'!$T$7:$T$210,$Q512,'Capex forecast'!$S$7:$S$210,$S512,'Capex forecast'!$Q$7:$Q$210,"Augex")</f>
        <v>0</v>
      </c>
      <c r="X512" s="32">
        <f>SUMIFS('Capex forecast'!H$7:H$210,'Capex forecast'!$T$7:$T$210,$Q512,'Capex forecast'!$S$7:$S$210,$S512,'Capex forecast'!$Q$7:$Q$210,"Augex")</f>
        <v>0</v>
      </c>
      <c r="Y512" s="32">
        <f>SUMIFS('Capex forecast'!I$7:I$210,'Capex forecast'!$T$7:$T$210,$Q512,'Capex forecast'!$S$7:$S$210,$S512,'Capex forecast'!$Q$7:$Q$210,"Augex")</f>
        <v>0</v>
      </c>
      <c r="Z512" s="32">
        <f>SUMIFS('Capex forecast'!J$7:J$210,'Capex forecast'!$T$7:$T$210,$Q512,'Capex forecast'!$S$7:$S$210,$S512,'Capex forecast'!$Q$7:$Q$210,"Augex")</f>
        <v>0</v>
      </c>
      <c r="AA512" s="32">
        <f>SUMIFS('Capex forecast'!K$7:K$210,'Capex forecast'!$T$7:$T$210,$Q512,'Capex forecast'!$S$7:$S$210,$S512,'Capex forecast'!$Q$7:$Q$210,"Augex")</f>
        <v>0</v>
      </c>
      <c r="AB512" s="32">
        <f>SUMIFS('Capex forecast'!L$7:L$210,'Capex forecast'!$T$7:$T$210,$Q512,'Capex forecast'!$S$7:$S$210,$S512,'Capex forecast'!$Q$7:$Q$210,"Augex")</f>
        <v>0</v>
      </c>
      <c r="AC512" s="32">
        <f>SUMIFS('Capex forecast'!M$7:M$210,'Capex forecast'!$T$7:$T$210,$Q512,'Capex forecast'!$S$7:$S$210,$S512,'Capex forecast'!$Q$7:$Q$210,"Augex")</f>
        <v>0</v>
      </c>
      <c r="AD512" s="32">
        <f>SUMIFS('Capex forecast'!N$7:N$210,'Capex forecast'!$T$7:$T$210,$Q512,'Capex forecast'!$S$7:$S$210,$S512,'Capex forecast'!$Q$7:$Q$210,"Augex")</f>
        <v>0</v>
      </c>
      <c r="AF512" s="6" t="s">
        <v>592</v>
      </c>
      <c r="AG512" s="6" t="str">
        <f>INDEX('Raw demand forecast'!$M$7:$M$5830,MATCH($Q512,'Raw demand forecast'!$B$7:$B$5830,0))</f>
        <v>Yes</v>
      </c>
      <c r="AH512" s="6" t="str">
        <f>IF(COUNTIF($AF$93:AF512,$B512) = 1, "LV", IF(COUNTIF($AF$93:AF512,$B512) = 2, "HV", "ST"))</f>
        <v>HV</v>
      </c>
      <c r="AI512" s="6" t="str">
        <f>INDEX('Demand forecast and growth rate'!$E$7:$E$273,MATCH($Q512,'Demand forecast and growth rate'!$B$7:$B$273,0))</f>
        <v>Steady/falling</v>
      </c>
      <c r="AJ512" s="53">
        <f>SUMIFS('Capex forecast'!E$7:E$210,'Capex forecast'!$T$7:$T$210,$AF512,'Capex forecast'!$S$7:$S$210,$AH512,'Capex forecast'!$Q$7:$Q$210,"Repex")</f>
        <v>0</v>
      </c>
      <c r="AK512" s="53">
        <f>SUMIFS('Capex forecast'!F$7:F$210,'Capex forecast'!$T$7:$T$210,$AF512,'Capex forecast'!$S$7:$S$210,$AH512,'Capex forecast'!$Q$7:$Q$210,"Repex")</f>
        <v>0</v>
      </c>
      <c r="AL512" s="53">
        <f>SUMIFS('Capex forecast'!G$7:G$210,'Capex forecast'!$T$7:$T$210,$AF512,'Capex forecast'!$S$7:$S$210,$AH512,'Capex forecast'!$Q$7:$Q$210,"Repex")</f>
        <v>0</v>
      </c>
      <c r="AM512" s="53">
        <f>SUMIFS('Capex forecast'!H$7:H$210,'Capex forecast'!$T$7:$T$210,$AF512,'Capex forecast'!$S$7:$S$210,$AH512,'Capex forecast'!$Q$7:$Q$210,"Repex")</f>
        <v>0</v>
      </c>
      <c r="AN512" s="53">
        <f>SUMIFS('Capex forecast'!I$7:I$210,'Capex forecast'!$T$7:$T$210,$AF512,'Capex forecast'!$S$7:$S$210,$AH512,'Capex forecast'!$Q$7:$Q$210,"Repex")</f>
        <v>0</v>
      </c>
      <c r="AO512" s="53">
        <f>SUMIFS('Capex forecast'!J$7:J$210,'Capex forecast'!$T$7:$T$210,$AF512,'Capex forecast'!$S$7:$S$210,$AH512,'Capex forecast'!$Q$7:$Q$210,"Repex")</f>
        <v>0</v>
      </c>
      <c r="AP512" s="53">
        <f>SUMIFS('Capex forecast'!K$7:K$210,'Capex forecast'!$T$7:$T$210,$AF512,'Capex forecast'!$S$7:$S$210,$AH512,'Capex forecast'!$Q$7:$Q$210,"Repex")</f>
        <v>0</v>
      </c>
      <c r="AQ512" s="53">
        <f>SUMIFS('Capex forecast'!L$7:L$210,'Capex forecast'!$T$7:$T$210,$AF512,'Capex forecast'!$S$7:$S$210,$AH512,'Capex forecast'!$Q$7:$Q$210,"Repex")</f>
        <v>0</v>
      </c>
      <c r="AR512" s="53">
        <f>SUMIFS('Capex forecast'!M$7:M$210,'Capex forecast'!$T$7:$T$210,$AF512,'Capex forecast'!$S$7:$S$210,$AH512,'Capex forecast'!$Q$7:$Q$210,"Repex")</f>
        <v>0</v>
      </c>
      <c r="AS512" s="53">
        <f>SUMIFS('Capex forecast'!N$7:N$210,'Capex forecast'!$T$7:$T$210,$AF512,'Capex forecast'!$S$7:$S$210,$AH512,'Capex forecast'!$Q$7:$Q$210,"Repex")</f>
        <v>0</v>
      </c>
    </row>
    <row r="513" spans="2:45" ht="15">
      <c r="B513" s="6" t="s">
        <v>78</v>
      </c>
      <c r="C513" s="6" t="str">
        <f>INDEX('Raw demand forecast'!$M$7:$M$5830,MATCH($B513,'Raw demand forecast'!$B$7:$B$5830,0))</f>
        <v>No</v>
      </c>
      <c r="D513" s="6" t="str">
        <f>IF(COUNTIF($B$93:B513,$B513) = 1, "LV", IF(COUNTIF($B$93:B513,$B513) = 2, "HV", "ST"))</f>
        <v>HV</v>
      </c>
      <c r="E513" s="6" t="str">
        <f>INDEX('Demand forecast and growth rate'!$E$7:$E$273,MATCH($B513,'Demand forecast and growth rate'!$B$7:$B$273,0))</f>
        <v>Steady/falling</v>
      </c>
      <c r="F513" s="32">
        <f>SUMIFS('Capex forecast'!E$7:E$210,'Capex forecast'!$T$7:$T$210,'Allocation of site-spec costs'!$B513,'Capex forecast'!$S$7:$S$210,'Allocation of site-spec costs'!$D513,'Capex forecast'!$Q$7:$Q$210,"Customer Connection")</f>
        <v>0</v>
      </c>
      <c r="G513" s="32">
        <f>SUMIFS('Capex forecast'!F$7:F$210,'Capex forecast'!$T$7:$T$210,'Allocation of site-spec costs'!$B513,'Capex forecast'!$S$7:$S$210,'Allocation of site-spec costs'!$D513,'Capex forecast'!$Q$7:$Q$210,"Customer Connection")</f>
        <v>0</v>
      </c>
      <c r="H513" s="32">
        <f>SUMIFS('Capex forecast'!G$7:G$210,'Capex forecast'!$T$7:$T$210,'Allocation of site-spec costs'!$B513,'Capex forecast'!$S$7:$S$210,'Allocation of site-spec costs'!$D513,'Capex forecast'!$Q$7:$Q$210,"Customer Connection")</f>
        <v>0</v>
      </c>
      <c r="I513" s="32">
        <f>SUMIFS('Capex forecast'!H$7:H$210,'Capex forecast'!$T$7:$T$210,'Allocation of site-spec costs'!$B513,'Capex forecast'!$S$7:$S$210,'Allocation of site-spec costs'!$D513,'Capex forecast'!$Q$7:$Q$210,"Customer Connection")</f>
        <v>0</v>
      </c>
      <c r="J513" s="32">
        <f>SUMIFS('Capex forecast'!I$7:I$210,'Capex forecast'!$T$7:$T$210,'Allocation of site-spec costs'!$B513,'Capex forecast'!$S$7:$S$210,'Allocation of site-spec costs'!$D513,'Capex forecast'!$Q$7:$Q$210,"Customer Connection")</f>
        <v>0</v>
      </c>
      <c r="K513" s="32">
        <f>SUMIFS('Capex forecast'!J$7:J$210,'Capex forecast'!$T$7:$T$210,'Allocation of site-spec costs'!$B513,'Capex forecast'!$S$7:$S$210,'Allocation of site-spec costs'!$D513,'Capex forecast'!$Q$7:$Q$210,"Customer Connection")</f>
        <v>0</v>
      </c>
      <c r="L513" s="32">
        <f>SUMIFS('Capex forecast'!K$7:K$210,'Capex forecast'!$T$7:$T$210,'Allocation of site-spec costs'!$B513,'Capex forecast'!$S$7:$S$210,'Allocation of site-spec costs'!$D513,'Capex forecast'!$Q$7:$Q$210,"Customer Connection")</f>
        <v>0</v>
      </c>
      <c r="M513" s="32">
        <f>SUMIFS('Capex forecast'!L$7:L$210,'Capex forecast'!$T$7:$T$210,'Allocation of site-spec costs'!$B513,'Capex forecast'!$S$7:$S$210,'Allocation of site-spec costs'!$D513,'Capex forecast'!$Q$7:$Q$210,"Customer Connection")</f>
        <v>0</v>
      </c>
      <c r="N513" s="32">
        <f>SUMIFS('Capex forecast'!M$7:M$210,'Capex forecast'!$T$7:$T$210,'Allocation of site-spec costs'!$B513,'Capex forecast'!$S$7:$S$210,'Allocation of site-spec costs'!$D513,'Capex forecast'!$Q$7:$Q$210,"Customer Connection")</f>
        <v>0</v>
      </c>
      <c r="O513" s="32">
        <f>SUMIFS('Capex forecast'!N$7:N$210,'Capex forecast'!$T$7:$T$210,'Allocation of site-spec costs'!$B513,'Capex forecast'!$S$7:$S$210,'Allocation of site-spec costs'!$D513,'Capex forecast'!$Q$7:$Q$210,"Customer Connection")</f>
        <v>0</v>
      </c>
      <c r="Q513" s="6" t="s">
        <v>78</v>
      </c>
      <c r="R513" s="6" t="str">
        <f>INDEX('Raw demand forecast'!$M$7:$M$5830,MATCH($Q513,'Raw demand forecast'!$B$7:$B$5830,0))</f>
        <v>No</v>
      </c>
      <c r="S513" s="6" t="str">
        <f>IF(COUNTIF($Q$93:Q513,$B513) = 1, "LV", IF(COUNTIF($Q$93:Q513,$B513) = 2, "HV", "ST"))</f>
        <v>HV</v>
      </c>
      <c r="T513" s="6" t="str">
        <f>INDEX('Demand forecast and growth rate'!$E$7:$E$273,MATCH($Q513,'Demand forecast and growth rate'!$B$7:$B$273,0))</f>
        <v>Steady/falling</v>
      </c>
      <c r="U513" s="32">
        <f>SUMIFS('Capex forecast'!E$7:E$210,'Capex forecast'!$T$7:$T$210,$Q513,'Capex forecast'!$S$7:$S$210,$S513,'Capex forecast'!$Q$7:$Q$210,"Augex")</f>
        <v>0</v>
      </c>
      <c r="V513" s="32">
        <f>SUMIFS('Capex forecast'!F$7:F$210,'Capex forecast'!$T$7:$T$210,$Q513,'Capex forecast'!$S$7:$S$210,$S513,'Capex forecast'!$Q$7:$Q$210,"Augex")</f>
        <v>0</v>
      </c>
      <c r="W513" s="32">
        <f>SUMIFS('Capex forecast'!G$7:G$210,'Capex forecast'!$T$7:$T$210,$Q513,'Capex forecast'!$S$7:$S$210,$S513,'Capex forecast'!$Q$7:$Q$210,"Augex")</f>
        <v>0</v>
      </c>
      <c r="X513" s="32">
        <f>SUMIFS('Capex forecast'!H$7:H$210,'Capex forecast'!$T$7:$T$210,$Q513,'Capex forecast'!$S$7:$S$210,$S513,'Capex forecast'!$Q$7:$Q$210,"Augex")</f>
        <v>0</v>
      </c>
      <c r="Y513" s="32">
        <f>SUMIFS('Capex forecast'!I$7:I$210,'Capex forecast'!$T$7:$T$210,$Q513,'Capex forecast'!$S$7:$S$210,$S513,'Capex forecast'!$Q$7:$Q$210,"Augex")</f>
        <v>0</v>
      </c>
      <c r="Z513" s="32">
        <f>SUMIFS('Capex forecast'!J$7:J$210,'Capex forecast'!$T$7:$T$210,$Q513,'Capex forecast'!$S$7:$S$210,$S513,'Capex forecast'!$Q$7:$Q$210,"Augex")</f>
        <v>0</v>
      </c>
      <c r="AA513" s="32">
        <f>SUMIFS('Capex forecast'!K$7:K$210,'Capex forecast'!$T$7:$T$210,$Q513,'Capex forecast'!$S$7:$S$210,$S513,'Capex forecast'!$Q$7:$Q$210,"Augex")</f>
        <v>0</v>
      </c>
      <c r="AB513" s="32">
        <f>SUMIFS('Capex forecast'!L$7:L$210,'Capex forecast'!$T$7:$T$210,$Q513,'Capex forecast'!$S$7:$S$210,$S513,'Capex forecast'!$Q$7:$Q$210,"Augex")</f>
        <v>0</v>
      </c>
      <c r="AC513" s="32">
        <f>SUMIFS('Capex forecast'!M$7:M$210,'Capex forecast'!$T$7:$T$210,$Q513,'Capex forecast'!$S$7:$S$210,$S513,'Capex forecast'!$Q$7:$Q$210,"Augex")</f>
        <v>0</v>
      </c>
      <c r="AD513" s="32">
        <f>SUMIFS('Capex forecast'!N$7:N$210,'Capex forecast'!$T$7:$T$210,$Q513,'Capex forecast'!$S$7:$S$210,$S513,'Capex forecast'!$Q$7:$Q$210,"Augex")</f>
        <v>0</v>
      </c>
      <c r="AF513" s="6" t="s">
        <v>78</v>
      </c>
      <c r="AG513" s="6" t="str">
        <f>INDEX('Raw demand forecast'!$M$7:$M$5830,MATCH($Q513,'Raw demand forecast'!$B$7:$B$5830,0))</f>
        <v>No</v>
      </c>
      <c r="AH513" s="6" t="str">
        <f>IF(COUNTIF($AF$93:AF513,$B513) = 1, "LV", IF(COUNTIF($AF$93:AF513,$B513) = 2, "HV", "ST"))</f>
        <v>HV</v>
      </c>
      <c r="AI513" s="6" t="str">
        <f>INDEX('Demand forecast and growth rate'!$E$7:$E$273,MATCH($Q513,'Demand forecast and growth rate'!$B$7:$B$273,0))</f>
        <v>Steady/falling</v>
      </c>
      <c r="AJ513" s="53">
        <f>SUMIFS('Capex forecast'!E$7:E$210,'Capex forecast'!$T$7:$T$210,$AF513,'Capex forecast'!$S$7:$S$210,$AH513,'Capex forecast'!$Q$7:$Q$210,"Repex")</f>
        <v>0</v>
      </c>
      <c r="AK513" s="53">
        <f>SUMIFS('Capex forecast'!F$7:F$210,'Capex forecast'!$T$7:$T$210,$AF513,'Capex forecast'!$S$7:$S$210,$AH513,'Capex forecast'!$Q$7:$Q$210,"Repex")</f>
        <v>0</v>
      </c>
      <c r="AL513" s="53">
        <f>SUMIFS('Capex forecast'!G$7:G$210,'Capex forecast'!$T$7:$T$210,$AF513,'Capex forecast'!$S$7:$S$210,$AH513,'Capex forecast'!$Q$7:$Q$210,"Repex")</f>
        <v>0</v>
      </c>
      <c r="AM513" s="53">
        <f>SUMIFS('Capex forecast'!H$7:H$210,'Capex forecast'!$T$7:$T$210,$AF513,'Capex forecast'!$S$7:$S$210,$AH513,'Capex forecast'!$Q$7:$Q$210,"Repex")</f>
        <v>0</v>
      </c>
      <c r="AN513" s="53">
        <f>SUMIFS('Capex forecast'!I$7:I$210,'Capex forecast'!$T$7:$T$210,$AF513,'Capex forecast'!$S$7:$S$210,$AH513,'Capex forecast'!$Q$7:$Q$210,"Repex")</f>
        <v>0</v>
      </c>
      <c r="AO513" s="53">
        <f>SUMIFS('Capex forecast'!J$7:J$210,'Capex forecast'!$T$7:$T$210,$AF513,'Capex forecast'!$S$7:$S$210,$AH513,'Capex forecast'!$Q$7:$Q$210,"Repex")</f>
        <v>0</v>
      </c>
      <c r="AP513" s="53">
        <f>SUMIFS('Capex forecast'!K$7:K$210,'Capex forecast'!$T$7:$T$210,$AF513,'Capex forecast'!$S$7:$S$210,$AH513,'Capex forecast'!$Q$7:$Q$210,"Repex")</f>
        <v>0</v>
      </c>
      <c r="AQ513" s="53">
        <f>SUMIFS('Capex forecast'!L$7:L$210,'Capex forecast'!$T$7:$T$210,$AF513,'Capex forecast'!$S$7:$S$210,$AH513,'Capex forecast'!$Q$7:$Q$210,"Repex")</f>
        <v>0</v>
      </c>
      <c r="AR513" s="53">
        <f>SUMIFS('Capex forecast'!M$7:M$210,'Capex forecast'!$T$7:$T$210,$AF513,'Capex forecast'!$S$7:$S$210,$AH513,'Capex forecast'!$Q$7:$Q$210,"Repex")</f>
        <v>0</v>
      </c>
      <c r="AS513" s="53">
        <f>SUMIFS('Capex forecast'!N$7:N$210,'Capex forecast'!$T$7:$T$210,$AF513,'Capex forecast'!$S$7:$S$210,$AH513,'Capex forecast'!$Q$7:$Q$210,"Repex")</f>
        <v>0</v>
      </c>
    </row>
    <row r="514" spans="2:45" ht="15">
      <c r="B514" s="6" t="s">
        <v>90</v>
      </c>
      <c r="C514" s="6" t="str">
        <f>INDEX('Raw demand forecast'!$M$7:$M$5830,MATCH($B514,'Raw demand forecast'!$B$7:$B$5830,0))</f>
        <v>No</v>
      </c>
      <c r="D514" s="6" t="str">
        <f>IF(COUNTIF($B$93:B514,$B514) = 1, "LV", IF(COUNTIF($B$93:B514,$B514) = 2, "HV", "ST"))</f>
        <v>HV</v>
      </c>
      <c r="E514" s="6" t="str">
        <f>INDEX('Demand forecast and growth rate'!$E$7:$E$273,MATCH($B514,'Demand forecast and growth rate'!$B$7:$B$273,0))</f>
        <v>Small growth</v>
      </c>
      <c r="F514" s="32">
        <f>SUMIFS('Capex forecast'!E$7:E$210,'Capex forecast'!$T$7:$T$210,'Allocation of site-spec costs'!$B514,'Capex forecast'!$S$7:$S$210,'Allocation of site-spec costs'!$D514,'Capex forecast'!$Q$7:$Q$210,"Customer Connection")</f>
        <v>0</v>
      </c>
      <c r="G514" s="32">
        <f>SUMIFS('Capex forecast'!F$7:F$210,'Capex forecast'!$T$7:$T$210,'Allocation of site-spec costs'!$B514,'Capex forecast'!$S$7:$S$210,'Allocation of site-spec costs'!$D514,'Capex forecast'!$Q$7:$Q$210,"Customer Connection")</f>
        <v>0</v>
      </c>
      <c r="H514" s="32">
        <f>SUMIFS('Capex forecast'!G$7:G$210,'Capex forecast'!$T$7:$T$210,'Allocation of site-spec costs'!$B514,'Capex forecast'!$S$7:$S$210,'Allocation of site-spec costs'!$D514,'Capex forecast'!$Q$7:$Q$210,"Customer Connection")</f>
        <v>0</v>
      </c>
      <c r="I514" s="32">
        <f>SUMIFS('Capex forecast'!H$7:H$210,'Capex forecast'!$T$7:$T$210,'Allocation of site-spec costs'!$B514,'Capex forecast'!$S$7:$S$210,'Allocation of site-spec costs'!$D514,'Capex forecast'!$Q$7:$Q$210,"Customer Connection")</f>
        <v>0</v>
      </c>
      <c r="J514" s="32">
        <f>SUMIFS('Capex forecast'!I$7:I$210,'Capex forecast'!$T$7:$T$210,'Allocation of site-spec costs'!$B514,'Capex forecast'!$S$7:$S$210,'Allocation of site-spec costs'!$D514,'Capex forecast'!$Q$7:$Q$210,"Customer Connection")</f>
        <v>0</v>
      </c>
      <c r="K514" s="32">
        <f>SUMIFS('Capex forecast'!J$7:J$210,'Capex forecast'!$T$7:$T$210,'Allocation of site-spec costs'!$B514,'Capex forecast'!$S$7:$S$210,'Allocation of site-spec costs'!$D514,'Capex forecast'!$Q$7:$Q$210,"Customer Connection")</f>
        <v>0</v>
      </c>
      <c r="L514" s="32">
        <f>SUMIFS('Capex forecast'!K$7:K$210,'Capex forecast'!$T$7:$T$210,'Allocation of site-spec costs'!$B514,'Capex forecast'!$S$7:$S$210,'Allocation of site-spec costs'!$D514,'Capex forecast'!$Q$7:$Q$210,"Customer Connection")</f>
        <v>0</v>
      </c>
      <c r="M514" s="32">
        <f>SUMIFS('Capex forecast'!L$7:L$210,'Capex forecast'!$T$7:$T$210,'Allocation of site-spec costs'!$B514,'Capex forecast'!$S$7:$S$210,'Allocation of site-spec costs'!$D514,'Capex forecast'!$Q$7:$Q$210,"Customer Connection")</f>
        <v>0</v>
      </c>
      <c r="N514" s="32">
        <f>SUMIFS('Capex forecast'!M$7:M$210,'Capex forecast'!$T$7:$T$210,'Allocation of site-spec costs'!$B514,'Capex forecast'!$S$7:$S$210,'Allocation of site-spec costs'!$D514,'Capex forecast'!$Q$7:$Q$210,"Customer Connection")</f>
        <v>0</v>
      </c>
      <c r="O514" s="32">
        <f>SUMIFS('Capex forecast'!N$7:N$210,'Capex forecast'!$T$7:$T$210,'Allocation of site-spec costs'!$B514,'Capex forecast'!$S$7:$S$210,'Allocation of site-spec costs'!$D514,'Capex forecast'!$Q$7:$Q$210,"Customer Connection")</f>
        <v>0</v>
      </c>
      <c r="Q514" s="6" t="s">
        <v>90</v>
      </c>
      <c r="R514" s="6" t="str">
        <f>INDEX('Raw demand forecast'!$M$7:$M$5830,MATCH($Q514,'Raw demand forecast'!$B$7:$B$5830,0))</f>
        <v>No</v>
      </c>
      <c r="S514" s="6" t="str">
        <f>IF(COUNTIF($Q$93:Q514,$B514) = 1, "LV", IF(COUNTIF($Q$93:Q514,$B514) = 2, "HV", "ST"))</f>
        <v>HV</v>
      </c>
      <c r="T514" s="6" t="str">
        <f>INDEX('Demand forecast and growth rate'!$E$7:$E$273,MATCH($Q514,'Demand forecast and growth rate'!$B$7:$B$273,0))</f>
        <v>Small growth</v>
      </c>
      <c r="U514" s="32">
        <f>SUMIFS('Capex forecast'!E$7:E$210,'Capex forecast'!$T$7:$T$210,$Q514,'Capex forecast'!$S$7:$S$210,$S514,'Capex forecast'!$Q$7:$Q$210,"Augex")</f>
        <v>0</v>
      </c>
      <c r="V514" s="32">
        <f>SUMIFS('Capex forecast'!F$7:F$210,'Capex forecast'!$T$7:$T$210,$Q514,'Capex forecast'!$S$7:$S$210,$S514,'Capex forecast'!$Q$7:$Q$210,"Augex")</f>
        <v>0</v>
      </c>
      <c r="W514" s="32">
        <f>SUMIFS('Capex forecast'!G$7:G$210,'Capex forecast'!$T$7:$T$210,$Q514,'Capex forecast'!$S$7:$S$210,$S514,'Capex forecast'!$Q$7:$Q$210,"Augex")</f>
        <v>0</v>
      </c>
      <c r="X514" s="32">
        <f>SUMIFS('Capex forecast'!H$7:H$210,'Capex forecast'!$T$7:$T$210,$Q514,'Capex forecast'!$S$7:$S$210,$S514,'Capex forecast'!$Q$7:$Q$210,"Augex")</f>
        <v>0</v>
      </c>
      <c r="Y514" s="32">
        <f>SUMIFS('Capex forecast'!I$7:I$210,'Capex forecast'!$T$7:$T$210,$Q514,'Capex forecast'!$S$7:$S$210,$S514,'Capex forecast'!$Q$7:$Q$210,"Augex")</f>
        <v>0</v>
      </c>
      <c r="Z514" s="32">
        <f>SUMIFS('Capex forecast'!J$7:J$210,'Capex forecast'!$T$7:$T$210,$Q514,'Capex forecast'!$S$7:$S$210,$S514,'Capex forecast'!$Q$7:$Q$210,"Augex")</f>
        <v>0</v>
      </c>
      <c r="AA514" s="32">
        <f>SUMIFS('Capex forecast'!K$7:K$210,'Capex forecast'!$T$7:$T$210,$Q514,'Capex forecast'!$S$7:$S$210,$S514,'Capex forecast'!$Q$7:$Q$210,"Augex")</f>
        <v>0</v>
      </c>
      <c r="AB514" s="32">
        <f>SUMIFS('Capex forecast'!L$7:L$210,'Capex forecast'!$T$7:$T$210,$Q514,'Capex forecast'!$S$7:$S$210,$S514,'Capex forecast'!$Q$7:$Q$210,"Augex")</f>
        <v>0</v>
      </c>
      <c r="AC514" s="32">
        <f>SUMIFS('Capex forecast'!M$7:M$210,'Capex forecast'!$T$7:$T$210,$Q514,'Capex forecast'!$S$7:$S$210,$S514,'Capex forecast'!$Q$7:$Q$210,"Augex")</f>
        <v>0</v>
      </c>
      <c r="AD514" s="32">
        <f>SUMIFS('Capex forecast'!N$7:N$210,'Capex forecast'!$T$7:$T$210,$Q514,'Capex forecast'!$S$7:$S$210,$S514,'Capex forecast'!$Q$7:$Q$210,"Augex")</f>
        <v>0</v>
      </c>
      <c r="AF514" s="6" t="s">
        <v>90</v>
      </c>
      <c r="AG514" s="6" t="str">
        <f>INDEX('Raw demand forecast'!$M$7:$M$5830,MATCH($Q514,'Raw demand forecast'!$B$7:$B$5830,0))</f>
        <v>No</v>
      </c>
      <c r="AH514" s="6" t="str">
        <f>IF(COUNTIF($AF$93:AF514,$B514) = 1, "LV", IF(COUNTIF($AF$93:AF514,$B514) = 2, "HV", "ST"))</f>
        <v>HV</v>
      </c>
      <c r="AI514" s="6" t="str">
        <f>INDEX('Demand forecast and growth rate'!$E$7:$E$273,MATCH($Q514,'Demand forecast and growth rate'!$B$7:$B$273,0))</f>
        <v>Small growth</v>
      </c>
      <c r="AJ514" s="53">
        <f>SUMIFS('Capex forecast'!E$7:E$210,'Capex forecast'!$T$7:$T$210,$AF514,'Capex forecast'!$S$7:$S$210,$AH514,'Capex forecast'!$Q$7:$Q$210,"Repex")</f>
        <v>0</v>
      </c>
      <c r="AK514" s="53">
        <f>SUMIFS('Capex forecast'!F$7:F$210,'Capex forecast'!$T$7:$T$210,$AF514,'Capex forecast'!$S$7:$S$210,$AH514,'Capex forecast'!$Q$7:$Q$210,"Repex")</f>
        <v>0</v>
      </c>
      <c r="AL514" s="53">
        <f>SUMIFS('Capex forecast'!G$7:G$210,'Capex forecast'!$T$7:$T$210,$AF514,'Capex forecast'!$S$7:$S$210,$AH514,'Capex forecast'!$Q$7:$Q$210,"Repex")</f>
        <v>0</v>
      </c>
      <c r="AM514" s="53">
        <f>SUMIFS('Capex forecast'!H$7:H$210,'Capex forecast'!$T$7:$T$210,$AF514,'Capex forecast'!$S$7:$S$210,$AH514,'Capex forecast'!$Q$7:$Q$210,"Repex")</f>
        <v>0</v>
      </c>
      <c r="AN514" s="53">
        <f>SUMIFS('Capex forecast'!I$7:I$210,'Capex forecast'!$T$7:$T$210,$AF514,'Capex forecast'!$S$7:$S$210,$AH514,'Capex forecast'!$Q$7:$Q$210,"Repex")</f>
        <v>0</v>
      </c>
      <c r="AO514" s="53">
        <f>SUMIFS('Capex forecast'!J$7:J$210,'Capex forecast'!$T$7:$T$210,$AF514,'Capex forecast'!$S$7:$S$210,$AH514,'Capex forecast'!$Q$7:$Q$210,"Repex")</f>
        <v>0</v>
      </c>
      <c r="AP514" s="53">
        <f>SUMIFS('Capex forecast'!K$7:K$210,'Capex forecast'!$T$7:$T$210,$AF514,'Capex forecast'!$S$7:$S$210,$AH514,'Capex forecast'!$Q$7:$Q$210,"Repex")</f>
        <v>0</v>
      </c>
      <c r="AQ514" s="53">
        <f>SUMIFS('Capex forecast'!L$7:L$210,'Capex forecast'!$T$7:$T$210,$AF514,'Capex forecast'!$S$7:$S$210,$AH514,'Capex forecast'!$Q$7:$Q$210,"Repex")</f>
        <v>0</v>
      </c>
      <c r="AR514" s="53">
        <f>SUMIFS('Capex forecast'!M$7:M$210,'Capex forecast'!$T$7:$T$210,$AF514,'Capex forecast'!$S$7:$S$210,$AH514,'Capex forecast'!$Q$7:$Q$210,"Repex")</f>
        <v>0</v>
      </c>
      <c r="AS514" s="53">
        <f>SUMIFS('Capex forecast'!N$7:N$210,'Capex forecast'!$T$7:$T$210,$AF514,'Capex forecast'!$S$7:$S$210,$AH514,'Capex forecast'!$Q$7:$Q$210,"Repex")</f>
        <v>0</v>
      </c>
    </row>
    <row r="515" spans="2:45" ht="15">
      <c r="B515" s="6" t="s">
        <v>621</v>
      </c>
      <c r="C515" s="6" t="str">
        <f>INDEX('Raw demand forecast'!$M$7:$M$5830,MATCH($B515,'Raw demand forecast'!$B$7:$B$5830,0))</f>
        <v>Yes</v>
      </c>
      <c r="D515" s="6" t="str">
        <f>IF(COUNTIF($B$93:B515,$B515) = 1, "LV", IF(COUNTIF($B$93:B515,$B515) = 2, "HV", "ST"))</f>
        <v>HV</v>
      </c>
      <c r="E515" s="6" t="str">
        <f>INDEX('Demand forecast and growth rate'!$E$7:$E$273,MATCH($B515,'Demand forecast and growth rate'!$B$7:$B$273,0))</f>
        <v>Steady/falling</v>
      </c>
      <c r="F515" s="32">
        <f>SUMIFS('Capex forecast'!E$7:E$210,'Capex forecast'!$T$7:$T$210,'Allocation of site-spec costs'!$B515,'Capex forecast'!$S$7:$S$210,'Allocation of site-spec costs'!$D515,'Capex forecast'!$Q$7:$Q$210,"Customer Connection")</f>
        <v>0</v>
      </c>
      <c r="G515" s="32">
        <f>SUMIFS('Capex forecast'!F$7:F$210,'Capex forecast'!$T$7:$T$210,'Allocation of site-spec costs'!$B515,'Capex forecast'!$S$7:$S$210,'Allocation of site-spec costs'!$D515,'Capex forecast'!$Q$7:$Q$210,"Customer Connection")</f>
        <v>0</v>
      </c>
      <c r="H515" s="32">
        <f>SUMIFS('Capex forecast'!G$7:G$210,'Capex forecast'!$T$7:$T$210,'Allocation of site-spec costs'!$B515,'Capex forecast'!$S$7:$S$210,'Allocation of site-spec costs'!$D515,'Capex forecast'!$Q$7:$Q$210,"Customer Connection")</f>
        <v>0</v>
      </c>
      <c r="I515" s="32">
        <f>SUMIFS('Capex forecast'!H$7:H$210,'Capex forecast'!$T$7:$T$210,'Allocation of site-spec costs'!$B515,'Capex forecast'!$S$7:$S$210,'Allocation of site-spec costs'!$D515,'Capex forecast'!$Q$7:$Q$210,"Customer Connection")</f>
        <v>0</v>
      </c>
      <c r="J515" s="32">
        <f>SUMIFS('Capex forecast'!I$7:I$210,'Capex forecast'!$T$7:$T$210,'Allocation of site-spec costs'!$B515,'Capex forecast'!$S$7:$S$210,'Allocation of site-spec costs'!$D515,'Capex forecast'!$Q$7:$Q$210,"Customer Connection")</f>
        <v>0</v>
      </c>
      <c r="K515" s="32">
        <f>SUMIFS('Capex forecast'!J$7:J$210,'Capex forecast'!$T$7:$T$210,'Allocation of site-spec costs'!$B515,'Capex forecast'!$S$7:$S$210,'Allocation of site-spec costs'!$D515,'Capex forecast'!$Q$7:$Q$210,"Customer Connection")</f>
        <v>0</v>
      </c>
      <c r="L515" s="32">
        <f>SUMIFS('Capex forecast'!K$7:K$210,'Capex forecast'!$T$7:$T$210,'Allocation of site-spec costs'!$B515,'Capex forecast'!$S$7:$S$210,'Allocation of site-spec costs'!$D515,'Capex forecast'!$Q$7:$Q$210,"Customer Connection")</f>
        <v>0</v>
      </c>
      <c r="M515" s="32">
        <f>SUMIFS('Capex forecast'!L$7:L$210,'Capex forecast'!$T$7:$T$210,'Allocation of site-spec costs'!$B515,'Capex forecast'!$S$7:$S$210,'Allocation of site-spec costs'!$D515,'Capex forecast'!$Q$7:$Q$210,"Customer Connection")</f>
        <v>0</v>
      </c>
      <c r="N515" s="32">
        <f>SUMIFS('Capex forecast'!M$7:M$210,'Capex forecast'!$T$7:$T$210,'Allocation of site-spec costs'!$B515,'Capex forecast'!$S$7:$S$210,'Allocation of site-spec costs'!$D515,'Capex forecast'!$Q$7:$Q$210,"Customer Connection")</f>
        <v>0</v>
      </c>
      <c r="O515" s="32">
        <f>SUMIFS('Capex forecast'!N$7:N$210,'Capex forecast'!$T$7:$T$210,'Allocation of site-spec costs'!$B515,'Capex forecast'!$S$7:$S$210,'Allocation of site-spec costs'!$D515,'Capex forecast'!$Q$7:$Q$210,"Customer Connection")</f>
        <v>0</v>
      </c>
      <c r="Q515" s="6" t="s">
        <v>621</v>
      </c>
      <c r="R515" s="6" t="str">
        <f>INDEX('Raw demand forecast'!$M$7:$M$5830,MATCH($Q515,'Raw demand forecast'!$B$7:$B$5830,0))</f>
        <v>Yes</v>
      </c>
      <c r="S515" s="6" t="str">
        <f>IF(COUNTIF($Q$93:Q515,$B515) = 1, "LV", IF(COUNTIF($Q$93:Q515,$B515) = 2, "HV", "ST"))</f>
        <v>HV</v>
      </c>
      <c r="T515" s="6" t="str">
        <f>INDEX('Demand forecast and growth rate'!$E$7:$E$273,MATCH($Q515,'Demand forecast and growth rate'!$B$7:$B$273,0))</f>
        <v>Steady/falling</v>
      </c>
      <c r="U515" s="32">
        <f>SUMIFS('Capex forecast'!E$7:E$210,'Capex forecast'!$T$7:$T$210,$Q515,'Capex forecast'!$S$7:$S$210,$S515,'Capex forecast'!$Q$7:$Q$210,"Augex")</f>
        <v>0</v>
      </c>
      <c r="V515" s="32">
        <f>SUMIFS('Capex forecast'!F$7:F$210,'Capex forecast'!$T$7:$T$210,$Q515,'Capex forecast'!$S$7:$S$210,$S515,'Capex forecast'!$Q$7:$Q$210,"Augex")</f>
        <v>0</v>
      </c>
      <c r="W515" s="32">
        <f>SUMIFS('Capex forecast'!G$7:G$210,'Capex forecast'!$T$7:$T$210,$Q515,'Capex forecast'!$S$7:$S$210,$S515,'Capex forecast'!$Q$7:$Q$210,"Augex")</f>
        <v>0</v>
      </c>
      <c r="X515" s="32">
        <f>SUMIFS('Capex forecast'!H$7:H$210,'Capex forecast'!$T$7:$T$210,$Q515,'Capex forecast'!$S$7:$S$210,$S515,'Capex forecast'!$Q$7:$Q$210,"Augex")</f>
        <v>0</v>
      </c>
      <c r="Y515" s="32">
        <f>SUMIFS('Capex forecast'!I$7:I$210,'Capex forecast'!$T$7:$T$210,$Q515,'Capex forecast'!$S$7:$S$210,$S515,'Capex forecast'!$Q$7:$Q$210,"Augex")</f>
        <v>0</v>
      </c>
      <c r="Z515" s="32">
        <f>SUMIFS('Capex forecast'!J$7:J$210,'Capex forecast'!$T$7:$T$210,$Q515,'Capex forecast'!$S$7:$S$210,$S515,'Capex forecast'!$Q$7:$Q$210,"Augex")</f>
        <v>0</v>
      </c>
      <c r="AA515" s="32">
        <f>SUMIFS('Capex forecast'!K$7:K$210,'Capex forecast'!$T$7:$T$210,$Q515,'Capex forecast'!$S$7:$S$210,$S515,'Capex forecast'!$Q$7:$Q$210,"Augex")</f>
        <v>0</v>
      </c>
      <c r="AB515" s="32">
        <f>SUMIFS('Capex forecast'!L$7:L$210,'Capex forecast'!$T$7:$T$210,$Q515,'Capex forecast'!$S$7:$S$210,$S515,'Capex forecast'!$Q$7:$Q$210,"Augex")</f>
        <v>0</v>
      </c>
      <c r="AC515" s="32">
        <f>SUMIFS('Capex forecast'!M$7:M$210,'Capex forecast'!$T$7:$T$210,$Q515,'Capex forecast'!$S$7:$S$210,$S515,'Capex forecast'!$Q$7:$Q$210,"Augex")</f>
        <v>0</v>
      </c>
      <c r="AD515" s="32">
        <f>SUMIFS('Capex forecast'!N$7:N$210,'Capex forecast'!$T$7:$T$210,$Q515,'Capex forecast'!$S$7:$S$210,$S515,'Capex forecast'!$Q$7:$Q$210,"Augex")</f>
        <v>0</v>
      </c>
      <c r="AF515" s="6" t="s">
        <v>621</v>
      </c>
      <c r="AG515" s="6" t="str">
        <f>INDEX('Raw demand forecast'!$M$7:$M$5830,MATCH($Q515,'Raw demand forecast'!$B$7:$B$5830,0))</f>
        <v>Yes</v>
      </c>
      <c r="AH515" s="6" t="str">
        <f>IF(COUNTIF($AF$93:AF515,$B515) = 1, "LV", IF(COUNTIF($AF$93:AF515,$B515) = 2, "HV", "ST"))</f>
        <v>HV</v>
      </c>
      <c r="AI515" s="6" t="str">
        <f>INDEX('Demand forecast and growth rate'!$E$7:$E$273,MATCH($Q515,'Demand forecast and growth rate'!$B$7:$B$273,0))</f>
        <v>Steady/falling</v>
      </c>
      <c r="AJ515" s="53">
        <f>SUMIFS('Capex forecast'!E$7:E$210,'Capex forecast'!$T$7:$T$210,$AF515,'Capex forecast'!$S$7:$S$210,$AH515,'Capex forecast'!$Q$7:$Q$210,"Repex")</f>
        <v>0</v>
      </c>
      <c r="AK515" s="53">
        <f>SUMIFS('Capex forecast'!F$7:F$210,'Capex forecast'!$T$7:$T$210,$AF515,'Capex forecast'!$S$7:$S$210,$AH515,'Capex forecast'!$Q$7:$Q$210,"Repex")</f>
        <v>0</v>
      </c>
      <c r="AL515" s="53">
        <f>SUMIFS('Capex forecast'!G$7:G$210,'Capex forecast'!$T$7:$T$210,$AF515,'Capex forecast'!$S$7:$S$210,$AH515,'Capex forecast'!$Q$7:$Q$210,"Repex")</f>
        <v>0</v>
      </c>
      <c r="AM515" s="53">
        <f>SUMIFS('Capex forecast'!H$7:H$210,'Capex forecast'!$T$7:$T$210,$AF515,'Capex forecast'!$S$7:$S$210,$AH515,'Capex forecast'!$Q$7:$Q$210,"Repex")</f>
        <v>0</v>
      </c>
      <c r="AN515" s="53">
        <f>SUMIFS('Capex forecast'!I$7:I$210,'Capex forecast'!$T$7:$T$210,$AF515,'Capex forecast'!$S$7:$S$210,$AH515,'Capex forecast'!$Q$7:$Q$210,"Repex")</f>
        <v>0</v>
      </c>
      <c r="AO515" s="53">
        <f>SUMIFS('Capex forecast'!J$7:J$210,'Capex forecast'!$T$7:$T$210,$AF515,'Capex forecast'!$S$7:$S$210,$AH515,'Capex forecast'!$Q$7:$Q$210,"Repex")</f>
        <v>0</v>
      </c>
      <c r="AP515" s="53">
        <f>SUMIFS('Capex forecast'!K$7:K$210,'Capex forecast'!$T$7:$T$210,$AF515,'Capex forecast'!$S$7:$S$210,$AH515,'Capex forecast'!$Q$7:$Q$210,"Repex")</f>
        <v>0</v>
      </c>
      <c r="AQ515" s="53">
        <f>SUMIFS('Capex forecast'!L$7:L$210,'Capex forecast'!$T$7:$T$210,$AF515,'Capex forecast'!$S$7:$S$210,$AH515,'Capex forecast'!$Q$7:$Q$210,"Repex")</f>
        <v>0</v>
      </c>
      <c r="AR515" s="53">
        <f>SUMIFS('Capex forecast'!M$7:M$210,'Capex forecast'!$T$7:$T$210,$AF515,'Capex forecast'!$S$7:$S$210,$AH515,'Capex forecast'!$Q$7:$Q$210,"Repex")</f>
        <v>0</v>
      </c>
      <c r="AS515" s="53">
        <f>SUMIFS('Capex forecast'!N$7:N$210,'Capex forecast'!$T$7:$T$210,$AF515,'Capex forecast'!$S$7:$S$210,$AH515,'Capex forecast'!$Q$7:$Q$210,"Repex")</f>
        <v>0</v>
      </c>
    </row>
    <row r="516" spans="2:45" ht="15">
      <c r="B516" s="6" t="s">
        <v>617</v>
      </c>
      <c r="C516" s="6" t="str">
        <f>INDEX('Raw demand forecast'!$M$7:$M$5830,MATCH($B516,'Raw demand forecast'!$B$7:$B$5830,0))</f>
        <v>Yes</v>
      </c>
      <c r="D516" s="6" t="str">
        <f>IF(COUNTIF($B$93:B516,$B516) = 1, "LV", IF(COUNTIF($B$93:B516,$B516) = 2, "HV", "ST"))</f>
        <v>HV</v>
      </c>
      <c r="E516" s="6" t="str">
        <f>INDEX('Demand forecast and growth rate'!$E$7:$E$273,MATCH($B516,'Demand forecast and growth rate'!$B$7:$B$273,0))</f>
        <v>Steady/falling</v>
      </c>
      <c r="F516" s="32">
        <f>SUMIFS('Capex forecast'!E$7:E$210,'Capex forecast'!$T$7:$T$210,'Allocation of site-spec costs'!$B516,'Capex forecast'!$S$7:$S$210,'Allocation of site-spec costs'!$D516,'Capex forecast'!$Q$7:$Q$210,"Customer Connection")</f>
        <v>0</v>
      </c>
      <c r="G516" s="32">
        <f>SUMIFS('Capex forecast'!F$7:F$210,'Capex forecast'!$T$7:$T$210,'Allocation of site-spec costs'!$B516,'Capex forecast'!$S$7:$S$210,'Allocation of site-spec costs'!$D516,'Capex forecast'!$Q$7:$Q$210,"Customer Connection")</f>
        <v>0</v>
      </c>
      <c r="H516" s="32">
        <f>SUMIFS('Capex forecast'!G$7:G$210,'Capex forecast'!$T$7:$T$210,'Allocation of site-spec costs'!$B516,'Capex forecast'!$S$7:$S$210,'Allocation of site-spec costs'!$D516,'Capex forecast'!$Q$7:$Q$210,"Customer Connection")</f>
        <v>0</v>
      </c>
      <c r="I516" s="32">
        <f>SUMIFS('Capex forecast'!H$7:H$210,'Capex forecast'!$T$7:$T$210,'Allocation of site-spec costs'!$B516,'Capex forecast'!$S$7:$S$210,'Allocation of site-spec costs'!$D516,'Capex forecast'!$Q$7:$Q$210,"Customer Connection")</f>
        <v>0</v>
      </c>
      <c r="J516" s="32">
        <f>SUMIFS('Capex forecast'!I$7:I$210,'Capex forecast'!$T$7:$T$210,'Allocation of site-spec costs'!$B516,'Capex forecast'!$S$7:$S$210,'Allocation of site-spec costs'!$D516,'Capex forecast'!$Q$7:$Q$210,"Customer Connection")</f>
        <v>0</v>
      </c>
      <c r="K516" s="32">
        <f>SUMIFS('Capex forecast'!J$7:J$210,'Capex forecast'!$T$7:$T$210,'Allocation of site-spec costs'!$B516,'Capex forecast'!$S$7:$S$210,'Allocation of site-spec costs'!$D516,'Capex forecast'!$Q$7:$Q$210,"Customer Connection")</f>
        <v>0</v>
      </c>
      <c r="L516" s="32">
        <f>SUMIFS('Capex forecast'!K$7:K$210,'Capex forecast'!$T$7:$T$210,'Allocation of site-spec costs'!$B516,'Capex forecast'!$S$7:$S$210,'Allocation of site-spec costs'!$D516,'Capex forecast'!$Q$7:$Q$210,"Customer Connection")</f>
        <v>0</v>
      </c>
      <c r="M516" s="32">
        <f>SUMIFS('Capex forecast'!L$7:L$210,'Capex forecast'!$T$7:$T$210,'Allocation of site-spec costs'!$B516,'Capex forecast'!$S$7:$S$210,'Allocation of site-spec costs'!$D516,'Capex forecast'!$Q$7:$Q$210,"Customer Connection")</f>
        <v>0</v>
      </c>
      <c r="N516" s="32">
        <f>SUMIFS('Capex forecast'!M$7:M$210,'Capex forecast'!$T$7:$T$210,'Allocation of site-spec costs'!$B516,'Capex forecast'!$S$7:$S$210,'Allocation of site-spec costs'!$D516,'Capex forecast'!$Q$7:$Q$210,"Customer Connection")</f>
        <v>0</v>
      </c>
      <c r="O516" s="32">
        <f>SUMIFS('Capex forecast'!N$7:N$210,'Capex forecast'!$T$7:$T$210,'Allocation of site-spec costs'!$B516,'Capex forecast'!$S$7:$S$210,'Allocation of site-spec costs'!$D516,'Capex forecast'!$Q$7:$Q$210,"Customer Connection")</f>
        <v>0</v>
      </c>
      <c r="Q516" s="6" t="s">
        <v>617</v>
      </c>
      <c r="R516" s="6" t="str">
        <f>INDEX('Raw demand forecast'!$M$7:$M$5830,MATCH($Q516,'Raw demand forecast'!$B$7:$B$5830,0))</f>
        <v>Yes</v>
      </c>
      <c r="S516" s="6" t="str">
        <f>IF(COUNTIF($Q$93:Q516,$B516) = 1, "LV", IF(COUNTIF($Q$93:Q516,$B516) = 2, "HV", "ST"))</f>
        <v>HV</v>
      </c>
      <c r="T516" s="6" t="str">
        <f>INDEX('Demand forecast and growth rate'!$E$7:$E$273,MATCH($Q516,'Demand forecast and growth rate'!$B$7:$B$273,0))</f>
        <v>Steady/falling</v>
      </c>
      <c r="U516" s="32">
        <f>SUMIFS('Capex forecast'!E$7:E$210,'Capex forecast'!$T$7:$T$210,$Q516,'Capex forecast'!$S$7:$S$210,$S516,'Capex forecast'!$Q$7:$Q$210,"Augex")</f>
        <v>0</v>
      </c>
      <c r="V516" s="32">
        <f>SUMIFS('Capex forecast'!F$7:F$210,'Capex forecast'!$T$7:$T$210,$Q516,'Capex forecast'!$S$7:$S$210,$S516,'Capex forecast'!$Q$7:$Q$210,"Augex")</f>
        <v>0</v>
      </c>
      <c r="W516" s="32">
        <f>SUMIFS('Capex forecast'!G$7:G$210,'Capex forecast'!$T$7:$T$210,$Q516,'Capex forecast'!$S$7:$S$210,$S516,'Capex forecast'!$Q$7:$Q$210,"Augex")</f>
        <v>0</v>
      </c>
      <c r="X516" s="32">
        <f>SUMIFS('Capex forecast'!H$7:H$210,'Capex forecast'!$T$7:$T$210,$Q516,'Capex forecast'!$S$7:$S$210,$S516,'Capex forecast'!$Q$7:$Q$210,"Augex")</f>
        <v>0</v>
      </c>
      <c r="Y516" s="32">
        <f>SUMIFS('Capex forecast'!I$7:I$210,'Capex forecast'!$T$7:$T$210,$Q516,'Capex forecast'!$S$7:$S$210,$S516,'Capex forecast'!$Q$7:$Q$210,"Augex")</f>
        <v>0</v>
      </c>
      <c r="Z516" s="32">
        <f>SUMIFS('Capex forecast'!J$7:J$210,'Capex forecast'!$T$7:$T$210,$Q516,'Capex forecast'!$S$7:$S$210,$S516,'Capex forecast'!$Q$7:$Q$210,"Augex")</f>
        <v>0</v>
      </c>
      <c r="AA516" s="32">
        <f>SUMIFS('Capex forecast'!K$7:K$210,'Capex forecast'!$T$7:$T$210,$Q516,'Capex forecast'!$S$7:$S$210,$S516,'Capex forecast'!$Q$7:$Q$210,"Augex")</f>
        <v>0</v>
      </c>
      <c r="AB516" s="32">
        <f>SUMIFS('Capex forecast'!L$7:L$210,'Capex forecast'!$T$7:$T$210,$Q516,'Capex forecast'!$S$7:$S$210,$S516,'Capex forecast'!$Q$7:$Q$210,"Augex")</f>
        <v>0</v>
      </c>
      <c r="AC516" s="32">
        <f>SUMIFS('Capex forecast'!M$7:M$210,'Capex forecast'!$T$7:$T$210,$Q516,'Capex forecast'!$S$7:$S$210,$S516,'Capex forecast'!$Q$7:$Q$210,"Augex")</f>
        <v>0</v>
      </c>
      <c r="AD516" s="32">
        <f>SUMIFS('Capex forecast'!N$7:N$210,'Capex forecast'!$T$7:$T$210,$Q516,'Capex forecast'!$S$7:$S$210,$S516,'Capex forecast'!$Q$7:$Q$210,"Augex")</f>
        <v>0</v>
      </c>
      <c r="AF516" s="6" t="s">
        <v>617</v>
      </c>
      <c r="AG516" s="6" t="str">
        <f>INDEX('Raw demand forecast'!$M$7:$M$5830,MATCH($Q516,'Raw demand forecast'!$B$7:$B$5830,0))</f>
        <v>Yes</v>
      </c>
      <c r="AH516" s="6" t="str">
        <f>IF(COUNTIF($AF$93:AF516,$B516) = 1, "LV", IF(COUNTIF($AF$93:AF516,$B516) = 2, "HV", "ST"))</f>
        <v>HV</v>
      </c>
      <c r="AI516" s="6" t="str">
        <f>INDEX('Demand forecast and growth rate'!$E$7:$E$273,MATCH($Q516,'Demand forecast and growth rate'!$B$7:$B$273,0))</f>
        <v>Steady/falling</v>
      </c>
      <c r="AJ516" s="53">
        <f>SUMIFS('Capex forecast'!E$7:E$210,'Capex forecast'!$T$7:$T$210,$AF516,'Capex forecast'!$S$7:$S$210,$AH516,'Capex forecast'!$Q$7:$Q$210,"Repex")</f>
        <v>0</v>
      </c>
      <c r="AK516" s="53">
        <f>SUMIFS('Capex forecast'!F$7:F$210,'Capex forecast'!$T$7:$T$210,$AF516,'Capex forecast'!$S$7:$S$210,$AH516,'Capex forecast'!$Q$7:$Q$210,"Repex")</f>
        <v>0</v>
      </c>
      <c r="AL516" s="53">
        <f>SUMIFS('Capex forecast'!G$7:G$210,'Capex forecast'!$T$7:$T$210,$AF516,'Capex forecast'!$S$7:$S$210,$AH516,'Capex forecast'!$Q$7:$Q$210,"Repex")</f>
        <v>0</v>
      </c>
      <c r="AM516" s="53">
        <f>SUMIFS('Capex forecast'!H$7:H$210,'Capex forecast'!$T$7:$T$210,$AF516,'Capex forecast'!$S$7:$S$210,$AH516,'Capex forecast'!$Q$7:$Q$210,"Repex")</f>
        <v>0</v>
      </c>
      <c r="AN516" s="53">
        <f>SUMIFS('Capex forecast'!I$7:I$210,'Capex forecast'!$T$7:$T$210,$AF516,'Capex forecast'!$S$7:$S$210,$AH516,'Capex forecast'!$Q$7:$Q$210,"Repex")</f>
        <v>0</v>
      </c>
      <c r="AO516" s="53">
        <f>SUMIFS('Capex forecast'!J$7:J$210,'Capex forecast'!$T$7:$T$210,$AF516,'Capex forecast'!$S$7:$S$210,$AH516,'Capex forecast'!$Q$7:$Q$210,"Repex")</f>
        <v>0</v>
      </c>
      <c r="AP516" s="53">
        <f>SUMIFS('Capex forecast'!K$7:K$210,'Capex forecast'!$T$7:$T$210,$AF516,'Capex forecast'!$S$7:$S$210,$AH516,'Capex forecast'!$Q$7:$Q$210,"Repex")</f>
        <v>0</v>
      </c>
      <c r="AQ516" s="53">
        <f>SUMIFS('Capex forecast'!L$7:L$210,'Capex forecast'!$T$7:$T$210,$AF516,'Capex forecast'!$S$7:$S$210,$AH516,'Capex forecast'!$Q$7:$Q$210,"Repex")</f>
        <v>0</v>
      </c>
      <c r="AR516" s="53">
        <f>SUMIFS('Capex forecast'!M$7:M$210,'Capex forecast'!$T$7:$T$210,$AF516,'Capex forecast'!$S$7:$S$210,$AH516,'Capex forecast'!$Q$7:$Q$210,"Repex")</f>
        <v>0</v>
      </c>
      <c r="AS516" s="53">
        <f>SUMIFS('Capex forecast'!N$7:N$210,'Capex forecast'!$T$7:$T$210,$AF516,'Capex forecast'!$S$7:$S$210,$AH516,'Capex forecast'!$Q$7:$Q$210,"Repex")</f>
        <v>0</v>
      </c>
    </row>
    <row r="517" spans="2:45" ht="15">
      <c r="B517" s="6" t="s">
        <v>144</v>
      </c>
      <c r="C517" s="6" t="str">
        <f>INDEX('Raw demand forecast'!$M$7:$M$5830,MATCH($B517,'Raw demand forecast'!$B$7:$B$5830,0))</f>
        <v>No</v>
      </c>
      <c r="D517" s="6" t="str">
        <f>IF(COUNTIF($B$93:B517,$B517) = 1, "LV", IF(COUNTIF($B$93:B517,$B517) = 2, "HV", "ST"))</f>
        <v>HV</v>
      </c>
      <c r="E517" s="6" t="str">
        <f>INDEX('Demand forecast and growth rate'!$E$7:$E$273,MATCH($B517,'Demand forecast and growth rate'!$B$7:$B$273,0))</f>
        <v>Small growth</v>
      </c>
      <c r="F517" s="32">
        <f>SUMIFS('Capex forecast'!E$7:E$210,'Capex forecast'!$T$7:$T$210,'Allocation of site-spec costs'!$B517,'Capex forecast'!$S$7:$S$210,'Allocation of site-spec costs'!$D517,'Capex forecast'!$Q$7:$Q$210,"Customer Connection")</f>
        <v>0</v>
      </c>
      <c r="G517" s="32">
        <f>SUMIFS('Capex forecast'!F$7:F$210,'Capex forecast'!$T$7:$T$210,'Allocation of site-spec costs'!$B517,'Capex forecast'!$S$7:$S$210,'Allocation of site-spec costs'!$D517,'Capex forecast'!$Q$7:$Q$210,"Customer Connection")</f>
        <v>0</v>
      </c>
      <c r="H517" s="32">
        <f>SUMIFS('Capex forecast'!G$7:G$210,'Capex forecast'!$T$7:$T$210,'Allocation of site-spec costs'!$B517,'Capex forecast'!$S$7:$S$210,'Allocation of site-spec costs'!$D517,'Capex forecast'!$Q$7:$Q$210,"Customer Connection")</f>
        <v>0</v>
      </c>
      <c r="I517" s="32">
        <f>SUMIFS('Capex forecast'!H$7:H$210,'Capex forecast'!$T$7:$T$210,'Allocation of site-spec costs'!$B517,'Capex forecast'!$S$7:$S$210,'Allocation of site-spec costs'!$D517,'Capex forecast'!$Q$7:$Q$210,"Customer Connection")</f>
        <v>0</v>
      </c>
      <c r="J517" s="32">
        <f>SUMIFS('Capex forecast'!I$7:I$210,'Capex forecast'!$T$7:$T$210,'Allocation of site-spec costs'!$B517,'Capex forecast'!$S$7:$S$210,'Allocation of site-spec costs'!$D517,'Capex forecast'!$Q$7:$Q$210,"Customer Connection")</f>
        <v>0</v>
      </c>
      <c r="K517" s="32">
        <f>SUMIFS('Capex forecast'!J$7:J$210,'Capex forecast'!$T$7:$T$210,'Allocation of site-spec costs'!$B517,'Capex forecast'!$S$7:$S$210,'Allocation of site-spec costs'!$D517,'Capex forecast'!$Q$7:$Q$210,"Customer Connection")</f>
        <v>0</v>
      </c>
      <c r="L517" s="32">
        <f>SUMIFS('Capex forecast'!K$7:K$210,'Capex forecast'!$T$7:$T$210,'Allocation of site-spec costs'!$B517,'Capex forecast'!$S$7:$S$210,'Allocation of site-spec costs'!$D517,'Capex forecast'!$Q$7:$Q$210,"Customer Connection")</f>
        <v>0</v>
      </c>
      <c r="M517" s="32">
        <f>SUMIFS('Capex forecast'!L$7:L$210,'Capex forecast'!$T$7:$T$210,'Allocation of site-spec costs'!$B517,'Capex forecast'!$S$7:$S$210,'Allocation of site-spec costs'!$D517,'Capex forecast'!$Q$7:$Q$210,"Customer Connection")</f>
        <v>0</v>
      </c>
      <c r="N517" s="32">
        <f>SUMIFS('Capex forecast'!M$7:M$210,'Capex forecast'!$T$7:$T$210,'Allocation of site-spec costs'!$B517,'Capex forecast'!$S$7:$S$210,'Allocation of site-spec costs'!$D517,'Capex forecast'!$Q$7:$Q$210,"Customer Connection")</f>
        <v>0</v>
      </c>
      <c r="O517" s="32">
        <f>SUMIFS('Capex forecast'!N$7:N$210,'Capex forecast'!$T$7:$T$210,'Allocation of site-spec costs'!$B517,'Capex forecast'!$S$7:$S$210,'Allocation of site-spec costs'!$D517,'Capex forecast'!$Q$7:$Q$210,"Customer Connection")</f>
        <v>0</v>
      </c>
      <c r="Q517" s="6" t="s">
        <v>144</v>
      </c>
      <c r="R517" s="6" t="str">
        <f>INDEX('Raw demand forecast'!$M$7:$M$5830,MATCH($Q517,'Raw demand forecast'!$B$7:$B$5830,0))</f>
        <v>No</v>
      </c>
      <c r="S517" s="6" t="str">
        <f>IF(COUNTIF($Q$93:Q517,$B517) = 1, "LV", IF(COUNTIF($Q$93:Q517,$B517) = 2, "HV", "ST"))</f>
        <v>HV</v>
      </c>
      <c r="T517" s="6" t="str">
        <f>INDEX('Demand forecast and growth rate'!$E$7:$E$273,MATCH($Q517,'Demand forecast and growth rate'!$B$7:$B$273,0))</f>
        <v>Small growth</v>
      </c>
      <c r="U517" s="32">
        <f>SUMIFS('Capex forecast'!E$7:E$210,'Capex forecast'!$T$7:$T$210,$Q517,'Capex forecast'!$S$7:$S$210,$S517,'Capex forecast'!$Q$7:$Q$210,"Augex")</f>
        <v>0</v>
      </c>
      <c r="V517" s="32">
        <f>SUMIFS('Capex forecast'!F$7:F$210,'Capex forecast'!$T$7:$T$210,$Q517,'Capex forecast'!$S$7:$S$210,$S517,'Capex forecast'!$Q$7:$Q$210,"Augex")</f>
        <v>0</v>
      </c>
      <c r="W517" s="32">
        <f>SUMIFS('Capex forecast'!G$7:G$210,'Capex forecast'!$T$7:$T$210,$Q517,'Capex forecast'!$S$7:$S$210,$S517,'Capex forecast'!$Q$7:$Q$210,"Augex")</f>
        <v>0</v>
      </c>
      <c r="X517" s="32">
        <f>SUMIFS('Capex forecast'!H$7:H$210,'Capex forecast'!$T$7:$T$210,$Q517,'Capex forecast'!$S$7:$S$210,$S517,'Capex forecast'!$Q$7:$Q$210,"Augex")</f>
        <v>0</v>
      </c>
      <c r="Y517" s="32">
        <f>SUMIFS('Capex forecast'!I$7:I$210,'Capex forecast'!$T$7:$T$210,$Q517,'Capex forecast'!$S$7:$S$210,$S517,'Capex forecast'!$Q$7:$Q$210,"Augex")</f>
        <v>0</v>
      </c>
      <c r="Z517" s="32">
        <f>SUMIFS('Capex forecast'!J$7:J$210,'Capex forecast'!$T$7:$T$210,$Q517,'Capex forecast'!$S$7:$S$210,$S517,'Capex forecast'!$Q$7:$Q$210,"Augex")</f>
        <v>0</v>
      </c>
      <c r="AA517" s="32">
        <f>SUMIFS('Capex forecast'!K$7:K$210,'Capex forecast'!$T$7:$T$210,$Q517,'Capex forecast'!$S$7:$S$210,$S517,'Capex forecast'!$Q$7:$Q$210,"Augex")</f>
        <v>0</v>
      </c>
      <c r="AB517" s="32">
        <f>SUMIFS('Capex forecast'!L$7:L$210,'Capex forecast'!$T$7:$T$210,$Q517,'Capex forecast'!$S$7:$S$210,$S517,'Capex forecast'!$Q$7:$Q$210,"Augex")</f>
        <v>0</v>
      </c>
      <c r="AC517" s="32">
        <f>SUMIFS('Capex forecast'!M$7:M$210,'Capex forecast'!$T$7:$T$210,$Q517,'Capex forecast'!$S$7:$S$210,$S517,'Capex forecast'!$Q$7:$Q$210,"Augex")</f>
        <v>0</v>
      </c>
      <c r="AD517" s="32">
        <f>SUMIFS('Capex forecast'!N$7:N$210,'Capex forecast'!$T$7:$T$210,$Q517,'Capex forecast'!$S$7:$S$210,$S517,'Capex forecast'!$Q$7:$Q$210,"Augex")</f>
        <v>0</v>
      </c>
      <c r="AF517" s="6" t="s">
        <v>144</v>
      </c>
      <c r="AG517" s="6" t="str">
        <f>INDEX('Raw demand forecast'!$M$7:$M$5830,MATCH($Q517,'Raw demand forecast'!$B$7:$B$5830,0))</f>
        <v>No</v>
      </c>
      <c r="AH517" s="6" t="str">
        <f>IF(COUNTIF($AF$93:AF517,$B517) = 1, "LV", IF(COUNTIF($AF$93:AF517,$B517) = 2, "HV", "ST"))</f>
        <v>HV</v>
      </c>
      <c r="AI517" s="6" t="str">
        <f>INDEX('Demand forecast and growth rate'!$E$7:$E$273,MATCH($Q517,'Demand forecast and growth rate'!$B$7:$B$273,0))</f>
        <v>Small growth</v>
      </c>
      <c r="AJ517" s="53">
        <f>SUMIFS('Capex forecast'!E$7:E$210,'Capex forecast'!$T$7:$T$210,$AF517,'Capex forecast'!$S$7:$S$210,$AH517,'Capex forecast'!$Q$7:$Q$210,"Repex")</f>
        <v>0</v>
      </c>
      <c r="AK517" s="53">
        <f>SUMIFS('Capex forecast'!F$7:F$210,'Capex forecast'!$T$7:$T$210,$AF517,'Capex forecast'!$S$7:$S$210,$AH517,'Capex forecast'!$Q$7:$Q$210,"Repex")</f>
        <v>0</v>
      </c>
      <c r="AL517" s="53">
        <f>SUMIFS('Capex forecast'!G$7:G$210,'Capex forecast'!$T$7:$T$210,$AF517,'Capex forecast'!$S$7:$S$210,$AH517,'Capex forecast'!$Q$7:$Q$210,"Repex")</f>
        <v>0</v>
      </c>
      <c r="AM517" s="53">
        <f>SUMIFS('Capex forecast'!H$7:H$210,'Capex forecast'!$T$7:$T$210,$AF517,'Capex forecast'!$S$7:$S$210,$AH517,'Capex forecast'!$Q$7:$Q$210,"Repex")</f>
        <v>0</v>
      </c>
      <c r="AN517" s="53">
        <f>SUMIFS('Capex forecast'!I$7:I$210,'Capex forecast'!$T$7:$T$210,$AF517,'Capex forecast'!$S$7:$S$210,$AH517,'Capex forecast'!$Q$7:$Q$210,"Repex")</f>
        <v>0</v>
      </c>
      <c r="AO517" s="53">
        <f>SUMIFS('Capex forecast'!J$7:J$210,'Capex forecast'!$T$7:$T$210,$AF517,'Capex forecast'!$S$7:$S$210,$AH517,'Capex forecast'!$Q$7:$Q$210,"Repex")</f>
        <v>0</v>
      </c>
      <c r="AP517" s="53">
        <f>SUMIFS('Capex forecast'!K$7:K$210,'Capex forecast'!$T$7:$T$210,$AF517,'Capex forecast'!$S$7:$S$210,$AH517,'Capex forecast'!$Q$7:$Q$210,"Repex")</f>
        <v>0</v>
      </c>
      <c r="AQ517" s="53">
        <f>SUMIFS('Capex forecast'!L$7:L$210,'Capex forecast'!$T$7:$T$210,$AF517,'Capex forecast'!$S$7:$S$210,$AH517,'Capex forecast'!$Q$7:$Q$210,"Repex")</f>
        <v>0</v>
      </c>
      <c r="AR517" s="53">
        <f>SUMIFS('Capex forecast'!M$7:M$210,'Capex forecast'!$T$7:$T$210,$AF517,'Capex forecast'!$S$7:$S$210,$AH517,'Capex forecast'!$Q$7:$Q$210,"Repex")</f>
        <v>0</v>
      </c>
      <c r="AS517" s="53">
        <f>SUMIFS('Capex forecast'!N$7:N$210,'Capex forecast'!$T$7:$T$210,$AF517,'Capex forecast'!$S$7:$S$210,$AH517,'Capex forecast'!$Q$7:$Q$210,"Repex")</f>
        <v>0</v>
      </c>
    </row>
    <row r="518" spans="2:45" ht="15">
      <c r="B518" s="6" t="s">
        <v>165</v>
      </c>
      <c r="C518" s="6" t="str">
        <f>INDEX('Raw demand forecast'!$M$7:$M$5830,MATCH($B518,'Raw demand forecast'!$B$7:$B$5830,0))</f>
        <v>No</v>
      </c>
      <c r="D518" s="6" t="str">
        <f>IF(COUNTIF($B$93:B518,$B518) = 1, "LV", IF(COUNTIF($B$93:B518,$B518) = 2, "HV", "ST"))</f>
        <v>HV</v>
      </c>
      <c r="E518" s="6" t="str">
        <f>INDEX('Demand forecast and growth rate'!$E$7:$E$273,MATCH($B518,'Demand forecast and growth rate'!$B$7:$B$273,0))</f>
        <v>Steady/falling</v>
      </c>
      <c r="F518" s="32">
        <f>SUMIFS('Capex forecast'!E$7:E$210,'Capex forecast'!$T$7:$T$210,'Allocation of site-spec costs'!$B518,'Capex forecast'!$S$7:$S$210,'Allocation of site-spec costs'!$D518,'Capex forecast'!$Q$7:$Q$210,"Customer Connection")</f>
        <v>0</v>
      </c>
      <c r="G518" s="32">
        <f>SUMIFS('Capex forecast'!F$7:F$210,'Capex forecast'!$T$7:$T$210,'Allocation of site-spec costs'!$B518,'Capex forecast'!$S$7:$S$210,'Allocation of site-spec costs'!$D518,'Capex forecast'!$Q$7:$Q$210,"Customer Connection")</f>
        <v>0</v>
      </c>
      <c r="H518" s="32">
        <f>SUMIFS('Capex forecast'!G$7:G$210,'Capex forecast'!$T$7:$T$210,'Allocation of site-spec costs'!$B518,'Capex forecast'!$S$7:$S$210,'Allocation of site-spec costs'!$D518,'Capex forecast'!$Q$7:$Q$210,"Customer Connection")</f>
        <v>0</v>
      </c>
      <c r="I518" s="32">
        <f>SUMIFS('Capex forecast'!H$7:H$210,'Capex forecast'!$T$7:$T$210,'Allocation of site-spec costs'!$B518,'Capex forecast'!$S$7:$S$210,'Allocation of site-spec costs'!$D518,'Capex forecast'!$Q$7:$Q$210,"Customer Connection")</f>
        <v>0</v>
      </c>
      <c r="J518" s="32">
        <f>SUMIFS('Capex forecast'!I$7:I$210,'Capex forecast'!$T$7:$T$210,'Allocation of site-spec costs'!$B518,'Capex forecast'!$S$7:$S$210,'Allocation of site-spec costs'!$D518,'Capex forecast'!$Q$7:$Q$210,"Customer Connection")</f>
        <v>0</v>
      </c>
      <c r="K518" s="32">
        <f>SUMIFS('Capex forecast'!J$7:J$210,'Capex forecast'!$T$7:$T$210,'Allocation of site-spec costs'!$B518,'Capex forecast'!$S$7:$S$210,'Allocation of site-spec costs'!$D518,'Capex forecast'!$Q$7:$Q$210,"Customer Connection")</f>
        <v>0</v>
      </c>
      <c r="L518" s="32">
        <f>SUMIFS('Capex forecast'!K$7:K$210,'Capex forecast'!$T$7:$T$210,'Allocation of site-spec costs'!$B518,'Capex forecast'!$S$7:$S$210,'Allocation of site-spec costs'!$D518,'Capex forecast'!$Q$7:$Q$210,"Customer Connection")</f>
        <v>0</v>
      </c>
      <c r="M518" s="32">
        <f>SUMIFS('Capex forecast'!L$7:L$210,'Capex forecast'!$T$7:$T$210,'Allocation of site-spec costs'!$B518,'Capex forecast'!$S$7:$S$210,'Allocation of site-spec costs'!$D518,'Capex forecast'!$Q$7:$Q$210,"Customer Connection")</f>
        <v>0</v>
      </c>
      <c r="N518" s="32">
        <f>SUMIFS('Capex forecast'!M$7:M$210,'Capex forecast'!$T$7:$T$210,'Allocation of site-spec costs'!$B518,'Capex forecast'!$S$7:$S$210,'Allocation of site-spec costs'!$D518,'Capex forecast'!$Q$7:$Q$210,"Customer Connection")</f>
        <v>0</v>
      </c>
      <c r="O518" s="32">
        <f>SUMIFS('Capex forecast'!N$7:N$210,'Capex forecast'!$T$7:$T$210,'Allocation of site-spec costs'!$B518,'Capex forecast'!$S$7:$S$210,'Allocation of site-spec costs'!$D518,'Capex forecast'!$Q$7:$Q$210,"Customer Connection")</f>
        <v>0</v>
      </c>
      <c r="Q518" s="6" t="s">
        <v>165</v>
      </c>
      <c r="R518" s="6" t="str">
        <f>INDEX('Raw demand forecast'!$M$7:$M$5830,MATCH($Q518,'Raw demand forecast'!$B$7:$B$5830,0))</f>
        <v>No</v>
      </c>
      <c r="S518" s="6" t="str">
        <f>IF(COUNTIF($Q$93:Q518,$B518) = 1, "LV", IF(COUNTIF($Q$93:Q518,$B518) = 2, "HV", "ST"))</f>
        <v>HV</v>
      </c>
      <c r="T518" s="6" t="str">
        <f>INDEX('Demand forecast and growth rate'!$E$7:$E$273,MATCH($Q518,'Demand forecast and growth rate'!$B$7:$B$273,0))</f>
        <v>Steady/falling</v>
      </c>
      <c r="U518" s="32">
        <f>SUMIFS('Capex forecast'!E$7:E$210,'Capex forecast'!$T$7:$T$210,$Q518,'Capex forecast'!$S$7:$S$210,$S518,'Capex forecast'!$Q$7:$Q$210,"Augex")</f>
        <v>0</v>
      </c>
      <c r="V518" s="32">
        <f>SUMIFS('Capex forecast'!F$7:F$210,'Capex forecast'!$T$7:$T$210,$Q518,'Capex forecast'!$S$7:$S$210,$S518,'Capex forecast'!$Q$7:$Q$210,"Augex")</f>
        <v>0</v>
      </c>
      <c r="W518" s="32">
        <f>SUMIFS('Capex forecast'!G$7:G$210,'Capex forecast'!$T$7:$T$210,$Q518,'Capex forecast'!$S$7:$S$210,$S518,'Capex forecast'!$Q$7:$Q$210,"Augex")</f>
        <v>0</v>
      </c>
      <c r="X518" s="32">
        <f>SUMIFS('Capex forecast'!H$7:H$210,'Capex forecast'!$T$7:$T$210,$Q518,'Capex forecast'!$S$7:$S$210,$S518,'Capex forecast'!$Q$7:$Q$210,"Augex")</f>
        <v>0</v>
      </c>
      <c r="Y518" s="32">
        <f>SUMIFS('Capex forecast'!I$7:I$210,'Capex forecast'!$T$7:$T$210,$Q518,'Capex forecast'!$S$7:$S$210,$S518,'Capex forecast'!$Q$7:$Q$210,"Augex")</f>
        <v>0</v>
      </c>
      <c r="Z518" s="32">
        <f>SUMIFS('Capex forecast'!J$7:J$210,'Capex forecast'!$T$7:$T$210,$Q518,'Capex forecast'!$S$7:$S$210,$S518,'Capex forecast'!$Q$7:$Q$210,"Augex")</f>
        <v>0</v>
      </c>
      <c r="AA518" s="32">
        <f>SUMIFS('Capex forecast'!K$7:K$210,'Capex forecast'!$T$7:$T$210,$Q518,'Capex forecast'!$S$7:$S$210,$S518,'Capex forecast'!$Q$7:$Q$210,"Augex")</f>
        <v>0</v>
      </c>
      <c r="AB518" s="32">
        <f>SUMIFS('Capex forecast'!L$7:L$210,'Capex forecast'!$T$7:$T$210,$Q518,'Capex forecast'!$S$7:$S$210,$S518,'Capex forecast'!$Q$7:$Q$210,"Augex")</f>
        <v>0</v>
      </c>
      <c r="AC518" s="32">
        <f>SUMIFS('Capex forecast'!M$7:M$210,'Capex forecast'!$T$7:$T$210,$Q518,'Capex forecast'!$S$7:$S$210,$S518,'Capex forecast'!$Q$7:$Q$210,"Augex")</f>
        <v>0</v>
      </c>
      <c r="AD518" s="32">
        <f>SUMIFS('Capex forecast'!N$7:N$210,'Capex forecast'!$T$7:$T$210,$Q518,'Capex forecast'!$S$7:$S$210,$S518,'Capex forecast'!$Q$7:$Q$210,"Augex")</f>
        <v>0</v>
      </c>
      <c r="AF518" s="6" t="s">
        <v>165</v>
      </c>
      <c r="AG518" s="6" t="str">
        <f>INDEX('Raw demand forecast'!$M$7:$M$5830,MATCH($Q518,'Raw demand forecast'!$B$7:$B$5830,0))</f>
        <v>No</v>
      </c>
      <c r="AH518" s="6" t="str">
        <f>IF(COUNTIF($AF$93:AF518,$B518) = 1, "LV", IF(COUNTIF($AF$93:AF518,$B518) = 2, "HV", "ST"))</f>
        <v>HV</v>
      </c>
      <c r="AI518" s="6" t="str">
        <f>INDEX('Demand forecast and growth rate'!$E$7:$E$273,MATCH($Q518,'Demand forecast and growth rate'!$B$7:$B$273,0))</f>
        <v>Steady/falling</v>
      </c>
      <c r="AJ518" s="53">
        <f>SUMIFS('Capex forecast'!E$7:E$210,'Capex forecast'!$T$7:$T$210,$AF518,'Capex forecast'!$S$7:$S$210,$AH518,'Capex forecast'!$Q$7:$Q$210,"Repex")</f>
        <v>0</v>
      </c>
      <c r="AK518" s="53">
        <f>SUMIFS('Capex forecast'!F$7:F$210,'Capex forecast'!$T$7:$T$210,$AF518,'Capex forecast'!$S$7:$S$210,$AH518,'Capex forecast'!$Q$7:$Q$210,"Repex")</f>
        <v>0</v>
      </c>
      <c r="AL518" s="53">
        <f>SUMIFS('Capex forecast'!G$7:G$210,'Capex forecast'!$T$7:$T$210,$AF518,'Capex forecast'!$S$7:$S$210,$AH518,'Capex forecast'!$Q$7:$Q$210,"Repex")</f>
        <v>0</v>
      </c>
      <c r="AM518" s="53">
        <f>SUMIFS('Capex forecast'!H$7:H$210,'Capex forecast'!$T$7:$T$210,$AF518,'Capex forecast'!$S$7:$S$210,$AH518,'Capex forecast'!$Q$7:$Q$210,"Repex")</f>
        <v>0</v>
      </c>
      <c r="AN518" s="53">
        <f>SUMIFS('Capex forecast'!I$7:I$210,'Capex forecast'!$T$7:$T$210,$AF518,'Capex forecast'!$S$7:$S$210,$AH518,'Capex forecast'!$Q$7:$Q$210,"Repex")</f>
        <v>0</v>
      </c>
      <c r="AO518" s="53">
        <f>SUMIFS('Capex forecast'!J$7:J$210,'Capex forecast'!$T$7:$T$210,$AF518,'Capex forecast'!$S$7:$S$210,$AH518,'Capex forecast'!$Q$7:$Q$210,"Repex")</f>
        <v>0</v>
      </c>
      <c r="AP518" s="53">
        <f>SUMIFS('Capex forecast'!K$7:K$210,'Capex forecast'!$T$7:$T$210,$AF518,'Capex forecast'!$S$7:$S$210,$AH518,'Capex forecast'!$Q$7:$Q$210,"Repex")</f>
        <v>0</v>
      </c>
      <c r="AQ518" s="53">
        <f>SUMIFS('Capex forecast'!L$7:L$210,'Capex forecast'!$T$7:$T$210,$AF518,'Capex forecast'!$S$7:$S$210,$AH518,'Capex forecast'!$Q$7:$Q$210,"Repex")</f>
        <v>0</v>
      </c>
      <c r="AR518" s="53">
        <f>SUMIFS('Capex forecast'!M$7:M$210,'Capex forecast'!$T$7:$T$210,$AF518,'Capex forecast'!$S$7:$S$210,$AH518,'Capex forecast'!$Q$7:$Q$210,"Repex")</f>
        <v>0</v>
      </c>
      <c r="AS518" s="53">
        <f>SUMIFS('Capex forecast'!N$7:N$210,'Capex forecast'!$T$7:$T$210,$AF518,'Capex forecast'!$S$7:$S$210,$AH518,'Capex forecast'!$Q$7:$Q$210,"Repex")</f>
        <v>0</v>
      </c>
    </row>
    <row r="519" spans="2:45" ht="15">
      <c r="B519" s="6" t="s">
        <v>575</v>
      </c>
      <c r="C519" s="6" t="str">
        <f>INDEX('Raw demand forecast'!$M$7:$M$5830,MATCH($B519,'Raw demand forecast'!$B$7:$B$5830,0))</f>
        <v>No</v>
      </c>
      <c r="D519" s="6" t="str">
        <f>IF(COUNTIF($B$93:B519,$B519) = 1, "LV", IF(COUNTIF($B$93:B519,$B519) = 2, "HV", "ST"))</f>
        <v>HV</v>
      </c>
      <c r="E519" s="6" t="str">
        <f>INDEX('Demand forecast and growth rate'!$E$7:$E$273,MATCH($B519,'Demand forecast and growth rate'!$B$7:$B$273,0))</f>
        <v>Steady/falling</v>
      </c>
      <c r="F519" s="32">
        <f>SUMIFS('Capex forecast'!E$7:E$210,'Capex forecast'!$T$7:$T$210,'Allocation of site-spec costs'!$B519,'Capex forecast'!$S$7:$S$210,'Allocation of site-spec costs'!$D519,'Capex forecast'!$Q$7:$Q$210,"Customer Connection")</f>
        <v>0</v>
      </c>
      <c r="G519" s="32">
        <f>SUMIFS('Capex forecast'!F$7:F$210,'Capex forecast'!$T$7:$T$210,'Allocation of site-spec costs'!$B519,'Capex forecast'!$S$7:$S$210,'Allocation of site-spec costs'!$D519,'Capex forecast'!$Q$7:$Q$210,"Customer Connection")</f>
        <v>0</v>
      </c>
      <c r="H519" s="32">
        <f>SUMIFS('Capex forecast'!G$7:G$210,'Capex forecast'!$T$7:$T$210,'Allocation of site-spec costs'!$B519,'Capex forecast'!$S$7:$S$210,'Allocation of site-spec costs'!$D519,'Capex forecast'!$Q$7:$Q$210,"Customer Connection")</f>
        <v>0</v>
      </c>
      <c r="I519" s="32">
        <f>SUMIFS('Capex forecast'!H$7:H$210,'Capex forecast'!$T$7:$T$210,'Allocation of site-spec costs'!$B519,'Capex forecast'!$S$7:$S$210,'Allocation of site-spec costs'!$D519,'Capex forecast'!$Q$7:$Q$210,"Customer Connection")</f>
        <v>0</v>
      </c>
      <c r="J519" s="32">
        <f>SUMIFS('Capex forecast'!I$7:I$210,'Capex forecast'!$T$7:$T$210,'Allocation of site-spec costs'!$B519,'Capex forecast'!$S$7:$S$210,'Allocation of site-spec costs'!$D519,'Capex forecast'!$Q$7:$Q$210,"Customer Connection")</f>
        <v>0</v>
      </c>
      <c r="K519" s="32">
        <f>SUMIFS('Capex forecast'!J$7:J$210,'Capex forecast'!$T$7:$T$210,'Allocation of site-spec costs'!$B519,'Capex forecast'!$S$7:$S$210,'Allocation of site-spec costs'!$D519,'Capex forecast'!$Q$7:$Q$210,"Customer Connection")</f>
        <v>0</v>
      </c>
      <c r="L519" s="32">
        <f>SUMIFS('Capex forecast'!K$7:K$210,'Capex forecast'!$T$7:$T$210,'Allocation of site-spec costs'!$B519,'Capex forecast'!$S$7:$S$210,'Allocation of site-spec costs'!$D519,'Capex forecast'!$Q$7:$Q$210,"Customer Connection")</f>
        <v>0</v>
      </c>
      <c r="M519" s="32">
        <f>SUMIFS('Capex forecast'!L$7:L$210,'Capex forecast'!$T$7:$T$210,'Allocation of site-spec costs'!$B519,'Capex forecast'!$S$7:$S$210,'Allocation of site-spec costs'!$D519,'Capex forecast'!$Q$7:$Q$210,"Customer Connection")</f>
        <v>0</v>
      </c>
      <c r="N519" s="32">
        <f>SUMIFS('Capex forecast'!M$7:M$210,'Capex forecast'!$T$7:$T$210,'Allocation of site-spec costs'!$B519,'Capex forecast'!$S$7:$S$210,'Allocation of site-spec costs'!$D519,'Capex forecast'!$Q$7:$Q$210,"Customer Connection")</f>
        <v>0</v>
      </c>
      <c r="O519" s="32">
        <f>SUMIFS('Capex forecast'!N$7:N$210,'Capex forecast'!$T$7:$T$210,'Allocation of site-spec costs'!$B519,'Capex forecast'!$S$7:$S$210,'Allocation of site-spec costs'!$D519,'Capex forecast'!$Q$7:$Q$210,"Customer Connection")</f>
        <v>0</v>
      </c>
      <c r="Q519" s="6" t="s">
        <v>575</v>
      </c>
      <c r="R519" s="6" t="str">
        <f>INDEX('Raw demand forecast'!$M$7:$M$5830,MATCH($Q519,'Raw demand forecast'!$B$7:$B$5830,0))</f>
        <v>No</v>
      </c>
      <c r="S519" s="6" t="str">
        <f>IF(COUNTIF($Q$93:Q519,$B519) = 1, "LV", IF(COUNTIF($Q$93:Q519,$B519) = 2, "HV", "ST"))</f>
        <v>HV</v>
      </c>
      <c r="T519" s="6" t="str">
        <f>INDEX('Demand forecast and growth rate'!$E$7:$E$273,MATCH($Q519,'Demand forecast and growth rate'!$B$7:$B$273,0))</f>
        <v>Steady/falling</v>
      </c>
      <c r="U519" s="32">
        <f>SUMIFS('Capex forecast'!E$7:E$210,'Capex forecast'!$T$7:$T$210,$Q519,'Capex forecast'!$S$7:$S$210,$S519,'Capex forecast'!$Q$7:$Q$210,"Augex")</f>
        <v>0</v>
      </c>
      <c r="V519" s="32">
        <f>SUMIFS('Capex forecast'!F$7:F$210,'Capex forecast'!$T$7:$T$210,$Q519,'Capex forecast'!$S$7:$S$210,$S519,'Capex forecast'!$Q$7:$Q$210,"Augex")</f>
        <v>0</v>
      </c>
      <c r="W519" s="32">
        <f>SUMIFS('Capex forecast'!G$7:G$210,'Capex forecast'!$T$7:$T$210,$Q519,'Capex forecast'!$S$7:$S$210,$S519,'Capex forecast'!$Q$7:$Q$210,"Augex")</f>
        <v>0</v>
      </c>
      <c r="X519" s="32">
        <f>SUMIFS('Capex forecast'!H$7:H$210,'Capex forecast'!$T$7:$T$210,$Q519,'Capex forecast'!$S$7:$S$210,$S519,'Capex forecast'!$Q$7:$Q$210,"Augex")</f>
        <v>0</v>
      </c>
      <c r="Y519" s="32">
        <f>SUMIFS('Capex forecast'!I$7:I$210,'Capex forecast'!$T$7:$T$210,$Q519,'Capex forecast'!$S$7:$S$210,$S519,'Capex forecast'!$Q$7:$Q$210,"Augex")</f>
        <v>0</v>
      </c>
      <c r="Z519" s="32">
        <f>SUMIFS('Capex forecast'!J$7:J$210,'Capex forecast'!$T$7:$T$210,$Q519,'Capex forecast'!$S$7:$S$210,$S519,'Capex forecast'!$Q$7:$Q$210,"Augex")</f>
        <v>0</v>
      </c>
      <c r="AA519" s="32">
        <f>SUMIFS('Capex forecast'!K$7:K$210,'Capex forecast'!$T$7:$T$210,$Q519,'Capex forecast'!$S$7:$S$210,$S519,'Capex forecast'!$Q$7:$Q$210,"Augex")</f>
        <v>0</v>
      </c>
      <c r="AB519" s="32">
        <f>SUMIFS('Capex forecast'!L$7:L$210,'Capex forecast'!$T$7:$T$210,$Q519,'Capex forecast'!$S$7:$S$210,$S519,'Capex forecast'!$Q$7:$Q$210,"Augex")</f>
        <v>0</v>
      </c>
      <c r="AC519" s="32">
        <f>SUMIFS('Capex forecast'!M$7:M$210,'Capex forecast'!$T$7:$T$210,$Q519,'Capex forecast'!$S$7:$S$210,$S519,'Capex forecast'!$Q$7:$Q$210,"Augex")</f>
        <v>0</v>
      </c>
      <c r="AD519" s="32">
        <f>SUMIFS('Capex forecast'!N$7:N$210,'Capex forecast'!$T$7:$T$210,$Q519,'Capex forecast'!$S$7:$S$210,$S519,'Capex forecast'!$Q$7:$Q$210,"Augex")</f>
        <v>0</v>
      </c>
      <c r="AF519" s="6" t="s">
        <v>575</v>
      </c>
      <c r="AG519" s="6" t="str">
        <f>INDEX('Raw demand forecast'!$M$7:$M$5830,MATCH($Q519,'Raw demand forecast'!$B$7:$B$5830,0))</f>
        <v>No</v>
      </c>
      <c r="AH519" s="6" t="str">
        <f>IF(COUNTIF($AF$93:AF519,$B519) = 1, "LV", IF(COUNTIF($AF$93:AF519,$B519) = 2, "HV", "ST"))</f>
        <v>HV</v>
      </c>
      <c r="AI519" s="6" t="str">
        <f>INDEX('Demand forecast and growth rate'!$E$7:$E$273,MATCH($Q519,'Demand forecast and growth rate'!$B$7:$B$273,0))</f>
        <v>Steady/falling</v>
      </c>
      <c r="AJ519" s="53">
        <f>SUMIFS('Capex forecast'!E$7:E$210,'Capex forecast'!$T$7:$T$210,$AF519,'Capex forecast'!$S$7:$S$210,$AH519,'Capex forecast'!$Q$7:$Q$210,"Repex")</f>
        <v>0</v>
      </c>
      <c r="AK519" s="53">
        <f>SUMIFS('Capex forecast'!F$7:F$210,'Capex forecast'!$T$7:$T$210,$AF519,'Capex forecast'!$S$7:$S$210,$AH519,'Capex forecast'!$Q$7:$Q$210,"Repex")</f>
        <v>0</v>
      </c>
      <c r="AL519" s="53">
        <f>SUMIFS('Capex forecast'!G$7:G$210,'Capex forecast'!$T$7:$T$210,$AF519,'Capex forecast'!$S$7:$S$210,$AH519,'Capex forecast'!$Q$7:$Q$210,"Repex")</f>
        <v>0</v>
      </c>
      <c r="AM519" s="53">
        <f>SUMIFS('Capex forecast'!H$7:H$210,'Capex forecast'!$T$7:$T$210,$AF519,'Capex forecast'!$S$7:$S$210,$AH519,'Capex forecast'!$Q$7:$Q$210,"Repex")</f>
        <v>0</v>
      </c>
      <c r="AN519" s="53">
        <f>SUMIFS('Capex forecast'!I$7:I$210,'Capex forecast'!$T$7:$T$210,$AF519,'Capex forecast'!$S$7:$S$210,$AH519,'Capex forecast'!$Q$7:$Q$210,"Repex")</f>
        <v>0</v>
      </c>
      <c r="AO519" s="53">
        <f>SUMIFS('Capex forecast'!J$7:J$210,'Capex forecast'!$T$7:$T$210,$AF519,'Capex forecast'!$S$7:$S$210,$AH519,'Capex forecast'!$Q$7:$Q$210,"Repex")</f>
        <v>0</v>
      </c>
      <c r="AP519" s="53">
        <f>SUMIFS('Capex forecast'!K$7:K$210,'Capex forecast'!$T$7:$T$210,$AF519,'Capex forecast'!$S$7:$S$210,$AH519,'Capex forecast'!$Q$7:$Q$210,"Repex")</f>
        <v>0</v>
      </c>
      <c r="AQ519" s="53">
        <f>SUMIFS('Capex forecast'!L$7:L$210,'Capex forecast'!$T$7:$T$210,$AF519,'Capex forecast'!$S$7:$S$210,$AH519,'Capex forecast'!$Q$7:$Q$210,"Repex")</f>
        <v>0</v>
      </c>
      <c r="AR519" s="53">
        <f>SUMIFS('Capex forecast'!M$7:M$210,'Capex forecast'!$T$7:$T$210,$AF519,'Capex forecast'!$S$7:$S$210,$AH519,'Capex forecast'!$Q$7:$Q$210,"Repex")</f>
        <v>0</v>
      </c>
      <c r="AS519" s="53">
        <f>SUMIFS('Capex forecast'!N$7:N$210,'Capex forecast'!$T$7:$T$210,$AF519,'Capex forecast'!$S$7:$S$210,$AH519,'Capex forecast'!$Q$7:$Q$210,"Repex")</f>
        <v>0</v>
      </c>
    </row>
    <row r="520" spans="2:45" ht="15">
      <c r="B520" s="6" t="s">
        <v>43</v>
      </c>
      <c r="C520" s="6" t="str">
        <f>INDEX('Raw demand forecast'!$M$7:$M$5830,MATCH($B520,'Raw demand forecast'!$B$7:$B$5830,0))</f>
        <v>No</v>
      </c>
      <c r="D520" s="6" t="str">
        <f>IF(COUNTIF($B$93:B520,$B520) = 1, "LV", IF(COUNTIF($B$93:B520,$B520) = 2, "HV", "ST"))</f>
        <v>HV</v>
      </c>
      <c r="E520" s="6" t="str">
        <f>INDEX('Demand forecast and growth rate'!$E$7:$E$273,MATCH($B520,'Demand forecast and growth rate'!$B$7:$B$273,0))</f>
        <v>Steady/falling</v>
      </c>
      <c r="F520" s="32">
        <f>SUMIFS('Capex forecast'!E$7:E$210,'Capex forecast'!$T$7:$T$210,'Allocation of site-spec costs'!$B520,'Capex forecast'!$S$7:$S$210,'Allocation of site-spec costs'!$D520,'Capex forecast'!$Q$7:$Q$210,"Customer Connection")</f>
        <v>0</v>
      </c>
      <c r="G520" s="32">
        <f>SUMIFS('Capex forecast'!F$7:F$210,'Capex forecast'!$T$7:$T$210,'Allocation of site-spec costs'!$B520,'Capex forecast'!$S$7:$S$210,'Allocation of site-spec costs'!$D520,'Capex forecast'!$Q$7:$Q$210,"Customer Connection")</f>
        <v>0</v>
      </c>
      <c r="H520" s="32">
        <f>SUMIFS('Capex forecast'!G$7:G$210,'Capex forecast'!$T$7:$T$210,'Allocation of site-spec costs'!$B520,'Capex forecast'!$S$7:$S$210,'Allocation of site-spec costs'!$D520,'Capex forecast'!$Q$7:$Q$210,"Customer Connection")</f>
        <v>0</v>
      </c>
      <c r="I520" s="32">
        <f>SUMIFS('Capex forecast'!H$7:H$210,'Capex forecast'!$T$7:$T$210,'Allocation of site-spec costs'!$B520,'Capex forecast'!$S$7:$S$210,'Allocation of site-spec costs'!$D520,'Capex forecast'!$Q$7:$Q$210,"Customer Connection")</f>
        <v>0</v>
      </c>
      <c r="J520" s="32">
        <f>SUMIFS('Capex forecast'!I$7:I$210,'Capex forecast'!$T$7:$T$210,'Allocation of site-spec costs'!$B520,'Capex forecast'!$S$7:$S$210,'Allocation of site-spec costs'!$D520,'Capex forecast'!$Q$7:$Q$210,"Customer Connection")</f>
        <v>0</v>
      </c>
      <c r="K520" s="32">
        <f>SUMIFS('Capex forecast'!J$7:J$210,'Capex forecast'!$T$7:$T$210,'Allocation of site-spec costs'!$B520,'Capex forecast'!$S$7:$S$210,'Allocation of site-spec costs'!$D520,'Capex forecast'!$Q$7:$Q$210,"Customer Connection")</f>
        <v>0</v>
      </c>
      <c r="L520" s="32">
        <f>SUMIFS('Capex forecast'!K$7:K$210,'Capex forecast'!$T$7:$T$210,'Allocation of site-spec costs'!$B520,'Capex forecast'!$S$7:$S$210,'Allocation of site-spec costs'!$D520,'Capex forecast'!$Q$7:$Q$210,"Customer Connection")</f>
        <v>0</v>
      </c>
      <c r="M520" s="32">
        <f>SUMIFS('Capex forecast'!L$7:L$210,'Capex forecast'!$T$7:$T$210,'Allocation of site-spec costs'!$B520,'Capex forecast'!$S$7:$S$210,'Allocation of site-spec costs'!$D520,'Capex forecast'!$Q$7:$Q$210,"Customer Connection")</f>
        <v>0</v>
      </c>
      <c r="N520" s="32">
        <f>SUMIFS('Capex forecast'!M$7:M$210,'Capex forecast'!$T$7:$T$210,'Allocation of site-spec costs'!$B520,'Capex forecast'!$S$7:$S$210,'Allocation of site-spec costs'!$D520,'Capex forecast'!$Q$7:$Q$210,"Customer Connection")</f>
        <v>0</v>
      </c>
      <c r="O520" s="32">
        <f>SUMIFS('Capex forecast'!N$7:N$210,'Capex forecast'!$T$7:$T$210,'Allocation of site-spec costs'!$B520,'Capex forecast'!$S$7:$S$210,'Allocation of site-spec costs'!$D520,'Capex forecast'!$Q$7:$Q$210,"Customer Connection")</f>
        <v>0</v>
      </c>
      <c r="Q520" s="6" t="s">
        <v>43</v>
      </c>
      <c r="R520" s="6" t="str">
        <f>INDEX('Raw demand forecast'!$M$7:$M$5830,MATCH($Q520,'Raw demand forecast'!$B$7:$B$5830,0))</f>
        <v>No</v>
      </c>
      <c r="S520" s="6" t="str">
        <f>IF(COUNTIF($Q$93:Q520,$B520) = 1, "LV", IF(COUNTIF($Q$93:Q520,$B520) = 2, "HV", "ST"))</f>
        <v>HV</v>
      </c>
      <c r="T520" s="6" t="str">
        <f>INDEX('Demand forecast and growth rate'!$E$7:$E$273,MATCH($Q520,'Demand forecast and growth rate'!$B$7:$B$273,0))</f>
        <v>Steady/falling</v>
      </c>
      <c r="U520" s="32">
        <f>SUMIFS('Capex forecast'!E$7:E$210,'Capex forecast'!$T$7:$T$210,$Q520,'Capex forecast'!$S$7:$S$210,$S520,'Capex forecast'!$Q$7:$Q$210,"Augex")</f>
        <v>0</v>
      </c>
      <c r="V520" s="32">
        <f>SUMIFS('Capex forecast'!F$7:F$210,'Capex forecast'!$T$7:$T$210,$Q520,'Capex forecast'!$S$7:$S$210,$S520,'Capex forecast'!$Q$7:$Q$210,"Augex")</f>
        <v>0</v>
      </c>
      <c r="W520" s="32">
        <f>SUMIFS('Capex forecast'!G$7:G$210,'Capex forecast'!$T$7:$T$210,$Q520,'Capex forecast'!$S$7:$S$210,$S520,'Capex forecast'!$Q$7:$Q$210,"Augex")</f>
        <v>0</v>
      </c>
      <c r="X520" s="32">
        <f>SUMIFS('Capex forecast'!H$7:H$210,'Capex forecast'!$T$7:$T$210,$Q520,'Capex forecast'!$S$7:$S$210,$S520,'Capex forecast'!$Q$7:$Q$210,"Augex")</f>
        <v>0</v>
      </c>
      <c r="Y520" s="32">
        <f>SUMIFS('Capex forecast'!I$7:I$210,'Capex forecast'!$T$7:$T$210,$Q520,'Capex forecast'!$S$7:$S$210,$S520,'Capex forecast'!$Q$7:$Q$210,"Augex")</f>
        <v>0</v>
      </c>
      <c r="Z520" s="32">
        <f>SUMIFS('Capex forecast'!J$7:J$210,'Capex forecast'!$T$7:$T$210,$Q520,'Capex forecast'!$S$7:$S$210,$S520,'Capex forecast'!$Q$7:$Q$210,"Augex")</f>
        <v>0</v>
      </c>
      <c r="AA520" s="32">
        <f>SUMIFS('Capex forecast'!K$7:K$210,'Capex forecast'!$T$7:$T$210,$Q520,'Capex forecast'!$S$7:$S$210,$S520,'Capex forecast'!$Q$7:$Q$210,"Augex")</f>
        <v>0</v>
      </c>
      <c r="AB520" s="32">
        <f>SUMIFS('Capex forecast'!L$7:L$210,'Capex forecast'!$T$7:$T$210,$Q520,'Capex forecast'!$S$7:$S$210,$S520,'Capex forecast'!$Q$7:$Q$210,"Augex")</f>
        <v>0</v>
      </c>
      <c r="AC520" s="32">
        <f>SUMIFS('Capex forecast'!M$7:M$210,'Capex forecast'!$T$7:$T$210,$Q520,'Capex forecast'!$S$7:$S$210,$S520,'Capex forecast'!$Q$7:$Q$210,"Augex")</f>
        <v>0</v>
      </c>
      <c r="AD520" s="32">
        <f>SUMIFS('Capex forecast'!N$7:N$210,'Capex forecast'!$T$7:$T$210,$Q520,'Capex forecast'!$S$7:$S$210,$S520,'Capex forecast'!$Q$7:$Q$210,"Augex")</f>
        <v>0</v>
      </c>
      <c r="AF520" s="6" t="s">
        <v>43</v>
      </c>
      <c r="AG520" s="6" t="str">
        <f>INDEX('Raw demand forecast'!$M$7:$M$5830,MATCH($Q520,'Raw demand forecast'!$B$7:$B$5830,0))</f>
        <v>No</v>
      </c>
      <c r="AH520" s="6" t="str">
        <f>IF(COUNTIF($AF$93:AF520,$B520) = 1, "LV", IF(COUNTIF($AF$93:AF520,$B520) = 2, "HV", "ST"))</f>
        <v>HV</v>
      </c>
      <c r="AI520" s="6" t="str">
        <f>INDEX('Demand forecast and growth rate'!$E$7:$E$273,MATCH($Q520,'Demand forecast and growth rate'!$B$7:$B$273,0))</f>
        <v>Steady/falling</v>
      </c>
      <c r="AJ520" s="53">
        <f>SUMIFS('Capex forecast'!E$7:E$210,'Capex forecast'!$T$7:$T$210,$AF520,'Capex forecast'!$S$7:$S$210,$AH520,'Capex forecast'!$Q$7:$Q$210,"Repex")</f>
        <v>0</v>
      </c>
      <c r="AK520" s="53">
        <f>SUMIFS('Capex forecast'!F$7:F$210,'Capex forecast'!$T$7:$T$210,$AF520,'Capex forecast'!$S$7:$S$210,$AH520,'Capex forecast'!$Q$7:$Q$210,"Repex")</f>
        <v>0</v>
      </c>
      <c r="AL520" s="53">
        <f>SUMIFS('Capex forecast'!G$7:G$210,'Capex forecast'!$T$7:$T$210,$AF520,'Capex forecast'!$S$7:$S$210,$AH520,'Capex forecast'!$Q$7:$Q$210,"Repex")</f>
        <v>0</v>
      </c>
      <c r="AM520" s="53">
        <f>SUMIFS('Capex forecast'!H$7:H$210,'Capex forecast'!$T$7:$T$210,$AF520,'Capex forecast'!$S$7:$S$210,$AH520,'Capex forecast'!$Q$7:$Q$210,"Repex")</f>
        <v>0</v>
      </c>
      <c r="AN520" s="53">
        <f>SUMIFS('Capex forecast'!I$7:I$210,'Capex forecast'!$T$7:$T$210,$AF520,'Capex forecast'!$S$7:$S$210,$AH520,'Capex forecast'!$Q$7:$Q$210,"Repex")</f>
        <v>0</v>
      </c>
      <c r="AO520" s="53">
        <f>SUMIFS('Capex forecast'!J$7:J$210,'Capex forecast'!$T$7:$T$210,$AF520,'Capex forecast'!$S$7:$S$210,$AH520,'Capex forecast'!$Q$7:$Q$210,"Repex")</f>
        <v>0</v>
      </c>
      <c r="AP520" s="53">
        <f>SUMIFS('Capex forecast'!K$7:K$210,'Capex forecast'!$T$7:$T$210,$AF520,'Capex forecast'!$S$7:$S$210,$AH520,'Capex forecast'!$Q$7:$Q$210,"Repex")</f>
        <v>0</v>
      </c>
      <c r="AQ520" s="53">
        <f>SUMIFS('Capex forecast'!L$7:L$210,'Capex forecast'!$T$7:$T$210,$AF520,'Capex forecast'!$S$7:$S$210,$AH520,'Capex forecast'!$Q$7:$Q$210,"Repex")</f>
        <v>0</v>
      </c>
      <c r="AR520" s="53">
        <f>SUMIFS('Capex forecast'!M$7:M$210,'Capex forecast'!$T$7:$T$210,$AF520,'Capex forecast'!$S$7:$S$210,$AH520,'Capex forecast'!$Q$7:$Q$210,"Repex")</f>
        <v>0</v>
      </c>
      <c r="AS520" s="53">
        <f>SUMIFS('Capex forecast'!N$7:N$210,'Capex forecast'!$T$7:$T$210,$AF520,'Capex forecast'!$S$7:$S$210,$AH520,'Capex forecast'!$Q$7:$Q$210,"Repex")</f>
        <v>0</v>
      </c>
    </row>
    <row r="521" spans="2:45" ht="15">
      <c r="B521" s="6" t="s">
        <v>622</v>
      </c>
      <c r="C521" s="6" t="str">
        <f>INDEX('Raw demand forecast'!$M$7:$M$5830,MATCH($B521,'Raw demand forecast'!$B$7:$B$5830,0))</f>
        <v>Yes</v>
      </c>
      <c r="D521" s="6" t="str">
        <f>IF(COUNTIF($B$93:B521,$B521) = 1, "LV", IF(COUNTIF($B$93:B521,$B521) = 2, "HV", "ST"))</f>
        <v>HV</v>
      </c>
      <c r="E521" s="6" t="str">
        <f>INDEX('Demand forecast and growth rate'!$E$7:$E$273,MATCH($B521,'Demand forecast and growth rate'!$B$7:$B$273,0))</f>
        <v>Steady/falling</v>
      </c>
      <c r="F521" s="32">
        <f>SUMIFS('Capex forecast'!E$7:E$210,'Capex forecast'!$T$7:$T$210,'Allocation of site-spec costs'!$B521,'Capex forecast'!$S$7:$S$210,'Allocation of site-spec costs'!$D521,'Capex forecast'!$Q$7:$Q$210,"Customer Connection")</f>
        <v>0</v>
      </c>
      <c r="G521" s="32">
        <f>SUMIFS('Capex forecast'!F$7:F$210,'Capex forecast'!$T$7:$T$210,'Allocation of site-spec costs'!$B521,'Capex forecast'!$S$7:$S$210,'Allocation of site-spec costs'!$D521,'Capex forecast'!$Q$7:$Q$210,"Customer Connection")</f>
        <v>0</v>
      </c>
      <c r="H521" s="32">
        <f>SUMIFS('Capex forecast'!G$7:G$210,'Capex forecast'!$T$7:$T$210,'Allocation of site-spec costs'!$B521,'Capex forecast'!$S$7:$S$210,'Allocation of site-spec costs'!$D521,'Capex forecast'!$Q$7:$Q$210,"Customer Connection")</f>
        <v>0</v>
      </c>
      <c r="I521" s="32">
        <f>SUMIFS('Capex forecast'!H$7:H$210,'Capex forecast'!$T$7:$T$210,'Allocation of site-spec costs'!$B521,'Capex forecast'!$S$7:$S$210,'Allocation of site-spec costs'!$D521,'Capex forecast'!$Q$7:$Q$210,"Customer Connection")</f>
        <v>0</v>
      </c>
      <c r="J521" s="32">
        <f>SUMIFS('Capex forecast'!I$7:I$210,'Capex forecast'!$T$7:$T$210,'Allocation of site-spec costs'!$B521,'Capex forecast'!$S$7:$S$210,'Allocation of site-spec costs'!$D521,'Capex forecast'!$Q$7:$Q$210,"Customer Connection")</f>
        <v>0</v>
      </c>
      <c r="K521" s="32">
        <f>SUMIFS('Capex forecast'!J$7:J$210,'Capex forecast'!$T$7:$T$210,'Allocation of site-spec costs'!$B521,'Capex forecast'!$S$7:$S$210,'Allocation of site-spec costs'!$D521,'Capex forecast'!$Q$7:$Q$210,"Customer Connection")</f>
        <v>0</v>
      </c>
      <c r="L521" s="32">
        <f>SUMIFS('Capex forecast'!K$7:K$210,'Capex forecast'!$T$7:$T$210,'Allocation of site-spec costs'!$B521,'Capex forecast'!$S$7:$S$210,'Allocation of site-spec costs'!$D521,'Capex forecast'!$Q$7:$Q$210,"Customer Connection")</f>
        <v>0</v>
      </c>
      <c r="M521" s="32">
        <f>SUMIFS('Capex forecast'!L$7:L$210,'Capex forecast'!$T$7:$T$210,'Allocation of site-spec costs'!$B521,'Capex forecast'!$S$7:$S$210,'Allocation of site-spec costs'!$D521,'Capex forecast'!$Q$7:$Q$210,"Customer Connection")</f>
        <v>0</v>
      </c>
      <c r="N521" s="32">
        <f>SUMIFS('Capex forecast'!M$7:M$210,'Capex forecast'!$T$7:$T$210,'Allocation of site-spec costs'!$B521,'Capex forecast'!$S$7:$S$210,'Allocation of site-spec costs'!$D521,'Capex forecast'!$Q$7:$Q$210,"Customer Connection")</f>
        <v>0</v>
      </c>
      <c r="O521" s="32">
        <f>SUMIFS('Capex forecast'!N$7:N$210,'Capex forecast'!$T$7:$T$210,'Allocation of site-spec costs'!$B521,'Capex forecast'!$S$7:$S$210,'Allocation of site-spec costs'!$D521,'Capex forecast'!$Q$7:$Q$210,"Customer Connection")</f>
        <v>0</v>
      </c>
      <c r="Q521" s="6" t="s">
        <v>622</v>
      </c>
      <c r="R521" s="6" t="str">
        <f>INDEX('Raw demand forecast'!$M$7:$M$5830,MATCH($Q521,'Raw demand forecast'!$B$7:$B$5830,0))</f>
        <v>Yes</v>
      </c>
      <c r="S521" s="6" t="str">
        <f>IF(COUNTIF($Q$93:Q521,$B521) = 1, "LV", IF(COUNTIF($Q$93:Q521,$B521) = 2, "HV", "ST"))</f>
        <v>HV</v>
      </c>
      <c r="T521" s="6" t="str">
        <f>INDEX('Demand forecast and growth rate'!$E$7:$E$273,MATCH($Q521,'Demand forecast and growth rate'!$B$7:$B$273,0))</f>
        <v>Steady/falling</v>
      </c>
      <c r="U521" s="32">
        <f>SUMIFS('Capex forecast'!E$7:E$210,'Capex forecast'!$T$7:$T$210,$Q521,'Capex forecast'!$S$7:$S$210,$S521,'Capex forecast'!$Q$7:$Q$210,"Augex")</f>
        <v>0</v>
      </c>
      <c r="V521" s="32">
        <f>SUMIFS('Capex forecast'!F$7:F$210,'Capex forecast'!$T$7:$T$210,$Q521,'Capex forecast'!$S$7:$S$210,$S521,'Capex forecast'!$Q$7:$Q$210,"Augex")</f>
        <v>0</v>
      </c>
      <c r="W521" s="32">
        <f>SUMIFS('Capex forecast'!G$7:G$210,'Capex forecast'!$T$7:$T$210,$Q521,'Capex forecast'!$S$7:$S$210,$S521,'Capex forecast'!$Q$7:$Q$210,"Augex")</f>
        <v>0</v>
      </c>
      <c r="X521" s="32">
        <f>SUMIFS('Capex forecast'!H$7:H$210,'Capex forecast'!$T$7:$T$210,$Q521,'Capex forecast'!$S$7:$S$210,$S521,'Capex forecast'!$Q$7:$Q$210,"Augex")</f>
        <v>0</v>
      </c>
      <c r="Y521" s="32">
        <f>SUMIFS('Capex forecast'!I$7:I$210,'Capex forecast'!$T$7:$T$210,$Q521,'Capex forecast'!$S$7:$S$210,$S521,'Capex forecast'!$Q$7:$Q$210,"Augex")</f>
        <v>0</v>
      </c>
      <c r="Z521" s="32">
        <f>SUMIFS('Capex forecast'!J$7:J$210,'Capex forecast'!$T$7:$T$210,$Q521,'Capex forecast'!$S$7:$S$210,$S521,'Capex forecast'!$Q$7:$Q$210,"Augex")</f>
        <v>0</v>
      </c>
      <c r="AA521" s="32">
        <f>SUMIFS('Capex forecast'!K$7:K$210,'Capex forecast'!$T$7:$T$210,$Q521,'Capex forecast'!$S$7:$S$210,$S521,'Capex forecast'!$Q$7:$Q$210,"Augex")</f>
        <v>0</v>
      </c>
      <c r="AB521" s="32">
        <f>SUMIFS('Capex forecast'!L$7:L$210,'Capex forecast'!$T$7:$T$210,$Q521,'Capex forecast'!$S$7:$S$210,$S521,'Capex forecast'!$Q$7:$Q$210,"Augex")</f>
        <v>0</v>
      </c>
      <c r="AC521" s="32">
        <f>SUMIFS('Capex forecast'!M$7:M$210,'Capex forecast'!$T$7:$T$210,$Q521,'Capex forecast'!$S$7:$S$210,$S521,'Capex forecast'!$Q$7:$Q$210,"Augex")</f>
        <v>0</v>
      </c>
      <c r="AD521" s="32">
        <f>SUMIFS('Capex forecast'!N$7:N$210,'Capex forecast'!$T$7:$T$210,$Q521,'Capex forecast'!$S$7:$S$210,$S521,'Capex forecast'!$Q$7:$Q$210,"Augex")</f>
        <v>0</v>
      </c>
      <c r="AF521" s="6" t="s">
        <v>622</v>
      </c>
      <c r="AG521" s="6" t="str">
        <f>INDEX('Raw demand forecast'!$M$7:$M$5830,MATCH($Q521,'Raw demand forecast'!$B$7:$B$5830,0))</f>
        <v>Yes</v>
      </c>
      <c r="AH521" s="6" t="str">
        <f>IF(COUNTIF($AF$93:AF521,$B521) = 1, "LV", IF(COUNTIF($AF$93:AF521,$B521) = 2, "HV", "ST"))</f>
        <v>HV</v>
      </c>
      <c r="AI521" s="6" t="str">
        <f>INDEX('Demand forecast and growth rate'!$E$7:$E$273,MATCH($Q521,'Demand forecast and growth rate'!$B$7:$B$273,0))</f>
        <v>Steady/falling</v>
      </c>
      <c r="AJ521" s="53">
        <f>SUMIFS('Capex forecast'!E$7:E$210,'Capex forecast'!$T$7:$T$210,$AF521,'Capex forecast'!$S$7:$S$210,$AH521,'Capex forecast'!$Q$7:$Q$210,"Repex")</f>
        <v>0</v>
      </c>
      <c r="AK521" s="53">
        <f>SUMIFS('Capex forecast'!F$7:F$210,'Capex forecast'!$T$7:$T$210,$AF521,'Capex forecast'!$S$7:$S$210,$AH521,'Capex forecast'!$Q$7:$Q$210,"Repex")</f>
        <v>0</v>
      </c>
      <c r="AL521" s="53">
        <f>SUMIFS('Capex forecast'!G$7:G$210,'Capex forecast'!$T$7:$T$210,$AF521,'Capex forecast'!$S$7:$S$210,$AH521,'Capex forecast'!$Q$7:$Q$210,"Repex")</f>
        <v>0</v>
      </c>
      <c r="AM521" s="53">
        <f>SUMIFS('Capex forecast'!H$7:H$210,'Capex forecast'!$T$7:$T$210,$AF521,'Capex forecast'!$S$7:$S$210,$AH521,'Capex forecast'!$Q$7:$Q$210,"Repex")</f>
        <v>0</v>
      </c>
      <c r="AN521" s="53">
        <f>SUMIFS('Capex forecast'!I$7:I$210,'Capex forecast'!$T$7:$T$210,$AF521,'Capex forecast'!$S$7:$S$210,$AH521,'Capex forecast'!$Q$7:$Q$210,"Repex")</f>
        <v>0</v>
      </c>
      <c r="AO521" s="53">
        <f>SUMIFS('Capex forecast'!J$7:J$210,'Capex forecast'!$T$7:$T$210,$AF521,'Capex forecast'!$S$7:$S$210,$AH521,'Capex forecast'!$Q$7:$Q$210,"Repex")</f>
        <v>0</v>
      </c>
      <c r="AP521" s="53">
        <f>SUMIFS('Capex forecast'!K$7:K$210,'Capex forecast'!$T$7:$T$210,$AF521,'Capex forecast'!$S$7:$S$210,$AH521,'Capex forecast'!$Q$7:$Q$210,"Repex")</f>
        <v>0</v>
      </c>
      <c r="AQ521" s="53">
        <f>SUMIFS('Capex forecast'!L$7:L$210,'Capex forecast'!$T$7:$T$210,$AF521,'Capex forecast'!$S$7:$S$210,$AH521,'Capex forecast'!$Q$7:$Q$210,"Repex")</f>
        <v>0</v>
      </c>
      <c r="AR521" s="53">
        <f>SUMIFS('Capex forecast'!M$7:M$210,'Capex forecast'!$T$7:$T$210,$AF521,'Capex forecast'!$S$7:$S$210,$AH521,'Capex forecast'!$Q$7:$Q$210,"Repex")</f>
        <v>0</v>
      </c>
      <c r="AS521" s="53">
        <f>SUMIFS('Capex forecast'!N$7:N$210,'Capex forecast'!$T$7:$T$210,$AF521,'Capex forecast'!$S$7:$S$210,$AH521,'Capex forecast'!$Q$7:$Q$210,"Repex")</f>
        <v>0</v>
      </c>
    </row>
    <row r="522" spans="2:45" ht="15">
      <c r="B522" s="6" t="s">
        <v>122</v>
      </c>
      <c r="C522" s="6" t="str">
        <f>INDEX('Raw demand forecast'!$M$7:$M$5830,MATCH($B522,'Raw demand forecast'!$B$7:$B$5830,0))</f>
        <v>No</v>
      </c>
      <c r="D522" s="6" t="str">
        <f>IF(COUNTIF($B$93:B522,$B522) = 1, "LV", IF(COUNTIF($B$93:B522,$B522) = 2, "HV", "ST"))</f>
        <v>HV</v>
      </c>
      <c r="E522" s="6" t="str">
        <f>INDEX('Demand forecast and growth rate'!$E$7:$E$273,MATCH($B522,'Demand forecast and growth rate'!$B$7:$B$273,0))</f>
        <v>Steady/falling</v>
      </c>
      <c r="F522" s="32">
        <f>SUMIFS('Capex forecast'!E$7:E$210,'Capex forecast'!$T$7:$T$210,'Allocation of site-spec costs'!$B522,'Capex forecast'!$S$7:$S$210,'Allocation of site-spec costs'!$D522,'Capex forecast'!$Q$7:$Q$210,"Customer Connection")</f>
        <v>0</v>
      </c>
      <c r="G522" s="32">
        <f>SUMIFS('Capex forecast'!F$7:F$210,'Capex forecast'!$T$7:$T$210,'Allocation of site-spec costs'!$B522,'Capex forecast'!$S$7:$S$210,'Allocation of site-spec costs'!$D522,'Capex forecast'!$Q$7:$Q$210,"Customer Connection")</f>
        <v>0</v>
      </c>
      <c r="H522" s="32">
        <f>SUMIFS('Capex forecast'!G$7:G$210,'Capex forecast'!$T$7:$T$210,'Allocation of site-spec costs'!$B522,'Capex forecast'!$S$7:$S$210,'Allocation of site-spec costs'!$D522,'Capex forecast'!$Q$7:$Q$210,"Customer Connection")</f>
        <v>0</v>
      </c>
      <c r="I522" s="32">
        <f>SUMIFS('Capex forecast'!H$7:H$210,'Capex forecast'!$T$7:$T$210,'Allocation of site-spec costs'!$B522,'Capex forecast'!$S$7:$S$210,'Allocation of site-spec costs'!$D522,'Capex forecast'!$Q$7:$Q$210,"Customer Connection")</f>
        <v>0</v>
      </c>
      <c r="J522" s="32">
        <f>SUMIFS('Capex forecast'!I$7:I$210,'Capex forecast'!$T$7:$T$210,'Allocation of site-spec costs'!$B522,'Capex forecast'!$S$7:$S$210,'Allocation of site-spec costs'!$D522,'Capex forecast'!$Q$7:$Q$210,"Customer Connection")</f>
        <v>0</v>
      </c>
      <c r="K522" s="32">
        <f>SUMIFS('Capex forecast'!J$7:J$210,'Capex forecast'!$T$7:$T$210,'Allocation of site-spec costs'!$B522,'Capex forecast'!$S$7:$S$210,'Allocation of site-spec costs'!$D522,'Capex forecast'!$Q$7:$Q$210,"Customer Connection")</f>
        <v>0</v>
      </c>
      <c r="L522" s="32">
        <f>SUMIFS('Capex forecast'!K$7:K$210,'Capex forecast'!$T$7:$T$210,'Allocation of site-spec costs'!$B522,'Capex forecast'!$S$7:$S$210,'Allocation of site-spec costs'!$D522,'Capex forecast'!$Q$7:$Q$210,"Customer Connection")</f>
        <v>0</v>
      </c>
      <c r="M522" s="32">
        <f>SUMIFS('Capex forecast'!L$7:L$210,'Capex forecast'!$T$7:$T$210,'Allocation of site-spec costs'!$B522,'Capex forecast'!$S$7:$S$210,'Allocation of site-spec costs'!$D522,'Capex forecast'!$Q$7:$Q$210,"Customer Connection")</f>
        <v>0</v>
      </c>
      <c r="N522" s="32">
        <f>SUMIFS('Capex forecast'!M$7:M$210,'Capex forecast'!$T$7:$T$210,'Allocation of site-spec costs'!$B522,'Capex forecast'!$S$7:$S$210,'Allocation of site-spec costs'!$D522,'Capex forecast'!$Q$7:$Q$210,"Customer Connection")</f>
        <v>0</v>
      </c>
      <c r="O522" s="32">
        <f>SUMIFS('Capex forecast'!N$7:N$210,'Capex forecast'!$T$7:$T$210,'Allocation of site-spec costs'!$B522,'Capex forecast'!$S$7:$S$210,'Allocation of site-spec costs'!$D522,'Capex forecast'!$Q$7:$Q$210,"Customer Connection")</f>
        <v>0</v>
      </c>
      <c r="Q522" s="6" t="s">
        <v>122</v>
      </c>
      <c r="R522" s="6" t="str">
        <f>INDEX('Raw demand forecast'!$M$7:$M$5830,MATCH($Q522,'Raw demand forecast'!$B$7:$B$5830,0))</f>
        <v>No</v>
      </c>
      <c r="S522" s="6" t="str">
        <f>IF(COUNTIF($Q$93:Q522,$B522) = 1, "LV", IF(COUNTIF($Q$93:Q522,$B522) = 2, "HV", "ST"))</f>
        <v>HV</v>
      </c>
      <c r="T522" s="6" t="str">
        <f>INDEX('Demand forecast and growth rate'!$E$7:$E$273,MATCH($Q522,'Demand forecast and growth rate'!$B$7:$B$273,0))</f>
        <v>Steady/falling</v>
      </c>
      <c r="U522" s="32">
        <f>SUMIFS('Capex forecast'!E$7:E$210,'Capex forecast'!$T$7:$T$210,$Q522,'Capex forecast'!$S$7:$S$210,$S522,'Capex forecast'!$Q$7:$Q$210,"Augex")</f>
        <v>0</v>
      </c>
      <c r="V522" s="32">
        <f>SUMIFS('Capex forecast'!F$7:F$210,'Capex forecast'!$T$7:$T$210,$Q522,'Capex forecast'!$S$7:$S$210,$S522,'Capex forecast'!$Q$7:$Q$210,"Augex")</f>
        <v>0</v>
      </c>
      <c r="W522" s="32">
        <f>SUMIFS('Capex forecast'!G$7:G$210,'Capex forecast'!$T$7:$T$210,$Q522,'Capex forecast'!$S$7:$S$210,$S522,'Capex forecast'!$Q$7:$Q$210,"Augex")</f>
        <v>0</v>
      </c>
      <c r="X522" s="32">
        <f>SUMIFS('Capex forecast'!H$7:H$210,'Capex forecast'!$T$7:$T$210,$Q522,'Capex forecast'!$S$7:$S$210,$S522,'Capex forecast'!$Q$7:$Q$210,"Augex")</f>
        <v>0</v>
      </c>
      <c r="Y522" s="32">
        <f>SUMIFS('Capex forecast'!I$7:I$210,'Capex forecast'!$T$7:$T$210,$Q522,'Capex forecast'!$S$7:$S$210,$S522,'Capex forecast'!$Q$7:$Q$210,"Augex")</f>
        <v>0</v>
      </c>
      <c r="Z522" s="32">
        <f>SUMIFS('Capex forecast'!J$7:J$210,'Capex forecast'!$T$7:$T$210,$Q522,'Capex forecast'!$S$7:$S$210,$S522,'Capex forecast'!$Q$7:$Q$210,"Augex")</f>
        <v>0</v>
      </c>
      <c r="AA522" s="32">
        <f>SUMIFS('Capex forecast'!K$7:K$210,'Capex forecast'!$T$7:$T$210,$Q522,'Capex forecast'!$S$7:$S$210,$S522,'Capex forecast'!$Q$7:$Q$210,"Augex")</f>
        <v>0</v>
      </c>
      <c r="AB522" s="32">
        <f>SUMIFS('Capex forecast'!L$7:L$210,'Capex forecast'!$T$7:$T$210,$Q522,'Capex forecast'!$S$7:$S$210,$S522,'Capex forecast'!$Q$7:$Q$210,"Augex")</f>
        <v>0</v>
      </c>
      <c r="AC522" s="32">
        <f>SUMIFS('Capex forecast'!M$7:M$210,'Capex forecast'!$T$7:$T$210,$Q522,'Capex forecast'!$S$7:$S$210,$S522,'Capex forecast'!$Q$7:$Q$210,"Augex")</f>
        <v>0</v>
      </c>
      <c r="AD522" s="32">
        <f>SUMIFS('Capex forecast'!N$7:N$210,'Capex forecast'!$T$7:$T$210,$Q522,'Capex forecast'!$S$7:$S$210,$S522,'Capex forecast'!$Q$7:$Q$210,"Augex")</f>
        <v>0</v>
      </c>
      <c r="AF522" s="6" t="s">
        <v>122</v>
      </c>
      <c r="AG522" s="6" t="str">
        <f>INDEX('Raw demand forecast'!$M$7:$M$5830,MATCH($Q522,'Raw demand forecast'!$B$7:$B$5830,0))</f>
        <v>No</v>
      </c>
      <c r="AH522" s="6" t="str">
        <f>IF(COUNTIF($AF$93:AF522,$B522) = 1, "LV", IF(COUNTIF($AF$93:AF522,$B522) = 2, "HV", "ST"))</f>
        <v>HV</v>
      </c>
      <c r="AI522" s="6" t="str">
        <f>INDEX('Demand forecast and growth rate'!$E$7:$E$273,MATCH($Q522,'Demand forecast and growth rate'!$B$7:$B$273,0))</f>
        <v>Steady/falling</v>
      </c>
      <c r="AJ522" s="53">
        <f>SUMIFS('Capex forecast'!E$7:E$210,'Capex forecast'!$T$7:$T$210,$AF522,'Capex forecast'!$S$7:$S$210,$AH522,'Capex forecast'!$Q$7:$Q$210,"Repex")</f>
        <v>0</v>
      </c>
      <c r="AK522" s="53">
        <f>SUMIFS('Capex forecast'!F$7:F$210,'Capex forecast'!$T$7:$T$210,$AF522,'Capex forecast'!$S$7:$S$210,$AH522,'Capex forecast'!$Q$7:$Q$210,"Repex")</f>
        <v>0</v>
      </c>
      <c r="AL522" s="53">
        <f>SUMIFS('Capex forecast'!G$7:G$210,'Capex forecast'!$T$7:$T$210,$AF522,'Capex forecast'!$S$7:$S$210,$AH522,'Capex forecast'!$Q$7:$Q$210,"Repex")</f>
        <v>0</v>
      </c>
      <c r="AM522" s="53">
        <f>SUMIFS('Capex forecast'!H$7:H$210,'Capex forecast'!$T$7:$T$210,$AF522,'Capex forecast'!$S$7:$S$210,$AH522,'Capex forecast'!$Q$7:$Q$210,"Repex")</f>
        <v>0</v>
      </c>
      <c r="AN522" s="53">
        <f>SUMIFS('Capex forecast'!I$7:I$210,'Capex forecast'!$T$7:$T$210,$AF522,'Capex forecast'!$S$7:$S$210,$AH522,'Capex forecast'!$Q$7:$Q$210,"Repex")</f>
        <v>0</v>
      </c>
      <c r="AO522" s="53">
        <f>SUMIFS('Capex forecast'!J$7:J$210,'Capex forecast'!$T$7:$T$210,$AF522,'Capex forecast'!$S$7:$S$210,$AH522,'Capex forecast'!$Q$7:$Q$210,"Repex")</f>
        <v>0</v>
      </c>
      <c r="AP522" s="53">
        <f>SUMIFS('Capex forecast'!K$7:K$210,'Capex forecast'!$T$7:$T$210,$AF522,'Capex forecast'!$S$7:$S$210,$AH522,'Capex forecast'!$Q$7:$Q$210,"Repex")</f>
        <v>0</v>
      </c>
      <c r="AQ522" s="53">
        <f>SUMIFS('Capex forecast'!L$7:L$210,'Capex forecast'!$T$7:$T$210,$AF522,'Capex forecast'!$S$7:$S$210,$AH522,'Capex forecast'!$Q$7:$Q$210,"Repex")</f>
        <v>0</v>
      </c>
      <c r="AR522" s="53">
        <f>SUMIFS('Capex forecast'!M$7:M$210,'Capex forecast'!$T$7:$T$210,$AF522,'Capex forecast'!$S$7:$S$210,$AH522,'Capex forecast'!$Q$7:$Q$210,"Repex")</f>
        <v>0</v>
      </c>
      <c r="AS522" s="53">
        <f>SUMIFS('Capex forecast'!N$7:N$210,'Capex forecast'!$T$7:$T$210,$AF522,'Capex forecast'!$S$7:$S$210,$AH522,'Capex forecast'!$Q$7:$Q$210,"Repex")</f>
        <v>0</v>
      </c>
    </row>
    <row r="523" spans="2:45" ht="15">
      <c r="B523" s="6" t="s">
        <v>161</v>
      </c>
      <c r="C523" s="6" t="str">
        <f>INDEX('Raw demand forecast'!$M$7:$M$5830,MATCH($B523,'Raw demand forecast'!$B$7:$B$5830,0))</f>
        <v>No</v>
      </c>
      <c r="D523" s="6" t="str">
        <f>IF(COUNTIF($B$93:B523,$B523) = 1, "LV", IF(COUNTIF($B$93:B523,$B523) = 2, "HV", "ST"))</f>
        <v>HV</v>
      </c>
      <c r="E523" s="6" t="str">
        <f>INDEX('Demand forecast and growth rate'!$E$7:$E$273,MATCH($B523,'Demand forecast and growth rate'!$B$7:$B$273,0))</f>
        <v>Steady/falling</v>
      </c>
      <c r="F523" s="32">
        <f>SUMIFS('Capex forecast'!E$7:E$210,'Capex forecast'!$T$7:$T$210,'Allocation of site-spec costs'!$B523,'Capex forecast'!$S$7:$S$210,'Allocation of site-spec costs'!$D523,'Capex forecast'!$Q$7:$Q$210,"Customer Connection")</f>
        <v>0</v>
      </c>
      <c r="G523" s="32">
        <f>SUMIFS('Capex forecast'!F$7:F$210,'Capex forecast'!$T$7:$T$210,'Allocation of site-spec costs'!$B523,'Capex forecast'!$S$7:$S$210,'Allocation of site-spec costs'!$D523,'Capex forecast'!$Q$7:$Q$210,"Customer Connection")</f>
        <v>0</v>
      </c>
      <c r="H523" s="32">
        <f>SUMIFS('Capex forecast'!G$7:G$210,'Capex forecast'!$T$7:$T$210,'Allocation of site-spec costs'!$B523,'Capex forecast'!$S$7:$S$210,'Allocation of site-spec costs'!$D523,'Capex forecast'!$Q$7:$Q$210,"Customer Connection")</f>
        <v>0</v>
      </c>
      <c r="I523" s="32">
        <f>SUMIFS('Capex forecast'!H$7:H$210,'Capex forecast'!$T$7:$T$210,'Allocation of site-spec costs'!$B523,'Capex forecast'!$S$7:$S$210,'Allocation of site-spec costs'!$D523,'Capex forecast'!$Q$7:$Q$210,"Customer Connection")</f>
        <v>0</v>
      </c>
      <c r="J523" s="32">
        <f>SUMIFS('Capex forecast'!I$7:I$210,'Capex forecast'!$T$7:$T$210,'Allocation of site-spec costs'!$B523,'Capex forecast'!$S$7:$S$210,'Allocation of site-spec costs'!$D523,'Capex forecast'!$Q$7:$Q$210,"Customer Connection")</f>
        <v>0</v>
      </c>
      <c r="K523" s="32">
        <f>SUMIFS('Capex forecast'!J$7:J$210,'Capex forecast'!$T$7:$T$210,'Allocation of site-spec costs'!$B523,'Capex forecast'!$S$7:$S$210,'Allocation of site-spec costs'!$D523,'Capex forecast'!$Q$7:$Q$210,"Customer Connection")</f>
        <v>0</v>
      </c>
      <c r="L523" s="32">
        <f>SUMIFS('Capex forecast'!K$7:K$210,'Capex forecast'!$T$7:$T$210,'Allocation of site-spec costs'!$B523,'Capex forecast'!$S$7:$S$210,'Allocation of site-spec costs'!$D523,'Capex forecast'!$Q$7:$Q$210,"Customer Connection")</f>
        <v>0</v>
      </c>
      <c r="M523" s="32">
        <f>SUMIFS('Capex forecast'!L$7:L$210,'Capex forecast'!$T$7:$T$210,'Allocation of site-spec costs'!$B523,'Capex forecast'!$S$7:$S$210,'Allocation of site-spec costs'!$D523,'Capex forecast'!$Q$7:$Q$210,"Customer Connection")</f>
        <v>0</v>
      </c>
      <c r="N523" s="32">
        <f>SUMIFS('Capex forecast'!M$7:M$210,'Capex forecast'!$T$7:$T$210,'Allocation of site-spec costs'!$B523,'Capex forecast'!$S$7:$S$210,'Allocation of site-spec costs'!$D523,'Capex forecast'!$Q$7:$Q$210,"Customer Connection")</f>
        <v>0</v>
      </c>
      <c r="O523" s="32">
        <f>SUMIFS('Capex forecast'!N$7:N$210,'Capex forecast'!$T$7:$T$210,'Allocation of site-spec costs'!$B523,'Capex forecast'!$S$7:$S$210,'Allocation of site-spec costs'!$D523,'Capex forecast'!$Q$7:$Q$210,"Customer Connection")</f>
        <v>0</v>
      </c>
      <c r="Q523" s="6" t="s">
        <v>161</v>
      </c>
      <c r="R523" s="6" t="str">
        <f>INDEX('Raw demand forecast'!$M$7:$M$5830,MATCH($Q523,'Raw demand forecast'!$B$7:$B$5830,0))</f>
        <v>No</v>
      </c>
      <c r="S523" s="6" t="str">
        <f>IF(COUNTIF($Q$93:Q523,$B523) = 1, "LV", IF(COUNTIF($Q$93:Q523,$B523) = 2, "HV", "ST"))</f>
        <v>HV</v>
      </c>
      <c r="T523" s="6" t="str">
        <f>INDEX('Demand forecast and growth rate'!$E$7:$E$273,MATCH($Q523,'Demand forecast and growth rate'!$B$7:$B$273,0))</f>
        <v>Steady/falling</v>
      </c>
      <c r="U523" s="32">
        <f>SUMIFS('Capex forecast'!E$7:E$210,'Capex forecast'!$T$7:$T$210,$Q523,'Capex forecast'!$S$7:$S$210,$S523,'Capex forecast'!$Q$7:$Q$210,"Augex")</f>
        <v>0</v>
      </c>
      <c r="V523" s="32">
        <f>SUMIFS('Capex forecast'!F$7:F$210,'Capex forecast'!$T$7:$T$210,$Q523,'Capex forecast'!$S$7:$S$210,$S523,'Capex forecast'!$Q$7:$Q$210,"Augex")</f>
        <v>0</v>
      </c>
      <c r="W523" s="32">
        <f>SUMIFS('Capex forecast'!G$7:G$210,'Capex forecast'!$T$7:$T$210,$Q523,'Capex forecast'!$S$7:$S$210,$S523,'Capex forecast'!$Q$7:$Q$210,"Augex")</f>
        <v>0</v>
      </c>
      <c r="X523" s="32">
        <f>SUMIFS('Capex forecast'!H$7:H$210,'Capex forecast'!$T$7:$T$210,$Q523,'Capex forecast'!$S$7:$S$210,$S523,'Capex forecast'!$Q$7:$Q$210,"Augex")</f>
        <v>0</v>
      </c>
      <c r="Y523" s="32">
        <f>SUMIFS('Capex forecast'!I$7:I$210,'Capex forecast'!$T$7:$T$210,$Q523,'Capex forecast'!$S$7:$S$210,$S523,'Capex forecast'!$Q$7:$Q$210,"Augex")</f>
        <v>0</v>
      </c>
      <c r="Z523" s="32">
        <f>SUMIFS('Capex forecast'!J$7:J$210,'Capex forecast'!$T$7:$T$210,$Q523,'Capex forecast'!$S$7:$S$210,$S523,'Capex forecast'!$Q$7:$Q$210,"Augex")</f>
        <v>0</v>
      </c>
      <c r="AA523" s="32">
        <f>SUMIFS('Capex forecast'!K$7:K$210,'Capex forecast'!$T$7:$T$210,$Q523,'Capex forecast'!$S$7:$S$210,$S523,'Capex forecast'!$Q$7:$Q$210,"Augex")</f>
        <v>0</v>
      </c>
      <c r="AB523" s="32">
        <f>SUMIFS('Capex forecast'!L$7:L$210,'Capex forecast'!$T$7:$T$210,$Q523,'Capex forecast'!$S$7:$S$210,$S523,'Capex forecast'!$Q$7:$Q$210,"Augex")</f>
        <v>0</v>
      </c>
      <c r="AC523" s="32">
        <f>SUMIFS('Capex forecast'!M$7:M$210,'Capex forecast'!$T$7:$T$210,$Q523,'Capex forecast'!$S$7:$S$210,$S523,'Capex forecast'!$Q$7:$Q$210,"Augex")</f>
        <v>0</v>
      </c>
      <c r="AD523" s="32">
        <f>SUMIFS('Capex forecast'!N$7:N$210,'Capex forecast'!$T$7:$T$210,$Q523,'Capex forecast'!$S$7:$S$210,$S523,'Capex forecast'!$Q$7:$Q$210,"Augex")</f>
        <v>0</v>
      </c>
      <c r="AF523" s="6" t="s">
        <v>161</v>
      </c>
      <c r="AG523" s="6" t="str">
        <f>INDEX('Raw demand forecast'!$M$7:$M$5830,MATCH($Q523,'Raw demand forecast'!$B$7:$B$5830,0))</f>
        <v>No</v>
      </c>
      <c r="AH523" s="6" t="str">
        <f>IF(COUNTIF($AF$93:AF523,$B523) = 1, "LV", IF(COUNTIF($AF$93:AF523,$B523) = 2, "HV", "ST"))</f>
        <v>HV</v>
      </c>
      <c r="AI523" s="6" t="str">
        <f>INDEX('Demand forecast and growth rate'!$E$7:$E$273,MATCH($Q523,'Demand forecast and growth rate'!$B$7:$B$273,0))</f>
        <v>Steady/falling</v>
      </c>
      <c r="AJ523" s="53">
        <f>SUMIFS('Capex forecast'!E$7:E$210,'Capex forecast'!$T$7:$T$210,$AF523,'Capex forecast'!$S$7:$S$210,$AH523,'Capex forecast'!$Q$7:$Q$210,"Repex")</f>
        <v>0</v>
      </c>
      <c r="AK523" s="53">
        <f>SUMIFS('Capex forecast'!F$7:F$210,'Capex forecast'!$T$7:$T$210,$AF523,'Capex forecast'!$S$7:$S$210,$AH523,'Capex forecast'!$Q$7:$Q$210,"Repex")</f>
        <v>0</v>
      </c>
      <c r="AL523" s="53">
        <f>SUMIFS('Capex forecast'!G$7:G$210,'Capex forecast'!$T$7:$T$210,$AF523,'Capex forecast'!$S$7:$S$210,$AH523,'Capex forecast'!$Q$7:$Q$210,"Repex")</f>
        <v>0</v>
      </c>
      <c r="AM523" s="53">
        <f>SUMIFS('Capex forecast'!H$7:H$210,'Capex forecast'!$T$7:$T$210,$AF523,'Capex forecast'!$S$7:$S$210,$AH523,'Capex forecast'!$Q$7:$Q$210,"Repex")</f>
        <v>0</v>
      </c>
      <c r="AN523" s="53">
        <f>SUMIFS('Capex forecast'!I$7:I$210,'Capex forecast'!$T$7:$T$210,$AF523,'Capex forecast'!$S$7:$S$210,$AH523,'Capex forecast'!$Q$7:$Q$210,"Repex")</f>
        <v>0</v>
      </c>
      <c r="AO523" s="53">
        <f>SUMIFS('Capex forecast'!J$7:J$210,'Capex forecast'!$T$7:$T$210,$AF523,'Capex forecast'!$S$7:$S$210,$AH523,'Capex forecast'!$Q$7:$Q$210,"Repex")</f>
        <v>0</v>
      </c>
      <c r="AP523" s="53">
        <f>SUMIFS('Capex forecast'!K$7:K$210,'Capex forecast'!$T$7:$T$210,$AF523,'Capex forecast'!$S$7:$S$210,$AH523,'Capex forecast'!$Q$7:$Q$210,"Repex")</f>
        <v>0</v>
      </c>
      <c r="AQ523" s="53">
        <f>SUMIFS('Capex forecast'!L$7:L$210,'Capex forecast'!$T$7:$T$210,$AF523,'Capex forecast'!$S$7:$S$210,$AH523,'Capex forecast'!$Q$7:$Q$210,"Repex")</f>
        <v>0</v>
      </c>
      <c r="AR523" s="53">
        <f>SUMIFS('Capex forecast'!M$7:M$210,'Capex forecast'!$T$7:$T$210,$AF523,'Capex forecast'!$S$7:$S$210,$AH523,'Capex forecast'!$Q$7:$Q$210,"Repex")</f>
        <v>0</v>
      </c>
      <c r="AS523" s="53">
        <f>SUMIFS('Capex forecast'!N$7:N$210,'Capex forecast'!$T$7:$T$210,$AF523,'Capex forecast'!$S$7:$S$210,$AH523,'Capex forecast'!$Q$7:$Q$210,"Repex")</f>
        <v>0</v>
      </c>
    </row>
    <row r="524" spans="2:45" ht="15">
      <c r="B524" s="6" t="s">
        <v>181</v>
      </c>
      <c r="C524" s="6" t="str">
        <f>INDEX('Raw demand forecast'!$M$7:$M$5830,MATCH($B524,'Raw demand forecast'!$B$7:$B$5830,0))</f>
        <v>No</v>
      </c>
      <c r="D524" s="6" t="str">
        <f>IF(COUNTIF($B$93:B524,$B524) = 1, "LV", IF(COUNTIF($B$93:B524,$B524) = 2, "HV", "ST"))</f>
        <v>HV</v>
      </c>
      <c r="E524" s="6" t="str">
        <f>INDEX('Demand forecast and growth rate'!$E$7:$E$273,MATCH($B524,'Demand forecast and growth rate'!$B$7:$B$273,0))</f>
        <v>Steady/falling</v>
      </c>
      <c r="F524" s="32">
        <f>SUMIFS('Capex forecast'!E$7:E$210,'Capex forecast'!$T$7:$T$210,'Allocation of site-spec costs'!$B524,'Capex forecast'!$S$7:$S$210,'Allocation of site-spec costs'!$D524,'Capex forecast'!$Q$7:$Q$210,"Customer Connection")</f>
        <v>0</v>
      </c>
      <c r="G524" s="32">
        <f>SUMIFS('Capex forecast'!F$7:F$210,'Capex forecast'!$T$7:$T$210,'Allocation of site-spec costs'!$B524,'Capex forecast'!$S$7:$S$210,'Allocation of site-spec costs'!$D524,'Capex forecast'!$Q$7:$Q$210,"Customer Connection")</f>
        <v>0</v>
      </c>
      <c r="H524" s="32">
        <f>SUMIFS('Capex forecast'!G$7:G$210,'Capex forecast'!$T$7:$T$210,'Allocation of site-spec costs'!$B524,'Capex forecast'!$S$7:$S$210,'Allocation of site-spec costs'!$D524,'Capex forecast'!$Q$7:$Q$210,"Customer Connection")</f>
        <v>0</v>
      </c>
      <c r="I524" s="32">
        <f>SUMIFS('Capex forecast'!H$7:H$210,'Capex forecast'!$T$7:$T$210,'Allocation of site-spec costs'!$B524,'Capex forecast'!$S$7:$S$210,'Allocation of site-spec costs'!$D524,'Capex forecast'!$Q$7:$Q$210,"Customer Connection")</f>
        <v>0</v>
      </c>
      <c r="J524" s="32">
        <f>SUMIFS('Capex forecast'!I$7:I$210,'Capex forecast'!$T$7:$T$210,'Allocation of site-spec costs'!$B524,'Capex forecast'!$S$7:$S$210,'Allocation of site-spec costs'!$D524,'Capex forecast'!$Q$7:$Q$210,"Customer Connection")</f>
        <v>0</v>
      </c>
      <c r="K524" s="32">
        <f>SUMIFS('Capex forecast'!J$7:J$210,'Capex forecast'!$T$7:$T$210,'Allocation of site-spec costs'!$B524,'Capex forecast'!$S$7:$S$210,'Allocation of site-spec costs'!$D524,'Capex forecast'!$Q$7:$Q$210,"Customer Connection")</f>
        <v>0</v>
      </c>
      <c r="L524" s="32">
        <f>SUMIFS('Capex forecast'!K$7:K$210,'Capex forecast'!$T$7:$T$210,'Allocation of site-spec costs'!$B524,'Capex forecast'!$S$7:$S$210,'Allocation of site-spec costs'!$D524,'Capex forecast'!$Q$7:$Q$210,"Customer Connection")</f>
        <v>0</v>
      </c>
      <c r="M524" s="32">
        <f>SUMIFS('Capex forecast'!L$7:L$210,'Capex forecast'!$T$7:$T$210,'Allocation of site-spec costs'!$B524,'Capex forecast'!$S$7:$S$210,'Allocation of site-spec costs'!$D524,'Capex forecast'!$Q$7:$Q$210,"Customer Connection")</f>
        <v>0</v>
      </c>
      <c r="N524" s="32">
        <f>SUMIFS('Capex forecast'!M$7:M$210,'Capex forecast'!$T$7:$T$210,'Allocation of site-spec costs'!$B524,'Capex forecast'!$S$7:$S$210,'Allocation of site-spec costs'!$D524,'Capex forecast'!$Q$7:$Q$210,"Customer Connection")</f>
        <v>0</v>
      </c>
      <c r="O524" s="32">
        <f>SUMIFS('Capex forecast'!N$7:N$210,'Capex forecast'!$T$7:$T$210,'Allocation of site-spec costs'!$B524,'Capex forecast'!$S$7:$S$210,'Allocation of site-spec costs'!$D524,'Capex forecast'!$Q$7:$Q$210,"Customer Connection")</f>
        <v>0</v>
      </c>
      <c r="Q524" s="6" t="s">
        <v>181</v>
      </c>
      <c r="R524" s="6" t="str">
        <f>INDEX('Raw demand forecast'!$M$7:$M$5830,MATCH($Q524,'Raw demand forecast'!$B$7:$B$5830,0))</f>
        <v>No</v>
      </c>
      <c r="S524" s="6" t="str">
        <f>IF(COUNTIF($Q$93:Q524,$B524) = 1, "LV", IF(COUNTIF($Q$93:Q524,$B524) = 2, "HV", "ST"))</f>
        <v>HV</v>
      </c>
      <c r="T524" s="6" t="str">
        <f>INDEX('Demand forecast and growth rate'!$E$7:$E$273,MATCH($Q524,'Demand forecast and growth rate'!$B$7:$B$273,0))</f>
        <v>Steady/falling</v>
      </c>
      <c r="U524" s="32">
        <f>SUMIFS('Capex forecast'!E$7:E$210,'Capex forecast'!$T$7:$T$210,$Q524,'Capex forecast'!$S$7:$S$210,$S524,'Capex forecast'!$Q$7:$Q$210,"Augex")</f>
        <v>0</v>
      </c>
      <c r="V524" s="32">
        <f>SUMIFS('Capex forecast'!F$7:F$210,'Capex forecast'!$T$7:$T$210,$Q524,'Capex forecast'!$S$7:$S$210,$S524,'Capex forecast'!$Q$7:$Q$210,"Augex")</f>
        <v>0</v>
      </c>
      <c r="W524" s="32">
        <f>SUMIFS('Capex forecast'!G$7:G$210,'Capex forecast'!$T$7:$T$210,$Q524,'Capex forecast'!$S$7:$S$210,$S524,'Capex forecast'!$Q$7:$Q$210,"Augex")</f>
        <v>0</v>
      </c>
      <c r="X524" s="32">
        <f>SUMIFS('Capex forecast'!H$7:H$210,'Capex forecast'!$T$7:$T$210,$Q524,'Capex forecast'!$S$7:$S$210,$S524,'Capex forecast'!$Q$7:$Q$210,"Augex")</f>
        <v>0</v>
      </c>
      <c r="Y524" s="32">
        <f>SUMIFS('Capex forecast'!I$7:I$210,'Capex forecast'!$T$7:$T$210,$Q524,'Capex forecast'!$S$7:$S$210,$S524,'Capex forecast'!$Q$7:$Q$210,"Augex")</f>
        <v>0</v>
      </c>
      <c r="Z524" s="32">
        <f>SUMIFS('Capex forecast'!J$7:J$210,'Capex forecast'!$T$7:$T$210,$Q524,'Capex forecast'!$S$7:$S$210,$S524,'Capex forecast'!$Q$7:$Q$210,"Augex")</f>
        <v>0</v>
      </c>
      <c r="AA524" s="32">
        <f>SUMIFS('Capex forecast'!K$7:K$210,'Capex forecast'!$T$7:$T$210,$Q524,'Capex forecast'!$S$7:$S$210,$S524,'Capex forecast'!$Q$7:$Q$210,"Augex")</f>
        <v>0</v>
      </c>
      <c r="AB524" s="32">
        <f>SUMIFS('Capex forecast'!L$7:L$210,'Capex forecast'!$T$7:$T$210,$Q524,'Capex forecast'!$S$7:$S$210,$S524,'Capex forecast'!$Q$7:$Q$210,"Augex")</f>
        <v>0</v>
      </c>
      <c r="AC524" s="32">
        <f>SUMIFS('Capex forecast'!M$7:M$210,'Capex forecast'!$T$7:$T$210,$Q524,'Capex forecast'!$S$7:$S$210,$S524,'Capex forecast'!$Q$7:$Q$210,"Augex")</f>
        <v>0</v>
      </c>
      <c r="AD524" s="32">
        <f>SUMIFS('Capex forecast'!N$7:N$210,'Capex forecast'!$T$7:$T$210,$Q524,'Capex forecast'!$S$7:$S$210,$S524,'Capex forecast'!$Q$7:$Q$210,"Augex")</f>
        <v>0</v>
      </c>
      <c r="AF524" s="6" t="s">
        <v>181</v>
      </c>
      <c r="AG524" s="6" t="str">
        <f>INDEX('Raw demand forecast'!$M$7:$M$5830,MATCH($Q524,'Raw demand forecast'!$B$7:$B$5830,0))</f>
        <v>No</v>
      </c>
      <c r="AH524" s="6" t="str">
        <f>IF(COUNTIF($AF$93:AF524,$B524) = 1, "LV", IF(COUNTIF($AF$93:AF524,$B524) = 2, "HV", "ST"))</f>
        <v>HV</v>
      </c>
      <c r="AI524" s="6" t="str">
        <f>INDEX('Demand forecast and growth rate'!$E$7:$E$273,MATCH($Q524,'Demand forecast and growth rate'!$B$7:$B$273,0))</f>
        <v>Steady/falling</v>
      </c>
      <c r="AJ524" s="53">
        <f>SUMIFS('Capex forecast'!E$7:E$210,'Capex forecast'!$T$7:$T$210,$AF524,'Capex forecast'!$S$7:$S$210,$AH524,'Capex forecast'!$Q$7:$Q$210,"Repex")</f>
        <v>0</v>
      </c>
      <c r="AK524" s="53">
        <f>SUMIFS('Capex forecast'!F$7:F$210,'Capex forecast'!$T$7:$T$210,$AF524,'Capex forecast'!$S$7:$S$210,$AH524,'Capex forecast'!$Q$7:$Q$210,"Repex")</f>
        <v>0</v>
      </c>
      <c r="AL524" s="53">
        <f>SUMIFS('Capex forecast'!G$7:G$210,'Capex forecast'!$T$7:$T$210,$AF524,'Capex forecast'!$S$7:$S$210,$AH524,'Capex forecast'!$Q$7:$Q$210,"Repex")</f>
        <v>0</v>
      </c>
      <c r="AM524" s="53">
        <f>SUMIFS('Capex forecast'!H$7:H$210,'Capex forecast'!$T$7:$T$210,$AF524,'Capex forecast'!$S$7:$S$210,$AH524,'Capex forecast'!$Q$7:$Q$210,"Repex")</f>
        <v>0</v>
      </c>
      <c r="AN524" s="53">
        <f>SUMIFS('Capex forecast'!I$7:I$210,'Capex forecast'!$T$7:$T$210,$AF524,'Capex forecast'!$S$7:$S$210,$AH524,'Capex forecast'!$Q$7:$Q$210,"Repex")</f>
        <v>0</v>
      </c>
      <c r="AO524" s="53">
        <f>SUMIFS('Capex forecast'!J$7:J$210,'Capex forecast'!$T$7:$T$210,$AF524,'Capex forecast'!$S$7:$S$210,$AH524,'Capex forecast'!$Q$7:$Q$210,"Repex")</f>
        <v>0</v>
      </c>
      <c r="AP524" s="53">
        <f>SUMIFS('Capex forecast'!K$7:K$210,'Capex forecast'!$T$7:$T$210,$AF524,'Capex forecast'!$S$7:$S$210,$AH524,'Capex forecast'!$Q$7:$Q$210,"Repex")</f>
        <v>0</v>
      </c>
      <c r="AQ524" s="53">
        <f>SUMIFS('Capex forecast'!L$7:L$210,'Capex forecast'!$T$7:$T$210,$AF524,'Capex forecast'!$S$7:$S$210,$AH524,'Capex forecast'!$Q$7:$Q$210,"Repex")</f>
        <v>0</v>
      </c>
      <c r="AR524" s="53">
        <f>SUMIFS('Capex forecast'!M$7:M$210,'Capex forecast'!$T$7:$T$210,$AF524,'Capex forecast'!$S$7:$S$210,$AH524,'Capex forecast'!$Q$7:$Q$210,"Repex")</f>
        <v>0</v>
      </c>
      <c r="AS524" s="53">
        <f>SUMIFS('Capex forecast'!N$7:N$210,'Capex forecast'!$T$7:$T$210,$AF524,'Capex forecast'!$S$7:$S$210,$AH524,'Capex forecast'!$Q$7:$Q$210,"Repex")</f>
        <v>0</v>
      </c>
    </row>
    <row r="525" spans="2:45" ht="15">
      <c r="B525" s="6" t="s">
        <v>565</v>
      </c>
      <c r="C525" s="6" t="str">
        <f>INDEX('Raw demand forecast'!$M$7:$M$5830,MATCH($B525,'Raw demand forecast'!$B$7:$B$5830,0))</f>
        <v>Yes</v>
      </c>
      <c r="D525" s="6" t="str">
        <f>IF(COUNTIF($B$93:B525,$B525) = 1, "LV", IF(COUNTIF($B$93:B525,$B525) = 2, "HV", "ST"))</f>
        <v>HV</v>
      </c>
      <c r="E525" s="6" t="str">
        <f>INDEX('Demand forecast and growth rate'!$E$7:$E$273,MATCH($B525,'Demand forecast and growth rate'!$B$7:$B$273,0))</f>
        <v>Steady/falling</v>
      </c>
      <c r="F525" s="32">
        <f>SUMIFS('Capex forecast'!E$7:E$210,'Capex forecast'!$T$7:$T$210,'Allocation of site-spec costs'!$B525,'Capex forecast'!$S$7:$S$210,'Allocation of site-spec costs'!$D525,'Capex forecast'!$Q$7:$Q$210,"Customer Connection")</f>
        <v>0</v>
      </c>
      <c r="G525" s="32">
        <f>SUMIFS('Capex forecast'!F$7:F$210,'Capex forecast'!$T$7:$T$210,'Allocation of site-spec costs'!$B525,'Capex forecast'!$S$7:$S$210,'Allocation of site-spec costs'!$D525,'Capex forecast'!$Q$7:$Q$210,"Customer Connection")</f>
        <v>0</v>
      </c>
      <c r="H525" s="32">
        <f>SUMIFS('Capex forecast'!G$7:G$210,'Capex forecast'!$T$7:$T$210,'Allocation of site-spec costs'!$B525,'Capex forecast'!$S$7:$S$210,'Allocation of site-spec costs'!$D525,'Capex forecast'!$Q$7:$Q$210,"Customer Connection")</f>
        <v>0</v>
      </c>
      <c r="I525" s="32">
        <f>SUMIFS('Capex forecast'!H$7:H$210,'Capex forecast'!$T$7:$T$210,'Allocation of site-spec costs'!$B525,'Capex forecast'!$S$7:$S$210,'Allocation of site-spec costs'!$D525,'Capex forecast'!$Q$7:$Q$210,"Customer Connection")</f>
        <v>0</v>
      </c>
      <c r="J525" s="32">
        <f>SUMIFS('Capex forecast'!I$7:I$210,'Capex forecast'!$T$7:$T$210,'Allocation of site-spec costs'!$B525,'Capex forecast'!$S$7:$S$210,'Allocation of site-spec costs'!$D525,'Capex forecast'!$Q$7:$Q$210,"Customer Connection")</f>
        <v>0</v>
      </c>
      <c r="K525" s="32">
        <f>SUMIFS('Capex forecast'!J$7:J$210,'Capex forecast'!$T$7:$T$210,'Allocation of site-spec costs'!$B525,'Capex forecast'!$S$7:$S$210,'Allocation of site-spec costs'!$D525,'Capex forecast'!$Q$7:$Q$210,"Customer Connection")</f>
        <v>0</v>
      </c>
      <c r="L525" s="32">
        <f>SUMIFS('Capex forecast'!K$7:K$210,'Capex forecast'!$T$7:$T$210,'Allocation of site-spec costs'!$B525,'Capex forecast'!$S$7:$S$210,'Allocation of site-spec costs'!$D525,'Capex forecast'!$Q$7:$Q$210,"Customer Connection")</f>
        <v>0</v>
      </c>
      <c r="M525" s="32">
        <f>SUMIFS('Capex forecast'!L$7:L$210,'Capex forecast'!$T$7:$T$210,'Allocation of site-spec costs'!$B525,'Capex forecast'!$S$7:$S$210,'Allocation of site-spec costs'!$D525,'Capex forecast'!$Q$7:$Q$210,"Customer Connection")</f>
        <v>0</v>
      </c>
      <c r="N525" s="32">
        <f>SUMIFS('Capex forecast'!M$7:M$210,'Capex forecast'!$T$7:$T$210,'Allocation of site-spec costs'!$B525,'Capex forecast'!$S$7:$S$210,'Allocation of site-spec costs'!$D525,'Capex forecast'!$Q$7:$Q$210,"Customer Connection")</f>
        <v>0</v>
      </c>
      <c r="O525" s="32">
        <f>SUMIFS('Capex forecast'!N$7:N$210,'Capex forecast'!$T$7:$T$210,'Allocation of site-spec costs'!$B525,'Capex forecast'!$S$7:$S$210,'Allocation of site-spec costs'!$D525,'Capex forecast'!$Q$7:$Q$210,"Customer Connection")</f>
        <v>0</v>
      </c>
      <c r="Q525" s="6" t="s">
        <v>565</v>
      </c>
      <c r="R525" s="6" t="str">
        <f>INDEX('Raw demand forecast'!$M$7:$M$5830,MATCH($Q525,'Raw demand forecast'!$B$7:$B$5830,0))</f>
        <v>Yes</v>
      </c>
      <c r="S525" s="6" t="str">
        <f>IF(COUNTIF($Q$93:Q525,$B525) = 1, "LV", IF(COUNTIF($Q$93:Q525,$B525) = 2, "HV", "ST"))</f>
        <v>HV</v>
      </c>
      <c r="T525" s="6" t="str">
        <f>INDEX('Demand forecast and growth rate'!$E$7:$E$273,MATCH($Q525,'Demand forecast and growth rate'!$B$7:$B$273,0))</f>
        <v>Steady/falling</v>
      </c>
      <c r="U525" s="32">
        <f>SUMIFS('Capex forecast'!E$7:E$210,'Capex forecast'!$T$7:$T$210,$Q525,'Capex forecast'!$S$7:$S$210,$S525,'Capex forecast'!$Q$7:$Q$210,"Augex")</f>
        <v>0</v>
      </c>
      <c r="V525" s="32">
        <f>SUMIFS('Capex forecast'!F$7:F$210,'Capex forecast'!$T$7:$T$210,$Q525,'Capex forecast'!$S$7:$S$210,$S525,'Capex forecast'!$Q$7:$Q$210,"Augex")</f>
        <v>0</v>
      </c>
      <c r="W525" s="32">
        <f>SUMIFS('Capex forecast'!G$7:G$210,'Capex forecast'!$T$7:$T$210,$Q525,'Capex forecast'!$S$7:$S$210,$S525,'Capex forecast'!$Q$7:$Q$210,"Augex")</f>
        <v>0</v>
      </c>
      <c r="X525" s="32">
        <f>SUMIFS('Capex forecast'!H$7:H$210,'Capex forecast'!$T$7:$T$210,$Q525,'Capex forecast'!$S$7:$S$210,$S525,'Capex forecast'!$Q$7:$Q$210,"Augex")</f>
        <v>0</v>
      </c>
      <c r="Y525" s="32">
        <f>SUMIFS('Capex forecast'!I$7:I$210,'Capex forecast'!$T$7:$T$210,$Q525,'Capex forecast'!$S$7:$S$210,$S525,'Capex forecast'!$Q$7:$Q$210,"Augex")</f>
        <v>0</v>
      </c>
      <c r="Z525" s="32">
        <f>SUMIFS('Capex forecast'!J$7:J$210,'Capex forecast'!$T$7:$T$210,$Q525,'Capex forecast'!$S$7:$S$210,$S525,'Capex forecast'!$Q$7:$Q$210,"Augex")</f>
        <v>0</v>
      </c>
      <c r="AA525" s="32">
        <f>SUMIFS('Capex forecast'!K$7:K$210,'Capex forecast'!$T$7:$T$210,$Q525,'Capex forecast'!$S$7:$S$210,$S525,'Capex forecast'!$Q$7:$Q$210,"Augex")</f>
        <v>0</v>
      </c>
      <c r="AB525" s="32">
        <f>SUMIFS('Capex forecast'!L$7:L$210,'Capex forecast'!$T$7:$T$210,$Q525,'Capex forecast'!$S$7:$S$210,$S525,'Capex forecast'!$Q$7:$Q$210,"Augex")</f>
        <v>0</v>
      </c>
      <c r="AC525" s="32">
        <f>SUMIFS('Capex forecast'!M$7:M$210,'Capex forecast'!$T$7:$T$210,$Q525,'Capex forecast'!$S$7:$S$210,$S525,'Capex forecast'!$Q$7:$Q$210,"Augex")</f>
        <v>0</v>
      </c>
      <c r="AD525" s="32">
        <f>SUMIFS('Capex forecast'!N$7:N$210,'Capex forecast'!$T$7:$T$210,$Q525,'Capex forecast'!$S$7:$S$210,$S525,'Capex forecast'!$Q$7:$Q$210,"Augex")</f>
        <v>0</v>
      </c>
      <c r="AF525" s="6" t="s">
        <v>565</v>
      </c>
      <c r="AG525" s="6" t="str">
        <f>INDEX('Raw demand forecast'!$M$7:$M$5830,MATCH($Q525,'Raw demand forecast'!$B$7:$B$5830,0))</f>
        <v>Yes</v>
      </c>
      <c r="AH525" s="6" t="str">
        <f>IF(COUNTIF($AF$93:AF525,$B525) = 1, "LV", IF(COUNTIF($AF$93:AF525,$B525) = 2, "HV", "ST"))</f>
        <v>HV</v>
      </c>
      <c r="AI525" s="6" t="str">
        <f>INDEX('Demand forecast and growth rate'!$E$7:$E$273,MATCH($Q525,'Demand forecast and growth rate'!$B$7:$B$273,0))</f>
        <v>Steady/falling</v>
      </c>
      <c r="AJ525" s="53">
        <f>SUMIFS('Capex forecast'!E$7:E$210,'Capex forecast'!$T$7:$T$210,$AF525,'Capex forecast'!$S$7:$S$210,$AH525,'Capex forecast'!$Q$7:$Q$210,"Repex")</f>
        <v>0</v>
      </c>
      <c r="AK525" s="53">
        <f>SUMIFS('Capex forecast'!F$7:F$210,'Capex forecast'!$T$7:$T$210,$AF525,'Capex forecast'!$S$7:$S$210,$AH525,'Capex forecast'!$Q$7:$Q$210,"Repex")</f>
        <v>0</v>
      </c>
      <c r="AL525" s="53">
        <f>SUMIFS('Capex forecast'!G$7:G$210,'Capex forecast'!$T$7:$T$210,$AF525,'Capex forecast'!$S$7:$S$210,$AH525,'Capex forecast'!$Q$7:$Q$210,"Repex")</f>
        <v>0</v>
      </c>
      <c r="AM525" s="53">
        <f>SUMIFS('Capex forecast'!H$7:H$210,'Capex forecast'!$T$7:$T$210,$AF525,'Capex forecast'!$S$7:$S$210,$AH525,'Capex forecast'!$Q$7:$Q$210,"Repex")</f>
        <v>0</v>
      </c>
      <c r="AN525" s="53">
        <f>SUMIFS('Capex forecast'!I$7:I$210,'Capex forecast'!$T$7:$T$210,$AF525,'Capex forecast'!$S$7:$S$210,$AH525,'Capex forecast'!$Q$7:$Q$210,"Repex")</f>
        <v>0</v>
      </c>
      <c r="AO525" s="53">
        <f>SUMIFS('Capex forecast'!J$7:J$210,'Capex forecast'!$T$7:$T$210,$AF525,'Capex forecast'!$S$7:$S$210,$AH525,'Capex forecast'!$Q$7:$Q$210,"Repex")</f>
        <v>0</v>
      </c>
      <c r="AP525" s="53">
        <f>SUMIFS('Capex forecast'!K$7:K$210,'Capex forecast'!$T$7:$T$210,$AF525,'Capex forecast'!$S$7:$S$210,$AH525,'Capex forecast'!$Q$7:$Q$210,"Repex")</f>
        <v>0</v>
      </c>
      <c r="AQ525" s="53">
        <f>SUMIFS('Capex forecast'!L$7:L$210,'Capex forecast'!$T$7:$T$210,$AF525,'Capex forecast'!$S$7:$S$210,$AH525,'Capex forecast'!$Q$7:$Q$210,"Repex")</f>
        <v>0</v>
      </c>
      <c r="AR525" s="53">
        <f>SUMIFS('Capex forecast'!M$7:M$210,'Capex forecast'!$T$7:$T$210,$AF525,'Capex forecast'!$S$7:$S$210,$AH525,'Capex forecast'!$Q$7:$Q$210,"Repex")</f>
        <v>0</v>
      </c>
      <c r="AS525" s="53">
        <f>SUMIFS('Capex forecast'!N$7:N$210,'Capex forecast'!$T$7:$T$210,$AF525,'Capex forecast'!$S$7:$S$210,$AH525,'Capex forecast'!$Q$7:$Q$210,"Repex")</f>
        <v>0</v>
      </c>
    </row>
    <row r="526" spans="2:45" ht="15">
      <c r="B526" s="6" t="s">
        <v>570</v>
      </c>
      <c r="C526" s="6" t="str">
        <f>INDEX('Raw demand forecast'!$M$7:$M$5830,MATCH($B526,'Raw demand forecast'!$B$7:$B$5830,0))</f>
        <v>Yes</v>
      </c>
      <c r="D526" s="6" t="str">
        <f>IF(COUNTIF($B$93:B526,$B526) = 1, "LV", IF(COUNTIF($B$93:B526,$B526) = 2, "HV", "ST"))</f>
        <v>HV</v>
      </c>
      <c r="E526" s="6" t="str">
        <f>INDEX('Demand forecast and growth rate'!$E$7:$E$273,MATCH($B526,'Demand forecast and growth rate'!$B$7:$B$273,0))</f>
        <v>Steady/falling</v>
      </c>
      <c r="F526" s="32">
        <f>SUMIFS('Capex forecast'!E$7:E$210,'Capex forecast'!$T$7:$T$210,'Allocation of site-spec costs'!$B526,'Capex forecast'!$S$7:$S$210,'Allocation of site-spec costs'!$D526,'Capex forecast'!$Q$7:$Q$210,"Customer Connection")</f>
        <v>0</v>
      </c>
      <c r="G526" s="32">
        <f>SUMIFS('Capex forecast'!F$7:F$210,'Capex forecast'!$T$7:$T$210,'Allocation of site-spec costs'!$B526,'Capex forecast'!$S$7:$S$210,'Allocation of site-spec costs'!$D526,'Capex forecast'!$Q$7:$Q$210,"Customer Connection")</f>
        <v>0</v>
      </c>
      <c r="H526" s="32">
        <f>SUMIFS('Capex forecast'!G$7:G$210,'Capex forecast'!$T$7:$T$210,'Allocation of site-spec costs'!$B526,'Capex forecast'!$S$7:$S$210,'Allocation of site-spec costs'!$D526,'Capex forecast'!$Q$7:$Q$210,"Customer Connection")</f>
        <v>0</v>
      </c>
      <c r="I526" s="32">
        <f>SUMIFS('Capex forecast'!H$7:H$210,'Capex forecast'!$T$7:$T$210,'Allocation of site-spec costs'!$B526,'Capex forecast'!$S$7:$S$210,'Allocation of site-spec costs'!$D526,'Capex forecast'!$Q$7:$Q$210,"Customer Connection")</f>
        <v>0</v>
      </c>
      <c r="J526" s="32">
        <f>SUMIFS('Capex forecast'!I$7:I$210,'Capex forecast'!$T$7:$T$210,'Allocation of site-spec costs'!$B526,'Capex forecast'!$S$7:$S$210,'Allocation of site-spec costs'!$D526,'Capex forecast'!$Q$7:$Q$210,"Customer Connection")</f>
        <v>0</v>
      </c>
      <c r="K526" s="32">
        <f>SUMIFS('Capex forecast'!J$7:J$210,'Capex forecast'!$T$7:$T$210,'Allocation of site-spec costs'!$B526,'Capex forecast'!$S$7:$S$210,'Allocation of site-spec costs'!$D526,'Capex forecast'!$Q$7:$Q$210,"Customer Connection")</f>
        <v>0</v>
      </c>
      <c r="L526" s="32">
        <f>SUMIFS('Capex forecast'!K$7:K$210,'Capex forecast'!$T$7:$T$210,'Allocation of site-spec costs'!$B526,'Capex forecast'!$S$7:$S$210,'Allocation of site-spec costs'!$D526,'Capex forecast'!$Q$7:$Q$210,"Customer Connection")</f>
        <v>0</v>
      </c>
      <c r="M526" s="32">
        <f>SUMIFS('Capex forecast'!L$7:L$210,'Capex forecast'!$T$7:$T$210,'Allocation of site-spec costs'!$B526,'Capex forecast'!$S$7:$S$210,'Allocation of site-spec costs'!$D526,'Capex forecast'!$Q$7:$Q$210,"Customer Connection")</f>
        <v>0</v>
      </c>
      <c r="N526" s="32">
        <f>SUMIFS('Capex forecast'!M$7:M$210,'Capex forecast'!$T$7:$T$210,'Allocation of site-spec costs'!$B526,'Capex forecast'!$S$7:$S$210,'Allocation of site-spec costs'!$D526,'Capex forecast'!$Q$7:$Q$210,"Customer Connection")</f>
        <v>0</v>
      </c>
      <c r="O526" s="32">
        <f>SUMIFS('Capex forecast'!N$7:N$210,'Capex forecast'!$T$7:$T$210,'Allocation of site-spec costs'!$B526,'Capex forecast'!$S$7:$S$210,'Allocation of site-spec costs'!$D526,'Capex forecast'!$Q$7:$Q$210,"Customer Connection")</f>
        <v>0</v>
      </c>
      <c r="Q526" s="6" t="s">
        <v>570</v>
      </c>
      <c r="R526" s="6" t="str">
        <f>INDEX('Raw demand forecast'!$M$7:$M$5830,MATCH($Q526,'Raw demand forecast'!$B$7:$B$5830,0))</f>
        <v>Yes</v>
      </c>
      <c r="S526" s="6" t="str">
        <f>IF(COUNTIF($Q$93:Q526,$B526) = 1, "LV", IF(COUNTIF($Q$93:Q526,$B526) = 2, "HV", "ST"))</f>
        <v>HV</v>
      </c>
      <c r="T526" s="6" t="str">
        <f>INDEX('Demand forecast and growth rate'!$E$7:$E$273,MATCH($Q526,'Demand forecast and growth rate'!$B$7:$B$273,0))</f>
        <v>Steady/falling</v>
      </c>
      <c r="U526" s="32">
        <f>SUMIFS('Capex forecast'!E$7:E$210,'Capex forecast'!$T$7:$T$210,$Q526,'Capex forecast'!$S$7:$S$210,$S526,'Capex forecast'!$Q$7:$Q$210,"Augex")</f>
        <v>0</v>
      </c>
      <c r="V526" s="32">
        <f>SUMIFS('Capex forecast'!F$7:F$210,'Capex forecast'!$T$7:$T$210,$Q526,'Capex forecast'!$S$7:$S$210,$S526,'Capex forecast'!$Q$7:$Q$210,"Augex")</f>
        <v>0</v>
      </c>
      <c r="W526" s="32">
        <f>SUMIFS('Capex forecast'!G$7:G$210,'Capex forecast'!$T$7:$T$210,$Q526,'Capex forecast'!$S$7:$S$210,$S526,'Capex forecast'!$Q$7:$Q$210,"Augex")</f>
        <v>0</v>
      </c>
      <c r="X526" s="32">
        <f>SUMIFS('Capex forecast'!H$7:H$210,'Capex forecast'!$T$7:$T$210,$Q526,'Capex forecast'!$S$7:$S$210,$S526,'Capex forecast'!$Q$7:$Q$210,"Augex")</f>
        <v>0</v>
      </c>
      <c r="Y526" s="32">
        <f>SUMIFS('Capex forecast'!I$7:I$210,'Capex forecast'!$T$7:$T$210,$Q526,'Capex forecast'!$S$7:$S$210,$S526,'Capex forecast'!$Q$7:$Q$210,"Augex")</f>
        <v>0</v>
      </c>
      <c r="Z526" s="32">
        <f>SUMIFS('Capex forecast'!J$7:J$210,'Capex forecast'!$T$7:$T$210,$Q526,'Capex forecast'!$S$7:$S$210,$S526,'Capex forecast'!$Q$7:$Q$210,"Augex")</f>
        <v>0</v>
      </c>
      <c r="AA526" s="32">
        <f>SUMIFS('Capex forecast'!K$7:K$210,'Capex forecast'!$T$7:$T$210,$Q526,'Capex forecast'!$S$7:$S$210,$S526,'Capex forecast'!$Q$7:$Q$210,"Augex")</f>
        <v>0</v>
      </c>
      <c r="AB526" s="32">
        <f>SUMIFS('Capex forecast'!L$7:L$210,'Capex forecast'!$T$7:$T$210,$Q526,'Capex forecast'!$S$7:$S$210,$S526,'Capex forecast'!$Q$7:$Q$210,"Augex")</f>
        <v>0</v>
      </c>
      <c r="AC526" s="32">
        <f>SUMIFS('Capex forecast'!M$7:M$210,'Capex forecast'!$T$7:$T$210,$Q526,'Capex forecast'!$S$7:$S$210,$S526,'Capex forecast'!$Q$7:$Q$210,"Augex")</f>
        <v>0</v>
      </c>
      <c r="AD526" s="32">
        <f>SUMIFS('Capex forecast'!N$7:N$210,'Capex forecast'!$T$7:$T$210,$Q526,'Capex forecast'!$S$7:$S$210,$S526,'Capex forecast'!$Q$7:$Q$210,"Augex")</f>
        <v>0</v>
      </c>
      <c r="AF526" s="6" t="s">
        <v>570</v>
      </c>
      <c r="AG526" s="6" t="str">
        <f>INDEX('Raw demand forecast'!$M$7:$M$5830,MATCH($Q526,'Raw demand forecast'!$B$7:$B$5830,0))</f>
        <v>Yes</v>
      </c>
      <c r="AH526" s="6" t="str">
        <f>IF(COUNTIF($AF$93:AF526,$B526) = 1, "LV", IF(COUNTIF($AF$93:AF526,$B526) = 2, "HV", "ST"))</f>
        <v>HV</v>
      </c>
      <c r="AI526" s="6" t="str">
        <f>INDEX('Demand forecast and growth rate'!$E$7:$E$273,MATCH($Q526,'Demand forecast and growth rate'!$B$7:$B$273,0))</f>
        <v>Steady/falling</v>
      </c>
      <c r="AJ526" s="53">
        <f>SUMIFS('Capex forecast'!E$7:E$210,'Capex forecast'!$T$7:$T$210,$AF526,'Capex forecast'!$S$7:$S$210,$AH526,'Capex forecast'!$Q$7:$Q$210,"Repex")</f>
        <v>0</v>
      </c>
      <c r="AK526" s="53">
        <f>SUMIFS('Capex forecast'!F$7:F$210,'Capex forecast'!$T$7:$T$210,$AF526,'Capex forecast'!$S$7:$S$210,$AH526,'Capex forecast'!$Q$7:$Q$210,"Repex")</f>
        <v>0</v>
      </c>
      <c r="AL526" s="53">
        <f>SUMIFS('Capex forecast'!G$7:G$210,'Capex forecast'!$T$7:$T$210,$AF526,'Capex forecast'!$S$7:$S$210,$AH526,'Capex forecast'!$Q$7:$Q$210,"Repex")</f>
        <v>0</v>
      </c>
      <c r="AM526" s="53">
        <f>SUMIFS('Capex forecast'!H$7:H$210,'Capex forecast'!$T$7:$T$210,$AF526,'Capex forecast'!$S$7:$S$210,$AH526,'Capex forecast'!$Q$7:$Q$210,"Repex")</f>
        <v>0</v>
      </c>
      <c r="AN526" s="53">
        <f>SUMIFS('Capex forecast'!I$7:I$210,'Capex forecast'!$T$7:$T$210,$AF526,'Capex forecast'!$S$7:$S$210,$AH526,'Capex forecast'!$Q$7:$Q$210,"Repex")</f>
        <v>0</v>
      </c>
      <c r="AO526" s="53">
        <f>SUMIFS('Capex forecast'!J$7:J$210,'Capex forecast'!$T$7:$T$210,$AF526,'Capex forecast'!$S$7:$S$210,$AH526,'Capex forecast'!$Q$7:$Q$210,"Repex")</f>
        <v>0</v>
      </c>
      <c r="AP526" s="53">
        <f>SUMIFS('Capex forecast'!K$7:K$210,'Capex forecast'!$T$7:$T$210,$AF526,'Capex forecast'!$S$7:$S$210,$AH526,'Capex forecast'!$Q$7:$Q$210,"Repex")</f>
        <v>0</v>
      </c>
      <c r="AQ526" s="53">
        <f>SUMIFS('Capex forecast'!L$7:L$210,'Capex forecast'!$T$7:$T$210,$AF526,'Capex forecast'!$S$7:$S$210,$AH526,'Capex forecast'!$Q$7:$Q$210,"Repex")</f>
        <v>0</v>
      </c>
      <c r="AR526" s="53">
        <f>SUMIFS('Capex forecast'!M$7:M$210,'Capex forecast'!$T$7:$T$210,$AF526,'Capex forecast'!$S$7:$S$210,$AH526,'Capex forecast'!$Q$7:$Q$210,"Repex")</f>
        <v>0</v>
      </c>
      <c r="AS526" s="53">
        <f>SUMIFS('Capex forecast'!N$7:N$210,'Capex forecast'!$T$7:$T$210,$AF526,'Capex forecast'!$S$7:$S$210,$AH526,'Capex forecast'!$Q$7:$Q$210,"Repex")</f>
        <v>0</v>
      </c>
    </row>
    <row r="527" spans="2:45" ht="15">
      <c r="B527" s="6" t="s">
        <v>99</v>
      </c>
      <c r="C527" s="6" t="str">
        <f>INDEX('Raw demand forecast'!$M$7:$M$5830,MATCH($B527,'Raw demand forecast'!$B$7:$B$5830,0))</f>
        <v>No</v>
      </c>
      <c r="D527" s="6" t="str">
        <f>IF(COUNTIF($B$93:B527,$B527) = 1, "LV", IF(COUNTIF($B$93:B527,$B527) = 2, "HV", "ST"))</f>
        <v>HV</v>
      </c>
      <c r="E527" s="6" t="str">
        <f>INDEX('Demand forecast and growth rate'!$E$7:$E$273,MATCH($B527,'Demand forecast and growth rate'!$B$7:$B$273,0))</f>
        <v>Small growth</v>
      </c>
      <c r="F527" s="32">
        <f>SUMIFS('Capex forecast'!E$7:E$210,'Capex forecast'!$T$7:$T$210,'Allocation of site-spec costs'!$B527,'Capex forecast'!$S$7:$S$210,'Allocation of site-spec costs'!$D527,'Capex forecast'!$Q$7:$Q$210,"Customer Connection")</f>
        <v>0</v>
      </c>
      <c r="G527" s="32">
        <f>SUMIFS('Capex forecast'!F$7:F$210,'Capex forecast'!$T$7:$T$210,'Allocation of site-spec costs'!$B527,'Capex forecast'!$S$7:$S$210,'Allocation of site-spec costs'!$D527,'Capex forecast'!$Q$7:$Q$210,"Customer Connection")</f>
        <v>0</v>
      </c>
      <c r="H527" s="32">
        <f>SUMIFS('Capex forecast'!G$7:G$210,'Capex forecast'!$T$7:$T$210,'Allocation of site-spec costs'!$B527,'Capex forecast'!$S$7:$S$210,'Allocation of site-spec costs'!$D527,'Capex forecast'!$Q$7:$Q$210,"Customer Connection")</f>
        <v>0</v>
      </c>
      <c r="I527" s="32">
        <f>SUMIFS('Capex forecast'!H$7:H$210,'Capex forecast'!$T$7:$T$210,'Allocation of site-spec costs'!$B527,'Capex forecast'!$S$7:$S$210,'Allocation of site-spec costs'!$D527,'Capex forecast'!$Q$7:$Q$210,"Customer Connection")</f>
        <v>0</v>
      </c>
      <c r="J527" s="32">
        <f>SUMIFS('Capex forecast'!I$7:I$210,'Capex forecast'!$T$7:$T$210,'Allocation of site-spec costs'!$B527,'Capex forecast'!$S$7:$S$210,'Allocation of site-spec costs'!$D527,'Capex forecast'!$Q$7:$Q$210,"Customer Connection")</f>
        <v>0</v>
      </c>
      <c r="K527" s="32">
        <f>SUMIFS('Capex forecast'!J$7:J$210,'Capex forecast'!$T$7:$T$210,'Allocation of site-spec costs'!$B527,'Capex forecast'!$S$7:$S$210,'Allocation of site-spec costs'!$D527,'Capex forecast'!$Q$7:$Q$210,"Customer Connection")</f>
        <v>0</v>
      </c>
      <c r="L527" s="32">
        <f>SUMIFS('Capex forecast'!K$7:K$210,'Capex forecast'!$T$7:$T$210,'Allocation of site-spec costs'!$B527,'Capex forecast'!$S$7:$S$210,'Allocation of site-spec costs'!$D527,'Capex forecast'!$Q$7:$Q$210,"Customer Connection")</f>
        <v>0</v>
      </c>
      <c r="M527" s="32">
        <f>SUMIFS('Capex forecast'!L$7:L$210,'Capex forecast'!$T$7:$T$210,'Allocation of site-spec costs'!$B527,'Capex forecast'!$S$7:$S$210,'Allocation of site-spec costs'!$D527,'Capex forecast'!$Q$7:$Q$210,"Customer Connection")</f>
        <v>0</v>
      </c>
      <c r="N527" s="32">
        <f>SUMIFS('Capex forecast'!M$7:M$210,'Capex forecast'!$T$7:$T$210,'Allocation of site-spec costs'!$B527,'Capex forecast'!$S$7:$S$210,'Allocation of site-spec costs'!$D527,'Capex forecast'!$Q$7:$Q$210,"Customer Connection")</f>
        <v>0</v>
      </c>
      <c r="O527" s="32">
        <f>SUMIFS('Capex forecast'!N$7:N$210,'Capex forecast'!$T$7:$T$210,'Allocation of site-spec costs'!$B527,'Capex forecast'!$S$7:$S$210,'Allocation of site-spec costs'!$D527,'Capex forecast'!$Q$7:$Q$210,"Customer Connection")</f>
        <v>0</v>
      </c>
      <c r="Q527" s="6" t="s">
        <v>99</v>
      </c>
      <c r="R527" s="6" t="str">
        <f>INDEX('Raw demand forecast'!$M$7:$M$5830,MATCH($Q527,'Raw demand forecast'!$B$7:$B$5830,0))</f>
        <v>No</v>
      </c>
      <c r="S527" s="6" t="str">
        <f>IF(COUNTIF($Q$93:Q527,$B527) = 1, "LV", IF(COUNTIF($Q$93:Q527,$B527) = 2, "HV", "ST"))</f>
        <v>HV</v>
      </c>
      <c r="T527" s="6" t="str">
        <f>INDEX('Demand forecast and growth rate'!$E$7:$E$273,MATCH($Q527,'Demand forecast and growth rate'!$B$7:$B$273,0))</f>
        <v>Small growth</v>
      </c>
      <c r="U527" s="32">
        <f>SUMIFS('Capex forecast'!E$7:E$210,'Capex forecast'!$T$7:$T$210,$Q527,'Capex forecast'!$S$7:$S$210,$S527,'Capex forecast'!$Q$7:$Q$210,"Augex")</f>
        <v>0</v>
      </c>
      <c r="V527" s="32">
        <f>SUMIFS('Capex forecast'!F$7:F$210,'Capex forecast'!$T$7:$T$210,$Q527,'Capex forecast'!$S$7:$S$210,$S527,'Capex forecast'!$Q$7:$Q$210,"Augex")</f>
        <v>0</v>
      </c>
      <c r="W527" s="32">
        <f>SUMIFS('Capex forecast'!G$7:G$210,'Capex forecast'!$T$7:$T$210,$Q527,'Capex forecast'!$S$7:$S$210,$S527,'Capex forecast'!$Q$7:$Q$210,"Augex")</f>
        <v>0</v>
      </c>
      <c r="X527" s="32">
        <f>SUMIFS('Capex forecast'!H$7:H$210,'Capex forecast'!$T$7:$T$210,$Q527,'Capex forecast'!$S$7:$S$210,$S527,'Capex forecast'!$Q$7:$Q$210,"Augex")</f>
        <v>0</v>
      </c>
      <c r="Y527" s="32">
        <f>SUMIFS('Capex forecast'!I$7:I$210,'Capex forecast'!$T$7:$T$210,$Q527,'Capex forecast'!$S$7:$S$210,$S527,'Capex forecast'!$Q$7:$Q$210,"Augex")</f>
        <v>0</v>
      </c>
      <c r="Z527" s="32">
        <f>SUMIFS('Capex forecast'!J$7:J$210,'Capex forecast'!$T$7:$T$210,$Q527,'Capex forecast'!$S$7:$S$210,$S527,'Capex forecast'!$Q$7:$Q$210,"Augex")</f>
        <v>0</v>
      </c>
      <c r="AA527" s="32">
        <f>SUMIFS('Capex forecast'!K$7:K$210,'Capex forecast'!$T$7:$T$210,$Q527,'Capex forecast'!$S$7:$S$210,$S527,'Capex forecast'!$Q$7:$Q$210,"Augex")</f>
        <v>0</v>
      </c>
      <c r="AB527" s="32">
        <f>SUMIFS('Capex forecast'!L$7:L$210,'Capex forecast'!$T$7:$T$210,$Q527,'Capex forecast'!$S$7:$S$210,$S527,'Capex forecast'!$Q$7:$Q$210,"Augex")</f>
        <v>0</v>
      </c>
      <c r="AC527" s="32">
        <f>SUMIFS('Capex forecast'!M$7:M$210,'Capex forecast'!$T$7:$T$210,$Q527,'Capex forecast'!$S$7:$S$210,$S527,'Capex forecast'!$Q$7:$Q$210,"Augex")</f>
        <v>0</v>
      </c>
      <c r="AD527" s="32">
        <f>SUMIFS('Capex forecast'!N$7:N$210,'Capex forecast'!$T$7:$T$210,$Q527,'Capex forecast'!$S$7:$S$210,$S527,'Capex forecast'!$Q$7:$Q$210,"Augex")</f>
        <v>0</v>
      </c>
      <c r="AF527" s="6" t="s">
        <v>99</v>
      </c>
      <c r="AG527" s="6" t="str">
        <f>INDEX('Raw demand forecast'!$M$7:$M$5830,MATCH($Q527,'Raw demand forecast'!$B$7:$B$5830,0))</f>
        <v>No</v>
      </c>
      <c r="AH527" s="6" t="str">
        <f>IF(COUNTIF($AF$93:AF527,$B527) = 1, "LV", IF(COUNTIF($AF$93:AF527,$B527) = 2, "HV", "ST"))</f>
        <v>HV</v>
      </c>
      <c r="AI527" s="6" t="str">
        <f>INDEX('Demand forecast and growth rate'!$E$7:$E$273,MATCH($Q527,'Demand forecast and growth rate'!$B$7:$B$273,0))</f>
        <v>Small growth</v>
      </c>
      <c r="AJ527" s="53">
        <f>SUMIFS('Capex forecast'!E$7:E$210,'Capex forecast'!$T$7:$T$210,$AF527,'Capex forecast'!$S$7:$S$210,$AH527,'Capex forecast'!$Q$7:$Q$210,"Repex")</f>
        <v>0</v>
      </c>
      <c r="AK527" s="53">
        <f>SUMIFS('Capex forecast'!F$7:F$210,'Capex forecast'!$T$7:$T$210,$AF527,'Capex forecast'!$S$7:$S$210,$AH527,'Capex forecast'!$Q$7:$Q$210,"Repex")</f>
        <v>0</v>
      </c>
      <c r="AL527" s="53">
        <f>SUMIFS('Capex forecast'!G$7:G$210,'Capex forecast'!$T$7:$T$210,$AF527,'Capex forecast'!$S$7:$S$210,$AH527,'Capex forecast'!$Q$7:$Q$210,"Repex")</f>
        <v>0</v>
      </c>
      <c r="AM527" s="53">
        <f>SUMIFS('Capex forecast'!H$7:H$210,'Capex forecast'!$T$7:$T$210,$AF527,'Capex forecast'!$S$7:$S$210,$AH527,'Capex forecast'!$Q$7:$Q$210,"Repex")</f>
        <v>0</v>
      </c>
      <c r="AN527" s="53">
        <f>SUMIFS('Capex forecast'!I$7:I$210,'Capex forecast'!$T$7:$T$210,$AF527,'Capex forecast'!$S$7:$S$210,$AH527,'Capex forecast'!$Q$7:$Q$210,"Repex")</f>
        <v>0</v>
      </c>
      <c r="AO527" s="53">
        <f>SUMIFS('Capex forecast'!J$7:J$210,'Capex forecast'!$T$7:$T$210,$AF527,'Capex forecast'!$S$7:$S$210,$AH527,'Capex forecast'!$Q$7:$Q$210,"Repex")</f>
        <v>0</v>
      </c>
      <c r="AP527" s="53">
        <f>SUMIFS('Capex forecast'!K$7:K$210,'Capex forecast'!$T$7:$T$210,$AF527,'Capex forecast'!$S$7:$S$210,$AH527,'Capex forecast'!$Q$7:$Q$210,"Repex")</f>
        <v>0</v>
      </c>
      <c r="AQ527" s="53">
        <f>SUMIFS('Capex forecast'!L$7:L$210,'Capex forecast'!$T$7:$T$210,$AF527,'Capex forecast'!$S$7:$S$210,$AH527,'Capex forecast'!$Q$7:$Q$210,"Repex")</f>
        <v>0</v>
      </c>
      <c r="AR527" s="53">
        <f>SUMIFS('Capex forecast'!M$7:M$210,'Capex forecast'!$T$7:$T$210,$AF527,'Capex forecast'!$S$7:$S$210,$AH527,'Capex forecast'!$Q$7:$Q$210,"Repex")</f>
        <v>0</v>
      </c>
      <c r="AS527" s="53">
        <f>SUMIFS('Capex forecast'!N$7:N$210,'Capex forecast'!$T$7:$T$210,$AF527,'Capex forecast'!$S$7:$S$210,$AH527,'Capex forecast'!$Q$7:$Q$210,"Repex")</f>
        <v>0</v>
      </c>
    </row>
    <row r="528" spans="2:45" ht="15">
      <c r="B528" s="6" t="s">
        <v>110</v>
      </c>
      <c r="C528" s="6" t="str">
        <f>INDEX('Raw demand forecast'!$M$7:$M$5830,MATCH($B528,'Raw demand forecast'!$B$7:$B$5830,0))</f>
        <v>No</v>
      </c>
      <c r="D528" s="6" t="str">
        <f>IF(COUNTIF($B$93:B528,$B528) = 1, "LV", IF(COUNTIF($B$93:B528,$B528) = 2, "HV", "ST"))</f>
        <v>HV</v>
      </c>
      <c r="E528" s="6" t="str">
        <f>INDEX('Demand forecast and growth rate'!$E$7:$E$273,MATCH($B528,'Demand forecast and growth rate'!$B$7:$B$273,0))</f>
        <v>Small growth</v>
      </c>
      <c r="F528" s="32">
        <f>SUMIFS('Capex forecast'!E$7:E$210,'Capex forecast'!$T$7:$T$210,'Allocation of site-spec costs'!$B528,'Capex forecast'!$S$7:$S$210,'Allocation of site-spec costs'!$D528,'Capex forecast'!$Q$7:$Q$210,"Customer Connection")</f>
        <v>0</v>
      </c>
      <c r="G528" s="32">
        <f>SUMIFS('Capex forecast'!F$7:F$210,'Capex forecast'!$T$7:$T$210,'Allocation of site-spec costs'!$B528,'Capex forecast'!$S$7:$S$210,'Allocation of site-spec costs'!$D528,'Capex forecast'!$Q$7:$Q$210,"Customer Connection")</f>
        <v>0</v>
      </c>
      <c r="H528" s="32">
        <f>SUMIFS('Capex forecast'!G$7:G$210,'Capex forecast'!$T$7:$T$210,'Allocation of site-spec costs'!$B528,'Capex forecast'!$S$7:$S$210,'Allocation of site-spec costs'!$D528,'Capex forecast'!$Q$7:$Q$210,"Customer Connection")</f>
        <v>0</v>
      </c>
      <c r="I528" s="32">
        <f>SUMIFS('Capex forecast'!H$7:H$210,'Capex forecast'!$T$7:$T$210,'Allocation of site-spec costs'!$B528,'Capex forecast'!$S$7:$S$210,'Allocation of site-spec costs'!$D528,'Capex forecast'!$Q$7:$Q$210,"Customer Connection")</f>
        <v>0</v>
      </c>
      <c r="J528" s="32">
        <f>SUMIFS('Capex forecast'!I$7:I$210,'Capex forecast'!$T$7:$T$210,'Allocation of site-spec costs'!$B528,'Capex forecast'!$S$7:$S$210,'Allocation of site-spec costs'!$D528,'Capex forecast'!$Q$7:$Q$210,"Customer Connection")</f>
        <v>0</v>
      </c>
      <c r="K528" s="32">
        <f>SUMIFS('Capex forecast'!J$7:J$210,'Capex forecast'!$T$7:$T$210,'Allocation of site-spec costs'!$B528,'Capex forecast'!$S$7:$S$210,'Allocation of site-spec costs'!$D528,'Capex forecast'!$Q$7:$Q$210,"Customer Connection")</f>
        <v>0</v>
      </c>
      <c r="L528" s="32">
        <f>SUMIFS('Capex forecast'!K$7:K$210,'Capex forecast'!$T$7:$T$210,'Allocation of site-spec costs'!$B528,'Capex forecast'!$S$7:$S$210,'Allocation of site-spec costs'!$D528,'Capex forecast'!$Q$7:$Q$210,"Customer Connection")</f>
        <v>0</v>
      </c>
      <c r="M528" s="32">
        <f>SUMIFS('Capex forecast'!L$7:L$210,'Capex forecast'!$T$7:$T$210,'Allocation of site-spec costs'!$B528,'Capex forecast'!$S$7:$S$210,'Allocation of site-spec costs'!$D528,'Capex forecast'!$Q$7:$Q$210,"Customer Connection")</f>
        <v>0</v>
      </c>
      <c r="N528" s="32">
        <f>SUMIFS('Capex forecast'!M$7:M$210,'Capex forecast'!$T$7:$T$210,'Allocation of site-spec costs'!$B528,'Capex forecast'!$S$7:$S$210,'Allocation of site-spec costs'!$D528,'Capex forecast'!$Q$7:$Q$210,"Customer Connection")</f>
        <v>0</v>
      </c>
      <c r="O528" s="32">
        <f>SUMIFS('Capex forecast'!N$7:N$210,'Capex forecast'!$T$7:$T$210,'Allocation of site-spec costs'!$B528,'Capex forecast'!$S$7:$S$210,'Allocation of site-spec costs'!$D528,'Capex forecast'!$Q$7:$Q$210,"Customer Connection")</f>
        <v>0</v>
      </c>
      <c r="Q528" s="6" t="s">
        <v>110</v>
      </c>
      <c r="R528" s="6" t="str">
        <f>INDEX('Raw demand forecast'!$M$7:$M$5830,MATCH($Q528,'Raw demand forecast'!$B$7:$B$5830,0))</f>
        <v>No</v>
      </c>
      <c r="S528" s="6" t="str">
        <f>IF(COUNTIF($Q$93:Q528,$B528) = 1, "LV", IF(COUNTIF($Q$93:Q528,$B528) = 2, "HV", "ST"))</f>
        <v>HV</v>
      </c>
      <c r="T528" s="6" t="str">
        <f>INDEX('Demand forecast and growth rate'!$E$7:$E$273,MATCH($Q528,'Demand forecast and growth rate'!$B$7:$B$273,0))</f>
        <v>Small growth</v>
      </c>
      <c r="U528" s="32">
        <f>SUMIFS('Capex forecast'!E$7:E$210,'Capex forecast'!$T$7:$T$210,$Q528,'Capex forecast'!$S$7:$S$210,$S528,'Capex forecast'!$Q$7:$Q$210,"Augex")</f>
        <v>0</v>
      </c>
      <c r="V528" s="32">
        <f>SUMIFS('Capex forecast'!F$7:F$210,'Capex forecast'!$T$7:$T$210,$Q528,'Capex forecast'!$S$7:$S$210,$S528,'Capex forecast'!$Q$7:$Q$210,"Augex")</f>
        <v>0</v>
      </c>
      <c r="W528" s="32">
        <f>SUMIFS('Capex forecast'!G$7:G$210,'Capex forecast'!$T$7:$T$210,$Q528,'Capex forecast'!$S$7:$S$210,$S528,'Capex forecast'!$Q$7:$Q$210,"Augex")</f>
        <v>0</v>
      </c>
      <c r="X528" s="32">
        <f>SUMIFS('Capex forecast'!H$7:H$210,'Capex forecast'!$T$7:$T$210,$Q528,'Capex forecast'!$S$7:$S$210,$S528,'Capex forecast'!$Q$7:$Q$210,"Augex")</f>
        <v>0</v>
      </c>
      <c r="Y528" s="32">
        <f>SUMIFS('Capex forecast'!I$7:I$210,'Capex forecast'!$T$7:$T$210,$Q528,'Capex forecast'!$S$7:$S$210,$S528,'Capex forecast'!$Q$7:$Q$210,"Augex")</f>
        <v>0</v>
      </c>
      <c r="Z528" s="32">
        <f>SUMIFS('Capex forecast'!J$7:J$210,'Capex forecast'!$T$7:$T$210,$Q528,'Capex forecast'!$S$7:$S$210,$S528,'Capex forecast'!$Q$7:$Q$210,"Augex")</f>
        <v>0</v>
      </c>
      <c r="AA528" s="32">
        <f>SUMIFS('Capex forecast'!K$7:K$210,'Capex forecast'!$T$7:$T$210,$Q528,'Capex forecast'!$S$7:$S$210,$S528,'Capex forecast'!$Q$7:$Q$210,"Augex")</f>
        <v>0</v>
      </c>
      <c r="AB528" s="32">
        <f>SUMIFS('Capex forecast'!L$7:L$210,'Capex forecast'!$T$7:$T$210,$Q528,'Capex forecast'!$S$7:$S$210,$S528,'Capex forecast'!$Q$7:$Q$210,"Augex")</f>
        <v>0</v>
      </c>
      <c r="AC528" s="32">
        <f>SUMIFS('Capex forecast'!M$7:M$210,'Capex forecast'!$T$7:$T$210,$Q528,'Capex forecast'!$S$7:$S$210,$S528,'Capex forecast'!$Q$7:$Q$210,"Augex")</f>
        <v>0</v>
      </c>
      <c r="AD528" s="32">
        <f>SUMIFS('Capex forecast'!N$7:N$210,'Capex forecast'!$T$7:$T$210,$Q528,'Capex forecast'!$S$7:$S$210,$S528,'Capex forecast'!$Q$7:$Q$210,"Augex")</f>
        <v>0</v>
      </c>
      <c r="AF528" s="6" t="s">
        <v>110</v>
      </c>
      <c r="AG528" s="6" t="str">
        <f>INDEX('Raw demand forecast'!$M$7:$M$5830,MATCH($Q528,'Raw demand forecast'!$B$7:$B$5830,0))</f>
        <v>No</v>
      </c>
      <c r="AH528" s="6" t="str">
        <f>IF(COUNTIF($AF$93:AF528,$B528) = 1, "LV", IF(COUNTIF($AF$93:AF528,$B528) = 2, "HV", "ST"))</f>
        <v>HV</v>
      </c>
      <c r="AI528" s="6" t="str">
        <f>INDEX('Demand forecast and growth rate'!$E$7:$E$273,MATCH($Q528,'Demand forecast and growth rate'!$B$7:$B$273,0))</f>
        <v>Small growth</v>
      </c>
      <c r="AJ528" s="53">
        <f>SUMIFS('Capex forecast'!E$7:E$210,'Capex forecast'!$T$7:$T$210,$AF528,'Capex forecast'!$S$7:$S$210,$AH528,'Capex forecast'!$Q$7:$Q$210,"Repex")</f>
        <v>0</v>
      </c>
      <c r="AK528" s="53">
        <f>SUMIFS('Capex forecast'!F$7:F$210,'Capex forecast'!$T$7:$T$210,$AF528,'Capex forecast'!$S$7:$S$210,$AH528,'Capex forecast'!$Q$7:$Q$210,"Repex")</f>
        <v>0</v>
      </c>
      <c r="AL528" s="53">
        <f>SUMIFS('Capex forecast'!G$7:G$210,'Capex forecast'!$T$7:$T$210,$AF528,'Capex forecast'!$S$7:$S$210,$AH528,'Capex forecast'!$Q$7:$Q$210,"Repex")</f>
        <v>0</v>
      </c>
      <c r="AM528" s="53">
        <f>SUMIFS('Capex forecast'!H$7:H$210,'Capex forecast'!$T$7:$T$210,$AF528,'Capex forecast'!$S$7:$S$210,$AH528,'Capex forecast'!$Q$7:$Q$210,"Repex")</f>
        <v>0</v>
      </c>
      <c r="AN528" s="53">
        <f>SUMIFS('Capex forecast'!I$7:I$210,'Capex forecast'!$T$7:$T$210,$AF528,'Capex forecast'!$S$7:$S$210,$AH528,'Capex forecast'!$Q$7:$Q$210,"Repex")</f>
        <v>0</v>
      </c>
      <c r="AO528" s="53">
        <f>SUMIFS('Capex forecast'!J$7:J$210,'Capex forecast'!$T$7:$T$210,$AF528,'Capex forecast'!$S$7:$S$210,$AH528,'Capex forecast'!$Q$7:$Q$210,"Repex")</f>
        <v>0</v>
      </c>
      <c r="AP528" s="53">
        <f>SUMIFS('Capex forecast'!K$7:K$210,'Capex forecast'!$T$7:$T$210,$AF528,'Capex forecast'!$S$7:$S$210,$AH528,'Capex forecast'!$Q$7:$Q$210,"Repex")</f>
        <v>0</v>
      </c>
      <c r="AQ528" s="53">
        <f>SUMIFS('Capex forecast'!L$7:L$210,'Capex forecast'!$T$7:$T$210,$AF528,'Capex forecast'!$S$7:$S$210,$AH528,'Capex forecast'!$Q$7:$Q$210,"Repex")</f>
        <v>0</v>
      </c>
      <c r="AR528" s="53">
        <f>SUMIFS('Capex forecast'!M$7:M$210,'Capex forecast'!$T$7:$T$210,$AF528,'Capex forecast'!$S$7:$S$210,$AH528,'Capex forecast'!$Q$7:$Q$210,"Repex")</f>
        <v>0</v>
      </c>
      <c r="AS528" s="53">
        <f>SUMIFS('Capex forecast'!N$7:N$210,'Capex forecast'!$T$7:$T$210,$AF528,'Capex forecast'!$S$7:$S$210,$AH528,'Capex forecast'!$Q$7:$Q$210,"Repex")</f>
        <v>0</v>
      </c>
    </row>
    <row r="529" spans="2:45" ht="15">
      <c r="B529" s="6" t="s">
        <v>111</v>
      </c>
      <c r="C529" s="6" t="str">
        <f>INDEX('Raw demand forecast'!$M$7:$M$5830,MATCH($B529,'Raw demand forecast'!$B$7:$B$5830,0))</f>
        <v>No</v>
      </c>
      <c r="D529" s="6" t="str">
        <f>IF(COUNTIF($B$93:B529,$B529) = 1, "LV", IF(COUNTIF($B$93:B529,$B529) = 2, "HV", "ST"))</f>
        <v>HV</v>
      </c>
      <c r="E529" s="6" t="str">
        <f>INDEX('Demand forecast and growth rate'!$E$7:$E$273,MATCH($B529,'Demand forecast and growth rate'!$B$7:$B$273,0))</f>
        <v>Small growth</v>
      </c>
      <c r="F529" s="32">
        <f>SUMIFS('Capex forecast'!E$7:E$210,'Capex forecast'!$T$7:$T$210,'Allocation of site-spec costs'!$B529,'Capex forecast'!$S$7:$S$210,'Allocation of site-spec costs'!$D529,'Capex forecast'!$Q$7:$Q$210,"Customer Connection")</f>
        <v>0</v>
      </c>
      <c r="G529" s="32">
        <f>SUMIFS('Capex forecast'!F$7:F$210,'Capex forecast'!$T$7:$T$210,'Allocation of site-spec costs'!$B529,'Capex forecast'!$S$7:$S$210,'Allocation of site-spec costs'!$D529,'Capex forecast'!$Q$7:$Q$210,"Customer Connection")</f>
        <v>0</v>
      </c>
      <c r="H529" s="32">
        <f>SUMIFS('Capex forecast'!G$7:G$210,'Capex forecast'!$T$7:$T$210,'Allocation of site-spec costs'!$B529,'Capex forecast'!$S$7:$S$210,'Allocation of site-spec costs'!$D529,'Capex forecast'!$Q$7:$Q$210,"Customer Connection")</f>
        <v>0</v>
      </c>
      <c r="I529" s="32">
        <f>SUMIFS('Capex forecast'!H$7:H$210,'Capex forecast'!$T$7:$T$210,'Allocation of site-spec costs'!$B529,'Capex forecast'!$S$7:$S$210,'Allocation of site-spec costs'!$D529,'Capex forecast'!$Q$7:$Q$210,"Customer Connection")</f>
        <v>0</v>
      </c>
      <c r="J529" s="32">
        <f>SUMIFS('Capex forecast'!I$7:I$210,'Capex forecast'!$T$7:$T$210,'Allocation of site-spec costs'!$B529,'Capex forecast'!$S$7:$S$210,'Allocation of site-spec costs'!$D529,'Capex forecast'!$Q$7:$Q$210,"Customer Connection")</f>
        <v>0</v>
      </c>
      <c r="K529" s="32">
        <f>SUMIFS('Capex forecast'!J$7:J$210,'Capex forecast'!$T$7:$T$210,'Allocation of site-spec costs'!$B529,'Capex forecast'!$S$7:$S$210,'Allocation of site-spec costs'!$D529,'Capex forecast'!$Q$7:$Q$210,"Customer Connection")</f>
        <v>0</v>
      </c>
      <c r="L529" s="32">
        <f>SUMIFS('Capex forecast'!K$7:K$210,'Capex forecast'!$T$7:$T$210,'Allocation of site-spec costs'!$B529,'Capex forecast'!$S$7:$S$210,'Allocation of site-spec costs'!$D529,'Capex forecast'!$Q$7:$Q$210,"Customer Connection")</f>
        <v>0</v>
      </c>
      <c r="M529" s="32">
        <f>SUMIFS('Capex forecast'!L$7:L$210,'Capex forecast'!$T$7:$T$210,'Allocation of site-spec costs'!$B529,'Capex forecast'!$S$7:$S$210,'Allocation of site-spec costs'!$D529,'Capex forecast'!$Q$7:$Q$210,"Customer Connection")</f>
        <v>0</v>
      </c>
      <c r="N529" s="32">
        <f>SUMIFS('Capex forecast'!M$7:M$210,'Capex forecast'!$T$7:$T$210,'Allocation of site-spec costs'!$B529,'Capex forecast'!$S$7:$S$210,'Allocation of site-spec costs'!$D529,'Capex forecast'!$Q$7:$Q$210,"Customer Connection")</f>
        <v>0</v>
      </c>
      <c r="O529" s="32">
        <f>SUMIFS('Capex forecast'!N$7:N$210,'Capex forecast'!$T$7:$T$210,'Allocation of site-spec costs'!$B529,'Capex forecast'!$S$7:$S$210,'Allocation of site-spec costs'!$D529,'Capex forecast'!$Q$7:$Q$210,"Customer Connection")</f>
        <v>0</v>
      </c>
      <c r="Q529" s="6" t="s">
        <v>111</v>
      </c>
      <c r="R529" s="6" t="str">
        <f>INDEX('Raw demand forecast'!$M$7:$M$5830,MATCH($Q529,'Raw demand forecast'!$B$7:$B$5830,0))</f>
        <v>No</v>
      </c>
      <c r="S529" s="6" t="str">
        <f>IF(COUNTIF($Q$93:Q529,$B529) = 1, "LV", IF(COUNTIF($Q$93:Q529,$B529) = 2, "HV", "ST"))</f>
        <v>HV</v>
      </c>
      <c r="T529" s="6" t="str">
        <f>INDEX('Demand forecast and growth rate'!$E$7:$E$273,MATCH($Q529,'Demand forecast and growth rate'!$B$7:$B$273,0))</f>
        <v>Small growth</v>
      </c>
      <c r="U529" s="32">
        <f>SUMIFS('Capex forecast'!E$7:E$210,'Capex forecast'!$T$7:$T$210,$Q529,'Capex forecast'!$S$7:$S$210,$S529,'Capex forecast'!$Q$7:$Q$210,"Augex")</f>
        <v>0</v>
      </c>
      <c r="V529" s="32">
        <f>SUMIFS('Capex forecast'!F$7:F$210,'Capex forecast'!$T$7:$T$210,$Q529,'Capex forecast'!$S$7:$S$210,$S529,'Capex forecast'!$Q$7:$Q$210,"Augex")</f>
        <v>0</v>
      </c>
      <c r="W529" s="32">
        <f>SUMIFS('Capex forecast'!G$7:G$210,'Capex forecast'!$T$7:$T$210,$Q529,'Capex forecast'!$S$7:$S$210,$S529,'Capex forecast'!$Q$7:$Q$210,"Augex")</f>
        <v>0</v>
      </c>
      <c r="X529" s="32">
        <f>SUMIFS('Capex forecast'!H$7:H$210,'Capex forecast'!$T$7:$T$210,$Q529,'Capex forecast'!$S$7:$S$210,$S529,'Capex forecast'!$Q$7:$Q$210,"Augex")</f>
        <v>0</v>
      </c>
      <c r="Y529" s="32">
        <f>SUMIFS('Capex forecast'!I$7:I$210,'Capex forecast'!$T$7:$T$210,$Q529,'Capex forecast'!$S$7:$S$210,$S529,'Capex forecast'!$Q$7:$Q$210,"Augex")</f>
        <v>0</v>
      </c>
      <c r="Z529" s="32">
        <f>SUMIFS('Capex forecast'!J$7:J$210,'Capex forecast'!$T$7:$T$210,$Q529,'Capex forecast'!$S$7:$S$210,$S529,'Capex forecast'!$Q$7:$Q$210,"Augex")</f>
        <v>0</v>
      </c>
      <c r="AA529" s="32">
        <f>SUMIFS('Capex forecast'!K$7:K$210,'Capex forecast'!$T$7:$T$210,$Q529,'Capex forecast'!$S$7:$S$210,$S529,'Capex forecast'!$Q$7:$Q$210,"Augex")</f>
        <v>0</v>
      </c>
      <c r="AB529" s="32">
        <f>SUMIFS('Capex forecast'!L$7:L$210,'Capex forecast'!$T$7:$T$210,$Q529,'Capex forecast'!$S$7:$S$210,$S529,'Capex forecast'!$Q$7:$Q$210,"Augex")</f>
        <v>0</v>
      </c>
      <c r="AC529" s="32">
        <f>SUMIFS('Capex forecast'!M$7:M$210,'Capex forecast'!$T$7:$T$210,$Q529,'Capex forecast'!$S$7:$S$210,$S529,'Capex forecast'!$Q$7:$Q$210,"Augex")</f>
        <v>0</v>
      </c>
      <c r="AD529" s="32">
        <f>SUMIFS('Capex forecast'!N$7:N$210,'Capex forecast'!$T$7:$T$210,$Q529,'Capex forecast'!$S$7:$S$210,$S529,'Capex forecast'!$Q$7:$Q$210,"Augex")</f>
        <v>0</v>
      </c>
      <c r="AF529" s="6" t="s">
        <v>111</v>
      </c>
      <c r="AG529" s="6" t="str">
        <f>INDEX('Raw demand forecast'!$M$7:$M$5830,MATCH($Q529,'Raw demand forecast'!$B$7:$B$5830,0))</f>
        <v>No</v>
      </c>
      <c r="AH529" s="6" t="str">
        <f>IF(COUNTIF($AF$93:AF529,$B529) = 1, "LV", IF(COUNTIF($AF$93:AF529,$B529) = 2, "HV", "ST"))</f>
        <v>HV</v>
      </c>
      <c r="AI529" s="6" t="str">
        <f>INDEX('Demand forecast and growth rate'!$E$7:$E$273,MATCH($Q529,'Demand forecast and growth rate'!$B$7:$B$273,0))</f>
        <v>Small growth</v>
      </c>
      <c r="AJ529" s="53">
        <f>SUMIFS('Capex forecast'!E$7:E$210,'Capex forecast'!$T$7:$T$210,$AF529,'Capex forecast'!$S$7:$S$210,$AH529,'Capex forecast'!$Q$7:$Q$210,"Repex")</f>
        <v>0</v>
      </c>
      <c r="AK529" s="53">
        <f>SUMIFS('Capex forecast'!F$7:F$210,'Capex forecast'!$T$7:$T$210,$AF529,'Capex forecast'!$S$7:$S$210,$AH529,'Capex forecast'!$Q$7:$Q$210,"Repex")</f>
        <v>0</v>
      </c>
      <c r="AL529" s="53">
        <f>SUMIFS('Capex forecast'!G$7:G$210,'Capex forecast'!$T$7:$T$210,$AF529,'Capex forecast'!$S$7:$S$210,$AH529,'Capex forecast'!$Q$7:$Q$210,"Repex")</f>
        <v>0</v>
      </c>
      <c r="AM529" s="53">
        <f>SUMIFS('Capex forecast'!H$7:H$210,'Capex forecast'!$T$7:$T$210,$AF529,'Capex forecast'!$S$7:$S$210,$AH529,'Capex forecast'!$Q$7:$Q$210,"Repex")</f>
        <v>0</v>
      </c>
      <c r="AN529" s="53">
        <f>SUMIFS('Capex forecast'!I$7:I$210,'Capex forecast'!$T$7:$T$210,$AF529,'Capex forecast'!$S$7:$S$210,$AH529,'Capex forecast'!$Q$7:$Q$210,"Repex")</f>
        <v>0</v>
      </c>
      <c r="AO529" s="53">
        <f>SUMIFS('Capex forecast'!J$7:J$210,'Capex forecast'!$T$7:$T$210,$AF529,'Capex forecast'!$S$7:$S$210,$AH529,'Capex forecast'!$Q$7:$Q$210,"Repex")</f>
        <v>0</v>
      </c>
      <c r="AP529" s="53">
        <f>SUMIFS('Capex forecast'!K$7:K$210,'Capex forecast'!$T$7:$T$210,$AF529,'Capex forecast'!$S$7:$S$210,$AH529,'Capex forecast'!$Q$7:$Q$210,"Repex")</f>
        <v>0</v>
      </c>
      <c r="AQ529" s="53">
        <f>SUMIFS('Capex forecast'!L$7:L$210,'Capex forecast'!$T$7:$T$210,$AF529,'Capex forecast'!$S$7:$S$210,$AH529,'Capex forecast'!$Q$7:$Q$210,"Repex")</f>
        <v>0</v>
      </c>
      <c r="AR529" s="53">
        <f>SUMIFS('Capex forecast'!M$7:M$210,'Capex forecast'!$T$7:$T$210,$AF529,'Capex forecast'!$S$7:$S$210,$AH529,'Capex forecast'!$Q$7:$Q$210,"Repex")</f>
        <v>0</v>
      </c>
      <c r="AS529" s="53">
        <f>SUMIFS('Capex forecast'!N$7:N$210,'Capex forecast'!$T$7:$T$210,$AF529,'Capex forecast'!$S$7:$S$210,$AH529,'Capex forecast'!$Q$7:$Q$210,"Repex")</f>
        <v>0</v>
      </c>
    </row>
    <row r="530" spans="2:45" ht="15">
      <c r="B530" s="6" t="s">
        <v>159</v>
      </c>
      <c r="C530" s="6" t="str">
        <f>INDEX('Raw demand forecast'!$M$7:$M$5830,MATCH($B530,'Raw demand forecast'!$B$7:$B$5830,0))</f>
        <v>No</v>
      </c>
      <c r="D530" s="6" t="str">
        <f>IF(COUNTIF($B$93:B530,$B530) = 1, "LV", IF(COUNTIF($B$93:B530,$B530) = 2, "HV", "ST"))</f>
        <v>HV</v>
      </c>
      <c r="E530" s="6" t="str">
        <f>INDEX('Demand forecast and growth rate'!$E$7:$E$273,MATCH($B530,'Demand forecast and growth rate'!$B$7:$B$273,0))</f>
        <v>Steady/falling</v>
      </c>
      <c r="F530" s="32">
        <f>SUMIFS('Capex forecast'!E$7:E$210,'Capex forecast'!$T$7:$T$210,'Allocation of site-spec costs'!$B530,'Capex forecast'!$S$7:$S$210,'Allocation of site-spec costs'!$D530,'Capex forecast'!$Q$7:$Q$210,"Customer Connection")</f>
        <v>0</v>
      </c>
      <c r="G530" s="32">
        <f>SUMIFS('Capex forecast'!F$7:F$210,'Capex forecast'!$T$7:$T$210,'Allocation of site-spec costs'!$B530,'Capex forecast'!$S$7:$S$210,'Allocation of site-spec costs'!$D530,'Capex forecast'!$Q$7:$Q$210,"Customer Connection")</f>
        <v>0</v>
      </c>
      <c r="H530" s="32">
        <f>SUMIFS('Capex forecast'!G$7:G$210,'Capex forecast'!$T$7:$T$210,'Allocation of site-spec costs'!$B530,'Capex forecast'!$S$7:$S$210,'Allocation of site-spec costs'!$D530,'Capex forecast'!$Q$7:$Q$210,"Customer Connection")</f>
        <v>0</v>
      </c>
      <c r="I530" s="32">
        <f>SUMIFS('Capex forecast'!H$7:H$210,'Capex forecast'!$T$7:$T$210,'Allocation of site-spec costs'!$B530,'Capex forecast'!$S$7:$S$210,'Allocation of site-spec costs'!$D530,'Capex forecast'!$Q$7:$Q$210,"Customer Connection")</f>
        <v>0</v>
      </c>
      <c r="J530" s="32">
        <f>SUMIFS('Capex forecast'!I$7:I$210,'Capex forecast'!$T$7:$T$210,'Allocation of site-spec costs'!$B530,'Capex forecast'!$S$7:$S$210,'Allocation of site-spec costs'!$D530,'Capex forecast'!$Q$7:$Q$210,"Customer Connection")</f>
        <v>0</v>
      </c>
      <c r="K530" s="32">
        <f>SUMIFS('Capex forecast'!J$7:J$210,'Capex forecast'!$T$7:$T$210,'Allocation of site-spec costs'!$B530,'Capex forecast'!$S$7:$S$210,'Allocation of site-spec costs'!$D530,'Capex forecast'!$Q$7:$Q$210,"Customer Connection")</f>
        <v>0</v>
      </c>
      <c r="L530" s="32">
        <f>SUMIFS('Capex forecast'!K$7:K$210,'Capex forecast'!$T$7:$T$210,'Allocation of site-spec costs'!$B530,'Capex forecast'!$S$7:$S$210,'Allocation of site-spec costs'!$D530,'Capex forecast'!$Q$7:$Q$210,"Customer Connection")</f>
        <v>0</v>
      </c>
      <c r="M530" s="32">
        <f>SUMIFS('Capex forecast'!L$7:L$210,'Capex forecast'!$T$7:$T$210,'Allocation of site-spec costs'!$B530,'Capex forecast'!$S$7:$S$210,'Allocation of site-spec costs'!$D530,'Capex forecast'!$Q$7:$Q$210,"Customer Connection")</f>
        <v>0</v>
      </c>
      <c r="N530" s="32">
        <f>SUMIFS('Capex forecast'!M$7:M$210,'Capex forecast'!$T$7:$T$210,'Allocation of site-spec costs'!$B530,'Capex forecast'!$S$7:$S$210,'Allocation of site-spec costs'!$D530,'Capex forecast'!$Q$7:$Q$210,"Customer Connection")</f>
        <v>0</v>
      </c>
      <c r="O530" s="32">
        <f>SUMIFS('Capex forecast'!N$7:N$210,'Capex forecast'!$T$7:$T$210,'Allocation of site-spec costs'!$B530,'Capex forecast'!$S$7:$S$210,'Allocation of site-spec costs'!$D530,'Capex forecast'!$Q$7:$Q$210,"Customer Connection")</f>
        <v>0</v>
      </c>
      <c r="Q530" s="6" t="s">
        <v>159</v>
      </c>
      <c r="R530" s="6" t="str">
        <f>INDEX('Raw demand forecast'!$M$7:$M$5830,MATCH($Q530,'Raw demand forecast'!$B$7:$B$5830,0))</f>
        <v>No</v>
      </c>
      <c r="S530" s="6" t="str">
        <f>IF(COUNTIF($Q$93:Q530,$B530) = 1, "LV", IF(COUNTIF($Q$93:Q530,$B530) = 2, "HV", "ST"))</f>
        <v>HV</v>
      </c>
      <c r="T530" s="6" t="str">
        <f>INDEX('Demand forecast and growth rate'!$E$7:$E$273,MATCH($Q530,'Demand forecast and growth rate'!$B$7:$B$273,0))</f>
        <v>Steady/falling</v>
      </c>
      <c r="U530" s="32">
        <f>SUMIFS('Capex forecast'!E$7:E$210,'Capex forecast'!$T$7:$T$210,$Q530,'Capex forecast'!$S$7:$S$210,$S530,'Capex forecast'!$Q$7:$Q$210,"Augex")</f>
        <v>0</v>
      </c>
      <c r="V530" s="32">
        <f>SUMIFS('Capex forecast'!F$7:F$210,'Capex forecast'!$T$7:$T$210,$Q530,'Capex forecast'!$S$7:$S$210,$S530,'Capex forecast'!$Q$7:$Q$210,"Augex")</f>
        <v>0</v>
      </c>
      <c r="W530" s="32">
        <f>SUMIFS('Capex forecast'!G$7:G$210,'Capex forecast'!$T$7:$T$210,$Q530,'Capex forecast'!$S$7:$S$210,$S530,'Capex forecast'!$Q$7:$Q$210,"Augex")</f>
        <v>0</v>
      </c>
      <c r="X530" s="32">
        <f>SUMIFS('Capex forecast'!H$7:H$210,'Capex forecast'!$T$7:$T$210,$Q530,'Capex forecast'!$S$7:$S$210,$S530,'Capex forecast'!$Q$7:$Q$210,"Augex")</f>
        <v>0</v>
      </c>
      <c r="Y530" s="32">
        <f>SUMIFS('Capex forecast'!I$7:I$210,'Capex forecast'!$T$7:$T$210,$Q530,'Capex forecast'!$S$7:$S$210,$S530,'Capex forecast'!$Q$7:$Q$210,"Augex")</f>
        <v>0</v>
      </c>
      <c r="Z530" s="32">
        <f>SUMIFS('Capex forecast'!J$7:J$210,'Capex forecast'!$T$7:$T$210,$Q530,'Capex forecast'!$S$7:$S$210,$S530,'Capex forecast'!$Q$7:$Q$210,"Augex")</f>
        <v>0</v>
      </c>
      <c r="AA530" s="32">
        <f>SUMIFS('Capex forecast'!K$7:K$210,'Capex forecast'!$T$7:$T$210,$Q530,'Capex forecast'!$S$7:$S$210,$S530,'Capex forecast'!$Q$7:$Q$210,"Augex")</f>
        <v>0</v>
      </c>
      <c r="AB530" s="32">
        <f>SUMIFS('Capex forecast'!L$7:L$210,'Capex forecast'!$T$7:$T$210,$Q530,'Capex forecast'!$S$7:$S$210,$S530,'Capex forecast'!$Q$7:$Q$210,"Augex")</f>
        <v>0</v>
      </c>
      <c r="AC530" s="32">
        <f>SUMIFS('Capex forecast'!M$7:M$210,'Capex forecast'!$T$7:$T$210,$Q530,'Capex forecast'!$S$7:$S$210,$S530,'Capex forecast'!$Q$7:$Q$210,"Augex")</f>
        <v>0</v>
      </c>
      <c r="AD530" s="32">
        <f>SUMIFS('Capex forecast'!N$7:N$210,'Capex forecast'!$T$7:$T$210,$Q530,'Capex forecast'!$S$7:$S$210,$S530,'Capex forecast'!$Q$7:$Q$210,"Augex")</f>
        <v>0</v>
      </c>
      <c r="AF530" s="6" t="s">
        <v>159</v>
      </c>
      <c r="AG530" s="6" t="str">
        <f>INDEX('Raw demand forecast'!$M$7:$M$5830,MATCH($Q530,'Raw demand forecast'!$B$7:$B$5830,0))</f>
        <v>No</v>
      </c>
      <c r="AH530" s="6" t="str">
        <f>IF(COUNTIF($AF$93:AF530,$B530) = 1, "LV", IF(COUNTIF($AF$93:AF530,$B530) = 2, "HV", "ST"))</f>
        <v>HV</v>
      </c>
      <c r="AI530" s="6" t="str">
        <f>INDEX('Demand forecast and growth rate'!$E$7:$E$273,MATCH($Q530,'Demand forecast and growth rate'!$B$7:$B$273,0))</f>
        <v>Steady/falling</v>
      </c>
      <c r="AJ530" s="53">
        <f>SUMIFS('Capex forecast'!E$7:E$210,'Capex forecast'!$T$7:$T$210,$AF530,'Capex forecast'!$S$7:$S$210,$AH530,'Capex forecast'!$Q$7:$Q$210,"Repex")</f>
        <v>0</v>
      </c>
      <c r="AK530" s="53">
        <f>SUMIFS('Capex forecast'!F$7:F$210,'Capex forecast'!$T$7:$T$210,$AF530,'Capex forecast'!$S$7:$S$210,$AH530,'Capex forecast'!$Q$7:$Q$210,"Repex")</f>
        <v>0</v>
      </c>
      <c r="AL530" s="53">
        <f>SUMIFS('Capex forecast'!G$7:G$210,'Capex forecast'!$T$7:$T$210,$AF530,'Capex forecast'!$S$7:$S$210,$AH530,'Capex forecast'!$Q$7:$Q$210,"Repex")</f>
        <v>0</v>
      </c>
      <c r="AM530" s="53">
        <f>SUMIFS('Capex forecast'!H$7:H$210,'Capex forecast'!$T$7:$T$210,$AF530,'Capex forecast'!$S$7:$S$210,$AH530,'Capex forecast'!$Q$7:$Q$210,"Repex")</f>
        <v>0</v>
      </c>
      <c r="AN530" s="53">
        <f>SUMIFS('Capex forecast'!I$7:I$210,'Capex forecast'!$T$7:$T$210,$AF530,'Capex forecast'!$S$7:$S$210,$AH530,'Capex forecast'!$Q$7:$Q$210,"Repex")</f>
        <v>0</v>
      </c>
      <c r="AO530" s="53">
        <f>SUMIFS('Capex forecast'!J$7:J$210,'Capex forecast'!$T$7:$T$210,$AF530,'Capex forecast'!$S$7:$S$210,$AH530,'Capex forecast'!$Q$7:$Q$210,"Repex")</f>
        <v>0</v>
      </c>
      <c r="AP530" s="53">
        <f>SUMIFS('Capex forecast'!K$7:K$210,'Capex forecast'!$T$7:$T$210,$AF530,'Capex forecast'!$S$7:$S$210,$AH530,'Capex forecast'!$Q$7:$Q$210,"Repex")</f>
        <v>0</v>
      </c>
      <c r="AQ530" s="53">
        <f>SUMIFS('Capex forecast'!L$7:L$210,'Capex forecast'!$T$7:$T$210,$AF530,'Capex forecast'!$S$7:$S$210,$AH530,'Capex forecast'!$Q$7:$Q$210,"Repex")</f>
        <v>0</v>
      </c>
      <c r="AR530" s="53">
        <f>SUMIFS('Capex forecast'!M$7:M$210,'Capex forecast'!$T$7:$T$210,$AF530,'Capex forecast'!$S$7:$S$210,$AH530,'Capex forecast'!$Q$7:$Q$210,"Repex")</f>
        <v>0</v>
      </c>
      <c r="AS530" s="53">
        <f>SUMIFS('Capex forecast'!N$7:N$210,'Capex forecast'!$T$7:$T$210,$AF530,'Capex forecast'!$S$7:$S$210,$AH530,'Capex forecast'!$Q$7:$Q$210,"Repex")</f>
        <v>0</v>
      </c>
    </row>
    <row r="531" spans="2:45" ht="15">
      <c r="B531" s="6" t="s">
        <v>626</v>
      </c>
      <c r="C531" s="6" t="str">
        <f>INDEX('Raw demand forecast'!$M$7:$M$5830,MATCH($B531,'Raw demand forecast'!$B$7:$B$5830,0))</f>
        <v>Yes</v>
      </c>
      <c r="D531" s="6" t="str">
        <f>IF(COUNTIF($B$93:B531,$B531) = 1, "LV", IF(COUNTIF($B$93:B531,$B531) = 2, "HV", "ST"))</f>
        <v>HV</v>
      </c>
      <c r="E531" s="6" t="str">
        <f>INDEX('Demand forecast and growth rate'!$E$7:$E$273,MATCH($B531,'Demand forecast and growth rate'!$B$7:$B$273,0))</f>
        <v>Steady/falling</v>
      </c>
      <c r="F531" s="32">
        <f>SUMIFS('Capex forecast'!E$7:E$210,'Capex forecast'!$T$7:$T$210,'Allocation of site-spec costs'!$B531,'Capex forecast'!$S$7:$S$210,'Allocation of site-spec costs'!$D531,'Capex forecast'!$Q$7:$Q$210,"Customer Connection")</f>
        <v>0</v>
      </c>
      <c r="G531" s="32">
        <f>SUMIFS('Capex forecast'!F$7:F$210,'Capex forecast'!$T$7:$T$210,'Allocation of site-spec costs'!$B531,'Capex forecast'!$S$7:$S$210,'Allocation of site-spec costs'!$D531,'Capex forecast'!$Q$7:$Q$210,"Customer Connection")</f>
        <v>0</v>
      </c>
      <c r="H531" s="32">
        <f>SUMIFS('Capex forecast'!G$7:G$210,'Capex forecast'!$T$7:$T$210,'Allocation of site-spec costs'!$B531,'Capex forecast'!$S$7:$S$210,'Allocation of site-spec costs'!$D531,'Capex forecast'!$Q$7:$Q$210,"Customer Connection")</f>
        <v>0</v>
      </c>
      <c r="I531" s="32">
        <f>SUMIFS('Capex forecast'!H$7:H$210,'Capex forecast'!$T$7:$T$210,'Allocation of site-spec costs'!$B531,'Capex forecast'!$S$7:$S$210,'Allocation of site-spec costs'!$D531,'Capex forecast'!$Q$7:$Q$210,"Customer Connection")</f>
        <v>0</v>
      </c>
      <c r="J531" s="32">
        <f>SUMIFS('Capex forecast'!I$7:I$210,'Capex forecast'!$T$7:$T$210,'Allocation of site-spec costs'!$B531,'Capex forecast'!$S$7:$S$210,'Allocation of site-spec costs'!$D531,'Capex forecast'!$Q$7:$Q$210,"Customer Connection")</f>
        <v>0</v>
      </c>
      <c r="K531" s="32">
        <f>SUMIFS('Capex forecast'!J$7:J$210,'Capex forecast'!$T$7:$T$210,'Allocation of site-spec costs'!$B531,'Capex forecast'!$S$7:$S$210,'Allocation of site-spec costs'!$D531,'Capex forecast'!$Q$7:$Q$210,"Customer Connection")</f>
        <v>0</v>
      </c>
      <c r="L531" s="32">
        <f>SUMIFS('Capex forecast'!K$7:K$210,'Capex forecast'!$T$7:$T$210,'Allocation of site-spec costs'!$B531,'Capex forecast'!$S$7:$S$210,'Allocation of site-spec costs'!$D531,'Capex forecast'!$Q$7:$Q$210,"Customer Connection")</f>
        <v>0</v>
      </c>
      <c r="M531" s="32">
        <f>SUMIFS('Capex forecast'!L$7:L$210,'Capex forecast'!$T$7:$T$210,'Allocation of site-spec costs'!$B531,'Capex forecast'!$S$7:$S$210,'Allocation of site-spec costs'!$D531,'Capex forecast'!$Q$7:$Q$210,"Customer Connection")</f>
        <v>0</v>
      </c>
      <c r="N531" s="32">
        <f>SUMIFS('Capex forecast'!M$7:M$210,'Capex forecast'!$T$7:$T$210,'Allocation of site-spec costs'!$B531,'Capex forecast'!$S$7:$S$210,'Allocation of site-spec costs'!$D531,'Capex forecast'!$Q$7:$Q$210,"Customer Connection")</f>
        <v>0</v>
      </c>
      <c r="O531" s="32">
        <f>SUMIFS('Capex forecast'!N$7:N$210,'Capex forecast'!$T$7:$T$210,'Allocation of site-spec costs'!$B531,'Capex forecast'!$S$7:$S$210,'Allocation of site-spec costs'!$D531,'Capex forecast'!$Q$7:$Q$210,"Customer Connection")</f>
        <v>0</v>
      </c>
      <c r="Q531" s="6" t="s">
        <v>626</v>
      </c>
      <c r="R531" s="6" t="str">
        <f>INDEX('Raw demand forecast'!$M$7:$M$5830,MATCH($Q531,'Raw demand forecast'!$B$7:$B$5830,0))</f>
        <v>Yes</v>
      </c>
      <c r="S531" s="6" t="str">
        <f>IF(COUNTIF($Q$93:Q531,$B531) = 1, "LV", IF(COUNTIF($Q$93:Q531,$B531) = 2, "HV", "ST"))</f>
        <v>HV</v>
      </c>
      <c r="T531" s="6" t="str">
        <f>INDEX('Demand forecast and growth rate'!$E$7:$E$273,MATCH($Q531,'Demand forecast and growth rate'!$B$7:$B$273,0))</f>
        <v>Steady/falling</v>
      </c>
      <c r="U531" s="32">
        <f>SUMIFS('Capex forecast'!E$7:E$210,'Capex forecast'!$T$7:$T$210,$Q531,'Capex forecast'!$S$7:$S$210,$S531,'Capex forecast'!$Q$7:$Q$210,"Augex")</f>
        <v>0</v>
      </c>
      <c r="V531" s="32">
        <f>SUMIFS('Capex forecast'!F$7:F$210,'Capex forecast'!$T$7:$T$210,$Q531,'Capex forecast'!$S$7:$S$210,$S531,'Capex forecast'!$Q$7:$Q$210,"Augex")</f>
        <v>0</v>
      </c>
      <c r="W531" s="32">
        <f>SUMIFS('Capex forecast'!G$7:G$210,'Capex forecast'!$T$7:$T$210,$Q531,'Capex forecast'!$S$7:$S$210,$S531,'Capex forecast'!$Q$7:$Q$210,"Augex")</f>
        <v>0</v>
      </c>
      <c r="X531" s="32">
        <f>SUMIFS('Capex forecast'!H$7:H$210,'Capex forecast'!$T$7:$T$210,$Q531,'Capex forecast'!$S$7:$S$210,$S531,'Capex forecast'!$Q$7:$Q$210,"Augex")</f>
        <v>0</v>
      </c>
      <c r="Y531" s="32">
        <f>SUMIFS('Capex forecast'!I$7:I$210,'Capex forecast'!$T$7:$T$210,$Q531,'Capex forecast'!$S$7:$S$210,$S531,'Capex forecast'!$Q$7:$Q$210,"Augex")</f>
        <v>0</v>
      </c>
      <c r="Z531" s="32">
        <f>SUMIFS('Capex forecast'!J$7:J$210,'Capex forecast'!$T$7:$T$210,$Q531,'Capex forecast'!$S$7:$S$210,$S531,'Capex forecast'!$Q$7:$Q$210,"Augex")</f>
        <v>0</v>
      </c>
      <c r="AA531" s="32">
        <f>SUMIFS('Capex forecast'!K$7:K$210,'Capex forecast'!$T$7:$T$210,$Q531,'Capex forecast'!$S$7:$S$210,$S531,'Capex forecast'!$Q$7:$Q$210,"Augex")</f>
        <v>0</v>
      </c>
      <c r="AB531" s="32">
        <f>SUMIFS('Capex forecast'!L$7:L$210,'Capex forecast'!$T$7:$T$210,$Q531,'Capex forecast'!$S$7:$S$210,$S531,'Capex forecast'!$Q$7:$Q$210,"Augex")</f>
        <v>0</v>
      </c>
      <c r="AC531" s="32">
        <f>SUMIFS('Capex forecast'!M$7:M$210,'Capex forecast'!$T$7:$T$210,$Q531,'Capex forecast'!$S$7:$S$210,$S531,'Capex forecast'!$Q$7:$Q$210,"Augex")</f>
        <v>0</v>
      </c>
      <c r="AD531" s="32">
        <f>SUMIFS('Capex forecast'!N$7:N$210,'Capex forecast'!$T$7:$T$210,$Q531,'Capex forecast'!$S$7:$S$210,$S531,'Capex forecast'!$Q$7:$Q$210,"Augex")</f>
        <v>0</v>
      </c>
      <c r="AF531" s="6" t="s">
        <v>626</v>
      </c>
      <c r="AG531" s="6" t="str">
        <f>INDEX('Raw demand forecast'!$M$7:$M$5830,MATCH($Q531,'Raw demand forecast'!$B$7:$B$5830,0))</f>
        <v>Yes</v>
      </c>
      <c r="AH531" s="6" t="str">
        <f>IF(COUNTIF($AF$93:AF531,$B531) = 1, "LV", IF(COUNTIF($AF$93:AF531,$B531) = 2, "HV", "ST"))</f>
        <v>HV</v>
      </c>
      <c r="AI531" s="6" t="str">
        <f>INDEX('Demand forecast and growth rate'!$E$7:$E$273,MATCH($Q531,'Demand forecast and growth rate'!$B$7:$B$273,0))</f>
        <v>Steady/falling</v>
      </c>
      <c r="AJ531" s="53">
        <f>SUMIFS('Capex forecast'!E$7:E$210,'Capex forecast'!$T$7:$T$210,$AF531,'Capex forecast'!$S$7:$S$210,$AH531,'Capex forecast'!$Q$7:$Q$210,"Repex")</f>
        <v>0</v>
      </c>
      <c r="AK531" s="53">
        <f>SUMIFS('Capex forecast'!F$7:F$210,'Capex forecast'!$T$7:$T$210,$AF531,'Capex forecast'!$S$7:$S$210,$AH531,'Capex forecast'!$Q$7:$Q$210,"Repex")</f>
        <v>0</v>
      </c>
      <c r="AL531" s="53">
        <f>SUMIFS('Capex forecast'!G$7:G$210,'Capex forecast'!$T$7:$T$210,$AF531,'Capex forecast'!$S$7:$S$210,$AH531,'Capex forecast'!$Q$7:$Q$210,"Repex")</f>
        <v>0</v>
      </c>
      <c r="AM531" s="53">
        <f>SUMIFS('Capex forecast'!H$7:H$210,'Capex forecast'!$T$7:$T$210,$AF531,'Capex forecast'!$S$7:$S$210,$AH531,'Capex forecast'!$Q$7:$Q$210,"Repex")</f>
        <v>0</v>
      </c>
      <c r="AN531" s="53">
        <f>SUMIFS('Capex forecast'!I$7:I$210,'Capex forecast'!$T$7:$T$210,$AF531,'Capex forecast'!$S$7:$S$210,$AH531,'Capex forecast'!$Q$7:$Q$210,"Repex")</f>
        <v>0</v>
      </c>
      <c r="AO531" s="53">
        <f>SUMIFS('Capex forecast'!J$7:J$210,'Capex forecast'!$T$7:$T$210,$AF531,'Capex forecast'!$S$7:$S$210,$AH531,'Capex forecast'!$Q$7:$Q$210,"Repex")</f>
        <v>0</v>
      </c>
      <c r="AP531" s="53">
        <f>SUMIFS('Capex forecast'!K$7:K$210,'Capex forecast'!$T$7:$T$210,$AF531,'Capex forecast'!$S$7:$S$210,$AH531,'Capex forecast'!$Q$7:$Q$210,"Repex")</f>
        <v>0</v>
      </c>
      <c r="AQ531" s="53">
        <f>SUMIFS('Capex forecast'!L$7:L$210,'Capex forecast'!$T$7:$T$210,$AF531,'Capex forecast'!$S$7:$S$210,$AH531,'Capex forecast'!$Q$7:$Q$210,"Repex")</f>
        <v>0</v>
      </c>
      <c r="AR531" s="53">
        <f>SUMIFS('Capex forecast'!M$7:M$210,'Capex forecast'!$T$7:$T$210,$AF531,'Capex forecast'!$S$7:$S$210,$AH531,'Capex forecast'!$Q$7:$Q$210,"Repex")</f>
        <v>0</v>
      </c>
      <c r="AS531" s="53">
        <f>SUMIFS('Capex forecast'!N$7:N$210,'Capex forecast'!$T$7:$T$210,$AF531,'Capex forecast'!$S$7:$S$210,$AH531,'Capex forecast'!$Q$7:$Q$210,"Repex")</f>
        <v>0</v>
      </c>
    </row>
    <row r="532" spans="2:45" ht="15">
      <c r="B532" s="6" t="s">
        <v>178</v>
      </c>
      <c r="C532" s="6" t="str">
        <f>INDEX('Raw demand forecast'!$M$7:$M$5830,MATCH($B532,'Raw demand forecast'!$B$7:$B$5830,0))</f>
        <v>No</v>
      </c>
      <c r="D532" s="6" t="str">
        <f>IF(COUNTIF($B$93:B532,$B532) = 1, "LV", IF(COUNTIF($B$93:B532,$B532) = 2, "HV", "ST"))</f>
        <v>HV</v>
      </c>
      <c r="E532" s="6" t="str">
        <f>INDEX('Demand forecast and growth rate'!$E$7:$E$273,MATCH($B532,'Demand forecast and growth rate'!$B$7:$B$273,0))</f>
        <v>High growth</v>
      </c>
      <c r="F532" s="32">
        <f>SUMIFS('Capex forecast'!E$7:E$210,'Capex forecast'!$T$7:$T$210,'Allocation of site-spec costs'!$B532,'Capex forecast'!$S$7:$S$210,'Allocation of site-spec costs'!$D532,'Capex forecast'!$Q$7:$Q$210,"Customer Connection")</f>
        <v>0</v>
      </c>
      <c r="G532" s="32">
        <f>SUMIFS('Capex forecast'!F$7:F$210,'Capex forecast'!$T$7:$T$210,'Allocation of site-spec costs'!$B532,'Capex forecast'!$S$7:$S$210,'Allocation of site-spec costs'!$D532,'Capex forecast'!$Q$7:$Q$210,"Customer Connection")</f>
        <v>0</v>
      </c>
      <c r="H532" s="32">
        <f>SUMIFS('Capex forecast'!G$7:G$210,'Capex forecast'!$T$7:$T$210,'Allocation of site-spec costs'!$B532,'Capex forecast'!$S$7:$S$210,'Allocation of site-spec costs'!$D532,'Capex forecast'!$Q$7:$Q$210,"Customer Connection")</f>
        <v>0</v>
      </c>
      <c r="I532" s="32">
        <f>SUMIFS('Capex forecast'!H$7:H$210,'Capex forecast'!$T$7:$T$210,'Allocation of site-spec costs'!$B532,'Capex forecast'!$S$7:$S$210,'Allocation of site-spec costs'!$D532,'Capex forecast'!$Q$7:$Q$210,"Customer Connection")</f>
        <v>0</v>
      </c>
      <c r="J532" s="32">
        <f>SUMIFS('Capex forecast'!I$7:I$210,'Capex forecast'!$T$7:$T$210,'Allocation of site-spec costs'!$B532,'Capex forecast'!$S$7:$S$210,'Allocation of site-spec costs'!$D532,'Capex forecast'!$Q$7:$Q$210,"Customer Connection")</f>
        <v>0</v>
      </c>
      <c r="K532" s="32">
        <f>SUMIFS('Capex forecast'!J$7:J$210,'Capex forecast'!$T$7:$T$210,'Allocation of site-spec costs'!$B532,'Capex forecast'!$S$7:$S$210,'Allocation of site-spec costs'!$D532,'Capex forecast'!$Q$7:$Q$210,"Customer Connection")</f>
        <v>0</v>
      </c>
      <c r="L532" s="32">
        <f>SUMIFS('Capex forecast'!K$7:K$210,'Capex forecast'!$T$7:$T$210,'Allocation of site-spec costs'!$B532,'Capex forecast'!$S$7:$S$210,'Allocation of site-spec costs'!$D532,'Capex forecast'!$Q$7:$Q$210,"Customer Connection")</f>
        <v>0</v>
      </c>
      <c r="M532" s="32">
        <f>SUMIFS('Capex forecast'!L$7:L$210,'Capex forecast'!$T$7:$T$210,'Allocation of site-spec costs'!$B532,'Capex forecast'!$S$7:$S$210,'Allocation of site-spec costs'!$D532,'Capex forecast'!$Q$7:$Q$210,"Customer Connection")</f>
        <v>0</v>
      </c>
      <c r="N532" s="32">
        <f>SUMIFS('Capex forecast'!M$7:M$210,'Capex forecast'!$T$7:$T$210,'Allocation of site-spec costs'!$B532,'Capex forecast'!$S$7:$S$210,'Allocation of site-spec costs'!$D532,'Capex forecast'!$Q$7:$Q$210,"Customer Connection")</f>
        <v>0</v>
      </c>
      <c r="O532" s="32">
        <f>SUMIFS('Capex forecast'!N$7:N$210,'Capex forecast'!$T$7:$T$210,'Allocation of site-spec costs'!$B532,'Capex forecast'!$S$7:$S$210,'Allocation of site-spec costs'!$D532,'Capex forecast'!$Q$7:$Q$210,"Customer Connection")</f>
        <v>0</v>
      </c>
      <c r="Q532" s="6" t="s">
        <v>178</v>
      </c>
      <c r="R532" s="6" t="str">
        <f>INDEX('Raw demand forecast'!$M$7:$M$5830,MATCH($Q532,'Raw demand forecast'!$B$7:$B$5830,0))</f>
        <v>No</v>
      </c>
      <c r="S532" s="6" t="str">
        <f>IF(COUNTIF($Q$93:Q532,$B532) = 1, "LV", IF(COUNTIF($Q$93:Q532,$B532) = 2, "HV", "ST"))</f>
        <v>HV</v>
      </c>
      <c r="T532" s="6" t="str">
        <f>INDEX('Demand forecast and growth rate'!$E$7:$E$273,MATCH($Q532,'Demand forecast and growth rate'!$B$7:$B$273,0))</f>
        <v>High growth</v>
      </c>
      <c r="U532" s="32">
        <f>SUMIFS('Capex forecast'!E$7:E$210,'Capex forecast'!$T$7:$T$210,$Q532,'Capex forecast'!$S$7:$S$210,$S532,'Capex forecast'!$Q$7:$Q$210,"Augex")</f>
        <v>0</v>
      </c>
      <c r="V532" s="32">
        <f>SUMIFS('Capex forecast'!F$7:F$210,'Capex forecast'!$T$7:$T$210,$Q532,'Capex forecast'!$S$7:$S$210,$S532,'Capex forecast'!$Q$7:$Q$210,"Augex")</f>
        <v>0</v>
      </c>
      <c r="W532" s="32">
        <f>SUMIFS('Capex forecast'!G$7:G$210,'Capex forecast'!$T$7:$T$210,$Q532,'Capex forecast'!$S$7:$S$210,$S532,'Capex forecast'!$Q$7:$Q$210,"Augex")</f>
        <v>0</v>
      </c>
      <c r="X532" s="32">
        <f>SUMIFS('Capex forecast'!H$7:H$210,'Capex forecast'!$T$7:$T$210,$Q532,'Capex forecast'!$S$7:$S$210,$S532,'Capex forecast'!$Q$7:$Q$210,"Augex")</f>
        <v>0</v>
      </c>
      <c r="Y532" s="32">
        <f>SUMIFS('Capex forecast'!I$7:I$210,'Capex forecast'!$T$7:$T$210,$Q532,'Capex forecast'!$S$7:$S$210,$S532,'Capex forecast'!$Q$7:$Q$210,"Augex")</f>
        <v>0</v>
      </c>
      <c r="Z532" s="32">
        <f>SUMIFS('Capex forecast'!J$7:J$210,'Capex forecast'!$T$7:$T$210,$Q532,'Capex forecast'!$S$7:$S$210,$S532,'Capex forecast'!$Q$7:$Q$210,"Augex")</f>
        <v>0</v>
      </c>
      <c r="AA532" s="32">
        <f>SUMIFS('Capex forecast'!K$7:K$210,'Capex forecast'!$T$7:$T$210,$Q532,'Capex forecast'!$S$7:$S$210,$S532,'Capex forecast'!$Q$7:$Q$210,"Augex")</f>
        <v>0</v>
      </c>
      <c r="AB532" s="32">
        <f>SUMIFS('Capex forecast'!L$7:L$210,'Capex forecast'!$T$7:$T$210,$Q532,'Capex forecast'!$S$7:$S$210,$S532,'Capex forecast'!$Q$7:$Q$210,"Augex")</f>
        <v>0</v>
      </c>
      <c r="AC532" s="32">
        <f>SUMIFS('Capex forecast'!M$7:M$210,'Capex forecast'!$T$7:$T$210,$Q532,'Capex forecast'!$S$7:$S$210,$S532,'Capex forecast'!$Q$7:$Q$210,"Augex")</f>
        <v>0</v>
      </c>
      <c r="AD532" s="32">
        <f>SUMIFS('Capex forecast'!N$7:N$210,'Capex forecast'!$T$7:$T$210,$Q532,'Capex forecast'!$S$7:$S$210,$S532,'Capex forecast'!$Q$7:$Q$210,"Augex")</f>
        <v>0</v>
      </c>
      <c r="AF532" s="6" t="s">
        <v>178</v>
      </c>
      <c r="AG532" s="6" t="str">
        <f>INDEX('Raw demand forecast'!$M$7:$M$5830,MATCH($Q532,'Raw demand forecast'!$B$7:$B$5830,0))</f>
        <v>No</v>
      </c>
      <c r="AH532" s="6" t="str">
        <f>IF(COUNTIF($AF$93:AF532,$B532) = 1, "LV", IF(COUNTIF($AF$93:AF532,$B532) = 2, "HV", "ST"))</f>
        <v>HV</v>
      </c>
      <c r="AI532" s="6" t="str">
        <f>INDEX('Demand forecast and growth rate'!$E$7:$E$273,MATCH($Q532,'Demand forecast and growth rate'!$B$7:$B$273,0))</f>
        <v>High growth</v>
      </c>
      <c r="AJ532" s="53">
        <f>SUMIFS('Capex forecast'!E$7:E$210,'Capex forecast'!$T$7:$T$210,$AF532,'Capex forecast'!$S$7:$S$210,$AH532,'Capex forecast'!$Q$7:$Q$210,"Repex")</f>
        <v>0</v>
      </c>
      <c r="AK532" s="53">
        <f>SUMIFS('Capex forecast'!F$7:F$210,'Capex forecast'!$T$7:$T$210,$AF532,'Capex forecast'!$S$7:$S$210,$AH532,'Capex forecast'!$Q$7:$Q$210,"Repex")</f>
        <v>0</v>
      </c>
      <c r="AL532" s="53">
        <f>SUMIFS('Capex forecast'!G$7:G$210,'Capex forecast'!$T$7:$T$210,$AF532,'Capex forecast'!$S$7:$S$210,$AH532,'Capex forecast'!$Q$7:$Q$210,"Repex")</f>
        <v>0</v>
      </c>
      <c r="AM532" s="53">
        <f>SUMIFS('Capex forecast'!H$7:H$210,'Capex forecast'!$T$7:$T$210,$AF532,'Capex forecast'!$S$7:$S$210,$AH532,'Capex forecast'!$Q$7:$Q$210,"Repex")</f>
        <v>0</v>
      </c>
      <c r="AN532" s="53">
        <f>SUMIFS('Capex forecast'!I$7:I$210,'Capex forecast'!$T$7:$T$210,$AF532,'Capex forecast'!$S$7:$S$210,$AH532,'Capex forecast'!$Q$7:$Q$210,"Repex")</f>
        <v>0</v>
      </c>
      <c r="AO532" s="53">
        <f>SUMIFS('Capex forecast'!J$7:J$210,'Capex forecast'!$T$7:$T$210,$AF532,'Capex forecast'!$S$7:$S$210,$AH532,'Capex forecast'!$Q$7:$Q$210,"Repex")</f>
        <v>0</v>
      </c>
      <c r="AP532" s="53">
        <f>SUMIFS('Capex forecast'!K$7:K$210,'Capex forecast'!$T$7:$T$210,$AF532,'Capex forecast'!$S$7:$S$210,$AH532,'Capex forecast'!$Q$7:$Q$210,"Repex")</f>
        <v>0</v>
      </c>
      <c r="AQ532" s="53">
        <f>SUMIFS('Capex forecast'!L$7:L$210,'Capex forecast'!$T$7:$T$210,$AF532,'Capex forecast'!$S$7:$S$210,$AH532,'Capex forecast'!$Q$7:$Q$210,"Repex")</f>
        <v>0</v>
      </c>
      <c r="AR532" s="53">
        <f>SUMIFS('Capex forecast'!M$7:M$210,'Capex forecast'!$T$7:$T$210,$AF532,'Capex forecast'!$S$7:$S$210,$AH532,'Capex forecast'!$Q$7:$Q$210,"Repex")</f>
        <v>0</v>
      </c>
      <c r="AS532" s="53">
        <f>SUMIFS('Capex forecast'!N$7:N$210,'Capex forecast'!$T$7:$T$210,$AF532,'Capex forecast'!$S$7:$S$210,$AH532,'Capex forecast'!$Q$7:$Q$210,"Repex")</f>
        <v>0</v>
      </c>
    </row>
    <row r="533" spans="2:45" ht="15">
      <c r="B533" s="6" t="s">
        <v>585</v>
      </c>
      <c r="C533" s="6" t="str">
        <f>INDEX('Raw demand forecast'!$M$7:$M$5830,MATCH($B533,'Raw demand forecast'!$B$7:$B$5830,0))</f>
        <v>Exclude</v>
      </c>
      <c r="D533" s="6" t="str">
        <f>IF(COUNTIF($B$93:B533,$B533) = 1, "LV", IF(COUNTIF($B$93:B533,$B533) = 2, "HV", "ST"))</f>
        <v>HV</v>
      </c>
      <c r="E533" s="6" t="str">
        <f>INDEX('Demand forecast and growth rate'!$E$7:$E$273,MATCH($B533,'Demand forecast and growth rate'!$B$7:$B$273,0))</f>
        <v>Small growth</v>
      </c>
      <c r="F533" s="32">
        <f>SUMIFS('Capex forecast'!E$7:E$210,'Capex forecast'!$T$7:$T$210,'Allocation of site-spec costs'!$B533,'Capex forecast'!$S$7:$S$210,'Allocation of site-spec costs'!$D533,'Capex forecast'!$Q$7:$Q$210,"Customer Connection")</f>
        <v>0</v>
      </c>
      <c r="G533" s="32">
        <f>SUMIFS('Capex forecast'!F$7:F$210,'Capex forecast'!$T$7:$T$210,'Allocation of site-spec costs'!$B533,'Capex forecast'!$S$7:$S$210,'Allocation of site-spec costs'!$D533,'Capex forecast'!$Q$7:$Q$210,"Customer Connection")</f>
        <v>0</v>
      </c>
      <c r="H533" s="32">
        <f>SUMIFS('Capex forecast'!G$7:G$210,'Capex forecast'!$T$7:$T$210,'Allocation of site-spec costs'!$B533,'Capex forecast'!$S$7:$S$210,'Allocation of site-spec costs'!$D533,'Capex forecast'!$Q$7:$Q$210,"Customer Connection")</f>
        <v>0</v>
      </c>
      <c r="I533" s="32">
        <f>SUMIFS('Capex forecast'!H$7:H$210,'Capex forecast'!$T$7:$T$210,'Allocation of site-spec costs'!$B533,'Capex forecast'!$S$7:$S$210,'Allocation of site-spec costs'!$D533,'Capex forecast'!$Q$7:$Q$210,"Customer Connection")</f>
        <v>0</v>
      </c>
      <c r="J533" s="32">
        <f>SUMIFS('Capex forecast'!I$7:I$210,'Capex forecast'!$T$7:$T$210,'Allocation of site-spec costs'!$B533,'Capex forecast'!$S$7:$S$210,'Allocation of site-spec costs'!$D533,'Capex forecast'!$Q$7:$Q$210,"Customer Connection")</f>
        <v>0</v>
      </c>
      <c r="K533" s="32">
        <f>SUMIFS('Capex forecast'!J$7:J$210,'Capex forecast'!$T$7:$T$210,'Allocation of site-spec costs'!$B533,'Capex forecast'!$S$7:$S$210,'Allocation of site-spec costs'!$D533,'Capex forecast'!$Q$7:$Q$210,"Customer Connection")</f>
        <v>0</v>
      </c>
      <c r="L533" s="32">
        <f>SUMIFS('Capex forecast'!K$7:K$210,'Capex forecast'!$T$7:$T$210,'Allocation of site-spec costs'!$B533,'Capex forecast'!$S$7:$S$210,'Allocation of site-spec costs'!$D533,'Capex forecast'!$Q$7:$Q$210,"Customer Connection")</f>
        <v>0</v>
      </c>
      <c r="M533" s="32">
        <f>SUMIFS('Capex forecast'!L$7:L$210,'Capex forecast'!$T$7:$T$210,'Allocation of site-spec costs'!$B533,'Capex forecast'!$S$7:$S$210,'Allocation of site-spec costs'!$D533,'Capex forecast'!$Q$7:$Q$210,"Customer Connection")</f>
        <v>0</v>
      </c>
      <c r="N533" s="32">
        <f>SUMIFS('Capex forecast'!M$7:M$210,'Capex forecast'!$T$7:$T$210,'Allocation of site-spec costs'!$B533,'Capex forecast'!$S$7:$S$210,'Allocation of site-spec costs'!$D533,'Capex forecast'!$Q$7:$Q$210,"Customer Connection")</f>
        <v>0</v>
      </c>
      <c r="O533" s="32">
        <f>SUMIFS('Capex forecast'!N$7:N$210,'Capex forecast'!$T$7:$T$210,'Allocation of site-spec costs'!$B533,'Capex forecast'!$S$7:$S$210,'Allocation of site-spec costs'!$D533,'Capex forecast'!$Q$7:$Q$210,"Customer Connection")</f>
        <v>0</v>
      </c>
      <c r="Q533" s="6" t="s">
        <v>585</v>
      </c>
      <c r="R533" s="6" t="str">
        <f>INDEX('Raw demand forecast'!$M$7:$M$5830,MATCH($Q533,'Raw demand forecast'!$B$7:$B$5830,0))</f>
        <v>Exclude</v>
      </c>
      <c r="S533" s="6" t="str">
        <f>IF(COUNTIF($Q$93:Q533,$B533) = 1, "LV", IF(COUNTIF($Q$93:Q533,$B533) = 2, "HV", "ST"))</f>
        <v>HV</v>
      </c>
      <c r="T533" s="6" t="str">
        <f>INDEX('Demand forecast and growth rate'!$E$7:$E$273,MATCH($Q533,'Demand forecast and growth rate'!$B$7:$B$273,0))</f>
        <v>Small growth</v>
      </c>
      <c r="U533" s="32">
        <f>SUMIFS('Capex forecast'!E$7:E$210,'Capex forecast'!$T$7:$T$210,$Q533,'Capex forecast'!$S$7:$S$210,$S533,'Capex forecast'!$Q$7:$Q$210,"Augex")</f>
        <v>0</v>
      </c>
      <c r="V533" s="32">
        <f>SUMIFS('Capex forecast'!F$7:F$210,'Capex forecast'!$T$7:$T$210,$Q533,'Capex forecast'!$S$7:$S$210,$S533,'Capex forecast'!$Q$7:$Q$210,"Augex")</f>
        <v>0</v>
      </c>
      <c r="W533" s="32">
        <f>SUMIFS('Capex forecast'!G$7:G$210,'Capex forecast'!$T$7:$T$210,$Q533,'Capex forecast'!$S$7:$S$210,$S533,'Capex forecast'!$Q$7:$Q$210,"Augex")</f>
        <v>0</v>
      </c>
      <c r="X533" s="32">
        <f>SUMIFS('Capex forecast'!H$7:H$210,'Capex forecast'!$T$7:$T$210,$Q533,'Capex forecast'!$S$7:$S$210,$S533,'Capex forecast'!$Q$7:$Q$210,"Augex")</f>
        <v>0</v>
      </c>
      <c r="Y533" s="32">
        <f>SUMIFS('Capex forecast'!I$7:I$210,'Capex forecast'!$T$7:$T$210,$Q533,'Capex forecast'!$S$7:$S$210,$S533,'Capex forecast'!$Q$7:$Q$210,"Augex")</f>
        <v>0</v>
      </c>
      <c r="Z533" s="32">
        <f>SUMIFS('Capex forecast'!J$7:J$210,'Capex forecast'!$T$7:$T$210,$Q533,'Capex forecast'!$S$7:$S$210,$S533,'Capex forecast'!$Q$7:$Q$210,"Augex")</f>
        <v>0</v>
      </c>
      <c r="AA533" s="32">
        <f>SUMIFS('Capex forecast'!K$7:K$210,'Capex forecast'!$T$7:$T$210,$Q533,'Capex forecast'!$S$7:$S$210,$S533,'Capex forecast'!$Q$7:$Q$210,"Augex")</f>
        <v>0</v>
      </c>
      <c r="AB533" s="32">
        <f>SUMIFS('Capex forecast'!L$7:L$210,'Capex forecast'!$T$7:$T$210,$Q533,'Capex forecast'!$S$7:$S$210,$S533,'Capex forecast'!$Q$7:$Q$210,"Augex")</f>
        <v>0</v>
      </c>
      <c r="AC533" s="32">
        <f>SUMIFS('Capex forecast'!M$7:M$210,'Capex forecast'!$T$7:$T$210,$Q533,'Capex forecast'!$S$7:$S$210,$S533,'Capex forecast'!$Q$7:$Q$210,"Augex")</f>
        <v>0</v>
      </c>
      <c r="AD533" s="32">
        <f>SUMIFS('Capex forecast'!N$7:N$210,'Capex forecast'!$T$7:$T$210,$Q533,'Capex forecast'!$S$7:$S$210,$S533,'Capex forecast'!$Q$7:$Q$210,"Augex")</f>
        <v>0</v>
      </c>
      <c r="AF533" s="6" t="s">
        <v>585</v>
      </c>
      <c r="AG533" s="6" t="str">
        <f>INDEX('Raw demand forecast'!$M$7:$M$5830,MATCH($Q533,'Raw demand forecast'!$B$7:$B$5830,0))</f>
        <v>Exclude</v>
      </c>
      <c r="AH533" s="6" t="str">
        <f>IF(COUNTIF($AF$93:AF533,$B533) = 1, "LV", IF(COUNTIF($AF$93:AF533,$B533) = 2, "HV", "ST"))</f>
        <v>HV</v>
      </c>
      <c r="AI533" s="6" t="str">
        <f>INDEX('Demand forecast and growth rate'!$E$7:$E$273,MATCH($Q533,'Demand forecast and growth rate'!$B$7:$B$273,0))</f>
        <v>Small growth</v>
      </c>
      <c r="AJ533" s="53">
        <f>SUMIFS('Capex forecast'!E$7:E$210,'Capex forecast'!$T$7:$T$210,$AF533,'Capex forecast'!$S$7:$S$210,$AH533,'Capex forecast'!$Q$7:$Q$210,"Repex")</f>
        <v>0</v>
      </c>
      <c r="AK533" s="53">
        <f>SUMIFS('Capex forecast'!F$7:F$210,'Capex forecast'!$T$7:$T$210,$AF533,'Capex forecast'!$S$7:$S$210,$AH533,'Capex forecast'!$Q$7:$Q$210,"Repex")</f>
        <v>0</v>
      </c>
      <c r="AL533" s="53">
        <f>SUMIFS('Capex forecast'!G$7:G$210,'Capex forecast'!$T$7:$T$210,$AF533,'Capex forecast'!$S$7:$S$210,$AH533,'Capex forecast'!$Q$7:$Q$210,"Repex")</f>
        <v>0</v>
      </c>
      <c r="AM533" s="53">
        <f>SUMIFS('Capex forecast'!H$7:H$210,'Capex forecast'!$T$7:$T$210,$AF533,'Capex forecast'!$S$7:$S$210,$AH533,'Capex forecast'!$Q$7:$Q$210,"Repex")</f>
        <v>0</v>
      </c>
      <c r="AN533" s="53">
        <f>SUMIFS('Capex forecast'!I$7:I$210,'Capex forecast'!$T$7:$T$210,$AF533,'Capex forecast'!$S$7:$S$210,$AH533,'Capex forecast'!$Q$7:$Q$210,"Repex")</f>
        <v>0</v>
      </c>
      <c r="AO533" s="53">
        <f>SUMIFS('Capex forecast'!J$7:J$210,'Capex forecast'!$T$7:$T$210,$AF533,'Capex forecast'!$S$7:$S$210,$AH533,'Capex forecast'!$Q$7:$Q$210,"Repex")</f>
        <v>0</v>
      </c>
      <c r="AP533" s="53">
        <f>SUMIFS('Capex forecast'!K$7:K$210,'Capex forecast'!$T$7:$T$210,$AF533,'Capex forecast'!$S$7:$S$210,$AH533,'Capex forecast'!$Q$7:$Q$210,"Repex")</f>
        <v>0</v>
      </c>
      <c r="AQ533" s="53">
        <f>SUMIFS('Capex forecast'!L$7:L$210,'Capex forecast'!$T$7:$T$210,$AF533,'Capex forecast'!$S$7:$S$210,$AH533,'Capex forecast'!$Q$7:$Q$210,"Repex")</f>
        <v>0</v>
      </c>
      <c r="AR533" s="53">
        <f>SUMIFS('Capex forecast'!M$7:M$210,'Capex forecast'!$T$7:$T$210,$AF533,'Capex forecast'!$S$7:$S$210,$AH533,'Capex forecast'!$Q$7:$Q$210,"Repex")</f>
        <v>0</v>
      </c>
      <c r="AS533" s="53">
        <f>SUMIFS('Capex forecast'!N$7:N$210,'Capex forecast'!$T$7:$T$210,$AF533,'Capex forecast'!$S$7:$S$210,$AH533,'Capex forecast'!$Q$7:$Q$210,"Repex")</f>
        <v>0</v>
      </c>
    </row>
    <row r="534" spans="2:45" ht="15">
      <c r="B534" s="6" t="s">
        <v>576</v>
      </c>
      <c r="C534" s="6" t="str">
        <f>INDEX('Raw demand forecast'!$M$7:$M$5830,MATCH($B534,'Raw demand forecast'!$B$7:$B$5830,0))</f>
        <v>Yes</v>
      </c>
      <c r="D534" s="6" t="str">
        <f>IF(COUNTIF($B$93:B534,$B534) = 1, "LV", IF(COUNTIF($B$93:B534,$B534) = 2, "HV", "ST"))</f>
        <v>HV</v>
      </c>
      <c r="E534" s="6" t="str">
        <f>INDEX('Demand forecast and growth rate'!$E$7:$E$273,MATCH($B534,'Demand forecast and growth rate'!$B$7:$B$273,0))</f>
        <v>Steady/falling</v>
      </c>
      <c r="F534" s="32">
        <f>SUMIFS('Capex forecast'!E$7:E$210,'Capex forecast'!$T$7:$T$210,'Allocation of site-spec costs'!$B534,'Capex forecast'!$S$7:$S$210,'Allocation of site-spec costs'!$D534,'Capex forecast'!$Q$7:$Q$210,"Customer Connection")</f>
        <v>0</v>
      </c>
      <c r="G534" s="32">
        <f>SUMIFS('Capex forecast'!F$7:F$210,'Capex forecast'!$T$7:$T$210,'Allocation of site-spec costs'!$B534,'Capex forecast'!$S$7:$S$210,'Allocation of site-spec costs'!$D534,'Capex forecast'!$Q$7:$Q$210,"Customer Connection")</f>
        <v>0</v>
      </c>
      <c r="H534" s="32">
        <f>SUMIFS('Capex forecast'!G$7:G$210,'Capex forecast'!$T$7:$T$210,'Allocation of site-spec costs'!$B534,'Capex forecast'!$S$7:$S$210,'Allocation of site-spec costs'!$D534,'Capex forecast'!$Q$7:$Q$210,"Customer Connection")</f>
        <v>0</v>
      </c>
      <c r="I534" s="32">
        <f>SUMIFS('Capex forecast'!H$7:H$210,'Capex forecast'!$T$7:$T$210,'Allocation of site-spec costs'!$B534,'Capex forecast'!$S$7:$S$210,'Allocation of site-spec costs'!$D534,'Capex forecast'!$Q$7:$Q$210,"Customer Connection")</f>
        <v>0</v>
      </c>
      <c r="J534" s="32">
        <f>SUMIFS('Capex forecast'!I$7:I$210,'Capex forecast'!$T$7:$T$210,'Allocation of site-spec costs'!$B534,'Capex forecast'!$S$7:$S$210,'Allocation of site-spec costs'!$D534,'Capex forecast'!$Q$7:$Q$210,"Customer Connection")</f>
        <v>0</v>
      </c>
      <c r="K534" s="32">
        <f>SUMIFS('Capex forecast'!J$7:J$210,'Capex forecast'!$T$7:$T$210,'Allocation of site-spec costs'!$B534,'Capex forecast'!$S$7:$S$210,'Allocation of site-spec costs'!$D534,'Capex forecast'!$Q$7:$Q$210,"Customer Connection")</f>
        <v>0</v>
      </c>
      <c r="L534" s="32">
        <f>SUMIFS('Capex forecast'!K$7:K$210,'Capex forecast'!$T$7:$T$210,'Allocation of site-spec costs'!$B534,'Capex forecast'!$S$7:$S$210,'Allocation of site-spec costs'!$D534,'Capex forecast'!$Q$7:$Q$210,"Customer Connection")</f>
        <v>0</v>
      </c>
      <c r="M534" s="32">
        <f>SUMIFS('Capex forecast'!L$7:L$210,'Capex forecast'!$T$7:$T$210,'Allocation of site-spec costs'!$B534,'Capex forecast'!$S$7:$S$210,'Allocation of site-spec costs'!$D534,'Capex forecast'!$Q$7:$Q$210,"Customer Connection")</f>
        <v>0</v>
      </c>
      <c r="N534" s="32">
        <f>SUMIFS('Capex forecast'!M$7:M$210,'Capex forecast'!$T$7:$T$210,'Allocation of site-spec costs'!$B534,'Capex forecast'!$S$7:$S$210,'Allocation of site-spec costs'!$D534,'Capex forecast'!$Q$7:$Q$210,"Customer Connection")</f>
        <v>0</v>
      </c>
      <c r="O534" s="32">
        <f>SUMIFS('Capex forecast'!N$7:N$210,'Capex forecast'!$T$7:$T$210,'Allocation of site-spec costs'!$B534,'Capex forecast'!$S$7:$S$210,'Allocation of site-spec costs'!$D534,'Capex forecast'!$Q$7:$Q$210,"Customer Connection")</f>
        <v>0</v>
      </c>
      <c r="Q534" s="6" t="s">
        <v>576</v>
      </c>
      <c r="R534" s="6" t="str">
        <f>INDEX('Raw demand forecast'!$M$7:$M$5830,MATCH($Q534,'Raw demand forecast'!$B$7:$B$5830,0))</f>
        <v>Yes</v>
      </c>
      <c r="S534" s="6" t="str">
        <f>IF(COUNTIF($Q$93:Q534,$B534) = 1, "LV", IF(COUNTIF($Q$93:Q534,$B534) = 2, "HV", "ST"))</f>
        <v>HV</v>
      </c>
      <c r="T534" s="6" t="str">
        <f>INDEX('Demand forecast and growth rate'!$E$7:$E$273,MATCH($Q534,'Demand forecast and growth rate'!$B$7:$B$273,0))</f>
        <v>Steady/falling</v>
      </c>
      <c r="U534" s="32">
        <f>SUMIFS('Capex forecast'!E$7:E$210,'Capex forecast'!$T$7:$T$210,$Q534,'Capex forecast'!$S$7:$S$210,$S534,'Capex forecast'!$Q$7:$Q$210,"Augex")</f>
        <v>0</v>
      </c>
      <c r="V534" s="32">
        <f>SUMIFS('Capex forecast'!F$7:F$210,'Capex forecast'!$T$7:$T$210,$Q534,'Capex forecast'!$S$7:$S$210,$S534,'Capex forecast'!$Q$7:$Q$210,"Augex")</f>
        <v>0</v>
      </c>
      <c r="W534" s="32">
        <f>SUMIFS('Capex forecast'!G$7:G$210,'Capex forecast'!$T$7:$T$210,$Q534,'Capex forecast'!$S$7:$S$210,$S534,'Capex forecast'!$Q$7:$Q$210,"Augex")</f>
        <v>0</v>
      </c>
      <c r="X534" s="32">
        <f>SUMIFS('Capex forecast'!H$7:H$210,'Capex forecast'!$T$7:$T$210,$Q534,'Capex forecast'!$S$7:$S$210,$S534,'Capex forecast'!$Q$7:$Q$210,"Augex")</f>
        <v>0</v>
      </c>
      <c r="Y534" s="32">
        <f>SUMIFS('Capex forecast'!I$7:I$210,'Capex forecast'!$T$7:$T$210,$Q534,'Capex forecast'!$S$7:$S$210,$S534,'Capex forecast'!$Q$7:$Q$210,"Augex")</f>
        <v>0</v>
      </c>
      <c r="Z534" s="32">
        <f>SUMIFS('Capex forecast'!J$7:J$210,'Capex forecast'!$T$7:$T$210,$Q534,'Capex forecast'!$S$7:$S$210,$S534,'Capex forecast'!$Q$7:$Q$210,"Augex")</f>
        <v>0</v>
      </c>
      <c r="AA534" s="32">
        <f>SUMIFS('Capex forecast'!K$7:K$210,'Capex forecast'!$T$7:$T$210,$Q534,'Capex forecast'!$S$7:$S$210,$S534,'Capex forecast'!$Q$7:$Q$210,"Augex")</f>
        <v>0</v>
      </c>
      <c r="AB534" s="32">
        <f>SUMIFS('Capex forecast'!L$7:L$210,'Capex forecast'!$T$7:$T$210,$Q534,'Capex forecast'!$S$7:$S$210,$S534,'Capex forecast'!$Q$7:$Q$210,"Augex")</f>
        <v>0</v>
      </c>
      <c r="AC534" s="32">
        <f>SUMIFS('Capex forecast'!M$7:M$210,'Capex forecast'!$T$7:$T$210,$Q534,'Capex forecast'!$S$7:$S$210,$S534,'Capex forecast'!$Q$7:$Q$210,"Augex")</f>
        <v>0</v>
      </c>
      <c r="AD534" s="32">
        <f>SUMIFS('Capex forecast'!N$7:N$210,'Capex forecast'!$T$7:$T$210,$Q534,'Capex forecast'!$S$7:$S$210,$S534,'Capex forecast'!$Q$7:$Q$210,"Augex")</f>
        <v>0</v>
      </c>
      <c r="AF534" s="6" t="s">
        <v>576</v>
      </c>
      <c r="AG534" s="6" t="str">
        <f>INDEX('Raw demand forecast'!$M$7:$M$5830,MATCH($Q534,'Raw demand forecast'!$B$7:$B$5830,0))</f>
        <v>Yes</v>
      </c>
      <c r="AH534" s="6" t="str">
        <f>IF(COUNTIF($AF$93:AF534,$B534) = 1, "LV", IF(COUNTIF($AF$93:AF534,$B534) = 2, "HV", "ST"))</f>
        <v>HV</v>
      </c>
      <c r="AI534" s="6" t="str">
        <f>INDEX('Demand forecast and growth rate'!$E$7:$E$273,MATCH($Q534,'Demand forecast and growth rate'!$B$7:$B$273,0))</f>
        <v>Steady/falling</v>
      </c>
      <c r="AJ534" s="53">
        <f>SUMIFS('Capex forecast'!E$7:E$210,'Capex forecast'!$T$7:$T$210,$AF534,'Capex forecast'!$S$7:$S$210,$AH534,'Capex forecast'!$Q$7:$Q$210,"Repex")</f>
        <v>0</v>
      </c>
      <c r="AK534" s="53">
        <f>SUMIFS('Capex forecast'!F$7:F$210,'Capex forecast'!$T$7:$T$210,$AF534,'Capex forecast'!$S$7:$S$210,$AH534,'Capex forecast'!$Q$7:$Q$210,"Repex")</f>
        <v>0</v>
      </c>
      <c r="AL534" s="53">
        <f>SUMIFS('Capex forecast'!G$7:G$210,'Capex forecast'!$T$7:$T$210,$AF534,'Capex forecast'!$S$7:$S$210,$AH534,'Capex forecast'!$Q$7:$Q$210,"Repex")</f>
        <v>0</v>
      </c>
      <c r="AM534" s="53">
        <f>SUMIFS('Capex forecast'!H$7:H$210,'Capex forecast'!$T$7:$T$210,$AF534,'Capex forecast'!$S$7:$S$210,$AH534,'Capex forecast'!$Q$7:$Q$210,"Repex")</f>
        <v>0</v>
      </c>
      <c r="AN534" s="53">
        <f>SUMIFS('Capex forecast'!I$7:I$210,'Capex forecast'!$T$7:$T$210,$AF534,'Capex forecast'!$S$7:$S$210,$AH534,'Capex forecast'!$Q$7:$Q$210,"Repex")</f>
        <v>0</v>
      </c>
      <c r="AO534" s="53">
        <f>SUMIFS('Capex forecast'!J$7:J$210,'Capex forecast'!$T$7:$T$210,$AF534,'Capex forecast'!$S$7:$S$210,$AH534,'Capex forecast'!$Q$7:$Q$210,"Repex")</f>
        <v>0</v>
      </c>
      <c r="AP534" s="53">
        <f>SUMIFS('Capex forecast'!K$7:K$210,'Capex forecast'!$T$7:$T$210,$AF534,'Capex forecast'!$S$7:$S$210,$AH534,'Capex forecast'!$Q$7:$Q$210,"Repex")</f>
        <v>0</v>
      </c>
      <c r="AQ534" s="53">
        <f>SUMIFS('Capex forecast'!L$7:L$210,'Capex forecast'!$T$7:$T$210,$AF534,'Capex forecast'!$S$7:$S$210,$AH534,'Capex forecast'!$Q$7:$Q$210,"Repex")</f>
        <v>0</v>
      </c>
      <c r="AR534" s="53">
        <f>SUMIFS('Capex forecast'!M$7:M$210,'Capex forecast'!$T$7:$T$210,$AF534,'Capex forecast'!$S$7:$S$210,$AH534,'Capex forecast'!$Q$7:$Q$210,"Repex")</f>
        <v>0</v>
      </c>
      <c r="AS534" s="53">
        <f>SUMIFS('Capex forecast'!N$7:N$210,'Capex forecast'!$T$7:$T$210,$AF534,'Capex forecast'!$S$7:$S$210,$AH534,'Capex forecast'!$Q$7:$Q$210,"Repex")</f>
        <v>0</v>
      </c>
    </row>
    <row r="535" spans="2:45" ht="15">
      <c r="B535" s="6" t="s">
        <v>580</v>
      </c>
      <c r="C535" s="6" t="str">
        <f>INDEX('Raw demand forecast'!$M$7:$M$5830,MATCH($B535,'Raw demand forecast'!$B$7:$B$5830,0))</f>
        <v>Yes</v>
      </c>
      <c r="D535" s="6" t="str">
        <f>IF(COUNTIF($B$93:B535,$B535) = 1, "LV", IF(COUNTIF($B$93:B535,$B535) = 2, "HV", "ST"))</f>
        <v>HV</v>
      </c>
      <c r="E535" s="6" t="str">
        <f>INDEX('Demand forecast and growth rate'!$E$7:$E$273,MATCH($B535,'Demand forecast and growth rate'!$B$7:$B$273,0))</f>
        <v>Steady/falling</v>
      </c>
      <c r="F535" s="32">
        <f>SUMIFS('Capex forecast'!E$7:E$210,'Capex forecast'!$T$7:$T$210,'Allocation of site-spec costs'!$B535,'Capex forecast'!$S$7:$S$210,'Allocation of site-spec costs'!$D535,'Capex forecast'!$Q$7:$Q$210,"Customer Connection")</f>
        <v>0</v>
      </c>
      <c r="G535" s="32">
        <f>SUMIFS('Capex forecast'!F$7:F$210,'Capex forecast'!$T$7:$T$210,'Allocation of site-spec costs'!$B535,'Capex forecast'!$S$7:$S$210,'Allocation of site-spec costs'!$D535,'Capex forecast'!$Q$7:$Q$210,"Customer Connection")</f>
        <v>0</v>
      </c>
      <c r="H535" s="32">
        <f>SUMIFS('Capex forecast'!G$7:G$210,'Capex forecast'!$T$7:$T$210,'Allocation of site-spec costs'!$B535,'Capex forecast'!$S$7:$S$210,'Allocation of site-spec costs'!$D535,'Capex forecast'!$Q$7:$Q$210,"Customer Connection")</f>
        <v>0</v>
      </c>
      <c r="I535" s="32">
        <f>SUMIFS('Capex forecast'!H$7:H$210,'Capex forecast'!$T$7:$T$210,'Allocation of site-spec costs'!$B535,'Capex forecast'!$S$7:$S$210,'Allocation of site-spec costs'!$D535,'Capex forecast'!$Q$7:$Q$210,"Customer Connection")</f>
        <v>0</v>
      </c>
      <c r="J535" s="32">
        <f>SUMIFS('Capex forecast'!I$7:I$210,'Capex forecast'!$T$7:$T$210,'Allocation of site-spec costs'!$B535,'Capex forecast'!$S$7:$S$210,'Allocation of site-spec costs'!$D535,'Capex forecast'!$Q$7:$Q$210,"Customer Connection")</f>
        <v>0</v>
      </c>
      <c r="K535" s="32">
        <f>SUMIFS('Capex forecast'!J$7:J$210,'Capex forecast'!$T$7:$T$210,'Allocation of site-spec costs'!$B535,'Capex forecast'!$S$7:$S$210,'Allocation of site-spec costs'!$D535,'Capex forecast'!$Q$7:$Q$210,"Customer Connection")</f>
        <v>0</v>
      </c>
      <c r="L535" s="32">
        <f>SUMIFS('Capex forecast'!K$7:K$210,'Capex forecast'!$T$7:$T$210,'Allocation of site-spec costs'!$B535,'Capex forecast'!$S$7:$S$210,'Allocation of site-spec costs'!$D535,'Capex forecast'!$Q$7:$Q$210,"Customer Connection")</f>
        <v>0</v>
      </c>
      <c r="M535" s="32">
        <f>SUMIFS('Capex forecast'!L$7:L$210,'Capex forecast'!$T$7:$T$210,'Allocation of site-spec costs'!$B535,'Capex forecast'!$S$7:$S$210,'Allocation of site-spec costs'!$D535,'Capex forecast'!$Q$7:$Q$210,"Customer Connection")</f>
        <v>0</v>
      </c>
      <c r="N535" s="32">
        <f>SUMIFS('Capex forecast'!M$7:M$210,'Capex forecast'!$T$7:$T$210,'Allocation of site-spec costs'!$B535,'Capex forecast'!$S$7:$S$210,'Allocation of site-spec costs'!$D535,'Capex forecast'!$Q$7:$Q$210,"Customer Connection")</f>
        <v>0</v>
      </c>
      <c r="O535" s="32">
        <f>SUMIFS('Capex forecast'!N$7:N$210,'Capex forecast'!$T$7:$T$210,'Allocation of site-spec costs'!$B535,'Capex forecast'!$S$7:$S$210,'Allocation of site-spec costs'!$D535,'Capex forecast'!$Q$7:$Q$210,"Customer Connection")</f>
        <v>0</v>
      </c>
      <c r="Q535" s="6" t="s">
        <v>580</v>
      </c>
      <c r="R535" s="6" t="str">
        <f>INDEX('Raw demand forecast'!$M$7:$M$5830,MATCH($Q535,'Raw demand forecast'!$B$7:$B$5830,0))</f>
        <v>Yes</v>
      </c>
      <c r="S535" s="6" t="str">
        <f>IF(COUNTIF($Q$93:Q535,$B535) = 1, "LV", IF(COUNTIF($Q$93:Q535,$B535) = 2, "HV", "ST"))</f>
        <v>HV</v>
      </c>
      <c r="T535" s="6" t="str">
        <f>INDEX('Demand forecast and growth rate'!$E$7:$E$273,MATCH($Q535,'Demand forecast and growth rate'!$B$7:$B$273,0))</f>
        <v>Steady/falling</v>
      </c>
      <c r="U535" s="32">
        <f>SUMIFS('Capex forecast'!E$7:E$210,'Capex forecast'!$T$7:$T$210,$Q535,'Capex forecast'!$S$7:$S$210,$S535,'Capex forecast'!$Q$7:$Q$210,"Augex")</f>
        <v>0</v>
      </c>
      <c r="V535" s="32">
        <f>SUMIFS('Capex forecast'!F$7:F$210,'Capex forecast'!$T$7:$T$210,$Q535,'Capex forecast'!$S$7:$S$210,$S535,'Capex forecast'!$Q$7:$Q$210,"Augex")</f>
        <v>0</v>
      </c>
      <c r="W535" s="32">
        <f>SUMIFS('Capex forecast'!G$7:G$210,'Capex forecast'!$T$7:$T$210,$Q535,'Capex forecast'!$S$7:$S$210,$S535,'Capex forecast'!$Q$7:$Q$210,"Augex")</f>
        <v>0</v>
      </c>
      <c r="X535" s="32">
        <f>SUMIFS('Capex forecast'!H$7:H$210,'Capex forecast'!$T$7:$T$210,$Q535,'Capex forecast'!$S$7:$S$210,$S535,'Capex forecast'!$Q$7:$Q$210,"Augex")</f>
        <v>0</v>
      </c>
      <c r="Y535" s="32">
        <f>SUMIFS('Capex forecast'!I$7:I$210,'Capex forecast'!$T$7:$T$210,$Q535,'Capex forecast'!$S$7:$S$210,$S535,'Capex forecast'!$Q$7:$Q$210,"Augex")</f>
        <v>0</v>
      </c>
      <c r="Z535" s="32">
        <f>SUMIFS('Capex forecast'!J$7:J$210,'Capex forecast'!$T$7:$T$210,$Q535,'Capex forecast'!$S$7:$S$210,$S535,'Capex forecast'!$Q$7:$Q$210,"Augex")</f>
        <v>0</v>
      </c>
      <c r="AA535" s="32">
        <f>SUMIFS('Capex forecast'!K$7:K$210,'Capex forecast'!$T$7:$T$210,$Q535,'Capex forecast'!$S$7:$S$210,$S535,'Capex forecast'!$Q$7:$Q$210,"Augex")</f>
        <v>0</v>
      </c>
      <c r="AB535" s="32">
        <f>SUMIFS('Capex forecast'!L$7:L$210,'Capex forecast'!$T$7:$T$210,$Q535,'Capex forecast'!$S$7:$S$210,$S535,'Capex forecast'!$Q$7:$Q$210,"Augex")</f>
        <v>0</v>
      </c>
      <c r="AC535" s="32">
        <f>SUMIFS('Capex forecast'!M$7:M$210,'Capex forecast'!$T$7:$T$210,$Q535,'Capex forecast'!$S$7:$S$210,$S535,'Capex forecast'!$Q$7:$Q$210,"Augex")</f>
        <v>0</v>
      </c>
      <c r="AD535" s="32">
        <f>SUMIFS('Capex forecast'!N$7:N$210,'Capex forecast'!$T$7:$T$210,$Q535,'Capex forecast'!$S$7:$S$210,$S535,'Capex forecast'!$Q$7:$Q$210,"Augex")</f>
        <v>0</v>
      </c>
      <c r="AF535" s="6" t="s">
        <v>580</v>
      </c>
      <c r="AG535" s="6" t="str">
        <f>INDEX('Raw demand forecast'!$M$7:$M$5830,MATCH($Q535,'Raw demand forecast'!$B$7:$B$5830,0))</f>
        <v>Yes</v>
      </c>
      <c r="AH535" s="6" t="str">
        <f>IF(COUNTIF($AF$93:AF535,$B535) = 1, "LV", IF(COUNTIF($AF$93:AF535,$B535) = 2, "HV", "ST"))</f>
        <v>HV</v>
      </c>
      <c r="AI535" s="6" t="str">
        <f>INDEX('Demand forecast and growth rate'!$E$7:$E$273,MATCH($Q535,'Demand forecast and growth rate'!$B$7:$B$273,0))</f>
        <v>Steady/falling</v>
      </c>
      <c r="AJ535" s="53">
        <f>SUMIFS('Capex forecast'!E$7:E$210,'Capex forecast'!$T$7:$T$210,$AF535,'Capex forecast'!$S$7:$S$210,$AH535,'Capex forecast'!$Q$7:$Q$210,"Repex")</f>
        <v>0</v>
      </c>
      <c r="AK535" s="53">
        <f>SUMIFS('Capex forecast'!F$7:F$210,'Capex forecast'!$T$7:$T$210,$AF535,'Capex forecast'!$S$7:$S$210,$AH535,'Capex forecast'!$Q$7:$Q$210,"Repex")</f>
        <v>0</v>
      </c>
      <c r="AL535" s="53">
        <f>SUMIFS('Capex forecast'!G$7:G$210,'Capex forecast'!$T$7:$T$210,$AF535,'Capex forecast'!$S$7:$S$210,$AH535,'Capex forecast'!$Q$7:$Q$210,"Repex")</f>
        <v>0</v>
      </c>
      <c r="AM535" s="53">
        <f>SUMIFS('Capex forecast'!H$7:H$210,'Capex forecast'!$T$7:$T$210,$AF535,'Capex forecast'!$S$7:$S$210,$AH535,'Capex forecast'!$Q$7:$Q$210,"Repex")</f>
        <v>0</v>
      </c>
      <c r="AN535" s="53">
        <f>SUMIFS('Capex forecast'!I$7:I$210,'Capex forecast'!$T$7:$T$210,$AF535,'Capex forecast'!$S$7:$S$210,$AH535,'Capex forecast'!$Q$7:$Q$210,"Repex")</f>
        <v>0</v>
      </c>
      <c r="AO535" s="53">
        <f>SUMIFS('Capex forecast'!J$7:J$210,'Capex forecast'!$T$7:$T$210,$AF535,'Capex forecast'!$S$7:$S$210,$AH535,'Capex forecast'!$Q$7:$Q$210,"Repex")</f>
        <v>0</v>
      </c>
      <c r="AP535" s="53">
        <f>SUMIFS('Capex forecast'!K$7:K$210,'Capex forecast'!$T$7:$T$210,$AF535,'Capex forecast'!$S$7:$S$210,$AH535,'Capex forecast'!$Q$7:$Q$210,"Repex")</f>
        <v>0</v>
      </c>
      <c r="AQ535" s="53">
        <f>SUMIFS('Capex forecast'!L$7:L$210,'Capex forecast'!$T$7:$T$210,$AF535,'Capex forecast'!$S$7:$S$210,$AH535,'Capex forecast'!$Q$7:$Q$210,"Repex")</f>
        <v>0</v>
      </c>
      <c r="AR535" s="53">
        <f>SUMIFS('Capex forecast'!M$7:M$210,'Capex forecast'!$T$7:$T$210,$AF535,'Capex forecast'!$S$7:$S$210,$AH535,'Capex forecast'!$Q$7:$Q$210,"Repex")</f>
        <v>0</v>
      </c>
      <c r="AS535" s="53">
        <f>SUMIFS('Capex forecast'!N$7:N$210,'Capex forecast'!$T$7:$T$210,$AF535,'Capex forecast'!$S$7:$S$210,$AH535,'Capex forecast'!$Q$7:$Q$210,"Repex")</f>
        <v>0</v>
      </c>
    </row>
    <row r="536" spans="2:45" ht="15">
      <c r="B536" s="6" t="s">
        <v>601</v>
      </c>
      <c r="C536" s="6" t="str">
        <f>INDEX('Raw demand forecast'!$M$7:$M$5830,MATCH($B536,'Raw demand forecast'!$B$7:$B$5830,0))</f>
        <v>Yes</v>
      </c>
      <c r="D536" s="6" t="str">
        <f>IF(COUNTIF($B$93:B536,$B536) = 1, "LV", IF(COUNTIF($B$93:B536,$B536) = 2, "HV", "ST"))</f>
        <v>HV</v>
      </c>
      <c r="E536" s="6" t="str">
        <f>INDEX('Demand forecast and growth rate'!$E$7:$E$273,MATCH($B536,'Demand forecast and growth rate'!$B$7:$B$273,0))</f>
        <v>Steady/falling</v>
      </c>
      <c r="F536" s="32">
        <f>SUMIFS('Capex forecast'!E$7:E$210,'Capex forecast'!$T$7:$T$210,'Allocation of site-spec costs'!$B536,'Capex forecast'!$S$7:$S$210,'Allocation of site-spec costs'!$D536,'Capex forecast'!$Q$7:$Q$210,"Customer Connection")</f>
        <v>0</v>
      </c>
      <c r="G536" s="32">
        <f>SUMIFS('Capex forecast'!F$7:F$210,'Capex forecast'!$T$7:$T$210,'Allocation of site-spec costs'!$B536,'Capex forecast'!$S$7:$S$210,'Allocation of site-spec costs'!$D536,'Capex forecast'!$Q$7:$Q$210,"Customer Connection")</f>
        <v>0</v>
      </c>
      <c r="H536" s="32">
        <f>SUMIFS('Capex forecast'!G$7:G$210,'Capex forecast'!$T$7:$T$210,'Allocation of site-spec costs'!$B536,'Capex forecast'!$S$7:$S$210,'Allocation of site-spec costs'!$D536,'Capex forecast'!$Q$7:$Q$210,"Customer Connection")</f>
        <v>0</v>
      </c>
      <c r="I536" s="32">
        <f>SUMIFS('Capex forecast'!H$7:H$210,'Capex forecast'!$T$7:$T$210,'Allocation of site-spec costs'!$B536,'Capex forecast'!$S$7:$S$210,'Allocation of site-spec costs'!$D536,'Capex forecast'!$Q$7:$Q$210,"Customer Connection")</f>
        <v>0</v>
      </c>
      <c r="J536" s="32">
        <f>SUMIFS('Capex forecast'!I$7:I$210,'Capex forecast'!$T$7:$T$210,'Allocation of site-spec costs'!$B536,'Capex forecast'!$S$7:$S$210,'Allocation of site-spec costs'!$D536,'Capex forecast'!$Q$7:$Q$210,"Customer Connection")</f>
        <v>0</v>
      </c>
      <c r="K536" s="32">
        <f>SUMIFS('Capex forecast'!J$7:J$210,'Capex forecast'!$T$7:$T$210,'Allocation of site-spec costs'!$B536,'Capex forecast'!$S$7:$S$210,'Allocation of site-spec costs'!$D536,'Capex forecast'!$Q$7:$Q$210,"Customer Connection")</f>
        <v>0</v>
      </c>
      <c r="L536" s="32">
        <f>SUMIFS('Capex forecast'!K$7:K$210,'Capex forecast'!$T$7:$T$210,'Allocation of site-spec costs'!$B536,'Capex forecast'!$S$7:$S$210,'Allocation of site-spec costs'!$D536,'Capex forecast'!$Q$7:$Q$210,"Customer Connection")</f>
        <v>0</v>
      </c>
      <c r="M536" s="32">
        <f>SUMIFS('Capex forecast'!L$7:L$210,'Capex forecast'!$T$7:$T$210,'Allocation of site-spec costs'!$B536,'Capex forecast'!$S$7:$S$210,'Allocation of site-spec costs'!$D536,'Capex forecast'!$Q$7:$Q$210,"Customer Connection")</f>
        <v>0</v>
      </c>
      <c r="N536" s="32">
        <f>SUMIFS('Capex forecast'!M$7:M$210,'Capex forecast'!$T$7:$T$210,'Allocation of site-spec costs'!$B536,'Capex forecast'!$S$7:$S$210,'Allocation of site-spec costs'!$D536,'Capex forecast'!$Q$7:$Q$210,"Customer Connection")</f>
        <v>0</v>
      </c>
      <c r="O536" s="32">
        <f>SUMIFS('Capex forecast'!N$7:N$210,'Capex forecast'!$T$7:$T$210,'Allocation of site-spec costs'!$B536,'Capex forecast'!$S$7:$S$210,'Allocation of site-spec costs'!$D536,'Capex forecast'!$Q$7:$Q$210,"Customer Connection")</f>
        <v>0</v>
      </c>
      <c r="Q536" s="6" t="s">
        <v>601</v>
      </c>
      <c r="R536" s="6" t="str">
        <f>INDEX('Raw demand forecast'!$M$7:$M$5830,MATCH($Q536,'Raw demand forecast'!$B$7:$B$5830,0))</f>
        <v>Yes</v>
      </c>
      <c r="S536" s="6" t="str">
        <f>IF(COUNTIF($Q$93:Q536,$B536) = 1, "LV", IF(COUNTIF($Q$93:Q536,$B536) = 2, "HV", "ST"))</f>
        <v>HV</v>
      </c>
      <c r="T536" s="6" t="str">
        <f>INDEX('Demand forecast and growth rate'!$E$7:$E$273,MATCH($Q536,'Demand forecast and growth rate'!$B$7:$B$273,0))</f>
        <v>Steady/falling</v>
      </c>
      <c r="U536" s="32">
        <f>SUMIFS('Capex forecast'!E$7:E$210,'Capex forecast'!$T$7:$T$210,$Q536,'Capex forecast'!$S$7:$S$210,$S536,'Capex forecast'!$Q$7:$Q$210,"Augex")</f>
        <v>0</v>
      </c>
      <c r="V536" s="32">
        <f>SUMIFS('Capex forecast'!F$7:F$210,'Capex forecast'!$T$7:$T$210,$Q536,'Capex forecast'!$S$7:$S$210,$S536,'Capex forecast'!$Q$7:$Q$210,"Augex")</f>
        <v>0</v>
      </c>
      <c r="W536" s="32">
        <f>SUMIFS('Capex forecast'!G$7:G$210,'Capex forecast'!$T$7:$T$210,$Q536,'Capex forecast'!$S$7:$S$210,$S536,'Capex forecast'!$Q$7:$Q$210,"Augex")</f>
        <v>0</v>
      </c>
      <c r="X536" s="32">
        <f>SUMIFS('Capex forecast'!H$7:H$210,'Capex forecast'!$T$7:$T$210,$Q536,'Capex forecast'!$S$7:$S$210,$S536,'Capex forecast'!$Q$7:$Q$210,"Augex")</f>
        <v>0</v>
      </c>
      <c r="Y536" s="32">
        <f>SUMIFS('Capex forecast'!I$7:I$210,'Capex forecast'!$T$7:$T$210,$Q536,'Capex forecast'!$S$7:$S$210,$S536,'Capex forecast'!$Q$7:$Q$210,"Augex")</f>
        <v>0</v>
      </c>
      <c r="Z536" s="32">
        <f>SUMIFS('Capex forecast'!J$7:J$210,'Capex forecast'!$T$7:$T$210,$Q536,'Capex forecast'!$S$7:$S$210,$S536,'Capex forecast'!$Q$7:$Q$210,"Augex")</f>
        <v>0</v>
      </c>
      <c r="AA536" s="32">
        <f>SUMIFS('Capex forecast'!K$7:K$210,'Capex forecast'!$T$7:$T$210,$Q536,'Capex forecast'!$S$7:$S$210,$S536,'Capex forecast'!$Q$7:$Q$210,"Augex")</f>
        <v>0</v>
      </c>
      <c r="AB536" s="32">
        <f>SUMIFS('Capex forecast'!L$7:L$210,'Capex forecast'!$T$7:$T$210,$Q536,'Capex forecast'!$S$7:$S$210,$S536,'Capex forecast'!$Q$7:$Q$210,"Augex")</f>
        <v>0</v>
      </c>
      <c r="AC536" s="32">
        <f>SUMIFS('Capex forecast'!M$7:M$210,'Capex forecast'!$T$7:$T$210,$Q536,'Capex forecast'!$S$7:$S$210,$S536,'Capex forecast'!$Q$7:$Q$210,"Augex")</f>
        <v>0</v>
      </c>
      <c r="AD536" s="32">
        <f>SUMIFS('Capex forecast'!N$7:N$210,'Capex forecast'!$T$7:$T$210,$Q536,'Capex forecast'!$S$7:$S$210,$S536,'Capex forecast'!$Q$7:$Q$210,"Augex")</f>
        <v>0</v>
      </c>
      <c r="AF536" s="6" t="s">
        <v>601</v>
      </c>
      <c r="AG536" s="6" t="str">
        <f>INDEX('Raw demand forecast'!$M$7:$M$5830,MATCH($Q536,'Raw demand forecast'!$B$7:$B$5830,0))</f>
        <v>Yes</v>
      </c>
      <c r="AH536" s="6" t="str">
        <f>IF(COUNTIF($AF$93:AF536,$B536) = 1, "LV", IF(COUNTIF($AF$93:AF536,$B536) = 2, "HV", "ST"))</f>
        <v>HV</v>
      </c>
      <c r="AI536" s="6" t="str">
        <f>INDEX('Demand forecast and growth rate'!$E$7:$E$273,MATCH($Q536,'Demand forecast and growth rate'!$B$7:$B$273,0))</f>
        <v>Steady/falling</v>
      </c>
      <c r="AJ536" s="53">
        <f>SUMIFS('Capex forecast'!E$7:E$210,'Capex forecast'!$T$7:$T$210,$AF536,'Capex forecast'!$S$7:$S$210,$AH536,'Capex forecast'!$Q$7:$Q$210,"Repex")</f>
        <v>0</v>
      </c>
      <c r="AK536" s="53">
        <f>SUMIFS('Capex forecast'!F$7:F$210,'Capex forecast'!$T$7:$T$210,$AF536,'Capex forecast'!$S$7:$S$210,$AH536,'Capex forecast'!$Q$7:$Q$210,"Repex")</f>
        <v>0</v>
      </c>
      <c r="AL536" s="53">
        <f>SUMIFS('Capex forecast'!G$7:G$210,'Capex forecast'!$T$7:$T$210,$AF536,'Capex forecast'!$S$7:$S$210,$AH536,'Capex forecast'!$Q$7:$Q$210,"Repex")</f>
        <v>0</v>
      </c>
      <c r="AM536" s="53">
        <f>SUMIFS('Capex forecast'!H$7:H$210,'Capex forecast'!$T$7:$T$210,$AF536,'Capex forecast'!$S$7:$S$210,$AH536,'Capex forecast'!$Q$7:$Q$210,"Repex")</f>
        <v>0</v>
      </c>
      <c r="AN536" s="53">
        <f>SUMIFS('Capex forecast'!I$7:I$210,'Capex forecast'!$T$7:$T$210,$AF536,'Capex forecast'!$S$7:$S$210,$AH536,'Capex forecast'!$Q$7:$Q$210,"Repex")</f>
        <v>0</v>
      </c>
      <c r="AO536" s="53">
        <f>SUMIFS('Capex forecast'!J$7:J$210,'Capex forecast'!$T$7:$T$210,$AF536,'Capex forecast'!$S$7:$S$210,$AH536,'Capex forecast'!$Q$7:$Q$210,"Repex")</f>
        <v>0</v>
      </c>
      <c r="AP536" s="53">
        <f>SUMIFS('Capex forecast'!K$7:K$210,'Capex forecast'!$T$7:$T$210,$AF536,'Capex forecast'!$S$7:$S$210,$AH536,'Capex forecast'!$Q$7:$Q$210,"Repex")</f>
        <v>0</v>
      </c>
      <c r="AQ536" s="53">
        <f>SUMIFS('Capex forecast'!L$7:L$210,'Capex forecast'!$T$7:$T$210,$AF536,'Capex forecast'!$S$7:$S$210,$AH536,'Capex forecast'!$Q$7:$Q$210,"Repex")</f>
        <v>0</v>
      </c>
      <c r="AR536" s="53">
        <f>SUMIFS('Capex forecast'!M$7:M$210,'Capex forecast'!$T$7:$T$210,$AF536,'Capex forecast'!$S$7:$S$210,$AH536,'Capex forecast'!$Q$7:$Q$210,"Repex")</f>
        <v>0</v>
      </c>
      <c r="AS536" s="53">
        <f>SUMIFS('Capex forecast'!N$7:N$210,'Capex forecast'!$T$7:$T$210,$AF536,'Capex forecast'!$S$7:$S$210,$AH536,'Capex forecast'!$Q$7:$Q$210,"Repex")</f>
        <v>0</v>
      </c>
    </row>
    <row r="537" spans="2:45" ht="15">
      <c r="B537" s="6" t="s">
        <v>602</v>
      </c>
      <c r="C537" s="6" t="str">
        <f>INDEX('Raw demand forecast'!$M$7:$M$5830,MATCH($B537,'Raw demand forecast'!$B$7:$B$5830,0))</f>
        <v>Yes</v>
      </c>
      <c r="D537" s="6" t="str">
        <f>IF(COUNTIF($B$93:B537,$B537) = 1, "LV", IF(COUNTIF($B$93:B537,$B537) = 2, "HV", "ST"))</f>
        <v>HV</v>
      </c>
      <c r="E537" s="6" t="str">
        <f>INDEX('Demand forecast and growth rate'!$E$7:$E$273,MATCH($B537,'Demand forecast and growth rate'!$B$7:$B$273,0))</f>
        <v>Steady/falling</v>
      </c>
      <c r="F537" s="32">
        <f>SUMIFS('Capex forecast'!E$7:E$210,'Capex forecast'!$T$7:$T$210,'Allocation of site-spec costs'!$B537,'Capex forecast'!$S$7:$S$210,'Allocation of site-spec costs'!$D537,'Capex forecast'!$Q$7:$Q$210,"Customer Connection")</f>
        <v>0</v>
      </c>
      <c r="G537" s="32">
        <f>SUMIFS('Capex forecast'!F$7:F$210,'Capex forecast'!$T$7:$T$210,'Allocation of site-spec costs'!$B537,'Capex forecast'!$S$7:$S$210,'Allocation of site-spec costs'!$D537,'Capex forecast'!$Q$7:$Q$210,"Customer Connection")</f>
        <v>0</v>
      </c>
      <c r="H537" s="32">
        <f>SUMIFS('Capex forecast'!G$7:G$210,'Capex forecast'!$T$7:$T$210,'Allocation of site-spec costs'!$B537,'Capex forecast'!$S$7:$S$210,'Allocation of site-spec costs'!$D537,'Capex forecast'!$Q$7:$Q$210,"Customer Connection")</f>
        <v>0</v>
      </c>
      <c r="I537" s="32">
        <f>SUMIFS('Capex forecast'!H$7:H$210,'Capex forecast'!$T$7:$T$210,'Allocation of site-spec costs'!$B537,'Capex forecast'!$S$7:$S$210,'Allocation of site-spec costs'!$D537,'Capex forecast'!$Q$7:$Q$210,"Customer Connection")</f>
        <v>0</v>
      </c>
      <c r="J537" s="32">
        <f>SUMIFS('Capex forecast'!I$7:I$210,'Capex forecast'!$T$7:$T$210,'Allocation of site-spec costs'!$B537,'Capex forecast'!$S$7:$S$210,'Allocation of site-spec costs'!$D537,'Capex forecast'!$Q$7:$Q$210,"Customer Connection")</f>
        <v>0</v>
      </c>
      <c r="K537" s="32">
        <f>SUMIFS('Capex forecast'!J$7:J$210,'Capex forecast'!$T$7:$T$210,'Allocation of site-spec costs'!$B537,'Capex forecast'!$S$7:$S$210,'Allocation of site-spec costs'!$D537,'Capex forecast'!$Q$7:$Q$210,"Customer Connection")</f>
        <v>0</v>
      </c>
      <c r="L537" s="32">
        <f>SUMIFS('Capex forecast'!K$7:K$210,'Capex forecast'!$T$7:$T$210,'Allocation of site-spec costs'!$B537,'Capex forecast'!$S$7:$S$210,'Allocation of site-spec costs'!$D537,'Capex forecast'!$Q$7:$Q$210,"Customer Connection")</f>
        <v>0</v>
      </c>
      <c r="M537" s="32">
        <f>SUMIFS('Capex forecast'!L$7:L$210,'Capex forecast'!$T$7:$T$210,'Allocation of site-spec costs'!$B537,'Capex forecast'!$S$7:$S$210,'Allocation of site-spec costs'!$D537,'Capex forecast'!$Q$7:$Q$210,"Customer Connection")</f>
        <v>0</v>
      </c>
      <c r="N537" s="32">
        <f>SUMIFS('Capex forecast'!M$7:M$210,'Capex forecast'!$T$7:$T$210,'Allocation of site-spec costs'!$B537,'Capex forecast'!$S$7:$S$210,'Allocation of site-spec costs'!$D537,'Capex forecast'!$Q$7:$Q$210,"Customer Connection")</f>
        <v>0</v>
      </c>
      <c r="O537" s="32">
        <f>SUMIFS('Capex forecast'!N$7:N$210,'Capex forecast'!$T$7:$T$210,'Allocation of site-spec costs'!$B537,'Capex forecast'!$S$7:$S$210,'Allocation of site-spec costs'!$D537,'Capex forecast'!$Q$7:$Q$210,"Customer Connection")</f>
        <v>0</v>
      </c>
      <c r="Q537" s="6" t="s">
        <v>602</v>
      </c>
      <c r="R537" s="6" t="str">
        <f>INDEX('Raw demand forecast'!$M$7:$M$5830,MATCH($Q537,'Raw demand forecast'!$B$7:$B$5830,0))</f>
        <v>Yes</v>
      </c>
      <c r="S537" s="6" t="str">
        <f>IF(COUNTIF($Q$93:Q537,$B537) = 1, "LV", IF(COUNTIF($Q$93:Q537,$B537) = 2, "HV", "ST"))</f>
        <v>HV</v>
      </c>
      <c r="T537" s="6" t="str">
        <f>INDEX('Demand forecast and growth rate'!$E$7:$E$273,MATCH($Q537,'Demand forecast and growth rate'!$B$7:$B$273,0))</f>
        <v>Steady/falling</v>
      </c>
      <c r="U537" s="32">
        <f>SUMIFS('Capex forecast'!E$7:E$210,'Capex forecast'!$T$7:$T$210,$Q537,'Capex forecast'!$S$7:$S$210,$S537,'Capex forecast'!$Q$7:$Q$210,"Augex")</f>
        <v>0</v>
      </c>
      <c r="V537" s="32">
        <f>SUMIFS('Capex forecast'!F$7:F$210,'Capex forecast'!$T$7:$T$210,$Q537,'Capex forecast'!$S$7:$S$210,$S537,'Capex forecast'!$Q$7:$Q$210,"Augex")</f>
        <v>0</v>
      </c>
      <c r="W537" s="32">
        <f>SUMIFS('Capex forecast'!G$7:G$210,'Capex forecast'!$T$7:$T$210,$Q537,'Capex forecast'!$S$7:$S$210,$S537,'Capex forecast'!$Q$7:$Q$210,"Augex")</f>
        <v>0</v>
      </c>
      <c r="X537" s="32">
        <f>SUMIFS('Capex forecast'!H$7:H$210,'Capex forecast'!$T$7:$T$210,$Q537,'Capex forecast'!$S$7:$S$210,$S537,'Capex forecast'!$Q$7:$Q$210,"Augex")</f>
        <v>0</v>
      </c>
      <c r="Y537" s="32">
        <f>SUMIFS('Capex forecast'!I$7:I$210,'Capex forecast'!$T$7:$T$210,$Q537,'Capex forecast'!$S$7:$S$210,$S537,'Capex forecast'!$Q$7:$Q$210,"Augex")</f>
        <v>0</v>
      </c>
      <c r="Z537" s="32">
        <f>SUMIFS('Capex forecast'!J$7:J$210,'Capex forecast'!$T$7:$T$210,$Q537,'Capex forecast'!$S$7:$S$210,$S537,'Capex forecast'!$Q$7:$Q$210,"Augex")</f>
        <v>0</v>
      </c>
      <c r="AA537" s="32">
        <f>SUMIFS('Capex forecast'!K$7:K$210,'Capex forecast'!$T$7:$T$210,$Q537,'Capex forecast'!$S$7:$S$210,$S537,'Capex forecast'!$Q$7:$Q$210,"Augex")</f>
        <v>0</v>
      </c>
      <c r="AB537" s="32">
        <f>SUMIFS('Capex forecast'!L$7:L$210,'Capex forecast'!$T$7:$T$210,$Q537,'Capex forecast'!$S$7:$S$210,$S537,'Capex forecast'!$Q$7:$Q$210,"Augex")</f>
        <v>0</v>
      </c>
      <c r="AC537" s="32">
        <f>SUMIFS('Capex forecast'!M$7:M$210,'Capex forecast'!$T$7:$T$210,$Q537,'Capex forecast'!$S$7:$S$210,$S537,'Capex forecast'!$Q$7:$Q$210,"Augex")</f>
        <v>0</v>
      </c>
      <c r="AD537" s="32">
        <f>SUMIFS('Capex forecast'!N$7:N$210,'Capex forecast'!$T$7:$T$210,$Q537,'Capex forecast'!$S$7:$S$210,$S537,'Capex forecast'!$Q$7:$Q$210,"Augex")</f>
        <v>0</v>
      </c>
      <c r="AF537" s="6" t="s">
        <v>602</v>
      </c>
      <c r="AG537" s="6" t="str">
        <f>INDEX('Raw demand forecast'!$M$7:$M$5830,MATCH($Q537,'Raw demand forecast'!$B$7:$B$5830,0))</f>
        <v>Yes</v>
      </c>
      <c r="AH537" s="6" t="str">
        <f>IF(COUNTIF($AF$93:AF537,$B537) = 1, "LV", IF(COUNTIF($AF$93:AF537,$B537) = 2, "HV", "ST"))</f>
        <v>HV</v>
      </c>
      <c r="AI537" s="6" t="str">
        <f>INDEX('Demand forecast and growth rate'!$E$7:$E$273,MATCH($Q537,'Demand forecast and growth rate'!$B$7:$B$273,0))</f>
        <v>Steady/falling</v>
      </c>
      <c r="AJ537" s="53">
        <f>SUMIFS('Capex forecast'!E$7:E$210,'Capex forecast'!$T$7:$T$210,$AF537,'Capex forecast'!$S$7:$S$210,$AH537,'Capex forecast'!$Q$7:$Q$210,"Repex")</f>
        <v>0</v>
      </c>
      <c r="AK537" s="53">
        <f>SUMIFS('Capex forecast'!F$7:F$210,'Capex forecast'!$T$7:$T$210,$AF537,'Capex forecast'!$S$7:$S$210,$AH537,'Capex forecast'!$Q$7:$Q$210,"Repex")</f>
        <v>0</v>
      </c>
      <c r="AL537" s="53">
        <f>SUMIFS('Capex forecast'!G$7:G$210,'Capex forecast'!$T$7:$T$210,$AF537,'Capex forecast'!$S$7:$S$210,$AH537,'Capex forecast'!$Q$7:$Q$210,"Repex")</f>
        <v>0</v>
      </c>
      <c r="AM537" s="53">
        <f>SUMIFS('Capex forecast'!H$7:H$210,'Capex forecast'!$T$7:$T$210,$AF537,'Capex forecast'!$S$7:$S$210,$AH537,'Capex forecast'!$Q$7:$Q$210,"Repex")</f>
        <v>0</v>
      </c>
      <c r="AN537" s="53">
        <f>SUMIFS('Capex forecast'!I$7:I$210,'Capex forecast'!$T$7:$T$210,$AF537,'Capex forecast'!$S$7:$S$210,$AH537,'Capex forecast'!$Q$7:$Q$210,"Repex")</f>
        <v>0</v>
      </c>
      <c r="AO537" s="53">
        <f>SUMIFS('Capex forecast'!J$7:J$210,'Capex forecast'!$T$7:$T$210,$AF537,'Capex forecast'!$S$7:$S$210,$AH537,'Capex forecast'!$Q$7:$Q$210,"Repex")</f>
        <v>0</v>
      </c>
      <c r="AP537" s="53">
        <f>SUMIFS('Capex forecast'!K$7:K$210,'Capex forecast'!$T$7:$T$210,$AF537,'Capex forecast'!$S$7:$S$210,$AH537,'Capex forecast'!$Q$7:$Q$210,"Repex")</f>
        <v>0</v>
      </c>
      <c r="AQ537" s="53">
        <f>SUMIFS('Capex forecast'!L$7:L$210,'Capex forecast'!$T$7:$T$210,$AF537,'Capex forecast'!$S$7:$S$210,$AH537,'Capex forecast'!$Q$7:$Q$210,"Repex")</f>
        <v>0</v>
      </c>
      <c r="AR537" s="53">
        <f>SUMIFS('Capex forecast'!M$7:M$210,'Capex forecast'!$T$7:$T$210,$AF537,'Capex forecast'!$S$7:$S$210,$AH537,'Capex forecast'!$Q$7:$Q$210,"Repex")</f>
        <v>0</v>
      </c>
      <c r="AS537" s="53">
        <f>SUMIFS('Capex forecast'!N$7:N$210,'Capex forecast'!$T$7:$T$210,$AF537,'Capex forecast'!$S$7:$S$210,$AH537,'Capex forecast'!$Q$7:$Q$210,"Repex")</f>
        <v>0</v>
      </c>
    </row>
    <row r="538" spans="2:45" ht="15">
      <c r="B538" s="6" t="s">
        <v>127</v>
      </c>
      <c r="C538" s="6" t="str">
        <f>INDEX('Raw demand forecast'!$M$7:$M$5830,MATCH($B538,'Raw demand forecast'!$B$7:$B$5830,0))</f>
        <v>No</v>
      </c>
      <c r="D538" s="6" t="str">
        <f>IF(COUNTIF($B$93:B538,$B538) = 1, "LV", IF(COUNTIF($B$93:B538,$B538) = 2, "HV", "ST"))</f>
        <v>HV</v>
      </c>
      <c r="E538" s="6" t="str">
        <f>INDEX('Demand forecast and growth rate'!$E$7:$E$273,MATCH($B538,'Demand forecast and growth rate'!$B$7:$B$273,0))</f>
        <v>Small growth</v>
      </c>
      <c r="F538" s="32">
        <f>SUMIFS('Capex forecast'!E$7:E$210,'Capex forecast'!$T$7:$T$210,'Allocation of site-spec costs'!$B538,'Capex forecast'!$S$7:$S$210,'Allocation of site-spec costs'!$D538,'Capex forecast'!$Q$7:$Q$210,"Customer Connection")</f>
        <v>0</v>
      </c>
      <c r="G538" s="32">
        <f>SUMIFS('Capex forecast'!F$7:F$210,'Capex forecast'!$T$7:$T$210,'Allocation of site-spec costs'!$B538,'Capex forecast'!$S$7:$S$210,'Allocation of site-spec costs'!$D538,'Capex forecast'!$Q$7:$Q$210,"Customer Connection")</f>
        <v>0</v>
      </c>
      <c r="H538" s="32">
        <f>SUMIFS('Capex forecast'!G$7:G$210,'Capex forecast'!$T$7:$T$210,'Allocation of site-spec costs'!$B538,'Capex forecast'!$S$7:$S$210,'Allocation of site-spec costs'!$D538,'Capex forecast'!$Q$7:$Q$210,"Customer Connection")</f>
        <v>0</v>
      </c>
      <c r="I538" s="32">
        <f>SUMIFS('Capex forecast'!H$7:H$210,'Capex forecast'!$T$7:$T$210,'Allocation of site-spec costs'!$B538,'Capex forecast'!$S$7:$S$210,'Allocation of site-spec costs'!$D538,'Capex forecast'!$Q$7:$Q$210,"Customer Connection")</f>
        <v>0</v>
      </c>
      <c r="J538" s="32">
        <f>SUMIFS('Capex forecast'!I$7:I$210,'Capex forecast'!$T$7:$T$210,'Allocation of site-spec costs'!$B538,'Capex forecast'!$S$7:$S$210,'Allocation of site-spec costs'!$D538,'Capex forecast'!$Q$7:$Q$210,"Customer Connection")</f>
        <v>0</v>
      </c>
      <c r="K538" s="32">
        <f>SUMIFS('Capex forecast'!J$7:J$210,'Capex forecast'!$T$7:$T$210,'Allocation of site-spec costs'!$B538,'Capex forecast'!$S$7:$S$210,'Allocation of site-spec costs'!$D538,'Capex forecast'!$Q$7:$Q$210,"Customer Connection")</f>
        <v>0</v>
      </c>
      <c r="L538" s="32">
        <f>SUMIFS('Capex forecast'!K$7:K$210,'Capex forecast'!$T$7:$T$210,'Allocation of site-spec costs'!$B538,'Capex forecast'!$S$7:$S$210,'Allocation of site-spec costs'!$D538,'Capex forecast'!$Q$7:$Q$210,"Customer Connection")</f>
        <v>0</v>
      </c>
      <c r="M538" s="32">
        <f>SUMIFS('Capex forecast'!L$7:L$210,'Capex forecast'!$T$7:$T$210,'Allocation of site-spec costs'!$B538,'Capex forecast'!$S$7:$S$210,'Allocation of site-spec costs'!$D538,'Capex forecast'!$Q$7:$Q$210,"Customer Connection")</f>
        <v>0</v>
      </c>
      <c r="N538" s="32">
        <f>SUMIFS('Capex forecast'!M$7:M$210,'Capex forecast'!$T$7:$T$210,'Allocation of site-spec costs'!$B538,'Capex forecast'!$S$7:$S$210,'Allocation of site-spec costs'!$D538,'Capex forecast'!$Q$7:$Q$210,"Customer Connection")</f>
        <v>0</v>
      </c>
      <c r="O538" s="32">
        <f>SUMIFS('Capex forecast'!N$7:N$210,'Capex forecast'!$T$7:$T$210,'Allocation of site-spec costs'!$B538,'Capex forecast'!$S$7:$S$210,'Allocation of site-spec costs'!$D538,'Capex forecast'!$Q$7:$Q$210,"Customer Connection")</f>
        <v>0</v>
      </c>
      <c r="Q538" s="6" t="s">
        <v>127</v>
      </c>
      <c r="R538" s="6" t="str">
        <f>INDEX('Raw demand forecast'!$M$7:$M$5830,MATCH($Q538,'Raw demand forecast'!$B$7:$B$5830,0))</f>
        <v>No</v>
      </c>
      <c r="S538" s="6" t="str">
        <f>IF(COUNTIF($Q$93:Q538,$B538) = 1, "LV", IF(COUNTIF($Q$93:Q538,$B538) = 2, "HV", "ST"))</f>
        <v>HV</v>
      </c>
      <c r="T538" s="6" t="str">
        <f>INDEX('Demand forecast and growth rate'!$E$7:$E$273,MATCH($Q538,'Demand forecast and growth rate'!$B$7:$B$273,0))</f>
        <v>Small growth</v>
      </c>
      <c r="U538" s="32">
        <f>SUMIFS('Capex forecast'!E$7:E$210,'Capex forecast'!$T$7:$T$210,$Q538,'Capex forecast'!$S$7:$S$210,$S538,'Capex forecast'!$Q$7:$Q$210,"Augex")</f>
        <v>0</v>
      </c>
      <c r="V538" s="32">
        <f>SUMIFS('Capex forecast'!F$7:F$210,'Capex forecast'!$T$7:$T$210,$Q538,'Capex forecast'!$S$7:$S$210,$S538,'Capex forecast'!$Q$7:$Q$210,"Augex")</f>
        <v>0</v>
      </c>
      <c r="W538" s="32">
        <f>SUMIFS('Capex forecast'!G$7:G$210,'Capex forecast'!$T$7:$T$210,$Q538,'Capex forecast'!$S$7:$S$210,$S538,'Capex forecast'!$Q$7:$Q$210,"Augex")</f>
        <v>0</v>
      </c>
      <c r="X538" s="32">
        <f>SUMIFS('Capex forecast'!H$7:H$210,'Capex forecast'!$T$7:$T$210,$Q538,'Capex forecast'!$S$7:$S$210,$S538,'Capex forecast'!$Q$7:$Q$210,"Augex")</f>
        <v>0</v>
      </c>
      <c r="Y538" s="32">
        <f>SUMIFS('Capex forecast'!I$7:I$210,'Capex forecast'!$T$7:$T$210,$Q538,'Capex forecast'!$S$7:$S$210,$S538,'Capex forecast'!$Q$7:$Q$210,"Augex")</f>
        <v>0</v>
      </c>
      <c r="Z538" s="32">
        <f>SUMIFS('Capex forecast'!J$7:J$210,'Capex forecast'!$T$7:$T$210,$Q538,'Capex forecast'!$S$7:$S$210,$S538,'Capex forecast'!$Q$7:$Q$210,"Augex")</f>
        <v>0</v>
      </c>
      <c r="AA538" s="32">
        <f>SUMIFS('Capex forecast'!K$7:K$210,'Capex forecast'!$T$7:$T$210,$Q538,'Capex forecast'!$S$7:$S$210,$S538,'Capex forecast'!$Q$7:$Q$210,"Augex")</f>
        <v>0</v>
      </c>
      <c r="AB538" s="32">
        <f>SUMIFS('Capex forecast'!L$7:L$210,'Capex forecast'!$T$7:$T$210,$Q538,'Capex forecast'!$S$7:$S$210,$S538,'Capex forecast'!$Q$7:$Q$210,"Augex")</f>
        <v>0</v>
      </c>
      <c r="AC538" s="32">
        <f>SUMIFS('Capex forecast'!M$7:M$210,'Capex forecast'!$T$7:$T$210,$Q538,'Capex forecast'!$S$7:$S$210,$S538,'Capex forecast'!$Q$7:$Q$210,"Augex")</f>
        <v>0</v>
      </c>
      <c r="AD538" s="32">
        <f>SUMIFS('Capex forecast'!N$7:N$210,'Capex forecast'!$T$7:$T$210,$Q538,'Capex forecast'!$S$7:$S$210,$S538,'Capex forecast'!$Q$7:$Q$210,"Augex")</f>
        <v>0</v>
      </c>
      <c r="AF538" s="6" t="s">
        <v>127</v>
      </c>
      <c r="AG538" s="6" t="str">
        <f>INDEX('Raw demand forecast'!$M$7:$M$5830,MATCH($Q538,'Raw demand forecast'!$B$7:$B$5830,0))</f>
        <v>No</v>
      </c>
      <c r="AH538" s="6" t="str">
        <f>IF(COUNTIF($AF$93:AF538,$B538) = 1, "LV", IF(COUNTIF($AF$93:AF538,$B538) = 2, "HV", "ST"))</f>
        <v>HV</v>
      </c>
      <c r="AI538" s="6" t="str">
        <f>INDEX('Demand forecast and growth rate'!$E$7:$E$273,MATCH($Q538,'Demand forecast and growth rate'!$B$7:$B$273,0))</f>
        <v>Small growth</v>
      </c>
      <c r="AJ538" s="53">
        <f>SUMIFS('Capex forecast'!E$7:E$210,'Capex forecast'!$T$7:$T$210,$AF538,'Capex forecast'!$S$7:$S$210,$AH538,'Capex forecast'!$Q$7:$Q$210,"Repex")</f>
        <v>1740000</v>
      </c>
      <c r="AK538" s="53">
        <f>SUMIFS('Capex forecast'!F$7:F$210,'Capex forecast'!$T$7:$T$210,$AF538,'Capex forecast'!$S$7:$S$210,$AH538,'Capex forecast'!$Q$7:$Q$210,"Repex")</f>
        <v>0</v>
      </c>
      <c r="AL538" s="53">
        <f>SUMIFS('Capex forecast'!G$7:G$210,'Capex forecast'!$T$7:$T$210,$AF538,'Capex forecast'!$S$7:$S$210,$AH538,'Capex forecast'!$Q$7:$Q$210,"Repex")</f>
        <v>0</v>
      </c>
      <c r="AM538" s="53">
        <f>SUMIFS('Capex forecast'!H$7:H$210,'Capex forecast'!$T$7:$T$210,$AF538,'Capex forecast'!$S$7:$S$210,$AH538,'Capex forecast'!$Q$7:$Q$210,"Repex")</f>
        <v>0</v>
      </c>
      <c r="AN538" s="53">
        <f>SUMIFS('Capex forecast'!I$7:I$210,'Capex forecast'!$T$7:$T$210,$AF538,'Capex forecast'!$S$7:$S$210,$AH538,'Capex forecast'!$Q$7:$Q$210,"Repex")</f>
        <v>0</v>
      </c>
      <c r="AO538" s="53">
        <f>SUMIFS('Capex forecast'!J$7:J$210,'Capex forecast'!$T$7:$T$210,$AF538,'Capex forecast'!$S$7:$S$210,$AH538,'Capex forecast'!$Q$7:$Q$210,"Repex")</f>
        <v>0</v>
      </c>
      <c r="AP538" s="53">
        <f>SUMIFS('Capex forecast'!K$7:K$210,'Capex forecast'!$T$7:$T$210,$AF538,'Capex forecast'!$S$7:$S$210,$AH538,'Capex forecast'!$Q$7:$Q$210,"Repex")</f>
        <v>0</v>
      </c>
      <c r="AQ538" s="53">
        <f>SUMIFS('Capex forecast'!L$7:L$210,'Capex forecast'!$T$7:$T$210,$AF538,'Capex forecast'!$S$7:$S$210,$AH538,'Capex forecast'!$Q$7:$Q$210,"Repex")</f>
        <v>0</v>
      </c>
      <c r="AR538" s="53">
        <f>SUMIFS('Capex forecast'!M$7:M$210,'Capex forecast'!$T$7:$T$210,$AF538,'Capex forecast'!$S$7:$S$210,$AH538,'Capex forecast'!$Q$7:$Q$210,"Repex")</f>
        <v>0</v>
      </c>
      <c r="AS538" s="53">
        <f>SUMIFS('Capex forecast'!N$7:N$210,'Capex forecast'!$T$7:$T$210,$AF538,'Capex forecast'!$S$7:$S$210,$AH538,'Capex forecast'!$Q$7:$Q$210,"Repex")</f>
        <v>0</v>
      </c>
    </row>
    <row r="539" spans="2:45" ht="15">
      <c r="B539" s="6" t="s">
        <v>623</v>
      </c>
      <c r="C539" s="6" t="str">
        <f>INDEX('Raw demand forecast'!$M$7:$M$5830,MATCH($B539,'Raw demand forecast'!$B$7:$B$5830,0))</f>
        <v>Yes</v>
      </c>
      <c r="D539" s="6" t="str">
        <f>IF(COUNTIF($B$93:B539,$B539) = 1, "LV", IF(COUNTIF($B$93:B539,$B539) = 2, "HV", "ST"))</f>
        <v>HV</v>
      </c>
      <c r="E539" s="6" t="str">
        <f>INDEX('Demand forecast and growth rate'!$E$7:$E$273,MATCH($B539,'Demand forecast and growth rate'!$B$7:$B$273,0))</f>
        <v>Steady/falling</v>
      </c>
      <c r="F539" s="32">
        <f>SUMIFS('Capex forecast'!E$7:E$210,'Capex forecast'!$T$7:$T$210,'Allocation of site-spec costs'!$B539,'Capex forecast'!$S$7:$S$210,'Allocation of site-spec costs'!$D539,'Capex forecast'!$Q$7:$Q$210,"Customer Connection")</f>
        <v>0</v>
      </c>
      <c r="G539" s="32">
        <f>SUMIFS('Capex forecast'!F$7:F$210,'Capex forecast'!$T$7:$T$210,'Allocation of site-spec costs'!$B539,'Capex forecast'!$S$7:$S$210,'Allocation of site-spec costs'!$D539,'Capex forecast'!$Q$7:$Q$210,"Customer Connection")</f>
        <v>0</v>
      </c>
      <c r="H539" s="32">
        <f>SUMIFS('Capex forecast'!G$7:G$210,'Capex forecast'!$T$7:$T$210,'Allocation of site-spec costs'!$B539,'Capex forecast'!$S$7:$S$210,'Allocation of site-spec costs'!$D539,'Capex forecast'!$Q$7:$Q$210,"Customer Connection")</f>
        <v>0</v>
      </c>
      <c r="I539" s="32">
        <f>SUMIFS('Capex forecast'!H$7:H$210,'Capex forecast'!$T$7:$T$210,'Allocation of site-spec costs'!$B539,'Capex forecast'!$S$7:$S$210,'Allocation of site-spec costs'!$D539,'Capex forecast'!$Q$7:$Q$210,"Customer Connection")</f>
        <v>0</v>
      </c>
      <c r="J539" s="32">
        <f>SUMIFS('Capex forecast'!I$7:I$210,'Capex forecast'!$T$7:$T$210,'Allocation of site-spec costs'!$B539,'Capex forecast'!$S$7:$S$210,'Allocation of site-spec costs'!$D539,'Capex forecast'!$Q$7:$Q$210,"Customer Connection")</f>
        <v>0</v>
      </c>
      <c r="K539" s="32">
        <f>SUMIFS('Capex forecast'!J$7:J$210,'Capex forecast'!$T$7:$T$210,'Allocation of site-spec costs'!$B539,'Capex forecast'!$S$7:$S$210,'Allocation of site-spec costs'!$D539,'Capex forecast'!$Q$7:$Q$210,"Customer Connection")</f>
        <v>0</v>
      </c>
      <c r="L539" s="32">
        <f>SUMIFS('Capex forecast'!K$7:K$210,'Capex forecast'!$T$7:$T$210,'Allocation of site-spec costs'!$B539,'Capex forecast'!$S$7:$S$210,'Allocation of site-spec costs'!$D539,'Capex forecast'!$Q$7:$Q$210,"Customer Connection")</f>
        <v>0</v>
      </c>
      <c r="M539" s="32">
        <f>SUMIFS('Capex forecast'!L$7:L$210,'Capex forecast'!$T$7:$T$210,'Allocation of site-spec costs'!$B539,'Capex forecast'!$S$7:$S$210,'Allocation of site-spec costs'!$D539,'Capex forecast'!$Q$7:$Q$210,"Customer Connection")</f>
        <v>0</v>
      </c>
      <c r="N539" s="32">
        <f>SUMIFS('Capex forecast'!M$7:M$210,'Capex forecast'!$T$7:$T$210,'Allocation of site-spec costs'!$B539,'Capex forecast'!$S$7:$S$210,'Allocation of site-spec costs'!$D539,'Capex forecast'!$Q$7:$Q$210,"Customer Connection")</f>
        <v>0</v>
      </c>
      <c r="O539" s="32">
        <f>SUMIFS('Capex forecast'!N$7:N$210,'Capex forecast'!$T$7:$T$210,'Allocation of site-spec costs'!$B539,'Capex forecast'!$S$7:$S$210,'Allocation of site-spec costs'!$D539,'Capex forecast'!$Q$7:$Q$210,"Customer Connection")</f>
        <v>0</v>
      </c>
      <c r="Q539" s="6" t="s">
        <v>623</v>
      </c>
      <c r="R539" s="6" t="str">
        <f>INDEX('Raw demand forecast'!$M$7:$M$5830,MATCH($Q539,'Raw demand forecast'!$B$7:$B$5830,0))</f>
        <v>Yes</v>
      </c>
      <c r="S539" s="6" t="str">
        <f>IF(COUNTIF($Q$93:Q539,$B539) = 1, "LV", IF(COUNTIF($Q$93:Q539,$B539) = 2, "HV", "ST"))</f>
        <v>HV</v>
      </c>
      <c r="T539" s="6" t="str">
        <f>INDEX('Demand forecast and growth rate'!$E$7:$E$273,MATCH($Q539,'Demand forecast and growth rate'!$B$7:$B$273,0))</f>
        <v>Steady/falling</v>
      </c>
      <c r="U539" s="32">
        <f>SUMIFS('Capex forecast'!E$7:E$210,'Capex forecast'!$T$7:$T$210,$Q539,'Capex forecast'!$S$7:$S$210,$S539,'Capex forecast'!$Q$7:$Q$210,"Augex")</f>
        <v>0</v>
      </c>
      <c r="V539" s="32">
        <f>SUMIFS('Capex forecast'!F$7:F$210,'Capex forecast'!$T$7:$T$210,$Q539,'Capex forecast'!$S$7:$S$210,$S539,'Capex forecast'!$Q$7:$Q$210,"Augex")</f>
        <v>0</v>
      </c>
      <c r="W539" s="32">
        <f>SUMIFS('Capex forecast'!G$7:G$210,'Capex forecast'!$T$7:$T$210,$Q539,'Capex forecast'!$S$7:$S$210,$S539,'Capex forecast'!$Q$7:$Q$210,"Augex")</f>
        <v>0</v>
      </c>
      <c r="X539" s="32">
        <f>SUMIFS('Capex forecast'!H$7:H$210,'Capex forecast'!$T$7:$T$210,$Q539,'Capex forecast'!$S$7:$S$210,$S539,'Capex forecast'!$Q$7:$Q$210,"Augex")</f>
        <v>0</v>
      </c>
      <c r="Y539" s="32">
        <f>SUMIFS('Capex forecast'!I$7:I$210,'Capex forecast'!$T$7:$T$210,$Q539,'Capex forecast'!$S$7:$S$210,$S539,'Capex forecast'!$Q$7:$Q$210,"Augex")</f>
        <v>0</v>
      </c>
      <c r="Z539" s="32">
        <f>SUMIFS('Capex forecast'!J$7:J$210,'Capex forecast'!$T$7:$T$210,$Q539,'Capex forecast'!$S$7:$S$210,$S539,'Capex forecast'!$Q$7:$Q$210,"Augex")</f>
        <v>0</v>
      </c>
      <c r="AA539" s="32">
        <f>SUMIFS('Capex forecast'!K$7:K$210,'Capex forecast'!$T$7:$T$210,$Q539,'Capex forecast'!$S$7:$S$210,$S539,'Capex forecast'!$Q$7:$Q$210,"Augex")</f>
        <v>0</v>
      </c>
      <c r="AB539" s="32">
        <f>SUMIFS('Capex forecast'!L$7:L$210,'Capex forecast'!$T$7:$T$210,$Q539,'Capex forecast'!$S$7:$S$210,$S539,'Capex forecast'!$Q$7:$Q$210,"Augex")</f>
        <v>0</v>
      </c>
      <c r="AC539" s="32">
        <f>SUMIFS('Capex forecast'!M$7:M$210,'Capex forecast'!$T$7:$T$210,$Q539,'Capex forecast'!$S$7:$S$210,$S539,'Capex forecast'!$Q$7:$Q$210,"Augex")</f>
        <v>0</v>
      </c>
      <c r="AD539" s="32">
        <f>SUMIFS('Capex forecast'!N$7:N$210,'Capex forecast'!$T$7:$T$210,$Q539,'Capex forecast'!$S$7:$S$210,$S539,'Capex forecast'!$Q$7:$Q$210,"Augex")</f>
        <v>0</v>
      </c>
      <c r="AF539" s="6" t="s">
        <v>623</v>
      </c>
      <c r="AG539" s="6" t="str">
        <f>INDEX('Raw demand forecast'!$M$7:$M$5830,MATCH($Q539,'Raw demand forecast'!$B$7:$B$5830,0))</f>
        <v>Yes</v>
      </c>
      <c r="AH539" s="6" t="str">
        <f>IF(COUNTIF($AF$93:AF539,$B539) = 1, "LV", IF(COUNTIF($AF$93:AF539,$B539) = 2, "HV", "ST"))</f>
        <v>HV</v>
      </c>
      <c r="AI539" s="6" t="str">
        <f>INDEX('Demand forecast and growth rate'!$E$7:$E$273,MATCH($Q539,'Demand forecast and growth rate'!$B$7:$B$273,0))</f>
        <v>Steady/falling</v>
      </c>
      <c r="AJ539" s="53">
        <f>SUMIFS('Capex forecast'!E$7:E$210,'Capex forecast'!$T$7:$T$210,$AF539,'Capex forecast'!$S$7:$S$210,$AH539,'Capex forecast'!$Q$7:$Q$210,"Repex")</f>
        <v>0</v>
      </c>
      <c r="AK539" s="53">
        <f>SUMIFS('Capex forecast'!F$7:F$210,'Capex forecast'!$T$7:$T$210,$AF539,'Capex forecast'!$S$7:$S$210,$AH539,'Capex forecast'!$Q$7:$Q$210,"Repex")</f>
        <v>0</v>
      </c>
      <c r="AL539" s="53">
        <f>SUMIFS('Capex forecast'!G$7:G$210,'Capex forecast'!$T$7:$T$210,$AF539,'Capex forecast'!$S$7:$S$210,$AH539,'Capex forecast'!$Q$7:$Q$210,"Repex")</f>
        <v>0</v>
      </c>
      <c r="AM539" s="53">
        <f>SUMIFS('Capex forecast'!H$7:H$210,'Capex forecast'!$T$7:$T$210,$AF539,'Capex forecast'!$S$7:$S$210,$AH539,'Capex forecast'!$Q$7:$Q$210,"Repex")</f>
        <v>0</v>
      </c>
      <c r="AN539" s="53">
        <f>SUMIFS('Capex forecast'!I$7:I$210,'Capex forecast'!$T$7:$T$210,$AF539,'Capex forecast'!$S$7:$S$210,$AH539,'Capex forecast'!$Q$7:$Q$210,"Repex")</f>
        <v>0</v>
      </c>
      <c r="AO539" s="53">
        <f>SUMIFS('Capex forecast'!J$7:J$210,'Capex forecast'!$T$7:$T$210,$AF539,'Capex forecast'!$S$7:$S$210,$AH539,'Capex forecast'!$Q$7:$Q$210,"Repex")</f>
        <v>0</v>
      </c>
      <c r="AP539" s="53">
        <f>SUMIFS('Capex forecast'!K$7:K$210,'Capex forecast'!$T$7:$T$210,$AF539,'Capex forecast'!$S$7:$S$210,$AH539,'Capex forecast'!$Q$7:$Q$210,"Repex")</f>
        <v>0</v>
      </c>
      <c r="AQ539" s="53">
        <f>SUMIFS('Capex forecast'!L$7:L$210,'Capex forecast'!$T$7:$T$210,$AF539,'Capex forecast'!$S$7:$S$210,$AH539,'Capex forecast'!$Q$7:$Q$210,"Repex")</f>
        <v>0</v>
      </c>
      <c r="AR539" s="53">
        <f>SUMIFS('Capex forecast'!M$7:M$210,'Capex forecast'!$T$7:$T$210,$AF539,'Capex forecast'!$S$7:$S$210,$AH539,'Capex forecast'!$Q$7:$Q$210,"Repex")</f>
        <v>0</v>
      </c>
      <c r="AS539" s="53">
        <f>SUMIFS('Capex forecast'!N$7:N$210,'Capex forecast'!$T$7:$T$210,$AF539,'Capex forecast'!$S$7:$S$210,$AH539,'Capex forecast'!$Q$7:$Q$210,"Repex")</f>
        <v>0</v>
      </c>
    </row>
    <row r="540" spans="2:45" ht="15">
      <c r="B540" s="6" t="s">
        <v>36</v>
      </c>
      <c r="C540" s="6" t="str">
        <f>INDEX('Raw demand forecast'!$M$7:$M$5830,MATCH($B540,'Raw demand forecast'!$B$7:$B$5830,0))</f>
        <v>No</v>
      </c>
      <c r="D540" s="6" t="str">
        <f>IF(COUNTIF($B$93:B540,$B540) = 1, "LV", IF(COUNTIF($B$93:B540,$B540) = 2, "HV", "ST"))</f>
        <v>HV</v>
      </c>
      <c r="E540" s="6" t="str">
        <f>INDEX('Demand forecast and growth rate'!$E$7:$E$273,MATCH($B540,'Demand forecast and growth rate'!$B$7:$B$273,0))</f>
        <v>Steady/falling</v>
      </c>
      <c r="F540" s="32">
        <f>SUMIFS('Capex forecast'!E$7:E$210,'Capex forecast'!$T$7:$T$210,'Allocation of site-spec costs'!$B540,'Capex forecast'!$S$7:$S$210,'Allocation of site-spec costs'!$D540,'Capex forecast'!$Q$7:$Q$210,"Customer Connection")</f>
        <v>0</v>
      </c>
      <c r="G540" s="32">
        <f>SUMIFS('Capex forecast'!F$7:F$210,'Capex forecast'!$T$7:$T$210,'Allocation of site-spec costs'!$B540,'Capex forecast'!$S$7:$S$210,'Allocation of site-spec costs'!$D540,'Capex forecast'!$Q$7:$Q$210,"Customer Connection")</f>
        <v>0</v>
      </c>
      <c r="H540" s="32">
        <f>SUMIFS('Capex forecast'!G$7:G$210,'Capex forecast'!$T$7:$T$210,'Allocation of site-spec costs'!$B540,'Capex forecast'!$S$7:$S$210,'Allocation of site-spec costs'!$D540,'Capex forecast'!$Q$7:$Q$210,"Customer Connection")</f>
        <v>0</v>
      </c>
      <c r="I540" s="32">
        <f>SUMIFS('Capex forecast'!H$7:H$210,'Capex forecast'!$T$7:$T$210,'Allocation of site-spec costs'!$B540,'Capex forecast'!$S$7:$S$210,'Allocation of site-spec costs'!$D540,'Capex forecast'!$Q$7:$Q$210,"Customer Connection")</f>
        <v>0</v>
      </c>
      <c r="J540" s="32">
        <f>SUMIFS('Capex forecast'!I$7:I$210,'Capex forecast'!$T$7:$T$210,'Allocation of site-spec costs'!$B540,'Capex forecast'!$S$7:$S$210,'Allocation of site-spec costs'!$D540,'Capex forecast'!$Q$7:$Q$210,"Customer Connection")</f>
        <v>0</v>
      </c>
      <c r="K540" s="32">
        <f>SUMIFS('Capex forecast'!J$7:J$210,'Capex forecast'!$T$7:$T$210,'Allocation of site-spec costs'!$B540,'Capex forecast'!$S$7:$S$210,'Allocation of site-spec costs'!$D540,'Capex forecast'!$Q$7:$Q$210,"Customer Connection")</f>
        <v>0</v>
      </c>
      <c r="L540" s="32">
        <f>SUMIFS('Capex forecast'!K$7:K$210,'Capex forecast'!$T$7:$T$210,'Allocation of site-spec costs'!$B540,'Capex forecast'!$S$7:$S$210,'Allocation of site-spec costs'!$D540,'Capex forecast'!$Q$7:$Q$210,"Customer Connection")</f>
        <v>0</v>
      </c>
      <c r="M540" s="32">
        <f>SUMIFS('Capex forecast'!L$7:L$210,'Capex forecast'!$T$7:$T$210,'Allocation of site-spec costs'!$B540,'Capex forecast'!$S$7:$S$210,'Allocation of site-spec costs'!$D540,'Capex forecast'!$Q$7:$Q$210,"Customer Connection")</f>
        <v>0</v>
      </c>
      <c r="N540" s="32">
        <f>SUMIFS('Capex forecast'!M$7:M$210,'Capex forecast'!$T$7:$T$210,'Allocation of site-spec costs'!$B540,'Capex forecast'!$S$7:$S$210,'Allocation of site-spec costs'!$D540,'Capex forecast'!$Q$7:$Q$210,"Customer Connection")</f>
        <v>0</v>
      </c>
      <c r="O540" s="32">
        <f>SUMIFS('Capex forecast'!N$7:N$210,'Capex forecast'!$T$7:$T$210,'Allocation of site-spec costs'!$B540,'Capex forecast'!$S$7:$S$210,'Allocation of site-spec costs'!$D540,'Capex forecast'!$Q$7:$Q$210,"Customer Connection")</f>
        <v>0</v>
      </c>
      <c r="Q540" s="6" t="s">
        <v>36</v>
      </c>
      <c r="R540" s="6" t="str">
        <f>INDEX('Raw demand forecast'!$M$7:$M$5830,MATCH($Q540,'Raw demand forecast'!$B$7:$B$5830,0))</f>
        <v>No</v>
      </c>
      <c r="S540" s="6" t="str">
        <f>IF(COUNTIF($Q$93:Q540,$B540) = 1, "LV", IF(COUNTIF($Q$93:Q540,$B540) = 2, "HV", "ST"))</f>
        <v>HV</v>
      </c>
      <c r="T540" s="6" t="str">
        <f>INDEX('Demand forecast and growth rate'!$E$7:$E$273,MATCH($Q540,'Demand forecast and growth rate'!$B$7:$B$273,0))</f>
        <v>Steady/falling</v>
      </c>
      <c r="U540" s="32">
        <f>SUMIFS('Capex forecast'!E$7:E$210,'Capex forecast'!$T$7:$T$210,$Q540,'Capex forecast'!$S$7:$S$210,$S540,'Capex forecast'!$Q$7:$Q$210,"Augex")</f>
        <v>0</v>
      </c>
      <c r="V540" s="32">
        <f>SUMIFS('Capex forecast'!F$7:F$210,'Capex forecast'!$T$7:$T$210,$Q540,'Capex forecast'!$S$7:$S$210,$S540,'Capex forecast'!$Q$7:$Q$210,"Augex")</f>
        <v>0</v>
      </c>
      <c r="W540" s="32">
        <f>SUMIFS('Capex forecast'!G$7:G$210,'Capex forecast'!$T$7:$T$210,$Q540,'Capex forecast'!$S$7:$S$210,$S540,'Capex forecast'!$Q$7:$Q$210,"Augex")</f>
        <v>0</v>
      </c>
      <c r="X540" s="32">
        <f>SUMIFS('Capex forecast'!H$7:H$210,'Capex forecast'!$T$7:$T$210,$Q540,'Capex forecast'!$S$7:$S$210,$S540,'Capex forecast'!$Q$7:$Q$210,"Augex")</f>
        <v>0</v>
      </c>
      <c r="Y540" s="32">
        <f>SUMIFS('Capex forecast'!I$7:I$210,'Capex forecast'!$T$7:$T$210,$Q540,'Capex forecast'!$S$7:$S$210,$S540,'Capex forecast'!$Q$7:$Q$210,"Augex")</f>
        <v>0</v>
      </c>
      <c r="Z540" s="32">
        <f>SUMIFS('Capex forecast'!J$7:J$210,'Capex forecast'!$T$7:$T$210,$Q540,'Capex forecast'!$S$7:$S$210,$S540,'Capex forecast'!$Q$7:$Q$210,"Augex")</f>
        <v>0</v>
      </c>
      <c r="AA540" s="32">
        <f>SUMIFS('Capex forecast'!K$7:K$210,'Capex forecast'!$T$7:$T$210,$Q540,'Capex forecast'!$S$7:$S$210,$S540,'Capex forecast'!$Q$7:$Q$210,"Augex")</f>
        <v>0</v>
      </c>
      <c r="AB540" s="32">
        <f>SUMIFS('Capex forecast'!L$7:L$210,'Capex forecast'!$T$7:$T$210,$Q540,'Capex forecast'!$S$7:$S$210,$S540,'Capex forecast'!$Q$7:$Q$210,"Augex")</f>
        <v>0</v>
      </c>
      <c r="AC540" s="32">
        <f>SUMIFS('Capex forecast'!M$7:M$210,'Capex forecast'!$T$7:$T$210,$Q540,'Capex forecast'!$S$7:$S$210,$S540,'Capex forecast'!$Q$7:$Q$210,"Augex")</f>
        <v>0</v>
      </c>
      <c r="AD540" s="32">
        <f>SUMIFS('Capex forecast'!N$7:N$210,'Capex forecast'!$T$7:$T$210,$Q540,'Capex forecast'!$S$7:$S$210,$S540,'Capex forecast'!$Q$7:$Q$210,"Augex")</f>
        <v>0</v>
      </c>
      <c r="AF540" s="6" t="s">
        <v>36</v>
      </c>
      <c r="AG540" s="6" t="str">
        <f>INDEX('Raw demand forecast'!$M$7:$M$5830,MATCH($Q540,'Raw demand forecast'!$B$7:$B$5830,0))</f>
        <v>No</v>
      </c>
      <c r="AH540" s="6" t="str">
        <f>IF(COUNTIF($AF$93:AF540,$B540) = 1, "LV", IF(COUNTIF($AF$93:AF540,$B540) = 2, "HV", "ST"))</f>
        <v>HV</v>
      </c>
      <c r="AI540" s="6" t="str">
        <f>INDEX('Demand forecast and growth rate'!$E$7:$E$273,MATCH($Q540,'Demand forecast and growth rate'!$B$7:$B$273,0))</f>
        <v>Steady/falling</v>
      </c>
      <c r="AJ540" s="53">
        <f>SUMIFS('Capex forecast'!E$7:E$210,'Capex forecast'!$T$7:$T$210,$AF540,'Capex forecast'!$S$7:$S$210,$AH540,'Capex forecast'!$Q$7:$Q$210,"Repex")</f>
        <v>0</v>
      </c>
      <c r="AK540" s="53">
        <f>SUMIFS('Capex forecast'!F$7:F$210,'Capex forecast'!$T$7:$T$210,$AF540,'Capex forecast'!$S$7:$S$210,$AH540,'Capex forecast'!$Q$7:$Q$210,"Repex")</f>
        <v>0</v>
      </c>
      <c r="AL540" s="53">
        <f>SUMIFS('Capex forecast'!G$7:G$210,'Capex forecast'!$T$7:$T$210,$AF540,'Capex forecast'!$S$7:$S$210,$AH540,'Capex forecast'!$Q$7:$Q$210,"Repex")</f>
        <v>0</v>
      </c>
      <c r="AM540" s="53">
        <f>SUMIFS('Capex forecast'!H$7:H$210,'Capex forecast'!$T$7:$T$210,$AF540,'Capex forecast'!$S$7:$S$210,$AH540,'Capex forecast'!$Q$7:$Q$210,"Repex")</f>
        <v>0</v>
      </c>
      <c r="AN540" s="53">
        <f>SUMIFS('Capex forecast'!I$7:I$210,'Capex forecast'!$T$7:$T$210,$AF540,'Capex forecast'!$S$7:$S$210,$AH540,'Capex forecast'!$Q$7:$Q$210,"Repex")</f>
        <v>0</v>
      </c>
      <c r="AO540" s="53">
        <f>SUMIFS('Capex forecast'!J$7:J$210,'Capex forecast'!$T$7:$T$210,$AF540,'Capex forecast'!$S$7:$S$210,$AH540,'Capex forecast'!$Q$7:$Q$210,"Repex")</f>
        <v>0</v>
      </c>
      <c r="AP540" s="53">
        <f>SUMIFS('Capex forecast'!K$7:K$210,'Capex forecast'!$T$7:$T$210,$AF540,'Capex forecast'!$S$7:$S$210,$AH540,'Capex forecast'!$Q$7:$Q$210,"Repex")</f>
        <v>0</v>
      </c>
      <c r="AQ540" s="53">
        <f>SUMIFS('Capex forecast'!L$7:L$210,'Capex forecast'!$T$7:$T$210,$AF540,'Capex forecast'!$S$7:$S$210,$AH540,'Capex forecast'!$Q$7:$Q$210,"Repex")</f>
        <v>0</v>
      </c>
      <c r="AR540" s="53">
        <f>SUMIFS('Capex forecast'!M$7:M$210,'Capex forecast'!$T$7:$T$210,$AF540,'Capex forecast'!$S$7:$S$210,$AH540,'Capex forecast'!$Q$7:$Q$210,"Repex")</f>
        <v>0</v>
      </c>
      <c r="AS540" s="53">
        <f>SUMIFS('Capex forecast'!N$7:N$210,'Capex forecast'!$T$7:$T$210,$AF540,'Capex forecast'!$S$7:$S$210,$AH540,'Capex forecast'!$Q$7:$Q$210,"Repex")</f>
        <v>0</v>
      </c>
    </row>
    <row r="541" spans="2:45" ht="15">
      <c r="B541" s="6" t="s">
        <v>48</v>
      </c>
      <c r="C541" s="6" t="str">
        <f>INDEX('Raw demand forecast'!$M$7:$M$5830,MATCH($B541,'Raw demand forecast'!$B$7:$B$5830,0))</f>
        <v>No</v>
      </c>
      <c r="D541" s="6" t="str">
        <f>IF(COUNTIF($B$93:B541,$B541) = 1, "LV", IF(COUNTIF($B$93:B541,$B541) = 2, "HV", "ST"))</f>
        <v>HV</v>
      </c>
      <c r="E541" s="6" t="str">
        <f>INDEX('Demand forecast and growth rate'!$E$7:$E$273,MATCH($B541,'Demand forecast and growth rate'!$B$7:$B$273,0))</f>
        <v>Small growth</v>
      </c>
      <c r="F541" s="32">
        <f>SUMIFS('Capex forecast'!E$7:E$210,'Capex forecast'!$T$7:$T$210,'Allocation of site-spec costs'!$B541,'Capex forecast'!$S$7:$S$210,'Allocation of site-spec costs'!$D541,'Capex forecast'!$Q$7:$Q$210,"Customer Connection")</f>
        <v>0</v>
      </c>
      <c r="G541" s="32">
        <f>SUMIFS('Capex forecast'!F$7:F$210,'Capex forecast'!$T$7:$T$210,'Allocation of site-spec costs'!$B541,'Capex forecast'!$S$7:$S$210,'Allocation of site-spec costs'!$D541,'Capex forecast'!$Q$7:$Q$210,"Customer Connection")</f>
        <v>0</v>
      </c>
      <c r="H541" s="32">
        <f>SUMIFS('Capex forecast'!G$7:G$210,'Capex forecast'!$T$7:$T$210,'Allocation of site-spec costs'!$B541,'Capex forecast'!$S$7:$S$210,'Allocation of site-spec costs'!$D541,'Capex forecast'!$Q$7:$Q$210,"Customer Connection")</f>
        <v>0</v>
      </c>
      <c r="I541" s="32">
        <f>SUMIFS('Capex forecast'!H$7:H$210,'Capex forecast'!$T$7:$T$210,'Allocation of site-spec costs'!$B541,'Capex forecast'!$S$7:$S$210,'Allocation of site-spec costs'!$D541,'Capex forecast'!$Q$7:$Q$210,"Customer Connection")</f>
        <v>0</v>
      </c>
      <c r="J541" s="32">
        <f>SUMIFS('Capex forecast'!I$7:I$210,'Capex forecast'!$T$7:$T$210,'Allocation of site-spec costs'!$B541,'Capex forecast'!$S$7:$S$210,'Allocation of site-spec costs'!$D541,'Capex forecast'!$Q$7:$Q$210,"Customer Connection")</f>
        <v>0</v>
      </c>
      <c r="K541" s="32">
        <f>SUMIFS('Capex forecast'!J$7:J$210,'Capex forecast'!$T$7:$T$210,'Allocation of site-spec costs'!$B541,'Capex forecast'!$S$7:$S$210,'Allocation of site-spec costs'!$D541,'Capex forecast'!$Q$7:$Q$210,"Customer Connection")</f>
        <v>0</v>
      </c>
      <c r="L541" s="32">
        <f>SUMIFS('Capex forecast'!K$7:K$210,'Capex forecast'!$T$7:$T$210,'Allocation of site-spec costs'!$B541,'Capex forecast'!$S$7:$S$210,'Allocation of site-spec costs'!$D541,'Capex forecast'!$Q$7:$Q$210,"Customer Connection")</f>
        <v>0</v>
      </c>
      <c r="M541" s="32">
        <f>SUMIFS('Capex forecast'!L$7:L$210,'Capex forecast'!$T$7:$T$210,'Allocation of site-spec costs'!$B541,'Capex forecast'!$S$7:$S$210,'Allocation of site-spec costs'!$D541,'Capex forecast'!$Q$7:$Q$210,"Customer Connection")</f>
        <v>0</v>
      </c>
      <c r="N541" s="32">
        <f>SUMIFS('Capex forecast'!M$7:M$210,'Capex forecast'!$T$7:$T$210,'Allocation of site-spec costs'!$B541,'Capex forecast'!$S$7:$S$210,'Allocation of site-spec costs'!$D541,'Capex forecast'!$Q$7:$Q$210,"Customer Connection")</f>
        <v>0</v>
      </c>
      <c r="O541" s="32">
        <f>SUMIFS('Capex forecast'!N$7:N$210,'Capex forecast'!$T$7:$T$210,'Allocation of site-spec costs'!$B541,'Capex forecast'!$S$7:$S$210,'Allocation of site-spec costs'!$D541,'Capex forecast'!$Q$7:$Q$210,"Customer Connection")</f>
        <v>0</v>
      </c>
      <c r="Q541" s="6" t="s">
        <v>48</v>
      </c>
      <c r="R541" s="6" t="str">
        <f>INDEX('Raw demand forecast'!$M$7:$M$5830,MATCH($Q541,'Raw demand forecast'!$B$7:$B$5830,0))</f>
        <v>No</v>
      </c>
      <c r="S541" s="6" t="str">
        <f>IF(COUNTIF($Q$93:Q541,$B541) = 1, "LV", IF(COUNTIF($Q$93:Q541,$B541) = 2, "HV", "ST"))</f>
        <v>HV</v>
      </c>
      <c r="T541" s="6" t="str">
        <f>INDEX('Demand forecast and growth rate'!$E$7:$E$273,MATCH($Q541,'Demand forecast and growth rate'!$B$7:$B$273,0))</f>
        <v>Small growth</v>
      </c>
      <c r="U541" s="32">
        <f>SUMIFS('Capex forecast'!E$7:E$210,'Capex forecast'!$T$7:$T$210,$Q541,'Capex forecast'!$S$7:$S$210,$S541,'Capex forecast'!$Q$7:$Q$210,"Augex")</f>
        <v>0</v>
      </c>
      <c r="V541" s="32">
        <f>SUMIFS('Capex forecast'!F$7:F$210,'Capex forecast'!$T$7:$T$210,$Q541,'Capex forecast'!$S$7:$S$210,$S541,'Capex forecast'!$Q$7:$Q$210,"Augex")</f>
        <v>0</v>
      </c>
      <c r="W541" s="32">
        <f>SUMIFS('Capex forecast'!G$7:G$210,'Capex forecast'!$T$7:$T$210,$Q541,'Capex forecast'!$S$7:$S$210,$S541,'Capex forecast'!$Q$7:$Q$210,"Augex")</f>
        <v>0</v>
      </c>
      <c r="X541" s="32">
        <f>SUMIFS('Capex forecast'!H$7:H$210,'Capex forecast'!$T$7:$T$210,$Q541,'Capex forecast'!$S$7:$S$210,$S541,'Capex forecast'!$Q$7:$Q$210,"Augex")</f>
        <v>0</v>
      </c>
      <c r="Y541" s="32">
        <f>SUMIFS('Capex forecast'!I$7:I$210,'Capex forecast'!$T$7:$T$210,$Q541,'Capex forecast'!$S$7:$S$210,$S541,'Capex forecast'!$Q$7:$Q$210,"Augex")</f>
        <v>0</v>
      </c>
      <c r="Z541" s="32">
        <f>SUMIFS('Capex forecast'!J$7:J$210,'Capex forecast'!$T$7:$T$210,$Q541,'Capex forecast'!$S$7:$S$210,$S541,'Capex forecast'!$Q$7:$Q$210,"Augex")</f>
        <v>0</v>
      </c>
      <c r="AA541" s="32">
        <f>SUMIFS('Capex forecast'!K$7:K$210,'Capex forecast'!$T$7:$T$210,$Q541,'Capex forecast'!$S$7:$S$210,$S541,'Capex forecast'!$Q$7:$Q$210,"Augex")</f>
        <v>0</v>
      </c>
      <c r="AB541" s="32">
        <f>SUMIFS('Capex forecast'!L$7:L$210,'Capex forecast'!$T$7:$T$210,$Q541,'Capex forecast'!$S$7:$S$210,$S541,'Capex forecast'!$Q$7:$Q$210,"Augex")</f>
        <v>0</v>
      </c>
      <c r="AC541" s="32">
        <f>SUMIFS('Capex forecast'!M$7:M$210,'Capex forecast'!$T$7:$T$210,$Q541,'Capex forecast'!$S$7:$S$210,$S541,'Capex forecast'!$Q$7:$Q$210,"Augex")</f>
        <v>0</v>
      </c>
      <c r="AD541" s="32">
        <f>SUMIFS('Capex forecast'!N$7:N$210,'Capex forecast'!$T$7:$T$210,$Q541,'Capex forecast'!$S$7:$S$210,$S541,'Capex forecast'!$Q$7:$Q$210,"Augex")</f>
        <v>0</v>
      </c>
      <c r="AF541" s="6" t="s">
        <v>48</v>
      </c>
      <c r="AG541" s="6" t="str">
        <f>INDEX('Raw demand forecast'!$M$7:$M$5830,MATCH($Q541,'Raw demand forecast'!$B$7:$B$5830,0))</f>
        <v>No</v>
      </c>
      <c r="AH541" s="6" t="str">
        <f>IF(COUNTIF($AF$93:AF541,$B541) = 1, "LV", IF(COUNTIF($AF$93:AF541,$B541) = 2, "HV", "ST"))</f>
        <v>HV</v>
      </c>
      <c r="AI541" s="6" t="str">
        <f>INDEX('Demand forecast and growth rate'!$E$7:$E$273,MATCH($Q541,'Demand forecast and growth rate'!$B$7:$B$273,0))</f>
        <v>Small growth</v>
      </c>
      <c r="AJ541" s="53">
        <f>SUMIFS('Capex forecast'!E$7:E$210,'Capex forecast'!$T$7:$T$210,$AF541,'Capex forecast'!$S$7:$S$210,$AH541,'Capex forecast'!$Q$7:$Q$210,"Repex")</f>
        <v>0</v>
      </c>
      <c r="AK541" s="53">
        <f>SUMIFS('Capex forecast'!F$7:F$210,'Capex forecast'!$T$7:$T$210,$AF541,'Capex forecast'!$S$7:$S$210,$AH541,'Capex forecast'!$Q$7:$Q$210,"Repex")</f>
        <v>0</v>
      </c>
      <c r="AL541" s="53">
        <f>SUMIFS('Capex forecast'!G$7:G$210,'Capex forecast'!$T$7:$T$210,$AF541,'Capex forecast'!$S$7:$S$210,$AH541,'Capex forecast'!$Q$7:$Q$210,"Repex")</f>
        <v>0</v>
      </c>
      <c r="AM541" s="53">
        <f>SUMIFS('Capex forecast'!H$7:H$210,'Capex forecast'!$T$7:$T$210,$AF541,'Capex forecast'!$S$7:$S$210,$AH541,'Capex forecast'!$Q$7:$Q$210,"Repex")</f>
        <v>0</v>
      </c>
      <c r="AN541" s="53">
        <f>SUMIFS('Capex forecast'!I$7:I$210,'Capex forecast'!$T$7:$T$210,$AF541,'Capex forecast'!$S$7:$S$210,$AH541,'Capex forecast'!$Q$7:$Q$210,"Repex")</f>
        <v>0</v>
      </c>
      <c r="AO541" s="53">
        <f>SUMIFS('Capex forecast'!J$7:J$210,'Capex forecast'!$T$7:$T$210,$AF541,'Capex forecast'!$S$7:$S$210,$AH541,'Capex forecast'!$Q$7:$Q$210,"Repex")</f>
        <v>0</v>
      </c>
      <c r="AP541" s="53">
        <f>SUMIFS('Capex forecast'!K$7:K$210,'Capex forecast'!$T$7:$T$210,$AF541,'Capex forecast'!$S$7:$S$210,$AH541,'Capex forecast'!$Q$7:$Q$210,"Repex")</f>
        <v>0</v>
      </c>
      <c r="AQ541" s="53">
        <f>SUMIFS('Capex forecast'!L$7:L$210,'Capex forecast'!$T$7:$T$210,$AF541,'Capex forecast'!$S$7:$S$210,$AH541,'Capex forecast'!$Q$7:$Q$210,"Repex")</f>
        <v>0</v>
      </c>
      <c r="AR541" s="53">
        <f>SUMIFS('Capex forecast'!M$7:M$210,'Capex forecast'!$T$7:$T$210,$AF541,'Capex forecast'!$S$7:$S$210,$AH541,'Capex forecast'!$Q$7:$Q$210,"Repex")</f>
        <v>0</v>
      </c>
      <c r="AS541" s="53">
        <f>SUMIFS('Capex forecast'!N$7:N$210,'Capex forecast'!$T$7:$T$210,$AF541,'Capex forecast'!$S$7:$S$210,$AH541,'Capex forecast'!$Q$7:$Q$210,"Repex")</f>
        <v>0</v>
      </c>
    </row>
    <row r="542" spans="2:45" ht="15">
      <c r="B542" s="6" t="s">
        <v>57</v>
      </c>
      <c r="C542" s="6" t="str">
        <f>INDEX('Raw demand forecast'!$M$7:$M$5830,MATCH($B542,'Raw demand forecast'!$B$7:$B$5830,0))</f>
        <v>No</v>
      </c>
      <c r="D542" s="6" t="str">
        <f>IF(COUNTIF($B$93:B542,$B542) = 1, "LV", IF(COUNTIF($B$93:B542,$B542) = 2, "HV", "ST"))</f>
        <v>HV</v>
      </c>
      <c r="E542" s="6" t="str">
        <f>INDEX('Demand forecast and growth rate'!$E$7:$E$273,MATCH($B542,'Demand forecast and growth rate'!$B$7:$B$273,0))</f>
        <v>Small growth</v>
      </c>
      <c r="F542" s="32">
        <f>SUMIFS('Capex forecast'!E$7:E$210,'Capex forecast'!$T$7:$T$210,'Allocation of site-spec costs'!$B542,'Capex forecast'!$S$7:$S$210,'Allocation of site-spec costs'!$D542,'Capex forecast'!$Q$7:$Q$210,"Customer Connection")</f>
        <v>0</v>
      </c>
      <c r="G542" s="32">
        <f>SUMIFS('Capex forecast'!F$7:F$210,'Capex forecast'!$T$7:$T$210,'Allocation of site-spec costs'!$B542,'Capex forecast'!$S$7:$S$210,'Allocation of site-spec costs'!$D542,'Capex forecast'!$Q$7:$Q$210,"Customer Connection")</f>
        <v>0</v>
      </c>
      <c r="H542" s="32">
        <f>SUMIFS('Capex forecast'!G$7:G$210,'Capex forecast'!$T$7:$T$210,'Allocation of site-spec costs'!$B542,'Capex forecast'!$S$7:$S$210,'Allocation of site-spec costs'!$D542,'Capex forecast'!$Q$7:$Q$210,"Customer Connection")</f>
        <v>0</v>
      </c>
      <c r="I542" s="32">
        <f>SUMIFS('Capex forecast'!H$7:H$210,'Capex forecast'!$T$7:$T$210,'Allocation of site-spec costs'!$B542,'Capex forecast'!$S$7:$S$210,'Allocation of site-spec costs'!$D542,'Capex forecast'!$Q$7:$Q$210,"Customer Connection")</f>
        <v>0</v>
      </c>
      <c r="J542" s="32">
        <f>SUMIFS('Capex forecast'!I$7:I$210,'Capex forecast'!$T$7:$T$210,'Allocation of site-spec costs'!$B542,'Capex forecast'!$S$7:$S$210,'Allocation of site-spec costs'!$D542,'Capex forecast'!$Q$7:$Q$210,"Customer Connection")</f>
        <v>0</v>
      </c>
      <c r="K542" s="32">
        <f>SUMIFS('Capex forecast'!J$7:J$210,'Capex forecast'!$T$7:$T$210,'Allocation of site-spec costs'!$B542,'Capex forecast'!$S$7:$S$210,'Allocation of site-spec costs'!$D542,'Capex forecast'!$Q$7:$Q$210,"Customer Connection")</f>
        <v>0</v>
      </c>
      <c r="L542" s="32">
        <f>SUMIFS('Capex forecast'!K$7:K$210,'Capex forecast'!$T$7:$T$210,'Allocation of site-spec costs'!$B542,'Capex forecast'!$S$7:$S$210,'Allocation of site-spec costs'!$D542,'Capex forecast'!$Q$7:$Q$210,"Customer Connection")</f>
        <v>0</v>
      </c>
      <c r="M542" s="32">
        <f>SUMIFS('Capex forecast'!L$7:L$210,'Capex forecast'!$T$7:$T$210,'Allocation of site-spec costs'!$B542,'Capex forecast'!$S$7:$S$210,'Allocation of site-spec costs'!$D542,'Capex forecast'!$Q$7:$Q$210,"Customer Connection")</f>
        <v>0</v>
      </c>
      <c r="N542" s="32">
        <f>SUMIFS('Capex forecast'!M$7:M$210,'Capex forecast'!$T$7:$T$210,'Allocation of site-spec costs'!$B542,'Capex forecast'!$S$7:$S$210,'Allocation of site-spec costs'!$D542,'Capex forecast'!$Q$7:$Q$210,"Customer Connection")</f>
        <v>0</v>
      </c>
      <c r="O542" s="32">
        <f>SUMIFS('Capex forecast'!N$7:N$210,'Capex forecast'!$T$7:$T$210,'Allocation of site-spec costs'!$B542,'Capex forecast'!$S$7:$S$210,'Allocation of site-spec costs'!$D542,'Capex forecast'!$Q$7:$Q$210,"Customer Connection")</f>
        <v>0</v>
      </c>
      <c r="Q542" s="6" t="s">
        <v>57</v>
      </c>
      <c r="R542" s="6" t="str">
        <f>INDEX('Raw demand forecast'!$M$7:$M$5830,MATCH($Q542,'Raw demand forecast'!$B$7:$B$5830,0))</f>
        <v>No</v>
      </c>
      <c r="S542" s="6" t="str">
        <f>IF(COUNTIF($Q$93:Q542,$B542) = 1, "LV", IF(COUNTIF($Q$93:Q542,$B542) = 2, "HV", "ST"))</f>
        <v>HV</v>
      </c>
      <c r="T542" s="6" t="str">
        <f>INDEX('Demand forecast and growth rate'!$E$7:$E$273,MATCH($Q542,'Demand forecast and growth rate'!$B$7:$B$273,0))</f>
        <v>Small growth</v>
      </c>
      <c r="U542" s="32">
        <f>SUMIFS('Capex forecast'!E$7:E$210,'Capex forecast'!$T$7:$T$210,$Q542,'Capex forecast'!$S$7:$S$210,$S542,'Capex forecast'!$Q$7:$Q$210,"Augex")</f>
        <v>0</v>
      </c>
      <c r="V542" s="32">
        <f>SUMIFS('Capex forecast'!F$7:F$210,'Capex forecast'!$T$7:$T$210,$Q542,'Capex forecast'!$S$7:$S$210,$S542,'Capex forecast'!$Q$7:$Q$210,"Augex")</f>
        <v>0</v>
      </c>
      <c r="W542" s="32">
        <f>SUMIFS('Capex forecast'!G$7:G$210,'Capex forecast'!$T$7:$T$210,$Q542,'Capex forecast'!$S$7:$S$210,$S542,'Capex forecast'!$Q$7:$Q$210,"Augex")</f>
        <v>0</v>
      </c>
      <c r="X542" s="32">
        <f>SUMIFS('Capex forecast'!H$7:H$210,'Capex forecast'!$T$7:$T$210,$Q542,'Capex forecast'!$S$7:$S$210,$S542,'Capex forecast'!$Q$7:$Q$210,"Augex")</f>
        <v>0</v>
      </c>
      <c r="Y542" s="32">
        <f>SUMIFS('Capex forecast'!I$7:I$210,'Capex forecast'!$T$7:$T$210,$Q542,'Capex forecast'!$S$7:$S$210,$S542,'Capex forecast'!$Q$7:$Q$210,"Augex")</f>
        <v>0</v>
      </c>
      <c r="Z542" s="32">
        <f>SUMIFS('Capex forecast'!J$7:J$210,'Capex forecast'!$T$7:$T$210,$Q542,'Capex forecast'!$S$7:$S$210,$S542,'Capex forecast'!$Q$7:$Q$210,"Augex")</f>
        <v>0</v>
      </c>
      <c r="AA542" s="32">
        <f>SUMIFS('Capex forecast'!K$7:K$210,'Capex forecast'!$T$7:$T$210,$Q542,'Capex forecast'!$S$7:$S$210,$S542,'Capex forecast'!$Q$7:$Q$210,"Augex")</f>
        <v>0</v>
      </c>
      <c r="AB542" s="32">
        <f>SUMIFS('Capex forecast'!L$7:L$210,'Capex forecast'!$T$7:$T$210,$Q542,'Capex forecast'!$S$7:$S$210,$S542,'Capex forecast'!$Q$7:$Q$210,"Augex")</f>
        <v>0</v>
      </c>
      <c r="AC542" s="32">
        <f>SUMIFS('Capex forecast'!M$7:M$210,'Capex forecast'!$T$7:$T$210,$Q542,'Capex forecast'!$S$7:$S$210,$S542,'Capex forecast'!$Q$7:$Q$210,"Augex")</f>
        <v>0</v>
      </c>
      <c r="AD542" s="32">
        <f>SUMIFS('Capex forecast'!N$7:N$210,'Capex forecast'!$T$7:$T$210,$Q542,'Capex forecast'!$S$7:$S$210,$S542,'Capex forecast'!$Q$7:$Q$210,"Augex")</f>
        <v>0</v>
      </c>
      <c r="AF542" s="6" t="s">
        <v>57</v>
      </c>
      <c r="AG542" s="6" t="str">
        <f>INDEX('Raw demand forecast'!$M$7:$M$5830,MATCH($Q542,'Raw demand forecast'!$B$7:$B$5830,0))</f>
        <v>No</v>
      </c>
      <c r="AH542" s="6" t="str">
        <f>IF(COUNTIF($AF$93:AF542,$B542) = 1, "LV", IF(COUNTIF($AF$93:AF542,$B542) = 2, "HV", "ST"))</f>
        <v>HV</v>
      </c>
      <c r="AI542" s="6" t="str">
        <f>INDEX('Demand forecast and growth rate'!$E$7:$E$273,MATCH($Q542,'Demand forecast and growth rate'!$B$7:$B$273,0))</f>
        <v>Small growth</v>
      </c>
      <c r="AJ542" s="53">
        <f>SUMIFS('Capex forecast'!E$7:E$210,'Capex forecast'!$T$7:$T$210,$AF542,'Capex forecast'!$S$7:$S$210,$AH542,'Capex forecast'!$Q$7:$Q$210,"Repex")</f>
        <v>0</v>
      </c>
      <c r="AK542" s="53">
        <f>SUMIFS('Capex forecast'!F$7:F$210,'Capex forecast'!$T$7:$T$210,$AF542,'Capex forecast'!$S$7:$S$210,$AH542,'Capex forecast'!$Q$7:$Q$210,"Repex")</f>
        <v>0</v>
      </c>
      <c r="AL542" s="53">
        <f>SUMIFS('Capex forecast'!G$7:G$210,'Capex forecast'!$T$7:$T$210,$AF542,'Capex forecast'!$S$7:$S$210,$AH542,'Capex forecast'!$Q$7:$Q$210,"Repex")</f>
        <v>0</v>
      </c>
      <c r="AM542" s="53">
        <f>SUMIFS('Capex forecast'!H$7:H$210,'Capex forecast'!$T$7:$T$210,$AF542,'Capex forecast'!$S$7:$S$210,$AH542,'Capex forecast'!$Q$7:$Q$210,"Repex")</f>
        <v>0</v>
      </c>
      <c r="AN542" s="53">
        <f>SUMIFS('Capex forecast'!I$7:I$210,'Capex forecast'!$T$7:$T$210,$AF542,'Capex forecast'!$S$7:$S$210,$AH542,'Capex forecast'!$Q$7:$Q$210,"Repex")</f>
        <v>0</v>
      </c>
      <c r="AO542" s="53">
        <f>SUMIFS('Capex forecast'!J$7:J$210,'Capex forecast'!$T$7:$T$210,$AF542,'Capex forecast'!$S$7:$S$210,$AH542,'Capex forecast'!$Q$7:$Q$210,"Repex")</f>
        <v>0</v>
      </c>
      <c r="AP542" s="53">
        <f>SUMIFS('Capex forecast'!K$7:K$210,'Capex forecast'!$T$7:$T$210,$AF542,'Capex forecast'!$S$7:$S$210,$AH542,'Capex forecast'!$Q$7:$Q$210,"Repex")</f>
        <v>0</v>
      </c>
      <c r="AQ542" s="53">
        <f>SUMIFS('Capex forecast'!L$7:L$210,'Capex forecast'!$T$7:$T$210,$AF542,'Capex forecast'!$S$7:$S$210,$AH542,'Capex forecast'!$Q$7:$Q$210,"Repex")</f>
        <v>0</v>
      </c>
      <c r="AR542" s="53">
        <f>SUMIFS('Capex forecast'!M$7:M$210,'Capex forecast'!$T$7:$T$210,$AF542,'Capex forecast'!$S$7:$S$210,$AH542,'Capex forecast'!$Q$7:$Q$210,"Repex")</f>
        <v>0</v>
      </c>
      <c r="AS542" s="53">
        <f>SUMIFS('Capex forecast'!N$7:N$210,'Capex forecast'!$T$7:$T$210,$AF542,'Capex forecast'!$S$7:$S$210,$AH542,'Capex forecast'!$Q$7:$Q$210,"Repex")</f>
        <v>0</v>
      </c>
    </row>
    <row r="543" spans="2:45" ht="15">
      <c r="B543" s="6" t="s">
        <v>80</v>
      </c>
      <c r="C543" s="6" t="str">
        <f>INDEX('Raw demand forecast'!$M$7:$M$5830,MATCH($B543,'Raw demand forecast'!$B$7:$B$5830,0))</f>
        <v>No</v>
      </c>
      <c r="D543" s="6" t="str">
        <f>IF(COUNTIF($B$93:B543,$B543) = 1, "LV", IF(COUNTIF($B$93:B543,$B543) = 2, "HV", "ST"))</f>
        <v>HV</v>
      </c>
      <c r="E543" s="6" t="str">
        <f>INDEX('Demand forecast and growth rate'!$E$7:$E$273,MATCH($B543,'Demand forecast and growth rate'!$B$7:$B$273,0))</f>
        <v>Small growth</v>
      </c>
      <c r="F543" s="32">
        <f>SUMIFS('Capex forecast'!E$7:E$210,'Capex forecast'!$T$7:$T$210,'Allocation of site-spec costs'!$B543,'Capex forecast'!$S$7:$S$210,'Allocation of site-spec costs'!$D543,'Capex forecast'!$Q$7:$Q$210,"Customer Connection")</f>
        <v>0</v>
      </c>
      <c r="G543" s="32">
        <f>SUMIFS('Capex forecast'!F$7:F$210,'Capex forecast'!$T$7:$T$210,'Allocation of site-spec costs'!$B543,'Capex forecast'!$S$7:$S$210,'Allocation of site-spec costs'!$D543,'Capex forecast'!$Q$7:$Q$210,"Customer Connection")</f>
        <v>0</v>
      </c>
      <c r="H543" s="32">
        <f>SUMIFS('Capex forecast'!G$7:G$210,'Capex forecast'!$T$7:$T$210,'Allocation of site-spec costs'!$B543,'Capex forecast'!$S$7:$S$210,'Allocation of site-spec costs'!$D543,'Capex forecast'!$Q$7:$Q$210,"Customer Connection")</f>
        <v>0</v>
      </c>
      <c r="I543" s="32">
        <f>SUMIFS('Capex forecast'!H$7:H$210,'Capex forecast'!$T$7:$T$210,'Allocation of site-spec costs'!$B543,'Capex forecast'!$S$7:$S$210,'Allocation of site-spec costs'!$D543,'Capex forecast'!$Q$7:$Q$210,"Customer Connection")</f>
        <v>0</v>
      </c>
      <c r="J543" s="32">
        <f>SUMIFS('Capex forecast'!I$7:I$210,'Capex forecast'!$T$7:$T$210,'Allocation of site-spec costs'!$B543,'Capex forecast'!$S$7:$S$210,'Allocation of site-spec costs'!$D543,'Capex forecast'!$Q$7:$Q$210,"Customer Connection")</f>
        <v>0</v>
      </c>
      <c r="K543" s="32">
        <f>SUMIFS('Capex forecast'!J$7:J$210,'Capex forecast'!$T$7:$T$210,'Allocation of site-spec costs'!$B543,'Capex forecast'!$S$7:$S$210,'Allocation of site-spec costs'!$D543,'Capex forecast'!$Q$7:$Q$210,"Customer Connection")</f>
        <v>0</v>
      </c>
      <c r="L543" s="32">
        <f>SUMIFS('Capex forecast'!K$7:K$210,'Capex forecast'!$T$7:$T$210,'Allocation of site-spec costs'!$B543,'Capex forecast'!$S$7:$S$210,'Allocation of site-spec costs'!$D543,'Capex forecast'!$Q$7:$Q$210,"Customer Connection")</f>
        <v>0</v>
      </c>
      <c r="M543" s="32">
        <f>SUMIFS('Capex forecast'!L$7:L$210,'Capex forecast'!$T$7:$T$210,'Allocation of site-spec costs'!$B543,'Capex forecast'!$S$7:$S$210,'Allocation of site-spec costs'!$D543,'Capex forecast'!$Q$7:$Q$210,"Customer Connection")</f>
        <v>0</v>
      </c>
      <c r="N543" s="32">
        <f>SUMIFS('Capex forecast'!M$7:M$210,'Capex forecast'!$T$7:$T$210,'Allocation of site-spec costs'!$B543,'Capex forecast'!$S$7:$S$210,'Allocation of site-spec costs'!$D543,'Capex forecast'!$Q$7:$Q$210,"Customer Connection")</f>
        <v>0</v>
      </c>
      <c r="O543" s="32">
        <f>SUMIFS('Capex forecast'!N$7:N$210,'Capex forecast'!$T$7:$T$210,'Allocation of site-spec costs'!$B543,'Capex forecast'!$S$7:$S$210,'Allocation of site-spec costs'!$D543,'Capex forecast'!$Q$7:$Q$210,"Customer Connection")</f>
        <v>0</v>
      </c>
      <c r="Q543" s="6" t="s">
        <v>80</v>
      </c>
      <c r="R543" s="6" t="str">
        <f>INDEX('Raw demand forecast'!$M$7:$M$5830,MATCH($Q543,'Raw demand forecast'!$B$7:$B$5830,0))</f>
        <v>No</v>
      </c>
      <c r="S543" s="6" t="str">
        <f>IF(COUNTIF($Q$93:Q543,$B543) = 1, "LV", IF(COUNTIF($Q$93:Q543,$B543) = 2, "HV", "ST"))</f>
        <v>HV</v>
      </c>
      <c r="T543" s="6" t="str">
        <f>INDEX('Demand forecast and growth rate'!$E$7:$E$273,MATCH($Q543,'Demand forecast and growth rate'!$B$7:$B$273,0))</f>
        <v>Small growth</v>
      </c>
      <c r="U543" s="32">
        <f>SUMIFS('Capex forecast'!E$7:E$210,'Capex forecast'!$T$7:$T$210,$Q543,'Capex forecast'!$S$7:$S$210,$S543,'Capex forecast'!$Q$7:$Q$210,"Augex")</f>
        <v>0</v>
      </c>
      <c r="V543" s="32">
        <f>SUMIFS('Capex forecast'!F$7:F$210,'Capex forecast'!$T$7:$T$210,$Q543,'Capex forecast'!$S$7:$S$210,$S543,'Capex forecast'!$Q$7:$Q$210,"Augex")</f>
        <v>0</v>
      </c>
      <c r="W543" s="32">
        <f>SUMIFS('Capex forecast'!G$7:G$210,'Capex forecast'!$T$7:$T$210,$Q543,'Capex forecast'!$S$7:$S$210,$S543,'Capex forecast'!$Q$7:$Q$210,"Augex")</f>
        <v>0</v>
      </c>
      <c r="X543" s="32">
        <f>SUMIFS('Capex forecast'!H$7:H$210,'Capex forecast'!$T$7:$T$210,$Q543,'Capex forecast'!$S$7:$S$210,$S543,'Capex forecast'!$Q$7:$Q$210,"Augex")</f>
        <v>0</v>
      </c>
      <c r="Y543" s="32">
        <f>SUMIFS('Capex forecast'!I$7:I$210,'Capex forecast'!$T$7:$T$210,$Q543,'Capex forecast'!$S$7:$S$210,$S543,'Capex forecast'!$Q$7:$Q$210,"Augex")</f>
        <v>0</v>
      </c>
      <c r="Z543" s="32">
        <f>SUMIFS('Capex forecast'!J$7:J$210,'Capex forecast'!$T$7:$T$210,$Q543,'Capex forecast'!$S$7:$S$210,$S543,'Capex forecast'!$Q$7:$Q$210,"Augex")</f>
        <v>0</v>
      </c>
      <c r="AA543" s="32">
        <f>SUMIFS('Capex forecast'!K$7:K$210,'Capex forecast'!$T$7:$T$210,$Q543,'Capex forecast'!$S$7:$S$210,$S543,'Capex forecast'!$Q$7:$Q$210,"Augex")</f>
        <v>0</v>
      </c>
      <c r="AB543" s="32">
        <f>SUMIFS('Capex forecast'!L$7:L$210,'Capex forecast'!$T$7:$T$210,$Q543,'Capex forecast'!$S$7:$S$210,$S543,'Capex forecast'!$Q$7:$Q$210,"Augex")</f>
        <v>0</v>
      </c>
      <c r="AC543" s="32">
        <f>SUMIFS('Capex forecast'!M$7:M$210,'Capex forecast'!$T$7:$T$210,$Q543,'Capex forecast'!$S$7:$S$210,$S543,'Capex forecast'!$Q$7:$Q$210,"Augex")</f>
        <v>0</v>
      </c>
      <c r="AD543" s="32">
        <f>SUMIFS('Capex forecast'!N$7:N$210,'Capex forecast'!$T$7:$T$210,$Q543,'Capex forecast'!$S$7:$S$210,$S543,'Capex forecast'!$Q$7:$Q$210,"Augex")</f>
        <v>0</v>
      </c>
      <c r="AF543" s="6" t="s">
        <v>80</v>
      </c>
      <c r="AG543" s="6" t="str">
        <f>INDEX('Raw demand forecast'!$M$7:$M$5830,MATCH($Q543,'Raw demand forecast'!$B$7:$B$5830,0))</f>
        <v>No</v>
      </c>
      <c r="AH543" s="6" t="str">
        <f>IF(COUNTIF($AF$93:AF543,$B543) = 1, "LV", IF(COUNTIF($AF$93:AF543,$B543) = 2, "HV", "ST"))</f>
        <v>HV</v>
      </c>
      <c r="AI543" s="6" t="str">
        <f>INDEX('Demand forecast and growth rate'!$E$7:$E$273,MATCH($Q543,'Demand forecast and growth rate'!$B$7:$B$273,0))</f>
        <v>Small growth</v>
      </c>
      <c r="AJ543" s="53">
        <f>SUMIFS('Capex forecast'!E$7:E$210,'Capex forecast'!$T$7:$T$210,$AF543,'Capex forecast'!$S$7:$S$210,$AH543,'Capex forecast'!$Q$7:$Q$210,"Repex")</f>
        <v>0</v>
      </c>
      <c r="AK543" s="53">
        <f>SUMIFS('Capex forecast'!F$7:F$210,'Capex forecast'!$T$7:$T$210,$AF543,'Capex forecast'!$S$7:$S$210,$AH543,'Capex forecast'!$Q$7:$Q$210,"Repex")</f>
        <v>0</v>
      </c>
      <c r="AL543" s="53">
        <f>SUMIFS('Capex forecast'!G$7:G$210,'Capex forecast'!$T$7:$T$210,$AF543,'Capex forecast'!$S$7:$S$210,$AH543,'Capex forecast'!$Q$7:$Q$210,"Repex")</f>
        <v>0</v>
      </c>
      <c r="AM543" s="53">
        <f>SUMIFS('Capex forecast'!H$7:H$210,'Capex forecast'!$T$7:$T$210,$AF543,'Capex forecast'!$S$7:$S$210,$AH543,'Capex forecast'!$Q$7:$Q$210,"Repex")</f>
        <v>0</v>
      </c>
      <c r="AN543" s="53">
        <f>SUMIFS('Capex forecast'!I$7:I$210,'Capex forecast'!$T$7:$T$210,$AF543,'Capex forecast'!$S$7:$S$210,$AH543,'Capex forecast'!$Q$7:$Q$210,"Repex")</f>
        <v>0</v>
      </c>
      <c r="AO543" s="53">
        <f>SUMIFS('Capex forecast'!J$7:J$210,'Capex forecast'!$T$7:$T$210,$AF543,'Capex forecast'!$S$7:$S$210,$AH543,'Capex forecast'!$Q$7:$Q$210,"Repex")</f>
        <v>0</v>
      </c>
      <c r="AP543" s="53">
        <f>SUMIFS('Capex forecast'!K$7:K$210,'Capex forecast'!$T$7:$T$210,$AF543,'Capex forecast'!$S$7:$S$210,$AH543,'Capex forecast'!$Q$7:$Q$210,"Repex")</f>
        <v>0</v>
      </c>
      <c r="AQ543" s="53">
        <f>SUMIFS('Capex forecast'!L$7:L$210,'Capex forecast'!$T$7:$T$210,$AF543,'Capex forecast'!$S$7:$S$210,$AH543,'Capex forecast'!$Q$7:$Q$210,"Repex")</f>
        <v>0</v>
      </c>
      <c r="AR543" s="53">
        <f>SUMIFS('Capex forecast'!M$7:M$210,'Capex forecast'!$T$7:$T$210,$AF543,'Capex forecast'!$S$7:$S$210,$AH543,'Capex forecast'!$Q$7:$Q$210,"Repex")</f>
        <v>0</v>
      </c>
      <c r="AS543" s="53">
        <f>SUMIFS('Capex forecast'!N$7:N$210,'Capex forecast'!$T$7:$T$210,$AF543,'Capex forecast'!$S$7:$S$210,$AH543,'Capex forecast'!$Q$7:$Q$210,"Repex")</f>
        <v>0</v>
      </c>
    </row>
    <row r="544" spans="2:45" ht="15">
      <c r="B544" s="6" t="s">
        <v>91</v>
      </c>
      <c r="C544" s="6" t="str">
        <f>INDEX('Raw demand forecast'!$M$7:$M$5830,MATCH($B544,'Raw demand forecast'!$B$7:$B$5830,0))</f>
        <v>No</v>
      </c>
      <c r="D544" s="6" t="str">
        <f>IF(COUNTIF($B$93:B544,$B544) = 1, "LV", IF(COUNTIF($B$93:B544,$B544) = 2, "HV", "ST"))</f>
        <v>HV</v>
      </c>
      <c r="E544" s="6" t="str">
        <f>INDEX('Demand forecast and growth rate'!$E$7:$E$273,MATCH($B544,'Demand forecast and growth rate'!$B$7:$B$273,0))</f>
        <v>Small growth</v>
      </c>
      <c r="F544" s="32">
        <f>SUMIFS('Capex forecast'!E$7:E$210,'Capex forecast'!$T$7:$T$210,'Allocation of site-spec costs'!$B544,'Capex forecast'!$S$7:$S$210,'Allocation of site-spec costs'!$D544,'Capex forecast'!$Q$7:$Q$210,"Customer Connection")</f>
        <v>0</v>
      </c>
      <c r="G544" s="32">
        <f>SUMIFS('Capex forecast'!F$7:F$210,'Capex forecast'!$T$7:$T$210,'Allocation of site-spec costs'!$B544,'Capex forecast'!$S$7:$S$210,'Allocation of site-spec costs'!$D544,'Capex forecast'!$Q$7:$Q$210,"Customer Connection")</f>
        <v>0</v>
      </c>
      <c r="H544" s="32">
        <f>SUMIFS('Capex forecast'!G$7:G$210,'Capex forecast'!$T$7:$T$210,'Allocation of site-spec costs'!$B544,'Capex forecast'!$S$7:$S$210,'Allocation of site-spec costs'!$D544,'Capex forecast'!$Q$7:$Q$210,"Customer Connection")</f>
        <v>0</v>
      </c>
      <c r="I544" s="32">
        <f>SUMIFS('Capex forecast'!H$7:H$210,'Capex forecast'!$T$7:$T$210,'Allocation of site-spec costs'!$B544,'Capex forecast'!$S$7:$S$210,'Allocation of site-spec costs'!$D544,'Capex forecast'!$Q$7:$Q$210,"Customer Connection")</f>
        <v>0</v>
      </c>
      <c r="J544" s="32">
        <f>SUMIFS('Capex forecast'!I$7:I$210,'Capex forecast'!$T$7:$T$210,'Allocation of site-spec costs'!$B544,'Capex forecast'!$S$7:$S$210,'Allocation of site-spec costs'!$D544,'Capex forecast'!$Q$7:$Q$210,"Customer Connection")</f>
        <v>0</v>
      </c>
      <c r="K544" s="32">
        <f>SUMIFS('Capex forecast'!J$7:J$210,'Capex forecast'!$T$7:$T$210,'Allocation of site-spec costs'!$B544,'Capex forecast'!$S$7:$S$210,'Allocation of site-spec costs'!$D544,'Capex forecast'!$Q$7:$Q$210,"Customer Connection")</f>
        <v>0</v>
      </c>
      <c r="L544" s="32">
        <f>SUMIFS('Capex forecast'!K$7:K$210,'Capex forecast'!$T$7:$T$210,'Allocation of site-spec costs'!$B544,'Capex forecast'!$S$7:$S$210,'Allocation of site-spec costs'!$D544,'Capex forecast'!$Q$7:$Q$210,"Customer Connection")</f>
        <v>0</v>
      </c>
      <c r="M544" s="32">
        <f>SUMIFS('Capex forecast'!L$7:L$210,'Capex forecast'!$T$7:$T$210,'Allocation of site-spec costs'!$B544,'Capex forecast'!$S$7:$S$210,'Allocation of site-spec costs'!$D544,'Capex forecast'!$Q$7:$Q$210,"Customer Connection")</f>
        <v>0</v>
      </c>
      <c r="N544" s="32">
        <f>SUMIFS('Capex forecast'!M$7:M$210,'Capex forecast'!$T$7:$T$210,'Allocation of site-spec costs'!$B544,'Capex forecast'!$S$7:$S$210,'Allocation of site-spec costs'!$D544,'Capex forecast'!$Q$7:$Q$210,"Customer Connection")</f>
        <v>0</v>
      </c>
      <c r="O544" s="32">
        <f>SUMIFS('Capex forecast'!N$7:N$210,'Capex forecast'!$T$7:$T$210,'Allocation of site-spec costs'!$B544,'Capex forecast'!$S$7:$S$210,'Allocation of site-spec costs'!$D544,'Capex forecast'!$Q$7:$Q$210,"Customer Connection")</f>
        <v>0</v>
      </c>
      <c r="Q544" s="6" t="s">
        <v>91</v>
      </c>
      <c r="R544" s="6" t="str">
        <f>INDEX('Raw demand forecast'!$M$7:$M$5830,MATCH($Q544,'Raw demand forecast'!$B$7:$B$5830,0))</f>
        <v>No</v>
      </c>
      <c r="S544" s="6" t="str">
        <f>IF(COUNTIF($Q$93:Q544,$B544) = 1, "LV", IF(COUNTIF($Q$93:Q544,$B544) = 2, "HV", "ST"))</f>
        <v>HV</v>
      </c>
      <c r="T544" s="6" t="str">
        <f>INDEX('Demand forecast and growth rate'!$E$7:$E$273,MATCH($Q544,'Demand forecast and growth rate'!$B$7:$B$273,0))</f>
        <v>Small growth</v>
      </c>
      <c r="U544" s="32">
        <f>SUMIFS('Capex forecast'!E$7:E$210,'Capex forecast'!$T$7:$T$210,$Q544,'Capex forecast'!$S$7:$S$210,$S544,'Capex forecast'!$Q$7:$Q$210,"Augex")</f>
        <v>0</v>
      </c>
      <c r="V544" s="32">
        <f>SUMIFS('Capex forecast'!F$7:F$210,'Capex forecast'!$T$7:$T$210,$Q544,'Capex forecast'!$S$7:$S$210,$S544,'Capex forecast'!$Q$7:$Q$210,"Augex")</f>
        <v>0</v>
      </c>
      <c r="W544" s="32">
        <f>SUMIFS('Capex forecast'!G$7:G$210,'Capex forecast'!$T$7:$T$210,$Q544,'Capex forecast'!$S$7:$S$210,$S544,'Capex forecast'!$Q$7:$Q$210,"Augex")</f>
        <v>0</v>
      </c>
      <c r="X544" s="32">
        <f>SUMIFS('Capex forecast'!H$7:H$210,'Capex forecast'!$T$7:$T$210,$Q544,'Capex forecast'!$S$7:$S$210,$S544,'Capex forecast'!$Q$7:$Q$210,"Augex")</f>
        <v>0</v>
      </c>
      <c r="Y544" s="32">
        <f>SUMIFS('Capex forecast'!I$7:I$210,'Capex forecast'!$T$7:$T$210,$Q544,'Capex forecast'!$S$7:$S$210,$S544,'Capex forecast'!$Q$7:$Q$210,"Augex")</f>
        <v>0</v>
      </c>
      <c r="Z544" s="32">
        <f>SUMIFS('Capex forecast'!J$7:J$210,'Capex forecast'!$T$7:$T$210,$Q544,'Capex forecast'!$S$7:$S$210,$S544,'Capex forecast'!$Q$7:$Q$210,"Augex")</f>
        <v>0</v>
      </c>
      <c r="AA544" s="32">
        <f>SUMIFS('Capex forecast'!K$7:K$210,'Capex forecast'!$T$7:$T$210,$Q544,'Capex forecast'!$S$7:$S$210,$S544,'Capex forecast'!$Q$7:$Q$210,"Augex")</f>
        <v>0</v>
      </c>
      <c r="AB544" s="32">
        <f>SUMIFS('Capex forecast'!L$7:L$210,'Capex forecast'!$T$7:$T$210,$Q544,'Capex forecast'!$S$7:$S$210,$S544,'Capex forecast'!$Q$7:$Q$210,"Augex")</f>
        <v>0</v>
      </c>
      <c r="AC544" s="32">
        <f>SUMIFS('Capex forecast'!M$7:M$210,'Capex forecast'!$T$7:$T$210,$Q544,'Capex forecast'!$S$7:$S$210,$S544,'Capex forecast'!$Q$7:$Q$210,"Augex")</f>
        <v>0</v>
      </c>
      <c r="AD544" s="32">
        <f>SUMIFS('Capex forecast'!N$7:N$210,'Capex forecast'!$T$7:$T$210,$Q544,'Capex forecast'!$S$7:$S$210,$S544,'Capex forecast'!$Q$7:$Q$210,"Augex")</f>
        <v>0</v>
      </c>
      <c r="AF544" s="6" t="s">
        <v>91</v>
      </c>
      <c r="AG544" s="6" t="str">
        <f>INDEX('Raw demand forecast'!$M$7:$M$5830,MATCH($Q544,'Raw demand forecast'!$B$7:$B$5830,0))</f>
        <v>No</v>
      </c>
      <c r="AH544" s="6" t="str">
        <f>IF(COUNTIF($AF$93:AF544,$B544) = 1, "LV", IF(COUNTIF($AF$93:AF544,$B544) = 2, "HV", "ST"))</f>
        <v>HV</v>
      </c>
      <c r="AI544" s="6" t="str">
        <f>INDEX('Demand forecast and growth rate'!$E$7:$E$273,MATCH($Q544,'Demand forecast and growth rate'!$B$7:$B$273,0))</f>
        <v>Small growth</v>
      </c>
      <c r="AJ544" s="53">
        <f>SUMIFS('Capex forecast'!E$7:E$210,'Capex forecast'!$T$7:$T$210,$AF544,'Capex forecast'!$S$7:$S$210,$AH544,'Capex forecast'!$Q$7:$Q$210,"Repex")</f>
        <v>0</v>
      </c>
      <c r="AK544" s="53">
        <f>SUMIFS('Capex forecast'!F$7:F$210,'Capex forecast'!$T$7:$T$210,$AF544,'Capex forecast'!$S$7:$S$210,$AH544,'Capex forecast'!$Q$7:$Q$210,"Repex")</f>
        <v>0</v>
      </c>
      <c r="AL544" s="53">
        <f>SUMIFS('Capex forecast'!G$7:G$210,'Capex forecast'!$T$7:$T$210,$AF544,'Capex forecast'!$S$7:$S$210,$AH544,'Capex forecast'!$Q$7:$Q$210,"Repex")</f>
        <v>0</v>
      </c>
      <c r="AM544" s="53">
        <f>SUMIFS('Capex forecast'!H$7:H$210,'Capex forecast'!$T$7:$T$210,$AF544,'Capex forecast'!$S$7:$S$210,$AH544,'Capex forecast'!$Q$7:$Q$210,"Repex")</f>
        <v>0</v>
      </c>
      <c r="AN544" s="53">
        <f>SUMIFS('Capex forecast'!I$7:I$210,'Capex forecast'!$T$7:$T$210,$AF544,'Capex forecast'!$S$7:$S$210,$AH544,'Capex forecast'!$Q$7:$Q$210,"Repex")</f>
        <v>0</v>
      </c>
      <c r="AO544" s="53">
        <f>SUMIFS('Capex forecast'!J$7:J$210,'Capex forecast'!$T$7:$T$210,$AF544,'Capex forecast'!$S$7:$S$210,$AH544,'Capex forecast'!$Q$7:$Q$210,"Repex")</f>
        <v>0</v>
      </c>
      <c r="AP544" s="53">
        <f>SUMIFS('Capex forecast'!K$7:K$210,'Capex forecast'!$T$7:$T$210,$AF544,'Capex forecast'!$S$7:$S$210,$AH544,'Capex forecast'!$Q$7:$Q$210,"Repex")</f>
        <v>0</v>
      </c>
      <c r="AQ544" s="53">
        <f>SUMIFS('Capex forecast'!L$7:L$210,'Capex forecast'!$T$7:$T$210,$AF544,'Capex forecast'!$S$7:$S$210,$AH544,'Capex forecast'!$Q$7:$Q$210,"Repex")</f>
        <v>0</v>
      </c>
      <c r="AR544" s="53">
        <f>SUMIFS('Capex forecast'!M$7:M$210,'Capex forecast'!$T$7:$T$210,$AF544,'Capex forecast'!$S$7:$S$210,$AH544,'Capex forecast'!$Q$7:$Q$210,"Repex")</f>
        <v>0</v>
      </c>
      <c r="AS544" s="53">
        <f>SUMIFS('Capex forecast'!N$7:N$210,'Capex forecast'!$T$7:$T$210,$AF544,'Capex forecast'!$S$7:$S$210,$AH544,'Capex forecast'!$Q$7:$Q$210,"Repex")</f>
        <v>0</v>
      </c>
    </row>
    <row r="545" spans="2:45" ht="15">
      <c r="B545" s="6" t="s">
        <v>627</v>
      </c>
      <c r="C545" s="6" t="str">
        <f>INDEX('Raw demand forecast'!$M$7:$M$5830,MATCH($B545,'Raw demand forecast'!$B$7:$B$5830,0))</f>
        <v>Yes</v>
      </c>
      <c r="D545" s="6" t="str">
        <f>IF(COUNTIF($B$93:B545,$B545) = 1, "LV", IF(COUNTIF($B$93:B545,$B545) = 2, "HV", "ST"))</f>
        <v>HV</v>
      </c>
      <c r="E545" s="6" t="str">
        <f>INDEX('Demand forecast and growth rate'!$E$7:$E$273,MATCH($B545,'Demand forecast and growth rate'!$B$7:$B$273,0))</f>
        <v>Steady/falling</v>
      </c>
      <c r="F545" s="32">
        <f>SUMIFS('Capex forecast'!E$7:E$210,'Capex forecast'!$T$7:$T$210,'Allocation of site-spec costs'!$B545,'Capex forecast'!$S$7:$S$210,'Allocation of site-spec costs'!$D545,'Capex forecast'!$Q$7:$Q$210,"Customer Connection")</f>
        <v>0</v>
      </c>
      <c r="G545" s="32">
        <f>SUMIFS('Capex forecast'!F$7:F$210,'Capex forecast'!$T$7:$T$210,'Allocation of site-spec costs'!$B545,'Capex forecast'!$S$7:$S$210,'Allocation of site-spec costs'!$D545,'Capex forecast'!$Q$7:$Q$210,"Customer Connection")</f>
        <v>0</v>
      </c>
      <c r="H545" s="32">
        <f>SUMIFS('Capex forecast'!G$7:G$210,'Capex forecast'!$T$7:$T$210,'Allocation of site-spec costs'!$B545,'Capex forecast'!$S$7:$S$210,'Allocation of site-spec costs'!$D545,'Capex forecast'!$Q$7:$Q$210,"Customer Connection")</f>
        <v>0</v>
      </c>
      <c r="I545" s="32">
        <f>SUMIFS('Capex forecast'!H$7:H$210,'Capex forecast'!$T$7:$T$210,'Allocation of site-spec costs'!$B545,'Capex forecast'!$S$7:$S$210,'Allocation of site-spec costs'!$D545,'Capex forecast'!$Q$7:$Q$210,"Customer Connection")</f>
        <v>0</v>
      </c>
      <c r="J545" s="32">
        <f>SUMIFS('Capex forecast'!I$7:I$210,'Capex forecast'!$T$7:$T$210,'Allocation of site-spec costs'!$B545,'Capex forecast'!$S$7:$S$210,'Allocation of site-spec costs'!$D545,'Capex forecast'!$Q$7:$Q$210,"Customer Connection")</f>
        <v>0</v>
      </c>
      <c r="K545" s="32">
        <f>SUMIFS('Capex forecast'!J$7:J$210,'Capex forecast'!$T$7:$T$210,'Allocation of site-spec costs'!$B545,'Capex forecast'!$S$7:$S$210,'Allocation of site-spec costs'!$D545,'Capex forecast'!$Q$7:$Q$210,"Customer Connection")</f>
        <v>0</v>
      </c>
      <c r="L545" s="32">
        <f>SUMIFS('Capex forecast'!K$7:K$210,'Capex forecast'!$T$7:$T$210,'Allocation of site-spec costs'!$B545,'Capex forecast'!$S$7:$S$210,'Allocation of site-spec costs'!$D545,'Capex forecast'!$Q$7:$Q$210,"Customer Connection")</f>
        <v>0</v>
      </c>
      <c r="M545" s="32">
        <f>SUMIFS('Capex forecast'!L$7:L$210,'Capex forecast'!$T$7:$T$210,'Allocation of site-spec costs'!$B545,'Capex forecast'!$S$7:$S$210,'Allocation of site-spec costs'!$D545,'Capex forecast'!$Q$7:$Q$210,"Customer Connection")</f>
        <v>0</v>
      </c>
      <c r="N545" s="32">
        <f>SUMIFS('Capex forecast'!M$7:M$210,'Capex forecast'!$T$7:$T$210,'Allocation of site-spec costs'!$B545,'Capex forecast'!$S$7:$S$210,'Allocation of site-spec costs'!$D545,'Capex forecast'!$Q$7:$Q$210,"Customer Connection")</f>
        <v>0</v>
      </c>
      <c r="O545" s="32">
        <f>SUMIFS('Capex forecast'!N$7:N$210,'Capex forecast'!$T$7:$T$210,'Allocation of site-spec costs'!$B545,'Capex forecast'!$S$7:$S$210,'Allocation of site-spec costs'!$D545,'Capex forecast'!$Q$7:$Q$210,"Customer Connection")</f>
        <v>0</v>
      </c>
      <c r="Q545" s="6" t="s">
        <v>627</v>
      </c>
      <c r="R545" s="6" t="str">
        <f>INDEX('Raw demand forecast'!$M$7:$M$5830,MATCH($Q545,'Raw demand forecast'!$B$7:$B$5830,0))</f>
        <v>Yes</v>
      </c>
      <c r="S545" s="6" t="str">
        <f>IF(COUNTIF($Q$93:Q545,$B545) = 1, "LV", IF(COUNTIF($Q$93:Q545,$B545) = 2, "HV", "ST"))</f>
        <v>HV</v>
      </c>
      <c r="T545" s="6" t="str">
        <f>INDEX('Demand forecast and growth rate'!$E$7:$E$273,MATCH($Q545,'Demand forecast and growth rate'!$B$7:$B$273,0))</f>
        <v>Steady/falling</v>
      </c>
      <c r="U545" s="32">
        <f>SUMIFS('Capex forecast'!E$7:E$210,'Capex forecast'!$T$7:$T$210,$Q545,'Capex forecast'!$S$7:$S$210,$S545,'Capex forecast'!$Q$7:$Q$210,"Augex")</f>
        <v>0</v>
      </c>
      <c r="V545" s="32">
        <f>SUMIFS('Capex forecast'!F$7:F$210,'Capex forecast'!$T$7:$T$210,$Q545,'Capex forecast'!$S$7:$S$210,$S545,'Capex forecast'!$Q$7:$Q$210,"Augex")</f>
        <v>0</v>
      </c>
      <c r="W545" s="32">
        <f>SUMIFS('Capex forecast'!G$7:G$210,'Capex forecast'!$T$7:$T$210,$Q545,'Capex forecast'!$S$7:$S$210,$S545,'Capex forecast'!$Q$7:$Q$210,"Augex")</f>
        <v>0</v>
      </c>
      <c r="X545" s="32">
        <f>SUMIFS('Capex forecast'!H$7:H$210,'Capex forecast'!$T$7:$T$210,$Q545,'Capex forecast'!$S$7:$S$210,$S545,'Capex forecast'!$Q$7:$Q$210,"Augex")</f>
        <v>0</v>
      </c>
      <c r="Y545" s="32">
        <f>SUMIFS('Capex forecast'!I$7:I$210,'Capex forecast'!$T$7:$T$210,$Q545,'Capex forecast'!$S$7:$S$210,$S545,'Capex forecast'!$Q$7:$Q$210,"Augex")</f>
        <v>0</v>
      </c>
      <c r="Z545" s="32">
        <f>SUMIFS('Capex forecast'!J$7:J$210,'Capex forecast'!$T$7:$T$210,$Q545,'Capex forecast'!$S$7:$S$210,$S545,'Capex forecast'!$Q$7:$Q$210,"Augex")</f>
        <v>0</v>
      </c>
      <c r="AA545" s="32">
        <f>SUMIFS('Capex forecast'!K$7:K$210,'Capex forecast'!$T$7:$T$210,$Q545,'Capex forecast'!$S$7:$S$210,$S545,'Capex forecast'!$Q$7:$Q$210,"Augex")</f>
        <v>0</v>
      </c>
      <c r="AB545" s="32">
        <f>SUMIFS('Capex forecast'!L$7:L$210,'Capex forecast'!$T$7:$T$210,$Q545,'Capex forecast'!$S$7:$S$210,$S545,'Capex forecast'!$Q$7:$Q$210,"Augex")</f>
        <v>0</v>
      </c>
      <c r="AC545" s="32">
        <f>SUMIFS('Capex forecast'!M$7:M$210,'Capex forecast'!$T$7:$T$210,$Q545,'Capex forecast'!$S$7:$S$210,$S545,'Capex forecast'!$Q$7:$Q$210,"Augex")</f>
        <v>0</v>
      </c>
      <c r="AD545" s="32">
        <f>SUMIFS('Capex forecast'!N$7:N$210,'Capex forecast'!$T$7:$T$210,$Q545,'Capex forecast'!$S$7:$S$210,$S545,'Capex forecast'!$Q$7:$Q$210,"Augex")</f>
        <v>0</v>
      </c>
      <c r="AF545" s="6" t="s">
        <v>627</v>
      </c>
      <c r="AG545" s="6" t="str">
        <f>INDEX('Raw demand forecast'!$M$7:$M$5830,MATCH($Q545,'Raw demand forecast'!$B$7:$B$5830,0))</f>
        <v>Yes</v>
      </c>
      <c r="AH545" s="6" t="str">
        <f>IF(COUNTIF($AF$93:AF545,$B545) = 1, "LV", IF(COUNTIF($AF$93:AF545,$B545) = 2, "HV", "ST"))</f>
        <v>HV</v>
      </c>
      <c r="AI545" s="6" t="str">
        <f>INDEX('Demand forecast and growth rate'!$E$7:$E$273,MATCH($Q545,'Demand forecast and growth rate'!$B$7:$B$273,0))</f>
        <v>Steady/falling</v>
      </c>
      <c r="AJ545" s="53">
        <f>SUMIFS('Capex forecast'!E$7:E$210,'Capex forecast'!$T$7:$T$210,$AF545,'Capex forecast'!$S$7:$S$210,$AH545,'Capex forecast'!$Q$7:$Q$210,"Repex")</f>
        <v>0</v>
      </c>
      <c r="AK545" s="53">
        <f>SUMIFS('Capex forecast'!F$7:F$210,'Capex forecast'!$T$7:$T$210,$AF545,'Capex forecast'!$S$7:$S$210,$AH545,'Capex forecast'!$Q$7:$Q$210,"Repex")</f>
        <v>0</v>
      </c>
      <c r="AL545" s="53">
        <f>SUMIFS('Capex forecast'!G$7:G$210,'Capex forecast'!$T$7:$T$210,$AF545,'Capex forecast'!$S$7:$S$210,$AH545,'Capex forecast'!$Q$7:$Q$210,"Repex")</f>
        <v>0</v>
      </c>
      <c r="AM545" s="53">
        <f>SUMIFS('Capex forecast'!H$7:H$210,'Capex forecast'!$T$7:$T$210,$AF545,'Capex forecast'!$S$7:$S$210,$AH545,'Capex forecast'!$Q$7:$Q$210,"Repex")</f>
        <v>0</v>
      </c>
      <c r="AN545" s="53">
        <f>SUMIFS('Capex forecast'!I$7:I$210,'Capex forecast'!$T$7:$T$210,$AF545,'Capex forecast'!$S$7:$S$210,$AH545,'Capex forecast'!$Q$7:$Q$210,"Repex")</f>
        <v>0</v>
      </c>
      <c r="AO545" s="53">
        <f>SUMIFS('Capex forecast'!J$7:J$210,'Capex forecast'!$T$7:$T$210,$AF545,'Capex forecast'!$S$7:$S$210,$AH545,'Capex forecast'!$Q$7:$Q$210,"Repex")</f>
        <v>0</v>
      </c>
      <c r="AP545" s="53">
        <f>SUMIFS('Capex forecast'!K$7:K$210,'Capex forecast'!$T$7:$T$210,$AF545,'Capex forecast'!$S$7:$S$210,$AH545,'Capex forecast'!$Q$7:$Q$210,"Repex")</f>
        <v>0</v>
      </c>
      <c r="AQ545" s="53">
        <f>SUMIFS('Capex forecast'!L$7:L$210,'Capex forecast'!$T$7:$T$210,$AF545,'Capex forecast'!$S$7:$S$210,$AH545,'Capex forecast'!$Q$7:$Q$210,"Repex")</f>
        <v>0</v>
      </c>
      <c r="AR545" s="53">
        <f>SUMIFS('Capex forecast'!M$7:M$210,'Capex forecast'!$T$7:$T$210,$AF545,'Capex forecast'!$S$7:$S$210,$AH545,'Capex forecast'!$Q$7:$Q$210,"Repex")</f>
        <v>0</v>
      </c>
      <c r="AS545" s="53">
        <f>SUMIFS('Capex forecast'!N$7:N$210,'Capex forecast'!$T$7:$T$210,$AF545,'Capex forecast'!$S$7:$S$210,$AH545,'Capex forecast'!$Q$7:$Q$210,"Repex")</f>
        <v>0</v>
      </c>
    </row>
    <row r="546" spans="2:45" ht="15">
      <c r="B546" s="6" t="s">
        <v>61</v>
      </c>
      <c r="C546" s="6" t="str">
        <f>INDEX('Raw demand forecast'!$M$7:$M$5830,MATCH($B546,'Raw demand forecast'!$B$7:$B$5830,0))</f>
        <v>No</v>
      </c>
      <c r="D546" s="6" t="str">
        <f>IF(COUNTIF($B$93:B546,$B546) = 1, "LV", IF(COUNTIF($B$93:B546,$B546) = 2, "HV", "ST"))</f>
        <v>HV</v>
      </c>
      <c r="E546" s="6" t="str">
        <f>INDEX('Demand forecast and growth rate'!$E$7:$E$273,MATCH($B546,'Demand forecast and growth rate'!$B$7:$B$273,0))</f>
        <v>Small growth</v>
      </c>
      <c r="F546" s="32">
        <f>SUMIFS('Capex forecast'!E$7:E$210,'Capex forecast'!$T$7:$T$210,'Allocation of site-spec costs'!$B546,'Capex forecast'!$S$7:$S$210,'Allocation of site-spec costs'!$D546,'Capex forecast'!$Q$7:$Q$210,"Customer Connection")</f>
        <v>0</v>
      </c>
      <c r="G546" s="32">
        <f>SUMIFS('Capex forecast'!F$7:F$210,'Capex forecast'!$T$7:$T$210,'Allocation of site-spec costs'!$B546,'Capex forecast'!$S$7:$S$210,'Allocation of site-spec costs'!$D546,'Capex forecast'!$Q$7:$Q$210,"Customer Connection")</f>
        <v>0</v>
      </c>
      <c r="H546" s="32">
        <f>SUMIFS('Capex forecast'!G$7:G$210,'Capex forecast'!$T$7:$T$210,'Allocation of site-spec costs'!$B546,'Capex forecast'!$S$7:$S$210,'Allocation of site-spec costs'!$D546,'Capex forecast'!$Q$7:$Q$210,"Customer Connection")</f>
        <v>0</v>
      </c>
      <c r="I546" s="32">
        <f>SUMIFS('Capex forecast'!H$7:H$210,'Capex forecast'!$T$7:$T$210,'Allocation of site-spec costs'!$B546,'Capex forecast'!$S$7:$S$210,'Allocation of site-spec costs'!$D546,'Capex forecast'!$Q$7:$Q$210,"Customer Connection")</f>
        <v>0</v>
      </c>
      <c r="J546" s="32">
        <f>SUMIFS('Capex forecast'!I$7:I$210,'Capex forecast'!$T$7:$T$210,'Allocation of site-spec costs'!$B546,'Capex forecast'!$S$7:$S$210,'Allocation of site-spec costs'!$D546,'Capex forecast'!$Q$7:$Q$210,"Customer Connection")</f>
        <v>0</v>
      </c>
      <c r="K546" s="32">
        <f>SUMIFS('Capex forecast'!J$7:J$210,'Capex forecast'!$T$7:$T$210,'Allocation of site-spec costs'!$B546,'Capex forecast'!$S$7:$S$210,'Allocation of site-spec costs'!$D546,'Capex forecast'!$Q$7:$Q$210,"Customer Connection")</f>
        <v>0</v>
      </c>
      <c r="L546" s="32">
        <f>SUMIFS('Capex forecast'!K$7:K$210,'Capex forecast'!$T$7:$T$210,'Allocation of site-spec costs'!$B546,'Capex forecast'!$S$7:$S$210,'Allocation of site-spec costs'!$D546,'Capex forecast'!$Q$7:$Q$210,"Customer Connection")</f>
        <v>0</v>
      </c>
      <c r="M546" s="32">
        <f>SUMIFS('Capex forecast'!L$7:L$210,'Capex forecast'!$T$7:$T$210,'Allocation of site-spec costs'!$B546,'Capex forecast'!$S$7:$S$210,'Allocation of site-spec costs'!$D546,'Capex forecast'!$Q$7:$Q$210,"Customer Connection")</f>
        <v>0</v>
      </c>
      <c r="N546" s="32">
        <f>SUMIFS('Capex forecast'!M$7:M$210,'Capex forecast'!$T$7:$T$210,'Allocation of site-spec costs'!$B546,'Capex forecast'!$S$7:$S$210,'Allocation of site-spec costs'!$D546,'Capex forecast'!$Q$7:$Q$210,"Customer Connection")</f>
        <v>0</v>
      </c>
      <c r="O546" s="32">
        <f>SUMIFS('Capex forecast'!N$7:N$210,'Capex forecast'!$T$7:$T$210,'Allocation of site-spec costs'!$B546,'Capex forecast'!$S$7:$S$210,'Allocation of site-spec costs'!$D546,'Capex forecast'!$Q$7:$Q$210,"Customer Connection")</f>
        <v>0</v>
      </c>
      <c r="Q546" s="6" t="s">
        <v>61</v>
      </c>
      <c r="R546" s="6" t="str">
        <f>INDEX('Raw demand forecast'!$M$7:$M$5830,MATCH($Q546,'Raw demand forecast'!$B$7:$B$5830,0))</f>
        <v>No</v>
      </c>
      <c r="S546" s="6" t="str">
        <f>IF(COUNTIF($Q$93:Q546,$B546) = 1, "LV", IF(COUNTIF($Q$93:Q546,$B546) = 2, "HV", "ST"))</f>
        <v>HV</v>
      </c>
      <c r="T546" s="6" t="str">
        <f>INDEX('Demand forecast and growth rate'!$E$7:$E$273,MATCH($Q546,'Demand forecast and growth rate'!$B$7:$B$273,0))</f>
        <v>Small growth</v>
      </c>
      <c r="U546" s="32">
        <f>SUMIFS('Capex forecast'!E$7:E$210,'Capex forecast'!$T$7:$T$210,$Q546,'Capex forecast'!$S$7:$S$210,$S546,'Capex forecast'!$Q$7:$Q$210,"Augex")</f>
        <v>0</v>
      </c>
      <c r="V546" s="32">
        <f>SUMIFS('Capex forecast'!F$7:F$210,'Capex forecast'!$T$7:$T$210,$Q546,'Capex forecast'!$S$7:$S$210,$S546,'Capex forecast'!$Q$7:$Q$210,"Augex")</f>
        <v>0</v>
      </c>
      <c r="W546" s="32">
        <f>SUMIFS('Capex forecast'!G$7:G$210,'Capex forecast'!$T$7:$T$210,$Q546,'Capex forecast'!$S$7:$S$210,$S546,'Capex forecast'!$Q$7:$Q$210,"Augex")</f>
        <v>0</v>
      </c>
      <c r="X546" s="32">
        <f>SUMIFS('Capex forecast'!H$7:H$210,'Capex forecast'!$T$7:$T$210,$Q546,'Capex forecast'!$S$7:$S$210,$S546,'Capex forecast'!$Q$7:$Q$210,"Augex")</f>
        <v>0</v>
      </c>
      <c r="Y546" s="32">
        <f>SUMIFS('Capex forecast'!I$7:I$210,'Capex forecast'!$T$7:$T$210,$Q546,'Capex forecast'!$S$7:$S$210,$S546,'Capex forecast'!$Q$7:$Q$210,"Augex")</f>
        <v>0</v>
      </c>
      <c r="Z546" s="32">
        <f>SUMIFS('Capex forecast'!J$7:J$210,'Capex forecast'!$T$7:$T$210,$Q546,'Capex forecast'!$S$7:$S$210,$S546,'Capex forecast'!$Q$7:$Q$210,"Augex")</f>
        <v>0</v>
      </c>
      <c r="AA546" s="32">
        <f>SUMIFS('Capex forecast'!K$7:K$210,'Capex forecast'!$T$7:$T$210,$Q546,'Capex forecast'!$S$7:$S$210,$S546,'Capex forecast'!$Q$7:$Q$210,"Augex")</f>
        <v>0</v>
      </c>
      <c r="AB546" s="32">
        <f>SUMIFS('Capex forecast'!L$7:L$210,'Capex forecast'!$T$7:$T$210,$Q546,'Capex forecast'!$S$7:$S$210,$S546,'Capex forecast'!$Q$7:$Q$210,"Augex")</f>
        <v>0</v>
      </c>
      <c r="AC546" s="32">
        <f>SUMIFS('Capex forecast'!M$7:M$210,'Capex forecast'!$T$7:$T$210,$Q546,'Capex forecast'!$S$7:$S$210,$S546,'Capex forecast'!$Q$7:$Q$210,"Augex")</f>
        <v>0</v>
      </c>
      <c r="AD546" s="32">
        <f>SUMIFS('Capex forecast'!N$7:N$210,'Capex forecast'!$T$7:$T$210,$Q546,'Capex forecast'!$S$7:$S$210,$S546,'Capex forecast'!$Q$7:$Q$210,"Augex")</f>
        <v>0</v>
      </c>
      <c r="AF546" s="6" t="s">
        <v>61</v>
      </c>
      <c r="AG546" s="6" t="str">
        <f>INDEX('Raw demand forecast'!$M$7:$M$5830,MATCH($Q546,'Raw demand forecast'!$B$7:$B$5830,0))</f>
        <v>No</v>
      </c>
      <c r="AH546" s="6" t="str">
        <f>IF(COUNTIF($AF$93:AF546,$B546) = 1, "LV", IF(COUNTIF($AF$93:AF546,$B546) = 2, "HV", "ST"))</f>
        <v>HV</v>
      </c>
      <c r="AI546" s="6" t="str">
        <f>INDEX('Demand forecast and growth rate'!$E$7:$E$273,MATCH($Q546,'Demand forecast and growth rate'!$B$7:$B$273,0))</f>
        <v>Small growth</v>
      </c>
      <c r="AJ546" s="53">
        <f>SUMIFS('Capex forecast'!E$7:E$210,'Capex forecast'!$T$7:$T$210,$AF546,'Capex forecast'!$S$7:$S$210,$AH546,'Capex forecast'!$Q$7:$Q$210,"Repex")</f>
        <v>0</v>
      </c>
      <c r="AK546" s="53">
        <f>SUMIFS('Capex forecast'!F$7:F$210,'Capex forecast'!$T$7:$T$210,$AF546,'Capex forecast'!$S$7:$S$210,$AH546,'Capex forecast'!$Q$7:$Q$210,"Repex")</f>
        <v>0</v>
      </c>
      <c r="AL546" s="53">
        <f>SUMIFS('Capex forecast'!G$7:G$210,'Capex forecast'!$T$7:$T$210,$AF546,'Capex forecast'!$S$7:$S$210,$AH546,'Capex forecast'!$Q$7:$Q$210,"Repex")</f>
        <v>0</v>
      </c>
      <c r="AM546" s="53">
        <f>SUMIFS('Capex forecast'!H$7:H$210,'Capex forecast'!$T$7:$T$210,$AF546,'Capex forecast'!$S$7:$S$210,$AH546,'Capex forecast'!$Q$7:$Q$210,"Repex")</f>
        <v>0</v>
      </c>
      <c r="AN546" s="53">
        <f>SUMIFS('Capex forecast'!I$7:I$210,'Capex forecast'!$T$7:$T$210,$AF546,'Capex forecast'!$S$7:$S$210,$AH546,'Capex forecast'!$Q$7:$Q$210,"Repex")</f>
        <v>0</v>
      </c>
      <c r="AO546" s="53">
        <f>SUMIFS('Capex forecast'!J$7:J$210,'Capex forecast'!$T$7:$T$210,$AF546,'Capex forecast'!$S$7:$S$210,$AH546,'Capex forecast'!$Q$7:$Q$210,"Repex")</f>
        <v>0</v>
      </c>
      <c r="AP546" s="53">
        <f>SUMIFS('Capex forecast'!K$7:K$210,'Capex forecast'!$T$7:$T$210,$AF546,'Capex forecast'!$S$7:$S$210,$AH546,'Capex forecast'!$Q$7:$Q$210,"Repex")</f>
        <v>0</v>
      </c>
      <c r="AQ546" s="53">
        <f>SUMIFS('Capex forecast'!L$7:L$210,'Capex forecast'!$T$7:$T$210,$AF546,'Capex forecast'!$S$7:$S$210,$AH546,'Capex forecast'!$Q$7:$Q$210,"Repex")</f>
        <v>0</v>
      </c>
      <c r="AR546" s="53">
        <f>SUMIFS('Capex forecast'!M$7:M$210,'Capex forecast'!$T$7:$T$210,$AF546,'Capex forecast'!$S$7:$S$210,$AH546,'Capex forecast'!$Q$7:$Q$210,"Repex")</f>
        <v>0</v>
      </c>
      <c r="AS546" s="53">
        <f>SUMIFS('Capex forecast'!N$7:N$210,'Capex forecast'!$T$7:$T$210,$AF546,'Capex forecast'!$S$7:$S$210,$AH546,'Capex forecast'!$Q$7:$Q$210,"Repex")</f>
        <v>0</v>
      </c>
    </row>
    <row r="547" spans="2:45" ht="15">
      <c r="B547" s="6" t="s">
        <v>97</v>
      </c>
      <c r="C547" s="6" t="str">
        <f>INDEX('Raw demand forecast'!$M$7:$M$5830,MATCH($B547,'Raw demand forecast'!$B$7:$B$5830,0))</f>
        <v>No</v>
      </c>
      <c r="D547" s="6" t="str">
        <f>IF(COUNTIF($B$93:B547,$B547) = 1, "LV", IF(COUNTIF($B$93:B547,$B547) = 2, "HV", "ST"))</f>
        <v>HV</v>
      </c>
      <c r="E547" s="6" t="str">
        <f>INDEX('Demand forecast and growth rate'!$E$7:$E$273,MATCH($B547,'Demand forecast and growth rate'!$B$7:$B$273,0))</f>
        <v>High growth</v>
      </c>
      <c r="F547" s="32">
        <f>SUMIFS('Capex forecast'!E$7:E$210,'Capex forecast'!$T$7:$T$210,'Allocation of site-spec costs'!$B547,'Capex forecast'!$S$7:$S$210,'Allocation of site-spec costs'!$D547,'Capex forecast'!$Q$7:$Q$210,"Customer Connection")</f>
        <v>0</v>
      </c>
      <c r="G547" s="32">
        <f>SUMIFS('Capex forecast'!F$7:F$210,'Capex forecast'!$T$7:$T$210,'Allocation of site-spec costs'!$B547,'Capex forecast'!$S$7:$S$210,'Allocation of site-spec costs'!$D547,'Capex forecast'!$Q$7:$Q$210,"Customer Connection")</f>
        <v>0</v>
      </c>
      <c r="H547" s="32">
        <f>SUMIFS('Capex forecast'!G$7:G$210,'Capex forecast'!$T$7:$T$210,'Allocation of site-spec costs'!$B547,'Capex forecast'!$S$7:$S$210,'Allocation of site-spec costs'!$D547,'Capex forecast'!$Q$7:$Q$210,"Customer Connection")</f>
        <v>0</v>
      </c>
      <c r="I547" s="32">
        <f>SUMIFS('Capex forecast'!H$7:H$210,'Capex forecast'!$T$7:$T$210,'Allocation of site-spec costs'!$B547,'Capex forecast'!$S$7:$S$210,'Allocation of site-spec costs'!$D547,'Capex forecast'!$Q$7:$Q$210,"Customer Connection")</f>
        <v>0</v>
      </c>
      <c r="J547" s="32">
        <f>SUMIFS('Capex forecast'!I$7:I$210,'Capex forecast'!$T$7:$T$210,'Allocation of site-spec costs'!$B547,'Capex forecast'!$S$7:$S$210,'Allocation of site-spec costs'!$D547,'Capex forecast'!$Q$7:$Q$210,"Customer Connection")</f>
        <v>0</v>
      </c>
      <c r="K547" s="32">
        <f>SUMIFS('Capex forecast'!J$7:J$210,'Capex forecast'!$T$7:$T$210,'Allocation of site-spec costs'!$B547,'Capex forecast'!$S$7:$S$210,'Allocation of site-spec costs'!$D547,'Capex forecast'!$Q$7:$Q$210,"Customer Connection")</f>
        <v>0</v>
      </c>
      <c r="L547" s="32">
        <f>SUMIFS('Capex forecast'!K$7:K$210,'Capex forecast'!$T$7:$T$210,'Allocation of site-spec costs'!$B547,'Capex forecast'!$S$7:$S$210,'Allocation of site-spec costs'!$D547,'Capex forecast'!$Q$7:$Q$210,"Customer Connection")</f>
        <v>0</v>
      </c>
      <c r="M547" s="32">
        <f>SUMIFS('Capex forecast'!L$7:L$210,'Capex forecast'!$T$7:$T$210,'Allocation of site-spec costs'!$B547,'Capex forecast'!$S$7:$S$210,'Allocation of site-spec costs'!$D547,'Capex forecast'!$Q$7:$Q$210,"Customer Connection")</f>
        <v>0</v>
      </c>
      <c r="N547" s="32">
        <f>SUMIFS('Capex forecast'!M$7:M$210,'Capex forecast'!$T$7:$T$210,'Allocation of site-spec costs'!$B547,'Capex forecast'!$S$7:$S$210,'Allocation of site-spec costs'!$D547,'Capex forecast'!$Q$7:$Q$210,"Customer Connection")</f>
        <v>0</v>
      </c>
      <c r="O547" s="32">
        <f>SUMIFS('Capex forecast'!N$7:N$210,'Capex forecast'!$T$7:$T$210,'Allocation of site-spec costs'!$B547,'Capex forecast'!$S$7:$S$210,'Allocation of site-spec costs'!$D547,'Capex forecast'!$Q$7:$Q$210,"Customer Connection")</f>
        <v>0</v>
      </c>
      <c r="Q547" s="6" t="s">
        <v>97</v>
      </c>
      <c r="R547" s="6" t="str">
        <f>INDEX('Raw demand forecast'!$M$7:$M$5830,MATCH($Q547,'Raw demand forecast'!$B$7:$B$5830,0))</f>
        <v>No</v>
      </c>
      <c r="S547" s="6" t="str">
        <f>IF(COUNTIF($Q$93:Q547,$B547) = 1, "LV", IF(COUNTIF($Q$93:Q547,$B547) = 2, "HV", "ST"))</f>
        <v>HV</v>
      </c>
      <c r="T547" s="6" t="str">
        <f>INDEX('Demand forecast and growth rate'!$E$7:$E$273,MATCH($Q547,'Demand forecast and growth rate'!$B$7:$B$273,0))</f>
        <v>High growth</v>
      </c>
      <c r="U547" s="32">
        <f>SUMIFS('Capex forecast'!E$7:E$210,'Capex forecast'!$T$7:$T$210,$Q547,'Capex forecast'!$S$7:$S$210,$S547,'Capex forecast'!$Q$7:$Q$210,"Augex")</f>
        <v>0</v>
      </c>
      <c r="V547" s="32">
        <f>SUMIFS('Capex forecast'!F$7:F$210,'Capex forecast'!$T$7:$T$210,$Q547,'Capex forecast'!$S$7:$S$210,$S547,'Capex forecast'!$Q$7:$Q$210,"Augex")</f>
        <v>0</v>
      </c>
      <c r="W547" s="32">
        <f>SUMIFS('Capex forecast'!G$7:G$210,'Capex forecast'!$T$7:$T$210,$Q547,'Capex forecast'!$S$7:$S$210,$S547,'Capex forecast'!$Q$7:$Q$210,"Augex")</f>
        <v>0</v>
      </c>
      <c r="X547" s="32">
        <f>SUMIFS('Capex forecast'!H$7:H$210,'Capex forecast'!$T$7:$T$210,$Q547,'Capex forecast'!$S$7:$S$210,$S547,'Capex forecast'!$Q$7:$Q$210,"Augex")</f>
        <v>0</v>
      </c>
      <c r="Y547" s="32">
        <f>SUMIFS('Capex forecast'!I$7:I$210,'Capex forecast'!$T$7:$T$210,$Q547,'Capex forecast'!$S$7:$S$210,$S547,'Capex forecast'!$Q$7:$Q$210,"Augex")</f>
        <v>0</v>
      </c>
      <c r="Z547" s="32">
        <f>SUMIFS('Capex forecast'!J$7:J$210,'Capex forecast'!$T$7:$T$210,$Q547,'Capex forecast'!$S$7:$S$210,$S547,'Capex forecast'!$Q$7:$Q$210,"Augex")</f>
        <v>0</v>
      </c>
      <c r="AA547" s="32">
        <f>SUMIFS('Capex forecast'!K$7:K$210,'Capex forecast'!$T$7:$T$210,$Q547,'Capex forecast'!$S$7:$S$210,$S547,'Capex forecast'!$Q$7:$Q$210,"Augex")</f>
        <v>0</v>
      </c>
      <c r="AB547" s="32">
        <f>SUMIFS('Capex forecast'!L$7:L$210,'Capex forecast'!$T$7:$T$210,$Q547,'Capex forecast'!$S$7:$S$210,$S547,'Capex forecast'!$Q$7:$Q$210,"Augex")</f>
        <v>0</v>
      </c>
      <c r="AC547" s="32">
        <f>SUMIFS('Capex forecast'!M$7:M$210,'Capex forecast'!$T$7:$T$210,$Q547,'Capex forecast'!$S$7:$S$210,$S547,'Capex forecast'!$Q$7:$Q$210,"Augex")</f>
        <v>0</v>
      </c>
      <c r="AD547" s="32">
        <f>SUMIFS('Capex forecast'!N$7:N$210,'Capex forecast'!$T$7:$T$210,$Q547,'Capex forecast'!$S$7:$S$210,$S547,'Capex forecast'!$Q$7:$Q$210,"Augex")</f>
        <v>0</v>
      </c>
      <c r="AF547" s="6" t="s">
        <v>97</v>
      </c>
      <c r="AG547" s="6" t="str">
        <f>INDEX('Raw demand forecast'!$M$7:$M$5830,MATCH($Q547,'Raw demand forecast'!$B$7:$B$5830,0))</f>
        <v>No</v>
      </c>
      <c r="AH547" s="6" t="str">
        <f>IF(COUNTIF($AF$93:AF547,$B547) = 1, "LV", IF(COUNTIF($AF$93:AF547,$B547) = 2, "HV", "ST"))</f>
        <v>HV</v>
      </c>
      <c r="AI547" s="6" t="str">
        <f>INDEX('Demand forecast and growth rate'!$E$7:$E$273,MATCH($Q547,'Demand forecast and growth rate'!$B$7:$B$273,0))</f>
        <v>High growth</v>
      </c>
      <c r="AJ547" s="53">
        <f>SUMIFS('Capex forecast'!E$7:E$210,'Capex forecast'!$T$7:$T$210,$AF547,'Capex forecast'!$S$7:$S$210,$AH547,'Capex forecast'!$Q$7:$Q$210,"Repex")</f>
        <v>0</v>
      </c>
      <c r="AK547" s="53">
        <f>SUMIFS('Capex forecast'!F$7:F$210,'Capex forecast'!$T$7:$T$210,$AF547,'Capex forecast'!$S$7:$S$210,$AH547,'Capex forecast'!$Q$7:$Q$210,"Repex")</f>
        <v>0</v>
      </c>
      <c r="AL547" s="53">
        <f>SUMIFS('Capex forecast'!G$7:G$210,'Capex forecast'!$T$7:$T$210,$AF547,'Capex forecast'!$S$7:$S$210,$AH547,'Capex forecast'!$Q$7:$Q$210,"Repex")</f>
        <v>0</v>
      </c>
      <c r="AM547" s="53">
        <f>SUMIFS('Capex forecast'!H$7:H$210,'Capex forecast'!$T$7:$T$210,$AF547,'Capex forecast'!$S$7:$S$210,$AH547,'Capex forecast'!$Q$7:$Q$210,"Repex")</f>
        <v>0</v>
      </c>
      <c r="AN547" s="53">
        <f>SUMIFS('Capex forecast'!I$7:I$210,'Capex forecast'!$T$7:$T$210,$AF547,'Capex forecast'!$S$7:$S$210,$AH547,'Capex forecast'!$Q$7:$Q$210,"Repex")</f>
        <v>0</v>
      </c>
      <c r="AO547" s="53">
        <f>SUMIFS('Capex forecast'!J$7:J$210,'Capex forecast'!$T$7:$T$210,$AF547,'Capex forecast'!$S$7:$S$210,$AH547,'Capex forecast'!$Q$7:$Q$210,"Repex")</f>
        <v>0</v>
      </c>
      <c r="AP547" s="53">
        <f>SUMIFS('Capex forecast'!K$7:K$210,'Capex forecast'!$T$7:$T$210,$AF547,'Capex forecast'!$S$7:$S$210,$AH547,'Capex forecast'!$Q$7:$Q$210,"Repex")</f>
        <v>0</v>
      </c>
      <c r="AQ547" s="53">
        <f>SUMIFS('Capex forecast'!L$7:L$210,'Capex forecast'!$T$7:$T$210,$AF547,'Capex forecast'!$S$7:$S$210,$AH547,'Capex forecast'!$Q$7:$Q$210,"Repex")</f>
        <v>0</v>
      </c>
      <c r="AR547" s="53">
        <f>SUMIFS('Capex forecast'!M$7:M$210,'Capex forecast'!$T$7:$T$210,$AF547,'Capex forecast'!$S$7:$S$210,$AH547,'Capex forecast'!$Q$7:$Q$210,"Repex")</f>
        <v>0</v>
      </c>
      <c r="AS547" s="53">
        <f>SUMIFS('Capex forecast'!N$7:N$210,'Capex forecast'!$T$7:$T$210,$AF547,'Capex forecast'!$S$7:$S$210,$AH547,'Capex forecast'!$Q$7:$Q$210,"Repex")</f>
        <v>0</v>
      </c>
    </row>
    <row r="548" spans="2:45" ht="15">
      <c r="B548" s="6" t="s">
        <v>118</v>
      </c>
      <c r="C548" s="6" t="str">
        <f>INDEX('Raw demand forecast'!$M$7:$M$5830,MATCH($B548,'Raw demand forecast'!$B$7:$B$5830,0))</f>
        <v>No</v>
      </c>
      <c r="D548" s="6" t="str">
        <f>IF(COUNTIF($B$93:B548,$B548) = 1, "LV", IF(COUNTIF($B$93:B548,$B548) = 2, "HV", "ST"))</f>
        <v>HV</v>
      </c>
      <c r="E548" s="6" t="str">
        <f>INDEX('Demand forecast and growth rate'!$E$7:$E$273,MATCH($B548,'Demand forecast and growth rate'!$B$7:$B$273,0))</f>
        <v>Steady/falling</v>
      </c>
      <c r="F548" s="32">
        <f>SUMIFS('Capex forecast'!E$7:E$210,'Capex forecast'!$T$7:$T$210,'Allocation of site-spec costs'!$B548,'Capex forecast'!$S$7:$S$210,'Allocation of site-spec costs'!$D548,'Capex forecast'!$Q$7:$Q$210,"Customer Connection")</f>
        <v>0</v>
      </c>
      <c r="G548" s="32">
        <f>SUMIFS('Capex forecast'!F$7:F$210,'Capex forecast'!$T$7:$T$210,'Allocation of site-spec costs'!$B548,'Capex forecast'!$S$7:$S$210,'Allocation of site-spec costs'!$D548,'Capex forecast'!$Q$7:$Q$210,"Customer Connection")</f>
        <v>0</v>
      </c>
      <c r="H548" s="32">
        <f>SUMIFS('Capex forecast'!G$7:G$210,'Capex forecast'!$T$7:$T$210,'Allocation of site-spec costs'!$B548,'Capex forecast'!$S$7:$S$210,'Allocation of site-spec costs'!$D548,'Capex forecast'!$Q$7:$Q$210,"Customer Connection")</f>
        <v>0</v>
      </c>
      <c r="I548" s="32">
        <f>SUMIFS('Capex forecast'!H$7:H$210,'Capex forecast'!$T$7:$T$210,'Allocation of site-spec costs'!$B548,'Capex forecast'!$S$7:$S$210,'Allocation of site-spec costs'!$D548,'Capex forecast'!$Q$7:$Q$210,"Customer Connection")</f>
        <v>0</v>
      </c>
      <c r="J548" s="32">
        <f>SUMIFS('Capex forecast'!I$7:I$210,'Capex forecast'!$T$7:$T$210,'Allocation of site-spec costs'!$B548,'Capex forecast'!$S$7:$S$210,'Allocation of site-spec costs'!$D548,'Capex forecast'!$Q$7:$Q$210,"Customer Connection")</f>
        <v>0</v>
      </c>
      <c r="K548" s="32">
        <f>SUMIFS('Capex forecast'!J$7:J$210,'Capex forecast'!$T$7:$T$210,'Allocation of site-spec costs'!$B548,'Capex forecast'!$S$7:$S$210,'Allocation of site-spec costs'!$D548,'Capex forecast'!$Q$7:$Q$210,"Customer Connection")</f>
        <v>0</v>
      </c>
      <c r="L548" s="32">
        <f>SUMIFS('Capex forecast'!K$7:K$210,'Capex forecast'!$T$7:$T$210,'Allocation of site-spec costs'!$B548,'Capex forecast'!$S$7:$S$210,'Allocation of site-spec costs'!$D548,'Capex forecast'!$Q$7:$Q$210,"Customer Connection")</f>
        <v>0</v>
      </c>
      <c r="M548" s="32">
        <f>SUMIFS('Capex forecast'!L$7:L$210,'Capex forecast'!$T$7:$T$210,'Allocation of site-spec costs'!$B548,'Capex forecast'!$S$7:$S$210,'Allocation of site-spec costs'!$D548,'Capex forecast'!$Q$7:$Q$210,"Customer Connection")</f>
        <v>0</v>
      </c>
      <c r="N548" s="32">
        <f>SUMIFS('Capex forecast'!M$7:M$210,'Capex forecast'!$T$7:$T$210,'Allocation of site-spec costs'!$B548,'Capex forecast'!$S$7:$S$210,'Allocation of site-spec costs'!$D548,'Capex forecast'!$Q$7:$Q$210,"Customer Connection")</f>
        <v>0</v>
      </c>
      <c r="O548" s="32">
        <f>SUMIFS('Capex forecast'!N$7:N$210,'Capex forecast'!$T$7:$T$210,'Allocation of site-spec costs'!$B548,'Capex forecast'!$S$7:$S$210,'Allocation of site-spec costs'!$D548,'Capex forecast'!$Q$7:$Q$210,"Customer Connection")</f>
        <v>0</v>
      </c>
      <c r="Q548" s="6" t="s">
        <v>118</v>
      </c>
      <c r="R548" s="6" t="str">
        <f>INDEX('Raw demand forecast'!$M$7:$M$5830,MATCH($Q548,'Raw demand forecast'!$B$7:$B$5830,0))</f>
        <v>No</v>
      </c>
      <c r="S548" s="6" t="str">
        <f>IF(COUNTIF($Q$93:Q548,$B548) = 1, "LV", IF(COUNTIF($Q$93:Q548,$B548) = 2, "HV", "ST"))</f>
        <v>HV</v>
      </c>
      <c r="T548" s="6" t="str">
        <f>INDEX('Demand forecast and growth rate'!$E$7:$E$273,MATCH($Q548,'Demand forecast and growth rate'!$B$7:$B$273,0))</f>
        <v>Steady/falling</v>
      </c>
      <c r="U548" s="32">
        <f>SUMIFS('Capex forecast'!E$7:E$210,'Capex forecast'!$T$7:$T$210,$Q548,'Capex forecast'!$S$7:$S$210,$S548,'Capex forecast'!$Q$7:$Q$210,"Augex")</f>
        <v>0</v>
      </c>
      <c r="V548" s="32">
        <f>SUMIFS('Capex forecast'!F$7:F$210,'Capex forecast'!$T$7:$T$210,$Q548,'Capex forecast'!$S$7:$S$210,$S548,'Capex forecast'!$Q$7:$Q$210,"Augex")</f>
        <v>0</v>
      </c>
      <c r="W548" s="32">
        <f>SUMIFS('Capex forecast'!G$7:G$210,'Capex forecast'!$T$7:$T$210,$Q548,'Capex forecast'!$S$7:$S$210,$S548,'Capex forecast'!$Q$7:$Q$210,"Augex")</f>
        <v>0</v>
      </c>
      <c r="X548" s="32">
        <f>SUMIFS('Capex forecast'!H$7:H$210,'Capex forecast'!$T$7:$T$210,$Q548,'Capex forecast'!$S$7:$S$210,$S548,'Capex forecast'!$Q$7:$Q$210,"Augex")</f>
        <v>0</v>
      </c>
      <c r="Y548" s="32">
        <f>SUMIFS('Capex forecast'!I$7:I$210,'Capex forecast'!$T$7:$T$210,$Q548,'Capex forecast'!$S$7:$S$210,$S548,'Capex forecast'!$Q$7:$Q$210,"Augex")</f>
        <v>0</v>
      </c>
      <c r="Z548" s="32">
        <f>SUMIFS('Capex forecast'!J$7:J$210,'Capex forecast'!$T$7:$T$210,$Q548,'Capex forecast'!$S$7:$S$210,$S548,'Capex forecast'!$Q$7:$Q$210,"Augex")</f>
        <v>0</v>
      </c>
      <c r="AA548" s="32">
        <f>SUMIFS('Capex forecast'!K$7:K$210,'Capex forecast'!$T$7:$T$210,$Q548,'Capex forecast'!$S$7:$S$210,$S548,'Capex forecast'!$Q$7:$Q$210,"Augex")</f>
        <v>0</v>
      </c>
      <c r="AB548" s="32">
        <f>SUMIFS('Capex forecast'!L$7:L$210,'Capex forecast'!$T$7:$T$210,$Q548,'Capex forecast'!$S$7:$S$210,$S548,'Capex forecast'!$Q$7:$Q$210,"Augex")</f>
        <v>0</v>
      </c>
      <c r="AC548" s="32">
        <f>SUMIFS('Capex forecast'!M$7:M$210,'Capex forecast'!$T$7:$T$210,$Q548,'Capex forecast'!$S$7:$S$210,$S548,'Capex forecast'!$Q$7:$Q$210,"Augex")</f>
        <v>0</v>
      </c>
      <c r="AD548" s="32">
        <f>SUMIFS('Capex forecast'!N$7:N$210,'Capex forecast'!$T$7:$T$210,$Q548,'Capex forecast'!$S$7:$S$210,$S548,'Capex forecast'!$Q$7:$Q$210,"Augex")</f>
        <v>0</v>
      </c>
      <c r="AF548" s="6" t="s">
        <v>118</v>
      </c>
      <c r="AG548" s="6" t="str">
        <f>INDEX('Raw demand forecast'!$M$7:$M$5830,MATCH($Q548,'Raw demand forecast'!$B$7:$B$5830,0))</f>
        <v>No</v>
      </c>
      <c r="AH548" s="6" t="str">
        <f>IF(COUNTIF($AF$93:AF548,$B548) = 1, "LV", IF(COUNTIF($AF$93:AF548,$B548) = 2, "HV", "ST"))</f>
        <v>HV</v>
      </c>
      <c r="AI548" s="6" t="str">
        <f>INDEX('Demand forecast and growth rate'!$E$7:$E$273,MATCH($Q548,'Demand forecast and growth rate'!$B$7:$B$273,0))</f>
        <v>Steady/falling</v>
      </c>
      <c r="AJ548" s="53">
        <f>SUMIFS('Capex forecast'!E$7:E$210,'Capex forecast'!$T$7:$T$210,$AF548,'Capex forecast'!$S$7:$S$210,$AH548,'Capex forecast'!$Q$7:$Q$210,"Repex")</f>
        <v>0</v>
      </c>
      <c r="AK548" s="53">
        <f>SUMIFS('Capex forecast'!F$7:F$210,'Capex forecast'!$T$7:$T$210,$AF548,'Capex forecast'!$S$7:$S$210,$AH548,'Capex forecast'!$Q$7:$Q$210,"Repex")</f>
        <v>0</v>
      </c>
      <c r="AL548" s="53">
        <f>SUMIFS('Capex forecast'!G$7:G$210,'Capex forecast'!$T$7:$T$210,$AF548,'Capex forecast'!$S$7:$S$210,$AH548,'Capex forecast'!$Q$7:$Q$210,"Repex")</f>
        <v>0</v>
      </c>
      <c r="AM548" s="53">
        <f>SUMIFS('Capex forecast'!H$7:H$210,'Capex forecast'!$T$7:$T$210,$AF548,'Capex forecast'!$S$7:$S$210,$AH548,'Capex forecast'!$Q$7:$Q$210,"Repex")</f>
        <v>0</v>
      </c>
      <c r="AN548" s="53">
        <f>SUMIFS('Capex forecast'!I$7:I$210,'Capex forecast'!$T$7:$T$210,$AF548,'Capex forecast'!$S$7:$S$210,$AH548,'Capex forecast'!$Q$7:$Q$210,"Repex")</f>
        <v>0</v>
      </c>
      <c r="AO548" s="53">
        <f>SUMIFS('Capex forecast'!J$7:J$210,'Capex forecast'!$T$7:$T$210,$AF548,'Capex forecast'!$S$7:$S$210,$AH548,'Capex forecast'!$Q$7:$Q$210,"Repex")</f>
        <v>0</v>
      </c>
      <c r="AP548" s="53">
        <f>SUMIFS('Capex forecast'!K$7:K$210,'Capex forecast'!$T$7:$T$210,$AF548,'Capex forecast'!$S$7:$S$210,$AH548,'Capex forecast'!$Q$7:$Q$210,"Repex")</f>
        <v>0</v>
      </c>
      <c r="AQ548" s="53">
        <f>SUMIFS('Capex forecast'!L$7:L$210,'Capex forecast'!$T$7:$T$210,$AF548,'Capex forecast'!$S$7:$S$210,$AH548,'Capex forecast'!$Q$7:$Q$210,"Repex")</f>
        <v>0</v>
      </c>
      <c r="AR548" s="53">
        <f>SUMIFS('Capex forecast'!M$7:M$210,'Capex forecast'!$T$7:$T$210,$AF548,'Capex forecast'!$S$7:$S$210,$AH548,'Capex forecast'!$Q$7:$Q$210,"Repex")</f>
        <v>0</v>
      </c>
      <c r="AS548" s="53">
        <f>SUMIFS('Capex forecast'!N$7:N$210,'Capex forecast'!$T$7:$T$210,$AF548,'Capex forecast'!$S$7:$S$210,$AH548,'Capex forecast'!$Q$7:$Q$210,"Repex")</f>
        <v>0</v>
      </c>
    </row>
    <row r="549" spans="2:45" ht="15">
      <c r="B549" s="6" t="s">
        <v>125</v>
      </c>
      <c r="C549" s="6" t="str">
        <f>INDEX('Raw demand forecast'!$M$7:$M$5830,MATCH($B549,'Raw demand forecast'!$B$7:$B$5830,0))</f>
        <v>No</v>
      </c>
      <c r="D549" s="6" t="str">
        <f>IF(COUNTIF($B$93:B549,$B549) = 1, "LV", IF(COUNTIF($B$93:B549,$B549) = 2, "HV", "ST"))</f>
        <v>HV</v>
      </c>
      <c r="E549" s="6" t="str">
        <f>INDEX('Demand forecast and growth rate'!$E$7:$E$273,MATCH($B549,'Demand forecast and growth rate'!$B$7:$B$273,0))</f>
        <v>High growth</v>
      </c>
      <c r="F549" s="32">
        <f>SUMIFS('Capex forecast'!E$7:E$210,'Capex forecast'!$T$7:$T$210,'Allocation of site-spec costs'!$B549,'Capex forecast'!$S$7:$S$210,'Allocation of site-spec costs'!$D549,'Capex forecast'!$Q$7:$Q$210,"Customer Connection")</f>
        <v>0</v>
      </c>
      <c r="G549" s="32">
        <f>SUMIFS('Capex forecast'!F$7:F$210,'Capex forecast'!$T$7:$T$210,'Allocation of site-spec costs'!$B549,'Capex forecast'!$S$7:$S$210,'Allocation of site-spec costs'!$D549,'Capex forecast'!$Q$7:$Q$210,"Customer Connection")</f>
        <v>0</v>
      </c>
      <c r="H549" s="32">
        <f>SUMIFS('Capex forecast'!G$7:G$210,'Capex forecast'!$T$7:$T$210,'Allocation of site-spec costs'!$B549,'Capex forecast'!$S$7:$S$210,'Allocation of site-spec costs'!$D549,'Capex forecast'!$Q$7:$Q$210,"Customer Connection")</f>
        <v>0</v>
      </c>
      <c r="I549" s="32">
        <f>SUMIFS('Capex forecast'!H$7:H$210,'Capex forecast'!$T$7:$T$210,'Allocation of site-spec costs'!$B549,'Capex forecast'!$S$7:$S$210,'Allocation of site-spec costs'!$D549,'Capex forecast'!$Q$7:$Q$210,"Customer Connection")</f>
        <v>0</v>
      </c>
      <c r="J549" s="32">
        <f>SUMIFS('Capex forecast'!I$7:I$210,'Capex forecast'!$T$7:$T$210,'Allocation of site-spec costs'!$B549,'Capex forecast'!$S$7:$S$210,'Allocation of site-spec costs'!$D549,'Capex forecast'!$Q$7:$Q$210,"Customer Connection")</f>
        <v>0</v>
      </c>
      <c r="K549" s="32">
        <f>SUMIFS('Capex forecast'!J$7:J$210,'Capex forecast'!$T$7:$T$210,'Allocation of site-spec costs'!$B549,'Capex forecast'!$S$7:$S$210,'Allocation of site-spec costs'!$D549,'Capex forecast'!$Q$7:$Q$210,"Customer Connection")</f>
        <v>0</v>
      </c>
      <c r="L549" s="32">
        <f>SUMIFS('Capex forecast'!K$7:K$210,'Capex forecast'!$T$7:$T$210,'Allocation of site-spec costs'!$B549,'Capex forecast'!$S$7:$S$210,'Allocation of site-spec costs'!$D549,'Capex forecast'!$Q$7:$Q$210,"Customer Connection")</f>
        <v>0</v>
      </c>
      <c r="M549" s="32">
        <f>SUMIFS('Capex forecast'!L$7:L$210,'Capex forecast'!$T$7:$T$210,'Allocation of site-spec costs'!$B549,'Capex forecast'!$S$7:$S$210,'Allocation of site-spec costs'!$D549,'Capex forecast'!$Q$7:$Q$210,"Customer Connection")</f>
        <v>0</v>
      </c>
      <c r="N549" s="32">
        <f>SUMIFS('Capex forecast'!M$7:M$210,'Capex forecast'!$T$7:$T$210,'Allocation of site-spec costs'!$B549,'Capex forecast'!$S$7:$S$210,'Allocation of site-spec costs'!$D549,'Capex forecast'!$Q$7:$Q$210,"Customer Connection")</f>
        <v>0</v>
      </c>
      <c r="O549" s="32">
        <f>SUMIFS('Capex forecast'!N$7:N$210,'Capex forecast'!$T$7:$T$210,'Allocation of site-spec costs'!$B549,'Capex forecast'!$S$7:$S$210,'Allocation of site-spec costs'!$D549,'Capex forecast'!$Q$7:$Q$210,"Customer Connection")</f>
        <v>0</v>
      </c>
      <c r="Q549" s="6" t="s">
        <v>125</v>
      </c>
      <c r="R549" s="6" t="str">
        <f>INDEX('Raw demand forecast'!$M$7:$M$5830,MATCH($Q549,'Raw demand forecast'!$B$7:$B$5830,0))</f>
        <v>No</v>
      </c>
      <c r="S549" s="6" t="str">
        <f>IF(COUNTIF($Q$93:Q549,$B549) = 1, "LV", IF(COUNTIF($Q$93:Q549,$B549) = 2, "HV", "ST"))</f>
        <v>HV</v>
      </c>
      <c r="T549" s="6" t="str">
        <f>INDEX('Demand forecast and growth rate'!$E$7:$E$273,MATCH($Q549,'Demand forecast and growth rate'!$B$7:$B$273,0))</f>
        <v>High growth</v>
      </c>
      <c r="U549" s="32">
        <f>SUMIFS('Capex forecast'!E$7:E$210,'Capex forecast'!$T$7:$T$210,$Q549,'Capex forecast'!$S$7:$S$210,$S549,'Capex forecast'!$Q$7:$Q$210,"Augex")</f>
        <v>50400</v>
      </c>
      <c r="V549" s="32">
        <f>SUMIFS('Capex forecast'!F$7:F$210,'Capex forecast'!$T$7:$T$210,$Q549,'Capex forecast'!$S$7:$S$210,$S549,'Capex forecast'!$Q$7:$Q$210,"Augex")</f>
        <v>0</v>
      </c>
      <c r="W549" s="32">
        <f>SUMIFS('Capex forecast'!G$7:G$210,'Capex forecast'!$T$7:$T$210,$Q549,'Capex forecast'!$S$7:$S$210,$S549,'Capex forecast'!$Q$7:$Q$210,"Augex")</f>
        <v>0</v>
      </c>
      <c r="X549" s="32">
        <f>SUMIFS('Capex forecast'!H$7:H$210,'Capex forecast'!$T$7:$T$210,$Q549,'Capex forecast'!$S$7:$S$210,$S549,'Capex forecast'!$Q$7:$Q$210,"Augex")</f>
        <v>0</v>
      </c>
      <c r="Y549" s="32">
        <f>SUMIFS('Capex forecast'!I$7:I$210,'Capex forecast'!$T$7:$T$210,$Q549,'Capex forecast'!$S$7:$S$210,$S549,'Capex forecast'!$Q$7:$Q$210,"Augex")</f>
        <v>0</v>
      </c>
      <c r="Z549" s="32">
        <f>SUMIFS('Capex forecast'!J$7:J$210,'Capex forecast'!$T$7:$T$210,$Q549,'Capex forecast'!$S$7:$S$210,$S549,'Capex forecast'!$Q$7:$Q$210,"Augex")</f>
        <v>0</v>
      </c>
      <c r="AA549" s="32">
        <f>SUMIFS('Capex forecast'!K$7:K$210,'Capex forecast'!$T$7:$T$210,$Q549,'Capex forecast'!$S$7:$S$210,$S549,'Capex forecast'!$Q$7:$Q$210,"Augex")</f>
        <v>0</v>
      </c>
      <c r="AB549" s="32">
        <f>SUMIFS('Capex forecast'!L$7:L$210,'Capex forecast'!$T$7:$T$210,$Q549,'Capex forecast'!$S$7:$S$210,$S549,'Capex forecast'!$Q$7:$Q$210,"Augex")</f>
        <v>0</v>
      </c>
      <c r="AC549" s="32">
        <f>SUMIFS('Capex forecast'!M$7:M$210,'Capex forecast'!$T$7:$T$210,$Q549,'Capex forecast'!$S$7:$S$210,$S549,'Capex forecast'!$Q$7:$Q$210,"Augex")</f>
        <v>0</v>
      </c>
      <c r="AD549" s="32">
        <f>SUMIFS('Capex forecast'!N$7:N$210,'Capex forecast'!$T$7:$T$210,$Q549,'Capex forecast'!$S$7:$S$210,$S549,'Capex forecast'!$Q$7:$Q$210,"Augex")</f>
        <v>0</v>
      </c>
      <c r="AF549" s="6" t="s">
        <v>125</v>
      </c>
      <c r="AG549" s="6" t="str">
        <f>INDEX('Raw demand forecast'!$M$7:$M$5830,MATCH($Q549,'Raw demand forecast'!$B$7:$B$5830,0))</f>
        <v>No</v>
      </c>
      <c r="AH549" s="6" t="str">
        <f>IF(COUNTIF($AF$93:AF549,$B549) = 1, "LV", IF(COUNTIF($AF$93:AF549,$B549) = 2, "HV", "ST"))</f>
        <v>HV</v>
      </c>
      <c r="AI549" s="6" t="str">
        <f>INDEX('Demand forecast and growth rate'!$E$7:$E$273,MATCH($Q549,'Demand forecast and growth rate'!$B$7:$B$273,0))</f>
        <v>High growth</v>
      </c>
      <c r="AJ549" s="53">
        <f>SUMIFS('Capex forecast'!E$7:E$210,'Capex forecast'!$T$7:$T$210,$AF549,'Capex forecast'!$S$7:$S$210,$AH549,'Capex forecast'!$Q$7:$Q$210,"Repex")</f>
        <v>0</v>
      </c>
      <c r="AK549" s="53">
        <f>SUMIFS('Capex forecast'!F$7:F$210,'Capex forecast'!$T$7:$T$210,$AF549,'Capex forecast'!$S$7:$S$210,$AH549,'Capex forecast'!$Q$7:$Q$210,"Repex")</f>
        <v>0</v>
      </c>
      <c r="AL549" s="53">
        <f>SUMIFS('Capex forecast'!G$7:G$210,'Capex forecast'!$T$7:$T$210,$AF549,'Capex forecast'!$S$7:$S$210,$AH549,'Capex forecast'!$Q$7:$Q$210,"Repex")</f>
        <v>0</v>
      </c>
      <c r="AM549" s="53">
        <f>SUMIFS('Capex forecast'!H$7:H$210,'Capex forecast'!$T$7:$T$210,$AF549,'Capex forecast'!$S$7:$S$210,$AH549,'Capex forecast'!$Q$7:$Q$210,"Repex")</f>
        <v>0</v>
      </c>
      <c r="AN549" s="53">
        <f>SUMIFS('Capex forecast'!I$7:I$210,'Capex forecast'!$T$7:$T$210,$AF549,'Capex forecast'!$S$7:$S$210,$AH549,'Capex forecast'!$Q$7:$Q$210,"Repex")</f>
        <v>0</v>
      </c>
      <c r="AO549" s="53">
        <f>SUMIFS('Capex forecast'!J$7:J$210,'Capex forecast'!$T$7:$T$210,$AF549,'Capex forecast'!$S$7:$S$210,$AH549,'Capex forecast'!$Q$7:$Q$210,"Repex")</f>
        <v>0</v>
      </c>
      <c r="AP549" s="53">
        <f>SUMIFS('Capex forecast'!K$7:K$210,'Capex forecast'!$T$7:$T$210,$AF549,'Capex forecast'!$S$7:$S$210,$AH549,'Capex forecast'!$Q$7:$Q$210,"Repex")</f>
        <v>0</v>
      </c>
      <c r="AQ549" s="53">
        <f>SUMIFS('Capex forecast'!L$7:L$210,'Capex forecast'!$T$7:$T$210,$AF549,'Capex forecast'!$S$7:$S$210,$AH549,'Capex forecast'!$Q$7:$Q$210,"Repex")</f>
        <v>0</v>
      </c>
      <c r="AR549" s="53">
        <f>SUMIFS('Capex forecast'!M$7:M$210,'Capex forecast'!$T$7:$T$210,$AF549,'Capex forecast'!$S$7:$S$210,$AH549,'Capex forecast'!$Q$7:$Q$210,"Repex")</f>
        <v>0</v>
      </c>
      <c r="AS549" s="53">
        <f>SUMIFS('Capex forecast'!N$7:N$210,'Capex forecast'!$T$7:$T$210,$AF549,'Capex forecast'!$S$7:$S$210,$AH549,'Capex forecast'!$Q$7:$Q$210,"Repex")</f>
        <v>0</v>
      </c>
    </row>
    <row r="550" spans="2:45" ht="15">
      <c r="B550" s="6" t="s">
        <v>554</v>
      </c>
      <c r="C550" s="6" t="str">
        <f>INDEX('Raw demand forecast'!$M$7:$M$5830,MATCH($B550,'Raw demand forecast'!$B$7:$B$5830,0))</f>
        <v>Yes</v>
      </c>
      <c r="D550" s="6" t="str">
        <f>IF(COUNTIF($B$93:B550,$B550) = 1, "LV", IF(COUNTIF($B$93:B550,$B550) = 2, "HV", "ST"))</f>
        <v>HV</v>
      </c>
      <c r="E550" s="6" t="str">
        <f>INDEX('Demand forecast and growth rate'!$E$7:$E$273,MATCH($B550,'Demand forecast and growth rate'!$B$7:$B$273,0))</f>
        <v>Steady/falling</v>
      </c>
      <c r="F550" s="32">
        <f>SUMIFS('Capex forecast'!E$7:E$210,'Capex forecast'!$T$7:$T$210,'Allocation of site-spec costs'!$B550,'Capex forecast'!$S$7:$S$210,'Allocation of site-spec costs'!$D550,'Capex forecast'!$Q$7:$Q$210,"Customer Connection")</f>
        <v>0</v>
      </c>
      <c r="G550" s="32">
        <f>SUMIFS('Capex forecast'!F$7:F$210,'Capex forecast'!$T$7:$T$210,'Allocation of site-spec costs'!$B550,'Capex forecast'!$S$7:$S$210,'Allocation of site-spec costs'!$D550,'Capex forecast'!$Q$7:$Q$210,"Customer Connection")</f>
        <v>0</v>
      </c>
      <c r="H550" s="32">
        <f>SUMIFS('Capex forecast'!G$7:G$210,'Capex forecast'!$T$7:$T$210,'Allocation of site-spec costs'!$B550,'Capex forecast'!$S$7:$S$210,'Allocation of site-spec costs'!$D550,'Capex forecast'!$Q$7:$Q$210,"Customer Connection")</f>
        <v>0</v>
      </c>
      <c r="I550" s="32">
        <f>SUMIFS('Capex forecast'!H$7:H$210,'Capex forecast'!$T$7:$T$210,'Allocation of site-spec costs'!$B550,'Capex forecast'!$S$7:$S$210,'Allocation of site-spec costs'!$D550,'Capex forecast'!$Q$7:$Q$210,"Customer Connection")</f>
        <v>0</v>
      </c>
      <c r="J550" s="32">
        <f>SUMIFS('Capex forecast'!I$7:I$210,'Capex forecast'!$T$7:$T$210,'Allocation of site-spec costs'!$B550,'Capex forecast'!$S$7:$S$210,'Allocation of site-spec costs'!$D550,'Capex forecast'!$Q$7:$Q$210,"Customer Connection")</f>
        <v>0</v>
      </c>
      <c r="K550" s="32">
        <f>SUMIFS('Capex forecast'!J$7:J$210,'Capex forecast'!$T$7:$T$210,'Allocation of site-spec costs'!$B550,'Capex forecast'!$S$7:$S$210,'Allocation of site-spec costs'!$D550,'Capex forecast'!$Q$7:$Q$210,"Customer Connection")</f>
        <v>0</v>
      </c>
      <c r="L550" s="32">
        <f>SUMIFS('Capex forecast'!K$7:K$210,'Capex forecast'!$T$7:$T$210,'Allocation of site-spec costs'!$B550,'Capex forecast'!$S$7:$S$210,'Allocation of site-spec costs'!$D550,'Capex forecast'!$Q$7:$Q$210,"Customer Connection")</f>
        <v>0</v>
      </c>
      <c r="M550" s="32">
        <f>SUMIFS('Capex forecast'!L$7:L$210,'Capex forecast'!$T$7:$T$210,'Allocation of site-spec costs'!$B550,'Capex forecast'!$S$7:$S$210,'Allocation of site-spec costs'!$D550,'Capex forecast'!$Q$7:$Q$210,"Customer Connection")</f>
        <v>0</v>
      </c>
      <c r="N550" s="32">
        <f>SUMIFS('Capex forecast'!M$7:M$210,'Capex forecast'!$T$7:$T$210,'Allocation of site-spec costs'!$B550,'Capex forecast'!$S$7:$S$210,'Allocation of site-spec costs'!$D550,'Capex forecast'!$Q$7:$Q$210,"Customer Connection")</f>
        <v>0</v>
      </c>
      <c r="O550" s="32">
        <f>SUMIFS('Capex forecast'!N$7:N$210,'Capex forecast'!$T$7:$T$210,'Allocation of site-spec costs'!$B550,'Capex forecast'!$S$7:$S$210,'Allocation of site-spec costs'!$D550,'Capex forecast'!$Q$7:$Q$210,"Customer Connection")</f>
        <v>0</v>
      </c>
      <c r="Q550" s="6" t="s">
        <v>554</v>
      </c>
      <c r="R550" s="6" t="str">
        <f>INDEX('Raw demand forecast'!$M$7:$M$5830,MATCH($Q550,'Raw demand forecast'!$B$7:$B$5830,0))</f>
        <v>Yes</v>
      </c>
      <c r="S550" s="6" t="str">
        <f>IF(COUNTIF($Q$93:Q550,$B550) = 1, "LV", IF(COUNTIF($Q$93:Q550,$B550) = 2, "HV", "ST"))</f>
        <v>HV</v>
      </c>
      <c r="T550" s="6" t="str">
        <f>INDEX('Demand forecast and growth rate'!$E$7:$E$273,MATCH($Q550,'Demand forecast and growth rate'!$B$7:$B$273,0))</f>
        <v>Steady/falling</v>
      </c>
      <c r="U550" s="32">
        <f>SUMIFS('Capex forecast'!E$7:E$210,'Capex forecast'!$T$7:$T$210,$Q550,'Capex forecast'!$S$7:$S$210,$S550,'Capex forecast'!$Q$7:$Q$210,"Augex")</f>
        <v>0</v>
      </c>
      <c r="V550" s="32">
        <f>SUMIFS('Capex forecast'!F$7:F$210,'Capex forecast'!$T$7:$T$210,$Q550,'Capex forecast'!$S$7:$S$210,$S550,'Capex forecast'!$Q$7:$Q$210,"Augex")</f>
        <v>0</v>
      </c>
      <c r="W550" s="32">
        <f>SUMIFS('Capex forecast'!G$7:G$210,'Capex forecast'!$T$7:$T$210,$Q550,'Capex forecast'!$S$7:$S$210,$S550,'Capex forecast'!$Q$7:$Q$210,"Augex")</f>
        <v>0</v>
      </c>
      <c r="X550" s="32">
        <f>SUMIFS('Capex forecast'!H$7:H$210,'Capex forecast'!$T$7:$T$210,$Q550,'Capex forecast'!$S$7:$S$210,$S550,'Capex forecast'!$Q$7:$Q$210,"Augex")</f>
        <v>0</v>
      </c>
      <c r="Y550" s="32">
        <f>SUMIFS('Capex forecast'!I$7:I$210,'Capex forecast'!$T$7:$T$210,$Q550,'Capex forecast'!$S$7:$S$210,$S550,'Capex forecast'!$Q$7:$Q$210,"Augex")</f>
        <v>0</v>
      </c>
      <c r="Z550" s="32">
        <f>SUMIFS('Capex forecast'!J$7:J$210,'Capex forecast'!$T$7:$T$210,$Q550,'Capex forecast'!$S$7:$S$210,$S550,'Capex forecast'!$Q$7:$Q$210,"Augex")</f>
        <v>0</v>
      </c>
      <c r="AA550" s="32">
        <f>SUMIFS('Capex forecast'!K$7:K$210,'Capex forecast'!$T$7:$T$210,$Q550,'Capex forecast'!$S$7:$S$210,$S550,'Capex forecast'!$Q$7:$Q$210,"Augex")</f>
        <v>0</v>
      </c>
      <c r="AB550" s="32">
        <f>SUMIFS('Capex forecast'!L$7:L$210,'Capex forecast'!$T$7:$T$210,$Q550,'Capex forecast'!$S$7:$S$210,$S550,'Capex forecast'!$Q$7:$Q$210,"Augex")</f>
        <v>0</v>
      </c>
      <c r="AC550" s="32">
        <f>SUMIFS('Capex forecast'!M$7:M$210,'Capex forecast'!$T$7:$T$210,$Q550,'Capex forecast'!$S$7:$S$210,$S550,'Capex forecast'!$Q$7:$Q$210,"Augex")</f>
        <v>0</v>
      </c>
      <c r="AD550" s="32">
        <f>SUMIFS('Capex forecast'!N$7:N$210,'Capex forecast'!$T$7:$T$210,$Q550,'Capex forecast'!$S$7:$S$210,$S550,'Capex forecast'!$Q$7:$Q$210,"Augex")</f>
        <v>0</v>
      </c>
      <c r="AF550" s="6" t="s">
        <v>554</v>
      </c>
      <c r="AG550" s="6" t="str">
        <f>INDEX('Raw demand forecast'!$M$7:$M$5830,MATCH($Q550,'Raw demand forecast'!$B$7:$B$5830,0))</f>
        <v>Yes</v>
      </c>
      <c r="AH550" s="6" t="str">
        <f>IF(COUNTIF($AF$93:AF550,$B550) = 1, "LV", IF(COUNTIF($AF$93:AF550,$B550) = 2, "HV", "ST"))</f>
        <v>HV</v>
      </c>
      <c r="AI550" s="6" t="str">
        <f>INDEX('Demand forecast and growth rate'!$E$7:$E$273,MATCH($Q550,'Demand forecast and growth rate'!$B$7:$B$273,0))</f>
        <v>Steady/falling</v>
      </c>
      <c r="AJ550" s="53">
        <f>SUMIFS('Capex forecast'!E$7:E$210,'Capex forecast'!$T$7:$T$210,$AF550,'Capex forecast'!$S$7:$S$210,$AH550,'Capex forecast'!$Q$7:$Q$210,"Repex")</f>
        <v>0</v>
      </c>
      <c r="AK550" s="53">
        <f>SUMIFS('Capex forecast'!F$7:F$210,'Capex forecast'!$T$7:$T$210,$AF550,'Capex forecast'!$S$7:$S$210,$AH550,'Capex forecast'!$Q$7:$Q$210,"Repex")</f>
        <v>0</v>
      </c>
      <c r="AL550" s="53">
        <f>SUMIFS('Capex forecast'!G$7:G$210,'Capex forecast'!$T$7:$T$210,$AF550,'Capex forecast'!$S$7:$S$210,$AH550,'Capex forecast'!$Q$7:$Q$210,"Repex")</f>
        <v>0</v>
      </c>
      <c r="AM550" s="53">
        <f>SUMIFS('Capex forecast'!H$7:H$210,'Capex forecast'!$T$7:$T$210,$AF550,'Capex forecast'!$S$7:$S$210,$AH550,'Capex forecast'!$Q$7:$Q$210,"Repex")</f>
        <v>0</v>
      </c>
      <c r="AN550" s="53">
        <f>SUMIFS('Capex forecast'!I$7:I$210,'Capex forecast'!$T$7:$T$210,$AF550,'Capex forecast'!$S$7:$S$210,$AH550,'Capex forecast'!$Q$7:$Q$210,"Repex")</f>
        <v>0</v>
      </c>
      <c r="AO550" s="53">
        <f>SUMIFS('Capex forecast'!J$7:J$210,'Capex forecast'!$T$7:$T$210,$AF550,'Capex forecast'!$S$7:$S$210,$AH550,'Capex forecast'!$Q$7:$Q$210,"Repex")</f>
        <v>0</v>
      </c>
      <c r="AP550" s="53">
        <f>SUMIFS('Capex forecast'!K$7:K$210,'Capex forecast'!$T$7:$T$210,$AF550,'Capex forecast'!$S$7:$S$210,$AH550,'Capex forecast'!$Q$7:$Q$210,"Repex")</f>
        <v>0</v>
      </c>
      <c r="AQ550" s="53">
        <f>SUMIFS('Capex forecast'!L$7:L$210,'Capex forecast'!$T$7:$T$210,$AF550,'Capex forecast'!$S$7:$S$210,$AH550,'Capex forecast'!$Q$7:$Q$210,"Repex")</f>
        <v>0</v>
      </c>
      <c r="AR550" s="53">
        <f>SUMIFS('Capex forecast'!M$7:M$210,'Capex forecast'!$T$7:$T$210,$AF550,'Capex forecast'!$S$7:$S$210,$AH550,'Capex forecast'!$Q$7:$Q$210,"Repex")</f>
        <v>0</v>
      </c>
      <c r="AS550" s="53">
        <f>SUMIFS('Capex forecast'!N$7:N$210,'Capex forecast'!$T$7:$T$210,$AF550,'Capex forecast'!$S$7:$S$210,$AH550,'Capex forecast'!$Q$7:$Q$210,"Repex")</f>
        <v>0</v>
      </c>
    </row>
    <row r="551" spans="2:45" ht="15">
      <c r="B551" s="6" t="s">
        <v>562</v>
      </c>
      <c r="C551" s="6" t="str">
        <f>INDEX('Raw demand forecast'!$M$7:$M$5830,MATCH($B551,'Raw demand forecast'!$B$7:$B$5830,0))</f>
        <v>Yes</v>
      </c>
      <c r="D551" s="6" t="str">
        <f>IF(COUNTIF($B$93:B551,$B551) = 1, "LV", IF(COUNTIF($B$93:B551,$B551) = 2, "HV", "ST"))</f>
        <v>HV</v>
      </c>
      <c r="E551" s="6" t="str">
        <f>INDEX('Demand forecast and growth rate'!$E$7:$E$273,MATCH($B551,'Demand forecast and growth rate'!$B$7:$B$273,0))</f>
        <v>Steady/falling</v>
      </c>
      <c r="F551" s="32">
        <f>SUMIFS('Capex forecast'!E$7:E$210,'Capex forecast'!$T$7:$T$210,'Allocation of site-spec costs'!$B551,'Capex forecast'!$S$7:$S$210,'Allocation of site-spec costs'!$D551,'Capex forecast'!$Q$7:$Q$210,"Customer Connection")</f>
        <v>0</v>
      </c>
      <c r="G551" s="32">
        <f>SUMIFS('Capex forecast'!F$7:F$210,'Capex forecast'!$T$7:$T$210,'Allocation of site-spec costs'!$B551,'Capex forecast'!$S$7:$S$210,'Allocation of site-spec costs'!$D551,'Capex forecast'!$Q$7:$Q$210,"Customer Connection")</f>
        <v>0</v>
      </c>
      <c r="H551" s="32">
        <f>SUMIFS('Capex forecast'!G$7:G$210,'Capex forecast'!$T$7:$T$210,'Allocation of site-spec costs'!$B551,'Capex forecast'!$S$7:$S$210,'Allocation of site-spec costs'!$D551,'Capex forecast'!$Q$7:$Q$210,"Customer Connection")</f>
        <v>0</v>
      </c>
      <c r="I551" s="32">
        <f>SUMIFS('Capex forecast'!H$7:H$210,'Capex forecast'!$T$7:$T$210,'Allocation of site-spec costs'!$B551,'Capex forecast'!$S$7:$S$210,'Allocation of site-spec costs'!$D551,'Capex forecast'!$Q$7:$Q$210,"Customer Connection")</f>
        <v>0</v>
      </c>
      <c r="J551" s="32">
        <f>SUMIFS('Capex forecast'!I$7:I$210,'Capex forecast'!$T$7:$T$210,'Allocation of site-spec costs'!$B551,'Capex forecast'!$S$7:$S$210,'Allocation of site-spec costs'!$D551,'Capex forecast'!$Q$7:$Q$210,"Customer Connection")</f>
        <v>0</v>
      </c>
      <c r="K551" s="32">
        <f>SUMIFS('Capex forecast'!J$7:J$210,'Capex forecast'!$T$7:$T$210,'Allocation of site-spec costs'!$B551,'Capex forecast'!$S$7:$S$210,'Allocation of site-spec costs'!$D551,'Capex forecast'!$Q$7:$Q$210,"Customer Connection")</f>
        <v>0</v>
      </c>
      <c r="L551" s="32">
        <f>SUMIFS('Capex forecast'!K$7:K$210,'Capex forecast'!$T$7:$T$210,'Allocation of site-spec costs'!$B551,'Capex forecast'!$S$7:$S$210,'Allocation of site-spec costs'!$D551,'Capex forecast'!$Q$7:$Q$210,"Customer Connection")</f>
        <v>0</v>
      </c>
      <c r="M551" s="32">
        <f>SUMIFS('Capex forecast'!L$7:L$210,'Capex forecast'!$T$7:$T$210,'Allocation of site-spec costs'!$B551,'Capex forecast'!$S$7:$S$210,'Allocation of site-spec costs'!$D551,'Capex forecast'!$Q$7:$Q$210,"Customer Connection")</f>
        <v>0</v>
      </c>
      <c r="N551" s="32">
        <f>SUMIFS('Capex forecast'!M$7:M$210,'Capex forecast'!$T$7:$T$210,'Allocation of site-spec costs'!$B551,'Capex forecast'!$S$7:$S$210,'Allocation of site-spec costs'!$D551,'Capex forecast'!$Q$7:$Q$210,"Customer Connection")</f>
        <v>0</v>
      </c>
      <c r="O551" s="32">
        <f>SUMIFS('Capex forecast'!N$7:N$210,'Capex forecast'!$T$7:$T$210,'Allocation of site-spec costs'!$B551,'Capex forecast'!$S$7:$S$210,'Allocation of site-spec costs'!$D551,'Capex forecast'!$Q$7:$Q$210,"Customer Connection")</f>
        <v>0</v>
      </c>
      <c r="Q551" s="6" t="s">
        <v>562</v>
      </c>
      <c r="R551" s="6" t="str">
        <f>INDEX('Raw demand forecast'!$M$7:$M$5830,MATCH($Q551,'Raw demand forecast'!$B$7:$B$5830,0))</f>
        <v>Yes</v>
      </c>
      <c r="S551" s="6" t="str">
        <f>IF(COUNTIF($Q$93:Q551,$B551) = 1, "LV", IF(COUNTIF($Q$93:Q551,$B551) = 2, "HV", "ST"))</f>
        <v>HV</v>
      </c>
      <c r="T551" s="6" t="str">
        <f>INDEX('Demand forecast and growth rate'!$E$7:$E$273,MATCH($Q551,'Demand forecast and growth rate'!$B$7:$B$273,0))</f>
        <v>Steady/falling</v>
      </c>
      <c r="U551" s="32">
        <f>SUMIFS('Capex forecast'!E$7:E$210,'Capex forecast'!$T$7:$T$210,$Q551,'Capex forecast'!$S$7:$S$210,$S551,'Capex forecast'!$Q$7:$Q$210,"Augex")</f>
        <v>0</v>
      </c>
      <c r="V551" s="32">
        <f>SUMIFS('Capex forecast'!F$7:F$210,'Capex forecast'!$T$7:$T$210,$Q551,'Capex forecast'!$S$7:$S$210,$S551,'Capex forecast'!$Q$7:$Q$210,"Augex")</f>
        <v>0</v>
      </c>
      <c r="W551" s="32">
        <f>SUMIFS('Capex forecast'!G$7:G$210,'Capex forecast'!$T$7:$T$210,$Q551,'Capex forecast'!$S$7:$S$210,$S551,'Capex forecast'!$Q$7:$Q$210,"Augex")</f>
        <v>0</v>
      </c>
      <c r="X551" s="32">
        <f>SUMIFS('Capex forecast'!H$7:H$210,'Capex forecast'!$T$7:$T$210,$Q551,'Capex forecast'!$S$7:$S$210,$S551,'Capex forecast'!$Q$7:$Q$210,"Augex")</f>
        <v>0</v>
      </c>
      <c r="Y551" s="32">
        <f>SUMIFS('Capex forecast'!I$7:I$210,'Capex forecast'!$T$7:$T$210,$Q551,'Capex forecast'!$S$7:$S$210,$S551,'Capex forecast'!$Q$7:$Q$210,"Augex")</f>
        <v>0</v>
      </c>
      <c r="Z551" s="32">
        <f>SUMIFS('Capex forecast'!J$7:J$210,'Capex forecast'!$T$7:$T$210,$Q551,'Capex forecast'!$S$7:$S$210,$S551,'Capex forecast'!$Q$7:$Q$210,"Augex")</f>
        <v>0</v>
      </c>
      <c r="AA551" s="32">
        <f>SUMIFS('Capex forecast'!K$7:K$210,'Capex forecast'!$T$7:$T$210,$Q551,'Capex forecast'!$S$7:$S$210,$S551,'Capex forecast'!$Q$7:$Q$210,"Augex")</f>
        <v>0</v>
      </c>
      <c r="AB551" s="32">
        <f>SUMIFS('Capex forecast'!L$7:L$210,'Capex forecast'!$T$7:$T$210,$Q551,'Capex forecast'!$S$7:$S$210,$S551,'Capex forecast'!$Q$7:$Q$210,"Augex")</f>
        <v>0</v>
      </c>
      <c r="AC551" s="32">
        <f>SUMIFS('Capex forecast'!M$7:M$210,'Capex forecast'!$T$7:$T$210,$Q551,'Capex forecast'!$S$7:$S$210,$S551,'Capex forecast'!$Q$7:$Q$210,"Augex")</f>
        <v>0</v>
      </c>
      <c r="AD551" s="32">
        <f>SUMIFS('Capex forecast'!N$7:N$210,'Capex forecast'!$T$7:$T$210,$Q551,'Capex forecast'!$S$7:$S$210,$S551,'Capex forecast'!$Q$7:$Q$210,"Augex")</f>
        <v>0</v>
      </c>
      <c r="AF551" s="6" t="s">
        <v>562</v>
      </c>
      <c r="AG551" s="6" t="str">
        <f>INDEX('Raw demand forecast'!$M$7:$M$5830,MATCH($Q551,'Raw demand forecast'!$B$7:$B$5830,0))</f>
        <v>Yes</v>
      </c>
      <c r="AH551" s="6" t="str">
        <f>IF(COUNTIF($AF$93:AF551,$B551) = 1, "LV", IF(COUNTIF($AF$93:AF551,$B551) = 2, "HV", "ST"))</f>
        <v>HV</v>
      </c>
      <c r="AI551" s="6" t="str">
        <f>INDEX('Demand forecast and growth rate'!$E$7:$E$273,MATCH($Q551,'Demand forecast and growth rate'!$B$7:$B$273,0))</f>
        <v>Steady/falling</v>
      </c>
      <c r="AJ551" s="53">
        <f>SUMIFS('Capex forecast'!E$7:E$210,'Capex forecast'!$T$7:$T$210,$AF551,'Capex forecast'!$S$7:$S$210,$AH551,'Capex forecast'!$Q$7:$Q$210,"Repex")</f>
        <v>0</v>
      </c>
      <c r="AK551" s="53">
        <f>SUMIFS('Capex forecast'!F$7:F$210,'Capex forecast'!$T$7:$T$210,$AF551,'Capex forecast'!$S$7:$S$210,$AH551,'Capex forecast'!$Q$7:$Q$210,"Repex")</f>
        <v>0</v>
      </c>
      <c r="AL551" s="53">
        <f>SUMIFS('Capex forecast'!G$7:G$210,'Capex forecast'!$T$7:$T$210,$AF551,'Capex forecast'!$S$7:$S$210,$AH551,'Capex forecast'!$Q$7:$Q$210,"Repex")</f>
        <v>0</v>
      </c>
      <c r="AM551" s="53">
        <f>SUMIFS('Capex forecast'!H$7:H$210,'Capex forecast'!$T$7:$T$210,$AF551,'Capex forecast'!$S$7:$S$210,$AH551,'Capex forecast'!$Q$7:$Q$210,"Repex")</f>
        <v>0</v>
      </c>
      <c r="AN551" s="53">
        <f>SUMIFS('Capex forecast'!I$7:I$210,'Capex forecast'!$T$7:$T$210,$AF551,'Capex forecast'!$S$7:$S$210,$AH551,'Capex forecast'!$Q$7:$Q$210,"Repex")</f>
        <v>0</v>
      </c>
      <c r="AO551" s="53">
        <f>SUMIFS('Capex forecast'!J$7:J$210,'Capex forecast'!$T$7:$T$210,$AF551,'Capex forecast'!$S$7:$S$210,$AH551,'Capex forecast'!$Q$7:$Q$210,"Repex")</f>
        <v>0</v>
      </c>
      <c r="AP551" s="53">
        <f>SUMIFS('Capex forecast'!K$7:K$210,'Capex forecast'!$T$7:$T$210,$AF551,'Capex forecast'!$S$7:$S$210,$AH551,'Capex forecast'!$Q$7:$Q$210,"Repex")</f>
        <v>0</v>
      </c>
      <c r="AQ551" s="53">
        <f>SUMIFS('Capex forecast'!L$7:L$210,'Capex forecast'!$T$7:$T$210,$AF551,'Capex forecast'!$S$7:$S$210,$AH551,'Capex forecast'!$Q$7:$Q$210,"Repex")</f>
        <v>0</v>
      </c>
      <c r="AR551" s="53">
        <f>SUMIFS('Capex forecast'!M$7:M$210,'Capex forecast'!$T$7:$T$210,$AF551,'Capex forecast'!$S$7:$S$210,$AH551,'Capex forecast'!$Q$7:$Q$210,"Repex")</f>
        <v>0</v>
      </c>
      <c r="AS551" s="53">
        <f>SUMIFS('Capex forecast'!N$7:N$210,'Capex forecast'!$T$7:$T$210,$AF551,'Capex forecast'!$S$7:$S$210,$AH551,'Capex forecast'!$Q$7:$Q$210,"Repex")</f>
        <v>0</v>
      </c>
    </row>
    <row r="552" spans="2:45" ht="15">
      <c r="B552" s="6" t="s">
        <v>20</v>
      </c>
      <c r="C552" s="6" t="str">
        <f>INDEX('Raw demand forecast'!$M$7:$M$5830,MATCH($B552,'Raw demand forecast'!$B$7:$B$5830,0))</f>
        <v>No</v>
      </c>
      <c r="D552" s="6" t="str">
        <f>IF(COUNTIF($B$93:B552,$B552) = 1, "LV", IF(COUNTIF($B$93:B552,$B552) = 2, "HV", "ST"))</f>
        <v>HV</v>
      </c>
      <c r="E552" s="6" t="str">
        <f>INDEX('Demand forecast and growth rate'!$E$7:$E$273,MATCH($B552,'Demand forecast and growth rate'!$B$7:$B$273,0))</f>
        <v>Steady/falling</v>
      </c>
      <c r="F552" s="32">
        <f>SUMIFS('Capex forecast'!E$7:E$210,'Capex forecast'!$T$7:$T$210,'Allocation of site-spec costs'!$B552,'Capex forecast'!$S$7:$S$210,'Allocation of site-spec costs'!$D552,'Capex forecast'!$Q$7:$Q$210,"Customer Connection")</f>
        <v>0</v>
      </c>
      <c r="G552" s="32">
        <f>SUMIFS('Capex forecast'!F$7:F$210,'Capex forecast'!$T$7:$T$210,'Allocation of site-spec costs'!$B552,'Capex forecast'!$S$7:$S$210,'Allocation of site-spec costs'!$D552,'Capex forecast'!$Q$7:$Q$210,"Customer Connection")</f>
        <v>0</v>
      </c>
      <c r="H552" s="32">
        <f>SUMIFS('Capex forecast'!G$7:G$210,'Capex forecast'!$T$7:$T$210,'Allocation of site-spec costs'!$B552,'Capex forecast'!$S$7:$S$210,'Allocation of site-spec costs'!$D552,'Capex forecast'!$Q$7:$Q$210,"Customer Connection")</f>
        <v>0</v>
      </c>
      <c r="I552" s="32">
        <f>SUMIFS('Capex forecast'!H$7:H$210,'Capex forecast'!$T$7:$T$210,'Allocation of site-spec costs'!$B552,'Capex forecast'!$S$7:$S$210,'Allocation of site-spec costs'!$D552,'Capex forecast'!$Q$7:$Q$210,"Customer Connection")</f>
        <v>0</v>
      </c>
      <c r="J552" s="32">
        <f>SUMIFS('Capex forecast'!I$7:I$210,'Capex forecast'!$T$7:$T$210,'Allocation of site-spec costs'!$B552,'Capex forecast'!$S$7:$S$210,'Allocation of site-spec costs'!$D552,'Capex forecast'!$Q$7:$Q$210,"Customer Connection")</f>
        <v>0</v>
      </c>
      <c r="K552" s="32">
        <f>SUMIFS('Capex forecast'!J$7:J$210,'Capex forecast'!$T$7:$T$210,'Allocation of site-spec costs'!$B552,'Capex forecast'!$S$7:$S$210,'Allocation of site-spec costs'!$D552,'Capex forecast'!$Q$7:$Q$210,"Customer Connection")</f>
        <v>0</v>
      </c>
      <c r="L552" s="32">
        <f>SUMIFS('Capex forecast'!K$7:K$210,'Capex forecast'!$T$7:$T$210,'Allocation of site-spec costs'!$B552,'Capex forecast'!$S$7:$S$210,'Allocation of site-spec costs'!$D552,'Capex forecast'!$Q$7:$Q$210,"Customer Connection")</f>
        <v>0</v>
      </c>
      <c r="M552" s="32">
        <f>SUMIFS('Capex forecast'!L$7:L$210,'Capex forecast'!$T$7:$T$210,'Allocation of site-spec costs'!$B552,'Capex forecast'!$S$7:$S$210,'Allocation of site-spec costs'!$D552,'Capex forecast'!$Q$7:$Q$210,"Customer Connection")</f>
        <v>0</v>
      </c>
      <c r="N552" s="32">
        <f>SUMIFS('Capex forecast'!M$7:M$210,'Capex forecast'!$T$7:$T$210,'Allocation of site-spec costs'!$B552,'Capex forecast'!$S$7:$S$210,'Allocation of site-spec costs'!$D552,'Capex forecast'!$Q$7:$Q$210,"Customer Connection")</f>
        <v>0</v>
      </c>
      <c r="O552" s="32">
        <f>SUMIFS('Capex forecast'!N$7:N$210,'Capex forecast'!$T$7:$T$210,'Allocation of site-spec costs'!$B552,'Capex forecast'!$S$7:$S$210,'Allocation of site-spec costs'!$D552,'Capex forecast'!$Q$7:$Q$210,"Customer Connection")</f>
        <v>0</v>
      </c>
      <c r="Q552" s="6" t="s">
        <v>20</v>
      </c>
      <c r="R552" s="6" t="str">
        <f>INDEX('Raw demand forecast'!$M$7:$M$5830,MATCH($Q552,'Raw demand forecast'!$B$7:$B$5830,0))</f>
        <v>No</v>
      </c>
      <c r="S552" s="6" t="str">
        <f>IF(COUNTIF($Q$93:Q552,$B552) = 1, "LV", IF(COUNTIF($Q$93:Q552,$B552) = 2, "HV", "ST"))</f>
        <v>HV</v>
      </c>
      <c r="T552" s="6" t="str">
        <f>INDEX('Demand forecast and growth rate'!$E$7:$E$273,MATCH($Q552,'Demand forecast and growth rate'!$B$7:$B$273,0))</f>
        <v>Steady/falling</v>
      </c>
      <c r="U552" s="32">
        <f>SUMIFS('Capex forecast'!E$7:E$210,'Capex forecast'!$T$7:$T$210,$Q552,'Capex forecast'!$S$7:$S$210,$S552,'Capex forecast'!$Q$7:$Q$210,"Augex")</f>
        <v>0</v>
      </c>
      <c r="V552" s="32">
        <f>SUMIFS('Capex forecast'!F$7:F$210,'Capex forecast'!$T$7:$T$210,$Q552,'Capex forecast'!$S$7:$S$210,$S552,'Capex forecast'!$Q$7:$Q$210,"Augex")</f>
        <v>0</v>
      </c>
      <c r="W552" s="32">
        <f>SUMIFS('Capex forecast'!G$7:G$210,'Capex forecast'!$T$7:$T$210,$Q552,'Capex forecast'!$S$7:$S$210,$S552,'Capex forecast'!$Q$7:$Q$210,"Augex")</f>
        <v>0</v>
      </c>
      <c r="X552" s="32">
        <f>SUMIFS('Capex forecast'!H$7:H$210,'Capex forecast'!$T$7:$T$210,$Q552,'Capex forecast'!$S$7:$S$210,$S552,'Capex forecast'!$Q$7:$Q$210,"Augex")</f>
        <v>0</v>
      </c>
      <c r="Y552" s="32">
        <f>SUMIFS('Capex forecast'!I$7:I$210,'Capex forecast'!$T$7:$T$210,$Q552,'Capex forecast'!$S$7:$S$210,$S552,'Capex forecast'!$Q$7:$Q$210,"Augex")</f>
        <v>0</v>
      </c>
      <c r="Z552" s="32">
        <f>SUMIFS('Capex forecast'!J$7:J$210,'Capex forecast'!$T$7:$T$210,$Q552,'Capex forecast'!$S$7:$S$210,$S552,'Capex forecast'!$Q$7:$Q$210,"Augex")</f>
        <v>0</v>
      </c>
      <c r="AA552" s="32">
        <f>SUMIFS('Capex forecast'!K$7:K$210,'Capex forecast'!$T$7:$T$210,$Q552,'Capex forecast'!$S$7:$S$210,$S552,'Capex forecast'!$Q$7:$Q$210,"Augex")</f>
        <v>0</v>
      </c>
      <c r="AB552" s="32">
        <f>SUMIFS('Capex forecast'!L$7:L$210,'Capex forecast'!$T$7:$T$210,$Q552,'Capex forecast'!$S$7:$S$210,$S552,'Capex forecast'!$Q$7:$Q$210,"Augex")</f>
        <v>0</v>
      </c>
      <c r="AC552" s="32">
        <f>SUMIFS('Capex forecast'!M$7:M$210,'Capex forecast'!$T$7:$T$210,$Q552,'Capex forecast'!$S$7:$S$210,$S552,'Capex forecast'!$Q$7:$Q$210,"Augex")</f>
        <v>0</v>
      </c>
      <c r="AD552" s="32">
        <f>SUMIFS('Capex forecast'!N$7:N$210,'Capex forecast'!$T$7:$T$210,$Q552,'Capex forecast'!$S$7:$S$210,$S552,'Capex forecast'!$Q$7:$Q$210,"Augex")</f>
        <v>0</v>
      </c>
      <c r="AF552" s="6" t="s">
        <v>20</v>
      </c>
      <c r="AG552" s="6" t="str">
        <f>INDEX('Raw demand forecast'!$M$7:$M$5830,MATCH($Q552,'Raw demand forecast'!$B$7:$B$5830,0))</f>
        <v>No</v>
      </c>
      <c r="AH552" s="6" t="str">
        <f>IF(COUNTIF($AF$93:AF552,$B552) = 1, "LV", IF(COUNTIF($AF$93:AF552,$B552) = 2, "HV", "ST"))</f>
        <v>HV</v>
      </c>
      <c r="AI552" s="6" t="str">
        <f>INDEX('Demand forecast and growth rate'!$E$7:$E$273,MATCH($Q552,'Demand forecast and growth rate'!$B$7:$B$273,0))</f>
        <v>Steady/falling</v>
      </c>
      <c r="AJ552" s="53">
        <f>SUMIFS('Capex forecast'!E$7:E$210,'Capex forecast'!$T$7:$T$210,$AF552,'Capex forecast'!$S$7:$S$210,$AH552,'Capex forecast'!$Q$7:$Q$210,"Repex")</f>
        <v>0</v>
      </c>
      <c r="AK552" s="53">
        <f>SUMIFS('Capex forecast'!F$7:F$210,'Capex forecast'!$T$7:$T$210,$AF552,'Capex forecast'!$S$7:$S$210,$AH552,'Capex forecast'!$Q$7:$Q$210,"Repex")</f>
        <v>0</v>
      </c>
      <c r="AL552" s="53">
        <f>SUMIFS('Capex forecast'!G$7:G$210,'Capex forecast'!$T$7:$T$210,$AF552,'Capex forecast'!$S$7:$S$210,$AH552,'Capex forecast'!$Q$7:$Q$210,"Repex")</f>
        <v>0</v>
      </c>
      <c r="AM552" s="53">
        <f>SUMIFS('Capex forecast'!H$7:H$210,'Capex forecast'!$T$7:$T$210,$AF552,'Capex forecast'!$S$7:$S$210,$AH552,'Capex forecast'!$Q$7:$Q$210,"Repex")</f>
        <v>0</v>
      </c>
      <c r="AN552" s="53">
        <f>SUMIFS('Capex forecast'!I$7:I$210,'Capex forecast'!$T$7:$T$210,$AF552,'Capex forecast'!$S$7:$S$210,$AH552,'Capex forecast'!$Q$7:$Q$210,"Repex")</f>
        <v>0</v>
      </c>
      <c r="AO552" s="53">
        <f>SUMIFS('Capex forecast'!J$7:J$210,'Capex forecast'!$T$7:$T$210,$AF552,'Capex forecast'!$S$7:$S$210,$AH552,'Capex forecast'!$Q$7:$Q$210,"Repex")</f>
        <v>0</v>
      </c>
      <c r="AP552" s="53">
        <f>SUMIFS('Capex forecast'!K$7:K$210,'Capex forecast'!$T$7:$T$210,$AF552,'Capex forecast'!$S$7:$S$210,$AH552,'Capex forecast'!$Q$7:$Q$210,"Repex")</f>
        <v>0</v>
      </c>
      <c r="AQ552" s="53">
        <f>SUMIFS('Capex forecast'!L$7:L$210,'Capex forecast'!$T$7:$T$210,$AF552,'Capex forecast'!$S$7:$S$210,$AH552,'Capex forecast'!$Q$7:$Q$210,"Repex")</f>
        <v>0</v>
      </c>
      <c r="AR552" s="53">
        <f>SUMIFS('Capex forecast'!M$7:M$210,'Capex forecast'!$T$7:$T$210,$AF552,'Capex forecast'!$S$7:$S$210,$AH552,'Capex forecast'!$Q$7:$Q$210,"Repex")</f>
        <v>0</v>
      </c>
      <c r="AS552" s="53">
        <f>SUMIFS('Capex forecast'!N$7:N$210,'Capex forecast'!$T$7:$T$210,$AF552,'Capex forecast'!$S$7:$S$210,$AH552,'Capex forecast'!$Q$7:$Q$210,"Repex")</f>
        <v>0</v>
      </c>
    </row>
    <row r="553" spans="2:45" ht="15">
      <c r="B553" s="6" t="s">
        <v>24</v>
      </c>
      <c r="C553" s="6" t="str">
        <f>INDEX('Raw demand forecast'!$M$7:$M$5830,MATCH($B553,'Raw demand forecast'!$B$7:$B$5830,0))</f>
        <v>No</v>
      </c>
      <c r="D553" s="6" t="str">
        <f>IF(COUNTIF($B$93:B553,$B553) = 1, "LV", IF(COUNTIF($B$93:B553,$B553) = 2, "HV", "ST"))</f>
        <v>HV</v>
      </c>
      <c r="E553" s="6" t="str">
        <f>INDEX('Demand forecast and growth rate'!$E$7:$E$273,MATCH($B553,'Demand forecast and growth rate'!$B$7:$B$273,0))</f>
        <v>Steady/falling</v>
      </c>
      <c r="F553" s="32">
        <f>SUMIFS('Capex forecast'!E$7:E$210,'Capex forecast'!$T$7:$T$210,'Allocation of site-spec costs'!$B553,'Capex forecast'!$S$7:$S$210,'Allocation of site-spec costs'!$D553,'Capex forecast'!$Q$7:$Q$210,"Customer Connection")</f>
        <v>0</v>
      </c>
      <c r="G553" s="32">
        <f>SUMIFS('Capex forecast'!F$7:F$210,'Capex forecast'!$T$7:$T$210,'Allocation of site-spec costs'!$B553,'Capex forecast'!$S$7:$S$210,'Allocation of site-spec costs'!$D553,'Capex forecast'!$Q$7:$Q$210,"Customer Connection")</f>
        <v>0</v>
      </c>
      <c r="H553" s="32">
        <f>SUMIFS('Capex forecast'!G$7:G$210,'Capex forecast'!$T$7:$T$210,'Allocation of site-spec costs'!$B553,'Capex forecast'!$S$7:$S$210,'Allocation of site-spec costs'!$D553,'Capex forecast'!$Q$7:$Q$210,"Customer Connection")</f>
        <v>0</v>
      </c>
      <c r="I553" s="32">
        <f>SUMIFS('Capex forecast'!H$7:H$210,'Capex forecast'!$T$7:$T$210,'Allocation of site-spec costs'!$B553,'Capex forecast'!$S$7:$S$210,'Allocation of site-spec costs'!$D553,'Capex forecast'!$Q$7:$Q$210,"Customer Connection")</f>
        <v>0</v>
      </c>
      <c r="J553" s="32">
        <f>SUMIFS('Capex forecast'!I$7:I$210,'Capex forecast'!$T$7:$T$210,'Allocation of site-spec costs'!$B553,'Capex forecast'!$S$7:$S$210,'Allocation of site-spec costs'!$D553,'Capex forecast'!$Q$7:$Q$210,"Customer Connection")</f>
        <v>0</v>
      </c>
      <c r="K553" s="32">
        <f>SUMIFS('Capex forecast'!J$7:J$210,'Capex forecast'!$T$7:$T$210,'Allocation of site-spec costs'!$B553,'Capex forecast'!$S$7:$S$210,'Allocation of site-spec costs'!$D553,'Capex forecast'!$Q$7:$Q$210,"Customer Connection")</f>
        <v>0</v>
      </c>
      <c r="L553" s="32">
        <f>SUMIFS('Capex forecast'!K$7:K$210,'Capex forecast'!$T$7:$T$210,'Allocation of site-spec costs'!$B553,'Capex forecast'!$S$7:$S$210,'Allocation of site-spec costs'!$D553,'Capex forecast'!$Q$7:$Q$210,"Customer Connection")</f>
        <v>0</v>
      </c>
      <c r="M553" s="32">
        <f>SUMIFS('Capex forecast'!L$7:L$210,'Capex forecast'!$T$7:$T$210,'Allocation of site-spec costs'!$B553,'Capex forecast'!$S$7:$S$210,'Allocation of site-spec costs'!$D553,'Capex forecast'!$Q$7:$Q$210,"Customer Connection")</f>
        <v>0</v>
      </c>
      <c r="N553" s="32">
        <f>SUMIFS('Capex forecast'!M$7:M$210,'Capex forecast'!$T$7:$T$210,'Allocation of site-spec costs'!$B553,'Capex forecast'!$S$7:$S$210,'Allocation of site-spec costs'!$D553,'Capex forecast'!$Q$7:$Q$210,"Customer Connection")</f>
        <v>0</v>
      </c>
      <c r="O553" s="32">
        <f>SUMIFS('Capex forecast'!N$7:N$210,'Capex forecast'!$T$7:$T$210,'Allocation of site-spec costs'!$B553,'Capex forecast'!$S$7:$S$210,'Allocation of site-spec costs'!$D553,'Capex forecast'!$Q$7:$Q$210,"Customer Connection")</f>
        <v>0</v>
      </c>
      <c r="Q553" s="6" t="s">
        <v>24</v>
      </c>
      <c r="R553" s="6" t="str">
        <f>INDEX('Raw demand forecast'!$M$7:$M$5830,MATCH($Q553,'Raw demand forecast'!$B$7:$B$5830,0))</f>
        <v>No</v>
      </c>
      <c r="S553" s="6" t="str">
        <f>IF(COUNTIF($Q$93:Q553,$B553) = 1, "LV", IF(COUNTIF($Q$93:Q553,$B553) = 2, "HV", "ST"))</f>
        <v>HV</v>
      </c>
      <c r="T553" s="6" t="str">
        <f>INDEX('Demand forecast and growth rate'!$E$7:$E$273,MATCH($Q553,'Demand forecast and growth rate'!$B$7:$B$273,0))</f>
        <v>Steady/falling</v>
      </c>
      <c r="U553" s="32">
        <f>SUMIFS('Capex forecast'!E$7:E$210,'Capex forecast'!$T$7:$T$210,$Q553,'Capex forecast'!$S$7:$S$210,$S553,'Capex forecast'!$Q$7:$Q$210,"Augex")</f>
        <v>0</v>
      </c>
      <c r="V553" s="32">
        <f>SUMIFS('Capex forecast'!F$7:F$210,'Capex forecast'!$T$7:$T$210,$Q553,'Capex forecast'!$S$7:$S$210,$S553,'Capex forecast'!$Q$7:$Q$210,"Augex")</f>
        <v>0</v>
      </c>
      <c r="W553" s="32">
        <f>SUMIFS('Capex forecast'!G$7:G$210,'Capex forecast'!$T$7:$T$210,$Q553,'Capex forecast'!$S$7:$S$210,$S553,'Capex forecast'!$Q$7:$Q$210,"Augex")</f>
        <v>0</v>
      </c>
      <c r="X553" s="32">
        <f>SUMIFS('Capex forecast'!H$7:H$210,'Capex forecast'!$T$7:$T$210,$Q553,'Capex forecast'!$S$7:$S$210,$S553,'Capex forecast'!$Q$7:$Q$210,"Augex")</f>
        <v>0</v>
      </c>
      <c r="Y553" s="32">
        <f>SUMIFS('Capex forecast'!I$7:I$210,'Capex forecast'!$T$7:$T$210,$Q553,'Capex forecast'!$S$7:$S$210,$S553,'Capex forecast'!$Q$7:$Q$210,"Augex")</f>
        <v>0</v>
      </c>
      <c r="Z553" s="32">
        <f>SUMIFS('Capex forecast'!J$7:J$210,'Capex forecast'!$T$7:$T$210,$Q553,'Capex forecast'!$S$7:$S$210,$S553,'Capex forecast'!$Q$7:$Q$210,"Augex")</f>
        <v>0</v>
      </c>
      <c r="AA553" s="32">
        <f>SUMIFS('Capex forecast'!K$7:K$210,'Capex forecast'!$T$7:$T$210,$Q553,'Capex forecast'!$S$7:$S$210,$S553,'Capex forecast'!$Q$7:$Q$210,"Augex")</f>
        <v>0</v>
      </c>
      <c r="AB553" s="32">
        <f>SUMIFS('Capex forecast'!L$7:L$210,'Capex forecast'!$T$7:$T$210,$Q553,'Capex forecast'!$S$7:$S$210,$S553,'Capex forecast'!$Q$7:$Q$210,"Augex")</f>
        <v>0</v>
      </c>
      <c r="AC553" s="32">
        <f>SUMIFS('Capex forecast'!M$7:M$210,'Capex forecast'!$T$7:$T$210,$Q553,'Capex forecast'!$S$7:$S$210,$S553,'Capex forecast'!$Q$7:$Q$210,"Augex")</f>
        <v>0</v>
      </c>
      <c r="AD553" s="32">
        <f>SUMIFS('Capex forecast'!N$7:N$210,'Capex forecast'!$T$7:$T$210,$Q553,'Capex forecast'!$S$7:$S$210,$S553,'Capex forecast'!$Q$7:$Q$210,"Augex")</f>
        <v>0</v>
      </c>
      <c r="AF553" s="6" t="s">
        <v>24</v>
      </c>
      <c r="AG553" s="6" t="str">
        <f>INDEX('Raw demand forecast'!$M$7:$M$5830,MATCH($Q553,'Raw demand forecast'!$B$7:$B$5830,0))</f>
        <v>No</v>
      </c>
      <c r="AH553" s="6" t="str">
        <f>IF(COUNTIF($AF$93:AF553,$B553) = 1, "LV", IF(COUNTIF($AF$93:AF553,$B553) = 2, "HV", "ST"))</f>
        <v>HV</v>
      </c>
      <c r="AI553" s="6" t="str">
        <f>INDEX('Demand forecast and growth rate'!$E$7:$E$273,MATCH($Q553,'Demand forecast and growth rate'!$B$7:$B$273,0))</f>
        <v>Steady/falling</v>
      </c>
      <c r="AJ553" s="53">
        <f>SUMIFS('Capex forecast'!E$7:E$210,'Capex forecast'!$T$7:$T$210,$AF553,'Capex forecast'!$S$7:$S$210,$AH553,'Capex forecast'!$Q$7:$Q$210,"Repex")</f>
        <v>0</v>
      </c>
      <c r="AK553" s="53">
        <f>SUMIFS('Capex forecast'!F$7:F$210,'Capex forecast'!$T$7:$T$210,$AF553,'Capex forecast'!$S$7:$S$210,$AH553,'Capex forecast'!$Q$7:$Q$210,"Repex")</f>
        <v>0</v>
      </c>
      <c r="AL553" s="53">
        <f>SUMIFS('Capex forecast'!G$7:G$210,'Capex forecast'!$T$7:$T$210,$AF553,'Capex forecast'!$S$7:$S$210,$AH553,'Capex forecast'!$Q$7:$Q$210,"Repex")</f>
        <v>0</v>
      </c>
      <c r="AM553" s="53">
        <f>SUMIFS('Capex forecast'!H$7:H$210,'Capex forecast'!$T$7:$T$210,$AF553,'Capex forecast'!$S$7:$S$210,$AH553,'Capex forecast'!$Q$7:$Q$210,"Repex")</f>
        <v>0</v>
      </c>
      <c r="AN553" s="53">
        <f>SUMIFS('Capex forecast'!I$7:I$210,'Capex forecast'!$T$7:$T$210,$AF553,'Capex forecast'!$S$7:$S$210,$AH553,'Capex forecast'!$Q$7:$Q$210,"Repex")</f>
        <v>0</v>
      </c>
      <c r="AO553" s="53">
        <f>SUMIFS('Capex forecast'!J$7:J$210,'Capex forecast'!$T$7:$T$210,$AF553,'Capex forecast'!$S$7:$S$210,$AH553,'Capex forecast'!$Q$7:$Q$210,"Repex")</f>
        <v>0</v>
      </c>
      <c r="AP553" s="53">
        <f>SUMIFS('Capex forecast'!K$7:K$210,'Capex forecast'!$T$7:$T$210,$AF553,'Capex forecast'!$S$7:$S$210,$AH553,'Capex forecast'!$Q$7:$Q$210,"Repex")</f>
        <v>0</v>
      </c>
      <c r="AQ553" s="53">
        <f>SUMIFS('Capex forecast'!L$7:L$210,'Capex forecast'!$T$7:$T$210,$AF553,'Capex forecast'!$S$7:$S$210,$AH553,'Capex forecast'!$Q$7:$Q$210,"Repex")</f>
        <v>0</v>
      </c>
      <c r="AR553" s="53">
        <f>SUMIFS('Capex forecast'!M$7:M$210,'Capex forecast'!$T$7:$T$210,$AF553,'Capex forecast'!$S$7:$S$210,$AH553,'Capex forecast'!$Q$7:$Q$210,"Repex")</f>
        <v>0</v>
      </c>
      <c r="AS553" s="53">
        <f>SUMIFS('Capex forecast'!N$7:N$210,'Capex forecast'!$T$7:$T$210,$AF553,'Capex forecast'!$S$7:$S$210,$AH553,'Capex forecast'!$Q$7:$Q$210,"Repex")</f>
        <v>0</v>
      </c>
    </row>
    <row r="554" spans="2:45" ht="15">
      <c r="B554" s="6" t="s">
        <v>25</v>
      </c>
      <c r="C554" s="6" t="str">
        <f>INDEX('Raw demand forecast'!$M$7:$M$5830,MATCH($B554,'Raw demand forecast'!$B$7:$B$5830,0))</f>
        <v>No</v>
      </c>
      <c r="D554" s="6" t="str">
        <f>IF(COUNTIF($B$93:B554,$B554) = 1, "LV", IF(COUNTIF($B$93:B554,$B554) = 2, "HV", "ST"))</f>
        <v>HV</v>
      </c>
      <c r="E554" s="6" t="str">
        <f>INDEX('Demand forecast and growth rate'!$E$7:$E$273,MATCH($B554,'Demand forecast and growth rate'!$B$7:$B$273,0))</f>
        <v>High growth</v>
      </c>
      <c r="F554" s="32">
        <f>SUMIFS('Capex forecast'!E$7:E$210,'Capex forecast'!$T$7:$T$210,'Allocation of site-spec costs'!$B554,'Capex forecast'!$S$7:$S$210,'Allocation of site-spec costs'!$D554,'Capex forecast'!$Q$7:$Q$210,"Customer Connection")</f>
        <v>0</v>
      </c>
      <c r="G554" s="32">
        <f>SUMIFS('Capex forecast'!F$7:F$210,'Capex forecast'!$T$7:$T$210,'Allocation of site-spec costs'!$B554,'Capex forecast'!$S$7:$S$210,'Allocation of site-spec costs'!$D554,'Capex forecast'!$Q$7:$Q$210,"Customer Connection")</f>
        <v>0</v>
      </c>
      <c r="H554" s="32">
        <f>SUMIFS('Capex forecast'!G$7:G$210,'Capex forecast'!$T$7:$T$210,'Allocation of site-spec costs'!$B554,'Capex forecast'!$S$7:$S$210,'Allocation of site-spec costs'!$D554,'Capex forecast'!$Q$7:$Q$210,"Customer Connection")</f>
        <v>0</v>
      </c>
      <c r="I554" s="32">
        <f>SUMIFS('Capex forecast'!H$7:H$210,'Capex forecast'!$T$7:$T$210,'Allocation of site-spec costs'!$B554,'Capex forecast'!$S$7:$S$210,'Allocation of site-spec costs'!$D554,'Capex forecast'!$Q$7:$Q$210,"Customer Connection")</f>
        <v>0</v>
      </c>
      <c r="J554" s="32">
        <f>SUMIFS('Capex forecast'!I$7:I$210,'Capex forecast'!$T$7:$T$210,'Allocation of site-spec costs'!$B554,'Capex forecast'!$S$7:$S$210,'Allocation of site-spec costs'!$D554,'Capex forecast'!$Q$7:$Q$210,"Customer Connection")</f>
        <v>0</v>
      </c>
      <c r="K554" s="32">
        <f>SUMIFS('Capex forecast'!J$7:J$210,'Capex forecast'!$T$7:$T$210,'Allocation of site-spec costs'!$B554,'Capex forecast'!$S$7:$S$210,'Allocation of site-spec costs'!$D554,'Capex forecast'!$Q$7:$Q$210,"Customer Connection")</f>
        <v>0</v>
      </c>
      <c r="L554" s="32">
        <f>SUMIFS('Capex forecast'!K$7:K$210,'Capex forecast'!$T$7:$T$210,'Allocation of site-spec costs'!$B554,'Capex forecast'!$S$7:$S$210,'Allocation of site-spec costs'!$D554,'Capex forecast'!$Q$7:$Q$210,"Customer Connection")</f>
        <v>0</v>
      </c>
      <c r="M554" s="32">
        <f>SUMIFS('Capex forecast'!L$7:L$210,'Capex forecast'!$T$7:$T$210,'Allocation of site-spec costs'!$B554,'Capex forecast'!$S$7:$S$210,'Allocation of site-spec costs'!$D554,'Capex forecast'!$Q$7:$Q$210,"Customer Connection")</f>
        <v>0</v>
      </c>
      <c r="N554" s="32">
        <f>SUMIFS('Capex forecast'!M$7:M$210,'Capex forecast'!$T$7:$T$210,'Allocation of site-spec costs'!$B554,'Capex forecast'!$S$7:$S$210,'Allocation of site-spec costs'!$D554,'Capex forecast'!$Q$7:$Q$210,"Customer Connection")</f>
        <v>0</v>
      </c>
      <c r="O554" s="32">
        <f>SUMIFS('Capex forecast'!N$7:N$210,'Capex forecast'!$T$7:$T$210,'Allocation of site-spec costs'!$B554,'Capex forecast'!$S$7:$S$210,'Allocation of site-spec costs'!$D554,'Capex forecast'!$Q$7:$Q$210,"Customer Connection")</f>
        <v>0</v>
      </c>
      <c r="Q554" s="6" t="s">
        <v>25</v>
      </c>
      <c r="R554" s="6" t="str">
        <f>INDEX('Raw demand forecast'!$M$7:$M$5830,MATCH($Q554,'Raw demand forecast'!$B$7:$B$5830,0))</f>
        <v>No</v>
      </c>
      <c r="S554" s="6" t="str">
        <f>IF(COUNTIF($Q$93:Q554,$B554) = 1, "LV", IF(COUNTIF($Q$93:Q554,$B554) = 2, "HV", "ST"))</f>
        <v>HV</v>
      </c>
      <c r="T554" s="6" t="str">
        <f>INDEX('Demand forecast and growth rate'!$E$7:$E$273,MATCH($Q554,'Demand forecast and growth rate'!$B$7:$B$273,0))</f>
        <v>High growth</v>
      </c>
      <c r="U554" s="32">
        <f>SUMIFS('Capex forecast'!E$7:E$210,'Capex forecast'!$T$7:$T$210,$Q554,'Capex forecast'!$S$7:$S$210,$S554,'Capex forecast'!$Q$7:$Q$210,"Augex")</f>
        <v>0</v>
      </c>
      <c r="V554" s="32">
        <f>SUMIFS('Capex forecast'!F$7:F$210,'Capex forecast'!$T$7:$T$210,$Q554,'Capex forecast'!$S$7:$S$210,$S554,'Capex forecast'!$Q$7:$Q$210,"Augex")</f>
        <v>0</v>
      </c>
      <c r="W554" s="32">
        <f>SUMIFS('Capex forecast'!G$7:G$210,'Capex forecast'!$T$7:$T$210,$Q554,'Capex forecast'!$S$7:$S$210,$S554,'Capex forecast'!$Q$7:$Q$210,"Augex")</f>
        <v>0</v>
      </c>
      <c r="X554" s="32">
        <f>SUMIFS('Capex forecast'!H$7:H$210,'Capex forecast'!$T$7:$T$210,$Q554,'Capex forecast'!$S$7:$S$210,$S554,'Capex forecast'!$Q$7:$Q$210,"Augex")</f>
        <v>0</v>
      </c>
      <c r="Y554" s="32">
        <f>SUMIFS('Capex forecast'!I$7:I$210,'Capex forecast'!$T$7:$T$210,$Q554,'Capex forecast'!$S$7:$S$210,$S554,'Capex forecast'!$Q$7:$Q$210,"Augex")</f>
        <v>0</v>
      </c>
      <c r="Z554" s="32">
        <f>SUMIFS('Capex forecast'!J$7:J$210,'Capex forecast'!$T$7:$T$210,$Q554,'Capex forecast'!$S$7:$S$210,$S554,'Capex forecast'!$Q$7:$Q$210,"Augex")</f>
        <v>0</v>
      </c>
      <c r="AA554" s="32">
        <f>SUMIFS('Capex forecast'!K$7:K$210,'Capex forecast'!$T$7:$T$210,$Q554,'Capex forecast'!$S$7:$S$210,$S554,'Capex forecast'!$Q$7:$Q$210,"Augex")</f>
        <v>0</v>
      </c>
      <c r="AB554" s="32">
        <f>SUMIFS('Capex forecast'!L$7:L$210,'Capex forecast'!$T$7:$T$210,$Q554,'Capex forecast'!$S$7:$S$210,$S554,'Capex forecast'!$Q$7:$Q$210,"Augex")</f>
        <v>0</v>
      </c>
      <c r="AC554" s="32">
        <f>SUMIFS('Capex forecast'!M$7:M$210,'Capex forecast'!$T$7:$T$210,$Q554,'Capex forecast'!$S$7:$S$210,$S554,'Capex forecast'!$Q$7:$Q$210,"Augex")</f>
        <v>0</v>
      </c>
      <c r="AD554" s="32">
        <f>SUMIFS('Capex forecast'!N$7:N$210,'Capex forecast'!$T$7:$T$210,$Q554,'Capex forecast'!$S$7:$S$210,$S554,'Capex forecast'!$Q$7:$Q$210,"Augex")</f>
        <v>0</v>
      </c>
      <c r="AF554" s="6" t="s">
        <v>25</v>
      </c>
      <c r="AG554" s="6" t="str">
        <f>INDEX('Raw demand forecast'!$M$7:$M$5830,MATCH($Q554,'Raw demand forecast'!$B$7:$B$5830,0))</f>
        <v>No</v>
      </c>
      <c r="AH554" s="6" t="str">
        <f>IF(COUNTIF($AF$93:AF554,$B554) = 1, "LV", IF(COUNTIF($AF$93:AF554,$B554) = 2, "HV", "ST"))</f>
        <v>HV</v>
      </c>
      <c r="AI554" s="6" t="str">
        <f>INDEX('Demand forecast and growth rate'!$E$7:$E$273,MATCH($Q554,'Demand forecast and growth rate'!$B$7:$B$273,0))</f>
        <v>High growth</v>
      </c>
      <c r="AJ554" s="53">
        <f>SUMIFS('Capex forecast'!E$7:E$210,'Capex forecast'!$T$7:$T$210,$AF554,'Capex forecast'!$S$7:$S$210,$AH554,'Capex forecast'!$Q$7:$Q$210,"Repex")</f>
        <v>0</v>
      </c>
      <c r="AK554" s="53">
        <f>SUMIFS('Capex forecast'!F$7:F$210,'Capex forecast'!$T$7:$T$210,$AF554,'Capex forecast'!$S$7:$S$210,$AH554,'Capex forecast'!$Q$7:$Q$210,"Repex")</f>
        <v>0</v>
      </c>
      <c r="AL554" s="53">
        <f>SUMIFS('Capex forecast'!G$7:G$210,'Capex forecast'!$T$7:$T$210,$AF554,'Capex forecast'!$S$7:$S$210,$AH554,'Capex forecast'!$Q$7:$Q$210,"Repex")</f>
        <v>0</v>
      </c>
      <c r="AM554" s="53">
        <f>SUMIFS('Capex forecast'!H$7:H$210,'Capex forecast'!$T$7:$T$210,$AF554,'Capex forecast'!$S$7:$S$210,$AH554,'Capex forecast'!$Q$7:$Q$210,"Repex")</f>
        <v>0</v>
      </c>
      <c r="AN554" s="53">
        <f>SUMIFS('Capex forecast'!I$7:I$210,'Capex forecast'!$T$7:$T$210,$AF554,'Capex forecast'!$S$7:$S$210,$AH554,'Capex forecast'!$Q$7:$Q$210,"Repex")</f>
        <v>0</v>
      </c>
      <c r="AO554" s="53">
        <f>SUMIFS('Capex forecast'!J$7:J$210,'Capex forecast'!$T$7:$T$210,$AF554,'Capex forecast'!$S$7:$S$210,$AH554,'Capex forecast'!$Q$7:$Q$210,"Repex")</f>
        <v>0</v>
      </c>
      <c r="AP554" s="53">
        <f>SUMIFS('Capex forecast'!K$7:K$210,'Capex forecast'!$T$7:$T$210,$AF554,'Capex forecast'!$S$7:$S$210,$AH554,'Capex forecast'!$Q$7:$Q$210,"Repex")</f>
        <v>0</v>
      </c>
      <c r="AQ554" s="53">
        <f>SUMIFS('Capex forecast'!L$7:L$210,'Capex forecast'!$T$7:$T$210,$AF554,'Capex forecast'!$S$7:$S$210,$AH554,'Capex forecast'!$Q$7:$Q$210,"Repex")</f>
        <v>0</v>
      </c>
      <c r="AR554" s="53">
        <f>SUMIFS('Capex forecast'!M$7:M$210,'Capex forecast'!$T$7:$T$210,$AF554,'Capex forecast'!$S$7:$S$210,$AH554,'Capex forecast'!$Q$7:$Q$210,"Repex")</f>
        <v>0</v>
      </c>
      <c r="AS554" s="53">
        <f>SUMIFS('Capex forecast'!N$7:N$210,'Capex forecast'!$T$7:$T$210,$AF554,'Capex forecast'!$S$7:$S$210,$AH554,'Capex forecast'!$Q$7:$Q$210,"Repex")</f>
        <v>0</v>
      </c>
    </row>
    <row r="555" spans="2:45" ht="15">
      <c r="B555" s="6" t="s">
        <v>572</v>
      </c>
      <c r="C555" s="6" t="str">
        <f>INDEX('Raw demand forecast'!$M$7:$M$5830,MATCH($B555,'Raw demand forecast'!$B$7:$B$5830,0))</f>
        <v>Yes</v>
      </c>
      <c r="D555" s="6" t="str">
        <f>IF(COUNTIF($B$93:B555,$B555) = 1, "LV", IF(COUNTIF($B$93:B555,$B555) = 2, "HV", "ST"))</f>
        <v>HV</v>
      </c>
      <c r="E555" s="6" t="str">
        <f>INDEX('Demand forecast and growth rate'!$E$7:$E$273,MATCH($B555,'Demand forecast and growth rate'!$B$7:$B$273,0))</f>
        <v>Steady/falling</v>
      </c>
      <c r="F555" s="32">
        <f>SUMIFS('Capex forecast'!E$7:E$210,'Capex forecast'!$T$7:$T$210,'Allocation of site-spec costs'!$B555,'Capex forecast'!$S$7:$S$210,'Allocation of site-spec costs'!$D555,'Capex forecast'!$Q$7:$Q$210,"Customer Connection")</f>
        <v>0</v>
      </c>
      <c r="G555" s="32">
        <f>SUMIFS('Capex forecast'!F$7:F$210,'Capex forecast'!$T$7:$T$210,'Allocation of site-spec costs'!$B555,'Capex forecast'!$S$7:$S$210,'Allocation of site-spec costs'!$D555,'Capex forecast'!$Q$7:$Q$210,"Customer Connection")</f>
        <v>0</v>
      </c>
      <c r="H555" s="32">
        <f>SUMIFS('Capex forecast'!G$7:G$210,'Capex forecast'!$T$7:$T$210,'Allocation of site-spec costs'!$B555,'Capex forecast'!$S$7:$S$210,'Allocation of site-spec costs'!$D555,'Capex forecast'!$Q$7:$Q$210,"Customer Connection")</f>
        <v>0</v>
      </c>
      <c r="I555" s="32">
        <f>SUMIFS('Capex forecast'!H$7:H$210,'Capex forecast'!$T$7:$T$210,'Allocation of site-spec costs'!$B555,'Capex forecast'!$S$7:$S$210,'Allocation of site-spec costs'!$D555,'Capex forecast'!$Q$7:$Q$210,"Customer Connection")</f>
        <v>0</v>
      </c>
      <c r="J555" s="32">
        <f>SUMIFS('Capex forecast'!I$7:I$210,'Capex forecast'!$T$7:$T$210,'Allocation of site-spec costs'!$B555,'Capex forecast'!$S$7:$S$210,'Allocation of site-spec costs'!$D555,'Capex forecast'!$Q$7:$Q$210,"Customer Connection")</f>
        <v>0</v>
      </c>
      <c r="K555" s="32">
        <f>SUMIFS('Capex forecast'!J$7:J$210,'Capex forecast'!$T$7:$T$210,'Allocation of site-spec costs'!$B555,'Capex forecast'!$S$7:$S$210,'Allocation of site-spec costs'!$D555,'Capex forecast'!$Q$7:$Q$210,"Customer Connection")</f>
        <v>0</v>
      </c>
      <c r="L555" s="32">
        <f>SUMIFS('Capex forecast'!K$7:K$210,'Capex forecast'!$T$7:$T$210,'Allocation of site-spec costs'!$B555,'Capex forecast'!$S$7:$S$210,'Allocation of site-spec costs'!$D555,'Capex forecast'!$Q$7:$Q$210,"Customer Connection")</f>
        <v>0</v>
      </c>
      <c r="M555" s="32">
        <f>SUMIFS('Capex forecast'!L$7:L$210,'Capex forecast'!$T$7:$T$210,'Allocation of site-spec costs'!$B555,'Capex forecast'!$S$7:$S$210,'Allocation of site-spec costs'!$D555,'Capex forecast'!$Q$7:$Q$210,"Customer Connection")</f>
        <v>0</v>
      </c>
      <c r="N555" s="32">
        <f>SUMIFS('Capex forecast'!M$7:M$210,'Capex forecast'!$T$7:$T$210,'Allocation of site-spec costs'!$B555,'Capex forecast'!$S$7:$S$210,'Allocation of site-spec costs'!$D555,'Capex forecast'!$Q$7:$Q$210,"Customer Connection")</f>
        <v>0</v>
      </c>
      <c r="O555" s="32">
        <f>SUMIFS('Capex forecast'!N$7:N$210,'Capex forecast'!$T$7:$T$210,'Allocation of site-spec costs'!$B555,'Capex forecast'!$S$7:$S$210,'Allocation of site-spec costs'!$D555,'Capex forecast'!$Q$7:$Q$210,"Customer Connection")</f>
        <v>0</v>
      </c>
      <c r="Q555" s="6" t="s">
        <v>572</v>
      </c>
      <c r="R555" s="6" t="str">
        <f>INDEX('Raw demand forecast'!$M$7:$M$5830,MATCH($Q555,'Raw demand forecast'!$B$7:$B$5830,0))</f>
        <v>Yes</v>
      </c>
      <c r="S555" s="6" t="str">
        <f>IF(COUNTIF($Q$93:Q555,$B555) = 1, "LV", IF(COUNTIF($Q$93:Q555,$B555) = 2, "HV", "ST"))</f>
        <v>HV</v>
      </c>
      <c r="T555" s="6" t="str">
        <f>INDEX('Demand forecast and growth rate'!$E$7:$E$273,MATCH($Q555,'Demand forecast and growth rate'!$B$7:$B$273,0))</f>
        <v>Steady/falling</v>
      </c>
      <c r="U555" s="32">
        <f>SUMIFS('Capex forecast'!E$7:E$210,'Capex forecast'!$T$7:$T$210,$Q555,'Capex forecast'!$S$7:$S$210,$S555,'Capex forecast'!$Q$7:$Q$210,"Augex")</f>
        <v>0</v>
      </c>
      <c r="V555" s="32">
        <f>SUMIFS('Capex forecast'!F$7:F$210,'Capex forecast'!$T$7:$T$210,$Q555,'Capex forecast'!$S$7:$S$210,$S555,'Capex forecast'!$Q$7:$Q$210,"Augex")</f>
        <v>0</v>
      </c>
      <c r="W555" s="32">
        <f>SUMIFS('Capex forecast'!G$7:G$210,'Capex forecast'!$T$7:$T$210,$Q555,'Capex forecast'!$S$7:$S$210,$S555,'Capex forecast'!$Q$7:$Q$210,"Augex")</f>
        <v>0</v>
      </c>
      <c r="X555" s="32">
        <f>SUMIFS('Capex forecast'!H$7:H$210,'Capex forecast'!$T$7:$T$210,$Q555,'Capex forecast'!$S$7:$S$210,$S555,'Capex forecast'!$Q$7:$Q$210,"Augex")</f>
        <v>0</v>
      </c>
      <c r="Y555" s="32">
        <f>SUMIFS('Capex forecast'!I$7:I$210,'Capex forecast'!$T$7:$T$210,$Q555,'Capex forecast'!$S$7:$S$210,$S555,'Capex forecast'!$Q$7:$Q$210,"Augex")</f>
        <v>0</v>
      </c>
      <c r="Z555" s="32">
        <f>SUMIFS('Capex forecast'!J$7:J$210,'Capex forecast'!$T$7:$T$210,$Q555,'Capex forecast'!$S$7:$S$210,$S555,'Capex forecast'!$Q$7:$Q$210,"Augex")</f>
        <v>0</v>
      </c>
      <c r="AA555" s="32">
        <f>SUMIFS('Capex forecast'!K$7:K$210,'Capex forecast'!$T$7:$T$210,$Q555,'Capex forecast'!$S$7:$S$210,$S555,'Capex forecast'!$Q$7:$Q$210,"Augex")</f>
        <v>0</v>
      </c>
      <c r="AB555" s="32">
        <f>SUMIFS('Capex forecast'!L$7:L$210,'Capex forecast'!$T$7:$T$210,$Q555,'Capex forecast'!$S$7:$S$210,$S555,'Capex forecast'!$Q$7:$Q$210,"Augex")</f>
        <v>0</v>
      </c>
      <c r="AC555" s="32">
        <f>SUMIFS('Capex forecast'!M$7:M$210,'Capex forecast'!$T$7:$T$210,$Q555,'Capex forecast'!$S$7:$S$210,$S555,'Capex forecast'!$Q$7:$Q$210,"Augex")</f>
        <v>0</v>
      </c>
      <c r="AD555" s="32">
        <f>SUMIFS('Capex forecast'!N$7:N$210,'Capex forecast'!$T$7:$T$210,$Q555,'Capex forecast'!$S$7:$S$210,$S555,'Capex forecast'!$Q$7:$Q$210,"Augex")</f>
        <v>0</v>
      </c>
      <c r="AF555" s="6" t="s">
        <v>572</v>
      </c>
      <c r="AG555" s="6" t="str">
        <f>INDEX('Raw demand forecast'!$M$7:$M$5830,MATCH($Q555,'Raw demand forecast'!$B$7:$B$5830,0))</f>
        <v>Yes</v>
      </c>
      <c r="AH555" s="6" t="str">
        <f>IF(COUNTIF($AF$93:AF555,$B555) = 1, "LV", IF(COUNTIF($AF$93:AF555,$B555) = 2, "HV", "ST"))</f>
        <v>HV</v>
      </c>
      <c r="AI555" s="6" t="str">
        <f>INDEX('Demand forecast and growth rate'!$E$7:$E$273,MATCH($Q555,'Demand forecast and growth rate'!$B$7:$B$273,0))</f>
        <v>Steady/falling</v>
      </c>
      <c r="AJ555" s="53">
        <f>SUMIFS('Capex forecast'!E$7:E$210,'Capex forecast'!$T$7:$T$210,$AF555,'Capex forecast'!$S$7:$S$210,$AH555,'Capex forecast'!$Q$7:$Q$210,"Repex")</f>
        <v>0</v>
      </c>
      <c r="AK555" s="53">
        <f>SUMIFS('Capex forecast'!F$7:F$210,'Capex forecast'!$T$7:$T$210,$AF555,'Capex forecast'!$S$7:$S$210,$AH555,'Capex forecast'!$Q$7:$Q$210,"Repex")</f>
        <v>0</v>
      </c>
      <c r="AL555" s="53">
        <f>SUMIFS('Capex forecast'!G$7:G$210,'Capex forecast'!$T$7:$T$210,$AF555,'Capex forecast'!$S$7:$S$210,$AH555,'Capex forecast'!$Q$7:$Q$210,"Repex")</f>
        <v>0</v>
      </c>
      <c r="AM555" s="53">
        <f>SUMIFS('Capex forecast'!H$7:H$210,'Capex forecast'!$T$7:$T$210,$AF555,'Capex forecast'!$S$7:$S$210,$AH555,'Capex forecast'!$Q$7:$Q$210,"Repex")</f>
        <v>0</v>
      </c>
      <c r="AN555" s="53">
        <f>SUMIFS('Capex forecast'!I$7:I$210,'Capex forecast'!$T$7:$T$210,$AF555,'Capex forecast'!$S$7:$S$210,$AH555,'Capex forecast'!$Q$7:$Q$210,"Repex")</f>
        <v>0</v>
      </c>
      <c r="AO555" s="53">
        <f>SUMIFS('Capex forecast'!J$7:J$210,'Capex forecast'!$T$7:$T$210,$AF555,'Capex forecast'!$S$7:$S$210,$AH555,'Capex forecast'!$Q$7:$Q$210,"Repex")</f>
        <v>0</v>
      </c>
      <c r="AP555" s="53">
        <f>SUMIFS('Capex forecast'!K$7:K$210,'Capex forecast'!$T$7:$T$210,$AF555,'Capex forecast'!$S$7:$S$210,$AH555,'Capex forecast'!$Q$7:$Q$210,"Repex")</f>
        <v>0</v>
      </c>
      <c r="AQ555" s="53">
        <f>SUMIFS('Capex forecast'!L$7:L$210,'Capex forecast'!$T$7:$T$210,$AF555,'Capex forecast'!$S$7:$S$210,$AH555,'Capex forecast'!$Q$7:$Q$210,"Repex")</f>
        <v>0</v>
      </c>
      <c r="AR555" s="53">
        <f>SUMIFS('Capex forecast'!M$7:M$210,'Capex forecast'!$T$7:$T$210,$AF555,'Capex forecast'!$S$7:$S$210,$AH555,'Capex forecast'!$Q$7:$Q$210,"Repex")</f>
        <v>0</v>
      </c>
      <c r="AS555" s="53">
        <f>SUMIFS('Capex forecast'!N$7:N$210,'Capex forecast'!$T$7:$T$210,$AF555,'Capex forecast'!$S$7:$S$210,$AH555,'Capex forecast'!$Q$7:$Q$210,"Repex")</f>
        <v>0</v>
      </c>
    </row>
    <row r="556" spans="2:45" ht="15">
      <c r="B556" s="6" t="s">
        <v>574</v>
      </c>
      <c r="C556" s="6" t="str">
        <f>INDEX('Raw demand forecast'!$M$7:$M$5830,MATCH($B556,'Raw demand forecast'!$B$7:$B$5830,0))</f>
        <v>Yes</v>
      </c>
      <c r="D556" s="6" t="str">
        <f>IF(COUNTIF($B$93:B556,$B556) = 1, "LV", IF(COUNTIF($B$93:B556,$B556) = 2, "HV", "ST"))</f>
        <v>HV</v>
      </c>
      <c r="E556" s="6" t="str">
        <f>INDEX('Demand forecast and growth rate'!$E$7:$E$273,MATCH($B556,'Demand forecast and growth rate'!$B$7:$B$273,0))</f>
        <v>Steady/falling</v>
      </c>
      <c r="F556" s="32">
        <f>SUMIFS('Capex forecast'!E$7:E$210,'Capex forecast'!$T$7:$T$210,'Allocation of site-spec costs'!$B556,'Capex forecast'!$S$7:$S$210,'Allocation of site-spec costs'!$D556,'Capex forecast'!$Q$7:$Q$210,"Customer Connection")</f>
        <v>0</v>
      </c>
      <c r="G556" s="32">
        <f>SUMIFS('Capex forecast'!F$7:F$210,'Capex forecast'!$T$7:$T$210,'Allocation of site-spec costs'!$B556,'Capex forecast'!$S$7:$S$210,'Allocation of site-spec costs'!$D556,'Capex forecast'!$Q$7:$Q$210,"Customer Connection")</f>
        <v>0</v>
      </c>
      <c r="H556" s="32">
        <f>SUMIFS('Capex forecast'!G$7:G$210,'Capex forecast'!$T$7:$T$210,'Allocation of site-spec costs'!$B556,'Capex forecast'!$S$7:$S$210,'Allocation of site-spec costs'!$D556,'Capex forecast'!$Q$7:$Q$210,"Customer Connection")</f>
        <v>0</v>
      </c>
      <c r="I556" s="32">
        <f>SUMIFS('Capex forecast'!H$7:H$210,'Capex forecast'!$T$7:$T$210,'Allocation of site-spec costs'!$B556,'Capex forecast'!$S$7:$S$210,'Allocation of site-spec costs'!$D556,'Capex forecast'!$Q$7:$Q$210,"Customer Connection")</f>
        <v>0</v>
      </c>
      <c r="J556" s="32">
        <f>SUMIFS('Capex forecast'!I$7:I$210,'Capex forecast'!$T$7:$T$210,'Allocation of site-spec costs'!$B556,'Capex forecast'!$S$7:$S$210,'Allocation of site-spec costs'!$D556,'Capex forecast'!$Q$7:$Q$210,"Customer Connection")</f>
        <v>0</v>
      </c>
      <c r="K556" s="32">
        <f>SUMIFS('Capex forecast'!J$7:J$210,'Capex forecast'!$T$7:$T$210,'Allocation of site-spec costs'!$B556,'Capex forecast'!$S$7:$S$210,'Allocation of site-spec costs'!$D556,'Capex forecast'!$Q$7:$Q$210,"Customer Connection")</f>
        <v>0</v>
      </c>
      <c r="L556" s="32">
        <f>SUMIFS('Capex forecast'!K$7:K$210,'Capex forecast'!$T$7:$T$210,'Allocation of site-spec costs'!$B556,'Capex forecast'!$S$7:$S$210,'Allocation of site-spec costs'!$D556,'Capex forecast'!$Q$7:$Q$210,"Customer Connection")</f>
        <v>0</v>
      </c>
      <c r="M556" s="32">
        <f>SUMIFS('Capex forecast'!L$7:L$210,'Capex forecast'!$T$7:$T$210,'Allocation of site-spec costs'!$B556,'Capex forecast'!$S$7:$S$210,'Allocation of site-spec costs'!$D556,'Capex forecast'!$Q$7:$Q$210,"Customer Connection")</f>
        <v>0</v>
      </c>
      <c r="N556" s="32">
        <f>SUMIFS('Capex forecast'!M$7:M$210,'Capex forecast'!$T$7:$T$210,'Allocation of site-spec costs'!$B556,'Capex forecast'!$S$7:$S$210,'Allocation of site-spec costs'!$D556,'Capex forecast'!$Q$7:$Q$210,"Customer Connection")</f>
        <v>0</v>
      </c>
      <c r="O556" s="32">
        <f>SUMIFS('Capex forecast'!N$7:N$210,'Capex forecast'!$T$7:$T$210,'Allocation of site-spec costs'!$B556,'Capex forecast'!$S$7:$S$210,'Allocation of site-spec costs'!$D556,'Capex forecast'!$Q$7:$Q$210,"Customer Connection")</f>
        <v>0</v>
      </c>
      <c r="Q556" s="6" t="s">
        <v>574</v>
      </c>
      <c r="R556" s="6" t="str">
        <f>INDEX('Raw demand forecast'!$M$7:$M$5830,MATCH($Q556,'Raw demand forecast'!$B$7:$B$5830,0))</f>
        <v>Yes</v>
      </c>
      <c r="S556" s="6" t="str">
        <f>IF(COUNTIF($Q$93:Q556,$B556) = 1, "LV", IF(COUNTIF($Q$93:Q556,$B556) = 2, "HV", "ST"))</f>
        <v>HV</v>
      </c>
      <c r="T556" s="6" t="str">
        <f>INDEX('Demand forecast and growth rate'!$E$7:$E$273,MATCH($Q556,'Demand forecast and growth rate'!$B$7:$B$273,0))</f>
        <v>Steady/falling</v>
      </c>
      <c r="U556" s="32">
        <f>SUMIFS('Capex forecast'!E$7:E$210,'Capex forecast'!$T$7:$T$210,$Q556,'Capex forecast'!$S$7:$S$210,$S556,'Capex forecast'!$Q$7:$Q$210,"Augex")</f>
        <v>0</v>
      </c>
      <c r="V556" s="32">
        <f>SUMIFS('Capex forecast'!F$7:F$210,'Capex forecast'!$T$7:$T$210,$Q556,'Capex forecast'!$S$7:$S$210,$S556,'Capex forecast'!$Q$7:$Q$210,"Augex")</f>
        <v>0</v>
      </c>
      <c r="W556" s="32">
        <f>SUMIFS('Capex forecast'!G$7:G$210,'Capex forecast'!$T$7:$T$210,$Q556,'Capex forecast'!$S$7:$S$210,$S556,'Capex forecast'!$Q$7:$Q$210,"Augex")</f>
        <v>0</v>
      </c>
      <c r="X556" s="32">
        <f>SUMIFS('Capex forecast'!H$7:H$210,'Capex forecast'!$T$7:$T$210,$Q556,'Capex forecast'!$S$7:$S$210,$S556,'Capex forecast'!$Q$7:$Q$210,"Augex")</f>
        <v>0</v>
      </c>
      <c r="Y556" s="32">
        <f>SUMIFS('Capex forecast'!I$7:I$210,'Capex forecast'!$T$7:$T$210,$Q556,'Capex forecast'!$S$7:$S$210,$S556,'Capex forecast'!$Q$7:$Q$210,"Augex")</f>
        <v>0</v>
      </c>
      <c r="Z556" s="32">
        <f>SUMIFS('Capex forecast'!J$7:J$210,'Capex forecast'!$T$7:$T$210,$Q556,'Capex forecast'!$S$7:$S$210,$S556,'Capex forecast'!$Q$7:$Q$210,"Augex")</f>
        <v>0</v>
      </c>
      <c r="AA556" s="32">
        <f>SUMIFS('Capex forecast'!K$7:K$210,'Capex forecast'!$T$7:$T$210,$Q556,'Capex forecast'!$S$7:$S$210,$S556,'Capex forecast'!$Q$7:$Q$210,"Augex")</f>
        <v>0</v>
      </c>
      <c r="AB556" s="32">
        <f>SUMIFS('Capex forecast'!L$7:L$210,'Capex forecast'!$T$7:$T$210,$Q556,'Capex forecast'!$S$7:$S$210,$S556,'Capex forecast'!$Q$7:$Q$210,"Augex")</f>
        <v>0</v>
      </c>
      <c r="AC556" s="32">
        <f>SUMIFS('Capex forecast'!M$7:M$210,'Capex forecast'!$T$7:$T$210,$Q556,'Capex forecast'!$S$7:$S$210,$S556,'Capex forecast'!$Q$7:$Q$210,"Augex")</f>
        <v>0</v>
      </c>
      <c r="AD556" s="32">
        <f>SUMIFS('Capex forecast'!N$7:N$210,'Capex forecast'!$T$7:$T$210,$Q556,'Capex forecast'!$S$7:$S$210,$S556,'Capex forecast'!$Q$7:$Q$210,"Augex")</f>
        <v>0</v>
      </c>
      <c r="AF556" s="6" t="s">
        <v>574</v>
      </c>
      <c r="AG556" s="6" t="str">
        <f>INDEX('Raw demand forecast'!$M$7:$M$5830,MATCH($Q556,'Raw demand forecast'!$B$7:$B$5830,0))</f>
        <v>Yes</v>
      </c>
      <c r="AH556" s="6" t="str">
        <f>IF(COUNTIF($AF$93:AF556,$B556) = 1, "LV", IF(COUNTIF($AF$93:AF556,$B556) = 2, "HV", "ST"))</f>
        <v>HV</v>
      </c>
      <c r="AI556" s="6" t="str">
        <f>INDEX('Demand forecast and growth rate'!$E$7:$E$273,MATCH($Q556,'Demand forecast and growth rate'!$B$7:$B$273,0))</f>
        <v>Steady/falling</v>
      </c>
      <c r="AJ556" s="53">
        <f>SUMIFS('Capex forecast'!E$7:E$210,'Capex forecast'!$T$7:$T$210,$AF556,'Capex forecast'!$S$7:$S$210,$AH556,'Capex forecast'!$Q$7:$Q$210,"Repex")</f>
        <v>0</v>
      </c>
      <c r="AK556" s="53">
        <f>SUMIFS('Capex forecast'!F$7:F$210,'Capex forecast'!$T$7:$T$210,$AF556,'Capex forecast'!$S$7:$S$210,$AH556,'Capex forecast'!$Q$7:$Q$210,"Repex")</f>
        <v>0</v>
      </c>
      <c r="AL556" s="53">
        <f>SUMIFS('Capex forecast'!G$7:G$210,'Capex forecast'!$T$7:$T$210,$AF556,'Capex forecast'!$S$7:$S$210,$AH556,'Capex forecast'!$Q$7:$Q$210,"Repex")</f>
        <v>0</v>
      </c>
      <c r="AM556" s="53">
        <f>SUMIFS('Capex forecast'!H$7:H$210,'Capex forecast'!$T$7:$T$210,$AF556,'Capex forecast'!$S$7:$S$210,$AH556,'Capex forecast'!$Q$7:$Q$210,"Repex")</f>
        <v>0</v>
      </c>
      <c r="AN556" s="53">
        <f>SUMIFS('Capex forecast'!I$7:I$210,'Capex forecast'!$T$7:$T$210,$AF556,'Capex forecast'!$S$7:$S$210,$AH556,'Capex forecast'!$Q$7:$Q$210,"Repex")</f>
        <v>0</v>
      </c>
      <c r="AO556" s="53">
        <f>SUMIFS('Capex forecast'!J$7:J$210,'Capex forecast'!$T$7:$T$210,$AF556,'Capex forecast'!$S$7:$S$210,$AH556,'Capex forecast'!$Q$7:$Q$210,"Repex")</f>
        <v>0</v>
      </c>
      <c r="AP556" s="53">
        <f>SUMIFS('Capex forecast'!K$7:K$210,'Capex forecast'!$T$7:$T$210,$AF556,'Capex forecast'!$S$7:$S$210,$AH556,'Capex forecast'!$Q$7:$Q$210,"Repex")</f>
        <v>0</v>
      </c>
      <c r="AQ556" s="53">
        <f>SUMIFS('Capex forecast'!L$7:L$210,'Capex forecast'!$T$7:$T$210,$AF556,'Capex forecast'!$S$7:$S$210,$AH556,'Capex forecast'!$Q$7:$Q$210,"Repex")</f>
        <v>0</v>
      </c>
      <c r="AR556" s="53">
        <f>SUMIFS('Capex forecast'!M$7:M$210,'Capex forecast'!$T$7:$T$210,$AF556,'Capex forecast'!$S$7:$S$210,$AH556,'Capex forecast'!$Q$7:$Q$210,"Repex")</f>
        <v>0</v>
      </c>
      <c r="AS556" s="53">
        <f>SUMIFS('Capex forecast'!N$7:N$210,'Capex forecast'!$T$7:$T$210,$AF556,'Capex forecast'!$S$7:$S$210,$AH556,'Capex forecast'!$Q$7:$Q$210,"Repex")</f>
        <v>0</v>
      </c>
    </row>
    <row r="557" spans="2:45" ht="15">
      <c r="B557" s="6" t="s">
        <v>49</v>
      </c>
      <c r="C557" s="6" t="str">
        <f>INDEX('Raw demand forecast'!$M$7:$M$5830,MATCH($B557,'Raw demand forecast'!$B$7:$B$5830,0))</f>
        <v>No</v>
      </c>
      <c r="D557" s="6" t="str">
        <f>IF(COUNTIF($B$93:B557,$B557) = 1, "LV", IF(COUNTIF($B$93:B557,$B557) = 2, "HV", "ST"))</f>
        <v>HV</v>
      </c>
      <c r="E557" s="6" t="str">
        <f>INDEX('Demand forecast and growth rate'!$E$7:$E$273,MATCH($B557,'Demand forecast and growth rate'!$B$7:$B$273,0))</f>
        <v>Steady/falling</v>
      </c>
      <c r="F557" s="32">
        <f>SUMIFS('Capex forecast'!E$7:E$210,'Capex forecast'!$T$7:$T$210,'Allocation of site-spec costs'!$B557,'Capex forecast'!$S$7:$S$210,'Allocation of site-spec costs'!$D557,'Capex forecast'!$Q$7:$Q$210,"Customer Connection")</f>
        <v>0</v>
      </c>
      <c r="G557" s="32">
        <f>SUMIFS('Capex forecast'!F$7:F$210,'Capex forecast'!$T$7:$T$210,'Allocation of site-spec costs'!$B557,'Capex forecast'!$S$7:$S$210,'Allocation of site-spec costs'!$D557,'Capex forecast'!$Q$7:$Q$210,"Customer Connection")</f>
        <v>0</v>
      </c>
      <c r="H557" s="32">
        <f>SUMIFS('Capex forecast'!G$7:G$210,'Capex forecast'!$T$7:$T$210,'Allocation of site-spec costs'!$B557,'Capex forecast'!$S$7:$S$210,'Allocation of site-spec costs'!$D557,'Capex forecast'!$Q$7:$Q$210,"Customer Connection")</f>
        <v>0</v>
      </c>
      <c r="I557" s="32">
        <f>SUMIFS('Capex forecast'!H$7:H$210,'Capex forecast'!$T$7:$T$210,'Allocation of site-spec costs'!$B557,'Capex forecast'!$S$7:$S$210,'Allocation of site-spec costs'!$D557,'Capex forecast'!$Q$7:$Q$210,"Customer Connection")</f>
        <v>0</v>
      </c>
      <c r="J557" s="32">
        <f>SUMIFS('Capex forecast'!I$7:I$210,'Capex forecast'!$T$7:$T$210,'Allocation of site-spec costs'!$B557,'Capex forecast'!$S$7:$S$210,'Allocation of site-spec costs'!$D557,'Capex forecast'!$Q$7:$Q$210,"Customer Connection")</f>
        <v>0</v>
      </c>
      <c r="K557" s="32">
        <f>SUMIFS('Capex forecast'!J$7:J$210,'Capex forecast'!$T$7:$T$210,'Allocation of site-spec costs'!$B557,'Capex forecast'!$S$7:$S$210,'Allocation of site-spec costs'!$D557,'Capex forecast'!$Q$7:$Q$210,"Customer Connection")</f>
        <v>0</v>
      </c>
      <c r="L557" s="32">
        <f>SUMIFS('Capex forecast'!K$7:K$210,'Capex forecast'!$T$7:$T$210,'Allocation of site-spec costs'!$B557,'Capex forecast'!$S$7:$S$210,'Allocation of site-spec costs'!$D557,'Capex forecast'!$Q$7:$Q$210,"Customer Connection")</f>
        <v>0</v>
      </c>
      <c r="M557" s="32">
        <f>SUMIFS('Capex forecast'!L$7:L$210,'Capex forecast'!$T$7:$T$210,'Allocation of site-spec costs'!$B557,'Capex forecast'!$S$7:$S$210,'Allocation of site-spec costs'!$D557,'Capex forecast'!$Q$7:$Q$210,"Customer Connection")</f>
        <v>0</v>
      </c>
      <c r="N557" s="32">
        <f>SUMIFS('Capex forecast'!M$7:M$210,'Capex forecast'!$T$7:$T$210,'Allocation of site-spec costs'!$B557,'Capex forecast'!$S$7:$S$210,'Allocation of site-spec costs'!$D557,'Capex forecast'!$Q$7:$Q$210,"Customer Connection")</f>
        <v>0</v>
      </c>
      <c r="O557" s="32">
        <f>SUMIFS('Capex forecast'!N$7:N$210,'Capex forecast'!$T$7:$T$210,'Allocation of site-spec costs'!$B557,'Capex forecast'!$S$7:$S$210,'Allocation of site-spec costs'!$D557,'Capex forecast'!$Q$7:$Q$210,"Customer Connection")</f>
        <v>0</v>
      </c>
      <c r="Q557" s="6" t="s">
        <v>49</v>
      </c>
      <c r="R557" s="6" t="str">
        <f>INDEX('Raw demand forecast'!$M$7:$M$5830,MATCH($Q557,'Raw demand forecast'!$B$7:$B$5830,0))</f>
        <v>No</v>
      </c>
      <c r="S557" s="6" t="str">
        <f>IF(COUNTIF($Q$93:Q557,$B557) = 1, "LV", IF(COUNTIF($Q$93:Q557,$B557) = 2, "HV", "ST"))</f>
        <v>HV</v>
      </c>
      <c r="T557" s="6" t="str">
        <f>INDEX('Demand forecast and growth rate'!$E$7:$E$273,MATCH($Q557,'Demand forecast and growth rate'!$B$7:$B$273,0))</f>
        <v>Steady/falling</v>
      </c>
      <c r="U557" s="32">
        <f>SUMIFS('Capex forecast'!E$7:E$210,'Capex forecast'!$T$7:$T$210,$Q557,'Capex forecast'!$S$7:$S$210,$S557,'Capex forecast'!$Q$7:$Q$210,"Augex")</f>
        <v>0</v>
      </c>
      <c r="V557" s="32">
        <f>SUMIFS('Capex forecast'!F$7:F$210,'Capex forecast'!$T$7:$T$210,$Q557,'Capex forecast'!$S$7:$S$210,$S557,'Capex forecast'!$Q$7:$Q$210,"Augex")</f>
        <v>0</v>
      </c>
      <c r="W557" s="32">
        <f>SUMIFS('Capex forecast'!G$7:G$210,'Capex forecast'!$T$7:$T$210,$Q557,'Capex forecast'!$S$7:$S$210,$S557,'Capex forecast'!$Q$7:$Q$210,"Augex")</f>
        <v>0</v>
      </c>
      <c r="X557" s="32">
        <f>SUMIFS('Capex forecast'!H$7:H$210,'Capex forecast'!$T$7:$T$210,$Q557,'Capex forecast'!$S$7:$S$210,$S557,'Capex forecast'!$Q$7:$Q$210,"Augex")</f>
        <v>0</v>
      </c>
      <c r="Y557" s="32">
        <f>SUMIFS('Capex forecast'!I$7:I$210,'Capex forecast'!$T$7:$T$210,$Q557,'Capex forecast'!$S$7:$S$210,$S557,'Capex forecast'!$Q$7:$Q$210,"Augex")</f>
        <v>0</v>
      </c>
      <c r="Z557" s="32">
        <f>SUMIFS('Capex forecast'!J$7:J$210,'Capex forecast'!$T$7:$T$210,$Q557,'Capex forecast'!$S$7:$S$210,$S557,'Capex forecast'!$Q$7:$Q$210,"Augex")</f>
        <v>0</v>
      </c>
      <c r="AA557" s="32">
        <f>SUMIFS('Capex forecast'!K$7:K$210,'Capex forecast'!$T$7:$T$210,$Q557,'Capex forecast'!$S$7:$S$210,$S557,'Capex forecast'!$Q$7:$Q$210,"Augex")</f>
        <v>0</v>
      </c>
      <c r="AB557" s="32">
        <f>SUMIFS('Capex forecast'!L$7:L$210,'Capex forecast'!$T$7:$T$210,$Q557,'Capex forecast'!$S$7:$S$210,$S557,'Capex forecast'!$Q$7:$Q$210,"Augex")</f>
        <v>0</v>
      </c>
      <c r="AC557" s="32">
        <f>SUMIFS('Capex forecast'!M$7:M$210,'Capex forecast'!$T$7:$T$210,$Q557,'Capex forecast'!$S$7:$S$210,$S557,'Capex forecast'!$Q$7:$Q$210,"Augex")</f>
        <v>0</v>
      </c>
      <c r="AD557" s="32">
        <f>SUMIFS('Capex forecast'!N$7:N$210,'Capex forecast'!$T$7:$T$210,$Q557,'Capex forecast'!$S$7:$S$210,$S557,'Capex forecast'!$Q$7:$Q$210,"Augex")</f>
        <v>0</v>
      </c>
      <c r="AF557" s="6" t="s">
        <v>49</v>
      </c>
      <c r="AG557" s="6" t="str">
        <f>INDEX('Raw demand forecast'!$M$7:$M$5830,MATCH($Q557,'Raw demand forecast'!$B$7:$B$5830,0))</f>
        <v>No</v>
      </c>
      <c r="AH557" s="6" t="str">
        <f>IF(COUNTIF($AF$93:AF557,$B557) = 1, "LV", IF(COUNTIF($AF$93:AF557,$B557) = 2, "HV", "ST"))</f>
        <v>HV</v>
      </c>
      <c r="AI557" s="6" t="str">
        <f>INDEX('Demand forecast and growth rate'!$E$7:$E$273,MATCH($Q557,'Demand forecast and growth rate'!$B$7:$B$273,0))</f>
        <v>Steady/falling</v>
      </c>
      <c r="AJ557" s="53">
        <f>SUMIFS('Capex forecast'!E$7:E$210,'Capex forecast'!$T$7:$T$210,$AF557,'Capex forecast'!$S$7:$S$210,$AH557,'Capex forecast'!$Q$7:$Q$210,"Repex")</f>
        <v>0</v>
      </c>
      <c r="AK557" s="53">
        <f>SUMIFS('Capex forecast'!F$7:F$210,'Capex forecast'!$T$7:$T$210,$AF557,'Capex forecast'!$S$7:$S$210,$AH557,'Capex forecast'!$Q$7:$Q$210,"Repex")</f>
        <v>0</v>
      </c>
      <c r="AL557" s="53">
        <f>SUMIFS('Capex forecast'!G$7:G$210,'Capex forecast'!$T$7:$T$210,$AF557,'Capex forecast'!$S$7:$S$210,$AH557,'Capex forecast'!$Q$7:$Q$210,"Repex")</f>
        <v>0</v>
      </c>
      <c r="AM557" s="53">
        <f>SUMIFS('Capex forecast'!H$7:H$210,'Capex forecast'!$T$7:$T$210,$AF557,'Capex forecast'!$S$7:$S$210,$AH557,'Capex forecast'!$Q$7:$Q$210,"Repex")</f>
        <v>0</v>
      </c>
      <c r="AN557" s="53">
        <f>SUMIFS('Capex forecast'!I$7:I$210,'Capex forecast'!$T$7:$T$210,$AF557,'Capex forecast'!$S$7:$S$210,$AH557,'Capex forecast'!$Q$7:$Q$210,"Repex")</f>
        <v>0</v>
      </c>
      <c r="AO557" s="53">
        <f>SUMIFS('Capex forecast'!J$7:J$210,'Capex forecast'!$T$7:$T$210,$AF557,'Capex forecast'!$S$7:$S$210,$AH557,'Capex forecast'!$Q$7:$Q$210,"Repex")</f>
        <v>0</v>
      </c>
      <c r="AP557" s="53">
        <f>SUMIFS('Capex forecast'!K$7:K$210,'Capex forecast'!$T$7:$T$210,$AF557,'Capex forecast'!$S$7:$S$210,$AH557,'Capex forecast'!$Q$7:$Q$210,"Repex")</f>
        <v>0</v>
      </c>
      <c r="AQ557" s="53">
        <f>SUMIFS('Capex forecast'!L$7:L$210,'Capex forecast'!$T$7:$T$210,$AF557,'Capex forecast'!$S$7:$S$210,$AH557,'Capex forecast'!$Q$7:$Q$210,"Repex")</f>
        <v>0</v>
      </c>
      <c r="AR557" s="53">
        <f>SUMIFS('Capex forecast'!M$7:M$210,'Capex forecast'!$T$7:$T$210,$AF557,'Capex forecast'!$S$7:$S$210,$AH557,'Capex forecast'!$Q$7:$Q$210,"Repex")</f>
        <v>0</v>
      </c>
      <c r="AS557" s="53">
        <f>SUMIFS('Capex forecast'!N$7:N$210,'Capex forecast'!$T$7:$T$210,$AF557,'Capex forecast'!$S$7:$S$210,$AH557,'Capex forecast'!$Q$7:$Q$210,"Repex")</f>
        <v>0</v>
      </c>
    </row>
    <row r="558" spans="2:45" ht="15">
      <c r="B558" s="6" t="s">
        <v>591</v>
      </c>
      <c r="C558" s="6" t="str">
        <f>INDEX('Raw demand forecast'!$M$7:$M$5830,MATCH($B558,'Raw demand forecast'!$B$7:$B$5830,0))</f>
        <v>Yes</v>
      </c>
      <c r="D558" s="6" t="str">
        <f>IF(COUNTIF($B$93:B558,$B558) = 1, "LV", IF(COUNTIF($B$93:B558,$B558) = 2, "HV", "ST"))</f>
        <v>HV</v>
      </c>
      <c r="E558" s="6" t="str">
        <f>INDEX('Demand forecast and growth rate'!$E$7:$E$273,MATCH($B558,'Demand forecast and growth rate'!$B$7:$B$273,0))</f>
        <v>High growth</v>
      </c>
      <c r="F558" s="32">
        <f>SUMIFS('Capex forecast'!E$7:E$210,'Capex forecast'!$T$7:$T$210,'Allocation of site-spec costs'!$B558,'Capex forecast'!$S$7:$S$210,'Allocation of site-spec costs'!$D558,'Capex forecast'!$Q$7:$Q$210,"Customer Connection")</f>
        <v>0</v>
      </c>
      <c r="G558" s="32">
        <f>SUMIFS('Capex forecast'!F$7:F$210,'Capex forecast'!$T$7:$T$210,'Allocation of site-spec costs'!$B558,'Capex forecast'!$S$7:$S$210,'Allocation of site-spec costs'!$D558,'Capex forecast'!$Q$7:$Q$210,"Customer Connection")</f>
        <v>0</v>
      </c>
      <c r="H558" s="32">
        <f>SUMIFS('Capex forecast'!G$7:G$210,'Capex forecast'!$T$7:$T$210,'Allocation of site-spec costs'!$B558,'Capex forecast'!$S$7:$S$210,'Allocation of site-spec costs'!$D558,'Capex forecast'!$Q$7:$Q$210,"Customer Connection")</f>
        <v>0</v>
      </c>
      <c r="I558" s="32">
        <f>SUMIFS('Capex forecast'!H$7:H$210,'Capex forecast'!$T$7:$T$210,'Allocation of site-spec costs'!$B558,'Capex forecast'!$S$7:$S$210,'Allocation of site-spec costs'!$D558,'Capex forecast'!$Q$7:$Q$210,"Customer Connection")</f>
        <v>0</v>
      </c>
      <c r="J558" s="32">
        <f>SUMIFS('Capex forecast'!I$7:I$210,'Capex forecast'!$T$7:$T$210,'Allocation of site-spec costs'!$B558,'Capex forecast'!$S$7:$S$210,'Allocation of site-spec costs'!$D558,'Capex forecast'!$Q$7:$Q$210,"Customer Connection")</f>
        <v>0</v>
      </c>
      <c r="K558" s="32">
        <f>SUMIFS('Capex forecast'!J$7:J$210,'Capex forecast'!$T$7:$T$210,'Allocation of site-spec costs'!$B558,'Capex forecast'!$S$7:$S$210,'Allocation of site-spec costs'!$D558,'Capex forecast'!$Q$7:$Q$210,"Customer Connection")</f>
        <v>0</v>
      </c>
      <c r="L558" s="32">
        <f>SUMIFS('Capex forecast'!K$7:K$210,'Capex forecast'!$T$7:$T$210,'Allocation of site-spec costs'!$B558,'Capex forecast'!$S$7:$S$210,'Allocation of site-spec costs'!$D558,'Capex forecast'!$Q$7:$Q$210,"Customer Connection")</f>
        <v>0</v>
      </c>
      <c r="M558" s="32">
        <f>SUMIFS('Capex forecast'!L$7:L$210,'Capex forecast'!$T$7:$T$210,'Allocation of site-spec costs'!$B558,'Capex forecast'!$S$7:$S$210,'Allocation of site-spec costs'!$D558,'Capex forecast'!$Q$7:$Q$210,"Customer Connection")</f>
        <v>0</v>
      </c>
      <c r="N558" s="32">
        <f>SUMIFS('Capex forecast'!M$7:M$210,'Capex forecast'!$T$7:$T$210,'Allocation of site-spec costs'!$B558,'Capex forecast'!$S$7:$S$210,'Allocation of site-spec costs'!$D558,'Capex forecast'!$Q$7:$Q$210,"Customer Connection")</f>
        <v>0</v>
      </c>
      <c r="O558" s="32">
        <f>SUMIFS('Capex forecast'!N$7:N$210,'Capex forecast'!$T$7:$T$210,'Allocation of site-spec costs'!$B558,'Capex forecast'!$S$7:$S$210,'Allocation of site-spec costs'!$D558,'Capex forecast'!$Q$7:$Q$210,"Customer Connection")</f>
        <v>0</v>
      </c>
      <c r="Q558" s="6" t="s">
        <v>591</v>
      </c>
      <c r="R558" s="6" t="str">
        <f>INDEX('Raw demand forecast'!$M$7:$M$5830,MATCH($Q558,'Raw demand forecast'!$B$7:$B$5830,0))</f>
        <v>Yes</v>
      </c>
      <c r="S558" s="6" t="str">
        <f>IF(COUNTIF($Q$93:Q558,$B558) = 1, "LV", IF(COUNTIF($Q$93:Q558,$B558) = 2, "HV", "ST"))</f>
        <v>HV</v>
      </c>
      <c r="T558" s="6" t="str">
        <f>INDEX('Demand forecast and growth rate'!$E$7:$E$273,MATCH($Q558,'Demand forecast and growth rate'!$B$7:$B$273,0))</f>
        <v>High growth</v>
      </c>
      <c r="U558" s="32">
        <f>SUMIFS('Capex forecast'!E$7:E$210,'Capex forecast'!$T$7:$T$210,$Q558,'Capex forecast'!$S$7:$S$210,$S558,'Capex forecast'!$Q$7:$Q$210,"Augex")</f>
        <v>0</v>
      </c>
      <c r="V558" s="32">
        <f>SUMIFS('Capex forecast'!F$7:F$210,'Capex forecast'!$T$7:$T$210,$Q558,'Capex forecast'!$S$7:$S$210,$S558,'Capex forecast'!$Q$7:$Q$210,"Augex")</f>
        <v>0</v>
      </c>
      <c r="W558" s="32">
        <f>SUMIFS('Capex forecast'!G$7:G$210,'Capex forecast'!$T$7:$T$210,$Q558,'Capex forecast'!$S$7:$S$210,$S558,'Capex forecast'!$Q$7:$Q$210,"Augex")</f>
        <v>0</v>
      </c>
      <c r="X558" s="32">
        <f>SUMIFS('Capex forecast'!H$7:H$210,'Capex forecast'!$T$7:$T$210,$Q558,'Capex forecast'!$S$7:$S$210,$S558,'Capex forecast'!$Q$7:$Q$210,"Augex")</f>
        <v>0</v>
      </c>
      <c r="Y558" s="32">
        <f>SUMIFS('Capex forecast'!I$7:I$210,'Capex forecast'!$T$7:$T$210,$Q558,'Capex forecast'!$S$7:$S$210,$S558,'Capex forecast'!$Q$7:$Q$210,"Augex")</f>
        <v>0</v>
      </c>
      <c r="Z558" s="32">
        <f>SUMIFS('Capex forecast'!J$7:J$210,'Capex forecast'!$T$7:$T$210,$Q558,'Capex forecast'!$S$7:$S$210,$S558,'Capex forecast'!$Q$7:$Q$210,"Augex")</f>
        <v>0</v>
      </c>
      <c r="AA558" s="32">
        <f>SUMIFS('Capex forecast'!K$7:K$210,'Capex forecast'!$T$7:$T$210,$Q558,'Capex forecast'!$S$7:$S$210,$S558,'Capex forecast'!$Q$7:$Q$210,"Augex")</f>
        <v>0</v>
      </c>
      <c r="AB558" s="32">
        <f>SUMIFS('Capex forecast'!L$7:L$210,'Capex forecast'!$T$7:$T$210,$Q558,'Capex forecast'!$S$7:$S$210,$S558,'Capex forecast'!$Q$7:$Q$210,"Augex")</f>
        <v>0</v>
      </c>
      <c r="AC558" s="32">
        <f>SUMIFS('Capex forecast'!M$7:M$210,'Capex forecast'!$T$7:$T$210,$Q558,'Capex forecast'!$S$7:$S$210,$S558,'Capex forecast'!$Q$7:$Q$210,"Augex")</f>
        <v>0</v>
      </c>
      <c r="AD558" s="32">
        <f>SUMIFS('Capex forecast'!N$7:N$210,'Capex forecast'!$T$7:$T$210,$Q558,'Capex forecast'!$S$7:$S$210,$S558,'Capex forecast'!$Q$7:$Q$210,"Augex")</f>
        <v>0</v>
      </c>
      <c r="AF558" s="6" t="s">
        <v>591</v>
      </c>
      <c r="AG558" s="6" t="str">
        <f>INDEX('Raw demand forecast'!$M$7:$M$5830,MATCH($Q558,'Raw demand forecast'!$B$7:$B$5830,0))</f>
        <v>Yes</v>
      </c>
      <c r="AH558" s="6" t="str">
        <f>IF(COUNTIF($AF$93:AF558,$B558) = 1, "LV", IF(COUNTIF($AF$93:AF558,$B558) = 2, "HV", "ST"))</f>
        <v>HV</v>
      </c>
      <c r="AI558" s="6" t="str">
        <f>INDEX('Demand forecast and growth rate'!$E$7:$E$273,MATCH($Q558,'Demand forecast and growth rate'!$B$7:$B$273,0))</f>
        <v>High growth</v>
      </c>
      <c r="AJ558" s="53">
        <f>SUMIFS('Capex forecast'!E$7:E$210,'Capex forecast'!$T$7:$T$210,$AF558,'Capex forecast'!$S$7:$S$210,$AH558,'Capex forecast'!$Q$7:$Q$210,"Repex")</f>
        <v>0</v>
      </c>
      <c r="AK558" s="53">
        <f>SUMIFS('Capex forecast'!F$7:F$210,'Capex forecast'!$T$7:$T$210,$AF558,'Capex forecast'!$S$7:$S$210,$AH558,'Capex forecast'!$Q$7:$Q$210,"Repex")</f>
        <v>0</v>
      </c>
      <c r="AL558" s="53">
        <f>SUMIFS('Capex forecast'!G$7:G$210,'Capex forecast'!$T$7:$T$210,$AF558,'Capex forecast'!$S$7:$S$210,$AH558,'Capex forecast'!$Q$7:$Q$210,"Repex")</f>
        <v>0</v>
      </c>
      <c r="AM558" s="53">
        <f>SUMIFS('Capex forecast'!H$7:H$210,'Capex forecast'!$T$7:$T$210,$AF558,'Capex forecast'!$S$7:$S$210,$AH558,'Capex forecast'!$Q$7:$Q$210,"Repex")</f>
        <v>0</v>
      </c>
      <c r="AN558" s="53">
        <f>SUMIFS('Capex forecast'!I$7:I$210,'Capex forecast'!$T$7:$T$210,$AF558,'Capex forecast'!$S$7:$S$210,$AH558,'Capex forecast'!$Q$7:$Q$210,"Repex")</f>
        <v>0</v>
      </c>
      <c r="AO558" s="53">
        <f>SUMIFS('Capex forecast'!J$7:J$210,'Capex forecast'!$T$7:$T$210,$AF558,'Capex forecast'!$S$7:$S$210,$AH558,'Capex forecast'!$Q$7:$Q$210,"Repex")</f>
        <v>0</v>
      </c>
      <c r="AP558" s="53">
        <f>SUMIFS('Capex forecast'!K$7:K$210,'Capex forecast'!$T$7:$T$210,$AF558,'Capex forecast'!$S$7:$S$210,$AH558,'Capex forecast'!$Q$7:$Q$210,"Repex")</f>
        <v>0</v>
      </c>
      <c r="AQ558" s="53">
        <f>SUMIFS('Capex forecast'!L$7:L$210,'Capex forecast'!$T$7:$T$210,$AF558,'Capex forecast'!$S$7:$S$210,$AH558,'Capex forecast'!$Q$7:$Q$210,"Repex")</f>
        <v>0</v>
      </c>
      <c r="AR558" s="53">
        <f>SUMIFS('Capex forecast'!M$7:M$210,'Capex forecast'!$T$7:$T$210,$AF558,'Capex forecast'!$S$7:$S$210,$AH558,'Capex forecast'!$Q$7:$Q$210,"Repex")</f>
        <v>0</v>
      </c>
      <c r="AS558" s="53">
        <f>SUMIFS('Capex forecast'!N$7:N$210,'Capex forecast'!$T$7:$T$210,$AF558,'Capex forecast'!$S$7:$S$210,$AH558,'Capex forecast'!$Q$7:$Q$210,"Repex")</f>
        <v>0</v>
      </c>
    </row>
    <row r="559" spans="2:45" ht="15">
      <c r="B559" s="6" t="s">
        <v>75</v>
      </c>
      <c r="C559" s="6" t="str">
        <f>INDEX('Raw demand forecast'!$M$7:$M$5830,MATCH($B559,'Raw demand forecast'!$B$7:$B$5830,0))</f>
        <v>No</v>
      </c>
      <c r="D559" s="6" t="str">
        <f>IF(COUNTIF($B$93:B559,$B559) = 1, "LV", IF(COUNTIF($B$93:B559,$B559) = 2, "HV", "ST"))</f>
        <v>HV</v>
      </c>
      <c r="E559" s="6" t="str">
        <f>INDEX('Demand forecast and growth rate'!$E$7:$E$273,MATCH($B559,'Demand forecast and growth rate'!$B$7:$B$273,0))</f>
        <v>Small growth</v>
      </c>
      <c r="F559" s="32">
        <f>SUMIFS('Capex forecast'!E$7:E$210,'Capex forecast'!$T$7:$T$210,'Allocation of site-spec costs'!$B559,'Capex forecast'!$S$7:$S$210,'Allocation of site-spec costs'!$D559,'Capex forecast'!$Q$7:$Q$210,"Customer Connection")</f>
        <v>0</v>
      </c>
      <c r="G559" s="32">
        <f>SUMIFS('Capex forecast'!F$7:F$210,'Capex forecast'!$T$7:$T$210,'Allocation of site-spec costs'!$B559,'Capex forecast'!$S$7:$S$210,'Allocation of site-spec costs'!$D559,'Capex forecast'!$Q$7:$Q$210,"Customer Connection")</f>
        <v>0</v>
      </c>
      <c r="H559" s="32">
        <f>SUMIFS('Capex forecast'!G$7:G$210,'Capex forecast'!$T$7:$T$210,'Allocation of site-spec costs'!$B559,'Capex forecast'!$S$7:$S$210,'Allocation of site-spec costs'!$D559,'Capex forecast'!$Q$7:$Q$210,"Customer Connection")</f>
        <v>0</v>
      </c>
      <c r="I559" s="32">
        <f>SUMIFS('Capex forecast'!H$7:H$210,'Capex forecast'!$T$7:$T$210,'Allocation of site-spec costs'!$B559,'Capex forecast'!$S$7:$S$210,'Allocation of site-spec costs'!$D559,'Capex forecast'!$Q$7:$Q$210,"Customer Connection")</f>
        <v>0</v>
      </c>
      <c r="J559" s="32">
        <f>SUMIFS('Capex forecast'!I$7:I$210,'Capex forecast'!$T$7:$T$210,'Allocation of site-spec costs'!$B559,'Capex forecast'!$S$7:$S$210,'Allocation of site-spec costs'!$D559,'Capex forecast'!$Q$7:$Q$210,"Customer Connection")</f>
        <v>0</v>
      </c>
      <c r="K559" s="32">
        <f>SUMIFS('Capex forecast'!J$7:J$210,'Capex forecast'!$T$7:$T$210,'Allocation of site-spec costs'!$B559,'Capex forecast'!$S$7:$S$210,'Allocation of site-spec costs'!$D559,'Capex forecast'!$Q$7:$Q$210,"Customer Connection")</f>
        <v>0</v>
      </c>
      <c r="L559" s="32">
        <f>SUMIFS('Capex forecast'!K$7:K$210,'Capex forecast'!$T$7:$T$210,'Allocation of site-spec costs'!$B559,'Capex forecast'!$S$7:$S$210,'Allocation of site-spec costs'!$D559,'Capex forecast'!$Q$7:$Q$210,"Customer Connection")</f>
        <v>0</v>
      </c>
      <c r="M559" s="32">
        <f>SUMIFS('Capex forecast'!L$7:L$210,'Capex forecast'!$T$7:$T$210,'Allocation of site-spec costs'!$B559,'Capex forecast'!$S$7:$S$210,'Allocation of site-spec costs'!$D559,'Capex forecast'!$Q$7:$Q$210,"Customer Connection")</f>
        <v>0</v>
      </c>
      <c r="N559" s="32">
        <f>SUMIFS('Capex forecast'!M$7:M$210,'Capex forecast'!$T$7:$T$210,'Allocation of site-spec costs'!$B559,'Capex forecast'!$S$7:$S$210,'Allocation of site-spec costs'!$D559,'Capex forecast'!$Q$7:$Q$210,"Customer Connection")</f>
        <v>0</v>
      </c>
      <c r="O559" s="32">
        <f>SUMIFS('Capex forecast'!N$7:N$210,'Capex forecast'!$T$7:$T$210,'Allocation of site-spec costs'!$B559,'Capex forecast'!$S$7:$S$210,'Allocation of site-spec costs'!$D559,'Capex forecast'!$Q$7:$Q$210,"Customer Connection")</f>
        <v>0</v>
      </c>
      <c r="Q559" s="6" t="s">
        <v>75</v>
      </c>
      <c r="R559" s="6" t="str">
        <f>INDEX('Raw demand forecast'!$M$7:$M$5830,MATCH($Q559,'Raw demand forecast'!$B$7:$B$5830,0))</f>
        <v>No</v>
      </c>
      <c r="S559" s="6" t="str">
        <f>IF(COUNTIF($Q$93:Q559,$B559) = 1, "LV", IF(COUNTIF($Q$93:Q559,$B559) = 2, "HV", "ST"))</f>
        <v>HV</v>
      </c>
      <c r="T559" s="6" t="str">
        <f>INDEX('Demand forecast and growth rate'!$E$7:$E$273,MATCH($Q559,'Demand forecast and growth rate'!$B$7:$B$273,0))</f>
        <v>Small growth</v>
      </c>
      <c r="U559" s="32">
        <f>SUMIFS('Capex forecast'!E$7:E$210,'Capex forecast'!$T$7:$T$210,$Q559,'Capex forecast'!$S$7:$S$210,$S559,'Capex forecast'!$Q$7:$Q$210,"Augex")</f>
        <v>0</v>
      </c>
      <c r="V559" s="32">
        <f>SUMIFS('Capex forecast'!F$7:F$210,'Capex forecast'!$T$7:$T$210,$Q559,'Capex forecast'!$S$7:$S$210,$S559,'Capex forecast'!$Q$7:$Q$210,"Augex")</f>
        <v>0</v>
      </c>
      <c r="W559" s="32">
        <f>SUMIFS('Capex forecast'!G$7:G$210,'Capex forecast'!$T$7:$T$210,$Q559,'Capex forecast'!$S$7:$S$210,$S559,'Capex forecast'!$Q$7:$Q$210,"Augex")</f>
        <v>0</v>
      </c>
      <c r="X559" s="32">
        <f>SUMIFS('Capex forecast'!H$7:H$210,'Capex forecast'!$T$7:$T$210,$Q559,'Capex forecast'!$S$7:$S$210,$S559,'Capex forecast'!$Q$7:$Q$210,"Augex")</f>
        <v>0</v>
      </c>
      <c r="Y559" s="32">
        <f>SUMIFS('Capex forecast'!I$7:I$210,'Capex forecast'!$T$7:$T$210,$Q559,'Capex forecast'!$S$7:$S$210,$S559,'Capex forecast'!$Q$7:$Q$210,"Augex")</f>
        <v>0</v>
      </c>
      <c r="Z559" s="32">
        <f>SUMIFS('Capex forecast'!J$7:J$210,'Capex forecast'!$T$7:$T$210,$Q559,'Capex forecast'!$S$7:$S$210,$S559,'Capex forecast'!$Q$7:$Q$210,"Augex")</f>
        <v>0</v>
      </c>
      <c r="AA559" s="32">
        <f>SUMIFS('Capex forecast'!K$7:K$210,'Capex forecast'!$T$7:$T$210,$Q559,'Capex forecast'!$S$7:$S$210,$S559,'Capex forecast'!$Q$7:$Q$210,"Augex")</f>
        <v>0</v>
      </c>
      <c r="AB559" s="32">
        <f>SUMIFS('Capex forecast'!L$7:L$210,'Capex forecast'!$T$7:$T$210,$Q559,'Capex forecast'!$S$7:$S$210,$S559,'Capex forecast'!$Q$7:$Q$210,"Augex")</f>
        <v>0</v>
      </c>
      <c r="AC559" s="32">
        <f>SUMIFS('Capex forecast'!M$7:M$210,'Capex forecast'!$T$7:$T$210,$Q559,'Capex forecast'!$S$7:$S$210,$S559,'Capex forecast'!$Q$7:$Q$210,"Augex")</f>
        <v>0</v>
      </c>
      <c r="AD559" s="32">
        <f>SUMIFS('Capex forecast'!N$7:N$210,'Capex forecast'!$T$7:$T$210,$Q559,'Capex forecast'!$S$7:$S$210,$S559,'Capex forecast'!$Q$7:$Q$210,"Augex")</f>
        <v>0</v>
      </c>
      <c r="AF559" s="6" t="s">
        <v>75</v>
      </c>
      <c r="AG559" s="6" t="str">
        <f>INDEX('Raw demand forecast'!$M$7:$M$5830,MATCH($Q559,'Raw demand forecast'!$B$7:$B$5830,0))</f>
        <v>No</v>
      </c>
      <c r="AH559" s="6" t="str">
        <f>IF(COUNTIF($AF$93:AF559,$B559) = 1, "LV", IF(COUNTIF($AF$93:AF559,$B559) = 2, "HV", "ST"))</f>
        <v>HV</v>
      </c>
      <c r="AI559" s="6" t="str">
        <f>INDEX('Demand forecast and growth rate'!$E$7:$E$273,MATCH($Q559,'Demand forecast and growth rate'!$B$7:$B$273,0))</f>
        <v>Small growth</v>
      </c>
      <c r="AJ559" s="53">
        <f>SUMIFS('Capex forecast'!E$7:E$210,'Capex forecast'!$T$7:$T$210,$AF559,'Capex forecast'!$S$7:$S$210,$AH559,'Capex forecast'!$Q$7:$Q$210,"Repex")</f>
        <v>0</v>
      </c>
      <c r="AK559" s="53">
        <f>SUMIFS('Capex forecast'!F$7:F$210,'Capex forecast'!$T$7:$T$210,$AF559,'Capex forecast'!$S$7:$S$210,$AH559,'Capex forecast'!$Q$7:$Q$210,"Repex")</f>
        <v>0</v>
      </c>
      <c r="AL559" s="53">
        <f>SUMIFS('Capex forecast'!G$7:G$210,'Capex forecast'!$T$7:$T$210,$AF559,'Capex forecast'!$S$7:$S$210,$AH559,'Capex forecast'!$Q$7:$Q$210,"Repex")</f>
        <v>0</v>
      </c>
      <c r="AM559" s="53">
        <f>SUMIFS('Capex forecast'!H$7:H$210,'Capex forecast'!$T$7:$T$210,$AF559,'Capex forecast'!$S$7:$S$210,$AH559,'Capex forecast'!$Q$7:$Q$210,"Repex")</f>
        <v>0</v>
      </c>
      <c r="AN559" s="53">
        <f>SUMIFS('Capex forecast'!I$7:I$210,'Capex forecast'!$T$7:$T$210,$AF559,'Capex forecast'!$S$7:$S$210,$AH559,'Capex forecast'!$Q$7:$Q$210,"Repex")</f>
        <v>0</v>
      </c>
      <c r="AO559" s="53">
        <f>SUMIFS('Capex forecast'!J$7:J$210,'Capex forecast'!$T$7:$T$210,$AF559,'Capex forecast'!$S$7:$S$210,$AH559,'Capex forecast'!$Q$7:$Q$210,"Repex")</f>
        <v>0</v>
      </c>
      <c r="AP559" s="53">
        <f>SUMIFS('Capex forecast'!K$7:K$210,'Capex forecast'!$T$7:$T$210,$AF559,'Capex forecast'!$S$7:$S$210,$AH559,'Capex forecast'!$Q$7:$Q$210,"Repex")</f>
        <v>0</v>
      </c>
      <c r="AQ559" s="53">
        <f>SUMIFS('Capex forecast'!L$7:L$210,'Capex forecast'!$T$7:$T$210,$AF559,'Capex forecast'!$S$7:$S$210,$AH559,'Capex forecast'!$Q$7:$Q$210,"Repex")</f>
        <v>0</v>
      </c>
      <c r="AR559" s="53">
        <f>SUMIFS('Capex forecast'!M$7:M$210,'Capex forecast'!$T$7:$T$210,$AF559,'Capex forecast'!$S$7:$S$210,$AH559,'Capex forecast'!$Q$7:$Q$210,"Repex")</f>
        <v>0</v>
      </c>
      <c r="AS559" s="53">
        <f>SUMIFS('Capex forecast'!N$7:N$210,'Capex forecast'!$T$7:$T$210,$AF559,'Capex forecast'!$S$7:$S$210,$AH559,'Capex forecast'!$Q$7:$Q$210,"Repex")</f>
        <v>0</v>
      </c>
    </row>
    <row r="560" spans="2:45" ht="15">
      <c r="B560" s="6" t="s">
        <v>82</v>
      </c>
      <c r="C560" s="6" t="str">
        <f>INDEX('Raw demand forecast'!$M$7:$M$5830,MATCH($B560,'Raw demand forecast'!$B$7:$B$5830,0))</f>
        <v>No</v>
      </c>
      <c r="D560" s="6" t="str">
        <f>IF(COUNTIF($B$93:B560,$B560) = 1, "LV", IF(COUNTIF($B$93:B560,$B560) = 2, "HV", "ST"))</f>
        <v>HV</v>
      </c>
      <c r="E560" s="6" t="str">
        <f>INDEX('Demand forecast and growth rate'!$E$7:$E$273,MATCH($B560,'Demand forecast and growth rate'!$B$7:$B$273,0))</f>
        <v>Steady/falling</v>
      </c>
      <c r="F560" s="32">
        <f>SUMIFS('Capex forecast'!E$7:E$210,'Capex forecast'!$T$7:$T$210,'Allocation of site-spec costs'!$B560,'Capex forecast'!$S$7:$S$210,'Allocation of site-spec costs'!$D560,'Capex forecast'!$Q$7:$Q$210,"Customer Connection")</f>
        <v>0</v>
      </c>
      <c r="G560" s="32">
        <f>SUMIFS('Capex forecast'!F$7:F$210,'Capex forecast'!$T$7:$T$210,'Allocation of site-spec costs'!$B560,'Capex forecast'!$S$7:$S$210,'Allocation of site-spec costs'!$D560,'Capex forecast'!$Q$7:$Q$210,"Customer Connection")</f>
        <v>0</v>
      </c>
      <c r="H560" s="32">
        <f>SUMIFS('Capex forecast'!G$7:G$210,'Capex forecast'!$T$7:$T$210,'Allocation of site-spec costs'!$B560,'Capex forecast'!$S$7:$S$210,'Allocation of site-spec costs'!$D560,'Capex forecast'!$Q$7:$Q$210,"Customer Connection")</f>
        <v>0</v>
      </c>
      <c r="I560" s="32">
        <f>SUMIFS('Capex forecast'!H$7:H$210,'Capex forecast'!$T$7:$T$210,'Allocation of site-spec costs'!$B560,'Capex forecast'!$S$7:$S$210,'Allocation of site-spec costs'!$D560,'Capex forecast'!$Q$7:$Q$210,"Customer Connection")</f>
        <v>0</v>
      </c>
      <c r="J560" s="32">
        <f>SUMIFS('Capex forecast'!I$7:I$210,'Capex forecast'!$T$7:$T$210,'Allocation of site-spec costs'!$B560,'Capex forecast'!$S$7:$S$210,'Allocation of site-spec costs'!$D560,'Capex forecast'!$Q$7:$Q$210,"Customer Connection")</f>
        <v>0</v>
      </c>
      <c r="K560" s="32">
        <f>SUMIFS('Capex forecast'!J$7:J$210,'Capex forecast'!$T$7:$T$210,'Allocation of site-spec costs'!$B560,'Capex forecast'!$S$7:$S$210,'Allocation of site-spec costs'!$D560,'Capex forecast'!$Q$7:$Q$210,"Customer Connection")</f>
        <v>0</v>
      </c>
      <c r="L560" s="32">
        <f>SUMIFS('Capex forecast'!K$7:K$210,'Capex forecast'!$T$7:$T$210,'Allocation of site-spec costs'!$B560,'Capex forecast'!$S$7:$S$210,'Allocation of site-spec costs'!$D560,'Capex forecast'!$Q$7:$Q$210,"Customer Connection")</f>
        <v>0</v>
      </c>
      <c r="M560" s="32">
        <f>SUMIFS('Capex forecast'!L$7:L$210,'Capex forecast'!$T$7:$T$210,'Allocation of site-spec costs'!$B560,'Capex forecast'!$S$7:$S$210,'Allocation of site-spec costs'!$D560,'Capex forecast'!$Q$7:$Q$210,"Customer Connection")</f>
        <v>0</v>
      </c>
      <c r="N560" s="32">
        <f>SUMIFS('Capex forecast'!M$7:M$210,'Capex forecast'!$T$7:$T$210,'Allocation of site-spec costs'!$B560,'Capex forecast'!$S$7:$S$210,'Allocation of site-spec costs'!$D560,'Capex forecast'!$Q$7:$Q$210,"Customer Connection")</f>
        <v>0</v>
      </c>
      <c r="O560" s="32">
        <f>SUMIFS('Capex forecast'!N$7:N$210,'Capex forecast'!$T$7:$T$210,'Allocation of site-spec costs'!$B560,'Capex forecast'!$S$7:$S$210,'Allocation of site-spec costs'!$D560,'Capex forecast'!$Q$7:$Q$210,"Customer Connection")</f>
        <v>0</v>
      </c>
      <c r="Q560" s="6" t="s">
        <v>82</v>
      </c>
      <c r="R560" s="6" t="str">
        <f>INDEX('Raw demand forecast'!$M$7:$M$5830,MATCH($Q560,'Raw demand forecast'!$B$7:$B$5830,0))</f>
        <v>No</v>
      </c>
      <c r="S560" s="6" t="str">
        <f>IF(COUNTIF($Q$93:Q560,$B560) = 1, "LV", IF(COUNTIF($Q$93:Q560,$B560) = 2, "HV", "ST"))</f>
        <v>HV</v>
      </c>
      <c r="T560" s="6" t="str">
        <f>INDEX('Demand forecast and growth rate'!$E$7:$E$273,MATCH($Q560,'Demand forecast and growth rate'!$B$7:$B$273,0))</f>
        <v>Steady/falling</v>
      </c>
      <c r="U560" s="32">
        <f>SUMIFS('Capex forecast'!E$7:E$210,'Capex forecast'!$T$7:$T$210,$Q560,'Capex forecast'!$S$7:$S$210,$S560,'Capex forecast'!$Q$7:$Q$210,"Augex")</f>
        <v>0</v>
      </c>
      <c r="V560" s="32">
        <f>SUMIFS('Capex forecast'!F$7:F$210,'Capex forecast'!$T$7:$T$210,$Q560,'Capex forecast'!$S$7:$S$210,$S560,'Capex forecast'!$Q$7:$Q$210,"Augex")</f>
        <v>0</v>
      </c>
      <c r="W560" s="32">
        <f>SUMIFS('Capex forecast'!G$7:G$210,'Capex forecast'!$T$7:$T$210,$Q560,'Capex forecast'!$S$7:$S$210,$S560,'Capex forecast'!$Q$7:$Q$210,"Augex")</f>
        <v>0</v>
      </c>
      <c r="X560" s="32">
        <f>SUMIFS('Capex forecast'!H$7:H$210,'Capex forecast'!$T$7:$T$210,$Q560,'Capex forecast'!$S$7:$S$210,$S560,'Capex forecast'!$Q$7:$Q$210,"Augex")</f>
        <v>0</v>
      </c>
      <c r="Y560" s="32">
        <f>SUMIFS('Capex forecast'!I$7:I$210,'Capex forecast'!$T$7:$T$210,$Q560,'Capex forecast'!$S$7:$S$210,$S560,'Capex forecast'!$Q$7:$Q$210,"Augex")</f>
        <v>0</v>
      </c>
      <c r="Z560" s="32">
        <f>SUMIFS('Capex forecast'!J$7:J$210,'Capex forecast'!$T$7:$T$210,$Q560,'Capex forecast'!$S$7:$S$210,$S560,'Capex forecast'!$Q$7:$Q$210,"Augex")</f>
        <v>0</v>
      </c>
      <c r="AA560" s="32">
        <f>SUMIFS('Capex forecast'!K$7:K$210,'Capex forecast'!$T$7:$T$210,$Q560,'Capex forecast'!$S$7:$S$210,$S560,'Capex forecast'!$Q$7:$Q$210,"Augex")</f>
        <v>0</v>
      </c>
      <c r="AB560" s="32">
        <f>SUMIFS('Capex forecast'!L$7:L$210,'Capex forecast'!$T$7:$T$210,$Q560,'Capex forecast'!$S$7:$S$210,$S560,'Capex forecast'!$Q$7:$Q$210,"Augex")</f>
        <v>0</v>
      </c>
      <c r="AC560" s="32">
        <f>SUMIFS('Capex forecast'!M$7:M$210,'Capex forecast'!$T$7:$T$210,$Q560,'Capex forecast'!$S$7:$S$210,$S560,'Capex forecast'!$Q$7:$Q$210,"Augex")</f>
        <v>0</v>
      </c>
      <c r="AD560" s="32">
        <f>SUMIFS('Capex forecast'!N$7:N$210,'Capex forecast'!$T$7:$T$210,$Q560,'Capex forecast'!$S$7:$S$210,$S560,'Capex forecast'!$Q$7:$Q$210,"Augex")</f>
        <v>0</v>
      </c>
      <c r="AF560" s="6" t="s">
        <v>82</v>
      </c>
      <c r="AG560" s="6" t="str">
        <f>INDEX('Raw demand forecast'!$M$7:$M$5830,MATCH($Q560,'Raw demand forecast'!$B$7:$B$5830,0))</f>
        <v>No</v>
      </c>
      <c r="AH560" s="6" t="str">
        <f>IF(COUNTIF($AF$93:AF560,$B560) = 1, "LV", IF(COUNTIF($AF$93:AF560,$B560) = 2, "HV", "ST"))</f>
        <v>HV</v>
      </c>
      <c r="AI560" s="6" t="str">
        <f>INDEX('Demand forecast and growth rate'!$E$7:$E$273,MATCH($Q560,'Demand forecast and growth rate'!$B$7:$B$273,0))</f>
        <v>Steady/falling</v>
      </c>
      <c r="AJ560" s="53">
        <f>SUMIFS('Capex forecast'!E$7:E$210,'Capex forecast'!$T$7:$T$210,$AF560,'Capex forecast'!$S$7:$S$210,$AH560,'Capex forecast'!$Q$7:$Q$210,"Repex")</f>
        <v>0</v>
      </c>
      <c r="AK560" s="53">
        <f>SUMIFS('Capex forecast'!F$7:F$210,'Capex forecast'!$T$7:$T$210,$AF560,'Capex forecast'!$S$7:$S$210,$AH560,'Capex forecast'!$Q$7:$Q$210,"Repex")</f>
        <v>0</v>
      </c>
      <c r="AL560" s="53">
        <f>SUMIFS('Capex forecast'!G$7:G$210,'Capex forecast'!$T$7:$T$210,$AF560,'Capex forecast'!$S$7:$S$210,$AH560,'Capex forecast'!$Q$7:$Q$210,"Repex")</f>
        <v>0</v>
      </c>
      <c r="AM560" s="53">
        <f>SUMIFS('Capex forecast'!H$7:H$210,'Capex forecast'!$T$7:$T$210,$AF560,'Capex forecast'!$S$7:$S$210,$AH560,'Capex forecast'!$Q$7:$Q$210,"Repex")</f>
        <v>0</v>
      </c>
      <c r="AN560" s="53">
        <f>SUMIFS('Capex forecast'!I$7:I$210,'Capex forecast'!$T$7:$T$210,$AF560,'Capex forecast'!$S$7:$S$210,$AH560,'Capex forecast'!$Q$7:$Q$210,"Repex")</f>
        <v>0</v>
      </c>
      <c r="AO560" s="53">
        <f>SUMIFS('Capex forecast'!J$7:J$210,'Capex forecast'!$T$7:$T$210,$AF560,'Capex forecast'!$S$7:$S$210,$AH560,'Capex forecast'!$Q$7:$Q$210,"Repex")</f>
        <v>0</v>
      </c>
      <c r="AP560" s="53">
        <f>SUMIFS('Capex forecast'!K$7:K$210,'Capex forecast'!$T$7:$T$210,$AF560,'Capex forecast'!$S$7:$S$210,$AH560,'Capex forecast'!$Q$7:$Q$210,"Repex")</f>
        <v>0</v>
      </c>
      <c r="AQ560" s="53">
        <f>SUMIFS('Capex forecast'!L$7:L$210,'Capex forecast'!$T$7:$T$210,$AF560,'Capex forecast'!$S$7:$S$210,$AH560,'Capex forecast'!$Q$7:$Q$210,"Repex")</f>
        <v>0</v>
      </c>
      <c r="AR560" s="53">
        <f>SUMIFS('Capex forecast'!M$7:M$210,'Capex forecast'!$T$7:$T$210,$AF560,'Capex forecast'!$S$7:$S$210,$AH560,'Capex forecast'!$Q$7:$Q$210,"Repex")</f>
        <v>0</v>
      </c>
      <c r="AS560" s="53">
        <f>SUMIFS('Capex forecast'!N$7:N$210,'Capex forecast'!$T$7:$T$210,$AF560,'Capex forecast'!$S$7:$S$210,$AH560,'Capex forecast'!$Q$7:$Q$210,"Repex")</f>
        <v>0</v>
      </c>
    </row>
    <row r="561" spans="2:45" ht="15">
      <c r="B561" s="6" t="s">
        <v>600</v>
      </c>
      <c r="C561" s="6" t="str">
        <f>INDEX('Raw demand forecast'!$M$7:$M$5830,MATCH($B561,'Raw demand forecast'!$B$7:$B$5830,0))</f>
        <v>Yes</v>
      </c>
      <c r="D561" s="6" t="str">
        <f>IF(COUNTIF($B$93:B561,$B561) = 1, "LV", IF(COUNTIF($B$93:B561,$B561) = 2, "HV", "ST"))</f>
        <v>HV</v>
      </c>
      <c r="E561" s="6" t="str">
        <f>INDEX('Demand forecast and growth rate'!$E$7:$E$273,MATCH($B561,'Demand forecast and growth rate'!$B$7:$B$273,0))</f>
        <v>Small growth</v>
      </c>
      <c r="F561" s="32">
        <f>SUMIFS('Capex forecast'!E$7:E$210,'Capex forecast'!$T$7:$T$210,'Allocation of site-spec costs'!$B561,'Capex forecast'!$S$7:$S$210,'Allocation of site-spec costs'!$D561,'Capex forecast'!$Q$7:$Q$210,"Customer Connection")</f>
        <v>0</v>
      </c>
      <c r="G561" s="32">
        <f>SUMIFS('Capex forecast'!F$7:F$210,'Capex forecast'!$T$7:$T$210,'Allocation of site-spec costs'!$B561,'Capex forecast'!$S$7:$S$210,'Allocation of site-spec costs'!$D561,'Capex forecast'!$Q$7:$Q$210,"Customer Connection")</f>
        <v>0</v>
      </c>
      <c r="H561" s="32">
        <f>SUMIFS('Capex forecast'!G$7:G$210,'Capex forecast'!$T$7:$T$210,'Allocation of site-spec costs'!$B561,'Capex forecast'!$S$7:$S$210,'Allocation of site-spec costs'!$D561,'Capex forecast'!$Q$7:$Q$210,"Customer Connection")</f>
        <v>0</v>
      </c>
      <c r="I561" s="32">
        <f>SUMIFS('Capex forecast'!H$7:H$210,'Capex forecast'!$T$7:$T$210,'Allocation of site-spec costs'!$B561,'Capex forecast'!$S$7:$S$210,'Allocation of site-spec costs'!$D561,'Capex forecast'!$Q$7:$Q$210,"Customer Connection")</f>
        <v>0</v>
      </c>
      <c r="J561" s="32">
        <f>SUMIFS('Capex forecast'!I$7:I$210,'Capex forecast'!$T$7:$T$210,'Allocation of site-spec costs'!$B561,'Capex forecast'!$S$7:$S$210,'Allocation of site-spec costs'!$D561,'Capex forecast'!$Q$7:$Q$210,"Customer Connection")</f>
        <v>0</v>
      </c>
      <c r="K561" s="32">
        <f>SUMIFS('Capex forecast'!J$7:J$210,'Capex forecast'!$T$7:$T$210,'Allocation of site-spec costs'!$B561,'Capex forecast'!$S$7:$S$210,'Allocation of site-spec costs'!$D561,'Capex forecast'!$Q$7:$Q$210,"Customer Connection")</f>
        <v>0</v>
      </c>
      <c r="L561" s="32">
        <f>SUMIFS('Capex forecast'!K$7:K$210,'Capex forecast'!$T$7:$T$210,'Allocation of site-spec costs'!$B561,'Capex forecast'!$S$7:$S$210,'Allocation of site-spec costs'!$D561,'Capex forecast'!$Q$7:$Q$210,"Customer Connection")</f>
        <v>0</v>
      </c>
      <c r="M561" s="32">
        <f>SUMIFS('Capex forecast'!L$7:L$210,'Capex forecast'!$T$7:$T$210,'Allocation of site-spec costs'!$B561,'Capex forecast'!$S$7:$S$210,'Allocation of site-spec costs'!$D561,'Capex forecast'!$Q$7:$Q$210,"Customer Connection")</f>
        <v>0</v>
      </c>
      <c r="N561" s="32">
        <f>SUMIFS('Capex forecast'!M$7:M$210,'Capex forecast'!$T$7:$T$210,'Allocation of site-spec costs'!$B561,'Capex forecast'!$S$7:$S$210,'Allocation of site-spec costs'!$D561,'Capex forecast'!$Q$7:$Q$210,"Customer Connection")</f>
        <v>0</v>
      </c>
      <c r="O561" s="32">
        <f>SUMIFS('Capex forecast'!N$7:N$210,'Capex forecast'!$T$7:$T$210,'Allocation of site-spec costs'!$B561,'Capex forecast'!$S$7:$S$210,'Allocation of site-spec costs'!$D561,'Capex forecast'!$Q$7:$Q$210,"Customer Connection")</f>
        <v>0</v>
      </c>
      <c r="Q561" s="6" t="s">
        <v>600</v>
      </c>
      <c r="R561" s="6" t="str">
        <f>INDEX('Raw demand forecast'!$M$7:$M$5830,MATCH($Q561,'Raw demand forecast'!$B$7:$B$5830,0))</f>
        <v>Yes</v>
      </c>
      <c r="S561" s="6" t="str">
        <f>IF(COUNTIF($Q$93:Q561,$B561) = 1, "LV", IF(COUNTIF($Q$93:Q561,$B561) = 2, "HV", "ST"))</f>
        <v>HV</v>
      </c>
      <c r="T561" s="6" t="str">
        <f>INDEX('Demand forecast and growth rate'!$E$7:$E$273,MATCH($Q561,'Demand forecast and growth rate'!$B$7:$B$273,0))</f>
        <v>Small growth</v>
      </c>
      <c r="U561" s="32">
        <f>SUMIFS('Capex forecast'!E$7:E$210,'Capex forecast'!$T$7:$T$210,$Q561,'Capex forecast'!$S$7:$S$210,$S561,'Capex forecast'!$Q$7:$Q$210,"Augex")</f>
        <v>0</v>
      </c>
      <c r="V561" s="32">
        <f>SUMIFS('Capex forecast'!F$7:F$210,'Capex forecast'!$T$7:$T$210,$Q561,'Capex forecast'!$S$7:$S$210,$S561,'Capex forecast'!$Q$7:$Q$210,"Augex")</f>
        <v>0</v>
      </c>
      <c r="W561" s="32">
        <f>SUMIFS('Capex forecast'!G$7:G$210,'Capex forecast'!$T$7:$T$210,$Q561,'Capex forecast'!$S$7:$S$210,$S561,'Capex forecast'!$Q$7:$Q$210,"Augex")</f>
        <v>0</v>
      </c>
      <c r="X561" s="32">
        <f>SUMIFS('Capex forecast'!H$7:H$210,'Capex forecast'!$T$7:$T$210,$Q561,'Capex forecast'!$S$7:$S$210,$S561,'Capex forecast'!$Q$7:$Q$210,"Augex")</f>
        <v>0</v>
      </c>
      <c r="Y561" s="32">
        <f>SUMIFS('Capex forecast'!I$7:I$210,'Capex forecast'!$T$7:$T$210,$Q561,'Capex forecast'!$S$7:$S$210,$S561,'Capex forecast'!$Q$7:$Q$210,"Augex")</f>
        <v>0</v>
      </c>
      <c r="Z561" s="32">
        <f>SUMIFS('Capex forecast'!J$7:J$210,'Capex forecast'!$T$7:$T$210,$Q561,'Capex forecast'!$S$7:$S$210,$S561,'Capex forecast'!$Q$7:$Q$210,"Augex")</f>
        <v>0</v>
      </c>
      <c r="AA561" s="32">
        <f>SUMIFS('Capex forecast'!K$7:K$210,'Capex forecast'!$T$7:$T$210,$Q561,'Capex forecast'!$S$7:$S$210,$S561,'Capex forecast'!$Q$7:$Q$210,"Augex")</f>
        <v>0</v>
      </c>
      <c r="AB561" s="32">
        <f>SUMIFS('Capex forecast'!L$7:L$210,'Capex forecast'!$T$7:$T$210,$Q561,'Capex forecast'!$S$7:$S$210,$S561,'Capex forecast'!$Q$7:$Q$210,"Augex")</f>
        <v>0</v>
      </c>
      <c r="AC561" s="32">
        <f>SUMIFS('Capex forecast'!M$7:M$210,'Capex forecast'!$T$7:$T$210,$Q561,'Capex forecast'!$S$7:$S$210,$S561,'Capex forecast'!$Q$7:$Q$210,"Augex")</f>
        <v>0</v>
      </c>
      <c r="AD561" s="32">
        <f>SUMIFS('Capex forecast'!N$7:N$210,'Capex forecast'!$T$7:$T$210,$Q561,'Capex forecast'!$S$7:$S$210,$S561,'Capex forecast'!$Q$7:$Q$210,"Augex")</f>
        <v>0</v>
      </c>
      <c r="AF561" s="6" t="s">
        <v>600</v>
      </c>
      <c r="AG561" s="6" t="str">
        <f>INDEX('Raw demand forecast'!$M$7:$M$5830,MATCH($Q561,'Raw demand forecast'!$B$7:$B$5830,0))</f>
        <v>Yes</v>
      </c>
      <c r="AH561" s="6" t="str">
        <f>IF(COUNTIF($AF$93:AF561,$B561) = 1, "LV", IF(COUNTIF($AF$93:AF561,$B561) = 2, "HV", "ST"))</f>
        <v>HV</v>
      </c>
      <c r="AI561" s="6" t="str">
        <f>INDEX('Demand forecast and growth rate'!$E$7:$E$273,MATCH($Q561,'Demand forecast and growth rate'!$B$7:$B$273,0))</f>
        <v>Small growth</v>
      </c>
      <c r="AJ561" s="53">
        <f>SUMIFS('Capex forecast'!E$7:E$210,'Capex forecast'!$T$7:$T$210,$AF561,'Capex forecast'!$S$7:$S$210,$AH561,'Capex forecast'!$Q$7:$Q$210,"Repex")</f>
        <v>0</v>
      </c>
      <c r="AK561" s="53">
        <f>SUMIFS('Capex forecast'!F$7:F$210,'Capex forecast'!$T$7:$T$210,$AF561,'Capex forecast'!$S$7:$S$210,$AH561,'Capex forecast'!$Q$7:$Q$210,"Repex")</f>
        <v>0</v>
      </c>
      <c r="AL561" s="53">
        <f>SUMIFS('Capex forecast'!G$7:G$210,'Capex forecast'!$T$7:$T$210,$AF561,'Capex forecast'!$S$7:$S$210,$AH561,'Capex forecast'!$Q$7:$Q$210,"Repex")</f>
        <v>0</v>
      </c>
      <c r="AM561" s="53">
        <f>SUMIFS('Capex forecast'!H$7:H$210,'Capex forecast'!$T$7:$T$210,$AF561,'Capex forecast'!$S$7:$S$210,$AH561,'Capex forecast'!$Q$7:$Q$210,"Repex")</f>
        <v>0</v>
      </c>
      <c r="AN561" s="53">
        <f>SUMIFS('Capex forecast'!I$7:I$210,'Capex forecast'!$T$7:$T$210,$AF561,'Capex forecast'!$S$7:$S$210,$AH561,'Capex forecast'!$Q$7:$Q$210,"Repex")</f>
        <v>0</v>
      </c>
      <c r="AO561" s="53">
        <f>SUMIFS('Capex forecast'!J$7:J$210,'Capex forecast'!$T$7:$T$210,$AF561,'Capex forecast'!$S$7:$S$210,$AH561,'Capex forecast'!$Q$7:$Q$210,"Repex")</f>
        <v>0</v>
      </c>
      <c r="AP561" s="53">
        <f>SUMIFS('Capex forecast'!K$7:K$210,'Capex forecast'!$T$7:$T$210,$AF561,'Capex forecast'!$S$7:$S$210,$AH561,'Capex forecast'!$Q$7:$Q$210,"Repex")</f>
        <v>0</v>
      </c>
      <c r="AQ561" s="53">
        <f>SUMIFS('Capex forecast'!L$7:L$210,'Capex forecast'!$T$7:$T$210,$AF561,'Capex forecast'!$S$7:$S$210,$AH561,'Capex forecast'!$Q$7:$Q$210,"Repex")</f>
        <v>0</v>
      </c>
      <c r="AR561" s="53">
        <f>SUMIFS('Capex forecast'!M$7:M$210,'Capex forecast'!$T$7:$T$210,$AF561,'Capex forecast'!$S$7:$S$210,$AH561,'Capex forecast'!$Q$7:$Q$210,"Repex")</f>
        <v>0</v>
      </c>
      <c r="AS561" s="53">
        <f>SUMIFS('Capex forecast'!N$7:N$210,'Capex forecast'!$T$7:$T$210,$AF561,'Capex forecast'!$S$7:$S$210,$AH561,'Capex forecast'!$Q$7:$Q$210,"Repex")</f>
        <v>0</v>
      </c>
    </row>
    <row r="562" spans="2:45" ht="15">
      <c r="B562" s="6" t="s">
        <v>121</v>
      </c>
      <c r="C562" s="6" t="str">
        <f>INDEX('Raw demand forecast'!$M$7:$M$5830,MATCH($B562,'Raw demand forecast'!$B$7:$B$5830,0))</f>
        <v>No</v>
      </c>
      <c r="D562" s="6" t="str">
        <f>IF(COUNTIF($B$93:B562,$B562) = 1, "LV", IF(COUNTIF($B$93:B562,$B562) = 2, "HV", "ST"))</f>
        <v>HV</v>
      </c>
      <c r="E562" s="6" t="str">
        <f>INDEX('Demand forecast and growth rate'!$E$7:$E$273,MATCH($B562,'Demand forecast and growth rate'!$B$7:$B$273,0))</f>
        <v>Steady/falling</v>
      </c>
      <c r="F562" s="32">
        <f>SUMIFS('Capex forecast'!E$7:E$210,'Capex forecast'!$T$7:$T$210,'Allocation of site-spec costs'!$B562,'Capex forecast'!$S$7:$S$210,'Allocation of site-spec costs'!$D562,'Capex forecast'!$Q$7:$Q$210,"Customer Connection")</f>
        <v>0</v>
      </c>
      <c r="G562" s="32">
        <f>SUMIFS('Capex forecast'!F$7:F$210,'Capex forecast'!$T$7:$T$210,'Allocation of site-spec costs'!$B562,'Capex forecast'!$S$7:$S$210,'Allocation of site-spec costs'!$D562,'Capex forecast'!$Q$7:$Q$210,"Customer Connection")</f>
        <v>0</v>
      </c>
      <c r="H562" s="32">
        <f>SUMIFS('Capex forecast'!G$7:G$210,'Capex forecast'!$T$7:$T$210,'Allocation of site-spec costs'!$B562,'Capex forecast'!$S$7:$S$210,'Allocation of site-spec costs'!$D562,'Capex forecast'!$Q$7:$Q$210,"Customer Connection")</f>
        <v>0</v>
      </c>
      <c r="I562" s="32">
        <f>SUMIFS('Capex forecast'!H$7:H$210,'Capex forecast'!$T$7:$T$210,'Allocation of site-spec costs'!$B562,'Capex forecast'!$S$7:$S$210,'Allocation of site-spec costs'!$D562,'Capex forecast'!$Q$7:$Q$210,"Customer Connection")</f>
        <v>0</v>
      </c>
      <c r="J562" s="32">
        <f>SUMIFS('Capex forecast'!I$7:I$210,'Capex forecast'!$T$7:$T$210,'Allocation of site-spec costs'!$B562,'Capex forecast'!$S$7:$S$210,'Allocation of site-spec costs'!$D562,'Capex forecast'!$Q$7:$Q$210,"Customer Connection")</f>
        <v>0</v>
      </c>
      <c r="K562" s="32">
        <f>SUMIFS('Capex forecast'!J$7:J$210,'Capex forecast'!$T$7:$T$210,'Allocation of site-spec costs'!$B562,'Capex forecast'!$S$7:$S$210,'Allocation of site-spec costs'!$D562,'Capex forecast'!$Q$7:$Q$210,"Customer Connection")</f>
        <v>0</v>
      </c>
      <c r="L562" s="32">
        <f>SUMIFS('Capex forecast'!K$7:K$210,'Capex forecast'!$T$7:$T$210,'Allocation of site-spec costs'!$B562,'Capex forecast'!$S$7:$S$210,'Allocation of site-spec costs'!$D562,'Capex forecast'!$Q$7:$Q$210,"Customer Connection")</f>
        <v>0</v>
      </c>
      <c r="M562" s="32">
        <f>SUMIFS('Capex forecast'!L$7:L$210,'Capex forecast'!$T$7:$T$210,'Allocation of site-spec costs'!$B562,'Capex forecast'!$S$7:$S$210,'Allocation of site-spec costs'!$D562,'Capex forecast'!$Q$7:$Q$210,"Customer Connection")</f>
        <v>0</v>
      </c>
      <c r="N562" s="32">
        <f>SUMIFS('Capex forecast'!M$7:M$210,'Capex forecast'!$T$7:$T$210,'Allocation of site-spec costs'!$B562,'Capex forecast'!$S$7:$S$210,'Allocation of site-spec costs'!$D562,'Capex forecast'!$Q$7:$Q$210,"Customer Connection")</f>
        <v>0</v>
      </c>
      <c r="O562" s="32">
        <f>SUMIFS('Capex forecast'!N$7:N$210,'Capex forecast'!$T$7:$T$210,'Allocation of site-spec costs'!$B562,'Capex forecast'!$S$7:$S$210,'Allocation of site-spec costs'!$D562,'Capex forecast'!$Q$7:$Q$210,"Customer Connection")</f>
        <v>0</v>
      </c>
      <c r="Q562" s="6" t="s">
        <v>121</v>
      </c>
      <c r="R562" s="6" t="str">
        <f>INDEX('Raw demand forecast'!$M$7:$M$5830,MATCH($Q562,'Raw demand forecast'!$B$7:$B$5830,0))</f>
        <v>No</v>
      </c>
      <c r="S562" s="6" t="str">
        <f>IF(COUNTIF($Q$93:Q562,$B562) = 1, "LV", IF(COUNTIF($Q$93:Q562,$B562) = 2, "HV", "ST"))</f>
        <v>HV</v>
      </c>
      <c r="T562" s="6" t="str">
        <f>INDEX('Demand forecast and growth rate'!$E$7:$E$273,MATCH($Q562,'Demand forecast and growth rate'!$B$7:$B$273,0))</f>
        <v>Steady/falling</v>
      </c>
      <c r="U562" s="32">
        <f>SUMIFS('Capex forecast'!E$7:E$210,'Capex forecast'!$T$7:$T$210,$Q562,'Capex forecast'!$S$7:$S$210,$S562,'Capex forecast'!$Q$7:$Q$210,"Augex")</f>
        <v>0</v>
      </c>
      <c r="V562" s="32">
        <f>SUMIFS('Capex forecast'!F$7:F$210,'Capex forecast'!$T$7:$T$210,$Q562,'Capex forecast'!$S$7:$S$210,$S562,'Capex forecast'!$Q$7:$Q$210,"Augex")</f>
        <v>0</v>
      </c>
      <c r="W562" s="32">
        <f>SUMIFS('Capex forecast'!G$7:G$210,'Capex forecast'!$T$7:$T$210,$Q562,'Capex forecast'!$S$7:$S$210,$S562,'Capex forecast'!$Q$7:$Q$210,"Augex")</f>
        <v>0</v>
      </c>
      <c r="X562" s="32">
        <f>SUMIFS('Capex forecast'!H$7:H$210,'Capex forecast'!$T$7:$T$210,$Q562,'Capex forecast'!$S$7:$S$210,$S562,'Capex forecast'!$Q$7:$Q$210,"Augex")</f>
        <v>0</v>
      </c>
      <c r="Y562" s="32">
        <f>SUMIFS('Capex forecast'!I$7:I$210,'Capex forecast'!$T$7:$T$210,$Q562,'Capex forecast'!$S$7:$S$210,$S562,'Capex forecast'!$Q$7:$Q$210,"Augex")</f>
        <v>0</v>
      </c>
      <c r="Z562" s="32">
        <f>SUMIFS('Capex forecast'!J$7:J$210,'Capex forecast'!$T$7:$T$210,$Q562,'Capex forecast'!$S$7:$S$210,$S562,'Capex forecast'!$Q$7:$Q$210,"Augex")</f>
        <v>0</v>
      </c>
      <c r="AA562" s="32">
        <f>SUMIFS('Capex forecast'!K$7:K$210,'Capex forecast'!$T$7:$T$210,$Q562,'Capex forecast'!$S$7:$S$210,$S562,'Capex forecast'!$Q$7:$Q$210,"Augex")</f>
        <v>0</v>
      </c>
      <c r="AB562" s="32">
        <f>SUMIFS('Capex forecast'!L$7:L$210,'Capex forecast'!$T$7:$T$210,$Q562,'Capex forecast'!$S$7:$S$210,$S562,'Capex forecast'!$Q$7:$Q$210,"Augex")</f>
        <v>0</v>
      </c>
      <c r="AC562" s="32">
        <f>SUMIFS('Capex forecast'!M$7:M$210,'Capex forecast'!$T$7:$T$210,$Q562,'Capex forecast'!$S$7:$S$210,$S562,'Capex forecast'!$Q$7:$Q$210,"Augex")</f>
        <v>0</v>
      </c>
      <c r="AD562" s="32">
        <f>SUMIFS('Capex forecast'!N$7:N$210,'Capex forecast'!$T$7:$T$210,$Q562,'Capex forecast'!$S$7:$S$210,$S562,'Capex forecast'!$Q$7:$Q$210,"Augex")</f>
        <v>0</v>
      </c>
      <c r="AF562" s="6" t="s">
        <v>121</v>
      </c>
      <c r="AG562" s="6" t="str">
        <f>INDEX('Raw demand forecast'!$M$7:$M$5830,MATCH($Q562,'Raw demand forecast'!$B$7:$B$5830,0))</f>
        <v>No</v>
      </c>
      <c r="AH562" s="6" t="str">
        <f>IF(COUNTIF($AF$93:AF562,$B562) = 1, "LV", IF(COUNTIF($AF$93:AF562,$B562) = 2, "HV", "ST"))</f>
        <v>HV</v>
      </c>
      <c r="AI562" s="6" t="str">
        <f>INDEX('Demand forecast and growth rate'!$E$7:$E$273,MATCH($Q562,'Demand forecast and growth rate'!$B$7:$B$273,0))</f>
        <v>Steady/falling</v>
      </c>
      <c r="AJ562" s="53">
        <f>SUMIFS('Capex forecast'!E$7:E$210,'Capex forecast'!$T$7:$T$210,$AF562,'Capex forecast'!$S$7:$S$210,$AH562,'Capex forecast'!$Q$7:$Q$210,"Repex")</f>
        <v>0</v>
      </c>
      <c r="AK562" s="53">
        <f>SUMIFS('Capex forecast'!F$7:F$210,'Capex forecast'!$T$7:$T$210,$AF562,'Capex forecast'!$S$7:$S$210,$AH562,'Capex forecast'!$Q$7:$Q$210,"Repex")</f>
        <v>0</v>
      </c>
      <c r="AL562" s="53">
        <f>SUMIFS('Capex forecast'!G$7:G$210,'Capex forecast'!$T$7:$T$210,$AF562,'Capex forecast'!$S$7:$S$210,$AH562,'Capex forecast'!$Q$7:$Q$210,"Repex")</f>
        <v>0</v>
      </c>
      <c r="AM562" s="53">
        <f>SUMIFS('Capex forecast'!H$7:H$210,'Capex forecast'!$T$7:$T$210,$AF562,'Capex forecast'!$S$7:$S$210,$AH562,'Capex forecast'!$Q$7:$Q$210,"Repex")</f>
        <v>0</v>
      </c>
      <c r="AN562" s="53">
        <f>SUMIFS('Capex forecast'!I$7:I$210,'Capex forecast'!$T$7:$T$210,$AF562,'Capex forecast'!$S$7:$S$210,$AH562,'Capex forecast'!$Q$7:$Q$210,"Repex")</f>
        <v>0</v>
      </c>
      <c r="AO562" s="53">
        <f>SUMIFS('Capex forecast'!J$7:J$210,'Capex forecast'!$T$7:$T$210,$AF562,'Capex forecast'!$S$7:$S$210,$AH562,'Capex forecast'!$Q$7:$Q$210,"Repex")</f>
        <v>0</v>
      </c>
      <c r="AP562" s="53">
        <f>SUMIFS('Capex forecast'!K$7:K$210,'Capex forecast'!$T$7:$T$210,$AF562,'Capex forecast'!$S$7:$S$210,$AH562,'Capex forecast'!$Q$7:$Q$210,"Repex")</f>
        <v>0</v>
      </c>
      <c r="AQ562" s="53">
        <f>SUMIFS('Capex forecast'!L$7:L$210,'Capex forecast'!$T$7:$T$210,$AF562,'Capex forecast'!$S$7:$S$210,$AH562,'Capex forecast'!$Q$7:$Q$210,"Repex")</f>
        <v>0</v>
      </c>
      <c r="AR562" s="53">
        <f>SUMIFS('Capex forecast'!M$7:M$210,'Capex forecast'!$T$7:$T$210,$AF562,'Capex forecast'!$S$7:$S$210,$AH562,'Capex forecast'!$Q$7:$Q$210,"Repex")</f>
        <v>0</v>
      </c>
      <c r="AS562" s="53">
        <f>SUMIFS('Capex forecast'!N$7:N$210,'Capex forecast'!$T$7:$T$210,$AF562,'Capex forecast'!$S$7:$S$210,$AH562,'Capex forecast'!$Q$7:$Q$210,"Repex")</f>
        <v>0</v>
      </c>
    </row>
    <row r="563" spans="2:45" ht="15">
      <c r="B563" s="6" t="s">
        <v>150</v>
      </c>
      <c r="C563" s="6" t="str">
        <f>INDEX('Raw demand forecast'!$M$7:$M$5830,MATCH($B563,'Raw demand forecast'!$B$7:$B$5830,0))</f>
        <v>No</v>
      </c>
      <c r="D563" s="6" t="str">
        <f>IF(COUNTIF($B$93:B563,$B563) = 1, "LV", IF(COUNTIF($B$93:B563,$B563) = 2, "HV", "ST"))</f>
        <v>HV</v>
      </c>
      <c r="E563" s="6" t="str">
        <f>INDEX('Demand forecast and growth rate'!$E$7:$E$273,MATCH($B563,'Demand forecast and growth rate'!$B$7:$B$273,0))</f>
        <v>Small growth</v>
      </c>
      <c r="F563" s="32">
        <f>SUMIFS('Capex forecast'!E$7:E$210,'Capex forecast'!$T$7:$T$210,'Allocation of site-spec costs'!$B563,'Capex forecast'!$S$7:$S$210,'Allocation of site-spec costs'!$D563,'Capex forecast'!$Q$7:$Q$210,"Customer Connection")</f>
        <v>0</v>
      </c>
      <c r="G563" s="32">
        <f>SUMIFS('Capex forecast'!F$7:F$210,'Capex forecast'!$T$7:$T$210,'Allocation of site-spec costs'!$B563,'Capex forecast'!$S$7:$S$210,'Allocation of site-spec costs'!$D563,'Capex forecast'!$Q$7:$Q$210,"Customer Connection")</f>
        <v>0</v>
      </c>
      <c r="H563" s="32">
        <f>SUMIFS('Capex forecast'!G$7:G$210,'Capex forecast'!$T$7:$T$210,'Allocation of site-spec costs'!$B563,'Capex forecast'!$S$7:$S$210,'Allocation of site-spec costs'!$D563,'Capex forecast'!$Q$7:$Q$210,"Customer Connection")</f>
        <v>0</v>
      </c>
      <c r="I563" s="32">
        <f>SUMIFS('Capex forecast'!H$7:H$210,'Capex forecast'!$T$7:$T$210,'Allocation of site-spec costs'!$B563,'Capex forecast'!$S$7:$S$210,'Allocation of site-spec costs'!$D563,'Capex forecast'!$Q$7:$Q$210,"Customer Connection")</f>
        <v>0</v>
      </c>
      <c r="J563" s="32">
        <f>SUMIFS('Capex forecast'!I$7:I$210,'Capex forecast'!$T$7:$T$210,'Allocation of site-spec costs'!$B563,'Capex forecast'!$S$7:$S$210,'Allocation of site-spec costs'!$D563,'Capex forecast'!$Q$7:$Q$210,"Customer Connection")</f>
        <v>0</v>
      </c>
      <c r="K563" s="32">
        <f>SUMIFS('Capex forecast'!J$7:J$210,'Capex forecast'!$T$7:$T$210,'Allocation of site-spec costs'!$B563,'Capex forecast'!$S$7:$S$210,'Allocation of site-spec costs'!$D563,'Capex forecast'!$Q$7:$Q$210,"Customer Connection")</f>
        <v>0</v>
      </c>
      <c r="L563" s="32">
        <f>SUMIFS('Capex forecast'!K$7:K$210,'Capex forecast'!$T$7:$T$210,'Allocation of site-spec costs'!$B563,'Capex forecast'!$S$7:$S$210,'Allocation of site-spec costs'!$D563,'Capex forecast'!$Q$7:$Q$210,"Customer Connection")</f>
        <v>0</v>
      </c>
      <c r="M563" s="32">
        <f>SUMIFS('Capex forecast'!L$7:L$210,'Capex forecast'!$T$7:$T$210,'Allocation of site-spec costs'!$B563,'Capex forecast'!$S$7:$S$210,'Allocation of site-spec costs'!$D563,'Capex forecast'!$Q$7:$Q$210,"Customer Connection")</f>
        <v>0</v>
      </c>
      <c r="N563" s="32">
        <f>SUMIFS('Capex forecast'!M$7:M$210,'Capex forecast'!$T$7:$T$210,'Allocation of site-spec costs'!$B563,'Capex forecast'!$S$7:$S$210,'Allocation of site-spec costs'!$D563,'Capex forecast'!$Q$7:$Q$210,"Customer Connection")</f>
        <v>0</v>
      </c>
      <c r="O563" s="32">
        <f>SUMIFS('Capex forecast'!N$7:N$210,'Capex forecast'!$T$7:$T$210,'Allocation of site-spec costs'!$B563,'Capex forecast'!$S$7:$S$210,'Allocation of site-spec costs'!$D563,'Capex forecast'!$Q$7:$Q$210,"Customer Connection")</f>
        <v>0</v>
      </c>
      <c r="Q563" s="6" t="s">
        <v>150</v>
      </c>
      <c r="R563" s="6" t="str">
        <f>INDEX('Raw demand forecast'!$M$7:$M$5830,MATCH($Q563,'Raw demand forecast'!$B$7:$B$5830,0))</f>
        <v>No</v>
      </c>
      <c r="S563" s="6" t="str">
        <f>IF(COUNTIF($Q$93:Q563,$B563) = 1, "LV", IF(COUNTIF($Q$93:Q563,$B563) = 2, "HV", "ST"))</f>
        <v>HV</v>
      </c>
      <c r="T563" s="6" t="str">
        <f>INDEX('Demand forecast and growth rate'!$E$7:$E$273,MATCH($Q563,'Demand forecast and growth rate'!$B$7:$B$273,0))</f>
        <v>Small growth</v>
      </c>
      <c r="U563" s="32">
        <f>SUMIFS('Capex forecast'!E$7:E$210,'Capex forecast'!$T$7:$T$210,$Q563,'Capex forecast'!$S$7:$S$210,$S563,'Capex forecast'!$Q$7:$Q$210,"Augex")</f>
        <v>0</v>
      </c>
      <c r="V563" s="32">
        <f>SUMIFS('Capex forecast'!F$7:F$210,'Capex forecast'!$T$7:$T$210,$Q563,'Capex forecast'!$S$7:$S$210,$S563,'Capex forecast'!$Q$7:$Q$210,"Augex")</f>
        <v>0</v>
      </c>
      <c r="W563" s="32">
        <f>SUMIFS('Capex forecast'!G$7:G$210,'Capex forecast'!$T$7:$T$210,$Q563,'Capex forecast'!$S$7:$S$210,$S563,'Capex forecast'!$Q$7:$Q$210,"Augex")</f>
        <v>0</v>
      </c>
      <c r="X563" s="32">
        <f>SUMIFS('Capex forecast'!H$7:H$210,'Capex forecast'!$T$7:$T$210,$Q563,'Capex forecast'!$S$7:$S$210,$S563,'Capex forecast'!$Q$7:$Q$210,"Augex")</f>
        <v>0</v>
      </c>
      <c r="Y563" s="32">
        <f>SUMIFS('Capex forecast'!I$7:I$210,'Capex forecast'!$T$7:$T$210,$Q563,'Capex forecast'!$S$7:$S$210,$S563,'Capex forecast'!$Q$7:$Q$210,"Augex")</f>
        <v>0</v>
      </c>
      <c r="Z563" s="32">
        <f>SUMIFS('Capex forecast'!J$7:J$210,'Capex forecast'!$T$7:$T$210,$Q563,'Capex forecast'!$S$7:$S$210,$S563,'Capex forecast'!$Q$7:$Q$210,"Augex")</f>
        <v>0</v>
      </c>
      <c r="AA563" s="32">
        <f>SUMIFS('Capex forecast'!K$7:K$210,'Capex forecast'!$T$7:$T$210,$Q563,'Capex forecast'!$S$7:$S$210,$S563,'Capex forecast'!$Q$7:$Q$210,"Augex")</f>
        <v>0</v>
      </c>
      <c r="AB563" s="32">
        <f>SUMIFS('Capex forecast'!L$7:L$210,'Capex forecast'!$T$7:$T$210,$Q563,'Capex forecast'!$S$7:$S$210,$S563,'Capex forecast'!$Q$7:$Q$210,"Augex")</f>
        <v>0</v>
      </c>
      <c r="AC563" s="32">
        <f>SUMIFS('Capex forecast'!M$7:M$210,'Capex forecast'!$T$7:$T$210,$Q563,'Capex forecast'!$S$7:$S$210,$S563,'Capex forecast'!$Q$7:$Q$210,"Augex")</f>
        <v>0</v>
      </c>
      <c r="AD563" s="32">
        <f>SUMIFS('Capex forecast'!N$7:N$210,'Capex forecast'!$T$7:$T$210,$Q563,'Capex forecast'!$S$7:$S$210,$S563,'Capex forecast'!$Q$7:$Q$210,"Augex")</f>
        <v>0</v>
      </c>
      <c r="AF563" s="6" t="s">
        <v>150</v>
      </c>
      <c r="AG563" s="6" t="str">
        <f>INDEX('Raw demand forecast'!$M$7:$M$5830,MATCH($Q563,'Raw demand forecast'!$B$7:$B$5830,0))</f>
        <v>No</v>
      </c>
      <c r="AH563" s="6" t="str">
        <f>IF(COUNTIF($AF$93:AF563,$B563) = 1, "LV", IF(COUNTIF($AF$93:AF563,$B563) = 2, "HV", "ST"))</f>
        <v>HV</v>
      </c>
      <c r="AI563" s="6" t="str">
        <f>INDEX('Demand forecast and growth rate'!$E$7:$E$273,MATCH($Q563,'Demand forecast and growth rate'!$B$7:$B$273,0))</f>
        <v>Small growth</v>
      </c>
      <c r="AJ563" s="53">
        <f>SUMIFS('Capex forecast'!E$7:E$210,'Capex forecast'!$T$7:$T$210,$AF563,'Capex forecast'!$S$7:$S$210,$AH563,'Capex forecast'!$Q$7:$Q$210,"Repex")</f>
        <v>0</v>
      </c>
      <c r="AK563" s="53">
        <f>SUMIFS('Capex forecast'!F$7:F$210,'Capex forecast'!$T$7:$T$210,$AF563,'Capex forecast'!$S$7:$S$210,$AH563,'Capex forecast'!$Q$7:$Q$210,"Repex")</f>
        <v>0</v>
      </c>
      <c r="AL563" s="53">
        <f>SUMIFS('Capex forecast'!G$7:G$210,'Capex forecast'!$T$7:$T$210,$AF563,'Capex forecast'!$S$7:$S$210,$AH563,'Capex forecast'!$Q$7:$Q$210,"Repex")</f>
        <v>0</v>
      </c>
      <c r="AM563" s="53">
        <f>SUMIFS('Capex forecast'!H$7:H$210,'Capex forecast'!$T$7:$T$210,$AF563,'Capex forecast'!$S$7:$S$210,$AH563,'Capex forecast'!$Q$7:$Q$210,"Repex")</f>
        <v>0</v>
      </c>
      <c r="AN563" s="53">
        <f>SUMIFS('Capex forecast'!I$7:I$210,'Capex forecast'!$T$7:$T$210,$AF563,'Capex forecast'!$S$7:$S$210,$AH563,'Capex forecast'!$Q$7:$Q$210,"Repex")</f>
        <v>0</v>
      </c>
      <c r="AO563" s="53">
        <f>SUMIFS('Capex forecast'!J$7:J$210,'Capex forecast'!$T$7:$T$210,$AF563,'Capex forecast'!$S$7:$S$210,$AH563,'Capex forecast'!$Q$7:$Q$210,"Repex")</f>
        <v>0</v>
      </c>
      <c r="AP563" s="53">
        <f>SUMIFS('Capex forecast'!K$7:K$210,'Capex forecast'!$T$7:$T$210,$AF563,'Capex forecast'!$S$7:$S$210,$AH563,'Capex forecast'!$Q$7:$Q$210,"Repex")</f>
        <v>0</v>
      </c>
      <c r="AQ563" s="53">
        <f>SUMIFS('Capex forecast'!L$7:L$210,'Capex forecast'!$T$7:$T$210,$AF563,'Capex forecast'!$S$7:$S$210,$AH563,'Capex forecast'!$Q$7:$Q$210,"Repex")</f>
        <v>0</v>
      </c>
      <c r="AR563" s="53">
        <f>SUMIFS('Capex forecast'!M$7:M$210,'Capex forecast'!$T$7:$T$210,$AF563,'Capex forecast'!$S$7:$S$210,$AH563,'Capex forecast'!$Q$7:$Q$210,"Repex")</f>
        <v>0</v>
      </c>
      <c r="AS563" s="53">
        <f>SUMIFS('Capex forecast'!N$7:N$210,'Capex forecast'!$T$7:$T$210,$AF563,'Capex forecast'!$S$7:$S$210,$AH563,'Capex forecast'!$Q$7:$Q$210,"Repex")</f>
        <v>0</v>
      </c>
    </row>
    <row r="564" spans="2:45" ht="15">
      <c r="B564" s="6" t="s">
        <v>156</v>
      </c>
      <c r="C564" s="6" t="str">
        <f>INDEX('Raw demand forecast'!$M$7:$M$5830,MATCH($B564,'Raw demand forecast'!$B$7:$B$5830,0))</f>
        <v>No</v>
      </c>
      <c r="D564" s="6" t="str">
        <f>IF(COUNTIF($B$93:B564,$B564) = 1, "LV", IF(COUNTIF($B$93:B564,$B564) = 2, "HV", "ST"))</f>
        <v>HV</v>
      </c>
      <c r="E564" s="6" t="str">
        <f>INDEX('Demand forecast and growth rate'!$E$7:$E$273,MATCH($B564,'Demand forecast and growth rate'!$B$7:$B$273,0))</f>
        <v>Steady/falling</v>
      </c>
      <c r="F564" s="32">
        <f>SUMIFS('Capex forecast'!E$7:E$210,'Capex forecast'!$T$7:$T$210,'Allocation of site-spec costs'!$B564,'Capex forecast'!$S$7:$S$210,'Allocation of site-spec costs'!$D564,'Capex forecast'!$Q$7:$Q$210,"Customer Connection")</f>
        <v>0</v>
      </c>
      <c r="G564" s="32">
        <f>SUMIFS('Capex forecast'!F$7:F$210,'Capex forecast'!$T$7:$T$210,'Allocation of site-spec costs'!$B564,'Capex forecast'!$S$7:$S$210,'Allocation of site-spec costs'!$D564,'Capex forecast'!$Q$7:$Q$210,"Customer Connection")</f>
        <v>0</v>
      </c>
      <c r="H564" s="32">
        <f>SUMIFS('Capex forecast'!G$7:G$210,'Capex forecast'!$T$7:$T$210,'Allocation of site-spec costs'!$B564,'Capex forecast'!$S$7:$S$210,'Allocation of site-spec costs'!$D564,'Capex forecast'!$Q$7:$Q$210,"Customer Connection")</f>
        <v>0</v>
      </c>
      <c r="I564" s="32">
        <f>SUMIFS('Capex forecast'!H$7:H$210,'Capex forecast'!$T$7:$T$210,'Allocation of site-spec costs'!$B564,'Capex forecast'!$S$7:$S$210,'Allocation of site-spec costs'!$D564,'Capex forecast'!$Q$7:$Q$210,"Customer Connection")</f>
        <v>0</v>
      </c>
      <c r="J564" s="32">
        <f>SUMIFS('Capex forecast'!I$7:I$210,'Capex forecast'!$T$7:$T$210,'Allocation of site-spec costs'!$B564,'Capex forecast'!$S$7:$S$210,'Allocation of site-spec costs'!$D564,'Capex forecast'!$Q$7:$Q$210,"Customer Connection")</f>
        <v>0</v>
      </c>
      <c r="K564" s="32">
        <f>SUMIFS('Capex forecast'!J$7:J$210,'Capex forecast'!$T$7:$T$210,'Allocation of site-spec costs'!$B564,'Capex forecast'!$S$7:$S$210,'Allocation of site-spec costs'!$D564,'Capex forecast'!$Q$7:$Q$210,"Customer Connection")</f>
        <v>0</v>
      </c>
      <c r="L564" s="32">
        <f>SUMIFS('Capex forecast'!K$7:K$210,'Capex forecast'!$T$7:$T$210,'Allocation of site-spec costs'!$B564,'Capex forecast'!$S$7:$S$210,'Allocation of site-spec costs'!$D564,'Capex forecast'!$Q$7:$Q$210,"Customer Connection")</f>
        <v>0</v>
      </c>
      <c r="M564" s="32">
        <f>SUMIFS('Capex forecast'!L$7:L$210,'Capex forecast'!$T$7:$T$210,'Allocation of site-spec costs'!$B564,'Capex forecast'!$S$7:$S$210,'Allocation of site-spec costs'!$D564,'Capex forecast'!$Q$7:$Q$210,"Customer Connection")</f>
        <v>0</v>
      </c>
      <c r="N564" s="32">
        <f>SUMIFS('Capex forecast'!M$7:M$210,'Capex forecast'!$T$7:$T$210,'Allocation of site-spec costs'!$B564,'Capex forecast'!$S$7:$S$210,'Allocation of site-spec costs'!$D564,'Capex forecast'!$Q$7:$Q$210,"Customer Connection")</f>
        <v>0</v>
      </c>
      <c r="O564" s="32">
        <f>SUMIFS('Capex forecast'!N$7:N$210,'Capex forecast'!$T$7:$T$210,'Allocation of site-spec costs'!$B564,'Capex forecast'!$S$7:$S$210,'Allocation of site-spec costs'!$D564,'Capex forecast'!$Q$7:$Q$210,"Customer Connection")</f>
        <v>0</v>
      </c>
      <c r="Q564" s="6" t="s">
        <v>156</v>
      </c>
      <c r="R564" s="6" t="str">
        <f>INDEX('Raw demand forecast'!$M$7:$M$5830,MATCH($Q564,'Raw demand forecast'!$B$7:$B$5830,0))</f>
        <v>No</v>
      </c>
      <c r="S564" s="6" t="str">
        <f>IF(COUNTIF($Q$93:Q564,$B564) = 1, "LV", IF(COUNTIF($Q$93:Q564,$B564) = 2, "HV", "ST"))</f>
        <v>HV</v>
      </c>
      <c r="T564" s="6" t="str">
        <f>INDEX('Demand forecast and growth rate'!$E$7:$E$273,MATCH($Q564,'Demand forecast and growth rate'!$B$7:$B$273,0))</f>
        <v>Steady/falling</v>
      </c>
      <c r="U564" s="32">
        <f>SUMIFS('Capex forecast'!E$7:E$210,'Capex forecast'!$T$7:$T$210,$Q564,'Capex forecast'!$S$7:$S$210,$S564,'Capex forecast'!$Q$7:$Q$210,"Augex")</f>
        <v>0</v>
      </c>
      <c r="V564" s="32">
        <f>SUMIFS('Capex forecast'!F$7:F$210,'Capex forecast'!$T$7:$T$210,$Q564,'Capex forecast'!$S$7:$S$210,$S564,'Capex forecast'!$Q$7:$Q$210,"Augex")</f>
        <v>0</v>
      </c>
      <c r="W564" s="32">
        <f>SUMIFS('Capex forecast'!G$7:G$210,'Capex forecast'!$T$7:$T$210,$Q564,'Capex forecast'!$S$7:$S$210,$S564,'Capex forecast'!$Q$7:$Q$210,"Augex")</f>
        <v>0</v>
      </c>
      <c r="X564" s="32">
        <f>SUMIFS('Capex forecast'!H$7:H$210,'Capex forecast'!$T$7:$T$210,$Q564,'Capex forecast'!$S$7:$S$210,$S564,'Capex forecast'!$Q$7:$Q$210,"Augex")</f>
        <v>0</v>
      </c>
      <c r="Y564" s="32">
        <f>SUMIFS('Capex forecast'!I$7:I$210,'Capex forecast'!$T$7:$T$210,$Q564,'Capex forecast'!$S$7:$S$210,$S564,'Capex forecast'!$Q$7:$Q$210,"Augex")</f>
        <v>0</v>
      </c>
      <c r="Z564" s="32">
        <f>SUMIFS('Capex forecast'!J$7:J$210,'Capex forecast'!$T$7:$T$210,$Q564,'Capex forecast'!$S$7:$S$210,$S564,'Capex forecast'!$Q$7:$Q$210,"Augex")</f>
        <v>0</v>
      </c>
      <c r="AA564" s="32">
        <f>SUMIFS('Capex forecast'!K$7:K$210,'Capex forecast'!$T$7:$T$210,$Q564,'Capex forecast'!$S$7:$S$210,$S564,'Capex forecast'!$Q$7:$Q$210,"Augex")</f>
        <v>0</v>
      </c>
      <c r="AB564" s="32">
        <f>SUMIFS('Capex forecast'!L$7:L$210,'Capex forecast'!$T$7:$T$210,$Q564,'Capex forecast'!$S$7:$S$210,$S564,'Capex forecast'!$Q$7:$Q$210,"Augex")</f>
        <v>0</v>
      </c>
      <c r="AC564" s="32">
        <f>SUMIFS('Capex forecast'!M$7:M$210,'Capex forecast'!$T$7:$T$210,$Q564,'Capex forecast'!$S$7:$S$210,$S564,'Capex forecast'!$Q$7:$Q$210,"Augex")</f>
        <v>0</v>
      </c>
      <c r="AD564" s="32">
        <f>SUMIFS('Capex forecast'!N$7:N$210,'Capex forecast'!$T$7:$T$210,$Q564,'Capex forecast'!$S$7:$S$210,$S564,'Capex forecast'!$Q$7:$Q$210,"Augex")</f>
        <v>0</v>
      </c>
      <c r="AF564" s="6" t="s">
        <v>156</v>
      </c>
      <c r="AG564" s="6" t="str">
        <f>INDEX('Raw demand forecast'!$M$7:$M$5830,MATCH($Q564,'Raw demand forecast'!$B$7:$B$5830,0))</f>
        <v>No</v>
      </c>
      <c r="AH564" s="6" t="str">
        <f>IF(COUNTIF($AF$93:AF564,$B564) = 1, "LV", IF(COUNTIF($AF$93:AF564,$B564) = 2, "HV", "ST"))</f>
        <v>HV</v>
      </c>
      <c r="AI564" s="6" t="str">
        <f>INDEX('Demand forecast and growth rate'!$E$7:$E$273,MATCH($Q564,'Demand forecast and growth rate'!$B$7:$B$273,0))</f>
        <v>Steady/falling</v>
      </c>
      <c r="AJ564" s="53">
        <f>SUMIFS('Capex forecast'!E$7:E$210,'Capex forecast'!$T$7:$T$210,$AF564,'Capex forecast'!$S$7:$S$210,$AH564,'Capex forecast'!$Q$7:$Q$210,"Repex")</f>
        <v>0</v>
      </c>
      <c r="AK564" s="53">
        <f>SUMIFS('Capex forecast'!F$7:F$210,'Capex forecast'!$T$7:$T$210,$AF564,'Capex forecast'!$S$7:$S$210,$AH564,'Capex forecast'!$Q$7:$Q$210,"Repex")</f>
        <v>0</v>
      </c>
      <c r="AL564" s="53">
        <f>SUMIFS('Capex forecast'!G$7:G$210,'Capex forecast'!$T$7:$T$210,$AF564,'Capex forecast'!$S$7:$S$210,$AH564,'Capex forecast'!$Q$7:$Q$210,"Repex")</f>
        <v>0</v>
      </c>
      <c r="AM564" s="53">
        <f>SUMIFS('Capex forecast'!H$7:H$210,'Capex forecast'!$T$7:$T$210,$AF564,'Capex forecast'!$S$7:$S$210,$AH564,'Capex forecast'!$Q$7:$Q$210,"Repex")</f>
        <v>0</v>
      </c>
      <c r="AN564" s="53">
        <f>SUMIFS('Capex forecast'!I$7:I$210,'Capex forecast'!$T$7:$T$210,$AF564,'Capex forecast'!$S$7:$S$210,$AH564,'Capex forecast'!$Q$7:$Q$210,"Repex")</f>
        <v>0</v>
      </c>
      <c r="AO564" s="53">
        <f>SUMIFS('Capex forecast'!J$7:J$210,'Capex forecast'!$T$7:$T$210,$AF564,'Capex forecast'!$S$7:$S$210,$AH564,'Capex forecast'!$Q$7:$Q$210,"Repex")</f>
        <v>0</v>
      </c>
      <c r="AP564" s="53">
        <f>SUMIFS('Capex forecast'!K$7:K$210,'Capex forecast'!$T$7:$T$210,$AF564,'Capex forecast'!$S$7:$S$210,$AH564,'Capex forecast'!$Q$7:$Q$210,"Repex")</f>
        <v>0</v>
      </c>
      <c r="AQ564" s="53">
        <f>SUMIFS('Capex forecast'!L$7:L$210,'Capex forecast'!$T$7:$T$210,$AF564,'Capex forecast'!$S$7:$S$210,$AH564,'Capex forecast'!$Q$7:$Q$210,"Repex")</f>
        <v>0</v>
      </c>
      <c r="AR564" s="53">
        <f>SUMIFS('Capex forecast'!M$7:M$210,'Capex forecast'!$T$7:$T$210,$AF564,'Capex forecast'!$S$7:$S$210,$AH564,'Capex forecast'!$Q$7:$Q$210,"Repex")</f>
        <v>0</v>
      </c>
      <c r="AS564" s="53">
        <f>SUMIFS('Capex forecast'!N$7:N$210,'Capex forecast'!$T$7:$T$210,$AF564,'Capex forecast'!$S$7:$S$210,$AH564,'Capex forecast'!$Q$7:$Q$210,"Repex")</f>
        <v>0</v>
      </c>
    </row>
    <row r="565" spans="2:45" ht="15">
      <c r="B565" s="6" t="s">
        <v>566</v>
      </c>
      <c r="C565" s="6" t="str">
        <f>INDEX('Raw demand forecast'!$M$7:$M$5830,MATCH($B565,'Raw demand forecast'!$B$7:$B$5830,0))</f>
        <v>Yes</v>
      </c>
      <c r="D565" s="6" t="str">
        <f>IF(COUNTIF($B$93:B565,$B565) = 1, "LV", IF(COUNTIF($B$93:B565,$B565) = 2, "HV", "ST"))</f>
        <v>HV</v>
      </c>
      <c r="E565" s="6" t="str">
        <f>INDEX('Demand forecast and growth rate'!$E$7:$E$273,MATCH($B565,'Demand forecast and growth rate'!$B$7:$B$273,0))</f>
        <v>Steady/falling</v>
      </c>
      <c r="F565" s="32">
        <f>SUMIFS('Capex forecast'!E$7:E$210,'Capex forecast'!$T$7:$T$210,'Allocation of site-spec costs'!$B565,'Capex forecast'!$S$7:$S$210,'Allocation of site-spec costs'!$D565,'Capex forecast'!$Q$7:$Q$210,"Customer Connection")</f>
        <v>0</v>
      </c>
      <c r="G565" s="32">
        <f>SUMIFS('Capex forecast'!F$7:F$210,'Capex forecast'!$T$7:$T$210,'Allocation of site-spec costs'!$B565,'Capex forecast'!$S$7:$S$210,'Allocation of site-spec costs'!$D565,'Capex forecast'!$Q$7:$Q$210,"Customer Connection")</f>
        <v>0</v>
      </c>
      <c r="H565" s="32">
        <f>SUMIFS('Capex forecast'!G$7:G$210,'Capex forecast'!$T$7:$T$210,'Allocation of site-spec costs'!$B565,'Capex forecast'!$S$7:$S$210,'Allocation of site-spec costs'!$D565,'Capex forecast'!$Q$7:$Q$210,"Customer Connection")</f>
        <v>0</v>
      </c>
      <c r="I565" s="32">
        <f>SUMIFS('Capex forecast'!H$7:H$210,'Capex forecast'!$T$7:$T$210,'Allocation of site-spec costs'!$B565,'Capex forecast'!$S$7:$S$210,'Allocation of site-spec costs'!$D565,'Capex forecast'!$Q$7:$Q$210,"Customer Connection")</f>
        <v>0</v>
      </c>
      <c r="J565" s="32">
        <f>SUMIFS('Capex forecast'!I$7:I$210,'Capex forecast'!$T$7:$T$210,'Allocation of site-spec costs'!$B565,'Capex forecast'!$S$7:$S$210,'Allocation of site-spec costs'!$D565,'Capex forecast'!$Q$7:$Q$210,"Customer Connection")</f>
        <v>0</v>
      </c>
      <c r="K565" s="32">
        <f>SUMIFS('Capex forecast'!J$7:J$210,'Capex forecast'!$T$7:$T$210,'Allocation of site-spec costs'!$B565,'Capex forecast'!$S$7:$S$210,'Allocation of site-spec costs'!$D565,'Capex forecast'!$Q$7:$Q$210,"Customer Connection")</f>
        <v>0</v>
      </c>
      <c r="L565" s="32">
        <f>SUMIFS('Capex forecast'!K$7:K$210,'Capex forecast'!$T$7:$T$210,'Allocation of site-spec costs'!$B565,'Capex forecast'!$S$7:$S$210,'Allocation of site-spec costs'!$D565,'Capex forecast'!$Q$7:$Q$210,"Customer Connection")</f>
        <v>0</v>
      </c>
      <c r="M565" s="32">
        <f>SUMIFS('Capex forecast'!L$7:L$210,'Capex forecast'!$T$7:$T$210,'Allocation of site-spec costs'!$B565,'Capex forecast'!$S$7:$S$210,'Allocation of site-spec costs'!$D565,'Capex forecast'!$Q$7:$Q$210,"Customer Connection")</f>
        <v>0</v>
      </c>
      <c r="N565" s="32">
        <f>SUMIFS('Capex forecast'!M$7:M$210,'Capex forecast'!$T$7:$T$210,'Allocation of site-spec costs'!$B565,'Capex forecast'!$S$7:$S$210,'Allocation of site-spec costs'!$D565,'Capex forecast'!$Q$7:$Q$210,"Customer Connection")</f>
        <v>0</v>
      </c>
      <c r="O565" s="32">
        <f>SUMIFS('Capex forecast'!N$7:N$210,'Capex forecast'!$T$7:$T$210,'Allocation of site-spec costs'!$B565,'Capex forecast'!$S$7:$S$210,'Allocation of site-spec costs'!$D565,'Capex forecast'!$Q$7:$Q$210,"Customer Connection")</f>
        <v>0</v>
      </c>
      <c r="Q565" s="6" t="s">
        <v>566</v>
      </c>
      <c r="R565" s="6" t="str">
        <f>INDEX('Raw demand forecast'!$M$7:$M$5830,MATCH($Q565,'Raw demand forecast'!$B$7:$B$5830,0))</f>
        <v>Yes</v>
      </c>
      <c r="S565" s="6" t="str">
        <f>IF(COUNTIF($Q$93:Q565,$B565) = 1, "LV", IF(COUNTIF($Q$93:Q565,$B565) = 2, "HV", "ST"))</f>
        <v>HV</v>
      </c>
      <c r="T565" s="6" t="str">
        <f>INDEX('Demand forecast and growth rate'!$E$7:$E$273,MATCH($Q565,'Demand forecast and growth rate'!$B$7:$B$273,0))</f>
        <v>Steady/falling</v>
      </c>
      <c r="U565" s="32">
        <f>SUMIFS('Capex forecast'!E$7:E$210,'Capex forecast'!$T$7:$T$210,$Q565,'Capex forecast'!$S$7:$S$210,$S565,'Capex forecast'!$Q$7:$Q$210,"Augex")</f>
        <v>0</v>
      </c>
      <c r="V565" s="32">
        <f>SUMIFS('Capex forecast'!F$7:F$210,'Capex forecast'!$T$7:$T$210,$Q565,'Capex forecast'!$S$7:$S$210,$S565,'Capex forecast'!$Q$7:$Q$210,"Augex")</f>
        <v>0</v>
      </c>
      <c r="W565" s="32">
        <f>SUMIFS('Capex forecast'!G$7:G$210,'Capex forecast'!$T$7:$T$210,$Q565,'Capex forecast'!$S$7:$S$210,$S565,'Capex forecast'!$Q$7:$Q$210,"Augex")</f>
        <v>0</v>
      </c>
      <c r="X565" s="32">
        <f>SUMIFS('Capex forecast'!H$7:H$210,'Capex forecast'!$T$7:$T$210,$Q565,'Capex forecast'!$S$7:$S$210,$S565,'Capex forecast'!$Q$7:$Q$210,"Augex")</f>
        <v>0</v>
      </c>
      <c r="Y565" s="32">
        <f>SUMIFS('Capex forecast'!I$7:I$210,'Capex forecast'!$T$7:$T$210,$Q565,'Capex forecast'!$S$7:$S$210,$S565,'Capex forecast'!$Q$7:$Q$210,"Augex")</f>
        <v>0</v>
      </c>
      <c r="Z565" s="32">
        <f>SUMIFS('Capex forecast'!J$7:J$210,'Capex forecast'!$T$7:$T$210,$Q565,'Capex forecast'!$S$7:$S$210,$S565,'Capex forecast'!$Q$7:$Q$210,"Augex")</f>
        <v>0</v>
      </c>
      <c r="AA565" s="32">
        <f>SUMIFS('Capex forecast'!K$7:K$210,'Capex forecast'!$T$7:$T$210,$Q565,'Capex forecast'!$S$7:$S$210,$S565,'Capex forecast'!$Q$7:$Q$210,"Augex")</f>
        <v>0</v>
      </c>
      <c r="AB565" s="32">
        <f>SUMIFS('Capex forecast'!L$7:L$210,'Capex forecast'!$T$7:$T$210,$Q565,'Capex forecast'!$S$7:$S$210,$S565,'Capex forecast'!$Q$7:$Q$210,"Augex")</f>
        <v>0</v>
      </c>
      <c r="AC565" s="32">
        <f>SUMIFS('Capex forecast'!M$7:M$210,'Capex forecast'!$T$7:$T$210,$Q565,'Capex forecast'!$S$7:$S$210,$S565,'Capex forecast'!$Q$7:$Q$210,"Augex")</f>
        <v>0</v>
      </c>
      <c r="AD565" s="32">
        <f>SUMIFS('Capex forecast'!N$7:N$210,'Capex forecast'!$T$7:$T$210,$Q565,'Capex forecast'!$S$7:$S$210,$S565,'Capex forecast'!$Q$7:$Q$210,"Augex")</f>
        <v>0</v>
      </c>
      <c r="AF565" s="6" t="s">
        <v>566</v>
      </c>
      <c r="AG565" s="6" t="str">
        <f>INDEX('Raw demand forecast'!$M$7:$M$5830,MATCH($Q565,'Raw demand forecast'!$B$7:$B$5830,0))</f>
        <v>Yes</v>
      </c>
      <c r="AH565" s="6" t="str">
        <f>IF(COUNTIF($AF$93:AF565,$B565) = 1, "LV", IF(COUNTIF($AF$93:AF565,$B565) = 2, "HV", "ST"))</f>
        <v>HV</v>
      </c>
      <c r="AI565" s="6" t="str">
        <f>INDEX('Demand forecast and growth rate'!$E$7:$E$273,MATCH($Q565,'Demand forecast and growth rate'!$B$7:$B$273,0))</f>
        <v>Steady/falling</v>
      </c>
      <c r="AJ565" s="53">
        <f>SUMIFS('Capex forecast'!E$7:E$210,'Capex forecast'!$T$7:$T$210,$AF565,'Capex forecast'!$S$7:$S$210,$AH565,'Capex forecast'!$Q$7:$Q$210,"Repex")</f>
        <v>0</v>
      </c>
      <c r="AK565" s="53">
        <f>SUMIFS('Capex forecast'!F$7:F$210,'Capex forecast'!$T$7:$T$210,$AF565,'Capex forecast'!$S$7:$S$210,$AH565,'Capex forecast'!$Q$7:$Q$210,"Repex")</f>
        <v>0</v>
      </c>
      <c r="AL565" s="53">
        <f>SUMIFS('Capex forecast'!G$7:G$210,'Capex forecast'!$T$7:$T$210,$AF565,'Capex forecast'!$S$7:$S$210,$AH565,'Capex forecast'!$Q$7:$Q$210,"Repex")</f>
        <v>0</v>
      </c>
      <c r="AM565" s="53">
        <f>SUMIFS('Capex forecast'!H$7:H$210,'Capex forecast'!$T$7:$T$210,$AF565,'Capex forecast'!$S$7:$S$210,$AH565,'Capex forecast'!$Q$7:$Q$210,"Repex")</f>
        <v>0</v>
      </c>
      <c r="AN565" s="53">
        <f>SUMIFS('Capex forecast'!I$7:I$210,'Capex forecast'!$T$7:$T$210,$AF565,'Capex forecast'!$S$7:$S$210,$AH565,'Capex forecast'!$Q$7:$Q$210,"Repex")</f>
        <v>0</v>
      </c>
      <c r="AO565" s="53">
        <f>SUMIFS('Capex forecast'!J$7:J$210,'Capex forecast'!$T$7:$T$210,$AF565,'Capex forecast'!$S$7:$S$210,$AH565,'Capex forecast'!$Q$7:$Q$210,"Repex")</f>
        <v>0</v>
      </c>
      <c r="AP565" s="53">
        <f>SUMIFS('Capex forecast'!K$7:K$210,'Capex forecast'!$T$7:$T$210,$AF565,'Capex forecast'!$S$7:$S$210,$AH565,'Capex forecast'!$Q$7:$Q$210,"Repex")</f>
        <v>0</v>
      </c>
      <c r="AQ565" s="53">
        <f>SUMIFS('Capex forecast'!L$7:L$210,'Capex forecast'!$T$7:$T$210,$AF565,'Capex forecast'!$S$7:$S$210,$AH565,'Capex forecast'!$Q$7:$Q$210,"Repex")</f>
        <v>0</v>
      </c>
      <c r="AR565" s="53">
        <f>SUMIFS('Capex forecast'!M$7:M$210,'Capex forecast'!$T$7:$T$210,$AF565,'Capex forecast'!$S$7:$S$210,$AH565,'Capex forecast'!$Q$7:$Q$210,"Repex")</f>
        <v>0</v>
      </c>
      <c r="AS565" s="53">
        <f>SUMIFS('Capex forecast'!N$7:N$210,'Capex forecast'!$T$7:$T$210,$AF565,'Capex forecast'!$S$7:$S$210,$AH565,'Capex forecast'!$Q$7:$Q$210,"Repex")</f>
        <v>0</v>
      </c>
    </row>
    <row r="566" spans="2:45" ht="15">
      <c r="B566" s="6" t="s">
        <v>582</v>
      </c>
      <c r="C566" s="6" t="str">
        <f>INDEX('Raw demand forecast'!$M$7:$M$5830,MATCH($B566,'Raw demand forecast'!$B$7:$B$5830,0))</f>
        <v>Yes</v>
      </c>
      <c r="D566" s="6" t="str">
        <f>IF(COUNTIF($B$93:B566,$B566) = 1, "LV", IF(COUNTIF($B$93:B566,$B566) = 2, "HV", "ST"))</f>
        <v>HV</v>
      </c>
      <c r="E566" s="6" t="str">
        <f>INDEX('Demand forecast and growth rate'!$E$7:$E$273,MATCH($B566,'Demand forecast and growth rate'!$B$7:$B$273,0))</f>
        <v>Steady/falling</v>
      </c>
      <c r="F566" s="32">
        <f>SUMIFS('Capex forecast'!E$7:E$210,'Capex forecast'!$T$7:$T$210,'Allocation of site-spec costs'!$B566,'Capex forecast'!$S$7:$S$210,'Allocation of site-spec costs'!$D566,'Capex forecast'!$Q$7:$Q$210,"Customer Connection")</f>
        <v>0</v>
      </c>
      <c r="G566" s="32">
        <f>SUMIFS('Capex forecast'!F$7:F$210,'Capex forecast'!$T$7:$T$210,'Allocation of site-spec costs'!$B566,'Capex forecast'!$S$7:$S$210,'Allocation of site-spec costs'!$D566,'Capex forecast'!$Q$7:$Q$210,"Customer Connection")</f>
        <v>0</v>
      </c>
      <c r="H566" s="32">
        <f>SUMIFS('Capex forecast'!G$7:G$210,'Capex forecast'!$T$7:$T$210,'Allocation of site-spec costs'!$B566,'Capex forecast'!$S$7:$S$210,'Allocation of site-spec costs'!$D566,'Capex forecast'!$Q$7:$Q$210,"Customer Connection")</f>
        <v>0</v>
      </c>
      <c r="I566" s="32">
        <f>SUMIFS('Capex forecast'!H$7:H$210,'Capex forecast'!$T$7:$T$210,'Allocation of site-spec costs'!$B566,'Capex forecast'!$S$7:$S$210,'Allocation of site-spec costs'!$D566,'Capex forecast'!$Q$7:$Q$210,"Customer Connection")</f>
        <v>0</v>
      </c>
      <c r="J566" s="32">
        <f>SUMIFS('Capex forecast'!I$7:I$210,'Capex forecast'!$T$7:$T$210,'Allocation of site-spec costs'!$B566,'Capex forecast'!$S$7:$S$210,'Allocation of site-spec costs'!$D566,'Capex forecast'!$Q$7:$Q$210,"Customer Connection")</f>
        <v>0</v>
      </c>
      <c r="K566" s="32">
        <f>SUMIFS('Capex forecast'!J$7:J$210,'Capex forecast'!$T$7:$T$210,'Allocation of site-spec costs'!$B566,'Capex forecast'!$S$7:$S$210,'Allocation of site-spec costs'!$D566,'Capex forecast'!$Q$7:$Q$210,"Customer Connection")</f>
        <v>0</v>
      </c>
      <c r="L566" s="32">
        <f>SUMIFS('Capex forecast'!K$7:K$210,'Capex forecast'!$T$7:$T$210,'Allocation of site-spec costs'!$B566,'Capex forecast'!$S$7:$S$210,'Allocation of site-spec costs'!$D566,'Capex forecast'!$Q$7:$Q$210,"Customer Connection")</f>
        <v>0</v>
      </c>
      <c r="M566" s="32">
        <f>SUMIFS('Capex forecast'!L$7:L$210,'Capex forecast'!$T$7:$T$210,'Allocation of site-spec costs'!$B566,'Capex forecast'!$S$7:$S$210,'Allocation of site-spec costs'!$D566,'Capex forecast'!$Q$7:$Q$210,"Customer Connection")</f>
        <v>0</v>
      </c>
      <c r="N566" s="32">
        <f>SUMIFS('Capex forecast'!M$7:M$210,'Capex forecast'!$T$7:$T$210,'Allocation of site-spec costs'!$B566,'Capex forecast'!$S$7:$S$210,'Allocation of site-spec costs'!$D566,'Capex forecast'!$Q$7:$Q$210,"Customer Connection")</f>
        <v>0</v>
      </c>
      <c r="O566" s="32">
        <f>SUMIFS('Capex forecast'!N$7:N$210,'Capex forecast'!$T$7:$T$210,'Allocation of site-spec costs'!$B566,'Capex forecast'!$S$7:$S$210,'Allocation of site-spec costs'!$D566,'Capex forecast'!$Q$7:$Q$210,"Customer Connection")</f>
        <v>0</v>
      </c>
      <c r="Q566" s="6" t="s">
        <v>582</v>
      </c>
      <c r="R566" s="6" t="str">
        <f>INDEX('Raw demand forecast'!$M$7:$M$5830,MATCH($Q566,'Raw demand forecast'!$B$7:$B$5830,0))</f>
        <v>Yes</v>
      </c>
      <c r="S566" s="6" t="str">
        <f>IF(COUNTIF($Q$93:Q566,$B566) = 1, "LV", IF(COUNTIF($Q$93:Q566,$B566) = 2, "HV", "ST"))</f>
        <v>HV</v>
      </c>
      <c r="T566" s="6" t="str">
        <f>INDEX('Demand forecast and growth rate'!$E$7:$E$273,MATCH($Q566,'Demand forecast and growth rate'!$B$7:$B$273,0))</f>
        <v>Steady/falling</v>
      </c>
      <c r="U566" s="32">
        <f>SUMIFS('Capex forecast'!E$7:E$210,'Capex forecast'!$T$7:$T$210,$Q566,'Capex forecast'!$S$7:$S$210,$S566,'Capex forecast'!$Q$7:$Q$210,"Augex")</f>
        <v>0</v>
      </c>
      <c r="V566" s="32">
        <f>SUMIFS('Capex forecast'!F$7:F$210,'Capex forecast'!$T$7:$T$210,$Q566,'Capex forecast'!$S$7:$S$210,$S566,'Capex forecast'!$Q$7:$Q$210,"Augex")</f>
        <v>0</v>
      </c>
      <c r="W566" s="32">
        <f>SUMIFS('Capex forecast'!G$7:G$210,'Capex forecast'!$T$7:$T$210,$Q566,'Capex forecast'!$S$7:$S$210,$S566,'Capex forecast'!$Q$7:$Q$210,"Augex")</f>
        <v>0</v>
      </c>
      <c r="X566" s="32">
        <f>SUMIFS('Capex forecast'!H$7:H$210,'Capex forecast'!$T$7:$T$210,$Q566,'Capex forecast'!$S$7:$S$210,$S566,'Capex forecast'!$Q$7:$Q$210,"Augex")</f>
        <v>0</v>
      </c>
      <c r="Y566" s="32">
        <f>SUMIFS('Capex forecast'!I$7:I$210,'Capex forecast'!$T$7:$T$210,$Q566,'Capex forecast'!$S$7:$S$210,$S566,'Capex forecast'!$Q$7:$Q$210,"Augex")</f>
        <v>0</v>
      </c>
      <c r="Z566" s="32">
        <f>SUMIFS('Capex forecast'!J$7:J$210,'Capex forecast'!$T$7:$T$210,$Q566,'Capex forecast'!$S$7:$S$210,$S566,'Capex forecast'!$Q$7:$Q$210,"Augex")</f>
        <v>0</v>
      </c>
      <c r="AA566" s="32">
        <f>SUMIFS('Capex forecast'!K$7:K$210,'Capex forecast'!$T$7:$T$210,$Q566,'Capex forecast'!$S$7:$S$210,$S566,'Capex forecast'!$Q$7:$Q$210,"Augex")</f>
        <v>0</v>
      </c>
      <c r="AB566" s="32">
        <f>SUMIFS('Capex forecast'!L$7:L$210,'Capex forecast'!$T$7:$T$210,$Q566,'Capex forecast'!$S$7:$S$210,$S566,'Capex forecast'!$Q$7:$Q$210,"Augex")</f>
        <v>0</v>
      </c>
      <c r="AC566" s="32">
        <f>SUMIFS('Capex forecast'!M$7:M$210,'Capex forecast'!$T$7:$T$210,$Q566,'Capex forecast'!$S$7:$S$210,$S566,'Capex forecast'!$Q$7:$Q$210,"Augex")</f>
        <v>0</v>
      </c>
      <c r="AD566" s="32">
        <f>SUMIFS('Capex forecast'!N$7:N$210,'Capex forecast'!$T$7:$T$210,$Q566,'Capex forecast'!$S$7:$S$210,$S566,'Capex forecast'!$Q$7:$Q$210,"Augex")</f>
        <v>0</v>
      </c>
      <c r="AF566" s="6" t="s">
        <v>582</v>
      </c>
      <c r="AG566" s="6" t="str">
        <f>INDEX('Raw demand forecast'!$M$7:$M$5830,MATCH($Q566,'Raw demand forecast'!$B$7:$B$5830,0))</f>
        <v>Yes</v>
      </c>
      <c r="AH566" s="6" t="str">
        <f>IF(COUNTIF($AF$93:AF566,$B566) = 1, "LV", IF(COUNTIF($AF$93:AF566,$B566) = 2, "HV", "ST"))</f>
        <v>HV</v>
      </c>
      <c r="AI566" s="6" t="str">
        <f>INDEX('Demand forecast and growth rate'!$E$7:$E$273,MATCH($Q566,'Demand forecast and growth rate'!$B$7:$B$273,0))</f>
        <v>Steady/falling</v>
      </c>
      <c r="AJ566" s="53">
        <f>SUMIFS('Capex forecast'!E$7:E$210,'Capex forecast'!$T$7:$T$210,$AF566,'Capex forecast'!$S$7:$S$210,$AH566,'Capex forecast'!$Q$7:$Q$210,"Repex")</f>
        <v>0</v>
      </c>
      <c r="AK566" s="53">
        <f>SUMIFS('Capex forecast'!F$7:F$210,'Capex forecast'!$T$7:$T$210,$AF566,'Capex forecast'!$S$7:$S$210,$AH566,'Capex forecast'!$Q$7:$Q$210,"Repex")</f>
        <v>0</v>
      </c>
      <c r="AL566" s="53">
        <f>SUMIFS('Capex forecast'!G$7:G$210,'Capex forecast'!$T$7:$T$210,$AF566,'Capex forecast'!$S$7:$S$210,$AH566,'Capex forecast'!$Q$7:$Q$210,"Repex")</f>
        <v>0</v>
      </c>
      <c r="AM566" s="53">
        <f>SUMIFS('Capex forecast'!H$7:H$210,'Capex forecast'!$T$7:$T$210,$AF566,'Capex forecast'!$S$7:$S$210,$AH566,'Capex forecast'!$Q$7:$Q$210,"Repex")</f>
        <v>0</v>
      </c>
      <c r="AN566" s="53">
        <f>SUMIFS('Capex forecast'!I$7:I$210,'Capex forecast'!$T$7:$T$210,$AF566,'Capex forecast'!$S$7:$S$210,$AH566,'Capex forecast'!$Q$7:$Q$210,"Repex")</f>
        <v>0</v>
      </c>
      <c r="AO566" s="53">
        <f>SUMIFS('Capex forecast'!J$7:J$210,'Capex forecast'!$T$7:$T$210,$AF566,'Capex forecast'!$S$7:$S$210,$AH566,'Capex forecast'!$Q$7:$Q$210,"Repex")</f>
        <v>0</v>
      </c>
      <c r="AP566" s="53">
        <f>SUMIFS('Capex forecast'!K$7:K$210,'Capex forecast'!$T$7:$T$210,$AF566,'Capex forecast'!$S$7:$S$210,$AH566,'Capex forecast'!$Q$7:$Q$210,"Repex")</f>
        <v>0</v>
      </c>
      <c r="AQ566" s="53">
        <f>SUMIFS('Capex forecast'!L$7:L$210,'Capex forecast'!$T$7:$T$210,$AF566,'Capex forecast'!$S$7:$S$210,$AH566,'Capex forecast'!$Q$7:$Q$210,"Repex")</f>
        <v>0</v>
      </c>
      <c r="AR566" s="53">
        <f>SUMIFS('Capex forecast'!M$7:M$210,'Capex forecast'!$T$7:$T$210,$AF566,'Capex forecast'!$S$7:$S$210,$AH566,'Capex forecast'!$Q$7:$Q$210,"Repex")</f>
        <v>0</v>
      </c>
      <c r="AS566" s="53">
        <f>SUMIFS('Capex forecast'!N$7:N$210,'Capex forecast'!$T$7:$T$210,$AF566,'Capex forecast'!$S$7:$S$210,$AH566,'Capex forecast'!$Q$7:$Q$210,"Repex")</f>
        <v>0</v>
      </c>
    </row>
    <row r="567" spans="2:45" ht="15">
      <c r="B567" s="6" t="s">
        <v>583</v>
      </c>
      <c r="C567" s="6" t="str">
        <f>INDEX('Raw demand forecast'!$M$7:$M$5830,MATCH($B567,'Raw demand forecast'!$B$7:$B$5830,0))</f>
        <v>Yes</v>
      </c>
      <c r="D567" s="6" t="str">
        <f>IF(COUNTIF($B$93:B567,$B567) = 1, "LV", IF(COUNTIF($B$93:B567,$B567) = 2, "HV", "ST"))</f>
        <v>HV</v>
      </c>
      <c r="E567" s="6" t="str">
        <f>INDEX('Demand forecast and growth rate'!$E$7:$E$273,MATCH($B567,'Demand forecast and growth rate'!$B$7:$B$273,0))</f>
        <v>Steady/falling</v>
      </c>
      <c r="F567" s="32">
        <f>SUMIFS('Capex forecast'!E$7:E$210,'Capex forecast'!$T$7:$T$210,'Allocation of site-spec costs'!$B567,'Capex forecast'!$S$7:$S$210,'Allocation of site-spec costs'!$D567,'Capex forecast'!$Q$7:$Q$210,"Customer Connection")</f>
        <v>0</v>
      </c>
      <c r="G567" s="32">
        <f>SUMIFS('Capex forecast'!F$7:F$210,'Capex forecast'!$T$7:$T$210,'Allocation of site-spec costs'!$B567,'Capex forecast'!$S$7:$S$210,'Allocation of site-spec costs'!$D567,'Capex forecast'!$Q$7:$Q$210,"Customer Connection")</f>
        <v>0</v>
      </c>
      <c r="H567" s="32">
        <f>SUMIFS('Capex forecast'!G$7:G$210,'Capex forecast'!$T$7:$T$210,'Allocation of site-spec costs'!$B567,'Capex forecast'!$S$7:$S$210,'Allocation of site-spec costs'!$D567,'Capex forecast'!$Q$7:$Q$210,"Customer Connection")</f>
        <v>0</v>
      </c>
      <c r="I567" s="32">
        <f>SUMIFS('Capex forecast'!H$7:H$210,'Capex forecast'!$T$7:$T$210,'Allocation of site-spec costs'!$B567,'Capex forecast'!$S$7:$S$210,'Allocation of site-spec costs'!$D567,'Capex forecast'!$Q$7:$Q$210,"Customer Connection")</f>
        <v>0</v>
      </c>
      <c r="J567" s="32">
        <f>SUMIFS('Capex forecast'!I$7:I$210,'Capex forecast'!$T$7:$T$210,'Allocation of site-spec costs'!$B567,'Capex forecast'!$S$7:$S$210,'Allocation of site-spec costs'!$D567,'Capex forecast'!$Q$7:$Q$210,"Customer Connection")</f>
        <v>0</v>
      </c>
      <c r="K567" s="32">
        <f>SUMIFS('Capex forecast'!J$7:J$210,'Capex forecast'!$T$7:$T$210,'Allocation of site-spec costs'!$B567,'Capex forecast'!$S$7:$S$210,'Allocation of site-spec costs'!$D567,'Capex forecast'!$Q$7:$Q$210,"Customer Connection")</f>
        <v>0</v>
      </c>
      <c r="L567" s="32">
        <f>SUMIFS('Capex forecast'!K$7:K$210,'Capex forecast'!$T$7:$T$210,'Allocation of site-spec costs'!$B567,'Capex forecast'!$S$7:$S$210,'Allocation of site-spec costs'!$D567,'Capex forecast'!$Q$7:$Q$210,"Customer Connection")</f>
        <v>0</v>
      </c>
      <c r="M567" s="32">
        <f>SUMIFS('Capex forecast'!L$7:L$210,'Capex forecast'!$T$7:$T$210,'Allocation of site-spec costs'!$B567,'Capex forecast'!$S$7:$S$210,'Allocation of site-spec costs'!$D567,'Capex forecast'!$Q$7:$Q$210,"Customer Connection")</f>
        <v>0</v>
      </c>
      <c r="N567" s="32">
        <f>SUMIFS('Capex forecast'!M$7:M$210,'Capex forecast'!$T$7:$T$210,'Allocation of site-spec costs'!$B567,'Capex forecast'!$S$7:$S$210,'Allocation of site-spec costs'!$D567,'Capex forecast'!$Q$7:$Q$210,"Customer Connection")</f>
        <v>0</v>
      </c>
      <c r="O567" s="32">
        <f>SUMIFS('Capex forecast'!N$7:N$210,'Capex forecast'!$T$7:$T$210,'Allocation of site-spec costs'!$B567,'Capex forecast'!$S$7:$S$210,'Allocation of site-spec costs'!$D567,'Capex forecast'!$Q$7:$Q$210,"Customer Connection")</f>
        <v>0</v>
      </c>
      <c r="Q567" s="6" t="s">
        <v>583</v>
      </c>
      <c r="R567" s="6" t="str">
        <f>INDEX('Raw demand forecast'!$M$7:$M$5830,MATCH($Q567,'Raw demand forecast'!$B$7:$B$5830,0))</f>
        <v>Yes</v>
      </c>
      <c r="S567" s="6" t="str">
        <f>IF(COUNTIF($Q$93:Q567,$B567) = 1, "LV", IF(COUNTIF($Q$93:Q567,$B567) = 2, "HV", "ST"))</f>
        <v>HV</v>
      </c>
      <c r="T567" s="6" t="str">
        <f>INDEX('Demand forecast and growth rate'!$E$7:$E$273,MATCH($Q567,'Demand forecast and growth rate'!$B$7:$B$273,0))</f>
        <v>Steady/falling</v>
      </c>
      <c r="U567" s="32">
        <f>SUMIFS('Capex forecast'!E$7:E$210,'Capex forecast'!$T$7:$T$210,$Q567,'Capex forecast'!$S$7:$S$210,$S567,'Capex forecast'!$Q$7:$Q$210,"Augex")</f>
        <v>0</v>
      </c>
      <c r="V567" s="32">
        <f>SUMIFS('Capex forecast'!F$7:F$210,'Capex forecast'!$T$7:$T$210,$Q567,'Capex forecast'!$S$7:$S$210,$S567,'Capex forecast'!$Q$7:$Q$210,"Augex")</f>
        <v>0</v>
      </c>
      <c r="W567" s="32">
        <f>SUMIFS('Capex forecast'!G$7:G$210,'Capex forecast'!$T$7:$T$210,$Q567,'Capex forecast'!$S$7:$S$210,$S567,'Capex forecast'!$Q$7:$Q$210,"Augex")</f>
        <v>0</v>
      </c>
      <c r="X567" s="32">
        <f>SUMIFS('Capex forecast'!H$7:H$210,'Capex forecast'!$T$7:$T$210,$Q567,'Capex forecast'!$S$7:$S$210,$S567,'Capex forecast'!$Q$7:$Q$210,"Augex")</f>
        <v>0</v>
      </c>
      <c r="Y567" s="32">
        <f>SUMIFS('Capex forecast'!I$7:I$210,'Capex forecast'!$T$7:$T$210,$Q567,'Capex forecast'!$S$7:$S$210,$S567,'Capex forecast'!$Q$7:$Q$210,"Augex")</f>
        <v>0</v>
      </c>
      <c r="Z567" s="32">
        <f>SUMIFS('Capex forecast'!J$7:J$210,'Capex forecast'!$T$7:$T$210,$Q567,'Capex forecast'!$S$7:$S$210,$S567,'Capex forecast'!$Q$7:$Q$210,"Augex")</f>
        <v>0</v>
      </c>
      <c r="AA567" s="32">
        <f>SUMIFS('Capex forecast'!K$7:K$210,'Capex forecast'!$T$7:$T$210,$Q567,'Capex forecast'!$S$7:$S$210,$S567,'Capex forecast'!$Q$7:$Q$210,"Augex")</f>
        <v>0</v>
      </c>
      <c r="AB567" s="32">
        <f>SUMIFS('Capex forecast'!L$7:L$210,'Capex forecast'!$T$7:$T$210,$Q567,'Capex forecast'!$S$7:$S$210,$S567,'Capex forecast'!$Q$7:$Q$210,"Augex")</f>
        <v>0</v>
      </c>
      <c r="AC567" s="32">
        <f>SUMIFS('Capex forecast'!M$7:M$210,'Capex forecast'!$T$7:$T$210,$Q567,'Capex forecast'!$S$7:$S$210,$S567,'Capex forecast'!$Q$7:$Q$210,"Augex")</f>
        <v>0</v>
      </c>
      <c r="AD567" s="32">
        <f>SUMIFS('Capex forecast'!N$7:N$210,'Capex forecast'!$T$7:$T$210,$Q567,'Capex forecast'!$S$7:$S$210,$S567,'Capex forecast'!$Q$7:$Q$210,"Augex")</f>
        <v>0</v>
      </c>
      <c r="AF567" s="6" t="s">
        <v>583</v>
      </c>
      <c r="AG567" s="6" t="str">
        <f>INDEX('Raw demand forecast'!$M$7:$M$5830,MATCH($Q567,'Raw demand forecast'!$B$7:$B$5830,0))</f>
        <v>Yes</v>
      </c>
      <c r="AH567" s="6" t="str">
        <f>IF(COUNTIF($AF$93:AF567,$B567) = 1, "LV", IF(COUNTIF($AF$93:AF567,$B567) = 2, "HV", "ST"))</f>
        <v>HV</v>
      </c>
      <c r="AI567" s="6" t="str">
        <f>INDEX('Demand forecast and growth rate'!$E$7:$E$273,MATCH($Q567,'Demand forecast and growth rate'!$B$7:$B$273,0))</f>
        <v>Steady/falling</v>
      </c>
      <c r="AJ567" s="53">
        <f>SUMIFS('Capex forecast'!E$7:E$210,'Capex forecast'!$T$7:$T$210,$AF567,'Capex forecast'!$S$7:$S$210,$AH567,'Capex forecast'!$Q$7:$Q$210,"Repex")</f>
        <v>0</v>
      </c>
      <c r="AK567" s="53">
        <f>SUMIFS('Capex forecast'!F$7:F$210,'Capex forecast'!$T$7:$T$210,$AF567,'Capex forecast'!$S$7:$S$210,$AH567,'Capex forecast'!$Q$7:$Q$210,"Repex")</f>
        <v>0</v>
      </c>
      <c r="AL567" s="53">
        <f>SUMIFS('Capex forecast'!G$7:G$210,'Capex forecast'!$T$7:$T$210,$AF567,'Capex forecast'!$S$7:$S$210,$AH567,'Capex forecast'!$Q$7:$Q$210,"Repex")</f>
        <v>0</v>
      </c>
      <c r="AM567" s="53">
        <f>SUMIFS('Capex forecast'!H$7:H$210,'Capex forecast'!$T$7:$T$210,$AF567,'Capex forecast'!$S$7:$S$210,$AH567,'Capex forecast'!$Q$7:$Q$210,"Repex")</f>
        <v>0</v>
      </c>
      <c r="AN567" s="53">
        <f>SUMIFS('Capex forecast'!I$7:I$210,'Capex forecast'!$T$7:$T$210,$AF567,'Capex forecast'!$S$7:$S$210,$AH567,'Capex forecast'!$Q$7:$Q$210,"Repex")</f>
        <v>0</v>
      </c>
      <c r="AO567" s="53">
        <f>SUMIFS('Capex forecast'!J$7:J$210,'Capex forecast'!$T$7:$T$210,$AF567,'Capex forecast'!$S$7:$S$210,$AH567,'Capex forecast'!$Q$7:$Q$210,"Repex")</f>
        <v>0</v>
      </c>
      <c r="AP567" s="53">
        <f>SUMIFS('Capex forecast'!K$7:K$210,'Capex forecast'!$T$7:$T$210,$AF567,'Capex forecast'!$S$7:$S$210,$AH567,'Capex forecast'!$Q$7:$Q$210,"Repex")</f>
        <v>0</v>
      </c>
      <c r="AQ567" s="53">
        <f>SUMIFS('Capex forecast'!L$7:L$210,'Capex forecast'!$T$7:$T$210,$AF567,'Capex forecast'!$S$7:$S$210,$AH567,'Capex forecast'!$Q$7:$Q$210,"Repex")</f>
        <v>0</v>
      </c>
      <c r="AR567" s="53">
        <f>SUMIFS('Capex forecast'!M$7:M$210,'Capex forecast'!$T$7:$T$210,$AF567,'Capex forecast'!$S$7:$S$210,$AH567,'Capex forecast'!$Q$7:$Q$210,"Repex")</f>
        <v>0</v>
      </c>
      <c r="AS567" s="53">
        <f>SUMIFS('Capex forecast'!N$7:N$210,'Capex forecast'!$T$7:$T$210,$AF567,'Capex forecast'!$S$7:$S$210,$AH567,'Capex forecast'!$Q$7:$Q$210,"Repex")</f>
        <v>0</v>
      </c>
    </row>
    <row r="568" spans="2:45" ht="15">
      <c r="B568" s="6" t="s">
        <v>588</v>
      </c>
      <c r="C568" s="6" t="str">
        <f>INDEX('Raw demand forecast'!$M$7:$M$5830,MATCH($B568,'Raw demand forecast'!$B$7:$B$5830,0))</f>
        <v>Yes</v>
      </c>
      <c r="D568" s="6" t="str">
        <f>IF(COUNTIF($B$93:B568,$B568) = 1, "LV", IF(COUNTIF($B$93:B568,$B568) = 2, "HV", "ST"))</f>
        <v>HV</v>
      </c>
      <c r="E568" s="6" t="str">
        <f>INDEX('Demand forecast and growth rate'!$E$7:$E$273,MATCH($B568,'Demand forecast and growth rate'!$B$7:$B$273,0))</f>
        <v>Steady/falling</v>
      </c>
      <c r="F568" s="32">
        <f>SUMIFS('Capex forecast'!E$7:E$210,'Capex forecast'!$T$7:$T$210,'Allocation of site-spec costs'!$B568,'Capex forecast'!$S$7:$S$210,'Allocation of site-spec costs'!$D568,'Capex forecast'!$Q$7:$Q$210,"Customer Connection")</f>
        <v>0</v>
      </c>
      <c r="G568" s="32">
        <f>SUMIFS('Capex forecast'!F$7:F$210,'Capex forecast'!$T$7:$T$210,'Allocation of site-spec costs'!$B568,'Capex forecast'!$S$7:$S$210,'Allocation of site-spec costs'!$D568,'Capex forecast'!$Q$7:$Q$210,"Customer Connection")</f>
        <v>0</v>
      </c>
      <c r="H568" s="32">
        <f>SUMIFS('Capex forecast'!G$7:G$210,'Capex forecast'!$T$7:$T$210,'Allocation of site-spec costs'!$B568,'Capex forecast'!$S$7:$S$210,'Allocation of site-spec costs'!$D568,'Capex forecast'!$Q$7:$Q$210,"Customer Connection")</f>
        <v>0</v>
      </c>
      <c r="I568" s="32">
        <f>SUMIFS('Capex forecast'!H$7:H$210,'Capex forecast'!$T$7:$T$210,'Allocation of site-spec costs'!$B568,'Capex forecast'!$S$7:$S$210,'Allocation of site-spec costs'!$D568,'Capex forecast'!$Q$7:$Q$210,"Customer Connection")</f>
        <v>0</v>
      </c>
      <c r="J568" s="32">
        <f>SUMIFS('Capex forecast'!I$7:I$210,'Capex forecast'!$T$7:$T$210,'Allocation of site-spec costs'!$B568,'Capex forecast'!$S$7:$S$210,'Allocation of site-spec costs'!$D568,'Capex forecast'!$Q$7:$Q$210,"Customer Connection")</f>
        <v>0</v>
      </c>
      <c r="K568" s="32">
        <f>SUMIFS('Capex forecast'!J$7:J$210,'Capex forecast'!$T$7:$T$210,'Allocation of site-spec costs'!$B568,'Capex forecast'!$S$7:$S$210,'Allocation of site-spec costs'!$D568,'Capex forecast'!$Q$7:$Q$210,"Customer Connection")</f>
        <v>0</v>
      </c>
      <c r="L568" s="32">
        <f>SUMIFS('Capex forecast'!K$7:K$210,'Capex forecast'!$T$7:$T$210,'Allocation of site-spec costs'!$B568,'Capex forecast'!$S$7:$S$210,'Allocation of site-spec costs'!$D568,'Capex forecast'!$Q$7:$Q$210,"Customer Connection")</f>
        <v>0</v>
      </c>
      <c r="M568" s="32">
        <f>SUMIFS('Capex forecast'!L$7:L$210,'Capex forecast'!$T$7:$T$210,'Allocation of site-spec costs'!$B568,'Capex forecast'!$S$7:$S$210,'Allocation of site-spec costs'!$D568,'Capex forecast'!$Q$7:$Q$210,"Customer Connection")</f>
        <v>0</v>
      </c>
      <c r="N568" s="32">
        <f>SUMIFS('Capex forecast'!M$7:M$210,'Capex forecast'!$T$7:$T$210,'Allocation of site-spec costs'!$B568,'Capex forecast'!$S$7:$S$210,'Allocation of site-spec costs'!$D568,'Capex forecast'!$Q$7:$Q$210,"Customer Connection")</f>
        <v>0</v>
      </c>
      <c r="O568" s="32">
        <f>SUMIFS('Capex forecast'!N$7:N$210,'Capex forecast'!$T$7:$T$210,'Allocation of site-spec costs'!$B568,'Capex forecast'!$S$7:$S$210,'Allocation of site-spec costs'!$D568,'Capex forecast'!$Q$7:$Q$210,"Customer Connection")</f>
        <v>0</v>
      </c>
      <c r="Q568" s="6" t="s">
        <v>588</v>
      </c>
      <c r="R568" s="6" t="str">
        <f>INDEX('Raw demand forecast'!$M$7:$M$5830,MATCH($Q568,'Raw demand forecast'!$B$7:$B$5830,0))</f>
        <v>Yes</v>
      </c>
      <c r="S568" s="6" t="str">
        <f>IF(COUNTIF($Q$93:Q568,$B568) = 1, "LV", IF(COUNTIF($Q$93:Q568,$B568) = 2, "HV", "ST"))</f>
        <v>HV</v>
      </c>
      <c r="T568" s="6" t="str">
        <f>INDEX('Demand forecast and growth rate'!$E$7:$E$273,MATCH($Q568,'Demand forecast and growth rate'!$B$7:$B$273,0))</f>
        <v>Steady/falling</v>
      </c>
      <c r="U568" s="32">
        <f>SUMIFS('Capex forecast'!E$7:E$210,'Capex forecast'!$T$7:$T$210,$Q568,'Capex forecast'!$S$7:$S$210,$S568,'Capex forecast'!$Q$7:$Q$210,"Augex")</f>
        <v>0</v>
      </c>
      <c r="V568" s="32">
        <f>SUMIFS('Capex forecast'!F$7:F$210,'Capex forecast'!$T$7:$T$210,$Q568,'Capex forecast'!$S$7:$S$210,$S568,'Capex forecast'!$Q$7:$Q$210,"Augex")</f>
        <v>0</v>
      </c>
      <c r="W568" s="32">
        <f>SUMIFS('Capex forecast'!G$7:G$210,'Capex forecast'!$T$7:$T$210,$Q568,'Capex forecast'!$S$7:$S$210,$S568,'Capex forecast'!$Q$7:$Q$210,"Augex")</f>
        <v>0</v>
      </c>
      <c r="X568" s="32">
        <f>SUMIFS('Capex forecast'!H$7:H$210,'Capex forecast'!$T$7:$T$210,$Q568,'Capex forecast'!$S$7:$S$210,$S568,'Capex forecast'!$Q$7:$Q$210,"Augex")</f>
        <v>0</v>
      </c>
      <c r="Y568" s="32">
        <f>SUMIFS('Capex forecast'!I$7:I$210,'Capex forecast'!$T$7:$T$210,$Q568,'Capex forecast'!$S$7:$S$210,$S568,'Capex forecast'!$Q$7:$Q$210,"Augex")</f>
        <v>0</v>
      </c>
      <c r="Z568" s="32">
        <f>SUMIFS('Capex forecast'!J$7:J$210,'Capex forecast'!$T$7:$T$210,$Q568,'Capex forecast'!$S$7:$S$210,$S568,'Capex forecast'!$Q$7:$Q$210,"Augex")</f>
        <v>0</v>
      </c>
      <c r="AA568" s="32">
        <f>SUMIFS('Capex forecast'!K$7:K$210,'Capex forecast'!$T$7:$T$210,$Q568,'Capex forecast'!$S$7:$S$210,$S568,'Capex forecast'!$Q$7:$Q$210,"Augex")</f>
        <v>0</v>
      </c>
      <c r="AB568" s="32">
        <f>SUMIFS('Capex forecast'!L$7:L$210,'Capex forecast'!$T$7:$T$210,$Q568,'Capex forecast'!$S$7:$S$210,$S568,'Capex forecast'!$Q$7:$Q$210,"Augex")</f>
        <v>0</v>
      </c>
      <c r="AC568" s="32">
        <f>SUMIFS('Capex forecast'!M$7:M$210,'Capex forecast'!$T$7:$T$210,$Q568,'Capex forecast'!$S$7:$S$210,$S568,'Capex forecast'!$Q$7:$Q$210,"Augex")</f>
        <v>0</v>
      </c>
      <c r="AD568" s="32">
        <f>SUMIFS('Capex forecast'!N$7:N$210,'Capex forecast'!$T$7:$T$210,$Q568,'Capex forecast'!$S$7:$S$210,$S568,'Capex forecast'!$Q$7:$Q$210,"Augex")</f>
        <v>0</v>
      </c>
      <c r="AF568" s="6" t="s">
        <v>588</v>
      </c>
      <c r="AG568" s="6" t="str">
        <f>INDEX('Raw demand forecast'!$M$7:$M$5830,MATCH($Q568,'Raw demand forecast'!$B$7:$B$5830,0))</f>
        <v>Yes</v>
      </c>
      <c r="AH568" s="6" t="str">
        <f>IF(COUNTIF($AF$93:AF568,$B568) = 1, "LV", IF(COUNTIF($AF$93:AF568,$B568) = 2, "HV", "ST"))</f>
        <v>HV</v>
      </c>
      <c r="AI568" s="6" t="str">
        <f>INDEX('Demand forecast and growth rate'!$E$7:$E$273,MATCH($Q568,'Demand forecast and growth rate'!$B$7:$B$273,0))</f>
        <v>Steady/falling</v>
      </c>
      <c r="AJ568" s="53">
        <f>SUMIFS('Capex forecast'!E$7:E$210,'Capex forecast'!$T$7:$T$210,$AF568,'Capex forecast'!$S$7:$S$210,$AH568,'Capex forecast'!$Q$7:$Q$210,"Repex")</f>
        <v>0</v>
      </c>
      <c r="AK568" s="53">
        <f>SUMIFS('Capex forecast'!F$7:F$210,'Capex forecast'!$T$7:$T$210,$AF568,'Capex forecast'!$S$7:$S$210,$AH568,'Capex forecast'!$Q$7:$Q$210,"Repex")</f>
        <v>0</v>
      </c>
      <c r="AL568" s="53">
        <f>SUMIFS('Capex forecast'!G$7:G$210,'Capex forecast'!$T$7:$T$210,$AF568,'Capex forecast'!$S$7:$S$210,$AH568,'Capex forecast'!$Q$7:$Q$210,"Repex")</f>
        <v>0</v>
      </c>
      <c r="AM568" s="53">
        <f>SUMIFS('Capex forecast'!H$7:H$210,'Capex forecast'!$T$7:$T$210,$AF568,'Capex forecast'!$S$7:$S$210,$AH568,'Capex forecast'!$Q$7:$Q$210,"Repex")</f>
        <v>0</v>
      </c>
      <c r="AN568" s="53">
        <f>SUMIFS('Capex forecast'!I$7:I$210,'Capex forecast'!$T$7:$T$210,$AF568,'Capex forecast'!$S$7:$S$210,$AH568,'Capex forecast'!$Q$7:$Q$210,"Repex")</f>
        <v>0</v>
      </c>
      <c r="AO568" s="53">
        <f>SUMIFS('Capex forecast'!J$7:J$210,'Capex forecast'!$T$7:$T$210,$AF568,'Capex forecast'!$S$7:$S$210,$AH568,'Capex forecast'!$Q$7:$Q$210,"Repex")</f>
        <v>0</v>
      </c>
      <c r="AP568" s="53">
        <f>SUMIFS('Capex forecast'!K$7:K$210,'Capex forecast'!$T$7:$T$210,$AF568,'Capex forecast'!$S$7:$S$210,$AH568,'Capex forecast'!$Q$7:$Q$210,"Repex")</f>
        <v>0</v>
      </c>
      <c r="AQ568" s="53">
        <f>SUMIFS('Capex forecast'!L$7:L$210,'Capex forecast'!$T$7:$T$210,$AF568,'Capex forecast'!$S$7:$S$210,$AH568,'Capex forecast'!$Q$7:$Q$210,"Repex")</f>
        <v>0</v>
      </c>
      <c r="AR568" s="53">
        <f>SUMIFS('Capex forecast'!M$7:M$210,'Capex forecast'!$T$7:$T$210,$AF568,'Capex forecast'!$S$7:$S$210,$AH568,'Capex forecast'!$Q$7:$Q$210,"Repex")</f>
        <v>0</v>
      </c>
      <c r="AS568" s="53">
        <f>SUMIFS('Capex forecast'!N$7:N$210,'Capex forecast'!$T$7:$T$210,$AF568,'Capex forecast'!$S$7:$S$210,$AH568,'Capex forecast'!$Q$7:$Q$210,"Repex")</f>
        <v>0</v>
      </c>
    </row>
    <row r="569" spans="2:45" ht="15">
      <c r="B569" s="6" t="s">
        <v>59</v>
      </c>
      <c r="C569" s="6" t="str">
        <f>INDEX('Raw demand forecast'!$M$7:$M$5830,MATCH($B569,'Raw demand forecast'!$B$7:$B$5830,0))</f>
        <v>No</v>
      </c>
      <c r="D569" s="6" t="str">
        <f>IF(COUNTIF($B$93:B569,$B569) = 1, "LV", IF(COUNTIF($B$93:B569,$B569) = 2, "HV", "ST"))</f>
        <v>HV</v>
      </c>
      <c r="E569" s="6" t="str">
        <f>INDEX('Demand forecast and growth rate'!$E$7:$E$273,MATCH($B569,'Demand forecast and growth rate'!$B$7:$B$273,0))</f>
        <v>Steady/falling</v>
      </c>
      <c r="F569" s="32">
        <f>SUMIFS('Capex forecast'!E$7:E$210,'Capex forecast'!$T$7:$T$210,'Allocation of site-spec costs'!$B569,'Capex forecast'!$S$7:$S$210,'Allocation of site-spec costs'!$D569,'Capex forecast'!$Q$7:$Q$210,"Customer Connection")</f>
        <v>0</v>
      </c>
      <c r="G569" s="32">
        <f>SUMIFS('Capex forecast'!F$7:F$210,'Capex forecast'!$T$7:$T$210,'Allocation of site-spec costs'!$B569,'Capex forecast'!$S$7:$S$210,'Allocation of site-spec costs'!$D569,'Capex forecast'!$Q$7:$Q$210,"Customer Connection")</f>
        <v>0</v>
      </c>
      <c r="H569" s="32">
        <f>SUMIFS('Capex forecast'!G$7:G$210,'Capex forecast'!$T$7:$T$210,'Allocation of site-spec costs'!$B569,'Capex forecast'!$S$7:$S$210,'Allocation of site-spec costs'!$D569,'Capex forecast'!$Q$7:$Q$210,"Customer Connection")</f>
        <v>0</v>
      </c>
      <c r="I569" s="32">
        <f>SUMIFS('Capex forecast'!H$7:H$210,'Capex forecast'!$T$7:$T$210,'Allocation of site-spec costs'!$B569,'Capex forecast'!$S$7:$S$210,'Allocation of site-spec costs'!$D569,'Capex forecast'!$Q$7:$Q$210,"Customer Connection")</f>
        <v>0</v>
      </c>
      <c r="J569" s="32">
        <f>SUMIFS('Capex forecast'!I$7:I$210,'Capex forecast'!$T$7:$T$210,'Allocation of site-spec costs'!$B569,'Capex forecast'!$S$7:$S$210,'Allocation of site-spec costs'!$D569,'Capex forecast'!$Q$7:$Q$210,"Customer Connection")</f>
        <v>0</v>
      </c>
      <c r="K569" s="32">
        <f>SUMIFS('Capex forecast'!J$7:J$210,'Capex forecast'!$T$7:$T$210,'Allocation of site-spec costs'!$B569,'Capex forecast'!$S$7:$S$210,'Allocation of site-spec costs'!$D569,'Capex forecast'!$Q$7:$Q$210,"Customer Connection")</f>
        <v>0</v>
      </c>
      <c r="L569" s="32">
        <f>SUMIFS('Capex forecast'!K$7:K$210,'Capex forecast'!$T$7:$T$210,'Allocation of site-spec costs'!$B569,'Capex forecast'!$S$7:$S$210,'Allocation of site-spec costs'!$D569,'Capex forecast'!$Q$7:$Q$210,"Customer Connection")</f>
        <v>0</v>
      </c>
      <c r="M569" s="32">
        <f>SUMIFS('Capex forecast'!L$7:L$210,'Capex forecast'!$T$7:$T$210,'Allocation of site-spec costs'!$B569,'Capex forecast'!$S$7:$S$210,'Allocation of site-spec costs'!$D569,'Capex forecast'!$Q$7:$Q$210,"Customer Connection")</f>
        <v>0</v>
      </c>
      <c r="N569" s="32">
        <f>SUMIFS('Capex forecast'!M$7:M$210,'Capex forecast'!$T$7:$T$210,'Allocation of site-spec costs'!$B569,'Capex forecast'!$S$7:$S$210,'Allocation of site-spec costs'!$D569,'Capex forecast'!$Q$7:$Q$210,"Customer Connection")</f>
        <v>0</v>
      </c>
      <c r="O569" s="32">
        <f>SUMIFS('Capex forecast'!N$7:N$210,'Capex forecast'!$T$7:$T$210,'Allocation of site-spec costs'!$B569,'Capex forecast'!$S$7:$S$210,'Allocation of site-spec costs'!$D569,'Capex forecast'!$Q$7:$Q$210,"Customer Connection")</f>
        <v>0</v>
      </c>
      <c r="Q569" s="6" t="s">
        <v>59</v>
      </c>
      <c r="R569" s="6" t="str">
        <f>INDEX('Raw demand forecast'!$M$7:$M$5830,MATCH($Q569,'Raw demand forecast'!$B$7:$B$5830,0))</f>
        <v>No</v>
      </c>
      <c r="S569" s="6" t="str">
        <f>IF(COUNTIF($Q$93:Q569,$B569) = 1, "LV", IF(COUNTIF($Q$93:Q569,$B569) = 2, "HV", "ST"))</f>
        <v>HV</v>
      </c>
      <c r="T569" s="6" t="str">
        <f>INDEX('Demand forecast and growth rate'!$E$7:$E$273,MATCH($Q569,'Demand forecast and growth rate'!$B$7:$B$273,0))</f>
        <v>Steady/falling</v>
      </c>
      <c r="U569" s="32">
        <f>SUMIFS('Capex forecast'!E$7:E$210,'Capex forecast'!$T$7:$T$210,$Q569,'Capex forecast'!$S$7:$S$210,$S569,'Capex forecast'!$Q$7:$Q$210,"Augex")</f>
        <v>0</v>
      </c>
      <c r="V569" s="32">
        <f>SUMIFS('Capex forecast'!F$7:F$210,'Capex forecast'!$T$7:$T$210,$Q569,'Capex forecast'!$S$7:$S$210,$S569,'Capex forecast'!$Q$7:$Q$210,"Augex")</f>
        <v>0</v>
      </c>
      <c r="W569" s="32">
        <f>SUMIFS('Capex forecast'!G$7:G$210,'Capex forecast'!$T$7:$T$210,$Q569,'Capex forecast'!$S$7:$S$210,$S569,'Capex forecast'!$Q$7:$Q$210,"Augex")</f>
        <v>0</v>
      </c>
      <c r="X569" s="32">
        <f>SUMIFS('Capex forecast'!H$7:H$210,'Capex forecast'!$T$7:$T$210,$Q569,'Capex forecast'!$S$7:$S$210,$S569,'Capex forecast'!$Q$7:$Q$210,"Augex")</f>
        <v>0</v>
      </c>
      <c r="Y569" s="32">
        <f>SUMIFS('Capex forecast'!I$7:I$210,'Capex forecast'!$T$7:$T$210,$Q569,'Capex forecast'!$S$7:$S$210,$S569,'Capex forecast'!$Q$7:$Q$210,"Augex")</f>
        <v>0</v>
      </c>
      <c r="Z569" s="32">
        <f>SUMIFS('Capex forecast'!J$7:J$210,'Capex forecast'!$T$7:$T$210,$Q569,'Capex forecast'!$S$7:$S$210,$S569,'Capex forecast'!$Q$7:$Q$210,"Augex")</f>
        <v>0</v>
      </c>
      <c r="AA569" s="32">
        <f>SUMIFS('Capex forecast'!K$7:K$210,'Capex forecast'!$T$7:$T$210,$Q569,'Capex forecast'!$S$7:$S$210,$S569,'Capex forecast'!$Q$7:$Q$210,"Augex")</f>
        <v>0</v>
      </c>
      <c r="AB569" s="32">
        <f>SUMIFS('Capex forecast'!L$7:L$210,'Capex forecast'!$T$7:$T$210,$Q569,'Capex forecast'!$S$7:$S$210,$S569,'Capex forecast'!$Q$7:$Q$210,"Augex")</f>
        <v>0</v>
      </c>
      <c r="AC569" s="32">
        <f>SUMIFS('Capex forecast'!M$7:M$210,'Capex forecast'!$T$7:$T$210,$Q569,'Capex forecast'!$S$7:$S$210,$S569,'Capex forecast'!$Q$7:$Q$210,"Augex")</f>
        <v>0</v>
      </c>
      <c r="AD569" s="32">
        <f>SUMIFS('Capex forecast'!N$7:N$210,'Capex forecast'!$T$7:$T$210,$Q569,'Capex forecast'!$S$7:$S$210,$S569,'Capex forecast'!$Q$7:$Q$210,"Augex")</f>
        <v>0</v>
      </c>
      <c r="AF569" s="6" t="s">
        <v>59</v>
      </c>
      <c r="AG569" s="6" t="str">
        <f>INDEX('Raw demand forecast'!$M$7:$M$5830,MATCH($Q569,'Raw demand forecast'!$B$7:$B$5830,0))</f>
        <v>No</v>
      </c>
      <c r="AH569" s="6" t="str">
        <f>IF(COUNTIF($AF$93:AF569,$B569) = 1, "LV", IF(COUNTIF($AF$93:AF569,$B569) = 2, "HV", "ST"))</f>
        <v>HV</v>
      </c>
      <c r="AI569" s="6" t="str">
        <f>INDEX('Demand forecast and growth rate'!$E$7:$E$273,MATCH($Q569,'Demand forecast and growth rate'!$B$7:$B$273,0))</f>
        <v>Steady/falling</v>
      </c>
      <c r="AJ569" s="53">
        <f>SUMIFS('Capex forecast'!E$7:E$210,'Capex forecast'!$T$7:$T$210,$AF569,'Capex forecast'!$S$7:$S$210,$AH569,'Capex forecast'!$Q$7:$Q$210,"Repex")</f>
        <v>0</v>
      </c>
      <c r="AK569" s="53">
        <f>SUMIFS('Capex forecast'!F$7:F$210,'Capex forecast'!$T$7:$T$210,$AF569,'Capex forecast'!$S$7:$S$210,$AH569,'Capex forecast'!$Q$7:$Q$210,"Repex")</f>
        <v>0</v>
      </c>
      <c r="AL569" s="53">
        <f>SUMIFS('Capex forecast'!G$7:G$210,'Capex forecast'!$T$7:$T$210,$AF569,'Capex forecast'!$S$7:$S$210,$AH569,'Capex forecast'!$Q$7:$Q$210,"Repex")</f>
        <v>0</v>
      </c>
      <c r="AM569" s="53">
        <f>SUMIFS('Capex forecast'!H$7:H$210,'Capex forecast'!$T$7:$T$210,$AF569,'Capex forecast'!$S$7:$S$210,$AH569,'Capex forecast'!$Q$7:$Q$210,"Repex")</f>
        <v>0</v>
      </c>
      <c r="AN569" s="53">
        <f>SUMIFS('Capex forecast'!I$7:I$210,'Capex forecast'!$T$7:$T$210,$AF569,'Capex forecast'!$S$7:$S$210,$AH569,'Capex forecast'!$Q$7:$Q$210,"Repex")</f>
        <v>0</v>
      </c>
      <c r="AO569" s="53">
        <f>SUMIFS('Capex forecast'!J$7:J$210,'Capex forecast'!$T$7:$T$210,$AF569,'Capex forecast'!$S$7:$S$210,$AH569,'Capex forecast'!$Q$7:$Q$210,"Repex")</f>
        <v>0</v>
      </c>
      <c r="AP569" s="53">
        <f>SUMIFS('Capex forecast'!K$7:K$210,'Capex forecast'!$T$7:$T$210,$AF569,'Capex forecast'!$S$7:$S$210,$AH569,'Capex forecast'!$Q$7:$Q$210,"Repex")</f>
        <v>0</v>
      </c>
      <c r="AQ569" s="53">
        <f>SUMIFS('Capex forecast'!L$7:L$210,'Capex forecast'!$T$7:$T$210,$AF569,'Capex forecast'!$S$7:$S$210,$AH569,'Capex forecast'!$Q$7:$Q$210,"Repex")</f>
        <v>0</v>
      </c>
      <c r="AR569" s="53">
        <f>SUMIFS('Capex forecast'!M$7:M$210,'Capex forecast'!$T$7:$T$210,$AF569,'Capex forecast'!$S$7:$S$210,$AH569,'Capex forecast'!$Q$7:$Q$210,"Repex")</f>
        <v>0</v>
      </c>
      <c r="AS569" s="53">
        <f>SUMIFS('Capex forecast'!N$7:N$210,'Capex forecast'!$T$7:$T$210,$AF569,'Capex forecast'!$S$7:$S$210,$AH569,'Capex forecast'!$Q$7:$Q$210,"Repex")</f>
        <v>0</v>
      </c>
    </row>
    <row r="570" spans="2:45" ht="15">
      <c r="B570" s="6" t="s">
        <v>77</v>
      </c>
      <c r="C570" s="6" t="str">
        <f>INDEX('Raw demand forecast'!$M$7:$M$5830,MATCH($B570,'Raw demand forecast'!$B$7:$B$5830,0))</f>
        <v>No</v>
      </c>
      <c r="D570" s="6" t="str">
        <f>IF(COUNTIF($B$93:B570,$B570) = 1, "LV", IF(COUNTIF($B$93:B570,$B570) = 2, "HV", "ST"))</f>
        <v>HV</v>
      </c>
      <c r="E570" s="6" t="str">
        <f>INDEX('Demand forecast and growth rate'!$E$7:$E$273,MATCH($B570,'Demand forecast and growth rate'!$B$7:$B$273,0))</f>
        <v>Steady/falling</v>
      </c>
      <c r="F570" s="32">
        <f>SUMIFS('Capex forecast'!E$7:E$210,'Capex forecast'!$T$7:$T$210,'Allocation of site-spec costs'!$B570,'Capex forecast'!$S$7:$S$210,'Allocation of site-spec costs'!$D570,'Capex forecast'!$Q$7:$Q$210,"Customer Connection")</f>
        <v>0</v>
      </c>
      <c r="G570" s="32">
        <f>SUMIFS('Capex forecast'!F$7:F$210,'Capex forecast'!$T$7:$T$210,'Allocation of site-spec costs'!$B570,'Capex forecast'!$S$7:$S$210,'Allocation of site-spec costs'!$D570,'Capex forecast'!$Q$7:$Q$210,"Customer Connection")</f>
        <v>0</v>
      </c>
      <c r="H570" s="32">
        <f>SUMIFS('Capex forecast'!G$7:G$210,'Capex forecast'!$T$7:$T$210,'Allocation of site-spec costs'!$B570,'Capex forecast'!$S$7:$S$210,'Allocation of site-spec costs'!$D570,'Capex forecast'!$Q$7:$Q$210,"Customer Connection")</f>
        <v>0</v>
      </c>
      <c r="I570" s="32">
        <f>SUMIFS('Capex forecast'!H$7:H$210,'Capex forecast'!$T$7:$T$210,'Allocation of site-spec costs'!$B570,'Capex forecast'!$S$7:$S$210,'Allocation of site-spec costs'!$D570,'Capex forecast'!$Q$7:$Q$210,"Customer Connection")</f>
        <v>0</v>
      </c>
      <c r="J570" s="32">
        <f>SUMIFS('Capex forecast'!I$7:I$210,'Capex forecast'!$T$7:$T$210,'Allocation of site-spec costs'!$B570,'Capex forecast'!$S$7:$S$210,'Allocation of site-spec costs'!$D570,'Capex forecast'!$Q$7:$Q$210,"Customer Connection")</f>
        <v>0</v>
      </c>
      <c r="K570" s="32">
        <f>SUMIFS('Capex forecast'!J$7:J$210,'Capex forecast'!$T$7:$T$210,'Allocation of site-spec costs'!$B570,'Capex forecast'!$S$7:$S$210,'Allocation of site-spec costs'!$D570,'Capex forecast'!$Q$7:$Q$210,"Customer Connection")</f>
        <v>0</v>
      </c>
      <c r="L570" s="32">
        <f>SUMIFS('Capex forecast'!K$7:K$210,'Capex forecast'!$T$7:$T$210,'Allocation of site-spec costs'!$B570,'Capex forecast'!$S$7:$S$210,'Allocation of site-spec costs'!$D570,'Capex forecast'!$Q$7:$Q$210,"Customer Connection")</f>
        <v>0</v>
      </c>
      <c r="M570" s="32">
        <f>SUMIFS('Capex forecast'!L$7:L$210,'Capex forecast'!$T$7:$T$210,'Allocation of site-spec costs'!$B570,'Capex forecast'!$S$7:$S$210,'Allocation of site-spec costs'!$D570,'Capex forecast'!$Q$7:$Q$210,"Customer Connection")</f>
        <v>0</v>
      </c>
      <c r="N570" s="32">
        <f>SUMIFS('Capex forecast'!M$7:M$210,'Capex forecast'!$T$7:$T$210,'Allocation of site-spec costs'!$B570,'Capex forecast'!$S$7:$S$210,'Allocation of site-spec costs'!$D570,'Capex forecast'!$Q$7:$Q$210,"Customer Connection")</f>
        <v>0</v>
      </c>
      <c r="O570" s="32">
        <f>SUMIFS('Capex forecast'!N$7:N$210,'Capex forecast'!$T$7:$T$210,'Allocation of site-spec costs'!$B570,'Capex forecast'!$S$7:$S$210,'Allocation of site-spec costs'!$D570,'Capex forecast'!$Q$7:$Q$210,"Customer Connection")</f>
        <v>0</v>
      </c>
      <c r="Q570" s="6" t="s">
        <v>77</v>
      </c>
      <c r="R570" s="6" t="str">
        <f>INDEX('Raw demand forecast'!$M$7:$M$5830,MATCH($Q570,'Raw demand forecast'!$B$7:$B$5830,0))</f>
        <v>No</v>
      </c>
      <c r="S570" s="6" t="str">
        <f>IF(COUNTIF($Q$93:Q570,$B570) = 1, "LV", IF(COUNTIF($Q$93:Q570,$B570) = 2, "HV", "ST"))</f>
        <v>HV</v>
      </c>
      <c r="T570" s="6" t="str">
        <f>INDEX('Demand forecast and growth rate'!$E$7:$E$273,MATCH($Q570,'Demand forecast and growth rate'!$B$7:$B$273,0))</f>
        <v>Steady/falling</v>
      </c>
      <c r="U570" s="32">
        <f>SUMIFS('Capex forecast'!E$7:E$210,'Capex forecast'!$T$7:$T$210,$Q570,'Capex forecast'!$S$7:$S$210,$S570,'Capex forecast'!$Q$7:$Q$210,"Augex")</f>
        <v>0</v>
      </c>
      <c r="V570" s="32">
        <f>SUMIFS('Capex forecast'!F$7:F$210,'Capex forecast'!$T$7:$T$210,$Q570,'Capex forecast'!$S$7:$S$210,$S570,'Capex forecast'!$Q$7:$Q$210,"Augex")</f>
        <v>0</v>
      </c>
      <c r="W570" s="32">
        <f>SUMIFS('Capex forecast'!G$7:G$210,'Capex forecast'!$T$7:$T$210,$Q570,'Capex forecast'!$S$7:$S$210,$S570,'Capex forecast'!$Q$7:$Q$210,"Augex")</f>
        <v>0</v>
      </c>
      <c r="X570" s="32">
        <f>SUMIFS('Capex forecast'!H$7:H$210,'Capex forecast'!$T$7:$T$210,$Q570,'Capex forecast'!$S$7:$S$210,$S570,'Capex forecast'!$Q$7:$Q$210,"Augex")</f>
        <v>0</v>
      </c>
      <c r="Y570" s="32">
        <f>SUMIFS('Capex forecast'!I$7:I$210,'Capex forecast'!$T$7:$T$210,$Q570,'Capex forecast'!$S$7:$S$210,$S570,'Capex forecast'!$Q$7:$Q$210,"Augex")</f>
        <v>0</v>
      </c>
      <c r="Z570" s="32">
        <f>SUMIFS('Capex forecast'!J$7:J$210,'Capex forecast'!$T$7:$T$210,$Q570,'Capex forecast'!$S$7:$S$210,$S570,'Capex forecast'!$Q$7:$Q$210,"Augex")</f>
        <v>0</v>
      </c>
      <c r="AA570" s="32">
        <f>SUMIFS('Capex forecast'!K$7:K$210,'Capex forecast'!$T$7:$T$210,$Q570,'Capex forecast'!$S$7:$S$210,$S570,'Capex forecast'!$Q$7:$Q$210,"Augex")</f>
        <v>0</v>
      </c>
      <c r="AB570" s="32">
        <f>SUMIFS('Capex forecast'!L$7:L$210,'Capex forecast'!$T$7:$T$210,$Q570,'Capex forecast'!$S$7:$S$210,$S570,'Capex forecast'!$Q$7:$Q$210,"Augex")</f>
        <v>0</v>
      </c>
      <c r="AC570" s="32">
        <f>SUMIFS('Capex forecast'!M$7:M$210,'Capex forecast'!$T$7:$T$210,$Q570,'Capex forecast'!$S$7:$S$210,$S570,'Capex forecast'!$Q$7:$Q$210,"Augex")</f>
        <v>0</v>
      </c>
      <c r="AD570" s="32">
        <f>SUMIFS('Capex forecast'!N$7:N$210,'Capex forecast'!$T$7:$T$210,$Q570,'Capex forecast'!$S$7:$S$210,$S570,'Capex forecast'!$Q$7:$Q$210,"Augex")</f>
        <v>0</v>
      </c>
      <c r="AF570" s="6" t="s">
        <v>77</v>
      </c>
      <c r="AG570" s="6" t="str">
        <f>INDEX('Raw demand forecast'!$M$7:$M$5830,MATCH($Q570,'Raw demand forecast'!$B$7:$B$5830,0))</f>
        <v>No</v>
      </c>
      <c r="AH570" s="6" t="str">
        <f>IF(COUNTIF($AF$93:AF570,$B570) = 1, "LV", IF(COUNTIF($AF$93:AF570,$B570) = 2, "HV", "ST"))</f>
        <v>HV</v>
      </c>
      <c r="AI570" s="6" t="str">
        <f>INDEX('Demand forecast and growth rate'!$E$7:$E$273,MATCH($Q570,'Demand forecast and growth rate'!$B$7:$B$273,0))</f>
        <v>Steady/falling</v>
      </c>
      <c r="AJ570" s="53">
        <f>SUMIFS('Capex forecast'!E$7:E$210,'Capex forecast'!$T$7:$T$210,$AF570,'Capex forecast'!$S$7:$S$210,$AH570,'Capex forecast'!$Q$7:$Q$210,"Repex")</f>
        <v>0</v>
      </c>
      <c r="AK570" s="53">
        <f>SUMIFS('Capex forecast'!F$7:F$210,'Capex forecast'!$T$7:$T$210,$AF570,'Capex forecast'!$S$7:$S$210,$AH570,'Capex forecast'!$Q$7:$Q$210,"Repex")</f>
        <v>0</v>
      </c>
      <c r="AL570" s="53">
        <f>SUMIFS('Capex forecast'!G$7:G$210,'Capex forecast'!$T$7:$T$210,$AF570,'Capex forecast'!$S$7:$S$210,$AH570,'Capex forecast'!$Q$7:$Q$210,"Repex")</f>
        <v>0</v>
      </c>
      <c r="AM570" s="53">
        <f>SUMIFS('Capex forecast'!H$7:H$210,'Capex forecast'!$T$7:$T$210,$AF570,'Capex forecast'!$S$7:$S$210,$AH570,'Capex forecast'!$Q$7:$Q$210,"Repex")</f>
        <v>0</v>
      </c>
      <c r="AN570" s="53">
        <f>SUMIFS('Capex forecast'!I$7:I$210,'Capex forecast'!$T$7:$T$210,$AF570,'Capex forecast'!$S$7:$S$210,$AH570,'Capex forecast'!$Q$7:$Q$210,"Repex")</f>
        <v>0</v>
      </c>
      <c r="AO570" s="53">
        <f>SUMIFS('Capex forecast'!J$7:J$210,'Capex forecast'!$T$7:$T$210,$AF570,'Capex forecast'!$S$7:$S$210,$AH570,'Capex forecast'!$Q$7:$Q$210,"Repex")</f>
        <v>0</v>
      </c>
      <c r="AP570" s="53">
        <f>SUMIFS('Capex forecast'!K$7:K$210,'Capex forecast'!$T$7:$T$210,$AF570,'Capex forecast'!$S$7:$S$210,$AH570,'Capex forecast'!$Q$7:$Q$210,"Repex")</f>
        <v>0</v>
      </c>
      <c r="AQ570" s="53">
        <f>SUMIFS('Capex forecast'!L$7:L$210,'Capex forecast'!$T$7:$T$210,$AF570,'Capex forecast'!$S$7:$S$210,$AH570,'Capex forecast'!$Q$7:$Q$210,"Repex")</f>
        <v>0</v>
      </c>
      <c r="AR570" s="53">
        <f>SUMIFS('Capex forecast'!M$7:M$210,'Capex forecast'!$T$7:$T$210,$AF570,'Capex forecast'!$S$7:$S$210,$AH570,'Capex forecast'!$Q$7:$Q$210,"Repex")</f>
        <v>0</v>
      </c>
      <c r="AS570" s="53">
        <f>SUMIFS('Capex forecast'!N$7:N$210,'Capex forecast'!$T$7:$T$210,$AF570,'Capex forecast'!$S$7:$S$210,$AH570,'Capex forecast'!$Q$7:$Q$210,"Repex")</f>
        <v>0</v>
      </c>
    </row>
    <row r="571" spans="2:45" ht="15">
      <c r="B571" s="6" t="s">
        <v>87</v>
      </c>
      <c r="C571" s="6" t="str">
        <f>INDEX('Raw demand forecast'!$M$7:$M$5830,MATCH($B571,'Raw demand forecast'!$B$7:$B$5830,0))</f>
        <v>No</v>
      </c>
      <c r="D571" s="6" t="str">
        <f>IF(COUNTIF($B$93:B571,$B571) = 1, "LV", IF(COUNTIF($B$93:B571,$B571) = 2, "HV", "ST"))</f>
        <v>HV</v>
      </c>
      <c r="E571" s="6" t="str">
        <f>INDEX('Demand forecast and growth rate'!$E$7:$E$273,MATCH($B571,'Demand forecast and growth rate'!$B$7:$B$273,0))</f>
        <v>Small growth</v>
      </c>
      <c r="F571" s="32">
        <f>SUMIFS('Capex forecast'!E$7:E$210,'Capex forecast'!$T$7:$T$210,'Allocation of site-spec costs'!$B571,'Capex forecast'!$S$7:$S$210,'Allocation of site-spec costs'!$D571,'Capex forecast'!$Q$7:$Q$210,"Customer Connection")</f>
        <v>0</v>
      </c>
      <c r="G571" s="32">
        <f>SUMIFS('Capex forecast'!F$7:F$210,'Capex forecast'!$T$7:$T$210,'Allocation of site-spec costs'!$B571,'Capex forecast'!$S$7:$S$210,'Allocation of site-spec costs'!$D571,'Capex forecast'!$Q$7:$Q$210,"Customer Connection")</f>
        <v>0</v>
      </c>
      <c r="H571" s="32">
        <f>SUMIFS('Capex forecast'!G$7:G$210,'Capex forecast'!$T$7:$T$210,'Allocation of site-spec costs'!$B571,'Capex forecast'!$S$7:$S$210,'Allocation of site-spec costs'!$D571,'Capex forecast'!$Q$7:$Q$210,"Customer Connection")</f>
        <v>0</v>
      </c>
      <c r="I571" s="32">
        <f>SUMIFS('Capex forecast'!H$7:H$210,'Capex forecast'!$T$7:$T$210,'Allocation of site-spec costs'!$B571,'Capex forecast'!$S$7:$S$210,'Allocation of site-spec costs'!$D571,'Capex forecast'!$Q$7:$Q$210,"Customer Connection")</f>
        <v>0</v>
      </c>
      <c r="J571" s="32">
        <f>SUMIFS('Capex forecast'!I$7:I$210,'Capex forecast'!$T$7:$T$210,'Allocation of site-spec costs'!$B571,'Capex forecast'!$S$7:$S$210,'Allocation of site-spec costs'!$D571,'Capex forecast'!$Q$7:$Q$210,"Customer Connection")</f>
        <v>0</v>
      </c>
      <c r="K571" s="32">
        <f>SUMIFS('Capex forecast'!J$7:J$210,'Capex forecast'!$T$7:$T$210,'Allocation of site-spec costs'!$B571,'Capex forecast'!$S$7:$S$210,'Allocation of site-spec costs'!$D571,'Capex forecast'!$Q$7:$Q$210,"Customer Connection")</f>
        <v>0</v>
      </c>
      <c r="L571" s="32">
        <f>SUMIFS('Capex forecast'!K$7:K$210,'Capex forecast'!$T$7:$T$210,'Allocation of site-spec costs'!$B571,'Capex forecast'!$S$7:$S$210,'Allocation of site-spec costs'!$D571,'Capex forecast'!$Q$7:$Q$210,"Customer Connection")</f>
        <v>0</v>
      </c>
      <c r="M571" s="32">
        <f>SUMIFS('Capex forecast'!L$7:L$210,'Capex forecast'!$T$7:$T$210,'Allocation of site-spec costs'!$B571,'Capex forecast'!$S$7:$S$210,'Allocation of site-spec costs'!$D571,'Capex forecast'!$Q$7:$Q$210,"Customer Connection")</f>
        <v>0</v>
      </c>
      <c r="N571" s="32">
        <f>SUMIFS('Capex forecast'!M$7:M$210,'Capex forecast'!$T$7:$T$210,'Allocation of site-spec costs'!$B571,'Capex forecast'!$S$7:$S$210,'Allocation of site-spec costs'!$D571,'Capex forecast'!$Q$7:$Q$210,"Customer Connection")</f>
        <v>0</v>
      </c>
      <c r="O571" s="32">
        <f>SUMIFS('Capex forecast'!N$7:N$210,'Capex forecast'!$T$7:$T$210,'Allocation of site-spec costs'!$B571,'Capex forecast'!$S$7:$S$210,'Allocation of site-spec costs'!$D571,'Capex forecast'!$Q$7:$Q$210,"Customer Connection")</f>
        <v>0</v>
      </c>
      <c r="Q571" s="6" t="s">
        <v>87</v>
      </c>
      <c r="R571" s="6" t="str">
        <f>INDEX('Raw demand forecast'!$M$7:$M$5830,MATCH($Q571,'Raw demand forecast'!$B$7:$B$5830,0))</f>
        <v>No</v>
      </c>
      <c r="S571" s="6" t="str">
        <f>IF(COUNTIF($Q$93:Q571,$B571) = 1, "LV", IF(COUNTIF($Q$93:Q571,$B571) = 2, "HV", "ST"))</f>
        <v>HV</v>
      </c>
      <c r="T571" s="6" t="str">
        <f>INDEX('Demand forecast and growth rate'!$E$7:$E$273,MATCH($Q571,'Demand forecast and growth rate'!$B$7:$B$273,0))</f>
        <v>Small growth</v>
      </c>
      <c r="U571" s="32">
        <f>SUMIFS('Capex forecast'!E$7:E$210,'Capex forecast'!$T$7:$T$210,$Q571,'Capex forecast'!$S$7:$S$210,$S571,'Capex forecast'!$Q$7:$Q$210,"Augex")</f>
        <v>0</v>
      </c>
      <c r="V571" s="32">
        <f>SUMIFS('Capex forecast'!F$7:F$210,'Capex forecast'!$T$7:$T$210,$Q571,'Capex forecast'!$S$7:$S$210,$S571,'Capex forecast'!$Q$7:$Q$210,"Augex")</f>
        <v>0</v>
      </c>
      <c r="W571" s="32">
        <f>SUMIFS('Capex forecast'!G$7:G$210,'Capex forecast'!$T$7:$T$210,$Q571,'Capex forecast'!$S$7:$S$210,$S571,'Capex forecast'!$Q$7:$Q$210,"Augex")</f>
        <v>0</v>
      </c>
      <c r="X571" s="32">
        <f>SUMIFS('Capex forecast'!H$7:H$210,'Capex forecast'!$T$7:$T$210,$Q571,'Capex forecast'!$S$7:$S$210,$S571,'Capex forecast'!$Q$7:$Q$210,"Augex")</f>
        <v>0</v>
      </c>
      <c r="Y571" s="32">
        <f>SUMIFS('Capex forecast'!I$7:I$210,'Capex forecast'!$T$7:$T$210,$Q571,'Capex forecast'!$S$7:$S$210,$S571,'Capex forecast'!$Q$7:$Q$210,"Augex")</f>
        <v>0</v>
      </c>
      <c r="Z571" s="32">
        <f>SUMIFS('Capex forecast'!J$7:J$210,'Capex forecast'!$T$7:$T$210,$Q571,'Capex forecast'!$S$7:$S$210,$S571,'Capex forecast'!$Q$7:$Q$210,"Augex")</f>
        <v>0</v>
      </c>
      <c r="AA571" s="32">
        <f>SUMIFS('Capex forecast'!K$7:K$210,'Capex forecast'!$T$7:$T$210,$Q571,'Capex forecast'!$S$7:$S$210,$S571,'Capex forecast'!$Q$7:$Q$210,"Augex")</f>
        <v>0</v>
      </c>
      <c r="AB571" s="32">
        <f>SUMIFS('Capex forecast'!L$7:L$210,'Capex forecast'!$T$7:$T$210,$Q571,'Capex forecast'!$S$7:$S$210,$S571,'Capex forecast'!$Q$7:$Q$210,"Augex")</f>
        <v>0</v>
      </c>
      <c r="AC571" s="32">
        <f>SUMIFS('Capex forecast'!M$7:M$210,'Capex forecast'!$T$7:$T$210,$Q571,'Capex forecast'!$S$7:$S$210,$S571,'Capex forecast'!$Q$7:$Q$210,"Augex")</f>
        <v>0</v>
      </c>
      <c r="AD571" s="32">
        <f>SUMIFS('Capex forecast'!N$7:N$210,'Capex forecast'!$T$7:$T$210,$Q571,'Capex forecast'!$S$7:$S$210,$S571,'Capex forecast'!$Q$7:$Q$210,"Augex")</f>
        <v>0</v>
      </c>
      <c r="AF571" s="6" t="s">
        <v>87</v>
      </c>
      <c r="AG571" s="6" t="str">
        <f>INDEX('Raw demand forecast'!$M$7:$M$5830,MATCH($Q571,'Raw demand forecast'!$B$7:$B$5830,0))</f>
        <v>No</v>
      </c>
      <c r="AH571" s="6" t="str">
        <f>IF(COUNTIF($AF$93:AF571,$B571) = 1, "LV", IF(COUNTIF($AF$93:AF571,$B571) = 2, "HV", "ST"))</f>
        <v>HV</v>
      </c>
      <c r="AI571" s="6" t="str">
        <f>INDEX('Demand forecast and growth rate'!$E$7:$E$273,MATCH($Q571,'Demand forecast and growth rate'!$B$7:$B$273,0))</f>
        <v>Small growth</v>
      </c>
      <c r="AJ571" s="53">
        <f>SUMIFS('Capex forecast'!E$7:E$210,'Capex forecast'!$T$7:$T$210,$AF571,'Capex forecast'!$S$7:$S$210,$AH571,'Capex forecast'!$Q$7:$Q$210,"Repex")</f>
        <v>0</v>
      </c>
      <c r="AK571" s="53">
        <f>SUMIFS('Capex forecast'!F$7:F$210,'Capex forecast'!$T$7:$T$210,$AF571,'Capex forecast'!$S$7:$S$210,$AH571,'Capex forecast'!$Q$7:$Q$210,"Repex")</f>
        <v>0</v>
      </c>
      <c r="AL571" s="53">
        <f>SUMIFS('Capex forecast'!G$7:G$210,'Capex forecast'!$T$7:$T$210,$AF571,'Capex forecast'!$S$7:$S$210,$AH571,'Capex forecast'!$Q$7:$Q$210,"Repex")</f>
        <v>0</v>
      </c>
      <c r="AM571" s="53">
        <f>SUMIFS('Capex forecast'!H$7:H$210,'Capex forecast'!$T$7:$T$210,$AF571,'Capex forecast'!$S$7:$S$210,$AH571,'Capex forecast'!$Q$7:$Q$210,"Repex")</f>
        <v>0</v>
      </c>
      <c r="AN571" s="53">
        <f>SUMIFS('Capex forecast'!I$7:I$210,'Capex forecast'!$T$7:$T$210,$AF571,'Capex forecast'!$S$7:$S$210,$AH571,'Capex forecast'!$Q$7:$Q$210,"Repex")</f>
        <v>0</v>
      </c>
      <c r="AO571" s="53">
        <f>SUMIFS('Capex forecast'!J$7:J$210,'Capex forecast'!$T$7:$T$210,$AF571,'Capex forecast'!$S$7:$S$210,$AH571,'Capex forecast'!$Q$7:$Q$210,"Repex")</f>
        <v>0</v>
      </c>
      <c r="AP571" s="53">
        <f>SUMIFS('Capex forecast'!K$7:K$210,'Capex forecast'!$T$7:$T$210,$AF571,'Capex forecast'!$S$7:$S$210,$AH571,'Capex forecast'!$Q$7:$Q$210,"Repex")</f>
        <v>0</v>
      </c>
      <c r="AQ571" s="53">
        <f>SUMIFS('Capex forecast'!L$7:L$210,'Capex forecast'!$T$7:$T$210,$AF571,'Capex forecast'!$S$7:$S$210,$AH571,'Capex forecast'!$Q$7:$Q$210,"Repex")</f>
        <v>0</v>
      </c>
      <c r="AR571" s="53">
        <f>SUMIFS('Capex forecast'!M$7:M$210,'Capex forecast'!$T$7:$T$210,$AF571,'Capex forecast'!$S$7:$S$210,$AH571,'Capex forecast'!$Q$7:$Q$210,"Repex")</f>
        <v>0</v>
      </c>
      <c r="AS571" s="53">
        <f>SUMIFS('Capex forecast'!N$7:N$210,'Capex forecast'!$T$7:$T$210,$AF571,'Capex forecast'!$S$7:$S$210,$AH571,'Capex forecast'!$Q$7:$Q$210,"Repex")</f>
        <v>0</v>
      </c>
    </row>
    <row r="572" spans="2:45" ht="15">
      <c r="B572" s="6" t="s">
        <v>85</v>
      </c>
      <c r="C572" s="6" t="str">
        <f>INDEX('Raw demand forecast'!$M$7:$M$5830,MATCH($B572,'Raw demand forecast'!$B$7:$B$5830,0))</f>
        <v>No</v>
      </c>
      <c r="D572" s="6" t="str">
        <f>IF(COUNTIF($B$93:B572,$B572) = 1, "LV", IF(COUNTIF($B$93:B572,$B572) = 2, "HV", "ST"))</f>
        <v>HV</v>
      </c>
      <c r="E572" s="6" t="str">
        <f>INDEX('Demand forecast and growth rate'!$E$7:$E$273,MATCH($B572,'Demand forecast and growth rate'!$B$7:$B$273,0))</f>
        <v>High growth</v>
      </c>
      <c r="F572" s="32">
        <f>SUMIFS('Capex forecast'!E$7:E$210,'Capex forecast'!$T$7:$T$210,'Allocation of site-spec costs'!$B572,'Capex forecast'!$S$7:$S$210,'Allocation of site-spec costs'!$D572,'Capex forecast'!$Q$7:$Q$210,"Customer Connection")</f>
        <v>0</v>
      </c>
      <c r="G572" s="32">
        <f>SUMIFS('Capex forecast'!F$7:F$210,'Capex forecast'!$T$7:$T$210,'Allocation of site-spec costs'!$B572,'Capex forecast'!$S$7:$S$210,'Allocation of site-spec costs'!$D572,'Capex forecast'!$Q$7:$Q$210,"Customer Connection")</f>
        <v>0</v>
      </c>
      <c r="H572" s="32">
        <f>SUMIFS('Capex forecast'!G$7:G$210,'Capex forecast'!$T$7:$T$210,'Allocation of site-spec costs'!$B572,'Capex forecast'!$S$7:$S$210,'Allocation of site-spec costs'!$D572,'Capex forecast'!$Q$7:$Q$210,"Customer Connection")</f>
        <v>0</v>
      </c>
      <c r="I572" s="32">
        <f>SUMIFS('Capex forecast'!H$7:H$210,'Capex forecast'!$T$7:$T$210,'Allocation of site-spec costs'!$B572,'Capex forecast'!$S$7:$S$210,'Allocation of site-spec costs'!$D572,'Capex forecast'!$Q$7:$Q$210,"Customer Connection")</f>
        <v>0</v>
      </c>
      <c r="J572" s="32">
        <f>SUMIFS('Capex forecast'!I$7:I$210,'Capex forecast'!$T$7:$T$210,'Allocation of site-spec costs'!$B572,'Capex forecast'!$S$7:$S$210,'Allocation of site-spec costs'!$D572,'Capex forecast'!$Q$7:$Q$210,"Customer Connection")</f>
        <v>0</v>
      </c>
      <c r="K572" s="32">
        <f>SUMIFS('Capex forecast'!J$7:J$210,'Capex forecast'!$T$7:$T$210,'Allocation of site-spec costs'!$B572,'Capex forecast'!$S$7:$S$210,'Allocation of site-spec costs'!$D572,'Capex forecast'!$Q$7:$Q$210,"Customer Connection")</f>
        <v>0</v>
      </c>
      <c r="L572" s="32">
        <f>SUMIFS('Capex forecast'!K$7:K$210,'Capex forecast'!$T$7:$T$210,'Allocation of site-spec costs'!$B572,'Capex forecast'!$S$7:$S$210,'Allocation of site-spec costs'!$D572,'Capex forecast'!$Q$7:$Q$210,"Customer Connection")</f>
        <v>0</v>
      </c>
      <c r="M572" s="32">
        <f>SUMIFS('Capex forecast'!L$7:L$210,'Capex forecast'!$T$7:$T$210,'Allocation of site-spec costs'!$B572,'Capex forecast'!$S$7:$S$210,'Allocation of site-spec costs'!$D572,'Capex forecast'!$Q$7:$Q$210,"Customer Connection")</f>
        <v>0</v>
      </c>
      <c r="N572" s="32">
        <f>SUMIFS('Capex forecast'!M$7:M$210,'Capex forecast'!$T$7:$T$210,'Allocation of site-spec costs'!$B572,'Capex forecast'!$S$7:$S$210,'Allocation of site-spec costs'!$D572,'Capex forecast'!$Q$7:$Q$210,"Customer Connection")</f>
        <v>0</v>
      </c>
      <c r="O572" s="32">
        <f>SUMIFS('Capex forecast'!N$7:N$210,'Capex forecast'!$T$7:$T$210,'Allocation of site-spec costs'!$B572,'Capex forecast'!$S$7:$S$210,'Allocation of site-spec costs'!$D572,'Capex forecast'!$Q$7:$Q$210,"Customer Connection")</f>
        <v>0</v>
      </c>
      <c r="Q572" s="6" t="s">
        <v>85</v>
      </c>
      <c r="R572" s="6" t="str">
        <f>INDEX('Raw demand forecast'!$M$7:$M$5830,MATCH($Q572,'Raw demand forecast'!$B$7:$B$5830,0))</f>
        <v>No</v>
      </c>
      <c r="S572" s="6" t="str">
        <f>IF(COUNTIF($Q$93:Q572,$B572) = 1, "LV", IF(COUNTIF($Q$93:Q572,$B572) = 2, "HV", "ST"))</f>
        <v>HV</v>
      </c>
      <c r="T572" s="6" t="str">
        <f>INDEX('Demand forecast and growth rate'!$E$7:$E$273,MATCH($Q572,'Demand forecast and growth rate'!$B$7:$B$273,0))</f>
        <v>High growth</v>
      </c>
      <c r="U572" s="32">
        <f>SUMIFS('Capex forecast'!E$7:E$210,'Capex forecast'!$T$7:$T$210,$Q572,'Capex forecast'!$S$7:$S$210,$S572,'Capex forecast'!$Q$7:$Q$210,"Augex")</f>
        <v>0</v>
      </c>
      <c r="V572" s="32">
        <f>SUMIFS('Capex forecast'!F$7:F$210,'Capex forecast'!$T$7:$T$210,$Q572,'Capex forecast'!$S$7:$S$210,$S572,'Capex forecast'!$Q$7:$Q$210,"Augex")</f>
        <v>0</v>
      </c>
      <c r="W572" s="32">
        <f>SUMIFS('Capex forecast'!G$7:G$210,'Capex forecast'!$T$7:$T$210,$Q572,'Capex forecast'!$S$7:$S$210,$S572,'Capex forecast'!$Q$7:$Q$210,"Augex")</f>
        <v>0</v>
      </c>
      <c r="X572" s="32">
        <f>SUMIFS('Capex forecast'!H$7:H$210,'Capex forecast'!$T$7:$T$210,$Q572,'Capex forecast'!$S$7:$S$210,$S572,'Capex forecast'!$Q$7:$Q$210,"Augex")</f>
        <v>0</v>
      </c>
      <c r="Y572" s="32">
        <f>SUMIFS('Capex forecast'!I$7:I$210,'Capex forecast'!$T$7:$T$210,$Q572,'Capex forecast'!$S$7:$S$210,$S572,'Capex forecast'!$Q$7:$Q$210,"Augex")</f>
        <v>0</v>
      </c>
      <c r="Z572" s="32">
        <f>SUMIFS('Capex forecast'!J$7:J$210,'Capex forecast'!$T$7:$T$210,$Q572,'Capex forecast'!$S$7:$S$210,$S572,'Capex forecast'!$Q$7:$Q$210,"Augex")</f>
        <v>0</v>
      </c>
      <c r="AA572" s="32">
        <f>SUMIFS('Capex forecast'!K$7:K$210,'Capex forecast'!$T$7:$T$210,$Q572,'Capex forecast'!$S$7:$S$210,$S572,'Capex forecast'!$Q$7:$Q$210,"Augex")</f>
        <v>0</v>
      </c>
      <c r="AB572" s="32">
        <f>SUMIFS('Capex forecast'!L$7:L$210,'Capex forecast'!$T$7:$T$210,$Q572,'Capex forecast'!$S$7:$S$210,$S572,'Capex forecast'!$Q$7:$Q$210,"Augex")</f>
        <v>0</v>
      </c>
      <c r="AC572" s="32">
        <f>SUMIFS('Capex forecast'!M$7:M$210,'Capex forecast'!$T$7:$T$210,$Q572,'Capex forecast'!$S$7:$S$210,$S572,'Capex forecast'!$Q$7:$Q$210,"Augex")</f>
        <v>0</v>
      </c>
      <c r="AD572" s="32">
        <f>SUMIFS('Capex forecast'!N$7:N$210,'Capex forecast'!$T$7:$T$210,$Q572,'Capex forecast'!$S$7:$S$210,$S572,'Capex forecast'!$Q$7:$Q$210,"Augex")</f>
        <v>0</v>
      </c>
      <c r="AF572" s="6" t="s">
        <v>85</v>
      </c>
      <c r="AG572" s="6" t="str">
        <f>INDEX('Raw demand forecast'!$M$7:$M$5830,MATCH($Q572,'Raw demand forecast'!$B$7:$B$5830,0))</f>
        <v>No</v>
      </c>
      <c r="AH572" s="6" t="str">
        <f>IF(COUNTIF($AF$93:AF572,$B572) = 1, "LV", IF(COUNTIF($AF$93:AF572,$B572) = 2, "HV", "ST"))</f>
        <v>HV</v>
      </c>
      <c r="AI572" s="6" t="str">
        <f>INDEX('Demand forecast and growth rate'!$E$7:$E$273,MATCH($Q572,'Demand forecast and growth rate'!$B$7:$B$273,0))</f>
        <v>High growth</v>
      </c>
      <c r="AJ572" s="53">
        <f>SUMIFS('Capex forecast'!E$7:E$210,'Capex forecast'!$T$7:$T$210,$AF572,'Capex forecast'!$S$7:$S$210,$AH572,'Capex forecast'!$Q$7:$Q$210,"Repex")</f>
        <v>0</v>
      </c>
      <c r="AK572" s="53">
        <f>SUMIFS('Capex forecast'!F$7:F$210,'Capex forecast'!$T$7:$T$210,$AF572,'Capex forecast'!$S$7:$S$210,$AH572,'Capex forecast'!$Q$7:$Q$210,"Repex")</f>
        <v>0</v>
      </c>
      <c r="AL572" s="53">
        <f>SUMIFS('Capex forecast'!G$7:G$210,'Capex forecast'!$T$7:$T$210,$AF572,'Capex forecast'!$S$7:$S$210,$AH572,'Capex forecast'!$Q$7:$Q$210,"Repex")</f>
        <v>0</v>
      </c>
      <c r="AM572" s="53">
        <f>SUMIFS('Capex forecast'!H$7:H$210,'Capex forecast'!$T$7:$T$210,$AF572,'Capex forecast'!$S$7:$S$210,$AH572,'Capex forecast'!$Q$7:$Q$210,"Repex")</f>
        <v>0</v>
      </c>
      <c r="AN572" s="53">
        <f>SUMIFS('Capex forecast'!I$7:I$210,'Capex forecast'!$T$7:$T$210,$AF572,'Capex forecast'!$S$7:$S$210,$AH572,'Capex forecast'!$Q$7:$Q$210,"Repex")</f>
        <v>0</v>
      </c>
      <c r="AO572" s="53">
        <f>SUMIFS('Capex forecast'!J$7:J$210,'Capex forecast'!$T$7:$T$210,$AF572,'Capex forecast'!$S$7:$S$210,$AH572,'Capex forecast'!$Q$7:$Q$210,"Repex")</f>
        <v>0</v>
      </c>
      <c r="AP572" s="53">
        <f>SUMIFS('Capex forecast'!K$7:K$210,'Capex forecast'!$T$7:$T$210,$AF572,'Capex forecast'!$S$7:$S$210,$AH572,'Capex forecast'!$Q$7:$Q$210,"Repex")</f>
        <v>0</v>
      </c>
      <c r="AQ572" s="53">
        <f>SUMIFS('Capex forecast'!L$7:L$210,'Capex forecast'!$T$7:$T$210,$AF572,'Capex forecast'!$S$7:$S$210,$AH572,'Capex forecast'!$Q$7:$Q$210,"Repex")</f>
        <v>0</v>
      </c>
      <c r="AR572" s="53">
        <f>SUMIFS('Capex forecast'!M$7:M$210,'Capex forecast'!$T$7:$T$210,$AF572,'Capex forecast'!$S$7:$S$210,$AH572,'Capex forecast'!$Q$7:$Q$210,"Repex")</f>
        <v>0</v>
      </c>
      <c r="AS572" s="53">
        <f>SUMIFS('Capex forecast'!N$7:N$210,'Capex forecast'!$T$7:$T$210,$AF572,'Capex forecast'!$S$7:$S$210,$AH572,'Capex forecast'!$Q$7:$Q$210,"Repex")</f>
        <v>0</v>
      </c>
    </row>
    <row r="573" spans="2:45" ht="15">
      <c r="B573" s="6" t="s">
        <v>598</v>
      </c>
      <c r="C573" s="6" t="str">
        <f>INDEX('Raw demand forecast'!$M$7:$M$5830,MATCH($B573,'Raw demand forecast'!$B$7:$B$5830,0))</f>
        <v>Yes</v>
      </c>
      <c r="D573" s="6" t="str">
        <f>IF(COUNTIF($B$93:B573,$B573) = 1, "LV", IF(COUNTIF($B$93:B573,$B573) = 2, "HV", "ST"))</f>
        <v>HV</v>
      </c>
      <c r="E573" s="6" t="str">
        <f>INDEX('Demand forecast and growth rate'!$E$7:$E$273,MATCH($B573,'Demand forecast and growth rate'!$B$7:$B$273,0))</f>
        <v>Steady/falling</v>
      </c>
      <c r="F573" s="32">
        <f>SUMIFS('Capex forecast'!E$7:E$210,'Capex forecast'!$T$7:$T$210,'Allocation of site-spec costs'!$B573,'Capex forecast'!$S$7:$S$210,'Allocation of site-spec costs'!$D573,'Capex forecast'!$Q$7:$Q$210,"Customer Connection")</f>
        <v>0</v>
      </c>
      <c r="G573" s="32">
        <f>SUMIFS('Capex forecast'!F$7:F$210,'Capex forecast'!$T$7:$T$210,'Allocation of site-spec costs'!$B573,'Capex forecast'!$S$7:$S$210,'Allocation of site-spec costs'!$D573,'Capex forecast'!$Q$7:$Q$210,"Customer Connection")</f>
        <v>0</v>
      </c>
      <c r="H573" s="32">
        <f>SUMIFS('Capex forecast'!G$7:G$210,'Capex forecast'!$T$7:$T$210,'Allocation of site-spec costs'!$B573,'Capex forecast'!$S$7:$S$210,'Allocation of site-spec costs'!$D573,'Capex forecast'!$Q$7:$Q$210,"Customer Connection")</f>
        <v>0</v>
      </c>
      <c r="I573" s="32">
        <f>SUMIFS('Capex forecast'!H$7:H$210,'Capex forecast'!$T$7:$T$210,'Allocation of site-spec costs'!$B573,'Capex forecast'!$S$7:$S$210,'Allocation of site-spec costs'!$D573,'Capex forecast'!$Q$7:$Q$210,"Customer Connection")</f>
        <v>0</v>
      </c>
      <c r="J573" s="32">
        <f>SUMIFS('Capex forecast'!I$7:I$210,'Capex forecast'!$T$7:$T$210,'Allocation of site-spec costs'!$B573,'Capex forecast'!$S$7:$S$210,'Allocation of site-spec costs'!$D573,'Capex forecast'!$Q$7:$Q$210,"Customer Connection")</f>
        <v>0</v>
      </c>
      <c r="K573" s="32">
        <f>SUMIFS('Capex forecast'!J$7:J$210,'Capex forecast'!$T$7:$T$210,'Allocation of site-spec costs'!$B573,'Capex forecast'!$S$7:$S$210,'Allocation of site-spec costs'!$D573,'Capex forecast'!$Q$7:$Q$210,"Customer Connection")</f>
        <v>0</v>
      </c>
      <c r="L573" s="32">
        <f>SUMIFS('Capex forecast'!K$7:K$210,'Capex forecast'!$T$7:$T$210,'Allocation of site-spec costs'!$B573,'Capex forecast'!$S$7:$S$210,'Allocation of site-spec costs'!$D573,'Capex forecast'!$Q$7:$Q$210,"Customer Connection")</f>
        <v>0</v>
      </c>
      <c r="M573" s="32">
        <f>SUMIFS('Capex forecast'!L$7:L$210,'Capex forecast'!$T$7:$T$210,'Allocation of site-spec costs'!$B573,'Capex forecast'!$S$7:$S$210,'Allocation of site-spec costs'!$D573,'Capex forecast'!$Q$7:$Q$210,"Customer Connection")</f>
        <v>0</v>
      </c>
      <c r="N573" s="32">
        <f>SUMIFS('Capex forecast'!M$7:M$210,'Capex forecast'!$T$7:$T$210,'Allocation of site-spec costs'!$B573,'Capex forecast'!$S$7:$S$210,'Allocation of site-spec costs'!$D573,'Capex forecast'!$Q$7:$Q$210,"Customer Connection")</f>
        <v>0</v>
      </c>
      <c r="O573" s="32">
        <f>SUMIFS('Capex forecast'!N$7:N$210,'Capex forecast'!$T$7:$T$210,'Allocation of site-spec costs'!$B573,'Capex forecast'!$S$7:$S$210,'Allocation of site-spec costs'!$D573,'Capex forecast'!$Q$7:$Q$210,"Customer Connection")</f>
        <v>0</v>
      </c>
      <c r="Q573" s="6" t="s">
        <v>598</v>
      </c>
      <c r="R573" s="6" t="str">
        <f>INDEX('Raw demand forecast'!$M$7:$M$5830,MATCH($Q573,'Raw demand forecast'!$B$7:$B$5830,0))</f>
        <v>Yes</v>
      </c>
      <c r="S573" s="6" t="str">
        <f>IF(COUNTIF($Q$93:Q573,$B573) = 1, "LV", IF(COUNTIF($Q$93:Q573,$B573) = 2, "HV", "ST"))</f>
        <v>HV</v>
      </c>
      <c r="T573" s="6" t="str">
        <f>INDEX('Demand forecast and growth rate'!$E$7:$E$273,MATCH($Q573,'Demand forecast and growth rate'!$B$7:$B$273,0))</f>
        <v>Steady/falling</v>
      </c>
      <c r="U573" s="32">
        <f>SUMIFS('Capex forecast'!E$7:E$210,'Capex forecast'!$T$7:$T$210,$Q573,'Capex forecast'!$S$7:$S$210,$S573,'Capex forecast'!$Q$7:$Q$210,"Augex")</f>
        <v>0</v>
      </c>
      <c r="V573" s="32">
        <f>SUMIFS('Capex forecast'!F$7:F$210,'Capex forecast'!$T$7:$T$210,$Q573,'Capex forecast'!$S$7:$S$210,$S573,'Capex forecast'!$Q$7:$Q$210,"Augex")</f>
        <v>0</v>
      </c>
      <c r="W573" s="32">
        <f>SUMIFS('Capex forecast'!G$7:G$210,'Capex forecast'!$T$7:$T$210,$Q573,'Capex forecast'!$S$7:$S$210,$S573,'Capex forecast'!$Q$7:$Q$210,"Augex")</f>
        <v>0</v>
      </c>
      <c r="X573" s="32">
        <f>SUMIFS('Capex forecast'!H$7:H$210,'Capex forecast'!$T$7:$T$210,$Q573,'Capex forecast'!$S$7:$S$210,$S573,'Capex forecast'!$Q$7:$Q$210,"Augex")</f>
        <v>0</v>
      </c>
      <c r="Y573" s="32">
        <f>SUMIFS('Capex forecast'!I$7:I$210,'Capex forecast'!$T$7:$T$210,$Q573,'Capex forecast'!$S$7:$S$210,$S573,'Capex forecast'!$Q$7:$Q$210,"Augex")</f>
        <v>0</v>
      </c>
      <c r="Z573" s="32">
        <f>SUMIFS('Capex forecast'!J$7:J$210,'Capex forecast'!$T$7:$T$210,$Q573,'Capex forecast'!$S$7:$S$210,$S573,'Capex forecast'!$Q$7:$Q$210,"Augex")</f>
        <v>0</v>
      </c>
      <c r="AA573" s="32">
        <f>SUMIFS('Capex forecast'!K$7:K$210,'Capex forecast'!$T$7:$T$210,$Q573,'Capex forecast'!$S$7:$S$210,$S573,'Capex forecast'!$Q$7:$Q$210,"Augex")</f>
        <v>0</v>
      </c>
      <c r="AB573" s="32">
        <f>SUMIFS('Capex forecast'!L$7:L$210,'Capex forecast'!$T$7:$T$210,$Q573,'Capex forecast'!$S$7:$S$210,$S573,'Capex forecast'!$Q$7:$Q$210,"Augex")</f>
        <v>0</v>
      </c>
      <c r="AC573" s="32">
        <f>SUMIFS('Capex forecast'!M$7:M$210,'Capex forecast'!$T$7:$T$210,$Q573,'Capex forecast'!$S$7:$S$210,$S573,'Capex forecast'!$Q$7:$Q$210,"Augex")</f>
        <v>0</v>
      </c>
      <c r="AD573" s="32">
        <f>SUMIFS('Capex forecast'!N$7:N$210,'Capex forecast'!$T$7:$T$210,$Q573,'Capex forecast'!$S$7:$S$210,$S573,'Capex forecast'!$Q$7:$Q$210,"Augex")</f>
        <v>0</v>
      </c>
      <c r="AF573" s="6" t="s">
        <v>598</v>
      </c>
      <c r="AG573" s="6" t="str">
        <f>INDEX('Raw demand forecast'!$M$7:$M$5830,MATCH($Q573,'Raw demand forecast'!$B$7:$B$5830,0))</f>
        <v>Yes</v>
      </c>
      <c r="AH573" s="6" t="str">
        <f>IF(COUNTIF($AF$93:AF573,$B573) = 1, "LV", IF(COUNTIF($AF$93:AF573,$B573) = 2, "HV", "ST"))</f>
        <v>HV</v>
      </c>
      <c r="AI573" s="6" t="str">
        <f>INDEX('Demand forecast and growth rate'!$E$7:$E$273,MATCH($Q573,'Demand forecast and growth rate'!$B$7:$B$273,0))</f>
        <v>Steady/falling</v>
      </c>
      <c r="AJ573" s="53">
        <f>SUMIFS('Capex forecast'!E$7:E$210,'Capex forecast'!$T$7:$T$210,$AF573,'Capex forecast'!$S$7:$S$210,$AH573,'Capex forecast'!$Q$7:$Q$210,"Repex")</f>
        <v>0</v>
      </c>
      <c r="AK573" s="53">
        <f>SUMIFS('Capex forecast'!F$7:F$210,'Capex forecast'!$T$7:$T$210,$AF573,'Capex forecast'!$S$7:$S$210,$AH573,'Capex forecast'!$Q$7:$Q$210,"Repex")</f>
        <v>0</v>
      </c>
      <c r="AL573" s="53">
        <f>SUMIFS('Capex forecast'!G$7:G$210,'Capex forecast'!$T$7:$T$210,$AF573,'Capex forecast'!$S$7:$S$210,$AH573,'Capex forecast'!$Q$7:$Q$210,"Repex")</f>
        <v>0</v>
      </c>
      <c r="AM573" s="53">
        <f>SUMIFS('Capex forecast'!H$7:H$210,'Capex forecast'!$T$7:$T$210,$AF573,'Capex forecast'!$S$7:$S$210,$AH573,'Capex forecast'!$Q$7:$Q$210,"Repex")</f>
        <v>0</v>
      </c>
      <c r="AN573" s="53">
        <f>SUMIFS('Capex forecast'!I$7:I$210,'Capex forecast'!$T$7:$T$210,$AF573,'Capex forecast'!$S$7:$S$210,$AH573,'Capex forecast'!$Q$7:$Q$210,"Repex")</f>
        <v>0</v>
      </c>
      <c r="AO573" s="53">
        <f>SUMIFS('Capex forecast'!J$7:J$210,'Capex forecast'!$T$7:$T$210,$AF573,'Capex forecast'!$S$7:$S$210,$AH573,'Capex forecast'!$Q$7:$Q$210,"Repex")</f>
        <v>0</v>
      </c>
      <c r="AP573" s="53">
        <f>SUMIFS('Capex forecast'!K$7:K$210,'Capex forecast'!$T$7:$T$210,$AF573,'Capex forecast'!$S$7:$S$210,$AH573,'Capex forecast'!$Q$7:$Q$210,"Repex")</f>
        <v>0</v>
      </c>
      <c r="AQ573" s="53">
        <f>SUMIFS('Capex forecast'!L$7:L$210,'Capex forecast'!$T$7:$T$210,$AF573,'Capex forecast'!$S$7:$S$210,$AH573,'Capex forecast'!$Q$7:$Q$210,"Repex")</f>
        <v>0</v>
      </c>
      <c r="AR573" s="53">
        <f>SUMIFS('Capex forecast'!M$7:M$210,'Capex forecast'!$T$7:$T$210,$AF573,'Capex forecast'!$S$7:$S$210,$AH573,'Capex forecast'!$Q$7:$Q$210,"Repex")</f>
        <v>0</v>
      </c>
      <c r="AS573" s="53">
        <f>SUMIFS('Capex forecast'!N$7:N$210,'Capex forecast'!$T$7:$T$210,$AF573,'Capex forecast'!$S$7:$S$210,$AH573,'Capex forecast'!$Q$7:$Q$210,"Repex")</f>
        <v>0</v>
      </c>
    </row>
    <row r="574" spans="2:45" ht="15">
      <c r="B574" s="6" t="s">
        <v>603</v>
      </c>
      <c r="C574" s="6" t="str">
        <f>INDEX('Raw demand forecast'!$M$7:$M$5830,MATCH($B574,'Raw demand forecast'!$B$7:$B$5830,0))</f>
        <v>Yes</v>
      </c>
      <c r="D574" s="6" t="str">
        <f>IF(COUNTIF($B$93:B574,$B574) = 1, "LV", IF(COUNTIF($B$93:B574,$B574) = 2, "HV", "ST"))</f>
        <v>HV</v>
      </c>
      <c r="E574" s="6" t="str">
        <f>INDEX('Demand forecast and growth rate'!$E$7:$E$273,MATCH($B574,'Demand forecast and growth rate'!$B$7:$B$273,0))</f>
        <v>Steady/falling</v>
      </c>
      <c r="F574" s="32">
        <f>SUMIFS('Capex forecast'!E$7:E$210,'Capex forecast'!$T$7:$T$210,'Allocation of site-spec costs'!$B574,'Capex forecast'!$S$7:$S$210,'Allocation of site-spec costs'!$D574,'Capex forecast'!$Q$7:$Q$210,"Customer Connection")</f>
        <v>0</v>
      </c>
      <c r="G574" s="32">
        <f>SUMIFS('Capex forecast'!F$7:F$210,'Capex forecast'!$T$7:$T$210,'Allocation of site-spec costs'!$B574,'Capex forecast'!$S$7:$S$210,'Allocation of site-spec costs'!$D574,'Capex forecast'!$Q$7:$Q$210,"Customer Connection")</f>
        <v>0</v>
      </c>
      <c r="H574" s="32">
        <f>SUMIFS('Capex forecast'!G$7:G$210,'Capex forecast'!$T$7:$T$210,'Allocation of site-spec costs'!$B574,'Capex forecast'!$S$7:$S$210,'Allocation of site-spec costs'!$D574,'Capex forecast'!$Q$7:$Q$210,"Customer Connection")</f>
        <v>0</v>
      </c>
      <c r="I574" s="32">
        <f>SUMIFS('Capex forecast'!H$7:H$210,'Capex forecast'!$T$7:$T$210,'Allocation of site-spec costs'!$B574,'Capex forecast'!$S$7:$S$210,'Allocation of site-spec costs'!$D574,'Capex forecast'!$Q$7:$Q$210,"Customer Connection")</f>
        <v>0</v>
      </c>
      <c r="J574" s="32">
        <f>SUMIFS('Capex forecast'!I$7:I$210,'Capex forecast'!$T$7:$T$210,'Allocation of site-spec costs'!$B574,'Capex forecast'!$S$7:$S$210,'Allocation of site-spec costs'!$D574,'Capex forecast'!$Q$7:$Q$210,"Customer Connection")</f>
        <v>0</v>
      </c>
      <c r="K574" s="32">
        <f>SUMIFS('Capex forecast'!J$7:J$210,'Capex forecast'!$T$7:$T$210,'Allocation of site-spec costs'!$B574,'Capex forecast'!$S$7:$S$210,'Allocation of site-spec costs'!$D574,'Capex forecast'!$Q$7:$Q$210,"Customer Connection")</f>
        <v>0</v>
      </c>
      <c r="L574" s="32">
        <f>SUMIFS('Capex forecast'!K$7:K$210,'Capex forecast'!$T$7:$T$210,'Allocation of site-spec costs'!$B574,'Capex forecast'!$S$7:$S$210,'Allocation of site-spec costs'!$D574,'Capex forecast'!$Q$7:$Q$210,"Customer Connection")</f>
        <v>0</v>
      </c>
      <c r="M574" s="32">
        <f>SUMIFS('Capex forecast'!L$7:L$210,'Capex forecast'!$T$7:$T$210,'Allocation of site-spec costs'!$B574,'Capex forecast'!$S$7:$S$210,'Allocation of site-spec costs'!$D574,'Capex forecast'!$Q$7:$Q$210,"Customer Connection")</f>
        <v>0</v>
      </c>
      <c r="N574" s="32">
        <f>SUMIFS('Capex forecast'!M$7:M$210,'Capex forecast'!$T$7:$T$210,'Allocation of site-spec costs'!$B574,'Capex forecast'!$S$7:$S$210,'Allocation of site-spec costs'!$D574,'Capex forecast'!$Q$7:$Q$210,"Customer Connection")</f>
        <v>0</v>
      </c>
      <c r="O574" s="32">
        <f>SUMIFS('Capex forecast'!N$7:N$210,'Capex forecast'!$T$7:$T$210,'Allocation of site-spec costs'!$B574,'Capex forecast'!$S$7:$S$210,'Allocation of site-spec costs'!$D574,'Capex forecast'!$Q$7:$Q$210,"Customer Connection")</f>
        <v>0</v>
      </c>
      <c r="Q574" s="6" t="s">
        <v>603</v>
      </c>
      <c r="R574" s="6" t="str">
        <f>INDEX('Raw demand forecast'!$M$7:$M$5830,MATCH($Q574,'Raw demand forecast'!$B$7:$B$5830,0))</f>
        <v>Yes</v>
      </c>
      <c r="S574" s="6" t="str">
        <f>IF(COUNTIF($Q$93:Q574,$B574) = 1, "LV", IF(COUNTIF($Q$93:Q574,$B574) = 2, "HV", "ST"))</f>
        <v>HV</v>
      </c>
      <c r="T574" s="6" t="str">
        <f>INDEX('Demand forecast and growth rate'!$E$7:$E$273,MATCH($Q574,'Demand forecast and growth rate'!$B$7:$B$273,0))</f>
        <v>Steady/falling</v>
      </c>
      <c r="U574" s="32">
        <f>SUMIFS('Capex forecast'!E$7:E$210,'Capex forecast'!$T$7:$T$210,$Q574,'Capex forecast'!$S$7:$S$210,$S574,'Capex forecast'!$Q$7:$Q$210,"Augex")</f>
        <v>0</v>
      </c>
      <c r="V574" s="32">
        <f>SUMIFS('Capex forecast'!F$7:F$210,'Capex forecast'!$T$7:$T$210,$Q574,'Capex forecast'!$S$7:$S$210,$S574,'Capex forecast'!$Q$7:$Q$210,"Augex")</f>
        <v>0</v>
      </c>
      <c r="W574" s="32">
        <f>SUMIFS('Capex forecast'!G$7:G$210,'Capex forecast'!$T$7:$T$210,$Q574,'Capex forecast'!$S$7:$S$210,$S574,'Capex forecast'!$Q$7:$Q$210,"Augex")</f>
        <v>0</v>
      </c>
      <c r="X574" s="32">
        <f>SUMIFS('Capex forecast'!H$7:H$210,'Capex forecast'!$T$7:$T$210,$Q574,'Capex forecast'!$S$7:$S$210,$S574,'Capex forecast'!$Q$7:$Q$210,"Augex")</f>
        <v>0</v>
      </c>
      <c r="Y574" s="32">
        <f>SUMIFS('Capex forecast'!I$7:I$210,'Capex forecast'!$T$7:$T$210,$Q574,'Capex forecast'!$S$7:$S$210,$S574,'Capex forecast'!$Q$7:$Q$210,"Augex")</f>
        <v>0</v>
      </c>
      <c r="Z574" s="32">
        <f>SUMIFS('Capex forecast'!J$7:J$210,'Capex forecast'!$T$7:$T$210,$Q574,'Capex forecast'!$S$7:$S$210,$S574,'Capex forecast'!$Q$7:$Q$210,"Augex")</f>
        <v>0</v>
      </c>
      <c r="AA574" s="32">
        <f>SUMIFS('Capex forecast'!K$7:K$210,'Capex forecast'!$T$7:$T$210,$Q574,'Capex forecast'!$S$7:$S$210,$S574,'Capex forecast'!$Q$7:$Q$210,"Augex")</f>
        <v>0</v>
      </c>
      <c r="AB574" s="32">
        <f>SUMIFS('Capex forecast'!L$7:L$210,'Capex forecast'!$T$7:$T$210,$Q574,'Capex forecast'!$S$7:$S$210,$S574,'Capex forecast'!$Q$7:$Q$210,"Augex")</f>
        <v>0</v>
      </c>
      <c r="AC574" s="32">
        <f>SUMIFS('Capex forecast'!M$7:M$210,'Capex forecast'!$T$7:$T$210,$Q574,'Capex forecast'!$S$7:$S$210,$S574,'Capex forecast'!$Q$7:$Q$210,"Augex")</f>
        <v>0</v>
      </c>
      <c r="AD574" s="32">
        <f>SUMIFS('Capex forecast'!N$7:N$210,'Capex forecast'!$T$7:$T$210,$Q574,'Capex forecast'!$S$7:$S$210,$S574,'Capex forecast'!$Q$7:$Q$210,"Augex")</f>
        <v>0</v>
      </c>
      <c r="AF574" s="6" t="s">
        <v>603</v>
      </c>
      <c r="AG574" s="6" t="str">
        <f>INDEX('Raw demand forecast'!$M$7:$M$5830,MATCH($Q574,'Raw demand forecast'!$B$7:$B$5830,0))</f>
        <v>Yes</v>
      </c>
      <c r="AH574" s="6" t="str">
        <f>IF(COUNTIF($AF$93:AF574,$B574) = 1, "LV", IF(COUNTIF($AF$93:AF574,$B574) = 2, "HV", "ST"))</f>
        <v>HV</v>
      </c>
      <c r="AI574" s="6" t="str">
        <f>INDEX('Demand forecast and growth rate'!$E$7:$E$273,MATCH($Q574,'Demand forecast and growth rate'!$B$7:$B$273,0))</f>
        <v>Steady/falling</v>
      </c>
      <c r="AJ574" s="53">
        <f>SUMIFS('Capex forecast'!E$7:E$210,'Capex forecast'!$T$7:$T$210,$AF574,'Capex forecast'!$S$7:$S$210,$AH574,'Capex forecast'!$Q$7:$Q$210,"Repex")</f>
        <v>0</v>
      </c>
      <c r="AK574" s="53">
        <f>SUMIFS('Capex forecast'!F$7:F$210,'Capex forecast'!$T$7:$T$210,$AF574,'Capex forecast'!$S$7:$S$210,$AH574,'Capex forecast'!$Q$7:$Q$210,"Repex")</f>
        <v>0</v>
      </c>
      <c r="AL574" s="53">
        <f>SUMIFS('Capex forecast'!G$7:G$210,'Capex forecast'!$T$7:$T$210,$AF574,'Capex forecast'!$S$7:$S$210,$AH574,'Capex forecast'!$Q$7:$Q$210,"Repex")</f>
        <v>0</v>
      </c>
      <c r="AM574" s="53">
        <f>SUMIFS('Capex forecast'!H$7:H$210,'Capex forecast'!$T$7:$T$210,$AF574,'Capex forecast'!$S$7:$S$210,$AH574,'Capex forecast'!$Q$7:$Q$210,"Repex")</f>
        <v>0</v>
      </c>
      <c r="AN574" s="53">
        <f>SUMIFS('Capex forecast'!I$7:I$210,'Capex forecast'!$T$7:$T$210,$AF574,'Capex forecast'!$S$7:$S$210,$AH574,'Capex forecast'!$Q$7:$Q$210,"Repex")</f>
        <v>0</v>
      </c>
      <c r="AO574" s="53">
        <f>SUMIFS('Capex forecast'!J$7:J$210,'Capex forecast'!$T$7:$T$210,$AF574,'Capex forecast'!$S$7:$S$210,$AH574,'Capex forecast'!$Q$7:$Q$210,"Repex")</f>
        <v>0</v>
      </c>
      <c r="AP574" s="53">
        <f>SUMIFS('Capex forecast'!K$7:K$210,'Capex forecast'!$T$7:$T$210,$AF574,'Capex forecast'!$S$7:$S$210,$AH574,'Capex forecast'!$Q$7:$Q$210,"Repex")</f>
        <v>0</v>
      </c>
      <c r="AQ574" s="53">
        <f>SUMIFS('Capex forecast'!L$7:L$210,'Capex forecast'!$T$7:$T$210,$AF574,'Capex forecast'!$S$7:$S$210,$AH574,'Capex forecast'!$Q$7:$Q$210,"Repex")</f>
        <v>0</v>
      </c>
      <c r="AR574" s="53">
        <f>SUMIFS('Capex forecast'!M$7:M$210,'Capex forecast'!$T$7:$T$210,$AF574,'Capex forecast'!$S$7:$S$210,$AH574,'Capex forecast'!$Q$7:$Q$210,"Repex")</f>
        <v>0</v>
      </c>
      <c r="AS574" s="53">
        <f>SUMIFS('Capex forecast'!N$7:N$210,'Capex forecast'!$T$7:$T$210,$AF574,'Capex forecast'!$S$7:$S$210,$AH574,'Capex forecast'!$Q$7:$Q$210,"Repex")</f>
        <v>0</v>
      </c>
    </row>
    <row r="575" spans="2:45" ht="15">
      <c r="B575" s="6" t="s">
        <v>119</v>
      </c>
      <c r="C575" s="6" t="str">
        <f>INDEX('Raw demand forecast'!$M$7:$M$5830,MATCH($B575,'Raw demand forecast'!$B$7:$B$5830,0))</f>
        <v>No</v>
      </c>
      <c r="D575" s="6" t="str">
        <f>IF(COUNTIF($B$93:B575,$B575) = 1, "LV", IF(COUNTIF($B$93:B575,$B575) = 2, "HV", "ST"))</f>
        <v>HV</v>
      </c>
      <c r="E575" s="6" t="str">
        <f>INDEX('Demand forecast and growth rate'!$E$7:$E$273,MATCH($B575,'Demand forecast and growth rate'!$B$7:$B$273,0))</f>
        <v>Small growth</v>
      </c>
      <c r="F575" s="32">
        <f>SUMIFS('Capex forecast'!E$7:E$210,'Capex forecast'!$T$7:$T$210,'Allocation of site-spec costs'!$B575,'Capex forecast'!$S$7:$S$210,'Allocation of site-spec costs'!$D575,'Capex forecast'!$Q$7:$Q$210,"Customer Connection")</f>
        <v>0</v>
      </c>
      <c r="G575" s="32">
        <f>SUMIFS('Capex forecast'!F$7:F$210,'Capex forecast'!$T$7:$T$210,'Allocation of site-spec costs'!$B575,'Capex forecast'!$S$7:$S$210,'Allocation of site-spec costs'!$D575,'Capex forecast'!$Q$7:$Q$210,"Customer Connection")</f>
        <v>0</v>
      </c>
      <c r="H575" s="32">
        <f>SUMIFS('Capex forecast'!G$7:G$210,'Capex forecast'!$T$7:$T$210,'Allocation of site-spec costs'!$B575,'Capex forecast'!$S$7:$S$210,'Allocation of site-spec costs'!$D575,'Capex forecast'!$Q$7:$Q$210,"Customer Connection")</f>
        <v>0</v>
      </c>
      <c r="I575" s="32">
        <f>SUMIFS('Capex forecast'!H$7:H$210,'Capex forecast'!$T$7:$T$210,'Allocation of site-spec costs'!$B575,'Capex forecast'!$S$7:$S$210,'Allocation of site-spec costs'!$D575,'Capex forecast'!$Q$7:$Q$210,"Customer Connection")</f>
        <v>0</v>
      </c>
      <c r="J575" s="32">
        <f>SUMIFS('Capex forecast'!I$7:I$210,'Capex forecast'!$T$7:$T$210,'Allocation of site-spec costs'!$B575,'Capex forecast'!$S$7:$S$210,'Allocation of site-spec costs'!$D575,'Capex forecast'!$Q$7:$Q$210,"Customer Connection")</f>
        <v>0</v>
      </c>
      <c r="K575" s="32">
        <f>SUMIFS('Capex forecast'!J$7:J$210,'Capex forecast'!$T$7:$T$210,'Allocation of site-spec costs'!$B575,'Capex forecast'!$S$7:$S$210,'Allocation of site-spec costs'!$D575,'Capex forecast'!$Q$7:$Q$210,"Customer Connection")</f>
        <v>0</v>
      </c>
      <c r="L575" s="32">
        <f>SUMIFS('Capex forecast'!K$7:K$210,'Capex forecast'!$T$7:$T$210,'Allocation of site-spec costs'!$B575,'Capex forecast'!$S$7:$S$210,'Allocation of site-spec costs'!$D575,'Capex forecast'!$Q$7:$Q$210,"Customer Connection")</f>
        <v>0</v>
      </c>
      <c r="M575" s="32">
        <f>SUMIFS('Capex forecast'!L$7:L$210,'Capex forecast'!$T$7:$T$210,'Allocation of site-spec costs'!$B575,'Capex forecast'!$S$7:$S$210,'Allocation of site-spec costs'!$D575,'Capex forecast'!$Q$7:$Q$210,"Customer Connection")</f>
        <v>0</v>
      </c>
      <c r="N575" s="32">
        <f>SUMIFS('Capex forecast'!M$7:M$210,'Capex forecast'!$T$7:$T$210,'Allocation of site-spec costs'!$B575,'Capex forecast'!$S$7:$S$210,'Allocation of site-spec costs'!$D575,'Capex forecast'!$Q$7:$Q$210,"Customer Connection")</f>
        <v>0</v>
      </c>
      <c r="O575" s="32">
        <f>SUMIFS('Capex forecast'!N$7:N$210,'Capex forecast'!$T$7:$T$210,'Allocation of site-spec costs'!$B575,'Capex forecast'!$S$7:$S$210,'Allocation of site-spec costs'!$D575,'Capex forecast'!$Q$7:$Q$210,"Customer Connection")</f>
        <v>0</v>
      </c>
      <c r="Q575" s="6" t="s">
        <v>119</v>
      </c>
      <c r="R575" s="6" t="str">
        <f>INDEX('Raw demand forecast'!$M$7:$M$5830,MATCH($Q575,'Raw demand forecast'!$B$7:$B$5830,0))</f>
        <v>No</v>
      </c>
      <c r="S575" s="6" t="str">
        <f>IF(COUNTIF($Q$93:Q575,$B575) = 1, "LV", IF(COUNTIF($Q$93:Q575,$B575) = 2, "HV", "ST"))</f>
        <v>HV</v>
      </c>
      <c r="T575" s="6" t="str">
        <f>INDEX('Demand forecast and growth rate'!$E$7:$E$273,MATCH($Q575,'Demand forecast and growth rate'!$B$7:$B$273,0))</f>
        <v>Small growth</v>
      </c>
      <c r="U575" s="32">
        <f>SUMIFS('Capex forecast'!E$7:E$210,'Capex forecast'!$T$7:$T$210,$Q575,'Capex forecast'!$S$7:$S$210,$S575,'Capex forecast'!$Q$7:$Q$210,"Augex")</f>
        <v>0</v>
      </c>
      <c r="V575" s="32">
        <f>SUMIFS('Capex forecast'!F$7:F$210,'Capex forecast'!$T$7:$T$210,$Q575,'Capex forecast'!$S$7:$S$210,$S575,'Capex forecast'!$Q$7:$Q$210,"Augex")</f>
        <v>0</v>
      </c>
      <c r="W575" s="32">
        <f>SUMIFS('Capex forecast'!G$7:G$210,'Capex forecast'!$T$7:$T$210,$Q575,'Capex forecast'!$S$7:$S$210,$S575,'Capex forecast'!$Q$7:$Q$210,"Augex")</f>
        <v>0</v>
      </c>
      <c r="X575" s="32">
        <f>SUMIFS('Capex forecast'!H$7:H$210,'Capex forecast'!$T$7:$T$210,$Q575,'Capex forecast'!$S$7:$S$210,$S575,'Capex forecast'!$Q$7:$Q$210,"Augex")</f>
        <v>0</v>
      </c>
      <c r="Y575" s="32">
        <f>SUMIFS('Capex forecast'!I$7:I$210,'Capex forecast'!$T$7:$T$210,$Q575,'Capex forecast'!$S$7:$S$210,$S575,'Capex forecast'!$Q$7:$Q$210,"Augex")</f>
        <v>0</v>
      </c>
      <c r="Z575" s="32">
        <f>SUMIFS('Capex forecast'!J$7:J$210,'Capex forecast'!$T$7:$T$210,$Q575,'Capex forecast'!$S$7:$S$210,$S575,'Capex forecast'!$Q$7:$Q$210,"Augex")</f>
        <v>0</v>
      </c>
      <c r="AA575" s="32">
        <f>SUMIFS('Capex forecast'!K$7:K$210,'Capex forecast'!$T$7:$T$210,$Q575,'Capex forecast'!$S$7:$S$210,$S575,'Capex forecast'!$Q$7:$Q$210,"Augex")</f>
        <v>0</v>
      </c>
      <c r="AB575" s="32">
        <f>SUMIFS('Capex forecast'!L$7:L$210,'Capex forecast'!$T$7:$T$210,$Q575,'Capex forecast'!$S$7:$S$210,$S575,'Capex forecast'!$Q$7:$Q$210,"Augex")</f>
        <v>0</v>
      </c>
      <c r="AC575" s="32">
        <f>SUMIFS('Capex forecast'!M$7:M$210,'Capex forecast'!$T$7:$T$210,$Q575,'Capex forecast'!$S$7:$S$210,$S575,'Capex forecast'!$Q$7:$Q$210,"Augex")</f>
        <v>0</v>
      </c>
      <c r="AD575" s="32">
        <f>SUMIFS('Capex forecast'!N$7:N$210,'Capex forecast'!$T$7:$T$210,$Q575,'Capex forecast'!$S$7:$S$210,$S575,'Capex forecast'!$Q$7:$Q$210,"Augex")</f>
        <v>0</v>
      </c>
      <c r="AF575" s="6" t="s">
        <v>119</v>
      </c>
      <c r="AG575" s="6" t="str">
        <f>INDEX('Raw demand forecast'!$M$7:$M$5830,MATCH($Q575,'Raw demand forecast'!$B$7:$B$5830,0))</f>
        <v>No</v>
      </c>
      <c r="AH575" s="6" t="str">
        <f>IF(COUNTIF($AF$93:AF575,$B575) = 1, "LV", IF(COUNTIF($AF$93:AF575,$B575) = 2, "HV", "ST"))</f>
        <v>HV</v>
      </c>
      <c r="AI575" s="6" t="str">
        <f>INDEX('Demand forecast and growth rate'!$E$7:$E$273,MATCH($Q575,'Demand forecast and growth rate'!$B$7:$B$273,0))</f>
        <v>Small growth</v>
      </c>
      <c r="AJ575" s="53">
        <f>SUMIFS('Capex forecast'!E$7:E$210,'Capex forecast'!$T$7:$T$210,$AF575,'Capex forecast'!$S$7:$S$210,$AH575,'Capex forecast'!$Q$7:$Q$210,"Repex")</f>
        <v>0</v>
      </c>
      <c r="AK575" s="53">
        <f>SUMIFS('Capex forecast'!F$7:F$210,'Capex forecast'!$T$7:$T$210,$AF575,'Capex forecast'!$S$7:$S$210,$AH575,'Capex forecast'!$Q$7:$Q$210,"Repex")</f>
        <v>0</v>
      </c>
      <c r="AL575" s="53">
        <f>SUMIFS('Capex forecast'!G$7:G$210,'Capex forecast'!$T$7:$T$210,$AF575,'Capex forecast'!$S$7:$S$210,$AH575,'Capex forecast'!$Q$7:$Q$210,"Repex")</f>
        <v>0</v>
      </c>
      <c r="AM575" s="53">
        <f>SUMIFS('Capex forecast'!H$7:H$210,'Capex forecast'!$T$7:$T$210,$AF575,'Capex forecast'!$S$7:$S$210,$AH575,'Capex forecast'!$Q$7:$Q$210,"Repex")</f>
        <v>0</v>
      </c>
      <c r="AN575" s="53">
        <f>SUMIFS('Capex forecast'!I$7:I$210,'Capex forecast'!$T$7:$T$210,$AF575,'Capex forecast'!$S$7:$S$210,$AH575,'Capex forecast'!$Q$7:$Q$210,"Repex")</f>
        <v>0</v>
      </c>
      <c r="AO575" s="53">
        <f>SUMIFS('Capex forecast'!J$7:J$210,'Capex forecast'!$T$7:$T$210,$AF575,'Capex forecast'!$S$7:$S$210,$AH575,'Capex forecast'!$Q$7:$Q$210,"Repex")</f>
        <v>0</v>
      </c>
      <c r="AP575" s="53">
        <f>SUMIFS('Capex forecast'!K$7:K$210,'Capex forecast'!$T$7:$T$210,$AF575,'Capex forecast'!$S$7:$S$210,$AH575,'Capex forecast'!$Q$7:$Q$210,"Repex")</f>
        <v>0</v>
      </c>
      <c r="AQ575" s="53">
        <f>SUMIFS('Capex forecast'!L$7:L$210,'Capex forecast'!$T$7:$T$210,$AF575,'Capex forecast'!$S$7:$S$210,$AH575,'Capex forecast'!$Q$7:$Q$210,"Repex")</f>
        <v>0</v>
      </c>
      <c r="AR575" s="53">
        <f>SUMIFS('Capex forecast'!M$7:M$210,'Capex forecast'!$T$7:$T$210,$AF575,'Capex forecast'!$S$7:$S$210,$AH575,'Capex forecast'!$Q$7:$Q$210,"Repex")</f>
        <v>0</v>
      </c>
      <c r="AS575" s="53">
        <f>SUMIFS('Capex forecast'!N$7:N$210,'Capex forecast'!$T$7:$T$210,$AF575,'Capex forecast'!$S$7:$S$210,$AH575,'Capex forecast'!$Q$7:$Q$210,"Repex")</f>
        <v>0</v>
      </c>
    </row>
    <row r="576" spans="2:45" ht="15">
      <c r="B576" s="6" t="s">
        <v>606</v>
      </c>
      <c r="C576" s="6" t="str">
        <f>INDEX('Raw demand forecast'!$M$7:$M$5830,MATCH($B576,'Raw demand forecast'!$B$7:$B$5830,0))</f>
        <v>Yes</v>
      </c>
      <c r="D576" s="6" t="str">
        <f>IF(COUNTIF($B$93:B576,$B576) = 1, "LV", IF(COUNTIF($B$93:B576,$B576) = 2, "HV", "ST"))</f>
        <v>HV</v>
      </c>
      <c r="E576" s="6" t="str">
        <f>INDEX('Demand forecast and growth rate'!$E$7:$E$273,MATCH($B576,'Demand forecast and growth rate'!$B$7:$B$273,0))</f>
        <v>Steady/falling</v>
      </c>
      <c r="F576" s="32">
        <f>SUMIFS('Capex forecast'!E$7:E$210,'Capex forecast'!$T$7:$T$210,'Allocation of site-spec costs'!$B576,'Capex forecast'!$S$7:$S$210,'Allocation of site-spec costs'!$D576,'Capex forecast'!$Q$7:$Q$210,"Customer Connection")</f>
        <v>0</v>
      </c>
      <c r="G576" s="32">
        <f>SUMIFS('Capex forecast'!F$7:F$210,'Capex forecast'!$T$7:$T$210,'Allocation of site-spec costs'!$B576,'Capex forecast'!$S$7:$S$210,'Allocation of site-spec costs'!$D576,'Capex forecast'!$Q$7:$Q$210,"Customer Connection")</f>
        <v>0</v>
      </c>
      <c r="H576" s="32">
        <f>SUMIFS('Capex forecast'!G$7:G$210,'Capex forecast'!$T$7:$T$210,'Allocation of site-spec costs'!$B576,'Capex forecast'!$S$7:$S$210,'Allocation of site-spec costs'!$D576,'Capex forecast'!$Q$7:$Q$210,"Customer Connection")</f>
        <v>0</v>
      </c>
      <c r="I576" s="32">
        <f>SUMIFS('Capex forecast'!H$7:H$210,'Capex forecast'!$T$7:$T$210,'Allocation of site-spec costs'!$B576,'Capex forecast'!$S$7:$S$210,'Allocation of site-spec costs'!$D576,'Capex forecast'!$Q$7:$Q$210,"Customer Connection")</f>
        <v>0</v>
      </c>
      <c r="J576" s="32">
        <f>SUMIFS('Capex forecast'!I$7:I$210,'Capex forecast'!$T$7:$T$210,'Allocation of site-spec costs'!$B576,'Capex forecast'!$S$7:$S$210,'Allocation of site-spec costs'!$D576,'Capex forecast'!$Q$7:$Q$210,"Customer Connection")</f>
        <v>0</v>
      </c>
      <c r="K576" s="32">
        <f>SUMIFS('Capex forecast'!J$7:J$210,'Capex forecast'!$T$7:$T$210,'Allocation of site-spec costs'!$B576,'Capex forecast'!$S$7:$S$210,'Allocation of site-spec costs'!$D576,'Capex forecast'!$Q$7:$Q$210,"Customer Connection")</f>
        <v>0</v>
      </c>
      <c r="L576" s="32">
        <f>SUMIFS('Capex forecast'!K$7:K$210,'Capex forecast'!$T$7:$T$210,'Allocation of site-spec costs'!$B576,'Capex forecast'!$S$7:$S$210,'Allocation of site-spec costs'!$D576,'Capex forecast'!$Q$7:$Q$210,"Customer Connection")</f>
        <v>0</v>
      </c>
      <c r="M576" s="32">
        <f>SUMIFS('Capex forecast'!L$7:L$210,'Capex forecast'!$T$7:$T$210,'Allocation of site-spec costs'!$B576,'Capex forecast'!$S$7:$S$210,'Allocation of site-spec costs'!$D576,'Capex forecast'!$Q$7:$Q$210,"Customer Connection")</f>
        <v>0</v>
      </c>
      <c r="N576" s="32">
        <f>SUMIFS('Capex forecast'!M$7:M$210,'Capex forecast'!$T$7:$T$210,'Allocation of site-spec costs'!$B576,'Capex forecast'!$S$7:$S$210,'Allocation of site-spec costs'!$D576,'Capex forecast'!$Q$7:$Q$210,"Customer Connection")</f>
        <v>0</v>
      </c>
      <c r="O576" s="32">
        <f>SUMIFS('Capex forecast'!N$7:N$210,'Capex forecast'!$T$7:$T$210,'Allocation of site-spec costs'!$B576,'Capex forecast'!$S$7:$S$210,'Allocation of site-spec costs'!$D576,'Capex forecast'!$Q$7:$Q$210,"Customer Connection")</f>
        <v>0</v>
      </c>
      <c r="Q576" s="6" t="s">
        <v>606</v>
      </c>
      <c r="R576" s="6" t="str">
        <f>INDEX('Raw demand forecast'!$M$7:$M$5830,MATCH($Q576,'Raw demand forecast'!$B$7:$B$5830,0))</f>
        <v>Yes</v>
      </c>
      <c r="S576" s="6" t="str">
        <f>IF(COUNTIF($Q$93:Q576,$B576) = 1, "LV", IF(COUNTIF($Q$93:Q576,$B576) = 2, "HV", "ST"))</f>
        <v>HV</v>
      </c>
      <c r="T576" s="6" t="str">
        <f>INDEX('Demand forecast and growth rate'!$E$7:$E$273,MATCH($Q576,'Demand forecast and growth rate'!$B$7:$B$273,0))</f>
        <v>Steady/falling</v>
      </c>
      <c r="U576" s="32">
        <f>SUMIFS('Capex forecast'!E$7:E$210,'Capex forecast'!$T$7:$T$210,$Q576,'Capex forecast'!$S$7:$S$210,$S576,'Capex forecast'!$Q$7:$Q$210,"Augex")</f>
        <v>0</v>
      </c>
      <c r="V576" s="32">
        <f>SUMIFS('Capex forecast'!F$7:F$210,'Capex forecast'!$T$7:$T$210,$Q576,'Capex forecast'!$S$7:$S$210,$S576,'Capex forecast'!$Q$7:$Q$210,"Augex")</f>
        <v>0</v>
      </c>
      <c r="W576" s="32">
        <f>SUMIFS('Capex forecast'!G$7:G$210,'Capex forecast'!$T$7:$T$210,$Q576,'Capex forecast'!$S$7:$S$210,$S576,'Capex forecast'!$Q$7:$Q$210,"Augex")</f>
        <v>0</v>
      </c>
      <c r="X576" s="32">
        <f>SUMIFS('Capex forecast'!H$7:H$210,'Capex forecast'!$T$7:$T$210,$Q576,'Capex forecast'!$S$7:$S$210,$S576,'Capex forecast'!$Q$7:$Q$210,"Augex")</f>
        <v>0</v>
      </c>
      <c r="Y576" s="32">
        <f>SUMIFS('Capex forecast'!I$7:I$210,'Capex forecast'!$T$7:$T$210,$Q576,'Capex forecast'!$S$7:$S$210,$S576,'Capex forecast'!$Q$7:$Q$210,"Augex")</f>
        <v>0</v>
      </c>
      <c r="Z576" s="32">
        <f>SUMIFS('Capex forecast'!J$7:J$210,'Capex forecast'!$T$7:$T$210,$Q576,'Capex forecast'!$S$7:$S$210,$S576,'Capex forecast'!$Q$7:$Q$210,"Augex")</f>
        <v>0</v>
      </c>
      <c r="AA576" s="32">
        <f>SUMIFS('Capex forecast'!K$7:K$210,'Capex forecast'!$T$7:$T$210,$Q576,'Capex forecast'!$S$7:$S$210,$S576,'Capex forecast'!$Q$7:$Q$210,"Augex")</f>
        <v>0</v>
      </c>
      <c r="AB576" s="32">
        <f>SUMIFS('Capex forecast'!L$7:L$210,'Capex forecast'!$T$7:$T$210,$Q576,'Capex forecast'!$S$7:$S$210,$S576,'Capex forecast'!$Q$7:$Q$210,"Augex")</f>
        <v>0</v>
      </c>
      <c r="AC576" s="32">
        <f>SUMIFS('Capex forecast'!M$7:M$210,'Capex forecast'!$T$7:$T$210,$Q576,'Capex forecast'!$S$7:$S$210,$S576,'Capex forecast'!$Q$7:$Q$210,"Augex")</f>
        <v>0</v>
      </c>
      <c r="AD576" s="32">
        <f>SUMIFS('Capex forecast'!N$7:N$210,'Capex forecast'!$T$7:$T$210,$Q576,'Capex forecast'!$S$7:$S$210,$S576,'Capex forecast'!$Q$7:$Q$210,"Augex")</f>
        <v>0</v>
      </c>
      <c r="AF576" s="6" t="s">
        <v>606</v>
      </c>
      <c r="AG576" s="6" t="str">
        <f>INDEX('Raw demand forecast'!$M$7:$M$5830,MATCH($Q576,'Raw demand forecast'!$B$7:$B$5830,0))</f>
        <v>Yes</v>
      </c>
      <c r="AH576" s="6" t="str">
        <f>IF(COUNTIF($AF$93:AF576,$B576) = 1, "LV", IF(COUNTIF($AF$93:AF576,$B576) = 2, "HV", "ST"))</f>
        <v>HV</v>
      </c>
      <c r="AI576" s="6" t="str">
        <f>INDEX('Demand forecast and growth rate'!$E$7:$E$273,MATCH($Q576,'Demand forecast and growth rate'!$B$7:$B$273,0))</f>
        <v>Steady/falling</v>
      </c>
      <c r="AJ576" s="53">
        <f>SUMIFS('Capex forecast'!E$7:E$210,'Capex forecast'!$T$7:$T$210,$AF576,'Capex forecast'!$S$7:$S$210,$AH576,'Capex forecast'!$Q$7:$Q$210,"Repex")</f>
        <v>0</v>
      </c>
      <c r="AK576" s="53">
        <f>SUMIFS('Capex forecast'!F$7:F$210,'Capex forecast'!$T$7:$T$210,$AF576,'Capex forecast'!$S$7:$S$210,$AH576,'Capex forecast'!$Q$7:$Q$210,"Repex")</f>
        <v>0</v>
      </c>
      <c r="AL576" s="53">
        <f>SUMIFS('Capex forecast'!G$7:G$210,'Capex forecast'!$T$7:$T$210,$AF576,'Capex forecast'!$S$7:$S$210,$AH576,'Capex forecast'!$Q$7:$Q$210,"Repex")</f>
        <v>0</v>
      </c>
      <c r="AM576" s="53">
        <f>SUMIFS('Capex forecast'!H$7:H$210,'Capex forecast'!$T$7:$T$210,$AF576,'Capex forecast'!$S$7:$S$210,$AH576,'Capex forecast'!$Q$7:$Q$210,"Repex")</f>
        <v>0</v>
      </c>
      <c r="AN576" s="53">
        <f>SUMIFS('Capex forecast'!I$7:I$210,'Capex forecast'!$T$7:$T$210,$AF576,'Capex forecast'!$S$7:$S$210,$AH576,'Capex forecast'!$Q$7:$Q$210,"Repex")</f>
        <v>0</v>
      </c>
      <c r="AO576" s="53">
        <f>SUMIFS('Capex forecast'!J$7:J$210,'Capex forecast'!$T$7:$T$210,$AF576,'Capex forecast'!$S$7:$S$210,$AH576,'Capex forecast'!$Q$7:$Q$210,"Repex")</f>
        <v>0</v>
      </c>
      <c r="AP576" s="53">
        <f>SUMIFS('Capex forecast'!K$7:K$210,'Capex forecast'!$T$7:$T$210,$AF576,'Capex forecast'!$S$7:$S$210,$AH576,'Capex forecast'!$Q$7:$Q$210,"Repex")</f>
        <v>0</v>
      </c>
      <c r="AQ576" s="53">
        <f>SUMIFS('Capex forecast'!L$7:L$210,'Capex forecast'!$T$7:$T$210,$AF576,'Capex forecast'!$S$7:$S$210,$AH576,'Capex forecast'!$Q$7:$Q$210,"Repex")</f>
        <v>0</v>
      </c>
      <c r="AR576" s="53">
        <f>SUMIFS('Capex forecast'!M$7:M$210,'Capex forecast'!$T$7:$T$210,$AF576,'Capex forecast'!$S$7:$S$210,$AH576,'Capex forecast'!$Q$7:$Q$210,"Repex")</f>
        <v>0</v>
      </c>
      <c r="AS576" s="53">
        <f>SUMIFS('Capex forecast'!N$7:N$210,'Capex forecast'!$T$7:$T$210,$AF576,'Capex forecast'!$S$7:$S$210,$AH576,'Capex forecast'!$Q$7:$Q$210,"Repex")</f>
        <v>0</v>
      </c>
    </row>
    <row r="577" spans="2:45" ht="15">
      <c r="B577" s="6" t="s">
        <v>128</v>
      </c>
      <c r="C577" s="6" t="str">
        <f>INDEX('Raw demand forecast'!$M$7:$M$5830,MATCH($B577,'Raw demand forecast'!$B$7:$B$5830,0))</f>
        <v>No</v>
      </c>
      <c r="D577" s="6" t="str">
        <f>IF(COUNTIF($B$93:B577,$B577) = 1, "LV", IF(COUNTIF($B$93:B577,$B577) = 2, "HV", "ST"))</f>
        <v>HV</v>
      </c>
      <c r="E577" s="6" t="str">
        <f>INDEX('Demand forecast and growth rate'!$E$7:$E$273,MATCH($B577,'Demand forecast and growth rate'!$B$7:$B$273,0))</f>
        <v>Small growth</v>
      </c>
      <c r="F577" s="32">
        <f>SUMIFS('Capex forecast'!E$7:E$210,'Capex forecast'!$T$7:$T$210,'Allocation of site-spec costs'!$B577,'Capex forecast'!$S$7:$S$210,'Allocation of site-spec costs'!$D577,'Capex forecast'!$Q$7:$Q$210,"Customer Connection")</f>
        <v>0</v>
      </c>
      <c r="G577" s="32">
        <f>SUMIFS('Capex forecast'!F$7:F$210,'Capex forecast'!$T$7:$T$210,'Allocation of site-spec costs'!$B577,'Capex forecast'!$S$7:$S$210,'Allocation of site-spec costs'!$D577,'Capex forecast'!$Q$7:$Q$210,"Customer Connection")</f>
        <v>0</v>
      </c>
      <c r="H577" s="32">
        <f>SUMIFS('Capex forecast'!G$7:G$210,'Capex forecast'!$T$7:$T$210,'Allocation of site-spec costs'!$B577,'Capex forecast'!$S$7:$S$210,'Allocation of site-spec costs'!$D577,'Capex forecast'!$Q$7:$Q$210,"Customer Connection")</f>
        <v>0</v>
      </c>
      <c r="I577" s="32">
        <f>SUMIFS('Capex forecast'!H$7:H$210,'Capex forecast'!$T$7:$T$210,'Allocation of site-spec costs'!$B577,'Capex forecast'!$S$7:$S$210,'Allocation of site-spec costs'!$D577,'Capex forecast'!$Q$7:$Q$210,"Customer Connection")</f>
        <v>0</v>
      </c>
      <c r="J577" s="32">
        <f>SUMIFS('Capex forecast'!I$7:I$210,'Capex forecast'!$T$7:$T$210,'Allocation of site-spec costs'!$B577,'Capex forecast'!$S$7:$S$210,'Allocation of site-spec costs'!$D577,'Capex forecast'!$Q$7:$Q$210,"Customer Connection")</f>
        <v>0</v>
      </c>
      <c r="K577" s="32">
        <f>SUMIFS('Capex forecast'!J$7:J$210,'Capex forecast'!$T$7:$T$210,'Allocation of site-spec costs'!$B577,'Capex forecast'!$S$7:$S$210,'Allocation of site-spec costs'!$D577,'Capex forecast'!$Q$7:$Q$210,"Customer Connection")</f>
        <v>0</v>
      </c>
      <c r="L577" s="32">
        <f>SUMIFS('Capex forecast'!K$7:K$210,'Capex forecast'!$T$7:$T$210,'Allocation of site-spec costs'!$B577,'Capex forecast'!$S$7:$S$210,'Allocation of site-spec costs'!$D577,'Capex forecast'!$Q$7:$Q$210,"Customer Connection")</f>
        <v>0</v>
      </c>
      <c r="M577" s="32">
        <f>SUMIFS('Capex forecast'!L$7:L$210,'Capex forecast'!$T$7:$T$210,'Allocation of site-spec costs'!$B577,'Capex forecast'!$S$7:$S$210,'Allocation of site-spec costs'!$D577,'Capex forecast'!$Q$7:$Q$210,"Customer Connection")</f>
        <v>0</v>
      </c>
      <c r="N577" s="32">
        <f>SUMIFS('Capex forecast'!M$7:M$210,'Capex forecast'!$T$7:$T$210,'Allocation of site-spec costs'!$B577,'Capex forecast'!$S$7:$S$210,'Allocation of site-spec costs'!$D577,'Capex forecast'!$Q$7:$Q$210,"Customer Connection")</f>
        <v>0</v>
      </c>
      <c r="O577" s="32">
        <f>SUMIFS('Capex forecast'!N$7:N$210,'Capex forecast'!$T$7:$T$210,'Allocation of site-spec costs'!$B577,'Capex forecast'!$S$7:$S$210,'Allocation of site-spec costs'!$D577,'Capex forecast'!$Q$7:$Q$210,"Customer Connection")</f>
        <v>0</v>
      </c>
      <c r="Q577" s="6" t="s">
        <v>128</v>
      </c>
      <c r="R577" s="6" t="str">
        <f>INDEX('Raw demand forecast'!$M$7:$M$5830,MATCH($Q577,'Raw demand forecast'!$B$7:$B$5830,0))</f>
        <v>No</v>
      </c>
      <c r="S577" s="6" t="str">
        <f>IF(COUNTIF($Q$93:Q577,$B577) = 1, "LV", IF(COUNTIF($Q$93:Q577,$B577) = 2, "HV", "ST"))</f>
        <v>HV</v>
      </c>
      <c r="T577" s="6" t="str">
        <f>INDEX('Demand forecast and growth rate'!$E$7:$E$273,MATCH($Q577,'Demand forecast and growth rate'!$B$7:$B$273,0))</f>
        <v>Small growth</v>
      </c>
      <c r="U577" s="32">
        <f>SUMIFS('Capex forecast'!E$7:E$210,'Capex forecast'!$T$7:$T$210,$Q577,'Capex forecast'!$S$7:$S$210,$S577,'Capex forecast'!$Q$7:$Q$210,"Augex")</f>
        <v>0</v>
      </c>
      <c r="V577" s="32">
        <f>SUMIFS('Capex forecast'!F$7:F$210,'Capex forecast'!$T$7:$T$210,$Q577,'Capex forecast'!$S$7:$S$210,$S577,'Capex forecast'!$Q$7:$Q$210,"Augex")</f>
        <v>0</v>
      </c>
      <c r="W577" s="32">
        <f>SUMIFS('Capex forecast'!G$7:G$210,'Capex forecast'!$T$7:$T$210,$Q577,'Capex forecast'!$S$7:$S$210,$S577,'Capex forecast'!$Q$7:$Q$210,"Augex")</f>
        <v>0</v>
      </c>
      <c r="X577" s="32">
        <f>SUMIFS('Capex forecast'!H$7:H$210,'Capex forecast'!$T$7:$T$210,$Q577,'Capex forecast'!$S$7:$S$210,$S577,'Capex forecast'!$Q$7:$Q$210,"Augex")</f>
        <v>0</v>
      </c>
      <c r="Y577" s="32">
        <f>SUMIFS('Capex forecast'!I$7:I$210,'Capex forecast'!$T$7:$T$210,$Q577,'Capex forecast'!$S$7:$S$210,$S577,'Capex forecast'!$Q$7:$Q$210,"Augex")</f>
        <v>0</v>
      </c>
      <c r="Z577" s="32">
        <f>SUMIFS('Capex forecast'!J$7:J$210,'Capex forecast'!$T$7:$T$210,$Q577,'Capex forecast'!$S$7:$S$210,$S577,'Capex forecast'!$Q$7:$Q$210,"Augex")</f>
        <v>0</v>
      </c>
      <c r="AA577" s="32">
        <f>SUMIFS('Capex forecast'!K$7:K$210,'Capex forecast'!$T$7:$T$210,$Q577,'Capex forecast'!$S$7:$S$210,$S577,'Capex forecast'!$Q$7:$Q$210,"Augex")</f>
        <v>0</v>
      </c>
      <c r="AB577" s="32">
        <f>SUMIFS('Capex forecast'!L$7:L$210,'Capex forecast'!$T$7:$T$210,$Q577,'Capex forecast'!$S$7:$S$210,$S577,'Capex forecast'!$Q$7:$Q$210,"Augex")</f>
        <v>0</v>
      </c>
      <c r="AC577" s="32">
        <f>SUMIFS('Capex forecast'!M$7:M$210,'Capex forecast'!$T$7:$T$210,$Q577,'Capex forecast'!$S$7:$S$210,$S577,'Capex forecast'!$Q$7:$Q$210,"Augex")</f>
        <v>0</v>
      </c>
      <c r="AD577" s="32">
        <f>SUMIFS('Capex forecast'!N$7:N$210,'Capex forecast'!$T$7:$T$210,$Q577,'Capex forecast'!$S$7:$S$210,$S577,'Capex forecast'!$Q$7:$Q$210,"Augex")</f>
        <v>0</v>
      </c>
      <c r="AF577" s="6" t="s">
        <v>128</v>
      </c>
      <c r="AG577" s="6" t="str">
        <f>INDEX('Raw demand forecast'!$M$7:$M$5830,MATCH($Q577,'Raw demand forecast'!$B$7:$B$5830,0))</f>
        <v>No</v>
      </c>
      <c r="AH577" s="6" t="str">
        <f>IF(COUNTIF($AF$93:AF577,$B577) = 1, "LV", IF(COUNTIF($AF$93:AF577,$B577) = 2, "HV", "ST"))</f>
        <v>HV</v>
      </c>
      <c r="AI577" s="6" t="str">
        <f>INDEX('Demand forecast and growth rate'!$E$7:$E$273,MATCH($Q577,'Demand forecast and growth rate'!$B$7:$B$273,0))</f>
        <v>Small growth</v>
      </c>
      <c r="AJ577" s="53">
        <f>SUMIFS('Capex forecast'!E$7:E$210,'Capex forecast'!$T$7:$T$210,$AF577,'Capex forecast'!$S$7:$S$210,$AH577,'Capex forecast'!$Q$7:$Q$210,"Repex")</f>
        <v>0</v>
      </c>
      <c r="AK577" s="53">
        <f>SUMIFS('Capex forecast'!F$7:F$210,'Capex forecast'!$T$7:$T$210,$AF577,'Capex forecast'!$S$7:$S$210,$AH577,'Capex forecast'!$Q$7:$Q$210,"Repex")</f>
        <v>0</v>
      </c>
      <c r="AL577" s="53">
        <f>SUMIFS('Capex forecast'!G$7:G$210,'Capex forecast'!$T$7:$T$210,$AF577,'Capex forecast'!$S$7:$S$210,$AH577,'Capex forecast'!$Q$7:$Q$210,"Repex")</f>
        <v>0</v>
      </c>
      <c r="AM577" s="53">
        <f>SUMIFS('Capex forecast'!H$7:H$210,'Capex forecast'!$T$7:$T$210,$AF577,'Capex forecast'!$S$7:$S$210,$AH577,'Capex forecast'!$Q$7:$Q$210,"Repex")</f>
        <v>0</v>
      </c>
      <c r="AN577" s="53">
        <f>SUMIFS('Capex forecast'!I$7:I$210,'Capex forecast'!$T$7:$T$210,$AF577,'Capex forecast'!$S$7:$S$210,$AH577,'Capex forecast'!$Q$7:$Q$210,"Repex")</f>
        <v>0</v>
      </c>
      <c r="AO577" s="53">
        <f>SUMIFS('Capex forecast'!J$7:J$210,'Capex forecast'!$T$7:$T$210,$AF577,'Capex forecast'!$S$7:$S$210,$AH577,'Capex forecast'!$Q$7:$Q$210,"Repex")</f>
        <v>0</v>
      </c>
      <c r="AP577" s="53">
        <f>SUMIFS('Capex forecast'!K$7:K$210,'Capex forecast'!$T$7:$T$210,$AF577,'Capex forecast'!$S$7:$S$210,$AH577,'Capex forecast'!$Q$7:$Q$210,"Repex")</f>
        <v>0</v>
      </c>
      <c r="AQ577" s="53">
        <f>SUMIFS('Capex forecast'!L$7:L$210,'Capex forecast'!$T$7:$T$210,$AF577,'Capex forecast'!$S$7:$S$210,$AH577,'Capex forecast'!$Q$7:$Q$210,"Repex")</f>
        <v>0</v>
      </c>
      <c r="AR577" s="53">
        <f>SUMIFS('Capex forecast'!M$7:M$210,'Capex forecast'!$T$7:$T$210,$AF577,'Capex forecast'!$S$7:$S$210,$AH577,'Capex forecast'!$Q$7:$Q$210,"Repex")</f>
        <v>0</v>
      </c>
      <c r="AS577" s="53">
        <f>SUMIFS('Capex forecast'!N$7:N$210,'Capex forecast'!$T$7:$T$210,$AF577,'Capex forecast'!$S$7:$S$210,$AH577,'Capex forecast'!$Q$7:$Q$210,"Repex")</f>
        <v>0</v>
      </c>
    </row>
    <row r="578" spans="2:45" ht="15">
      <c r="B578" s="6" t="s">
        <v>152</v>
      </c>
      <c r="C578" s="6" t="str">
        <f>INDEX('Raw demand forecast'!$M$7:$M$5830,MATCH($B578,'Raw demand forecast'!$B$7:$B$5830,0))</f>
        <v>No</v>
      </c>
      <c r="D578" s="6" t="str">
        <f>IF(COUNTIF($B$93:B578,$B578) = 1, "LV", IF(COUNTIF($B$93:B578,$B578) = 2, "HV", "ST"))</f>
        <v>HV</v>
      </c>
      <c r="E578" s="6" t="str">
        <f>INDEX('Demand forecast and growth rate'!$E$7:$E$273,MATCH($B578,'Demand forecast and growth rate'!$B$7:$B$273,0))</f>
        <v>Small growth</v>
      </c>
      <c r="F578" s="32">
        <f>SUMIFS('Capex forecast'!E$7:E$210,'Capex forecast'!$T$7:$T$210,'Allocation of site-spec costs'!$B578,'Capex forecast'!$S$7:$S$210,'Allocation of site-spec costs'!$D578,'Capex forecast'!$Q$7:$Q$210,"Customer Connection")</f>
        <v>0</v>
      </c>
      <c r="G578" s="32">
        <f>SUMIFS('Capex forecast'!F$7:F$210,'Capex forecast'!$T$7:$T$210,'Allocation of site-spec costs'!$B578,'Capex forecast'!$S$7:$S$210,'Allocation of site-spec costs'!$D578,'Capex forecast'!$Q$7:$Q$210,"Customer Connection")</f>
        <v>0</v>
      </c>
      <c r="H578" s="32">
        <f>SUMIFS('Capex forecast'!G$7:G$210,'Capex forecast'!$T$7:$T$210,'Allocation of site-spec costs'!$B578,'Capex forecast'!$S$7:$S$210,'Allocation of site-spec costs'!$D578,'Capex forecast'!$Q$7:$Q$210,"Customer Connection")</f>
        <v>0</v>
      </c>
      <c r="I578" s="32">
        <f>SUMIFS('Capex forecast'!H$7:H$210,'Capex forecast'!$T$7:$T$210,'Allocation of site-spec costs'!$B578,'Capex forecast'!$S$7:$S$210,'Allocation of site-spec costs'!$D578,'Capex forecast'!$Q$7:$Q$210,"Customer Connection")</f>
        <v>0</v>
      </c>
      <c r="J578" s="32">
        <f>SUMIFS('Capex forecast'!I$7:I$210,'Capex forecast'!$T$7:$T$210,'Allocation of site-spec costs'!$B578,'Capex forecast'!$S$7:$S$210,'Allocation of site-spec costs'!$D578,'Capex forecast'!$Q$7:$Q$210,"Customer Connection")</f>
        <v>0</v>
      </c>
      <c r="K578" s="32">
        <f>SUMIFS('Capex forecast'!J$7:J$210,'Capex forecast'!$T$7:$T$210,'Allocation of site-spec costs'!$B578,'Capex forecast'!$S$7:$S$210,'Allocation of site-spec costs'!$D578,'Capex forecast'!$Q$7:$Q$210,"Customer Connection")</f>
        <v>0</v>
      </c>
      <c r="L578" s="32">
        <f>SUMIFS('Capex forecast'!K$7:K$210,'Capex forecast'!$T$7:$T$210,'Allocation of site-spec costs'!$B578,'Capex forecast'!$S$7:$S$210,'Allocation of site-spec costs'!$D578,'Capex forecast'!$Q$7:$Q$210,"Customer Connection")</f>
        <v>0</v>
      </c>
      <c r="M578" s="32">
        <f>SUMIFS('Capex forecast'!L$7:L$210,'Capex forecast'!$T$7:$T$210,'Allocation of site-spec costs'!$B578,'Capex forecast'!$S$7:$S$210,'Allocation of site-spec costs'!$D578,'Capex forecast'!$Q$7:$Q$210,"Customer Connection")</f>
        <v>0</v>
      </c>
      <c r="N578" s="32">
        <f>SUMIFS('Capex forecast'!M$7:M$210,'Capex forecast'!$T$7:$T$210,'Allocation of site-spec costs'!$B578,'Capex forecast'!$S$7:$S$210,'Allocation of site-spec costs'!$D578,'Capex forecast'!$Q$7:$Q$210,"Customer Connection")</f>
        <v>0</v>
      </c>
      <c r="O578" s="32">
        <f>SUMIFS('Capex forecast'!N$7:N$210,'Capex forecast'!$T$7:$T$210,'Allocation of site-spec costs'!$B578,'Capex forecast'!$S$7:$S$210,'Allocation of site-spec costs'!$D578,'Capex forecast'!$Q$7:$Q$210,"Customer Connection")</f>
        <v>0</v>
      </c>
      <c r="Q578" s="6" t="s">
        <v>152</v>
      </c>
      <c r="R578" s="6" t="str">
        <f>INDEX('Raw demand forecast'!$M$7:$M$5830,MATCH($Q578,'Raw demand forecast'!$B$7:$B$5830,0))</f>
        <v>No</v>
      </c>
      <c r="S578" s="6" t="str">
        <f>IF(COUNTIF($Q$93:Q578,$B578) = 1, "LV", IF(COUNTIF($Q$93:Q578,$B578) = 2, "HV", "ST"))</f>
        <v>HV</v>
      </c>
      <c r="T578" s="6" t="str">
        <f>INDEX('Demand forecast and growth rate'!$E$7:$E$273,MATCH($Q578,'Demand forecast and growth rate'!$B$7:$B$273,0))</f>
        <v>Small growth</v>
      </c>
      <c r="U578" s="32">
        <f>SUMIFS('Capex forecast'!E$7:E$210,'Capex forecast'!$T$7:$T$210,$Q578,'Capex forecast'!$S$7:$S$210,$S578,'Capex forecast'!$Q$7:$Q$210,"Augex")</f>
        <v>0</v>
      </c>
      <c r="V578" s="32">
        <f>SUMIFS('Capex forecast'!F$7:F$210,'Capex forecast'!$T$7:$T$210,$Q578,'Capex forecast'!$S$7:$S$210,$S578,'Capex forecast'!$Q$7:$Q$210,"Augex")</f>
        <v>0</v>
      </c>
      <c r="W578" s="32">
        <f>SUMIFS('Capex forecast'!G$7:G$210,'Capex forecast'!$T$7:$T$210,$Q578,'Capex forecast'!$S$7:$S$210,$S578,'Capex forecast'!$Q$7:$Q$210,"Augex")</f>
        <v>0</v>
      </c>
      <c r="X578" s="32">
        <f>SUMIFS('Capex forecast'!H$7:H$210,'Capex forecast'!$T$7:$T$210,$Q578,'Capex forecast'!$S$7:$S$210,$S578,'Capex forecast'!$Q$7:$Q$210,"Augex")</f>
        <v>0</v>
      </c>
      <c r="Y578" s="32">
        <f>SUMIFS('Capex forecast'!I$7:I$210,'Capex forecast'!$T$7:$T$210,$Q578,'Capex forecast'!$S$7:$S$210,$S578,'Capex forecast'!$Q$7:$Q$210,"Augex")</f>
        <v>0</v>
      </c>
      <c r="Z578" s="32">
        <f>SUMIFS('Capex forecast'!J$7:J$210,'Capex forecast'!$T$7:$T$210,$Q578,'Capex forecast'!$S$7:$S$210,$S578,'Capex forecast'!$Q$7:$Q$210,"Augex")</f>
        <v>0</v>
      </c>
      <c r="AA578" s="32">
        <f>SUMIFS('Capex forecast'!K$7:K$210,'Capex forecast'!$T$7:$T$210,$Q578,'Capex forecast'!$S$7:$S$210,$S578,'Capex forecast'!$Q$7:$Q$210,"Augex")</f>
        <v>0</v>
      </c>
      <c r="AB578" s="32">
        <f>SUMIFS('Capex forecast'!L$7:L$210,'Capex forecast'!$T$7:$T$210,$Q578,'Capex forecast'!$S$7:$S$210,$S578,'Capex forecast'!$Q$7:$Q$210,"Augex")</f>
        <v>0</v>
      </c>
      <c r="AC578" s="32">
        <f>SUMIFS('Capex forecast'!M$7:M$210,'Capex forecast'!$T$7:$T$210,$Q578,'Capex forecast'!$S$7:$S$210,$S578,'Capex forecast'!$Q$7:$Q$210,"Augex")</f>
        <v>0</v>
      </c>
      <c r="AD578" s="32">
        <f>SUMIFS('Capex forecast'!N$7:N$210,'Capex forecast'!$T$7:$T$210,$Q578,'Capex forecast'!$S$7:$S$210,$S578,'Capex forecast'!$Q$7:$Q$210,"Augex")</f>
        <v>0</v>
      </c>
      <c r="AF578" s="6" t="s">
        <v>152</v>
      </c>
      <c r="AG578" s="6" t="str">
        <f>INDEX('Raw demand forecast'!$M$7:$M$5830,MATCH($Q578,'Raw demand forecast'!$B$7:$B$5830,0))</f>
        <v>No</v>
      </c>
      <c r="AH578" s="6" t="str">
        <f>IF(COUNTIF($AF$93:AF578,$B578) = 1, "LV", IF(COUNTIF($AF$93:AF578,$B578) = 2, "HV", "ST"))</f>
        <v>HV</v>
      </c>
      <c r="AI578" s="6" t="str">
        <f>INDEX('Demand forecast and growth rate'!$E$7:$E$273,MATCH($Q578,'Demand forecast and growth rate'!$B$7:$B$273,0))</f>
        <v>Small growth</v>
      </c>
      <c r="AJ578" s="53">
        <f>SUMIFS('Capex forecast'!E$7:E$210,'Capex forecast'!$T$7:$T$210,$AF578,'Capex forecast'!$S$7:$S$210,$AH578,'Capex forecast'!$Q$7:$Q$210,"Repex")</f>
        <v>0</v>
      </c>
      <c r="AK578" s="53">
        <f>SUMIFS('Capex forecast'!F$7:F$210,'Capex forecast'!$T$7:$T$210,$AF578,'Capex forecast'!$S$7:$S$210,$AH578,'Capex forecast'!$Q$7:$Q$210,"Repex")</f>
        <v>0</v>
      </c>
      <c r="AL578" s="53">
        <f>SUMIFS('Capex forecast'!G$7:G$210,'Capex forecast'!$T$7:$T$210,$AF578,'Capex forecast'!$S$7:$S$210,$AH578,'Capex forecast'!$Q$7:$Q$210,"Repex")</f>
        <v>0</v>
      </c>
      <c r="AM578" s="53">
        <f>SUMIFS('Capex forecast'!H$7:H$210,'Capex forecast'!$T$7:$T$210,$AF578,'Capex forecast'!$S$7:$S$210,$AH578,'Capex forecast'!$Q$7:$Q$210,"Repex")</f>
        <v>0</v>
      </c>
      <c r="AN578" s="53">
        <f>SUMIFS('Capex forecast'!I$7:I$210,'Capex forecast'!$T$7:$T$210,$AF578,'Capex forecast'!$S$7:$S$210,$AH578,'Capex forecast'!$Q$7:$Q$210,"Repex")</f>
        <v>0</v>
      </c>
      <c r="AO578" s="53">
        <f>SUMIFS('Capex forecast'!J$7:J$210,'Capex forecast'!$T$7:$T$210,$AF578,'Capex forecast'!$S$7:$S$210,$AH578,'Capex forecast'!$Q$7:$Q$210,"Repex")</f>
        <v>0</v>
      </c>
      <c r="AP578" s="53">
        <f>SUMIFS('Capex forecast'!K$7:K$210,'Capex forecast'!$T$7:$T$210,$AF578,'Capex forecast'!$S$7:$S$210,$AH578,'Capex forecast'!$Q$7:$Q$210,"Repex")</f>
        <v>0</v>
      </c>
      <c r="AQ578" s="53">
        <f>SUMIFS('Capex forecast'!L$7:L$210,'Capex forecast'!$T$7:$T$210,$AF578,'Capex forecast'!$S$7:$S$210,$AH578,'Capex forecast'!$Q$7:$Q$210,"Repex")</f>
        <v>0</v>
      </c>
      <c r="AR578" s="53">
        <f>SUMIFS('Capex forecast'!M$7:M$210,'Capex forecast'!$T$7:$T$210,$AF578,'Capex forecast'!$S$7:$S$210,$AH578,'Capex forecast'!$Q$7:$Q$210,"Repex")</f>
        <v>0</v>
      </c>
      <c r="AS578" s="53">
        <f>SUMIFS('Capex forecast'!N$7:N$210,'Capex forecast'!$T$7:$T$210,$AF578,'Capex forecast'!$S$7:$S$210,$AH578,'Capex forecast'!$Q$7:$Q$210,"Repex")</f>
        <v>0</v>
      </c>
    </row>
    <row r="579" spans="2:45" ht="15">
      <c r="B579" s="6" t="s">
        <v>160</v>
      </c>
      <c r="C579" s="6" t="str">
        <f>INDEX('Raw demand forecast'!$M$7:$M$5830,MATCH($B579,'Raw demand forecast'!$B$7:$B$5830,0))</f>
        <v>No</v>
      </c>
      <c r="D579" s="6" t="str">
        <f>IF(COUNTIF($B$93:B579,$B579) = 1, "LV", IF(COUNTIF($B$93:B579,$B579) = 2, "HV", "ST"))</f>
        <v>HV</v>
      </c>
      <c r="E579" s="6" t="str">
        <f>INDEX('Demand forecast and growth rate'!$E$7:$E$273,MATCH($B579,'Demand forecast and growth rate'!$B$7:$B$273,0))</f>
        <v>Steady/falling</v>
      </c>
      <c r="F579" s="32">
        <f>SUMIFS('Capex forecast'!E$7:E$210,'Capex forecast'!$T$7:$T$210,'Allocation of site-spec costs'!$B579,'Capex forecast'!$S$7:$S$210,'Allocation of site-spec costs'!$D579,'Capex forecast'!$Q$7:$Q$210,"Customer Connection")</f>
        <v>0</v>
      </c>
      <c r="G579" s="32">
        <f>SUMIFS('Capex forecast'!F$7:F$210,'Capex forecast'!$T$7:$T$210,'Allocation of site-spec costs'!$B579,'Capex forecast'!$S$7:$S$210,'Allocation of site-spec costs'!$D579,'Capex forecast'!$Q$7:$Q$210,"Customer Connection")</f>
        <v>0</v>
      </c>
      <c r="H579" s="32">
        <f>SUMIFS('Capex forecast'!G$7:G$210,'Capex forecast'!$T$7:$T$210,'Allocation of site-spec costs'!$B579,'Capex forecast'!$S$7:$S$210,'Allocation of site-spec costs'!$D579,'Capex forecast'!$Q$7:$Q$210,"Customer Connection")</f>
        <v>0</v>
      </c>
      <c r="I579" s="32">
        <f>SUMIFS('Capex forecast'!H$7:H$210,'Capex forecast'!$T$7:$T$210,'Allocation of site-spec costs'!$B579,'Capex forecast'!$S$7:$S$210,'Allocation of site-spec costs'!$D579,'Capex forecast'!$Q$7:$Q$210,"Customer Connection")</f>
        <v>0</v>
      </c>
      <c r="J579" s="32">
        <f>SUMIFS('Capex forecast'!I$7:I$210,'Capex forecast'!$T$7:$T$210,'Allocation of site-spec costs'!$B579,'Capex forecast'!$S$7:$S$210,'Allocation of site-spec costs'!$D579,'Capex forecast'!$Q$7:$Q$210,"Customer Connection")</f>
        <v>0</v>
      </c>
      <c r="K579" s="32">
        <f>SUMIFS('Capex forecast'!J$7:J$210,'Capex forecast'!$T$7:$T$210,'Allocation of site-spec costs'!$B579,'Capex forecast'!$S$7:$S$210,'Allocation of site-spec costs'!$D579,'Capex forecast'!$Q$7:$Q$210,"Customer Connection")</f>
        <v>0</v>
      </c>
      <c r="L579" s="32">
        <f>SUMIFS('Capex forecast'!K$7:K$210,'Capex forecast'!$T$7:$T$210,'Allocation of site-spec costs'!$B579,'Capex forecast'!$S$7:$S$210,'Allocation of site-spec costs'!$D579,'Capex forecast'!$Q$7:$Q$210,"Customer Connection")</f>
        <v>0</v>
      </c>
      <c r="M579" s="32">
        <f>SUMIFS('Capex forecast'!L$7:L$210,'Capex forecast'!$T$7:$T$210,'Allocation of site-spec costs'!$B579,'Capex forecast'!$S$7:$S$210,'Allocation of site-spec costs'!$D579,'Capex forecast'!$Q$7:$Q$210,"Customer Connection")</f>
        <v>0</v>
      </c>
      <c r="N579" s="32">
        <f>SUMIFS('Capex forecast'!M$7:M$210,'Capex forecast'!$T$7:$T$210,'Allocation of site-spec costs'!$B579,'Capex forecast'!$S$7:$S$210,'Allocation of site-spec costs'!$D579,'Capex forecast'!$Q$7:$Q$210,"Customer Connection")</f>
        <v>0</v>
      </c>
      <c r="O579" s="32">
        <f>SUMIFS('Capex forecast'!N$7:N$210,'Capex forecast'!$T$7:$T$210,'Allocation of site-spec costs'!$B579,'Capex forecast'!$S$7:$S$210,'Allocation of site-spec costs'!$D579,'Capex forecast'!$Q$7:$Q$210,"Customer Connection")</f>
        <v>0</v>
      </c>
      <c r="Q579" s="6" t="s">
        <v>160</v>
      </c>
      <c r="R579" s="6" t="str">
        <f>INDEX('Raw demand forecast'!$M$7:$M$5830,MATCH($Q579,'Raw demand forecast'!$B$7:$B$5830,0))</f>
        <v>No</v>
      </c>
      <c r="S579" s="6" t="str">
        <f>IF(COUNTIF($Q$93:Q579,$B579) = 1, "LV", IF(COUNTIF($Q$93:Q579,$B579) = 2, "HV", "ST"))</f>
        <v>HV</v>
      </c>
      <c r="T579" s="6" t="str">
        <f>INDEX('Demand forecast and growth rate'!$E$7:$E$273,MATCH($Q579,'Demand forecast and growth rate'!$B$7:$B$273,0))</f>
        <v>Steady/falling</v>
      </c>
      <c r="U579" s="32">
        <f>SUMIFS('Capex forecast'!E$7:E$210,'Capex forecast'!$T$7:$T$210,$Q579,'Capex forecast'!$S$7:$S$210,$S579,'Capex forecast'!$Q$7:$Q$210,"Augex")</f>
        <v>0</v>
      </c>
      <c r="V579" s="32">
        <f>SUMIFS('Capex forecast'!F$7:F$210,'Capex forecast'!$T$7:$T$210,$Q579,'Capex forecast'!$S$7:$S$210,$S579,'Capex forecast'!$Q$7:$Q$210,"Augex")</f>
        <v>0</v>
      </c>
      <c r="W579" s="32">
        <f>SUMIFS('Capex forecast'!G$7:G$210,'Capex forecast'!$T$7:$T$210,$Q579,'Capex forecast'!$S$7:$S$210,$S579,'Capex forecast'!$Q$7:$Q$210,"Augex")</f>
        <v>0</v>
      </c>
      <c r="X579" s="32">
        <f>SUMIFS('Capex forecast'!H$7:H$210,'Capex forecast'!$T$7:$T$210,$Q579,'Capex forecast'!$S$7:$S$210,$S579,'Capex forecast'!$Q$7:$Q$210,"Augex")</f>
        <v>0</v>
      </c>
      <c r="Y579" s="32">
        <f>SUMIFS('Capex forecast'!I$7:I$210,'Capex forecast'!$T$7:$T$210,$Q579,'Capex forecast'!$S$7:$S$210,$S579,'Capex forecast'!$Q$7:$Q$210,"Augex")</f>
        <v>0</v>
      </c>
      <c r="Z579" s="32">
        <f>SUMIFS('Capex forecast'!J$7:J$210,'Capex forecast'!$T$7:$T$210,$Q579,'Capex forecast'!$S$7:$S$210,$S579,'Capex forecast'!$Q$7:$Q$210,"Augex")</f>
        <v>0</v>
      </c>
      <c r="AA579" s="32">
        <f>SUMIFS('Capex forecast'!K$7:K$210,'Capex forecast'!$T$7:$T$210,$Q579,'Capex forecast'!$S$7:$S$210,$S579,'Capex forecast'!$Q$7:$Q$210,"Augex")</f>
        <v>0</v>
      </c>
      <c r="AB579" s="32">
        <f>SUMIFS('Capex forecast'!L$7:L$210,'Capex forecast'!$T$7:$T$210,$Q579,'Capex forecast'!$S$7:$S$210,$S579,'Capex forecast'!$Q$7:$Q$210,"Augex")</f>
        <v>0</v>
      </c>
      <c r="AC579" s="32">
        <f>SUMIFS('Capex forecast'!M$7:M$210,'Capex forecast'!$T$7:$T$210,$Q579,'Capex forecast'!$S$7:$S$210,$S579,'Capex forecast'!$Q$7:$Q$210,"Augex")</f>
        <v>0</v>
      </c>
      <c r="AD579" s="32">
        <f>SUMIFS('Capex forecast'!N$7:N$210,'Capex forecast'!$T$7:$T$210,$Q579,'Capex forecast'!$S$7:$S$210,$S579,'Capex forecast'!$Q$7:$Q$210,"Augex")</f>
        <v>0</v>
      </c>
      <c r="AF579" s="6" t="s">
        <v>160</v>
      </c>
      <c r="AG579" s="6" t="str">
        <f>INDEX('Raw demand forecast'!$M$7:$M$5830,MATCH($Q579,'Raw demand forecast'!$B$7:$B$5830,0))</f>
        <v>No</v>
      </c>
      <c r="AH579" s="6" t="str">
        <f>IF(COUNTIF($AF$93:AF579,$B579) = 1, "LV", IF(COUNTIF($AF$93:AF579,$B579) = 2, "HV", "ST"))</f>
        <v>HV</v>
      </c>
      <c r="AI579" s="6" t="str">
        <f>INDEX('Demand forecast and growth rate'!$E$7:$E$273,MATCH($Q579,'Demand forecast and growth rate'!$B$7:$B$273,0))</f>
        <v>Steady/falling</v>
      </c>
      <c r="AJ579" s="53">
        <f>SUMIFS('Capex forecast'!E$7:E$210,'Capex forecast'!$T$7:$T$210,$AF579,'Capex forecast'!$S$7:$S$210,$AH579,'Capex forecast'!$Q$7:$Q$210,"Repex")</f>
        <v>0</v>
      </c>
      <c r="AK579" s="53">
        <f>SUMIFS('Capex forecast'!F$7:F$210,'Capex forecast'!$T$7:$T$210,$AF579,'Capex forecast'!$S$7:$S$210,$AH579,'Capex forecast'!$Q$7:$Q$210,"Repex")</f>
        <v>0</v>
      </c>
      <c r="AL579" s="53">
        <f>SUMIFS('Capex forecast'!G$7:G$210,'Capex forecast'!$T$7:$T$210,$AF579,'Capex forecast'!$S$7:$S$210,$AH579,'Capex forecast'!$Q$7:$Q$210,"Repex")</f>
        <v>0</v>
      </c>
      <c r="AM579" s="53">
        <f>SUMIFS('Capex forecast'!H$7:H$210,'Capex forecast'!$T$7:$T$210,$AF579,'Capex forecast'!$S$7:$S$210,$AH579,'Capex forecast'!$Q$7:$Q$210,"Repex")</f>
        <v>0</v>
      </c>
      <c r="AN579" s="53">
        <f>SUMIFS('Capex forecast'!I$7:I$210,'Capex forecast'!$T$7:$T$210,$AF579,'Capex forecast'!$S$7:$S$210,$AH579,'Capex forecast'!$Q$7:$Q$210,"Repex")</f>
        <v>0</v>
      </c>
      <c r="AO579" s="53">
        <f>SUMIFS('Capex forecast'!J$7:J$210,'Capex forecast'!$T$7:$T$210,$AF579,'Capex forecast'!$S$7:$S$210,$AH579,'Capex forecast'!$Q$7:$Q$210,"Repex")</f>
        <v>0</v>
      </c>
      <c r="AP579" s="53">
        <f>SUMIFS('Capex forecast'!K$7:K$210,'Capex forecast'!$T$7:$T$210,$AF579,'Capex forecast'!$S$7:$S$210,$AH579,'Capex forecast'!$Q$7:$Q$210,"Repex")</f>
        <v>0</v>
      </c>
      <c r="AQ579" s="53">
        <f>SUMIFS('Capex forecast'!L$7:L$210,'Capex forecast'!$T$7:$T$210,$AF579,'Capex forecast'!$S$7:$S$210,$AH579,'Capex forecast'!$Q$7:$Q$210,"Repex")</f>
        <v>0</v>
      </c>
      <c r="AR579" s="53">
        <f>SUMIFS('Capex forecast'!M$7:M$210,'Capex forecast'!$T$7:$T$210,$AF579,'Capex forecast'!$S$7:$S$210,$AH579,'Capex forecast'!$Q$7:$Q$210,"Repex")</f>
        <v>0</v>
      </c>
      <c r="AS579" s="53">
        <f>SUMIFS('Capex forecast'!N$7:N$210,'Capex forecast'!$T$7:$T$210,$AF579,'Capex forecast'!$S$7:$S$210,$AH579,'Capex forecast'!$Q$7:$Q$210,"Repex")</f>
        <v>0</v>
      </c>
    </row>
    <row r="580" spans="2:45" ht="15">
      <c r="B580" s="6" t="s">
        <v>164</v>
      </c>
      <c r="C580" s="6" t="str">
        <f>INDEX('Raw demand forecast'!$M$7:$M$5830,MATCH($B580,'Raw demand forecast'!$B$7:$B$5830,0))</f>
        <v>No</v>
      </c>
      <c r="D580" s="6" t="str">
        <f>IF(COUNTIF($B$93:B580,$B580) = 1, "LV", IF(COUNTIF($B$93:B580,$B580) = 2, "HV", "ST"))</f>
        <v>HV</v>
      </c>
      <c r="E580" s="6" t="str">
        <f>INDEX('Demand forecast and growth rate'!$E$7:$E$273,MATCH($B580,'Demand forecast and growth rate'!$B$7:$B$273,0))</f>
        <v>High growth</v>
      </c>
      <c r="F580" s="32">
        <f>SUMIFS('Capex forecast'!E$7:E$210,'Capex forecast'!$T$7:$T$210,'Allocation of site-spec costs'!$B580,'Capex forecast'!$S$7:$S$210,'Allocation of site-spec costs'!$D580,'Capex forecast'!$Q$7:$Q$210,"Customer Connection")</f>
        <v>0</v>
      </c>
      <c r="G580" s="32">
        <f>SUMIFS('Capex forecast'!F$7:F$210,'Capex forecast'!$T$7:$T$210,'Allocation of site-spec costs'!$B580,'Capex forecast'!$S$7:$S$210,'Allocation of site-spec costs'!$D580,'Capex forecast'!$Q$7:$Q$210,"Customer Connection")</f>
        <v>0</v>
      </c>
      <c r="H580" s="32">
        <f>SUMIFS('Capex forecast'!G$7:G$210,'Capex forecast'!$T$7:$T$210,'Allocation of site-spec costs'!$B580,'Capex forecast'!$S$7:$S$210,'Allocation of site-spec costs'!$D580,'Capex forecast'!$Q$7:$Q$210,"Customer Connection")</f>
        <v>0</v>
      </c>
      <c r="I580" s="32">
        <f>SUMIFS('Capex forecast'!H$7:H$210,'Capex forecast'!$T$7:$T$210,'Allocation of site-spec costs'!$B580,'Capex forecast'!$S$7:$S$210,'Allocation of site-spec costs'!$D580,'Capex forecast'!$Q$7:$Q$210,"Customer Connection")</f>
        <v>0</v>
      </c>
      <c r="J580" s="32">
        <f>SUMIFS('Capex forecast'!I$7:I$210,'Capex forecast'!$T$7:$T$210,'Allocation of site-spec costs'!$B580,'Capex forecast'!$S$7:$S$210,'Allocation of site-spec costs'!$D580,'Capex forecast'!$Q$7:$Q$210,"Customer Connection")</f>
        <v>0</v>
      </c>
      <c r="K580" s="32">
        <f>SUMIFS('Capex forecast'!J$7:J$210,'Capex forecast'!$T$7:$T$210,'Allocation of site-spec costs'!$B580,'Capex forecast'!$S$7:$S$210,'Allocation of site-spec costs'!$D580,'Capex forecast'!$Q$7:$Q$210,"Customer Connection")</f>
        <v>0</v>
      </c>
      <c r="L580" s="32">
        <f>SUMIFS('Capex forecast'!K$7:K$210,'Capex forecast'!$T$7:$T$210,'Allocation of site-spec costs'!$B580,'Capex forecast'!$S$7:$S$210,'Allocation of site-spec costs'!$D580,'Capex forecast'!$Q$7:$Q$210,"Customer Connection")</f>
        <v>0</v>
      </c>
      <c r="M580" s="32">
        <f>SUMIFS('Capex forecast'!L$7:L$210,'Capex forecast'!$T$7:$T$210,'Allocation of site-spec costs'!$B580,'Capex forecast'!$S$7:$S$210,'Allocation of site-spec costs'!$D580,'Capex forecast'!$Q$7:$Q$210,"Customer Connection")</f>
        <v>0</v>
      </c>
      <c r="N580" s="32">
        <f>SUMIFS('Capex forecast'!M$7:M$210,'Capex forecast'!$T$7:$T$210,'Allocation of site-spec costs'!$B580,'Capex forecast'!$S$7:$S$210,'Allocation of site-spec costs'!$D580,'Capex forecast'!$Q$7:$Q$210,"Customer Connection")</f>
        <v>0</v>
      </c>
      <c r="O580" s="32">
        <f>SUMIFS('Capex forecast'!N$7:N$210,'Capex forecast'!$T$7:$T$210,'Allocation of site-spec costs'!$B580,'Capex forecast'!$S$7:$S$210,'Allocation of site-spec costs'!$D580,'Capex forecast'!$Q$7:$Q$210,"Customer Connection")</f>
        <v>0</v>
      </c>
      <c r="Q580" s="6" t="s">
        <v>164</v>
      </c>
      <c r="R580" s="6" t="str">
        <f>INDEX('Raw demand forecast'!$M$7:$M$5830,MATCH($Q580,'Raw demand forecast'!$B$7:$B$5830,0))</f>
        <v>No</v>
      </c>
      <c r="S580" s="6" t="str">
        <f>IF(COUNTIF($Q$93:Q580,$B580) = 1, "LV", IF(COUNTIF($Q$93:Q580,$B580) = 2, "HV", "ST"))</f>
        <v>HV</v>
      </c>
      <c r="T580" s="6" t="str">
        <f>INDEX('Demand forecast and growth rate'!$E$7:$E$273,MATCH($Q580,'Demand forecast and growth rate'!$B$7:$B$273,0))</f>
        <v>High growth</v>
      </c>
      <c r="U580" s="32">
        <f>SUMIFS('Capex forecast'!E$7:E$210,'Capex forecast'!$T$7:$T$210,$Q580,'Capex forecast'!$S$7:$S$210,$S580,'Capex forecast'!$Q$7:$Q$210,"Augex")</f>
        <v>0</v>
      </c>
      <c r="V580" s="32">
        <f>SUMIFS('Capex forecast'!F$7:F$210,'Capex forecast'!$T$7:$T$210,$Q580,'Capex forecast'!$S$7:$S$210,$S580,'Capex forecast'!$Q$7:$Q$210,"Augex")</f>
        <v>0</v>
      </c>
      <c r="W580" s="32">
        <f>SUMIFS('Capex forecast'!G$7:G$210,'Capex forecast'!$T$7:$T$210,$Q580,'Capex forecast'!$S$7:$S$210,$S580,'Capex forecast'!$Q$7:$Q$210,"Augex")</f>
        <v>0</v>
      </c>
      <c r="X580" s="32">
        <f>SUMIFS('Capex forecast'!H$7:H$210,'Capex forecast'!$T$7:$T$210,$Q580,'Capex forecast'!$S$7:$S$210,$S580,'Capex forecast'!$Q$7:$Q$210,"Augex")</f>
        <v>0</v>
      </c>
      <c r="Y580" s="32">
        <f>SUMIFS('Capex forecast'!I$7:I$210,'Capex forecast'!$T$7:$T$210,$Q580,'Capex forecast'!$S$7:$S$210,$S580,'Capex forecast'!$Q$7:$Q$210,"Augex")</f>
        <v>0</v>
      </c>
      <c r="Z580" s="32">
        <f>SUMIFS('Capex forecast'!J$7:J$210,'Capex forecast'!$T$7:$T$210,$Q580,'Capex forecast'!$S$7:$S$210,$S580,'Capex forecast'!$Q$7:$Q$210,"Augex")</f>
        <v>0</v>
      </c>
      <c r="AA580" s="32">
        <f>SUMIFS('Capex forecast'!K$7:K$210,'Capex forecast'!$T$7:$T$210,$Q580,'Capex forecast'!$S$7:$S$210,$S580,'Capex forecast'!$Q$7:$Q$210,"Augex")</f>
        <v>0</v>
      </c>
      <c r="AB580" s="32">
        <f>SUMIFS('Capex forecast'!L$7:L$210,'Capex forecast'!$T$7:$T$210,$Q580,'Capex forecast'!$S$7:$S$210,$S580,'Capex forecast'!$Q$7:$Q$210,"Augex")</f>
        <v>0</v>
      </c>
      <c r="AC580" s="32">
        <f>SUMIFS('Capex forecast'!M$7:M$210,'Capex forecast'!$T$7:$T$210,$Q580,'Capex forecast'!$S$7:$S$210,$S580,'Capex forecast'!$Q$7:$Q$210,"Augex")</f>
        <v>0</v>
      </c>
      <c r="AD580" s="32">
        <f>SUMIFS('Capex forecast'!N$7:N$210,'Capex forecast'!$T$7:$T$210,$Q580,'Capex forecast'!$S$7:$S$210,$S580,'Capex forecast'!$Q$7:$Q$210,"Augex")</f>
        <v>0</v>
      </c>
      <c r="AF580" s="6" t="s">
        <v>164</v>
      </c>
      <c r="AG580" s="6" t="str">
        <f>INDEX('Raw demand forecast'!$M$7:$M$5830,MATCH($Q580,'Raw demand forecast'!$B$7:$B$5830,0))</f>
        <v>No</v>
      </c>
      <c r="AH580" s="6" t="str">
        <f>IF(COUNTIF($AF$93:AF580,$B580) = 1, "LV", IF(COUNTIF($AF$93:AF580,$B580) = 2, "HV", "ST"))</f>
        <v>HV</v>
      </c>
      <c r="AI580" s="6" t="str">
        <f>INDEX('Demand forecast and growth rate'!$E$7:$E$273,MATCH($Q580,'Demand forecast and growth rate'!$B$7:$B$273,0))</f>
        <v>High growth</v>
      </c>
      <c r="AJ580" s="53">
        <f>SUMIFS('Capex forecast'!E$7:E$210,'Capex forecast'!$T$7:$T$210,$AF580,'Capex forecast'!$S$7:$S$210,$AH580,'Capex forecast'!$Q$7:$Q$210,"Repex")</f>
        <v>0</v>
      </c>
      <c r="AK580" s="53">
        <f>SUMIFS('Capex forecast'!F$7:F$210,'Capex forecast'!$T$7:$T$210,$AF580,'Capex forecast'!$S$7:$S$210,$AH580,'Capex forecast'!$Q$7:$Q$210,"Repex")</f>
        <v>0</v>
      </c>
      <c r="AL580" s="53">
        <f>SUMIFS('Capex forecast'!G$7:G$210,'Capex forecast'!$T$7:$T$210,$AF580,'Capex forecast'!$S$7:$S$210,$AH580,'Capex forecast'!$Q$7:$Q$210,"Repex")</f>
        <v>0</v>
      </c>
      <c r="AM580" s="53">
        <f>SUMIFS('Capex forecast'!H$7:H$210,'Capex forecast'!$T$7:$T$210,$AF580,'Capex forecast'!$S$7:$S$210,$AH580,'Capex forecast'!$Q$7:$Q$210,"Repex")</f>
        <v>0</v>
      </c>
      <c r="AN580" s="53">
        <f>SUMIFS('Capex forecast'!I$7:I$210,'Capex forecast'!$T$7:$T$210,$AF580,'Capex forecast'!$S$7:$S$210,$AH580,'Capex forecast'!$Q$7:$Q$210,"Repex")</f>
        <v>0</v>
      </c>
      <c r="AO580" s="53">
        <f>SUMIFS('Capex forecast'!J$7:J$210,'Capex forecast'!$T$7:$T$210,$AF580,'Capex forecast'!$S$7:$S$210,$AH580,'Capex forecast'!$Q$7:$Q$210,"Repex")</f>
        <v>0</v>
      </c>
      <c r="AP580" s="53">
        <f>SUMIFS('Capex forecast'!K$7:K$210,'Capex forecast'!$T$7:$T$210,$AF580,'Capex forecast'!$S$7:$S$210,$AH580,'Capex forecast'!$Q$7:$Q$210,"Repex")</f>
        <v>0</v>
      </c>
      <c r="AQ580" s="53">
        <f>SUMIFS('Capex forecast'!L$7:L$210,'Capex forecast'!$T$7:$T$210,$AF580,'Capex forecast'!$S$7:$S$210,$AH580,'Capex forecast'!$Q$7:$Q$210,"Repex")</f>
        <v>0</v>
      </c>
      <c r="AR580" s="53">
        <f>SUMIFS('Capex forecast'!M$7:M$210,'Capex forecast'!$T$7:$T$210,$AF580,'Capex forecast'!$S$7:$S$210,$AH580,'Capex forecast'!$Q$7:$Q$210,"Repex")</f>
        <v>0</v>
      </c>
      <c r="AS580" s="53">
        <f>SUMIFS('Capex forecast'!N$7:N$210,'Capex forecast'!$T$7:$T$210,$AF580,'Capex forecast'!$S$7:$S$210,$AH580,'Capex forecast'!$Q$7:$Q$210,"Repex")</f>
        <v>0</v>
      </c>
    </row>
    <row r="581" spans="2:45" ht="15">
      <c r="B581" s="6" t="s">
        <v>174</v>
      </c>
      <c r="C581" s="6" t="str">
        <f>INDEX('Raw demand forecast'!$M$7:$M$5830,MATCH($B581,'Raw demand forecast'!$B$7:$B$5830,0))</f>
        <v>No</v>
      </c>
      <c r="D581" s="6" t="str">
        <f>IF(COUNTIF($B$93:B581,$B581) = 1, "LV", IF(COUNTIF($B$93:B581,$B581) = 2, "HV", "ST"))</f>
        <v>HV</v>
      </c>
      <c r="E581" s="6" t="str">
        <f>INDEX('Demand forecast and growth rate'!$E$7:$E$273,MATCH($B581,'Demand forecast and growth rate'!$B$7:$B$273,0))</f>
        <v>Steady/falling</v>
      </c>
      <c r="F581" s="32">
        <f>SUMIFS('Capex forecast'!E$7:E$210,'Capex forecast'!$T$7:$T$210,'Allocation of site-spec costs'!$B581,'Capex forecast'!$S$7:$S$210,'Allocation of site-spec costs'!$D581,'Capex forecast'!$Q$7:$Q$210,"Customer Connection")</f>
        <v>0</v>
      </c>
      <c r="G581" s="32">
        <f>SUMIFS('Capex forecast'!F$7:F$210,'Capex forecast'!$T$7:$T$210,'Allocation of site-spec costs'!$B581,'Capex forecast'!$S$7:$S$210,'Allocation of site-spec costs'!$D581,'Capex forecast'!$Q$7:$Q$210,"Customer Connection")</f>
        <v>0</v>
      </c>
      <c r="H581" s="32">
        <f>SUMIFS('Capex forecast'!G$7:G$210,'Capex forecast'!$T$7:$T$210,'Allocation of site-spec costs'!$B581,'Capex forecast'!$S$7:$S$210,'Allocation of site-spec costs'!$D581,'Capex forecast'!$Q$7:$Q$210,"Customer Connection")</f>
        <v>0</v>
      </c>
      <c r="I581" s="32">
        <f>SUMIFS('Capex forecast'!H$7:H$210,'Capex forecast'!$T$7:$T$210,'Allocation of site-spec costs'!$B581,'Capex forecast'!$S$7:$S$210,'Allocation of site-spec costs'!$D581,'Capex forecast'!$Q$7:$Q$210,"Customer Connection")</f>
        <v>0</v>
      </c>
      <c r="J581" s="32">
        <f>SUMIFS('Capex forecast'!I$7:I$210,'Capex forecast'!$T$7:$T$210,'Allocation of site-spec costs'!$B581,'Capex forecast'!$S$7:$S$210,'Allocation of site-spec costs'!$D581,'Capex forecast'!$Q$7:$Q$210,"Customer Connection")</f>
        <v>0</v>
      </c>
      <c r="K581" s="32">
        <f>SUMIFS('Capex forecast'!J$7:J$210,'Capex forecast'!$T$7:$T$210,'Allocation of site-spec costs'!$B581,'Capex forecast'!$S$7:$S$210,'Allocation of site-spec costs'!$D581,'Capex forecast'!$Q$7:$Q$210,"Customer Connection")</f>
        <v>0</v>
      </c>
      <c r="L581" s="32">
        <f>SUMIFS('Capex forecast'!K$7:K$210,'Capex forecast'!$T$7:$T$210,'Allocation of site-spec costs'!$B581,'Capex forecast'!$S$7:$S$210,'Allocation of site-spec costs'!$D581,'Capex forecast'!$Q$7:$Q$210,"Customer Connection")</f>
        <v>0</v>
      </c>
      <c r="M581" s="32">
        <f>SUMIFS('Capex forecast'!L$7:L$210,'Capex forecast'!$T$7:$T$210,'Allocation of site-spec costs'!$B581,'Capex forecast'!$S$7:$S$210,'Allocation of site-spec costs'!$D581,'Capex forecast'!$Q$7:$Q$210,"Customer Connection")</f>
        <v>0</v>
      </c>
      <c r="N581" s="32">
        <f>SUMIFS('Capex forecast'!M$7:M$210,'Capex forecast'!$T$7:$T$210,'Allocation of site-spec costs'!$B581,'Capex forecast'!$S$7:$S$210,'Allocation of site-spec costs'!$D581,'Capex forecast'!$Q$7:$Q$210,"Customer Connection")</f>
        <v>0</v>
      </c>
      <c r="O581" s="32">
        <f>SUMIFS('Capex forecast'!N$7:N$210,'Capex forecast'!$T$7:$T$210,'Allocation of site-spec costs'!$B581,'Capex forecast'!$S$7:$S$210,'Allocation of site-spec costs'!$D581,'Capex forecast'!$Q$7:$Q$210,"Customer Connection")</f>
        <v>0</v>
      </c>
      <c r="Q581" s="6" t="s">
        <v>174</v>
      </c>
      <c r="R581" s="6" t="str">
        <f>INDEX('Raw demand forecast'!$M$7:$M$5830,MATCH($Q581,'Raw demand forecast'!$B$7:$B$5830,0))</f>
        <v>No</v>
      </c>
      <c r="S581" s="6" t="str">
        <f>IF(COUNTIF($Q$93:Q581,$B581) = 1, "LV", IF(COUNTIF($Q$93:Q581,$B581) = 2, "HV", "ST"))</f>
        <v>HV</v>
      </c>
      <c r="T581" s="6" t="str">
        <f>INDEX('Demand forecast and growth rate'!$E$7:$E$273,MATCH($Q581,'Demand forecast and growth rate'!$B$7:$B$273,0))</f>
        <v>Steady/falling</v>
      </c>
      <c r="U581" s="32">
        <f>SUMIFS('Capex forecast'!E$7:E$210,'Capex forecast'!$T$7:$T$210,$Q581,'Capex forecast'!$S$7:$S$210,$S581,'Capex forecast'!$Q$7:$Q$210,"Augex")</f>
        <v>0</v>
      </c>
      <c r="V581" s="32">
        <f>SUMIFS('Capex forecast'!F$7:F$210,'Capex forecast'!$T$7:$T$210,$Q581,'Capex forecast'!$S$7:$S$210,$S581,'Capex forecast'!$Q$7:$Q$210,"Augex")</f>
        <v>0</v>
      </c>
      <c r="W581" s="32">
        <f>SUMIFS('Capex forecast'!G$7:G$210,'Capex forecast'!$T$7:$T$210,$Q581,'Capex forecast'!$S$7:$S$210,$S581,'Capex forecast'!$Q$7:$Q$210,"Augex")</f>
        <v>0</v>
      </c>
      <c r="X581" s="32">
        <f>SUMIFS('Capex forecast'!H$7:H$210,'Capex forecast'!$T$7:$T$210,$Q581,'Capex forecast'!$S$7:$S$210,$S581,'Capex forecast'!$Q$7:$Q$210,"Augex")</f>
        <v>0</v>
      </c>
      <c r="Y581" s="32">
        <f>SUMIFS('Capex forecast'!I$7:I$210,'Capex forecast'!$T$7:$T$210,$Q581,'Capex forecast'!$S$7:$S$210,$S581,'Capex forecast'!$Q$7:$Q$210,"Augex")</f>
        <v>0</v>
      </c>
      <c r="Z581" s="32">
        <f>SUMIFS('Capex forecast'!J$7:J$210,'Capex forecast'!$T$7:$T$210,$Q581,'Capex forecast'!$S$7:$S$210,$S581,'Capex forecast'!$Q$7:$Q$210,"Augex")</f>
        <v>0</v>
      </c>
      <c r="AA581" s="32">
        <f>SUMIFS('Capex forecast'!K$7:K$210,'Capex forecast'!$T$7:$T$210,$Q581,'Capex forecast'!$S$7:$S$210,$S581,'Capex forecast'!$Q$7:$Q$210,"Augex")</f>
        <v>0</v>
      </c>
      <c r="AB581" s="32">
        <f>SUMIFS('Capex forecast'!L$7:L$210,'Capex forecast'!$T$7:$T$210,$Q581,'Capex forecast'!$S$7:$S$210,$S581,'Capex forecast'!$Q$7:$Q$210,"Augex")</f>
        <v>0</v>
      </c>
      <c r="AC581" s="32">
        <f>SUMIFS('Capex forecast'!M$7:M$210,'Capex forecast'!$T$7:$T$210,$Q581,'Capex forecast'!$S$7:$S$210,$S581,'Capex forecast'!$Q$7:$Q$210,"Augex")</f>
        <v>0</v>
      </c>
      <c r="AD581" s="32">
        <f>SUMIFS('Capex forecast'!N$7:N$210,'Capex forecast'!$T$7:$T$210,$Q581,'Capex forecast'!$S$7:$S$210,$S581,'Capex forecast'!$Q$7:$Q$210,"Augex")</f>
        <v>0</v>
      </c>
      <c r="AF581" s="6" t="s">
        <v>174</v>
      </c>
      <c r="AG581" s="6" t="str">
        <f>INDEX('Raw demand forecast'!$M$7:$M$5830,MATCH($Q581,'Raw demand forecast'!$B$7:$B$5830,0))</f>
        <v>No</v>
      </c>
      <c r="AH581" s="6" t="str">
        <f>IF(COUNTIF($AF$93:AF581,$B581) = 1, "LV", IF(COUNTIF($AF$93:AF581,$B581) = 2, "HV", "ST"))</f>
        <v>HV</v>
      </c>
      <c r="AI581" s="6" t="str">
        <f>INDEX('Demand forecast and growth rate'!$E$7:$E$273,MATCH($Q581,'Demand forecast and growth rate'!$B$7:$B$273,0))</f>
        <v>Steady/falling</v>
      </c>
      <c r="AJ581" s="53">
        <f>SUMIFS('Capex forecast'!E$7:E$210,'Capex forecast'!$T$7:$T$210,$AF581,'Capex forecast'!$S$7:$S$210,$AH581,'Capex forecast'!$Q$7:$Q$210,"Repex")</f>
        <v>0</v>
      </c>
      <c r="AK581" s="53">
        <f>SUMIFS('Capex forecast'!F$7:F$210,'Capex forecast'!$T$7:$T$210,$AF581,'Capex forecast'!$S$7:$S$210,$AH581,'Capex forecast'!$Q$7:$Q$210,"Repex")</f>
        <v>0</v>
      </c>
      <c r="AL581" s="53">
        <f>SUMIFS('Capex forecast'!G$7:G$210,'Capex forecast'!$T$7:$T$210,$AF581,'Capex forecast'!$S$7:$S$210,$AH581,'Capex forecast'!$Q$7:$Q$210,"Repex")</f>
        <v>3000000</v>
      </c>
      <c r="AM581" s="53">
        <f>SUMIFS('Capex forecast'!H$7:H$210,'Capex forecast'!$T$7:$T$210,$AF581,'Capex forecast'!$S$7:$S$210,$AH581,'Capex forecast'!$Q$7:$Q$210,"Repex")</f>
        <v>4000000</v>
      </c>
      <c r="AN581" s="53">
        <f>SUMIFS('Capex forecast'!I$7:I$210,'Capex forecast'!$T$7:$T$210,$AF581,'Capex forecast'!$S$7:$S$210,$AH581,'Capex forecast'!$Q$7:$Q$210,"Repex")</f>
        <v>5500000</v>
      </c>
      <c r="AO581" s="53">
        <f>SUMIFS('Capex forecast'!J$7:J$210,'Capex forecast'!$T$7:$T$210,$AF581,'Capex forecast'!$S$7:$S$210,$AH581,'Capex forecast'!$Q$7:$Q$210,"Repex")</f>
        <v>0</v>
      </c>
      <c r="AP581" s="53">
        <f>SUMIFS('Capex forecast'!K$7:K$210,'Capex forecast'!$T$7:$T$210,$AF581,'Capex forecast'!$S$7:$S$210,$AH581,'Capex forecast'!$Q$7:$Q$210,"Repex")</f>
        <v>0</v>
      </c>
      <c r="AQ581" s="53">
        <f>SUMIFS('Capex forecast'!L$7:L$210,'Capex forecast'!$T$7:$T$210,$AF581,'Capex forecast'!$S$7:$S$210,$AH581,'Capex forecast'!$Q$7:$Q$210,"Repex")</f>
        <v>0</v>
      </c>
      <c r="AR581" s="53">
        <f>SUMIFS('Capex forecast'!M$7:M$210,'Capex forecast'!$T$7:$T$210,$AF581,'Capex forecast'!$S$7:$S$210,$AH581,'Capex forecast'!$Q$7:$Q$210,"Repex")</f>
        <v>0</v>
      </c>
      <c r="AS581" s="53">
        <f>SUMIFS('Capex forecast'!N$7:N$210,'Capex forecast'!$T$7:$T$210,$AF581,'Capex forecast'!$S$7:$S$210,$AH581,'Capex forecast'!$Q$7:$Q$210,"Repex")</f>
        <v>0</v>
      </c>
    </row>
    <row r="582" spans="2:45" ht="15">
      <c r="B582" s="6" t="s">
        <v>637</v>
      </c>
      <c r="C582" s="6" t="str">
        <f>INDEX('Raw demand forecast'!$M$7:$M$5830,MATCH($B582,'Raw demand forecast'!$B$7:$B$5830,0))</f>
        <v>Yes</v>
      </c>
      <c r="D582" s="6" t="str">
        <f>IF(COUNTIF($B$93:B582,$B582) = 1, "LV", IF(COUNTIF($B$93:B582,$B582) = 2, "HV", "ST"))</f>
        <v>HV</v>
      </c>
      <c r="E582" s="6" t="str">
        <f>INDEX('Demand forecast and growth rate'!$E$7:$E$273,MATCH($B582,'Demand forecast and growth rate'!$B$7:$B$273,0))</f>
        <v>Steady/falling</v>
      </c>
      <c r="F582" s="32">
        <f>SUMIFS('Capex forecast'!E$7:E$210,'Capex forecast'!$T$7:$T$210,'Allocation of site-spec costs'!$B582,'Capex forecast'!$S$7:$S$210,'Allocation of site-spec costs'!$D582,'Capex forecast'!$Q$7:$Q$210,"Customer Connection")</f>
        <v>0</v>
      </c>
      <c r="G582" s="32">
        <f>SUMIFS('Capex forecast'!F$7:F$210,'Capex forecast'!$T$7:$T$210,'Allocation of site-spec costs'!$B582,'Capex forecast'!$S$7:$S$210,'Allocation of site-spec costs'!$D582,'Capex forecast'!$Q$7:$Q$210,"Customer Connection")</f>
        <v>0</v>
      </c>
      <c r="H582" s="32">
        <f>SUMIFS('Capex forecast'!G$7:G$210,'Capex forecast'!$T$7:$T$210,'Allocation of site-spec costs'!$B582,'Capex forecast'!$S$7:$S$210,'Allocation of site-spec costs'!$D582,'Capex forecast'!$Q$7:$Q$210,"Customer Connection")</f>
        <v>0</v>
      </c>
      <c r="I582" s="32">
        <f>SUMIFS('Capex forecast'!H$7:H$210,'Capex forecast'!$T$7:$T$210,'Allocation of site-spec costs'!$B582,'Capex forecast'!$S$7:$S$210,'Allocation of site-spec costs'!$D582,'Capex forecast'!$Q$7:$Q$210,"Customer Connection")</f>
        <v>0</v>
      </c>
      <c r="J582" s="32">
        <f>SUMIFS('Capex forecast'!I$7:I$210,'Capex forecast'!$T$7:$T$210,'Allocation of site-spec costs'!$B582,'Capex forecast'!$S$7:$S$210,'Allocation of site-spec costs'!$D582,'Capex forecast'!$Q$7:$Q$210,"Customer Connection")</f>
        <v>0</v>
      </c>
      <c r="K582" s="32">
        <f>SUMIFS('Capex forecast'!J$7:J$210,'Capex forecast'!$T$7:$T$210,'Allocation of site-spec costs'!$B582,'Capex forecast'!$S$7:$S$210,'Allocation of site-spec costs'!$D582,'Capex forecast'!$Q$7:$Q$210,"Customer Connection")</f>
        <v>0</v>
      </c>
      <c r="L582" s="32">
        <f>SUMIFS('Capex forecast'!K$7:K$210,'Capex forecast'!$T$7:$T$210,'Allocation of site-spec costs'!$B582,'Capex forecast'!$S$7:$S$210,'Allocation of site-spec costs'!$D582,'Capex forecast'!$Q$7:$Q$210,"Customer Connection")</f>
        <v>0</v>
      </c>
      <c r="M582" s="32">
        <f>SUMIFS('Capex forecast'!L$7:L$210,'Capex forecast'!$T$7:$T$210,'Allocation of site-spec costs'!$B582,'Capex forecast'!$S$7:$S$210,'Allocation of site-spec costs'!$D582,'Capex forecast'!$Q$7:$Q$210,"Customer Connection")</f>
        <v>0</v>
      </c>
      <c r="N582" s="32">
        <f>SUMIFS('Capex forecast'!M$7:M$210,'Capex forecast'!$T$7:$T$210,'Allocation of site-spec costs'!$B582,'Capex forecast'!$S$7:$S$210,'Allocation of site-spec costs'!$D582,'Capex forecast'!$Q$7:$Q$210,"Customer Connection")</f>
        <v>0</v>
      </c>
      <c r="O582" s="32">
        <f>SUMIFS('Capex forecast'!N$7:N$210,'Capex forecast'!$T$7:$T$210,'Allocation of site-spec costs'!$B582,'Capex forecast'!$S$7:$S$210,'Allocation of site-spec costs'!$D582,'Capex forecast'!$Q$7:$Q$210,"Customer Connection")</f>
        <v>0</v>
      </c>
      <c r="Q582" s="6" t="s">
        <v>637</v>
      </c>
      <c r="R582" s="6" t="str">
        <f>INDEX('Raw demand forecast'!$M$7:$M$5830,MATCH($Q582,'Raw demand forecast'!$B$7:$B$5830,0))</f>
        <v>Yes</v>
      </c>
      <c r="S582" s="6" t="str">
        <f>IF(COUNTIF($Q$93:Q582,$B582) = 1, "LV", IF(COUNTIF($Q$93:Q582,$B582) = 2, "HV", "ST"))</f>
        <v>HV</v>
      </c>
      <c r="T582" s="6" t="str">
        <f>INDEX('Demand forecast and growth rate'!$E$7:$E$273,MATCH($Q582,'Demand forecast and growth rate'!$B$7:$B$273,0))</f>
        <v>Steady/falling</v>
      </c>
      <c r="U582" s="32">
        <f>SUMIFS('Capex forecast'!E$7:E$210,'Capex forecast'!$T$7:$T$210,$Q582,'Capex forecast'!$S$7:$S$210,$S582,'Capex forecast'!$Q$7:$Q$210,"Augex")</f>
        <v>0</v>
      </c>
      <c r="V582" s="32">
        <f>SUMIFS('Capex forecast'!F$7:F$210,'Capex forecast'!$T$7:$T$210,$Q582,'Capex forecast'!$S$7:$S$210,$S582,'Capex forecast'!$Q$7:$Q$210,"Augex")</f>
        <v>0</v>
      </c>
      <c r="W582" s="32">
        <f>SUMIFS('Capex forecast'!G$7:G$210,'Capex forecast'!$T$7:$T$210,$Q582,'Capex forecast'!$S$7:$S$210,$S582,'Capex forecast'!$Q$7:$Q$210,"Augex")</f>
        <v>0</v>
      </c>
      <c r="X582" s="32">
        <f>SUMIFS('Capex forecast'!H$7:H$210,'Capex forecast'!$T$7:$T$210,$Q582,'Capex forecast'!$S$7:$S$210,$S582,'Capex forecast'!$Q$7:$Q$210,"Augex")</f>
        <v>0</v>
      </c>
      <c r="Y582" s="32">
        <f>SUMIFS('Capex forecast'!I$7:I$210,'Capex forecast'!$T$7:$T$210,$Q582,'Capex forecast'!$S$7:$S$210,$S582,'Capex forecast'!$Q$7:$Q$210,"Augex")</f>
        <v>0</v>
      </c>
      <c r="Z582" s="32">
        <f>SUMIFS('Capex forecast'!J$7:J$210,'Capex forecast'!$T$7:$T$210,$Q582,'Capex forecast'!$S$7:$S$210,$S582,'Capex forecast'!$Q$7:$Q$210,"Augex")</f>
        <v>0</v>
      </c>
      <c r="AA582" s="32">
        <f>SUMIFS('Capex forecast'!K$7:K$210,'Capex forecast'!$T$7:$T$210,$Q582,'Capex forecast'!$S$7:$S$210,$S582,'Capex forecast'!$Q$7:$Q$210,"Augex")</f>
        <v>0</v>
      </c>
      <c r="AB582" s="32">
        <f>SUMIFS('Capex forecast'!L$7:L$210,'Capex forecast'!$T$7:$T$210,$Q582,'Capex forecast'!$S$7:$S$210,$S582,'Capex forecast'!$Q$7:$Q$210,"Augex")</f>
        <v>0</v>
      </c>
      <c r="AC582" s="32">
        <f>SUMIFS('Capex forecast'!M$7:M$210,'Capex forecast'!$T$7:$T$210,$Q582,'Capex forecast'!$S$7:$S$210,$S582,'Capex forecast'!$Q$7:$Q$210,"Augex")</f>
        <v>0</v>
      </c>
      <c r="AD582" s="32">
        <f>SUMIFS('Capex forecast'!N$7:N$210,'Capex forecast'!$T$7:$T$210,$Q582,'Capex forecast'!$S$7:$S$210,$S582,'Capex forecast'!$Q$7:$Q$210,"Augex")</f>
        <v>0</v>
      </c>
      <c r="AF582" s="6" t="s">
        <v>637</v>
      </c>
      <c r="AG582" s="6" t="str">
        <f>INDEX('Raw demand forecast'!$M$7:$M$5830,MATCH($Q582,'Raw demand forecast'!$B$7:$B$5830,0))</f>
        <v>Yes</v>
      </c>
      <c r="AH582" s="6" t="str">
        <f>IF(COUNTIF($AF$93:AF582,$B582) = 1, "LV", IF(COUNTIF($AF$93:AF582,$B582) = 2, "HV", "ST"))</f>
        <v>HV</v>
      </c>
      <c r="AI582" s="6" t="str">
        <f>INDEX('Demand forecast and growth rate'!$E$7:$E$273,MATCH($Q582,'Demand forecast and growth rate'!$B$7:$B$273,0))</f>
        <v>Steady/falling</v>
      </c>
      <c r="AJ582" s="53">
        <f>SUMIFS('Capex forecast'!E$7:E$210,'Capex forecast'!$T$7:$T$210,$AF582,'Capex forecast'!$S$7:$S$210,$AH582,'Capex forecast'!$Q$7:$Q$210,"Repex")</f>
        <v>0</v>
      </c>
      <c r="AK582" s="53">
        <f>SUMIFS('Capex forecast'!F$7:F$210,'Capex forecast'!$T$7:$T$210,$AF582,'Capex forecast'!$S$7:$S$210,$AH582,'Capex forecast'!$Q$7:$Q$210,"Repex")</f>
        <v>0</v>
      </c>
      <c r="AL582" s="53">
        <f>SUMIFS('Capex forecast'!G$7:G$210,'Capex forecast'!$T$7:$T$210,$AF582,'Capex forecast'!$S$7:$S$210,$AH582,'Capex forecast'!$Q$7:$Q$210,"Repex")</f>
        <v>0</v>
      </c>
      <c r="AM582" s="53">
        <f>SUMIFS('Capex forecast'!H$7:H$210,'Capex forecast'!$T$7:$T$210,$AF582,'Capex forecast'!$S$7:$S$210,$AH582,'Capex forecast'!$Q$7:$Q$210,"Repex")</f>
        <v>0</v>
      </c>
      <c r="AN582" s="53">
        <f>SUMIFS('Capex forecast'!I$7:I$210,'Capex forecast'!$T$7:$T$210,$AF582,'Capex forecast'!$S$7:$S$210,$AH582,'Capex forecast'!$Q$7:$Q$210,"Repex")</f>
        <v>0</v>
      </c>
      <c r="AO582" s="53">
        <f>SUMIFS('Capex forecast'!J$7:J$210,'Capex forecast'!$T$7:$T$210,$AF582,'Capex forecast'!$S$7:$S$210,$AH582,'Capex forecast'!$Q$7:$Q$210,"Repex")</f>
        <v>0</v>
      </c>
      <c r="AP582" s="53">
        <f>SUMIFS('Capex forecast'!K$7:K$210,'Capex forecast'!$T$7:$T$210,$AF582,'Capex forecast'!$S$7:$S$210,$AH582,'Capex forecast'!$Q$7:$Q$210,"Repex")</f>
        <v>0</v>
      </c>
      <c r="AQ582" s="53">
        <f>SUMIFS('Capex forecast'!L$7:L$210,'Capex forecast'!$T$7:$T$210,$AF582,'Capex forecast'!$S$7:$S$210,$AH582,'Capex forecast'!$Q$7:$Q$210,"Repex")</f>
        <v>0</v>
      </c>
      <c r="AR582" s="53">
        <f>SUMIFS('Capex forecast'!M$7:M$210,'Capex forecast'!$T$7:$T$210,$AF582,'Capex forecast'!$S$7:$S$210,$AH582,'Capex forecast'!$Q$7:$Q$210,"Repex")</f>
        <v>0</v>
      </c>
      <c r="AS582" s="53">
        <f>SUMIFS('Capex forecast'!N$7:N$210,'Capex forecast'!$T$7:$T$210,$AF582,'Capex forecast'!$S$7:$S$210,$AH582,'Capex forecast'!$Q$7:$Q$210,"Repex")</f>
        <v>0</v>
      </c>
    </row>
    <row r="583" spans="2:45" ht="15">
      <c r="B583" s="6" t="s">
        <v>638</v>
      </c>
      <c r="C583" s="6" t="str">
        <f>INDEX('Raw demand forecast'!$M$7:$M$5830,MATCH($B583,'Raw demand forecast'!$B$7:$B$5830,0))</f>
        <v>Yes</v>
      </c>
      <c r="D583" s="6" t="str">
        <f>IF(COUNTIF($B$93:B583,$B583) = 1, "LV", IF(COUNTIF($B$93:B583,$B583) = 2, "HV", "ST"))</f>
        <v>HV</v>
      </c>
      <c r="E583" s="6" t="str">
        <f>INDEX('Demand forecast and growth rate'!$E$7:$E$273,MATCH($B583,'Demand forecast and growth rate'!$B$7:$B$273,0))</f>
        <v>Steady/falling</v>
      </c>
      <c r="F583" s="32">
        <f>SUMIFS('Capex forecast'!E$7:E$210,'Capex forecast'!$T$7:$T$210,'Allocation of site-spec costs'!$B583,'Capex forecast'!$S$7:$S$210,'Allocation of site-spec costs'!$D583,'Capex forecast'!$Q$7:$Q$210,"Customer Connection")</f>
        <v>0</v>
      </c>
      <c r="G583" s="32">
        <f>SUMIFS('Capex forecast'!F$7:F$210,'Capex forecast'!$T$7:$T$210,'Allocation of site-spec costs'!$B583,'Capex forecast'!$S$7:$S$210,'Allocation of site-spec costs'!$D583,'Capex forecast'!$Q$7:$Q$210,"Customer Connection")</f>
        <v>0</v>
      </c>
      <c r="H583" s="32">
        <f>SUMIFS('Capex forecast'!G$7:G$210,'Capex forecast'!$T$7:$T$210,'Allocation of site-spec costs'!$B583,'Capex forecast'!$S$7:$S$210,'Allocation of site-spec costs'!$D583,'Capex forecast'!$Q$7:$Q$210,"Customer Connection")</f>
        <v>0</v>
      </c>
      <c r="I583" s="32">
        <f>SUMIFS('Capex forecast'!H$7:H$210,'Capex forecast'!$T$7:$T$210,'Allocation of site-spec costs'!$B583,'Capex forecast'!$S$7:$S$210,'Allocation of site-spec costs'!$D583,'Capex forecast'!$Q$7:$Q$210,"Customer Connection")</f>
        <v>0</v>
      </c>
      <c r="J583" s="32">
        <f>SUMIFS('Capex forecast'!I$7:I$210,'Capex forecast'!$T$7:$T$210,'Allocation of site-spec costs'!$B583,'Capex forecast'!$S$7:$S$210,'Allocation of site-spec costs'!$D583,'Capex forecast'!$Q$7:$Q$210,"Customer Connection")</f>
        <v>0</v>
      </c>
      <c r="K583" s="32">
        <f>SUMIFS('Capex forecast'!J$7:J$210,'Capex forecast'!$T$7:$T$210,'Allocation of site-spec costs'!$B583,'Capex forecast'!$S$7:$S$210,'Allocation of site-spec costs'!$D583,'Capex forecast'!$Q$7:$Q$210,"Customer Connection")</f>
        <v>0</v>
      </c>
      <c r="L583" s="32">
        <f>SUMIFS('Capex forecast'!K$7:K$210,'Capex forecast'!$T$7:$T$210,'Allocation of site-spec costs'!$B583,'Capex forecast'!$S$7:$S$210,'Allocation of site-spec costs'!$D583,'Capex forecast'!$Q$7:$Q$210,"Customer Connection")</f>
        <v>0</v>
      </c>
      <c r="M583" s="32">
        <f>SUMIFS('Capex forecast'!L$7:L$210,'Capex forecast'!$T$7:$T$210,'Allocation of site-spec costs'!$B583,'Capex forecast'!$S$7:$S$210,'Allocation of site-spec costs'!$D583,'Capex forecast'!$Q$7:$Q$210,"Customer Connection")</f>
        <v>0</v>
      </c>
      <c r="N583" s="32">
        <f>SUMIFS('Capex forecast'!M$7:M$210,'Capex forecast'!$T$7:$T$210,'Allocation of site-spec costs'!$B583,'Capex forecast'!$S$7:$S$210,'Allocation of site-spec costs'!$D583,'Capex forecast'!$Q$7:$Q$210,"Customer Connection")</f>
        <v>0</v>
      </c>
      <c r="O583" s="32">
        <f>SUMIFS('Capex forecast'!N$7:N$210,'Capex forecast'!$T$7:$T$210,'Allocation of site-spec costs'!$B583,'Capex forecast'!$S$7:$S$210,'Allocation of site-spec costs'!$D583,'Capex forecast'!$Q$7:$Q$210,"Customer Connection")</f>
        <v>0</v>
      </c>
      <c r="Q583" s="6" t="s">
        <v>638</v>
      </c>
      <c r="R583" s="6" t="str">
        <f>INDEX('Raw demand forecast'!$M$7:$M$5830,MATCH($Q583,'Raw demand forecast'!$B$7:$B$5830,0))</f>
        <v>Yes</v>
      </c>
      <c r="S583" s="6" t="str">
        <f>IF(COUNTIF($Q$93:Q583,$B583) = 1, "LV", IF(COUNTIF($Q$93:Q583,$B583) = 2, "HV", "ST"))</f>
        <v>HV</v>
      </c>
      <c r="T583" s="6" t="str">
        <f>INDEX('Demand forecast and growth rate'!$E$7:$E$273,MATCH($Q583,'Demand forecast and growth rate'!$B$7:$B$273,0))</f>
        <v>Steady/falling</v>
      </c>
      <c r="U583" s="32">
        <f>SUMIFS('Capex forecast'!E$7:E$210,'Capex forecast'!$T$7:$T$210,$Q583,'Capex forecast'!$S$7:$S$210,$S583,'Capex forecast'!$Q$7:$Q$210,"Augex")</f>
        <v>0</v>
      </c>
      <c r="V583" s="32">
        <f>SUMIFS('Capex forecast'!F$7:F$210,'Capex forecast'!$T$7:$T$210,$Q583,'Capex forecast'!$S$7:$S$210,$S583,'Capex forecast'!$Q$7:$Q$210,"Augex")</f>
        <v>0</v>
      </c>
      <c r="W583" s="32">
        <f>SUMIFS('Capex forecast'!G$7:G$210,'Capex forecast'!$T$7:$T$210,$Q583,'Capex forecast'!$S$7:$S$210,$S583,'Capex forecast'!$Q$7:$Q$210,"Augex")</f>
        <v>0</v>
      </c>
      <c r="X583" s="32">
        <f>SUMIFS('Capex forecast'!H$7:H$210,'Capex forecast'!$T$7:$T$210,$Q583,'Capex forecast'!$S$7:$S$210,$S583,'Capex forecast'!$Q$7:$Q$210,"Augex")</f>
        <v>0</v>
      </c>
      <c r="Y583" s="32">
        <f>SUMIFS('Capex forecast'!I$7:I$210,'Capex forecast'!$T$7:$T$210,$Q583,'Capex forecast'!$S$7:$S$210,$S583,'Capex forecast'!$Q$7:$Q$210,"Augex")</f>
        <v>0</v>
      </c>
      <c r="Z583" s="32">
        <f>SUMIFS('Capex forecast'!J$7:J$210,'Capex forecast'!$T$7:$T$210,$Q583,'Capex forecast'!$S$7:$S$210,$S583,'Capex forecast'!$Q$7:$Q$210,"Augex")</f>
        <v>0</v>
      </c>
      <c r="AA583" s="32">
        <f>SUMIFS('Capex forecast'!K$7:K$210,'Capex forecast'!$T$7:$T$210,$Q583,'Capex forecast'!$S$7:$S$210,$S583,'Capex forecast'!$Q$7:$Q$210,"Augex")</f>
        <v>0</v>
      </c>
      <c r="AB583" s="32">
        <f>SUMIFS('Capex forecast'!L$7:L$210,'Capex forecast'!$T$7:$T$210,$Q583,'Capex forecast'!$S$7:$S$210,$S583,'Capex forecast'!$Q$7:$Q$210,"Augex")</f>
        <v>0</v>
      </c>
      <c r="AC583" s="32">
        <f>SUMIFS('Capex forecast'!M$7:M$210,'Capex forecast'!$T$7:$T$210,$Q583,'Capex forecast'!$S$7:$S$210,$S583,'Capex forecast'!$Q$7:$Q$210,"Augex")</f>
        <v>0</v>
      </c>
      <c r="AD583" s="32">
        <f>SUMIFS('Capex forecast'!N$7:N$210,'Capex forecast'!$T$7:$T$210,$Q583,'Capex forecast'!$S$7:$S$210,$S583,'Capex forecast'!$Q$7:$Q$210,"Augex")</f>
        <v>0</v>
      </c>
      <c r="AF583" s="6" t="s">
        <v>638</v>
      </c>
      <c r="AG583" s="6" t="str">
        <f>INDEX('Raw demand forecast'!$M$7:$M$5830,MATCH($Q583,'Raw demand forecast'!$B$7:$B$5830,0))</f>
        <v>Yes</v>
      </c>
      <c r="AH583" s="6" t="str">
        <f>IF(COUNTIF($AF$93:AF583,$B583) = 1, "LV", IF(COUNTIF($AF$93:AF583,$B583) = 2, "HV", "ST"))</f>
        <v>HV</v>
      </c>
      <c r="AI583" s="6" t="str">
        <f>INDEX('Demand forecast and growth rate'!$E$7:$E$273,MATCH($Q583,'Demand forecast and growth rate'!$B$7:$B$273,0))</f>
        <v>Steady/falling</v>
      </c>
      <c r="AJ583" s="53">
        <f>SUMIFS('Capex forecast'!E$7:E$210,'Capex forecast'!$T$7:$T$210,$AF583,'Capex forecast'!$S$7:$S$210,$AH583,'Capex forecast'!$Q$7:$Q$210,"Repex")</f>
        <v>0</v>
      </c>
      <c r="AK583" s="53">
        <f>SUMIFS('Capex forecast'!F$7:F$210,'Capex forecast'!$T$7:$T$210,$AF583,'Capex forecast'!$S$7:$S$210,$AH583,'Capex forecast'!$Q$7:$Q$210,"Repex")</f>
        <v>0</v>
      </c>
      <c r="AL583" s="53">
        <f>SUMIFS('Capex forecast'!G$7:G$210,'Capex forecast'!$T$7:$T$210,$AF583,'Capex forecast'!$S$7:$S$210,$AH583,'Capex forecast'!$Q$7:$Q$210,"Repex")</f>
        <v>0</v>
      </c>
      <c r="AM583" s="53">
        <f>SUMIFS('Capex forecast'!H$7:H$210,'Capex forecast'!$T$7:$T$210,$AF583,'Capex forecast'!$S$7:$S$210,$AH583,'Capex forecast'!$Q$7:$Q$210,"Repex")</f>
        <v>0</v>
      </c>
      <c r="AN583" s="53">
        <f>SUMIFS('Capex forecast'!I$7:I$210,'Capex forecast'!$T$7:$T$210,$AF583,'Capex forecast'!$S$7:$S$210,$AH583,'Capex forecast'!$Q$7:$Q$210,"Repex")</f>
        <v>0</v>
      </c>
      <c r="AO583" s="53">
        <f>SUMIFS('Capex forecast'!J$7:J$210,'Capex forecast'!$T$7:$T$210,$AF583,'Capex forecast'!$S$7:$S$210,$AH583,'Capex forecast'!$Q$7:$Q$210,"Repex")</f>
        <v>0</v>
      </c>
      <c r="AP583" s="53">
        <f>SUMIFS('Capex forecast'!K$7:K$210,'Capex forecast'!$T$7:$T$210,$AF583,'Capex forecast'!$S$7:$S$210,$AH583,'Capex forecast'!$Q$7:$Q$210,"Repex")</f>
        <v>0</v>
      </c>
      <c r="AQ583" s="53">
        <f>SUMIFS('Capex forecast'!L$7:L$210,'Capex forecast'!$T$7:$T$210,$AF583,'Capex forecast'!$S$7:$S$210,$AH583,'Capex forecast'!$Q$7:$Q$210,"Repex")</f>
        <v>0</v>
      </c>
      <c r="AR583" s="53">
        <f>SUMIFS('Capex forecast'!M$7:M$210,'Capex forecast'!$T$7:$T$210,$AF583,'Capex forecast'!$S$7:$S$210,$AH583,'Capex forecast'!$Q$7:$Q$210,"Repex")</f>
        <v>0</v>
      </c>
      <c r="AS583" s="53">
        <f>SUMIFS('Capex forecast'!N$7:N$210,'Capex forecast'!$T$7:$T$210,$AF583,'Capex forecast'!$S$7:$S$210,$AH583,'Capex forecast'!$Q$7:$Q$210,"Repex")</f>
        <v>0</v>
      </c>
    </row>
    <row r="584" spans="2:45" ht="15">
      <c r="B584" s="6" t="s">
        <v>84</v>
      </c>
      <c r="C584" s="6" t="str">
        <f>INDEX('Raw demand forecast'!$M$7:$M$5830,MATCH($B584,'Raw demand forecast'!$B$7:$B$5830,0))</f>
        <v>No</v>
      </c>
      <c r="D584" s="6" t="str">
        <f>IF(COUNTIF($B$93:B584,$B584) = 1, "LV", IF(COUNTIF($B$93:B584,$B584) = 2, "HV", "ST"))</f>
        <v>HV</v>
      </c>
      <c r="E584" s="6" t="str">
        <f>INDEX('Demand forecast and growth rate'!$E$7:$E$273,MATCH($B584,'Demand forecast and growth rate'!$B$7:$B$273,0))</f>
        <v>Steady/falling</v>
      </c>
      <c r="F584" s="32">
        <f>SUMIFS('Capex forecast'!E$7:E$210,'Capex forecast'!$T$7:$T$210,'Allocation of site-spec costs'!$B584,'Capex forecast'!$S$7:$S$210,'Allocation of site-spec costs'!$D584,'Capex forecast'!$Q$7:$Q$210,"Customer Connection")</f>
        <v>0</v>
      </c>
      <c r="G584" s="32">
        <f>SUMIFS('Capex forecast'!F$7:F$210,'Capex forecast'!$T$7:$T$210,'Allocation of site-spec costs'!$B584,'Capex forecast'!$S$7:$S$210,'Allocation of site-spec costs'!$D584,'Capex forecast'!$Q$7:$Q$210,"Customer Connection")</f>
        <v>0</v>
      </c>
      <c r="H584" s="32">
        <f>SUMIFS('Capex forecast'!G$7:G$210,'Capex forecast'!$T$7:$T$210,'Allocation of site-spec costs'!$B584,'Capex forecast'!$S$7:$S$210,'Allocation of site-spec costs'!$D584,'Capex forecast'!$Q$7:$Q$210,"Customer Connection")</f>
        <v>0</v>
      </c>
      <c r="I584" s="32">
        <f>SUMIFS('Capex forecast'!H$7:H$210,'Capex forecast'!$T$7:$T$210,'Allocation of site-spec costs'!$B584,'Capex forecast'!$S$7:$S$210,'Allocation of site-spec costs'!$D584,'Capex forecast'!$Q$7:$Q$210,"Customer Connection")</f>
        <v>0</v>
      </c>
      <c r="J584" s="32">
        <f>SUMIFS('Capex forecast'!I$7:I$210,'Capex forecast'!$T$7:$T$210,'Allocation of site-spec costs'!$B584,'Capex forecast'!$S$7:$S$210,'Allocation of site-spec costs'!$D584,'Capex forecast'!$Q$7:$Q$210,"Customer Connection")</f>
        <v>0</v>
      </c>
      <c r="K584" s="32">
        <f>SUMIFS('Capex forecast'!J$7:J$210,'Capex forecast'!$T$7:$T$210,'Allocation of site-spec costs'!$B584,'Capex forecast'!$S$7:$S$210,'Allocation of site-spec costs'!$D584,'Capex forecast'!$Q$7:$Q$210,"Customer Connection")</f>
        <v>0</v>
      </c>
      <c r="L584" s="32">
        <f>SUMIFS('Capex forecast'!K$7:K$210,'Capex forecast'!$T$7:$T$210,'Allocation of site-spec costs'!$B584,'Capex forecast'!$S$7:$S$210,'Allocation of site-spec costs'!$D584,'Capex forecast'!$Q$7:$Q$210,"Customer Connection")</f>
        <v>0</v>
      </c>
      <c r="M584" s="32">
        <f>SUMIFS('Capex forecast'!L$7:L$210,'Capex forecast'!$T$7:$T$210,'Allocation of site-spec costs'!$B584,'Capex forecast'!$S$7:$S$210,'Allocation of site-spec costs'!$D584,'Capex forecast'!$Q$7:$Q$210,"Customer Connection")</f>
        <v>0</v>
      </c>
      <c r="N584" s="32">
        <f>SUMIFS('Capex forecast'!M$7:M$210,'Capex forecast'!$T$7:$T$210,'Allocation of site-spec costs'!$B584,'Capex forecast'!$S$7:$S$210,'Allocation of site-spec costs'!$D584,'Capex forecast'!$Q$7:$Q$210,"Customer Connection")</f>
        <v>0</v>
      </c>
      <c r="O584" s="32">
        <f>SUMIFS('Capex forecast'!N$7:N$210,'Capex forecast'!$T$7:$T$210,'Allocation of site-spec costs'!$B584,'Capex forecast'!$S$7:$S$210,'Allocation of site-spec costs'!$D584,'Capex forecast'!$Q$7:$Q$210,"Customer Connection")</f>
        <v>0</v>
      </c>
      <c r="Q584" s="6" t="s">
        <v>84</v>
      </c>
      <c r="R584" s="6" t="str">
        <f>INDEX('Raw demand forecast'!$M$7:$M$5830,MATCH($Q584,'Raw demand forecast'!$B$7:$B$5830,0))</f>
        <v>No</v>
      </c>
      <c r="S584" s="6" t="str">
        <f>IF(COUNTIF($Q$93:Q584,$B584) = 1, "LV", IF(COUNTIF($Q$93:Q584,$B584) = 2, "HV", "ST"))</f>
        <v>HV</v>
      </c>
      <c r="T584" s="6" t="str">
        <f>INDEX('Demand forecast and growth rate'!$E$7:$E$273,MATCH($Q584,'Demand forecast and growth rate'!$B$7:$B$273,0))</f>
        <v>Steady/falling</v>
      </c>
      <c r="U584" s="32">
        <f>SUMIFS('Capex forecast'!E$7:E$210,'Capex forecast'!$T$7:$T$210,$Q584,'Capex forecast'!$S$7:$S$210,$S584,'Capex forecast'!$Q$7:$Q$210,"Augex")</f>
        <v>0</v>
      </c>
      <c r="V584" s="32">
        <f>SUMIFS('Capex forecast'!F$7:F$210,'Capex forecast'!$T$7:$T$210,$Q584,'Capex forecast'!$S$7:$S$210,$S584,'Capex forecast'!$Q$7:$Q$210,"Augex")</f>
        <v>0</v>
      </c>
      <c r="W584" s="32">
        <f>SUMIFS('Capex forecast'!G$7:G$210,'Capex forecast'!$T$7:$T$210,$Q584,'Capex forecast'!$S$7:$S$210,$S584,'Capex forecast'!$Q$7:$Q$210,"Augex")</f>
        <v>0</v>
      </c>
      <c r="X584" s="32">
        <f>SUMIFS('Capex forecast'!H$7:H$210,'Capex forecast'!$T$7:$T$210,$Q584,'Capex forecast'!$S$7:$S$210,$S584,'Capex forecast'!$Q$7:$Q$210,"Augex")</f>
        <v>0</v>
      </c>
      <c r="Y584" s="32">
        <f>SUMIFS('Capex forecast'!I$7:I$210,'Capex forecast'!$T$7:$T$210,$Q584,'Capex forecast'!$S$7:$S$210,$S584,'Capex forecast'!$Q$7:$Q$210,"Augex")</f>
        <v>0</v>
      </c>
      <c r="Z584" s="32">
        <f>SUMIFS('Capex forecast'!J$7:J$210,'Capex forecast'!$T$7:$T$210,$Q584,'Capex forecast'!$S$7:$S$210,$S584,'Capex forecast'!$Q$7:$Q$210,"Augex")</f>
        <v>0</v>
      </c>
      <c r="AA584" s="32">
        <f>SUMIFS('Capex forecast'!K$7:K$210,'Capex forecast'!$T$7:$T$210,$Q584,'Capex forecast'!$S$7:$S$210,$S584,'Capex forecast'!$Q$7:$Q$210,"Augex")</f>
        <v>0</v>
      </c>
      <c r="AB584" s="32">
        <f>SUMIFS('Capex forecast'!L$7:L$210,'Capex forecast'!$T$7:$T$210,$Q584,'Capex forecast'!$S$7:$S$210,$S584,'Capex forecast'!$Q$7:$Q$210,"Augex")</f>
        <v>0</v>
      </c>
      <c r="AC584" s="32">
        <f>SUMIFS('Capex forecast'!M$7:M$210,'Capex forecast'!$T$7:$T$210,$Q584,'Capex forecast'!$S$7:$S$210,$S584,'Capex forecast'!$Q$7:$Q$210,"Augex")</f>
        <v>0</v>
      </c>
      <c r="AD584" s="32">
        <f>SUMIFS('Capex forecast'!N$7:N$210,'Capex forecast'!$T$7:$T$210,$Q584,'Capex forecast'!$S$7:$S$210,$S584,'Capex forecast'!$Q$7:$Q$210,"Augex")</f>
        <v>0</v>
      </c>
      <c r="AF584" s="6" t="s">
        <v>84</v>
      </c>
      <c r="AG584" s="6" t="str">
        <f>INDEX('Raw demand forecast'!$M$7:$M$5830,MATCH($Q584,'Raw demand forecast'!$B$7:$B$5830,0))</f>
        <v>No</v>
      </c>
      <c r="AH584" s="6" t="str">
        <f>IF(COUNTIF($AF$93:AF584,$B584) = 1, "LV", IF(COUNTIF($AF$93:AF584,$B584) = 2, "HV", "ST"))</f>
        <v>HV</v>
      </c>
      <c r="AI584" s="6" t="str">
        <f>INDEX('Demand forecast and growth rate'!$E$7:$E$273,MATCH($Q584,'Demand forecast and growth rate'!$B$7:$B$273,0))</f>
        <v>Steady/falling</v>
      </c>
      <c r="AJ584" s="53">
        <f>SUMIFS('Capex forecast'!E$7:E$210,'Capex forecast'!$T$7:$T$210,$AF584,'Capex forecast'!$S$7:$S$210,$AH584,'Capex forecast'!$Q$7:$Q$210,"Repex")</f>
        <v>1890000</v>
      </c>
      <c r="AK584" s="53">
        <f>SUMIFS('Capex forecast'!F$7:F$210,'Capex forecast'!$T$7:$T$210,$AF584,'Capex forecast'!$S$7:$S$210,$AH584,'Capex forecast'!$Q$7:$Q$210,"Repex")</f>
        <v>0</v>
      </c>
      <c r="AL584" s="53">
        <f>SUMIFS('Capex forecast'!G$7:G$210,'Capex forecast'!$T$7:$T$210,$AF584,'Capex forecast'!$S$7:$S$210,$AH584,'Capex forecast'!$Q$7:$Q$210,"Repex")</f>
        <v>0</v>
      </c>
      <c r="AM584" s="53">
        <f>SUMIFS('Capex forecast'!H$7:H$210,'Capex forecast'!$T$7:$T$210,$AF584,'Capex forecast'!$S$7:$S$210,$AH584,'Capex forecast'!$Q$7:$Q$210,"Repex")</f>
        <v>0</v>
      </c>
      <c r="AN584" s="53">
        <f>SUMIFS('Capex forecast'!I$7:I$210,'Capex forecast'!$T$7:$T$210,$AF584,'Capex forecast'!$S$7:$S$210,$AH584,'Capex forecast'!$Q$7:$Q$210,"Repex")</f>
        <v>0</v>
      </c>
      <c r="AO584" s="53">
        <f>SUMIFS('Capex forecast'!J$7:J$210,'Capex forecast'!$T$7:$T$210,$AF584,'Capex forecast'!$S$7:$S$210,$AH584,'Capex forecast'!$Q$7:$Q$210,"Repex")</f>
        <v>0</v>
      </c>
      <c r="AP584" s="53">
        <f>SUMIFS('Capex forecast'!K$7:K$210,'Capex forecast'!$T$7:$T$210,$AF584,'Capex forecast'!$S$7:$S$210,$AH584,'Capex forecast'!$Q$7:$Q$210,"Repex")</f>
        <v>0</v>
      </c>
      <c r="AQ584" s="53">
        <f>SUMIFS('Capex forecast'!L$7:L$210,'Capex forecast'!$T$7:$T$210,$AF584,'Capex forecast'!$S$7:$S$210,$AH584,'Capex forecast'!$Q$7:$Q$210,"Repex")</f>
        <v>0</v>
      </c>
      <c r="AR584" s="53">
        <f>SUMIFS('Capex forecast'!M$7:M$210,'Capex forecast'!$T$7:$T$210,$AF584,'Capex forecast'!$S$7:$S$210,$AH584,'Capex forecast'!$Q$7:$Q$210,"Repex")</f>
        <v>0</v>
      </c>
      <c r="AS584" s="53">
        <f>SUMIFS('Capex forecast'!N$7:N$210,'Capex forecast'!$T$7:$T$210,$AF584,'Capex forecast'!$S$7:$S$210,$AH584,'Capex forecast'!$Q$7:$Q$210,"Repex")</f>
        <v>0</v>
      </c>
    </row>
    <row r="585" spans="2:45" ht="15">
      <c r="B585" s="6" t="s">
        <v>88</v>
      </c>
      <c r="C585" s="6" t="str">
        <f>INDEX('Raw demand forecast'!$M$7:$M$5830,MATCH($B585,'Raw demand forecast'!$B$7:$B$5830,0))</f>
        <v>No</v>
      </c>
      <c r="D585" s="6" t="str">
        <f>IF(COUNTIF($B$93:B585,$B585) = 1, "LV", IF(COUNTIF($B$93:B585,$B585) = 2, "HV", "ST"))</f>
        <v>HV</v>
      </c>
      <c r="E585" s="6" t="str">
        <f>INDEX('Demand forecast and growth rate'!$E$7:$E$273,MATCH($B585,'Demand forecast and growth rate'!$B$7:$B$273,0))</f>
        <v>Steady/falling</v>
      </c>
      <c r="F585" s="32">
        <f>SUMIFS('Capex forecast'!E$7:E$210,'Capex forecast'!$T$7:$T$210,'Allocation of site-spec costs'!$B585,'Capex forecast'!$S$7:$S$210,'Allocation of site-spec costs'!$D585,'Capex forecast'!$Q$7:$Q$210,"Customer Connection")</f>
        <v>0</v>
      </c>
      <c r="G585" s="32">
        <f>SUMIFS('Capex forecast'!F$7:F$210,'Capex forecast'!$T$7:$T$210,'Allocation of site-spec costs'!$B585,'Capex forecast'!$S$7:$S$210,'Allocation of site-spec costs'!$D585,'Capex forecast'!$Q$7:$Q$210,"Customer Connection")</f>
        <v>0</v>
      </c>
      <c r="H585" s="32">
        <f>SUMIFS('Capex forecast'!G$7:G$210,'Capex forecast'!$T$7:$T$210,'Allocation of site-spec costs'!$B585,'Capex forecast'!$S$7:$S$210,'Allocation of site-spec costs'!$D585,'Capex forecast'!$Q$7:$Q$210,"Customer Connection")</f>
        <v>0</v>
      </c>
      <c r="I585" s="32">
        <f>SUMIFS('Capex forecast'!H$7:H$210,'Capex forecast'!$T$7:$T$210,'Allocation of site-spec costs'!$B585,'Capex forecast'!$S$7:$S$210,'Allocation of site-spec costs'!$D585,'Capex forecast'!$Q$7:$Q$210,"Customer Connection")</f>
        <v>0</v>
      </c>
      <c r="J585" s="32">
        <f>SUMIFS('Capex forecast'!I$7:I$210,'Capex forecast'!$T$7:$T$210,'Allocation of site-spec costs'!$B585,'Capex forecast'!$S$7:$S$210,'Allocation of site-spec costs'!$D585,'Capex forecast'!$Q$7:$Q$210,"Customer Connection")</f>
        <v>0</v>
      </c>
      <c r="K585" s="32">
        <f>SUMIFS('Capex forecast'!J$7:J$210,'Capex forecast'!$T$7:$T$210,'Allocation of site-spec costs'!$B585,'Capex forecast'!$S$7:$S$210,'Allocation of site-spec costs'!$D585,'Capex forecast'!$Q$7:$Q$210,"Customer Connection")</f>
        <v>0</v>
      </c>
      <c r="L585" s="32">
        <f>SUMIFS('Capex forecast'!K$7:K$210,'Capex forecast'!$T$7:$T$210,'Allocation of site-spec costs'!$B585,'Capex forecast'!$S$7:$S$210,'Allocation of site-spec costs'!$D585,'Capex forecast'!$Q$7:$Q$210,"Customer Connection")</f>
        <v>0</v>
      </c>
      <c r="M585" s="32">
        <f>SUMIFS('Capex forecast'!L$7:L$210,'Capex forecast'!$T$7:$T$210,'Allocation of site-spec costs'!$B585,'Capex forecast'!$S$7:$S$210,'Allocation of site-spec costs'!$D585,'Capex forecast'!$Q$7:$Q$210,"Customer Connection")</f>
        <v>0</v>
      </c>
      <c r="N585" s="32">
        <f>SUMIFS('Capex forecast'!M$7:M$210,'Capex forecast'!$T$7:$T$210,'Allocation of site-spec costs'!$B585,'Capex forecast'!$S$7:$S$210,'Allocation of site-spec costs'!$D585,'Capex forecast'!$Q$7:$Q$210,"Customer Connection")</f>
        <v>0</v>
      </c>
      <c r="O585" s="32">
        <f>SUMIFS('Capex forecast'!N$7:N$210,'Capex forecast'!$T$7:$T$210,'Allocation of site-spec costs'!$B585,'Capex forecast'!$S$7:$S$210,'Allocation of site-spec costs'!$D585,'Capex forecast'!$Q$7:$Q$210,"Customer Connection")</f>
        <v>0</v>
      </c>
      <c r="Q585" s="6" t="s">
        <v>88</v>
      </c>
      <c r="R585" s="6" t="str">
        <f>INDEX('Raw demand forecast'!$M$7:$M$5830,MATCH($Q585,'Raw demand forecast'!$B$7:$B$5830,0))</f>
        <v>No</v>
      </c>
      <c r="S585" s="6" t="str">
        <f>IF(COUNTIF($Q$93:Q585,$B585) = 1, "LV", IF(COUNTIF($Q$93:Q585,$B585) = 2, "HV", "ST"))</f>
        <v>HV</v>
      </c>
      <c r="T585" s="6" t="str">
        <f>INDEX('Demand forecast and growth rate'!$E$7:$E$273,MATCH($Q585,'Demand forecast and growth rate'!$B$7:$B$273,0))</f>
        <v>Steady/falling</v>
      </c>
      <c r="U585" s="32">
        <f>SUMIFS('Capex forecast'!E$7:E$210,'Capex forecast'!$T$7:$T$210,$Q585,'Capex forecast'!$S$7:$S$210,$S585,'Capex forecast'!$Q$7:$Q$210,"Augex")</f>
        <v>0</v>
      </c>
      <c r="V585" s="32">
        <f>SUMIFS('Capex forecast'!F$7:F$210,'Capex forecast'!$T$7:$T$210,$Q585,'Capex forecast'!$S$7:$S$210,$S585,'Capex forecast'!$Q$7:$Q$210,"Augex")</f>
        <v>0</v>
      </c>
      <c r="W585" s="32">
        <f>SUMIFS('Capex forecast'!G$7:G$210,'Capex forecast'!$T$7:$T$210,$Q585,'Capex forecast'!$S$7:$S$210,$S585,'Capex forecast'!$Q$7:$Q$210,"Augex")</f>
        <v>0</v>
      </c>
      <c r="X585" s="32">
        <f>SUMIFS('Capex forecast'!H$7:H$210,'Capex forecast'!$T$7:$T$210,$Q585,'Capex forecast'!$S$7:$S$210,$S585,'Capex forecast'!$Q$7:$Q$210,"Augex")</f>
        <v>0</v>
      </c>
      <c r="Y585" s="32">
        <f>SUMIFS('Capex forecast'!I$7:I$210,'Capex forecast'!$T$7:$T$210,$Q585,'Capex forecast'!$S$7:$S$210,$S585,'Capex forecast'!$Q$7:$Q$210,"Augex")</f>
        <v>0</v>
      </c>
      <c r="Z585" s="32">
        <f>SUMIFS('Capex forecast'!J$7:J$210,'Capex forecast'!$T$7:$T$210,$Q585,'Capex forecast'!$S$7:$S$210,$S585,'Capex forecast'!$Q$7:$Q$210,"Augex")</f>
        <v>0</v>
      </c>
      <c r="AA585" s="32">
        <f>SUMIFS('Capex forecast'!K$7:K$210,'Capex forecast'!$T$7:$T$210,$Q585,'Capex forecast'!$S$7:$S$210,$S585,'Capex forecast'!$Q$7:$Q$210,"Augex")</f>
        <v>0</v>
      </c>
      <c r="AB585" s="32">
        <f>SUMIFS('Capex forecast'!L$7:L$210,'Capex forecast'!$T$7:$T$210,$Q585,'Capex forecast'!$S$7:$S$210,$S585,'Capex forecast'!$Q$7:$Q$210,"Augex")</f>
        <v>0</v>
      </c>
      <c r="AC585" s="32">
        <f>SUMIFS('Capex forecast'!M$7:M$210,'Capex forecast'!$T$7:$T$210,$Q585,'Capex forecast'!$S$7:$S$210,$S585,'Capex forecast'!$Q$7:$Q$210,"Augex")</f>
        <v>0</v>
      </c>
      <c r="AD585" s="32">
        <f>SUMIFS('Capex forecast'!N$7:N$210,'Capex forecast'!$T$7:$T$210,$Q585,'Capex forecast'!$S$7:$S$210,$S585,'Capex forecast'!$Q$7:$Q$210,"Augex")</f>
        <v>0</v>
      </c>
      <c r="AF585" s="6" t="s">
        <v>88</v>
      </c>
      <c r="AG585" s="6" t="str">
        <f>INDEX('Raw demand forecast'!$M$7:$M$5830,MATCH($Q585,'Raw demand forecast'!$B$7:$B$5830,0))</f>
        <v>No</v>
      </c>
      <c r="AH585" s="6" t="str">
        <f>IF(COUNTIF($AF$93:AF585,$B585) = 1, "LV", IF(COUNTIF($AF$93:AF585,$B585) = 2, "HV", "ST"))</f>
        <v>HV</v>
      </c>
      <c r="AI585" s="6" t="str">
        <f>INDEX('Demand forecast and growth rate'!$E$7:$E$273,MATCH($Q585,'Demand forecast and growth rate'!$B$7:$B$273,0))</f>
        <v>Steady/falling</v>
      </c>
      <c r="AJ585" s="53">
        <f>SUMIFS('Capex forecast'!E$7:E$210,'Capex forecast'!$T$7:$T$210,$AF585,'Capex forecast'!$S$7:$S$210,$AH585,'Capex forecast'!$Q$7:$Q$210,"Repex")</f>
        <v>0</v>
      </c>
      <c r="AK585" s="53">
        <f>SUMIFS('Capex forecast'!F$7:F$210,'Capex forecast'!$T$7:$T$210,$AF585,'Capex forecast'!$S$7:$S$210,$AH585,'Capex forecast'!$Q$7:$Q$210,"Repex")</f>
        <v>0</v>
      </c>
      <c r="AL585" s="53">
        <f>SUMIFS('Capex forecast'!G$7:G$210,'Capex forecast'!$T$7:$T$210,$AF585,'Capex forecast'!$S$7:$S$210,$AH585,'Capex forecast'!$Q$7:$Q$210,"Repex")</f>
        <v>0</v>
      </c>
      <c r="AM585" s="53">
        <f>SUMIFS('Capex forecast'!H$7:H$210,'Capex forecast'!$T$7:$T$210,$AF585,'Capex forecast'!$S$7:$S$210,$AH585,'Capex forecast'!$Q$7:$Q$210,"Repex")</f>
        <v>0</v>
      </c>
      <c r="AN585" s="53">
        <f>SUMIFS('Capex forecast'!I$7:I$210,'Capex forecast'!$T$7:$T$210,$AF585,'Capex forecast'!$S$7:$S$210,$AH585,'Capex forecast'!$Q$7:$Q$210,"Repex")</f>
        <v>0</v>
      </c>
      <c r="AO585" s="53">
        <f>SUMIFS('Capex forecast'!J$7:J$210,'Capex forecast'!$T$7:$T$210,$AF585,'Capex forecast'!$S$7:$S$210,$AH585,'Capex forecast'!$Q$7:$Q$210,"Repex")</f>
        <v>0</v>
      </c>
      <c r="AP585" s="53">
        <f>SUMIFS('Capex forecast'!K$7:K$210,'Capex forecast'!$T$7:$T$210,$AF585,'Capex forecast'!$S$7:$S$210,$AH585,'Capex forecast'!$Q$7:$Q$210,"Repex")</f>
        <v>0</v>
      </c>
      <c r="AQ585" s="53">
        <f>SUMIFS('Capex forecast'!L$7:L$210,'Capex forecast'!$T$7:$T$210,$AF585,'Capex forecast'!$S$7:$S$210,$AH585,'Capex forecast'!$Q$7:$Q$210,"Repex")</f>
        <v>0</v>
      </c>
      <c r="AR585" s="53">
        <f>SUMIFS('Capex forecast'!M$7:M$210,'Capex forecast'!$T$7:$T$210,$AF585,'Capex forecast'!$S$7:$S$210,$AH585,'Capex forecast'!$Q$7:$Q$210,"Repex")</f>
        <v>0</v>
      </c>
      <c r="AS585" s="53">
        <f>SUMIFS('Capex forecast'!N$7:N$210,'Capex forecast'!$T$7:$T$210,$AF585,'Capex forecast'!$S$7:$S$210,$AH585,'Capex forecast'!$Q$7:$Q$210,"Repex")</f>
        <v>0</v>
      </c>
    </row>
    <row r="586" spans="2:45" ht="15">
      <c r="B586" s="6" t="s">
        <v>550</v>
      </c>
      <c r="C586" s="6" t="str">
        <f>INDEX('Raw demand forecast'!$M$7:$M$5830,MATCH($B586,'Raw demand forecast'!$B$7:$B$5830,0))</f>
        <v>Yes</v>
      </c>
      <c r="D586" s="6" t="str">
        <f>IF(COUNTIF($B$93:B586,$B586) = 1, "LV", IF(COUNTIF($B$93:B586,$B586) = 2, "HV", "ST"))</f>
        <v>HV</v>
      </c>
      <c r="E586" s="6" t="str">
        <f>INDEX('Demand forecast and growth rate'!$E$7:$E$273,MATCH($B586,'Demand forecast and growth rate'!$B$7:$B$273,0))</f>
        <v>High growth</v>
      </c>
      <c r="F586" s="32">
        <f>SUMIFS('Capex forecast'!E$7:E$210,'Capex forecast'!$T$7:$T$210,'Allocation of site-spec costs'!$B586,'Capex forecast'!$S$7:$S$210,'Allocation of site-spec costs'!$D586,'Capex forecast'!$Q$7:$Q$210,"Customer Connection")</f>
        <v>0</v>
      </c>
      <c r="G586" s="32">
        <f>SUMIFS('Capex forecast'!F$7:F$210,'Capex forecast'!$T$7:$T$210,'Allocation of site-spec costs'!$B586,'Capex forecast'!$S$7:$S$210,'Allocation of site-spec costs'!$D586,'Capex forecast'!$Q$7:$Q$210,"Customer Connection")</f>
        <v>0</v>
      </c>
      <c r="H586" s="32">
        <f>SUMIFS('Capex forecast'!G$7:G$210,'Capex forecast'!$T$7:$T$210,'Allocation of site-spec costs'!$B586,'Capex forecast'!$S$7:$S$210,'Allocation of site-spec costs'!$D586,'Capex forecast'!$Q$7:$Q$210,"Customer Connection")</f>
        <v>0</v>
      </c>
      <c r="I586" s="32">
        <f>SUMIFS('Capex forecast'!H$7:H$210,'Capex forecast'!$T$7:$T$210,'Allocation of site-spec costs'!$B586,'Capex forecast'!$S$7:$S$210,'Allocation of site-spec costs'!$D586,'Capex forecast'!$Q$7:$Q$210,"Customer Connection")</f>
        <v>0</v>
      </c>
      <c r="J586" s="32">
        <f>SUMIFS('Capex forecast'!I$7:I$210,'Capex forecast'!$T$7:$T$210,'Allocation of site-spec costs'!$B586,'Capex forecast'!$S$7:$S$210,'Allocation of site-spec costs'!$D586,'Capex forecast'!$Q$7:$Q$210,"Customer Connection")</f>
        <v>0</v>
      </c>
      <c r="K586" s="32">
        <f>SUMIFS('Capex forecast'!J$7:J$210,'Capex forecast'!$T$7:$T$210,'Allocation of site-spec costs'!$B586,'Capex forecast'!$S$7:$S$210,'Allocation of site-spec costs'!$D586,'Capex forecast'!$Q$7:$Q$210,"Customer Connection")</f>
        <v>0</v>
      </c>
      <c r="L586" s="32">
        <f>SUMIFS('Capex forecast'!K$7:K$210,'Capex forecast'!$T$7:$T$210,'Allocation of site-spec costs'!$B586,'Capex forecast'!$S$7:$S$210,'Allocation of site-spec costs'!$D586,'Capex forecast'!$Q$7:$Q$210,"Customer Connection")</f>
        <v>0</v>
      </c>
      <c r="M586" s="32">
        <f>SUMIFS('Capex forecast'!L$7:L$210,'Capex forecast'!$T$7:$T$210,'Allocation of site-spec costs'!$B586,'Capex forecast'!$S$7:$S$210,'Allocation of site-spec costs'!$D586,'Capex forecast'!$Q$7:$Q$210,"Customer Connection")</f>
        <v>0</v>
      </c>
      <c r="N586" s="32">
        <f>SUMIFS('Capex forecast'!M$7:M$210,'Capex forecast'!$T$7:$T$210,'Allocation of site-spec costs'!$B586,'Capex forecast'!$S$7:$S$210,'Allocation of site-spec costs'!$D586,'Capex forecast'!$Q$7:$Q$210,"Customer Connection")</f>
        <v>0</v>
      </c>
      <c r="O586" s="32">
        <f>SUMIFS('Capex forecast'!N$7:N$210,'Capex forecast'!$T$7:$T$210,'Allocation of site-spec costs'!$B586,'Capex forecast'!$S$7:$S$210,'Allocation of site-spec costs'!$D586,'Capex forecast'!$Q$7:$Q$210,"Customer Connection")</f>
        <v>0</v>
      </c>
      <c r="Q586" s="6" t="s">
        <v>550</v>
      </c>
      <c r="R586" s="6" t="str">
        <f>INDEX('Raw demand forecast'!$M$7:$M$5830,MATCH($Q586,'Raw demand forecast'!$B$7:$B$5830,0))</f>
        <v>Yes</v>
      </c>
      <c r="S586" s="6" t="str">
        <f>IF(COUNTIF($Q$93:Q586,$B586) = 1, "LV", IF(COUNTIF($Q$93:Q586,$B586) = 2, "HV", "ST"))</f>
        <v>HV</v>
      </c>
      <c r="T586" s="6" t="str">
        <f>INDEX('Demand forecast and growth rate'!$E$7:$E$273,MATCH($Q586,'Demand forecast and growth rate'!$B$7:$B$273,0))</f>
        <v>High growth</v>
      </c>
      <c r="U586" s="32">
        <f>SUMIFS('Capex forecast'!E$7:E$210,'Capex forecast'!$T$7:$T$210,$Q586,'Capex forecast'!$S$7:$S$210,$S586,'Capex forecast'!$Q$7:$Q$210,"Augex")</f>
        <v>0</v>
      </c>
      <c r="V586" s="32">
        <f>SUMIFS('Capex forecast'!F$7:F$210,'Capex forecast'!$T$7:$T$210,$Q586,'Capex forecast'!$S$7:$S$210,$S586,'Capex forecast'!$Q$7:$Q$210,"Augex")</f>
        <v>0</v>
      </c>
      <c r="W586" s="32">
        <f>SUMIFS('Capex forecast'!G$7:G$210,'Capex forecast'!$T$7:$T$210,$Q586,'Capex forecast'!$S$7:$S$210,$S586,'Capex forecast'!$Q$7:$Q$210,"Augex")</f>
        <v>0</v>
      </c>
      <c r="X586" s="32">
        <f>SUMIFS('Capex forecast'!H$7:H$210,'Capex forecast'!$T$7:$T$210,$Q586,'Capex forecast'!$S$7:$S$210,$S586,'Capex forecast'!$Q$7:$Q$210,"Augex")</f>
        <v>0</v>
      </c>
      <c r="Y586" s="32">
        <f>SUMIFS('Capex forecast'!I$7:I$210,'Capex forecast'!$T$7:$T$210,$Q586,'Capex forecast'!$S$7:$S$210,$S586,'Capex forecast'!$Q$7:$Q$210,"Augex")</f>
        <v>0</v>
      </c>
      <c r="Z586" s="32">
        <f>SUMIFS('Capex forecast'!J$7:J$210,'Capex forecast'!$T$7:$T$210,$Q586,'Capex forecast'!$S$7:$S$210,$S586,'Capex forecast'!$Q$7:$Q$210,"Augex")</f>
        <v>0</v>
      </c>
      <c r="AA586" s="32">
        <f>SUMIFS('Capex forecast'!K$7:K$210,'Capex forecast'!$T$7:$T$210,$Q586,'Capex forecast'!$S$7:$S$210,$S586,'Capex forecast'!$Q$7:$Q$210,"Augex")</f>
        <v>0</v>
      </c>
      <c r="AB586" s="32">
        <f>SUMIFS('Capex forecast'!L$7:L$210,'Capex forecast'!$T$7:$T$210,$Q586,'Capex forecast'!$S$7:$S$210,$S586,'Capex forecast'!$Q$7:$Q$210,"Augex")</f>
        <v>0</v>
      </c>
      <c r="AC586" s="32">
        <f>SUMIFS('Capex forecast'!M$7:M$210,'Capex forecast'!$T$7:$T$210,$Q586,'Capex forecast'!$S$7:$S$210,$S586,'Capex forecast'!$Q$7:$Q$210,"Augex")</f>
        <v>0</v>
      </c>
      <c r="AD586" s="32">
        <f>SUMIFS('Capex forecast'!N$7:N$210,'Capex forecast'!$T$7:$T$210,$Q586,'Capex forecast'!$S$7:$S$210,$S586,'Capex forecast'!$Q$7:$Q$210,"Augex")</f>
        <v>0</v>
      </c>
      <c r="AF586" s="6" t="s">
        <v>550</v>
      </c>
      <c r="AG586" s="6" t="str">
        <f>INDEX('Raw demand forecast'!$M$7:$M$5830,MATCH($Q586,'Raw demand forecast'!$B$7:$B$5830,0))</f>
        <v>Yes</v>
      </c>
      <c r="AH586" s="6" t="str">
        <f>IF(COUNTIF($AF$93:AF586,$B586) = 1, "LV", IF(COUNTIF($AF$93:AF586,$B586) = 2, "HV", "ST"))</f>
        <v>HV</v>
      </c>
      <c r="AI586" s="6" t="str">
        <f>INDEX('Demand forecast and growth rate'!$E$7:$E$273,MATCH($Q586,'Demand forecast and growth rate'!$B$7:$B$273,0))</f>
        <v>High growth</v>
      </c>
      <c r="AJ586" s="53">
        <f>SUMIFS('Capex forecast'!E$7:E$210,'Capex forecast'!$T$7:$T$210,$AF586,'Capex forecast'!$S$7:$S$210,$AH586,'Capex forecast'!$Q$7:$Q$210,"Repex")</f>
        <v>0</v>
      </c>
      <c r="AK586" s="53">
        <f>SUMIFS('Capex forecast'!F$7:F$210,'Capex forecast'!$T$7:$T$210,$AF586,'Capex forecast'!$S$7:$S$210,$AH586,'Capex forecast'!$Q$7:$Q$210,"Repex")</f>
        <v>0</v>
      </c>
      <c r="AL586" s="53">
        <f>SUMIFS('Capex forecast'!G$7:G$210,'Capex forecast'!$T$7:$T$210,$AF586,'Capex forecast'!$S$7:$S$210,$AH586,'Capex forecast'!$Q$7:$Q$210,"Repex")</f>
        <v>0</v>
      </c>
      <c r="AM586" s="53">
        <f>SUMIFS('Capex forecast'!H$7:H$210,'Capex forecast'!$T$7:$T$210,$AF586,'Capex forecast'!$S$7:$S$210,$AH586,'Capex forecast'!$Q$7:$Q$210,"Repex")</f>
        <v>0</v>
      </c>
      <c r="AN586" s="53">
        <f>SUMIFS('Capex forecast'!I$7:I$210,'Capex forecast'!$T$7:$T$210,$AF586,'Capex forecast'!$S$7:$S$210,$AH586,'Capex forecast'!$Q$7:$Q$210,"Repex")</f>
        <v>0</v>
      </c>
      <c r="AO586" s="53">
        <f>SUMIFS('Capex forecast'!J$7:J$210,'Capex forecast'!$T$7:$T$210,$AF586,'Capex forecast'!$S$7:$S$210,$AH586,'Capex forecast'!$Q$7:$Q$210,"Repex")</f>
        <v>0</v>
      </c>
      <c r="AP586" s="53">
        <f>SUMIFS('Capex forecast'!K$7:K$210,'Capex forecast'!$T$7:$T$210,$AF586,'Capex forecast'!$S$7:$S$210,$AH586,'Capex forecast'!$Q$7:$Q$210,"Repex")</f>
        <v>0</v>
      </c>
      <c r="AQ586" s="53">
        <f>SUMIFS('Capex forecast'!L$7:L$210,'Capex forecast'!$T$7:$T$210,$AF586,'Capex forecast'!$S$7:$S$210,$AH586,'Capex forecast'!$Q$7:$Q$210,"Repex")</f>
        <v>0</v>
      </c>
      <c r="AR586" s="53">
        <f>SUMIFS('Capex forecast'!M$7:M$210,'Capex forecast'!$T$7:$T$210,$AF586,'Capex forecast'!$S$7:$S$210,$AH586,'Capex forecast'!$Q$7:$Q$210,"Repex")</f>
        <v>0</v>
      </c>
      <c r="AS586" s="53">
        <f>SUMIFS('Capex forecast'!N$7:N$210,'Capex forecast'!$T$7:$T$210,$AF586,'Capex forecast'!$S$7:$S$210,$AH586,'Capex forecast'!$Q$7:$Q$210,"Repex")</f>
        <v>0</v>
      </c>
    </row>
    <row r="587" spans="2:45" ht="15">
      <c r="B587" s="6" t="s">
        <v>15</v>
      </c>
      <c r="C587" s="6" t="str">
        <f>INDEX('Raw demand forecast'!$M$7:$M$5830,MATCH($B587,'Raw demand forecast'!$B$7:$B$5830,0))</f>
        <v>No</v>
      </c>
      <c r="D587" s="6" t="str">
        <f>IF(COUNTIF($B$93:B587,$B587) = 1, "LV", IF(COUNTIF($B$93:B587,$B587) = 2, "HV", "ST"))</f>
        <v>HV</v>
      </c>
      <c r="E587" s="6" t="str">
        <f>INDEX('Demand forecast and growth rate'!$E$7:$E$273,MATCH($B587,'Demand forecast and growth rate'!$B$7:$B$273,0))</f>
        <v>Small growth</v>
      </c>
      <c r="F587" s="32">
        <f>SUMIFS('Capex forecast'!E$7:E$210,'Capex forecast'!$T$7:$T$210,'Allocation of site-spec costs'!$B587,'Capex forecast'!$S$7:$S$210,'Allocation of site-spec costs'!$D587,'Capex forecast'!$Q$7:$Q$210,"Customer Connection")</f>
        <v>0</v>
      </c>
      <c r="G587" s="32">
        <f>SUMIFS('Capex forecast'!F$7:F$210,'Capex forecast'!$T$7:$T$210,'Allocation of site-spec costs'!$B587,'Capex forecast'!$S$7:$S$210,'Allocation of site-spec costs'!$D587,'Capex forecast'!$Q$7:$Q$210,"Customer Connection")</f>
        <v>0</v>
      </c>
      <c r="H587" s="32">
        <f>SUMIFS('Capex forecast'!G$7:G$210,'Capex forecast'!$T$7:$T$210,'Allocation of site-spec costs'!$B587,'Capex forecast'!$S$7:$S$210,'Allocation of site-spec costs'!$D587,'Capex forecast'!$Q$7:$Q$210,"Customer Connection")</f>
        <v>0</v>
      </c>
      <c r="I587" s="32">
        <f>SUMIFS('Capex forecast'!H$7:H$210,'Capex forecast'!$T$7:$T$210,'Allocation of site-spec costs'!$B587,'Capex forecast'!$S$7:$S$210,'Allocation of site-spec costs'!$D587,'Capex forecast'!$Q$7:$Q$210,"Customer Connection")</f>
        <v>0</v>
      </c>
      <c r="J587" s="32">
        <f>SUMIFS('Capex forecast'!I$7:I$210,'Capex forecast'!$T$7:$T$210,'Allocation of site-spec costs'!$B587,'Capex forecast'!$S$7:$S$210,'Allocation of site-spec costs'!$D587,'Capex forecast'!$Q$7:$Q$210,"Customer Connection")</f>
        <v>0</v>
      </c>
      <c r="K587" s="32">
        <f>SUMIFS('Capex forecast'!J$7:J$210,'Capex forecast'!$T$7:$T$210,'Allocation of site-spec costs'!$B587,'Capex forecast'!$S$7:$S$210,'Allocation of site-spec costs'!$D587,'Capex forecast'!$Q$7:$Q$210,"Customer Connection")</f>
        <v>0</v>
      </c>
      <c r="L587" s="32">
        <f>SUMIFS('Capex forecast'!K$7:K$210,'Capex forecast'!$T$7:$T$210,'Allocation of site-spec costs'!$B587,'Capex forecast'!$S$7:$S$210,'Allocation of site-spec costs'!$D587,'Capex forecast'!$Q$7:$Q$210,"Customer Connection")</f>
        <v>0</v>
      </c>
      <c r="M587" s="32">
        <f>SUMIFS('Capex forecast'!L$7:L$210,'Capex forecast'!$T$7:$T$210,'Allocation of site-spec costs'!$B587,'Capex forecast'!$S$7:$S$210,'Allocation of site-spec costs'!$D587,'Capex forecast'!$Q$7:$Q$210,"Customer Connection")</f>
        <v>0</v>
      </c>
      <c r="N587" s="32">
        <f>SUMIFS('Capex forecast'!M$7:M$210,'Capex forecast'!$T$7:$T$210,'Allocation of site-spec costs'!$B587,'Capex forecast'!$S$7:$S$210,'Allocation of site-spec costs'!$D587,'Capex forecast'!$Q$7:$Q$210,"Customer Connection")</f>
        <v>0</v>
      </c>
      <c r="O587" s="32">
        <f>SUMIFS('Capex forecast'!N$7:N$210,'Capex forecast'!$T$7:$T$210,'Allocation of site-spec costs'!$B587,'Capex forecast'!$S$7:$S$210,'Allocation of site-spec costs'!$D587,'Capex forecast'!$Q$7:$Q$210,"Customer Connection")</f>
        <v>0</v>
      </c>
      <c r="Q587" s="6" t="s">
        <v>15</v>
      </c>
      <c r="R587" s="6" t="str">
        <f>INDEX('Raw demand forecast'!$M$7:$M$5830,MATCH($Q587,'Raw demand forecast'!$B$7:$B$5830,0))</f>
        <v>No</v>
      </c>
      <c r="S587" s="6" t="str">
        <f>IF(COUNTIF($Q$93:Q587,$B587) = 1, "LV", IF(COUNTIF($Q$93:Q587,$B587) = 2, "HV", "ST"))</f>
        <v>HV</v>
      </c>
      <c r="T587" s="6" t="str">
        <f>INDEX('Demand forecast and growth rate'!$E$7:$E$273,MATCH($Q587,'Demand forecast and growth rate'!$B$7:$B$273,0))</f>
        <v>Small growth</v>
      </c>
      <c r="U587" s="32">
        <f>SUMIFS('Capex forecast'!E$7:E$210,'Capex forecast'!$T$7:$T$210,$Q587,'Capex forecast'!$S$7:$S$210,$S587,'Capex forecast'!$Q$7:$Q$210,"Augex")</f>
        <v>0</v>
      </c>
      <c r="V587" s="32">
        <f>SUMIFS('Capex forecast'!F$7:F$210,'Capex forecast'!$T$7:$T$210,$Q587,'Capex forecast'!$S$7:$S$210,$S587,'Capex forecast'!$Q$7:$Q$210,"Augex")</f>
        <v>0</v>
      </c>
      <c r="W587" s="32">
        <f>SUMIFS('Capex forecast'!G$7:G$210,'Capex forecast'!$T$7:$T$210,$Q587,'Capex forecast'!$S$7:$S$210,$S587,'Capex forecast'!$Q$7:$Q$210,"Augex")</f>
        <v>0</v>
      </c>
      <c r="X587" s="32">
        <f>SUMIFS('Capex forecast'!H$7:H$210,'Capex forecast'!$T$7:$T$210,$Q587,'Capex forecast'!$S$7:$S$210,$S587,'Capex forecast'!$Q$7:$Q$210,"Augex")</f>
        <v>0</v>
      </c>
      <c r="Y587" s="32">
        <f>SUMIFS('Capex forecast'!I$7:I$210,'Capex forecast'!$T$7:$T$210,$Q587,'Capex forecast'!$S$7:$S$210,$S587,'Capex forecast'!$Q$7:$Q$210,"Augex")</f>
        <v>0</v>
      </c>
      <c r="Z587" s="32">
        <f>SUMIFS('Capex forecast'!J$7:J$210,'Capex forecast'!$T$7:$T$210,$Q587,'Capex forecast'!$S$7:$S$210,$S587,'Capex forecast'!$Q$7:$Q$210,"Augex")</f>
        <v>0</v>
      </c>
      <c r="AA587" s="32">
        <f>SUMIFS('Capex forecast'!K$7:K$210,'Capex forecast'!$T$7:$T$210,$Q587,'Capex forecast'!$S$7:$S$210,$S587,'Capex forecast'!$Q$7:$Q$210,"Augex")</f>
        <v>0</v>
      </c>
      <c r="AB587" s="32">
        <f>SUMIFS('Capex forecast'!L$7:L$210,'Capex forecast'!$T$7:$T$210,$Q587,'Capex forecast'!$S$7:$S$210,$S587,'Capex forecast'!$Q$7:$Q$210,"Augex")</f>
        <v>0</v>
      </c>
      <c r="AC587" s="32">
        <f>SUMIFS('Capex forecast'!M$7:M$210,'Capex forecast'!$T$7:$T$210,$Q587,'Capex forecast'!$S$7:$S$210,$S587,'Capex forecast'!$Q$7:$Q$210,"Augex")</f>
        <v>0</v>
      </c>
      <c r="AD587" s="32">
        <f>SUMIFS('Capex forecast'!N$7:N$210,'Capex forecast'!$T$7:$T$210,$Q587,'Capex forecast'!$S$7:$S$210,$S587,'Capex forecast'!$Q$7:$Q$210,"Augex")</f>
        <v>0</v>
      </c>
      <c r="AF587" s="6" t="s">
        <v>15</v>
      </c>
      <c r="AG587" s="6" t="str">
        <f>INDEX('Raw demand forecast'!$M$7:$M$5830,MATCH($Q587,'Raw demand forecast'!$B$7:$B$5830,0))</f>
        <v>No</v>
      </c>
      <c r="AH587" s="6" t="str">
        <f>IF(COUNTIF($AF$93:AF587,$B587) = 1, "LV", IF(COUNTIF($AF$93:AF587,$B587) = 2, "HV", "ST"))</f>
        <v>HV</v>
      </c>
      <c r="AI587" s="6" t="str">
        <f>INDEX('Demand forecast and growth rate'!$E$7:$E$273,MATCH($Q587,'Demand forecast and growth rate'!$B$7:$B$273,0))</f>
        <v>Small growth</v>
      </c>
      <c r="AJ587" s="53">
        <f>SUMIFS('Capex forecast'!E$7:E$210,'Capex forecast'!$T$7:$T$210,$AF587,'Capex forecast'!$S$7:$S$210,$AH587,'Capex forecast'!$Q$7:$Q$210,"Repex")</f>
        <v>0</v>
      </c>
      <c r="AK587" s="53">
        <f>SUMIFS('Capex forecast'!F$7:F$210,'Capex forecast'!$T$7:$T$210,$AF587,'Capex forecast'!$S$7:$S$210,$AH587,'Capex forecast'!$Q$7:$Q$210,"Repex")</f>
        <v>0</v>
      </c>
      <c r="AL587" s="53">
        <f>SUMIFS('Capex forecast'!G$7:G$210,'Capex forecast'!$T$7:$T$210,$AF587,'Capex forecast'!$S$7:$S$210,$AH587,'Capex forecast'!$Q$7:$Q$210,"Repex")</f>
        <v>0</v>
      </c>
      <c r="AM587" s="53">
        <f>SUMIFS('Capex forecast'!H$7:H$210,'Capex forecast'!$T$7:$T$210,$AF587,'Capex forecast'!$S$7:$S$210,$AH587,'Capex forecast'!$Q$7:$Q$210,"Repex")</f>
        <v>0</v>
      </c>
      <c r="AN587" s="53">
        <f>SUMIFS('Capex forecast'!I$7:I$210,'Capex forecast'!$T$7:$T$210,$AF587,'Capex forecast'!$S$7:$S$210,$AH587,'Capex forecast'!$Q$7:$Q$210,"Repex")</f>
        <v>0</v>
      </c>
      <c r="AO587" s="53">
        <f>SUMIFS('Capex forecast'!J$7:J$210,'Capex forecast'!$T$7:$T$210,$AF587,'Capex forecast'!$S$7:$S$210,$AH587,'Capex forecast'!$Q$7:$Q$210,"Repex")</f>
        <v>0</v>
      </c>
      <c r="AP587" s="53">
        <f>SUMIFS('Capex forecast'!K$7:K$210,'Capex forecast'!$T$7:$T$210,$AF587,'Capex forecast'!$S$7:$S$210,$AH587,'Capex forecast'!$Q$7:$Q$210,"Repex")</f>
        <v>0</v>
      </c>
      <c r="AQ587" s="53">
        <f>SUMIFS('Capex forecast'!L$7:L$210,'Capex forecast'!$T$7:$T$210,$AF587,'Capex forecast'!$S$7:$S$210,$AH587,'Capex forecast'!$Q$7:$Q$210,"Repex")</f>
        <v>0</v>
      </c>
      <c r="AR587" s="53">
        <f>SUMIFS('Capex forecast'!M$7:M$210,'Capex forecast'!$T$7:$T$210,$AF587,'Capex forecast'!$S$7:$S$210,$AH587,'Capex forecast'!$Q$7:$Q$210,"Repex")</f>
        <v>0</v>
      </c>
      <c r="AS587" s="53">
        <f>SUMIFS('Capex forecast'!N$7:N$210,'Capex forecast'!$T$7:$T$210,$AF587,'Capex forecast'!$S$7:$S$210,$AH587,'Capex forecast'!$Q$7:$Q$210,"Repex")</f>
        <v>0</v>
      </c>
    </row>
    <row r="588" spans="2:45" ht="15">
      <c r="B588" s="6" t="s">
        <v>17</v>
      </c>
      <c r="C588" s="6" t="str">
        <f>INDEX('Raw demand forecast'!$M$7:$M$5830,MATCH($B588,'Raw demand forecast'!$B$7:$B$5830,0))</f>
        <v>No</v>
      </c>
      <c r="D588" s="6" t="str">
        <f>IF(COUNTIF($B$93:B588,$B588) = 1, "LV", IF(COUNTIF($B$93:B588,$B588) = 2, "HV", "ST"))</f>
        <v>HV</v>
      </c>
      <c r="E588" s="6" t="str">
        <f>INDEX('Demand forecast and growth rate'!$E$7:$E$273,MATCH($B588,'Demand forecast and growth rate'!$B$7:$B$273,0))</f>
        <v>Steady/falling</v>
      </c>
      <c r="F588" s="32">
        <f>SUMIFS('Capex forecast'!E$7:E$210,'Capex forecast'!$T$7:$T$210,'Allocation of site-spec costs'!$B588,'Capex forecast'!$S$7:$S$210,'Allocation of site-spec costs'!$D588,'Capex forecast'!$Q$7:$Q$210,"Customer Connection")</f>
        <v>0</v>
      </c>
      <c r="G588" s="32">
        <f>SUMIFS('Capex forecast'!F$7:F$210,'Capex forecast'!$T$7:$T$210,'Allocation of site-spec costs'!$B588,'Capex forecast'!$S$7:$S$210,'Allocation of site-spec costs'!$D588,'Capex forecast'!$Q$7:$Q$210,"Customer Connection")</f>
        <v>0</v>
      </c>
      <c r="H588" s="32">
        <f>SUMIFS('Capex forecast'!G$7:G$210,'Capex forecast'!$T$7:$T$210,'Allocation of site-spec costs'!$B588,'Capex forecast'!$S$7:$S$210,'Allocation of site-spec costs'!$D588,'Capex forecast'!$Q$7:$Q$210,"Customer Connection")</f>
        <v>0</v>
      </c>
      <c r="I588" s="32">
        <f>SUMIFS('Capex forecast'!H$7:H$210,'Capex forecast'!$T$7:$T$210,'Allocation of site-spec costs'!$B588,'Capex forecast'!$S$7:$S$210,'Allocation of site-spec costs'!$D588,'Capex forecast'!$Q$7:$Q$210,"Customer Connection")</f>
        <v>0</v>
      </c>
      <c r="J588" s="32">
        <f>SUMIFS('Capex forecast'!I$7:I$210,'Capex forecast'!$T$7:$T$210,'Allocation of site-spec costs'!$B588,'Capex forecast'!$S$7:$S$210,'Allocation of site-spec costs'!$D588,'Capex forecast'!$Q$7:$Q$210,"Customer Connection")</f>
        <v>0</v>
      </c>
      <c r="K588" s="32">
        <f>SUMIFS('Capex forecast'!J$7:J$210,'Capex forecast'!$T$7:$T$210,'Allocation of site-spec costs'!$B588,'Capex forecast'!$S$7:$S$210,'Allocation of site-spec costs'!$D588,'Capex forecast'!$Q$7:$Q$210,"Customer Connection")</f>
        <v>0</v>
      </c>
      <c r="L588" s="32">
        <f>SUMIFS('Capex forecast'!K$7:K$210,'Capex forecast'!$T$7:$T$210,'Allocation of site-spec costs'!$B588,'Capex forecast'!$S$7:$S$210,'Allocation of site-spec costs'!$D588,'Capex forecast'!$Q$7:$Q$210,"Customer Connection")</f>
        <v>0</v>
      </c>
      <c r="M588" s="32">
        <f>SUMIFS('Capex forecast'!L$7:L$210,'Capex forecast'!$T$7:$T$210,'Allocation of site-spec costs'!$B588,'Capex forecast'!$S$7:$S$210,'Allocation of site-spec costs'!$D588,'Capex forecast'!$Q$7:$Q$210,"Customer Connection")</f>
        <v>0</v>
      </c>
      <c r="N588" s="32">
        <f>SUMIFS('Capex forecast'!M$7:M$210,'Capex forecast'!$T$7:$T$210,'Allocation of site-spec costs'!$B588,'Capex forecast'!$S$7:$S$210,'Allocation of site-spec costs'!$D588,'Capex forecast'!$Q$7:$Q$210,"Customer Connection")</f>
        <v>0</v>
      </c>
      <c r="O588" s="32">
        <f>SUMIFS('Capex forecast'!N$7:N$210,'Capex forecast'!$T$7:$T$210,'Allocation of site-spec costs'!$B588,'Capex forecast'!$S$7:$S$210,'Allocation of site-spec costs'!$D588,'Capex forecast'!$Q$7:$Q$210,"Customer Connection")</f>
        <v>0</v>
      </c>
      <c r="Q588" s="6" t="s">
        <v>17</v>
      </c>
      <c r="R588" s="6" t="str">
        <f>INDEX('Raw demand forecast'!$M$7:$M$5830,MATCH($Q588,'Raw demand forecast'!$B$7:$B$5830,0))</f>
        <v>No</v>
      </c>
      <c r="S588" s="6" t="str">
        <f>IF(COUNTIF($Q$93:Q588,$B588) = 1, "LV", IF(COUNTIF($Q$93:Q588,$B588) = 2, "HV", "ST"))</f>
        <v>HV</v>
      </c>
      <c r="T588" s="6" t="str">
        <f>INDEX('Demand forecast and growth rate'!$E$7:$E$273,MATCH($Q588,'Demand forecast and growth rate'!$B$7:$B$273,0))</f>
        <v>Steady/falling</v>
      </c>
      <c r="U588" s="32">
        <f>SUMIFS('Capex forecast'!E$7:E$210,'Capex forecast'!$T$7:$T$210,$Q588,'Capex forecast'!$S$7:$S$210,$S588,'Capex forecast'!$Q$7:$Q$210,"Augex")</f>
        <v>0</v>
      </c>
      <c r="V588" s="32">
        <f>SUMIFS('Capex forecast'!F$7:F$210,'Capex forecast'!$T$7:$T$210,$Q588,'Capex forecast'!$S$7:$S$210,$S588,'Capex forecast'!$Q$7:$Q$210,"Augex")</f>
        <v>0</v>
      </c>
      <c r="W588" s="32">
        <f>SUMIFS('Capex forecast'!G$7:G$210,'Capex forecast'!$T$7:$T$210,$Q588,'Capex forecast'!$S$7:$S$210,$S588,'Capex forecast'!$Q$7:$Q$210,"Augex")</f>
        <v>0</v>
      </c>
      <c r="X588" s="32">
        <f>SUMIFS('Capex forecast'!H$7:H$210,'Capex forecast'!$T$7:$T$210,$Q588,'Capex forecast'!$S$7:$S$210,$S588,'Capex forecast'!$Q$7:$Q$210,"Augex")</f>
        <v>0</v>
      </c>
      <c r="Y588" s="32">
        <f>SUMIFS('Capex forecast'!I$7:I$210,'Capex forecast'!$T$7:$T$210,$Q588,'Capex forecast'!$S$7:$S$210,$S588,'Capex forecast'!$Q$7:$Q$210,"Augex")</f>
        <v>0</v>
      </c>
      <c r="Z588" s="32">
        <f>SUMIFS('Capex forecast'!J$7:J$210,'Capex forecast'!$T$7:$T$210,$Q588,'Capex forecast'!$S$7:$S$210,$S588,'Capex forecast'!$Q$7:$Q$210,"Augex")</f>
        <v>0</v>
      </c>
      <c r="AA588" s="32">
        <f>SUMIFS('Capex forecast'!K$7:K$210,'Capex forecast'!$T$7:$T$210,$Q588,'Capex forecast'!$S$7:$S$210,$S588,'Capex forecast'!$Q$7:$Q$210,"Augex")</f>
        <v>0</v>
      </c>
      <c r="AB588" s="32">
        <f>SUMIFS('Capex forecast'!L$7:L$210,'Capex forecast'!$T$7:$T$210,$Q588,'Capex forecast'!$S$7:$S$210,$S588,'Capex forecast'!$Q$7:$Q$210,"Augex")</f>
        <v>0</v>
      </c>
      <c r="AC588" s="32">
        <f>SUMIFS('Capex forecast'!M$7:M$210,'Capex forecast'!$T$7:$T$210,$Q588,'Capex forecast'!$S$7:$S$210,$S588,'Capex forecast'!$Q$7:$Q$210,"Augex")</f>
        <v>0</v>
      </c>
      <c r="AD588" s="32">
        <f>SUMIFS('Capex forecast'!N$7:N$210,'Capex forecast'!$T$7:$T$210,$Q588,'Capex forecast'!$S$7:$S$210,$S588,'Capex forecast'!$Q$7:$Q$210,"Augex")</f>
        <v>0</v>
      </c>
      <c r="AF588" s="6" t="s">
        <v>17</v>
      </c>
      <c r="AG588" s="6" t="str">
        <f>INDEX('Raw demand forecast'!$M$7:$M$5830,MATCH($Q588,'Raw demand forecast'!$B$7:$B$5830,0))</f>
        <v>No</v>
      </c>
      <c r="AH588" s="6" t="str">
        <f>IF(COUNTIF($AF$93:AF588,$B588) = 1, "LV", IF(COUNTIF($AF$93:AF588,$B588) = 2, "HV", "ST"))</f>
        <v>HV</v>
      </c>
      <c r="AI588" s="6" t="str">
        <f>INDEX('Demand forecast and growth rate'!$E$7:$E$273,MATCH($Q588,'Demand forecast and growth rate'!$B$7:$B$273,0))</f>
        <v>Steady/falling</v>
      </c>
      <c r="AJ588" s="53">
        <f>SUMIFS('Capex forecast'!E$7:E$210,'Capex forecast'!$T$7:$T$210,$AF588,'Capex forecast'!$S$7:$S$210,$AH588,'Capex forecast'!$Q$7:$Q$210,"Repex")</f>
        <v>0</v>
      </c>
      <c r="AK588" s="53">
        <f>SUMIFS('Capex forecast'!F$7:F$210,'Capex forecast'!$T$7:$T$210,$AF588,'Capex forecast'!$S$7:$S$210,$AH588,'Capex forecast'!$Q$7:$Q$210,"Repex")</f>
        <v>0</v>
      </c>
      <c r="AL588" s="53">
        <f>SUMIFS('Capex forecast'!G$7:G$210,'Capex forecast'!$T$7:$T$210,$AF588,'Capex forecast'!$S$7:$S$210,$AH588,'Capex forecast'!$Q$7:$Q$210,"Repex")</f>
        <v>0</v>
      </c>
      <c r="AM588" s="53">
        <f>SUMIFS('Capex forecast'!H$7:H$210,'Capex forecast'!$T$7:$T$210,$AF588,'Capex forecast'!$S$7:$S$210,$AH588,'Capex forecast'!$Q$7:$Q$210,"Repex")</f>
        <v>0</v>
      </c>
      <c r="AN588" s="53">
        <f>SUMIFS('Capex forecast'!I$7:I$210,'Capex forecast'!$T$7:$T$210,$AF588,'Capex forecast'!$S$7:$S$210,$AH588,'Capex forecast'!$Q$7:$Q$210,"Repex")</f>
        <v>0</v>
      </c>
      <c r="AO588" s="53">
        <f>SUMIFS('Capex forecast'!J$7:J$210,'Capex forecast'!$T$7:$T$210,$AF588,'Capex forecast'!$S$7:$S$210,$AH588,'Capex forecast'!$Q$7:$Q$210,"Repex")</f>
        <v>0</v>
      </c>
      <c r="AP588" s="53">
        <f>SUMIFS('Capex forecast'!K$7:K$210,'Capex forecast'!$T$7:$T$210,$AF588,'Capex forecast'!$S$7:$S$210,$AH588,'Capex forecast'!$Q$7:$Q$210,"Repex")</f>
        <v>0</v>
      </c>
      <c r="AQ588" s="53">
        <f>SUMIFS('Capex forecast'!L$7:L$210,'Capex forecast'!$T$7:$T$210,$AF588,'Capex forecast'!$S$7:$S$210,$AH588,'Capex forecast'!$Q$7:$Q$210,"Repex")</f>
        <v>0</v>
      </c>
      <c r="AR588" s="53">
        <f>SUMIFS('Capex forecast'!M$7:M$210,'Capex forecast'!$T$7:$T$210,$AF588,'Capex forecast'!$S$7:$S$210,$AH588,'Capex forecast'!$Q$7:$Q$210,"Repex")</f>
        <v>0</v>
      </c>
      <c r="AS588" s="53">
        <f>SUMIFS('Capex forecast'!N$7:N$210,'Capex forecast'!$T$7:$T$210,$AF588,'Capex forecast'!$S$7:$S$210,$AH588,'Capex forecast'!$Q$7:$Q$210,"Repex")</f>
        <v>0</v>
      </c>
    </row>
    <row r="589" spans="2:45" ht="15">
      <c r="B589" s="6" t="s">
        <v>18</v>
      </c>
      <c r="C589" s="6" t="str">
        <f>INDEX('Raw demand forecast'!$M$7:$M$5830,MATCH($B589,'Raw demand forecast'!$B$7:$B$5830,0))</f>
        <v>No</v>
      </c>
      <c r="D589" s="6" t="str">
        <f>IF(COUNTIF($B$93:B589,$B589) = 1, "LV", IF(COUNTIF($B$93:B589,$B589) = 2, "HV", "ST"))</f>
        <v>HV</v>
      </c>
      <c r="E589" s="6" t="str">
        <f>INDEX('Demand forecast and growth rate'!$E$7:$E$273,MATCH($B589,'Demand forecast and growth rate'!$B$7:$B$273,0))</f>
        <v>High growth</v>
      </c>
      <c r="F589" s="32">
        <f>SUMIFS('Capex forecast'!E$7:E$210,'Capex forecast'!$T$7:$T$210,'Allocation of site-spec costs'!$B589,'Capex forecast'!$S$7:$S$210,'Allocation of site-spec costs'!$D589,'Capex forecast'!$Q$7:$Q$210,"Customer Connection")</f>
        <v>0</v>
      </c>
      <c r="G589" s="32">
        <f>SUMIFS('Capex forecast'!F$7:F$210,'Capex forecast'!$T$7:$T$210,'Allocation of site-spec costs'!$B589,'Capex forecast'!$S$7:$S$210,'Allocation of site-spec costs'!$D589,'Capex forecast'!$Q$7:$Q$210,"Customer Connection")</f>
        <v>0</v>
      </c>
      <c r="H589" s="32">
        <f>SUMIFS('Capex forecast'!G$7:G$210,'Capex forecast'!$T$7:$T$210,'Allocation of site-spec costs'!$B589,'Capex forecast'!$S$7:$S$210,'Allocation of site-spec costs'!$D589,'Capex forecast'!$Q$7:$Q$210,"Customer Connection")</f>
        <v>0</v>
      </c>
      <c r="I589" s="32">
        <f>SUMIFS('Capex forecast'!H$7:H$210,'Capex forecast'!$T$7:$T$210,'Allocation of site-spec costs'!$B589,'Capex forecast'!$S$7:$S$210,'Allocation of site-spec costs'!$D589,'Capex forecast'!$Q$7:$Q$210,"Customer Connection")</f>
        <v>0</v>
      </c>
      <c r="J589" s="32">
        <f>SUMIFS('Capex forecast'!I$7:I$210,'Capex forecast'!$T$7:$T$210,'Allocation of site-spec costs'!$B589,'Capex forecast'!$S$7:$S$210,'Allocation of site-spec costs'!$D589,'Capex forecast'!$Q$7:$Q$210,"Customer Connection")</f>
        <v>0</v>
      </c>
      <c r="K589" s="32">
        <f>SUMIFS('Capex forecast'!J$7:J$210,'Capex forecast'!$T$7:$T$210,'Allocation of site-spec costs'!$B589,'Capex forecast'!$S$7:$S$210,'Allocation of site-spec costs'!$D589,'Capex forecast'!$Q$7:$Q$210,"Customer Connection")</f>
        <v>0</v>
      </c>
      <c r="L589" s="32">
        <f>SUMIFS('Capex forecast'!K$7:K$210,'Capex forecast'!$T$7:$T$210,'Allocation of site-spec costs'!$B589,'Capex forecast'!$S$7:$S$210,'Allocation of site-spec costs'!$D589,'Capex forecast'!$Q$7:$Q$210,"Customer Connection")</f>
        <v>0</v>
      </c>
      <c r="M589" s="32">
        <f>SUMIFS('Capex forecast'!L$7:L$210,'Capex forecast'!$T$7:$T$210,'Allocation of site-spec costs'!$B589,'Capex forecast'!$S$7:$S$210,'Allocation of site-spec costs'!$D589,'Capex forecast'!$Q$7:$Q$210,"Customer Connection")</f>
        <v>0</v>
      </c>
      <c r="N589" s="32">
        <f>SUMIFS('Capex forecast'!M$7:M$210,'Capex forecast'!$T$7:$T$210,'Allocation of site-spec costs'!$B589,'Capex forecast'!$S$7:$S$210,'Allocation of site-spec costs'!$D589,'Capex forecast'!$Q$7:$Q$210,"Customer Connection")</f>
        <v>0</v>
      </c>
      <c r="O589" s="32">
        <f>SUMIFS('Capex forecast'!N$7:N$210,'Capex forecast'!$T$7:$T$210,'Allocation of site-spec costs'!$B589,'Capex forecast'!$S$7:$S$210,'Allocation of site-spec costs'!$D589,'Capex forecast'!$Q$7:$Q$210,"Customer Connection")</f>
        <v>0</v>
      </c>
      <c r="Q589" s="6" t="s">
        <v>18</v>
      </c>
      <c r="R589" s="6" t="str">
        <f>INDEX('Raw demand forecast'!$M$7:$M$5830,MATCH($Q589,'Raw demand forecast'!$B$7:$B$5830,0))</f>
        <v>No</v>
      </c>
      <c r="S589" s="6" t="str">
        <f>IF(COUNTIF($Q$93:Q589,$B589) = 1, "LV", IF(COUNTIF($Q$93:Q589,$B589) = 2, "HV", "ST"))</f>
        <v>HV</v>
      </c>
      <c r="T589" s="6" t="str">
        <f>INDEX('Demand forecast and growth rate'!$E$7:$E$273,MATCH($Q589,'Demand forecast and growth rate'!$B$7:$B$273,0))</f>
        <v>High growth</v>
      </c>
      <c r="U589" s="32">
        <f>SUMIFS('Capex forecast'!E$7:E$210,'Capex forecast'!$T$7:$T$210,$Q589,'Capex forecast'!$S$7:$S$210,$S589,'Capex forecast'!$Q$7:$Q$210,"Augex")</f>
        <v>0</v>
      </c>
      <c r="V589" s="32">
        <f>SUMIFS('Capex forecast'!F$7:F$210,'Capex forecast'!$T$7:$T$210,$Q589,'Capex forecast'!$S$7:$S$210,$S589,'Capex forecast'!$Q$7:$Q$210,"Augex")</f>
        <v>0</v>
      </c>
      <c r="W589" s="32">
        <f>SUMIFS('Capex forecast'!G$7:G$210,'Capex forecast'!$T$7:$T$210,$Q589,'Capex forecast'!$S$7:$S$210,$S589,'Capex forecast'!$Q$7:$Q$210,"Augex")</f>
        <v>0</v>
      </c>
      <c r="X589" s="32">
        <f>SUMIFS('Capex forecast'!H$7:H$210,'Capex forecast'!$T$7:$T$210,$Q589,'Capex forecast'!$S$7:$S$210,$S589,'Capex forecast'!$Q$7:$Q$210,"Augex")</f>
        <v>0</v>
      </c>
      <c r="Y589" s="32">
        <f>SUMIFS('Capex forecast'!I$7:I$210,'Capex forecast'!$T$7:$T$210,$Q589,'Capex forecast'!$S$7:$S$210,$S589,'Capex forecast'!$Q$7:$Q$210,"Augex")</f>
        <v>0</v>
      </c>
      <c r="Z589" s="32">
        <f>SUMIFS('Capex forecast'!J$7:J$210,'Capex forecast'!$T$7:$T$210,$Q589,'Capex forecast'!$S$7:$S$210,$S589,'Capex forecast'!$Q$7:$Q$210,"Augex")</f>
        <v>0</v>
      </c>
      <c r="AA589" s="32">
        <f>SUMIFS('Capex forecast'!K$7:K$210,'Capex forecast'!$T$7:$T$210,$Q589,'Capex forecast'!$S$7:$S$210,$S589,'Capex forecast'!$Q$7:$Q$210,"Augex")</f>
        <v>0</v>
      </c>
      <c r="AB589" s="32">
        <f>SUMIFS('Capex forecast'!L$7:L$210,'Capex forecast'!$T$7:$T$210,$Q589,'Capex forecast'!$S$7:$S$210,$S589,'Capex forecast'!$Q$7:$Q$210,"Augex")</f>
        <v>0</v>
      </c>
      <c r="AC589" s="32">
        <f>SUMIFS('Capex forecast'!M$7:M$210,'Capex forecast'!$T$7:$T$210,$Q589,'Capex forecast'!$S$7:$S$210,$S589,'Capex forecast'!$Q$7:$Q$210,"Augex")</f>
        <v>0</v>
      </c>
      <c r="AD589" s="32">
        <f>SUMIFS('Capex forecast'!N$7:N$210,'Capex forecast'!$T$7:$T$210,$Q589,'Capex forecast'!$S$7:$S$210,$S589,'Capex forecast'!$Q$7:$Q$210,"Augex")</f>
        <v>0</v>
      </c>
      <c r="AF589" s="6" t="s">
        <v>18</v>
      </c>
      <c r="AG589" s="6" t="str">
        <f>INDEX('Raw demand forecast'!$M$7:$M$5830,MATCH($Q589,'Raw demand forecast'!$B$7:$B$5830,0))</f>
        <v>No</v>
      </c>
      <c r="AH589" s="6" t="str">
        <f>IF(COUNTIF($AF$93:AF589,$B589) = 1, "LV", IF(COUNTIF($AF$93:AF589,$B589) = 2, "HV", "ST"))</f>
        <v>HV</v>
      </c>
      <c r="AI589" s="6" t="str">
        <f>INDEX('Demand forecast and growth rate'!$E$7:$E$273,MATCH($Q589,'Demand forecast and growth rate'!$B$7:$B$273,0))</f>
        <v>High growth</v>
      </c>
      <c r="AJ589" s="53">
        <f>SUMIFS('Capex forecast'!E$7:E$210,'Capex forecast'!$T$7:$T$210,$AF589,'Capex forecast'!$S$7:$S$210,$AH589,'Capex forecast'!$Q$7:$Q$210,"Repex")</f>
        <v>0</v>
      </c>
      <c r="AK589" s="53">
        <f>SUMIFS('Capex forecast'!F$7:F$210,'Capex forecast'!$T$7:$T$210,$AF589,'Capex forecast'!$S$7:$S$210,$AH589,'Capex forecast'!$Q$7:$Q$210,"Repex")</f>
        <v>0</v>
      </c>
      <c r="AL589" s="53">
        <f>SUMIFS('Capex forecast'!G$7:G$210,'Capex forecast'!$T$7:$T$210,$AF589,'Capex forecast'!$S$7:$S$210,$AH589,'Capex forecast'!$Q$7:$Q$210,"Repex")</f>
        <v>0</v>
      </c>
      <c r="AM589" s="53">
        <f>SUMIFS('Capex forecast'!H$7:H$210,'Capex forecast'!$T$7:$T$210,$AF589,'Capex forecast'!$S$7:$S$210,$AH589,'Capex forecast'!$Q$7:$Q$210,"Repex")</f>
        <v>0</v>
      </c>
      <c r="AN589" s="53">
        <f>SUMIFS('Capex forecast'!I$7:I$210,'Capex forecast'!$T$7:$T$210,$AF589,'Capex forecast'!$S$7:$S$210,$AH589,'Capex forecast'!$Q$7:$Q$210,"Repex")</f>
        <v>0</v>
      </c>
      <c r="AO589" s="53">
        <f>SUMIFS('Capex forecast'!J$7:J$210,'Capex forecast'!$T$7:$T$210,$AF589,'Capex forecast'!$S$7:$S$210,$AH589,'Capex forecast'!$Q$7:$Q$210,"Repex")</f>
        <v>0</v>
      </c>
      <c r="AP589" s="53">
        <f>SUMIFS('Capex forecast'!K$7:K$210,'Capex forecast'!$T$7:$T$210,$AF589,'Capex forecast'!$S$7:$S$210,$AH589,'Capex forecast'!$Q$7:$Q$210,"Repex")</f>
        <v>0</v>
      </c>
      <c r="AQ589" s="53">
        <f>SUMIFS('Capex forecast'!L$7:L$210,'Capex forecast'!$T$7:$T$210,$AF589,'Capex forecast'!$S$7:$S$210,$AH589,'Capex forecast'!$Q$7:$Q$210,"Repex")</f>
        <v>0</v>
      </c>
      <c r="AR589" s="53">
        <f>SUMIFS('Capex forecast'!M$7:M$210,'Capex forecast'!$T$7:$T$210,$AF589,'Capex forecast'!$S$7:$S$210,$AH589,'Capex forecast'!$Q$7:$Q$210,"Repex")</f>
        <v>0</v>
      </c>
      <c r="AS589" s="53">
        <f>SUMIFS('Capex forecast'!N$7:N$210,'Capex forecast'!$T$7:$T$210,$AF589,'Capex forecast'!$S$7:$S$210,$AH589,'Capex forecast'!$Q$7:$Q$210,"Repex")</f>
        <v>0</v>
      </c>
    </row>
    <row r="590" spans="2:45" ht="15">
      <c r="B590" s="6" t="s">
        <v>605</v>
      </c>
      <c r="C590" s="6" t="str">
        <f>INDEX('Raw demand forecast'!$M$7:$M$5830,MATCH($B590,'Raw demand forecast'!$B$7:$B$5830,0))</f>
        <v>Yes</v>
      </c>
      <c r="D590" s="6" t="str">
        <f>IF(COUNTIF($B$93:B590,$B590) = 1, "LV", IF(COUNTIF($B$93:B590,$B590) = 2, "HV", "ST"))</f>
        <v>HV</v>
      </c>
      <c r="E590" s="6" t="str">
        <f>INDEX('Demand forecast and growth rate'!$E$7:$E$273,MATCH($B590,'Demand forecast and growth rate'!$B$7:$B$273,0))</f>
        <v>Steady/falling</v>
      </c>
      <c r="F590" s="32">
        <f>SUMIFS('Capex forecast'!E$7:E$210,'Capex forecast'!$T$7:$T$210,'Allocation of site-spec costs'!$B590,'Capex forecast'!$S$7:$S$210,'Allocation of site-spec costs'!$D590,'Capex forecast'!$Q$7:$Q$210,"Customer Connection")</f>
        <v>0</v>
      </c>
      <c r="G590" s="32">
        <f>SUMIFS('Capex forecast'!F$7:F$210,'Capex forecast'!$T$7:$T$210,'Allocation of site-spec costs'!$B590,'Capex forecast'!$S$7:$S$210,'Allocation of site-spec costs'!$D590,'Capex forecast'!$Q$7:$Q$210,"Customer Connection")</f>
        <v>0</v>
      </c>
      <c r="H590" s="32">
        <f>SUMIFS('Capex forecast'!G$7:G$210,'Capex forecast'!$T$7:$T$210,'Allocation of site-spec costs'!$B590,'Capex forecast'!$S$7:$S$210,'Allocation of site-spec costs'!$D590,'Capex forecast'!$Q$7:$Q$210,"Customer Connection")</f>
        <v>0</v>
      </c>
      <c r="I590" s="32">
        <f>SUMIFS('Capex forecast'!H$7:H$210,'Capex forecast'!$T$7:$T$210,'Allocation of site-spec costs'!$B590,'Capex forecast'!$S$7:$S$210,'Allocation of site-spec costs'!$D590,'Capex forecast'!$Q$7:$Q$210,"Customer Connection")</f>
        <v>0</v>
      </c>
      <c r="J590" s="32">
        <f>SUMIFS('Capex forecast'!I$7:I$210,'Capex forecast'!$T$7:$T$210,'Allocation of site-spec costs'!$B590,'Capex forecast'!$S$7:$S$210,'Allocation of site-spec costs'!$D590,'Capex forecast'!$Q$7:$Q$210,"Customer Connection")</f>
        <v>0</v>
      </c>
      <c r="K590" s="32">
        <f>SUMIFS('Capex forecast'!J$7:J$210,'Capex forecast'!$T$7:$T$210,'Allocation of site-spec costs'!$B590,'Capex forecast'!$S$7:$S$210,'Allocation of site-spec costs'!$D590,'Capex forecast'!$Q$7:$Q$210,"Customer Connection")</f>
        <v>0</v>
      </c>
      <c r="L590" s="32">
        <f>SUMIFS('Capex forecast'!K$7:K$210,'Capex forecast'!$T$7:$T$210,'Allocation of site-spec costs'!$B590,'Capex forecast'!$S$7:$S$210,'Allocation of site-spec costs'!$D590,'Capex forecast'!$Q$7:$Q$210,"Customer Connection")</f>
        <v>0</v>
      </c>
      <c r="M590" s="32">
        <f>SUMIFS('Capex forecast'!L$7:L$210,'Capex forecast'!$T$7:$T$210,'Allocation of site-spec costs'!$B590,'Capex forecast'!$S$7:$S$210,'Allocation of site-spec costs'!$D590,'Capex forecast'!$Q$7:$Q$210,"Customer Connection")</f>
        <v>0</v>
      </c>
      <c r="N590" s="32">
        <f>SUMIFS('Capex forecast'!M$7:M$210,'Capex forecast'!$T$7:$T$210,'Allocation of site-spec costs'!$B590,'Capex forecast'!$S$7:$S$210,'Allocation of site-spec costs'!$D590,'Capex forecast'!$Q$7:$Q$210,"Customer Connection")</f>
        <v>0</v>
      </c>
      <c r="O590" s="32">
        <f>SUMIFS('Capex forecast'!N$7:N$210,'Capex forecast'!$T$7:$T$210,'Allocation of site-spec costs'!$B590,'Capex forecast'!$S$7:$S$210,'Allocation of site-spec costs'!$D590,'Capex forecast'!$Q$7:$Q$210,"Customer Connection")</f>
        <v>0</v>
      </c>
      <c r="Q590" s="6" t="s">
        <v>605</v>
      </c>
      <c r="R590" s="6" t="str">
        <f>INDEX('Raw demand forecast'!$M$7:$M$5830,MATCH($Q590,'Raw demand forecast'!$B$7:$B$5830,0))</f>
        <v>Yes</v>
      </c>
      <c r="S590" s="6" t="str">
        <f>IF(COUNTIF($Q$93:Q590,$B590) = 1, "LV", IF(COUNTIF($Q$93:Q590,$B590) = 2, "HV", "ST"))</f>
        <v>HV</v>
      </c>
      <c r="T590" s="6" t="str">
        <f>INDEX('Demand forecast and growth rate'!$E$7:$E$273,MATCH($Q590,'Demand forecast and growth rate'!$B$7:$B$273,0))</f>
        <v>Steady/falling</v>
      </c>
      <c r="U590" s="32">
        <f>SUMIFS('Capex forecast'!E$7:E$210,'Capex forecast'!$T$7:$T$210,$Q590,'Capex forecast'!$S$7:$S$210,$S590,'Capex forecast'!$Q$7:$Q$210,"Augex")</f>
        <v>0</v>
      </c>
      <c r="V590" s="32">
        <f>SUMIFS('Capex forecast'!F$7:F$210,'Capex forecast'!$T$7:$T$210,$Q590,'Capex forecast'!$S$7:$S$210,$S590,'Capex forecast'!$Q$7:$Q$210,"Augex")</f>
        <v>0</v>
      </c>
      <c r="W590" s="32">
        <f>SUMIFS('Capex forecast'!G$7:G$210,'Capex forecast'!$T$7:$T$210,$Q590,'Capex forecast'!$S$7:$S$210,$S590,'Capex forecast'!$Q$7:$Q$210,"Augex")</f>
        <v>0</v>
      </c>
      <c r="X590" s="32">
        <f>SUMIFS('Capex forecast'!H$7:H$210,'Capex forecast'!$T$7:$T$210,$Q590,'Capex forecast'!$S$7:$S$210,$S590,'Capex forecast'!$Q$7:$Q$210,"Augex")</f>
        <v>0</v>
      </c>
      <c r="Y590" s="32">
        <f>SUMIFS('Capex forecast'!I$7:I$210,'Capex forecast'!$T$7:$T$210,$Q590,'Capex forecast'!$S$7:$S$210,$S590,'Capex forecast'!$Q$7:$Q$210,"Augex")</f>
        <v>0</v>
      </c>
      <c r="Z590" s="32">
        <f>SUMIFS('Capex forecast'!J$7:J$210,'Capex forecast'!$T$7:$T$210,$Q590,'Capex forecast'!$S$7:$S$210,$S590,'Capex forecast'!$Q$7:$Q$210,"Augex")</f>
        <v>0</v>
      </c>
      <c r="AA590" s="32">
        <f>SUMIFS('Capex forecast'!K$7:K$210,'Capex forecast'!$T$7:$T$210,$Q590,'Capex forecast'!$S$7:$S$210,$S590,'Capex forecast'!$Q$7:$Q$210,"Augex")</f>
        <v>0</v>
      </c>
      <c r="AB590" s="32">
        <f>SUMIFS('Capex forecast'!L$7:L$210,'Capex forecast'!$T$7:$T$210,$Q590,'Capex forecast'!$S$7:$S$210,$S590,'Capex forecast'!$Q$7:$Q$210,"Augex")</f>
        <v>0</v>
      </c>
      <c r="AC590" s="32">
        <f>SUMIFS('Capex forecast'!M$7:M$210,'Capex forecast'!$T$7:$T$210,$Q590,'Capex forecast'!$S$7:$S$210,$S590,'Capex forecast'!$Q$7:$Q$210,"Augex")</f>
        <v>0</v>
      </c>
      <c r="AD590" s="32">
        <f>SUMIFS('Capex forecast'!N$7:N$210,'Capex forecast'!$T$7:$T$210,$Q590,'Capex forecast'!$S$7:$S$210,$S590,'Capex forecast'!$Q$7:$Q$210,"Augex")</f>
        <v>0</v>
      </c>
      <c r="AF590" s="6" t="s">
        <v>605</v>
      </c>
      <c r="AG590" s="6" t="str">
        <f>INDEX('Raw demand forecast'!$M$7:$M$5830,MATCH($Q590,'Raw demand forecast'!$B$7:$B$5830,0))</f>
        <v>Yes</v>
      </c>
      <c r="AH590" s="6" t="str">
        <f>IF(COUNTIF($AF$93:AF590,$B590) = 1, "LV", IF(COUNTIF($AF$93:AF590,$B590) = 2, "HV", "ST"))</f>
        <v>HV</v>
      </c>
      <c r="AI590" s="6" t="str">
        <f>INDEX('Demand forecast and growth rate'!$E$7:$E$273,MATCH($Q590,'Demand forecast and growth rate'!$B$7:$B$273,0))</f>
        <v>Steady/falling</v>
      </c>
      <c r="AJ590" s="53">
        <f>SUMIFS('Capex forecast'!E$7:E$210,'Capex forecast'!$T$7:$T$210,$AF590,'Capex forecast'!$S$7:$S$210,$AH590,'Capex forecast'!$Q$7:$Q$210,"Repex")</f>
        <v>0</v>
      </c>
      <c r="AK590" s="53">
        <f>SUMIFS('Capex forecast'!F$7:F$210,'Capex forecast'!$T$7:$T$210,$AF590,'Capex forecast'!$S$7:$S$210,$AH590,'Capex forecast'!$Q$7:$Q$210,"Repex")</f>
        <v>0</v>
      </c>
      <c r="AL590" s="53">
        <f>SUMIFS('Capex forecast'!G$7:G$210,'Capex forecast'!$T$7:$T$210,$AF590,'Capex forecast'!$S$7:$S$210,$AH590,'Capex forecast'!$Q$7:$Q$210,"Repex")</f>
        <v>0</v>
      </c>
      <c r="AM590" s="53">
        <f>SUMIFS('Capex forecast'!H$7:H$210,'Capex forecast'!$T$7:$T$210,$AF590,'Capex forecast'!$S$7:$S$210,$AH590,'Capex forecast'!$Q$7:$Q$210,"Repex")</f>
        <v>0</v>
      </c>
      <c r="AN590" s="53">
        <f>SUMIFS('Capex forecast'!I$7:I$210,'Capex forecast'!$T$7:$T$210,$AF590,'Capex forecast'!$S$7:$S$210,$AH590,'Capex forecast'!$Q$7:$Q$210,"Repex")</f>
        <v>0</v>
      </c>
      <c r="AO590" s="53">
        <f>SUMIFS('Capex forecast'!J$7:J$210,'Capex forecast'!$T$7:$T$210,$AF590,'Capex forecast'!$S$7:$S$210,$AH590,'Capex forecast'!$Q$7:$Q$210,"Repex")</f>
        <v>0</v>
      </c>
      <c r="AP590" s="53">
        <f>SUMIFS('Capex forecast'!K$7:K$210,'Capex forecast'!$T$7:$T$210,$AF590,'Capex forecast'!$S$7:$S$210,$AH590,'Capex forecast'!$Q$7:$Q$210,"Repex")</f>
        <v>0</v>
      </c>
      <c r="AQ590" s="53">
        <f>SUMIFS('Capex forecast'!L$7:L$210,'Capex forecast'!$T$7:$T$210,$AF590,'Capex forecast'!$S$7:$S$210,$AH590,'Capex forecast'!$Q$7:$Q$210,"Repex")</f>
        <v>0</v>
      </c>
      <c r="AR590" s="53">
        <f>SUMIFS('Capex forecast'!M$7:M$210,'Capex forecast'!$T$7:$T$210,$AF590,'Capex forecast'!$S$7:$S$210,$AH590,'Capex forecast'!$Q$7:$Q$210,"Repex")</f>
        <v>0</v>
      </c>
      <c r="AS590" s="53">
        <f>SUMIFS('Capex forecast'!N$7:N$210,'Capex forecast'!$T$7:$T$210,$AF590,'Capex forecast'!$S$7:$S$210,$AH590,'Capex forecast'!$Q$7:$Q$210,"Repex")</f>
        <v>0</v>
      </c>
    </row>
    <row r="591" spans="2:45" ht="15">
      <c r="B591" s="6" t="s">
        <v>31</v>
      </c>
      <c r="C591" s="6" t="str">
        <f>INDEX('Raw demand forecast'!$M$7:$M$5830,MATCH($B591,'Raw demand forecast'!$B$7:$B$5830,0))</f>
        <v>No</v>
      </c>
      <c r="D591" s="6" t="str">
        <f>IF(COUNTIF($B$93:B591,$B591) = 1, "LV", IF(COUNTIF($B$93:B591,$B591) = 2, "HV", "ST"))</f>
        <v>HV</v>
      </c>
      <c r="E591" s="6" t="str">
        <f>INDEX('Demand forecast and growth rate'!$E$7:$E$273,MATCH($B591,'Demand forecast and growth rate'!$B$7:$B$273,0))</f>
        <v>Steady/falling</v>
      </c>
      <c r="F591" s="32">
        <f>SUMIFS('Capex forecast'!E$7:E$210,'Capex forecast'!$T$7:$T$210,'Allocation of site-spec costs'!$B591,'Capex forecast'!$S$7:$S$210,'Allocation of site-spec costs'!$D591,'Capex forecast'!$Q$7:$Q$210,"Customer Connection")</f>
        <v>0</v>
      </c>
      <c r="G591" s="32">
        <f>SUMIFS('Capex forecast'!F$7:F$210,'Capex forecast'!$T$7:$T$210,'Allocation of site-spec costs'!$B591,'Capex forecast'!$S$7:$S$210,'Allocation of site-spec costs'!$D591,'Capex forecast'!$Q$7:$Q$210,"Customer Connection")</f>
        <v>0</v>
      </c>
      <c r="H591" s="32">
        <f>SUMIFS('Capex forecast'!G$7:G$210,'Capex forecast'!$T$7:$T$210,'Allocation of site-spec costs'!$B591,'Capex forecast'!$S$7:$S$210,'Allocation of site-spec costs'!$D591,'Capex forecast'!$Q$7:$Q$210,"Customer Connection")</f>
        <v>0</v>
      </c>
      <c r="I591" s="32">
        <f>SUMIFS('Capex forecast'!H$7:H$210,'Capex forecast'!$T$7:$T$210,'Allocation of site-spec costs'!$B591,'Capex forecast'!$S$7:$S$210,'Allocation of site-spec costs'!$D591,'Capex forecast'!$Q$7:$Q$210,"Customer Connection")</f>
        <v>0</v>
      </c>
      <c r="J591" s="32">
        <f>SUMIFS('Capex forecast'!I$7:I$210,'Capex forecast'!$T$7:$T$210,'Allocation of site-spec costs'!$B591,'Capex forecast'!$S$7:$S$210,'Allocation of site-spec costs'!$D591,'Capex forecast'!$Q$7:$Q$210,"Customer Connection")</f>
        <v>0</v>
      </c>
      <c r="K591" s="32">
        <f>SUMIFS('Capex forecast'!J$7:J$210,'Capex forecast'!$T$7:$T$210,'Allocation of site-spec costs'!$B591,'Capex forecast'!$S$7:$S$210,'Allocation of site-spec costs'!$D591,'Capex forecast'!$Q$7:$Q$210,"Customer Connection")</f>
        <v>0</v>
      </c>
      <c r="L591" s="32">
        <f>SUMIFS('Capex forecast'!K$7:K$210,'Capex forecast'!$T$7:$T$210,'Allocation of site-spec costs'!$B591,'Capex forecast'!$S$7:$S$210,'Allocation of site-spec costs'!$D591,'Capex forecast'!$Q$7:$Q$210,"Customer Connection")</f>
        <v>0</v>
      </c>
      <c r="M591" s="32">
        <f>SUMIFS('Capex forecast'!L$7:L$210,'Capex forecast'!$T$7:$T$210,'Allocation of site-spec costs'!$B591,'Capex forecast'!$S$7:$S$210,'Allocation of site-spec costs'!$D591,'Capex forecast'!$Q$7:$Q$210,"Customer Connection")</f>
        <v>0</v>
      </c>
      <c r="N591" s="32">
        <f>SUMIFS('Capex forecast'!M$7:M$210,'Capex forecast'!$T$7:$T$210,'Allocation of site-spec costs'!$B591,'Capex forecast'!$S$7:$S$210,'Allocation of site-spec costs'!$D591,'Capex forecast'!$Q$7:$Q$210,"Customer Connection")</f>
        <v>0</v>
      </c>
      <c r="O591" s="32">
        <f>SUMIFS('Capex forecast'!N$7:N$210,'Capex forecast'!$T$7:$T$210,'Allocation of site-spec costs'!$B591,'Capex forecast'!$S$7:$S$210,'Allocation of site-spec costs'!$D591,'Capex forecast'!$Q$7:$Q$210,"Customer Connection")</f>
        <v>0</v>
      </c>
      <c r="Q591" s="6" t="s">
        <v>31</v>
      </c>
      <c r="R591" s="6" t="str">
        <f>INDEX('Raw demand forecast'!$M$7:$M$5830,MATCH($Q591,'Raw demand forecast'!$B$7:$B$5830,0))</f>
        <v>No</v>
      </c>
      <c r="S591" s="6" t="str">
        <f>IF(COUNTIF($Q$93:Q591,$B591) = 1, "LV", IF(COUNTIF($Q$93:Q591,$B591) = 2, "HV", "ST"))</f>
        <v>HV</v>
      </c>
      <c r="T591" s="6" t="str">
        <f>INDEX('Demand forecast and growth rate'!$E$7:$E$273,MATCH($Q591,'Demand forecast and growth rate'!$B$7:$B$273,0))</f>
        <v>Steady/falling</v>
      </c>
      <c r="U591" s="32">
        <f>SUMIFS('Capex forecast'!E$7:E$210,'Capex forecast'!$T$7:$T$210,$Q591,'Capex forecast'!$S$7:$S$210,$S591,'Capex forecast'!$Q$7:$Q$210,"Augex")</f>
        <v>0</v>
      </c>
      <c r="V591" s="32">
        <f>SUMIFS('Capex forecast'!F$7:F$210,'Capex forecast'!$T$7:$T$210,$Q591,'Capex forecast'!$S$7:$S$210,$S591,'Capex forecast'!$Q$7:$Q$210,"Augex")</f>
        <v>0</v>
      </c>
      <c r="W591" s="32">
        <f>SUMIFS('Capex forecast'!G$7:G$210,'Capex forecast'!$T$7:$T$210,$Q591,'Capex forecast'!$S$7:$S$210,$S591,'Capex forecast'!$Q$7:$Q$210,"Augex")</f>
        <v>0</v>
      </c>
      <c r="X591" s="32">
        <f>SUMIFS('Capex forecast'!H$7:H$210,'Capex forecast'!$T$7:$T$210,$Q591,'Capex forecast'!$S$7:$S$210,$S591,'Capex forecast'!$Q$7:$Q$210,"Augex")</f>
        <v>0</v>
      </c>
      <c r="Y591" s="32">
        <f>SUMIFS('Capex forecast'!I$7:I$210,'Capex forecast'!$T$7:$T$210,$Q591,'Capex forecast'!$S$7:$S$210,$S591,'Capex forecast'!$Q$7:$Q$210,"Augex")</f>
        <v>0</v>
      </c>
      <c r="Z591" s="32">
        <f>SUMIFS('Capex forecast'!J$7:J$210,'Capex forecast'!$T$7:$T$210,$Q591,'Capex forecast'!$S$7:$S$210,$S591,'Capex forecast'!$Q$7:$Q$210,"Augex")</f>
        <v>0</v>
      </c>
      <c r="AA591" s="32">
        <f>SUMIFS('Capex forecast'!K$7:K$210,'Capex forecast'!$T$7:$T$210,$Q591,'Capex forecast'!$S$7:$S$210,$S591,'Capex forecast'!$Q$7:$Q$210,"Augex")</f>
        <v>0</v>
      </c>
      <c r="AB591" s="32">
        <f>SUMIFS('Capex forecast'!L$7:L$210,'Capex forecast'!$T$7:$T$210,$Q591,'Capex forecast'!$S$7:$S$210,$S591,'Capex forecast'!$Q$7:$Q$210,"Augex")</f>
        <v>0</v>
      </c>
      <c r="AC591" s="32">
        <f>SUMIFS('Capex forecast'!M$7:M$210,'Capex forecast'!$T$7:$T$210,$Q591,'Capex forecast'!$S$7:$S$210,$S591,'Capex forecast'!$Q$7:$Q$210,"Augex")</f>
        <v>0</v>
      </c>
      <c r="AD591" s="32">
        <f>SUMIFS('Capex forecast'!N$7:N$210,'Capex forecast'!$T$7:$T$210,$Q591,'Capex forecast'!$S$7:$S$210,$S591,'Capex forecast'!$Q$7:$Q$210,"Augex")</f>
        <v>0</v>
      </c>
      <c r="AF591" s="6" t="s">
        <v>31</v>
      </c>
      <c r="AG591" s="6" t="str">
        <f>INDEX('Raw demand forecast'!$M$7:$M$5830,MATCH($Q591,'Raw demand forecast'!$B$7:$B$5830,0))</f>
        <v>No</v>
      </c>
      <c r="AH591" s="6" t="str">
        <f>IF(COUNTIF($AF$93:AF591,$B591) = 1, "LV", IF(COUNTIF($AF$93:AF591,$B591) = 2, "HV", "ST"))</f>
        <v>HV</v>
      </c>
      <c r="AI591" s="6" t="str">
        <f>INDEX('Demand forecast and growth rate'!$E$7:$E$273,MATCH($Q591,'Demand forecast and growth rate'!$B$7:$B$273,0))</f>
        <v>Steady/falling</v>
      </c>
      <c r="AJ591" s="53">
        <f>SUMIFS('Capex forecast'!E$7:E$210,'Capex forecast'!$T$7:$T$210,$AF591,'Capex forecast'!$S$7:$S$210,$AH591,'Capex forecast'!$Q$7:$Q$210,"Repex")</f>
        <v>0</v>
      </c>
      <c r="AK591" s="53">
        <f>SUMIFS('Capex forecast'!F$7:F$210,'Capex forecast'!$T$7:$T$210,$AF591,'Capex forecast'!$S$7:$S$210,$AH591,'Capex forecast'!$Q$7:$Q$210,"Repex")</f>
        <v>0</v>
      </c>
      <c r="AL591" s="53">
        <f>SUMIFS('Capex forecast'!G$7:G$210,'Capex forecast'!$T$7:$T$210,$AF591,'Capex forecast'!$S$7:$S$210,$AH591,'Capex forecast'!$Q$7:$Q$210,"Repex")</f>
        <v>0</v>
      </c>
      <c r="AM591" s="53">
        <f>SUMIFS('Capex forecast'!H$7:H$210,'Capex forecast'!$T$7:$T$210,$AF591,'Capex forecast'!$S$7:$S$210,$AH591,'Capex forecast'!$Q$7:$Q$210,"Repex")</f>
        <v>0</v>
      </c>
      <c r="AN591" s="53">
        <f>SUMIFS('Capex forecast'!I$7:I$210,'Capex forecast'!$T$7:$T$210,$AF591,'Capex forecast'!$S$7:$S$210,$AH591,'Capex forecast'!$Q$7:$Q$210,"Repex")</f>
        <v>0</v>
      </c>
      <c r="AO591" s="53">
        <f>SUMIFS('Capex forecast'!J$7:J$210,'Capex forecast'!$T$7:$T$210,$AF591,'Capex forecast'!$S$7:$S$210,$AH591,'Capex forecast'!$Q$7:$Q$210,"Repex")</f>
        <v>0</v>
      </c>
      <c r="AP591" s="53">
        <f>SUMIFS('Capex forecast'!K$7:K$210,'Capex forecast'!$T$7:$T$210,$AF591,'Capex forecast'!$S$7:$S$210,$AH591,'Capex forecast'!$Q$7:$Q$210,"Repex")</f>
        <v>0</v>
      </c>
      <c r="AQ591" s="53">
        <f>SUMIFS('Capex forecast'!L$7:L$210,'Capex forecast'!$T$7:$T$210,$AF591,'Capex forecast'!$S$7:$S$210,$AH591,'Capex forecast'!$Q$7:$Q$210,"Repex")</f>
        <v>0</v>
      </c>
      <c r="AR591" s="53">
        <f>SUMIFS('Capex forecast'!M$7:M$210,'Capex forecast'!$T$7:$T$210,$AF591,'Capex forecast'!$S$7:$S$210,$AH591,'Capex forecast'!$Q$7:$Q$210,"Repex")</f>
        <v>0</v>
      </c>
      <c r="AS591" s="53">
        <f>SUMIFS('Capex forecast'!N$7:N$210,'Capex forecast'!$T$7:$T$210,$AF591,'Capex forecast'!$S$7:$S$210,$AH591,'Capex forecast'!$Q$7:$Q$210,"Repex")</f>
        <v>0</v>
      </c>
    </row>
    <row r="592" spans="2:45" ht="15">
      <c r="B592" s="6" t="s">
        <v>55</v>
      </c>
      <c r="C592" s="6" t="str">
        <f>INDEX('Raw demand forecast'!$M$7:$M$5830,MATCH($B592,'Raw demand forecast'!$B$7:$B$5830,0))</f>
        <v>No</v>
      </c>
      <c r="D592" s="6" t="str">
        <f>IF(COUNTIF($B$93:B592,$B592) = 1, "LV", IF(COUNTIF($B$93:B592,$B592) = 2, "HV", "ST"))</f>
        <v>HV</v>
      </c>
      <c r="E592" s="6" t="str">
        <f>INDEX('Demand forecast and growth rate'!$E$7:$E$273,MATCH($B592,'Demand forecast and growth rate'!$B$7:$B$273,0))</f>
        <v>High growth</v>
      </c>
      <c r="F592" s="32">
        <f>SUMIFS('Capex forecast'!E$7:E$210,'Capex forecast'!$T$7:$T$210,'Allocation of site-spec costs'!$B592,'Capex forecast'!$S$7:$S$210,'Allocation of site-spec costs'!$D592,'Capex forecast'!$Q$7:$Q$210,"Customer Connection")</f>
        <v>0</v>
      </c>
      <c r="G592" s="32">
        <f>SUMIFS('Capex forecast'!F$7:F$210,'Capex forecast'!$T$7:$T$210,'Allocation of site-spec costs'!$B592,'Capex forecast'!$S$7:$S$210,'Allocation of site-spec costs'!$D592,'Capex forecast'!$Q$7:$Q$210,"Customer Connection")</f>
        <v>0</v>
      </c>
      <c r="H592" s="32">
        <f>SUMIFS('Capex forecast'!G$7:G$210,'Capex forecast'!$T$7:$T$210,'Allocation of site-spec costs'!$B592,'Capex forecast'!$S$7:$S$210,'Allocation of site-spec costs'!$D592,'Capex forecast'!$Q$7:$Q$210,"Customer Connection")</f>
        <v>0</v>
      </c>
      <c r="I592" s="32">
        <f>SUMIFS('Capex forecast'!H$7:H$210,'Capex forecast'!$T$7:$T$210,'Allocation of site-spec costs'!$B592,'Capex forecast'!$S$7:$S$210,'Allocation of site-spec costs'!$D592,'Capex forecast'!$Q$7:$Q$210,"Customer Connection")</f>
        <v>0</v>
      </c>
      <c r="J592" s="32">
        <f>SUMIFS('Capex forecast'!I$7:I$210,'Capex forecast'!$T$7:$T$210,'Allocation of site-spec costs'!$B592,'Capex forecast'!$S$7:$S$210,'Allocation of site-spec costs'!$D592,'Capex forecast'!$Q$7:$Q$210,"Customer Connection")</f>
        <v>0</v>
      </c>
      <c r="K592" s="32">
        <f>SUMIFS('Capex forecast'!J$7:J$210,'Capex forecast'!$T$7:$T$210,'Allocation of site-spec costs'!$B592,'Capex forecast'!$S$7:$S$210,'Allocation of site-spec costs'!$D592,'Capex forecast'!$Q$7:$Q$210,"Customer Connection")</f>
        <v>0</v>
      </c>
      <c r="L592" s="32">
        <f>SUMIFS('Capex forecast'!K$7:K$210,'Capex forecast'!$T$7:$T$210,'Allocation of site-spec costs'!$B592,'Capex forecast'!$S$7:$S$210,'Allocation of site-spec costs'!$D592,'Capex forecast'!$Q$7:$Q$210,"Customer Connection")</f>
        <v>0</v>
      </c>
      <c r="M592" s="32">
        <f>SUMIFS('Capex forecast'!L$7:L$210,'Capex forecast'!$T$7:$T$210,'Allocation of site-spec costs'!$B592,'Capex forecast'!$S$7:$S$210,'Allocation of site-spec costs'!$D592,'Capex forecast'!$Q$7:$Q$210,"Customer Connection")</f>
        <v>0</v>
      </c>
      <c r="N592" s="32">
        <f>SUMIFS('Capex forecast'!M$7:M$210,'Capex forecast'!$T$7:$T$210,'Allocation of site-spec costs'!$B592,'Capex forecast'!$S$7:$S$210,'Allocation of site-spec costs'!$D592,'Capex forecast'!$Q$7:$Q$210,"Customer Connection")</f>
        <v>0</v>
      </c>
      <c r="O592" s="32">
        <f>SUMIFS('Capex forecast'!N$7:N$210,'Capex forecast'!$T$7:$T$210,'Allocation of site-spec costs'!$B592,'Capex forecast'!$S$7:$S$210,'Allocation of site-spec costs'!$D592,'Capex forecast'!$Q$7:$Q$210,"Customer Connection")</f>
        <v>0</v>
      </c>
      <c r="Q592" s="6" t="s">
        <v>55</v>
      </c>
      <c r="R592" s="6" t="str">
        <f>INDEX('Raw demand forecast'!$M$7:$M$5830,MATCH($Q592,'Raw demand forecast'!$B$7:$B$5830,0))</f>
        <v>No</v>
      </c>
      <c r="S592" s="6" t="str">
        <f>IF(COUNTIF($Q$93:Q592,$B592) = 1, "LV", IF(COUNTIF($Q$93:Q592,$B592) = 2, "HV", "ST"))</f>
        <v>HV</v>
      </c>
      <c r="T592" s="6" t="str">
        <f>INDEX('Demand forecast and growth rate'!$E$7:$E$273,MATCH($Q592,'Demand forecast and growth rate'!$B$7:$B$273,0))</f>
        <v>High growth</v>
      </c>
      <c r="U592" s="32">
        <f>SUMIFS('Capex forecast'!E$7:E$210,'Capex forecast'!$T$7:$T$210,$Q592,'Capex forecast'!$S$7:$S$210,$S592,'Capex forecast'!$Q$7:$Q$210,"Augex")</f>
        <v>0</v>
      </c>
      <c r="V592" s="32">
        <f>SUMIFS('Capex forecast'!F$7:F$210,'Capex forecast'!$T$7:$T$210,$Q592,'Capex forecast'!$S$7:$S$210,$S592,'Capex forecast'!$Q$7:$Q$210,"Augex")</f>
        <v>0</v>
      </c>
      <c r="W592" s="32">
        <f>SUMIFS('Capex forecast'!G$7:G$210,'Capex forecast'!$T$7:$T$210,$Q592,'Capex forecast'!$S$7:$S$210,$S592,'Capex forecast'!$Q$7:$Q$210,"Augex")</f>
        <v>0</v>
      </c>
      <c r="X592" s="32">
        <f>SUMIFS('Capex forecast'!H$7:H$210,'Capex forecast'!$T$7:$T$210,$Q592,'Capex forecast'!$S$7:$S$210,$S592,'Capex forecast'!$Q$7:$Q$210,"Augex")</f>
        <v>0</v>
      </c>
      <c r="Y592" s="32">
        <f>SUMIFS('Capex forecast'!I$7:I$210,'Capex forecast'!$T$7:$T$210,$Q592,'Capex forecast'!$S$7:$S$210,$S592,'Capex forecast'!$Q$7:$Q$210,"Augex")</f>
        <v>0</v>
      </c>
      <c r="Z592" s="32">
        <f>SUMIFS('Capex forecast'!J$7:J$210,'Capex forecast'!$T$7:$T$210,$Q592,'Capex forecast'!$S$7:$S$210,$S592,'Capex forecast'!$Q$7:$Q$210,"Augex")</f>
        <v>0</v>
      </c>
      <c r="AA592" s="32">
        <f>SUMIFS('Capex forecast'!K$7:K$210,'Capex forecast'!$T$7:$T$210,$Q592,'Capex forecast'!$S$7:$S$210,$S592,'Capex forecast'!$Q$7:$Q$210,"Augex")</f>
        <v>0</v>
      </c>
      <c r="AB592" s="32">
        <f>SUMIFS('Capex forecast'!L$7:L$210,'Capex forecast'!$T$7:$T$210,$Q592,'Capex forecast'!$S$7:$S$210,$S592,'Capex forecast'!$Q$7:$Q$210,"Augex")</f>
        <v>0</v>
      </c>
      <c r="AC592" s="32">
        <f>SUMIFS('Capex forecast'!M$7:M$210,'Capex forecast'!$T$7:$T$210,$Q592,'Capex forecast'!$S$7:$S$210,$S592,'Capex forecast'!$Q$7:$Q$210,"Augex")</f>
        <v>0</v>
      </c>
      <c r="AD592" s="32">
        <f>SUMIFS('Capex forecast'!N$7:N$210,'Capex forecast'!$T$7:$T$210,$Q592,'Capex forecast'!$S$7:$S$210,$S592,'Capex forecast'!$Q$7:$Q$210,"Augex")</f>
        <v>0</v>
      </c>
      <c r="AF592" s="6" t="s">
        <v>55</v>
      </c>
      <c r="AG592" s="6" t="str">
        <f>INDEX('Raw demand forecast'!$M$7:$M$5830,MATCH($Q592,'Raw demand forecast'!$B$7:$B$5830,0))</f>
        <v>No</v>
      </c>
      <c r="AH592" s="6" t="str">
        <f>IF(COUNTIF($AF$93:AF592,$B592) = 1, "LV", IF(COUNTIF($AF$93:AF592,$B592) = 2, "HV", "ST"))</f>
        <v>HV</v>
      </c>
      <c r="AI592" s="6" t="str">
        <f>INDEX('Demand forecast and growth rate'!$E$7:$E$273,MATCH($Q592,'Demand forecast and growth rate'!$B$7:$B$273,0))</f>
        <v>High growth</v>
      </c>
      <c r="AJ592" s="53">
        <f>SUMIFS('Capex forecast'!E$7:E$210,'Capex forecast'!$T$7:$T$210,$AF592,'Capex forecast'!$S$7:$S$210,$AH592,'Capex forecast'!$Q$7:$Q$210,"Repex")</f>
        <v>0</v>
      </c>
      <c r="AK592" s="53">
        <f>SUMIFS('Capex forecast'!F$7:F$210,'Capex forecast'!$T$7:$T$210,$AF592,'Capex forecast'!$S$7:$S$210,$AH592,'Capex forecast'!$Q$7:$Q$210,"Repex")</f>
        <v>0</v>
      </c>
      <c r="AL592" s="53">
        <f>SUMIFS('Capex forecast'!G$7:G$210,'Capex forecast'!$T$7:$T$210,$AF592,'Capex forecast'!$S$7:$S$210,$AH592,'Capex forecast'!$Q$7:$Q$210,"Repex")</f>
        <v>0</v>
      </c>
      <c r="AM592" s="53">
        <f>SUMIFS('Capex forecast'!H$7:H$210,'Capex forecast'!$T$7:$T$210,$AF592,'Capex forecast'!$S$7:$S$210,$AH592,'Capex forecast'!$Q$7:$Q$210,"Repex")</f>
        <v>0</v>
      </c>
      <c r="AN592" s="53">
        <f>SUMIFS('Capex forecast'!I$7:I$210,'Capex forecast'!$T$7:$T$210,$AF592,'Capex forecast'!$S$7:$S$210,$AH592,'Capex forecast'!$Q$7:$Q$210,"Repex")</f>
        <v>0</v>
      </c>
      <c r="AO592" s="53">
        <f>SUMIFS('Capex forecast'!J$7:J$210,'Capex forecast'!$T$7:$T$210,$AF592,'Capex forecast'!$S$7:$S$210,$AH592,'Capex forecast'!$Q$7:$Q$210,"Repex")</f>
        <v>0</v>
      </c>
      <c r="AP592" s="53">
        <f>SUMIFS('Capex forecast'!K$7:K$210,'Capex forecast'!$T$7:$T$210,$AF592,'Capex forecast'!$S$7:$S$210,$AH592,'Capex forecast'!$Q$7:$Q$210,"Repex")</f>
        <v>0</v>
      </c>
      <c r="AQ592" s="53">
        <f>SUMIFS('Capex forecast'!L$7:L$210,'Capex forecast'!$T$7:$T$210,$AF592,'Capex forecast'!$S$7:$S$210,$AH592,'Capex forecast'!$Q$7:$Q$210,"Repex")</f>
        <v>0</v>
      </c>
      <c r="AR592" s="53">
        <f>SUMIFS('Capex forecast'!M$7:M$210,'Capex forecast'!$T$7:$T$210,$AF592,'Capex forecast'!$S$7:$S$210,$AH592,'Capex forecast'!$Q$7:$Q$210,"Repex")</f>
        <v>0</v>
      </c>
      <c r="AS592" s="53">
        <f>SUMIFS('Capex forecast'!N$7:N$210,'Capex forecast'!$T$7:$T$210,$AF592,'Capex forecast'!$S$7:$S$210,$AH592,'Capex forecast'!$Q$7:$Q$210,"Repex")</f>
        <v>0</v>
      </c>
    </row>
    <row r="593" spans="2:45" ht="15">
      <c r="B593" s="6" t="s">
        <v>74</v>
      </c>
      <c r="C593" s="6" t="str">
        <f>INDEX('Raw demand forecast'!$M$7:$M$5830,MATCH($B593,'Raw demand forecast'!$B$7:$B$5830,0))</f>
        <v>No</v>
      </c>
      <c r="D593" s="6" t="str">
        <f>IF(COUNTIF($B$93:B593,$B593) = 1, "LV", IF(COUNTIF($B$93:B593,$B593) = 2, "HV", "ST"))</f>
        <v>HV</v>
      </c>
      <c r="E593" s="6" t="str">
        <f>INDEX('Demand forecast and growth rate'!$E$7:$E$273,MATCH($B593,'Demand forecast and growth rate'!$B$7:$B$273,0))</f>
        <v>High growth</v>
      </c>
      <c r="F593" s="32">
        <f>SUMIFS('Capex forecast'!E$7:E$210,'Capex forecast'!$T$7:$T$210,'Allocation of site-spec costs'!$B593,'Capex forecast'!$S$7:$S$210,'Allocation of site-spec costs'!$D593,'Capex forecast'!$Q$7:$Q$210,"Customer Connection")</f>
        <v>0</v>
      </c>
      <c r="G593" s="32">
        <f>SUMIFS('Capex forecast'!F$7:F$210,'Capex forecast'!$T$7:$T$210,'Allocation of site-spec costs'!$B593,'Capex forecast'!$S$7:$S$210,'Allocation of site-spec costs'!$D593,'Capex forecast'!$Q$7:$Q$210,"Customer Connection")</f>
        <v>0</v>
      </c>
      <c r="H593" s="32">
        <f>SUMIFS('Capex forecast'!G$7:G$210,'Capex forecast'!$T$7:$T$210,'Allocation of site-spec costs'!$B593,'Capex forecast'!$S$7:$S$210,'Allocation of site-spec costs'!$D593,'Capex forecast'!$Q$7:$Q$210,"Customer Connection")</f>
        <v>0</v>
      </c>
      <c r="I593" s="32">
        <f>SUMIFS('Capex forecast'!H$7:H$210,'Capex forecast'!$T$7:$T$210,'Allocation of site-spec costs'!$B593,'Capex forecast'!$S$7:$S$210,'Allocation of site-spec costs'!$D593,'Capex forecast'!$Q$7:$Q$210,"Customer Connection")</f>
        <v>0</v>
      </c>
      <c r="J593" s="32">
        <f>SUMIFS('Capex forecast'!I$7:I$210,'Capex forecast'!$T$7:$T$210,'Allocation of site-spec costs'!$B593,'Capex forecast'!$S$7:$S$210,'Allocation of site-spec costs'!$D593,'Capex forecast'!$Q$7:$Q$210,"Customer Connection")</f>
        <v>0</v>
      </c>
      <c r="K593" s="32">
        <f>SUMIFS('Capex forecast'!J$7:J$210,'Capex forecast'!$T$7:$T$210,'Allocation of site-spec costs'!$B593,'Capex forecast'!$S$7:$S$210,'Allocation of site-spec costs'!$D593,'Capex forecast'!$Q$7:$Q$210,"Customer Connection")</f>
        <v>0</v>
      </c>
      <c r="L593" s="32">
        <f>SUMIFS('Capex forecast'!K$7:K$210,'Capex forecast'!$T$7:$T$210,'Allocation of site-spec costs'!$B593,'Capex forecast'!$S$7:$S$210,'Allocation of site-spec costs'!$D593,'Capex forecast'!$Q$7:$Q$210,"Customer Connection")</f>
        <v>0</v>
      </c>
      <c r="M593" s="32">
        <f>SUMIFS('Capex forecast'!L$7:L$210,'Capex forecast'!$T$7:$T$210,'Allocation of site-spec costs'!$B593,'Capex forecast'!$S$7:$S$210,'Allocation of site-spec costs'!$D593,'Capex forecast'!$Q$7:$Q$210,"Customer Connection")</f>
        <v>0</v>
      </c>
      <c r="N593" s="32">
        <f>SUMIFS('Capex forecast'!M$7:M$210,'Capex forecast'!$T$7:$T$210,'Allocation of site-spec costs'!$B593,'Capex forecast'!$S$7:$S$210,'Allocation of site-spec costs'!$D593,'Capex forecast'!$Q$7:$Q$210,"Customer Connection")</f>
        <v>0</v>
      </c>
      <c r="O593" s="32">
        <f>SUMIFS('Capex forecast'!N$7:N$210,'Capex forecast'!$T$7:$T$210,'Allocation of site-spec costs'!$B593,'Capex forecast'!$S$7:$S$210,'Allocation of site-spec costs'!$D593,'Capex forecast'!$Q$7:$Q$210,"Customer Connection")</f>
        <v>0</v>
      </c>
      <c r="Q593" s="6" t="s">
        <v>74</v>
      </c>
      <c r="R593" s="6" t="str">
        <f>INDEX('Raw demand forecast'!$M$7:$M$5830,MATCH($Q593,'Raw demand forecast'!$B$7:$B$5830,0))</f>
        <v>No</v>
      </c>
      <c r="S593" s="6" t="str">
        <f>IF(COUNTIF($Q$93:Q593,$B593) = 1, "LV", IF(COUNTIF($Q$93:Q593,$B593) = 2, "HV", "ST"))</f>
        <v>HV</v>
      </c>
      <c r="T593" s="6" t="str">
        <f>INDEX('Demand forecast and growth rate'!$E$7:$E$273,MATCH($Q593,'Demand forecast and growth rate'!$B$7:$B$273,0))</f>
        <v>High growth</v>
      </c>
      <c r="U593" s="32">
        <f>SUMIFS('Capex forecast'!E$7:E$210,'Capex forecast'!$T$7:$T$210,$Q593,'Capex forecast'!$S$7:$S$210,$S593,'Capex forecast'!$Q$7:$Q$210,"Augex")</f>
        <v>0</v>
      </c>
      <c r="V593" s="32">
        <f>SUMIFS('Capex forecast'!F$7:F$210,'Capex forecast'!$T$7:$T$210,$Q593,'Capex forecast'!$S$7:$S$210,$S593,'Capex forecast'!$Q$7:$Q$210,"Augex")</f>
        <v>0</v>
      </c>
      <c r="W593" s="32">
        <f>SUMIFS('Capex forecast'!G$7:G$210,'Capex forecast'!$T$7:$T$210,$Q593,'Capex forecast'!$S$7:$S$210,$S593,'Capex forecast'!$Q$7:$Q$210,"Augex")</f>
        <v>0</v>
      </c>
      <c r="X593" s="32">
        <f>SUMIFS('Capex forecast'!H$7:H$210,'Capex forecast'!$T$7:$T$210,$Q593,'Capex forecast'!$S$7:$S$210,$S593,'Capex forecast'!$Q$7:$Q$210,"Augex")</f>
        <v>0</v>
      </c>
      <c r="Y593" s="32">
        <f>SUMIFS('Capex forecast'!I$7:I$210,'Capex forecast'!$T$7:$T$210,$Q593,'Capex forecast'!$S$7:$S$210,$S593,'Capex forecast'!$Q$7:$Q$210,"Augex")</f>
        <v>0</v>
      </c>
      <c r="Z593" s="32">
        <f>SUMIFS('Capex forecast'!J$7:J$210,'Capex forecast'!$T$7:$T$210,$Q593,'Capex forecast'!$S$7:$S$210,$S593,'Capex forecast'!$Q$7:$Q$210,"Augex")</f>
        <v>0</v>
      </c>
      <c r="AA593" s="32">
        <f>SUMIFS('Capex forecast'!K$7:K$210,'Capex forecast'!$T$7:$T$210,$Q593,'Capex forecast'!$S$7:$S$210,$S593,'Capex forecast'!$Q$7:$Q$210,"Augex")</f>
        <v>0</v>
      </c>
      <c r="AB593" s="32">
        <f>SUMIFS('Capex forecast'!L$7:L$210,'Capex forecast'!$T$7:$T$210,$Q593,'Capex forecast'!$S$7:$S$210,$S593,'Capex forecast'!$Q$7:$Q$210,"Augex")</f>
        <v>0</v>
      </c>
      <c r="AC593" s="32">
        <f>SUMIFS('Capex forecast'!M$7:M$210,'Capex forecast'!$T$7:$T$210,$Q593,'Capex forecast'!$S$7:$S$210,$S593,'Capex forecast'!$Q$7:$Q$210,"Augex")</f>
        <v>0</v>
      </c>
      <c r="AD593" s="32">
        <f>SUMIFS('Capex forecast'!N$7:N$210,'Capex forecast'!$T$7:$T$210,$Q593,'Capex forecast'!$S$7:$S$210,$S593,'Capex forecast'!$Q$7:$Q$210,"Augex")</f>
        <v>0</v>
      </c>
      <c r="AF593" s="6" t="s">
        <v>74</v>
      </c>
      <c r="AG593" s="6" t="str">
        <f>INDEX('Raw demand forecast'!$M$7:$M$5830,MATCH($Q593,'Raw demand forecast'!$B$7:$B$5830,0))</f>
        <v>No</v>
      </c>
      <c r="AH593" s="6" t="str">
        <f>IF(COUNTIF($AF$93:AF593,$B593) = 1, "LV", IF(COUNTIF($AF$93:AF593,$B593) = 2, "HV", "ST"))</f>
        <v>HV</v>
      </c>
      <c r="AI593" s="6" t="str">
        <f>INDEX('Demand forecast and growth rate'!$E$7:$E$273,MATCH($Q593,'Demand forecast and growth rate'!$B$7:$B$273,0))</f>
        <v>High growth</v>
      </c>
      <c r="AJ593" s="53">
        <f>SUMIFS('Capex forecast'!E$7:E$210,'Capex forecast'!$T$7:$T$210,$AF593,'Capex forecast'!$S$7:$S$210,$AH593,'Capex forecast'!$Q$7:$Q$210,"Repex")</f>
        <v>0</v>
      </c>
      <c r="AK593" s="53">
        <f>SUMIFS('Capex forecast'!F$7:F$210,'Capex forecast'!$T$7:$T$210,$AF593,'Capex forecast'!$S$7:$S$210,$AH593,'Capex forecast'!$Q$7:$Q$210,"Repex")</f>
        <v>0</v>
      </c>
      <c r="AL593" s="53">
        <f>SUMIFS('Capex forecast'!G$7:G$210,'Capex forecast'!$T$7:$T$210,$AF593,'Capex forecast'!$S$7:$S$210,$AH593,'Capex forecast'!$Q$7:$Q$210,"Repex")</f>
        <v>0</v>
      </c>
      <c r="AM593" s="53">
        <f>SUMIFS('Capex forecast'!H$7:H$210,'Capex forecast'!$T$7:$T$210,$AF593,'Capex forecast'!$S$7:$S$210,$AH593,'Capex forecast'!$Q$7:$Q$210,"Repex")</f>
        <v>0</v>
      </c>
      <c r="AN593" s="53">
        <f>SUMIFS('Capex forecast'!I$7:I$210,'Capex forecast'!$T$7:$T$210,$AF593,'Capex forecast'!$S$7:$S$210,$AH593,'Capex forecast'!$Q$7:$Q$210,"Repex")</f>
        <v>0</v>
      </c>
      <c r="AO593" s="53">
        <f>SUMIFS('Capex forecast'!J$7:J$210,'Capex forecast'!$T$7:$T$210,$AF593,'Capex forecast'!$S$7:$S$210,$AH593,'Capex forecast'!$Q$7:$Q$210,"Repex")</f>
        <v>0</v>
      </c>
      <c r="AP593" s="53">
        <f>SUMIFS('Capex forecast'!K$7:K$210,'Capex forecast'!$T$7:$T$210,$AF593,'Capex forecast'!$S$7:$S$210,$AH593,'Capex forecast'!$Q$7:$Q$210,"Repex")</f>
        <v>0</v>
      </c>
      <c r="AQ593" s="53">
        <f>SUMIFS('Capex forecast'!L$7:L$210,'Capex forecast'!$T$7:$T$210,$AF593,'Capex forecast'!$S$7:$S$210,$AH593,'Capex forecast'!$Q$7:$Q$210,"Repex")</f>
        <v>0</v>
      </c>
      <c r="AR593" s="53">
        <f>SUMIFS('Capex forecast'!M$7:M$210,'Capex forecast'!$T$7:$T$210,$AF593,'Capex forecast'!$S$7:$S$210,$AH593,'Capex forecast'!$Q$7:$Q$210,"Repex")</f>
        <v>0</v>
      </c>
      <c r="AS593" s="53">
        <f>SUMIFS('Capex forecast'!N$7:N$210,'Capex forecast'!$T$7:$T$210,$AF593,'Capex forecast'!$S$7:$S$210,$AH593,'Capex forecast'!$Q$7:$Q$210,"Repex")</f>
        <v>0</v>
      </c>
    </row>
    <row r="594" spans="2:45" ht="15">
      <c r="B594" s="6" t="s">
        <v>100</v>
      </c>
      <c r="C594" s="6" t="str">
        <f>INDEX('Raw demand forecast'!$M$7:$M$5830,MATCH($B594,'Raw demand forecast'!$B$7:$B$5830,0))</f>
        <v>No</v>
      </c>
      <c r="D594" s="6" t="str">
        <f>IF(COUNTIF($B$93:B594,$B594) = 1, "LV", IF(COUNTIF($B$93:B594,$B594) = 2, "HV", "ST"))</f>
        <v>HV</v>
      </c>
      <c r="E594" s="6" t="str">
        <f>INDEX('Demand forecast and growth rate'!$E$7:$E$273,MATCH($B594,'Demand forecast and growth rate'!$B$7:$B$273,0))</f>
        <v>High growth</v>
      </c>
      <c r="F594" s="32">
        <f>SUMIFS('Capex forecast'!E$7:E$210,'Capex forecast'!$T$7:$T$210,'Allocation of site-spec costs'!$B594,'Capex forecast'!$S$7:$S$210,'Allocation of site-spec costs'!$D594,'Capex forecast'!$Q$7:$Q$210,"Customer Connection")</f>
        <v>0</v>
      </c>
      <c r="G594" s="32">
        <f>SUMIFS('Capex forecast'!F$7:F$210,'Capex forecast'!$T$7:$T$210,'Allocation of site-spec costs'!$B594,'Capex forecast'!$S$7:$S$210,'Allocation of site-spec costs'!$D594,'Capex forecast'!$Q$7:$Q$210,"Customer Connection")</f>
        <v>0</v>
      </c>
      <c r="H594" s="32">
        <f>SUMIFS('Capex forecast'!G$7:G$210,'Capex forecast'!$T$7:$T$210,'Allocation of site-spec costs'!$B594,'Capex forecast'!$S$7:$S$210,'Allocation of site-spec costs'!$D594,'Capex forecast'!$Q$7:$Q$210,"Customer Connection")</f>
        <v>0</v>
      </c>
      <c r="I594" s="32">
        <f>SUMIFS('Capex forecast'!H$7:H$210,'Capex forecast'!$T$7:$T$210,'Allocation of site-spec costs'!$B594,'Capex forecast'!$S$7:$S$210,'Allocation of site-spec costs'!$D594,'Capex forecast'!$Q$7:$Q$210,"Customer Connection")</f>
        <v>0</v>
      </c>
      <c r="J594" s="32">
        <f>SUMIFS('Capex forecast'!I$7:I$210,'Capex forecast'!$T$7:$T$210,'Allocation of site-spec costs'!$B594,'Capex forecast'!$S$7:$S$210,'Allocation of site-spec costs'!$D594,'Capex forecast'!$Q$7:$Q$210,"Customer Connection")</f>
        <v>0</v>
      </c>
      <c r="K594" s="32">
        <f>SUMIFS('Capex forecast'!J$7:J$210,'Capex forecast'!$T$7:$T$210,'Allocation of site-spec costs'!$B594,'Capex forecast'!$S$7:$S$210,'Allocation of site-spec costs'!$D594,'Capex forecast'!$Q$7:$Q$210,"Customer Connection")</f>
        <v>0</v>
      </c>
      <c r="L594" s="32">
        <f>SUMIFS('Capex forecast'!K$7:K$210,'Capex forecast'!$T$7:$T$210,'Allocation of site-spec costs'!$B594,'Capex forecast'!$S$7:$S$210,'Allocation of site-spec costs'!$D594,'Capex forecast'!$Q$7:$Q$210,"Customer Connection")</f>
        <v>0</v>
      </c>
      <c r="M594" s="32">
        <f>SUMIFS('Capex forecast'!L$7:L$210,'Capex forecast'!$T$7:$T$210,'Allocation of site-spec costs'!$B594,'Capex forecast'!$S$7:$S$210,'Allocation of site-spec costs'!$D594,'Capex forecast'!$Q$7:$Q$210,"Customer Connection")</f>
        <v>0</v>
      </c>
      <c r="N594" s="32">
        <f>SUMIFS('Capex forecast'!M$7:M$210,'Capex forecast'!$T$7:$T$210,'Allocation of site-spec costs'!$B594,'Capex forecast'!$S$7:$S$210,'Allocation of site-spec costs'!$D594,'Capex forecast'!$Q$7:$Q$210,"Customer Connection")</f>
        <v>0</v>
      </c>
      <c r="O594" s="32">
        <f>SUMIFS('Capex forecast'!N$7:N$210,'Capex forecast'!$T$7:$T$210,'Allocation of site-spec costs'!$B594,'Capex forecast'!$S$7:$S$210,'Allocation of site-spec costs'!$D594,'Capex forecast'!$Q$7:$Q$210,"Customer Connection")</f>
        <v>0</v>
      </c>
      <c r="Q594" s="6" t="s">
        <v>100</v>
      </c>
      <c r="R594" s="6" t="str">
        <f>INDEX('Raw demand forecast'!$M$7:$M$5830,MATCH($Q594,'Raw demand forecast'!$B$7:$B$5830,0))</f>
        <v>No</v>
      </c>
      <c r="S594" s="6" t="str">
        <f>IF(COUNTIF($Q$93:Q594,$B594) = 1, "LV", IF(COUNTIF($Q$93:Q594,$B594) = 2, "HV", "ST"))</f>
        <v>HV</v>
      </c>
      <c r="T594" s="6" t="str">
        <f>INDEX('Demand forecast and growth rate'!$E$7:$E$273,MATCH($Q594,'Demand forecast and growth rate'!$B$7:$B$273,0))</f>
        <v>High growth</v>
      </c>
      <c r="U594" s="32">
        <f>SUMIFS('Capex forecast'!E$7:E$210,'Capex forecast'!$T$7:$T$210,$Q594,'Capex forecast'!$S$7:$S$210,$S594,'Capex forecast'!$Q$7:$Q$210,"Augex")</f>
        <v>0</v>
      </c>
      <c r="V594" s="32">
        <f>SUMIFS('Capex forecast'!F$7:F$210,'Capex forecast'!$T$7:$T$210,$Q594,'Capex forecast'!$S$7:$S$210,$S594,'Capex forecast'!$Q$7:$Q$210,"Augex")</f>
        <v>0</v>
      </c>
      <c r="W594" s="32">
        <f>SUMIFS('Capex forecast'!G$7:G$210,'Capex forecast'!$T$7:$T$210,$Q594,'Capex forecast'!$S$7:$S$210,$S594,'Capex forecast'!$Q$7:$Q$210,"Augex")</f>
        <v>0</v>
      </c>
      <c r="X594" s="32">
        <f>SUMIFS('Capex forecast'!H$7:H$210,'Capex forecast'!$T$7:$T$210,$Q594,'Capex forecast'!$S$7:$S$210,$S594,'Capex forecast'!$Q$7:$Q$210,"Augex")</f>
        <v>0</v>
      </c>
      <c r="Y594" s="32">
        <f>SUMIFS('Capex forecast'!I$7:I$210,'Capex forecast'!$T$7:$T$210,$Q594,'Capex forecast'!$S$7:$S$210,$S594,'Capex forecast'!$Q$7:$Q$210,"Augex")</f>
        <v>0</v>
      </c>
      <c r="Z594" s="32">
        <f>SUMIFS('Capex forecast'!J$7:J$210,'Capex forecast'!$T$7:$T$210,$Q594,'Capex forecast'!$S$7:$S$210,$S594,'Capex forecast'!$Q$7:$Q$210,"Augex")</f>
        <v>0</v>
      </c>
      <c r="AA594" s="32">
        <f>SUMIFS('Capex forecast'!K$7:K$210,'Capex forecast'!$T$7:$T$210,$Q594,'Capex forecast'!$S$7:$S$210,$S594,'Capex forecast'!$Q$7:$Q$210,"Augex")</f>
        <v>0</v>
      </c>
      <c r="AB594" s="32">
        <f>SUMIFS('Capex forecast'!L$7:L$210,'Capex forecast'!$T$7:$T$210,$Q594,'Capex forecast'!$S$7:$S$210,$S594,'Capex forecast'!$Q$7:$Q$210,"Augex")</f>
        <v>0</v>
      </c>
      <c r="AC594" s="32">
        <f>SUMIFS('Capex forecast'!M$7:M$210,'Capex forecast'!$T$7:$T$210,$Q594,'Capex forecast'!$S$7:$S$210,$S594,'Capex forecast'!$Q$7:$Q$210,"Augex")</f>
        <v>0</v>
      </c>
      <c r="AD594" s="32">
        <f>SUMIFS('Capex forecast'!N$7:N$210,'Capex forecast'!$T$7:$T$210,$Q594,'Capex forecast'!$S$7:$S$210,$S594,'Capex forecast'!$Q$7:$Q$210,"Augex")</f>
        <v>0</v>
      </c>
      <c r="AF594" s="6" t="s">
        <v>100</v>
      </c>
      <c r="AG594" s="6" t="str">
        <f>INDEX('Raw demand forecast'!$M$7:$M$5830,MATCH($Q594,'Raw demand forecast'!$B$7:$B$5830,0))</f>
        <v>No</v>
      </c>
      <c r="AH594" s="6" t="str">
        <f>IF(COUNTIF($AF$93:AF594,$B594) = 1, "LV", IF(COUNTIF($AF$93:AF594,$B594) = 2, "HV", "ST"))</f>
        <v>HV</v>
      </c>
      <c r="AI594" s="6" t="str">
        <f>INDEX('Demand forecast and growth rate'!$E$7:$E$273,MATCH($Q594,'Demand forecast and growth rate'!$B$7:$B$273,0))</f>
        <v>High growth</v>
      </c>
      <c r="AJ594" s="53">
        <f>SUMIFS('Capex forecast'!E$7:E$210,'Capex forecast'!$T$7:$T$210,$AF594,'Capex forecast'!$S$7:$S$210,$AH594,'Capex forecast'!$Q$7:$Q$210,"Repex")</f>
        <v>0</v>
      </c>
      <c r="AK594" s="53">
        <f>SUMIFS('Capex forecast'!F$7:F$210,'Capex forecast'!$T$7:$T$210,$AF594,'Capex forecast'!$S$7:$S$210,$AH594,'Capex forecast'!$Q$7:$Q$210,"Repex")</f>
        <v>0</v>
      </c>
      <c r="AL594" s="53">
        <f>SUMIFS('Capex forecast'!G$7:G$210,'Capex forecast'!$T$7:$T$210,$AF594,'Capex forecast'!$S$7:$S$210,$AH594,'Capex forecast'!$Q$7:$Q$210,"Repex")</f>
        <v>0</v>
      </c>
      <c r="AM594" s="53">
        <f>SUMIFS('Capex forecast'!H$7:H$210,'Capex forecast'!$T$7:$T$210,$AF594,'Capex forecast'!$S$7:$S$210,$AH594,'Capex forecast'!$Q$7:$Q$210,"Repex")</f>
        <v>0</v>
      </c>
      <c r="AN594" s="53">
        <f>SUMIFS('Capex forecast'!I$7:I$210,'Capex forecast'!$T$7:$T$210,$AF594,'Capex forecast'!$S$7:$S$210,$AH594,'Capex forecast'!$Q$7:$Q$210,"Repex")</f>
        <v>0</v>
      </c>
      <c r="AO594" s="53">
        <f>SUMIFS('Capex forecast'!J$7:J$210,'Capex forecast'!$T$7:$T$210,$AF594,'Capex forecast'!$S$7:$S$210,$AH594,'Capex forecast'!$Q$7:$Q$210,"Repex")</f>
        <v>0</v>
      </c>
      <c r="AP594" s="53">
        <f>SUMIFS('Capex forecast'!K$7:K$210,'Capex forecast'!$T$7:$T$210,$AF594,'Capex forecast'!$S$7:$S$210,$AH594,'Capex forecast'!$Q$7:$Q$210,"Repex")</f>
        <v>0</v>
      </c>
      <c r="AQ594" s="53">
        <f>SUMIFS('Capex forecast'!L$7:L$210,'Capex forecast'!$T$7:$T$210,$AF594,'Capex forecast'!$S$7:$S$210,$AH594,'Capex forecast'!$Q$7:$Q$210,"Repex")</f>
        <v>0</v>
      </c>
      <c r="AR594" s="53">
        <f>SUMIFS('Capex forecast'!M$7:M$210,'Capex forecast'!$T$7:$T$210,$AF594,'Capex forecast'!$S$7:$S$210,$AH594,'Capex forecast'!$Q$7:$Q$210,"Repex")</f>
        <v>0</v>
      </c>
      <c r="AS594" s="53">
        <f>SUMIFS('Capex forecast'!N$7:N$210,'Capex forecast'!$T$7:$T$210,$AF594,'Capex forecast'!$S$7:$S$210,$AH594,'Capex forecast'!$Q$7:$Q$210,"Repex")</f>
        <v>0</v>
      </c>
    </row>
    <row r="595" spans="2:45" ht="15">
      <c r="B595" s="6" t="s">
        <v>113</v>
      </c>
      <c r="C595" s="6" t="str">
        <f>INDEX('Raw demand forecast'!$M$7:$M$5830,MATCH($B595,'Raw demand forecast'!$B$7:$B$5830,0))</f>
        <v>No</v>
      </c>
      <c r="D595" s="6" t="str">
        <f>IF(COUNTIF($B$93:B595,$B595) = 1, "LV", IF(COUNTIF($B$93:B595,$B595) = 2, "HV", "ST"))</f>
        <v>HV</v>
      </c>
      <c r="E595" s="6" t="str">
        <f>INDEX('Demand forecast and growth rate'!$E$7:$E$273,MATCH($B595,'Demand forecast and growth rate'!$B$7:$B$273,0))</f>
        <v>High growth</v>
      </c>
      <c r="F595" s="32">
        <f>SUMIFS('Capex forecast'!E$7:E$210,'Capex forecast'!$T$7:$T$210,'Allocation of site-spec costs'!$B595,'Capex forecast'!$S$7:$S$210,'Allocation of site-spec costs'!$D595,'Capex forecast'!$Q$7:$Q$210,"Customer Connection")</f>
        <v>0</v>
      </c>
      <c r="G595" s="32">
        <f>SUMIFS('Capex forecast'!F$7:F$210,'Capex forecast'!$T$7:$T$210,'Allocation of site-spec costs'!$B595,'Capex forecast'!$S$7:$S$210,'Allocation of site-spec costs'!$D595,'Capex forecast'!$Q$7:$Q$210,"Customer Connection")</f>
        <v>0</v>
      </c>
      <c r="H595" s="32">
        <f>SUMIFS('Capex forecast'!G$7:G$210,'Capex forecast'!$T$7:$T$210,'Allocation of site-spec costs'!$B595,'Capex forecast'!$S$7:$S$210,'Allocation of site-spec costs'!$D595,'Capex forecast'!$Q$7:$Q$210,"Customer Connection")</f>
        <v>0</v>
      </c>
      <c r="I595" s="32">
        <f>SUMIFS('Capex forecast'!H$7:H$210,'Capex forecast'!$T$7:$T$210,'Allocation of site-spec costs'!$B595,'Capex forecast'!$S$7:$S$210,'Allocation of site-spec costs'!$D595,'Capex forecast'!$Q$7:$Q$210,"Customer Connection")</f>
        <v>0</v>
      </c>
      <c r="J595" s="32">
        <f>SUMIFS('Capex forecast'!I$7:I$210,'Capex forecast'!$T$7:$T$210,'Allocation of site-spec costs'!$B595,'Capex forecast'!$S$7:$S$210,'Allocation of site-spec costs'!$D595,'Capex forecast'!$Q$7:$Q$210,"Customer Connection")</f>
        <v>0</v>
      </c>
      <c r="K595" s="32">
        <f>SUMIFS('Capex forecast'!J$7:J$210,'Capex forecast'!$T$7:$T$210,'Allocation of site-spec costs'!$B595,'Capex forecast'!$S$7:$S$210,'Allocation of site-spec costs'!$D595,'Capex forecast'!$Q$7:$Q$210,"Customer Connection")</f>
        <v>0</v>
      </c>
      <c r="L595" s="32">
        <f>SUMIFS('Capex forecast'!K$7:K$210,'Capex forecast'!$T$7:$T$210,'Allocation of site-spec costs'!$B595,'Capex forecast'!$S$7:$S$210,'Allocation of site-spec costs'!$D595,'Capex forecast'!$Q$7:$Q$210,"Customer Connection")</f>
        <v>0</v>
      </c>
      <c r="M595" s="32">
        <f>SUMIFS('Capex forecast'!L$7:L$210,'Capex forecast'!$T$7:$T$210,'Allocation of site-spec costs'!$B595,'Capex forecast'!$S$7:$S$210,'Allocation of site-spec costs'!$D595,'Capex forecast'!$Q$7:$Q$210,"Customer Connection")</f>
        <v>0</v>
      </c>
      <c r="N595" s="32">
        <f>SUMIFS('Capex forecast'!M$7:M$210,'Capex forecast'!$T$7:$T$210,'Allocation of site-spec costs'!$B595,'Capex forecast'!$S$7:$S$210,'Allocation of site-spec costs'!$D595,'Capex forecast'!$Q$7:$Q$210,"Customer Connection")</f>
        <v>0</v>
      </c>
      <c r="O595" s="32">
        <f>SUMIFS('Capex forecast'!N$7:N$210,'Capex forecast'!$T$7:$T$210,'Allocation of site-spec costs'!$B595,'Capex forecast'!$S$7:$S$210,'Allocation of site-spec costs'!$D595,'Capex forecast'!$Q$7:$Q$210,"Customer Connection")</f>
        <v>0</v>
      </c>
      <c r="Q595" s="6" t="s">
        <v>113</v>
      </c>
      <c r="R595" s="6" t="str">
        <f>INDEX('Raw demand forecast'!$M$7:$M$5830,MATCH($Q595,'Raw demand forecast'!$B$7:$B$5830,0))</f>
        <v>No</v>
      </c>
      <c r="S595" s="6" t="str">
        <f>IF(COUNTIF($Q$93:Q595,$B595) = 1, "LV", IF(COUNTIF($Q$93:Q595,$B595) = 2, "HV", "ST"))</f>
        <v>HV</v>
      </c>
      <c r="T595" s="6" t="str">
        <f>INDEX('Demand forecast and growth rate'!$E$7:$E$273,MATCH($Q595,'Demand forecast and growth rate'!$B$7:$B$273,0))</f>
        <v>High growth</v>
      </c>
      <c r="U595" s="32">
        <f>SUMIFS('Capex forecast'!E$7:E$210,'Capex forecast'!$T$7:$T$210,$Q595,'Capex forecast'!$S$7:$S$210,$S595,'Capex forecast'!$Q$7:$Q$210,"Augex")</f>
        <v>0</v>
      </c>
      <c r="V595" s="32">
        <f>SUMIFS('Capex forecast'!F$7:F$210,'Capex forecast'!$T$7:$T$210,$Q595,'Capex forecast'!$S$7:$S$210,$S595,'Capex forecast'!$Q$7:$Q$210,"Augex")</f>
        <v>0</v>
      </c>
      <c r="W595" s="32">
        <f>SUMIFS('Capex forecast'!G$7:G$210,'Capex forecast'!$T$7:$T$210,$Q595,'Capex forecast'!$S$7:$S$210,$S595,'Capex forecast'!$Q$7:$Q$210,"Augex")</f>
        <v>0</v>
      </c>
      <c r="X595" s="32">
        <f>SUMIFS('Capex forecast'!H$7:H$210,'Capex forecast'!$T$7:$T$210,$Q595,'Capex forecast'!$S$7:$S$210,$S595,'Capex forecast'!$Q$7:$Q$210,"Augex")</f>
        <v>0</v>
      </c>
      <c r="Y595" s="32">
        <f>SUMIFS('Capex forecast'!I$7:I$210,'Capex forecast'!$T$7:$T$210,$Q595,'Capex forecast'!$S$7:$S$210,$S595,'Capex forecast'!$Q$7:$Q$210,"Augex")</f>
        <v>0</v>
      </c>
      <c r="Z595" s="32">
        <f>SUMIFS('Capex forecast'!J$7:J$210,'Capex forecast'!$T$7:$T$210,$Q595,'Capex forecast'!$S$7:$S$210,$S595,'Capex forecast'!$Q$7:$Q$210,"Augex")</f>
        <v>0</v>
      </c>
      <c r="AA595" s="32">
        <f>SUMIFS('Capex forecast'!K$7:K$210,'Capex forecast'!$T$7:$T$210,$Q595,'Capex forecast'!$S$7:$S$210,$S595,'Capex forecast'!$Q$7:$Q$210,"Augex")</f>
        <v>0</v>
      </c>
      <c r="AB595" s="32">
        <f>SUMIFS('Capex forecast'!L$7:L$210,'Capex forecast'!$T$7:$T$210,$Q595,'Capex forecast'!$S$7:$S$210,$S595,'Capex forecast'!$Q$7:$Q$210,"Augex")</f>
        <v>0</v>
      </c>
      <c r="AC595" s="32">
        <f>SUMIFS('Capex forecast'!M$7:M$210,'Capex forecast'!$T$7:$T$210,$Q595,'Capex forecast'!$S$7:$S$210,$S595,'Capex forecast'!$Q$7:$Q$210,"Augex")</f>
        <v>0</v>
      </c>
      <c r="AD595" s="32">
        <f>SUMIFS('Capex forecast'!N$7:N$210,'Capex forecast'!$T$7:$T$210,$Q595,'Capex forecast'!$S$7:$S$210,$S595,'Capex forecast'!$Q$7:$Q$210,"Augex")</f>
        <v>0</v>
      </c>
      <c r="AF595" s="6" t="s">
        <v>113</v>
      </c>
      <c r="AG595" s="6" t="str">
        <f>INDEX('Raw demand forecast'!$M$7:$M$5830,MATCH($Q595,'Raw demand forecast'!$B$7:$B$5830,0))</f>
        <v>No</v>
      </c>
      <c r="AH595" s="6" t="str">
        <f>IF(COUNTIF($AF$93:AF595,$B595) = 1, "LV", IF(COUNTIF($AF$93:AF595,$B595) = 2, "HV", "ST"))</f>
        <v>HV</v>
      </c>
      <c r="AI595" s="6" t="str">
        <f>INDEX('Demand forecast and growth rate'!$E$7:$E$273,MATCH($Q595,'Demand forecast and growth rate'!$B$7:$B$273,0))</f>
        <v>High growth</v>
      </c>
      <c r="AJ595" s="53">
        <f>SUMIFS('Capex forecast'!E$7:E$210,'Capex forecast'!$T$7:$T$210,$AF595,'Capex forecast'!$S$7:$S$210,$AH595,'Capex forecast'!$Q$7:$Q$210,"Repex")</f>
        <v>0</v>
      </c>
      <c r="AK595" s="53">
        <f>SUMIFS('Capex forecast'!F$7:F$210,'Capex forecast'!$T$7:$T$210,$AF595,'Capex forecast'!$S$7:$S$210,$AH595,'Capex forecast'!$Q$7:$Q$210,"Repex")</f>
        <v>0</v>
      </c>
      <c r="AL595" s="53">
        <f>SUMIFS('Capex forecast'!G$7:G$210,'Capex forecast'!$T$7:$T$210,$AF595,'Capex forecast'!$S$7:$S$210,$AH595,'Capex forecast'!$Q$7:$Q$210,"Repex")</f>
        <v>0</v>
      </c>
      <c r="AM595" s="53">
        <f>SUMIFS('Capex forecast'!H$7:H$210,'Capex forecast'!$T$7:$T$210,$AF595,'Capex forecast'!$S$7:$S$210,$AH595,'Capex forecast'!$Q$7:$Q$210,"Repex")</f>
        <v>0</v>
      </c>
      <c r="AN595" s="53">
        <f>SUMIFS('Capex forecast'!I$7:I$210,'Capex forecast'!$T$7:$T$210,$AF595,'Capex forecast'!$S$7:$S$210,$AH595,'Capex forecast'!$Q$7:$Q$210,"Repex")</f>
        <v>0</v>
      </c>
      <c r="AO595" s="53">
        <f>SUMIFS('Capex forecast'!J$7:J$210,'Capex forecast'!$T$7:$T$210,$AF595,'Capex forecast'!$S$7:$S$210,$AH595,'Capex forecast'!$Q$7:$Q$210,"Repex")</f>
        <v>0</v>
      </c>
      <c r="AP595" s="53">
        <f>SUMIFS('Capex forecast'!K$7:K$210,'Capex forecast'!$T$7:$T$210,$AF595,'Capex forecast'!$S$7:$S$210,$AH595,'Capex forecast'!$Q$7:$Q$210,"Repex")</f>
        <v>0</v>
      </c>
      <c r="AQ595" s="53">
        <f>SUMIFS('Capex forecast'!L$7:L$210,'Capex forecast'!$T$7:$T$210,$AF595,'Capex forecast'!$S$7:$S$210,$AH595,'Capex forecast'!$Q$7:$Q$210,"Repex")</f>
        <v>0</v>
      </c>
      <c r="AR595" s="53">
        <f>SUMIFS('Capex forecast'!M$7:M$210,'Capex forecast'!$T$7:$T$210,$AF595,'Capex forecast'!$S$7:$S$210,$AH595,'Capex forecast'!$Q$7:$Q$210,"Repex")</f>
        <v>0</v>
      </c>
      <c r="AS595" s="53">
        <f>SUMIFS('Capex forecast'!N$7:N$210,'Capex forecast'!$T$7:$T$210,$AF595,'Capex forecast'!$S$7:$S$210,$AH595,'Capex forecast'!$Q$7:$Q$210,"Repex")</f>
        <v>0</v>
      </c>
    </row>
    <row r="596" spans="2:45" ht="15">
      <c r="B596" s="6" t="s">
        <v>132</v>
      </c>
      <c r="C596" s="6" t="str">
        <f>INDEX('Raw demand forecast'!$M$7:$M$5830,MATCH($B596,'Raw demand forecast'!$B$7:$B$5830,0))</f>
        <v>No</v>
      </c>
      <c r="D596" s="6" t="str">
        <f>IF(COUNTIF($B$93:B596,$B596) = 1, "LV", IF(COUNTIF($B$93:B596,$B596) = 2, "HV", "ST"))</f>
        <v>HV</v>
      </c>
      <c r="E596" s="6" t="str">
        <f>INDEX('Demand forecast and growth rate'!$E$7:$E$273,MATCH($B596,'Demand forecast and growth rate'!$B$7:$B$273,0))</f>
        <v>Steady/falling</v>
      </c>
      <c r="F596" s="32">
        <f>SUMIFS('Capex forecast'!E$7:E$210,'Capex forecast'!$T$7:$T$210,'Allocation of site-spec costs'!$B596,'Capex forecast'!$S$7:$S$210,'Allocation of site-spec costs'!$D596,'Capex forecast'!$Q$7:$Q$210,"Customer Connection")</f>
        <v>0</v>
      </c>
      <c r="G596" s="32">
        <f>SUMIFS('Capex forecast'!F$7:F$210,'Capex forecast'!$T$7:$T$210,'Allocation of site-spec costs'!$B596,'Capex forecast'!$S$7:$S$210,'Allocation of site-spec costs'!$D596,'Capex forecast'!$Q$7:$Q$210,"Customer Connection")</f>
        <v>0</v>
      </c>
      <c r="H596" s="32">
        <f>SUMIFS('Capex forecast'!G$7:G$210,'Capex forecast'!$T$7:$T$210,'Allocation of site-spec costs'!$B596,'Capex forecast'!$S$7:$S$210,'Allocation of site-spec costs'!$D596,'Capex forecast'!$Q$7:$Q$210,"Customer Connection")</f>
        <v>0</v>
      </c>
      <c r="I596" s="32">
        <f>SUMIFS('Capex forecast'!H$7:H$210,'Capex forecast'!$T$7:$T$210,'Allocation of site-spec costs'!$B596,'Capex forecast'!$S$7:$S$210,'Allocation of site-spec costs'!$D596,'Capex forecast'!$Q$7:$Q$210,"Customer Connection")</f>
        <v>0</v>
      </c>
      <c r="J596" s="32">
        <f>SUMIFS('Capex forecast'!I$7:I$210,'Capex forecast'!$T$7:$T$210,'Allocation of site-spec costs'!$B596,'Capex forecast'!$S$7:$S$210,'Allocation of site-spec costs'!$D596,'Capex forecast'!$Q$7:$Q$210,"Customer Connection")</f>
        <v>0</v>
      </c>
      <c r="K596" s="32">
        <f>SUMIFS('Capex forecast'!J$7:J$210,'Capex forecast'!$T$7:$T$210,'Allocation of site-spec costs'!$B596,'Capex forecast'!$S$7:$S$210,'Allocation of site-spec costs'!$D596,'Capex forecast'!$Q$7:$Q$210,"Customer Connection")</f>
        <v>0</v>
      </c>
      <c r="L596" s="32">
        <f>SUMIFS('Capex forecast'!K$7:K$210,'Capex forecast'!$T$7:$T$210,'Allocation of site-spec costs'!$B596,'Capex forecast'!$S$7:$S$210,'Allocation of site-spec costs'!$D596,'Capex forecast'!$Q$7:$Q$210,"Customer Connection")</f>
        <v>0</v>
      </c>
      <c r="M596" s="32">
        <f>SUMIFS('Capex forecast'!L$7:L$210,'Capex forecast'!$T$7:$T$210,'Allocation of site-spec costs'!$B596,'Capex forecast'!$S$7:$S$210,'Allocation of site-spec costs'!$D596,'Capex forecast'!$Q$7:$Q$210,"Customer Connection")</f>
        <v>0</v>
      </c>
      <c r="N596" s="32">
        <f>SUMIFS('Capex forecast'!M$7:M$210,'Capex forecast'!$T$7:$T$210,'Allocation of site-spec costs'!$B596,'Capex forecast'!$S$7:$S$210,'Allocation of site-spec costs'!$D596,'Capex forecast'!$Q$7:$Q$210,"Customer Connection")</f>
        <v>0</v>
      </c>
      <c r="O596" s="32">
        <f>SUMIFS('Capex forecast'!N$7:N$210,'Capex forecast'!$T$7:$T$210,'Allocation of site-spec costs'!$B596,'Capex forecast'!$S$7:$S$210,'Allocation of site-spec costs'!$D596,'Capex forecast'!$Q$7:$Q$210,"Customer Connection")</f>
        <v>0</v>
      </c>
      <c r="Q596" s="6" t="s">
        <v>132</v>
      </c>
      <c r="R596" s="6" t="str">
        <f>INDEX('Raw demand forecast'!$M$7:$M$5830,MATCH($Q596,'Raw demand forecast'!$B$7:$B$5830,0))</f>
        <v>No</v>
      </c>
      <c r="S596" s="6" t="str">
        <f>IF(COUNTIF($Q$93:Q596,$B596) = 1, "LV", IF(COUNTIF($Q$93:Q596,$B596) = 2, "HV", "ST"))</f>
        <v>HV</v>
      </c>
      <c r="T596" s="6" t="str">
        <f>INDEX('Demand forecast and growth rate'!$E$7:$E$273,MATCH($Q596,'Demand forecast and growth rate'!$B$7:$B$273,0))</f>
        <v>Steady/falling</v>
      </c>
      <c r="U596" s="32">
        <f>SUMIFS('Capex forecast'!E$7:E$210,'Capex forecast'!$T$7:$T$210,$Q596,'Capex forecast'!$S$7:$S$210,$S596,'Capex forecast'!$Q$7:$Q$210,"Augex")</f>
        <v>0</v>
      </c>
      <c r="V596" s="32">
        <f>SUMIFS('Capex forecast'!F$7:F$210,'Capex forecast'!$T$7:$T$210,$Q596,'Capex forecast'!$S$7:$S$210,$S596,'Capex forecast'!$Q$7:$Q$210,"Augex")</f>
        <v>0</v>
      </c>
      <c r="W596" s="32">
        <f>SUMIFS('Capex forecast'!G$7:G$210,'Capex forecast'!$T$7:$T$210,$Q596,'Capex forecast'!$S$7:$S$210,$S596,'Capex forecast'!$Q$7:$Q$210,"Augex")</f>
        <v>0</v>
      </c>
      <c r="X596" s="32">
        <f>SUMIFS('Capex forecast'!H$7:H$210,'Capex forecast'!$T$7:$T$210,$Q596,'Capex forecast'!$S$7:$S$210,$S596,'Capex forecast'!$Q$7:$Q$210,"Augex")</f>
        <v>0</v>
      </c>
      <c r="Y596" s="32">
        <f>SUMIFS('Capex forecast'!I$7:I$210,'Capex forecast'!$T$7:$T$210,$Q596,'Capex forecast'!$S$7:$S$210,$S596,'Capex forecast'!$Q$7:$Q$210,"Augex")</f>
        <v>0</v>
      </c>
      <c r="Z596" s="32">
        <f>SUMIFS('Capex forecast'!J$7:J$210,'Capex forecast'!$T$7:$T$210,$Q596,'Capex forecast'!$S$7:$S$210,$S596,'Capex forecast'!$Q$7:$Q$210,"Augex")</f>
        <v>0</v>
      </c>
      <c r="AA596" s="32">
        <f>SUMIFS('Capex forecast'!K$7:K$210,'Capex forecast'!$T$7:$T$210,$Q596,'Capex forecast'!$S$7:$S$210,$S596,'Capex forecast'!$Q$7:$Q$210,"Augex")</f>
        <v>0</v>
      </c>
      <c r="AB596" s="32">
        <f>SUMIFS('Capex forecast'!L$7:L$210,'Capex forecast'!$T$7:$T$210,$Q596,'Capex forecast'!$S$7:$S$210,$S596,'Capex forecast'!$Q$7:$Q$210,"Augex")</f>
        <v>0</v>
      </c>
      <c r="AC596" s="32">
        <f>SUMIFS('Capex forecast'!M$7:M$210,'Capex forecast'!$T$7:$T$210,$Q596,'Capex forecast'!$S$7:$S$210,$S596,'Capex forecast'!$Q$7:$Q$210,"Augex")</f>
        <v>0</v>
      </c>
      <c r="AD596" s="32">
        <f>SUMIFS('Capex forecast'!N$7:N$210,'Capex forecast'!$T$7:$T$210,$Q596,'Capex forecast'!$S$7:$S$210,$S596,'Capex forecast'!$Q$7:$Q$210,"Augex")</f>
        <v>0</v>
      </c>
      <c r="AF596" s="6" t="s">
        <v>132</v>
      </c>
      <c r="AG596" s="6" t="str">
        <f>INDEX('Raw demand forecast'!$M$7:$M$5830,MATCH($Q596,'Raw demand forecast'!$B$7:$B$5830,0))</f>
        <v>No</v>
      </c>
      <c r="AH596" s="6" t="str">
        <f>IF(COUNTIF($AF$93:AF596,$B596) = 1, "LV", IF(COUNTIF($AF$93:AF596,$B596) = 2, "HV", "ST"))</f>
        <v>HV</v>
      </c>
      <c r="AI596" s="6" t="str">
        <f>INDEX('Demand forecast and growth rate'!$E$7:$E$273,MATCH($Q596,'Demand forecast and growth rate'!$B$7:$B$273,0))</f>
        <v>Steady/falling</v>
      </c>
      <c r="AJ596" s="53">
        <f>SUMIFS('Capex forecast'!E$7:E$210,'Capex forecast'!$T$7:$T$210,$AF596,'Capex forecast'!$S$7:$S$210,$AH596,'Capex forecast'!$Q$7:$Q$210,"Repex")</f>
        <v>0</v>
      </c>
      <c r="AK596" s="53">
        <f>SUMIFS('Capex forecast'!F$7:F$210,'Capex forecast'!$T$7:$T$210,$AF596,'Capex forecast'!$S$7:$S$210,$AH596,'Capex forecast'!$Q$7:$Q$210,"Repex")</f>
        <v>0</v>
      </c>
      <c r="AL596" s="53">
        <f>SUMIFS('Capex forecast'!G$7:G$210,'Capex forecast'!$T$7:$T$210,$AF596,'Capex forecast'!$S$7:$S$210,$AH596,'Capex forecast'!$Q$7:$Q$210,"Repex")</f>
        <v>0</v>
      </c>
      <c r="AM596" s="53">
        <f>SUMIFS('Capex forecast'!H$7:H$210,'Capex forecast'!$T$7:$T$210,$AF596,'Capex forecast'!$S$7:$S$210,$AH596,'Capex forecast'!$Q$7:$Q$210,"Repex")</f>
        <v>0</v>
      </c>
      <c r="AN596" s="53">
        <f>SUMIFS('Capex forecast'!I$7:I$210,'Capex forecast'!$T$7:$T$210,$AF596,'Capex forecast'!$S$7:$S$210,$AH596,'Capex forecast'!$Q$7:$Q$210,"Repex")</f>
        <v>0</v>
      </c>
      <c r="AO596" s="53">
        <f>SUMIFS('Capex forecast'!J$7:J$210,'Capex forecast'!$T$7:$T$210,$AF596,'Capex forecast'!$S$7:$S$210,$AH596,'Capex forecast'!$Q$7:$Q$210,"Repex")</f>
        <v>0</v>
      </c>
      <c r="AP596" s="53">
        <f>SUMIFS('Capex forecast'!K$7:K$210,'Capex forecast'!$T$7:$T$210,$AF596,'Capex forecast'!$S$7:$S$210,$AH596,'Capex forecast'!$Q$7:$Q$210,"Repex")</f>
        <v>0</v>
      </c>
      <c r="AQ596" s="53">
        <f>SUMIFS('Capex forecast'!L$7:L$210,'Capex forecast'!$T$7:$T$210,$AF596,'Capex forecast'!$S$7:$S$210,$AH596,'Capex forecast'!$Q$7:$Q$210,"Repex")</f>
        <v>0</v>
      </c>
      <c r="AR596" s="53">
        <f>SUMIFS('Capex forecast'!M$7:M$210,'Capex forecast'!$T$7:$T$210,$AF596,'Capex forecast'!$S$7:$S$210,$AH596,'Capex forecast'!$Q$7:$Q$210,"Repex")</f>
        <v>0</v>
      </c>
      <c r="AS596" s="53">
        <f>SUMIFS('Capex forecast'!N$7:N$210,'Capex forecast'!$T$7:$T$210,$AF596,'Capex forecast'!$S$7:$S$210,$AH596,'Capex forecast'!$Q$7:$Q$210,"Repex")</f>
        <v>0</v>
      </c>
    </row>
    <row r="597" spans="2:45" ht="15">
      <c r="B597" s="6" t="s">
        <v>137</v>
      </c>
      <c r="C597" s="6" t="str">
        <f>INDEX('Raw demand forecast'!$M$7:$M$5830,MATCH($B597,'Raw demand forecast'!$B$7:$B$5830,0))</f>
        <v>No</v>
      </c>
      <c r="D597" s="6" t="str">
        <f>IF(COUNTIF($B$93:B597,$B597) = 1, "LV", IF(COUNTIF($B$93:B597,$B597) = 2, "HV", "ST"))</f>
        <v>HV</v>
      </c>
      <c r="E597" s="6" t="str">
        <f>INDEX('Demand forecast and growth rate'!$E$7:$E$273,MATCH($B597,'Demand forecast and growth rate'!$B$7:$B$273,0))</f>
        <v>Small growth</v>
      </c>
      <c r="F597" s="32">
        <f>SUMIFS('Capex forecast'!E$7:E$210,'Capex forecast'!$T$7:$T$210,'Allocation of site-spec costs'!$B597,'Capex forecast'!$S$7:$S$210,'Allocation of site-spec costs'!$D597,'Capex forecast'!$Q$7:$Q$210,"Customer Connection")</f>
        <v>0</v>
      </c>
      <c r="G597" s="32">
        <f>SUMIFS('Capex forecast'!F$7:F$210,'Capex forecast'!$T$7:$T$210,'Allocation of site-spec costs'!$B597,'Capex forecast'!$S$7:$S$210,'Allocation of site-spec costs'!$D597,'Capex forecast'!$Q$7:$Q$210,"Customer Connection")</f>
        <v>0</v>
      </c>
      <c r="H597" s="32">
        <f>SUMIFS('Capex forecast'!G$7:G$210,'Capex forecast'!$T$7:$T$210,'Allocation of site-spec costs'!$B597,'Capex forecast'!$S$7:$S$210,'Allocation of site-spec costs'!$D597,'Capex forecast'!$Q$7:$Q$210,"Customer Connection")</f>
        <v>0</v>
      </c>
      <c r="I597" s="32">
        <f>SUMIFS('Capex forecast'!H$7:H$210,'Capex forecast'!$T$7:$T$210,'Allocation of site-spec costs'!$B597,'Capex forecast'!$S$7:$S$210,'Allocation of site-spec costs'!$D597,'Capex forecast'!$Q$7:$Q$210,"Customer Connection")</f>
        <v>0</v>
      </c>
      <c r="J597" s="32">
        <f>SUMIFS('Capex forecast'!I$7:I$210,'Capex forecast'!$T$7:$T$210,'Allocation of site-spec costs'!$B597,'Capex forecast'!$S$7:$S$210,'Allocation of site-spec costs'!$D597,'Capex forecast'!$Q$7:$Q$210,"Customer Connection")</f>
        <v>0</v>
      </c>
      <c r="K597" s="32">
        <f>SUMIFS('Capex forecast'!J$7:J$210,'Capex forecast'!$T$7:$T$210,'Allocation of site-spec costs'!$B597,'Capex forecast'!$S$7:$S$210,'Allocation of site-spec costs'!$D597,'Capex forecast'!$Q$7:$Q$210,"Customer Connection")</f>
        <v>0</v>
      </c>
      <c r="L597" s="32">
        <f>SUMIFS('Capex forecast'!K$7:K$210,'Capex forecast'!$T$7:$T$210,'Allocation of site-spec costs'!$B597,'Capex forecast'!$S$7:$S$210,'Allocation of site-spec costs'!$D597,'Capex forecast'!$Q$7:$Q$210,"Customer Connection")</f>
        <v>0</v>
      </c>
      <c r="M597" s="32">
        <f>SUMIFS('Capex forecast'!L$7:L$210,'Capex forecast'!$T$7:$T$210,'Allocation of site-spec costs'!$B597,'Capex forecast'!$S$7:$S$210,'Allocation of site-spec costs'!$D597,'Capex forecast'!$Q$7:$Q$210,"Customer Connection")</f>
        <v>0</v>
      </c>
      <c r="N597" s="32">
        <f>SUMIFS('Capex forecast'!M$7:M$210,'Capex forecast'!$T$7:$T$210,'Allocation of site-spec costs'!$B597,'Capex forecast'!$S$7:$S$210,'Allocation of site-spec costs'!$D597,'Capex forecast'!$Q$7:$Q$210,"Customer Connection")</f>
        <v>0</v>
      </c>
      <c r="O597" s="32">
        <f>SUMIFS('Capex forecast'!N$7:N$210,'Capex forecast'!$T$7:$T$210,'Allocation of site-spec costs'!$B597,'Capex forecast'!$S$7:$S$210,'Allocation of site-spec costs'!$D597,'Capex forecast'!$Q$7:$Q$210,"Customer Connection")</f>
        <v>0</v>
      </c>
      <c r="Q597" s="6" t="s">
        <v>137</v>
      </c>
      <c r="R597" s="6" t="str">
        <f>INDEX('Raw demand forecast'!$M$7:$M$5830,MATCH($Q597,'Raw demand forecast'!$B$7:$B$5830,0))</f>
        <v>No</v>
      </c>
      <c r="S597" s="6" t="str">
        <f>IF(COUNTIF($Q$93:Q597,$B597) = 1, "LV", IF(COUNTIF($Q$93:Q597,$B597) = 2, "HV", "ST"))</f>
        <v>HV</v>
      </c>
      <c r="T597" s="6" t="str">
        <f>INDEX('Demand forecast and growth rate'!$E$7:$E$273,MATCH($Q597,'Demand forecast and growth rate'!$B$7:$B$273,0))</f>
        <v>Small growth</v>
      </c>
      <c r="U597" s="32">
        <f>SUMIFS('Capex forecast'!E$7:E$210,'Capex forecast'!$T$7:$T$210,$Q597,'Capex forecast'!$S$7:$S$210,$S597,'Capex forecast'!$Q$7:$Q$210,"Augex")</f>
        <v>0</v>
      </c>
      <c r="V597" s="32">
        <f>SUMIFS('Capex forecast'!F$7:F$210,'Capex forecast'!$T$7:$T$210,$Q597,'Capex forecast'!$S$7:$S$210,$S597,'Capex forecast'!$Q$7:$Q$210,"Augex")</f>
        <v>0</v>
      </c>
      <c r="W597" s="32">
        <f>SUMIFS('Capex forecast'!G$7:G$210,'Capex forecast'!$T$7:$T$210,$Q597,'Capex forecast'!$S$7:$S$210,$S597,'Capex forecast'!$Q$7:$Q$210,"Augex")</f>
        <v>0</v>
      </c>
      <c r="X597" s="32">
        <f>SUMIFS('Capex forecast'!H$7:H$210,'Capex forecast'!$T$7:$T$210,$Q597,'Capex forecast'!$S$7:$S$210,$S597,'Capex forecast'!$Q$7:$Q$210,"Augex")</f>
        <v>0</v>
      </c>
      <c r="Y597" s="32">
        <f>SUMIFS('Capex forecast'!I$7:I$210,'Capex forecast'!$T$7:$T$210,$Q597,'Capex forecast'!$S$7:$S$210,$S597,'Capex forecast'!$Q$7:$Q$210,"Augex")</f>
        <v>0</v>
      </c>
      <c r="Z597" s="32">
        <f>SUMIFS('Capex forecast'!J$7:J$210,'Capex forecast'!$T$7:$T$210,$Q597,'Capex forecast'!$S$7:$S$210,$S597,'Capex forecast'!$Q$7:$Q$210,"Augex")</f>
        <v>0</v>
      </c>
      <c r="AA597" s="32">
        <f>SUMIFS('Capex forecast'!K$7:K$210,'Capex forecast'!$T$7:$T$210,$Q597,'Capex forecast'!$S$7:$S$210,$S597,'Capex forecast'!$Q$7:$Q$210,"Augex")</f>
        <v>0</v>
      </c>
      <c r="AB597" s="32">
        <f>SUMIFS('Capex forecast'!L$7:L$210,'Capex forecast'!$T$7:$T$210,$Q597,'Capex forecast'!$S$7:$S$210,$S597,'Capex forecast'!$Q$7:$Q$210,"Augex")</f>
        <v>0</v>
      </c>
      <c r="AC597" s="32">
        <f>SUMIFS('Capex forecast'!M$7:M$210,'Capex forecast'!$T$7:$T$210,$Q597,'Capex forecast'!$S$7:$S$210,$S597,'Capex forecast'!$Q$7:$Q$210,"Augex")</f>
        <v>0</v>
      </c>
      <c r="AD597" s="32">
        <f>SUMIFS('Capex forecast'!N$7:N$210,'Capex forecast'!$T$7:$T$210,$Q597,'Capex forecast'!$S$7:$S$210,$S597,'Capex forecast'!$Q$7:$Q$210,"Augex")</f>
        <v>0</v>
      </c>
      <c r="AF597" s="6" t="s">
        <v>137</v>
      </c>
      <c r="AG597" s="6" t="str">
        <f>INDEX('Raw demand forecast'!$M$7:$M$5830,MATCH($Q597,'Raw demand forecast'!$B$7:$B$5830,0))</f>
        <v>No</v>
      </c>
      <c r="AH597" s="6" t="str">
        <f>IF(COUNTIF($AF$93:AF597,$B597) = 1, "LV", IF(COUNTIF($AF$93:AF597,$B597) = 2, "HV", "ST"))</f>
        <v>HV</v>
      </c>
      <c r="AI597" s="6" t="str">
        <f>INDEX('Demand forecast and growth rate'!$E$7:$E$273,MATCH($Q597,'Demand forecast and growth rate'!$B$7:$B$273,0))</f>
        <v>Small growth</v>
      </c>
      <c r="AJ597" s="53">
        <f>SUMIFS('Capex forecast'!E$7:E$210,'Capex forecast'!$T$7:$T$210,$AF597,'Capex forecast'!$S$7:$S$210,$AH597,'Capex forecast'!$Q$7:$Q$210,"Repex")</f>
        <v>0</v>
      </c>
      <c r="AK597" s="53">
        <f>SUMIFS('Capex forecast'!F$7:F$210,'Capex forecast'!$T$7:$T$210,$AF597,'Capex forecast'!$S$7:$S$210,$AH597,'Capex forecast'!$Q$7:$Q$210,"Repex")</f>
        <v>0</v>
      </c>
      <c r="AL597" s="53">
        <f>SUMIFS('Capex forecast'!G$7:G$210,'Capex forecast'!$T$7:$T$210,$AF597,'Capex forecast'!$S$7:$S$210,$AH597,'Capex forecast'!$Q$7:$Q$210,"Repex")</f>
        <v>0</v>
      </c>
      <c r="AM597" s="53">
        <f>SUMIFS('Capex forecast'!H$7:H$210,'Capex forecast'!$T$7:$T$210,$AF597,'Capex forecast'!$S$7:$S$210,$AH597,'Capex forecast'!$Q$7:$Q$210,"Repex")</f>
        <v>0</v>
      </c>
      <c r="AN597" s="53">
        <f>SUMIFS('Capex forecast'!I$7:I$210,'Capex forecast'!$T$7:$T$210,$AF597,'Capex forecast'!$S$7:$S$210,$AH597,'Capex forecast'!$Q$7:$Q$210,"Repex")</f>
        <v>0</v>
      </c>
      <c r="AO597" s="53">
        <f>SUMIFS('Capex forecast'!J$7:J$210,'Capex forecast'!$T$7:$T$210,$AF597,'Capex forecast'!$S$7:$S$210,$AH597,'Capex forecast'!$Q$7:$Q$210,"Repex")</f>
        <v>0</v>
      </c>
      <c r="AP597" s="53">
        <f>SUMIFS('Capex forecast'!K$7:K$210,'Capex forecast'!$T$7:$T$210,$AF597,'Capex forecast'!$S$7:$S$210,$AH597,'Capex forecast'!$Q$7:$Q$210,"Repex")</f>
        <v>0</v>
      </c>
      <c r="AQ597" s="53">
        <f>SUMIFS('Capex forecast'!L$7:L$210,'Capex forecast'!$T$7:$T$210,$AF597,'Capex forecast'!$S$7:$S$210,$AH597,'Capex forecast'!$Q$7:$Q$210,"Repex")</f>
        <v>0</v>
      </c>
      <c r="AR597" s="53">
        <f>SUMIFS('Capex forecast'!M$7:M$210,'Capex forecast'!$T$7:$T$210,$AF597,'Capex forecast'!$S$7:$S$210,$AH597,'Capex forecast'!$Q$7:$Q$210,"Repex")</f>
        <v>0</v>
      </c>
      <c r="AS597" s="53">
        <f>SUMIFS('Capex forecast'!N$7:N$210,'Capex forecast'!$T$7:$T$210,$AF597,'Capex forecast'!$S$7:$S$210,$AH597,'Capex forecast'!$Q$7:$Q$210,"Repex")</f>
        <v>0</v>
      </c>
    </row>
    <row r="598" spans="2:45" ht="15">
      <c r="B598" s="6" t="s">
        <v>142</v>
      </c>
      <c r="C598" s="6" t="str">
        <f>INDEX('Raw demand forecast'!$M$7:$M$5830,MATCH($B598,'Raw demand forecast'!$B$7:$B$5830,0))</f>
        <v>No</v>
      </c>
      <c r="D598" s="6" t="str">
        <f>IF(COUNTIF($B$93:B598,$B598) = 1, "LV", IF(COUNTIF($B$93:B598,$B598) = 2, "HV", "ST"))</f>
        <v>HV</v>
      </c>
      <c r="E598" s="6" t="str">
        <f>INDEX('Demand forecast and growth rate'!$E$7:$E$273,MATCH($B598,'Demand forecast and growth rate'!$B$7:$B$273,0))</f>
        <v>High growth</v>
      </c>
      <c r="F598" s="32">
        <f>SUMIFS('Capex forecast'!E$7:E$210,'Capex forecast'!$T$7:$T$210,'Allocation of site-spec costs'!$B598,'Capex forecast'!$S$7:$S$210,'Allocation of site-spec costs'!$D598,'Capex forecast'!$Q$7:$Q$210,"Customer Connection")</f>
        <v>0</v>
      </c>
      <c r="G598" s="32">
        <f>SUMIFS('Capex forecast'!F$7:F$210,'Capex forecast'!$T$7:$T$210,'Allocation of site-spec costs'!$B598,'Capex forecast'!$S$7:$S$210,'Allocation of site-spec costs'!$D598,'Capex forecast'!$Q$7:$Q$210,"Customer Connection")</f>
        <v>0</v>
      </c>
      <c r="H598" s="32">
        <f>SUMIFS('Capex forecast'!G$7:G$210,'Capex forecast'!$T$7:$T$210,'Allocation of site-spec costs'!$B598,'Capex forecast'!$S$7:$S$210,'Allocation of site-spec costs'!$D598,'Capex forecast'!$Q$7:$Q$210,"Customer Connection")</f>
        <v>0</v>
      </c>
      <c r="I598" s="32">
        <f>SUMIFS('Capex forecast'!H$7:H$210,'Capex forecast'!$T$7:$T$210,'Allocation of site-spec costs'!$B598,'Capex forecast'!$S$7:$S$210,'Allocation of site-spec costs'!$D598,'Capex forecast'!$Q$7:$Q$210,"Customer Connection")</f>
        <v>0</v>
      </c>
      <c r="J598" s="32">
        <f>SUMIFS('Capex forecast'!I$7:I$210,'Capex forecast'!$T$7:$T$210,'Allocation of site-spec costs'!$B598,'Capex forecast'!$S$7:$S$210,'Allocation of site-spec costs'!$D598,'Capex forecast'!$Q$7:$Q$210,"Customer Connection")</f>
        <v>0</v>
      </c>
      <c r="K598" s="32">
        <f>SUMIFS('Capex forecast'!J$7:J$210,'Capex forecast'!$T$7:$T$210,'Allocation of site-spec costs'!$B598,'Capex forecast'!$S$7:$S$210,'Allocation of site-spec costs'!$D598,'Capex forecast'!$Q$7:$Q$210,"Customer Connection")</f>
        <v>0</v>
      </c>
      <c r="L598" s="32">
        <f>SUMIFS('Capex forecast'!K$7:K$210,'Capex forecast'!$T$7:$T$210,'Allocation of site-spec costs'!$B598,'Capex forecast'!$S$7:$S$210,'Allocation of site-spec costs'!$D598,'Capex forecast'!$Q$7:$Q$210,"Customer Connection")</f>
        <v>0</v>
      </c>
      <c r="M598" s="32">
        <f>SUMIFS('Capex forecast'!L$7:L$210,'Capex forecast'!$T$7:$T$210,'Allocation of site-spec costs'!$B598,'Capex forecast'!$S$7:$S$210,'Allocation of site-spec costs'!$D598,'Capex forecast'!$Q$7:$Q$210,"Customer Connection")</f>
        <v>0</v>
      </c>
      <c r="N598" s="32">
        <f>SUMIFS('Capex forecast'!M$7:M$210,'Capex forecast'!$T$7:$T$210,'Allocation of site-spec costs'!$B598,'Capex forecast'!$S$7:$S$210,'Allocation of site-spec costs'!$D598,'Capex forecast'!$Q$7:$Q$210,"Customer Connection")</f>
        <v>0</v>
      </c>
      <c r="O598" s="32">
        <f>SUMIFS('Capex forecast'!N$7:N$210,'Capex forecast'!$T$7:$T$210,'Allocation of site-spec costs'!$B598,'Capex forecast'!$S$7:$S$210,'Allocation of site-spec costs'!$D598,'Capex forecast'!$Q$7:$Q$210,"Customer Connection")</f>
        <v>0</v>
      </c>
      <c r="Q598" s="6" t="s">
        <v>142</v>
      </c>
      <c r="R598" s="6" t="str">
        <f>INDEX('Raw demand forecast'!$M$7:$M$5830,MATCH($Q598,'Raw demand forecast'!$B$7:$B$5830,0))</f>
        <v>No</v>
      </c>
      <c r="S598" s="6" t="str">
        <f>IF(COUNTIF($Q$93:Q598,$B598) = 1, "LV", IF(COUNTIF($Q$93:Q598,$B598) = 2, "HV", "ST"))</f>
        <v>HV</v>
      </c>
      <c r="T598" s="6" t="str">
        <f>INDEX('Demand forecast and growth rate'!$E$7:$E$273,MATCH($Q598,'Demand forecast and growth rate'!$B$7:$B$273,0))</f>
        <v>High growth</v>
      </c>
      <c r="U598" s="32">
        <f>SUMIFS('Capex forecast'!E$7:E$210,'Capex forecast'!$T$7:$T$210,$Q598,'Capex forecast'!$S$7:$S$210,$S598,'Capex forecast'!$Q$7:$Q$210,"Augex")</f>
        <v>0</v>
      </c>
      <c r="V598" s="32">
        <f>SUMIFS('Capex forecast'!F$7:F$210,'Capex forecast'!$T$7:$T$210,$Q598,'Capex forecast'!$S$7:$S$210,$S598,'Capex forecast'!$Q$7:$Q$210,"Augex")</f>
        <v>0</v>
      </c>
      <c r="W598" s="32">
        <f>SUMIFS('Capex forecast'!G$7:G$210,'Capex forecast'!$T$7:$T$210,$Q598,'Capex forecast'!$S$7:$S$210,$S598,'Capex forecast'!$Q$7:$Q$210,"Augex")</f>
        <v>0</v>
      </c>
      <c r="X598" s="32">
        <f>SUMIFS('Capex forecast'!H$7:H$210,'Capex forecast'!$T$7:$T$210,$Q598,'Capex forecast'!$S$7:$S$210,$S598,'Capex forecast'!$Q$7:$Q$210,"Augex")</f>
        <v>0</v>
      </c>
      <c r="Y598" s="32">
        <f>SUMIFS('Capex forecast'!I$7:I$210,'Capex forecast'!$T$7:$T$210,$Q598,'Capex forecast'!$S$7:$S$210,$S598,'Capex forecast'!$Q$7:$Q$210,"Augex")</f>
        <v>0</v>
      </c>
      <c r="Z598" s="32">
        <f>SUMIFS('Capex forecast'!J$7:J$210,'Capex forecast'!$T$7:$T$210,$Q598,'Capex forecast'!$S$7:$S$210,$S598,'Capex forecast'!$Q$7:$Q$210,"Augex")</f>
        <v>0</v>
      </c>
      <c r="AA598" s="32">
        <f>SUMIFS('Capex forecast'!K$7:K$210,'Capex forecast'!$T$7:$T$210,$Q598,'Capex forecast'!$S$7:$S$210,$S598,'Capex forecast'!$Q$7:$Q$210,"Augex")</f>
        <v>0</v>
      </c>
      <c r="AB598" s="32">
        <f>SUMIFS('Capex forecast'!L$7:L$210,'Capex forecast'!$T$7:$T$210,$Q598,'Capex forecast'!$S$7:$S$210,$S598,'Capex forecast'!$Q$7:$Q$210,"Augex")</f>
        <v>0</v>
      </c>
      <c r="AC598" s="32">
        <f>SUMIFS('Capex forecast'!M$7:M$210,'Capex forecast'!$T$7:$T$210,$Q598,'Capex forecast'!$S$7:$S$210,$S598,'Capex forecast'!$Q$7:$Q$210,"Augex")</f>
        <v>0</v>
      </c>
      <c r="AD598" s="32">
        <f>SUMIFS('Capex forecast'!N$7:N$210,'Capex forecast'!$T$7:$T$210,$Q598,'Capex forecast'!$S$7:$S$210,$S598,'Capex forecast'!$Q$7:$Q$210,"Augex")</f>
        <v>0</v>
      </c>
      <c r="AF598" s="6" t="s">
        <v>142</v>
      </c>
      <c r="AG598" s="6" t="str">
        <f>INDEX('Raw demand forecast'!$M$7:$M$5830,MATCH($Q598,'Raw demand forecast'!$B$7:$B$5830,0))</f>
        <v>No</v>
      </c>
      <c r="AH598" s="6" t="str">
        <f>IF(COUNTIF($AF$93:AF598,$B598) = 1, "LV", IF(COUNTIF($AF$93:AF598,$B598) = 2, "HV", "ST"))</f>
        <v>HV</v>
      </c>
      <c r="AI598" s="6" t="str">
        <f>INDEX('Demand forecast and growth rate'!$E$7:$E$273,MATCH($Q598,'Demand forecast and growth rate'!$B$7:$B$273,0))</f>
        <v>High growth</v>
      </c>
      <c r="AJ598" s="53">
        <f>SUMIFS('Capex forecast'!E$7:E$210,'Capex forecast'!$T$7:$T$210,$AF598,'Capex forecast'!$S$7:$S$210,$AH598,'Capex forecast'!$Q$7:$Q$210,"Repex")</f>
        <v>0</v>
      </c>
      <c r="AK598" s="53">
        <f>SUMIFS('Capex forecast'!F$7:F$210,'Capex forecast'!$T$7:$T$210,$AF598,'Capex forecast'!$S$7:$S$210,$AH598,'Capex forecast'!$Q$7:$Q$210,"Repex")</f>
        <v>0</v>
      </c>
      <c r="AL598" s="53">
        <f>SUMIFS('Capex forecast'!G$7:G$210,'Capex forecast'!$T$7:$T$210,$AF598,'Capex forecast'!$S$7:$S$210,$AH598,'Capex forecast'!$Q$7:$Q$210,"Repex")</f>
        <v>0</v>
      </c>
      <c r="AM598" s="53">
        <f>SUMIFS('Capex forecast'!H$7:H$210,'Capex forecast'!$T$7:$T$210,$AF598,'Capex forecast'!$S$7:$S$210,$AH598,'Capex forecast'!$Q$7:$Q$210,"Repex")</f>
        <v>0</v>
      </c>
      <c r="AN598" s="53">
        <f>SUMIFS('Capex forecast'!I$7:I$210,'Capex forecast'!$T$7:$T$210,$AF598,'Capex forecast'!$S$7:$S$210,$AH598,'Capex forecast'!$Q$7:$Q$210,"Repex")</f>
        <v>0</v>
      </c>
      <c r="AO598" s="53">
        <f>SUMIFS('Capex forecast'!J$7:J$210,'Capex forecast'!$T$7:$T$210,$AF598,'Capex forecast'!$S$7:$S$210,$AH598,'Capex forecast'!$Q$7:$Q$210,"Repex")</f>
        <v>0</v>
      </c>
      <c r="AP598" s="53">
        <f>SUMIFS('Capex forecast'!K$7:K$210,'Capex forecast'!$T$7:$T$210,$AF598,'Capex forecast'!$S$7:$S$210,$AH598,'Capex forecast'!$Q$7:$Q$210,"Repex")</f>
        <v>0</v>
      </c>
      <c r="AQ598" s="53">
        <f>SUMIFS('Capex forecast'!L$7:L$210,'Capex forecast'!$T$7:$T$210,$AF598,'Capex forecast'!$S$7:$S$210,$AH598,'Capex forecast'!$Q$7:$Q$210,"Repex")</f>
        <v>0</v>
      </c>
      <c r="AR598" s="53">
        <f>SUMIFS('Capex forecast'!M$7:M$210,'Capex forecast'!$T$7:$T$210,$AF598,'Capex forecast'!$S$7:$S$210,$AH598,'Capex forecast'!$Q$7:$Q$210,"Repex")</f>
        <v>0</v>
      </c>
      <c r="AS598" s="53">
        <f>SUMIFS('Capex forecast'!N$7:N$210,'Capex forecast'!$T$7:$T$210,$AF598,'Capex forecast'!$S$7:$S$210,$AH598,'Capex forecast'!$Q$7:$Q$210,"Repex")</f>
        <v>0</v>
      </c>
    </row>
    <row r="599" spans="2:45" ht="15">
      <c r="B599" s="6" t="s">
        <v>153</v>
      </c>
      <c r="C599" s="6" t="str">
        <f>INDEX('Raw demand forecast'!$M$7:$M$5830,MATCH($B599,'Raw demand forecast'!$B$7:$B$5830,0))</f>
        <v>No</v>
      </c>
      <c r="D599" s="6" t="str">
        <f>IF(COUNTIF($B$93:B599,$B599) = 1, "LV", IF(COUNTIF($B$93:B599,$B599) = 2, "HV", "ST"))</f>
        <v>HV</v>
      </c>
      <c r="E599" s="6" t="str">
        <f>INDEX('Demand forecast and growth rate'!$E$7:$E$273,MATCH($B599,'Demand forecast and growth rate'!$B$7:$B$273,0))</f>
        <v>High growth</v>
      </c>
      <c r="F599" s="32">
        <f>SUMIFS('Capex forecast'!E$7:E$210,'Capex forecast'!$T$7:$T$210,'Allocation of site-spec costs'!$B599,'Capex forecast'!$S$7:$S$210,'Allocation of site-spec costs'!$D599,'Capex forecast'!$Q$7:$Q$210,"Customer Connection")</f>
        <v>0</v>
      </c>
      <c r="G599" s="32">
        <f>SUMIFS('Capex forecast'!F$7:F$210,'Capex forecast'!$T$7:$T$210,'Allocation of site-spec costs'!$B599,'Capex forecast'!$S$7:$S$210,'Allocation of site-spec costs'!$D599,'Capex forecast'!$Q$7:$Q$210,"Customer Connection")</f>
        <v>0</v>
      </c>
      <c r="H599" s="32">
        <f>SUMIFS('Capex forecast'!G$7:G$210,'Capex forecast'!$T$7:$T$210,'Allocation of site-spec costs'!$B599,'Capex forecast'!$S$7:$S$210,'Allocation of site-spec costs'!$D599,'Capex forecast'!$Q$7:$Q$210,"Customer Connection")</f>
        <v>0</v>
      </c>
      <c r="I599" s="32">
        <f>SUMIFS('Capex forecast'!H$7:H$210,'Capex forecast'!$T$7:$T$210,'Allocation of site-spec costs'!$B599,'Capex forecast'!$S$7:$S$210,'Allocation of site-spec costs'!$D599,'Capex forecast'!$Q$7:$Q$210,"Customer Connection")</f>
        <v>0</v>
      </c>
      <c r="J599" s="32">
        <f>SUMIFS('Capex forecast'!I$7:I$210,'Capex forecast'!$T$7:$T$210,'Allocation of site-spec costs'!$B599,'Capex forecast'!$S$7:$S$210,'Allocation of site-spec costs'!$D599,'Capex forecast'!$Q$7:$Q$210,"Customer Connection")</f>
        <v>0</v>
      </c>
      <c r="K599" s="32">
        <f>SUMIFS('Capex forecast'!J$7:J$210,'Capex forecast'!$T$7:$T$210,'Allocation of site-spec costs'!$B599,'Capex forecast'!$S$7:$S$210,'Allocation of site-spec costs'!$D599,'Capex forecast'!$Q$7:$Q$210,"Customer Connection")</f>
        <v>0</v>
      </c>
      <c r="L599" s="32">
        <f>SUMIFS('Capex forecast'!K$7:K$210,'Capex forecast'!$T$7:$T$210,'Allocation of site-spec costs'!$B599,'Capex forecast'!$S$7:$S$210,'Allocation of site-spec costs'!$D599,'Capex forecast'!$Q$7:$Q$210,"Customer Connection")</f>
        <v>0</v>
      </c>
      <c r="M599" s="32">
        <f>SUMIFS('Capex forecast'!L$7:L$210,'Capex forecast'!$T$7:$T$210,'Allocation of site-spec costs'!$B599,'Capex forecast'!$S$7:$S$210,'Allocation of site-spec costs'!$D599,'Capex forecast'!$Q$7:$Q$210,"Customer Connection")</f>
        <v>0</v>
      </c>
      <c r="N599" s="32">
        <f>SUMIFS('Capex forecast'!M$7:M$210,'Capex forecast'!$T$7:$T$210,'Allocation of site-spec costs'!$B599,'Capex forecast'!$S$7:$S$210,'Allocation of site-spec costs'!$D599,'Capex forecast'!$Q$7:$Q$210,"Customer Connection")</f>
        <v>0</v>
      </c>
      <c r="O599" s="32">
        <f>SUMIFS('Capex forecast'!N$7:N$210,'Capex forecast'!$T$7:$T$210,'Allocation of site-spec costs'!$B599,'Capex forecast'!$S$7:$S$210,'Allocation of site-spec costs'!$D599,'Capex forecast'!$Q$7:$Q$210,"Customer Connection")</f>
        <v>0</v>
      </c>
      <c r="Q599" s="6" t="s">
        <v>153</v>
      </c>
      <c r="R599" s="6" t="str">
        <f>INDEX('Raw demand forecast'!$M$7:$M$5830,MATCH($Q599,'Raw demand forecast'!$B$7:$B$5830,0))</f>
        <v>No</v>
      </c>
      <c r="S599" s="6" t="str">
        <f>IF(COUNTIF($Q$93:Q599,$B599) = 1, "LV", IF(COUNTIF($Q$93:Q599,$B599) = 2, "HV", "ST"))</f>
        <v>HV</v>
      </c>
      <c r="T599" s="6" t="str">
        <f>INDEX('Demand forecast and growth rate'!$E$7:$E$273,MATCH($Q599,'Demand forecast and growth rate'!$B$7:$B$273,0))</f>
        <v>High growth</v>
      </c>
      <c r="U599" s="32">
        <f>SUMIFS('Capex forecast'!E$7:E$210,'Capex forecast'!$T$7:$T$210,$Q599,'Capex forecast'!$S$7:$S$210,$S599,'Capex forecast'!$Q$7:$Q$210,"Augex")</f>
        <v>0</v>
      </c>
      <c r="V599" s="32">
        <f>SUMIFS('Capex forecast'!F$7:F$210,'Capex forecast'!$T$7:$T$210,$Q599,'Capex forecast'!$S$7:$S$210,$S599,'Capex forecast'!$Q$7:$Q$210,"Augex")</f>
        <v>0</v>
      </c>
      <c r="W599" s="32">
        <f>SUMIFS('Capex forecast'!G$7:G$210,'Capex forecast'!$T$7:$T$210,$Q599,'Capex forecast'!$S$7:$S$210,$S599,'Capex forecast'!$Q$7:$Q$210,"Augex")</f>
        <v>0</v>
      </c>
      <c r="X599" s="32">
        <f>SUMIFS('Capex forecast'!H$7:H$210,'Capex forecast'!$T$7:$T$210,$Q599,'Capex forecast'!$S$7:$S$210,$S599,'Capex forecast'!$Q$7:$Q$210,"Augex")</f>
        <v>0</v>
      </c>
      <c r="Y599" s="32">
        <f>SUMIFS('Capex forecast'!I$7:I$210,'Capex forecast'!$T$7:$T$210,$Q599,'Capex forecast'!$S$7:$S$210,$S599,'Capex forecast'!$Q$7:$Q$210,"Augex")</f>
        <v>0</v>
      </c>
      <c r="Z599" s="32">
        <f>SUMIFS('Capex forecast'!J$7:J$210,'Capex forecast'!$T$7:$T$210,$Q599,'Capex forecast'!$S$7:$S$210,$S599,'Capex forecast'!$Q$7:$Q$210,"Augex")</f>
        <v>0</v>
      </c>
      <c r="AA599" s="32">
        <f>SUMIFS('Capex forecast'!K$7:K$210,'Capex forecast'!$T$7:$T$210,$Q599,'Capex forecast'!$S$7:$S$210,$S599,'Capex forecast'!$Q$7:$Q$210,"Augex")</f>
        <v>0</v>
      </c>
      <c r="AB599" s="32">
        <f>SUMIFS('Capex forecast'!L$7:L$210,'Capex forecast'!$T$7:$T$210,$Q599,'Capex forecast'!$S$7:$S$210,$S599,'Capex forecast'!$Q$7:$Q$210,"Augex")</f>
        <v>0</v>
      </c>
      <c r="AC599" s="32">
        <f>SUMIFS('Capex forecast'!M$7:M$210,'Capex forecast'!$T$7:$T$210,$Q599,'Capex forecast'!$S$7:$S$210,$S599,'Capex forecast'!$Q$7:$Q$210,"Augex")</f>
        <v>0</v>
      </c>
      <c r="AD599" s="32">
        <f>SUMIFS('Capex forecast'!N$7:N$210,'Capex forecast'!$T$7:$T$210,$Q599,'Capex forecast'!$S$7:$S$210,$S599,'Capex forecast'!$Q$7:$Q$210,"Augex")</f>
        <v>0</v>
      </c>
      <c r="AF599" s="6" t="s">
        <v>153</v>
      </c>
      <c r="AG599" s="6" t="str">
        <f>INDEX('Raw demand forecast'!$M$7:$M$5830,MATCH($Q599,'Raw demand forecast'!$B$7:$B$5830,0))</f>
        <v>No</v>
      </c>
      <c r="AH599" s="6" t="str">
        <f>IF(COUNTIF($AF$93:AF599,$B599) = 1, "LV", IF(COUNTIF($AF$93:AF599,$B599) = 2, "HV", "ST"))</f>
        <v>HV</v>
      </c>
      <c r="AI599" s="6" t="str">
        <f>INDEX('Demand forecast and growth rate'!$E$7:$E$273,MATCH($Q599,'Demand forecast and growth rate'!$B$7:$B$273,0))</f>
        <v>High growth</v>
      </c>
      <c r="AJ599" s="53">
        <f>SUMIFS('Capex forecast'!E$7:E$210,'Capex forecast'!$T$7:$T$210,$AF599,'Capex forecast'!$S$7:$S$210,$AH599,'Capex forecast'!$Q$7:$Q$210,"Repex")</f>
        <v>0</v>
      </c>
      <c r="AK599" s="53">
        <f>SUMIFS('Capex forecast'!F$7:F$210,'Capex forecast'!$T$7:$T$210,$AF599,'Capex forecast'!$S$7:$S$210,$AH599,'Capex forecast'!$Q$7:$Q$210,"Repex")</f>
        <v>0</v>
      </c>
      <c r="AL599" s="53">
        <f>SUMIFS('Capex forecast'!G$7:G$210,'Capex forecast'!$T$7:$T$210,$AF599,'Capex forecast'!$S$7:$S$210,$AH599,'Capex forecast'!$Q$7:$Q$210,"Repex")</f>
        <v>0</v>
      </c>
      <c r="AM599" s="53">
        <f>SUMIFS('Capex forecast'!H$7:H$210,'Capex forecast'!$T$7:$T$210,$AF599,'Capex forecast'!$S$7:$S$210,$AH599,'Capex forecast'!$Q$7:$Q$210,"Repex")</f>
        <v>0</v>
      </c>
      <c r="AN599" s="53">
        <f>SUMIFS('Capex forecast'!I$7:I$210,'Capex forecast'!$T$7:$T$210,$AF599,'Capex forecast'!$S$7:$S$210,$AH599,'Capex forecast'!$Q$7:$Q$210,"Repex")</f>
        <v>0</v>
      </c>
      <c r="AO599" s="53">
        <f>SUMIFS('Capex forecast'!J$7:J$210,'Capex forecast'!$T$7:$T$210,$AF599,'Capex forecast'!$S$7:$S$210,$AH599,'Capex forecast'!$Q$7:$Q$210,"Repex")</f>
        <v>0</v>
      </c>
      <c r="AP599" s="53">
        <f>SUMIFS('Capex forecast'!K$7:K$210,'Capex forecast'!$T$7:$T$210,$AF599,'Capex forecast'!$S$7:$S$210,$AH599,'Capex forecast'!$Q$7:$Q$210,"Repex")</f>
        <v>0</v>
      </c>
      <c r="AQ599" s="53">
        <f>SUMIFS('Capex forecast'!L$7:L$210,'Capex forecast'!$T$7:$T$210,$AF599,'Capex forecast'!$S$7:$S$210,$AH599,'Capex forecast'!$Q$7:$Q$210,"Repex")</f>
        <v>0</v>
      </c>
      <c r="AR599" s="53">
        <f>SUMIFS('Capex forecast'!M$7:M$210,'Capex forecast'!$T$7:$T$210,$AF599,'Capex forecast'!$S$7:$S$210,$AH599,'Capex forecast'!$Q$7:$Q$210,"Repex")</f>
        <v>0</v>
      </c>
      <c r="AS599" s="53">
        <f>SUMIFS('Capex forecast'!N$7:N$210,'Capex forecast'!$T$7:$T$210,$AF599,'Capex forecast'!$S$7:$S$210,$AH599,'Capex forecast'!$Q$7:$Q$210,"Repex")</f>
        <v>0</v>
      </c>
    </row>
    <row r="600" spans="2:45" ht="15">
      <c r="B600" s="6" t="s">
        <v>168</v>
      </c>
      <c r="C600" s="6" t="str">
        <f>INDEX('Raw demand forecast'!$M$7:$M$5830,MATCH($B600,'Raw demand forecast'!$B$7:$B$5830,0))</f>
        <v>No</v>
      </c>
      <c r="D600" s="6" t="str">
        <f>IF(COUNTIF($B$93:B600,$B600) = 1, "LV", IF(COUNTIF($B$93:B600,$B600) = 2, "HV", "ST"))</f>
        <v>HV</v>
      </c>
      <c r="E600" s="6" t="str">
        <f>INDEX('Demand forecast and growth rate'!$E$7:$E$273,MATCH($B600,'Demand forecast and growth rate'!$B$7:$B$273,0))</f>
        <v>High growth</v>
      </c>
      <c r="F600" s="32">
        <f>SUMIFS('Capex forecast'!E$7:E$210,'Capex forecast'!$T$7:$T$210,'Allocation of site-spec costs'!$B600,'Capex forecast'!$S$7:$S$210,'Allocation of site-spec costs'!$D600,'Capex forecast'!$Q$7:$Q$210,"Customer Connection")</f>
        <v>0</v>
      </c>
      <c r="G600" s="32">
        <f>SUMIFS('Capex forecast'!F$7:F$210,'Capex forecast'!$T$7:$T$210,'Allocation of site-spec costs'!$B600,'Capex forecast'!$S$7:$S$210,'Allocation of site-spec costs'!$D600,'Capex forecast'!$Q$7:$Q$210,"Customer Connection")</f>
        <v>0</v>
      </c>
      <c r="H600" s="32">
        <f>SUMIFS('Capex forecast'!G$7:G$210,'Capex forecast'!$T$7:$T$210,'Allocation of site-spec costs'!$B600,'Capex forecast'!$S$7:$S$210,'Allocation of site-spec costs'!$D600,'Capex forecast'!$Q$7:$Q$210,"Customer Connection")</f>
        <v>0</v>
      </c>
      <c r="I600" s="32">
        <f>SUMIFS('Capex forecast'!H$7:H$210,'Capex forecast'!$T$7:$T$210,'Allocation of site-spec costs'!$B600,'Capex forecast'!$S$7:$S$210,'Allocation of site-spec costs'!$D600,'Capex forecast'!$Q$7:$Q$210,"Customer Connection")</f>
        <v>0</v>
      </c>
      <c r="J600" s="32">
        <f>SUMIFS('Capex forecast'!I$7:I$210,'Capex forecast'!$T$7:$T$210,'Allocation of site-spec costs'!$B600,'Capex forecast'!$S$7:$S$210,'Allocation of site-spec costs'!$D600,'Capex forecast'!$Q$7:$Q$210,"Customer Connection")</f>
        <v>0</v>
      </c>
      <c r="K600" s="32">
        <f>SUMIFS('Capex forecast'!J$7:J$210,'Capex forecast'!$T$7:$T$210,'Allocation of site-spec costs'!$B600,'Capex forecast'!$S$7:$S$210,'Allocation of site-spec costs'!$D600,'Capex forecast'!$Q$7:$Q$210,"Customer Connection")</f>
        <v>0</v>
      </c>
      <c r="L600" s="32">
        <f>SUMIFS('Capex forecast'!K$7:K$210,'Capex forecast'!$T$7:$T$210,'Allocation of site-spec costs'!$B600,'Capex forecast'!$S$7:$S$210,'Allocation of site-spec costs'!$D600,'Capex forecast'!$Q$7:$Q$210,"Customer Connection")</f>
        <v>0</v>
      </c>
      <c r="M600" s="32">
        <f>SUMIFS('Capex forecast'!L$7:L$210,'Capex forecast'!$T$7:$T$210,'Allocation of site-spec costs'!$B600,'Capex forecast'!$S$7:$S$210,'Allocation of site-spec costs'!$D600,'Capex forecast'!$Q$7:$Q$210,"Customer Connection")</f>
        <v>0</v>
      </c>
      <c r="N600" s="32">
        <f>SUMIFS('Capex forecast'!M$7:M$210,'Capex forecast'!$T$7:$T$210,'Allocation of site-spec costs'!$B600,'Capex forecast'!$S$7:$S$210,'Allocation of site-spec costs'!$D600,'Capex forecast'!$Q$7:$Q$210,"Customer Connection")</f>
        <v>0</v>
      </c>
      <c r="O600" s="32">
        <f>SUMIFS('Capex forecast'!N$7:N$210,'Capex forecast'!$T$7:$T$210,'Allocation of site-spec costs'!$B600,'Capex forecast'!$S$7:$S$210,'Allocation of site-spec costs'!$D600,'Capex forecast'!$Q$7:$Q$210,"Customer Connection")</f>
        <v>0</v>
      </c>
      <c r="Q600" s="6" t="s">
        <v>168</v>
      </c>
      <c r="R600" s="6" t="str">
        <f>INDEX('Raw demand forecast'!$M$7:$M$5830,MATCH($Q600,'Raw demand forecast'!$B$7:$B$5830,0))</f>
        <v>No</v>
      </c>
      <c r="S600" s="6" t="str">
        <f>IF(COUNTIF($Q$93:Q600,$B600) = 1, "LV", IF(COUNTIF($Q$93:Q600,$B600) = 2, "HV", "ST"))</f>
        <v>HV</v>
      </c>
      <c r="T600" s="6" t="str">
        <f>INDEX('Demand forecast and growth rate'!$E$7:$E$273,MATCH($Q600,'Demand forecast and growth rate'!$B$7:$B$273,0))</f>
        <v>High growth</v>
      </c>
      <c r="U600" s="32">
        <f>SUMIFS('Capex forecast'!E$7:E$210,'Capex forecast'!$T$7:$T$210,$Q600,'Capex forecast'!$S$7:$S$210,$S600,'Capex forecast'!$Q$7:$Q$210,"Augex")</f>
        <v>0</v>
      </c>
      <c r="V600" s="32">
        <f>SUMIFS('Capex forecast'!F$7:F$210,'Capex forecast'!$T$7:$T$210,$Q600,'Capex forecast'!$S$7:$S$210,$S600,'Capex forecast'!$Q$7:$Q$210,"Augex")</f>
        <v>0</v>
      </c>
      <c r="W600" s="32">
        <f>SUMIFS('Capex forecast'!G$7:G$210,'Capex forecast'!$T$7:$T$210,$Q600,'Capex forecast'!$S$7:$S$210,$S600,'Capex forecast'!$Q$7:$Q$210,"Augex")</f>
        <v>0</v>
      </c>
      <c r="X600" s="32">
        <f>SUMIFS('Capex forecast'!H$7:H$210,'Capex forecast'!$T$7:$T$210,$Q600,'Capex forecast'!$S$7:$S$210,$S600,'Capex forecast'!$Q$7:$Q$210,"Augex")</f>
        <v>0</v>
      </c>
      <c r="Y600" s="32">
        <f>SUMIFS('Capex forecast'!I$7:I$210,'Capex forecast'!$T$7:$T$210,$Q600,'Capex forecast'!$S$7:$S$210,$S600,'Capex forecast'!$Q$7:$Q$210,"Augex")</f>
        <v>0</v>
      </c>
      <c r="Z600" s="32">
        <f>SUMIFS('Capex forecast'!J$7:J$210,'Capex forecast'!$T$7:$T$210,$Q600,'Capex forecast'!$S$7:$S$210,$S600,'Capex forecast'!$Q$7:$Q$210,"Augex")</f>
        <v>0</v>
      </c>
      <c r="AA600" s="32">
        <f>SUMIFS('Capex forecast'!K$7:K$210,'Capex forecast'!$T$7:$T$210,$Q600,'Capex forecast'!$S$7:$S$210,$S600,'Capex forecast'!$Q$7:$Q$210,"Augex")</f>
        <v>0</v>
      </c>
      <c r="AB600" s="32">
        <f>SUMIFS('Capex forecast'!L$7:L$210,'Capex forecast'!$T$7:$T$210,$Q600,'Capex forecast'!$S$7:$S$210,$S600,'Capex forecast'!$Q$7:$Q$210,"Augex")</f>
        <v>0</v>
      </c>
      <c r="AC600" s="32">
        <f>SUMIFS('Capex forecast'!M$7:M$210,'Capex forecast'!$T$7:$T$210,$Q600,'Capex forecast'!$S$7:$S$210,$S600,'Capex forecast'!$Q$7:$Q$210,"Augex")</f>
        <v>0</v>
      </c>
      <c r="AD600" s="32">
        <f>SUMIFS('Capex forecast'!N$7:N$210,'Capex forecast'!$T$7:$T$210,$Q600,'Capex forecast'!$S$7:$S$210,$S600,'Capex forecast'!$Q$7:$Q$210,"Augex")</f>
        <v>0</v>
      </c>
      <c r="AF600" s="6" t="s">
        <v>168</v>
      </c>
      <c r="AG600" s="6" t="str">
        <f>INDEX('Raw demand forecast'!$M$7:$M$5830,MATCH($Q600,'Raw demand forecast'!$B$7:$B$5830,0))</f>
        <v>No</v>
      </c>
      <c r="AH600" s="6" t="str">
        <f>IF(COUNTIF($AF$93:AF600,$B600) = 1, "LV", IF(COUNTIF($AF$93:AF600,$B600) = 2, "HV", "ST"))</f>
        <v>HV</v>
      </c>
      <c r="AI600" s="6" t="str">
        <f>INDEX('Demand forecast and growth rate'!$E$7:$E$273,MATCH($Q600,'Demand forecast and growth rate'!$B$7:$B$273,0))</f>
        <v>High growth</v>
      </c>
      <c r="AJ600" s="53">
        <f>SUMIFS('Capex forecast'!E$7:E$210,'Capex forecast'!$T$7:$T$210,$AF600,'Capex forecast'!$S$7:$S$210,$AH600,'Capex forecast'!$Q$7:$Q$210,"Repex")</f>
        <v>0</v>
      </c>
      <c r="AK600" s="53">
        <f>SUMIFS('Capex forecast'!F$7:F$210,'Capex forecast'!$T$7:$T$210,$AF600,'Capex forecast'!$S$7:$S$210,$AH600,'Capex forecast'!$Q$7:$Q$210,"Repex")</f>
        <v>0</v>
      </c>
      <c r="AL600" s="53">
        <f>SUMIFS('Capex forecast'!G$7:G$210,'Capex forecast'!$T$7:$T$210,$AF600,'Capex forecast'!$S$7:$S$210,$AH600,'Capex forecast'!$Q$7:$Q$210,"Repex")</f>
        <v>0</v>
      </c>
      <c r="AM600" s="53">
        <f>SUMIFS('Capex forecast'!H$7:H$210,'Capex forecast'!$T$7:$T$210,$AF600,'Capex forecast'!$S$7:$S$210,$AH600,'Capex forecast'!$Q$7:$Q$210,"Repex")</f>
        <v>0</v>
      </c>
      <c r="AN600" s="53">
        <f>SUMIFS('Capex forecast'!I$7:I$210,'Capex forecast'!$T$7:$T$210,$AF600,'Capex forecast'!$S$7:$S$210,$AH600,'Capex forecast'!$Q$7:$Q$210,"Repex")</f>
        <v>0</v>
      </c>
      <c r="AO600" s="53">
        <f>SUMIFS('Capex forecast'!J$7:J$210,'Capex forecast'!$T$7:$T$210,$AF600,'Capex forecast'!$S$7:$S$210,$AH600,'Capex forecast'!$Q$7:$Q$210,"Repex")</f>
        <v>0</v>
      </c>
      <c r="AP600" s="53">
        <f>SUMIFS('Capex forecast'!K$7:K$210,'Capex forecast'!$T$7:$T$210,$AF600,'Capex forecast'!$S$7:$S$210,$AH600,'Capex forecast'!$Q$7:$Q$210,"Repex")</f>
        <v>0</v>
      </c>
      <c r="AQ600" s="53">
        <f>SUMIFS('Capex forecast'!L$7:L$210,'Capex forecast'!$T$7:$T$210,$AF600,'Capex forecast'!$S$7:$S$210,$AH600,'Capex forecast'!$Q$7:$Q$210,"Repex")</f>
        <v>0</v>
      </c>
      <c r="AR600" s="53">
        <f>SUMIFS('Capex forecast'!M$7:M$210,'Capex forecast'!$T$7:$T$210,$AF600,'Capex forecast'!$S$7:$S$210,$AH600,'Capex forecast'!$Q$7:$Q$210,"Repex")</f>
        <v>0</v>
      </c>
      <c r="AS600" s="53">
        <f>SUMIFS('Capex forecast'!N$7:N$210,'Capex forecast'!$T$7:$T$210,$AF600,'Capex forecast'!$S$7:$S$210,$AH600,'Capex forecast'!$Q$7:$Q$210,"Repex")</f>
        <v>0</v>
      </c>
    </row>
    <row r="601" spans="2:45" ht="15">
      <c r="B601" s="6" t="s">
        <v>173</v>
      </c>
      <c r="C601" s="6" t="str">
        <f>INDEX('Raw demand forecast'!$M$7:$M$5830,MATCH($B601,'Raw demand forecast'!$B$7:$B$5830,0))</f>
        <v>No</v>
      </c>
      <c r="D601" s="6" t="str">
        <f>IF(COUNTIF($B$93:B601,$B601) = 1, "LV", IF(COUNTIF($B$93:B601,$B601) = 2, "HV", "ST"))</f>
        <v>HV</v>
      </c>
      <c r="E601" s="6" t="str">
        <f>INDEX('Demand forecast and growth rate'!$E$7:$E$273,MATCH($B601,'Demand forecast and growth rate'!$B$7:$B$273,0))</f>
        <v>Steady/falling</v>
      </c>
      <c r="F601" s="32">
        <f>SUMIFS('Capex forecast'!E$7:E$210,'Capex forecast'!$T$7:$T$210,'Allocation of site-spec costs'!$B601,'Capex forecast'!$S$7:$S$210,'Allocation of site-spec costs'!$D601,'Capex forecast'!$Q$7:$Q$210,"Customer Connection")</f>
        <v>0</v>
      </c>
      <c r="G601" s="32">
        <f>SUMIFS('Capex forecast'!F$7:F$210,'Capex forecast'!$T$7:$T$210,'Allocation of site-spec costs'!$B601,'Capex forecast'!$S$7:$S$210,'Allocation of site-spec costs'!$D601,'Capex forecast'!$Q$7:$Q$210,"Customer Connection")</f>
        <v>0</v>
      </c>
      <c r="H601" s="32">
        <f>SUMIFS('Capex forecast'!G$7:G$210,'Capex forecast'!$T$7:$T$210,'Allocation of site-spec costs'!$B601,'Capex forecast'!$S$7:$S$210,'Allocation of site-spec costs'!$D601,'Capex forecast'!$Q$7:$Q$210,"Customer Connection")</f>
        <v>0</v>
      </c>
      <c r="I601" s="32">
        <f>SUMIFS('Capex forecast'!H$7:H$210,'Capex forecast'!$T$7:$T$210,'Allocation of site-spec costs'!$B601,'Capex forecast'!$S$7:$S$210,'Allocation of site-spec costs'!$D601,'Capex forecast'!$Q$7:$Q$210,"Customer Connection")</f>
        <v>0</v>
      </c>
      <c r="J601" s="32">
        <f>SUMIFS('Capex forecast'!I$7:I$210,'Capex forecast'!$T$7:$T$210,'Allocation of site-spec costs'!$B601,'Capex forecast'!$S$7:$S$210,'Allocation of site-spec costs'!$D601,'Capex forecast'!$Q$7:$Q$210,"Customer Connection")</f>
        <v>0</v>
      </c>
      <c r="K601" s="32">
        <f>SUMIFS('Capex forecast'!J$7:J$210,'Capex forecast'!$T$7:$T$210,'Allocation of site-spec costs'!$B601,'Capex forecast'!$S$7:$S$210,'Allocation of site-spec costs'!$D601,'Capex forecast'!$Q$7:$Q$210,"Customer Connection")</f>
        <v>0</v>
      </c>
      <c r="L601" s="32">
        <f>SUMIFS('Capex forecast'!K$7:K$210,'Capex forecast'!$T$7:$T$210,'Allocation of site-spec costs'!$B601,'Capex forecast'!$S$7:$S$210,'Allocation of site-spec costs'!$D601,'Capex forecast'!$Q$7:$Q$210,"Customer Connection")</f>
        <v>0</v>
      </c>
      <c r="M601" s="32">
        <f>SUMIFS('Capex forecast'!L$7:L$210,'Capex forecast'!$T$7:$T$210,'Allocation of site-spec costs'!$B601,'Capex forecast'!$S$7:$S$210,'Allocation of site-spec costs'!$D601,'Capex forecast'!$Q$7:$Q$210,"Customer Connection")</f>
        <v>0</v>
      </c>
      <c r="N601" s="32">
        <f>SUMIFS('Capex forecast'!M$7:M$210,'Capex forecast'!$T$7:$T$210,'Allocation of site-spec costs'!$B601,'Capex forecast'!$S$7:$S$210,'Allocation of site-spec costs'!$D601,'Capex forecast'!$Q$7:$Q$210,"Customer Connection")</f>
        <v>0</v>
      </c>
      <c r="O601" s="32">
        <f>SUMIFS('Capex forecast'!N$7:N$210,'Capex forecast'!$T$7:$T$210,'Allocation of site-spec costs'!$B601,'Capex forecast'!$S$7:$S$210,'Allocation of site-spec costs'!$D601,'Capex forecast'!$Q$7:$Q$210,"Customer Connection")</f>
        <v>0</v>
      </c>
      <c r="Q601" s="6" t="s">
        <v>173</v>
      </c>
      <c r="R601" s="6" t="str">
        <f>INDEX('Raw demand forecast'!$M$7:$M$5830,MATCH($Q601,'Raw demand forecast'!$B$7:$B$5830,0))</f>
        <v>No</v>
      </c>
      <c r="S601" s="6" t="str">
        <f>IF(COUNTIF($Q$93:Q601,$B601) = 1, "LV", IF(COUNTIF($Q$93:Q601,$B601) = 2, "HV", "ST"))</f>
        <v>HV</v>
      </c>
      <c r="T601" s="6" t="str">
        <f>INDEX('Demand forecast and growth rate'!$E$7:$E$273,MATCH($Q601,'Demand forecast and growth rate'!$B$7:$B$273,0))</f>
        <v>Steady/falling</v>
      </c>
      <c r="U601" s="32">
        <f>SUMIFS('Capex forecast'!E$7:E$210,'Capex forecast'!$T$7:$T$210,$Q601,'Capex forecast'!$S$7:$S$210,$S601,'Capex forecast'!$Q$7:$Q$210,"Augex")</f>
        <v>0</v>
      </c>
      <c r="V601" s="32">
        <f>SUMIFS('Capex forecast'!F$7:F$210,'Capex forecast'!$T$7:$T$210,$Q601,'Capex forecast'!$S$7:$S$210,$S601,'Capex forecast'!$Q$7:$Q$210,"Augex")</f>
        <v>0</v>
      </c>
      <c r="W601" s="32">
        <f>SUMIFS('Capex forecast'!G$7:G$210,'Capex forecast'!$T$7:$T$210,$Q601,'Capex forecast'!$S$7:$S$210,$S601,'Capex forecast'!$Q$7:$Q$210,"Augex")</f>
        <v>0</v>
      </c>
      <c r="X601" s="32">
        <f>SUMIFS('Capex forecast'!H$7:H$210,'Capex forecast'!$T$7:$T$210,$Q601,'Capex forecast'!$S$7:$S$210,$S601,'Capex forecast'!$Q$7:$Q$210,"Augex")</f>
        <v>0</v>
      </c>
      <c r="Y601" s="32">
        <f>SUMIFS('Capex forecast'!I$7:I$210,'Capex forecast'!$T$7:$T$210,$Q601,'Capex forecast'!$S$7:$S$210,$S601,'Capex forecast'!$Q$7:$Q$210,"Augex")</f>
        <v>0</v>
      </c>
      <c r="Z601" s="32">
        <f>SUMIFS('Capex forecast'!J$7:J$210,'Capex forecast'!$T$7:$T$210,$Q601,'Capex forecast'!$S$7:$S$210,$S601,'Capex forecast'!$Q$7:$Q$210,"Augex")</f>
        <v>0</v>
      </c>
      <c r="AA601" s="32">
        <f>SUMIFS('Capex forecast'!K$7:K$210,'Capex forecast'!$T$7:$T$210,$Q601,'Capex forecast'!$S$7:$S$210,$S601,'Capex forecast'!$Q$7:$Q$210,"Augex")</f>
        <v>0</v>
      </c>
      <c r="AB601" s="32">
        <f>SUMIFS('Capex forecast'!L$7:L$210,'Capex forecast'!$T$7:$T$210,$Q601,'Capex forecast'!$S$7:$S$210,$S601,'Capex forecast'!$Q$7:$Q$210,"Augex")</f>
        <v>0</v>
      </c>
      <c r="AC601" s="32">
        <f>SUMIFS('Capex forecast'!M$7:M$210,'Capex forecast'!$T$7:$T$210,$Q601,'Capex forecast'!$S$7:$S$210,$S601,'Capex forecast'!$Q$7:$Q$210,"Augex")</f>
        <v>0</v>
      </c>
      <c r="AD601" s="32">
        <f>SUMIFS('Capex forecast'!N$7:N$210,'Capex forecast'!$T$7:$T$210,$Q601,'Capex forecast'!$S$7:$S$210,$S601,'Capex forecast'!$Q$7:$Q$210,"Augex")</f>
        <v>0</v>
      </c>
      <c r="AF601" s="6" t="s">
        <v>173</v>
      </c>
      <c r="AG601" s="6" t="str">
        <f>INDEX('Raw demand forecast'!$M$7:$M$5830,MATCH($Q601,'Raw demand forecast'!$B$7:$B$5830,0))</f>
        <v>No</v>
      </c>
      <c r="AH601" s="6" t="str">
        <f>IF(COUNTIF($AF$93:AF601,$B601) = 1, "LV", IF(COUNTIF($AF$93:AF601,$B601) = 2, "HV", "ST"))</f>
        <v>HV</v>
      </c>
      <c r="AI601" s="6" t="str">
        <f>INDEX('Demand forecast and growth rate'!$E$7:$E$273,MATCH($Q601,'Demand forecast and growth rate'!$B$7:$B$273,0))</f>
        <v>Steady/falling</v>
      </c>
      <c r="AJ601" s="53">
        <f>SUMIFS('Capex forecast'!E$7:E$210,'Capex forecast'!$T$7:$T$210,$AF601,'Capex forecast'!$S$7:$S$210,$AH601,'Capex forecast'!$Q$7:$Q$210,"Repex")</f>
        <v>0</v>
      </c>
      <c r="AK601" s="53">
        <f>SUMIFS('Capex forecast'!F$7:F$210,'Capex forecast'!$T$7:$T$210,$AF601,'Capex forecast'!$S$7:$S$210,$AH601,'Capex forecast'!$Q$7:$Q$210,"Repex")</f>
        <v>0</v>
      </c>
      <c r="AL601" s="53">
        <f>SUMIFS('Capex forecast'!G$7:G$210,'Capex forecast'!$T$7:$T$210,$AF601,'Capex forecast'!$S$7:$S$210,$AH601,'Capex forecast'!$Q$7:$Q$210,"Repex")</f>
        <v>0</v>
      </c>
      <c r="AM601" s="53">
        <f>SUMIFS('Capex forecast'!H$7:H$210,'Capex forecast'!$T$7:$T$210,$AF601,'Capex forecast'!$S$7:$S$210,$AH601,'Capex forecast'!$Q$7:$Q$210,"Repex")</f>
        <v>0</v>
      </c>
      <c r="AN601" s="53">
        <f>SUMIFS('Capex forecast'!I$7:I$210,'Capex forecast'!$T$7:$T$210,$AF601,'Capex forecast'!$S$7:$S$210,$AH601,'Capex forecast'!$Q$7:$Q$210,"Repex")</f>
        <v>0</v>
      </c>
      <c r="AO601" s="53">
        <f>SUMIFS('Capex forecast'!J$7:J$210,'Capex forecast'!$T$7:$T$210,$AF601,'Capex forecast'!$S$7:$S$210,$AH601,'Capex forecast'!$Q$7:$Q$210,"Repex")</f>
        <v>0</v>
      </c>
      <c r="AP601" s="53">
        <f>SUMIFS('Capex forecast'!K$7:K$210,'Capex forecast'!$T$7:$T$210,$AF601,'Capex forecast'!$S$7:$S$210,$AH601,'Capex forecast'!$Q$7:$Q$210,"Repex")</f>
        <v>0</v>
      </c>
      <c r="AQ601" s="53">
        <f>SUMIFS('Capex forecast'!L$7:L$210,'Capex forecast'!$T$7:$T$210,$AF601,'Capex forecast'!$S$7:$S$210,$AH601,'Capex forecast'!$Q$7:$Q$210,"Repex")</f>
        <v>0</v>
      </c>
      <c r="AR601" s="53">
        <f>SUMIFS('Capex forecast'!M$7:M$210,'Capex forecast'!$T$7:$T$210,$AF601,'Capex forecast'!$S$7:$S$210,$AH601,'Capex forecast'!$Q$7:$Q$210,"Repex")</f>
        <v>0</v>
      </c>
      <c r="AS601" s="53">
        <f>SUMIFS('Capex forecast'!N$7:N$210,'Capex forecast'!$T$7:$T$210,$AF601,'Capex forecast'!$S$7:$S$210,$AH601,'Capex forecast'!$Q$7:$Q$210,"Repex")</f>
        <v>0</v>
      </c>
    </row>
    <row r="602" spans="2:45" ht="15">
      <c r="B602" s="6" t="s">
        <v>176</v>
      </c>
      <c r="C602" s="6" t="str">
        <f>INDEX('Raw demand forecast'!$M$7:$M$5830,MATCH($B602,'Raw demand forecast'!$B$7:$B$5830,0))</f>
        <v>No</v>
      </c>
      <c r="D602" s="6" t="str">
        <f>IF(COUNTIF($B$93:B602,$B602) = 1, "LV", IF(COUNTIF($B$93:B602,$B602) = 2, "HV", "ST"))</f>
        <v>HV</v>
      </c>
      <c r="E602" s="6" t="str">
        <f>INDEX('Demand forecast and growth rate'!$E$7:$E$273,MATCH($B602,'Demand forecast and growth rate'!$B$7:$B$273,0))</f>
        <v>Steady/falling</v>
      </c>
      <c r="F602" s="32">
        <f>SUMIFS('Capex forecast'!E$7:E$210,'Capex forecast'!$T$7:$T$210,'Allocation of site-spec costs'!$B602,'Capex forecast'!$S$7:$S$210,'Allocation of site-spec costs'!$D602,'Capex forecast'!$Q$7:$Q$210,"Customer Connection")</f>
        <v>0</v>
      </c>
      <c r="G602" s="32">
        <f>SUMIFS('Capex forecast'!F$7:F$210,'Capex forecast'!$T$7:$T$210,'Allocation of site-spec costs'!$B602,'Capex forecast'!$S$7:$S$210,'Allocation of site-spec costs'!$D602,'Capex forecast'!$Q$7:$Q$210,"Customer Connection")</f>
        <v>0</v>
      </c>
      <c r="H602" s="32">
        <f>SUMIFS('Capex forecast'!G$7:G$210,'Capex forecast'!$T$7:$T$210,'Allocation of site-spec costs'!$B602,'Capex forecast'!$S$7:$S$210,'Allocation of site-spec costs'!$D602,'Capex forecast'!$Q$7:$Q$210,"Customer Connection")</f>
        <v>0</v>
      </c>
      <c r="I602" s="32">
        <f>SUMIFS('Capex forecast'!H$7:H$210,'Capex forecast'!$T$7:$T$210,'Allocation of site-spec costs'!$B602,'Capex forecast'!$S$7:$S$210,'Allocation of site-spec costs'!$D602,'Capex forecast'!$Q$7:$Q$210,"Customer Connection")</f>
        <v>0</v>
      </c>
      <c r="J602" s="32">
        <f>SUMIFS('Capex forecast'!I$7:I$210,'Capex forecast'!$T$7:$T$210,'Allocation of site-spec costs'!$B602,'Capex forecast'!$S$7:$S$210,'Allocation of site-spec costs'!$D602,'Capex forecast'!$Q$7:$Q$210,"Customer Connection")</f>
        <v>0</v>
      </c>
      <c r="K602" s="32">
        <f>SUMIFS('Capex forecast'!J$7:J$210,'Capex forecast'!$T$7:$T$210,'Allocation of site-spec costs'!$B602,'Capex forecast'!$S$7:$S$210,'Allocation of site-spec costs'!$D602,'Capex forecast'!$Q$7:$Q$210,"Customer Connection")</f>
        <v>0</v>
      </c>
      <c r="L602" s="32">
        <f>SUMIFS('Capex forecast'!K$7:K$210,'Capex forecast'!$T$7:$T$210,'Allocation of site-spec costs'!$B602,'Capex forecast'!$S$7:$S$210,'Allocation of site-spec costs'!$D602,'Capex forecast'!$Q$7:$Q$210,"Customer Connection")</f>
        <v>0</v>
      </c>
      <c r="M602" s="32">
        <f>SUMIFS('Capex forecast'!L$7:L$210,'Capex forecast'!$T$7:$T$210,'Allocation of site-spec costs'!$B602,'Capex forecast'!$S$7:$S$210,'Allocation of site-spec costs'!$D602,'Capex forecast'!$Q$7:$Q$210,"Customer Connection")</f>
        <v>0</v>
      </c>
      <c r="N602" s="32">
        <f>SUMIFS('Capex forecast'!M$7:M$210,'Capex forecast'!$T$7:$T$210,'Allocation of site-spec costs'!$B602,'Capex forecast'!$S$7:$S$210,'Allocation of site-spec costs'!$D602,'Capex forecast'!$Q$7:$Q$210,"Customer Connection")</f>
        <v>0</v>
      </c>
      <c r="O602" s="32">
        <f>SUMIFS('Capex forecast'!N$7:N$210,'Capex forecast'!$T$7:$T$210,'Allocation of site-spec costs'!$B602,'Capex forecast'!$S$7:$S$210,'Allocation of site-spec costs'!$D602,'Capex forecast'!$Q$7:$Q$210,"Customer Connection")</f>
        <v>0</v>
      </c>
      <c r="Q602" s="6" t="s">
        <v>176</v>
      </c>
      <c r="R602" s="6" t="str">
        <f>INDEX('Raw demand forecast'!$M$7:$M$5830,MATCH($Q602,'Raw demand forecast'!$B$7:$B$5830,0))</f>
        <v>No</v>
      </c>
      <c r="S602" s="6" t="str">
        <f>IF(COUNTIF($Q$93:Q602,$B602) = 1, "LV", IF(COUNTIF($Q$93:Q602,$B602) = 2, "HV", "ST"))</f>
        <v>HV</v>
      </c>
      <c r="T602" s="6" t="str">
        <f>INDEX('Demand forecast and growth rate'!$E$7:$E$273,MATCH($Q602,'Demand forecast and growth rate'!$B$7:$B$273,0))</f>
        <v>Steady/falling</v>
      </c>
      <c r="U602" s="32">
        <f>SUMIFS('Capex forecast'!E$7:E$210,'Capex forecast'!$T$7:$T$210,$Q602,'Capex forecast'!$S$7:$S$210,$S602,'Capex forecast'!$Q$7:$Q$210,"Augex")</f>
        <v>0</v>
      </c>
      <c r="V602" s="32">
        <f>SUMIFS('Capex forecast'!F$7:F$210,'Capex forecast'!$T$7:$T$210,$Q602,'Capex forecast'!$S$7:$S$210,$S602,'Capex forecast'!$Q$7:$Q$210,"Augex")</f>
        <v>0</v>
      </c>
      <c r="W602" s="32">
        <f>SUMIFS('Capex forecast'!G$7:G$210,'Capex forecast'!$T$7:$T$210,$Q602,'Capex forecast'!$S$7:$S$210,$S602,'Capex forecast'!$Q$7:$Q$210,"Augex")</f>
        <v>0</v>
      </c>
      <c r="X602" s="32">
        <f>SUMIFS('Capex forecast'!H$7:H$210,'Capex forecast'!$T$7:$T$210,$Q602,'Capex forecast'!$S$7:$S$210,$S602,'Capex forecast'!$Q$7:$Q$210,"Augex")</f>
        <v>0</v>
      </c>
      <c r="Y602" s="32">
        <f>SUMIFS('Capex forecast'!I$7:I$210,'Capex forecast'!$T$7:$T$210,$Q602,'Capex forecast'!$S$7:$S$210,$S602,'Capex forecast'!$Q$7:$Q$210,"Augex")</f>
        <v>0</v>
      </c>
      <c r="Z602" s="32">
        <f>SUMIFS('Capex forecast'!J$7:J$210,'Capex forecast'!$T$7:$T$210,$Q602,'Capex forecast'!$S$7:$S$210,$S602,'Capex forecast'!$Q$7:$Q$210,"Augex")</f>
        <v>0</v>
      </c>
      <c r="AA602" s="32">
        <f>SUMIFS('Capex forecast'!K$7:K$210,'Capex forecast'!$T$7:$T$210,$Q602,'Capex forecast'!$S$7:$S$210,$S602,'Capex forecast'!$Q$7:$Q$210,"Augex")</f>
        <v>0</v>
      </c>
      <c r="AB602" s="32">
        <f>SUMIFS('Capex forecast'!L$7:L$210,'Capex forecast'!$T$7:$T$210,$Q602,'Capex forecast'!$S$7:$S$210,$S602,'Capex forecast'!$Q$7:$Q$210,"Augex")</f>
        <v>0</v>
      </c>
      <c r="AC602" s="32">
        <f>SUMIFS('Capex forecast'!M$7:M$210,'Capex forecast'!$T$7:$T$210,$Q602,'Capex forecast'!$S$7:$S$210,$S602,'Capex forecast'!$Q$7:$Q$210,"Augex")</f>
        <v>0</v>
      </c>
      <c r="AD602" s="32">
        <f>SUMIFS('Capex forecast'!N$7:N$210,'Capex forecast'!$T$7:$T$210,$Q602,'Capex forecast'!$S$7:$S$210,$S602,'Capex forecast'!$Q$7:$Q$210,"Augex")</f>
        <v>0</v>
      </c>
      <c r="AF602" s="6" t="s">
        <v>176</v>
      </c>
      <c r="AG602" s="6" t="str">
        <f>INDEX('Raw demand forecast'!$M$7:$M$5830,MATCH($Q602,'Raw demand forecast'!$B$7:$B$5830,0))</f>
        <v>No</v>
      </c>
      <c r="AH602" s="6" t="str">
        <f>IF(COUNTIF($AF$93:AF602,$B602) = 1, "LV", IF(COUNTIF($AF$93:AF602,$B602) = 2, "HV", "ST"))</f>
        <v>HV</v>
      </c>
      <c r="AI602" s="6" t="str">
        <f>INDEX('Demand forecast and growth rate'!$E$7:$E$273,MATCH($Q602,'Demand forecast and growth rate'!$B$7:$B$273,0))</f>
        <v>Steady/falling</v>
      </c>
      <c r="AJ602" s="53">
        <f>SUMIFS('Capex forecast'!E$7:E$210,'Capex forecast'!$T$7:$T$210,$AF602,'Capex forecast'!$S$7:$S$210,$AH602,'Capex forecast'!$Q$7:$Q$210,"Repex")</f>
        <v>0</v>
      </c>
      <c r="AK602" s="53">
        <f>SUMIFS('Capex forecast'!F$7:F$210,'Capex forecast'!$T$7:$T$210,$AF602,'Capex forecast'!$S$7:$S$210,$AH602,'Capex forecast'!$Q$7:$Q$210,"Repex")</f>
        <v>0</v>
      </c>
      <c r="AL602" s="53">
        <f>SUMIFS('Capex forecast'!G$7:G$210,'Capex forecast'!$T$7:$T$210,$AF602,'Capex forecast'!$S$7:$S$210,$AH602,'Capex forecast'!$Q$7:$Q$210,"Repex")</f>
        <v>0</v>
      </c>
      <c r="AM602" s="53">
        <f>SUMIFS('Capex forecast'!H$7:H$210,'Capex forecast'!$T$7:$T$210,$AF602,'Capex forecast'!$S$7:$S$210,$AH602,'Capex forecast'!$Q$7:$Q$210,"Repex")</f>
        <v>0</v>
      </c>
      <c r="AN602" s="53">
        <f>SUMIFS('Capex forecast'!I$7:I$210,'Capex forecast'!$T$7:$T$210,$AF602,'Capex forecast'!$S$7:$S$210,$AH602,'Capex forecast'!$Q$7:$Q$210,"Repex")</f>
        <v>0</v>
      </c>
      <c r="AO602" s="53">
        <f>SUMIFS('Capex forecast'!J$7:J$210,'Capex forecast'!$T$7:$T$210,$AF602,'Capex forecast'!$S$7:$S$210,$AH602,'Capex forecast'!$Q$7:$Q$210,"Repex")</f>
        <v>0</v>
      </c>
      <c r="AP602" s="53">
        <f>SUMIFS('Capex forecast'!K$7:K$210,'Capex forecast'!$T$7:$T$210,$AF602,'Capex forecast'!$S$7:$S$210,$AH602,'Capex forecast'!$Q$7:$Q$210,"Repex")</f>
        <v>0</v>
      </c>
      <c r="AQ602" s="53">
        <f>SUMIFS('Capex forecast'!L$7:L$210,'Capex forecast'!$T$7:$T$210,$AF602,'Capex forecast'!$S$7:$S$210,$AH602,'Capex forecast'!$Q$7:$Q$210,"Repex")</f>
        <v>0</v>
      </c>
      <c r="AR602" s="53">
        <f>SUMIFS('Capex forecast'!M$7:M$210,'Capex forecast'!$T$7:$T$210,$AF602,'Capex forecast'!$S$7:$S$210,$AH602,'Capex forecast'!$Q$7:$Q$210,"Repex")</f>
        <v>0</v>
      </c>
      <c r="AS602" s="53">
        <f>SUMIFS('Capex forecast'!N$7:N$210,'Capex forecast'!$T$7:$T$210,$AF602,'Capex forecast'!$S$7:$S$210,$AH602,'Capex forecast'!$Q$7:$Q$210,"Repex")</f>
        <v>0</v>
      </c>
    </row>
    <row r="603" spans="2:45" ht="15">
      <c r="B603" s="6" t="s">
        <v>30</v>
      </c>
      <c r="C603" s="6" t="str">
        <f>INDEX('Raw demand forecast'!$M$7:$M$5830,MATCH($B603,'Raw demand forecast'!$B$7:$B$5830,0))</f>
        <v>No</v>
      </c>
      <c r="D603" s="6" t="str">
        <f>IF(COUNTIF($B$93:B603,$B603) = 1, "LV", IF(COUNTIF($B$93:B603,$B603) = 2, "HV", "ST"))</f>
        <v>HV</v>
      </c>
      <c r="E603" s="6" t="str">
        <f>INDEX('Demand forecast and growth rate'!$E$7:$E$273,MATCH($B603,'Demand forecast and growth rate'!$B$7:$B$273,0))</f>
        <v>High growth</v>
      </c>
      <c r="F603" s="32">
        <f>SUMIFS('Capex forecast'!E$7:E$210,'Capex forecast'!$T$7:$T$210,'Allocation of site-spec costs'!$B603,'Capex forecast'!$S$7:$S$210,'Allocation of site-spec costs'!$D603,'Capex forecast'!$Q$7:$Q$210,"Customer Connection")</f>
        <v>0</v>
      </c>
      <c r="G603" s="32">
        <f>SUMIFS('Capex forecast'!F$7:F$210,'Capex forecast'!$T$7:$T$210,'Allocation of site-spec costs'!$B603,'Capex forecast'!$S$7:$S$210,'Allocation of site-spec costs'!$D603,'Capex forecast'!$Q$7:$Q$210,"Customer Connection")</f>
        <v>0</v>
      </c>
      <c r="H603" s="32">
        <f>SUMIFS('Capex forecast'!G$7:G$210,'Capex forecast'!$T$7:$T$210,'Allocation of site-spec costs'!$B603,'Capex forecast'!$S$7:$S$210,'Allocation of site-spec costs'!$D603,'Capex forecast'!$Q$7:$Q$210,"Customer Connection")</f>
        <v>0</v>
      </c>
      <c r="I603" s="32">
        <f>SUMIFS('Capex forecast'!H$7:H$210,'Capex forecast'!$T$7:$T$210,'Allocation of site-spec costs'!$B603,'Capex forecast'!$S$7:$S$210,'Allocation of site-spec costs'!$D603,'Capex forecast'!$Q$7:$Q$210,"Customer Connection")</f>
        <v>0</v>
      </c>
      <c r="J603" s="32">
        <f>SUMIFS('Capex forecast'!I$7:I$210,'Capex forecast'!$T$7:$T$210,'Allocation of site-spec costs'!$B603,'Capex forecast'!$S$7:$S$210,'Allocation of site-spec costs'!$D603,'Capex forecast'!$Q$7:$Q$210,"Customer Connection")</f>
        <v>0</v>
      </c>
      <c r="K603" s="32">
        <f>SUMIFS('Capex forecast'!J$7:J$210,'Capex forecast'!$T$7:$T$210,'Allocation of site-spec costs'!$B603,'Capex forecast'!$S$7:$S$210,'Allocation of site-spec costs'!$D603,'Capex forecast'!$Q$7:$Q$210,"Customer Connection")</f>
        <v>0</v>
      </c>
      <c r="L603" s="32">
        <f>SUMIFS('Capex forecast'!K$7:K$210,'Capex forecast'!$T$7:$T$210,'Allocation of site-spec costs'!$B603,'Capex forecast'!$S$7:$S$210,'Allocation of site-spec costs'!$D603,'Capex forecast'!$Q$7:$Q$210,"Customer Connection")</f>
        <v>0</v>
      </c>
      <c r="M603" s="32">
        <f>SUMIFS('Capex forecast'!L$7:L$210,'Capex forecast'!$T$7:$T$210,'Allocation of site-spec costs'!$B603,'Capex forecast'!$S$7:$S$210,'Allocation of site-spec costs'!$D603,'Capex forecast'!$Q$7:$Q$210,"Customer Connection")</f>
        <v>0</v>
      </c>
      <c r="N603" s="32">
        <f>SUMIFS('Capex forecast'!M$7:M$210,'Capex forecast'!$T$7:$T$210,'Allocation of site-spec costs'!$B603,'Capex forecast'!$S$7:$S$210,'Allocation of site-spec costs'!$D603,'Capex forecast'!$Q$7:$Q$210,"Customer Connection")</f>
        <v>0</v>
      </c>
      <c r="O603" s="32">
        <f>SUMIFS('Capex forecast'!N$7:N$210,'Capex forecast'!$T$7:$T$210,'Allocation of site-spec costs'!$B603,'Capex forecast'!$S$7:$S$210,'Allocation of site-spec costs'!$D603,'Capex forecast'!$Q$7:$Q$210,"Customer Connection")</f>
        <v>0</v>
      </c>
      <c r="Q603" s="6" t="s">
        <v>30</v>
      </c>
      <c r="R603" s="6" t="str">
        <f>INDEX('Raw demand forecast'!$M$7:$M$5830,MATCH($Q603,'Raw demand forecast'!$B$7:$B$5830,0))</f>
        <v>No</v>
      </c>
      <c r="S603" s="6" t="str">
        <f>IF(COUNTIF($Q$93:Q603,$B603) = 1, "LV", IF(COUNTIF($Q$93:Q603,$B603) = 2, "HV", "ST"))</f>
        <v>HV</v>
      </c>
      <c r="T603" s="6" t="str">
        <f>INDEX('Demand forecast and growth rate'!$E$7:$E$273,MATCH($Q603,'Demand forecast and growth rate'!$B$7:$B$273,0))</f>
        <v>High growth</v>
      </c>
      <c r="U603" s="32">
        <f>SUMIFS('Capex forecast'!E$7:E$210,'Capex forecast'!$T$7:$T$210,$Q603,'Capex forecast'!$S$7:$S$210,$S603,'Capex forecast'!$Q$7:$Q$210,"Augex")</f>
        <v>0</v>
      </c>
      <c r="V603" s="32">
        <f>SUMIFS('Capex forecast'!F$7:F$210,'Capex forecast'!$T$7:$T$210,$Q603,'Capex forecast'!$S$7:$S$210,$S603,'Capex forecast'!$Q$7:$Q$210,"Augex")</f>
        <v>0</v>
      </c>
      <c r="W603" s="32">
        <f>SUMIFS('Capex forecast'!G$7:G$210,'Capex forecast'!$T$7:$T$210,$Q603,'Capex forecast'!$S$7:$S$210,$S603,'Capex forecast'!$Q$7:$Q$210,"Augex")</f>
        <v>0</v>
      </c>
      <c r="X603" s="32">
        <f>SUMIFS('Capex forecast'!H$7:H$210,'Capex forecast'!$T$7:$T$210,$Q603,'Capex forecast'!$S$7:$S$210,$S603,'Capex forecast'!$Q$7:$Q$210,"Augex")</f>
        <v>0</v>
      </c>
      <c r="Y603" s="32">
        <f>SUMIFS('Capex forecast'!I$7:I$210,'Capex forecast'!$T$7:$T$210,$Q603,'Capex forecast'!$S$7:$S$210,$S603,'Capex forecast'!$Q$7:$Q$210,"Augex")</f>
        <v>0</v>
      </c>
      <c r="Z603" s="32">
        <f>SUMIFS('Capex forecast'!J$7:J$210,'Capex forecast'!$T$7:$T$210,$Q603,'Capex forecast'!$S$7:$S$210,$S603,'Capex forecast'!$Q$7:$Q$210,"Augex")</f>
        <v>0</v>
      </c>
      <c r="AA603" s="32">
        <f>SUMIFS('Capex forecast'!K$7:K$210,'Capex forecast'!$T$7:$T$210,$Q603,'Capex forecast'!$S$7:$S$210,$S603,'Capex forecast'!$Q$7:$Q$210,"Augex")</f>
        <v>0</v>
      </c>
      <c r="AB603" s="32">
        <f>SUMIFS('Capex forecast'!L$7:L$210,'Capex forecast'!$T$7:$T$210,$Q603,'Capex forecast'!$S$7:$S$210,$S603,'Capex forecast'!$Q$7:$Q$210,"Augex")</f>
        <v>0</v>
      </c>
      <c r="AC603" s="32">
        <f>SUMIFS('Capex forecast'!M$7:M$210,'Capex forecast'!$T$7:$T$210,$Q603,'Capex forecast'!$S$7:$S$210,$S603,'Capex forecast'!$Q$7:$Q$210,"Augex")</f>
        <v>0</v>
      </c>
      <c r="AD603" s="32">
        <f>SUMIFS('Capex forecast'!N$7:N$210,'Capex forecast'!$T$7:$T$210,$Q603,'Capex forecast'!$S$7:$S$210,$S603,'Capex forecast'!$Q$7:$Q$210,"Augex")</f>
        <v>0</v>
      </c>
      <c r="AF603" s="6" t="s">
        <v>30</v>
      </c>
      <c r="AG603" s="6" t="str">
        <f>INDEX('Raw demand forecast'!$M$7:$M$5830,MATCH($Q603,'Raw demand forecast'!$B$7:$B$5830,0))</f>
        <v>No</v>
      </c>
      <c r="AH603" s="6" t="str">
        <f>IF(COUNTIF($AF$93:AF603,$B603) = 1, "LV", IF(COUNTIF($AF$93:AF603,$B603) = 2, "HV", "ST"))</f>
        <v>HV</v>
      </c>
      <c r="AI603" s="6" t="str">
        <f>INDEX('Demand forecast and growth rate'!$E$7:$E$273,MATCH($Q603,'Demand forecast and growth rate'!$B$7:$B$273,0))</f>
        <v>High growth</v>
      </c>
      <c r="AJ603" s="53">
        <f>SUMIFS('Capex forecast'!E$7:E$210,'Capex forecast'!$T$7:$T$210,$AF603,'Capex forecast'!$S$7:$S$210,$AH603,'Capex forecast'!$Q$7:$Q$210,"Repex")</f>
        <v>0</v>
      </c>
      <c r="AK603" s="53">
        <f>SUMIFS('Capex forecast'!F$7:F$210,'Capex forecast'!$T$7:$T$210,$AF603,'Capex forecast'!$S$7:$S$210,$AH603,'Capex forecast'!$Q$7:$Q$210,"Repex")</f>
        <v>0</v>
      </c>
      <c r="AL603" s="53">
        <f>SUMIFS('Capex forecast'!G$7:G$210,'Capex forecast'!$T$7:$T$210,$AF603,'Capex forecast'!$S$7:$S$210,$AH603,'Capex forecast'!$Q$7:$Q$210,"Repex")</f>
        <v>0</v>
      </c>
      <c r="AM603" s="53">
        <f>SUMIFS('Capex forecast'!H$7:H$210,'Capex forecast'!$T$7:$T$210,$AF603,'Capex forecast'!$S$7:$S$210,$AH603,'Capex forecast'!$Q$7:$Q$210,"Repex")</f>
        <v>0</v>
      </c>
      <c r="AN603" s="53">
        <f>SUMIFS('Capex forecast'!I$7:I$210,'Capex forecast'!$T$7:$T$210,$AF603,'Capex forecast'!$S$7:$S$210,$AH603,'Capex forecast'!$Q$7:$Q$210,"Repex")</f>
        <v>0</v>
      </c>
      <c r="AO603" s="53">
        <f>SUMIFS('Capex forecast'!J$7:J$210,'Capex forecast'!$T$7:$T$210,$AF603,'Capex forecast'!$S$7:$S$210,$AH603,'Capex forecast'!$Q$7:$Q$210,"Repex")</f>
        <v>0</v>
      </c>
      <c r="AP603" s="53">
        <f>SUMIFS('Capex forecast'!K$7:K$210,'Capex forecast'!$T$7:$T$210,$AF603,'Capex forecast'!$S$7:$S$210,$AH603,'Capex forecast'!$Q$7:$Q$210,"Repex")</f>
        <v>0</v>
      </c>
      <c r="AQ603" s="53">
        <f>SUMIFS('Capex forecast'!L$7:L$210,'Capex forecast'!$T$7:$T$210,$AF603,'Capex forecast'!$S$7:$S$210,$AH603,'Capex forecast'!$Q$7:$Q$210,"Repex")</f>
        <v>0</v>
      </c>
      <c r="AR603" s="53">
        <f>SUMIFS('Capex forecast'!M$7:M$210,'Capex forecast'!$T$7:$T$210,$AF603,'Capex forecast'!$S$7:$S$210,$AH603,'Capex forecast'!$Q$7:$Q$210,"Repex")</f>
        <v>0</v>
      </c>
      <c r="AS603" s="53">
        <f>SUMIFS('Capex forecast'!N$7:N$210,'Capex forecast'!$T$7:$T$210,$AF603,'Capex forecast'!$S$7:$S$210,$AH603,'Capex forecast'!$Q$7:$Q$210,"Repex")</f>
        <v>0</v>
      </c>
    </row>
    <row r="604" spans="2:45" ht="15">
      <c r="B604" s="6" t="s">
        <v>44</v>
      </c>
      <c r="C604" s="6" t="str">
        <f>INDEX('Raw demand forecast'!$M$7:$M$5830,MATCH($B604,'Raw demand forecast'!$B$7:$B$5830,0))</f>
        <v>No</v>
      </c>
      <c r="D604" s="6" t="str">
        <f>IF(COUNTIF($B$93:B604,$B604) = 1, "LV", IF(COUNTIF($B$93:B604,$B604) = 2, "HV", "ST"))</f>
        <v>HV</v>
      </c>
      <c r="E604" s="6" t="str">
        <f>INDEX('Demand forecast and growth rate'!$E$7:$E$273,MATCH($B604,'Demand forecast and growth rate'!$B$7:$B$273,0))</f>
        <v>High growth</v>
      </c>
      <c r="F604" s="32">
        <f>SUMIFS('Capex forecast'!E$7:E$210,'Capex forecast'!$T$7:$T$210,'Allocation of site-spec costs'!$B604,'Capex forecast'!$S$7:$S$210,'Allocation of site-spec costs'!$D604,'Capex forecast'!$Q$7:$Q$210,"Customer Connection")</f>
        <v>0</v>
      </c>
      <c r="G604" s="32">
        <f>SUMIFS('Capex forecast'!F$7:F$210,'Capex forecast'!$T$7:$T$210,'Allocation of site-spec costs'!$B604,'Capex forecast'!$S$7:$S$210,'Allocation of site-spec costs'!$D604,'Capex forecast'!$Q$7:$Q$210,"Customer Connection")</f>
        <v>0</v>
      </c>
      <c r="H604" s="32">
        <f>SUMIFS('Capex forecast'!G$7:G$210,'Capex forecast'!$T$7:$T$210,'Allocation of site-spec costs'!$B604,'Capex forecast'!$S$7:$S$210,'Allocation of site-spec costs'!$D604,'Capex forecast'!$Q$7:$Q$210,"Customer Connection")</f>
        <v>0</v>
      </c>
      <c r="I604" s="32">
        <f>SUMIFS('Capex forecast'!H$7:H$210,'Capex forecast'!$T$7:$T$210,'Allocation of site-spec costs'!$B604,'Capex forecast'!$S$7:$S$210,'Allocation of site-spec costs'!$D604,'Capex forecast'!$Q$7:$Q$210,"Customer Connection")</f>
        <v>0</v>
      </c>
      <c r="J604" s="32">
        <f>SUMIFS('Capex forecast'!I$7:I$210,'Capex forecast'!$T$7:$T$210,'Allocation of site-spec costs'!$B604,'Capex forecast'!$S$7:$S$210,'Allocation of site-spec costs'!$D604,'Capex forecast'!$Q$7:$Q$210,"Customer Connection")</f>
        <v>0</v>
      </c>
      <c r="K604" s="32">
        <f>SUMIFS('Capex forecast'!J$7:J$210,'Capex forecast'!$T$7:$T$210,'Allocation of site-spec costs'!$B604,'Capex forecast'!$S$7:$S$210,'Allocation of site-spec costs'!$D604,'Capex forecast'!$Q$7:$Q$210,"Customer Connection")</f>
        <v>0</v>
      </c>
      <c r="L604" s="32">
        <f>SUMIFS('Capex forecast'!K$7:K$210,'Capex forecast'!$T$7:$T$210,'Allocation of site-spec costs'!$B604,'Capex forecast'!$S$7:$S$210,'Allocation of site-spec costs'!$D604,'Capex forecast'!$Q$7:$Q$210,"Customer Connection")</f>
        <v>0</v>
      </c>
      <c r="M604" s="32">
        <f>SUMIFS('Capex forecast'!L$7:L$210,'Capex forecast'!$T$7:$T$210,'Allocation of site-spec costs'!$B604,'Capex forecast'!$S$7:$S$210,'Allocation of site-spec costs'!$D604,'Capex forecast'!$Q$7:$Q$210,"Customer Connection")</f>
        <v>0</v>
      </c>
      <c r="N604" s="32">
        <f>SUMIFS('Capex forecast'!M$7:M$210,'Capex forecast'!$T$7:$T$210,'Allocation of site-spec costs'!$B604,'Capex forecast'!$S$7:$S$210,'Allocation of site-spec costs'!$D604,'Capex forecast'!$Q$7:$Q$210,"Customer Connection")</f>
        <v>0</v>
      </c>
      <c r="O604" s="32">
        <f>SUMIFS('Capex forecast'!N$7:N$210,'Capex forecast'!$T$7:$T$210,'Allocation of site-spec costs'!$B604,'Capex forecast'!$S$7:$S$210,'Allocation of site-spec costs'!$D604,'Capex forecast'!$Q$7:$Q$210,"Customer Connection")</f>
        <v>0</v>
      </c>
      <c r="Q604" s="6" t="s">
        <v>44</v>
      </c>
      <c r="R604" s="6" t="str">
        <f>INDEX('Raw demand forecast'!$M$7:$M$5830,MATCH($Q604,'Raw demand forecast'!$B$7:$B$5830,0))</f>
        <v>No</v>
      </c>
      <c r="S604" s="6" t="str">
        <f>IF(COUNTIF($Q$93:Q604,$B604) = 1, "LV", IF(COUNTIF($Q$93:Q604,$B604) = 2, "HV", "ST"))</f>
        <v>HV</v>
      </c>
      <c r="T604" s="6" t="str">
        <f>INDEX('Demand forecast and growth rate'!$E$7:$E$273,MATCH($Q604,'Demand forecast and growth rate'!$B$7:$B$273,0))</f>
        <v>High growth</v>
      </c>
      <c r="U604" s="32">
        <f>SUMIFS('Capex forecast'!E$7:E$210,'Capex forecast'!$T$7:$T$210,$Q604,'Capex forecast'!$S$7:$S$210,$S604,'Capex forecast'!$Q$7:$Q$210,"Augex")</f>
        <v>0</v>
      </c>
      <c r="V604" s="32">
        <f>SUMIFS('Capex forecast'!F$7:F$210,'Capex forecast'!$T$7:$T$210,$Q604,'Capex forecast'!$S$7:$S$210,$S604,'Capex forecast'!$Q$7:$Q$210,"Augex")</f>
        <v>0</v>
      </c>
      <c r="W604" s="32">
        <f>SUMIFS('Capex forecast'!G$7:G$210,'Capex forecast'!$T$7:$T$210,$Q604,'Capex forecast'!$S$7:$S$210,$S604,'Capex forecast'!$Q$7:$Q$210,"Augex")</f>
        <v>0</v>
      </c>
      <c r="X604" s="32">
        <f>SUMIFS('Capex forecast'!H$7:H$210,'Capex forecast'!$T$7:$T$210,$Q604,'Capex forecast'!$S$7:$S$210,$S604,'Capex forecast'!$Q$7:$Q$210,"Augex")</f>
        <v>0</v>
      </c>
      <c r="Y604" s="32">
        <f>SUMIFS('Capex forecast'!I$7:I$210,'Capex forecast'!$T$7:$T$210,$Q604,'Capex forecast'!$S$7:$S$210,$S604,'Capex forecast'!$Q$7:$Q$210,"Augex")</f>
        <v>0</v>
      </c>
      <c r="Z604" s="32">
        <f>SUMIFS('Capex forecast'!J$7:J$210,'Capex forecast'!$T$7:$T$210,$Q604,'Capex forecast'!$S$7:$S$210,$S604,'Capex forecast'!$Q$7:$Q$210,"Augex")</f>
        <v>0</v>
      </c>
      <c r="AA604" s="32">
        <f>SUMIFS('Capex forecast'!K$7:K$210,'Capex forecast'!$T$7:$T$210,$Q604,'Capex forecast'!$S$7:$S$210,$S604,'Capex forecast'!$Q$7:$Q$210,"Augex")</f>
        <v>0</v>
      </c>
      <c r="AB604" s="32">
        <f>SUMIFS('Capex forecast'!L$7:L$210,'Capex forecast'!$T$7:$T$210,$Q604,'Capex forecast'!$S$7:$S$210,$S604,'Capex forecast'!$Q$7:$Q$210,"Augex")</f>
        <v>0</v>
      </c>
      <c r="AC604" s="32">
        <f>SUMIFS('Capex forecast'!M$7:M$210,'Capex forecast'!$T$7:$T$210,$Q604,'Capex forecast'!$S$7:$S$210,$S604,'Capex forecast'!$Q$7:$Q$210,"Augex")</f>
        <v>0</v>
      </c>
      <c r="AD604" s="32">
        <f>SUMIFS('Capex forecast'!N$7:N$210,'Capex forecast'!$T$7:$T$210,$Q604,'Capex forecast'!$S$7:$S$210,$S604,'Capex forecast'!$Q$7:$Q$210,"Augex")</f>
        <v>0</v>
      </c>
      <c r="AF604" s="6" t="s">
        <v>44</v>
      </c>
      <c r="AG604" s="6" t="str">
        <f>INDEX('Raw demand forecast'!$M$7:$M$5830,MATCH($Q604,'Raw demand forecast'!$B$7:$B$5830,0))</f>
        <v>No</v>
      </c>
      <c r="AH604" s="6" t="str">
        <f>IF(COUNTIF($AF$93:AF604,$B604) = 1, "LV", IF(COUNTIF($AF$93:AF604,$B604) = 2, "HV", "ST"))</f>
        <v>HV</v>
      </c>
      <c r="AI604" s="6" t="str">
        <f>INDEX('Demand forecast and growth rate'!$E$7:$E$273,MATCH($Q604,'Demand forecast and growth rate'!$B$7:$B$273,0))</f>
        <v>High growth</v>
      </c>
      <c r="AJ604" s="53">
        <f>SUMIFS('Capex forecast'!E$7:E$210,'Capex forecast'!$T$7:$T$210,$AF604,'Capex forecast'!$S$7:$S$210,$AH604,'Capex forecast'!$Q$7:$Q$210,"Repex")</f>
        <v>0</v>
      </c>
      <c r="AK604" s="53">
        <f>SUMIFS('Capex forecast'!F$7:F$210,'Capex forecast'!$T$7:$T$210,$AF604,'Capex forecast'!$S$7:$S$210,$AH604,'Capex forecast'!$Q$7:$Q$210,"Repex")</f>
        <v>0</v>
      </c>
      <c r="AL604" s="53">
        <f>SUMIFS('Capex forecast'!G$7:G$210,'Capex forecast'!$T$7:$T$210,$AF604,'Capex forecast'!$S$7:$S$210,$AH604,'Capex forecast'!$Q$7:$Q$210,"Repex")</f>
        <v>0</v>
      </c>
      <c r="AM604" s="53">
        <f>SUMIFS('Capex forecast'!H$7:H$210,'Capex forecast'!$T$7:$T$210,$AF604,'Capex forecast'!$S$7:$S$210,$AH604,'Capex forecast'!$Q$7:$Q$210,"Repex")</f>
        <v>0</v>
      </c>
      <c r="AN604" s="53">
        <f>SUMIFS('Capex forecast'!I$7:I$210,'Capex forecast'!$T$7:$T$210,$AF604,'Capex forecast'!$S$7:$S$210,$AH604,'Capex forecast'!$Q$7:$Q$210,"Repex")</f>
        <v>0</v>
      </c>
      <c r="AO604" s="53">
        <f>SUMIFS('Capex forecast'!J$7:J$210,'Capex forecast'!$T$7:$T$210,$AF604,'Capex forecast'!$S$7:$S$210,$AH604,'Capex forecast'!$Q$7:$Q$210,"Repex")</f>
        <v>0</v>
      </c>
      <c r="AP604" s="53">
        <f>SUMIFS('Capex forecast'!K$7:K$210,'Capex forecast'!$T$7:$T$210,$AF604,'Capex forecast'!$S$7:$S$210,$AH604,'Capex forecast'!$Q$7:$Q$210,"Repex")</f>
        <v>0</v>
      </c>
      <c r="AQ604" s="53">
        <f>SUMIFS('Capex forecast'!L$7:L$210,'Capex forecast'!$T$7:$T$210,$AF604,'Capex forecast'!$S$7:$S$210,$AH604,'Capex forecast'!$Q$7:$Q$210,"Repex")</f>
        <v>0</v>
      </c>
      <c r="AR604" s="53">
        <f>SUMIFS('Capex forecast'!M$7:M$210,'Capex forecast'!$T$7:$T$210,$AF604,'Capex forecast'!$S$7:$S$210,$AH604,'Capex forecast'!$Q$7:$Q$210,"Repex")</f>
        <v>0</v>
      </c>
      <c r="AS604" s="53">
        <f>SUMIFS('Capex forecast'!N$7:N$210,'Capex forecast'!$T$7:$T$210,$AF604,'Capex forecast'!$S$7:$S$210,$AH604,'Capex forecast'!$Q$7:$Q$210,"Repex")</f>
        <v>0</v>
      </c>
    </row>
    <row r="605" spans="2:45" ht="15">
      <c r="B605" s="6" t="s">
        <v>581</v>
      </c>
      <c r="C605" s="6" t="str">
        <f>INDEX('Raw demand forecast'!$M$7:$M$5830,MATCH($B605,'Raw demand forecast'!$B$7:$B$5830,0))</f>
        <v>No</v>
      </c>
      <c r="D605" s="6" t="str">
        <f>IF(COUNTIF($B$93:B605,$B605) = 1, "LV", IF(COUNTIF($B$93:B605,$B605) = 2, "HV", "ST"))</f>
        <v>HV</v>
      </c>
      <c r="E605" s="6" t="str">
        <f>INDEX('Demand forecast and growth rate'!$E$7:$E$273,MATCH($B605,'Demand forecast and growth rate'!$B$7:$B$273,0))</f>
        <v>Steady/falling</v>
      </c>
      <c r="F605" s="32">
        <f>SUMIFS('Capex forecast'!E$7:E$210,'Capex forecast'!$T$7:$T$210,'Allocation of site-spec costs'!$B605,'Capex forecast'!$S$7:$S$210,'Allocation of site-spec costs'!$D605,'Capex forecast'!$Q$7:$Q$210,"Customer Connection")</f>
        <v>0</v>
      </c>
      <c r="G605" s="32">
        <f>SUMIFS('Capex forecast'!F$7:F$210,'Capex forecast'!$T$7:$T$210,'Allocation of site-spec costs'!$B605,'Capex forecast'!$S$7:$S$210,'Allocation of site-spec costs'!$D605,'Capex forecast'!$Q$7:$Q$210,"Customer Connection")</f>
        <v>0</v>
      </c>
      <c r="H605" s="32">
        <f>SUMIFS('Capex forecast'!G$7:G$210,'Capex forecast'!$T$7:$T$210,'Allocation of site-spec costs'!$B605,'Capex forecast'!$S$7:$S$210,'Allocation of site-spec costs'!$D605,'Capex forecast'!$Q$7:$Q$210,"Customer Connection")</f>
        <v>0</v>
      </c>
      <c r="I605" s="32">
        <f>SUMIFS('Capex forecast'!H$7:H$210,'Capex forecast'!$T$7:$T$210,'Allocation of site-spec costs'!$B605,'Capex forecast'!$S$7:$S$210,'Allocation of site-spec costs'!$D605,'Capex forecast'!$Q$7:$Q$210,"Customer Connection")</f>
        <v>0</v>
      </c>
      <c r="J605" s="32">
        <f>SUMIFS('Capex forecast'!I$7:I$210,'Capex forecast'!$T$7:$T$210,'Allocation of site-spec costs'!$B605,'Capex forecast'!$S$7:$S$210,'Allocation of site-spec costs'!$D605,'Capex forecast'!$Q$7:$Q$210,"Customer Connection")</f>
        <v>0</v>
      </c>
      <c r="K605" s="32">
        <f>SUMIFS('Capex forecast'!J$7:J$210,'Capex forecast'!$T$7:$T$210,'Allocation of site-spec costs'!$B605,'Capex forecast'!$S$7:$S$210,'Allocation of site-spec costs'!$D605,'Capex forecast'!$Q$7:$Q$210,"Customer Connection")</f>
        <v>0</v>
      </c>
      <c r="L605" s="32">
        <f>SUMIFS('Capex forecast'!K$7:K$210,'Capex forecast'!$T$7:$T$210,'Allocation of site-spec costs'!$B605,'Capex forecast'!$S$7:$S$210,'Allocation of site-spec costs'!$D605,'Capex forecast'!$Q$7:$Q$210,"Customer Connection")</f>
        <v>0</v>
      </c>
      <c r="M605" s="32">
        <f>SUMIFS('Capex forecast'!L$7:L$210,'Capex forecast'!$T$7:$T$210,'Allocation of site-spec costs'!$B605,'Capex forecast'!$S$7:$S$210,'Allocation of site-spec costs'!$D605,'Capex forecast'!$Q$7:$Q$210,"Customer Connection")</f>
        <v>0</v>
      </c>
      <c r="N605" s="32">
        <f>SUMIFS('Capex forecast'!M$7:M$210,'Capex forecast'!$T$7:$T$210,'Allocation of site-spec costs'!$B605,'Capex forecast'!$S$7:$S$210,'Allocation of site-spec costs'!$D605,'Capex forecast'!$Q$7:$Q$210,"Customer Connection")</f>
        <v>0</v>
      </c>
      <c r="O605" s="32">
        <f>SUMIFS('Capex forecast'!N$7:N$210,'Capex forecast'!$T$7:$T$210,'Allocation of site-spec costs'!$B605,'Capex forecast'!$S$7:$S$210,'Allocation of site-spec costs'!$D605,'Capex forecast'!$Q$7:$Q$210,"Customer Connection")</f>
        <v>0</v>
      </c>
      <c r="Q605" s="6" t="s">
        <v>581</v>
      </c>
      <c r="R605" s="6" t="str">
        <f>INDEX('Raw demand forecast'!$M$7:$M$5830,MATCH($Q605,'Raw demand forecast'!$B$7:$B$5830,0))</f>
        <v>No</v>
      </c>
      <c r="S605" s="6" t="str">
        <f>IF(COUNTIF($Q$93:Q605,$B605) = 1, "LV", IF(COUNTIF($Q$93:Q605,$B605) = 2, "HV", "ST"))</f>
        <v>HV</v>
      </c>
      <c r="T605" s="6" t="str">
        <f>INDEX('Demand forecast and growth rate'!$E$7:$E$273,MATCH($Q605,'Demand forecast and growth rate'!$B$7:$B$273,0))</f>
        <v>Steady/falling</v>
      </c>
      <c r="U605" s="32">
        <f>SUMIFS('Capex forecast'!E$7:E$210,'Capex forecast'!$T$7:$T$210,$Q605,'Capex forecast'!$S$7:$S$210,$S605,'Capex forecast'!$Q$7:$Q$210,"Augex")</f>
        <v>0</v>
      </c>
      <c r="V605" s="32">
        <f>SUMIFS('Capex forecast'!F$7:F$210,'Capex forecast'!$T$7:$T$210,$Q605,'Capex forecast'!$S$7:$S$210,$S605,'Capex forecast'!$Q$7:$Q$210,"Augex")</f>
        <v>0</v>
      </c>
      <c r="W605" s="32">
        <f>SUMIFS('Capex forecast'!G$7:G$210,'Capex forecast'!$T$7:$T$210,$Q605,'Capex forecast'!$S$7:$S$210,$S605,'Capex forecast'!$Q$7:$Q$210,"Augex")</f>
        <v>0</v>
      </c>
      <c r="X605" s="32">
        <f>SUMIFS('Capex forecast'!H$7:H$210,'Capex forecast'!$T$7:$T$210,$Q605,'Capex forecast'!$S$7:$S$210,$S605,'Capex forecast'!$Q$7:$Q$210,"Augex")</f>
        <v>0</v>
      </c>
      <c r="Y605" s="32">
        <f>SUMIFS('Capex forecast'!I$7:I$210,'Capex forecast'!$T$7:$T$210,$Q605,'Capex forecast'!$S$7:$S$210,$S605,'Capex forecast'!$Q$7:$Q$210,"Augex")</f>
        <v>0</v>
      </c>
      <c r="Z605" s="32">
        <f>SUMIFS('Capex forecast'!J$7:J$210,'Capex forecast'!$T$7:$T$210,$Q605,'Capex forecast'!$S$7:$S$210,$S605,'Capex forecast'!$Q$7:$Q$210,"Augex")</f>
        <v>0</v>
      </c>
      <c r="AA605" s="32">
        <f>SUMIFS('Capex forecast'!K$7:K$210,'Capex forecast'!$T$7:$T$210,$Q605,'Capex forecast'!$S$7:$S$210,$S605,'Capex forecast'!$Q$7:$Q$210,"Augex")</f>
        <v>0</v>
      </c>
      <c r="AB605" s="32">
        <f>SUMIFS('Capex forecast'!L$7:L$210,'Capex forecast'!$T$7:$T$210,$Q605,'Capex forecast'!$S$7:$S$210,$S605,'Capex forecast'!$Q$7:$Q$210,"Augex")</f>
        <v>0</v>
      </c>
      <c r="AC605" s="32">
        <f>SUMIFS('Capex forecast'!M$7:M$210,'Capex forecast'!$T$7:$T$210,$Q605,'Capex forecast'!$S$7:$S$210,$S605,'Capex forecast'!$Q$7:$Q$210,"Augex")</f>
        <v>0</v>
      </c>
      <c r="AD605" s="32">
        <f>SUMIFS('Capex forecast'!N$7:N$210,'Capex forecast'!$T$7:$T$210,$Q605,'Capex forecast'!$S$7:$S$210,$S605,'Capex forecast'!$Q$7:$Q$210,"Augex")</f>
        <v>0</v>
      </c>
      <c r="AF605" s="6" t="s">
        <v>581</v>
      </c>
      <c r="AG605" s="6" t="str">
        <f>INDEX('Raw demand forecast'!$M$7:$M$5830,MATCH($Q605,'Raw demand forecast'!$B$7:$B$5830,0))</f>
        <v>No</v>
      </c>
      <c r="AH605" s="6" t="str">
        <f>IF(COUNTIF($AF$93:AF605,$B605) = 1, "LV", IF(COUNTIF($AF$93:AF605,$B605) = 2, "HV", "ST"))</f>
        <v>HV</v>
      </c>
      <c r="AI605" s="6" t="str">
        <f>INDEX('Demand forecast and growth rate'!$E$7:$E$273,MATCH($Q605,'Demand forecast and growth rate'!$B$7:$B$273,0))</f>
        <v>Steady/falling</v>
      </c>
      <c r="AJ605" s="53">
        <f>SUMIFS('Capex forecast'!E$7:E$210,'Capex forecast'!$T$7:$T$210,$AF605,'Capex forecast'!$S$7:$S$210,$AH605,'Capex forecast'!$Q$7:$Q$210,"Repex")</f>
        <v>0</v>
      </c>
      <c r="AK605" s="53">
        <f>SUMIFS('Capex forecast'!F$7:F$210,'Capex forecast'!$T$7:$T$210,$AF605,'Capex forecast'!$S$7:$S$210,$AH605,'Capex forecast'!$Q$7:$Q$210,"Repex")</f>
        <v>0</v>
      </c>
      <c r="AL605" s="53">
        <f>SUMIFS('Capex forecast'!G$7:G$210,'Capex forecast'!$T$7:$T$210,$AF605,'Capex forecast'!$S$7:$S$210,$AH605,'Capex forecast'!$Q$7:$Q$210,"Repex")</f>
        <v>0</v>
      </c>
      <c r="AM605" s="53">
        <f>SUMIFS('Capex forecast'!H$7:H$210,'Capex forecast'!$T$7:$T$210,$AF605,'Capex forecast'!$S$7:$S$210,$AH605,'Capex forecast'!$Q$7:$Q$210,"Repex")</f>
        <v>0</v>
      </c>
      <c r="AN605" s="53">
        <f>SUMIFS('Capex forecast'!I$7:I$210,'Capex forecast'!$T$7:$T$210,$AF605,'Capex forecast'!$S$7:$S$210,$AH605,'Capex forecast'!$Q$7:$Q$210,"Repex")</f>
        <v>0</v>
      </c>
      <c r="AO605" s="53">
        <f>SUMIFS('Capex forecast'!J$7:J$210,'Capex forecast'!$T$7:$T$210,$AF605,'Capex forecast'!$S$7:$S$210,$AH605,'Capex forecast'!$Q$7:$Q$210,"Repex")</f>
        <v>0</v>
      </c>
      <c r="AP605" s="53">
        <f>SUMIFS('Capex forecast'!K$7:K$210,'Capex forecast'!$T$7:$T$210,$AF605,'Capex forecast'!$S$7:$S$210,$AH605,'Capex forecast'!$Q$7:$Q$210,"Repex")</f>
        <v>0</v>
      </c>
      <c r="AQ605" s="53">
        <f>SUMIFS('Capex forecast'!L$7:L$210,'Capex forecast'!$T$7:$T$210,$AF605,'Capex forecast'!$S$7:$S$210,$AH605,'Capex forecast'!$Q$7:$Q$210,"Repex")</f>
        <v>0</v>
      </c>
      <c r="AR605" s="53">
        <f>SUMIFS('Capex forecast'!M$7:M$210,'Capex forecast'!$T$7:$T$210,$AF605,'Capex forecast'!$S$7:$S$210,$AH605,'Capex forecast'!$Q$7:$Q$210,"Repex")</f>
        <v>0</v>
      </c>
      <c r="AS605" s="53">
        <f>SUMIFS('Capex forecast'!N$7:N$210,'Capex forecast'!$T$7:$T$210,$AF605,'Capex forecast'!$S$7:$S$210,$AH605,'Capex forecast'!$Q$7:$Q$210,"Repex")</f>
        <v>0</v>
      </c>
    </row>
    <row r="606" spans="2:45" ht="15">
      <c r="B606" s="6" t="s">
        <v>102</v>
      </c>
      <c r="C606" s="6" t="str">
        <f>INDEX('Raw demand forecast'!$M$7:$M$5830,MATCH($B606,'Raw demand forecast'!$B$7:$B$5830,0))</f>
        <v>No</v>
      </c>
      <c r="D606" s="6" t="str">
        <f>IF(COUNTIF($B$93:B606,$B606) = 1, "LV", IF(COUNTIF($B$93:B606,$B606) = 2, "HV", "ST"))</f>
        <v>HV</v>
      </c>
      <c r="E606" s="6" t="str">
        <f>INDEX('Demand forecast and growth rate'!$E$7:$E$273,MATCH($B606,'Demand forecast and growth rate'!$B$7:$B$273,0))</f>
        <v>High growth</v>
      </c>
      <c r="F606" s="32">
        <f>SUMIFS('Capex forecast'!E$7:E$210,'Capex forecast'!$T$7:$T$210,'Allocation of site-spec costs'!$B606,'Capex forecast'!$S$7:$S$210,'Allocation of site-spec costs'!$D606,'Capex forecast'!$Q$7:$Q$210,"Customer Connection")</f>
        <v>0</v>
      </c>
      <c r="G606" s="32">
        <f>SUMIFS('Capex forecast'!F$7:F$210,'Capex forecast'!$T$7:$T$210,'Allocation of site-spec costs'!$B606,'Capex forecast'!$S$7:$S$210,'Allocation of site-spec costs'!$D606,'Capex forecast'!$Q$7:$Q$210,"Customer Connection")</f>
        <v>0</v>
      </c>
      <c r="H606" s="32">
        <f>SUMIFS('Capex forecast'!G$7:G$210,'Capex forecast'!$T$7:$T$210,'Allocation of site-spec costs'!$B606,'Capex forecast'!$S$7:$S$210,'Allocation of site-spec costs'!$D606,'Capex forecast'!$Q$7:$Q$210,"Customer Connection")</f>
        <v>0</v>
      </c>
      <c r="I606" s="32">
        <f>SUMIFS('Capex forecast'!H$7:H$210,'Capex forecast'!$T$7:$T$210,'Allocation of site-spec costs'!$B606,'Capex forecast'!$S$7:$S$210,'Allocation of site-spec costs'!$D606,'Capex forecast'!$Q$7:$Q$210,"Customer Connection")</f>
        <v>0</v>
      </c>
      <c r="J606" s="32">
        <f>SUMIFS('Capex forecast'!I$7:I$210,'Capex forecast'!$T$7:$T$210,'Allocation of site-spec costs'!$B606,'Capex forecast'!$S$7:$S$210,'Allocation of site-spec costs'!$D606,'Capex forecast'!$Q$7:$Q$210,"Customer Connection")</f>
        <v>0</v>
      </c>
      <c r="K606" s="32">
        <f>SUMIFS('Capex forecast'!J$7:J$210,'Capex forecast'!$T$7:$T$210,'Allocation of site-spec costs'!$B606,'Capex forecast'!$S$7:$S$210,'Allocation of site-spec costs'!$D606,'Capex forecast'!$Q$7:$Q$210,"Customer Connection")</f>
        <v>0</v>
      </c>
      <c r="L606" s="32">
        <f>SUMIFS('Capex forecast'!K$7:K$210,'Capex forecast'!$T$7:$T$210,'Allocation of site-spec costs'!$B606,'Capex forecast'!$S$7:$S$210,'Allocation of site-spec costs'!$D606,'Capex forecast'!$Q$7:$Q$210,"Customer Connection")</f>
        <v>0</v>
      </c>
      <c r="M606" s="32">
        <f>SUMIFS('Capex forecast'!L$7:L$210,'Capex forecast'!$T$7:$T$210,'Allocation of site-spec costs'!$B606,'Capex forecast'!$S$7:$S$210,'Allocation of site-spec costs'!$D606,'Capex forecast'!$Q$7:$Q$210,"Customer Connection")</f>
        <v>0</v>
      </c>
      <c r="N606" s="32">
        <f>SUMIFS('Capex forecast'!M$7:M$210,'Capex forecast'!$T$7:$T$210,'Allocation of site-spec costs'!$B606,'Capex forecast'!$S$7:$S$210,'Allocation of site-spec costs'!$D606,'Capex forecast'!$Q$7:$Q$210,"Customer Connection")</f>
        <v>0</v>
      </c>
      <c r="O606" s="32">
        <f>SUMIFS('Capex forecast'!N$7:N$210,'Capex forecast'!$T$7:$T$210,'Allocation of site-spec costs'!$B606,'Capex forecast'!$S$7:$S$210,'Allocation of site-spec costs'!$D606,'Capex forecast'!$Q$7:$Q$210,"Customer Connection")</f>
        <v>0</v>
      </c>
      <c r="Q606" s="6" t="s">
        <v>102</v>
      </c>
      <c r="R606" s="6" t="str">
        <f>INDEX('Raw demand forecast'!$M$7:$M$5830,MATCH($Q606,'Raw demand forecast'!$B$7:$B$5830,0))</f>
        <v>No</v>
      </c>
      <c r="S606" s="6" t="str">
        <f>IF(COUNTIF($Q$93:Q606,$B606) = 1, "LV", IF(COUNTIF($Q$93:Q606,$B606) = 2, "HV", "ST"))</f>
        <v>HV</v>
      </c>
      <c r="T606" s="6" t="str">
        <f>INDEX('Demand forecast and growth rate'!$E$7:$E$273,MATCH($Q606,'Demand forecast and growth rate'!$B$7:$B$273,0))</f>
        <v>High growth</v>
      </c>
      <c r="U606" s="32">
        <f>SUMIFS('Capex forecast'!E$7:E$210,'Capex forecast'!$T$7:$T$210,$Q606,'Capex forecast'!$S$7:$S$210,$S606,'Capex forecast'!$Q$7:$Q$210,"Augex")</f>
        <v>0</v>
      </c>
      <c r="V606" s="32">
        <f>SUMIFS('Capex forecast'!F$7:F$210,'Capex forecast'!$T$7:$T$210,$Q606,'Capex forecast'!$S$7:$S$210,$S606,'Capex forecast'!$Q$7:$Q$210,"Augex")</f>
        <v>0</v>
      </c>
      <c r="W606" s="32">
        <f>SUMIFS('Capex forecast'!G$7:G$210,'Capex forecast'!$T$7:$T$210,$Q606,'Capex forecast'!$S$7:$S$210,$S606,'Capex forecast'!$Q$7:$Q$210,"Augex")</f>
        <v>0</v>
      </c>
      <c r="X606" s="32">
        <f>SUMIFS('Capex forecast'!H$7:H$210,'Capex forecast'!$T$7:$T$210,$Q606,'Capex forecast'!$S$7:$S$210,$S606,'Capex forecast'!$Q$7:$Q$210,"Augex")</f>
        <v>0</v>
      </c>
      <c r="Y606" s="32">
        <f>SUMIFS('Capex forecast'!I$7:I$210,'Capex forecast'!$T$7:$T$210,$Q606,'Capex forecast'!$S$7:$S$210,$S606,'Capex forecast'!$Q$7:$Q$210,"Augex")</f>
        <v>0</v>
      </c>
      <c r="Z606" s="32">
        <f>SUMIFS('Capex forecast'!J$7:J$210,'Capex forecast'!$T$7:$T$210,$Q606,'Capex forecast'!$S$7:$S$210,$S606,'Capex forecast'!$Q$7:$Q$210,"Augex")</f>
        <v>0</v>
      </c>
      <c r="AA606" s="32">
        <f>SUMIFS('Capex forecast'!K$7:K$210,'Capex forecast'!$T$7:$T$210,$Q606,'Capex forecast'!$S$7:$S$210,$S606,'Capex forecast'!$Q$7:$Q$210,"Augex")</f>
        <v>0</v>
      </c>
      <c r="AB606" s="32">
        <f>SUMIFS('Capex forecast'!L$7:L$210,'Capex forecast'!$T$7:$T$210,$Q606,'Capex forecast'!$S$7:$S$210,$S606,'Capex forecast'!$Q$7:$Q$210,"Augex")</f>
        <v>0</v>
      </c>
      <c r="AC606" s="32">
        <f>SUMIFS('Capex forecast'!M$7:M$210,'Capex forecast'!$T$7:$T$210,$Q606,'Capex forecast'!$S$7:$S$210,$S606,'Capex forecast'!$Q$7:$Q$210,"Augex")</f>
        <v>0</v>
      </c>
      <c r="AD606" s="32">
        <f>SUMIFS('Capex forecast'!N$7:N$210,'Capex forecast'!$T$7:$T$210,$Q606,'Capex forecast'!$S$7:$S$210,$S606,'Capex forecast'!$Q$7:$Q$210,"Augex")</f>
        <v>0</v>
      </c>
      <c r="AF606" s="6" t="s">
        <v>102</v>
      </c>
      <c r="AG606" s="6" t="str">
        <f>INDEX('Raw demand forecast'!$M$7:$M$5830,MATCH($Q606,'Raw demand forecast'!$B$7:$B$5830,0))</f>
        <v>No</v>
      </c>
      <c r="AH606" s="6" t="str">
        <f>IF(COUNTIF($AF$93:AF606,$B606) = 1, "LV", IF(COUNTIF($AF$93:AF606,$B606) = 2, "HV", "ST"))</f>
        <v>HV</v>
      </c>
      <c r="AI606" s="6" t="str">
        <f>INDEX('Demand forecast and growth rate'!$E$7:$E$273,MATCH($Q606,'Demand forecast and growth rate'!$B$7:$B$273,0))</f>
        <v>High growth</v>
      </c>
      <c r="AJ606" s="53">
        <f>SUMIFS('Capex forecast'!E$7:E$210,'Capex forecast'!$T$7:$T$210,$AF606,'Capex forecast'!$S$7:$S$210,$AH606,'Capex forecast'!$Q$7:$Q$210,"Repex")</f>
        <v>0</v>
      </c>
      <c r="AK606" s="53">
        <f>SUMIFS('Capex forecast'!F$7:F$210,'Capex forecast'!$T$7:$T$210,$AF606,'Capex forecast'!$S$7:$S$210,$AH606,'Capex forecast'!$Q$7:$Q$210,"Repex")</f>
        <v>0</v>
      </c>
      <c r="AL606" s="53">
        <f>SUMIFS('Capex forecast'!G$7:G$210,'Capex forecast'!$T$7:$T$210,$AF606,'Capex forecast'!$S$7:$S$210,$AH606,'Capex forecast'!$Q$7:$Q$210,"Repex")</f>
        <v>0</v>
      </c>
      <c r="AM606" s="53">
        <f>SUMIFS('Capex forecast'!H$7:H$210,'Capex forecast'!$T$7:$T$210,$AF606,'Capex forecast'!$S$7:$S$210,$AH606,'Capex forecast'!$Q$7:$Q$210,"Repex")</f>
        <v>0</v>
      </c>
      <c r="AN606" s="53">
        <f>SUMIFS('Capex forecast'!I$7:I$210,'Capex forecast'!$T$7:$T$210,$AF606,'Capex forecast'!$S$7:$S$210,$AH606,'Capex forecast'!$Q$7:$Q$210,"Repex")</f>
        <v>0</v>
      </c>
      <c r="AO606" s="53">
        <f>SUMIFS('Capex forecast'!J$7:J$210,'Capex forecast'!$T$7:$T$210,$AF606,'Capex forecast'!$S$7:$S$210,$AH606,'Capex forecast'!$Q$7:$Q$210,"Repex")</f>
        <v>0</v>
      </c>
      <c r="AP606" s="53">
        <f>SUMIFS('Capex forecast'!K$7:K$210,'Capex forecast'!$T$7:$T$210,$AF606,'Capex forecast'!$S$7:$S$210,$AH606,'Capex forecast'!$Q$7:$Q$210,"Repex")</f>
        <v>0</v>
      </c>
      <c r="AQ606" s="53">
        <f>SUMIFS('Capex forecast'!L$7:L$210,'Capex forecast'!$T$7:$T$210,$AF606,'Capex forecast'!$S$7:$S$210,$AH606,'Capex forecast'!$Q$7:$Q$210,"Repex")</f>
        <v>0</v>
      </c>
      <c r="AR606" s="53">
        <f>SUMIFS('Capex forecast'!M$7:M$210,'Capex forecast'!$T$7:$T$210,$AF606,'Capex forecast'!$S$7:$S$210,$AH606,'Capex forecast'!$Q$7:$Q$210,"Repex")</f>
        <v>0</v>
      </c>
      <c r="AS606" s="53">
        <f>SUMIFS('Capex forecast'!N$7:N$210,'Capex forecast'!$T$7:$T$210,$AF606,'Capex forecast'!$S$7:$S$210,$AH606,'Capex forecast'!$Q$7:$Q$210,"Repex")</f>
        <v>0</v>
      </c>
    </row>
    <row r="607" spans="2:45" ht="15">
      <c r="B607" s="6" t="s">
        <v>109</v>
      </c>
      <c r="C607" s="6" t="str">
        <f>INDEX('Raw demand forecast'!$M$7:$M$5830,MATCH($B607,'Raw demand forecast'!$B$7:$B$5830,0))</f>
        <v>No</v>
      </c>
      <c r="D607" s="6" t="str">
        <f>IF(COUNTIF($B$93:B607,$B607) = 1, "LV", IF(COUNTIF($B$93:B607,$B607) = 2, "HV", "ST"))</f>
        <v>HV</v>
      </c>
      <c r="E607" s="6" t="str">
        <f>INDEX('Demand forecast and growth rate'!$E$7:$E$273,MATCH($B607,'Demand forecast and growth rate'!$B$7:$B$273,0))</f>
        <v>High growth</v>
      </c>
      <c r="F607" s="32">
        <f>SUMIFS('Capex forecast'!E$7:E$210,'Capex forecast'!$T$7:$T$210,'Allocation of site-spec costs'!$B607,'Capex forecast'!$S$7:$S$210,'Allocation of site-spec costs'!$D607,'Capex forecast'!$Q$7:$Q$210,"Customer Connection")</f>
        <v>0</v>
      </c>
      <c r="G607" s="32">
        <f>SUMIFS('Capex forecast'!F$7:F$210,'Capex forecast'!$T$7:$T$210,'Allocation of site-spec costs'!$B607,'Capex forecast'!$S$7:$S$210,'Allocation of site-spec costs'!$D607,'Capex forecast'!$Q$7:$Q$210,"Customer Connection")</f>
        <v>0</v>
      </c>
      <c r="H607" s="32">
        <f>SUMIFS('Capex forecast'!G$7:G$210,'Capex forecast'!$T$7:$T$210,'Allocation of site-spec costs'!$B607,'Capex forecast'!$S$7:$S$210,'Allocation of site-spec costs'!$D607,'Capex forecast'!$Q$7:$Q$210,"Customer Connection")</f>
        <v>0</v>
      </c>
      <c r="I607" s="32">
        <f>SUMIFS('Capex forecast'!H$7:H$210,'Capex forecast'!$T$7:$T$210,'Allocation of site-spec costs'!$B607,'Capex forecast'!$S$7:$S$210,'Allocation of site-spec costs'!$D607,'Capex forecast'!$Q$7:$Q$210,"Customer Connection")</f>
        <v>0</v>
      </c>
      <c r="J607" s="32">
        <f>SUMIFS('Capex forecast'!I$7:I$210,'Capex forecast'!$T$7:$T$210,'Allocation of site-spec costs'!$B607,'Capex forecast'!$S$7:$S$210,'Allocation of site-spec costs'!$D607,'Capex forecast'!$Q$7:$Q$210,"Customer Connection")</f>
        <v>0</v>
      </c>
      <c r="K607" s="32">
        <f>SUMIFS('Capex forecast'!J$7:J$210,'Capex forecast'!$T$7:$T$210,'Allocation of site-spec costs'!$B607,'Capex forecast'!$S$7:$S$210,'Allocation of site-spec costs'!$D607,'Capex forecast'!$Q$7:$Q$210,"Customer Connection")</f>
        <v>0</v>
      </c>
      <c r="L607" s="32">
        <f>SUMIFS('Capex forecast'!K$7:K$210,'Capex forecast'!$T$7:$T$210,'Allocation of site-spec costs'!$B607,'Capex forecast'!$S$7:$S$210,'Allocation of site-spec costs'!$D607,'Capex forecast'!$Q$7:$Q$210,"Customer Connection")</f>
        <v>0</v>
      </c>
      <c r="M607" s="32">
        <f>SUMIFS('Capex forecast'!L$7:L$210,'Capex forecast'!$T$7:$T$210,'Allocation of site-spec costs'!$B607,'Capex forecast'!$S$7:$S$210,'Allocation of site-spec costs'!$D607,'Capex forecast'!$Q$7:$Q$210,"Customer Connection")</f>
        <v>0</v>
      </c>
      <c r="N607" s="32">
        <f>SUMIFS('Capex forecast'!M$7:M$210,'Capex forecast'!$T$7:$T$210,'Allocation of site-spec costs'!$B607,'Capex forecast'!$S$7:$S$210,'Allocation of site-spec costs'!$D607,'Capex forecast'!$Q$7:$Q$210,"Customer Connection")</f>
        <v>0</v>
      </c>
      <c r="O607" s="32">
        <f>SUMIFS('Capex forecast'!N$7:N$210,'Capex forecast'!$T$7:$T$210,'Allocation of site-spec costs'!$B607,'Capex forecast'!$S$7:$S$210,'Allocation of site-spec costs'!$D607,'Capex forecast'!$Q$7:$Q$210,"Customer Connection")</f>
        <v>0</v>
      </c>
      <c r="Q607" s="6" t="s">
        <v>109</v>
      </c>
      <c r="R607" s="6" t="str">
        <f>INDEX('Raw demand forecast'!$M$7:$M$5830,MATCH($Q607,'Raw demand forecast'!$B$7:$B$5830,0))</f>
        <v>No</v>
      </c>
      <c r="S607" s="6" t="str">
        <f>IF(COUNTIF($Q$93:Q607,$B607) = 1, "LV", IF(COUNTIF($Q$93:Q607,$B607) = 2, "HV", "ST"))</f>
        <v>HV</v>
      </c>
      <c r="T607" s="6" t="str">
        <f>INDEX('Demand forecast and growth rate'!$E$7:$E$273,MATCH($Q607,'Demand forecast and growth rate'!$B$7:$B$273,0))</f>
        <v>High growth</v>
      </c>
      <c r="U607" s="32">
        <f>SUMIFS('Capex forecast'!E$7:E$210,'Capex forecast'!$T$7:$T$210,$Q607,'Capex forecast'!$S$7:$S$210,$S607,'Capex forecast'!$Q$7:$Q$210,"Augex")</f>
        <v>0</v>
      </c>
      <c r="V607" s="32">
        <f>SUMIFS('Capex forecast'!F$7:F$210,'Capex forecast'!$T$7:$T$210,$Q607,'Capex forecast'!$S$7:$S$210,$S607,'Capex forecast'!$Q$7:$Q$210,"Augex")</f>
        <v>0</v>
      </c>
      <c r="W607" s="32">
        <f>SUMIFS('Capex forecast'!G$7:G$210,'Capex forecast'!$T$7:$T$210,$Q607,'Capex forecast'!$S$7:$S$210,$S607,'Capex forecast'!$Q$7:$Q$210,"Augex")</f>
        <v>0</v>
      </c>
      <c r="X607" s="32">
        <f>SUMIFS('Capex forecast'!H$7:H$210,'Capex forecast'!$T$7:$T$210,$Q607,'Capex forecast'!$S$7:$S$210,$S607,'Capex forecast'!$Q$7:$Q$210,"Augex")</f>
        <v>0</v>
      </c>
      <c r="Y607" s="32">
        <f>SUMIFS('Capex forecast'!I$7:I$210,'Capex forecast'!$T$7:$T$210,$Q607,'Capex forecast'!$S$7:$S$210,$S607,'Capex forecast'!$Q$7:$Q$210,"Augex")</f>
        <v>0</v>
      </c>
      <c r="Z607" s="32">
        <f>SUMIFS('Capex forecast'!J$7:J$210,'Capex forecast'!$T$7:$T$210,$Q607,'Capex forecast'!$S$7:$S$210,$S607,'Capex forecast'!$Q$7:$Q$210,"Augex")</f>
        <v>0</v>
      </c>
      <c r="AA607" s="32">
        <f>SUMIFS('Capex forecast'!K$7:K$210,'Capex forecast'!$T$7:$T$210,$Q607,'Capex forecast'!$S$7:$S$210,$S607,'Capex forecast'!$Q$7:$Q$210,"Augex")</f>
        <v>0</v>
      </c>
      <c r="AB607" s="32">
        <f>SUMIFS('Capex forecast'!L$7:L$210,'Capex forecast'!$T$7:$T$210,$Q607,'Capex forecast'!$S$7:$S$210,$S607,'Capex forecast'!$Q$7:$Q$210,"Augex")</f>
        <v>0</v>
      </c>
      <c r="AC607" s="32">
        <f>SUMIFS('Capex forecast'!M$7:M$210,'Capex forecast'!$T$7:$T$210,$Q607,'Capex forecast'!$S$7:$S$210,$S607,'Capex forecast'!$Q$7:$Q$210,"Augex")</f>
        <v>0</v>
      </c>
      <c r="AD607" s="32">
        <f>SUMIFS('Capex forecast'!N$7:N$210,'Capex forecast'!$T$7:$T$210,$Q607,'Capex forecast'!$S$7:$S$210,$S607,'Capex forecast'!$Q$7:$Q$210,"Augex")</f>
        <v>0</v>
      </c>
      <c r="AF607" s="6" t="s">
        <v>109</v>
      </c>
      <c r="AG607" s="6" t="str">
        <f>INDEX('Raw demand forecast'!$M$7:$M$5830,MATCH($Q607,'Raw demand forecast'!$B$7:$B$5830,0))</f>
        <v>No</v>
      </c>
      <c r="AH607" s="6" t="str">
        <f>IF(COUNTIF($AF$93:AF607,$B607) = 1, "LV", IF(COUNTIF($AF$93:AF607,$B607) = 2, "HV", "ST"))</f>
        <v>HV</v>
      </c>
      <c r="AI607" s="6" t="str">
        <f>INDEX('Demand forecast and growth rate'!$E$7:$E$273,MATCH($Q607,'Demand forecast and growth rate'!$B$7:$B$273,0))</f>
        <v>High growth</v>
      </c>
      <c r="AJ607" s="53">
        <f>SUMIFS('Capex forecast'!E$7:E$210,'Capex forecast'!$T$7:$T$210,$AF607,'Capex forecast'!$S$7:$S$210,$AH607,'Capex forecast'!$Q$7:$Q$210,"Repex")</f>
        <v>0</v>
      </c>
      <c r="AK607" s="53">
        <f>SUMIFS('Capex forecast'!F$7:F$210,'Capex forecast'!$T$7:$T$210,$AF607,'Capex forecast'!$S$7:$S$210,$AH607,'Capex forecast'!$Q$7:$Q$210,"Repex")</f>
        <v>0</v>
      </c>
      <c r="AL607" s="53">
        <f>SUMIFS('Capex forecast'!G$7:G$210,'Capex forecast'!$T$7:$T$210,$AF607,'Capex forecast'!$S$7:$S$210,$AH607,'Capex forecast'!$Q$7:$Q$210,"Repex")</f>
        <v>0</v>
      </c>
      <c r="AM607" s="53">
        <f>SUMIFS('Capex forecast'!H$7:H$210,'Capex forecast'!$T$7:$T$210,$AF607,'Capex forecast'!$S$7:$S$210,$AH607,'Capex forecast'!$Q$7:$Q$210,"Repex")</f>
        <v>0</v>
      </c>
      <c r="AN607" s="53">
        <f>SUMIFS('Capex forecast'!I$7:I$210,'Capex forecast'!$T$7:$T$210,$AF607,'Capex forecast'!$S$7:$S$210,$AH607,'Capex forecast'!$Q$7:$Q$210,"Repex")</f>
        <v>0</v>
      </c>
      <c r="AO607" s="53">
        <f>SUMIFS('Capex forecast'!J$7:J$210,'Capex forecast'!$T$7:$T$210,$AF607,'Capex forecast'!$S$7:$S$210,$AH607,'Capex forecast'!$Q$7:$Q$210,"Repex")</f>
        <v>0</v>
      </c>
      <c r="AP607" s="53">
        <f>SUMIFS('Capex forecast'!K$7:K$210,'Capex forecast'!$T$7:$T$210,$AF607,'Capex forecast'!$S$7:$S$210,$AH607,'Capex forecast'!$Q$7:$Q$210,"Repex")</f>
        <v>0</v>
      </c>
      <c r="AQ607" s="53">
        <f>SUMIFS('Capex forecast'!L$7:L$210,'Capex forecast'!$T$7:$T$210,$AF607,'Capex forecast'!$S$7:$S$210,$AH607,'Capex forecast'!$Q$7:$Q$210,"Repex")</f>
        <v>0</v>
      </c>
      <c r="AR607" s="53">
        <f>SUMIFS('Capex forecast'!M$7:M$210,'Capex forecast'!$T$7:$T$210,$AF607,'Capex forecast'!$S$7:$S$210,$AH607,'Capex forecast'!$Q$7:$Q$210,"Repex")</f>
        <v>0</v>
      </c>
      <c r="AS607" s="53">
        <f>SUMIFS('Capex forecast'!N$7:N$210,'Capex forecast'!$T$7:$T$210,$AF607,'Capex forecast'!$S$7:$S$210,$AH607,'Capex forecast'!$Q$7:$Q$210,"Repex")</f>
        <v>0</v>
      </c>
    </row>
    <row r="608" spans="2:45" ht="15">
      <c r="B608" s="6" t="s">
        <v>604</v>
      </c>
      <c r="C608" s="6" t="str">
        <f>INDEX('Raw demand forecast'!$M$7:$M$5830,MATCH($B608,'Raw demand forecast'!$B$7:$B$5830,0))</f>
        <v>Yes</v>
      </c>
      <c r="D608" s="6" t="str">
        <f>IF(COUNTIF($B$93:B608,$B608) = 1, "LV", IF(COUNTIF($B$93:B608,$B608) = 2, "HV", "ST"))</f>
        <v>HV</v>
      </c>
      <c r="E608" s="6" t="str">
        <f>INDEX('Demand forecast and growth rate'!$E$7:$E$273,MATCH($B608,'Demand forecast and growth rate'!$B$7:$B$273,0))</f>
        <v>High growth</v>
      </c>
      <c r="F608" s="32">
        <f>SUMIFS('Capex forecast'!E$7:E$210,'Capex forecast'!$T$7:$T$210,'Allocation of site-spec costs'!$B608,'Capex forecast'!$S$7:$S$210,'Allocation of site-spec costs'!$D608,'Capex forecast'!$Q$7:$Q$210,"Customer Connection")</f>
        <v>0</v>
      </c>
      <c r="G608" s="32">
        <f>SUMIFS('Capex forecast'!F$7:F$210,'Capex forecast'!$T$7:$T$210,'Allocation of site-spec costs'!$B608,'Capex forecast'!$S$7:$S$210,'Allocation of site-spec costs'!$D608,'Capex forecast'!$Q$7:$Q$210,"Customer Connection")</f>
        <v>0</v>
      </c>
      <c r="H608" s="32">
        <f>SUMIFS('Capex forecast'!G$7:G$210,'Capex forecast'!$T$7:$T$210,'Allocation of site-spec costs'!$B608,'Capex forecast'!$S$7:$S$210,'Allocation of site-spec costs'!$D608,'Capex forecast'!$Q$7:$Q$210,"Customer Connection")</f>
        <v>0</v>
      </c>
      <c r="I608" s="32">
        <f>SUMIFS('Capex forecast'!H$7:H$210,'Capex forecast'!$T$7:$T$210,'Allocation of site-spec costs'!$B608,'Capex forecast'!$S$7:$S$210,'Allocation of site-spec costs'!$D608,'Capex forecast'!$Q$7:$Q$210,"Customer Connection")</f>
        <v>0</v>
      </c>
      <c r="J608" s="32">
        <f>SUMIFS('Capex forecast'!I$7:I$210,'Capex forecast'!$T$7:$T$210,'Allocation of site-spec costs'!$B608,'Capex forecast'!$S$7:$S$210,'Allocation of site-spec costs'!$D608,'Capex forecast'!$Q$7:$Q$210,"Customer Connection")</f>
        <v>0</v>
      </c>
      <c r="K608" s="32">
        <f>SUMIFS('Capex forecast'!J$7:J$210,'Capex forecast'!$T$7:$T$210,'Allocation of site-spec costs'!$B608,'Capex forecast'!$S$7:$S$210,'Allocation of site-spec costs'!$D608,'Capex forecast'!$Q$7:$Q$210,"Customer Connection")</f>
        <v>0</v>
      </c>
      <c r="L608" s="32">
        <f>SUMIFS('Capex forecast'!K$7:K$210,'Capex forecast'!$T$7:$T$210,'Allocation of site-spec costs'!$B608,'Capex forecast'!$S$7:$S$210,'Allocation of site-spec costs'!$D608,'Capex forecast'!$Q$7:$Q$210,"Customer Connection")</f>
        <v>0</v>
      </c>
      <c r="M608" s="32">
        <f>SUMIFS('Capex forecast'!L$7:L$210,'Capex forecast'!$T$7:$T$210,'Allocation of site-spec costs'!$B608,'Capex forecast'!$S$7:$S$210,'Allocation of site-spec costs'!$D608,'Capex forecast'!$Q$7:$Q$210,"Customer Connection")</f>
        <v>0</v>
      </c>
      <c r="N608" s="32">
        <f>SUMIFS('Capex forecast'!M$7:M$210,'Capex forecast'!$T$7:$T$210,'Allocation of site-spec costs'!$B608,'Capex forecast'!$S$7:$S$210,'Allocation of site-spec costs'!$D608,'Capex forecast'!$Q$7:$Q$210,"Customer Connection")</f>
        <v>0</v>
      </c>
      <c r="O608" s="32">
        <f>SUMIFS('Capex forecast'!N$7:N$210,'Capex forecast'!$T$7:$T$210,'Allocation of site-spec costs'!$B608,'Capex forecast'!$S$7:$S$210,'Allocation of site-spec costs'!$D608,'Capex forecast'!$Q$7:$Q$210,"Customer Connection")</f>
        <v>0</v>
      </c>
      <c r="Q608" s="6" t="s">
        <v>604</v>
      </c>
      <c r="R608" s="6" t="str">
        <f>INDEX('Raw demand forecast'!$M$7:$M$5830,MATCH($Q608,'Raw demand forecast'!$B$7:$B$5830,0))</f>
        <v>Yes</v>
      </c>
      <c r="S608" s="6" t="str">
        <f>IF(COUNTIF($Q$93:Q608,$B608) = 1, "LV", IF(COUNTIF($Q$93:Q608,$B608) = 2, "HV", "ST"))</f>
        <v>HV</v>
      </c>
      <c r="T608" s="6" t="str">
        <f>INDEX('Demand forecast and growth rate'!$E$7:$E$273,MATCH($Q608,'Demand forecast and growth rate'!$B$7:$B$273,0))</f>
        <v>High growth</v>
      </c>
      <c r="U608" s="32">
        <f>SUMIFS('Capex forecast'!E$7:E$210,'Capex forecast'!$T$7:$T$210,$Q608,'Capex forecast'!$S$7:$S$210,$S608,'Capex forecast'!$Q$7:$Q$210,"Augex")</f>
        <v>0</v>
      </c>
      <c r="V608" s="32">
        <f>SUMIFS('Capex forecast'!F$7:F$210,'Capex forecast'!$T$7:$T$210,$Q608,'Capex forecast'!$S$7:$S$210,$S608,'Capex forecast'!$Q$7:$Q$210,"Augex")</f>
        <v>0</v>
      </c>
      <c r="W608" s="32">
        <f>SUMIFS('Capex forecast'!G$7:G$210,'Capex forecast'!$T$7:$T$210,$Q608,'Capex forecast'!$S$7:$S$210,$S608,'Capex forecast'!$Q$7:$Q$210,"Augex")</f>
        <v>0</v>
      </c>
      <c r="X608" s="32">
        <f>SUMIFS('Capex forecast'!H$7:H$210,'Capex forecast'!$T$7:$T$210,$Q608,'Capex forecast'!$S$7:$S$210,$S608,'Capex forecast'!$Q$7:$Q$210,"Augex")</f>
        <v>0</v>
      </c>
      <c r="Y608" s="32">
        <f>SUMIFS('Capex forecast'!I$7:I$210,'Capex forecast'!$T$7:$T$210,$Q608,'Capex forecast'!$S$7:$S$210,$S608,'Capex forecast'!$Q$7:$Q$210,"Augex")</f>
        <v>0</v>
      </c>
      <c r="Z608" s="32">
        <f>SUMIFS('Capex forecast'!J$7:J$210,'Capex forecast'!$T$7:$T$210,$Q608,'Capex forecast'!$S$7:$S$210,$S608,'Capex forecast'!$Q$7:$Q$210,"Augex")</f>
        <v>0</v>
      </c>
      <c r="AA608" s="32">
        <f>SUMIFS('Capex forecast'!K$7:K$210,'Capex forecast'!$T$7:$T$210,$Q608,'Capex forecast'!$S$7:$S$210,$S608,'Capex forecast'!$Q$7:$Q$210,"Augex")</f>
        <v>0</v>
      </c>
      <c r="AB608" s="32">
        <f>SUMIFS('Capex forecast'!L$7:L$210,'Capex forecast'!$T$7:$T$210,$Q608,'Capex forecast'!$S$7:$S$210,$S608,'Capex forecast'!$Q$7:$Q$210,"Augex")</f>
        <v>0</v>
      </c>
      <c r="AC608" s="32">
        <f>SUMIFS('Capex forecast'!M$7:M$210,'Capex forecast'!$T$7:$T$210,$Q608,'Capex forecast'!$S$7:$S$210,$S608,'Capex forecast'!$Q$7:$Q$210,"Augex")</f>
        <v>0</v>
      </c>
      <c r="AD608" s="32">
        <f>SUMIFS('Capex forecast'!N$7:N$210,'Capex forecast'!$T$7:$T$210,$Q608,'Capex forecast'!$S$7:$S$210,$S608,'Capex forecast'!$Q$7:$Q$210,"Augex")</f>
        <v>0</v>
      </c>
      <c r="AF608" s="6" t="s">
        <v>604</v>
      </c>
      <c r="AG608" s="6" t="str">
        <f>INDEX('Raw demand forecast'!$M$7:$M$5830,MATCH($Q608,'Raw demand forecast'!$B$7:$B$5830,0))</f>
        <v>Yes</v>
      </c>
      <c r="AH608" s="6" t="str">
        <f>IF(COUNTIF($AF$93:AF608,$B608) = 1, "LV", IF(COUNTIF($AF$93:AF608,$B608) = 2, "HV", "ST"))</f>
        <v>HV</v>
      </c>
      <c r="AI608" s="6" t="str">
        <f>INDEX('Demand forecast and growth rate'!$E$7:$E$273,MATCH($Q608,'Demand forecast and growth rate'!$B$7:$B$273,0))</f>
        <v>High growth</v>
      </c>
      <c r="AJ608" s="53">
        <f>SUMIFS('Capex forecast'!E$7:E$210,'Capex forecast'!$T$7:$T$210,$AF608,'Capex forecast'!$S$7:$S$210,$AH608,'Capex forecast'!$Q$7:$Q$210,"Repex")</f>
        <v>0</v>
      </c>
      <c r="AK608" s="53">
        <f>SUMIFS('Capex forecast'!F$7:F$210,'Capex forecast'!$T$7:$T$210,$AF608,'Capex forecast'!$S$7:$S$210,$AH608,'Capex forecast'!$Q$7:$Q$210,"Repex")</f>
        <v>0</v>
      </c>
      <c r="AL608" s="53">
        <f>SUMIFS('Capex forecast'!G$7:G$210,'Capex forecast'!$T$7:$T$210,$AF608,'Capex forecast'!$S$7:$S$210,$AH608,'Capex forecast'!$Q$7:$Q$210,"Repex")</f>
        <v>0</v>
      </c>
      <c r="AM608" s="53">
        <f>SUMIFS('Capex forecast'!H$7:H$210,'Capex forecast'!$T$7:$T$210,$AF608,'Capex forecast'!$S$7:$S$210,$AH608,'Capex forecast'!$Q$7:$Q$210,"Repex")</f>
        <v>0</v>
      </c>
      <c r="AN608" s="53">
        <f>SUMIFS('Capex forecast'!I$7:I$210,'Capex forecast'!$T$7:$T$210,$AF608,'Capex forecast'!$S$7:$S$210,$AH608,'Capex forecast'!$Q$7:$Q$210,"Repex")</f>
        <v>0</v>
      </c>
      <c r="AO608" s="53">
        <f>SUMIFS('Capex forecast'!J$7:J$210,'Capex forecast'!$T$7:$T$210,$AF608,'Capex forecast'!$S$7:$S$210,$AH608,'Capex forecast'!$Q$7:$Q$210,"Repex")</f>
        <v>0</v>
      </c>
      <c r="AP608" s="53">
        <f>SUMIFS('Capex forecast'!K$7:K$210,'Capex forecast'!$T$7:$T$210,$AF608,'Capex forecast'!$S$7:$S$210,$AH608,'Capex forecast'!$Q$7:$Q$210,"Repex")</f>
        <v>0</v>
      </c>
      <c r="AQ608" s="53">
        <f>SUMIFS('Capex forecast'!L$7:L$210,'Capex forecast'!$T$7:$T$210,$AF608,'Capex forecast'!$S$7:$S$210,$AH608,'Capex forecast'!$Q$7:$Q$210,"Repex")</f>
        <v>0</v>
      </c>
      <c r="AR608" s="53">
        <f>SUMIFS('Capex forecast'!M$7:M$210,'Capex forecast'!$T$7:$T$210,$AF608,'Capex forecast'!$S$7:$S$210,$AH608,'Capex forecast'!$Q$7:$Q$210,"Repex")</f>
        <v>0</v>
      </c>
      <c r="AS608" s="53">
        <f>SUMIFS('Capex forecast'!N$7:N$210,'Capex forecast'!$T$7:$T$210,$AF608,'Capex forecast'!$S$7:$S$210,$AH608,'Capex forecast'!$Q$7:$Q$210,"Repex")</f>
        <v>0</v>
      </c>
    </row>
    <row r="609" spans="2:45" ht="15">
      <c r="B609" s="6" t="s">
        <v>141</v>
      </c>
      <c r="C609" s="6" t="str">
        <f>INDEX('Raw demand forecast'!$M$7:$M$5830,MATCH($B609,'Raw demand forecast'!$B$7:$B$5830,0))</f>
        <v>No</v>
      </c>
      <c r="D609" s="6" t="str">
        <f>IF(COUNTIF($B$93:B609,$B609) = 1, "LV", IF(COUNTIF($B$93:B609,$B609) = 2, "HV", "ST"))</f>
        <v>HV</v>
      </c>
      <c r="E609" s="6" t="str">
        <f>INDEX('Demand forecast and growth rate'!$E$7:$E$273,MATCH($B609,'Demand forecast and growth rate'!$B$7:$B$273,0))</f>
        <v>High growth</v>
      </c>
      <c r="F609" s="32">
        <f>SUMIFS('Capex forecast'!E$7:E$210,'Capex forecast'!$T$7:$T$210,'Allocation of site-spec costs'!$B609,'Capex forecast'!$S$7:$S$210,'Allocation of site-spec costs'!$D609,'Capex forecast'!$Q$7:$Q$210,"Customer Connection")</f>
        <v>0</v>
      </c>
      <c r="G609" s="32">
        <f>SUMIFS('Capex forecast'!F$7:F$210,'Capex forecast'!$T$7:$T$210,'Allocation of site-spec costs'!$B609,'Capex forecast'!$S$7:$S$210,'Allocation of site-spec costs'!$D609,'Capex forecast'!$Q$7:$Q$210,"Customer Connection")</f>
        <v>0</v>
      </c>
      <c r="H609" s="32">
        <f>SUMIFS('Capex forecast'!G$7:G$210,'Capex forecast'!$T$7:$T$210,'Allocation of site-spec costs'!$B609,'Capex forecast'!$S$7:$S$210,'Allocation of site-spec costs'!$D609,'Capex forecast'!$Q$7:$Q$210,"Customer Connection")</f>
        <v>0</v>
      </c>
      <c r="I609" s="32">
        <f>SUMIFS('Capex forecast'!H$7:H$210,'Capex forecast'!$T$7:$T$210,'Allocation of site-spec costs'!$B609,'Capex forecast'!$S$7:$S$210,'Allocation of site-spec costs'!$D609,'Capex forecast'!$Q$7:$Q$210,"Customer Connection")</f>
        <v>0</v>
      </c>
      <c r="J609" s="32">
        <f>SUMIFS('Capex forecast'!I$7:I$210,'Capex forecast'!$T$7:$T$210,'Allocation of site-spec costs'!$B609,'Capex forecast'!$S$7:$S$210,'Allocation of site-spec costs'!$D609,'Capex forecast'!$Q$7:$Q$210,"Customer Connection")</f>
        <v>0</v>
      </c>
      <c r="K609" s="32">
        <f>SUMIFS('Capex forecast'!J$7:J$210,'Capex forecast'!$T$7:$T$210,'Allocation of site-spec costs'!$B609,'Capex forecast'!$S$7:$S$210,'Allocation of site-spec costs'!$D609,'Capex forecast'!$Q$7:$Q$210,"Customer Connection")</f>
        <v>0</v>
      </c>
      <c r="L609" s="32">
        <f>SUMIFS('Capex forecast'!K$7:K$210,'Capex forecast'!$T$7:$T$210,'Allocation of site-spec costs'!$B609,'Capex forecast'!$S$7:$S$210,'Allocation of site-spec costs'!$D609,'Capex forecast'!$Q$7:$Q$210,"Customer Connection")</f>
        <v>0</v>
      </c>
      <c r="M609" s="32">
        <f>SUMIFS('Capex forecast'!L$7:L$210,'Capex forecast'!$T$7:$T$210,'Allocation of site-spec costs'!$B609,'Capex forecast'!$S$7:$S$210,'Allocation of site-spec costs'!$D609,'Capex forecast'!$Q$7:$Q$210,"Customer Connection")</f>
        <v>0</v>
      </c>
      <c r="N609" s="32">
        <f>SUMIFS('Capex forecast'!M$7:M$210,'Capex forecast'!$T$7:$T$210,'Allocation of site-spec costs'!$B609,'Capex forecast'!$S$7:$S$210,'Allocation of site-spec costs'!$D609,'Capex forecast'!$Q$7:$Q$210,"Customer Connection")</f>
        <v>0</v>
      </c>
      <c r="O609" s="32">
        <f>SUMIFS('Capex forecast'!N$7:N$210,'Capex forecast'!$T$7:$T$210,'Allocation of site-spec costs'!$B609,'Capex forecast'!$S$7:$S$210,'Allocation of site-spec costs'!$D609,'Capex forecast'!$Q$7:$Q$210,"Customer Connection")</f>
        <v>0</v>
      </c>
      <c r="Q609" s="6" t="s">
        <v>141</v>
      </c>
      <c r="R609" s="6" t="str">
        <f>INDEX('Raw demand forecast'!$M$7:$M$5830,MATCH($Q609,'Raw demand forecast'!$B$7:$B$5830,0))</f>
        <v>No</v>
      </c>
      <c r="S609" s="6" t="str">
        <f>IF(COUNTIF($Q$93:Q609,$B609) = 1, "LV", IF(COUNTIF($Q$93:Q609,$B609) = 2, "HV", "ST"))</f>
        <v>HV</v>
      </c>
      <c r="T609" s="6" t="str">
        <f>INDEX('Demand forecast and growth rate'!$E$7:$E$273,MATCH($Q609,'Demand forecast and growth rate'!$B$7:$B$273,0))</f>
        <v>High growth</v>
      </c>
      <c r="U609" s="32">
        <f>SUMIFS('Capex forecast'!E$7:E$210,'Capex forecast'!$T$7:$T$210,$Q609,'Capex forecast'!$S$7:$S$210,$S609,'Capex forecast'!$Q$7:$Q$210,"Augex")</f>
        <v>0</v>
      </c>
      <c r="V609" s="32">
        <f>SUMIFS('Capex forecast'!F$7:F$210,'Capex forecast'!$T$7:$T$210,$Q609,'Capex forecast'!$S$7:$S$210,$S609,'Capex forecast'!$Q$7:$Q$210,"Augex")</f>
        <v>0</v>
      </c>
      <c r="W609" s="32">
        <f>SUMIFS('Capex forecast'!G$7:G$210,'Capex forecast'!$T$7:$T$210,$Q609,'Capex forecast'!$S$7:$S$210,$S609,'Capex forecast'!$Q$7:$Q$210,"Augex")</f>
        <v>0</v>
      </c>
      <c r="X609" s="32">
        <f>SUMIFS('Capex forecast'!H$7:H$210,'Capex forecast'!$T$7:$T$210,$Q609,'Capex forecast'!$S$7:$S$210,$S609,'Capex forecast'!$Q$7:$Q$210,"Augex")</f>
        <v>0</v>
      </c>
      <c r="Y609" s="32">
        <f>SUMIFS('Capex forecast'!I$7:I$210,'Capex forecast'!$T$7:$T$210,$Q609,'Capex forecast'!$S$7:$S$210,$S609,'Capex forecast'!$Q$7:$Q$210,"Augex")</f>
        <v>0</v>
      </c>
      <c r="Z609" s="32">
        <f>SUMIFS('Capex forecast'!J$7:J$210,'Capex forecast'!$T$7:$T$210,$Q609,'Capex forecast'!$S$7:$S$210,$S609,'Capex forecast'!$Q$7:$Q$210,"Augex")</f>
        <v>0</v>
      </c>
      <c r="AA609" s="32">
        <f>SUMIFS('Capex forecast'!K$7:K$210,'Capex forecast'!$T$7:$T$210,$Q609,'Capex forecast'!$S$7:$S$210,$S609,'Capex forecast'!$Q$7:$Q$210,"Augex")</f>
        <v>0</v>
      </c>
      <c r="AB609" s="32">
        <f>SUMIFS('Capex forecast'!L$7:L$210,'Capex forecast'!$T$7:$T$210,$Q609,'Capex forecast'!$S$7:$S$210,$S609,'Capex forecast'!$Q$7:$Q$210,"Augex")</f>
        <v>0</v>
      </c>
      <c r="AC609" s="32">
        <f>SUMIFS('Capex forecast'!M$7:M$210,'Capex forecast'!$T$7:$T$210,$Q609,'Capex forecast'!$S$7:$S$210,$S609,'Capex forecast'!$Q$7:$Q$210,"Augex")</f>
        <v>0</v>
      </c>
      <c r="AD609" s="32">
        <f>SUMIFS('Capex forecast'!N$7:N$210,'Capex forecast'!$T$7:$T$210,$Q609,'Capex forecast'!$S$7:$S$210,$S609,'Capex forecast'!$Q$7:$Q$210,"Augex")</f>
        <v>0</v>
      </c>
      <c r="AF609" s="6" t="s">
        <v>141</v>
      </c>
      <c r="AG609" s="6" t="str">
        <f>INDEX('Raw demand forecast'!$M$7:$M$5830,MATCH($Q609,'Raw demand forecast'!$B$7:$B$5830,0))</f>
        <v>No</v>
      </c>
      <c r="AH609" s="6" t="str">
        <f>IF(COUNTIF($AF$93:AF609,$B609) = 1, "LV", IF(COUNTIF($AF$93:AF609,$B609) = 2, "HV", "ST"))</f>
        <v>HV</v>
      </c>
      <c r="AI609" s="6" t="str">
        <f>INDEX('Demand forecast and growth rate'!$E$7:$E$273,MATCH($Q609,'Demand forecast and growth rate'!$B$7:$B$273,0))</f>
        <v>High growth</v>
      </c>
      <c r="AJ609" s="53">
        <f>SUMIFS('Capex forecast'!E$7:E$210,'Capex forecast'!$T$7:$T$210,$AF609,'Capex forecast'!$S$7:$S$210,$AH609,'Capex forecast'!$Q$7:$Q$210,"Repex")</f>
        <v>0</v>
      </c>
      <c r="AK609" s="53">
        <f>SUMIFS('Capex forecast'!F$7:F$210,'Capex forecast'!$T$7:$T$210,$AF609,'Capex forecast'!$S$7:$S$210,$AH609,'Capex forecast'!$Q$7:$Q$210,"Repex")</f>
        <v>0</v>
      </c>
      <c r="AL609" s="53">
        <f>SUMIFS('Capex forecast'!G$7:G$210,'Capex forecast'!$T$7:$T$210,$AF609,'Capex forecast'!$S$7:$S$210,$AH609,'Capex forecast'!$Q$7:$Q$210,"Repex")</f>
        <v>0</v>
      </c>
      <c r="AM609" s="53">
        <f>SUMIFS('Capex forecast'!H$7:H$210,'Capex forecast'!$T$7:$T$210,$AF609,'Capex forecast'!$S$7:$S$210,$AH609,'Capex forecast'!$Q$7:$Q$210,"Repex")</f>
        <v>0</v>
      </c>
      <c r="AN609" s="53">
        <f>SUMIFS('Capex forecast'!I$7:I$210,'Capex forecast'!$T$7:$T$210,$AF609,'Capex forecast'!$S$7:$S$210,$AH609,'Capex forecast'!$Q$7:$Q$210,"Repex")</f>
        <v>0</v>
      </c>
      <c r="AO609" s="53">
        <f>SUMIFS('Capex forecast'!J$7:J$210,'Capex forecast'!$T$7:$T$210,$AF609,'Capex forecast'!$S$7:$S$210,$AH609,'Capex forecast'!$Q$7:$Q$210,"Repex")</f>
        <v>0</v>
      </c>
      <c r="AP609" s="53">
        <f>SUMIFS('Capex forecast'!K$7:K$210,'Capex forecast'!$T$7:$T$210,$AF609,'Capex forecast'!$S$7:$S$210,$AH609,'Capex forecast'!$Q$7:$Q$210,"Repex")</f>
        <v>0</v>
      </c>
      <c r="AQ609" s="53">
        <f>SUMIFS('Capex forecast'!L$7:L$210,'Capex forecast'!$T$7:$T$210,$AF609,'Capex forecast'!$S$7:$S$210,$AH609,'Capex forecast'!$Q$7:$Q$210,"Repex")</f>
        <v>0</v>
      </c>
      <c r="AR609" s="53">
        <f>SUMIFS('Capex forecast'!M$7:M$210,'Capex forecast'!$T$7:$T$210,$AF609,'Capex forecast'!$S$7:$S$210,$AH609,'Capex forecast'!$Q$7:$Q$210,"Repex")</f>
        <v>0</v>
      </c>
      <c r="AS609" s="53">
        <f>SUMIFS('Capex forecast'!N$7:N$210,'Capex forecast'!$T$7:$T$210,$AF609,'Capex forecast'!$S$7:$S$210,$AH609,'Capex forecast'!$Q$7:$Q$210,"Repex")</f>
        <v>0</v>
      </c>
    </row>
    <row r="610" spans="2:45" ht="15">
      <c r="B610" s="6" t="s">
        <v>149</v>
      </c>
      <c r="C610" s="6" t="str">
        <f>INDEX('Raw demand forecast'!$M$7:$M$5830,MATCH($B610,'Raw demand forecast'!$B$7:$B$5830,0))</f>
        <v>No</v>
      </c>
      <c r="D610" s="6" t="str">
        <f>IF(COUNTIF($B$93:B610,$B610) = 1, "LV", IF(COUNTIF($B$93:B610,$B610) = 2, "HV", "ST"))</f>
        <v>HV</v>
      </c>
      <c r="E610" s="6" t="str">
        <f>INDEX('Demand forecast and growth rate'!$E$7:$E$273,MATCH($B610,'Demand forecast and growth rate'!$B$7:$B$273,0))</f>
        <v>High growth</v>
      </c>
      <c r="F610" s="32">
        <f>SUMIFS('Capex forecast'!E$7:E$210,'Capex forecast'!$T$7:$T$210,'Allocation of site-spec costs'!$B610,'Capex forecast'!$S$7:$S$210,'Allocation of site-spec costs'!$D610,'Capex forecast'!$Q$7:$Q$210,"Customer Connection")</f>
        <v>0</v>
      </c>
      <c r="G610" s="32">
        <f>SUMIFS('Capex forecast'!F$7:F$210,'Capex forecast'!$T$7:$T$210,'Allocation of site-spec costs'!$B610,'Capex forecast'!$S$7:$S$210,'Allocation of site-spec costs'!$D610,'Capex forecast'!$Q$7:$Q$210,"Customer Connection")</f>
        <v>0</v>
      </c>
      <c r="H610" s="32">
        <f>SUMIFS('Capex forecast'!G$7:G$210,'Capex forecast'!$T$7:$T$210,'Allocation of site-spec costs'!$B610,'Capex forecast'!$S$7:$S$210,'Allocation of site-spec costs'!$D610,'Capex forecast'!$Q$7:$Q$210,"Customer Connection")</f>
        <v>0</v>
      </c>
      <c r="I610" s="32">
        <f>SUMIFS('Capex forecast'!H$7:H$210,'Capex forecast'!$T$7:$T$210,'Allocation of site-spec costs'!$B610,'Capex forecast'!$S$7:$S$210,'Allocation of site-spec costs'!$D610,'Capex forecast'!$Q$7:$Q$210,"Customer Connection")</f>
        <v>0</v>
      </c>
      <c r="J610" s="32">
        <f>SUMIFS('Capex forecast'!I$7:I$210,'Capex forecast'!$T$7:$T$210,'Allocation of site-spec costs'!$B610,'Capex forecast'!$S$7:$S$210,'Allocation of site-spec costs'!$D610,'Capex forecast'!$Q$7:$Q$210,"Customer Connection")</f>
        <v>0</v>
      </c>
      <c r="K610" s="32">
        <f>SUMIFS('Capex forecast'!J$7:J$210,'Capex forecast'!$T$7:$T$210,'Allocation of site-spec costs'!$B610,'Capex forecast'!$S$7:$S$210,'Allocation of site-spec costs'!$D610,'Capex forecast'!$Q$7:$Q$210,"Customer Connection")</f>
        <v>0</v>
      </c>
      <c r="L610" s="32">
        <f>SUMIFS('Capex forecast'!K$7:K$210,'Capex forecast'!$T$7:$T$210,'Allocation of site-spec costs'!$B610,'Capex forecast'!$S$7:$S$210,'Allocation of site-spec costs'!$D610,'Capex forecast'!$Q$7:$Q$210,"Customer Connection")</f>
        <v>0</v>
      </c>
      <c r="M610" s="32">
        <f>SUMIFS('Capex forecast'!L$7:L$210,'Capex forecast'!$T$7:$T$210,'Allocation of site-spec costs'!$B610,'Capex forecast'!$S$7:$S$210,'Allocation of site-spec costs'!$D610,'Capex forecast'!$Q$7:$Q$210,"Customer Connection")</f>
        <v>0</v>
      </c>
      <c r="N610" s="32">
        <f>SUMIFS('Capex forecast'!M$7:M$210,'Capex forecast'!$T$7:$T$210,'Allocation of site-spec costs'!$B610,'Capex forecast'!$S$7:$S$210,'Allocation of site-spec costs'!$D610,'Capex forecast'!$Q$7:$Q$210,"Customer Connection")</f>
        <v>0</v>
      </c>
      <c r="O610" s="32">
        <f>SUMIFS('Capex forecast'!N$7:N$210,'Capex forecast'!$T$7:$T$210,'Allocation of site-spec costs'!$B610,'Capex forecast'!$S$7:$S$210,'Allocation of site-spec costs'!$D610,'Capex forecast'!$Q$7:$Q$210,"Customer Connection")</f>
        <v>0</v>
      </c>
      <c r="Q610" s="6" t="s">
        <v>149</v>
      </c>
      <c r="R610" s="6" t="str">
        <f>INDEX('Raw demand forecast'!$M$7:$M$5830,MATCH($Q610,'Raw demand forecast'!$B$7:$B$5830,0))</f>
        <v>No</v>
      </c>
      <c r="S610" s="6" t="str">
        <f>IF(COUNTIF($Q$93:Q610,$B610) = 1, "LV", IF(COUNTIF($Q$93:Q610,$B610) = 2, "HV", "ST"))</f>
        <v>HV</v>
      </c>
      <c r="T610" s="6" t="str">
        <f>INDEX('Demand forecast and growth rate'!$E$7:$E$273,MATCH($Q610,'Demand forecast and growth rate'!$B$7:$B$273,0))</f>
        <v>High growth</v>
      </c>
      <c r="U610" s="32">
        <f>SUMIFS('Capex forecast'!E$7:E$210,'Capex forecast'!$T$7:$T$210,$Q610,'Capex forecast'!$S$7:$S$210,$S610,'Capex forecast'!$Q$7:$Q$210,"Augex")</f>
        <v>0</v>
      </c>
      <c r="V610" s="32">
        <f>SUMIFS('Capex forecast'!F$7:F$210,'Capex forecast'!$T$7:$T$210,$Q610,'Capex forecast'!$S$7:$S$210,$S610,'Capex forecast'!$Q$7:$Q$210,"Augex")</f>
        <v>0</v>
      </c>
      <c r="W610" s="32">
        <f>SUMIFS('Capex forecast'!G$7:G$210,'Capex forecast'!$T$7:$T$210,$Q610,'Capex forecast'!$S$7:$S$210,$S610,'Capex forecast'!$Q$7:$Q$210,"Augex")</f>
        <v>0</v>
      </c>
      <c r="X610" s="32">
        <f>SUMIFS('Capex forecast'!H$7:H$210,'Capex forecast'!$T$7:$T$210,$Q610,'Capex forecast'!$S$7:$S$210,$S610,'Capex forecast'!$Q$7:$Q$210,"Augex")</f>
        <v>0</v>
      </c>
      <c r="Y610" s="32">
        <f>SUMIFS('Capex forecast'!I$7:I$210,'Capex forecast'!$T$7:$T$210,$Q610,'Capex forecast'!$S$7:$S$210,$S610,'Capex forecast'!$Q$7:$Q$210,"Augex")</f>
        <v>0</v>
      </c>
      <c r="Z610" s="32">
        <f>SUMIFS('Capex forecast'!J$7:J$210,'Capex forecast'!$T$7:$T$210,$Q610,'Capex forecast'!$S$7:$S$210,$S610,'Capex forecast'!$Q$7:$Q$210,"Augex")</f>
        <v>0</v>
      </c>
      <c r="AA610" s="32">
        <f>SUMIFS('Capex forecast'!K$7:K$210,'Capex forecast'!$T$7:$T$210,$Q610,'Capex forecast'!$S$7:$S$210,$S610,'Capex forecast'!$Q$7:$Q$210,"Augex")</f>
        <v>0</v>
      </c>
      <c r="AB610" s="32">
        <f>SUMIFS('Capex forecast'!L$7:L$210,'Capex forecast'!$T$7:$T$210,$Q610,'Capex forecast'!$S$7:$S$210,$S610,'Capex forecast'!$Q$7:$Q$210,"Augex")</f>
        <v>0</v>
      </c>
      <c r="AC610" s="32">
        <f>SUMIFS('Capex forecast'!M$7:M$210,'Capex forecast'!$T$7:$T$210,$Q610,'Capex forecast'!$S$7:$S$210,$S610,'Capex forecast'!$Q$7:$Q$210,"Augex")</f>
        <v>0</v>
      </c>
      <c r="AD610" s="32">
        <f>SUMIFS('Capex forecast'!N$7:N$210,'Capex forecast'!$T$7:$T$210,$Q610,'Capex forecast'!$S$7:$S$210,$S610,'Capex forecast'!$Q$7:$Q$210,"Augex")</f>
        <v>0</v>
      </c>
      <c r="AF610" s="6" t="s">
        <v>149</v>
      </c>
      <c r="AG610" s="6" t="str">
        <f>INDEX('Raw demand forecast'!$M$7:$M$5830,MATCH($Q610,'Raw demand forecast'!$B$7:$B$5830,0))</f>
        <v>No</v>
      </c>
      <c r="AH610" s="6" t="str">
        <f>IF(COUNTIF($AF$93:AF610,$B610) = 1, "LV", IF(COUNTIF($AF$93:AF610,$B610) = 2, "HV", "ST"))</f>
        <v>HV</v>
      </c>
      <c r="AI610" s="6" t="str">
        <f>INDEX('Demand forecast and growth rate'!$E$7:$E$273,MATCH($Q610,'Demand forecast and growth rate'!$B$7:$B$273,0))</f>
        <v>High growth</v>
      </c>
      <c r="AJ610" s="53">
        <f>SUMIFS('Capex forecast'!E$7:E$210,'Capex forecast'!$T$7:$T$210,$AF610,'Capex forecast'!$S$7:$S$210,$AH610,'Capex forecast'!$Q$7:$Q$210,"Repex")</f>
        <v>0</v>
      </c>
      <c r="AK610" s="53">
        <f>SUMIFS('Capex forecast'!F$7:F$210,'Capex forecast'!$T$7:$T$210,$AF610,'Capex forecast'!$S$7:$S$210,$AH610,'Capex forecast'!$Q$7:$Q$210,"Repex")</f>
        <v>0</v>
      </c>
      <c r="AL610" s="53">
        <f>SUMIFS('Capex forecast'!G$7:G$210,'Capex forecast'!$T$7:$T$210,$AF610,'Capex forecast'!$S$7:$S$210,$AH610,'Capex forecast'!$Q$7:$Q$210,"Repex")</f>
        <v>0</v>
      </c>
      <c r="AM610" s="53">
        <f>SUMIFS('Capex forecast'!H$7:H$210,'Capex forecast'!$T$7:$T$210,$AF610,'Capex forecast'!$S$7:$S$210,$AH610,'Capex forecast'!$Q$7:$Q$210,"Repex")</f>
        <v>0</v>
      </c>
      <c r="AN610" s="53">
        <f>SUMIFS('Capex forecast'!I$7:I$210,'Capex forecast'!$T$7:$T$210,$AF610,'Capex forecast'!$S$7:$S$210,$AH610,'Capex forecast'!$Q$7:$Q$210,"Repex")</f>
        <v>0</v>
      </c>
      <c r="AO610" s="53">
        <f>SUMIFS('Capex forecast'!J$7:J$210,'Capex forecast'!$T$7:$T$210,$AF610,'Capex forecast'!$S$7:$S$210,$AH610,'Capex forecast'!$Q$7:$Q$210,"Repex")</f>
        <v>0</v>
      </c>
      <c r="AP610" s="53">
        <f>SUMIFS('Capex forecast'!K$7:K$210,'Capex forecast'!$T$7:$T$210,$AF610,'Capex forecast'!$S$7:$S$210,$AH610,'Capex forecast'!$Q$7:$Q$210,"Repex")</f>
        <v>0</v>
      </c>
      <c r="AQ610" s="53">
        <f>SUMIFS('Capex forecast'!L$7:L$210,'Capex forecast'!$T$7:$T$210,$AF610,'Capex forecast'!$S$7:$S$210,$AH610,'Capex forecast'!$Q$7:$Q$210,"Repex")</f>
        <v>0</v>
      </c>
      <c r="AR610" s="53">
        <f>SUMIFS('Capex forecast'!M$7:M$210,'Capex forecast'!$T$7:$T$210,$AF610,'Capex forecast'!$S$7:$S$210,$AH610,'Capex forecast'!$Q$7:$Q$210,"Repex")</f>
        <v>0</v>
      </c>
      <c r="AS610" s="53">
        <f>SUMIFS('Capex forecast'!N$7:N$210,'Capex forecast'!$T$7:$T$210,$AF610,'Capex forecast'!$S$7:$S$210,$AH610,'Capex forecast'!$Q$7:$Q$210,"Repex")</f>
        <v>0</v>
      </c>
    </row>
    <row r="611" spans="2:45" ht="15">
      <c r="B611" s="6" t="s">
        <v>124</v>
      </c>
      <c r="C611" s="6" t="str">
        <f>INDEX('Raw demand forecast'!$M$7:$M$5830,MATCH($B611,'Raw demand forecast'!$B$7:$B$5830,0))</f>
        <v>No</v>
      </c>
      <c r="D611" s="6" t="str">
        <f>IF(COUNTIF($B$93:B611,$B611) = 1, "LV", IF(COUNTIF($B$93:B611,$B611) = 2, "HV", "ST"))</f>
        <v>HV</v>
      </c>
      <c r="E611" s="6" t="str">
        <f>INDEX('Demand forecast and growth rate'!$E$7:$E$273,MATCH($B611,'Demand forecast and growth rate'!$B$7:$B$273,0))</f>
        <v>High growth</v>
      </c>
      <c r="F611" s="32">
        <f>SUMIFS('Capex forecast'!E$7:E$210,'Capex forecast'!$T$7:$T$210,'Allocation of site-spec costs'!$B611,'Capex forecast'!$S$7:$S$210,'Allocation of site-spec costs'!$D611,'Capex forecast'!$Q$7:$Q$210,"Customer Connection")</f>
        <v>0</v>
      </c>
      <c r="G611" s="32">
        <f>SUMIFS('Capex forecast'!F$7:F$210,'Capex forecast'!$T$7:$T$210,'Allocation of site-spec costs'!$B611,'Capex forecast'!$S$7:$S$210,'Allocation of site-spec costs'!$D611,'Capex forecast'!$Q$7:$Q$210,"Customer Connection")</f>
        <v>0</v>
      </c>
      <c r="H611" s="32">
        <f>SUMIFS('Capex forecast'!G$7:G$210,'Capex forecast'!$T$7:$T$210,'Allocation of site-spec costs'!$B611,'Capex forecast'!$S$7:$S$210,'Allocation of site-spec costs'!$D611,'Capex forecast'!$Q$7:$Q$210,"Customer Connection")</f>
        <v>0</v>
      </c>
      <c r="I611" s="32">
        <f>SUMIFS('Capex forecast'!H$7:H$210,'Capex forecast'!$T$7:$T$210,'Allocation of site-spec costs'!$B611,'Capex forecast'!$S$7:$S$210,'Allocation of site-spec costs'!$D611,'Capex forecast'!$Q$7:$Q$210,"Customer Connection")</f>
        <v>0</v>
      </c>
      <c r="J611" s="32">
        <f>SUMIFS('Capex forecast'!I$7:I$210,'Capex forecast'!$T$7:$T$210,'Allocation of site-spec costs'!$B611,'Capex forecast'!$S$7:$S$210,'Allocation of site-spec costs'!$D611,'Capex forecast'!$Q$7:$Q$210,"Customer Connection")</f>
        <v>0</v>
      </c>
      <c r="K611" s="32">
        <f>SUMIFS('Capex forecast'!J$7:J$210,'Capex forecast'!$T$7:$T$210,'Allocation of site-spec costs'!$B611,'Capex forecast'!$S$7:$S$210,'Allocation of site-spec costs'!$D611,'Capex forecast'!$Q$7:$Q$210,"Customer Connection")</f>
        <v>0</v>
      </c>
      <c r="L611" s="32">
        <f>SUMIFS('Capex forecast'!K$7:K$210,'Capex forecast'!$T$7:$T$210,'Allocation of site-spec costs'!$B611,'Capex forecast'!$S$7:$S$210,'Allocation of site-spec costs'!$D611,'Capex forecast'!$Q$7:$Q$210,"Customer Connection")</f>
        <v>0</v>
      </c>
      <c r="M611" s="32">
        <f>SUMIFS('Capex forecast'!L$7:L$210,'Capex forecast'!$T$7:$T$210,'Allocation of site-spec costs'!$B611,'Capex forecast'!$S$7:$S$210,'Allocation of site-spec costs'!$D611,'Capex forecast'!$Q$7:$Q$210,"Customer Connection")</f>
        <v>0</v>
      </c>
      <c r="N611" s="32">
        <f>SUMIFS('Capex forecast'!M$7:M$210,'Capex forecast'!$T$7:$T$210,'Allocation of site-spec costs'!$B611,'Capex forecast'!$S$7:$S$210,'Allocation of site-spec costs'!$D611,'Capex forecast'!$Q$7:$Q$210,"Customer Connection")</f>
        <v>0</v>
      </c>
      <c r="O611" s="32">
        <f>SUMIFS('Capex forecast'!N$7:N$210,'Capex forecast'!$T$7:$T$210,'Allocation of site-spec costs'!$B611,'Capex forecast'!$S$7:$S$210,'Allocation of site-spec costs'!$D611,'Capex forecast'!$Q$7:$Q$210,"Customer Connection")</f>
        <v>0</v>
      </c>
      <c r="Q611" s="6" t="s">
        <v>124</v>
      </c>
      <c r="R611" s="6" t="str">
        <f>INDEX('Raw demand forecast'!$M$7:$M$5830,MATCH($Q611,'Raw demand forecast'!$B$7:$B$5830,0))</f>
        <v>No</v>
      </c>
      <c r="S611" s="6" t="str">
        <f>IF(COUNTIF($Q$93:Q611,$B611) = 1, "LV", IF(COUNTIF($Q$93:Q611,$B611) = 2, "HV", "ST"))</f>
        <v>HV</v>
      </c>
      <c r="T611" s="6" t="str">
        <f>INDEX('Demand forecast and growth rate'!$E$7:$E$273,MATCH($Q611,'Demand forecast and growth rate'!$B$7:$B$273,0))</f>
        <v>High growth</v>
      </c>
      <c r="U611" s="32">
        <f>SUMIFS('Capex forecast'!E$7:E$210,'Capex forecast'!$T$7:$T$210,$Q611,'Capex forecast'!$S$7:$S$210,$S611,'Capex forecast'!$Q$7:$Q$210,"Augex")</f>
        <v>0</v>
      </c>
      <c r="V611" s="32">
        <f>SUMIFS('Capex forecast'!F$7:F$210,'Capex forecast'!$T$7:$T$210,$Q611,'Capex forecast'!$S$7:$S$210,$S611,'Capex forecast'!$Q$7:$Q$210,"Augex")</f>
        <v>0</v>
      </c>
      <c r="W611" s="32">
        <f>SUMIFS('Capex forecast'!G$7:G$210,'Capex forecast'!$T$7:$T$210,$Q611,'Capex forecast'!$S$7:$S$210,$S611,'Capex forecast'!$Q$7:$Q$210,"Augex")</f>
        <v>0</v>
      </c>
      <c r="X611" s="32">
        <f>SUMIFS('Capex forecast'!H$7:H$210,'Capex forecast'!$T$7:$T$210,$Q611,'Capex forecast'!$S$7:$S$210,$S611,'Capex forecast'!$Q$7:$Q$210,"Augex")</f>
        <v>0</v>
      </c>
      <c r="Y611" s="32">
        <f>SUMIFS('Capex forecast'!I$7:I$210,'Capex forecast'!$T$7:$T$210,$Q611,'Capex forecast'!$S$7:$S$210,$S611,'Capex forecast'!$Q$7:$Q$210,"Augex")</f>
        <v>0</v>
      </c>
      <c r="Z611" s="32">
        <f>SUMIFS('Capex forecast'!J$7:J$210,'Capex forecast'!$T$7:$T$210,$Q611,'Capex forecast'!$S$7:$S$210,$S611,'Capex forecast'!$Q$7:$Q$210,"Augex")</f>
        <v>0</v>
      </c>
      <c r="AA611" s="32">
        <f>SUMIFS('Capex forecast'!K$7:K$210,'Capex forecast'!$T$7:$T$210,$Q611,'Capex forecast'!$S$7:$S$210,$S611,'Capex forecast'!$Q$7:$Q$210,"Augex")</f>
        <v>0</v>
      </c>
      <c r="AB611" s="32">
        <f>SUMIFS('Capex forecast'!L$7:L$210,'Capex forecast'!$T$7:$T$210,$Q611,'Capex forecast'!$S$7:$S$210,$S611,'Capex forecast'!$Q$7:$Q$210,"Augex")</f>
        <v>0</v>
      </c>
      <c r="AC611" s="32">
        <f>SUMIFS('Capex forecast'!M$7:M$210,'Capex forecast'!$T$7:$T$210,$Q611,'Capex forecast'!$S$7:$S$210,$S611,'Capex forecast'!$Q$7:$Q$210,"Augex")</f>
        <v>0</v>
      </c>
      <c r="AD611" s="32">
        <f>SUMIFS('Capex forecast'!N$7:N$210,'Capex forecast'!$T$7:$T$210,$Q611,'Capex forecast'!$S$7:$S$210,$S611,'Capex forecast'!$Q$7:$Q$210,"Augex")</f>
        <v>0</v>
      </c>
      <c r="AF611" s="6" t="s">
        <v>124</v>
      </c>
      <c r="AG611" s="6" t="str">
        <f>INDEX('Raw demand forecast'!$M$7:$M$5830,MATCH($Q611,'Raw demand forecast'!$B$7:$B$5830,0))</f>
        <v>No</v>
      </c>
      <c r="AH611" s="6" t="str">
        <f>IF(COUNTIF($AF$93:AF611,$B611) = 1, "LV", IF(COUNTIF($AF$93:AF611,$B611) = 2, "HV", "ST"))</f>
        <v>HV</v>
      </c>
      <c r="AI611" s="6" t="str">
        <f>INDEX('Demand forecast and growth rate'!$E$7:$E$273,MATCH($Q611,'Demand forecast and growth rate'!$B$7:$B$273,0))</f>
        <v>High growth</v>
      </c>
      <c r="AJ611" s="53">
        <f>SUMIFS('Capex forecast'!E$7:E$210,'Capex forecast'!$T$7:$T$210,$AF611,'Capex forecast'!$S$7:$S$210,$AH611,'Capex forecast'!$Q$7:$Q$210,"Repex")</f>
        <v>0</v>
      </c>
      <c r="AK611" s="53">
        <f>SUMIFS('Capex forecast'!F$7:F$210,'Capex forecast'!$T$7:$T$210,$AF611,'Capex forecast'!$S$7:$S$210,$AH611,'Capex forecast'!$Q$7:$Q$210,"Repex")</f>
        <v>0</v>
      </c>
      <c r="AL611" s="53">
        <f>SUMIFS('Capex forecast'!G$7:G$210,'Capex forecast'!$T$7:$T$210,$AF611,'Capex forecast'!$S$7:$S$210,$AH611,'Capex forecast'!$Q$7:$Q$210,"Repex")</f>
        <v>0</v>
      </c>
      <c r="AM611" s="53">
        <f>SUMIFS('Capex forecast'!H$7:H$210,'Capex forecast'!$T$7:$T$210,$AF611,'Capex forecast'!$S$7:$S$210,$AH611,'Capex forecast'!$Q$7:$Q$210,"Repex")</f>
        <v>0</v>
      </c>
      <c r="AN611" s="53">
        <f>SUMIFS('Capex forecast'!I$7:I$210,'Capex forecast'!$T$7:$T$210,$AF611,'Capex forecast'!$S$7:$S$210,$AH611,'Capex forecast'!$Q$7:$Q$210,"Repex")</f>
        <v>0</v>
      </c>
      <c r="AO611" s="53">
        <f>SUMIFS('Capex forecast'!J$7:J$210,'Capex forecast'!$T$7:$T$210,$AF611,'Capex forecast'!$S$7:$S$210,$AH611,'Capex forecast'!$Q$7:$Q$210,"Repex")</f>
        <v>0</v>
      </c>
      <c r="AP611" s="53">
        <f>SUMIFS('Capex forecast'!K$7:K$210,'Capex forecast'!$T$7:$T$210,$AF611,'Capex forecast'!$S$7:$S$210,$AH611,'Capex forecast'!$Q$7:$Q$210,"Repex")</f>
        <v>0</v>
      </c>
      <c r="AQ611" s="53">
        <f>SUMIFS('Capex forecast'!L$7:L$210,'Capex forecast'!$T$7:$T$210,$AF611,'Capex forecast'!$S$7:$S$210,$AH611,'Capex forecast'!$Q$7:$Q$210,"Repex")</f>
        <v>0</v>
      </c>
      <c r="AR611" s="53">
        <f>SUMIFS('Capex forecast'!M$7:M$210,'Capex forecast'!$T$7:$T$210,$AF611,'Capex forecast'!$S$7:$S$210,$AH611,'Capex forecast'!$Q$7:$Q$210,"Repex")</f>
        <v>0</v>
      </c>
      <c r="AS611" s="53">
        <f>SUMIFS('Capex forecast'!N$7:N$210,'Capex forecast'!$T$7:$T$210,$AF611,'Capex forecast'!$S$7:$S$210,$AH611,'Capex forecast'!$Q$7:$Q$210,"Repex")</f>
        <v>0</v>
      </c>
    </row>
    <row r="612" spans="2:45" ht="15">
      <c r="B612" s="6" t="s">
        <v>95</v>
      </c>
      <c r="C612" s="6" t="str">
        <f>INDEX('Raw demand forecast'!$M$7:$M$5830,MATCH($B612,'Raw demand forecast'!$B$7:$B$5830,0))</f>
        <v>No</v>
      </c>
      <c r="D612" s="6" t="str">
        <f>IF(COUNTIF($B$93:B612,$B612) = 1, "LV", IF(COUNTIF($B$93:B612,$B612) = 2, "HV", "ST"))</f>
        <v>HV</v>
      </c>
      <c r="E612" s="6" t="str">
        <f>INDEX('Demand forecast and growth rate'!$E$7:$E$273,MATCH($B612,'Demand forecast and growth rate'!$B$7:$B$273,0))</f>
        <v>Steady/falling</v>
      </c>
      <c r="F612" s="32">
        <f>SUMIFS('Capex forecast'!E$7:E$210,'Capex forecast'!$T$7:$T$210,'Allocation of site-spec costs'!$B612,'Capex forecast'!$S$7:$S$210,'Allocation of site-spec costs'!$D612,'Capex forecast'!$Q$7:$Q$210,"Customer Connection")</f>
        <v>0</v>
      </c>
      <c r="G612" s="32">
        <f>SUMIFS('Capex forecast'!F$7:F$210,'Capex forecast'!$T$7:$T$210,'Allocation of site-spec costs'!$B612,'Capex forecast'!$S$7:$S$210,'Allocation of site-spec costs'!$D612,'Capex forecast'!$Q$7:$Q$210,"Customer Connection")</f>
        <v>0</v>
      </c>
      <c r="H612" s="32">
        <f>SUMIFS('Capex forecast'!G$7:G$210,'Capex forecast'!$T$7:$T$210,'Allocation of site-spec costs'!$B612,'Capex forecast'!$S$7:$S$210,'Allocation of site-spec costs'!$D612,'Capex forecast'!$Q$7:$Q$210,"Customer Connection")</f>
        <v>0</v>
      </c>
      <c r="I612" s="32">
        <f>SUMIFS('Capex forecast'!H$7:H$210,'Capex forecast'!$T$7:$T$210,'Allocation of site-spec costs'!$B612,'Capex forecast'!$S$7:$S$210,'Allocation of site-spec costs'!$D612,'Capex forecast'!$Q$7:$Q$210,"Customer Connection")</f>
        <v>0</v>
      </c>
      <c r="J612" s="32">
        <f>SUMIFS('Capex forecast'!I$7:I$210,'Capex forecast'!$T$7:$T$210,'Allocation of site-spec costs'!$B612,'Capex forecast'!$S$7:$S$210,'Allocation of site-spec costs'!$D612,'Capex forecast'!$Q$7:$Q$210,"Customer Connection")</f>
        <v>0</v>
      </c>
      <c r="K612" s="32">
        <f>SUMIFS('Capex forecast'!J$7:J$210,'Capex forecast'!$T$7:$T$210,'Allocation of site-spec costs'!$B612,'Capex forecast'!$S$7:$S$210,'Allocation of site-spec costs'!$D612,'Capex forecast'!$Q$7:$Q$210,"Customer Connection")</f>
        <v>0</v>
      </c>
      <c r="L612" s="32">
        <f>SUMIFS('Capex forecast'!K$7:K$210,'Capex forecast'!$T$7:$T$210,'Allocation of site-spec costs'!$B612,'Capex forecast'!$S$7:$S$210,'Allocation of site-spec costs'!$D612,'Capex forecast'!$Q$7:$Q$210,"Customer Connection")</f>
        <v>0</v>
      </c>
      <c r="M612" s="32">
        <f>SUMIFS('Capex forecast'!L$7:L$210,'Capex forecast'!$T$7:$T$210,'Allocation of site-spec costs'!$B612,'Capex forecast'!$S$7:$S$210,'Allocation of site-spec costs'!$D612,'Capex forecast'!$Q$7:$Q$210,"Customer Connection")</f>
        <v>0</v>
      </c>
      <c r="N612" s="32">
        <f>SUMIFS('Capex forecast'!M$7:M$210,'Capex forecast'!$T$7:$T$210,'Allocation of site-spec costs'!$B612,'Capex forecast'!$S$7:$S$210,'Allocation of site-spec costs'!$D612,'Capex forecast'!$Q$7:$Q$210,"Customer Connection")</f>
        <v>0</v>
      </c>
      <c r="O612" s="32">
        <f>SUMIFS('Capex forecast'!N$7:N$210,'Capex forecast'!$T$7:$T$210,'Allocation of site-spec costs'!$B612,'Capex forecast'!$S$7:$S$210,'Allocation of site-spec costs'!$D612,'Capex forecast'!$Q$7:$Q$210,"Customer Connection")</f>
        <v>0</v>
      </c>
      <c r="Q612" s="6" t="s">
        <v>95</v>
      </c>
      <c r="R612" s="6" t="str">
        <f>INDEX('Raw demand forecast'!$M$7:$M$5830,MATCH($Q612,'Raw demand forecast'!$B$7:$B$5830,0))</f>
        <v>No</v>
      </c>
      <c r="S612" s="6" t="str">
        <f>IF(COUNTIF($Q$93:Q612,$B612) = 1, "LV", IF(COUNTIF($Q$93:Q612,$B612) = 2, "HV", "ST"))</f>
        <v>HV</v>
      </c>
      <c r="T612" s="6" t="str">
        <f>INDEX('Demand forecast and growth rate'!$E$7:$E$273,MATCH($Q612,'Demand forecast and growth rate'!$B$7:$B$273,0))</f>
        <v>Steady/falling</v>
      </c>
      <c r="U612" s="32">
        <f>SUMIFS('Capex forecast'!E$7:E$210,'Capex forecast'!$T$7:$T$210,$Q612,'Capex forecast'!$S$7:$S$210,$S612,'Capex forecast'!$Q$7:$Q$210,"Augex")</f>
        <v>0</v>
      </c>
      <c r="V612" s="32">
        <f>SUMIFS('Capex forecast'!F$7:F$210,'Capex forecast'!$T$7:$T$210,$Q612,'Capex forecast'!$S$7:$S$210,$S612,'Capex forecast'!$Q$7:$Q$210,"Augex")</f>
        <v>0</v>
      </c>
      <c r="W612" s="32">
        <f>SUMIFS('Capex forecast'!G$7:G$210,'Capex forecast'!$T$7:$T$210,$Q612,'Capex forecast'!$S$7:$S$210,$S612,'Capex forecast'!$Q$7:$Q$210,"Augex")</f>
        <v>0</v>
      </c>
      <c r="X612" s="32">
        <f>SUMIFS('Capex forecast'!H$7:H$210,'Capex forecast'!$T$7:$T$210,$Q612,'Capex forecast'!$S$7:$S$210,$S612,'Capex forecast'!$Q$7:$Q$210,"Augex")</f>
        <v>0</v>
      </c>
      <c r="Y612" s="32">
        <f>SUMIFS('Capex forecast'!I$7:I$210,'Capex forecast'!$T$7:$T$210,$Q612,'Capex forecast'!$S$7:$S$210,$S612,'Capex forecast'!$Q$7:$Q$210,"Augex")</f>
        <v>0</v>
      </c>
      <c r="Z612" s="32">
        <f>SUMIFS('Capex forecast'!J$7:J$210,'Capex forecast'!$T$7:$T$210,$Q612,'Capex forecast'!$S$7:$S$210,$S612,'Capex forecast'!$Q$7:$Q$210,"Augex")</f>
        <v>0</v>
      </c>
      <c r="AA612" s="32">
        <f>SUMIFS('Capex forecast'!K$7:K$210,'Capex forecast'!$T$7:$T$210,$Q612,'Capex forecast'!$S$7:$S$210,$S612,'Capex forecast'!$Q$7:$Q$210,"Augex")</f>
        <v>0</v>
      </c>
      <c r="AB612" s="32">
        <f>SUMIFS('Capex forecast'!L$7:L$210,'Capex forecast'!$T$7:$T$210,$Q612,'Capex forecast'!$S$7:$S$210,$S612,'Capex forecast'!$Q$7:$Q$210,"Augex")</f>
        <v>0</v>
      </c>
      <c r="AC612" s="32">
        <f>SUMIFS('Capex forecast'!M$7:M$210,'Capex forecast'!$T$7:$T$210,$Q612,'Capex forecast'!$S$7:$S$210,$S612,'Capex forecast'!$Q$7:$Q$210,"Augex")</f>
        <v>0</v>
      </c>
      <c r="AD612" s="32">
        <f>SUMIFS('Capex forecast'!N$7:N$210,'Capex forecast'!$T$7:$T$210,$Q612,'Capex forecast'!$S$7:$S$210,$S612,'Capex forecast'!$Q$7:$Q$210,"Augex")</f>
        <v>0</v>
      </c>
      <c r="AF612" s="6" t="s">
        <v>95</v>
      </c>
      <c r="AG612" s="6" t="str">
        <f>INDEX('Raw demand forecast'!$M$7:$M$5830,MATCH($Q612,'Raw demand forecast'!$B$7:$B$5830,0))</f>
        <v>No</v>
      </c>
      <c r="AH612" s="6" t="str">
        <f>IF(COUNTIF($AF$93:AF612,$B612) = 1, "LV", IF(COUNTIF($AF$93:AF612,$B612) = 2, "HV", "ST"))</f>
        <v>HV</v>
      </c>
      <c r="AI612" s="6" t="str">
        <f>INDEX('Demand forecast and growth rate'!$E$7:$E$273,MATCH($Q612,'Demand forecast and growth rate'!$B$7:$B$273,0))</f>
        <v>Steady/falling</v>
      </c>
      <c r="AJ612" s="53">
        <f>SUMIFS('Capex forecast'!E$7:E$210,'Capex forecast'!$T$7:$T$210,$AF612,'Capex forecast'!$S$7:$S$210,$AH612,'Capex forecast'!$Q$7:$Q$210,"Repex")</f>
        <v>0</v>
      </c>
      <c r="AK612" s="53">
        <f>SUMIFS('Capex forecast'!F$7:F$210,'Capex forecast'!$T$7:$T$210,$AF612,'Capex forecast'!$S$7:$S$210,$AH612,'Capex forecast'!$Q$7:$Q$210,"Repex")</f>
        <v>0</v>
      </c>
      <c r="AL612" s="53">
        <f>SUMIFS('Capex forecast'!G$7:G$210,'Capex forecast'!$T$7:$T$210,$AF612,'Capex forecast'!$S$7:$S$210,$AH612,'Capex forecast'!$Q$7:$Q$210,"Repex")</f>
        <v>0</v>
      </c>
      <c r="AM612" s="53">
        <f>SUMIFS('Capex forecast'!H$7:H$210,'Capex forecast'!$T$7:$T$210,$AF612,'Capex forecast'!$S$7:$S$210,$AH612,'Capex forecast'!$Q$7:$Q$210,"Repex")</f>
        <v>0</v>
      </c>
      <c r="AN612" s="53">
        <f>SUMIFS('Capex forecast'!I$7:I$210,'Capex forecast'!$T$7:$T$210,$AF612,'Capex forecast'!$S$7:$S$210,$AH612,'Capex forecast'!$Q$7:$Q$210,"Repex")</f>
        <v>0</v>
      </c>
      <c r="AO612" s="53">
        <f>SUMIFS('Capex forecast'!J$7:J$210,'Capex forecast'!$T$7:$T$210,$AF612,'Capex forecast'!$S$7:$S$210,$AH612,'Capex forecast'!$Q$7:$Q$210,"Repex")</f>
        <v>0</v>
      </c>
      <c r="AP612" s="53">
        <f>SUMIFS('Capex forecast'!K$7:K$210,'Capex forecast'!$T$7:$T$210,$AF612,'Capex forecast'!$S$7:$S$210,$AH612,'Capex forecast'!$Q$7:$Q$210,"Repex")</f>
        <v>0</v>
      </c>
      <c r="AQ612" s="53">
        <f>SUMIFS('Capex forecast'!L$7:L$210,'Capex forecast'!$T$7:$T$210,$AF612,'Capex forecast'!$S$7:$S$210,$AH612,'Capex forecast'!$Q$7:$Q$210,"Repex")</f>
        <v>0</v>
      </c>
      <c r="AR612" s="53">
        <f>SUMIFS('Capex forecast'!M$7:M$210,'Capex forecast'!$T$7:$T$210,$AF612,'Capex forecast'!$S$7:$S$210,$AH612,'Capex forecast'!$Q$7:$Q$210,"Repex")</f>
        <v>0</v>
      </c>
      <c r="AS612" s="53">
        <f>SUMIFS('Capex forecast'!N$7:N$210,'Capex forecast'!$T$7:$T$210,$AF612,'Capex forecast'!$S$7:$S$210,$AH612,'Capex forecast'!$Q$7:$Q$210,"Repex")</f>
        <v>0</v>
      </c>
    </row>
    <row r="613" spans="2:45" ht="15">
      <c r="B613" s="6" t="s">
        <v>103</v>
      </c>
      <c r="C613" s="6" t="str">
        <f>INDEX('Raw demand forecast'!$M$7:$M$5830,MATCH($B613,'Raw demand forecast'!$B$7:$B$5830,0))</f>
        <v>No</v>
      </c>
      <c r="D613" s="6" t="str">
        <f>IF(COUNTIF($B$93:B613,$B613) = 1, "LV", IF(COUNTIF($B$93:B613,$B613) = 2, "HV", "ST"))</f>
        <v>HV</v>
      </c>
      <c r="E613" s="6" t="str">
        <f>INDEX('Demand forecast and growth rate'!$E$7:$E$273,MATCH($B613,'Demand forecast and growth rate'!$B$7:$B$273,0))</f>
        <v>Steady/falling</v>
      </c>
      <c r="F613" s="32">
        <f>SUMIFS('Capex forecast'!E$7:E$210,'Capex forecast'!$T$7:$T$210,'Allocation of site-spec costs'!$B613,'Capex forecast'!$S$7:$S$210,'Allocation of site-spec costs'!$D613,'Capex forecast'!$Q$7:$Q$210,"Customer Connection")</f>
        <v>0</v>
      </c>
      <c r="G613" s="32">
        <f>SUMIFS('Capex forecast'!F$7:F$210,'Capex forecast'!$T$7:$T$210,'Allocation of site-spec costs'!$B613,'Capex forecast'!$S$7:$S$210,'Allocation of site-spec costs'!$D613,'Capex forecast'!$Q$7:$Q$210,"Customer Connection")</f>
        <v>0</v>
      </c>
      <c r="H613" s="32">
        <f>SUMIFS('Capex forecast'!G$7:G$210,'Capex forecast'!$T$7:$T$210,'Allocation of site-spec costs'!$B613,'Capex forecast'!$S$7:$S$210,'Allocation of site-spec costs'!$D613,'Capex forecast'!$Q$7:$Q$210,"Customer Connection")</f>
        <v>0</v>
      </c>
      <c r="I613" s="32">
        <f>SUMIFS('Capex forecast'!H$7:H$210,'Capex forecast'!$T$7:$T$210,'Allocation of site-spec costs'!$B613,'Capex forecast'!$S$7:$S$210,'Allocation of site-spec costs'!$D613,'Capex forecast'!$Q$7:$Q$210,"Customer Connection")</f>
        <v>0</v>
      </c>
      <c r="J613" s="32">
        <f>SUMIFS('Capex forecast'!I$7:I$210,'Capex forecast'!$T$7:$T$210,'Allocation of site-spec costs'!$B613,'Capex forecast'!$S$7:$S$210,'Allocation of site-spec costs'!$D613,'Capex forecast'!$Q$7:$Q$210,"Customer Connection")</f>
        <v>0</v>
      </c>
      <c r="K613" s="32">
        <f>SUMIFS('Capex forecast'!J$7:J$210,'Capex forecast'!$T$7:$T$210,'Allocation of site-spec costs'!$B613,'Capex forecast'!$S$7:$S$210,'Allocation of site-spec costs'!$D613,'Capex forecast'!$Q$7:$Q$210,"Customer Connection")</f>
        <v>0</v>
      </c>
      <c r="L613" s="32">
        <f>SUMIFS('Capex forecast'!K$7:K$210,'Capex forecast'!$T$7:$T$210,'Allocation of site-spec costs'!$B613,'Capex forecast'!$S$7:$S$210,'Allocation of site-spec costs'!$D613,'Capex forecast'!$Q$7:$Q$210,"Customer Connection")</f>
        <v>0</v>
      </c>
      <c r="M613" s="32">
        <f>SUMIFS('Capex forecast'!L$7:L$210,'Capex forecast'!$T$7:$T$210,'Allocation of site-spec costs'!$B613,'Capex forecast'!$S$7:$S$210,'Allocation of site-spec costs'!$D613,'Capex forecast'!$Q$7:$Q$210,"Customer Connection")</f>
        <v>0</v>
      </c>
      <c r="N613" s="32">
        <f>SUMIFS('Capex forecast'!M$7:M$210,'Capex forecast'!$T$7:$T$210,'Allocation of site-spec costs'!$B613,'Capex forecast'!$S$7:$S$210,'Allocation of site-spec costs'!$D613,'Capex forecast'!$Q$7:$Q$210,"Customer Connection")</f>
        <v>0</v>
      </c>
      <c r="O613" s="32">
        <f>SUMIFS('Capex forecast'!N$7:N$210,'Capex forecast'!$T$7:$T$210,'Allocation of site-spec costs'!$B613,'Capex forecast'!$S$7:$S$210,'Allocation of site-spec costs'!$D613,'Capex forecast'!$Q$7:$Q$210,"Customer Connection")</f>
        <v>0</v>
      </c>
      <c r="Q613" s="6" t="s">
        <v>103</v>
      </c>
      <c r="R613" s="6" t="str">
        <f>INDEX('Raw demand forecast'!$M$7:$M$5830,MATCH($Q613,'Raw demand forecast'!$B$7:$B$5830,0))</f>
        <v>No</v>
      </c>
      <c r="S613" s="6" t="str">
        <f>IF(COUNTIF($Q$93:Q613,$B613) = 1, "LV", IF(COUNTIF($Q$93:Q613,$B613) = 2, "HV", "ST"))</f>
        <v>HV</v>
      </c>
      <c r="T613" s="6" t="str">
        <f>INDEX('Demand forecast and growth rate'!$E$7:$E$273,MATCH($Q613,'Demand forecast and growth rate'!$B$7:$B$273,0))</f>
        <v>Steady/falling</v>
      </c>
      <c r="U613" s="32">
        <f>SUMIFS('Capex forecast'!E$7:E$210,'Capex forecast'!$T$7:$T$210,$Q613,'Capex forecast'!$S$7:$S$210,$S613,'Capex forecast'!$Q$7:$Q$210,"Augex")</f>
        <v>0</v>
      </c>
      <c r="V613" s="32">
        <f>SUMIFS('Capex forecast'!F$7:F$210,'Capex forecast'!$T$7:$T$210,$Q613,'Capex forecast'!$S$7:$S$210,$S613,'Capex forecast'!$Q$7:$Q$210,"Augex")</f>
        <v>0</v>
      </c>
      <c r="W613" s="32">
        <f>SUMIFS('Capex forecast'!G$7:G$210,'Capex forecast'!$T$7:$T$210,$Q613,'Capex forecast'!$S$7:$S$210,$S613,'Capex forecast'!$Q$7:$Q$210,"Augex")</f>
        <v>0</v>
      </c>
      <c r="X613" s="32">
        <f>SUMIFS('Capex forecast'!H$7:H$210,'Capex forecast'!$T$7:$T$210,$Q613,'Capex forecast'!$S$7:$S$210,$S613,'Capex forecast'!$Q$7:$Q$210,"Augex")</f>
        <v>0</v>
      </c>
      <c r="Y613" s="32">
        <f>SUMIFS('Capex forecast'!I$7:I$210,'Capex forecast'!$T$7:$T$210,$Q613,'Capex forecast'!$S$7:$S$210,$S613,'Capex forecast'!$Q$7:$Q$210,"Augex")</f>
        <v>0</v>
      </c>
      <c r="Z613" s="32">
        <f>SUMIFS('Capex forecast'!J$7:J$210,'Capex forecast'!$T$7:$T$210,$Q613,'Capex forecast'!$S$7:$S$210,$S613,'Capex forecast'!$Q$7:$Q$210,"Augex")</f>
        <v>0</v>
      </c>
      <c r="AA613" s="32">
        <f>SUMIFS('Capex forecast'!K$7:K$210,'Capex forecast'!$T$7:$T$210,$Q613,'Capex forecast'!$S$7:$S$210,$S613,'Capex forecast'!$Q$7:$Q$210,"Augex")</f>
        <v>0</v>
      </c>
      <c r="AB613" s="32">
        <f>SUMIFS('Capex forecast'!L$7:L$210,'Capex forecast'!$T$7:$T$210,$Q613,'Capex forecast'!$S$7:$S$210,$S613,'Capex forecast'!$Q$7:$Q$210,"Augex")</f>
        <v>0</v>
      </c>
      <c r="AC613" s="32">
        <f>SUMIFS('Capex forecast'!M$7:M$210,'Capex forecast'!$T$7:$T$210,$Q613,'Capex forecast'!$S$7:$S$210,$S613,'Capex forecast'!$Q$7:$Q$210,"Augex")</f>
        <v>0</v>
      </c>
      <c r="AD613" s="32">
        <f>SUMIFS('Capex forecast'!N$7:N$210,'Capex forecast'!$T$7:$T$210,$Q613,'Capex forecast'!$S$7:$S$210,$S613,'Capex forecast'!$Q$7:$Q$210,"Augex")</f>
        <v>0</v>
      </c>
      <c r="AF613" s="6" t="s">
        <v>103</v>
      </c>
      <c r="AG613" s="6" t="str">
        <f>INDEX('Raw demand forecast'!$M$7:$M$5830,MATCH($Q613,'Raw demand forecast'!$B$7:$B$5830,0))</f>
        <v>No</v>
      </c>
      <c r="AH613" s="6" t="str">
        <f>IF(COUNTIF($AF$93:AF613,$B613) = 1, "LV", IF(COUNTIF($AF$93:AF613,$B613) = 2, "HV", "ST"))</f>
        <v>HV</v>
      </c>
      <c r="AI613" s="6" t="str">
        <f>INDEX('Demand forecast and growth rate'!$E$7:$E$273,MATCH($Q613,'Demand forecast and growth rate'!$B$7:$B$273,0))</f>
        <v>Steady/falling</v>
      </c>
      <c r="AJ613" s="53">
        <f>SUMIFS('Capex forecast'!E$7:E$210,'Capex forecast'!$T$7:$T$210,$AF613,'Capex forecast'!$S$7:$S$210,$AH613,'Capex forecast'!$Q$7:$Q$210,"Repex")</f>
        <v>0</v>
      </c>
      <c r="AK613" s="53">
        <f>SUMIFS('Capex forecast'!F$7:F$210,'Capex forecast'!$T$7:$T$210,$AF613,'Capex forecast'!$S$7:$S$210,$AH613,'Capex forecast'!$Q$7:$Q$210,"Repex")</f>
        <v>0</v>
      </c>
      <c r="AL613" s="53">
        <f>SUMIFS('Capex forecast'!G$7:G$210,'Capex forecast'!$T$7:$T$210,$AF613,'Capex forecast'!$S$7:$S$210,$AH613,'Capex forecast'!$Q$7:$Q$210,"Repex")</f>
        <v>0</v>
      </c>
      <c r="AM613" s="53">
        <f>SUMIFS('Capex forecast'!H$7:H$210,'Capex forecast'!$T$7:$T$210,$AF613,'Capex forecast'!$S$7:$S$210,$AH613,'Capex forecast'!$Q$7:$Q$210,"Repex")</f>
        <v>0</v>
      </c>
      <c r="AN613" s="53">
        <f>SUMIFS('Capex forecast'!I$7:I$210,'Capex forecast'!$T$7:$T$210,$AF613,'Capex forecast'!$S$7:$S$210,$AH613,'Capex forecast'!$Q$7:$Q$210,"Repex")</f>
        <v>0</v>
      </c>
      <c r="AO613" s="53">
        <f>SUMIFS('Capex forecast'!J$7:J$210,'Capex forecast'!$T$7:$T$210,$AF613,'Capex forecast'!$S$7:$S$210,$AH613,'Capex forecast'!$Q$7:$Q$210,"Repex")</f>
        <v>0</v>
      </c>
      <c r="AP613" s="53">
        <f>SUMIFS('Capex forecast'!K$7:K$210,'Capex forecast'!$T$7:$T$210,$AF613,'Capex forecast'!$S$7:$S$210,$AH613,'Capex forecast'!$Q$7:$Q$210,"Repex")</f>
        <v>0</v>
      </c>
      <c r="AQ613" s="53">
        <f>SUMIFS('Capex forecast'!L$7:L$210,'Capex forecast'!$T$7:$T$210,$AF613,'Capex forecast'!$S$7:$S$210,$AH613,'Capex forecast'!$Q$7:$Q$210,"Repex")</f>
        <v>0</v>
      </c>
      <c r="AR613" s="53">
        <f>SUMIFS('Capex forecast'!M$7:M$210,'Capex forecast'!$T$7:$T$210,$AF613,'Capex forecast'!$S$7:$S$210,$AH613,'Capex forecast'!$Q$7:$Q$210,"Repex")</f>
        <v>0</v>
      </c>
      <c r="AS613" s="53">
        <f>SUMIFS('Capex forecast'!N$7:N$210,'Capex forecast'!$T$7:$T$210,$AF613,'Capex forecast'!$S$7:$S$210,$AH613,'Capex forecast'!$Q$7:$Q$210,"Repex")</f>
        <v>0</v>
      </c>
    </row>
    <row r="614" spans="2:45" ht="15">
      <c r="B614" s="6" t="s">
        <v>129</v>
      </c>
      <c r="C614" s="6" t="str">
        <f>INDEX('Raw demand forecast'!$M$7:$M$5830,MATCH($B614,'Raw demand forecast'!$B$7:$B$5830,0))</f>
        <v>No</v>
      </c>
      <c r="D614" s="6" t="str">
        <f>IF(COUNTIF($B$93:B614,$B614) = 1, "LV", IF(COUNTIF($B$93:B614,$B614) = 2, "HV", "ST"))</f>
        <v>HV</v>
      </c>
      <c r="E614" s="6" t="str">
        <f>INDEX('Demand forecast and growth rate'!$E$7:$E$273,MATCH($B614,'Demand forecast and growth rate'!$B$7:$B$273,0))</f>
        <v>Steady/falling</v>
      </c>
      <c r="F614" s="32">
        <f>SUMIFS('Capex forecast'!E$7:E$210,'Capex forecast'!$T$7:$T$210,'Allocation of site-spec costs'!$B614,'Capex forecast'!$S$7:$S$210,'Allocation of site-spec costs'!$D614,'Capex forecast'!$Q$7:$Q$210,"Customer Connection")</f>
        <v>0</v>
      </c>
      <c r="G614" s="32">
        <f>SUMIFS('Capex forecast'!F$7:F$210,'Capex forecast'!$T$7:$T$210,'Allocation of site-spec costs'!$B614,'Capex forecast'!$S$7:$S$210,'Allocation of site-spec costs'!$D614,'Capex forecast'!$Q$7:$Q$210,"Customer Connection")</f>
        <v>0</v>
      </c>
      <c r="H614" s="32">
        <f>SUMIFS('Capex forecast'!G$7:G$210,'Capex forecast'!$T$7:$T$210,'Allocation of site-spec costs'!$B614,'Capex forecast'!$S$7:$S$210,'Allocation of site-spec costs'!$D614,'Capex forecast'!$Q$7:$Q$210,"Customer Connection")</f>
        <v>0</v>
      </c>
      <c r="I614" s="32">
        <f>SUMIFS('Capex forecast'!H$7:H$210,'Capex forecast'!$T$7:$T$210,'Allocation of site-spec costs'!$B614,'Capex forecast'!$S$7:$S$210,'Allocation of site-spec costs'!$D614,'Capex forecast'!$Q$7:$Q$210,"Customer Connection")</f>
        <v>0</v>
      </c>
      <c r="J614" s="32">
        <f>SUMIFS('Capex forecast'!I$7:I$210,'Capex forecast'!$T$7:$T$210,'Allocation of site-spec costs'!$B614,'Capex forecast'!$S$7:$S$210,'Allocation of site-spec costs'!$D614,'Capex forecast'!$Q$7:$Q$210,"Customer Connection")</f>
        <v>0</v>
      </c>
      <c r="K614" s="32">
        <f>SUMIFS('Capex forecast'!J$7:J$210,'Capex forecast'!$T$7:$T$210,'Allocation of site-spec costs'!$B614,'Capex forecast'!$S$7:$S$210,'Allocation of site-spec costs'!$D614,'Capex forecast'!$Q$7:$Q$210,"Customer Connection")</f>
        <v>0</v>
      </c>
      <c r="L614" s="32">
        <f>SUMIFS('Capex forecast'!K$7:K$210,'Capex forecast'!$T$7:$T$210,'Allocation of site-spec costs'!$B614,'Capex forecast'!$S$7:$S$210,'Allocation of site-spec costs'!$D614,'Capex forecast'!$Q$7:$Q$210,"Customer Connection")</f>
        <v>0</v>
      </c>
      <c r="M614" s="32">
        <f>SUMIFS('Capex forecast'!L$7:L$210,'Capex forecast'!$T$7:$T$210,'Allocation of site-spec costs'!$B614,'Capex forecast'!$S$7:$S$210,'Allocation of site-spec costs'!$D614,'Capex forecast'!$Q$7:$Q$210,"Customer Connection")</f>
        <v>0</v>
      </c>
      <c r="N614" s="32">
        <f>SUMIFS('Capex forecast'!M$7:M$210,'Capex forecast'!$T$7:$T$210,'Allocation of site-spec costs'!$B614,'Capex forecast'!$S$7:$S$210,'Allocation of site-spec costs'!$D614,'Capex forecast'!$Q$7:$Q$210,"Customer Connection")</f>
        <v>0</v>
      </c>
      <c r="O614" s="32">
        <f>SUMIFS('Capex forecast'!N$7:N$210,'Capex forecast'!$T$7:$T$210,'Allocation of site-spec costs'!$B614,'Capex forecast'!$S$7:$S$210,'Allocation of site-spec costs'!$D614,'Capex forecast'!$Q$7:$Q$210,"Customer Connection")</f>
        <v>0</v>
      </c>
      <c r="Q614" s="6" t="s">
        <v>129</v>
      </c>
      <c r="R614" s="6" t="str">
        <f>INDEX('Raw demand forecast'!$M$7:$M$5830,MATCH($Q614,'Raw demand forecast'!$B$7:$B$5830,0))</f>
        <v>No</v>
      </c>
      <c r="S614" s="6" t="str">
        <f>IF(COUNTIF($Q$93:Q614,$B614) = 1, "LV", IF(COUNTIF($Q$93:Q614,$B614) = 2, "HV", "ST"))</f>
        <v>HV</v>
      </c>
      <c r="T614" s="6" t="str">
        <f>INDEX('Demand forecast and growth rate'!$E$7:$E$273,MATCH($Q614,'Demand forecast and growth rate'!$B$7:$B$273,0))</f>
        <v>Steady/falling</v>
      </c>
      <c r="U614" s="32">
        <f>SUMIFS('Capex forecast'!E$7:E$210,'Capex forecast'!$T$7:$T$210,$Q614,'Capex forecast'!$S$7:$S$210,$S614,'Capex forecast'!$Q$7:$Q$210,"Augex")</f>
        <v>0</v>
      </c>
      <c r="V614" s="32">
        <f>SUMIFS('Capex forecast'!F$7:F$210,'Capex forecast'!$T$7:$T$210,$Q614,'Capex forecast'!$S$7:$S$210,$S614,'Capex forecast'!$Q$7:$Q$210,"Augex")</f>
        <v>0</v>
      </c>
      <c r="W614" s="32">
        <f>SUMIFS('Capex forecast'!G$7:G$210,'Capex forecast'!$T$7:$T$210,$Q614,'Capex forecast'!$S$7:$S$210,$S614,'Capex forecast'!$Q$7:$Q$210,"Augex")</f>
        <v>0</v>
      </c>
      <c r="X614" s="32">
        <f>SUMIFS('Capex forecast'!H$7:H$210,'Capex forecast'!$T$7:$T$210,$Q614,'Capex forecast'!$S$7:$S$210,$S614,'Capex forecast'!$Q$7:$Q$210,"Augex")</f>
        <v>0</v>
      </c>
      <c r="Y614" s="32">
        <f>SUMIFS('Capex forecast'!I$7:I$210,'Capex forecast'!$T$7:$T$210,$Q614,'Capex forecast'!$S$7:$S$210,$S614,'Capex forecast'!$Q$7:$Q$210,"Augex")</f>
        <v>0</v>
      </c>
      <c r="Z614" s="32">
        <f>SUMIFS('Capex forecast'!J$7:J$210,'Capex forecast'!$T$7:$T$210,$Q614,'Capex forecast'!$S$7:$S$210,$S614,'Capex forecast'!$Q$7:$Q$210,"Augex")</f>
        <v>0</v>
      </c>
      <c r="AA614" s="32">
        <f>SUMIFS('Capex forecast'!K$7:K$210,'Capex forecast'!$T$7:$T$210,$Q614,'Capex forecast'!$S$7:$S$210,$S614,'Capex forecast'!$Q$7:$Q$210,"Augex")</f>
        <v>0</v>
      </c>
      <c r="AB614" s="32">
        <f>SUMIFS('Capex forecast'!L$7:L$210,'Capex forecast'!$T$7:$T$210,$Q614,'Capex forecast'!$S$7:$S$210,$S614,'Capex forecast'!$Q$7:$Q$210,"Augex")</f>
        <v>0</v>
      </c>
      <c r="AC614" s="32">
        <f>SUMIFS('Capex forecast'!M$7:M$210,'Capex forecast'!$T$7:$T$210,$Q614,'Capex forecast'!$S$7:$S$210,$S614,'Capex forecast'!$Q$7:$Q$210,"Augex")</f>
        <v>0</v>
      </c>
      <c r="AD614" s="32">
        <f>SUMIFS('Capex forecast'!N$7:N$210,'Capex forecast'!$T$7:$T$210,$Q614,'Capex forecast'!$S$7:$S$210,$S614,'Capex forecast'!$Q$7:$Q$210,"Augex")</f>
        <v>0</v>
      </c>
      <c r="AF614" s="6" t="s">
        <v>129</v>
      </c>
      <c r="AG614" s="6" t="str">
        <f>INDEX('Raw demand forecast'!$M$7:$M$5830,MATCH($Q614,'Raw demand forecast'!$B$7:$B$5830,0))</f>
        <v>No</v>
      </c>
      <c r="AH614" s="6" t="str">
        <f>IF(COUNTIF($AF$93:AF614,$B614) = 1, "LV", IF(COUNTIF($AF$93:AF614,$B614) = 2, "HV", "ST"))</f>
        <v>HV</v>
      </c>
      <c r="AI614" s="6" t="str">
        <f>INDEX('Demand forecast and growth rate'!$E$7:$E$273,MATCH($Q614,'Demand forecast and growth rate'!$B$7:$B$273,0))</f>
        <v>Steady/falling</v>
      </c>
      <c r="AJ614" s="53">
        <f>SUMIFS('Capex forecast'!E$7:E$210,'Capex forecast'!$T$7:$T$210,$AF614,'Capex forecast'!$S$7:$S$210,$AH614,'Capex forecast'!$Q$7:$Q$210,"Repex")</f>
        <v>0</v>
      </c>
      <c r="AK614" s="53">
        <f>SUMIFS('Capex forecast'!F$7:F$210,'Capex forecast'!$T$7:$T$210,$AF614,'Capex forecast'!$S$7:$S$210,$AH614,'Capex forecast'!$Q$7:$Q$210,"Repex")</f>
        <v>0</v>
      </c>
      <c r="AL614" s="53">
        <f>SUMIFS('Capex forecast'!G$7:G$210,'Capex forecast'!$T$7:$T$210,$AF614,'Capex forecast'!$S$7:$S$210,$AH614,'Capex forecast'!$Q$7:$Q$210,"Repex")</f>
        <v>0</v>
      </c>
      <c r="AM614" s="53">
        <f>SUMIFS('Capex forecast'!H$7:H$210,'Capex forecast'!$T$7:$T$210,$AF614,'Capex forecast'!$S$7:$S$210,$AH614,'Capex forecast'!$Q$7:$Q$210,"Repex")</f>
        <v>0</v>
      </c>
      <c r="AN614" s="53">
        <f>SUMIFS('Capex forecast'!I$7:I$210,'Capex forecast'!$T$7:$T$210,$AF614,'Capex forecast'!$S$7:$S$210,$AH614,'Capex forecast'!$Q$7:$Q$210,"Repex")</f>
        <v>0</v>
      </c>
      <c r="AO614" s="53">
        <f>SUMIFS('Capex forecast'!J$7:J$210,'Capex forecast'!$T$7:$T$210,$AF614,'Capex forecast'!$S$7:$S$210,$AH614,'Capex forecast'!$Q$7:$Q$210,"Repex")</f>
        <v>0</v>
      </c>
      <c r="AP614" s="53">
        <f>SUMIFS('Capex forecast'!K$7:K$210,'Capex forecast'!$T$7:$T$210,$AF614,'Capex forecast'!$S$7:$S$210,$AH614,'Capex forecast'!$Q$7:$Q$210,"Repex")</f>
        <v>0</v>
      </c>
      <c r="AQ614" s="53">
        <f>SUMIFS('Capex forecast'!L$7:L$210,'Capex forecast'!$T$7:$T$210,$AF614,'Capex forecast'!$S$7:$S$210,$AH614,'Capex forecast'!$Q$7:$Q$210,"Repex")</f>
        <v>0</v>
      </c>
      <c r="AR614" s="53">
        <f>SUMIFS('Capex forecast'!M$7:M$210,'Capex forecast'!$T$7:$T$210,$AF614,'Capex forecast'!$S$7:$S$210,$AH614,'Capex forecast'!$Q$7:$Q$210,"Repex")</f>
        <v>0</v>
      </c>
      <c r="AS614" s="53">
        <f>SUMIFS('Capex forecast'!N$7:N$210,'Capex forecast'!$T$7:$T$210,$AF614,'Capex forecast'!$S$7:$S$210,$AH614,'Capex forecast'!$Q$7:$Q$210,"Repex")</f>
        <v>0</v>
      </c>
    </row>
    <row r="615" spans="2:45" ht="15">
      <c r="B615" s="6" t="s">
        <v>614</v>
      </c>
      <c r="C615" s="6" t="str">
        <f>INDEX('Raw demand forecast'!$M$7:$M$5830,MATCH($B615,'Raw demand forecast'!$B$7:$B$5830,0))</f>
        <v>Yes</v>
      </c>
      <c r="D615" s="6" t="str">
        <f>IF(COUNTIF($B$93:B615,$B615) = 1, "LV", IF(COUNTIF($B$93:B615,$B615) = 2, "HV", "ST"))</f>
        <v>HV</v>
      </c>
      <c r="E615" s="6" t="str">
        <f>INDEX('Demand forecast and growth rate'!$E$7:$E$273,MATCH($B615,'Demand forecast and growth rate'!$B$7:$B$273,0))</f>
        <v>Steady/falling</v>
      </c>
      <c r="F615" s="32">
        <f>SUMIFS('Capex forecast'!E$7:E$210,'Capex forecast'!$T$7:$T$210,'Allocation of site-spec costs'!$B615,'Capex forecast'!$S$7:$S$210,'Allocation of site-spec costs'!$D615,'Capex forecast'!$Q$7:$Q$210,"Customer Connection")</f>
        <v>0</v>
      </c>
      <c r="G615" s="32">
        <f>SUMIFS('Capex forecast'!F$7:F$210,'Capex forecast'!$T$7:$T$210,'Allocation of site-spec costs'!$B615,'Capex forecast'!$S$7:$S$210,'Allocation of site-spec costs'!$D615,'Capex forecast'!$Q$7:$Q$210,"Customer Connection")</f>
        <v>0</v>
      </c>
      <c r="H615" s="32">
        <f>SUMIFS('Capex forecast'!G$7:G$210,'Capex forecast'!$T$7:$T$210,'Allocation of site-spec costs'!$B615,'Capex forecast'!$S$7:$S$210,'Allocation of site-spec costs'!$D615,'Capex forecast'!$Q$7:$Q$210,"Customer Connection")</f>
        <v>0</v>
      </c>
      <c r="I615" s="32">
        <f>SUMIFS('Capex forecast'!H$7:H$210,'Capex forecast'!$T$7:$T$210,'Allocation of site-spec costs'!$B615,'Capex forecast'!$S$7:$S$210,'Allocation of site-spec costs'!$D615,'Capex forecast'!$Q$7:$Q$210,"Customer Connection")</f>
        <v>0</v>
      </c>
      <c r="J615" s="32">
        <f>SUMIFS('Capex forecast'!I$7:I$210,'Capex forecast'!$T$7:$T$210,'Allocation of site-spec costs'!$B615,'Capex forecast'!$S$7:$S$210,'Allocation of site-spec costs'!$D615,'Capex forecast'!$Q$7:$Q$210,"Customer Connection")</f>
        <v>0</v>
      </c>
      <c r="K615" s="32">
        <f>SUMIFS('Capex forecast'!J$7:J$210,'Capex forecast'!$T$7:$T$210,'Allocation of site-spec costs'!$B615,'Capex forecast'!$S$7:$S$210,'Allocation of site-spec costs'!$D615,'Capex forecast'!$Q$7:$Q$210,"Customer Connection")</f>
        <v>0</v>
      </c>
      <c r="L615" s="32">
        <f>SUMIFS('Capex forecast'!K$7:K$210,'Capex forecast'!$T$7:$T$210,'Allocation of site-spec costs'!$B615,'Capex forecast'!$S$7:$S$210,'Allocation of site-spec costs'!$D615,'Capex forecast'!$Q$7:$Q$210,"Customer Connection")</f>
        <v>0</v>
      </c>
      <c r="M615" s="32">
        <f>SUMIFS('Capex forecast'!L$7:L$210,'Capex forecast'!$T$7:$T$210,'Allocation of site-spec costs'!$B615,'Capex forecast'!$S$7:$S$210,'Allocation of site-spec costs'!$D615,'Capex forecast'!$Q$7:$Q$210,"Customer Connection")</f>
        <v>0</v>
      </c>
      <c r="N615" s="32">
        <f>SUMIFS('Capex forecast'!M$7:M$210,'Capex forecast'!$T$7:$T$210,'Allocation of site-spec costs'!$B615,'Capex forecast'!$S$7:$S$210,'Allocation of site-spec costs'!$D615,'Capex forecast'!$Q$7:$Q$210,"Customer Connection")</f>
        <v>0</v>
      </c>
      <c r="O615" s="32">
        <f>SUMIFS('Capex forecast'!N$7:N$210,'Capex forecast'!$T$7:$T$210,'Allocation of site-spec costs'!$B615,'Capex forecast'!$S$7:$S$210,'Allocation of site-spec costs'!$D615,'Capex forecast'!$Q$7:$Q$210,"Customer Connection")</f>
        <v>0</v>
      </c>
      <c r="Q615" s="6" t="s">
        <v>614</v>
      </c>
      <c r="R615" s="6" t="str">
        <f>INDEX('Raw demand forecast'!$M$7:$M$5830,MATCH($Q615,'Raw demand forecast'!$B$7:$B$5830,0))</f>
        <v>Yes</v>
      </c>
      <c r="S615" s="6" t="str">
        <f>IF(COUNTIF($Q$93:Q615,$B615) = 1, "LV", IF(COUNTIF($Q$93:Q615,$B615) = 2, "HV", "ST"))</f>
        <v>HV</v>
      </c>
      <c r="T615" s="6" t="str">
        <f>INDEX('Demand forecast and growth rate'!$E$7:$E$273,MATCH($Q615,'Demand forecast and growth rate'!$B$7:$B$273,0))</f>
        <v>Steady/falling</v>
      </c>
      <c r="U615" s="32">
        <f>SUMIFS('Capex forecast'!E$7:E$210,'Capex forecast'!$T$7:$T$210,$Q615,'Capex forecast'!$S$7:$S$210,$S615,'Capex forecast'!$Q$7:$Q$210,"Augex")</f>
        <v>0</v>
      </c>
      <c r="V615" s="32">
        <f>SUMIFS('Capex forecast'!F$7:F$210,'Capex forecast'!$T$7:$T$210,$Q615,'Capex forecast'!$S$7:$S$210,$S615,'Capex forecast'!$Q$7:$Q$210,"Augex")</f>
        <v>0</v>
      </c>
      <c r="W615" s="32">
        <f>SUMIFS('Capex forecast'!G$7:G$210,'Capex forecast'!$T$7:$T$210,$Q615,'Capex forecast'!$S$7:$S$210,$S615,'Capex forecast'!$Q$7:$Q$210,"Augex")</f>
        <v>0</v>
      </c>
      <c r="X615" s="32">
        <f>SUMIFS('Capex forecast'!H$7:H$210,'Capex forecast'!$T$7:$T$210,$Q615,'Capex forecast'!$S$7:$S$210,$S615,'Capex forecast'!$Q$7:$Q$210,"Augex")</f>
        <v>0</v>
      </c>
      <c r="Y615" s="32">
        <f>SUMIFS('Capex forecast'!I$7:I$210,'Capex forecast'!$T$7:$T$210,$Q615,'Capex forecast'!$S$7:$S$210,$S615,'Capex forecast'!$Q$7:$Q$210,"Augex")</f>
        <v>0</v>
      </c>
      <c r="Z615" s="32">
        <f>SUMIFS('Capex forecast'!J$7:J$210,'Capex forecast'!$T$7:$T$210,$Q615,'Capex forecast'!$S$7:$S$210,$S615,'Capex forecast'!$Q$7:$Q$210,"Augex")</f>
        <v>0</v>
      </c>
      <c r="AA615" s="32">
        <f>SUMIFS('Capex forecast'!K$7:K$210,'Capex forecast'!$T$7:$T$210,$Q615,'Capex forecast'!$S$7:$S$210,$S615,'Capex forecast'!$Q$7:$Q$210,"Augex")</f>
        <v>0</v>
      </c>
      <c r="AB615" s="32">
        <f>SUMIFS('Capex forecast'!L$7:L$210,'Capex forecast'!$T$7:$T$210,$Q615,'Capex forecast'!$S$7:$S$210,$S615,'Capex forecast'!$Q$7:$Q$210,"Augex")</f>
        <v>0</v>
      </c>
      <c r="AC615" s="32">
        <f>SUMIFS('Capex forecast'!M$7:M$210,'Capex forecast'!$T$7:$T$210,$Q615,'Capex forecast'!$S$7:$S$210,$S615,'Capex forecast'!$Q$7:$Q$210,"Augex")</f>
        <v>0</v>
      </c>
      <c r="AD615" s="32">
        <f>SUMIFS('Capex forecast'!N$7:N$210,'Capex forecast'!$T$7:$T$210,$Q615,'Capex forecast'!$S$7:$S$210,$S615,'Capex forecast'!$Q$7:$Q$210,"Augex")</f>
        <v>0</v>
      </c>
      <c r="AF615" s="6" t="s">
        <v>614</v>
      </c>
      <c r="AG615" s="6" t="str">
        <f>INDEX('Raw demand forecast'!$M$7:$M$5830,MATCH($Q615,'Raw demand forecast'!$B$7:$B$5830,0))</f>
        <v>Yes</v>
      </c>
      <c r="AH615" s="6" t="str">
        <f>IF(COUNTIF($AF$93:AF615,$B615) = 1, "LV", IF(COUNTIF($AF$93:AF615,$B615) = 2, "HV", "ST"))</f>
        <v>HV</v>
      </c>
      <c r="AI615" s="6" t="str">
        <f>INDEX('Demand forecast and growth rate'!$E$7:$E$273,MATCH($Q615,'Demand forecast and growth rate'!$B$7:$B$273,0))</f>
        <v>Steady/falling</v>
      </c>
      <c r="AJ615" s="53">
        <f>SUMIFS('Capex forecast'!E$7:E$210,'Capex forecast'!$T$7:$T$210,$AF615,'Capex forecast'!$S$7:$S$210,$AH615,'Capex forecast'!$Q$7:$Q$210,"Repex")</f>
        <v>0</v>
      </c>
      <c r="AK615" s="53">
        <f>SUMIFS('Capex forecast'!F$7:F$210,'Capex forecast'!$T$7:$T$210,$AF615,'Capex forecast'!$S$7:$S$210,$AH615,'Capex forecast'!$Q$7:$Q$210,"Repex")</f>
        <v>0</v>
      </c>
      <c r="AL615" s="53">
        <f>SUMIFS('Capex forecast'!G$7:G$210,'Capex forecast'!$T$7:$T$210,$AF615,'Capex forecast'!$S$7:$S$210,$AH615,'Capex forecast'!$Q$7:$Q$210,"Repex")</f>
        <v>0</v>
      </c>
      <c r="AM615" s="53">
        <f>SUMIFS('Capex forecast'!H$7:H$210,'Capex forecast'!$T$7:$T$210,$AF615,'Capex forecast'!$S$7:$S$210,$AH615,'Capex forecast'!$Q$7:$Q$210,"Repex")</f>
        <v>0</v>
      </c>
      <c r="AN615" s="53">
        <f>SUMIFS('Capex forecast'!I$7:I$210,'Capex forecast'!$T$7:$T$210,$AF615,'Capex forecast'!$S$7:$S$210,$AH615,'Capex forecast'!$Q$7:$Q$210,"Repex")</f>
        <v>0</v>
      </c>
      <c r="AO615" s="53">
        <f>SUMIFS('Capex forecast'!J$7:J$210,'Capex forecast'!$T$7:$T$210,$AF615,'Capex forecast'!$S$7:$S$210,$AH615,'Capex forecast'!$Q$7:$Q$210,"Repex")</f>
        <v>0</v>
      </c>
      <c r="AP615" s="53">
        <f>SUMIFS('Capex forecast'!K$7:K$210,'Capex forecast'!$T$7:$T$210,$AF615,'Capex forecast'!$S$7:$S$210,$AH615,'Capex forecast'!$Q$7:$Q$210,"Repex")</f>
        <v>0</v>
      </c>
      <c r="AQ615" s="53">
        <f>SUMIFS('Capex forecast'!L$7:L$210,'Capex forecast'!$T$7:$T$210,$AF615,'Capex forecast'!$S$7:$S$210,$AH615,'Capex forecast'!$Q$7:$Q$210,"Repex")</f>
        <v>0</v>
      </c>
      <c r="AR615" s="53">
        <f>SUMIFS('Capex forecast'!M$7:M$210,'Capex forecast'!$T$7:$T$210,$AF615,'Capex forecast'!$S$7:$S$210,$AH615,'Capex forecast'!$Q$7:$Q$210,"Repex")</f>
        <v>0</v>
      </c>
      <c r="AS615" s="53">
        <f>SUMIFS('Capex forecast'!N$7:N$210,'Capex forecast'!$T$7:$T$210,$AF615,'Capex forecast'!$S$7:$S$210,$AH615,'Capex forecast'!$Q$7:$Q$210,"Repex")</f>
        <v>0</v>
      </c>
    </row>
    <row r="616" spans="2:45" ht="15">
      <c r="B616" s="6" t="s">
        <v>625</v>
      </c>
      <c r="C616" s="6" t="str">
        <f>INDEX('Raw demand forecast'!$M$7:$M$5830,MATCH($B616,'Raw demand forecast'!$B$7:$B$5830,0))</f>
        <v>Yes</v>
      </c>
      <c r="D616" s="6" t="str">
        <f>IF(COUNTIF($B$93:B616,$B616) = 1, "LV", IF(COUNTIF($B$93:B616,$B616) = 2, "HV", "ST"))</f>
        <v>HV</v>
      </c>
      <c r="E616" s="6" t="str">
        <f>INDEX('Demand forecast and growth rate'!$E$7:$E$273,MATCH($B616,'Demand forecast and growth rate'!$B$7:$B$273,0))</f>
        <v>Steady/falling</v>
      </c>
      <c r="F616" s="32">
        <f>SUMIFS('Capex forecast'!E$7:E$210,'Capex forecast'!$T$7:$T$210,'Allocation of site-spec costs'!$B616,'Capex forecast'!$S$7:$S$210,'Allocation of site-spec costs'!$D616,'Capex forecast'!$Q$7:$Q$210,"Customer Connection")</f>
        <v>0</v>
      </c>
      <c r="G616" s="32">
        <f>SUMIFS('Capex forecast'!F$7:F$210,'Capex forecast'!$T$7:$T$210,'Allocation of site-spec costs'!$B616,'Capex forecast'!$S$7:$S$210,'Allocation of site-spec costs'!$D616,'Capex forecast'!$Q$7:$Q$210,"Customer Connection")</f>
        <v>0</v>
      </c>
      <c r="H616" s="32">
        <f>SUMIFS('Capex forecast'!G$7:G$210,'Capex forecast'!$T$7:$T$210,'Allocation of site-spec costs'!$B616,'Capex forecast'!$S$7:$S$210,'Allocation of site-spec costs'!$D616,'Capex forecast'!$Q$7:$Q$210,"Customer Connection")</f>
        <v>0</v>
      </c>
      <c r="I616" s="32">
        <f>SUMIFS('Capex forecast'!H$7:H$210,'Capex forecast'!$T$7:$T$210,'Allocation of site-spec costs'!$B616,'Capex forecast'!$S$7:$S$210,'Allocation of site-spec costs'!$D616,'Capex forecast'!$Q$7:$Q$210,"Customer Connection")</f>
        <v>0</v>
      </c>
      <c r="J616" s="32">
        <f>SUMIFS('Capex forecast'!I$7:I$210,'Capex forecast'!$T$7:$T$210,'Allocation of site-spec costs'!$B616,'Capex forecast'!$S$7:$S$210,'Allocation of site-spec costs'!$D616,'Capex forecast'!$Q$7:$Q$210,"Customer Connection")</f>
        <v>0</v>
      </c>
      <c r="K616" s="32">
        <f>SUMIFS('Capex forecast'!J$7:J$210,'Capex forecast'!$T$7:$T$210,'Allocation of site-spec costs'!$B616,'Capex forecast'!$S$7:$S$210,'Allocation of site-spec costs'!$D616,'Capex forecast'!$Q$7:$Q$210,"Customer Connection")</f>
        <v>0</v>
      </c>
      <c r="L616" s="32">
        <f>SUMIFS('Capex forecast'!K$7:K$210,'Capex forecast'!$T$7:$T$210,'Allocation of site-spec costs'!$B616,'Capex forecast'!$S$7:$S$210,'Allocation of site-spec costs'!$D616,'Capex forecast'!$Q$7:$Q$210,"Customer Connection")</f>
        <v>0</v>
      </c>
      <c r="M616" s="32">
        <f>SUMIFS('Capex forecast'!L$7:L$210,'Capex forecast'!$T$7:$T$210,'Allocation of site-spec costs'!$B616,'Capex forecast'!$S$7:$S$210,'Allocation of site-spec costs'!$D616,'Capex forecast'!$Q$7:$Q$210,"Customer Connection")</f>
        <v>0</v>
      </c>
      <c r="N616" s="32">
        <f>SUMIFS('Capex forecast'!M$7:M$210,'Capex forecast'!$T$7:$T$210,'Allocation of site-spec costs'!$B616,'Capex forecast'!$S$7:$S$210,'Allocation of site-spec costs'!$D616,'Capex forecast'!$Q$7:$Q$210,"Customer Connection")</f>
        <v>0</v>
      </c>
      <c r="O616" s="32">
        <f>SUMIFS('Capex forecast'!N$7:N$210,'Capex forecast'!$T$7:$T$210,'Allocation of site-spec costs'!$B616,'Capex forecast'!$S$7:$S$210,'Allocation of site-spec costs'!$D616,'Capex forecast'!$Q$7:$Q$210,"Customer Connection")</f>
        <v>0</v>
      </c>
      <c r="Q616" s="6" t="s">
        <v>625</v>
      </c>
      <c r="R616" s="6" t="str">
        <f>INDEX('Raw demand forecast'!$M$7:$M$5830,MATCH($Q616,'Raw demand forecast'!$B$7:$B$5830,0))</f>
        <v>Yes</v>
      </c>
      <c r="S616" s="6" t="str">
        <f>IF(COUNTIF($Q$93:Q616,$B616) = 1, "LV", IF(COUNTIF($Q$93:Q616,$B616) = 2, "HV", "ST"))</f>
        <v>HV</v>
      </c>
      <c r="T616" s="6" t="str">
        <f>INDEX('Demand forecast and growth rate'!$E$7:$E$273,MATCH($Q616,'Demand forecast and growth rate'!$B$7:$B$273,0))</f>
        <v>Steady/falling</v>
      </c>
      <c r="U616" s="32">
        <f>SUMIFS('Capex forecast'!E$7:E$210,'Capex forecast'!$T$7:$T$210,$Q616,'Capex forecast'!$S$7:$S$210,$S616,'Capex forecast'!$Q$7:$Q$210,"Augex")</f>
        <v>0</v>
      </c>
      <c r="V616" s="32">
        <f>SUMIFS('Capex forecast'!F$7:F$210,'Capex forecast'!$T$7:$T$210,$Q616,'Capex forecast'!$S$7:$S$210,$S616,'Capex forecast'!$Q$7:$Q$210,"Augex")</f>
        <v>0</v>
      </c>
      <c r="W616" s="32">
        <f>SUMIFS('Capex forecast'!G$7:G$210,'Capex forecast'!$T$7:$T$210,$Q616,'Capex forecast'!$S$7:$S$210,$S616,'Capex forecast'!$Q$7:$Q$210,"Augex")</f>
        <v>0</v>
      </c>
      <c r="X616" s="32">
        <f>SUMIFS('Capex forecast'!H$7:H$210,'Capex forecast'!$T$7:$T$210,$Q616,'Capex forecast'!$S$7:$S$210,$S616,'Capex forecast'!$Q$7:$Q$210,"Augex")</f>
        <v>0</v>
      </c>
      <c r="Y616" s="32">
        <f>SUMIFS('Capex forecast'!I$7:I$210,'Capex forecast'!$T$7:$T$210,$Q616,'Capex forecast'!$S$7:$S$210,$S616,'Capex forecast'!$Q$7:$Q$210,"Augex")</f>
        <v>0</v>
      </c>
      <c r="Z616" s="32">
        <f>SUMIFS('Capex forecast'!J$7:J$210,'Capex forecast'!$T$7:$T$210,$Q616,'Capex forecast'!$S$7:$S$210,$S616,'Capex forecast'!$Q$7:$Q$210,"Augex")</f>
        <v>0</v>
      </c>
      <c r="AA616" s="32">
        <f>SUMIFS('Capex forecast'!K$7:K$210,'Capex forecast'!$T$7:$T$210,$Q616,'Capex forecast'!$S$7:$S$210,$S616,'Capex forecast'!$Q$7:$Q$210,"Augex")</f>
        <v>0</v>
      </c>
      <c r="AB616" s="32">
        <f>SUMIFS('Capex forecast'!L$7:L$210,'Capex forecast'!$T$7:$T$210,$Q616,'Capex forecast'!$S$7:$S$210,$S616,'Capex forecast'!$Q$7:$Q$210,"Augex")</f>
        <v>0</v>
      </c>
      <c r="AC616" s="32">
        <f>SUMIFS('Capex forecast'!M$7:M$210,'Capex forecast'!$T$7:$T$210,$Q616,'Capex forecast'!$S$7:$S$210,$S616,'Capex forecast'!$Q$7:$Q$210,"Augex")</f>
        <v>0</v>
      </c>
      <c r="AD616" s="32">
        <f>SUMIFS('Capex forecast'!N$7:N$210,'Capex forecast'!$T$7:$T$210,$Q616,'Capex forecast'!$S$7:$S$210,$S616,'Capex forecast'!$Q$7:$Q$210,"Augex")</f>
        <v>0</v>
      </c>
      <c r="AF616" s="6" t="s">
        <v>625</v>
      </c>
      <c r="AG616" s="6" t="str">
        <f>INDEX('Raw demand forecast'!$M$7:$M$5830,MATCH($Q616,'Raw demand forecast'!$B$7:$B$5830,0))</f>
        <v>Yes</v>
      </c>
      <c r="AH616" s="6" t="str">
        <f>IF(COUNTIF($AF$93:AF616,$B616) = 1, "LV", IF(COUNTIF($AF$93:AF616,$B616) = 2, "HV", "ST"))</f>
        <v>HV</v>
      </c>
      <c r="AI616" s="6" t="str">
        <f>INDEX('Demand forecast and growth rate'!$E$7:$E$273,MATCH($Q616,'Demand forecast and growth rate'!$B$7:$B$273,0))</f>
        <v>Steady/falling</v>
      </c>
      <c r="AJ616" s="53">
        <f>SUMIFS('Capex forecast'!E$7:E$210,'Capex forecast'!$T$7:$T$210,$AF616,'Capex forecast'!$S$7:$S$210,$AH616,'Capex forecast'!$Q$7:$Q$210,"Repex")</f>
        <v>0</v>
      </c>
      <c r="AK616" s="53">
        <f>SUMIFS('Capex forecast'!F$7:F$210,'Capex forecast'!$T$7:$T$210,$AF616,'Capex forecast'!$S$7:$S$210,$AH616,'Capex forecast'!$Q$7:$Q$210,"Repex")</f>
        <v>0</v>
      </c>
      <c r="AL616" s="53">
        <f>SUMIFS('Capex forecast'!G$7:G$210,'Capex forecast'!$T$7:$T$210,$AF616,'Capex forecast'!$S$7:$S$210,$AH616,'Capex forecast'!$Q$7:$Q$210,"Repex")</f>
        <v>0</v>
      </c>
      <c r="AM616" s="53">
        <f>SUMIFS('Capex forecast'!H$7:H$210,'Capex forecast'!$T$7:$T$210,$AF616,'Capex forecast'!$S$7:$S$210,$AH616,'Capex forecast'!$Q$7:$Q$210,"Repex")</f>
        <v>0</v>
      </c>
      <c r="AN616" s="53">
        <f>SUMIFS('Capex forecast'!I$7:I$210,'Capex forecast'!$T$7:$T$210,$AF616,'Capex forecast'!$S$7:$S$210,$AH616,'Capex forecast'!$Q$7:$Q$210,"Repex")</f>
        <v>0</v>
      </c>
      <c r="AO616" s="53">
        <f>SUMIFS('Capex forecast'!J$7:J$210,'Capex forecast'!$T$7:$T$210,$AF616,'Capex forecast'!$S$7:$S$210,$AH616,'Capex forecast'!$Q$7:$Q$210,"Repex")</f>
        <v>0</v>
      </c>
      <c r="AP616" s="53">
        <f>SUMIFS('Capex forecast'!K$7:K$210,'Capex forecast'!$T$7:$T$210,$AF616,'Capex forecast'!$S$7:$S$210,$AH616,'Capex forecast'!$Q$7:$Q$210,"Repex")</f>
        <v>0</v>
      </c>
      <c r="AQ616" s="53">
        <f>SUMIFS('Capex forecast'!L$7:L$210,'Capex forecast'!$T$7:$T$210,$AF616,'Capex forecast'!$S$7:$S$210,$AH616,'Capex forecast'!$Q$7:$Q$210,"Repex")</f>
        <v>0</v>
      </c>
      <c r="AR616" s="53">
        <f>SUMIFS('Capex forecast'!M$7:M$210,'Capex forecast'!$T$7:$T$210,$AF616,'Capex forecast'!$S$7:$S$210,$AH616,'Capex forecast'!$Q$7:$Q$210,"Repex")</f>
        <v>0</v>
      </c>
      <c r="AS616" s="53">
        <f>SUMIFS('Capex forecast'!N$7:N$210,'Capex forecast'!$T$7:$T$210,$AF616,'Capex forecast'!$S$7:$S$210,$AH616,'Capex forecast'!$Q$7:$Q$210,"Repex")</f>
        <v>0</v>
      </c>
    </row>
    <row r="617" spans="2:45" ht="15">
      <c r="B617" s="6" t="s">
        <v>23</v>
      </c>
      <c r="C617" s="6" t="str">
        <f>INDEX('Raw demand forecast'!$M$7:$M$5830,MATCH($B617,'Raw demand forecast'!$B$7:$B$5830,0))</f>
        <v>No</v>
      </c>
      <c r="D617" s="6" t="str">
        <f>IF(COUNTIF($B$93:B617,$B617) = 1, "LV", IF(COUNTIF($B$93:B617,$B617) = 2, "HV", "ST"))</f>
        <v>HV</v>
      </c>
      <c r="E617" s="6" t="str">
        <f>INDEX('Demand forecast and growth rate'!$E$7:$E$273,MATCH($B617,'Demand forecast and growth rate'!$B$7:$B$273,0))</f>
        <v>Steady/falling</v>
      </c>
      <c r="F617" s="32">
        <f>SUMIFS('Capex forecast'!E$7:E$210,'Capex forecast'!$T$7:$T$210,'Allocation of site-spec costs'!$B617,'Capex forecast'!$S$7:$S$210,'Allocation of site-spec costs'!$D617,'Capex forecast'!$Q$7:$Q$210,"Customer Connection")</f>
        <v>0</v>
      </c>
      <c r="G617" s="32">
        <f>SUMIFS('Capex forecast'!F$7:F$210,'Capex forecast'!$T$7:$T$210,'Allocation of site-spec costs'!$B617,'Capex forecast'!$S$7:$S$210,'Allocation of site-spec costs'!$D617,'Capex forecast'!$Q$7:$Q$210,"Customer Connection")</f>
        <v>0</v>
      </c>
      <c r="H617" s="32">
        <f>SUMIFS('Capex forecast'!G$7:G$210,'Capex forecast'!$T$7:$T$210,'Allocation of site-spec costs'!$B617,'Capex forecast'!$S$7:$S$210,'Allocation of site-spec costs'!$D617,'Capex forecast'!$Q$7:$Q$210,"Customer Connection")</f>
        <v>0</v>
      </c>
      <c r="I617" s="32">
        <f>SUMIFS('Capex forecast'!H$7:H$210,'Capex forecast'!$T$7:$T$210,'Allocation of site-spec costs'!$B617,'Capex forecast'!$S$7:$S$210,'Allocation of site-spec costs'!$D617,'Capex forecast'!$Q$7:$Q$210,"Customer Connection")</f>
        <v>0</v>
      </c>
      <c r="J617" s="32">
        <f>SUMIFS('Capex forecast'!I$7:I$210,'Capex forecast'!$T$7:$T$210,'Allocation of site-spec costs'!$B617,'Capex forecast'!$S$7:$S$210,'Allocation of site-spec costs'!$D617,'Capex forecast'!$Q$7:$Q$210,"Customer Connection")</f>
        <v>0</v>
      </c>
      <c r="K617" s="32">
        <f>SUMIFS('Capex forecast'!J$7:J$210,'Capex forecast'!$T$7:$T$210,'Allocation of site-spec costs'!$B617,'Capex forecast'!$S$7:$S$210,'Allocation of site-spec costs'!$D617,'Capex forecast'!$Q$7:$Q$210,"Customer Connection")</f>
        <v>0</v>
      </c>
      <c r="L617" s="32">
        <f>SUMIFS('Capex forecast'!K$7:K$210,'Capex forecast'!$T$7:$T$210,'Allocation of site-spec costs'!$B617,'Capex forecast'!$S$7:$S$210,'Allocation of site-spec costs'!$D617,'Capex forecast'!$Q$7:$Q$210,"Customer Connection")</f>
        <v>0</v>
      </c>
      <c r="M617" s="32">
        <f>SUMIFS('Capex forecast'!L$7:L$210,'Capex forecast'!$T$7:$T$210,'Allocation of site-spec costs'!$B617,'Capex forecast'!$S$7:$S$210,'Allocation of site-spec costs'!$D617,'Capex forecast'!$Q$7:$Q$210,"Customer Connection")</f>
        <v>0</v>
      </c>
      <c r="N617" s="32">
        <f>SUMIFS('Capex forecast'!M$7:M$210,'Capex forecast'!$T$7:$T$210,'Allocation of site-spec costs'!$B617,'Capex forecast'!$S$7:$S$210,'Allocation of site-spec costs'!$D617,'Capex forecast'!$Q$7:$Q$210,"Customer Connection")</f>
        <v>0</v>
      </c>
      <c r="O617" s="32">
        <f>SUMIFS('Capex forecast'!N$7:N$210,'Capex forecast'!$T$7:$T$210,'Allocation of site-spec costs'!$B617,'Capex forecast'!$S$7:$S$210,'Allocation of site-spec costs'!$D617,'Capex forecast'!$Q$7:$Q$210,"Customer Connection")</f>
        <v>0</v>
      </c>
      <c r="Q617" s="6" t="s">
        <v>23</v>
      </c>
      <c r="R617" s="6" t="str">
        <f>INDEX('Raw demand forecast'!$M$7:$M$5830,MATCH($Q617,'Raw demand forecast'!$B$7:$B$5830,0))</f>
        <v>No</v>
      </c>
      <c r="S617" s="6" t="str">
        <f>IF(COUNTIF($Q$93:Q617,$B617) = 1, "LV", IF(COUNTIF($Q$93:Q617,$B617) = 2, "HV", "ST"))</f>
        <v>HV</v>
      </c>
      <c r="T617" s="6" t="str">
        <f>INDEX('Demand forecast and growth rate'!$E$7:$E$273,MATCH($Q617,'Demand forecast and growth rate'!$B$7:$B$273,0))</f>
        <v>Steady/falling</v>
      </c>
      <c r="U617" s="32">
        <f>SUMIFS('Capex forecast'!E$7:E$210,'Capex forecast'!$T$7:$T$210,$Q617,'Capex forecast'!$S$7:$S$210,$S617,'Capex forecast'!$Q$7:$Q$210,"Augex")</f>
        <v>0</v>
      </c>
      <c r="V617" s="32">
        <f>SUMIFS('Capex forecast'!F$7:F$210,'Capex forecast'!$T$7:$T$210,$Q617,'Capex forecast'!$S$7:$S$210,$S617,'Capex forecast'!$Q$7:$Q$210,"Augex")</f>
        <v>0</v>
      </c>
      <c r="W617" s="32">
        <f>SUMIFS('Capex forecast'!G$7:G$210,'Capex forecast'!$T$7:$T$210,$Q617,'Capex forecast'!$S$7:$S$210,$S617,'Capex forecast'!$Q$7:$Q$210,"Augex")</f>
        <v>0</v>
      </c>
      <c r="X617" s="32">
        <f>SUMIFS('Capex forecast'!H$7:H$210,'Capex forecast'!$T$7:$T$210,$Q617,'Capex forecast'!$S$7:$S$210,$S617,'Capex forecast'!$Q$7:$Q$210,"Augex")</f>
        <v>0</v>
      </c>
      <c r="Y617" s="32">
        <f>SUMIFS('Capex forecast'!I$7:I$210,'Capex forecast'!$T$7:$T$210,$Q617,'Capex forecast'!$S$7:$S$210,$S617,'Capex forecast'!$Q$7:$Q$210,"Augex")</f>
        <v>0</v>
      </c>
      <c r="Z617" s="32">
        <f>SUMIFS('Capex forecast'!J$7:J$210,'Capex forecast'!$T$7:$T$210,$Q617,'Capex forecast'!$S$7:$S$210,$S617,'Capex forecast'!$Q$7:$Q$210,"Augex")</f>
        <v>0</v>
      </c>
      <c r="AA617" s="32">
        <f>SUMIFS('Capex forecast'!K$7:K$210,'Capex forecast'!$T$7:$T$210,$Q617,'Capex forecast'!$S$7:$S$210,$S617,'Capex forecast'!$Q$7:$Q$210,"Augex")</f>
        <v>0</v>
      </c>
      <c r="AB617" s="32">
        <f>SUMIFS('Capex forecast'!L$7:L$210,'Capex forecast'!$T$7:$T$210,$Q617,'Capex forecast'!$S$7:$S$210,$S617,'Capex forecast'!$Q$7:$Q$210,"Augex")</f>
        <v>0</v>
      </c>
      <c r="AC617" s="32">
        <f>SUMIFS('Capex forecast'!M$7:M$210,'Capex forecast'!$T$7:$T$210,$Q617,'Capex forecast'!$S$7:$S$210,$S617,'Capex forecast'!$Q$7:$Q$210,"Augex")</f>
        <v>0</v>
      </c>
      <c r="AD617" s="32">
        <f>SUMIFS('Capex forecast'!N$7:N$210,'Capex forecast'!$T$7:$T$210,$Q617,'Capex forecast'!$S$7:$S$210,$S617,'Capex forecast'!$Q$7:$Q$210,"Augex")</f>
        <v>0</v>
      </c>
      <c r="AF617" s="6" t="s">
        <v>23</v>
      </c>
      <c r="AG617" s="6" t="str">
        <f>INDEX('Raw demand forecast'!$M$7:$M$5830,MATCH($Q617,'Raw demand forecast'!$B$7:$B$5830,0))</f>
        <v>No</v>
      </c>
      <c r="AH617" s="6" t="str">
        <f>IF(COUNTIF($AF$93:AF617,$B617) = 1, "LV", IF(COUNTIF($AF$93:AF617,$B617) = 2, "HV", "ST"))</f>
        <v>HV</v>
      </c>
      <c r="AI617" s="6" t="str">
        <f>INDEX('Demand forecast and growth rate'!$E$7:$E$273,MATCH($Q617,'Demand forecast and growth rate'!$B$7:$B$273,0))</f>
        <v>Steady/falling</v>
      </c>
      <c r="AJ617" s="53">
        <f>SUMIFS('Capex forecast'!E$7:E$210,'Capex forecast'!$T$7:$T$210,$AF617,'Capex forecast'!$S$7:$S$210,$AH617,'Capex forecast'!$Q$7:$Q$210,"Repex")</f>
        <v>0</v>
      </c>
      <c r="AK617" s="53">
        <f>SUMIFS('Capex forecast'!F$7:F$210,'Capex forecast'!$T$7:$T$210,$AF617,'Capex forecast'!$S$7:$S$210,$AH617,'Capex forecast'!$Q$7:$Q$210,"Repex")</f>
        <v>0</v>
      </c>
      <c r="AL617" s="53">
        <f>SUMIFS('Capex forecast'!G$7:G$210,'Capex forecast'!$T$7:$T$210,$AF617,'Capex forecast'!$S$7:$S$210,$AH617,'Capex forecast'!$Q$7:$Q$210,"Repex")</f>
        <v>0</v>
      </c>
      <c r="AM617" s="53">
        <f>SUMIFS('Capex forecast'!H$7:H$210,'Capex forecast'!$T$7:$T$210,$AF617,'Capex forecast'!$S$7:$S$210,$AH617,'Capex forecast'!$Q$7:$Q$210,"Repex")</f>
        <v>0</v>
      </c>
      <c r="AN617" s="53">
        <f>SUMIFS('Capex forecast'!I$7:I$210,'Capex forecast'!$T$7:$T$210,$AF617,'Capex forecast'!$S$7:$S$210,$AH617,'Capex forecast'!$Q$7:$Q$210,"Repex")</f>
        <v>0</v>
      </c>
      <c r="AO617" s="53">
        <f>SUMIFS('Capex forecast'!J$7:J$210,'Capex forecast'!$T$7:$T$210,$AF617,'Capex forecast'!$S$7:$S$210,$AH617,'Capex forecast'!$Q$7:$Q$210,"Repex")</f>
        <v>0</v>
      </c>
      <c r="AP617" s="53">
        <f>SUMIFS('Capex forecast'!K$7:K$210,'Capex forecast'!$T$7:$T$210,$AF617,'Capex forecast'!$S$7:$S$210,$AH617,'Capex forecast'!$Q$7:$Q$210,"Repex")</f>
        <v>0</v>
      </c>
      <c r="AQ617" s="53">
        <f>SUMIFS('Capex forecast'!L$7:L$210,'Capex forecast'!$T$7:$T$210,$AF617,'Capex forecast'!$S$7:$S$210,$AH617,'Capex forecast'!$Q$7:$Q$210,"Repex")</f>
        <v>0</v>
      </c>
      <c r="AR617" s="53">
        <f>SUMIFS('Capex forecast'!M$7:M$210,'Capex forecast'!$T$7:$T$210,$AF617,'Capex forecast'!$S$7:$S$210,$AH617,'Capex forecast'!$Q$7:$Q$210,"Repex")</f>
        <v>0</v>
      </c>
      <c r="AS617" s="53">
        <f>SUMIFS('Capex forecast'!N$7:N$210,'Capex forecast'!$T$7:$T$210,$AF617,'Capex forecast'!$S$7:$S$210,$AH617,'Capex forecast'!$Q$7:$Q$210,"Repex")</f>
        <v>0</v>
      </c>
    </row>
    <row r="618" spans="2:45" ht="15">
      <c r="B618" s="6" t="s">
        <v>154</v>
      </c>
      <c r="C618" s="6" t="str">
        <f>INDEX('Raw demand forecast'!$M$7:$M$5830,MATCH($B618,'Raw demand forecast'!$B$7:$B$5830,0))</f>
        <v>No</v>
      </c>
      <c r="D618" s="6" t="str">
        <f>IF(COUNTIF($B$93:B618,$B618) = 1, "LV", IF(COUNTIF($B$93:B618,$B618) = 2, "HV", "ST"))</f>
        <v>HV</v>
      </c>
      <c r="E618" s="6" t="str">
        <f>INDEX('Demand forecast and growth rate'!$E$7:$E$273,MATCH($B618,'Demand forecast and growth rate'!$B$7:$B$273,0))</f>
        <v>Steady/falling</v>
      </c>
      <c r="F618" s="32">
        <f>SUMIFS('Capex forecast'!E$7:E$210,'Capex forecast'!$T$7:$T$210,'Allocation of site-spec costs'!$B618,'Capex forecast'!$S$7:$S$210,'Allocation of site-spec costs'!$D618,'Capex forecast'!$Q$7:$Q$210,"Customer Connection")</f>
        <v>0</v>
      </c>
      <c r="G618" s="32">
        <f>SUMIFS('Capex forecast'!F$7:F$210,'Capex forecast'!$T$7:$T$210,'Allocation of site-spec costs'!$B618,'Capex forecast'!$S$7:$S$210,'Allocation of site-spec costs'!$D618,'Capex forecast'!$Q$7:$Q$210,"Customer Connection")</f>
        <v>0</v>
      </c>
      <c r="H618" s="32">
        <f>SUMIFS('Capex forecast'!G$7:G$210,'Capex forecast'!$T$7:$T$210,'Allocation of site-spec costs'!$B618,'Capex forecast'!$S$7:$S$210,'Allocation of site-spec costs'!$D618,'Capex forecast'!$Q$7:$Q$210,"Customer Connection")</f>
        <v>0</v>
      </c>
      <c r="I618" s="32">
        <f>SUMIFS('Capex forecast'!H$7:H$210,'Capex forecast'!$T$7:$T$210,'Allocation of site-spec costs'!$B618,'Capex forecast'!$S$7:$S$210,'Allocation of site-spec costs'!$D618,'Capex forecast'!$Q$7:$Q$210,"Customer Connection")</f>
        <v>0</v>
      </c>
      <c r="J618" s="32">
        <f>SUMIFS('Capex forecast'!I$7:I$210,'Capex forecast'!$T$7:$T$210,'Allocation of site-spec costs'!$B618,'Capex forecast'!$S$7:$S$210,'Allocation of site-spec costs'!$D618,'Capex forecast'!$Q$7:$Q$210,"Customer Connection")</f>
        <v>0</v>
      </c>
      <c r="K618" s="32">
        <f>SUMIFS('Capex forecast'!J$7:J$210,'Capex forecast'!$T$7:$T$210,'Allocation of site-spec costs'!$B618,'Capex forecast'!$S$7:$S$210,'Allocation of site-spec costs'!$D618,'Capex forecast'!$Q$7:$Q$210,"Customer Connection")</f>
        <v>0</v>
      </c>
      <c r="L618" s="32">
        <f>SUMIFS('Capex forecast'!K$7:K$210,'Capex forecast'!$T$7:$T$210,'Allocation of site-spec costs'!$B618,'Capex forecast'!$S$7:$S$210,'Allocation of site-spec costs'!$D618,'Capex forecast'!$Q$7:$Q$210,"Customer Connection")</f>
        <v>0</v>
      </c>
      <c r="M618" s="32">
        <f>SUMIFS('Capex forecast'!L$7:L$210,'Capex forecast'!$T$7:$T$210,'Allocation of site-spec costs'!$B618,'Capex forecast'!$S$7:$S$210,'Allocation of site-spec costs'!$D618,'Capex forecast'!$Q$7:$Q$210,"Customer Connection")</f>
        <v>0</v>
      </c>
      <c r="N618" s="32">
        <f>SUMIFS('Capex forecast'!M$7:M$210,'Capex forecast'!$T$7:$T$210,'Allocation of site-spec costs'!$B618,'Capex forecast'!$S$7:$S$210,'Allocation of site-spec costs'!$D618,'Capex forecast'!$Q$7:$Q$210,"Customer Connection")</f>
        <v>0</v>
      </c>
      <c r="O618" s="32">
        <f>SUMIFS('Capex forecast'!N$7:N$210,'Capex forecast'!$T$7:$T$210,'Allocation of site-spec costs'!$B618,'Capex forecast'!$S$7:$S$210,'Allocation of site-spec costs'!$D618,'Capex forecast'!$Q$7:$Q$210,"Customer Connection")</f>
        <v>0</v>
      </c>
      <c r="Q618" s="6" t="s">
        <v>154</v>
      </c>
      <c r="R618" s="6" t="str">
        <f>INDEX('Raw demand forecast'!$M$7:$M$5830,MATCH($Q618,'Raw demand forecast'!$B$7:$B$5830,0))</f>
        <v>No</v>
      </c>
      <c r="S618" s="6" t="str">
        <f>IF(COUNTIF($Q$93:Q618,$B618) = 1, "LV", IF(COUNTIF($Q$93:Q618,$B618) = 2, "HV", "ST"))</f>
        <v>HV</v>
      </c>
      <c r="T618" s="6" t="str">
        <f>INDEX('Demand forecast and growth rate'!$E$7:$E$273,MATCH($Q618,'Demand forecast and growth rate'!$B$7:$B$273,0))</f>
        <v>Steady/falling</v>
      </c>
      <c r="U618" s="32">
        <f>SUMIFS('Capex forecast'!E$7:E$210,'Capex forecast'!$T$7:$T$210,$Q618,'Capex forecast'!$S$7:$S$210,$S618,'Capex forecast'!$Q$7:$Q$210,"Augex")</f>
        <v>0</v>
      </c>
      <c r="V618" s="32">
        <f>SUMIFS('Capex forecast'!F$7:F$210,'Capex forecast'!$T$7:$T$210,$Q618,'Capex forecast'!$S$7:$S$210,$S618,'Capex forecast'!$Q$7:$Q$210,"Augex")</f>
        <v>0</v>
      </c>
      <c r="W618" s="32">
        <f>SUMIFS('Capex forecast'!G$7:G$210,'Capex forecast'!$T$7:$T$210,$Q618,'Capex forecast'!$S$7:$S$210,$S618,'Capex forecast'!$Q$7:$Q$210,"Augex")</f>
        <v>0</v>
      </c>
      <c r="X618" s="32">
        <f>SUMIFS('Capex forecast'!H$7:H$210,'Capex forecast'!$T$7:$T$210,$Q618,'Capex forecast'!$S$7:$S$210,$S618,'Capex forecast'!$Q$7:$Q$210,"Augex")</f>
        <v>0</v>
      </c>
      <c r="Y618" s="32">
        <f>SUMIFS('Capex forecast'!I$7:I$210,'Capex forecast'!$T$7:$T$210,$Q618,'Capex forecast'!$S$7:$S$210,$S618,'Capex forecast'!$Q$7:$Q$210,"Augex")</f>
        <v>0</v>
      </c>
      <c r="Z618" s="32">
        <f>SUMIFS('Capex forecast'!J$7:J$210,'Capex forecast'!$T$7:$T$210,$Q618,'Capex forecast'!$S$7:$S$210,$S618,'Capex forecast'!$Q$7:$Q$210,"Augex")</f>
        <v>0</v>
      </c>
      <c r="AA618" s="32">
        <f>SUMIFS('Capex forecast'!K$7:K$210,'Capex forecast'!$T$7:$T$210,$Q618,'Capex forecast'!$S$7:$S$210,$S618,'Capex forecast'!$Q$7:$Q$210,"Augex")</f>
        <v>0</v>
      </c>
      <c r="AB618" s="32">
        <f>SUMIFS('Capex forecast'!L$7:L$210,'Capex forecast'!$T$7:$T$210,$Q618,'Capex forecast'!$S$7:$S$210,$S618,'Capex forecast'!$Q$7:$Q$210,"Augex")</f>
        <v>0</v>
      </c>
      <c r="AC618" s="32">
        <f>SUMIFS('Capex forecast'!M$7:M$210,'Capex forecast'!$T$7:$T$210,$Q618,'Capex forecast'!$S$7:$S$210,$S618,'Capex forecast'!$Q$7:$Q$210,"Augex")</f>
        <v>0</v>
      </c>
      <c r="AD618" s="32">
        <f>SUMIFS('Capex forecast'!N$7:N$210,'Capex forecast'!$T$7:$T$210,$Q618,'Capex forecast'!$S$7:$S$210,$S618,'Capex forecast'!$Q$7:$Q$210,"Augex")</f>
        <v>0</v>
      </c>
      <c r="AF618" s="6" t="s">
        <v>154</v>
      </c>
      <c r="AG618" s="6" t="str">
        <f>INDEX('Raw demand forecast'!$M$7:$M$5830,MATCH($Q618,'Raw demand forecast'!$B$7:$B$5830,0))</f>
        <v>No</v>
      </c>
      <c r="AH618" s="6" t="str">
        <f>IF(COUNTIF($AF$93:AF618,$B618) = 1, "LV", IF(COUNTIF($AF$93:AF618,$B618) = 2, "HV", "ST"))</f>
        <v>HV</v>
      </c>
      <c r="AI618" s="6" t="str">
        <f>INDEX('Demand forecast and growth rate'!$E$7:$E$273,MATCH($Q618,'Demand forecast and growth rate'!$B$7:$B$273,0))</f>
        <v>Steady/falling</v>
      </c>
      <c r="AJ618" s="53">
        <f>SUMIFS('Capex forecast'!E$7:E$210,'Capex forecast'!$T$7:$T$210,$AF618,'Capex forecast'!$S$7:$S$210,$AH618,'Capex forecast'!$Q$7:$Q$210,"Repex")</f>
        <v>0</v>
      </c>
      <c r="AK618" s="53">
        <f>SUMIFS('Capex forecast'!F$7:F$210,'Capex forecast'!$T$7:$T$210,$AF618,'Capex forecast'!$S$7:$S$210,$AH618,'Capex forecast'!$Q$7:$Q$210,"Repex")</f>
        <v>0</v>
      </c>
      <c r="AL618" s="53">
        <f>SUMIFS('Capex forecast'!G$7:G$210,'Capex forecast'!$T$7:$T$210,$AF618,'Capex forecast'!$S$7:$S$210,$AH618,'Capex forecast'!$Q$7:$Q$210,"Repex")</f>
        <v>0</v>
      </c>
      <c r="AM618" s="53">
        <f>SUMIFS('Capex forecast'!H$7:H$210,'Capex forecast'!$T$7:$T$210,$AF618,'Capex forecast'!$S$7:$S$210,$AH618,'Capex forecast'!$Q$7:$Q$210,"Repex")</f>
        <v>0</v>
      </c>
      <c r="AN618" s="53">
        <f>SUMIFS('Capex forecast'!I$7:I$210,'Capex forecast'!$T$7:$T$210,$AF618,'Capex forecast'!$S$7:$S$210,$AH618,'Capex forecast'!$Q$7:$Q$210,"Repex")</f>
        <v>0</v>
      </c>
      <c r="AO618" s="53">
        <f>SUMIFS('Capex forecast'!J$7:J$210,'Capex forecast'!$T$7:$T$210,$AF618,'Capex forecast'!$S$7:$S$210,$AH618,'Capex forecast'!$Q$7:$Q$210,"Repex")</f>
        <v>0</v>
      </c>
      <c r="AP618" s="53">
        <f>SUMIFS('Capex forecast'!K$7:K$210,'Capex forecast'!$T$7:$T$210,$AF618,'Capex forecast'!$S$7:$S$210,$AH618,'Capex forecast'!$Q$7:$Q$210,"Repex")</f>
        <v>0</v>
      </c>
      <c r="AQ618" s="53">
        <f>SUMIFS('Capex forecast'!L$7:L$210,'Capex forecast'!$T$7:$T$210,$AF618,'Capex forecast'!$S$7:$S$210,$AH618,'Capex forecast'!$Q$7:$Q$210,"Repex")</f>
        <v>0</v>
      </c>
      <c r="AR618" s="53">
        <f>SUMIFS('Capex forecast'!M$7:M$210,'Capex forecast'!$T$7:$T$210,$AF618,'Capex forecast'!$S$7:$S$210,$AH618,'Capex forecast'!$Q$7:$Q$210,"Repex")</f>
        <v>0</v>
      </c>
      <c r="AS618" s="53">
        <f>SUMIFS('Capex forecast'!N$7:N$210,'Capex forecast'!$T$7:$T$210,$AF618,'Capex forecast'!$S$7:$S$210,$AH618,'Capex forecast'!$Q$7:$Q$210,"Repex")</f>
        <v>0</v>
      </c>
    </row>
    <row r="619" spans="2:45" ht="15">
      <c r="B619" s="6" t="s">
        <v>26</v>
      </c>
      <c r="C619" s="6" t="str">
        <f>INDEX('Raw demand forecast'!$M$7:$M$5830,MATCH($B619,'Raw demand forecast'!$B$7:$B$5830,0))</f>
        <v>No</v>
      </c>
      <c r="D619" s="6" t="str">
        <f>IF(COUNTIF($B$93:B619,$B619) = 1, "LV", IF(COUNTIF($B$93:B619,$B619) = 2, "HV", "ST"))</f>
        <v>HV</v>
      </c>
      <c r="E619" s="6" t="str">
        <f>INDEX('Demand forecast and growth rate'!$E$7:$E$273,MATCH($B619,'Demand forecast and growth rate'!$B$7:$B$273,0))</f>
        <v>Small growth</v>
      </c>
      <c r="F619" s="32">
        <f>SUMIFS('Capex forecast'!E$7:E$210,'Capex forecast'!$T$7:$T$210,'Allocation of site-spec costs'!$B619,'Capex forecast'!$S$7:$S$210,'Allocation of site-spec costs'!$D619,'Capex forecast'!$Q$7:$Q$210,"Customer Connection")</f>
        <v>0</v>
      </c>
      <c r="G619" s="32">
        <f>SUMIFS('Capex forecast'!F$7:F$210,'Capex forecast'!$T$7:$T$210,'Allocation of site-spec costs'!$B619,'Capex forecast'!$S$7:$S$210,'Allocation of site-spec costs'!$D619,'Capex forecast'!$Q$7:$Q$210,"Customer Connection")</f>
        <v>0</v>
      </c>
      <c r="H619" s="32">
        <f>SUMIFS('Capex forecast'!G$7:G$210,'Capex forecast'!$T$7:$T$210,'Allocation of site-spec costs'!$B619,'Capex forecast'!$S$7:$S$210,'Allocation of site-spec costs'!$D619,'Capex forecast'!$Q$7:$Q$210,"Customer Connection")</f>
        <v>0</v>
      </c>
      <c r="I619" s="32">
        <f>SUMIFS('Capex forecast'!H$7:H$210,'Capex forecast'!$T$7:$T$210,'Allocation of site-spec costs'!$B619,'Capex forecast'!$S$7:$S$210,'Allocation of site-spec costs'!$D619,'Capex forecast'!$Q$7:$Q$210,"Customer Connection")</f>
        <v>0</v>
      </c>
      <c r="J619" s="32">
        <f>SUMIFS('Capex forecast'!I$7:I$210,'Capex forecast'!$T$7:$T$210,'Allocation of site-spec costs'!$B619,'Capex forecast'!$S$7:$S$210,'Allocation of site-spec costs'!$D619,'Capex forecast'!$Q$7:$Q$210,"Customer Connection")</f>
        <v>0</v>
      </c>
      <c r="K619" s="32">
        <f>SUMIFS('Capex forecast'!J$7:J$210,'Capex forecast'!$T$7:$T$210,'Allocation of site-spec costs'!$B619,'Capex forecast'!$S$7:$S$210,'Allocation of site-spec costs'!$D619,'Capex forecast'!$Q$7:$Q$210,"Customer Connection")</f>
        <v>0</v>
      </c>
      <c r="L619" s="32">
        <f>SUMIFS('Capex forecast'!K$7:K$210,'Capex forecast'!$T$7:$T$210,'Allocation of site-spec costs'!$B619,'Capex forecast'!$S$7:$S$210,'Allocation of site-spec costs'!$D619,'Capex forecast'!$Q$7:$Q$210,"Customer Connection")</f>
        <v>0</v>
      </c>
      <c r="M619" s="32">
        <f>SUMIFS('Capex forecast'!L$7:L$210,'Capex forecast'!$T$7:$T$210,'Allocation of site-spec costs'!$B619,'Capex forecast'!$S$7:$S$210,'Allocation of site-spec costs'!$D619,'Capex forecast'!$Q$7:$Q$210,"Customer Connection")</f>
        <v>0</v>
      </c>
      <c r="N619" s="32">
        <f>SUMIFS('Capex forecast'!M$7:M$210,'Capex forecast'!$T$7:$T$210,'Allocation of site-spec costs'!$B619,'Capex forecast'!$S$7:$S$210,'Allocation of site-spec costs'!$D619,'Capex forecast'!$Q$7:$Q$210,"Customer Connection")</f>
        <v>0</v>
      </c>
      <c r="O619" s="32">
        <f>SUMIFS('Capex forecast'!N$7:N$210,'Capex forecast'!$T$7:$T$210,'Allocation of site-spec costs'!$B619,'Capex forecast'!$S$7:$S$210,'Allocation of site-spec costs'!$D619,'Capex forecast'!$Q$7:$Q$210,"Customer Connection")</f>
        <v>0</v>
      </c>
      <c r="Q619" s="6" t="s">
        <v>26</v>
      </c>
      <c r="R619" s="6" t="str">
        <f>INDEX('Raw demand forecast'!$M$7:$M$5830,MATCH($Q619,'Raw demand forecast'!$B$7:$B$5830,0))</f>
        <v>No</v>
      </c>
      <c r="S619" s="6" t="str">
        <f>IF(COUNTIF($Q$93:Q619,$B619) = 1, "LV", IF(COUNTIF($Q$93:Q619,$B619) = 2, "HV", "ST"))</f>
        <v>HV</v>
      </c>
      <c r="T619" s="6" t="str">
        <f>INDEX('Demand forecast and growth rate'!$E$7:$E$273,MATCH($Q619,'Demand forecast and growth rate'!$B$7:$B$273,0))</f>
        <v>Small growth</v>
      </c>
      <c r="U619" s="32">
        <f>SUMIFS('Capex forecast'!E$7:E$210,'Capex forecast'!$T$7:$T$210,$Q619,'Capex forecast'!$S$7:$S$210,$S619,'Capex forecast'!$Q$7:$Q$210,"Augex")</f>
        <v>0</v>
      </c>
      <c r="V619" s="32">
        <f>SUMIFS('Capex forecast'!F$7:F$210,'Capex forecast'!$T$7:$T$210,$Q619,'Capex forecast'!$S$7:$S$210,$S619,'Capex forecast'!$Q$7:$Q$210,"Augex")</f>
        <v>0</v>
      </c>
      <c r="W619" s="32">
        <f>SUMIFS('Capex forecast'!G$7:G$210,'Capex forecast'!$T$7:$T$210,$Q619,'Capex forecast'!$S$7:$S$210,$S619,'Capex forecast'!$Q$7:$Q$210,"Augex")</f>
        <v>0</v>
      </c>
      <c r="X619" s="32">
        <f>SUMIFS('Capex forecast'!H$7:H$210,'Capex forecast'!$T$7:$T$210,$Q619,'Capex forecast'!$S$7:$S$210,$S619,'Capex forecast'!$Q$7:$Q$210,"Augex")</f>
        <v>0</v>
      </c>
      <c r="Y619" s="32">
        <f>SUMIFS('Capex forecast'!I$7:I$210,'Capex forecast'!$T$7:$T$210,$Q619,'Capex forecast'!$S$7:$S$210,$S619,'Capex forecast'!$Q$7:$Q$210,"Augex")</f>
        <v>0</v>
      </c>
      <c r="Z619" s="32">
        <f>SUMIFS('Capex forecast'!J$7:J$210,'Capex forecast'!$T$7:$T$210,$Q619,'Capex forecast'!$S$7:$S$210,$S619,'Capex forecast'!$Q$7:$Q$210,"Augex")</f>
        <v>0</v>
      </c>
      <c r="AA619" s="32">
        <f>SUMIFS('Capex forecast'!K$7:K$210,'Capex forecast'!$T$7:$T$210,$Q619,'Capex forecast'!$S$7:$S$210,$S619,'Capex forecast'!$Q$7:$Q$210,"Augex")</f>
        <v>0</v>
      </c>
      <c r="AB619" s="32">
        <f>SUMIFS('Capex forecast'!L$7:L$210,'Capex forecast'!$T$7:$T$210,$Q619,'Capex forecast'!$S$7:$S$210,$S619,'Capex forecast'!$Q$7:$Q$210,"Augex")</f>
        <v>0</v>
      </c>
      <c r="AC619" s="32">
        <f>SUMIFS('Capex forecast'!M$7:M$210,'Capex forecast'!$T$7:$T$210,$Q619,'Capex forecast'!$S$7:$S$210,$S619,'Capex forecast'!$Q$7:$Q$210,"Augex")</f>
        <v>0</v>
      </c>
      <c r="AD619" s="32">
        <f>SUMIFS('Capex forecast'!N$7:N$210,'Capex forecast'!$T$7:$T$210,$Q619,'Capex forecast'!$S$7:$S$210,$S619,'Capex forecast'!$Q$7:$Q$210,"Augex")</f>
        <v>0</v>
      </c>
      <c r="AF619" s="6" t="s">
        <v>26</v>
      </c>
      <c r="AG619" s="6" t="str">
        <f>INDEX('Raw demand forecast'!$M$7:$M$5830,MATCH($Q619,'Raw demand forecast'!$B$7:$B$5830,0))</f>
        <v>No</v>
      </c>
      <c r="AH619" s="6" t="str">
        <f>IF(COUNTIF($AF$93:AF619,$B619) = 1, "LV", IF(COUNTIF($AF$93:AF619,$B619) = 2, "HV", "ST"))</f>
        <v>HV</v>
      </c>
      <c r="AI619" s="6" t="str">
        <f>INDEX('Demand forecast and growth rate'!$E$7:$E$273,MATCH($Q619,'Demand forecast and growth rate'!$B$7:$B$273,0))</f>
        <v>Small growth</v>
      </c>
      <c r="AJ619" s="53">
        <f>SUMIFS('Capex forecast'!E$7:E$210,'Capex forecast'!$T$7:$T$210,$AF619,'Capex forecast'!$S$7:$S$210,$AH619,'Capex forecast'!$Q$7:$Q$210,"Repex")</f>
        <v>0</v>
      </c>
      <c r="AK619" s="53">
        <f>SUMIFS('Capex forecast'!F$7:F$210,'Capex forecast'!$T$7:$T$210,$AF619,'Capex forecast'!$S$7:$S$210,$AH619,'Capex forecast'!$Q$7:$Q$210,"Repex")</f>
        <v>0</v>
      </c>
      <c r="AL619" s="53">
        <f>SUMIFS('Capex forecast'!G$7:G$210,'Capex forecast'!$T$7:$T$210,$AF619,'Capex forecast'!$S$7:$S$210,$AH619,'Capex forecast'!$Q$7:$Q$210,"Repex")</f>
        <v>0</v>
      </c>
      <c r="AM619" s="53">
        <f>SUMIFS('Capex forecast'!H$7:H$210,'Capex forecast'!$T$7:$T$210,$AF619,'Capex forecast'!$S$7:$S$210,$AH619,'Capex forecast'!$Q$7:$Q$210,"Repex")</f>
        <v>0</v>
      </c>
      <c r="AN619" s="53">
        <f>SUMIFS('Capex forecast'!I$7:I$210,'Capex forecast'!$T$7:$T$210,$AF619,'Capex forecast'!$S$7:$S$210,$AH619,'Capex forecast'!$Q$7:$Q$210,"Repex")</f>
        <v>0</v>
      </c>
      <c r="AO619" s="53">
        <f>SUMIFS('Capex forecast'!J$7:J$210,'Capex forecast'!$T$7:$T$210,$AF619,'Capex forecast'!$S$7:$S$210,$AH619,'Capex forecast'!$Q$7:$Q$210,"Repex")</f>
        <v>0</v>
      </c>
      <c r="AP619" s="53">
        <f>SUMIFS('Capex forecast'!K$7:K$210,'Capex forecast'!$T$7:$T$210,$AF619,'Capex forecast'!$S$7:$S$210,$AH619,'Capex forecast'!$Q$7:$Q$210,"Repex")</f>
        <v>0</v>
      </c>
      <c r="AQ619" s="53">
        <f>SUMIFS('Capex forecast'!L$7:L$210,'Capex forecast'!$T$7:$T$210,$AF619,'Capex forecast'!$S$7:$S$210,$AH619,'Capex forecast'!$Q$7:$Q$210,"Repex")</f>
        <v>0</v>
      </c>
      <c r="AR619" s="53">
        <f>SUMIFS('Capex forecast'!M$7:M$210,'Capex forecast'!$T$7:$T$210,$AF619,'Capex forecast'!$S$7:$S$210,$AH619,'Capex forecast'!$Q$7:$Q$210,"Repex")</f>
        <v>0</v>
      </c>
      <c r="AS619" s="53">
        <f>SUMIFS('Capex forecast'!N$7:N$210,'Capex forecast'!$T$7:$T$210,$AF619,'Capex forecast'!$S$7:$S$210,$AH619,'Capex forecast'!$Q$7:$Q$210,"Repex")</f>
        <v>0</v>
      </c>
    </row>
    <row r="620" spans="2:45" ht="15">
      <c r="B620" s="6" t="s">
        <v>69</v>
      </c>
      <c r="C620" s="6" t="str">
        <f>INDEX('Raw demand forecast'!$M$7:$M$5830,MATCH($B620,'Raw demand forecast'!$B$7:$B$5830,0))</f>
        <v>No</v>
      </c>
      <c r="D620" s="6" t="str">
        <f>IF(COUNTIF($B$93:B620,$B620) = 1, "LV", IF(COUNTIF($B$93:B620,$B620) = 2, "HV", "ST"))</f>
        <v>HV</v>
      </c>
      <c r="E620" s="6" t="str">
        <f>INDEX('Demand forecast and growth rate'!$E$7:$E$273,MATCH($B620,'Demand forecast and growth rate'!$B$7:$B$273,0))</f>
        <v>Small growth</v>
      </c>
      <c r="F620" s="32">
        <f>SUMIFS('Capex forecast'!E$7:E$210,'Capex forecast'!$T$7:$T$210,'Allocation of site-spec costs'!$B620,'Capex forecast'!$S$7:$S$210,'Allocation of site-spec costs'!$D620,'Capex forecast'!$Q$7:$Q$210,"Customer Connection")</f>
        <v>0</v>
      </c>
      <c r="G620" s="32">
        <f>SUMIFS('Capex forecast'!F$7:F$210,'Capex forecast'!$T$7:$T$210,'Allocation of site-spec costs'!$B620,'Capex forecast'!$S$7:$S$210,'Allocation of site-spec costs'!$D620,'Capex forecast'!$Q$7:$Q$210,"Customer Connection")</f>
        <v>0</v>
      </c>
      <c r="H620" s="32">
        <f>SUMIFS('Capex forecast'!G$7:G$210,'Capex forecast'!$T$7:$T$210,'Allocation of site-spec costs'!$B620,'Capex forecast'!$S$7:$S$210,'Allocation of site-spec costs'!$D620,'Capex forecast'!$Q$7:$Q$210,"Customer Connection")</f>
        <v>0</v>
      </c>
      <c r="I620" s="32">
        <f>SUMIFS('Capex forecast'!H$7:H$210,'Capex forecast'!$T$7:$T$210,'Allocation of site-spec costs'!$B620,'Capex forecast'!$S$7:$S$210,'Allocation of site-spec costs'!$D620,'Capex forecast'!$Q$7:$Q$210,"Customer Connection")</f>
        <v>0</v>
      </c>
      <c r="J620" s="32">
        <f>SUMIFS('Capex forecast'!I$7:I$210,'Capex forecast'!$T$7:$T$210,'Allocation of site-spec costs'!$B620,'Capex forecast'!$S$7:$S$210,'Allocation of site-spec costs'!$D620,'Capex forecast'!$Q$7:$Q$210,"Customer Connection")</f>
        <v>0</v>
      </c>
      <c r="K620" s="32">
        <f>SUMIFS('Capex forecast'!J$7:J$210,'Capex forecast'!$T$7:$T$210,'Allocation of site-spec costs'!$B620,'Capex forecast'!$S$7:$S$210,'Allocation of site-spec costs'!$D620,'Capex forecast'!$Q$7:$Q$210,"Customer Connection")</f>
        <v>0</v>
      </c>
      <c r="L620" s="32">
        <f>SUMIFS('Capex forecast'!K$7:K$210,'Capex forecast'!$T$7:$T$210,'Allocation of site-spec costs'!$B620,'Capex forecast'!$S$7:$S$210,'Allocation of site-spec costs'!$D620,'Capex forecast'!$Q$7:$Q$210,"Customer Connection")</f>
        <v>0</v>
      </c>
      <c r="M620" s="32">
        <f>SUMIFS('Capex forecast'!L$7:L$210,'Capex forecast'!$T$7:$T$210,'Allocation of site-spec costs'!$B620,'Capex forecast'!$S$7:$S$210,'Allocation of site-spec costs'!$D620,'Capex forecast'!$Q$7:$Q$210,"Customer Connection")</f>
        <v>0</v>
      </c>
      <c r="N620" s="32">
        <f>SUMIFS('Capex forecast'!M$7:M$210,'Capex forecast'!$T$7:$T$210,'Allocation of site-spec costs'!$B620,'Capex forecast'!$S$7:$S$210,'Allocation of site-spec costs'!$D620,'Capex forecast'!$Q$7:$Q$210,"Customer Connection")</f>
        <v>0</v>
      </c>
      <c r="O620" s="32">
        <f>SUMIFS('Capex forecast'!N$7:N$210,'Capex forecast'!$T$7:$T$210,'Allocation of site-spec costs'!$B620,'Capex forecast'!$S$7:$S$210,'Allocation of site-spec costs'!$D620,'Capex forecast'!$Q$7:$Q$210,"Customer Connection")</f>
        <v>0</v>
      </c>
      <c r="Q620" s="6" t="s">
        <v>69</v>
      </c>
      <c r="R620" s="6" t="str">
        <f>INDEX('Raw demand forecast'!$M$7:$M$5830,MATCH($Q620,'Raw demand forecast'!$B$7:$B$5830,0))</f>
        <v>No</v>
      </c>
      <c r="S620" s="6" t="str">
        <f>IF(COUNTIF($Q$93:Q620,$B620) = 1, "LV", IF(COUNTIF($Q$93:Q620,$B620) = 2, "HV", "ST"))</f>
        <v>HV</v>
      </c>
      <c r="T620" s="6" t="str">
        <f>INDEX('Demand forecast and growth rate'!$E$7:$E$273,MATCH($Q620,'Demand forecast and growth rate'!$B$7:$B$273,0))</f>
        <v>Small growth</v>
      </c>
      <c r="U620" s="32">
        <f>SUMIFS('Capex forecast'!E$7:E$210,'Capex forecast'!$T$7:$T$210,$Q620,'Capex forecast'!$S$7:$S$210,$S620,'Capex forecast'!$Q$7:$Q$210,"Augex")</f>
        <v>0</v>
      </c>
      <c r="V620" s="32">
        <f>SUMIFS('Capex forecast'!F$7:F$210,'Capex forecast'!$T$7:$T$210,$Q620,'Capex forecast'!$S$7:$S$210,$S620,'Capex forecast'!$Q$7:$Q$210,"Augex")</f>
        <v>0</v>
      </c>
      <c r="W620" s="32">
        <f>SUMIFS('Capex forecast'!G$7:G$210,'Capex forecast'!$T$7:$T$210,$Q620,'Capex forecast'!$S$7:$S$210,$S620,'Capex forecast'!$Q$7:$Q$210,"Augex")</f>
        <v>0</v>
      </c>
      <c r="X620" s="32">
        <f>SUMIFS('Capex forecast'!H$7:H$210,'Capex forecast'!$T$7:$T$210,$Q620,'Capex forecast'!$S$7:$S$210,$S620,'Capex forecast'!$Q$7:$Q$210,"Augex")</f>
        <v>0</v>
      </c>
      <c r="Y620" s="32">
        <f>SUMIFS('Capex forecast'!I$7:I$210,'Capex forecast'!$T$7:$T$210,$Q620,'Capex forecast'!$S$7:$S$210,$S620,'Capex forecast'!$Q$7:$Q$210,"Augex")</f>
        <v>0</v>
      </c>
      <c r="Z620" s="32">
        <f>SUMIFS('Capex forecast'!J$7:J$210,'Capex forecast'!$T$7:$T$210,$Q620,'Capex forecast'!$S$7:$S$210,$S620,'Capex forecast'!$Q$7:$Q$210,"Augex")</f>
        <v>0</v>
      </c>
      <c r="AA620" s="32">
        <f>SUMIFS('Capex forecast'!K$7:K$210,'Capex forecast'!$T$7:$T$210,$Q620,'Capex forecast'!$S$7:$S$210,$S620,'Capex forecast'!$Q$7:$Q$210,"Augex")</f>
        <v>0</v>
      </c>
      <c r="AB620" s="32">
        <f>SUMIFS('Capex forecast'!L$7:L$210,'Capex forecast'!$T$7:$T$210,$Q620,'Capex forecast'!$S$7:$S$210,$S620,'Capex forecast'!$Q$7:$Q$210,"Augex")</f>
        <v>0</v>
      </c>
      <c r="AC620" s="32">
        <f>SUMIFS('Capex forecast'!M$7:M$210,'Capex forecast'!$T$7:$T$210,$Q620,'Capex forecast'!$S$7:$S$210,$S620,'Capex forecast'!$Q$7:$Q$210,"Augex")</f>
        <v>0</v>
      </c>
      <c r="AD620" s="32">
        <f>SUMIFS('Capex forecast'!N$7:N$210,'Capex forecast'!$T$7:$T$210,$Q620,'Capex forecast'!$S$7:$S$210,$S620,'Capex forecast'!$Q$7:$Q$210,"Augex")</f>
        <v>0</v>
      </c>
      <c r="AF620" s="6" t="s">
        <v>69</v>
      </c>
      <c r="AG620" s="6" t="str">
        <f>INDEX('Raw demand forecast'!$M$7:$M$5830,MATCH($Q620,'Raw demand forecast'!$B$7:$B$5830,0))</f>
        <v>No</v>
      </c>
      <c r="AH620" s="6" t="str">
        <f>IF(COUNTIF($AF$93:AF620,$B620) = 1, "LV", IF(COUNTIF($AF$93:AF620,$B620) = 2, "HV", "ST"))</f>
        <v>HV</v>
      </c>
      <c r="AI620" s="6" t="str">
        <f>INDEX('Demand forecast and growth rate'!$E$7:$E$273,MATCH($Q620,'Demand forecast and growth rate'!$B$7:$B$273,0))</f>
        <v>Small growth</v>
      </c>
      <c r="AJ620" s="53">
        <f>SUMIFS('Capex forecast'!E$7:E$210,'Capex forecast'!$T$7:$T$210,$AF620,'Capex forecast'!$S$7:$S$210,$AH620,'Capex forecast'!$Q$7:$Q$210,"Repex")</f>
        <v>0</v>
      </c>
      <c r="AK620" s="53">
        <f>SUMIFS('Capex forecast'!F$7:F$210,'Capex forecast'!$T$7:$T$210,$AF620,'Capex forecast'!$S$7:$S$210,$AH620,'Capex forecast'!$Q$7:$Q$210,"Repex")</f>
        <v>0</v>
      </c>
      <c r="AL620" s="53">
        <f>SUMIFS('Capex forecast'!G$7:G$210,'Capex forecast'!$T$7:$T$210,$AF620,'Capex forecast'!$S$7:$S$210,$AH620,'Capex forecast'!$Q$7:$Q$210,"Repex")</f>
        <v>0</v>
      </c>
      <c r="AM620" s="53">
        <f>SUMIFS('Capex forecast'!H$7:H$210,'Capex forecast'!$T$7:$T$210,$AF620,'Capex forecast'!$S$7:$S$210,$AH620,'Capex forecast'!$Q$7:$Q$210,"Repex")</f>
        <v>0</v>
      </c>
      <c r="AN620" s="53">
        <f>SUMIFS('Capex forecast'!I$7:I$210,'Capex forecast'!$T$7:$T$210,$AF620,'Capex forecast'!$S$7:$S$210,$AH620,'Capex forecast'!$Q$7:$Q$210,"Repex")</f>
        <v>0</v>
      </c>
      <c r="AO620" s="53">
        <f>SUMIFS('Capex forecast'!J$7:J$210,'Capex forecast'!$T$7:$T$210,$AF620,'Capex forecast'!$S$7:$S$210,$AH620,'Capex forecast'!$Q$7:$Q$210,"Repex")</f>
        <v>0</v>
      </c>
      <c r="AP620" s="53">
        <f>SUMIFS('Capex forecast'!K$7:K$210,'Capex forecast'!$T$7:$T$210,$AF620,'Capex forecast'!$S$7:$S$210,$AH620,'Capex forecast'!$Q$7:$Q$210,"Repex")</f>
        <v>0</v>
      </c>
      <c r="AQ620" s="53">
        <f>SUMIFS('Capex forecast'!L$7:L$210,'Capex forecast'!$T$7:$T$210,$AF620,'Capex forecast'!$S$7:$S$210,$AH620,'Capex forecast'!$Q$7:$Q$210,"Repex")</f>
        <v>0</v>
      </c>
      <c r="AR620" s="53">
        <f>SUMIFS('Capex forecast'!M$7:M$210,'Capex forecast'!$T$7:$T$210,$AF620,'Capex forecast'!$S$7:$S$210,$AH620,'Capex forecast'!$Q$7:$Q$210,"Repex")</f>
        <v>0</v>
      </c>
      <c r="AS620" s="53">
        <f>SUMIFS('Capex forecast'!N$7:N$210,'Capex forecast'!$T$7:$T$210,$AF620,'Capex forecast'!$S$7:$S$210,$AH620,'Capex forecast'!$Q$7:$Q$210,"Repex")</f>
        <v>0</v>
      </c>
    </row>
    <row r="621" spans="2:45" ht="15">
      <c r="B621" s="6" t="s">
        <v>71</v>
      </c>
      <c r="C621" s="6" t="str">
        <f>INDEX('Raw demand forecast'!$M$7:$M$5830,MATCH($B621,'Raw demand forecast'!$B$7:$B$5830,0))</f>
        <v>No</v>
      </c>
      <c r="D621" s="6" t="str">
        <f>IF(COUNTIF($B$93:B621,$B621) = 1, "LV", IF(COUNTIF($B$93:B621,$B621) = 2, "HV", "ST"))</f>
        <v>HV</v>
      </c>
      <c r="E621" s="6" t="str">
        <f>INDEX('Demand forecast and growth rate'!$E$7:$E$273,MATCH($B621,'Demand forecast and growth rate'!$B$7:$B$273,0))</f>
        <v>High growth</v>
      </c>
      <c r="F621" s="32">
        <f>SUMIFS('Capex forecast'!E$7:E$210,'Capex forecast'!$T$7:$T$210,'Allocation of site-spec costs'!$B621,'Capex forecast'!$S$7:$S$210,'Allocation of site-spec costs'!$D621,'Capex forecast'!$Q$7:$Q$210,"Customer Connection")</f>
        <v>0</v>
      </c>
      <c r="G621" s="32">
        <f>SUMIFS('Capex forecast'!F$7:F$210,'Capex forecast'!$T$7:$T$210,'Allocation of site-spec costs'!$B621,'Capex forecast'!$S$7:$S$210,'Allocation of site-spec costs'!$D621,'Capex forecast'!$Q$7:$Q$210,"Customer Connection")</f>
        <v>0</v>
      </c>
      <c r="H621" s="32">
        <f>SUMIFS('Capex forecast'!G$7:G$210,'Capex forecast'!$T$7:$T$210,'Allocation of site-spec costs'!$B621,'Capex forecast'!$S$7:$S$210,'Allocation of site-spec costs'!$D621,'Capex forecast'!$Q$7:$Q$210,"Customer Connection")</f>
        <v>0</v>
      </c>
      <c r="I621" s="32">
        <f>SUMIFS('Capex forecast'!H$7:H$210,'Capex forecast'!$T$7:$T$210,'Allocation of site-spec costs'!$B621,'Capex forecast'!$S$7:$S$210,'Allocation of site-spec costs'!$D621,'Capex forecast'!$Q$7:$Q$210,"Customer Connection")</f>
        <v>0</v>
      </c>
      <c r="J621" s="32">
        <f>SUMIFS('Capex forecast'!I$7:I$210,'Capex forecast'!$T$7:$T$210,'Allocation of site-spec costs'!$B621,'Capex forecast'!$S$7:$S$210,'Allocation of site-spec costs'!$D621,'Capex forecast'!$Q$7:$Q$210,"Customer Connection")</f>
        <v>0</v>
      </c>
      <c r="K621" s="32">
        <f>SUMIFS('Capex forecast'!J$7:J$210,'Capex forecast'!$T$7:$T$210,'Allocation of site-spec costs'!$B621,'Capex forecast'!$S$7:$S$210,'Allocation of site-spec costs'!$D621,'Capex forecast'!$Q$7:$Q$210,"Customer Connection")</f>
        <v>0</v>
      </c>
      <c r="L621" s="32">
        <f>SUMIFS('Capex forecast'!K$7:K$210,'Capex forecast'!$T$7:$T$210,'Allocation of site-spec costs'!$B621,'Capex forecast'!$S$7:$S$210,'Allocation of site-spec costs'!$D621,'Capex forecast'!$Q$7:$Q$210,"Customer Connection")</f>
        <v>0</v>
      </c>
      <c r="M621" s="32">
        <f>SUMIFS('Capex forecast'!L$7:L$210,'Capex forecast'!$T$7:$T$210,'Allocation of site-spec costs'!$B621,'Capex forecast'!$S$7:$S$210,'Allocation of site-spec costs'!$D621,'Capex forecast'!$Q$7:$Q$210,"Customer Connection")</f>
        <v>0</v>
      </c>
      <c r="N621" s="32">
        <f>SUMIFS('Capex forecast'!M$7:M$210,'Capex forecast'!$T$7:$T$210,'Allocation of site-spec costs'!$B621,'Capex forecast'!$S$7:$S$210,'Allocation of site-spec costs'!$D621,'Capex forecast'!$Q$7:$Q$210,"Customer Connection")</f>
        <v>0</v>
      </c>
      <c r="O621" s="32">
        <f>SUMIFS('Capex forecast'!N$7:N$210,'Capex forecast'!$T$7:$T$210,'Allocation of site-spec costs'!$B621,'Capex forecast'!$S$7:$S$210,'Allocation of site-spec costs'!$D621,'Capex forecast'!$Q$7:$Q$210,"Customer Connection")</f>
        <v>0</v>
      </c>
      <c r="Q621" s="6" t="s">
        <v>71</v>
      </c>
      <c r="R621" s="6" t="str">
        <f>INDEX('Raw demand forecast'!$M$7:$M$5830,MATCH($Q621,'Raw demand forecast'!$B$7:$B$5830,0))</f>
        <v>No</v>
      </c>
      <c r="S621" s="6" t="str">
        <f>IF(COUNTIF($Q$93:Q621,$B621) = 1, "LV", IF(COUNTIF($Q$93:Q621,$B621) = 2, "HV", "ST"))</f>
        <v>HV</v>
      </c>
      <c r="T621" s="6" t="str">
        <f>INDEX('Demand forecast and growth rate'!$E$7:$E$273,MATCH($Q621,'Demand forecast and growth rate'!$B$7:$B$273,0))</f>
        <v>High growth</v>
      </c>
      <c r="U621" s="32">
        <f>SUMIFS('Capex forecast'!E$7:E$210,'Capex forecast'!$T$7:$T$210,$Q621,'Capex forecast'!$S$7:$S$210,$S621,'Capex forecast'!$Q$7:$Q$210,"Augex")</f>
        <v>0</v>
      </c>
      <c r="V621" s="32">
        <f>SUMIFS('Capex forecast'!F$7:F$210,'Capex forecast'!$T$7:$T$210,$Q621,'Capex forecast'!$S$7:$S$210,$S621,'Capex forecast'!$Q$7:$Q$210,"Augex")</f>
        <v>0</v>
      </c>
      <c r="W621" s="32">
        <f>SUMIFS('Capex forecast'!G$7:G$210,'Capex forecast'!$T$7:$T$210,$Q621,'Capex forecast'!$S$7:$S$210,$S621,'Capex forecast'!$Q$7:$Q$210,"Augex")</f>
        <v>0</v>
      </c>
      <c r="X621" s="32">
        <f>SUMIFS('Capex forecast'!H$7:H$210,'Capex forecast'!$T$7:$T$210,$Q621,'Capex forecast'!$S$7:$S$210,$S621,'Capex forecast'!$Q$7:$Q$210,"Augex")</f>
        <v>0</v>
      </c>
      <c r="Y621" s="32">
        <f>SUMIFS('Capex forecast'!I$7:I$210,'Capex forecast'!$T$7:$T$210,$Q621,'Capex forecast'!$S$7:$S$210,$S621,'Capex forecast'!$Q$7:$Q$210,"Augex")</f>
        <v>0</v>
      </c>
      <c r="Z621" s="32">
        <f>SUMIFS('Capex forecast'!J$7:J$210,'Capex forecast'!$T$7:$T$210,$Q621,'Capex forecast'!$S$7:$S$210,$S621,'Capex forecast'!$Q$7:$Q$210,"Augex")</f>
        <v>0</v>
      </c>
      <c r="AA621" s="32">
        <f>SUMIFS('Capex forecast'!K$7:K$210,'Capex forecast'!$T$7:$T$210,$Q621,'Capex forecast'!$S$7:$S$210,$S621,'Capex forecast'!$Q$7:$Q$210,"Augex")</f>
        <v>0</v>
      </c>
      <c r="AB621" s="32">
        <f>SUMIFS('Capex forecast'!L$7:L$210,'Capex forecast'!$T$7:$T$210,$Q621,'Capex forecast'!$S$7:$S$210,$S621,'Capex forecast'!$Q$7:$Q$210,"Augex")</f>
        <v>0</v>
      </c>
      <c r="AC621" s="32">
        <f>SUMIFS('Capex forecast'!M$7:M$210,'Capex forecast'!$T$7:$T$210,$Q621,'Capex forecast'!$S$7:$S$210,$S621,'Capex forecast'!$Q$7:$Q$210,"Augex")</f>
        <v>0</v>
      </c>
      <c r="AD621" s="32">
        <f>SUMIFS('Capex forecast'!N$7:N$210,'Capex forecast'!$T$7:$T$210,$Q621,'Capex forecast'!$S$7:$S$210,$S621,'Capex forecast'!$Q$7:$Q$210,"Augex")</f>
        <v>0</v>
      </c>
      <c r="AF621" s="6" t="s">
        <v>71</v>
      </c>
      <c r="AG621" s="6" t="str">
        <f>INDEX('Raw demand forecast'!$M$7:$M$5830,MATCH($Q621,'Raw demand forecast'!$B$7:$B$5830,0))</f>
        <v>No</v>
      </c>
      <c r="AH621" s="6" t="str">
        <f>IF(COUNTIF($AF$93:AF621,$B621) = 1, "LV", IF(COUNTIF($AF$93:AF621,$B621) = 2, "HV", "ST"))</f>
        <v>HV</v>
      </c>
      <c r="AI621" s="6" t="str">
        <f>INDEX('Demand forecast and growth rate'!$E$7:$E$273,MATCH($Q621,'Demand forecast and growth rate'!$B$7:$B$273,0))</f>
        <v>High growth</v>
      </c>
      <c r="AJ621" s="53">
        <f>SUMIFS('Capex forecast'!E$7:E$210,'Capex forecast'!$T$7:$T$210,$AF621,'Capex forecast'!$S$7:$S$210,$AH621,'Capex forecast'!$Q$7:$Q$210,"Repex")</f>
        <v>0</v>
      </c>
      <c r="AK621" s="53">
        <f>SUMIFS('Capex forecast'!F$7:F$210,'Capex forecast'!$T$7:$T$210,$AF621,'Capex forecast'!$S$7:$S$210,$AH621,'Capex forecast'!$Q$7:$Q$210,"Repex")</f>
        <v>0</v>
      </c>
      <c r="AL621" s="53">
        <f>SUMIFS('Capex forecast'!G$7:G$210,'Capex forecast'!$T$7:$T$210,$AF621,'Capex forecast'!$S$7:$S$210,$AH621,'Capex forecast'!$Q$7:$Q$210,"Repex")</f>
        <v>0</v>
      </c>
      <c r="AM621" s="53">
        <f>SUMIFS('Capex forecast'!H$7:H$210,'Capex forecast'!$T$7:$T$210,$AF621,'Capex forecast'!$S$7:$S$210,$AH621,'Capex forecast'!$Q$7:$Q$210,"Repex")</f>
        <v>0</v>
      </c>
      <c r="AN621" s="53">
        <f>SUMIFS('Capex forecast'!I$7:I$210,'Capex forecast'!$T$7:$T$210,$AF621,'Capex forecast'!$S$7:$S$210,$AH621,'Capex forecast'!$Q$7:$Q$210,"Repex")</f>
        <v>0</v>
      </c>
      <c r="AO621" s="53">
        <f>SUMIFS('Capex forecast'!J$7:J$210,'Capex forecast'!$T$7:$T$210,$AF621,'Capex forecast'!$S$7:$S$210,$AH621,'Capex forecast'!$Q$7:$Q$210,"Repex")</f>
        <v>0</v>
      </c>
      <c r="AP621" s="53">
        <f>SUMIFS('Capex forecast'!K$7:K$210,'Capex forecast'!$T$7:$T$210,$AF621,'Capex forecast'!$S$7:$S$210,$AH621,'Capex forecast'!$Q$7:$Q$210,"Repex")</f>
        <v>0</v>
      </c>
      <c r="AQ621" s="53">
        <f>SUMIFS('Capex forecast'!L$7:L$210,'Capex forecast'!$T$7:$T$210,$AF621,'Capex forecast'!$S$7:$S$210,$AH621,'Capex forecast'!$Q$7:$Q$210,"Repex")</f>
        <v>0</v>
      </c>
      <c r="AR621" s="53">
        <f>SUMIFS('Capex forecast'!M$7:M$210,'Capex forecast'!$T$7:$T$210,$AF621,'Capex forecast'!$S$7:$S$210,$AH621,'Capex forecast'!$Q$7:$Q$210,"Repex")</f>
        <v>0</v>
      </c>
      <c r="AS621" s="53">
        <f>SUMIFS('Capex forecast'!N$7:N$210,'Capex forecast'!$T$7:$T$210,$AF621,'Capex forecast'!$S$7:$S$210,$AH621,'Capex forecast'!$Q$7:$Q$210,"Repex")</f>
        <v>0</v>
      </c>
    </row>
    <row r="622" spans="2:45" ht="15">
      <c r="B622" s="6" t="s">
        <v>73</v>
      </c>
      <c r="C622" s="6" t="str">
        <f>INDEX('Raw demand forecast'!$M$7:$M$5830,MATCH($B622,'Raw demand forecast'!$B$7:$B$5830,0))</f>
        <v>No</v>
      </c>
      <c r="D622" s="6" t="str">
        <f>IF(COUNTIF($B$93:B622,$B622) = 1, "LV", IF(COUNTIF($B$93:B622,$B622) = 2, "HV", "ST"))</f>
        <v>HV</v>
      </c>
      <c r="E622" s="6" t="str">
        <f>INDEX('Demand forecast and growth rate'!$E$7:$E$273,MATCH($B622,'Demand forecast and growth rate'!$B$7:$B$273,0))</f>
        <v>Steady/falling</v>
      </c>
      <c r="F622" s="32">
        <f>SUMIFS('Capex forecast'!E$7:E$210,'Capex forecast'!$T$7:$T$210,'Allocation of site-spec costs'!$B622,'Capex forecast'!$S$7:$S$210,'Allocation of site-spec costs'!$D622,'Capex forecast'!$Q$7:$Q$210,"Customer Connection")</f>
        <v>0</v>
      </c>
      <c r="G622" s="32">
        <f>SUMIFS('Capex forecast'!F$7:F$210,'Capex forecast'!$T$7:$T$210,'Allocation of site-spec costs'!$B622,'Capex forecast'!$S$7:$S$210,'Allocation of site-spec costs'!$D622,'Capex forecast'!$Q$7:$Q$210,"Customer Connection")</f>
        <v>0</v>
      </c>
      <c r="H622" s="32">
        <f>SUMIFS('Capex forecast'!G$7:G$210,'Capex forecast'!$T$7:$T$210,'Allocation of site-spec costs'!$B622,'Capex forecast'!$S$7:$S$210,'Allocation of site-spec costs'!$D622,'Capex forecast'!$Q$7:$Q$210,"Customer Connection")</f>
        <v>0</v>
      </c>
      <c r="I622" s="32">
        <f>SUMIFS('Capex forecast'!H$7:H$210,'Capex forecast'!$T$7:$T$210,'Allocation of site-spec costs'!$B622,'Capex forecast'!$S$7:$S$210,'Allocation of site-spec costs'!$D622,'Capex forecast'!$Q$7:$Q$210,"Customer Connection")</f>
        <v>0</v>
      </c>
      <c r="J622" s="32">
        <f>SUMIFS('Capex forecast'!I$7:I$210,'Capex forecast'!$T$7:$T$210,'Allocation of site-spec costs'!$B622,'Capex forecast'!$S$7:$S$210,'Allocation of site-spec costs'!$D622,'Capex forecast'!$Q$7:$Q$210,"Customer Connection")</f>
        <v>0</v>
      </c>
      <c r="K622" s="32">
        <f>SUMIFS('Capex forecast'!J$7:J$210,'Capex forecast'!$T$7:$T$210,'Allocation of site-spec costs'!$B622,'Capex forecast'!$S$7:$S$210,'Allocation of site-spec costs'!$D622,'Capex forecast'!$Q$7:$Q$210,"Customer Connection")</f>
        <v>0</v>
      </c>
      <c r="L622" s="32">
        <f>SUMIFS('Capex forecast'!K$7:K$210,'Capex forecast'!$T$7:$T$210,'Allocation of site-spec costs'!$B622,'Capex forecast'!$S$7:$S$210,'Allocation of site-spec costs'!$D622,'Capex forecast'!$Q$7:$Q$210,"Customer Connection")</f>
        <v>0</v>
      </c>
      <c r="M622" s="32">
        <f>SUMIFS('Capex forecast'!L$7:L$210,'Capex forecast'!$T$7:$T$210,'Allocation of site-spec costs'!$B622,'Capex forecast'!$S$7:$S$210,'Allocation of site-spec costs'!$D622,'Capex forecast'!$Q$7:$Q$210,"Customer Connection")</f>
        <v>0</v>
      </c>
      <c r="N622" s="32">
        <f>SUMIFS('Capex forecast'!M$7:M$210,'Capex forecast'!$T$7:$T$210,'Allocation of site-spec costs'!$B622,'Capex forecast'!$S$7:$S$210,'Allocation of site-spec costs'!$D622,'Capex forecast'!$Q$7:$Q$210,"Customer Connection")</f>
        <v>0</v>
      </c>
      <c r="O622" s="32">
        <f>SUMIFS('Capex forecast'!N$7:N$210,'Capex forecast'!$T$7:$T$210,'Allocation of site-spec costs'!$B622,'Capex forecast'!$S$7:$S$210,'Allocation of site-spec costs'!$D622,'Capex forecast'!$Q$7:$Q$210,"Customer Connection")</f>
        <v>0</v>
      </c>
      <c r="Q622" s="6" t="s">
        <v>73</v>
      </c>
      <c r="R622" s="6" t="str">
        <f>INDEX('Raw demand forecast'!$M$7:$M$5830,MATCH($Q622,'Raw demand forecast'!$B$7:$B$5830,0))</f>
        <v>No</v>
      </c>
      <c r="S622" s="6" t="str">
        <f>IF(COUNTIF($Q$93:Q622,$B622) = 1, "LV", IF(COUNTIF($Q$93:Q622,$B622) = 2, "HV", "ST"))</f>
        <v>HV</v>
      </c>
      <c r="T622" s="6" t="str">
        <f>INDEX('Demand forecast and growth rate'!$E$7:$E$273,MATCH($Q622,'Demand forecast and growth rate'!$B$7:$B$273,0))</f>
        <v>Steady/falling</v>
      </c>
      <c r="U622" s="32">
        <f>SUMIFS('Capex forecast'!E$7:E$210,'Capex forecast'!$T$7:$T$210,$Q622,'Capex forecast'!$S$7:$S$210,$S622,'Capex forecast'!$Q$7:$Q$210,"Augex")</f>
        <v>0</v>
      </c>
      <c r="V622" s="32">
        <f>SUMIFS('Capex forecast'!F$7:F$210,'Capex forecast'!$T$7:$T$210,$Q622,'Capex forecast'!$S$7:$S$210,$S622,'Capex forecast'!$Q$7:$Q$210,"Augex")</f>
        <v>0</v>
      </c>
      <c r="W622" s="32">
        <f>SUMIFS('Capex forecast'!G$7:G$210,'Capex forecast'!$T$7:$T$210,$Q622,'Capex forecast'!$S$7:$S$210,$S622,'Capex forecast'!$Q$7:$Q$210,"Augex")</f>
        <v>0</v>
      </c>
      <c r="X622" s="32">
        <f>SUMIFS('Capex forecast'!H$7:H$210,'Capex forecast'!$T$7:$T$210,$Q622,'Capex forecast'!$S$7:$S$210,$S622,'Capex forecast'!$Q$7:$Q$210,"Augex")</f>
        <v>0</v>
      </c>
      <c r="Y622" s="32">
        <f>SUMIFS('Capex forecast'!I$7:I$210,'Capex forecast'!$T$7:$T$210,$Q622,'Capex forecast'!$S$7:$S$210,$S622,'Capex forecast'!$Q$7:$Q$210,"Augex")</f>
        <v>0</v>
      </c>
      <c r="Z622" s="32">
        <f>SUMIFS('Capex forecast'!J$7:J$210,'Capex forecast'!$T$7:$T$210,$Q622,'Capex forecast'!$S$7:$S$210,$S622,'Capex forecast'!$Q$7:$Q$210,"Augex")</f>
        <v>0</v>
      </c>
      <c r="AA622" s="32">
        <f>SUMIFS('Capex forecast'!K$7:K$210,'Capex forecast'!$T$7:$T$210,$Q622,'Capex forecast'!$S$7:$S$210,$S622,'Capex forecast'!$Q$7:$Q$210,"Augex")</f>
        <v>0</v>
      </c>
      <c r="AB622" s="32">
        <f>SUMIFS('Capex forecast'!L$7:L$210,'Capex forecast'!$T$7:$T$210,$Q622,'Capex forecast'!$S$7:$S$210,$S622,'Capex forecast'!$Q$7:$Q$210,"Augex")</f>
        <v>0</v>
      </c>
      <c r="AC622" s="32">
        <f>SUMIFS('Capex forecast'!M$7:M$210,'Capex forecast'!$T$7:$T$210,$Q622,'Capex forecast'!$S$7:$S$210,$S622,'Capex forecast'!$Q$7:$Q$210,"Augex")</f>
        <v>0</v>
      </c>
      <c r="AD622" s="32">
        <f>SUMIFS('Capex forecast'!N$7:N$210,'Capex forecast'!$T$7:$T$210,$Q622,'Capex forecast'!$S$7:$S$210,$S622,'Capex forecast'!$Q$7:$Q$210,"Augex")</f>
        <v>0</v>
      </c>
      <c r="AF622" s="6" t="s">
        <v>73</v>
      </c>
      <c r="AG622" s="6" t="str">
        <f>INDEX('Raw demand forecast'!$M$7:$M$5830,MATCH($Q622,'Raw demand forecast'!$B$7:$B$5830,0))</f>
        <v>No</v>
      </c>
      <c r="AH622" s="6" t="str">
        <f>IF(COUNTIF($AF$93:AF622,$B622) = 1, "LV", IF(COUNTIF($AF$93:AF622,$B622) = 2, "HV", "ST"))</f>
        <v>HV</v>
      </c>
      <c r="AI622" s="6" t="str">
        <f>INDEX('Demand forecast and growth rate'!$E$7:$E$273,MATCH($Q622,'Demand forecast and growth rate'!$B$7:$B$273,0))</f>
        <v>Steady/falling</v>
      </c>
      <c r="AJ622" s="53">
        <f>SUMIFS('Capex forecast'!E$7:E$210,'Capex forecast'!$T$7:$T$210,$AF622,'Capex forecast'!$S$7:$S$210,$AH622,'Capex forecast'!$Q$7:$Q$210,"Repex")</f>
        <v>0</v>
      </c>
      <c r="AK622" s="53">
        <f>SUMIFS('Capex forecast'!F$7:F$210,'Capex forecast'!$T$7:$T$210,$AF622,'Capex forecast'!$S$7:$S$210,$AH622,'Capex forecast'!$Q$7:$Q$210,"Repex")</f>
        <v>0</v>
      </c>
      <c r="AL622" s="53">
        <f>SUMIFS('Capex forecast'!G$7:G$210,'Capex forecast'!$T$7:$T$210,$AF622,'Capex forecast'!$S$7:$S$210,$AH622,'Capex forecast'!$Q$7:$Q$210,"Repex")</f>
        <v>0</v>
      </c>
      <c r="AM622" s="53">
        <f>SUMIFS('Capex forecast'!H$7:H$210,'Capex forecast'!$T$7:$T$210,$AF622,'Capex forecast'!$S$7:$S$210,$AH622,'Capex forecast'!$Q$7:$Q$210,"Repex")</f>
        <v>0</v>
      </c>
      <c r="AN622" s="53">
        <f>SUMIFS('Capex forecast'!I$7:I$210,'Capex forecast'!$T$7:$T$210,$AF622,'Capex forecast'!$S$7:$S$210,$AH622,'Capex forecast'!$Q$7:$Q$210,"Repex")</f>
        <v>0</v>
      </c>
      <c r="AO622" s="53">
        <f>SUMIFS('Capex forecast'!J$7:J$210,'Capex forecast'!$T$7:$T$210,$AF622,'Capex forecast'!$S$7:$S$210,$AH622,'Capex forecast'!$Q$7:$Q$210,"Repex")</f>
        <v>0</v>
      </c>
      <c r="AP622" s="53">
        <f>SUMIFS('Capex forecast'!K$7:K$210,'Capex forecast'!$T$7:$T$210,$AF622,'Capex forecast'!$S$7:$S$210,$AH622,'Capex forecast'!$Q$7:$Q$210,"Repex")</f>
        <v>0</v>
      </c>
      <c r="AQ622" s="53">
        <f>SUMIFS('Capex forecast'!L$7:L$210,'Capex forecast'!$T$7:$T$210,$AF622,'Capex forecast'!$S$7:$S$210,$AH622,'Capex forecast'!$Q$7:$Q$210,"Repex")</f>
        <v>0</v>
      </c>
      <c r="AR622" s="53">
        <f>SUMIFS('Capex forecast'!M$7:M$210,'Capex forecast'!$T$7:$T$210,$AF622,'Capex forecast'!$S$7:$S$210,$AH622,'Capex forecast'!$Q$7:$Q$210,"Repex")</f>
        <v>0</v>
      </c>
      <c r="AS622" s="53">
        <f>SUMIFS('Capex forecast'!N$7:N$210,'Capex forecast'!$T$7:$T$210,$AF622,'Capex forecast'!$S$7:$S$210,$AH622,'Capex forecast'!$Q$7:$Q$210,"Repex")</f>
        <v>0</v>
      </c>
    </row>
    <row r="623" spans="2:45" ht="15">
      <c r="B623" s="6" t="s">
        <v>86</v>
      </c>
      <c r="C623" s="6" t="str">
        <f>INDEX('Raw demand forecast'!$M$7:$M$5830,MATCH($B623,'Raw demand forecast'!$B$7:$B$5830,0))</f>
        <v>No</v>
      </c>
      <c r="D623" s="6" t="str">
        <f>IF(COUNTIF($B$93:B623,$B623) = 1, "LV", IF(COUNTIF($B$93:B623,$B623) = 2, "HV", "ST"))</f>
        <v>HV</v>
      </c>
      <c r="E623" s="6" t="str">
        <f>INDEX('Demand forecast and growth rate'!$E$7:$E$273,MATCH($B623,'Demand forecast and growth rate'!$B$7:$B$273,0))</f>
        <v>High growth</v>
      </c>
      <c r="F623" s="32">
        <f>SUMIFS('Capex forecast'!E$7:E$210,'Capex forecast'!$T$7:$T$210,'Allocation of site-spec costs'!$B623,'Capex forecast'!$S$7:$S$210,'Allocation of site-spec costs'!$D623,'Capex forecast'!$Q$7:$Q$210,"Customer Connection")</f>
        <v>0</v>
      </c>
      <c r="G623" s="32">
        <f>SUMIFS('Capex forecast'!F$7:F$210,'Capex forecast'!$T$7:$T$210,'Allocation of site-spec costs'!$B623,'Capex forecast'!$S$7:$S$210,'Allocation of site-spec costs'!$D623,'Capex forecast'!$Q$7:$Q$210,"Customer Connection")</f>
        <v>0</v>
      </c>
      <c r="H623" s="32">
        <f>SUMIFS('Capex forecast'!G$7:G$210,'Capex forecast'!$T$7:$T$210,'Allocation of site-spec costs'!$B623,'Capex forecast'!$S$7:$S$210,'Allocation of site-spec costs'!$D623,'Capex forecast'!$Q$7:$Q$210,"Customer Connection")</f>
        <v>0</v>
      </c>
      <c r="I623" s="32">
        <f>SUMIFS('Capex forecast'!H$7:H$210,'Capex forecast'!$T$7:$T$210,'Allocation of site-spec costs'!$B623,'Capex forecast'!$S$7:$S$210,'Allocation of site-spec costs'!$D623,'Capex forecast'!$Q$7:$Q$210,"Customer Connection")</f>
        <v>0</v>
      </c>
      <c r="J623" s="32">
        <f>SUMIFS('Capex forecast'!I$7:I$210,'Capex forecast'!$T$7:$T$210,'Allocation of site-spec costs'!$B623,'Capex forecast'!$S$7:$S$210,'Allocation of site-spec costs'!$D623,'Capex forecast'!$Q$7:$Q$210,"Customer Connection")</f>
        <v>0</v>
      </c>
      <c r="K623" s="32">
        <f>SUMIFS('Capex forecast'!J$7:J$210,'Capex forecast'!$T$7:$T$210,'Allocation of site-spec costs'!$B623,'Capex forecast'!$S$7:$S$210,'Allocation of site-spec costs'!$D623,'Capex forecast'!$Q$7:$Q$210,"Customer Connection")</f>
        <v>0</v>
      </c>
      <c r="L623" s="32">
        <f>SUMIFS('Capex forecast'!K$7:K$210,'Capex forecast'!$T$7:$T$210,'Allocation of site-spec costs'!$B623,'Capex forecast'!$S$7:$S$210,'Allocation of site-spec costs'!$D623,'Capex forecast'!$Q$7:$Q$210,"Customer Connection")</f>
        <v>0</v>
      </c>
      <c r="M623" s="32">
        <f>SUMIFS('Capex forecast'!L$7:L$210,'Capex forecast'!$T$7:$T$210,'Allocation of site-spec costs'!$B623,'Capex forecast'!$S$7:$S$210,'Allocation of site-spec costs'!$D623,'Capex forecast'!$Q$7:$Q$210,"Customer Connection")</f>
        <v>0</v>
      </c>
      <c r="N623" s="32">
        <f>SUMIFS('Capex forecast'!M$7:M$210,'Capex forecast'!$T$7:$T$210,'Allocation of site-spec costs'!$B623,'Capex forecast'!$S$7:$S$210,'Allocation of site-spec costs'!$D623,'Capex forecast'!$Q$7:$Q$210,"Customer Connection")</f>
        <v>0</v>
      </c>
      <c r="O623" s="32">
        <f>SUMIFS('Capex forecast'!N$7:N$210,'Capex forecast'!$T$7:$T$210,'Allocation of site-spec costs'!$B623,'Capex forecast'!$S$7:$S$210,'Allocation of site-spec costs'!$D623,'Capex forecast'!$Q$7:$Q$210,"Customer Connection")</f>
        <v>0</v>
      </c>
      <c r="Q623" s="6" t="s">
        <v>86</v>
      </c>
      <c r="R623" s="6" t="str">
        <f>INDEX('Raw demand forecast'!$M$7:$M$5830,MATCH($Q623,'Raw demand forecast'!$B$7:$B$5830,0))</f>
        <v>No</v>
      </c>
      <c r="S623" s="6" t="str">
        <f>IF(COUNTIF($Q$93:Q623,$B623) = 1, "LV", IF(COUNTIF($Q$93:Q623,$B623) = 2, "HV", "ST"))</f>
        <v>HV</v>
      </c>
      <c r="T623" s="6" t="str">
        <f>INDEX('Demand forecast and growth rate'!$E$7:$E$273,MATCH($Q623,'Demand forecast and growth rate'!$B$7:$B$273,0))</f>
        <v>High growth</v>
      </c>
      <c r="U623" s="32">
        <f>SUMIFS('Capex forecast'!E$7:E$210,'Capex forecast'!$T$7:$T$210,$Q623,'Capex forecast'!$S$7:$S$210,$S623,'Capex forecast'!$Q$7:$Q$210,"Augex")</f>
        <v>0</v>
      </c>
      <c r="V623" s="32">
        <f>SUMIFS('Capex forecast'!F$7:F$210,'Capex forecast'!$T$7:$T$210,$Q623,'Capex forecast'!$S$7:$S$210,$S623,'Capex forecast'!$Q$7:$Q$210,"Augex")</f>
        <v>0</v>
      </c>
      <c r="W623" s="32">
        <f>SUMIFS('Capex forecast'!G$7:G$210,'Capex forecast'!$T$7:$T$210,$Q623,'Capex forecast'!$S$7:$S$210,$S623,'Capex forecast'!$Q$7:$Q$210,"Augex")</f>
        <v>0</v>
      </c>
      <c r="X623" s="32">
        <f>SUMIFS('Capex forecast'!H$7:H$210,'Capex forecast'!$T$7:$T$210,$Q623,'Capex forecast'!$S$7:$S$210,$S623,'Capex forecast'!$Q$7:$Q$210,"Augex")</f>
        <v>0</v>
      </c>
      <c r="Y623" s="32">
        <f>SUMIFS('Capex forecast'!I$7:I$210,'Capex forecast'!$T$7:$T$210,$Q623,'Capex forecast'!$S$7:$S$210,$S623,'Capex forecast'!$Q$7:$Q$210,"Augex")</f>
        <v>0</v>
      </c>
      <c r="Z623" s="32">
        <f>SUMIFS('Capex forecast'!J$7:J$210,'Capex forecast'!$T$7:$T$210,$Q623,'Capex forecast'!$S$7:$S$210,$S623,'Capex forecast'!$Q$7:$Q$210,"Augex")</f>
        <v>0</v>
      </c>
      <c r="AA623" s="32">
        <f>SUMIFS('Capex forecast'!K$7:K$210,'Capex forecast'!$T$7:$T$210,$Q623,'Capex forecast'!$S$7:$S$210,$S623,'Capex forecast'!$Q$7:$Q$210,"Augex")</f>
        <v>0</v>
      </c>
      <c r="AB623" s="32">
        <f>SUMIFS('Capex forecast'!L$7:L$210,'Capex forecast'!$T$7:$T$210,$Q623,'Capex forecast'!$S$7:$S$210,$S623,'Capex forecast'!$Q$7:$Q$210,"Augex")</f>
        <v>0</v>
      </c>
      <c r="AC623" s="32">
        <f>SUMIFS('Capex forecast'!M$7:M$210,'Capex forecast'!$T$7:$T$210,$Q623,'Capex forecast'!$S$7:$S$210,$S623,'Capex forecast'!$Q$7:$Q$210,"Augex")</f>
        <v>0</v>
      </c>
      <c r="AD623" s="32">
        <f>SUMIFS('Capex forecast'!N$7:N$210,'Capex forecast'!$T$7:$T$210,$Q623,'Capex forecast'!$S$7:$S$210,$S623,'Capex forecast'!$Q$7:$Q$210,"Augex")</f>
        <v>0</v>
      </c>
      <c r="AF623" s="6" t="s">
        <v>86</v>
      </c>
      <c r="AG623" s="6" t="str">
        <f>INDEX('Raw demand forecast'!$M$7:$M$5830,MATCH($Q623,'Raw demand forecast'!$B$7:$B$5830,0))</f>
        <v>No</v>
      </c>
      <c r="AH623" s="6" t="str">
        <f>IF(COUNTIF($AF$93:AF623,$B623) = 1, "LV", IF(COUNTIF($AF$93:AF623,$B623) = 2, "HV", "ST"))</f>
        <v>HV</v>
      </c>
      <c r="AI623" s="6" t="str">
        <f>INDEX('Demand forecast and growth rate'!$E$7:$E$273,MATCH($Q623,'Demand forecast and growth rate'!$B$7:$B$273,0))</f>
        <v>High growth</v>
      </c>
      <c r="AJ623" s="53">
        <f>SUMIFS('Capex forecast'!E$7:E$210,'Capex forecast'!$T$7:$T$210,$AF623,'Capex forecast'!$S$7:$S$210,$AH623,'Capex forecast'!$Q$7:$Q$210,"Repex")</f>
        <v>0</v>
      </c>
      <c r="AK623" s="53">
        <f>SUMIFS('Capex forecast'!F$7:F$210,'Capex forecast'!$T$7:$T$210,$AF623,'Capex forecast'!$S$7:$S$210,$AH623,'Capex forecast'!$Q$7:$Q$210,"Repex")</f>
        <v>0</v>
      </c>
      <c r="AL623" s="53">
        <f>SUMIFS('Capex forecast'!G$7:G$210,'Capex forecast'!$T$7:$T$210,$AF623,'Capex forecast'!$S$7:$S$210,$AH623,'Capex forecast'!$Q$7:$Q$210,"Repex")</f>
        <v>0</v>
      </c>
      <c r="AM623" s="53">
        <f>SUMIFS('Capex forecast'!H$7:H$210,'Capex forecast'!$T$7:$T$210,$AF623,'Capex forecast'!$S$7:$S$210,$AH623,'Capex forecast'!$Q$7:$Q$210,"Repex")</f>
        <v>0</v>
      </c>
      <c r="AN623" s="53">
        <f>SUMIFS('Capex forecast'!I$7:I$210,'Capex forecast'!$T$7:$T$210,$AF623,'Capex forecast'!$S$7:$S$210,$AH623,'Capex forecast'!$Q$7:$Q$210,"Repex")</f>
        <v>0</v>
      </c>
      <c r="AO623" s="53">
        <f>SUMIFS('Capex forecast'!J$7:J$210,'Capex forecast'!$T$7:$T$210,$AF623,'Capex forecast'!$S$7:$S$210,$AH623,'Capex forecast'!$Q$7:$Q$210,"Repex")</f>
        <v>0</v>
      </c>
      <c r="AP623" s="53">
        <f>SUMIFS('Capex forecast'!K$7:K$210,'Capex forecast'!$T$7:$T$210,$AF623,'Capex forecast'!$S$7:$S$210,$AH623,'Capex forecast'!$Q$7:$Q$210,"Repex")</f>
        <v>0</v>
      </c>
      <c r="AQ623" s="53">
        <f>SUMIFS('Capex forecast'!L$7:L$210,'Capex forecast'!$T$7:$T$210,$AF623,'Capex forecast'!$S$7:$S$210,$AH623,'Capex forecast'!$Q$7:$Q$210,"Repex")</f>
        <v>0</v>
      </c>
      <c r="AR623" s="53">
        <f>SUMIFS('Capex forecast'!M$7:M$210,'Capex forecast'!$T$7:$T$210,$AF623,'Capex forecast'!$S$7:$S$210,$AH623,'Capex forecast'!$Q$7:$Q$210,"Repex")</f>
        <v>0</v>
      </c>
      <c r="AS623" s="53">
        <f>SUMIFS('Capex forecast'!N$7:N$210,'Capex forecast'!$T$7:$T$210,$AF623,'Capex forecast'!$S$7:$S$210,$AH623,'Capex forecast'!$Q$7:$Q$210,"Repex")</f>
        <v>0</v>
      </c>
    </row>
    <row r="624" spans="2:45" ht="15">
      <c r="B624" s="6" t="s">
        <v>130</v>
      </c>
      <c r="C624" s="6" t="str">
        <f>INDEX('Raw demand forecast'!$M$7:$M$5830,MATCH($B624,'Raw demand forecast'!$B$7:$B$5830,0))</f>
        <v>No</v>
      </c>
      <c r="D624" s="6" t="str">
        <f>IF(COUNTIF($B$93:B624,$B624) = 1, "LV", IF(COUNTIF($B$93:B624,$B624) = 2, "HV", "ST"))</f>
        <v>HV</v>
      </c>
      <c r="E624" s="6" t="str">
        <f>INDEX('Demand forecast and growth rate'!$E$7:$E$273,MATCH($B624,'Demand forecast and growth rate'!$B$7:$B$273,0))</f>
        <v>Steady/falling</v>
      </c>
      <c r="F624" s="32">
        <f>SUMIFS('Capex forecast'!E$7:E$210,'Capex forecast'!$T$7:$T$210,'Allocation of site-spec costs'!$B624,'Capex forecast'!$S$7:$S$210,'Allocation of site-spec costs'!$D624,'Capex forecast'!$Q$7:$Q$210,"Customer Connection")</f>
        <v>0</v>
      </c>
      <c r="G624" s="32">
        <f>SUMIFS('Capex forecast'!F$7:F$210,'Capex forecast'!$T$7:$T$210,'Allocation of site-spec costs'!$B624,'Capex forecast'!$S$7:$S$210,'Allocation of site-spec costs'!$D624,'Capex forecast'!$Q$7:$Q$210,"Customer Connection")</f>
        <v>0</v>
      </c>
      <c r="H624" s="32">
        <f>SUMIFS('Capex forecast'!G$7:G$210,'Capex forecast'!$T$7:$T$210,'Allocation of site-spec costs'!$B624,'Capex forecast'!$S$7:$S$210,'Allocation of site-spec costs'!$D624,'Capex forecast'!$Q$7:$Q$210,"Customer Connection")</f>
        <v>0</v>
      </c>
      <c r="I624" s="32">
        <f>SUMIFS('Capex forecast'!H$7:H$210,'Capex forecast'!$T$7:$T$210,'Allocation of site-spec costs'!$B624,'Capex forecast'!$S$7:$S$210,'Allocation of site-spec costs'!$D624,'Capex forecast'!$Q$7:$Q$210,"Customer Connection")</f>
        <v>0</v>
      </c>
      <c r="J624" s="32">
        <f>SUMIFS('Capex forecast'!I$7:I$210,'Capex forecast'!$T$7:$T$210,'Allocation of site-spec costs'!$B624,'Capex forecast'!$S$7:$S$210,'Allocation of site-spec costs'!$D624,'Capex forecast'!$Q$7:$Q$210,"Customer Connection")</f>
        <v>0</v>
      </c>
      <c r="K624" s="32">
        <f>SUMIFS('Capex forecast'!J$7:J$210,'Capex forecast'!$T$7:$T$210,'Allocation of site-spec costs'!$B624,'Capex forecast'!$S$7:$S$210,'Allocation of site-spec costs'!$D624,'Capex forecast'!$Q$7:$Q$210,"Customer Connection")</f>
        <v>0</v>
      </c>
      <c r="L624" s="32">
        <f>SUMIFS('Capex forecast'!K$7:K$210,'Capex forecast'!$T$7:$T$210,'Allocation of site-spec costs'!$B624,'Capex forecast'!$S$7:$S$210,'Allocation of site-spec costs'!$D624,'Capex forecast'!$Q$7:$Q$210,"Customer Connection")</f>
        <v>0</v>
      </c>
      <c r="M624" s="32">
        <f>SUMIFS('Capex forecast'!L$7:L$210,'Capex forecast'!$T$7:$T$210,'Allocation of site-spec costs'!$B624,'Capex forecast'!$S$7:$S$210,'Allocation of site-spec costs'!$D624,'Capex forecast'!$Q$7:$Q$210,"Customer Connection")</f>
        <v>0</v>
      </c>
      <c r="N624" s="32">
        <f>SUMIFS('Capex forecast'!M$7:M$210,'Capex forecast'!$T$7:$T$210,'Allocation of site-spec costs'!$B624,'Capex forecast'!$S$7:$S$210,'Allocation of site-spec costs'!$D624,'Capex forecast'!$Q$7:$Q$210,"Customer Connection")</f>
        <v>0</v>
      </c>
      <c r="O624" s="32">
        <f>SUMIFS('Capex forecast'!N$7:N$210,'Capex forecast'!$T$7:$T$210,'Allocation of site-spec costs'!$B624,'Capex forecast'!$S$7:$S$210,'Allocation of site-spec costs'!$D624,'Capex forecast'!$Q$7:$Q$210,"Customer Connection")</f>
        <v>0</v>
      </c>
      <c r="Q624" s="6" t="s">
        <v>130</v>
      </c>
      <c r="R624" s="6" t="str">
        <f>INDEX('Raw demand forecast'!$M$7:$M$5830,MATCH($Q624,'Raw demand forecast'!$B$7:$B$5830,0))</f>
        <v>No</v>
      </c>
      <c r="S624" s="6" t="str">
        <f>IF(COUNTIF($Q$93:Q624,$B624) = 1, "LV", IF(COUNTIF($Q$93:Q624,$B624) = 2, "HV", "ST"))</f>
        <v>HV</v>
      </c>
      <c r="T624" s="6" t="str">
        <f>INDEX('Demand forecast and growth rate'!$E$7:$E$273,MATCH($Q624,'Demand forecast and growth rate'!$B$7:$B$273,0))</f>
        <v>Steady/falling</v>
      </c>
      <c r="U624" s="32">
        <f>SUMIFS('Capex forecast'!E$7:E$210,'Capex forecast'!$T$7:$T$210,$Q624,'Capex forecast'!$S$7:$S$210,$S624,'Capex forecast'!$Q$7:$Q$210,"Augex")</f>
        <v>0</v>
      </c>
      <c r="V624" s="32">
        <f>SUMIFS('Capex forecast'!F$7:F$210,'Capex forecast'!$T$7:$T$210,$Q624,'Capex forecast'!$S$7:$S$210,$S624,'Capex forecast'!$Q$7:$Q$210,"Augex")</f>
        <v>0</v>
      </c>
      <c r="W624" s="32">
        <f>SUMIFS('Capex forecast'!G$7:G$210,'Capex forecast'!$T$7:$T$210,$Q624,'Capex forecast'!$S$7:$S$210,$S624,'Capex forecast'!$Q$7:$Q$210,"Augex")</f>
        <v>0</v>
      </c>
      <c r="X624" s="32">
        <f>SUMIFS('Capex forecast'!H$7:H$210,'Capex forecast'!$T$7:$T$210,$Q624,'Capex forecast'!$S$7:$S$210,$S624,'Capex forecast'!$Q$7:$Q$210,"Augex")</f>
        <v>0</v>
      </c>
      <c r="Y624" s="32">
        <f>SUMIFS('Capex forecast'!I$7:I$210,'Capex forecast'!$T$7:$T$210,$Q624,'Capex forecast'!$S$7:$S$210,$S624,'Capex forecast'!$Q$7:$Q$210,"Augex")</f>
        <v>0</v>
      </c>
      <c r="Z624" s="32">
        <f>SUMIFS('Capex forecast'!J$7:J$210,'Capex forecast'!$T$7:$T$210,$Q624,'Capex forecast'!$S$7:$S$210,$S624,'Capex forecast'!$Q$7:$Q$210,"Augex")</f>
        <v>0</v>
      </c>
      <c r="AA624" s="32">
        <f>SUMIFS('Capex forecast'!K$7:K$210,'Capex forecast'!$T$7:$T$210,$Q624,'Capex forecast'!$S$7:$S$210,$S624,'Capex forecast'!$Q$7:$Q$210,"Augex")</f>
        <v>0</v>
      </c>
      <c r="AB624" s="32">
        <f>SUMIFS('Capex forecast'!L$7:L$210,'Capex forecast'!$T$7:$T$210,$Q624,'Capex forecast'!$S$7:$S$210,$S624,'Capex forecast'!$Q$7:$Q$210,"Augex")</f>
        <v>0</v>
      </c>
      <c r="AC624" s="32">
        <f>SUMIFS('Capex forecast'!M$7:M$210,'Capex forecast'!$T$7:$T$210,$Q624,'Capex forecast'!$S$7:$S$210,$S624,'Capex forecast'!$Q$7:$Q$210,"Augex")</f>
        <v>0</v>
      </c>
      <c r="AD624" s="32">
        <f>SUMIFS('Capex forecast'!N$7:N$210,'Capex forecast'!$T$7:$T$210,$Q624,'Capex forecast'!$S$7:$S$210,$S624,'Capex forecast'!$Q$7:$Q$210,"Augex")</f>
        <v>0</v>
      </c>
      <c r="AF624" s="6" t="s">
        <v>130</v>
      </c>
      <c r="AG624" s="6" t="str">
        <f>INDEX('Raw demand forecast'!$M$7:$M$5830,MATCH($Q624,'Raw demand forecast'!$B$7:$B$5830,0))</f>
        <v>No</v>
      </c>
      <c r="AH624" s="6" t="str">
        <f>IF(COUNTIF($AF$93:AF624,$B624) = 1, "LV", IF(COUNTIF($AF$93:AF624,$B624) = 2, "HV", "ST"))</f>
        <v>HV</v>
      </c>
      <c r="AI624" s="6" t="str">
        <f>INDEX('Demand forecast and growth rate'!$E$7:$E$273,MATCH($Q624,'Demand forecast and growth rate'!$B$7:$B$273,0))</f>
        <v>Steady/falling</v>
      </c>
      <c r="AJ624" s="53">
        <f>SUMIFS('Capex forecast'!E$7:E$210,'Capex forecast'!$T$7:$T$210,$AF624,'Capex forecast'!$S$7:$S$210,$AH624,'Capex forecast'!$Q$7:$Q$210,"Repex")</f>
        <v>0</v>
      </c>
      <c r="AK624" s="53">
        <f>SUMIFS('Capex forecast'!F$7:F$210,'Capex forecast'!$T$7:$T$210,$AF624,'Capex forecast'!$S$7:$S$210,$AH624,'Capex forecast'!$Q$7:$Q$210,"Repex")</f>
        <v>0</v>
      </c>
      <c r="AL624" s="53">
        <f>SUMIFS('Capex forecast'!G$7:G$210,'Capex forecast'!$T$7:$T$210,$AF624,'Capex forecast'!$S$7:$S$210,$AH624,'Capex forecast'!$Q$7:$Q$210,"Repex")</f>
        <v>0</v>
      </c>
      <c r="AM624" s="53">
        <f>SUMIFS('Capex forecast'!H$7:H$210,'Capex forecast'!$T$7:$T$210,$AF624,'Capex forecast'!$S$7:$S$210,$AH624,'Capex forecast'!$Q$7:$Q$210,"Repex")</f>
        <v>0</v>
      </c>
      <c r="AN624" s="53">
        <f>SUMIFS('Capex forecast'!I$7:I$210,'Capex forecast'!$T$7:$T$210,$AF624,'Capex forecast'!$S$7:$S$210,$AH624,'Capex forecast'!$Q$7:$Q$210,"Repex")</f>
        <v>0</v>
      </c>
      <c r="AO624" s="53">
        <f>SUMIFS('Capex forecast'!J$7:J$210,'Capex forecast'!$T$7:$T$210,$AF624,'Capex forecast'!$S$7:$S$210,$AH624,'Capex forecast'!$Q$7:$Q$210,"Repex")</f>
        <v>0</v>
      </c>
      <c r="AP624" s="53">
        <f>SUMIFS('Capex forecast'!K$7:K$210,'Capex forecast'!$T$7:$T$210,$AF624,'Capex forecast'!$S$7:$S$210,$AH624,'Capex forecast'!$Q$7:$Q$210,"Repex")</f>
        <v>0</v>
      </c>
      <c r="AQ624" s="53">
        <f>SUMIFS('Capex forecast'!L$7:L$210,'Capex forecast'!$T$7:$T$210,$AF624,'Capex forecast'!$S$7:$S$210,$AH624,'Capex forecast'!$Q$7:$Q$210,"Repex")</f>
        <v>0</v>
      </c>
      <c r="AR624" s="53">
        <f>SUMIFS('Capex forecast'!M$7:M$210,'Capex forecast'!$T$7:$T$210,$AF624,'Capex forecast'!$S$7:$S$210,$AH624,'Capex forecast'!$Q$7:$Q$210,"Repex")</f>
        <v>0</v>
      </c>
      <c r="AS624" s="53">
        <f>SUMIFS('Capex forecast'!N$7:N$210,'Capex forecast'!$T$7:$T$210,$AF624,'Capex forecast'!$S$7:$S$210,$AH624,'Capex forecast'!$Q$7:$Q$210,"Repex")</f>
        <v>0</v>
      </c>
    </row>
    <row r="625" spans="2:45" ht="15">
      <c r="B625" s="6" t="s">
        <v>170</v>
      </c>
      <c r="C625" s="6" t="str">
        <f>INDEX('Raw demand forecast'!$M$7:$M$5830,MATCH($B625,'Raw demand forecast'!$B$7:$B$5830,0))</f>
        <v>No</v>
      </c>
      <c r="D625" s="6" t="str">
        <f>IF(COUNTIF($B$93:B625,$B625) = 1, "LV", IF(COUNTIF($B$93:B625,$B625) = 2, "HV", "ST"))</f>
        <v>HV</v>
      </c>
      <c r="E625" s="6" t="str">
        <f>INDEX('Demand forecast and growth rate'!$E$7:$E$273,MATCH($B625,'Demand forecast and growth rate'!$B$7:$B$273,0))</f>
        <v>Small growth</v>
      </c>
      <c r="F625" s="32">
        <f>SUMIFS('Capex forecast'!E$7:E$210,'Capex forecast'!$T$7:$T$210,'Allocation of site-spec costs'!$B625,'Capex forecast'!$S$7:$S$210,'Allocation of site-spec costs'!$D625,'Capex forecast'!$Q$7:$Q$210,"Customer Connection")</f>
        <v>0</v>
      </c>
      <c r="G625" s="32">
        <f>SUMIFS('Capex forecast'!F$7:F$210,'Capex forecast'!$T$7:$T$210,'Allocation of site-spec costs'!$B625,'Capex forecast'!$S$7:$S$210,'Allocation of site-spec costs'!$D625,'Capex forecast'!$Q$7:$Q$210,"Customer Connection")</f>
        <v>0</v>
      </c>
      <c r="H625" s="32">
        <f>SUMIFS('Capex forecast'!G$7:G$210,'Capex forecast'!$T$7:$T$210,'Allocation of site-spec costs'!$B625,'Capex forecast'!$S$7:$S$210,'Allocation of site-spec costs'!$D625,'Capex forecast'!$Q$7:$Q$210,"Customer Connection")</f>
        <v>0</v>
      </c>
      <c r="I625" s="32">
        <f>SUMIFS('Capex forecast'!H$7:H$210,'Capex forecast'!$T$7:$T$210,'Allocation of site-spec costs'!$B625,'Capex forecast'!$S$7:$S$210,'Allocation of site-spec costs'!$D625,'Capex forecast'!$Q$7:$Q$210,"Customer Connection")</f>
        <v>0</v>
      </c>
      <c r="J625" s="32">
        <f>SUMIFS('Capex forecast'!I$7:I$210,'Capex forecast'!$T$7:$T$210,'Allocation of site-spec costs'!$B625,'Capex forecast'!$S$7:$S$210,'Allocation of site-spec costs'!$D625,'Capex forecast'!$Q$7:$Q$210,"Customer Connection")</f>
        <v>0</v>
      </c>
      <c r="K625" s="32">
        <f>SUMIFS('Capex forecast'!J$7:J$210,'Capex forecast'!$T$7:$T$210,'Allocation of site-spec costs'!$B625,'Capex forecast'!$S$7:$S$210,'Allocation of site-spec costs'!$D625,'Capex forecast'!$Q$7:$Q$210,"Customer Connection")</f>
        <v>0</v>
      </c>
      <c r="L625" s="32">
        <f>SUMIFS('Capex forecast'!K$7:K$210,'Capex forecast'!$T$7:$T$210,'Allocation of site-spec costs'!$B625,'Capex forecast'!$S$7:$S$210,'Allocation of site-spec costs'!$D625,'Capex forecast'!$Q$7:$Q$210,"Customer Connection")</f>
        <v>0</v>
      </c>
      <c r="M625" s="32">
        <f>SUMIFS('Capex forecast'!L$7:L$210,'Capex forecast'!$T$7:$T$210,'Allocation of site-spec costs'!$B625,'Capex forecast'!$S$7:$S$210,'Allocation of site-spec costs'!$D625,'Capex forecast'!$Q$7:$Q$210,"Customer Connection")</f>
        <v>0</v>
      </c>
      <c r="N625" s="32">
        <f>SUMIFS('Capex forecast'!M$7:M$210,'Capex forecast'!$T$7:$T$210,'Allocation of site-spec costs'!$B625,'Capex forecast'!$S$7:$S$210,'Allocation of site-spec costs'!$D625,'Capex forecast'!$Q$7:$Q$210,"Customer Connection")</f>
        <v>0</v>
      </c>
      <c r="O625" s="32">
        <f>SUMIFS('Capex forecast'!N$7:N$210,'Capex forecast'!$T$7:$T$210,'Allocation of site-spec costs'!$B625,'Capex forecast'!$S$7:$S$210,'Allocation of site-spec costs'!$D625,'Capex forecast'!$Q$7:$Q$210,"Customer Connection")</f>
        <v>0</v>
      </c>
      <c r="Q625" s="6" t="s">
        <v>170</v>
      </c>
      <c r="R625" s="6" t="str">
        <f>INDEX('Raw demand forecast'!$M$7:$M$5830,MATCH($Q625,'Raw demand forecast'!$B$7:$B$5830,0))</f>
        <v>No</v>
      </c>
      <c r="S625" s="6" t="str">
        <f>IF(COUNTIF($Q$93:Q625,$B625) = 1, "LV", IF(COUNTIF($Q$93:Q625,$B625) = 2, "HV", "ST"))</f>
        <v>HV</v>
      </c>
      <c r="T625" s="6" t="str">
        <f>INDEX('Demand forecast and growth rate'!$E$7:$E$273,MATCH($Q625,'Demand forecast and growth rate'!$B$7:$B$273,0))</f>
        <v>Small growth</v>
      </c>
      <c r="U625" s="32">
        <f>SUMIFS('Capex forecast'!E$7:E$210,'Capex forecast'!$T$7:$T$210,$Q625,'Capex forecast'!$S$7:$S$210,$S625,'Capex forecast'!$Q$7:$Q$210,"Augex")</f>
        <v>0</v>
      </c>
      <c r="V625" s="32">
        <f>SUMIFS('Capex forecast'!F$7:F$210,'Capex forecast'!$T$7:$T$210,$Q625,'Capex forecast'!$S$7:$S$210,$S625,'Capex forecast'!$Q$7:$Q$210,"Augex")</f>
        <v>0</v>
      </c>
      <c r="W625" s="32">
        <f>SUMIFS('Capex forecast'!G$7:G$210,'Capex forecast'!$T$7:$T$210,$Q625,'Capex forecast'!$S$7:$S$210,$S625,'Capex forecast'!$Q$7:$Q$210,"Augex")</f>
        <v>0</v>
      </c>
      <c r="X625" s="32">
        <f>SUMIFS('Capex forecast'!H$7:H$210,'Capex forecast'!$T$7:$T$210,$Q625,'Capex forecast'!$S$7:$S$210,$S625,'Capex forecast'!$Q$7:$Q$210,"Augex")</f>
        <v>0</v>
      </c>
      <c r="Y625" s="32">
        <f>SUMIFS('Capex forecast'!I$7:I$210,'Capex forecast'!$T$7:$T$210,$Q625,'Capex forecast'!$S$7:$S$210,$S625,'Capex forecast'!$Q$7:$Q$210,"Augex")</f>
        <v>0</v>
      </c>
      <c r="Z625" s="32">
        <f>SUMIFS('Capex forecast'!J$7:J$210,'Capex forecast'!$T$7:$T$210,$Q625,'Capex forecast'!$S$7:$S$210,$S625,'Capex forecast'!$Q$7:$Q$210,"Augex")</f>
        <v>0</v>
      </c>
      <c r="AA625" s="32">
        <f>SUMIFS('Capex forecast'!K$7:K$210,'Capex forecast'!$T$7:$T$210,$Q625,'Capex forecast'!$S$7:$S$210,$S625,'Capex forecast'!$Q$7:$Q$210,"Augex")</f>
        <v>0</v>
      </c>
      <c r="AB625" s="32">
        <f>SUMIFS('Capex forecast'!L$7:L$210,'Capex forecast'!$T$7:$T$210,$Q625,'Capex forecast'!$S$7:$S$210,$S625,'Capex forecast'!$Q$7:$Q$210,"Augex")</f>
        <v>0</v>
      </c>
      <c r="AC625" s="32">
        <f>SUMIFS('Capex forecast'!M$7:M$210,'Capex forecast'!$T$7:$T$210,$Q625,'Capex forecast'!$S$7:$S$210,$S625,'Capex forecast'!$Q$7:$Q$210,"Augex")</f>
        <v>0</v>
      </c>
      <c r="AD625" s="32">
        <f>SUMIFS('Capex forecast'!N$7:N$210,'Capex forecast'!$T$7:$T$210,$Q625,'Capex forecast'!$S$7:$S$210,$S625,'Capex forecast'!$Q$7:$Q$210,"Augex")</f>
        <v>0</v>
      </c>
      <c r="AF625" s="6" t="s">
        <v>170</v>
      </c>
      <c r="AG625" s="6" t="str">
        <f>INDEX('Raw demand forecast'!$M$7:$M$5830,MATCH($Q625,'Raw demand forecast'!$B$7:$B$5830,0))</f>
        <v>No</v>
      </c>
      <c r="AH625" s="6" t="str">
        <f>IF(COUNTIF($AF$93:AF625,$B625) = 1, "LV", IF(COUNTIF($AF$93:AF625,$B625) = 2, "HV", "ST"))</f>
        <v>HV</v>
      </c>
      <c r="AI625" s="6" t="str">
        <f>INDEX('Demand forecast and growth rate'!$E$7:$E$273,MATCH($Q625,'Demand forecast and growth rate'!$B$7:$B$273,0))</f>
        <v>Small growth</v>
      </c>
      <c r="AJ625" s="53">
        <f>SUMIFS('Capex forecast'!E$7:E$210,'Capex forecast'!$T$7:$T$210,$AF625,'Capex forecast'!$S$7:$S$210,$AH625,'Capex forecast'!$Q$7:$Q$210,"Repex")</f>
        <v>0</v>
      </c>
      <c r="AK625" s="53">
        <f>SUMIFS('Capex forecast'!F$7:F$210,'Capex forecast'!$T$7:$T$210,$AF625,'Capex forecast'!$S$7:$S$210,$AH625,'Capex forecast'!$Q$7:$Q$210,"Repex")</f>
        <v>0</v>
      </c>
      <c r="AL625" s="53">
        <f>SUMIFS('Capex forecast'!G$7:G$210,'Capex forecast'!$T$7:$T$210,$AF625,'Capex forecast'!$S$7:$S$210,$AH625,'Capex forecast'!$Q$7:$Q$210,"Repex")</f>
        <v>0</v>
      </c>
      <c r="AM625" s="53">
        <f>SUMIFS('Capex forecast'!H$7:H$210,'Capex forecast'!$T$7:$T$210,$AF625,'Capex forecast'!$S$7:$S$210,$AH625,'Capex forecast'!$Q$7:$Q$210,"Repex")</f>
        <v>0</v>
      </c>
      <c r="AN625" s="53">
        <f>SUMIFS('Capex forecast'!I$7:I$210,'Capex forecast'!$T$7:$T$210,$AF625,'Capex forecast'!$S$7:$S$210,$AH625,'Capex forecast'!$Q$7:$Q$210,"Repex")</f>
        <v>0</v>
      </c>
      <c r="AO625" s="53">
        <f>SUMIFS('Capex forecast'!J$7:J$210,'Capex forecast'!$T$7:$T$210,$AF625,'Capex forecast'!$S$7:$S$210,$AH625,'Capex forecast'!$Q$7:$Q$210,"Repex")</f>
        <v>0</v>
      </c>
      <c r="AP625" s="53">
        <f>SUMIFS('Capex forecast'!K$7:K$210,'Capex forecast'!$T$7:$T$210,$AF625,'Capex forecast'!$S$7:$S$210,$AH625,'Capex forecast'!$Q$7:$Q$210,"Repex")</f>
        <v>0</v>
      </c>
      <c r="AQ625" s="53">
        <f>SUMIFS('Capex forecast'!L$7:L$210,'Capex forecast'!$T$7:$T$210,$AF625,'Capex forecast'!$S$7:$S$210,$AH625,'Capex forecast'!$Q$7:$Q$210,"Repex")</f>
        <v>0</v>
      </c>
      <c r="AR625" s="53">
        <f>SUMIFS('Capex forecast'!M$7:M$210,'Capex forecast'!$T$7:$T$210,$AF625,'Capex forecast'!$S$7:$S$210,$AH625,'Capex forecast'!$Q$7:$Q$210,"Repex")</f>
        <v>0</v>
      </c>
      <c r="AS625" s="53">
        <f>SUMIFS('Capex forecast'!N$7:N$210,'Capex forecast'!$T$7:$T$210,$AF625,'Capex forecast'!$S$7:$S$210,$AH625,'Capex forecast'!$Q$7:$Q$210,"Repex")</f>
        <v>0</v>
      </c>
    </row>
    <row r="626" spans="2:45" ht="15">
      <c r="B626" s="6" t="s">
        <v>162</v>
      </c>
      <c r="C626" s="6" t="str">
        <f>INDEX('Raw demand forecast'!$M$7:$M$5830,MATCH($B626,'Raw demand forecast'!$B$7:$B$5830,0))</f>
        <v>No</v>
      </c>
      <c r="D626" s="6" t="str">
        <f>IF(COUNTIF($B$93:B626,$B626) = 1, "LV", IF(COUNTIF($B$93:B626,$B626) = 2, "HV", "ST"))</f>
        <v>HV</v>
      </c>
      <c r="E626" s="6" t="str">
        <f>INDEX('Demand forecast and growth rate'!$E$7:$E$273,MATCH($B626,'Demand forecast and growth rate'!$B$7:$B$273,0))</f>
        <v>Steady/falling</v>
      </c>
      <c r="F626" s="32">
        <f>SUMIFS('Capex forecast'!E$7:E$210,'Capex forecast'!$T$7:$T$210,'Allocation of site-spec costs'!$B626,'Capex forecast'!$S$7:$S$210,'Allocation of site-spec costs'!$D626,'Capex forecast'!$Q$7:$Q$210,"Customer Connection")</f>
        <v>0</v>
      </c>
      <c r="G626" s="32">
        <f>SUMIFS('Capex forecast'!F$7:F$210,'Capex forecast'!$T$7:$T$210,'Allocation of site-spec costs'!$B626,'Capex forecast'!$S$7:$S$210,'Allocation of site-spec costs'!$D626,'Capex forecast'!$Q$7:$Q$210,"Customer Connection")</f>
        <v>0</v>
      </c>
      <c r="H626" s="32">
        <f>SUMIFS('Capex forecast'!G$7:G$210,'Capex forecast'!$T$7:$T$210,'Allocation of site-spec costs'!$B626,'Capex forecast'!$S$7:$S$210,'Allocation of site-spec costs'!$D626,'Capex forecast'!$Q$7:$Q$210,"Customer Connection")</f>
        <v>0</v>
      </c>
      <c r="I626" s="32">
        <f>SUMIFS('Capex forecast'!H$7:H$210,'Capex forecast'!$T$7:$T$210,'Allocation of site-spec costs'!$B626,'Capex forecast'!$S$7:$S$210,'Allocation of site-spec costs'!$D626,'Capex forecast'!$Q$7:$Q$210,"Customer Connection")</f>
        <v>0</v>
      </c>
      <c r="J626" s="32">
        <f>SUMIFS('Capex forecast'!I$7:I$210,'Capex forecast'!$T$7:$T$210,'Allocation of site-spec costs'!$B626,'Capex forecast'!$S$7:$S$210,'Allocation of site-spec costs'!$D626,'Capex forecast'!$Q$7:$Q$210,"Customer Connection")</f>
        <v>0</v>
      </c>
      <c r="K626" s="32">
        <f>SUMIFS('Capex forecast'!J$7:J$210,'Capex forecast'!$T$7:$T$210,'Allocation of site-spec costs'!$B626,'Capex forecast'!$S$7:$S$210,'Allocation of site-spec costs'!$D626,'Capex forecast'!$Q$7:$Q$210,"Customer Connection")</f>
        <v>0</v>
      </c>
      <c r="L626" s="32">
        <f>SUMIFS('Capex forecast'!K$7:K$210,'Capex forecast'!$T$7:$T$210,'Allocation of site-spec costs'!$B626,'Capex forecast'!$S$7:$S$210,'Allocation of site-spec costs'!$D626,'Capex forecast'!$Q$7:$Q$210,"Customer Connection")</f>
        <v>0</v>
      </c>
      <c r="M626" s="32">
        <f>SUMIFS('Capex forecast'!L$7:L$210,'Capex forecast'!$T$7:$T$210,'Allocation of site-spec costs'!$B626,'Capex forecast'!$S$7:$S$210,'Allocation of site-spec costs'!$D626,'Capex forecast'!$Q$7:$Q$210,"Customer Connection")</f>
        <v>0</v>
      </c>
      <c r="N626" s="32">
        <f>SUMIFS('Capex forecast'!M$7:M$210,'Capex forecast'!$T$7:$T$210,'Allocation of site-spec costs'!$B626,'Capex forecast'!$S$7:$S$210,'Allocation of site-spec costs'!$D626,'Capex forecast'!$Q$7:$Q$210,"Customer Connection")</f>
        <v>0</v>
      </c>
      <c r="O626" s="32">
        <f>SUMIFS('Capex forecast'!N$7:N$210,'Capex forecast'!$T$7:$T$210,'Allocation of site-spec costs'!$B626,'Capex forecast'!$S$7:$S$210,'Allocation of site-spec costs'!$D626,'Capex forecast'!$Q$7:$Q$210,"Customer Connection")</f>
        <v>0</v>
      </c>
      <c r="Q626" s="6" t="s">
        <v>162</v>
      </c>
      <c r="R626" s="6" t="str">
        <f>INDEX('Raw demand forecast'!$M$7:$M$5830,MATCH($Q626,'Raw demand forecast'!$B$7:$B$5830,0))</f>
        <v>No</v>
      </c>
      <c r="S626" s="6" t="str">
        <f>IF(COUNTIF($Q$93:Q626,$B626) = 1, "LV", IF(COUNTIF($Q$93:Q626,$B626) = 2, "HV", "ST"))</f>
        <v>HV</v>
      </c>
      <c r="T626" s="6" t="str">
        <f>INDEX('Demand forecast and growth rate'!$E$7:$E$273,MATCH($Q626,'Demand forecast and growth rate'!$B$7:$B$273,0))</f>
        <v>Steady/falling</v>
      </c>
      <c r="U626" s="32">
        <f>SUMIFS('Capex forecast'!E$7:E$210,'Capex forecast'!$T$7:$T$210,$Q626,'Capex forecast'!$S$7:$S$210,$S626,'Capex forecast'!$Q$7:$Q$210,"Augex")</f>
        <v>0</v>
      </c>
      <c r="V626" s="32">
        <f>SUMIFS('Capex forecast'!F$7:F$210,'Capex forecast'!$T$7:$T$210,$Q626,'Capex forecast'!$S$7:$S$210,$S626,'Capex forecast'!$Q$7:$Q$210,"Augex")</f>
        <v>0</v>
      </c>
      <c r="W626" s="32">
        <f>SUMIFS('Capex forecast'!G$7:G$210,'Capex forecast'!$T$7:$T$210,$Q626,'Capex forecast'!$S$7:$S$210,$S626,'Capex forecast'!$Q$7:$Q$210,"Augex")</f>
        <v>0</v>
      </c>
      <c r="X626" s="32">
        <f>SUMIFS('Capex forecast'!H$7:H$210,'Capex forecast'!$T$7:$T$210,$Q626,'Capex forecast'!$S$7:$S$210,$S626,'Capex forecast'!$Q$7:$Q$210,"Augex")</f>
        <v>0</v>
      </c>
      <c r="Y626" s="32">
        <f>SUMIFS('Capex forecast'!I$7:I$210,'Capex forecast'!$T$7:$T$210,$Q626,'Capex forecast'!$S$7:$S$210,$S626,'Capex forecast'!$Q$7:$Q$210,"Augex")</f>
        <v>0</v>
      </c>
      <c r="Z626" s="32">
        <f>SUMIFS('Capex forecast'!J$7:J$210,'Capex forecast'!$T$7:$T$210,$Q626,'Capex forecast'!$S$7:$S$210,$S626,'Capex forecast'!$Q$7:$Q$210,"Augex")</f>
        <v>0</v>
      </c>
      <c r="AA626" s="32">
        <f>SUMIFS('Capex forecast'!K$7:K$210,'Capex forecast'!$T$7:$T$210,$Q626,'Capex forecast'!$S$7:$S$210,$S626,'Capex forecast'!$Q$7:$Q$210,"Augex")</f>
        <v>0</v>
      </c>
      <c r="AB626" s="32">
        <f>SUMIFS('Capex forecast'!L$7:L$210,'Capex forecast'!$T$7:$T$210,$Q626,'Capex forecast'!$S$7:$S$210,$S626,'Capex forecast'!$Q$7:$Q$210,"Augex")</f>
        <v>0</v>
      </c>
      <c r="AC626" s="32">
        <f>SUMIFS('Capex forecast'!M$7:M$210,'Capex forecast'!$T$7:$T$210,$Q626,'Capex forecast'!$S$7:$S$210,$S626,'Capex forecast'!$Q$7:$Q$210,"Augex")</f>
        <v>0</v>
      </c>
      <c r="AD626" s="32">
        <f>SUMIFS('Capex forecast'!N$7:N$210,'Capex forecast'!$T$7:$T$210,$Q626,'Capex forecast'!$S$7:$S$210,$S626,'Capex forecast'!$Q$7:$Q$210,"Augex")</f>
        <v>0</v>
      </c>
      <c r="AF626" s="6" t="s">
        <v>162</v>
      </c>
      <c r="AG626" s="6" t="str">
        <f>INDEX('Raw demand forecast'!$M$7:$M$5830,MATCH($Q626,'Raw demand forecast'!$B$7:$B$5830,0))</f>
        <v>No</v>
      </c>
      <c r="AH626" s="6" t="str">
        <f>IF(COUNTIF($AF$93:AF626,$B626) = 1, "LV", IF(COUNTIF($AF$93:AF626,$B626) = 2, "HV", "ST"))</f>
        <v>HV</v>
      </c>
      <c r="AI626" s="6" t="str">
        <f>INDEX('Demand forecast and growth rate'!$E$7:$E$273,MATCH($Q626,'Demand forecast and growth rate'!$B$7:$B$273,0))</f>
        <v>Steady/falling</v>
      </c>
      <c r="AJ626" s="53">
        <f>SUMIFS('Capex forecast'!E$7:E$210,'Capex forecast'!$T$7:$T$210,$AF626,'Capex forecast'!$S$7:$S$210,$AH626,'Capex forecast'!$Q$7:$Q$210,"Repex")</f>
        <v>0</v>
      </c>
      <c r="AK626" s="53">
        <f>SUMIFS('Capex forecast'!F$7:F$210,'Capex forecast'!$T$7:$T$210,$AF626,'Capex forecast'!$S$7:$S$210,$AH626,'Capex forecast'!$Q$7:$Q$210,"Repex")</f>
        <v>0</v>
      </c>
      <c r="AL626" s="53">
        <f>SUMIFS('Capex forecast'!G$7:G$210,'Capex forecast'!$T$7:$T$210,$AF626,'Capex forecast'!$S$7:$S$210,$AH626,'Capex forecast'!$Q$7:$Q$210,"Repex")</f>
        <v>0</v>
      </c>
      <c r="AM626" s="53">
        <f>SUMIFS('Capex forecast'!H$7:H$210,'Capex forecast'!$T$7:$T$210,$AF626,'Capex forecast'!$S$7:$S$210,$AH626,'Capex forecast'!$Q$7:$Q$210,"Repex")</f>
        <v>0</v>
      </c>
      <c r="AN626" s="53">
        <f>SUMIFS('Capex forecast'!I$7:I$210,'Capex forecast'!$T$7:$T$210,$AF626,'Capex forecast'!$S$7:$S$210,$AH626,'Capex forecast'!$Q$7:$Q$210,"Repex")</f>
        <v>0</v>
      </c>
      <c r="AO626" s="53">
        <f>SUMIFS('Capex forecast'!J$7:J$210,'Capex forecast'!$T$7:$T$210,$AF626,'Capex forecast'!$S$7:$S$210,$AH626,'Capex forecast'!$Q$7:$Q$210,"Repex")</f>
        <v>0</v>
      </c>
      <c r="AP626" s="53">
        <f>SUMIFS('Capex forecast'!K$7:K$210,'Capex forecast'!$T$7:$T$210,$AF626,'Capex forecast'!$S$7:$S$210,$AH626,'Capex forecast'!$Q$7:$Q$210,"Repex")</f>
        <v>0</v>
      </c>
      <c r="AQ626" s="53">
        <f>SUMIFS('Capex forecast'!L$7:L$210,'Capex forecast'!$T$7:$T$210,$AF626,'Capex forecast'!$S$7:$S$210,$AH626,'Capex forecast'!$Q$7:$Q$210,"Repex")</f>
        <v>0</v>
      </c>
      <c r="AR626" s="53">
        <f>SUMIFS('Capex forecast'!M$7:M$210,'Capex forecast'!$T$7:$T$210,$AF626,'Capex forecast'!$S$7:$S$210,$AH626,'Capex forecast'!$Q$7:$Q$210,"Repex")</f>
        <v>0</v>
      </c>
      <c r="AS626" s="53">
        <f>SUMIFS('Capex forecast'!N$7:N$210,'Capex forecast'!$T$7:$T$210,$AF626,'Capex forecast'!$S$7:$S$210,$AH626,'Capex forecast'!$Q$7:$Q$210,"Repex")</f>
        <v>0</v>
      </c>
    </row>
    <row r="627" spans="2:45" ht="15">
      <c r="B627" s="6" t="s">
        <v>79</v>
      </c>
      <c r="C627" s="6" t="str">
        <f>INDEX('Raw demand forecast'!$M$7:$M$5830,MATCH($B627,'Raw demand forecast'!$B$7:$B$5830,0))</f>
        <v>No</v>
      </c>
      <c r="D627" s="6" t="str">
        <f>IF(COUNTIF($B$93:B627,$B627) = 1, "LV", IF(COUNTIF($B$93:B627,$B627) = 2, "HV", "ST"))</f>
        <v>ST</v>
      </c>
      <c r="E627" s="6" t="str">
        <f>INDEX('Demand forecast and growth rate'!$E$7:$E$273,MATCH($B627,'Demand forecast and growth rate'!$B$7:$B$273,0))</f>
        <v>Small growth</v>
      </c>
      <c r="F627" s="32">
        <f>SUMIFS('Capex forecast'!E$7:E$210,'Capex forecast'!$T$7:$T$210,'Allocation of site-spec costs'!$B627,'Capex forecast'!$S$7:$S$210,'Allocation of site-spec costs'!$D627,'Capex forecast'!$Q$7:$Q$210,"Customer Connection")</f>
        <v>0</v>
      </c>
      <c r="G627" s="32">
        <f>SUMIFS('Capex forecast'!F$7:F$210,'Capex forecast'!$T$7:$T$210,'Allocation of site-spec costs'!$B627,'Capex forecast'!$S$7:$S$210,'Allocation of site-spec costs'!$D627,'Capex forecast'!$Q$7:$Q$210,"Customer Connection")</f>
        <v>0</v>
      </c>
      <c r="H627" s="32">
        <f>SUMIFS('Capex forecast'!G$7:G$210,'Capex forecast'!$T$7:$T$210,'Allocation of site-spec costs'!$B627,'Capex forecast'!$S$7:$S$210,'Allocation of site-spec costs'!$D627,'Capex forecast'!$Q$7:$Q$210,"Customer Connection")</f>
        <v>0</v>
      </c>
      <c r="I627" s="32">
        <f>SUMIFS('Capex forecast'!H$7:H$210,'Capex forecast'!$T$7:$T$210,'Allocation of site-spec costs'!$B627,'Capex forecast'!$S$7:$S$210,'Allocation of site-spec costs'!$D627,'Capex forecast'!$Q$7:$Q$210,"Customer Connection")</f>
        <v>0</v>
      </c>
      <c r="J627" s="32">
        <f>SUMIFS('Capex forecast'!I$7:I$210,'Capex forecast'!$T$7:$T$210,'Allocation of site-spec costs'!$B627,'Capex forecast'!$S$7:$S$210,'Allocation of site-spec costs'!$D627,'Capex forecast'!$Q$7:$Q$210,"Customer Connection")</f>
        <v>0</v>
      </c>
      <c r="K627" s="32">
        <f>SUMIFS('Capex forecast'!J$7:J$210,'Capex forecast'!$T$7:$T$210,'Allocation of site-spec costs'!$B627,'Capex forecast'!$S$7:$S$210,'Allocation of site-spec costs'!$D627,'Capex forecast'!$Q$7:$Q$210,"Customer Connection")</f>
        <v>0</v>
      </c>
      <c r="L627" s="32">
        <f>SUMIFS('Capex forecast'!K$7:K$210,'Capex forecast'!$T$7:$T$210,'Allocation of site-spec costs'!$B627,'Capex forecast'!$S$7:$S$210,'Allocation of site-spec costs'!$D627,'Capex forecast'!$Q$7:$Q$210,"Customer Connection")</f>
        <v>0</v>
      </c>
      <c r="M627" s="32">
        <f>SUMIFS('Capex forecast'!L$7:L$210,'Capex forecast'!$T$7:$T$210,'Allocation of site-spec costs'!$B627,'Capex forecast'!$S$7:$S$210,'Allocation of site-spec costs'!$D627,'Capex forecast'!$Q$7:$Q$210,"Customer Connection")</f>
        <v>0</v>
      </c>
      <c r="N627" s="32">
        <f>SUMIFS('Capex forecast'!M$7:M$210,'Capex forecast'!$T$7:$T$210,'Allocation of site-spec costs'!$B627,'Capex forecast'!$S$7:$S$210,'Allocation of site-spec costs'!$D627,'Capex forecast'!$Q$7:$Q$210,"Customer Connection")</f>
        <v>0</v>
      </c>
      <c r="O627" s="32">
        <f>SUMIFS('Capex forecast'!N$7:N$210,'Capex forecast'!$T$7:$T$210,'Allocation of site-spec costs'!$B627,'Capex forecast'!$S$7:$S$210,'Allocation of site-spec costs'!$D627,'Capex forecast'!$Q$7:$Q$210,"Customer Connection")</f>
        <v>0</v>
      </c>
      <c r="Q627" s="6" t="s">
        <v>79</v>
      </c>
      <c r="R627" s="6" t="str">
        <f>INDEX('Raw demand forecast'!$M$7:$M$5830,MATCH($Q627,'Raw demand forecast'!$B$7:$B$5830,0))</f>
        <v>No</v>
      </c>
      <c r="S627" s="6" t="str">
        <f>IF(COUNTIF($Q$93:Q627,$B627) = 1, "LV", IF(COUNTIF($Q$93:Q627,$B627) = 2, "HV", "ST"))</f>
        <v>ST</v>
      </c>
      <c r="T627" s="6" t="str">
        <f>INDEX('Demand forecast and growth rate'!$E$7:$E$273,MATCH($Q627,'Demand forecast and growth rate'!$B$7:$B$273,0))</f>
        <v>Small growth</v>
      </c>
      <c r="U627" s="32">
        <f>SUMIFS('Capex forecast'!E$7:E$210,'Capex forecast'!$T$7:$T$210,$Q627,'Capex forecast'!$S$7:$S$210,$S627,'Capex forecast'!$Q$7:$Q$210,"Augex")</f>
        <v>0</v>
      </c>
      <c r="V627" s="32">
        <f>SUMIFS('Capex forecast'!F$7:F$210,'Capex forecast'!$T$7:$T$210,$Q627,'Capex forecast'!$S$7:$S$210,$S627,'Capex forecast'!$Q$7:$Q$210,"Augex")</f>
        <v>0</v>
      </c>
      <c r="W627" s="32">
        <f>SUMIFS('Capex forecast'!G$7:G$210,'Capex forecast'!$T$7:$T$210,$Q627,'Capex forecast'!$S$7:$S$210,$S627,'Capex forecast'!$Q$7:$Q$210,"Augex")</f>
        <v>0</v>
      </c>
      <c r="X627" s="32">
        <f>SUMIFS('Capex forecast'!H$7:H$210,'Capex forecast'!$T$7:$T$210,$Q627,'Capex forecast'!$S$7:$S$210,$S627,'Capex forecast'!$Q$7:$Q$210,"Augex")</f>
        <v>0</v>
      </c>
      <c r="Y627" s="32">
        <f>SUMIFS('Capex forecast'!I$7:I$210,'Capex forecast'!$T$7:$T$210,$Q627,'Capex forecast'!$S$7:$S$210,$S627,'Capex forecast'!$Q$7:$Q$210,"Augex")</f>
        <v>0</v>
      </c>
      <c r="Z627" s="32">
        <f>SUMIFS('Capex forecast'!J$7:J$210,'Capex forecast'!$T$7:$T$210,$Q627,'Capex forecast'!$S$7:$S$210,$S627,'Capex forecast'!$Q$7:$Q$210,"Augex")</f>
        <v>0</v>
      </c>
      <c r="AA627" s="32">
        <f>SUMIFS('Capex forecast'!K$7:K$210,'Capex forecast'!$T$7:$T$210,$Q627,'Capex forecast'!$S$7:$S$210,$S627,'Capex forecast'!$Q$7:$Q$210,"Augex")</f>
        <v>0</v>
      </c>
      <c r="AB627" s="32">
        <f>SUMIFS('Capex forecast'!L$7:L$210,'Capex forecast'!$T$7:$T$210,$Q627,'Capex forecast'!$S$7:$S$210,$S627,'Capex forecast'!$Q$7:$Q$210,"Augex")</f>
        <v>0</v>
      </c>
      <c r="AC627" s="32">
        <f>SUMIFS('Capex forecast'!M$7:M$210,'Capex forecast'!$T$7:$T$210,$Q627,'Capex forecast'!$S$7:$S$210,$S627,'Capex forecast'!$Q$7:$Q$210,"Augex")</f>
        <v>0</v>
      </c>
      <c r="AD627" s="32">
        <f>SUMIFS('Capex forecast'!N$7:N$210,'Capex forecast'!$T$7:$T$210,$Q627,'Capex forecast'!$S$7:$S$210,$S627,'Capex forecast'!$Q$7:$Q$210,"Augex")</f>
        <v>0</v>
      </c>
      <c r="AF627" s="6" t="s">
        <v>79</v>
      </c>
      <c r="AG627" s="6" t="str">
        <f>INDEX('Raw demand forecast'!$M$7:$M$5830,MATCH($Q627,'Raw demand forecast'!$B$7:$B$5830,0))</f>
        <v>No</v>
      </c>
      <c r="AH627" s="6" t="str">
        <f>IF(COUNTIF($AF$93:AF627,$B627) = 1, "LV", IF(COUNTIF($AF$93:AF627,$B627) = 2, "HV", "ST"))</f>
        <v>ST</v>
      </c>
      <c r="AI627" s="6" t="str">
        <f>INDEX('Demand forecast and growth rate'!$E$7:$E$273,MATCH($Q627,'Demand forecast and growth rate'!$B$7:$B$273,0))</f>
        <v>Small growth</v>
      </c>
      <c r="AJ627" s="53">
        <f>SUMIFS('Capex forecast'!E$7:E$210,'Capex forecast'!$T$7:$T$210,$AF627,'Capex forecast'!$S$7:$S$210,$AH627,'Capex forecast'!$Q$7:$Q$210,"Repex")</f>
        <v>0</v>
      </c>
      <c r="AK627" s="53">
        <f>SUMIFS('Capex forecast'!F$7:F$210,'Capex forecast'!$T$7:$T$210,$AF627,'Capex forecast'!$S$7:$S$210,$AH627,'Capex forecast'!$Q$7:$Q$210,"Repex")</f>
        <v>0</v>
      </c>
      <c r="AL627" s="53">
        <f>SUMIFS('Capex forecast'!G$7:G$210,'Capex forecast'!$T$7:$T$210,$AF627,'Capex forecast'!$S$7:$S$210,$AH627,'Capex forecast'!$Q$7:$Q$210,"Repex")</f>
        <v>0</v>
      </c>
      <c r="AM627" s="53">
        <f>SUMIFS('Capex forecast'!H$7:H$210,'Capex forecast'!$T$7:$T$210,$AF627,'Capex forecast'!$S$7:$S$210,$AH627,'Capex forecast'!$Q$7:$Q$210,"Repex")</f>
        <v>0</v>
      </c>
      <c r="AN627" s="53">
        <f>SUMIFS('Capex forecast'!I$7:I$210,'Capex forecast'!$T$7:$T$210,$AF627,'Capex forecast'!$S$7:$S$210,$AH627,'Capex forecast'!$Q$7:$Q$210,"Repex")</f>
        <v>0</v>
      </c>
      <c r="AO627" s="53">
        <f>SUMIFS('Capex forecast'!J$7:J$210,'Capex forecast'!$T$7:$T$210,$AF627,'Capex forecast'!$S$7:$S$210,$AH627,'Capex forecast'!$Q$7:$Q$210,"Repex")</f>
        <v>0</v>
      </c>
      <c r="AP627" s="53">
        <f>SUMIFS('Capex forecast'!K$7:K$210,'Capex forecast'!$T$7:$T$210,$AF627,'Capex forecast'!$S$7:$S$210,$AH627,'Capex forecast'!$Q$7:$Q$210,"Repex")</f>
        <v>0</v>
      </c>
      <c r="AQ627" s="53">
        <f>SUMIFS('Capex forecast'!L$7:L$210,'Capex forecast'!$T$7:$T$210,$AF627,'Capex forecast'!$S$7:$S$210,$AH627,'Capex forecast'!$Q$7:$Q$210,"Repex")</f>
        <v>0</v>
      </c>
      <c r="AR627" s="53">
        <f>SUMIFS('Capex forecast'!M$7:M$210,'Capex forecast'!$T$7:$T$210,$AF627,'Capex forecast'!$S$7:$S$210,$AH627,'Capex forecast'!$Q$7:$Q$210,"Repex")</f>
        <v>0</v>
      </c>
      <c r="AS627" s="53">
        <f>SUMIFS('Capex forecast'!N$7:N$210,'Capex forecast'!$T$7:$T$210,$AF627,'Capex forecast'!$S$7:$S$210,$AH627,'Capex forecast'!$Q$7:$Q$210,"Repex")</f>
        <v>0</v>
      </c>
    </row>
    <row r="628" spans="2:45" ht="15">
      <c r="B628" s="6" t="s">
        <v>120</v>
      </c>
      <c r="C628" s="6" t="str">
        <f>INDEX('Raw demand forecast'!$M$7:$M$5830,MATCH($B628,'Raw demand forecast'!$B$7:$B$5830,0))</f>
        <v>No</v>
      </c>
      <c r="D628" s="6" t="str">
        <f>IF(COUNTIF($B$93:B628,$B628) = 1, "LV", IF(COUNTIF($B$93:B628,$B628) = 2, "HV", "ST"))</f>
        <v>ST</v>
      </c>
      <c r="E628" s="6" t="str">
        <f>INDEX('Demand forecast and growth rate'!$E$7:$E$273,MATCH($B628,'Demand forecast and growth rate'!$B$7:$B$273,0))</f>
        <v>Steady/falling</v>
      </c>
      <c r="F628" s="32">
        <f>SUMIFS('Capex forecast'!E$7:E$210,'Capex forecast'!$T$7:$T$210,'Allocation of site-spec costs'!$B628,'Capex forecast'!$S$7:$S$210,'Allocation of site-spec costs'!$D628,'Capex forecast'!$Q$7:$Q$210,"Customer Connection")</f>
        <v>0</v>
      </c>
      <c r="G628" s="32">
        <f>SUMIFS('Capex forecast'!F$7:F$210,'Capex forecast'!$T$7:$T$210,'Allocation of site-spec costs'!$B628,'Capex forecast'!$S$7:$S$210,'Allocation of site-spec costs'!$D628,'Capex forecast'!$Q$7:$Q$210,"Customer Connection")</f>
        <v>0</v>
      </c>
      <c r="H628" s="32">
        <f>SUMIFS('Capex forecast'!G$7:G$210,'Capex forecast'!$T$7:$T$210,'Allocation of site-spec costs'!$B628,'Capex forecast'!$S$7:$S$210,'Allocation of site-spec costs'!$D628,'Capex forecast'!$Q$7:$Q$210,"Customer Connection")</f>
        <v>0</v>
      </c>
      <c r="I628" s="32">
        <f>SUMIFS('Capex forecast'!H$7:H$210,'Capex forecast'!$T$7:$T$210,'Allocation of site-spec costs'!$B628,'Capex forecast'!$S$7:$S$210,'Allocation of site-spec costs'!$D628,'Capex forecast'!$Q$7:$Q$210,"Customer Connection")</f>
        <v>0</v>
      </c>
      <c r="J628" s="32">
        <f>SUMIFS('Capex forecast'!I$7:I$210,'Capex forecast'!$T$7:$T$210,'Allocation of site-spec costs'!$B628,'Capex forecast'!$S$7:$S$210,'Allocation of site-spec costs'!$D628,'Capex forecast'!$Q$7:$Q$210,"Customer Connection")</f>
        <v>0</v>
      </c>
      <c r="K628" s="32">
        <f>SUMIFS('Capex forecast'!J$7:J$210,'Capex forecast'!$T$7:$T$210,'Allocation of site-spec costs'!$B628,'Capex forecast'!$S$7:$S$210,'Allocation of site-spec costs'!$D628,'Capex forecast'!$Q$7:$Q$210,"Customer Connection")</f>
        <v>0</v>
      </c>
      <c r="L628" s="32">
        <f>SUMIFS('Capex forecast'!K$7:K$210,'Capex forecast'!$T$7:$T$210,'Allocation of site-spec costs'!$B628,'Capex forecast'!$S$7:$S$210,'Allocation of site-spec costs'!$D628,'Capex forecast'!$Q$7:$Q$210,"Customer Connection")</f>
        <v>0</v>
      </c>
      <c r="M628" s="32">
        <f>SUMIFS('Capex forecast'!L$7:L$210,'Capex forecast'!$T$7:$T$210,'Allocation of site-spec costs'!$B628,'Capex forecast'!$S$7:$S$210,'Allocation of site-spec costs'!$D628,'Capex forecast'!$Q$7:$Q$210,"Customer Connection")</f>
        <v>0</v>
      </c>
      <c r="N628" s="32">
        <f>SUMIFS('Capex forecast'!M$7:M$210,'Capex forecast'!$T$7:$T$210,'Allocation of site-spec costs'!$B628,'Capex forecast'!$S$7:$S$210,'Allocation of site-spec costs'!$D628,'Capex forecast'!$Q$7:$Q$210,"Customer Connection")</f>
        <v>0</v>
      </c>
      <c r="O628" s="32">
        <f>SUMIFS('Capex forecast'!N$7:N$210,'Capex forecast'!$T$7:$T$210,'Allocation of site-spec costs'!$B628,'Capex forecast'!$S$7:$S$210,'Allocation of site-spec costs'!$D628,'Capex forecast'!$Q$7:$Q$210,"Customer Connection")</f>
        <v>0</v>
      </c>
      <c r="Q628" s="6" t="s">
        <v>120</v>
      </c>
      <c r="R628" s="6" t="str">
        <f>INDEX('Raw demand forecast'!$M$7:$M$5830,MATCH($Q628,'Raw demand forecast'!$B$7:$B$5830,0))</f>
        <v>No</v>
      </c>
      <c r="S628" s="6" t="str">
        <f>IF(COUNTIF($Q$93:Q628,$B628) = 1, "LV", IF(COUNTIF($Q$93:Q628,$B628) = 2, "HV", "ST"))</f>
        <v>ST</v>
      </c>
      <c r="T628" s="6" t="str">
        <f>INDEX('Demand forecast and growth rate'!$E$7:$E$273,MATCH($Q628,'Demand forecast and growth rate'!$B$7:$B$273,0))</f>
        <v>Steady/falling</v>
      </c>
      <c r="U628" s="32">
        <f>SUMIFS('Capex forecast'!E$7:E$210,'Capex forecast'!$T$7:$T$210,$Q628,'Capex forecast'!$S$7:$S$210,$S628,'Capex forecast'!$Q$7:$Q$210,"Augex")</f>
        <v>0</v>
      </c>
      <c r="V628" s="32">
        <f>SUMIFS('Capex forecast'!F$7:F$210,'Capex forecast'!$T$7:$T$210,$Q628,'Capex forecast'!$S$7:$S$210,$S628,'Capex forecast'!$Q$7:$Q$210,"Augex")</f>
        <v>0</v>
      </c>
      <c r="W628" s="32">
        <f>SUMIFS('Capex forecast'!G$7:G$210,'Capex forecast'!$T$7:$T$210,$Q628,'Capex forecast'!$S$7:$S$210,$S628,'Capex forecast'!$Q$7:$Q$210,"Augex")</f>
        <v>0</v>
      </c>
      <c r="X628" s="32">
        <f>SUMIFS('Capex forecast'!H$7:H$210,'Capex forecast'!$T$7:$T$210,$Q628,'Capex forecast'!$S$7:$S$210,$S628,'Capex forecast'!$Q$7:$Q$210,"Augex")</f>
        <v>0</v>
      </c>
      <c r="Y628" s="32">
        <f>SUMIFS('Capex forecast'!I$7:I$210,'Capex forecast'!$T$7:$T$210,$Q628,'Capex forecast'!$S$7:$S$210,$S628,'Capex forecast'!$Q$7:$Q$210,"Augex")</f>
        <v>0</v>
      </c>
      <c r="Z628" s="32">
        <f>SUMIFS('Capex forecast'!J$7:J$210,'Capex forecast'!$T$7:$T$210,$Q628,'Capex forecast'!$S$7:$S$210,$S628,'Capex forecast'!$Q$7:$Q$210,"Augex")</f>
        <v>0</v>
      </c>
      <c r="AA628" s="32">
        <f>SUMIFS('Capex forecast'!K$7:K$210,'Capex forecast'!$T$7:$T$210,$Q628,'Capex forecast'!$S$7:$S$210,$S628,'Capex forecast'!$Q$7:$Q$210,"Augex")</f>
        <v>0</v>
      </c>
      <c r="AB628" s="32">
        <f>SUMIFS('Capex forecast'!L$7:L$210,'Capex forecast'!$T$7:$T$210,$Q628,'Capex forecast'!$S$7:$S$210,$S628,'Capex forecast'!$Q$7:$Q$210,"Augex")</f>
        <v>0</v>
      </c>
      <c r="AC628" s="32">
        <f>SUMIFS('Capex forecast'!M$7:M$210,'Capex forecast'!$T$7:$T$210,$Q628,'Capex forecast'!$S$7:$S$210,$S628,'Capex forecast'!$Q$7:$Q$210,"Augex")</f>
        <v>0</v>
      </c>
      <c r="AD628" s="32">
        <f>SUMIFS('Capex forecast'!N$7:N$210,'Capex forecast'!$T$7:$T$210,$Q628,'Capex forecast'!$S$7:$S$210,$S628,'Capex forecast'!$Q$7:$Q$210,"Augex")</f>
        <v>0</v>
      </c>
      <c r="AF628" s="6" t="s">
        <v>120</v>
      </c>
      <c r="AG628" s="6" t="str">
        <f>INDEX('Raw demand forecast'!$M$7:$M$5830,MATCH($Q628,'Raw demand forecast'!$B$7:$B$5830,0))</f>
        <v>No</v>
      </c>
      <c r="AH628" s="6" t="str">
        <f>IF(COUNTIF($AF$93:AF628,$B628) = 1, "LV", IF(COUNTIF($AF$93:AF628,$B628) = 2, "HV", "ST"))</f>
        <v>ST</v>
      </c>
      <c r="AI628" s="6" t="str">
        <f>INDEX('Demand forecast and growth rate'!$E$7:$E$273,MATCH($Q628,'Demand forecast and growth rate'!$B$7:$B$273,0))</f>
        <v>Steady/falling</v>
      </c>
      <c r="AJ628" s="53">
        <f>SUMIFS('Capex forecast'!E$7:E$210,'Capex forecast'!$T$7:$T$210,$AF628,'Capex forecast'!$S$7:$S$210,$AH628,'Capex forecast'!$Q$7:$Q$210,"Repex")</f>
        <v>0</v>
      </c>
      <c r="AK628" s="53">
        <f>SUMIFS('Capex forecast'!F$7:F$210,'Capex forecast'!$T$7:$T$210,$AF628,'Capex forecast'!$S$7:$S$210,$AH628,'Capex forecast'!$Q$7:$Q$210,"Repex")</f>
        <v>0</v>
      </c>
      <c r="AL628" s="53">
        <f>SUMIFS('Capex forecast'!G$7:G$210,'Capex forecast'!$T$7:$T$210,$AF628,'Capex forecast'!$S$7:$S$210,$AH628,'Capex forecast'!$Q$7:$Q$210,"Repex")</f>
        <v>0</v>
      </c>
      <c r="AM628" s="53">
        <f>SUMIFS('Capex forecast'!H$7:H$210,'Capex forecast'!$T$7:$T$210,$AF628,'Capex forecast'!$S$7:$S$210,$AH628,'Capex forecast'!$Q$7:$Q$210,"Repex")</f>
        <v>0</v>
      </c>
      <c r="AN628" s="53">
        <f>SUMIFS('Capex forecast'!I$7:I$210,'Capex forecast'!$T$7:$T$210,$AF628,'Capex forecast'!$S$7:$S$210,$AH628,'Capex forecast'!$Q$7:$Q$210,"Repex")</f>
        <v>0</v>
      </c>
      <c r="AO628" s="53">
        <f>SUMIFS('Capex forecast'!J$7:J$210,'Capex forecast'!$T$7:$T$210,$AF628,'Capex forecast'!$S$7:$S$210,$AH628,'Capex forecast'!$Q$7:$Q$210,"Repex")</f>
        <v>0</v>
      </c>
      <c r="AP628" s="53">
        <f>SUMIFS('Capex forecast'!K$7:K$210,'Capex forecast'!$T$7:$T$210,$AF628,'Capex forecast'!$S$7:$S$210,$AH628,'Capex forecast'!$Q$7:$Q$210,"Repex")</f>
        <v>0</v>
      </c>
      <c r="AQ628" s="53">
        <f>SUMIFS('Capex forecast'!L$7:L$210,'Capex forecast'!$T$7:$T$210,$AF628,'Capex forecast'!$S$7:$S$210,$AH628,'Capex forecast'!$Q$7:$Q$210,"Repex")</f>
        <v>0</v>
      </c>
      <c r="AR628" s="53">
        <f>SUMIFS('Capex forecast'!M$7:M$210,'Capex forecast'!$T$7:$T$210,$AF628,'Capex forecast'!$S$7:$S$210,$AH628,'Capex forecast'!$Q$7:$Q$210,"Repex")</f>
        <v>0</v>
      </c>
      <c r="AS628" s="53">
        <f>SUMIFS('Capex forecast'!N$7:N$210,'Capex forecast'!$T$7:$T$210,$AF628,'Capex forecast'!$S$7:$S$210,$AH628,'Capex forecast'!$Q$7:$Q$210,"Repex")</f>
        <v>0</v>
      </c>
    </row>
    <row r="629" spans="2:45" ht="15">
      <c r="B629" s="6" t="s">
        <v>117</v>
      </c>
      <c r="C629" s="6" t="str">
        <f>INDEX('Raw demand forecast'!$M$7:$M$5830,MATCH($B629,'Raw demand forecast'!$B$7:$B$5830,0))</f>
        <v>No</v>
      </c>
      <c r="D629" s="6" t="str">
        <f>IF(COUNTIF($B$93:B629,$B629) = 1, "LV", IF(COUNTIF($B$93:B629,$B629) = 2, "HV", "ST"))</f>
        <v>ST</v>
      </c>
      <c r="E629" s="6" t="str">
        <f>INDEX('Demand forecast and growth rate'!$E$7:$E$273,MATCH($B629,'Demand forecast and growth rate'!$B$7:$B$273,0))</f>
        <v>Steady/falling</v>
      </c>
      <c r="F629" s="32">
        <f>SUMIFS('Capex forecast'!E$7:E$210,'Capex forecast'!$T$7:$T$210,'Allocation of site-spec costs'!$B629,'Capex forecast'!$S$7:$S$210,'Allocation of site-spec costs'!$D629,'Capex forecast'!$Q$7:$Q$210,"Customer Connection")</f>
        <v>0</v>
      </c>
      <c r="G629" s="32">
        <f>SUMIFS('Capex forecast'!F$7:F$210,'Capex forecast'!$T$7:$T$210,'Allocation of site-spec costs'!$B629,'Capex forecast'!$S$7:$S$210,'Allocation of site-spec costs'!$D629,'Capex forecast'!$Q$7:$Q$210,"Customer Connection")</f>
        <v>0</v>
      </c>
      <c r="H629" s="32">
        <f>SUMIFS('Capex forecast'!G$7:G$210,'Capex forecast'!$T$7:$T$210,'Allocation of site-spec costs'!$B629,'Capex forecast'!$S$7:$S$210,'Allocation of site-spec costs'!$D629,'Capex forecast'!$Q$7:$Q$210,"Customer Connection")</f>
        <v>0</v>
      </c>
      <c r="I629" s="32">
        <f>SUMIFS('Capex forecast'!H$7:H$210,'Capex forecast'!$T$7:$T$210,'Allocation of site-spec costs'!$B629,'Capex forecast'!$S$7:$S$210,'Allocation of site-spec costs'!$D629,'Capex forecast'!$Q$7:$Q$210,"Customer Connection")</f>
        <v>0</v>
      </c>
      <c r="J629" s="32">
        <f>SUMIFS('Capex forecast'!I$7:I$210,'Capex forecast'!$T$7:$T$210,'Allocation of site-spec costs'!$B629,'Capex forecast'!$S$7:$S$210,'Allocation of site-spec costs'!$D629,'Capex forecast'!$Q$7:$Q$210,"Customer Connection")</f>
        <v>0</v>
      </c>
      <c r="K629" s="32">
        <f>SUMIFS('Capex forecast'!J$7:J$210,'Capex forecast'!$T$7:$T$210,'Allocation of site-spec costs'!$B629,'Capex forecast'!$S$7:$S$210,'Allocation of site-spec costs'!$D629,'Capex forecast'!$Q$7:$Q$210,"Customer Connection")</f>
        <v>0</v>
      </c>
      <c r="L629" s="32">
        <f>SUMIFS('Capex forecast'!K$7:K$210,'Capex forecast'!$T$7:$T$210,'Allocation of site-spec costs'!$B629,'Capex forecast'!$S$7:$S$210,'Allocation of site-spec costs'!$D629,'Capex forecast'!$Q$7:$Q$210,"Customer Connection")</f>
        <v>0</v>
      </c>
      <c r="M629" s="32">
        <f>SUMIFS('Capex forecast'!L$7:L$210,'Capex forecast'!$T$7:$T$210,'Allocation of site-spec costs'!$B629,'Capex forecast'!$S$7:$S$210,'Allocation of site-spec costs'!$D629,'Capex forecast'!$Q$7:$Q$210,"Customer Connection")</f>
        <v>0</v>
      </c>
      <c r="N629" s="32">
        <f>SUMIFS('Capex forecast'!M$7:M$210,'Capex forecast'!$T$7:$T$210,'Allocation of site-spec costs'!$B629,'Capex forecast'!$S$7:$S$210,'Allocation of site-spec costs'!$D629,'Capex forecast'!$Q$7:$Q$210,"Customer Connection")</f>
        <v>0</v>
      </c>
      <c r="O629" s="32">
        <f>SUMIFS('Capex forecast'!N$7:N$210,'Capex forecast'!$T$7:$T$210,'Allocation of site-spec costs'!$B629,'Capex forecast'!$S$7:$S$210,'Allocation of site-spec costs'!$D629,'Capex forecast'!$Q$7:$Q$210,"Customer Connection")</f>
        <v>0</v>
      </c>
      <c r="Q629" s="6" t="s">
        <v>117</v>
      </c>
      <c r="R629" s="6" t="str">
        <f>INDEX('Raw demand forecast'!$M$7:$M$5830,MATCH($Q629,'Raw demand forecast'!$B$7:$B$5830,0))</f>
        <v>No</v>
      </c>
      <c r="S629" s="6" t="str">
        <f>IF(COUNTIF($Q$93:Q629,$B629) = 1, "LV", IF(COUNTIF($Q$93:Q629,$B629) = 2, "HV", "ST"))</f>
        <v>ST</v>
      </c>
      <c r="T629" s="6" t="str">
        <f>INDEX('Demand forecast and growth rate'!$E$7:$E$273,MATCH($Q629,'Demand forecast and growth rate'!$B$7:$B$273,0))</f>
        <v>Steady/falling</v>
      </c>
      <c r="U629" s="32">
        <f>SUMIFS('Capex forecast'!E$7:E$210,'Capex forecast'!$T$7:$T$210,$Q629,'Capex forecast'!$S$7:$S$210,$S629,'Capex forecast'!$Q$7:$Q$210,"Augex")</f>
        <v>0</v>
      </c>
      <c r="V629" s="32">
        <f>SUMIFS('Capex forecast'!F$7:F$210,'Capex forecast'!$T$7:$T$210,$Q629,'Capex forecast'!$S$7:$S$210,$S629,'Capex forecast'!$Q$7:$Q$210,"Augex")</f>
        <v>0</v>
      </c>
      <c r="W629" s="32">
        <f>SUMIFS('Capex forecast'!G$7:G$210,'Capex forecast'!$T$7:$T$210,$Q629,'Capex forecast'!$S$7:$S$210,$S629,'Capex forecast'!$Q$7:$Q$210,"Augex")</f>
        <v>0</v>
      </c>
      <c r="X629" s="32">
        <f>SUMIFS('Capex forecast'!H$7:H$210,'Capex forecast'!$T$7:$T$210,$Q629,'Capex forecast'!$S$7:$S$210,$S629,'Capex forecast'!$Q$7:$Q$210,"Augex")</f>
        <v>0</v>
      </c>
      <c r="Y629" s="32">
        <f>SUMIFS('Capex forecast'!I$7:I$210,'Capex forecast'!$T$7:$T$210,$Q629,'Capex forecast'!$S$7:$S$210,$S629,'Capex forecast'!$Q$7:$Q$210,"Augex")</f>
        <v>0</v>
      </c>
      <c r="Z629" s="32">
        <f>SUMIFS('Capex forecast'!J$7:J$210,'Capex forecast'!$T$7:$T$210,$Q629,'Capex forecast'!$S$7:$S$210,$S629,'Capex forecast'!$Q$7:$Q$210,"Augex")</f>
        <v>0</v>
      </c>
      <c r="AA629" s="32">
        <f>SUMIFS('Capex forecast'!K$7:K$210,'Capex forecast'!$T$7:$T$210,$Q629,'Capex forecast'!$S$7:$S$210,$S629,'Capex forecast'!$Q$7:$Q$210,"Augex")</f>
        <v>0</v>
      </c>
      <c r="AB629" s="32">
        <f>SUMIFS('Capex forecast'!L$7:L$210,'Capex forecast'!$T$7:$T$210,$Q629,'Capex forecast'!$S$7:$S$210,$S629,'Capex forecast'!$Q$7:$Q$210,"Augex")</f>
        <v>0</v>
      </c>
      <c r="AC629" s="32">
        <f>SUMIFS('Capex forecast'!M$7:M$210,'Capex forecast'!$T$7:$T$210,$Q629,'Capex forecast'!$S$7:$S$210,$S629,'Capex forecast'!$Q$7:$Q$210,"Augex")</f>
        <v>0</v>
      </c>
      <c r="AD629" s="32">
        <f>SUMIFS('Capex forecast'!N$7:N$210,'Capex forecast'!$T$7:$T$210,$Q629,'Capex forecast'!$S$7:$S$210,$S629,'Capex forecast'!$Q$7:$Q$210,"Augex")</f>
        <v>0</v>
      </c>
      <c r="AF629" s="6" t="s">
        <v>117</v>
      </c>
      <c r="AG629" s="6" t="str">
        <f>INDEX('Raw demand forecast'!$M$7:$M$5830,MATCH($Q629,'Raw demand forecast'!$B$7:$B$5830,0))</f>
        <v>No</v>
      </c>
      <c r="AH629" s="6" t="str">
        <f>IF(COUNTIF($AF$93:AF629,$B629) = 1, "LV", IF(COUNTIF($AF$93:AF629,$B629) = 2, "HV", "ST"))</f>
        <v>ST</v>
      </c>
      <c r="AI629" s="6" t="str">
        <f>INDEX('Demand forecast and growth rate'!$E$7:$E$273,MATCH($Q629,'Demand forecast and growth rate'!$B$7:$B$273,0))</f>
        <v>Steady/falling</v>
      </c>
      <c r="AJ629" s="53">
        <f>SUMIFS('Capex forecast'!E$7:E$210,'Capex forecast'!$T$7:$T$210,$AF629,'Capex forecast'!$S$7:$S$210,$AH629,'Capex forecast'!$Q$7:$Q$210,"Repex")</f>
        <v>0</v>
      </c>
      <c r="AK629" s="53">
        <f>SUMIFS('Capex forecast'!F$7:F$210,'Capex forecast'!$T$7:$T$210,$AF629,'Capex forecast'!$S$7:$S$210,$AH629,'Capex forecast'!$Q$7:$Q$210,"Repex")</f>
        <v>0</v>
      </c>
      <c r="AL629" s="53">
        <f>SUMIFS('Capex forecast'!G$7:G$210,'Capex forecast'!$T$7:$T$210,$AF629,'Capex forecast'!$S$7:$S$210,$AH629,'Capex forecast'!$Q$7:$Q$210,"Repex")</f>
        <v>0</v>
      </c>
      <c r="AM629" s="53">
        <f>SUMIFS('Capex forecast'!H$7:H$210,'Capex forecast'!$T$7:$T$210,$AF629,'Capex forecast'!$S$7:$S$210,$AH629,'Capex forecast'!$Q$7:$Q$210,"Repex")</f>
        <v>0</v>
      </c>
      <c r="AN629" s="53">
        <f>SUMIFS('Capex forecast'!I$7:I$210,'Capex forecast'!$T$7:$T$210,$AF629,'Capex forecast'!$S$7:$S$210,$AH629,'Capex forecast'!$Q$7:$Q$210,"Repex")</f>
        <v>0</v>
      </c>
      <c r="AO629" s="53">
        <f>SUMIFS('Capex forecast'!J$7:J$210,'Capex forecast'!$T$7:$T$210,$AF629,'Capex forecast'!$S$7:$S$210,$AH629,'Capex forecast'!$Q$7:$Q$210,"Repex")</f>
        <v>0</v>
      </c>
      <c r="AP629" s="53">
        <f>SUMIFS('Capex forecast'!K$7:K$210,'Capex forecast'!$T$7:$T$210,$AF629,'Capex forecast'!$S$7:$S$210,$AH629,'Capex forecast'!$Q$7:$Q$210,"Repex")</f>
        <v>0</v>
      </c>
      <c r="AQ629" s="53">
        <f>SUMIFS('Capex forecast'!L$7:L$210,'Capex forecast'!$T$7:$T$210,$AF629,'Capex forecast'!$S$7:$S$210,$AH629,'Capex forecast'!$Q$7:$Q$210,"Repex")</f>
        <v>0</v>
      </c>
      <c r="AR629" s="53">
        <f>SUMIFS('Capex forecast'!M$7:M$210,'Capex forecast'!$T$7:$T$210,$AF629,'Capex forecast'!$S$7:$S$210,$AH629,'Capex forecast'!$Q$7:$Q$210,"Repex")</f>
        <v>0</v>
      </c>
      <c r="AS629" s="53">
        <f>SUMIFS('Capex forecast'!N$7:N$210,'Capex forecast'!$T$7:$T$210,$AF629,'Capex forecast'!$S$7:$S$210,$AH629,'Capex forecast'!$Q$7:$Q$210,"Repex")</f>
        <v>0</v>
      </c>
    </row>
    <row r="630" spans="2:45" ht="15">
      <c r="B630" s="6" t="s">
        <v>143</v>
      </c>
      <c r="C630" s="6" t="str">
        <f>INDEX('Raw demand forecast'!$M$7:$M$5830,MATCH($B630,'Raw demand forecast'!$B$7:$B$5830,0))</f>
        <v>No</v>
      </c>
      <c r="D630" s="6" t="str">
        <f>IF(COUNTIF($B$93:B630,$B630) = 1, "LV", IF(COUNTIF($B$93:B630,$B630) = 2, "HV", "ST"))</f>
        <v>ST</v>
      </c>
      <c r="E630" s="6" t="str">
        <f>INDEX('Demand forecast and growth rate'!$E$7:$E$273,MATCH($B630,'Demand forecast and growth rate'!$B$7:$B$273,0))</f>
        <v>Small growth</v>
      </c>
      <c r="F630" s="32">
        <f>SUMIFS('Capex forecast'!E$7:E$210,'Capex forecast'!$T$7:$T$210,'Allocation of site-spec costs'!$B630,'Capex forecast'!$S$7:$S$210,'Allocation of site-spec costs'!$D630,'Capex forecast'!$Q$7:$Q$210,"Customer Connection")</f>
        <v>0</v>
      </c>
      <c r="G630" s="32">
        <f>SUMIFS('Capex forecast'!F$7:F$210,'Capex forecast'!$T$7:$T$210,'Allocation of site-spec costs'!$B630,'Capex forecast'!$S$7:$S$210,'Allocation of site-spec costs'!$D630,'Capex forecast'!$Q$7:$Q$210,"Customer Connection")</f>
        <v>0</v>
      </c>
      <c r="H630" s="32">
        <f>SUMIFS('Capex forecast'!G$7:G$210,'Capex forecast'!$T$7:$T$210,'Allocation of site-spec costs'!$B630,'Capex forecast'!$S$7:$S$210,'Allocation of site-spec costs'!$D630,'Capex forecast'!$Q$7:$Q$210,"Customer Connection")</f>
        <v>0</v>
      </c>
      <c r="I630" s="32">
        <f>SUMIFS('Capex forecast'!H$7:H$210,'Capex forecast'!$T$7:$T$210,'Allocation of site-spec costs'!$B630,'Capex forecast'!$S$7:$S$210,'Allocation of site-spec costs'!$D630,'Capex forecast'!$Q$7:$Q$210,"Customer Connection")</f>
        <v>0</v>
      </c>
      <c r="J630" s="32">
        <f>SUMIFS('Capex forecast'!I$7:I$210,'Capex forecast'!$T$7:$T$210,'Allocation of site-spec costs'!$B630,'Capex forecast'!$S$7:$S$210,'Allocation of site-spec costs'!$D630,'Capex forecast'!$Q$7:$Q$210,"Customer Connection")</f>
        <v>0</v>
      </c>
      <c r="K630" s="32">
        <f>SUMIFS('Capex forecast'!J$7:J$210,'Capex forecast'!$T$7:$T$210,'Allocation of site-spec costs'!$B630,'Capex forecast'!$S$7:$S$210,'Allocation of site-spec costs'!$D630,'Capex forecast'!$Q$7:$Q$210,"Customer Connection")</f>
        <v>0</v>
      </c>
      <c r="L630" s="32">
        <f>SUMIFS('Capex forecast'!K$7:K$210,'Capex forecast'!$T$7:$T$210,'Allocation of site-spec costs'!$B630,'Capex forecast'!$S$7:$S$210,'Allocation of site-spec costs'!$D630,'Capex forecast'!$Q$7:$Q$210,"Customer Connection")</f>
        <v>0</v>
      </c>
      <c r="M630" s="32">
        <f>SUMIFS('Capex forecast'!L$7:L$210,'Capex forecast'!$T$7:$T$210,'Allocation of site-spec costs'!$B630,'Capex forecast'!$S$7:$S$210,'Allocation of site-spec costs'!$D630,'Capex forecast'!$Q$7:$Q$210,"Customer Connection")</f>
        <v>0</v>
      </c>
      <c r="N630" s="32">
        <f>SUMIFS('Capex forecast'!M$7:M$210,'Capex forecast'!$T$7:$T$210,'Allocation of site-spec costs'!$B630,'Capex forecast'!$S$7:$S$210,'Allocation of site-spec costs'!$D630,'Capex forecast'!$Q$7:$Q$210,"Customer Connection")</f>
        <v>0</v>
      </c>
      <c r="O630" s="32">
        <f>SUMIFS('Capex forecast'!N$7:N$210,'Capex forecast'!$T$7:$T$210,'Allocation of site-spec costs'!$B630,'Capex forecast'!$S$7:$S$210,'Allocation of site-spec costs'!$D630,'Capex forecast'!$Q$7:$Q$210,"Customer Connection")</f>
        <v>0</v>
      </c>
      <c r="Q630" s="6" t="s">
        <v>143</v>
      </c>
      <c r="R630" s="6" t="str">
        <f>INDEX('Raw demand forecast'!$M$7:$M$5830,MATCH($Q630,'Raw demand forecast'!$B$7:$B$5830,0))</f>
        <v>No</v>
      </c>
      <c r="S630" s="6" t="str">
        <f>IF(COUNTIF($Q$93:Q630,$B630) = 1, "LV", IF(COUNTIF($Q$93:Q630,$B630) = 2, "HV", "ST"))</f>
        <v>ST</v>
      </c>
      <c r="T630" s="6" t="str">
        <f>INDEX('Demand forecast and growth rate'!$E$7:$E$273,MATCH($Q630,'Demand forecast and growth rate'!$B$7:$B$273,0))</f>
        <v>Small growth</v>
      </c>
      <c r="U630" s="32">
        <f>SUMIFS('Capex forecast'!E$7:E$210,'Capex forecast'!$T$7:$T$210,$Q630,'Capex forecast'!$S$7:$S$210,$S630,'Capex forecast'!$Q$7:$Q$210,"Augex")</f>
        <v>0</v>
      </c>
      <c r="V630" s="32">
        <f>SUMIFS('Capex forecast'!F$7:F$210,'Capex forecast'!$T$7:$T$210,$Q630,'Capex forecast'!$S$7:$S$210,$S630,'Capex forecast'!$Q$7:$Q$210,"Augex")</f>
        <v>0</v>
      </c>
      <c r="W630" s="32">
        <f>SUMIFS('Capex forecast'!G$7:G$210,'Capex forecast'!$T$7:$T$210,$Q630,'Capex forecast'!$S$7:$S$210,$S630,'Capex forecast'!$Q$7:$Q$210,"Augex")</f>
        <v>0</v>
      </c>
      <c r="X630" s="32">
        <f>SUMIFS('Capex forecast'!H$7:H$210,'Capex forecast'!$T$7:$T$210,$Q630,'Capex forecast'!$S$7:$S$210,$S630,'Capex forecast'!$Q$7:$Q$210,"Augex")</f>
        <v>0</v>
      </c>
      <c r="Y630" s="32">
        <f>SUMIFS('Capex forecast'!I$7:I$210,'Capex forecast'!$T$7:$T$210,$Q630,'Capex forecast'!$S$7:$S$210,$S630,'Capex forecast'!$Q$7:$Q$210,"Augex")</f>
        <v>0</v>
      </c>
      <c r="Z630" s="32">
        <f>SUMIFS('Capex forecast'!J$7:J$210,'Capex forecast'!$T$7:$T$210,$Q630,'Capex forecast'!$S$7:$S$210,$S630,'Capex forecast'!$Q$7:$Q$210,"Augex")</f>
        <v>0</v>
      </c>
      <c r="AA630" s="32">
        <f>SUMIFS('Capex forecast'!K$7:K$210,'Capex forecast'!$T$7:$T$210,$Q630,'Capex forecast'!$S$7:$S$210,$S630,'Capex forecast'!$Q$7:$Q$210,"Augex")</f>
        <v>0</v>
      </c>
      <c r="AB630" s="32">
        <f>SUMIFS('Capex forecast'!L$7:L$210,'Capex forecast'!$T$7:$T$210,$Q630,'Capex forecast'!$S$7:$S$210,$S630,'Capex forecast'!$Q$7:$Q$210,"Augex")</f>
        <v>0</v>
      </c>
      <c r="AC630" s="32">
        <f>SUMIFS('Capex forecast'!M$7:M$210,'Capex forecast'!$T$7:$T$210,$Q630,'Capex forecast'!$S$7:$S$210,$S630,'Capex forecast'!$Q$7:$Q$210,"Augex")</f>
        <v>0</v>
      </c>
      <c r="AD630" s="32">
        <f>SUMIFS('Capex forecast'!N$7:N$210,'Capex forecast'!$T$7:$T$210,$Q630,'Capex forecast'!$S$7:$S$210,$S630,'Capex forecast'!$Q$7:$Q$210,"Augex")</f>
        <v>0</v>
      </c>
      <c r="AF630" s="6" t="s">
        <v>143</v>
      </c>
      <c r="AG630" s="6" t="str">
        <f>INDEX('Raw demand forecast'!$M$7:$M$5830,MATCH($Q630,'Raw demand forecast'!$B$7:$B$5830,0))</f>
        <v>No</v>
      </c>
      <c r="AH630" s="6" t="str">
        <f>IF(COUNTIF($AF$93:AF630,$B630) = 1, "LV", IF(COUNTIF($AF$93:AF630,$B630) = 2, "HV", "ST"))</f>
        <v>ST</v>
      </c>
      <c r="AI630" s="6" t="str">
        <f>INDEX('Demand forecast and growth rate'!$E$7:$E$273,MATCH($Q630,'Demand forecast and growth rate'!$B$7:$B$273,0))</f>
        <v>Small growth</v>
      </c>
      <c r="AJ630" s="53">
        <f>SUMIFS('Capex forecast'!E$7:E$210,'Capex forecast'!$T$7:$T$210,$AF630,'Capex forecast'!$S$7:$S$210,$AH630,'Capex forecast'!$Q$7:$Q$210,"Repex")</f>
        <v>0</v>
      </c>
      <c r="AK630" s="53">
        <f>SUMIFS('Capex forecast'!F$7:F$210,'Capex forecast'!$T$7:$T$210,$AF630,'Capex forecast'!$S$7:$S$210,$AH630,'Capex forecast'!$Q$7:$Q$210,"Repex")</f>
        <v>0</v>
      </c>
      <c r="AL630" s="53">
        <f>SUMIFS('Capex forecast'!G$7:G$210,'Capex forecast'!$T$7:$T$210,$AF630,'Capex forecast'!$S$7:$S$210,$AH630,'Capex forecast'!$Q$7:$Q$210,"Repex")</f>
        <v>0</v>
      </c>
      <c r="AM630" s="53">
        <f>SUMIFS('Capex forecast'!H$7:H$210,'Capex forecast'!$T$7:$T$210,$AF630,'Capex forecast'!$S$7:$S$210,$AH630,'Capex forecast'!$Q$7:$Q$210,"Repex")</f>
        <v>0</v>
      </c>
      <c r="AN630" s="53">
        <f>SUMIFS('Capex forecast'!I$7:I$210,'Capex forecast'!$T$7:$T$210,$AF630,'Capex forecast'!$S$7:$S$210,$AH630,'Capex forecast'!$Q$7:$Q$210,"Repex")</f>
        <v>0</v>
      </c>
      <c r="AO630" s="53">
        <f>SUMIFS('Capex forecast'!J$7:J$210,'Capex forecast'!$T$7:$T$210,$AF630,'Capex forecast'!$S$7:$S$210,$AH630,'Capex forecast'!$Q$7:$Q$210,"Repex")</f>
        <v>0</v>
      </c>
      <c r="AP630" s="53">
        <f>SUMIFS('Capex forecast'!K$7:K$210,'Capex forecast'!$T$7:$T$210,$AF630,'Capex forecast'!$S$7:$S$210,$AH630,'Capex forecast'!$Q$7:$Q$210,"Repex")</f>
        <v>0</v>
      </c>
      <c r="AQ630" s="53">
        <f>SUMIFS('Capex forecast'!L$7:L$210,'Capex forecast'!$T$7:$T$210,$AF630,'Capex forecast'!$S$7:$S$210,$AH630,'Capex forecast'!$Q$7:$Q$210,"Repex")</f>
        <v>0</v>
      </c>
      <c r="AR630" s="53">
        <f>SUMIFS('Capex forecast'!M$7:M$210,'Capex forecast'!$T$7:$T$210,$AF630,'Capex forecast'!$S$7:$S$210,$AH630,'Capex forecast'!$Q$7:$Q$210,"Repex")</f>
        <v>0</v>
      </c>
      <c r="AS630" s="53">
        <f>SUMIFS('Capex forecast'!N$7:N$210,'Capex forecast'!$T$7:$T$210,$AF630,'Capex forecast'!$S$7:$S$210,$AH630,'Capex forecast'!$Q$7:$Q$210,"Repex")</f>
        <v>0</v>
      </c>
    </row>
    <row r="631" spans="2:45" ht="15">
      <c r="B631" s="6" t="s">
        <v>175</v>
      </c>
      <c r="C631" s="6" t="str">
        <f>INDEX('Raw demand forecast'!$M$7:$M$5830,MATCH($B631,'Raw demand forecast'!$B$7:$B$5830,0))</f>
        <v>No</v>
      </c>
      <c r="D631" s="6" t="str">
        <f>IF(COUNTIF($B$93:B631,$B631) = 1, "LV", IF(COUNTIF($B$93:B631,$B631) = 2, "HV", "ST"))</f>
        <v>ST</v>
      </c>
      <c r="E631" s="6" t="str">
        <f>INDEX('Demand forecast and growth rate'!$E$7:$E$273,MATCH($B631,'Demand forecast and growth rate'!$B$7:$B$273,0))</f>
        <v>High growth</v>
      </c>
      <c r="F631" s="32">
        <f>SUMIFS('Capex forecast'!E$7:E$210,'Capex forecast'!$T$7:$T$210,'Allocation of site-spec costs'!$B631,'Capex forecast'!$S$7:$S$210,'Allocation of site-spec costs'!$D631,'Capex forecast'!$Q$7:$Q$210,"Customer Connection")</f>
        <v>0</v>
      </c>
      <c r="G631" s="32">
        <f>SUMIFS('Capex forecast'!F$7:F$210,'Capex forecast'!$T$7:$T$210,'Allocation of site-spec costs'!$B631,'Capex forecast'!$S$7:$S$210,'Allocation of site-spec costs'!$D631,'Capex forecast'!$Q$7:$Q$210,"Customer Connection")</f>
        <v>0</v>
      </c>
      <c r="H631" s="32">
        <f>SUMIFS('Capex forecast'!G$7:G$210,'Capex forecast'!$T$7:$T$210,'Allocation of site-spec costs'!$B631,'Capex forecast'!$S$7:$S$210,'Allocation of site-spec costs'!$D631,'Capex forecast'!$Q$7:$Q$210,"Customer Connection")</f>
        <v>0</v>
      </c>
      <c r="I631" s="32">
        <f>SUMIFS('Capex forecast'!H$7:H$210,'Capex forecast'!$T$7:$T$210,'Allocation of site-spec costs'!$B631,'Capex forecast'!$S$7:$S$210,'Allocation of site-spec costs'!$D631,'Capex forecast'!$Q$7:$Q$210,"Customer Connection")</f>
        <v>0</v>
      </c>
      <c r="J631" s="32">
        <f>SUMIFS('Capex forecast'!I$7:I$210,'Capex forecast'!$T$7:$T$210,'Allocation of site-spec costs'!$B631,'Capex forecast'!$S$7:$S$210,'Allocation of site-spec costs'!$D631,'Capex forecast'!$Q$7:$Q$210,"Customer Connection")</f>
        <v>0</v>
      </c>
      <c r="K631" s="32">
        <f>SUMIFS('Capex forecast'!J$7:J$210,'Capex forecast'!$T$7:$T$210,'Allocation of site-spec costs'!$B631,'Capex forecast'!$S$7:$S$210,'Allocation of site-spec costs'!$D631,'Capex forecast'!$Q$7:$Q$210,"Customer Connection")</f>
        <v>0</v>
      </c>
      <c r="L631" s="32">
        <f>SUMIFS('Capex forecast'!K$7:K$210,'Capex forecast'!$T$7:$T$210,'Allocation of site-spec costs'!$B631,'Capex forecast'!$S$7:$S$210,'Allocation of site-spec costs'!$D631,'Capex forecast'!$Q$7:$Q$210,"Customer Connection")</f>
        <v>0</v>
      </c>
      <c r="M631" s="32">
        <f>SUMIFS('Capex forecast'!L$7:L$210,'Capex forecast'!$T$7:$T$210,'Allocation of site-spec costs'!$B631,'Capex forecast'!$S$7:$S$210,'Allocation of site-spec costs'!$D631,'Capex forecast'!$Q$7:$Q$210,"Customer Connection")</f>
        <v>0</v>
      </c>
      <c r="N631" s="32">
        <f>SUMIFS('Capex forecast'!M$7:M$210,'Capex forecast'!$T$7:$T$210,'Allocation of site-spec costs'!$B631,'Capex forecast'!$S$7:$S$210,'Allocation of site-spec costs'!$D631,'Capex forecast'!$Q$7:$Q$210,"Customer Connection")</f>
        <v>0</v>
      </c>
      <c r="O631" s="32">
        <f>SUMIFS('Capex forecast'!N$7:N$210,'Capex forecast'!$T$7:$T$210,'Allocation of site-spec costs'!$B631,'Capex forecast'!$S$7:$S$210,'Allocation of site-spec costs'!$D631,'Capex forecast'!$Q$7:$Q$210,"Customer Connection")</f>
        <v>0</v>
      </c>
      <c r="Q631" s="6" t="s">
        <v>175</v>
      </c>
      <c r="R631" s="6" t="str">
        <f>INDEX('Raw demand forecast'!$M$7:$M$5830,MATCH($Q631,'Raw demand forecast'!$B$7:$B$5830,0))</f>
        <v>No</v>
      </c>
      <c r="S631" s="6" t="str">
        <f>IF(COUNTIF($Q$93:Q631,$B631) = 1, "LV", IF(COUNTIF($Q$93:Q631,$B631) = 2, "HV", "ST"))</f>
        <v>ST</v>
      </c>
      <c r="T631" s="6" t="str">
        <f>INDEX('Demand forecast and growth rate'!$E$7:$E$273,MATCH($Q631,'Demand forecast and growth rate'!$B$7:$B$273,0))</f>
        <v>High growth</v>
      </c>
      <c r="U631" s="32">
        <f>SUMIFS('Capex forecast'!E$7:E$210,'Capex forecast'!$T$7:$T$210,$Q631,'Capex forecast'!$S$7:$S$210,$S631,'Capex forecast'!$Q$7:$Q$210,"Augex")</f>
        <v>0</v>
      </c>
      <c r="V631" s="32">
        <f>SUMIFS('Capex forecast'!F$7:F$210,'Capex forecast'!$T$7:$T$210,$Q631,'Capex forecast'!$S$7:$S$210,$S631,'Capex forecast'!$Q$7:$Q$210,"Augex")</f>
        <v>0</v>
      </c>
      <c r="W631" s="32">
        <f>SUMIFS('Capex forecast'!G$7:G$210,'Capex forecast'!$T$7:$T$210,$Q631,'Capex forecast'!$S$7:$S$210,$S631,'Capex forecast'!$Q$7:$Q$210,"Augex")</f>
        <v>0</v>
      </c>
      <c r="X631" s="32">
        <f>SUMIFS('Capex forecast'!H$7:H$210,'Capex forecast'!$T$7:$T$210,$Q631,'Capex forecast'!$S$7:$S$210,$S631,'Capex forecast'!$Q$7:$Q$210,"Augex")</f>
        <v>0</v>
      </c>
      <c r="Y631" s="32">
        <f>SUMIFS('Capex forecast'!I$7:I$210,'Capex forecast'!$T$7:$T$210,$Q631,'Capex forecast'!$S$7:$S$210,$S631,'Capex forecast'!$Q$7:$Q$210,"Augex")</f>
        <v>6417499.9999999991</v>
      </c>
      <c r="Z631" s="32">
        <f>SUMIFS('Capex forecast'!J$7:J$210,'Capex forecast'!$T$7:$T$210,$Q631,'Capex forecast'!$S$7:$S$210,$S631,'Capex forecast'!$Q$7:$Q$210,"Augex")</f>
        <v>6417499.9999999991</v>
      </c>
      <c r="AA631" s="32">
        <f>SUMIFS('Capex forecast'!K$7:K$210,'Capex forecast'!$T$7:$T$210,$Q631,'Capex forecast'!$S$7:$S$210,$S631,'Capex forecast'!$Q$7:$Q$210,"Augex")</f>
        <v>6039999.9999999991</v>
      </c>
      <c r="AB631" s="32">
        <f>SUMIFS('Capex forecast'!L$7:L$210,'Capex forecast'!$T$7:$T$210,$Q631,'Capex forecast'!$S$7:$S$210,$S631,'Capex forecast'!$Q$7:$Q$210,"Augex")</f>
        <v>0</v>
      </c>
      <c r="AC631" s="32">
        <f>SUMIFS('Capex forecast'!M$7:M$210,'Capex forecast'!$T$7:$T$210,$Q631,'Capex forecast'!$S$7:$S$210,$S631,'Capex forecast'!$Q$7:$Q$210,"Augex")</f>
        <v>0</v>
      </c>
      <c r="AD631" s="32">
        <f>SUMIFS('Capex forecast'!N$7:N$210,'Capex forecast'!$T$7:$T$210,$Q631,'Capex forecast'!$S$7:$S$210,$S631,'Capex forecast'!$Q$7:$Q$210,"Augex")</f>
        <v>0</v>
      </c>
      <c r="AF631" s="6" t="s">
        <v>175</v>
      </c>
      <c r="AG631" s="6" t="str">
        <f>INDEX('Raw demand forecast'!$M$7:$M$5830,MATCH($Q631,'Raw demand forecast'!$B$7:$B$5830,0))</f>
        <v>No</v>
      </c>
      <c r="AH631" s="6" t="str">
        <f>IF(COUNTIF($AF$93:AF631,$B631) = 1, "LV", IF(COUNTIF($AF$93:AF631,$B631) = 2, "HV", "ST"))</f>
        <v>ST</v>
      </c>
      <c r="AI631" s="6" t="str">
        <f>INDEX('Demand forecast and growth rate'!$E$7:$E$273,MATCH($Q631,'Demand forecast and growth rate'!$B$7:$B$273,0))</f>
        <v>High growth</v>
      </c>
      <c r="AJ631" s="53">
        <f>SUMIFS('Capex forecast'!E$7:E$210,'Capex forecast'!$T$7:$T$210,$AF631,'Capex forecast'!$S$7:$S$210,$AH631,'Capex forecast'!$Q$7:$Q$210,"Repex")</f>
        <v>0</v>
      </c>
      <c r="AK631" s="53">
        <f>SUMIFS('Capex forecast'!F$7:F$210,'Capex forecast'!$T$7:$T$210,$AF631,'Capex forecast'!$S$7:$S$210,$AH631,'Capex forecast'!$Q$7:$Q$210,"Repex")</f>
        <v>0</v>
      </c>
      <c r="AL631" s="53">
        <f>SUMIFS('Capex forecast'!G$7:G$210,'Capex forecast'!$T$7:$T$210,$AF631,'Capex forecast'!$S$7:$S$210,$AH631,'Capex forecast'!$Q$7:$Q$210,"Repex")</f>
        <v>0</v>
      </c>
      <c r="AM631" s="53">
        <f>SUMIFS('Capex forecast'!H$7:H$210,'Capex forecast'!$T$7:$T$210,$AF631,'Capex forecast'!$S$7:$S$210,$AH631,'Capex forecast'!$Q$7:$Q$210,"Repex")</f>
        <v>0</v>
      </c>
      <c r="AN631" s="53">
        <f>SUMIFS('Capex forecast'!I$7:I$210,'Capex forecast'!$T$7:$T$210,$AF631,'Capex forecast'!$S$7:$S$210,$AH631,'Capex forecast'!$Q$7:$Q$210,"Repex")</f>
        <v>0</v>
      </c>
      <c r="AO631" s="53">
        <f>SUMIFS('Capex forecast'!J$7:J$210,'Capex forecast'!$T$7:$T$210,$AF631,'Capex forecast'!$S$7:$S$210,$AH631,'Capex forecast'!$Q$7:$Q$210,"Repex")</f>
        <v>0</v>
      </c>
      <c r="AP631" s="53">
        <f>SUMIFS('Capex forecast'!K$7:K$210,'Capex forecast'!$T$7:$T$210,$AF631,'Capex forecast'!$S$7:$S$210,$AH631,'Capex forecast'!$Q$7:$Q$210,"Repex")</f>
        <v>0</v>
      </c>
      <c r="AQ631" s="53">
        <f>SUMIFS('Capex forecast'!L$7:L$210,'Capex forecast'!$T$7:$T$210,$AF631,'Capex forecast'!$S$7:$S$210,$AH631,'Capex forecast'!$Q$7:$Q$210,"Repex")</f>
        <v>0</v>
      </c>
      <c r="AR631" s="53">
        <f>SUMIFS('Capex forecast'!M$7:M$210,'Capex forecast'!$T$7:$T$210,$AF631,'Capex forecast'!$S$7:$S$210,$AH631,'Capex forecast'!$Q$7:$Q$210,"Repex")</f>
        <v>0</v>
      </c>
      <c r="AS631" s="53">
        <f>SUMIFS('Capex forecast'!N$7:N$210,'Capex forecast'!$T$7:$T$210,$AF631,'Capex forecast'!$S$7:$S$210,$AH631,'Capex forecast'!$Q$7:$Q$210,"Repex")</f>
        <v>0</v>
      </c>
    </row>
    <row r="632" spans="2:45" ht="15">
      <c r="B632" s="6" t="s">
        <v>631</v>
      </c>
      <c r="C632" s="6" t="str">
        <f>INDEX('Raw demand forecast'!$M$7:$M$5830,MATCH($B632,'Raw demand forecast'!$B$7:$B$5830,0))</f>
        <v>Exclude</v>
      </c>
      <c r="D632" s="6" t="str">
        <f>IF(COUNTIF($B$93:B632,$B632) = 1, "LV", IF(COUNTIF($B$93:B632,$B632) = 2, "HV", "ST"))</f>
        <v>ST</v>
      </c>
      <c r="E632" s="6" t="str">
        <f>INDEX('Demand forecast and growth rate'!$E$7:$E$273,MATCH($B632,'Demand forecast and growth rate'!$B$7:$B$273,0))</f>
        <v>High growth</v>
      </c>
      <c r="F632" s="32">
        <f>SUMIFS('Capex forecast'!E$7:E$210,'Capex forecast'!$T$7:$T$210,'Allocation of site-spec costs'!$B632,'Capex forecast'!$S$7:$S$210,'Allocation of site-spec costs'!$D632,'Capex forecast'!$Q$7:$Q$210,"Customer Connection")</f>
        <v>0</v>
      </c>
      <c r="G632" s="32">
        <f>SUMIFS('Capex forecast'!F$7:F$210,'Capex forecast'!$T$7:$T$210,'Allocation of site-spec costs'!$B632,'Capex forecast'!$S$7:$S$210,'Allocation of site-spec costs'!$D632,'Capex forecast'!$Q$7:$Q$210,"Customer Connection")</f>
        <v>0</v>
      </c>
      <c r="H632" s="32">
        <f>SUMIFS('Capex forecast'!G$7:G$210,'Capex forecast'!$T$7:$T$210,'Allocation of site-spec costs'!$B632,'Capex forecast'!$S$7:$S$210,'Allocation of site-spec costs'!$D632,'Capex forecast'!$Q$7:$Q$210,"Customer Connection")</f>
        <v>0</v>
      </c>
      <c r="I632" s="32">
        <f>SUMIFS('Capex forecast'!H$7:H$210,'Capex forecast'!$T$7:$T$210,'Allocation of site-spec costs'!$B632,'Capex forecast'!$S$7:$S$210,'Allocation of site-spec costs'!$D632,'Capex forecast'!$Q$7:$Q$210,"Customer Connection")</f>
        <v>0</v>
      </c>
      <c r="J632" s="32">
        <f>SUMIFS('Capex forecast'!I$7:I$210,'Capex forecast'!$T$7:$T$210,'Allocation of site-spec costs'!$B632,'Capex forecast'!$S$7:$S$210,'Allocation of site-spec costs'!$D632,'Capex forecast'!$Q$7:$Q$210,"Customer Connection")</f>
        <v>0</v>
      </c>
      <c r="K632" s="32">
        <f>SUMIFS('Capex forecast'!J$7:J$210,'Capex forecast'!$T$7:$T$210,'Allocation of site-spec costs'!$B632,'Capex forecast'!$S$7:$S$210,'Allocation of site-spec costs'!$D632,'Capex forecast'!$Q$7:$Q$210,"Customer Connection")</f>
        <v>0</v>
      </c>
      <c r="L632" s="32">
        <f>SUMIFS('Capex forecast'!K$7:K$210,'Capex forecast'!$T$7:$T$210,'Allocation of site-spec costs'!$B632,'Capex forecast'!$S$7:$S$210,'Allocation of site-spec costs'!$D632,'Capex forecast'!$Q$7:$Q$210,"Customer Connection")</f>
        <v>0</v>
      </c>
      <c r="M632" s="32">
        <f>SUMIFS('Capex forecast'!L$7:L$210,'Capex forecast'!$T$7:$T$210,'Allocation of site-spec costs'!$B632,'Capex forecast'!$S$7:$S$210,'Allocation of site-spec costs'!$D632,'Capex forecast'!$Q$7:$Q$210,"Customer Connection")</f>
        <v>0</v>
      </c>
      <c r="N632" s="32">
        <f>SUMIFS('Capex forecast'!M$7:M$210,'Capex forecast'!$T$7:$T$210,'Allocation of site-spec costs'!$B632,'Capex forecast'!$S$7:$S$210,'Allocation of site-spec costs'!$D632,'Capex forecast'!$Q$7:$Q$210,"Customer Connection")</f>
        <v>0</v>
      </c>
      <c r="O632" s="32">
        <f>SUMIFS('Capex forecast'!N$7:N$210,'Capex forecast'!$T$7:$T$210,'Allocation of site-spec costs'!$B632,'Capex forecast'!$S$7:$S$210,'Allocation of site-spec costs'!$D632,'Capex forecast'!$Q$7:$Q$210,"Customer Connection")</f>
        <v>0</v>
      </c>
      <c r="Q632" s="6" t="s">
        <v>631</v>
      </c>
      <c r="R632" s="6" t="str">
        <f>INDEX('Raw demand forecast'!$M$7:$M$5830,MATCH($Q632,'Raw demand forecast'!$B$7:$B$5830,0))</f>
        <v>Exclude</v>
      </c>
      <c r="S632" s="6" t="str">
        <f>IF(COUNTIF($Q$93:Q632,$B632) = 1, "LV", IF(COUNTIF($Q$93:Q632,$B632) = 2, "HV", "ST"))</f>
        <v>ST</v>
      </c>
      <c r="T632" s="6" t="str">
        <f>INDEX('Demand forecast and growth rate'!$E$7:$E$273,MATCH($Q632,'Demand forecast and growth rate'!$B$7:$B$273,0))</f>
        <v>High growth</v>
      </c>
      <c r="U632" s="32">
        <f>SUMIFS('Capex forecast'!E$7:E$210,'Capex forecast'!$T$7:$T$210,$Q632,'Capex forecast'!$S$7:$S$210,$S632,'Capex forecast'!$Q$7:$Q$210,"Augex")</f>
        <v>0</v>
      </c>
      <c r="V632" s="32">
        <f>SUMIFS('Capex forecast'!F$7:F$210,'Capex forecast'!$T$7:$T$210,$Q632,'Capex forecast'!$S$7:$S$210,$S632,'Capex forecast'!$Q$7:$Q$210,"Augex")</f>
        <v>0</v>
      </c>
      <c r="W632" s="32">
        <f>SUMIFS('Capex forecast'!G$7:G$210,'Capex forecast'!$T$7:$T$210,$Q632,'Capex forecast'!$S$7:$S$210,$S632,'Capex forecast'!$Q$7:$Q$210,"Augex")</f>
        <v>0</v>
      </c>
      <c r="X632" s="32">
        <f>SUMIFS('Capex forecast'!H$7:H$210,'Capex forecast'!$T$7:$T$210,$Q632,'Capex forecast'!$S$7:$S$210,$S632,'Capex forecast'!$Q$7:$Q$210,"Augex")</f>
        <v>0</v>
      </c>
      <c r="Y632" s="32">
        <f>SUMIFS('Capex forecast'!I$7:I$210,'Capex forecast'!$T$7:$T$210,$Q632,'Capex forecast'!$S$7:$S$210,$S632,'Capex forecast'!$Q$7:$Q$210,"Augex")</f>
        <v>0</v>
      </c>
      <c r="Z632" s="32">
        <f>SUMIFS('Capex forecast'!J$7:J$210,'Capex forecast'!$T$7:$T$210,$Q632,'Capex forecast'!$S$7:$S$210,$S632,'Capex forecast'!$Q$7:$Q$210,"Augex")</f>
        <v>0</v>
      </c>
      <c r="AA632" s="32">
        <f>SUMIFS('Capex forecast'!K$7:K$210,'Capex forecast'!$T$7:$T$210,$Q632,'Capex forecast'!$S$7:$S$210,$S632,'Capex forecast'!$Q$7:$Q$210,"Augex")</f>
        <v>0</v>
      </c>
      <c r="AB632" s="32">
        <f>SUMIFS('Capex forecast'!L$7:L$210,'Capex forecast'!$T$7:$T$210,$Q632,'Capex forecast'!$S$7:$S$210,$S632,'Capex forecast'!$Q$7:$Q$210,"Augex")</f>
        <v>0</v>
      </c>
      <c r="AC632" s="32">
        <f>SUMIFS('Capex forecast'!M$7:M$210,'Capex forecast'!$T$7:$T$210,$Q632,'Capex forecast'!$S$7:$S$210,$S632,'Capex forecast'!$Q$7:$Q$210,"Augex")</f>
        <v>0</v>
      </c>
      <c r="AD632" s="32">
        <f>SUMIFS('Capex forecast'!N$7:N$210,'Capex forecast'!$T$7:$T$210,$Q632,'Capex forecast'!$S$7:$S$210,$S632,'Capex forecast'!$Q$7:$Q$210,"Augex")</f>
        <v>0</v>
      </c>
      <c r="AF632" s="6" t="s">
        <v>631</v>
      </c>
      <c r="AG632" s="6" t="str">
        <f>INDEX('Raw demand forecast'!$M$7:$M$5830,MATCH($Q632,'Raw demand forecast'!$B$7:$B$5830,0))</f>
        <v>Exclude</v>
      </c>
      <c r="AH632" s="6" t="str">
        <f>IF(COUNTIF($AF$93:AF632,$B632) = 1, "LV", IF(COUNTIF($AF$93:AF632,$B632) = 2, "HV", "ST"))</f>
        <v>ST</v>
      </c>
      <c r="AI632" s="6" t="str">
        <f>INDEX('Demand forecast and growth rate'!$E$7:$E$273,MATCH($Q632,'Demand forecast and growth rate'!$B$7:$B$273,0))</f>
        <v>High growth</v>
      </c>
      <c r="AJ632" s="53">
        <f>SUMIFS('Capex forecast'!E$7:E$210,'Capex forecast'!$T$7:$T$210,$AF632,'Capex forecast'!$S$7:$S$210,$AH632,'Capex forecast'!$Q$7:$Q$210,"Repex")</f>
        <v>0</v>
      </c>
      <c r="AK632" s="53">
        <f>SUMIFS('Capex forecast'!F$7:F$210,'Capex forecast'!$T$7:$T$210,$AF632,'Capex forecast'!$S$7:$S$210,$AH632,'Capex forecast'!$Q$7:$Q$210,"Repex")</f>
        <v>0</v>
      </c>
      <c r="AL632" s="53">
        <f>SUMIFS('Capex forecast'!G$7:G$210,'Capex forecast'!$T$7:$T$210,$AF632,'Capex forecast'!$S$7:$S$210,$AH632,'Capex forecast'!$Q$7:$Q$210,"Repex")</f>
        <v>0</v>
      </c>
      <c r="AM632" s="53">
        <f>SUMIFS('Capex forecast'!H$7:H$210,'Capex forecast'!$T$7:$T$210,$AF632,'Capex forecast'!$S$7:$S$210,$AH632,'Capex forecast'!$Q$7:$Q$210,"Repex")</f>
        <v>0</v>
      </c>
      <c r="AN632" s="53">
        <f>SUMIFS('Capex forecast'!I$7:I$210,'Capex forecast'!$T$7:$T$210,$AF632,'Capex forecast'!$S$7:$S$210,$AH632,'Capex forecast'!$Q$7:$Q$210,"Repex")</f>
        <v>0</v>
      </c>
      <c r="AO632" s="53">
        <f>SUMIFS('Capex forecast'!J$7:J$210,'Capex forecast'!$T$7:$T$210,$AF632,'Capex forecast'!$S$7:$S$210,$AH632,'Capex forecast'!$Q$7:$Q$210,"Repex")</f>
        <v>0</v>
      </c>
      <c r="AP632" s="53">
        <f>SUMIFS('Capex forecast'!K$7:K$210,'Capex forecast'!$T$7:$T$210,$AF632,'Capex forecast'!$S$7:$S$210,$AH632,'Capex forecast'!$Q$7:$Q$210,"Repex")</f>
        <v>0</v>
      </c>
      <c r="AQ632" s="53">
        <f>SUMIFS('Capex forecast'!L$7:L$210,'Capex forecast'!$T$7:$T$210,$AF632,'Capex forecast'!$S$7:$S$210,$AH632,'Capex forecast'!$Q$7:$Q$210,"Repex")</f>
        <v>0</v>
      </c>
      <c r="AR632" s="53">
        <f>SUMIFS('Capex forecast'!M$7:M$210,'Capex forecast'!$T$7:$T$210,$AF632,'Capex forecast'!$S$7:$S$210,$AH632,'Capex forecast'!$Q$7:$Q$210,"Repex")</f>
        <v>0</v>
      </c>
      <c r="AS632" s="53">
        <f>SUMIFS('Capex forecast'!N$7:N$210,'Capex forecast'!$T$7:$T$210,$AF632,'Capex forecast'!$S$7:$S$210,$AH632,'Capex forecast'!$Q$7:$Q$210,"Repex")</f>
        <v>0</v>
      </c>
    </row>
    <row r="633" spans="2:45" ht="15">
      <c r="B633" s="6" t="s">
        <v>584</v>
      </c>
      <c r="C633" s="6" t="str">
        <f>INDEX('Raw demand forecast'!$M$7:$M$5830,MATCH($B633,'Raw demand forecast'!$B$7:$B$5830,0))</f>
        <v>Exclude</v>
      </c>
      <c r="D633" s="6" t="str">
        <f>IF(COUNTIF($B$93:B633,$B633) = 1, "LV", IF(COUNTIF($B$93:B633,$B633) = 2, "HV", "ST"))</f>
        <v>ST</v>
      </c>
      <c r="E633" s="6" t="str">
        <f>INDEX('Demand forecast and growth rate'!$E$7:$E$273,MATCH($B633,'Demand forecast and growth rate'!$B$7:$B$273,0))</f>
        <v>Small growth</v>
      </c>
      <c r="F633" s="32">
        <f>SUMIFS('Capex forecast'!E$7:E$210,'Capex forecast'!$T$7:$T$210,'Allocation of site-spec costs'!$B633,'Capex forecast'!$S$7:$S$210,'Allocation of site-spec costs'!$D633,'Capex forecast'!$Q$7:$Q$210,"Customer Connection")</f>
        <v>0</v>
      </c>
      <c r="G633" s="32">
        <f>SUMIFS('Capex forecast'!F$7:F$210,'Capex forecast'!$T$7:$T$210,'Allocation of site-spec costs'!$B633,'Capex forecast'!$S$7:$S$210,'Allocation of site-spec costs'!$D633,'Capex forecast'!$Q$7:$Q$210,"Customer Connection")</f>
        <v>0</v>
      </c>
      <c r="H633" s="32">
        <f>SUMIFS('Capex forecast'!G$7:G$210,'Capex forecast'!$T$7:$T$210,'Allocation of site-spec costs'!$B633,'Capex forecast'!$S$7:$S$210,'Allocation of site-spec costs'!$D633,'Capex forecast'!$Q$7:$Q$210,"Customer Connection")</f>
        <v>0</v>
      </c>
      <c r="I633" s="32">
        <f>SUMIFS('Capex forecast'!H$7:H$210,'Capex forecast'!$T$7:$T$210,'Allocation of site-spec costs'!$B633,'Capex forecast'!$S$7:$S$210,'Allocation of site-spec costs'!$D633,'Capex forecast'!$Q$7:$Q$210,"Customer Connection")</f>
        <v>0</v>
      </c>
      <c r="J633" s="32">
        <f>SUMIFS('Capex forecast'!I$7:I$210,'Capex forecast'!$T$7:$T$210,'Allocation of site-spec costs'!$B633,'Capex forecast'!$S$7:$S$210,'Allocation of site-spec costs'!$D633,'Capex forecast'!$Q$7:$Q$210,"Customer Connection")</f>
        <v>0</v>
      </c>
      <c r="K633" s="32">
        <f>SUMIFS('Capex forecast'!J$7:J$210,'Capex forecast'!$T$7:$T$210,'Allocation of site-spec costs'!$B633,'Capex forecast'!$S$7:$S$210,'Allocation of site-spec costs'!$D633,'Capex forecast'!$Q$7:$Q$210,"Customer Connection")</f>
        <v>0</v>
      </c>
      <c r="L633" s="32">
        <f>SUMIFS('Capex forecast'!K$7:K$210,'Capex forecast'!$T$7:$T$210,'Allocation of site-spec costs'!$B633,'Capex forecast'!$S$7:$S$210,'Allocation of site-spec costs'!$D633,'Capex forecast'!$Q$7:$Q$210,"Customer Connection")</f>
        <v>0</v>
      </c>
      <c r="M633" s="32">
        <f>SUMIFS('Capex forecast'!L$7:L$210,'Capex forecast'!$T$7:$T$210,'Allocation of site-spec costs'!$B633,'Capex forecast'!$S$7:$S$210,'Allocation of site-spec costs'!$D633,'Capex forecast'!$Q$7:$Q$210,"Customer Connection")</f>
        <v>0</v>
      </c>
      <c r="N633" s="32">
        <f>SUMIFS('Capex forecast'!M$7:M$210,'Capex forecast'!$T$7:$T$210,'Allocation of site-spec costs'!$B633,'Capex forecast'!$S$7:$S$210,'Allocation of site-spec costs'!$D633,'Capex forecast'!$Q$7:$Q$210,"Customer Connection")</f>
        <v>0</v>
      </c>
      <c r="O633" s="32">
        <f>SUMIFS('Capex forecast'!N$7:N$210,'Capex forecast'!$T$7:$T$210,'Allocation of site-spec costs'!$B633,'Capex forecast'!$S$7:$S$210,'Allocation of site-spec costs'!$D633,'Capex forecast'!$Q$7:$Q$210,"Customer Connection")</f>
        <v>0</v>
      </c>
      <c r="Q633" s="6" t="s">
        <v>584</v>
      </c>
      <c r="R633" s="6" t="str">
        <f>INDEX('Raw demand forecast'!$M$7:$M$5830,MATCH($Q633,'Raw demand forecast'!$B$7:$B$5830,0))</f>
        <v>Exclude</v>
      </c>
      <c r="S633" s="6" t="str">
        <f>IF(COUNTIF($Q$93:Q633,$B633) = 1, "LV", IF(COUNTIF($Q$93:Q633,$B633) = 2, "HV", "ST"))</f>
        <v>ST</v>
      </c>
      <c r="T633" s="6" t="str">
        <f>INDEX('Demand forecast and growth rate'!$E$7:$E$273,MATCH($Q633,'Demand forecast and growth rate'!$B$7:$B$273,0))</f>
        <v>Small growth</v>
      </c>
      <c r="U633" s="32">
        <f>SUMIFS('Capex forecast'!E$7:E$210,'Capex forecast'!$T$7:$T$210,$Q633,'Capex forecast'!$S$7:$S$210,$S633,'Capex forecast'!$Q$7:$Q$210,"Augex")</f>
        <v>0</v>
      </c>
      <c r="V633" s="32">
        <f>SUMIFS('Capex forecast'!F$7:F$210,'Capex forecast'!$T$7:$T$210,$Q633,'Capex forecast'!$S$7:$S$210,$S633,'Capex forecast'!$Q$7:$Q$210,"Augex")</f>
        <v>0</v>
      </c>
      <c r="W633" s="32">
        <f>SUMIFS('Capex forecast'!G$7:G$210,'Capex forecast'!$T$7:$T$210,$Q633,'Capex forecast'!$S$7:$S$210,$S633,'Capex forecast'!$Q$7:$Q$210,"Augex")</f>
        <v>0</v>
      </c>
      <c r="X633" s="32">
        <f>SUMIFS('Capex forecast'!H$7:H$210,'Capex forecast'!$T$7:$T$210,$Q633,'Capex forecast'!$S$7:$S$210,$S633,'Capex forecast'!$Q$7:$Q$210,"Augex")</f>
        <v>0</v>
      </c>
      <c r="Y633" s="32">
        <f>SUMIFS('Capex forecast'!I$7:I$210,'Capex forecast'!$T$7:$T$210,$Q633,'Capex forecast'!$S$7:$S$210,$S633,'Capex forecast'!$Q$7:$Q$210,"Augex")</f>
        <v>0</v>
      </c>
      <c r="Z633" s="32">
        <f>SUMIFS('Capex forecast'!J$7:J$210,'Capex forecast'!$T$7:$T$210,$Q633,'Capex forecast'!$S$7:$S$210,$S633,'Capex forecast'!$Q$7:$Q$210,"Augex")</f>
        <v>0</v>
      </c>
      <c r="AA633" s="32">
        <f>SUMIFS('Capex forecast'!K$7:K$210,'Capex forecast'!$T$7:$T$210,$Q633,'Capex forecast'!$S$7:$S$210,$S633,'Capex forecast'!$Q$7:$Q$210,"Augex")</f>
        <v>0</v>
      </c>
      <c r="AB633" s="32">
        <f>SUMIFS('Capex forecast'!L$7:L$210,'Capex forecast'!$T$7:$T$210,$Q633,'Capex forecast'!$S$7:$S$210,$S633,'Capex forecast'!$Q$7:$Q$210,"Augex")</f>
        <v>0</v>
      </c>
      <c r="AC633" s="32">
        <f>SUMIFS('Capex forecast'!M$7:M$210,'Capex forecast'!$T$7:$T$210,$Q633,'Capex forecast'!$S$7:$S$210,$S633,'Capex forecast'!$Q$7:$Q$210,"Augex")</f>
        <v>0</v>
      </c>
      <c r="AD633" s="32">
        <f>SUMIFS('Capex forecast'!N$7:N$210,'Capex forecast'!$T$7:$T$210,$Q633,'Capex forecast'!$S$7:$S$210,$S633,'Capex forecast'!$Q$7:$Q$210,"Augex")</f>
        <v>0</v>
      </c>
      <c r="AF633" s="6" t="s">
        <v>584</v>
      </c>
      <c r="AG633" s="6" t="str">
        <f>INDEX('Raw demand forecast'!$M$7:$M$5830,MATCH($Q633,'Raw demand forecast'!$B$7:$B$5830,0))</f>
        <v>Exclude</v>
      </c>
      <c r="AH633" s="6" t="str">
        <f>IF(COUNTIF($AF$93:AF633,$B633) = 1, "LV", IF(COUNTIF($AF$93:AF633,$B633) = 2, "HV", "ST"))</f>
        <v>ST</v>
      </c>
      <c r="AI633" s="6" t="str">
        <f>INDEX('Demand forecast and growth rate'!$E$7:$E$273,MATCH($Q633,'Demand forecast and growth rate'!$B$7:$B$273,0))</f>
        <v>Small growth</v>
      </c>
      <c r="AJ633" s="53">
        <f>SUMIFS('Capex forecast'!E$7:E$210,'Capex forecast'!$T$7:$T$210,$AF633,'Capex forecast'!$S$7:$S$210,$AH633,'Capex forecast'!$Q$7:$Q$210,"Repex")</f>
        <v>0</v>
      </c>
      <c r="AK633" s="53">
        <f>SUMIFS('Capex forecast'!F$7:F$210,'Capex forecast'!$T$7:$T$210,$AF633,'Capex forecast'!$S$7:$S$210,$AH633,'Capex forecast'!$Q$7:$Q$210,"Repex")</f>
        <v>0</v>
      </c>
      <c r="AL633" s="53">
        <f>SUMIFS('Capex forecast'!G$7:G$210,'Capex forecast'!$T$7:$T$210,$AF633,'Capex forecast'!$S$7:$S$210,$AH633,'Capex forecast'!$Q$7:$Q$210,"Repex")</f>
        <v>0</v>
      </c>
      <c r="AM633" s="53">
        <f>SUMIFS('Capex forecast'!H$7:H$210,'Capex forecast'!$T$7:$T$210,$AF633,'Capex forecast'!$S$7:$S$210,$AH633,'Capex forecast'!$Q$7:$Q$210,"Repex")</f>
        <v>0</v>
      </c>
      <c r="AN633" s="53">
        <f>SUMIFS('Capex forecast'!I$7:I$210,'Capex forecast'!$T$7:$T$210,$AF633,'Capex forecast'!$S$7:$S$210,$AH633,'Capex forecast'!$Q$7:$Q$210,"Repex")</f>
        <v>0</v>
      </c>
      <c r="AO633" s="53">
        <f>SUMIFS('Capex forecast'!J$7:J$210,'Capex forecast'!$T$7:$T$210,$AF633,'Capex forecast'!$S$7:$S$210,$AH633,'Capex forecast'!$Q$7:$Q$210,"Repex")</f>
        <v>0</v>
      </c>
      <c r="AP633" s="53">
        <f>SUMIFS('Capex forecast'!K$7:K$210,'Capex forecast'!$T$7:$T$210,$AF633,'Capex forecast'!$S$7:$S$210,$AH633,'Capex forecast'!$Q$7:$Q$210,"Repex")</f>
        <v>0</v>
      </c>
      <c r="AQ633" s="53">
        <f>SUMIFS('Capex forecast'!L$7:L$210,'Capex forecast'!$T$7:$T$210,$AF633,'Capex forecast'!$S$7:$S$210,$AH633,'Capex forecast'!$Q$7:$Q$210,"Repex")</f>
        <v>0</v>
      </c>
      <c r="AR633" s="53">
        <f>SUMIFS('Capex forecast'!M$7:M$210,'Capex forecast'!$T$7:$T$210,$AF633,'Capex forecast'!$S$7:$S$210,$AH633,'Capex forecast'!$Q$7:$Q$210,"Repex")</f>
        <v>0</v>
      </c>
      <c r="AS633" s="53">
        <f>SUMIFS('Capex forecast'!N$7:N$210,'Capex forecast'!$T$7:$T$210,$AF633,'Capex forecast'!$S$7:$S$210,$AH633,'Capex forecast'!$Q$7:$Q$210,"Repex")</f>
        <v>0</v>
      </c>
    </row>
    <row r="634" spans="2:45" ht="15">
      <c r="B634" s="6" t="s">
        <v>586</v>
      </c>
      <c r="C634" s="6" t="str">
        <f>INDEX('Raw demand forecast'!$M$7:$M$5830,MATCH($B634,'Raw demand forecast'!$B$7:$B$5830,0))</f>
        <v>Exclude</v>
      </c>
      <c r="D634" s="6" t="str">
        <f>IF(COUNTIF($B$93:B634,$B634) = 1, "LV", IF(COUNTIF($B$93:B634,$B634) = 2, "HV", "ST"))</f>
        <v>ST</v>
      </c>
      <c r="E634" s="6" t="str">
        <f>INDEX('Demand forecast and growth rate'!$E$7:$E$273,MATCH($B634,'Demand forecast and growth rate'!$B$7:$B$273,0))</f>
        <v>Small growth</v>
      </c>
      <c r="F634" s="32">
        <f>SUMIFS('Capex forecast'!E$7:E$210,'Capex forecast'!$T$7:$T$210,'Allocation of site-spec costs'!$B634,'Capex forecast'!$S$7:$S$210,'Allocation of site-spec costs'!$D634,'Capex forecast'!$Q$7:$Q$210,"Customer Connection")</f>
        <v>0</v>
      </c>
      <c r="G634" s="32">
        <f>SUMIFS('Capex forecast'!F$7:F$210,'Capex forecast'!$T$7:$T$210,'Allocation of site-spec costs'!$B634,'Capex forecast'!$S$7:$S$210,'Allocation of site-spec costs'!$D634,'Capex forecast'!$Q$7:$Q$210,"Customer Connection")</f>
        <v>0</v>
      </c>
      <c r="H634" s="32">
        <f>SUMIFS('Capex forecast'!G$7:G$210,'Capex forecast'!$T$7:$T$210,'Allocation of site-spec costs'!$B634,'Capex forecast'!$S$7:$S$210,'Allocation of site-spec costs'!$D634,'Capex forecast'!$Q$7:$Q$210,"Customer Connection")</f>
        <v>0</v>
      </c>
      <c r="I634" s="32">
        <f>SUMIFS('Capex forecast'!H$7:H$210,'Capex forecast'!$T$7:$T$210,'Allocation of site-spec costs'!$B634,'Capex forecast'!$S$7:$S$210,'Allocation of site-spec costs'!$D634,'Capex forecast'!$Q$7:$Q$210,"Customer Connection")</f>
        <v>0</v>
      </c>
      <c r="J634" s="32">
        <f>SUMIFS('Capex forecast'!I$7:I$210,'Capex forecast'!$T$7:$T$210,'Allocation of site-spec costs'!$B634,'Capex forecast'!$S$7:$S$210,'Allocation of site-spec costs'!$D634,'Capex forecast'!$Q$7:$Q$210,"Customer Connection")</f>
        <v>0</v>
      </c>
      <c r="K634" s="32">
        <f>SUMIFS('Capex forecast'!J$7:J$210,'Capex forecast'!$T$7:$T$210,'Allocation of site-spec costs'!$B634,'Capex forecast'!$S$7:$S$210,'Allocation of site-spec costs'!$D634,'Capex forecast'!$Q$7:$Q$210,"Customer Connection")</f>
        <v>0</v>
      </c>
      <c r="L634" s="32">
        <f>SUMIFS('Capex forecast'!K$7:K$210,'Capex forecast'!$T$7:$T$210,'Allocation of site-spec costs'!$B634,'Capex forecast'!$S$7:$S$210,'Allocation of site-spec costs'!$D634,'Capex forecast'!$Q$7:$Q$210,"Customer Connection")</f>
        <v>0</v>
      </c>
      <c r="M634" s="32">
        <f>SUMIFS('Capex forecast'!L$7:L$210,'Capex forecast'!$T$7:$T$210,'Allocation of site-spec costs'!$B634,'Capex forecast'!$S$7:$S$210,'Allocation of site-spec costs'!$D634,'Capex forecast'!$Q$7:$Q$210,"Customer Connection")</f>
        <v>0</v>
      </c>
      <c r="N634" s="32">
        <f>SUMIFS('Capex forecast'!M$7:M$210,'Capex forecast'!$T$7:$T$210,'Allocation of site-spec costs'!$B634,'Capex forecast'!$S$7:$S$210,'Allocation of site-spec costs'!$D634,'Capex forecast'!$Q$7:$Q$210,"Customer Connection")</f>
        <v>0</v>
      </c>
      <c r="O634" s="32">
        <f>SUMIFS('Capex forecast'!N$7:N$210,'Capex forecast'!$T$7:$T$210,'Allocation of site-spec costs'!$B634,'Capex forecast'!$S$7:$S$210,'Allocation of site-spec costs'!$D634,'Capex forecast'!$Q$7:$Q$210,"Customer Connection")</f>
        <v>0</v>
      </c>
      <c r="Q634" s="6" t="s">
        <v>586</v>
      </c>
      <c r="R634" s="6" t="str">
        <f>INDEX('Raw demand forecast'!$M$7:$M$5830,MATCH($Q634,'Raw demand forecast'!$B$7:$B$5830,0))</f>
        <v>Exclude</v>
      </c>
      <c r="S634" s="6" t="str">
        <f>IF(COUNTIF($Q$93:Q634,$B634) = 1, "LV", IF(COUNTIF($Q$93:Q634,$B634) = 2, "HV", "ST"))</f>
        <v>ST</v>
      </c>
      <c r="T634" s="6" t="str">
        <f>INDEX('Demand forecast and growth rate'!$E$7:$E$273,MATCH($Q634,'Demand forecast and growth rate'!$B$7:$B$273,0))</f>
        <v>Small growth</v>
      </c>
      <c r="U634" s="32">
        <f>SUMIFS('Capex forecast'!E$7:E$210,'Capex forecast'!$T$7:$T$210,$Q634,'Capex forecast'!$S$7:$S$210,$S634,'Capex forecast'!$Q$7:$Q$210,"Augex")</f>
        <v>0</v>
      </c>
      <c r="V634" s="32">
        <f>SUMIFS('Capex forecast'!F$7:F$210,'Capex forecast'!$T$7:$T$210,$Q634,'Capex forecast'!$S$7:$S$210,$S634,'Capex forecast'!$Q$7:$Q$210,"Augex")</f>
        <v>0</v>
      </c>
      <c r="W634" s="32">
        <f>SUMIFS('Capex forecast'!G$7:G$210,'Capex forecast'!$T$7:$T$210,$Q634,'Capex forecast'!$S$7:$S$210,$S634,'Capex forecast'!$Q$7:$Q$210,"Augex")</f>
        <v>0</v>
      </c>
      <c r="X634" s="32">
        <f>SUMIFS('Capex forecast'!H$7:H$210,'Capex forecast'!$T$7:$T$210,$Q634,'Capex forecast'!$S$7:$S$210,$S634,'Capex forecast'!$Q$7:$Q$210,"Augex")</f>
        <v>0</v>
      </c>
      <c r="Y634" s="32">
        <f>SUMIFS('Capex forecast'!I$7:I$210,'Capex forecast'!$T$7:$T$210,$Q634,'Capex forecast'!$S$7:$S$210,$S634,'Capex forecast'!$Q$7:$Q$210,"Augex")</f>
        <v>0</v>
      </c>
      <c r="Z634" s="32">
        <f>SUMIFS('Capex forecast'!J$7:J$210,'Capex forecast'!$T$7:$T$210,$Q634,'Capex forecast'!$S$7:$S$210,$S634,'Capex forecast'!$Q$7:$Q$210,"Augex")</f>
        <v>0</v>
      </c>
      <c r="AA634" s="32">
        <f>SUMIFS('Capex forecast'!K$7:K$210,'Capex forecast'!$T$7:$T$210,$Q634,'Capex forecast'!$S$7:$S$210,$S634,'Capex forecast'!$Q$7:$Q$210,"Augex")</f>
        <v>0</v>
      </c>
      <c r="AB634" s="32">
        <f>SUMIFS('Capex forecast'!L$7:L$210,'Capex forecast'!$T$7:$T$210,$Q634,'Capex forecast'!$S$7:$S$210,$S634,'Capex forecast'!$Q$7:$Q$210,"Augex")</f>
        <v>0</v>
      </c>
      <c r="AC634" s="32">
        <f>SUMIFS('Capex forecast'!M$7:M$210,'Capex forecast'!$T$7:$T$210,$Q634,'Capex forecast'!$S$7:$S$210,$S634,'Capex forecast'!$Q$7:$Q$210,"Augex")</f>
        <v>0</v>
      </c>
      <c r="AD634" s="32">
        <f>SUMIFS('Capex forecast'!N$7:N$210,'Capex forecast'!$T$7:$T$210,$Q634,'Capex forecast'!$S$7:$S$210,$S634,'Capex forecast'!$Q$7:$Q$210,"Augex")</f>
        <v>0</v>
      </c>
      <c r="AF634" s="6" t="s">
        <v>586</v>
      </c>
      <c r="AG634" s="6" t="str">
        <f>INDEX('Raw demand forecast'!$M$7:$M$5830,MATCH($Q634,'Raw demand forecast'!$B$7:$B$5830,0))</f>
        <v>Exclude</v>
      </c>
      <c r="AH634" s="6" t="str">
        <f>IF(COUNTIF($AF$93:AF634,$B634) = 1, "LV", IF(COUNTIF($AF$93:AF634,$B634) = 2, "HV", "ST"))</f>
        <v>ST</v>
      </c>
      <c r="AI634" s="6" t="str">
        <f>INDEX('Demand forecast and growth rate'!$E$7:$E$273,MATCH($Q634,'Demand forecast and growth rate'!$B$7:$B$273,0))</f>
        <v>Small growth</v>
      </c>
      <c r="AJ634" s="53">
        <f>SUMIFS('Capex forecast'!E$7:E$210,'Capex forecast'!$T$7:$T$210,$AF634,'Capex forecast'!$S$7:$S$210,$AH634,'Capex forecast'!$Q$7:$Q$210,"Repex")</f>
        <v>0</v>
      </c>
      <c r="AK634" s="53">
        <f>SUMIFS('Capex forecast'!F$7:F$210,'Capex forecast'!$T$7:$T$210,$AF634,'Capex forecast'!$S$7:$S$210,$AH634,'Capex forecast'!$Q$7:$Q$210,"Repex")</f>
        <v>0</v>
      </c>
      <c r="AL634" s="53">
        <f>SUMIFS('Capex forecast'!G$7:G$210,'Capex forecast'!$T$7:$T$210,$AF634,'Capex forecast'!$S$7:$S$210,$AH634,'Capex forecast'!$Q$7:$Q$210,"Repex")</f>
        <v>0</v>
      </c>
      <c r="AM634" s="53">
        <f>SUMIFS('Capex forecast'!H$7:H$210,'Capex forecast'!$T$7:$T$210,$AF634,'Capex forecast'!$S$7:$S$210,$AH634,'Capex forecast'!$Q$7:$Q$210,"Repex")</f>
        <v>0</v>
      </c>
      <c r="AN634" s="53">
        <f>SUMIFS('Capex forecast'!I$7:I$210,'Capex forecast'!$T$7:$T$210,$AF634,'Capex forecast'!$S$7:$S$210,$AH634,'Capex forecast'!$Q$7:$Q$210,"Repex")</f>
        <v>0</v>
      </c>
      <c r="AO634" s="53">
        <f>SUMIFS('Capex forecast'!J$7:J$210,'Capex forecast'!$T$7:$T$210,$AF634,'Capex forecast'!$S$7:$S$210,$AH634,'Capex forecast'!$Q$7:$Q$210,"Repex")</f>
        <v>0</v>
      </c>
      <c r="AP634" s="53">
        <f>SUMIFS('Capex forecast'!K$7:K$210,'Capex forecast'!$T$7:$T$210,$AF634,'Capex forecast'!$S$7:$S$210,$AH634,'Capex forecast'!$Q$7:$Q$210,"Repex")</f>
        <v>0</v>
      </c>
      <c r="AQ634" s="53">
        <f>SUMIFS('Capex forecast'!L$7:L$210,'Capex forecast'!$T$7:$T$210,$AF634,'Capex forecast'!$S$7:$S$210,$AH634,'Capex forecast'!$Q$7:$Q$210,"Repex")</f>
        <v>0</v>
      </c>
      <c r="AR634" s="53">
        <f>SUMIFS('Capex forecast'!M$7:M$210,'Capex forecast'!$T$7:$T$210,$AF634,'Capex forecast'!$S$7:$S$210,$AH634,'Capex forecast'!$Q$7:$Q$210,"Repex")</f>
        <v>0</v>
      </c>
      <c r="AS634" s="53">
        <f>SUMIFS('Capex forecast'!N$7:N$210,'Capex forecast'!$T$7:$T$210,$AF634,'Capex forecast'!$S$7:$S$210,$AH634,'Capex forecast'!$Q$7:$Q$210,"Repex")</f>
        <v>0</v>
      </c>
    </row>
    <row r="635" spans="2:45" ht="15">
      <c r="B635" s="6" t="s">
        <v>32</v>
      </c>
      <c r="C635" s="6" t="str">
        <f>INDEX('Raw demand forecast'!$M$7:$M$5830,MATCH($B635,'Raw demand forecast'!$B$7:$B$5830,0))</f>
        <v>No</v>
      </c>
      <c r="D635" s="6" t="str">
        <f>IF(COUNTIF($B$93:B635,$B635) = 1, "LV", IF(COUNTIF($B$93:B635,$B635) = 2, "HV", "ST"))</f>
        <v>ST</v>
      </c>
      <c r="E635" s="6" t="str">
        <f>INDEX('Demand forecast and growth rate'!$E$7:$E$273,MATCH($B635,'Demand forecast and growth rate'!$B$7:$B$273,0))</f>
        <v>Small growth</v>
      </c>
      <c r="F635" s="32">
        <f>SUMIFS('Capex forecast'!E$7:E$210,'Capex forecast'!$T$7:$T$210,'Allocation of site-spec costs'!$B635,'Capex forecast'!$S$7:$S$210,'Allocation of site-spec costs'!$D635,'Capex forecast'!$Q$7:$Q$210,"Customer Connection")</f>
        <v>0</v>
      </c>
      <c r="G635" s="32">
        <f>SUMIFS('Capex forecast'!F$7:F$210,'Capex forecast'!$T$7:$T$210,'Allocation of site-spec costs'!$B635,'Capex forecast'!$S$7:$S$210,'Allocation of site-spec costs'!$D635,'Capex forecast'!$Q$7:$Q$210,"Customer Connection")</f>
        <v>0</v>
      </c>
      <c r="H635" s="32">
        <f>SUMIFS('Capex forecast'!G$7:G$210,'Capex forecast'!$T$7:$T$210,'Allocation of site-spec costs'!$B635,'Capex forecast'!$S$7:$S$210,'Allocation of site-spec costs'!$D635,'Capex forecast'!$Q$7:$Q$210,"Customer Connection")</f>
        <v>0</v>
      </c>
      <c r="I635" s="32">
        <f>SUMIFS('Capex forecast'!H$7:H$210,'Capex forecast'!$T$7:$T$210,'Allocation of site-spec costs'!$B635,'Capex forecast'!$S$7:$S$210,'Allocation of site-spec costs'!$D635,'Capex forecast'!$Q$7:$Q$210,"Customer Connection")</f>
        <v>0</v>
      </c>
      <c r="J635" s="32">
        <f>SUMIFS('Capex forecast'!I$7:I$210,'Capex forecast'!$T$7:$T$210,'Allocation of site-spec costs'!$B635,'Capex forecast'!$S$7:$S$210,'Allocation of site-spec costs'!$D635,'Capex forecast'!$Q$7:$Q$210,"Customer Connection")</f>
        <v>0</v>
      </c>
      <c r="K635" s="32">
        <f>SUMIFS('Capex forecast'!J$7:J$210,'Capex forecast'!$T$7:$T$210,'Allocation of site-spec costs'!$B635,'Capex forecast'!$S$7:$S$210,'Allocation of site-spec costs'!$D635,'Capex forecast'!$Q$7:$Q$210,"Customer Connection")</f>
        <v>0</v>
      </c>
      <c r="L635" s="32">
        <f>SUMIFS('Capex forecast'!K$7:K$210,'Capex forecast'!$T$7:$T$210,'Allocation of site-spec costs'!$B635,'Capex forecast'!$S$7:$S$210,'Allocation of site-spec costs'!$D635,'Capex forecast'!$Q$7:$Q$210,"Customer Connection")</f>
        <v>0</v>
      </c>
      <c r="M635" s="32">
        <f>SUMIFS('Capex forecast'!L$7:L$210,'Capex forecast'!$T$7:$T$210,'Allocation of site-spec costs'!$B635,'Capex forecast'!$S$7:$S$210,'Allocation of site-spec costs'!$D635,'Capex forecast'!$Q$7:$Q$210,"Customer Connection")</f>
        <v>0</v>
      </c>
      <c r="N635" s="32">
        <f>SUMIFS('Capex forecast'!M$7:M$210,'Capex forecast'!$T$7:$T$210,'Allocation of site-spec costs'!$B635,'Capex forecast'!$S$7:$S$210,'Allocation of site-spec costs'!$D635,'Capex forecast'!$Q$7:$Q$210,"Customer Connection")</f>
        <v>0</v>
      </c>
      <c r="O635" s="32">
        <f>SUMIFS('Capex forecast'!N$7:N$210,'Capex forecast'!$T$7:$T$210,'Allocation of site-spec costs'!$B635,'Capex forecast'!$S$7:$S$210,'Allocation of site-spec costs'!$D635,'Capex forecast'!$Q$7:$Q$210,"Customer Connection")</f>
        <v>0</v>
      </c>
      <c r="Q635" s="6" t="s">
        <v>32</v>
      </c>
      <c r="R635" s="6" t="str">
        <f>INDEX('Raw demand forecast'!$M$7:$M$5830,MATCH($Q635,'Raw demand forecast'!$B$7:$B$5830,0))</f>
        <v>No</v>
      </c>
      <c r="S635" s="6" t="str">
        <f>IF(COUNTIF($Q$93:Q635,$B635) = 1, "LV", IF(COUNTIF($Q$93:Q635,$B635) = 2, "HV", "ST"))</f>
        <v>ST</v>
      </c>
      <c r="T635" s="6" t="str">
        <f>INDEX('Demand forecast and growth rate'!$E$7:$E$273,MATCH($Q635,'Demand forecast and growth rate'!$B$7:$B$273,0))</f>
        <v>Small growth</v>
      </c>
      <c r="U635" s="32">
        <f>SUMIFS('Capex forecast'!E$7:E$210,'Capex forecast'!$T$7:$T$210,$Q635,'Capex forecast'!$S$7:$S$210,$S635,'Capex forecast'!$Q$7:$Q$210,"Augex")</f>
        <v>0</v>
      </c>
      <c r="V635" s="32">
        <f>SUMIFS('Capex forecast'!F$7:F$210,'Capex forecast'!$T$7:$T$210,$Q635,'Capex forecast'!$S$7:$S$210,$S635,'Capex forecast'!$Q$7:$Q$210,"Augex")</f>
        <v>0</v>
      </c>
      <c r="W635" s="32">
        <f>SUMIFS('Capex forecast'!G$7:G$210,'Capex forecast'!$T$7:$T$210,$Q635,'Capex forecast'!$S$7:$S$210,$S635,'Capex forecast'!$Q$7:$Q$210,"Augex")</f>
        <v>0</v>
      </c>
      <c r="X635" s="32">
        <f>SUMIFS('Capex forecast'!H$7:H$210,'Capex forecast'!$T$7:$T$210,$Q635,'Capex forecast'!$S$7:$S$210,$S635,'Capex forecast'!$Q$7:$Q$210,"Augex")</f>
        <v>0</v>
      </c>
      <c r="Y635" s="32">
        <f>SUMIFS('Capex forecast'!I$7:I$210,'Capex forecast'!$T$7:$T$210,$Q635,'Capex forecast'!$S$7:$S$210,$S635,'Capex forecast'!$Q$7:$Q$210,"Augex")</f>
        <v>0</v>
      </c>
      <c r="Z635" s="32">
        <f>SUMIFS('Capex forecast'!J$7:J$210,'Capex forecast'!$T$7:$T$210,$Q635,'Capex forecast'!$S$7:$S$210,$S635,'Capex forecast'!$Q$7:$Q$210,"Augex")</f>
        <v>0</v>
      </c>
      <c r="AA635" s="32">
        <f>SUMIFS('Capex forecast'!K$7:K$210,'Capex forecast'!$T$7:$T$210,$Q635,'Capex forecast'!$S$7:$S$210,$S635,'Capex forecast'!$Q$7:$Q$210,"Augex")</f>
        <v>0</v>
      </c>
      <c r="AB635" s="32">
        <f>SUMIFS('Capex forecast'!L$7:L$210,'Capex forecast'!$T$7:$T$210,$Q635,'Capex forecast'!$S$7:$S$210,$S635,'Capex forecast'!$Q$7:$Q$210,"Augex")</f>
        <v>0</v>
      </c>
      <c r="AC635" s="32">
        <f>SUMIFS('Capex forecast'!M$7:M$210,'Capex forecast'!$T$7:$T$210,$Q635,'Capex forecast'!$S$7:$S$210,$S635,'Capex forecast'!$Q$7:$Q$210,"Augex")</f>
        <v>0</v>
      </c>
      <c r="AD635" s="32">
        <f>SUMIFS('Capex forecast'!N$7:N$210,'Capex forecast'!$T$7:$T$210,$Q635,'Capex forecast'!$S$7:$S$210,$S635,'Capex forecast'!$Q$7:$Q$210,"Augex")</f>
        <v>0</v>
      </c>
      <c r="AF635" s="6" t="s">
        <v>32</v>
      </c>
      <c r="AG635" s="6" t="str">
        <f>INDEX('Raw demand forecast'!$M$7:$M$5830,MATCH($Q635,'Raw demand forecast'!$B$7:$B$5830,0))</f>
        <v>No</v>
      </c>
      <c r="AH635" s="6" t="str">
        <f>IF(COUNTIF($AF$93:AF635,$B635) = 1, "LV", IF(COUNTIF($AF$93:AF635,$B635) = 2, "HV", "ST"))</f>
        <v>ST</v>
      </c>
      <c r="AI635" s="6" t="str">
        <f>INDEX('Demand forecast and growth rate'!$E$7:$E$273,MATCH($Q635,'Demand forecast and growth rate'!$B$7:$B$273,0))</f>
        <v>Small growth</v>
      </c>
      <c r="AJ635" s="53">
        <f>SUMIFS('Capex forecast'!E$7:E$210,'Capex forecast'!$T$7:$T$210,$AF635,'Capex forecast'!$S$7:$S$210,$AH635,'Capex forecast'!$Q$7:$Q$210,"Repex")</f>
        <v>0</v>
      </c>
      <c r="AK635" s="53">
        <f>SUMIFS('Capex forecast'!F$7:F$210,'Capex forecast'!$T$7:$T$210,$AF635,'Capex forecast'!$S$7:$S$210,$AH635,'Capex forecast'!$Q$7:$Q$210,"Repex")</f>
        <v>0</v>
      </c>
      <c r="AL635" s="53">
        <f>SUMIFS('Capex forecast'!G$7:G$210,'Capex forecast'!$T$7:$T$210,$AF635,'Capex forecast'!$S$7:$S$210,$AH635,'Capex forecast'!$Q$7:$Q$210,"Repex")</f>
        <v>0</v>
      </c>
      <c r="AM635" s="53">
        <f>SUMIFS('Capex forecast'!H$7:H$210,'Capex forecast'!$T$7:$T$210,$AF635,'Capex forecast'!$S$7:$S$210,$AH635,'Capex forecast'!$Q$7:$Q$210,"Repex")</f>
        <v>0</v>
      </c>
      <c r="AN635" s="53">
        <f>SUMIFS('Capex forecast'!I$7:I$210,'Capex forecast'!$T$7:$T$210,$AF635,'Capex forecast'!$S$7:$S$210,$AH635,'Capex forecast'!$Q$7:$Q$210,"Repex")</f>
        <v>0</v>
      </c>
      <c r="AO635" s="53">
        <f>SUMIFS('Capex forecast'!J$7:J$210,'Capex forecast'!$T$7:$T$210,$AF635,'Capex forecast'!$S$7:$S$210,$AH635,'Capex forecast'!$Q$7:$Q$210,"Repex")</f>
        <v>0</v>
      </c>
      <c r="AP635" s="53">
        <f>SUMIFS('Capex forecast'!K$7:K$210,'Capex forecast'!$T$7:$T$210,$AF635,'Capex forecast'!$S$7:$S$210,$AH635,'Capex forecast'!$Q$7:$Q$210,"Repex")</f>
        <v>0</v>
      </c>
      <c r="AQ635" s="53">
        <f>SUMIFS('Capex forecast'!L$7:L$210,'Capex forecast'!$T$7:$T$210,$AF635,'Capex forecast'!$S$7:$S$210,$AH635,'Capex forecast'!$Q$7:$Q$210,"Repex")</f>
        <v>0</v>
      </c>
      <c r="AR635" s="53">
        <f>SUMIFS('Capex forecast'!M$7:M$210,'Capex forecast'!$T$7:$T$210,$AF635,'Capex forecast'!$S$7:$S$210,$AH635,'Capex forecast'!$Q$7:$Q$210,"Repex")</f>
        <v>0</v>
      </c>
      <c r="AS635" s="53">
        <f>SUMIFS('Capex forecast'!N$7:N$210,'Capex forecast'!$T$7:$T$210,$AF635,'Capex forecast'!$S$7:$S$210,$AH635,'Capex forecast'!$Q$7:$Q$210,"Repex")</f>
        <v>0</v>
      </c>
    </row>
    <row r="636" spans="2:45" ht="15">
      <c r="B636" s="6" t="s">
        <v>47</v>
      </c>
      <c r="C636" s="6" t="str">
        <f>INDEX('Raw demand forecast'!$M$7:$M$5830,MATCH($B636,'Raw demand forecast'!$B$7:$B$5830,0))</f>
        <v>No</v>
      </c>
      <c r="D636" s="6" t="str">
        <f>IF(COUNTIF($B$93:B636,$B636) = 1, "LV", IF(COUNTIF($B$93:B636,$B636) = 2, "HV", "ST"))</f>
        <v>ST</v>
      </c>
      <c r="E636" s="6" t="str">
        <f>INDEX('Demand forecast and growth rate'!$E$7:$E$273,MATCH($B636,'Demand forecast and growth rate'!$B$7:$B$273,0))</f>
        <v>Steady/falling</v>
      </c>
      <c r="F636" s="32">
        <f>SUMIFS('Capex forecast'!E$7:E$210,'Capex forecast'!$T$7:$T$210,'Allocation of site-spec costs'!$B636,'Capex forecast'!$S$7:$S$210,'Allocation of site-spec costs'!$D636,'Capex forecast'!$Q$7:$Q$210,"Customer Connection")</f>
        <v>0</v>
      </c>
      <c r="G636" s="32">
        <f>SUMIFS('Capex forecast'!F$7:F$210,'Capex forecast'!$T$7:$T$210,'Allocation of site-spec costs'!$B636,'Capex forecast'!$S$7:$S$210,'Allocation of site-spec costs'!$D636,'Capex forecast'!$Q$7:$Q$210,"Customer Connection")</f>
        <v>0</v>
      </c>
      <c r="H636" s="32">
        <f>SUMIFS('Capex forecast'!G$7:G$210,'Capex forecast'!$T$7:$T$210,'Allocation of site-spec costs'!$B636,'Capex forecast'!$S$7:$S$210,'Allocation of site-spec costs'!$D636,'Capex forecast'!$Q$7:$Q$210,"Customer Connection")</f>
        <v>0</v>
      </c>
      <c r="I636" s="32">
        <f>SUMIFS('Capex forecast'!H$7:H$210,'Capex forecast'!$T$7:$T$210,'Allocation of site-spec costs'!$B636,'Capex forecast'!$S$7:$S$210,'Allocation of site-spec costs'!$D636,'Capex forecast'!$Q$7:$Q$210,"Customer Connection")</f>
        <v>0</v>
      </c>
      <c r="J636" s="32">
        <f>SUMIFS('Capex forecast'!I$7:I$210,'Capex forecast'!$T$7:$T$210,'Allocation of site-spec costs'!$B636,'Capex forecast'!$S$7:$S$210,'Allocation of site-spec costs'!$D636,'Capex forecast'!$Q$7:$Q$210,"Customer Connection")</f>
        <v>0</v>
      </c>
      <c r="K636" s="32">
        <f>SUMIFS('Capex forecast'!J$7:J$210,'Capex forecast'!$T$7:$T$210,'Allocation of site-spec costs'!$B636,'Capex forecast'!$S$7:$S$210,'Allocation of site-spec costs'!$D636,'Capex forecast'!$Q$7:$Q$210,"Customer Connection")</f>
        <v>0</v>
      </c>
      <c r="L636" s="32">
        <f>SUMIFS('Capex forecast'!K$7:K$210,'Capex forecast'!$T$7:$T$210,'Allocation of site-spec costs'!$B636,'Capex forecast'!$S$7:$S$210,'Allocation of site-spec costs'!$D636,'Capex forecast'!$Q$7:$Q$210,"Customer Connection")</f>
        <v>0</v>
      </c>
      <c r="M636" s="32">
        <f>SUMIFS('Capex forecast'!L$7:L$210,'Capex forecast'!$T$7:$T$210,'Allocation of site-spec costs'!$B636,'Capex forecast'!$S$7:$S$210,'Allocation of site-spec costs'!$D636,'Capex forecast'!$Q$7:$Q$210,"Customer Connection")</f>
        <v>0</v>
      </c>
      <c r="N636" s="32">
        <f>SUMIFS('Capex forecast'!M$7:M$210,'Capex forecast'!$T$7:$T$210,'Allocation of site-spec costs'!$B636,'Capex forecast'!$S$7:$S$210,'Allocation of site-spec costs'!$D636,'Capex forecast'!$Q$7:$Q$210,"Customer Connection")</f>
        <v>0</v>
      </c>
      <c r="O636" s="32">
        <f>SUMIFS('Capex forecast'!N$7:N$210,'Capex forecast'!$T$7:$T$210,'Allocation of site-spec costs'!$B636,'Capex forecast'!$S$7:$S$210,'Allocation of site-spec costs'!$D636,'Capex forecast'!$Q$7:$Q$210,"Customer Connection")</f>
        <v>0</v>
      </c>
      <c r="Q636" s="6" t="s">
        <v>47</v>
      </c>
      <c r="R636" s="6" t="str">
        <f>INDEX('Raw demand forecast'!$M$7:$M$5830,MATCH($Q636,'Raw demand forecast'!$B$7:$B$5830,0))</f>
        <v>No</v>
      </c>
      <c r="S636" s="6" t="str">
        <f>IF(COUNTIF($Q$93:Q636,$B636) = 1, "LV", IF(COUNTIF($Q$93:Q636,$B636) = 2, "HV", "ST"))</f>
        <v>ST</v>
      </c>
      <c r="T636" s="6" t="str">
        <f>INDEX('Demand forecast and growth rate'!$E$7:$E$273,MATCH($Q636,'Demand forecast and growth rate'!$B$7:$B$273,0))</f>
        <v>Steady/falling</v>
      </c>
      <c r="U636" s="32">
        <f>SUMIFS('Capex forecast'!E$7:E$210,'Capex forecast'!$T$7:$T$210,$Q636,'Capex forecast'!$S$7:$S$210,$S636,'Capex forecast'!$Q$7:$Q$210,"Augex")</f>
        <v>0</v>
      </c>
      <c r="V636" s="32">
        <f>SUMIFS('Capex forecast'!F$7:F$210,'Capex forecast'!$T$7:$T$210,$Q636,'Capex forecast'!$S$7:$S$210,$S636,'Capex forecast'!$Q$7:$Q$210,"Augex")</f>
        <v>0</v>
      </c>
      <c r="W636" s="32">
        <f>SUMIFS('Capex forecast'!G$7:G$210,'Capex forecast'!$T$7:$T$210,$Q636,'Capex forecast'!$S$7:$S$210,$S636,'Capex forecast'!$Q$7:$Q$210,"Augex")</f>
        <v>0</v>
      </c>
      <c r="X636" s="32">
        <f>SUMIFS('Capex forecast'!H$7:H$210,'Capex forecast'!$T$7:$T$210,$Q636,'Capex forecast'!$S$7:$S$210,$S636,'Capex forecast'!$Q$7:$Q$210,"Augex")</f>
        <v>0</v>
      </c>
      <c r="Y636" s="32">
        <f>SUMIFS('Capex forecast'!I$7:I$210,'Capex forecast'!$T$7:$T$210,$Q636,'Capex forecast'!$S$7:$S$210,$S636,'Capex forecast'!$Q$7:$Q$210,"Augex")</f>
        <v>0</v>
      </c>
      <c r="Z636" s="32">
        <f>SUMIFS('Capex forecast'!J$7:J$210,'Capex forecast'!$T$7:$T$210,$Q636,'Capex forecast'!$S$7:$S$210,$S636,'Capex forecast'!$Q$7:$Q$210,"Augex")</f>
        <v>0</v>
      </c>
      <c r="AA636" s="32">
        <f>SUMIFS('Capex forecast'!K$7:K$210,'Capex forecast'!$T$7:$T$210,$Q636,'Capex forecast'!$S$7:$S$210,$S636,'Capex forecast'!$Q$7:$Q$210,"Augex")</f>
        <v>0</v>
      </c>
      <c r="AB636" s="32">
        <f>SUMIFS('Capex forecast'!L$7:L$210,'Capex forecast'!$T$7:$T$210,$Q636,'Capex forecast'!$S$7:$S$210,$S636,'Capex forecast'!$Q$7:$Q$210,"Augex")</f>
        <v>0</v>
      </c>
      <c r="AC636" s="32">
        <f>SUMIFS('Capex forecast'!M$7:M$210,'Capex forecast'!$T$7:$T$210,$Q636,'Capex forecast'!$S$7:$S$210,$S636,'Capex forecast'!$Q$7:$Q$210,"Augex")</f>
        <v>0</v>
      </c>
      <c r="AD636" s="32">
        <f>SUMIFS('Capex forecast'!N$7:N$210,'Capex forecast'!$T$7:$T$210,$Q636,'Capex forecast'!$S$7:$S$210,$S636,'Capex forecast'!$Q$7:$Q$210,"Augex")</f>
        <v>0</v>
      </c>
      <c r="AF636" s="6" t="s">
        <v>47</v>
      </c>
      <c r="AG636" s="6" t="str">
        <f>INDEX('Raw demand forecast'!$M$7:$M$5830,MATCH($Q636,'Raw demand forecast'!$B$7:$B$5830,0))</f>
        <v>No</v>
      </c>
      <c r="AH636" s="6" t="str">
        <f>IF(COUNTIF($AF$93:AF636,$B636) = 1, "LV", IF(COUNTIF($AF$93:AF636,$B636) = 2, "HV", "ST"))</f>
        <v>ST</v>
      </c>
      <c r="AI636" s="6" t="str">
        <f>INDEX('Demand forecast and growth rate'!$E$7:$E$273,MATCH($Q636,'Demand forecast and growth rate'!$B$7:$B$273,0))</f>
        <v>Steady/falling</v>
      </c>
      <c r="AJ636" s="53">
        <f>SUMIFS('Capex forecast'!E$7:E$210,'Capex forecast'!$T$7:$T$210,$AF636,'Capex forecast'!$S$7:$S$210,$AH636,'Capex forecast'!$Q$7:$Q$210,"Repex")</f>
        <v>0</v>
      </c>
      <c r="AK636" s="53">
        <f>SUMIFS('Capex forecast'!F$7:F$210,'Capex forecast'!$T$7:$T$210,$AF636,'Capex forecast'!$S$7:$S$210,$AH636,'Capex forecast'!$Q$7:$Q$210,"Repex")</f>
        <v>0</v>
      </c>
      <c r="AL636" s="53">
        <f>SUMIFS('Capex forecast'!G$7:G$210,'Capex forecast'!$T$7:$T$210,$AF636,'Capex forecast'!$S$7:$S$210,$AH636,'Capex forecast'!$Q$7:$Q$210,"Repex")</f>
        <v>0</v>
      </c>
      <c r="AM636" s="53">
        <f>SUMIFS('Capex forecast'!H$7:H$210,'Capex forecast'!$T$7:$T$210,$AF636,'Capex forecast'!$S$7:$S$210,$AH636,'Capex forecast'!$Q$7:$Q$210,"Repex")</f>
        <v>0</v>
      </c>
      <c r="AN636" s="53">
        <f>SUMIFS('Capex forecast'!I$7:I$210,'Capex forecast'!$T$7:$T$210,$AF636,'Capex forecast'!$S$7:$S$210,$AH636,'Capex forecast'!$Q$7:$Q$210,"Repex")</f>
        <v>0</v>
      </c>
      <c r="AO636" s="53">
        <f>SUMIFS('Capex forecast'!J$7:J$210,'Capex forecast'!$T$7:$T$210,$AF636,'Capex forecast'!$S$7:$S$210,$AH636,'Capex forecast'!$Q$7:$Q$210,"Repex")</f>
        <v>0</v>
      </c>
      <c r="AP636" s="53">
        <f>SUMIFS('Capex forecast'!K$7:K$210,'Capex forecast'!$T$7:$T$210,$AF636,'Capex forecast'!$S$7:$S$210,$AH636,'Capex forecast'!$Q$7:$Q$210,"Repex")</f>
        <v>0</v>
      </c>
      <c r="AQ636" s="53">
        <f>SUMIFS('Capex forecast'!L$7:L$210,'Capex forecast'!$T$7:$T$210,$AF636,'Capex forecast'!$S$7:$S$210,$AH636,'Capex forecast'!$Q$7:$Q$210,"Repex")</f>
        <v>0</v>
      </c>
      <c r="AR636" s="53">
        <f>SUMIFS('Capex forecast'!M$7:M$210,'Capex forecast'!$T$7:$T$210,$AF636,'Capex forecast'!$S$7:$S$210,$AH636,'Capex forecast'!$Q$7:$Q$210,"Repex")</f>
        <v>0</v>
      </c>
      <c r="AS636" s="53">
        <f>SUMIFS('Capex forecast'!N$7:N$210,'Capex forecast'!$T$7:$T$210,$AF636,'Capex forecast'!$S$7:$S$210,$AH636,'Capex forecast'!$Q$7:$Q$210,"Repex")</f>
        <v>0</v>
      </c>
    </row>
    <row r="637" spans="2:45" ht="15">
      <c r="B637" s="6" t="s">
        <v>51</v>
      </c>
      <c r="C637" s="6" t="str">
        <f>INDEX('Raw demand forecast'!$M$7:$M$5830,MATCH($B637,'Raw demand forecast'!$B$7:$B$5830,0))</f>
        <v>No</v>
      </c>
      <c r="D637" s="6" t="str">
        <f>IF(COUNTIF($B$93:B637,$B637) = 1, "LV", IF(COUNTIF($B$93:B637,$B637) = 2, "HV", "ST"))</f>
        <v>ST</v>
      </c>
      <c r="E637" s="6" t="str">
        <f>INDEX('Demand forecast and growth rate'!$E$7:$E$273,MATCH($B637,'Demand forecast and growth rate'!$B$7:$B$273,0))</f>
        <v>Steady/falling</v>
      </c>
      <c r="F637" s="32">
        <f>SUMIFS('Capex forecast'!E$7:E$210,'Capex forecast'!$T$7:$T$210,'Allocation of site-spec costs'!$B637,'Capex forecast'!$S$7:$S$210,'Allocation of site-spec costs'!$D637,'Capex forecast'!$Q$7:$Q$210,"Customer Connection")</f>
        <v>0</v>
      </c>
      <c r="G637" s="32">
        <f>SUMIFS('Capex forecast'!F$7:F$210,'Capex forecast'!$T$7:$T$210,'Allocation of site-spec costs'!$B637,'Capex forecast'!$S$7:$S$210,'Allocation of site-spec costs'!$D637,'Capex forecast'!$Q$7:$Q$210,"Customer Connection")</f>
        <v>0</v>
      </c>
      <c r="H637" s="32">
        <f>SUMIFS('Capex forecast'!G$7:G$210,'Capex forecast'!$T$7:$T$210,'Allocation of site-spec costs'!$B637,'Capex forecast'!$S$7:$S$210,'Allocation of site-spec costs'!$D637,'Capex forecast'!$Q$7:$Q$210,"Customer Connection")</f>
        <v>0</v>
      </c>
      <c r="I637" s="32">
        <f>SUMIFS('Capex forecast'!H$7:H$210,'Capex forecast'!$T$7:$T$210,'Allocation of site-spec costs'!$B637,'Capex forecast'!$S$7:$S$210,'Allocation of site-spec costs'!$D637,'Capex forecast'!$Q$7:$Q$210,"Customer Connection")</f>
        <v>0</v>
      </c>
      <c r="J637" s="32">
        <f>SUMIFS('Capex forecast'!I$7:I$210,'Capex forecast'!$T$7:$T$210,'Allocation of site-spec costs'!$B637,'Capex forecast'!$S$7:$S$210,'Allocation of site-spec costs'!$D637,'Capex forecast'!$Q$7:$Q$210,"Customer Connection")</f>
        <v>0</v>
      </c>
      <c r="K637" s="32">
        <f>SUMIFS('Capex forecast'!J$7:J$210,'Capex forecast'!$T$7:$T$210,'Allocation of site-spec costs'!$B637,'Capex forecast'!$S$7:$S$210,'Allocation of site-spec costs'!$D637,'Capex forecast'!$Q$7:$Q$210,"Customer Connection")</f>
        <v>0</v>
      </c>
      <c r="L637" s="32">
        <f>SUMIFS('Capex forecast'!K$7:K$210,'Capex forecast'!$T$7:$T$210,'Allocation of site-spec costs'!$B637,'Capex forecast'!$S$7:$S$210,'Allocation of site-spec costs'!$D637,'Capex forecast'!$Q$7:$Q$210,"Customer Connection")</f>
        <v>0</v>
      </c>
      <c r="M637" s="32">
        <f>SUMIFS('Capex forecast'!L$7:L$210,'Capex forecast'!$T$7:$T$210,'Allocation of site-spec costs'!$B637,'Capex forecast'!$S$7:$S$210,'Allocation of site-spec costs'!$D637,'Capex forecast'!$Q$7:$Q$210,"Customer Connection")</f>
        <v>0</v>
      </c>
      <c r="N637" s="32">
        <f>SUMIFS('Capex forecast'!M$7:M$210,'Capex forecast'!$T$7:$T$210,'Allocation of site-spec costs'!$B637,'Capex forecast'!$S$7:$S$210,'Allocation of site-spec costs'!$D637,'Capex forecast'!$Q$7:$Q$210,"Customer Connection")</f>
        <v>0</v>
      </c>
      <c r="O637" s="32">
        <f>SUMIFS('Capex forecast'!N$7:N$210,'Capex forecast'!$T$7:$T$210,'Allocation of site-spec costs'!$B637,'Capex forecast'!$S$7:$S$210,'Allocation of site-spec costs'!$D637,'Capex forecast'!$Q$7:$Q$210,"Customer Connection")</f>
        <v>0</v>
      </c>
      <c r="Q637" s="6" t="s">
        <v>51</v>
      </c>
      <c r="R637" s="6" t="str">
        <f>INDEX('Raw demand forecast'!$M$7:$M$5830,MATCH($Q637,'Raw demand forecast'!$B$7:$B$5830,0))</f>
        <v>No</v>
      </c>
      <c r="S637" s="6" t="str">
        <f>IF(COUNTIF($Q$93:Q637,$B637) = 1, "LV", IF(COUNTIF($Q$93:Q637,$B637) = 2, "HV", "ST"))</f>
        <v>ST</v>
      </c>
      <c r="T637" s="6" t="str">
        <f>INDEX('Demand forecast and growth rate'!$E$7:$E$273,MATCH($Q637,'Demand forecast and growth rate'!$B$7:$B$273,0))</f>
        <v>Steady/falling</v>
      </c>
      <c r="U637" s="32">
        <f>SUMIFS('Capex forecast'!E$7:E$210,'Capex forecast'!$T$7:$T$210,$Q637,'Capex forecast'!$S$7:$S$210,$S637,'Capex forecast'!$Q$7:$Q$210,"Augex")</f>
        <v>0</v>
      </c>
      <c r="V637" s="32">
        <f>SUMIFS('Capex forecast'!F$7:F$210,'Capex forecast'!$T$7:$T$210,$Q637,'Capex forecast'!$S$7:$S$210,$S637,'Capex forecast'!$Q$7:$Q$210,"Augex")</f>
        <v>0</v>
      </c>
      <c r="W637" s="32">
        <f>SUMIFS('Capex forecast'!G$7:G$210,'Capex forecast'!$T$7:$T$210,$Q637,'Capex forecast'!$S$7:$S$210,$S637,'Capex forecast'!$Q$7:$Q$210,"Augex")</f>
        <v>0</v>
      </c>
      <c r="X637" s="32">
        <f>SUMIFS('Capex forecast'!H$7:H$210,'Capex forecast'!$T$7:$T$210,$Q637,'Capex forecast'!$S$7:$S$210,$S637,'Capex forecast'!$Q$7:$Q$210,"Augex")</f>
        <v>0</v>
      </c>
      <c r="Y637" s="32">
        <f>SUMIFS('Capex forecast'!I$7:I$210,'Capex forecast'!$T$7:$T$210,$Q637,'Capex forecast'!$S$7:$S$210,$S637,'Capex forecast'!$Q$7:$Q$210,"Augex")</f>
        <v>0</v>
      </c>
      <c r="Z637" s="32">
        <f>SUMIFS('Capex forecast'!J$7:J$210,'Capex forecast'!$T$7:$T$210,$Q637,'Capex forecast'!$S$7:$S$210,$S637,'Capex forecast'!$Q$7:$Q$210,"Augex")</f>
        <v>0</v>
      </c>
      <c r="AA637" s="32">
        <f>SUMIFS('Capex forecast'!K$7:K$210,'Capex forecast'!$T$7:$T$210,$Q637,'Capex forecast'!$S$7:$S$210,$S637,'Capex forecast'!$Q$7:$Q$210,"Augex")</f>
        <v>0</v>
      </c>
      <c r="AB637" s="32">
        <f>SUMIFS('Capex forecast'!L$7:L$210,'Capex forecast'!$T$7:$T$210,$Q637,'Capex forecast'!$S$7:$S$210,$S637,'Capex forecast'!$Q$7:$Q$210,"Augex")</f>
        <v>0</v>
      </c>
      <c r="AC637" s="32">
        <f>SUMIFS('Capex forecast'!M$7:M$210,'Capex forecast'!$T$7:$T$210,$Q637,'Capex forecast'!$S$7:$S$210,$S637,'Capex forecast'!$Q$7:$Q$210,"Augex")</f>
        <v>0</v>
      </c>
      <c r="AD637" s="32">
        <f>SUMIFS('Capex forecast'!N$7:N$210,'Capex forecast'!$T$7:$T$210,$Q637,'Capex forecast'!$S$7:$S$210,$S637,'Capex forecast'!$Q$7:$Q$210,"Augex")</f>
        <v>0</v>
      </c>
      <c r="AF637" s="6" t="s">
        <v>51</v>
      </c>
      <c r="AG637" s="6" t="str">
        <f>INDEX('Raw demand forecast'!$M$7:$M$5830,MATCH($Q637,'Raw demand forecast'!$B$7:$B$5830,0))</f>
        <v>No</v>
      </c>
      <c r="AH637" s="6" t="str">
        <f>IF(COUNTIF($AF$93:AF637,$B637) = 1, "LV", IF(COUNTIF($AF$93:AF637,$B637) = 2, "HV", "ST"))</f>
        <v>ST</v>
      </c>
      <c r="AI637" s="6" t="str">
        <f>INDEX('Demand forecast and growth rate'!$E$7:$E$273,MATCH($Q637,'Demand forecast and growth rate'!$B$7:$B$273,0))</f>
        <v>Steady/falling</v>
      </c>
      <c r="AJ637" s="53">
        <f>SUMIFS('Capex forecast'!E$7:E$210,'Capex forecast'!$T$7:$T$210,$AF637,'Capex forecast'!$S$7:$S$210,$AH637,'Capex forecast'!$Q$7:$Q$210,"Repex")</f>
        <v>0</v>
      </c>
      <c r="AK637" s="53">
        <f>SUMIFS('Capex forecast'!F$7:F$210,'Capex forecast'!$T$7:$T$210,$AF637,'Capex forecast'!$S$7:$S$210,$AH637,'Capex forecast'!$Q$7:$Q$210,"Repex")</f>
        <v>0</v>
      </c>
      <c r="AL637" s="53">
        <f>SUMIFS('Capex forecast'!G$7:G$210,'Capex forecast'!$T$7:$T$210,$AF637,'Capex forecast'!$S$7:$S$210,$AH637,'Capex forecast'!$Q$7:$Q$210,"Repex")</f>
        <v>0</v>
      </c>
      <c r="AM637" s="53">
        <f>SUMIFS('Capex forecast'!H$7:H$210,'Capex forecast'!$T$7:$T$210,$AF637,'Capex forecast'!$S$7:$S$210,$AH637,'Capex forecast'!$Q$7:$Q$210,"Repex")</f>
        <v>0</v>
      </c>
      <c r="AN637" s="53">
        <f>SUMIFS('Capex forecast'!I$7:I$210,'Capex forecast'!$T$7:$T$210,$AF637,'Capex forecast'!$S$7:$S$210,$AH637,'Capex forecast'!$Q$7:$Q$210,"Repex")</f>
        <v>0</v>
      </c>
      <c r="AO637" s="53">
        <f>SUMIFS('Capex forecast'!J$7:J$210,'Capex forecast'!$T$7:$T$210,$AF637,'Capex forecast'!$S$7:$S$210,$AH637,'Capex forecast'!$Q$7:$Q$210,"Repex")</f>
        <v>0</v>
      </c>
      <c r="AP637" s="53">
        <f>SUMIFS('Capex forecast'!K$7:K$210,'Capex forecast'!$T$7:$T$210,$AF637,'Capex forecast'!$S$7:$S$210,$AH637,'Capex forecast'!$Q$7:$Q$210,"Repex")</f>
        <v>0</v>
      </c>
      <c r="AQ637" s="53">
        <f>SUMIFS('Capex forecast'!L$7:L$210,'Capex forecast'!$T$7:$T$210,$AF637,'Capex forecast'!$S$7:$S$210,$AH637,'Capex forecast'!$Q$7:$Q$210,"Repex")</f>
        <v>0</v>
      </c>
      <c r="AR637" s="53">
        <f>SUMIFS('Capex forecast'!M$7:M$210,'Capex forecast'!$T$7:$T$210,$AF637,'Capex forecast'!$S$7:$S$210,$AH637,'Capex forecast'!$Q$7:$Q$210,"Repex")</f>
        <v>0</v>
      </c>
      <c r="AS637" s="53">
        <f>SUMIFS('Capex forecast'!N$7:N$210,'Capex forecast'!$T$7:$T$210,$AF637,'Capex forecast'!$S$7:$S$210,$AH637,'Capex forecast'!$Q$7:$Q$210,"Repex")</f>
        <v>0</v>
      </c>
    </row>
    <row r="638" spans="2:45" ht="15">
      <c r="B638" s="6" t="s">
        <v>68</v>
      </c>
      <c r="C638" s="6" t="str">
        <f>INDEX('Raw demand forecast'!$M$7:$M$5830,MATCH($B638,'Raw demand forecast'!$B$7:$B$5830,0))</f>
        <v>No</v>
      </c>
      <c r="D638" s="6" t="str">
        <f>IF(COUNTIF($B$93:B638,$B638) = 1, "LV", IF(COUNTIF($B$93:B638,$B638) = 2, "HV", "ST"))</f>
        <v>ST</v>
      </c>
      <c r="E638" s="6" t="str">
        <f>INDEX('Demand forecast and growth rate'!$E$7:$E$273,MATCH($B638,'Demand forecast and growth rate'!$B$7:$B$273,0))</f>
        <v>Steady/falling</v>
      </c>
      <c r="F638" s="32">
        <f>SUMIFS('Capex forecast'!E$7:E$210,'Capex forecast'!$T$7:$T$210,'Allocation of site-spec costs'!$B638,'Capex forecast'!$S$7:$S$210,'Allocation of site-spec costs'!$D638,'Capex forecast'!$Q$7:$Q$210,"Customer Connection")</f>
        <v>0</v>
      </c>
      <c r="G638" s="32">
        <f>SUMIFS('Capex forecast'!F$7:F$210,'Capex forecast'!$T$7:$T$210,'Allocation of site-spec costs'!$B638,'Capex forecast'!$S$7:$S$210,'Allocation of site-spec costs'!$D638,'Capex forecast'!$Q$7:$Q$210,"Customer Connection")</f>
        <v>0</v>
      </c>
      <c r="H638" s="32">
        <f>SUMIFS('Capex forecast'!G$7:G$210,'Capex forecast'!$T$7:$T$210,'Allocation of site-spec costs'!$B638,'Capex forecast'!$S$7:$S$210,'Allocation of site-spec costs'!$D638,'Capex forecast'!$Q$7:$Q$210,"Customer Connection")</f>
        <v>0</v>
      </c>
      <c r="I638" s="32">
        <f>SUMIFS('Capex forecast'!H$7:H$210,'Capex forecast'!$T$7:$T$210,'Allocation of site-spec costs'!$B638,'Capex forecast'!$S$7:$S$210,'Allocation of site-spec costs'!$D638,'Capex forecast'!$Q$7:$Q$210,"Customer Connection")</f>
        <v>0</v>
      </c>
      <c r="J638" s="32">
        <f>SUMIFS('Capex forecast'!I$7:I$210,'Capex forecast'!$T$7:$T$210,'Allocation of site-spec costs'!$B638,'Capex forecast'!$S$7:$S$210,'Allocation of site-spec costs'!$D638,'Capex forecast'!$Q$7:$Q$210,"Customer Connection")</f>
        <v>0</v>
      </c>
      <c r="K638" s="32">
        <f>SUMIFS('Capex forecast'!J$7:J$210,'Capex forecast'!$T$7:$T$210,'Allocation of site-spec costs'!$B638,'Capex forecast'!$S$7:$S$210,'Allocation of site-spec costs'!$D638,'Capex forecast'!$Q$7:$Q$210,"Customer Connection")</f>
        <v>0</v>
      </c>
      <c r="L638" s="32">
        <f>SUMIFS('Capex forecast'!K$7:K$210,'Capex forecast'!$T$7:$T$210,'Allocation of site-spec costs'!$B638,'Capex forecast'!$S$7:$S$210,'Allocation of site-spec costs'!$D638,'Capex forecast'!$Q$7:$Q$210,"Customer Connection")</f>
        <v>0</v>
      </c>
      <c r="M638" s="32">
        <f>SUMIFS('Capex forecast'!L$7:L$210,'Capex forecast'!$T$7:$T$210,'Allocation of site-spec costs'!$B638,'Capex forecast'!$S$7:$S$210,'Allocation of site-spec costs'!$D638,'Capex forecast'!$Q$7:$Q$210,"Customer Connection")</f>
        <v>0</v>
      </c>
      <c r="N638" s="32">
        <f>SUMIFS('Capex forecast'!M$7:M$210,'Capex forecast'!$T$7:$T$210,'Allocation of site-spec costs'!$B638,'Capex forecast'!$S$7:$S$210,'Allocation of site-spec costs'!$D638,'Capex forecast'!$Q$7:$Q$210,"Customer Connection")</f>
        <v>0</v>
      </c>
      <c r="O638" s="32">
        <f>SUMIFS('Capex forecast'!N$7:N$210,'Capex forecast'!$T$7:$T$210,'Allocation of site-spec costs'!$B638,'Capex forecast'!$S$7:$S$210,'Allocation of site-spec costs'!$D638,'Capex forecast'!$Q$7:$Q$210,"Customer Connection")</f>
        <v>0</v>
      </c>
      <c r="Q638" s="6" t="s">
        <v>68</v>
      </c>
      <c r="R638" s="6" t="str">
        <f>INDEX('Raw demand forecast'!$M$7:$M$5830,MATCH($Q638,'Raw demand forecast'!$B$7:$B$5830,0))</f>
        <v>No</v>
      </c>
      <c r="S638" s="6" t="str">
        <f>IF(COUNTIF($Q$93:Q638,$B638) = 1, "LV", IF(COUNTIF($Q$93:Q638,$B638) = 2, "HV", "ST"))</f>
        <v>ST</v>
      </c>
      <c r="T638" s="6" t="str">
        <f>INDEX('Demand forecast and growth rate'!$E$7:$E$273,MATCH($Q638,'Demand forecast and growth rate'!$B$7:$B$273,0))</f>
        <v>Steady/falling</v>
      </c>
      <c r="U638" s="32">
        <f>SUMIFS('Capex forecast'!E$7:E$210,'Capex forecast'!$T$7:$T$210,$Q638,'Capex forecast'!$S$7:$S$210,$S638,'Capex forecast'!$Q$7:$Q$210,"Augex")</f>
        <v>0</v>
      </c>
      <c r="V638" s="32">
        <f>SUMIFS('Capex forecast'!F$7:F$210,'Capex forecast'!$T$7:$T$210,$Q638,'Capex forecast'!$S$7:$S$210,$S638,'Capex forecast'!$Q$7:$Q$210,"Augex")</f>
        <v>0</v>
      </c>
      <c r="W638" s="32">
        <f>SUMIFS('Capex forecast'!G$7:G$210,'Capex forecast'!$T$7:$T$210,$Q638,'Capex forecast'!$S$7:$S$210,$S638,'Capex forecast'!$Q$7:$Q$210,"Augex")</f>
        <v>0</v>
      </c>
      <c r="X638" s="32">
        <f>SUMIFS('Capex forecast'!H$7:H$210,'Capex forecast'!$T$7:$T$210,$Q638,'Capex forecast'!$S$7:$S$210,$S638,'Capex forecast'!$Q$7:$Q$210,"Augex")</f>
        <v>0</v>
      </c>
      <c r="Y638" s="32">
        <f>SUMIFS('Capex forecast'!I$7:I$210,'Capex forecast'!$T$7:$T$210,$Q638,'Capex forecast'!$S$7:$S$210,$S638,'Capex forecast'!$Q$7:$Q$210,"Augex")</f>
        <v>0</v>
      </c>
      <c r="Z638" s="32">
        <f>SUMIFS('Capex forecast'!J$7:J$210,'Capex forecast'!$T$7:$T$210,$Q638,'Capex forecast'!$S$7:$S$210,$S638,'Capex forecast'!$Q$7:$Q$210,"Augex")</f>
        <v>0</v>
      </c>
      <c r="AA638" s="32">
        <f>SUMIFS('Capex forecast'!K$7:K$210,'Capex forecast'!$T$7:$T$210,$Q638,'Capex forecast'!$S$7:$S$210,$S638,'Capex forecast'!$Q$7:$Q$210,"Augex")</f>
        <v>0</v>
      </c>
      <c r="AB638" s="32">
        <f>SUMIFS('Capex forecast'!L$7:L$210,'Capex forecast'!$T$7:$T$210,$Q638,'Capex forecast'!$S$7:$S$210,$S638,'Capex forecast'!$Q$7:$Q$210,"Augex")</f>
        <v>0</v>
      </c>
      <c r="AC638" s="32">
        <f>SUMIFS('Capex forecast'!M$7:M$210,'Capex forecast'!$T$7:$T$210,$Q638,'Capex forecast'!$S$7:$S$210,$S638,'Capex forecast'!$Q$7:$Q$210,"Augex")</f>
        <v>0</v>
      </c>
      <c r="AD638" s="32">
        <f>SUMIFS('Capex forecast'!N$7:N$210,'Capex forecast'!$T$7:$T$210,$Q638,'Capex forecast'!$S$7:$S$210,$S638,'Capex forecast'!$Q$7:$Q$210,"Augex")</f>
        <v>0</v>
      </c>
      <c r="AF638" s="6" t="s">
        <v>68</v>
      </c>
      <c r="AG638" s="6" t="str">
        <f>INDEX('Raw demand forecast'!$M$7:$M$5830,MATCH($Q638,'Raw demand forecast'!$B$7:$B$5830,0))</f>
        <v>No</v>
      </c>
      <c r="AH638" s="6" t="str">
        <f>IF(COUNTIF($AF$93:AF638,$B638) = 1, "LV", IF(COUNTIF($AF$93:AF638,$B638) = 2, "HV", "ST"))</f>
        <v>ST</v>
      </c>
      <c r="AI638" s="6" t="str">
        <f>INDEX('Demand forecast and growth rate'!$E$7:$E$273,MATCH($Q638,'Demand forecast and growth rate'!$B$7:$B$273,0))</f>
        <v>Steady/falling</v>
      </c>
      <c r="AJ638" s="53">
        <f>SUMIFS('Capex forecast'!E$7:E$210,'Capex forecast'!$T$7:$T$210,$AF638,'Capex forecast'!$S$7:$S$210,$AH638,'Capex forecast'!$Q$7:$Q$210,"Repex")</f>
        <v>0</v>
      </c>
      <c r="AK638" s="53">
        <f>SUMIFS('Capex forecast'!F$7:F$210,'Capex forecast'!$T$7:$T$210,$AF638,'Capex forecast'!$S$7:$S$210,$AH638,'Capex forecast'!$Q$7:$Q$210,"Repex")</f>
        <v>0</v>
      </c>
      <c r="AL638" s="53">
        <f>SUMIFS('Capex forecast'!G$7:G$210,'Capex forecast'!$T$7:$T$210,$AF638,'Capex forecast'!$S$7:$S$210,$AH638,'Capex forecast'!$Q$7:$Q$210,"Repex")</f>
        <v>0</v>
      </c>
      <c r="AM638" s="53">
        <f>SUMIFS('Capex forecast'!H$7:H$210,'Capex forecast'!$T$7:$T$210,$AF638,'Capex forecast'!$S$7:$S$210,$AH638,'Capex forecast'!$Q$7:$Q$210,"Repex")</f>
        <v>0</v>
      </c>
      <c r="AN638" s="53">
        <f>SUMIFS('Capex forecast'!I$7:I$210,'Capex forecast'!$T$7:$T$210,$AF638,'Capex forecast'!$S$7:$S$210,$AH638,'Capex forecast'!$Q$7:$Q$210,"Repex")</f>
        <v>0</v>
      </c>
      <c r="AO638" s="53">
        <f>SUMIFS('Capex forecast'!J$7:J$210,'Capex forecast'!$T$7:$T$210,$AF638,'Capex forecast'!$S$7:$S$210,$AH638,'Capex forecast'!$Q$7:$Q$210,"Repex")</f>
        <v>0</v>
      </c>
      <c r="AP638" s="53">
        <f>SUMIFS('Capex forecast'!K$7:K$210,'Capex forecast'!$T$7:$T$210,$AF638,'Capex forecast'!$S$7:$S$210,$AH638,'Capex forecast'!$Q$7:$Q$210,"Repex")</f>
        <v>0</v>
      </c>
      <c r="AQ638" s="53">
        <f>SUMIFS('Capex forecast'!L$7:L$210,'Capex forecast'!$T$7:$T$210,$AF638,'Capex forecast'!$S$7:$S$210,$AH638,'Capex forecast'!$Q$7:$Q$210,"Repex")</f>
        <v>0</v>
      </c>
      <c r="AR638" s="53">
        <f>SUMIFS('Capex forecast'!M$7:M$210,'Capex forecast'!$T$7:$T$210,$AF638,'Capex forecast'!$S$7:$S$210,$AH638,'Capex forecast'!$Q$7:$Q$210,"Repex")</f>
        <v>0</v>
      </c>
      <c r="AS638" s="53">
        <f>SUMIFS('Capex forecast'!N$7:N$210,'Capex forecast'!$T$7:$T$210,$AF638,'Capex forecast'!$S$7:$S$210,$AH638,'Capex forecast'!$Q$7:$Q$210,"Repex")</f>
        <v>0</v>
      </c>
    </row>
    <row r="639" spans="2:45" ht="15">
      <c r="B639" s="6" t="s">
        <v>590</v>
      </c>
      <c r="C639" s="6" t="str">
        <f>INDEX('Raw demand forecast'!$M$7:$M$5830,MATCH($B639,'Raw demand forecast'!$B$7:$B$5830,0))</f>
        <v>Yes</v>
      </c>
      <c r="D639" s="6" t="str">
        <f>IF(COUNTIF($B$93:B639,$B639) = 1, "LV", IF(COUNTIF($B$93:B639,$B639) = 2, "HV", "ST"))</f>
        <v>ST</v>
      </c>
      <c r="E639" s="6" t="str">
        <f>INDEX('Demand forecast and growth rate'!$E$7:$E$273,MATCH($B639,'Demand forecast and growth rate'!$B$7:$B$273,0))</f>
        <v>Steady/falling</v>
      </c>
      <c r="F639" s="32">
        <f>SUMIFS('Capex forecast'!E$7:E$210,'Capex forecast'!$T$7:$T$210,'Allocation of site-spec costs'!$B639,'Capex forecast'!$S$7:$S$210,'Allocation of site-spec costs'!$D639,'Capex forecast'!$Q$7:$Q$210,"Customer Connection")</f>
        <v>0</v>
      </c>
      <c r="G639" s="32">
        <f>SUMIFS('Capex forecast'!F$7:F$210,'Capex forecast'!$T$7:$T$210,'Allocation of site-spec costs'!$B639,'Capex forecast'!$S$7:$S$210,'Allocation of site-spec costs'!$D639,'Capex forecast'!$Q$7:$Q$210,"Customer Connection")</f>
        <v>0</v>
      </c>
      <c r="H639" s="32">
        <f>SUMIFS('Capex forecast'!G$7:G$210,'Capex forecast'!$T$7:$T$210,'Allocation of site-spec costs'!$B639,'Capex forecast'!$S$7:$S$210,'Allocation of site-spec costs'!$D639,'Capex forecast'!$Q$7:$Q$210,"Customer Connection")</f>
        <v>0</v>
      </c>
      <c r="I639" s="32">
        <f>SUMIFS('Capex forecast'!H$7:H$210,'Capex forecast'!$T$7:$T$210,'Allocation of site-spec costs'!$B639,'Capex forecast'!$S$7:$S$210,'Allocation of site-spec costs'!$D639,'Capex forecast'!$Q$7:$Q$210,"Customer Connection")</f>
        <v>0</v>
      </c>
      <c r="J639" s="32">
        <f>SUMIFS('Capex forecast'!I$7:I$210,'Capex forecast'!$T$7:$T$210,'Allocation of site-spec costs'!$B639,'Capex forecast'!$S$7:$S$210,'Allocation of site-spec costs'!$D639,'Capex forecast'!$Q$7:$Q$210,"Customer Connection")</f>
        <v>0</v>
      </c>
      <c r="K639" s="32">
        <f>SUMIFS('Capex forecast'!J$7:J$210,'Capex forecast'!$T$7:$T$210,'Allocation of site-spec costs'!$B639,'Capex forecast'!$S$7:$S$210,'Allocation of site-spec costs'!$D639,'Capex forecast'!$Q$7:$Q$210,"Customer Connection")</f>
        <v>0</v>
      </c>
      <c r="L639" s="32">
        <f>SUMIFS('Capex forecast'!K$7:K$210,'Capex forecast'!$T$7:$T$210,'Allocation of site-spec costs'!$B639,'Capex forecast'!$S$7:$S$210,'Allocation of site-spec costs'!$D639,'Capex forecast'!$Q$7:$Q$210,"Customer Connection")</f>
        <v>0</v>
      </c>
      <c r="M639" s="32">
        <f>SUMIFS('Capex forecast'!L$7:L$210,'Capex forecast'!$T$7:$T$210,'Allocation of site-spec costs'!$B639,'Capex forecast'!$S$7:$S$210,'Allocation of site-spec costs'!$D639,'Capex forecast'!$Q$7:$Q$210,"Customer Connection")</f>
        <v>0</v>
      </c>
      <c r="N639" s="32">
        <f>SUMIFS('Capex forecast'!M$7:M$210,'Capex forecast'!$T$7:$T$210,'Allocation of site-spec costs'!$B639,'Capex forecast'!$S$7:$S$210,'Allocation of site-spec costs'!$D639,'Capex forecast'!$Q$7:$Q$210,"Customer Connection")</f>
        <v>0</v>
      </c>
      <c r="O639" s="32">
        <f>SUMIFS('Capex forecast'!N$7:N$210,'Capex forecast'!$T$7:$T$210,'Allocation of site-spec costs'!$B639,'Capex forecast'!$S$7:$S$210,'Allocation of site-spec costs'!$D639,'Capex forecast'!$Q$7:$Q$210,"Customer Connection")</f>
        <v>0</v>
      </c>
      <c r="Q639" s="6" t="s">
        <v>590</v>
      </c>
      <c r="R639" s="6" t="str">
        <f>INDEX('Raw demand forecast'!$M$7:$M$5830,MATCH($Q639,'Raw demand forecast'!$B$7:$B$5830,0))</f>
        <v>Yes</v>
      </c>
      <c r="S639" s="6" t="str">
        <f>IF(COUNTIF($Q$93:Q639,$B639) = 1, "LV", IF(COUNTIF($Q$93:Q639,$B639) = 2, "HV", "ST"))</f>
        <v>ST</v>
      </c>
      <c r="T639" s="6" t="str">
        <f>INDEX('Demand forecast and growth rate'!$E$7:$E$273,MATCH($Q639,'Demand forecast and growth rate'!$B$7:$B$273,0))</f>
        <v>Steady/falling</v>
      </c>
      <c r="U639" s="32">
        <f>SUMIFS('Capex forecast'!E$7:E$210,'Capex forecast'!$T$7:$T$210,$Q639,'Capex forecast'!$S$7:$S$210,$S639,'Capex forecast'!$Q$7:$Q$210,"Augex")</f>
        <v>0</v>
      </c>
      <c r="V639" s="32">
        <f>SUMIFS('Capex forecast'!F$7:F$210,'Capex forecast'!$T$7:$T$210,$Q639,'Capex forecast'!$S$7:$S$210,$S639,'Capex forecast'!$Q$7:$Q$210,"Augex")</f>
        <v>0</v>
      </c>
      <c r="W639" s="32">
        <f>SUMIFS('Capex forecast'!G$7:G$210,'Capex forecast'!$T$7:$T$210,$Q639,'Capex forecast'!$S$7:$S$210,$S639,'Capex forecast'!$Q$7:$Q$210,"Augex")</f>
        <v>0</v>
      </c>
      <c r="X639" s="32">
        <f>SUMIFS('Capex forecast'!H$7:H$210,'Capex forecast'!$T$7:$T$210,$Q639,'Capex forecast'!$S$7:$S$210,$S639,'Capex forecast'!$Q$7:$Q$210,"Augex")</f>
        <v>0</v>
      </c>
      <c r="Y639" s="32">
        <f>SUMIFS('Capex forecast'!I$7:I$210,'Capex forecast'!$T$7:$T$210,$Q639,'Capex forecast'!$S$7:$S$210,$S639,'Capex forecast'!$Q$7:$Q$210,"Augex")</f>
        <v>0</v>
      </c>
      <c r="Z639" s="32">
        <f>SUMIFS('Capex forecast'!J$7:J$210,'Capex forecast'!$T$7:$T$210,$Q639,'Capex forecast'!$S$7:$S$210,$S639,'Capex forecast'!$Q$7:$Q$210,"Augex")</f>
        <v>0</v>
      </c>
      <c r="AA639" s="32">
        <f>SUMIFS('Capex forecast'!K$7:K$210,'Capex forecast'!$T$7:$T$210,$Q639,'Capex forecast'!$S$7:$S$210,$S639,'Capex forecast'!$Q$7:$Q$210,"Augex")</f>
        <v>0</v>
      </c>
      <c r="AB639" s="32">
        <f>SUMIFS('Capex forecast'!L$7:L$210,'Capex forecast'!$T$7:$T$210,$Q639,'Capex forecast'!$S$7:$S$210,$S639,'Capex forecast'!$Q$7:$Q$210,"Augex")</f>
        <v>0</v>
      </c>
      <c r="AC639" s="32">
        <f>SUMIFS('Capex forecast'!M$7:M$210,'Capex forecast'!$T$7:$T$210,$Q639,'Capex forecast'!$S$7:$S$210,$S639,'Capex forecast'!$Q$7:$Q$210,"Augex")</f>
        <v>0</v>
      </c>
      <c r="AD639" s="32">
        <f>SUMIFS('Capex forecast'!N$7:N$210,'Capex forecast'!$T$7:$T$210,$Q639,'Capex forecast'!$S$7:$S$210,$S639,'Capex forecast'!$Q$7:$Q$210,"Augex")</f>
        <v>0</v>
      </c>
      <c r="AF639" s="6" t="s">
        <v>590</v>
      </c>
      <c r="AG639" s="6" t="str">
        <f>INDEX('Raw demand forecast'!$M$7:$M$5830,MATCH($Q639,'Raw demand forecast'!$B$7:$B$5830,0))</f>
        <v>Yes</v>
      </c>
      <c r="AH639" s="6" t="str">
        <f>IF(COUNTIF($AF$93:AF639,$B639) = 1, "LV", IF(COUNTIF($AF$93:AF639,$B639) = 2, "HV", "ST"))</f>
        <v>ST</v>
      </c>
      <c r="AI639" s="6" t="str">
        <f>INDEX('Demand forecast and growth rate'!$E$7:$E$273,MATCH($Q639,'Demand forecast and growth rate'!$B$7:$B$273,0))</f>
        <v>Steady/falling</v>
      </c>
      <c r="AJ639" s="53">
        <f>SUMIFS('Capex forecast'!E$7:E$210,'Capex forecast'!$T$7:$T$210,$AF639,'Capex forecast'!$S$7:$S$210,$AH639,'Capex forecast'!$Q$7:$Q$210,"Repex")</f>
        <v>0</v>
      </c>
      <c r="AK639" s="53">
        <f>SUMIFS('Capex forecast'!F$7:F$210,'Capex forecast'!$T$7:$T$210,$AF639,'Capex forecast'!$S$7:$S$210,$AH639,'Capex forecast'!$Q$7:$Q$210,"Repex")</f>
        <v>0</v>
      </c>
      <c r="AL639" s="53">
        <f>SUMIFS('Capex forecast'!G$7:G$210,'Capex forecast'!$T$7:$T$210,$AF639,'Capex forecast'!$S$7:$S$210,$AH639,'Capex forecast'!$Q$7:$Q$210,"Repex")</f>
        <v>0</v>
      </c>
      <c r="AM639" s="53">
        <f>SUMIFS('Capex forecast'!H$7:H$210,'Capex forecast'!$T$7:$T$210,$AF639,'Capex forecast'!$S$7:$S$210,$AH639,'Capex forecast'!$Q$7:$Q$210,"Repex")</f>
        <v>0</v>
      </c>
      <c r="AN639" s="53">
        <f>SUMIFS('Capex forecast'!I$7:I$210,'Capex forecast'!$T$7:$T$210,$AF639,'Capex forecast'!$S$7:$S$210,$AH639,'Capex forecast'!$Q$7:$Q$210,"Repex")</f>
        <v>0</v>
      </c>
      <c r="AO639" s="53">
        <f>SUMIFS('Capex forecast'!J$7:J$210,'Capex forecast'!$T$7:$T$210,$AF639,'Capex forecast'!$S$7:$S$210,$AH639,'Capex forecast'!$Q$7:$Q$210,"Repex")</f>
        <v>0</v>
      </c>
      <c r="AP639" s="53">
        <f>SUMIFS('Capex forecast'!K$7:K$210,'Capex forecast'!$T$7:$T$210,$AF639,'Capex forecast'!$S$7:$S$210,$AH639,'Capex forecast'!$Q$7:$Q$210,"Repex")</f>
        <v>0</v>
      </c>
      <c r="AQ639" s="53">
        <f>SUMIFS('Capex forecast'!L$7:L$210,'Capex forecast'!$T$7:$T$210,$AF639,'Capex forecast'!$S$7:$S$210,$AH639,'Capex forecast'!$Q$7:$Q$210,"Repex")</f>
        <v>0</v>
      </c>
      <c r="AR639" s="53">
        <f>SUMIFS('Capex forecast'!M$7:M$210,'Capex forecast'!$T$7:$T$210,$AF639,'Capex forecast'!$S$7:$S$210,$AH639,'Capex forecast'!$Q$7:$Q$210,"Repex")</f>
        <v>0</v>
      </c>
      <c r="AS639" s="53">
        <f>SUMIFS('Capex forecast'!N$7:N$210,'Capex forecast'!$T$7:$T$210,$AF639,'Capex forecast'!$S$7:$S$210,$AH639,'Capex forecast'!$Q$7:$Q$210,"Repex")</f>
        <v>0</v>
      </c>
    </row>
    <row r="640" spans="2:45" ht="15">
      <c r="B640" s="6" t="s">
        <v>108</v>
      </c>
      <c r="C640" s="6" t="str">
        <f>INDEX('Raw demand forecast'!$M$7:$M$5830,MATCH($B640,'Raw demand forecast'!$B$7:$B$5830,0))</f>
        <v>No</v>
      </c>
      <c r="D640" s="6" t="str">
        <f>IF(COUNTIF($B$93:B640,$B640) = 1, "LV", IF(COUNTIF($B$93:B640,$B640) = 2, "HV", "ST"))</f>
        <v>ST</v>
      </c>
      <c r="E640" s="6" t="str">
        <f>INDEX('Demand forecast and growth rate'!$E$7:$E$273,MATCH($B640,'Demand forecast and growth rate'!$B$7:$B$273,0))</f>
        <v>Steady/falling</v>
      </c>
      <c r="F640" s="32">
        <f>SUMIFS('Capex forecast'!E$7:E$210,'Capex forecast'!$T$7:$T$210,'Allocation of site-spec costs'!$B640,'Capex forecast'!$S$7:$S$210,'Allocation of site-spec costs'!$D640,'Capex forecast'!$Q$7:$Q$210,"Customer Connection")</f>
        <v>0</v>
      </c>
      <c r="G640" s="32">
        <f>SUMIFS('Capex forecast'!F$7:F$210,'Capex forecast'!$T$7:$T$210,'Allocation of site-spec costs'!$B640,'Capex forecast'!$S$7:$S$210,'Allocation of site-spec costs'!$D640,'Capex forecast'!$Q$7:$Q$210,"Customer Connection")</f>
        <v>0</v>
      </c>
      <c r="H640" s="32">
        <f>SUMIFS('Capex forecast'!G$7:G$210,'Capex forecast'!$T$7:$T$210,'Allocation of site-spec costs'!$B640,'Capex forecast'!$S$7:$S$210,'Allocation of site-spec costs'!$D640,'Capex forecast'!$Q$7:$Q$210,"Customer Connection")</f>
        <v>0</v>
      </c>
      <c r="I640" s="32">
        <f>SUMIFS('Capex forecast'!H$7:H$210,'Capex forecast'!$T$7:$T$210,'Allocation of site-spec costs'!$B640,'Capex forecast'!$S$7:$S$210,'Allocation of site-spec costs'!$D640,'Capex forecast'!$Q$7:$Q$210,"Customer Connection")</f>
        <v>0</v>
      </c>
      <c r="J640" s="32">
        <f>SUMIFS('Capex forecast'!I$7:I$210,'Capex forecast'!$T$7:$T$210,'Allocation of site-spec costs'!$B640,'Capex forecast'!$S$7:$S$210,'Allocation of site-spec costs'!$D640,'Capex forecast'!$Q$7:$Q$210,"Customer Connection")</f>
        <v>0</v>
      </c>
      <c r="K640" s="32">
        <f>SUMIFS('Capex forecast'!J$7:J$210,'Capex forecast'!$T$7:$T$210,'Allocation of site-spec costs'!$B640,'Capex forecast'!$S$7:$S$210,'Allocation of site-spec costs'!$D640,'Capex forecast'!$Q$7:$Q$210,"Customer Connection")</f>
        <v>0</v>
      </c>
      <c r="L640" s="32">
        <f>SUMIFS('Capex forecast'!K$7:K$210,'Capex forecast'!$T$7:$T$210,'Allocation of site-spec costs'!$B640,'Capex forecast'!$S$7:$S$210,'Allocation of site-spec costs'!$D640,'Capex forecast'!$Q$7:$Q$210,"Customer Connection")</f>
        <v>0</v>
      </c>
      <c r="M640" s="32">
        <f>SUMIFS('Capex forecast'!L$7:L$210,'Capex forecast'!$T$7:$T$210,'Allocation of site-spec costs'!$B640,'Capex forecast'!$S$7:$S$210,'Allocation of site-spec costs'!$D640,'Capex forecast'!$Q$7:$Q$210,"Customer Connection")</f>
        <v>0</v>
      </c>
      <c r="N640" s="32">
        <f>SUMIFS('Capex forecast'!M$7:M$210,'Capex forecast'!$T$7:$T$210,'Allocation of site-spec costs'!$B640,'Capex forecast'!$S$7:$S$210,'Allocation of site-spec costs'!$D640,'Capex forecast'!$Q$7:$Q$210,"Customer Connection")</f>
        <v>0</v>
      </c>
      <c r="O640" s="32">
        <f>SUMIFS('Capex forecast'!N$7:N$210,'Capex forecast'!$T$7:$T$210,'Allocation of site-spec costs'!$B640,'Capex forecast'!$S$7:$S$210,'Allocation of site-spec costs'!$D640,'Capex forecast'!$Q$7:$Q$210,"Customer Connection")</f>
        <v>0</v>
      </c>
      <c r="Q640" s="6" t="s">
        <v>108</v>
      </c>
      <c r="R640" s="6" t="str">
        <f>INDEX('Raw demand forecast'!$M$7:$M$5830,MATCH($Q640,'Raw demand forecast'!$B$7:$B$5830,0))</f>
        <v>No</v>
      </c>
      <c r="S640" s="6" t="str">
        <f>IF(COUNTIF($Q$93:Q640,$B640) = 1, "LV", IF(COUNTIF($Q$93:Q640,$B640) = 2, "HV", "ST"))</f>
        <v>ST</v>
      </c>
      <c r="T640" s="6" t="str">
        <f>INDEX('Demand forecast and growth rate'!$E$7:$E$273,MATCH($Q640,'Demand forecast and growth rate'!$B$7:$B$273,0))</f>
        <v>Steady/falling</v>
      </c>
      <c r="U640" s="32">
        <f>SUMIFS('Capex forecast'!E$7:E$210,'Capex forecast'!$T$7:$T$210,$Q640,'Capex forecast'!$S$7:$S$210,$S640,'Capex forecast'!$Q$7:$Q$210,"Augex")</f>
        <v>0</v>
      </c>
      <c r="V640" s="32">
        <f>SUMIFS('Capex forecast'!F$7:F$210,'Capex forecast'!$T$7:$T$210,$Q640,'Capex forecast'!$S$7:$S$210,$S640,'Capex forecast'!$Q$7:$Q$210,"Augex")</f>
        <v>0</v>
      </c>
      <c r="W640" s="32">
        <f>SUMIFS('Capex forecast'!G$7:G$210,'Capex forecast'!$T$7:$T$210,$Q640,'Capex forecast'!$S$7:$S$210,$S640,'Capex forecast'!$Q$7:$Q$210,"Augex")</f>
        <v>0</v>
      </c>
      <c r="X640" s="32">
        <f>SUMIFS('Capex forecast'!H$7:H$210,'Capex forecast'!$T$7:$T$210,$Q640,'Capex forecast'!$S$7:$S$210,$S640,'Capex forecast'!$Q$7:$Q$210,"Augex")</f>
        <v>0</v>
      </c>
      <c r="Y640" s="32">
        <f>SUMIFS('Capex forecast'!I$7:I$210,'Capex forecast'!$T$7:$T$210,$Q640,'Capex forecast'!$S$7:$S$210,$S640,'Capex forecast'!$Q$7:$Q$210,"Augex")</f>
        <v>0</v>
      </c>
      <c r="Z640" s="32">
        <f>SUMIFS('Capex forecast'!J$7:J$210,'Capex forecast'!$T$7:$T$210,$Q640,'Capex forecast'!$S$7:$S$210,$S640,'Capex forecast'!$Q$7:$Q$210,"Augex")</f>
        <v>0</v>
      </c>
      <c r="AA640" s="32">
        <f>SUMIFS('Capex forecast'!K$7:K$210,'Capex forecast'!$T$7:$T$210,$Q640,'Capex forecast'!$S$7:$S$210,$S640,'Capex forecast'!$Q$7:$Q$210,"Augex")</f>
        <v>0</v>
      </c>
      <c r="AB640" s="32">
        <f>SUMIFS('Capex forecast'!L$7:L$210,'Capex forecast'!$T$7:$T$210,$Q640,'Capex forecast'!$S$7:$S$210,$S640,'Capex forecast'!$Q$7:$Q$210,"Augex")</f>
        <v>0</v>
      </c>
      <c r="AC640" s="32">
        <f>SUMIFS('Capex forecast'!M$7:M$210,'Capex forecast'!$T$7:$T$210,$Q640,'Capex forecast'!$S$7:$S$210,$S640,'Capex forecast'!$Q$7:$Q$210,"Augex")</f>
        <v>0</v>
      </c>
      <c r="AD640" s="32">
        <f>SUMIFS('Capex forecast'!N$7:N$210,'Capex forecast'!$T$7:$T$210,$Q640,'Capex forecast'!$S$7:$S$210,$S640,'Capex forecast'!$Q$7:$Q$210,"Augex")</f>
        <v>0</v>
      </c>
      <c r="AF640" s="6" t="s">
        <v>108</v>
      </c>
      <c r="AG640" s="6" t="str">
        <f>INDEX('Raw demand forecast'!$M$7:$M$5830,MATCH($Q640,'Raw demand forecast'!$B$7:$B$5830,0))</f>
        <v>No</v>
      </c>
      <c r="AH640" s="6" t="str">
        <f>IF(COUNTIF($AF$93:AF640,$B640) = 1, "LV", IF(COUNTIF($AF$93:AF640,$B640) = 2, "HV", "ST"))</f>
        <v>ST</v>
      </c>
      <c r="AI640" s="6" t="str">
        <f>INDEX('Demand forecast and growth rate'!$E$7:$E$273,MATCH($Q640,'Demand forecast and growth rate'!$B$7:$B$273,0))</f>
        <v>Steady/falling</v>
      </c>
      <c r="AJ640" s="53">
        <f>SUMIFS('Capex forecast'!E$7:E$210,'Capex forecast'!$T$7:$T$210,$AF640,'Capex forecast'!$S$7:$S$210,$AH640,'Capex forecast'!$Q$7:$Q$210,"Repex")</f>
        <v>0</v>
      </c>
      <c r="AK640" s="53">
        <f>SUMIFS('Capex forecast'!F$7:F$210,'Capex forecast'!$T$7:$T$210,$AF640,'Capex forecast'!$S$7:$S$210,$AH640,'Capex forecast'!$Q$7:$Q$210,"Repex")</f>
        <v>0</v>
      </c>
      <c r="AL640" s="53">
        <f>SUMIFS('Capex forecast'!G$7:G$210,'Capex forecast'!$T$7:$T$210,$AF640,'Capex forecast'!$S$7:$S$210,$AH640,'Capex forecast'!$Q$7:$Q$210,"Repex")</f>
        <v>0</v>
      </c>
      <c r="AM640" s="53">
        <f>SUMIFS('Capex forecast'!H$7:H$210,'Capex forecast'!$T$7:$T$210,$AF640,'Capex forecast'!$S$7:$S$210,$AH640,'Capex forecast'!$Q$7:$Q$210,"Repex")</f>
        <v>0</v>
      </c>
      <c r="AN640" s="53">
        <f>SUMIFS('Capex forecast'!I$7:I$210,'Capex forecast'!$T$7:$T$210,$AF640,'Capex forecast'!$S$7:$S$210,$AH640,'Capex forecast'!$Q$7:$Q$210,"Repex")</f>
        <v>0</v>
      </c>
      <c r="AO640" s="53">
        <f>SUMIFS('Capex forecast'!J$7:J$210,'Capex forecast'!$T$7:$T$210,$AF640,'Capex forecast'!$S$7:$S$210,$AH640,'Capex forecast'!$Q$7:$Q$210,"Repex")</f>
        <v>0</v>
      </c>
      <c r="AP640" s="53">
        <f>SUMIFS('Capex forecast'!K$7:K$210,'Capex forecast'!$T$7:$T$210,$AF640,'Capex forecast'!$S$7:$S$210,$AH640,'Capex forecast'!$Q$7:$Q$210,"Repex")</f>
        <v>0</v>
      </c>
      <c r="AQ640" s="53">
        <f>SUMIFS('Capex forecast'!L$7:L$210,'Capex forecast'!$T$7:$T$210,$AF640,'Capex forecast'!$S$7:$S$210,$AH640,'Capex forecast'!$Q$7:$Q$210,"Repex")</f>
        <v>0</v>
      </c>
      <c r="AR640" s="53">
        <f>SUMIFS('Capex forecast'!M$7:M$210,'Capex forecast'!$T$7:$T$210,$AF640,'Capex forecast'!$S$7:$S$210,$AH640,'Capex forecast'!$Q$7:$Q$210,"Repex")</f>
        <v>0</v>
      </c>
      <c r="AS640" s="53">
        <f>SUMIFS('Capex forecast'!N$7:N$210,'Capex forecast'!$T$7:$T$210,$AF640,'Capex forecast'!$S$7:$S$210,$AH640,'Capex forecast'!$Q$7:$Q$210,"Repex")</f>
        <v>0</v>
      </c>
    </row>
    <row r="641" spans="2:45" ht="15">
      <c r="B641" s="6" t="s">
        <v>139</v>
      </c>
      <c r="C641" s="6" t="str">
        <f>INDEX('Raw demand forecast'!$M$7:$M$5830,MATCH($B641,'Raw demand forecast'!$B$7:$B$5830,0))</f>
        <v>No</v>
      </c>
      <c r="D641" s="6" t="str">
        <f>IF(COUNTIF($B$93:B641,$B641) = 1, "LV", IF(COUNTIF($B$93:B641,$B641) = 2, "HV", "ST"))</f>
        <v>ST</v>
      </c>
      <c r="E641" s="6" t="str">
        <f>INDEX('Demand forecast and growth rate'!$E$7:$E$273,MATCH($B641,'Demand forecast and growth rate'!$B$7:$B$273,0))</f>
        <v>Small growth</v>
      </c>
      <c r="F641" s="32">
        <f>SUMIFS('Capex forecast'!E$7:E$210,'Capex forecast'!$T$7:$T$210,'Allocation of site-spec costs'!$B641,'Capex forecast'!$S$7:$S$210,'Allocation of site-spec costs'!$D641,'Capex forecast'!$Q$7:$Q$210,"Customer Connection")</f>
        <v>0</v>
      </c>
      <c r="G641" s="32">
        <f>SUMIFS('Capex forecast'!F$7:F$210,'Capex forecast'!$T$7:$T$210,'Allocation of site-spec costs'!$B641,'Capex forecast'!$S$7:$S$210,'Allocation of site-spec costs'!$D641,'Capex forecast'!$Q$7:$Q$210,"Customer Connection")</f>
        <v>0</v>
      </c>
      <c r="H641" s="32">
        <f>SUMIFS('Capex forecast'!G$7:G$210,'Capex forecast'!$T$7:$T$210,'Allocation of site-spec costs'!$B641,'Capex forecast'!$S$7:$S$210,'Allocation of site-spec costs'!$D641,'Capex forecast'!$Q$7:$Q$210,"Customer Connection")</f>
        <v>0</v>
      </c>
      <c r="I641" s="32">
        <f>SUMIFS('Capex forecast'!H$7:H$210,'Capex forecast'!$T$7:$T$210,'Allocation of site-spec costs'!$B641,'Capex forecast'!$S$7:$S$210,'Allocation of site-spec costs'!$D641,'Capex forecast'!$Q$7:$Q$210,"Customer Connection")</f>
        <v>0</v>
      </c>
      <c r="J641" s="32">
        <f>SUMIFS('Capex forecast'!I$7:I$210,'Capex forecast'!$T$7:$T$210,'Allocation of site-spec costs'!$B641,'Capex forecast'!$S$7:$S$210,'Allocation of site-spec costs'!$D641,'Capex forecast'!$Q$7:$Q$210,"Customer Connection")</f>
        <v>0</v>
      </c>
      <c r="K641" s="32">
        <f>SUMIFS('Capex forecast'!J$7:J$210,'Capex forecast'!$T$7:$T$210,'Allocation of site-spec costs'!$B641,'Capex forecast'!$S$7:$S$210,'Allocation of site-spec costs'!$D641,'Capex forecast'!$Q$7:$Q$210,"Customer Connection")</f>
        <v>0</v>
      </c>
      <c r="L641" s="32">
        <f>SUMIFS('Capex forecast'!K$7:K$210,'Capex forecast'!$T$7:$T$210,'Allocation of site-spec costs'!$B641,'Capex forecast'!$S$7:$S$210,'Allocation of site-spec costs'!$D641,'Capex forecast'!$Q$7:$Q$210,"Customer Connection")</f>
        <v>0</v>
      </c>
      <c r="M641" s="32">
        <f>SUMIFS('Capex forecast'!L$7:L$210,'Capex forecast'!$T$7:$T$210,'Allocation of site-spec costs'!$B641,'Capex forecast'!$S$7:$S$210,'Allocation of site-spec costs'!$D641,'Capex forecast'!$Q$7:$Q$210,"Customer Connection")</f>
        <v>0</v>
      </c>
      <c r="N641" s="32">
        <f>SUMIFS('Capex forecast'!M$7:M$210,'Capex forecast'!$T$7:$T$210,'Allocation of site-spec costs'!$B641,'Capex forecast'!$S$7:$S$210,'Allocation of site-spec costs'!$D641,'Capex forecast'!$Q$7:$Q$210,"Customer Connection")</f>
        <v>0</v>
      </c>
      <c r="O641" s="32">
        <f>SUMIFS('Capex forecast'!N$7:N$210,'Capex forecast'!$T$7:$T$210,'Allocation of site-spec costs'!$B641,'Capex forecast'!$S$7:$S$210,'Allocation of site-spec costs'!$D641,'Capex forecast'!$Q$7:$Q$210,"Customer Connection")</f>
        <v>0</v>
      </c>
      <c r="Q641" s="6" t="s">
        <v>139</v>
      </c>
      <c r="R641" s="6" t="str">
        <f>INDEX('Raw demand forecast'!$M$7:$M$5830,MATCH($Q641,'Raw demand forecast'!$B$7:$B$5830,0))</f>
        <v>No</v>
      </c>
      <c r="S641" s="6" t="str">
        <f>IF(COUNTIF($Q$93:Q641,$B641) = 1, "LV", IF(COUNTIF($Q$93:Q641,$B641) = 2, "HV", "ST"))</f>
        <v>ST</v>
      </c>
      <c r="T641" s="6" t="str">
        <f>INDEX('Demand forecast and growth rate'!$E$7:$E$273,MATCH($Q641,'Demand forecast and growth rate'!$B$7:$B$273,0))</f>
        <v>Small growth</v>
      </c>
      <c r="U641" s="32">
        <f>SUMIFS('Capex forecast'!E$7:E$210,'Capex forecast'!$T$7:$T$210,$Q641,'Capex forecast'!$S$7:$S$210,$S641,'Capex forecast'!$Q$7:$Q$210,"Augex")</f>
        <v>0</v>
      </c>
      <c r="V641" s="32">
        <f>SUMIFS('Capex forecast'!F$7:F$210,'Capex forecast'!$T$7:$T$210,$Q641,'Capex forecast'!$S$7:$S$210,$S641,'Capex forecast'!$Q$7:$Q$210,"Augex")</f>
        <v>0</v>
      </c>
      <c r="W641" s="32">
        <f>SUMIFS('Capex forecast'!G$7:G$210,'Capex forecast'!$T$7:$T$210,$Q641,'Capex forecast'!$S$7:$S$210,$S641,'Capex forecast'!$Q$7:$Q$210,"Augex")</f>
        <v>0</v>
      </c>
      <c r="X641" s="32">
        <f>SUMIFS('Capex forecast'!H$7:H$210,'Capex forecast'!$T$7:$T$210,$Q641,'Capex forecast'!$S$7:$S$210,$S641,'Capex forecast'!$Q$7:$Q$210,"Augex")</f>
        <v>0</v>
      </c>
      <c r="Y641" s="32">
        <f>SUMIFS('Capex forecast'!I$7:I$210,'Capex forecast'!$T$7:$T$210,$Q641,'Capex forecast'!$S$7:$S$210,$S641,'Capex forecast'!$Q$7:$Q$210,"Augex")</f>
        <v>0</v>
      </c>
      <c r="Z641" s="32">
        <f>SUMIFS('Capex forecast'!J$7:J$210,'Capex forecast'!$T$7:$T$210,$Q641,'Capex forecast'!$S$7:$S$210,$S641,'Capex forecast'!$Q$7:$Q$210,"Augex")</f>
        <v>0</v>
      </c>
      <c r="AA641" s="32">
        <f>SUMIFS('Capex forecast'!K$7:K$210,'Capex forecast'!$T$7:$T$210,$Q641,'Capex forecast'!$S$7:$S$210,$S641,'Capex forecast'!$Q$7:$Q$210,"Augex")</f>
        <v>0</v>
      </c>
      <c r="AB641" s="32">
        <f>SUMIFS('Capex forecast'!L$7:L$210,'Capex forecast'!$T$7:$T$210,$Q641,'Capex forecast'!$S$7:$S$210,$S641,'Capex forecast'!$Q$7:$Q$210,"Augex")</f>
        <v>0</v>
      </c>
      <c r="AC641" s="32">
        <f>SUMIFS('Capex forecast'!M$7:M$210,'Capex forecast'!$T$7:$T$210,$Q641,'Capex forecast'!$S$7:$S$210,$S641,'Capex forecast'!$Q$7:$Q$210,"Augex")</f>
        <v>0</v>
      </c>
      <c r="AD641" s="32">
        <f>SUMIFS('Capex forecast'!N$7:N$210,'Capex forecast'!$T$7:$T$210,$Q641,'Capex forecast'!$S$7:$S$210,$S641,'Capex forecast'!$Q$7:$Q$210,"Augex")</f>
        <v>0</v>
      </c>
      <c r="AF641" s="6" t="s">
        <v>139</v>
      </c>
      <c r="AG641" s="6" t="str">
        <f>INDEX('Raw demand forecast'!$M$7:$M$5830,MATCH($Q641,'Raw demand forecast'!$B$7:$B$5830,0))</f>
        <v>No</v>
      </c>
      <c r="AH641" s="6" t="str">
        <f>IF(COUNTIF($AF$93:AF641,$B641) = 1, "LV", IF(COUNTIF($AF$93:AF641,$B641) = 2, "HV", "ST"))</f>
        <v>ST</v>
      </c>
      <c r="AI641" s="6" t="str">
        <f>INDEX('Demand forecast and growth rate'!$E$7:$E$273,MATCH($Q641,'Demand forecast and growth rate'!$B$7:$B$273,0))</f>
        <v>Small growth</v>
      </c>
      <c r="AJ641" s="53">
        <f>SUMIFS('Capex forecast'!E$7:E$210,'Capex forecast'!$T$7:$T$210,$AF641,'Capex forecast'!$S$7:$S$210,$AH641,'Capex forecast'!$Q$7:$Q$210,"Repex")</f>
        <v>0</v>
      </c>
      <c r="AK641" s="53">
        <f>SUMIFS('Capex forecast'!F$7:F$210,'Capex forecast'!$T$7:$T$210,$AF641,'Capex forecast'!$S$7:$S$210,$AH641,'Capex forecast'!$Q$7:$Q$210,"Repex")</f>
        <v>0</v>
      </c>
      <c r="AL641" s="53">
        <f>SUMIFS('Capex forecast'!G$7:G$210,'Capex forecast'!$T$7:$T$210,$AF641,'Capex forecast'!$S$7:$S$210,$AH641,'Capex forecast'!$Q$7:$Q$210,"Repex")</f>
        <v>0</v>
      </c>
      <c r="AM641" s="53">
        <f>SUMIFS('Capex forecast'!H$7:H$210,'Capex forecast'!$T$7:$T$210,$AF641,'Capex forecast'!$S$7:$S$210,$AH641,'Capex forecast'!$Q$7:$Q$210,"Repex")</f>
        <v>0</v>
      </c>
      <c r="AN641" s="53">
        <f>SUMIFS('Capex forecast'!I$7:I$210,'Capex forecast'!$T$7:$T$210,$AF641,'Capex forecast'!$S$7:$S$210,$AH641,'Capex forecast'!$Q$7:$Q$210,"Repex")</f>
        <v>0</v>
      </c>
      <c r="AO641" s="53">
        <f>SUMIFS('Capex forecast'!J$7:J$210,'Capex forecast'!$T$7:$T$210,$AF641,'Capex forecast'!$S$7:$S$210,$AH641,'Capex forecast'!$Q$7:$Q$210,"Repex")</f>
        <v>0</v>
      </c>
      <c r="AP641" s="53">
        <f>SUMIFS('Capex forecast'!K$7:K$210,'Capex forecast'!$T$7:$T$210,$AF641,'Capex forecast'!$S$7:$S$210,$AH641,'Capex forecast'!$Q$7:$Q$210,"Repex")</f>
        <v>0</v>
      </c>
      <c r="AQ641" s="53">
        <f>SUMIFS('Capex forecast'!L$7:L$210,'Capex forecast'!$T$7:$T$210,$AF641,'Capex forecast'!$S$7:$S$210,$AH641,'Capex forecast'!$Q$7:$Q$210,"Repex")</f>
        <v>0</v>
      </c>
      <c r="AR641" s="53">
        <f>SUMIFS('Capex forecast'!M$7:M$210,'Capex forecast'!$T$7:$T$210,$AF641,'Capex forecast'!$S$7:$S$210,$AH641,'Capex forecast'!$Q$7:$Q$210,"Repex")</f>
        <v>0</v>
      </c>
      <c r="AS641" s="53">
        <f>SUMIFS('Capex forecast'!N$7:N$210,'Capex forecast'!$T$7:$T$210,$AF641,'Capex forecast'!$S$7:$S$210,$AH641,'Capex forecast'!$Q$7:$Q$210,"Repex")</f>
        <v>0</v>
      </c>
    </row>
    <row r="642" spans="2:45" ht="15">
      <c r="B642" s="6" t="s">
        <v>612</v>
      </c>
      <c r="C642" s="6" t="str">
        <f>INDEX('Raw demand forecast'!$M$7:$M$5830,MATCH($B642,'Raw demand forecast'!$B$7:$B$5830,0))</f>
        <v>Yes</v>
      </c>
      <c r="D642" s="6" t="str">
        <f>IF(COUNTIF($B$93:B642,$B642) = 1, "LV", IF(COUNTIF($B$93:B642,$B642) = 2, "HV", "ST"))</f>
        <v>ST</v>
      </c>
      <c r="E642" s="6" t="str">
        <f>INDEX('Demand forecast and growth rate'!$E$7:$E$273,MATCH($B642,'Demand forecast and growth rate'!$B$7:$B$273,0))</f>
        <v>Steady/falling</v>
      </c>
      <c r="F642" s="32">
        <f>SUMIFS('Capex forecast'!E$7:E$210,'Capex forecast'!$T$7:$T$210,'Allocation of site-spec costs'!$B642,'Capex forecast'!$S$7:$S$210,'Allocation of site-spec costs'!$D642,'Capex forecast'!$Q$7:$Q$210,"Customer Connection")</f>
        <v>0</v>
      </c>
      <c r="G642" s="32">
        <f>SUMIFS('Capex forecast'!F$7:F$210,'Capex forecast'!$T$7:$T$210,'Allocation of site-spec costs'!$B642,'Capex forecast'!$S$7:$S$210,'Allocation of site-spec costs'!$D642,'Capex forecast'!$Q$7:$Q$210,"Customer Connection")</f>
        <v>0</v>
      </c>
      <c r="H642" s="32">
        <f>SUMIFS('Capex forecast'!G$7:G$210,'Capex forecast'!$T$7:$T$210,'Allocation of site-spec costs'!$B642,'Capex forecast'!$S$7:$S$210,'Allocation of site-spec costs'!$D642,'Capex forecast'!$Q$7:$Q$210,"Customer Connection")</f>
        <v>0</v>
      </c>
      <c r="I642" s="32">
        <f>SUMIFS('Capex forecast'!H$7:H$210,'Capex forecast'!$T$7:$T$210,'Allocation of site-spec costs'!$B642,'Capex forecast'!$S$7:$S$210,'Allocation of site-spec costs'!$D642,'Capex forecast'!$Q$7:$Q$210,"Customer Connection")</f>
        <v>0</v>
      </c>
      <c r="J642" s="32">
        <f>SUMIFS('Capex forecast'!I$7:I$210,'Capex forecast'!$T$7:$T$210,'Allocation of site-spec costs'!$B642,'Capex forecast'!$S$7:$S$210,'Allocation of site-spec costs'!$D642,'Capex forecast'!$Q$7:$Q$210,"Customer Connection")</f>
        <v>0</v>
      </c>
      <c r="K642" s="32">
        <f>SUMIFS('Capex forecast'!J$7:J$210,'Capex forecast'!$T$7:$T$210,'Allocation of site-spec costs'!$B642,'Capex forecast'!$S$7:$S$210,'Allocation of site-spec costs'!$D642,'Capex forecast'!$Q$7:$Q$210,"Customer Connection")</f>
        <v>0</v>
      </c>
      <c r="L642" s="32">
        <f>SUMIFS('Capex forecast'!K$7:K$210,'Capex forecast'!$T$7:$T$210,'Allocation of site-spec costs'!$B642,'Capex forecast'!$S$7:$S$210,'Allocation of site-spec costs'!$D642,'Capex forecast'!$Q$7:$Q$210,"Customer Connection")</f>
        <v>0</v>
      </c>
      <c r="M642" s="32">
        <f>SUMIFS('Capex forecast'!L$7:L$210,'Capex forecast'!$T$7:$T$210,'Allocation of site-spec costs'!$B642,'Capex forecast'!$S$7:$S$210,'Allocation of site-spec costs'!$D642,'Capex forecast'!$Q$7:$Q$210,"Customer Connection")</f>
        <v>0</v>
      </c>
      <c r="N642" s="32">
        <f>SUMIFS('Capex forecast'!M$7:M$210,'Capex forecast'!$T$7:$T$210,'Allocation of site-spec costs'!$B642,'Capex forecast'!$S$7:$S$210,'Allocation of site-spec costs'!$D642,'Capex forecast'!$Q$7:$Q$210,"Customer Connection")</f>
        <v>0</v>
      </c>
      <c r="O642" s="32">
        <f>SUMIFS('Capex forecast'!N$7:N$210,'Capex forecast'!$T$7:$T$210,'Allocation of site-spec costs'!$B642,'Capex forecast'!$S$7:$S$210,'Allocation of site-spec costs'!$D642,'Capex forecast'!$Q$7:$Q$210,"Customer Connection")</f>
        <v>0</v>
      </c>
      <c r="Q642" s="6" t="s">
        <v>612</v>
      </c>
      <c r="R642" s="6" t="str">
        <f>INDEX('Raw demand forecast'!$M$7:$M$5830,MATCH($Q642,'Raw demand forecast'!$B$7:$B$5830,0))</f>
        <v>Yes</v>
      </c>
      <c r="S642" s="6" t="str">
        <f>IF(COUNTIF($Q$93:Q642,$B642) = 1, "LV", IF(COUNTIF($Q$93:Q642,$B642) = 2, "HV", "ST"))</f>
        <v>ST</v>
      </c>
      <c r="T642" s="6" t="str">
        <f>INDEX('Demand forecast and growth rate'!$E$7:$E$273,MATCH($Q642,'Demand forecast and growth rate'!$B$7:$B$273,0))</f>
        <v>Steady/falling</v>
      </c>
      <c r="U642" s="32">
        <f>SUMIFS('Capex forecast'!E$7:E$210,'Capex forecast'!$T$7:$T$210,$Q642,'Capex forecast'!$S$7:$S$210,$S642,'Capex forecast'!$Q$7:$Q$210,"Augex")</f>
        <v>0</v>
      </c>
      <c r="V642" s="32">
        <f>SUMIFS('Capex forecast'!F$7:F$210,'Capex forecast'!$T$7:$T$210,$Q642,'Capex forecast'!$S$7:$S$210,$S642,'Capex forecast'!$Q$7:$Q$210,"Augex")</f>
        <v>0</v>
      </c>
      <c r="W642" s="32">
        <f>SUMIFS('Capex forecast'!G$7:G$210,'Capex forecast'!$T$7:$T$210,$Q642,'Capex forecast'!$S$7:$S$210,$S642,'Capex forecast'!$Q$7:$Q$210,"Augex")</f>
        <v>0</v>
      </c>
      <c r="X642" s="32">
        <f>SUMIFS('Capex forecast'!H$7:H$210,'Capex forecast'!$T$7:$T$210,$Q642,'Capex forecast'!$S$7:$S$210,$S642,'Capex forecast'!$Q$7:$Q$210,"Augex")</f>
        <v>0</v>
      </c>
      <c r="Y642" s="32">
        <f>SUMIFS('Capex forecast'!I$7:I$210,'Capex forecast'!$T$7:$T$210,$Q642,'Capex forecast'!$S$7:$S$210,$S642,'Capex forecast'!$Q$7:$Q$210,"Augex")</f>
        <v>0</v>
      </c>
      <c r="Z642" s="32">
        <f>SUMIFS('Capex forecast'!J$7:J$210,'Capex forecast'!$T$7:$T$210,$Q642,'Capex forecast'!$S$7:$S$210,$S642,'Capex forecast'!$Q$7:$Q$210,"Augex")</f>
        <v>0</v>
      </c>
      <c r="AA642" s="32">
        <f>SUMIFS('Capex forecast'!K$7:K$210,'Capex forecast'!$T$7:$T$210,$Q642,'Capex forecast'!$S$7:$S$210,$S642,'Capex forecast'!$Q$7:$Q$210,"Augex")</f>
        <v>0</v>
      </c>
      <c r="AB642" s="32">
        <f>SUMIFS('Capex forecast'!L$7:L$210,'Capex forecast'!$T$7:$T$210,$Q642,'Capex forecast'!$S$7:$S$210,$S642,'Capex forecast'!$Q$7:$Q$210,"Augex")</f>
        <v>0</v>
      </c>
      <c r="AC642" s="32">
        <f>SUMIFS('Capex forecast'!M$7:M$210,'Capex forecast'!$T$7:$T$210,$Q642,'Capex forecast'!$S$7:$S$210,$S642,'Capex forecast'!$Q$7:$Q$210,"Augex")</f>
        <v>0</v>
      </c>
      <c r="AD642" s="32">
        <f>SUMIFS('Capex forecast'!N$7:N$210,'Capex forecast'!$T$7:$T$210,$Q642,'Capex forecast'!$S$7:$S$210,$S642,'Capex forecast'!$Q$7:$Q$210,"Augex")</f>
        <v>0</v>
      </c>
      <c r="AF642" s="6" t="s">
        <v>612</v>
      </c>
      <c r="AG642" s="6" t="str">
        <f>INDEX('Raw demand forecast'!$M$7:$M$5830,MATCH($Q642,'Raw demand forecast'!$B$7:$B$5830,0))</f>
        <v>Yes</v>
      </c>
      <c r="AH642" s="6" t="str">
        <f>IF(COUNTIF($AF$93:AF642,$B642) = 1, "LV", IF(COUNTIF($AF$93:AF642,$B642) = 2, "HV", "ST"))</f>
        <v>ST</v>
      </c>
      <c r="AI642" s="6" t="str">
        <f>INDEX('Demand forecast and growth rate'!$E$7:$E$273,MATCH($Q642,'Demand forecast and growth rate'!$B$7:$B$273,0))</f>
        <v>Steady/falling</v>
      </c>
      <c r="AJ642" s="53">
        <f>SUMIFS('Capex forecast'!E$7:E$210,'Capex forecast'!$T$7:$T$210,$AF642,'Capex forecast'!$S$7:$S$210,$AH642,'Capex forecast'!$Q$7:$Q$210,"Repex")</f>
        <v>0</v>
      </c>
      <c r="AK642" s="53">
        <f>SUMIFS('Capex forecast'!F$7:F$210,'Capex forecast'!$T$7:$T$210,$AF642,'Capex forecast'!$S$7:$S$210,$AH642,'Capex forecast'!$Q$7:$Q$210,"Repex")</f>
        <v>0</v>
      </c>
      <c r="AL642" s="53">
        <f>SUMIFS('Capex forecast'!G$7:G$210,'Capex forecast'!$T$7:$T$210,$AF642,'Capex forecast'!$S$7:$S$210,$AH642,'Capex forecast'!$Q$7:$Q$210,"Repex")</f>
        <v>0</v>
      </c>
      <c r="AM642" s="53">
        <f>SUMIFS('Capex forecast'!H$7:H$210,'Capex forecast'!$T$7:$T$210,$AF642,'Capex forecast'!$S$7:$S$210,$AH642,'Capex forecast'!$Q$7:$Q$210,"Repex")</f>
        <v>0</v>
      </c>
      <c r="AN642" s="53">
        <f>SUMIFS('Capex forecast'!I$7:I$210,'Capex forecast'!$T$7:$T$210,$AF642,'Capex forecast'!$S$7:$S$210,$AH642,'Capex forecast'!$Q$7:$Q$210,"Repex")</f>
        <v>0</v>
      </c>
      <c r="AO642" s="53">
        <f>SUMIFS('Capex forecast'!J$7:J$210,'Capex forecast'!$T$7:$T$210,$AF642,'Capex forecast'!$S$7:$S$210,$AH642,'Capex forecast'!$Q$7:$Q$210,"Repex")</f>
        <v>0</v>
      </c>
      <c r="AP642" s="53">
        <f>SUMIFS('Capex forecast'!K$7:K$210,'Capex forecast'!$T$7:$T$210,$AF642,'Capex forecast'!$S$7:$S$210,$AH642,'Capex forecast'!$Q$7:$Q$210,"Repex")</f>
        <v>0</v>
      </c>
      <c r="AQ642" s="53">
        <f>SUMIFS('Capex forecast'!L$7:L$210,'Capex forecast'!$T$7:$T$210,$AF642,'Capex forecast'!$S$7:$S$210,$AH642,'Capex forecast'!$Q$7:$Q$210,"Repex")</f>
        <v>0</v>
      </c>
      <c r="AR642" s="53">
        <f>SUMIFS('Capex forecast'!M$7:M$210,'Capex forecast'!$T$7:$T$210,$AF642,'Capex forecast'!$S$7:$S$210,$AH642,'Capex forecast'!$Q$7:$Q$210,"Repex")</f>
        <v>0</v>
      </c>
      <c r="AS642" s="53">
        <f>SUMIFS('Capex forecast'!N$7:N$210,'Capex forecast'!$T$7:$T$210,$AF642,'Capex forecast'!$S$7:$S$210,$AH642,'Capex forecast'!$Q$7:$Q$210,"Repex")</f>
        <v>0</v>
      </c>
    </row>
    <row r="643" spans="2:45" ht="15">
      <c r="B643" s="6" t="s">
        <v>182</v>
      </c>
      <c r="C643" s="6" t="str">
        <f>INDEX('Raw demand forecast'!$M$7:$M$5830,MATCH($B643,'Raw demand forecast'!$B$7:$B$5830,0))</f>
        <v>No</v>
      </c>
      <c r="D643" s="6" t="str">
        <f>IF(COUNTIF($B$93:B643,$B643) = 1, "LV", IF(COUNTIF($B$93:B643,$B643) = 2, "HV", "ST"))</f>
        <v>ST</v>
      </c>
      <c r="E643" s="6" t="str">
        <f>INDEX('Demand forecast and growth rate'!$E$7:$E$273,MATCH($B643,'Demand forecast and growth rate'!$B$7:$B$273,0))</f>
        <v>Small growth</v>
      </c>
      <c r="F643" s="32">
        <f>SUMIFS('Capex forecast'!E$7:E$210,'Capex forecast'!$T$7:$T$210,'Allocation of site-spec costs'!$B643,'Capex forecast'!$S$7:$S$210,'Allocation of site-spec costs'!$D643,'Capex forecast'!$Q$7:$Q$210,"Customer Connection")</f>
        <v>0</v>
      </c>
      <c r="G643" s="32">
        <f>SUMIFS('Capex forecast'!F$7:F$210,'Capex forecast'!$T$7:$T$210,'Allocation of site-spec costs'!$B643,'Capex forecast'!$S$7:$S$210,'Allocation of site-spec costs'!$D643,'Capex forecast'!$Q$7:$Q$210,"Customer Connection")</f>
        <v>0</v>
      </c>
      <c r="H643" s="32">
        <f>SUMIFS('Capex forecast'!G$7:G$210,'Capex forecast'!$T$7:$T$210,'Allocation of site-spec costs'!$B643,'Capex forecast'!$S$7:$S$210,'Allocation of site-spec costs'!$D643,'Capex forecast'!$Q$7:$Q$210,"Customer Connection")</f>
        <v>0</v>
      </c>
      <c r="I643" s="32">
        <f>SUMIFS('Capex forecast'!H$7:H$210,'Capex forecast'!$T$7:$T$210,'Allocation of site-spec costs'!$B643,'Capex forecast'!$S$7:$S$210,'Allocation of site-spec costs'!$D643,'Capex forecast'!$Q$7:$Q$210,"Customer Connection")</f>
        <v>0</v>
      </c>
      <c r="J643" s="32">
        <f>SUMIFS('Capex forecast'!I$7:I$210,'Capex forecast'!$T$7:$T$210,'Allocation of site-spec costs'!$B643,'Capex forecast'!$S$7:$S$210,'Allocation of site-spec costs'!$D643,'Capex forecast'!$Q$7:$Q$210,"Customer Connection")</f>
        <v>0</v>
      </c>
      <c r="K643" s="32">
        <f>SUMIFS('Capex forecast'!J$7:J$210,'Capex forecast'!$T$7:$T$210,'Allocation of site-spec costs'!$B643,'Capex forecast'!$S$7:$S$210,'Allocation of site-spec costs'!$D643,'Capex forecast'!$Q$7:$Q$210,"Customer Connection")</f>
        <v>0</v>
      </c>
      <c r="L643" s="32">
        <f>SUMIFS('Capex forecast'!K$7:K$210,'Capex forecast'!$T$7:$T$210,'Allocation of site-spec costs'!$B643,'Capex forecast'!$S$7:$S$210,'Allocation of site-spec costs'!$D643,'Capex forecast'!$Q$7:$Q$210,"Customer Connection")</f>
        <v>0</v>
      </c>
      <c r="M643" s="32">
        <f>SUMIFS('Capex forecast'!L$7:L$210,'Capex forecast'!$T$7:$T$210,'Allocation of site-spec costs'!$B643,'Capex forecast'!$S$7:$S$210,'Allocation of site-spec costs'!$D643,'Capex forecast'!$Q$7:$Q$210,"Customer Connection")</f>
        <v>0</v>
      </c>
      <c r="N643" s="32">
        <f>SUMIFS('Capex forecast'!M$7:M$210,'Capex forecast'!$T$7:$T$210,'Allocation of site-spec costs'!$B643,'Capex forecast'!$S$7:$S$210,'Allocation of site-spec costs'!$D643,'Capex forecast'!$Q$7:$Q$210,"Customer Connection")</f>
        <v>0</v>
      </c>
      <c r="O643" s="32">
        <f>SUMIFS('Capex forecast'!N$7:N$210,'Capex forecast'!$T$7:$T$210,'Allocation of site-spec costs'!$B643,'Capex forecast'!$S$7:$S$210,'Allocation of site-spec costs'!$D643,'Capex forecast'!$Q$7:$Q$210,"Customer Connection")</f>
        <v>0</v>
      </c>
      <c r="Q643" s="6" t="s">
        <v>182</v>
      </c>
      <c r="R643" s="6" t="str">
        <f>INDEX('Raw demand forecast'!$M$7:$M$5830,MATCH($Q643,'Raw demand forecast'!$B$7:$B$5830,0))</f>
        <v>No</v>
      </c>
      <c r="S643" s="6" t="str">
        <f>IF(COUNTIF($Q$93:Q643,$B643) = 1, "LV", IF(COUNTIF($Q$93:Q643,$B643) = 2, "HV", "ST"))</f>
        <v>ST</v>
      </c>
      <c r="T643" s="6" t="str">
        <f>INDEX('Demand forecast and growth rate'!$E$7:$E$273,MATCH($Q643,'Demand forecast and growth rate'!$B$7:$B$273,0))</f>
        <v>Small growth</v>
      </c>
      <c r="U643" s="32">
        <f>SUMIFS('Capex forecast'!E$7:E$210,'Capex forecast'!$T$7:$T$210,$Q643,'Capex forecast'!$S$7:$S$210,$S643,'Capex forecast'!$Q$7:$Q$210,"Augex")</f>
        <v>0</v>
      </c>
      <c r="V643" s="32">
        <f>SUMIFS('Capex forecast'!F$7:F$210,'Capex forecast'!$T$7:$T$210,$Q643,'Capex forecast'!$S$7:$S$210,$S643,'Capex forecast'!$Q$7:$Q$210,"Augex")</f>
        <v>0</v>
      </c>
      <c r="W643" s="32">
        <f>SUMIFS('Capex forecast'!G$7:G$210,'Capex forecast'!$T$7:$T$210,$Q643,'Capex forecast'!$S$7:$S$210,$S643,'Capex forecast'!$Q$7:$Q$210,"Augex")</f>
        <v>0</v>
      </c>
      <c r="X643" s="32">
        <f>SUMIFS('Capex forecast'!H$7:H$210,'Capex forecast'!$T$7:$T$210,$Q643,'Capex forecast'!$S$7:$S$210,$S643,'Capex forecast'!$Q$7:$Q$210,"Augex")</f>
        <v>0</v>
      </c>
      <c r="Y643" s="32">
        <f>SUMIFS('Capex forecast'!I$7:I$210,'Capex forecast'!$T$7:$T$210,$Q643,'Capex forecast'!$S$7:$S$210,$S643,'Capex forecast'!$Q$7:$Q$210,"Augex")</f>
        <v>0</v>
      </c>
      <c r="Z643" s="32">
        <f>SUMIFS('Capex forecast'!J$7:J$210,'Capex forecast'!$T$7:$T$210,$Q643,'Capex forecast'!$S$7:$S$210,$S643,'Capex forecast'!$Q$7:$Q$210,"Augex")</f>
        <v>0</v>
      </c>
      <c r="AA643" s="32">
        <f>SUMIFS('Capex forecast'!K$7:K$210,'Capex forecast'!$T$7:$T$210,$Q643,'Capex forecast'!$S$7:$S$210,$S643,'Capex forecast'!$Q$7:$Q$210,"Augex")</f>
        <v>0</v>
      </c>
      <c r="AB643" s="32">
        <f>SUMIFS('Capex forecast'!L$7:L$210,'Capex forecast'!$T$7:$T$210,$Q643,'Capex forecast'!$S$7:$S$210,$S643,'Capex forecast'!$Q$7:$Q$210,"Augex")</f>
        <v>0</v>
      </c>
      <c r="AC643" s="32">
        <f>SUMIFS('Capex forecast'!M$7:M$210,'Capex forecast'!$T$7:$T$210,$Q643,'Capex forecast'!$S$7:$S$210,$S643,'Capex forecast'!$Q$7:$Q$210,"Augex")</f>
        <v>0</v>
      </c>
      <c r="AD643" s="32">
        <f>SUMIFS('Capex forecast'!N$7:N$210,'Capex forecast'!$T$7:$T$210,$Q643,'Capex forecast'!$S$7:$S$210,$S643,'Capex forecast'!$Q$7:$Q$210,"Augex")</f>
        <v>0</v>
      </c>
      <c r="AF643" s="6" t="s">
        <v>182</v>
      </c>
      <c r="AG643" s="6" t="str">
        <f>INDEX('Raw demand forecast'!$M$7:$M$5830,MATCH($Q643,'Raw demand forecast'!$B$7:$B$5830,0))</f>
        <v>No</v>
      </c>
      <c r="AH643" s="6" t="str">
        <f>IF(COUNTIF($AF$93:AF643,$B643) = 1, "LV", IF(COUNTIF($AF$93:AF643,$B643) = 2, "HV", "ST"))</f>
        <v>ST</v>
      </c>
      <c r="AI643" s="6" t="str">
        <f>INDEX('Demand forecast and growth rate'!$E$7:$E$273,MATCH($Q643,'Demand forecast and growth rate'!$B$7:$B$273,0))</f>
        <v>Small growth</v>
      </c>
      <c r="AJ643" s="53">
        <f>SUMIFS('Capex forecast'!E$7:E$210,'Capex forecast'!$T$7:$T$210,$AF643,'Capex forecast'!$S$7:$S$210,$AH643,'Capex forecast'!$Q$7:$Q$210,"Repex")</f>
        <v>0</v>
      </c>
      <c r="AK643" s="53">
        <f>SUMIFS('Capex forecast'!F$7:F$210,'Capex forecast'!$T$7:$T$210,$AF643,'Capex forecast'!$S$7:$S$210,$AH643,'Capex forecast'!$Q$7:$Q$210,"Repex")</f>
        <v>0</v>
      </c>
      <c r="AL643" s="53">
        <f>SUMIFS('Capex forecast'!G$7:G$210,'Capex forecast'!$T$7:$T$210,$AF643,'Capex forecast'!$S$7:$S$210,$AH643,'Capex forecast'!$Q$7:$Q$210,"Repex")</f>
        <v>0</v>
      </c>
      <c r="AM643" s="53">
        <f>SUMIFS('Capex forecast'!H$7:H$210,'Capex forecast'!$T$7:$T$210,$AF643,'Capex forecast'!$S$7:$S$210,$AH643,'Capex forecast'!$Q$7:$Q$210,"Repex")</f>
        <v>0</v>
      </c>
      <c r="AN643" s="53">
        <f>SUMIFS('Capex forecast'!I$7:I$210,'Capex forecast'!$T$7:$T$210,$AF643,'Capex forecast'!$S$7:$S$210,$AH643,'Capex forecast'!$Q$7:$Q$210,"Repex")</f>
        <v>0</v>
      </c>
      <c r="AO643" s="53">
        <f>SUMIFS('Capex forecast'!J$7:J$210,'Capex forecast'!$T$7:$T$210,$AF643,'Capex forecast'!$S$7:$S$210,$AH643,'Capex forecast'!$Q$7:$Q$210,"Repex")</f>
        <v>0</v>
      </c>
      <c r="AP643" s="53">
        <f>SUMIFS('Capex forecast'!K$7:K$210,'Capex forecast'!$T$7:$T$210,$AF643,'Capex forecast'!$S$7:$S$210,$AH643,'Capex forecast'!$Q$7:$Q$210,"Repex")</f>
        <v>0</v>
      </c>
      <c r="AQ643" s="53">
        <f>SUMIFS('Capex forecast'!L$7:L$210,'Capex forecast'!$T$7:$T$210,$AF643,'Capex forecast'!$S$7:$S$210,$AH643,'Capex forecast'!$Q$7:$Q$210,"Repex")</f>
        <v>0</v>
      </c>
      <c r="AR643" s="53">
        <f>SUMIFS('Capex forecast'!M$7:M$210,'Capex forecast'!$T$7:$T$210,$AF643,'Capex forecast'!$S$7:$S$210,$AH643,'Capex forecast'!$Q$7:$Q$210,"Repex")</f>
        <v>0</v>
      </c>
      <c r="AS643" s="53">
        <f>SUMIFS('Capex forecast'!N$7:N$210,'Capex forecast'!$T$7:$T$210,$AF643,'Capex forecast'!$S$7:$S$210,$AH643,'Capex forecast'!$Q$7:$Q$210,"Repex")</f>
        <v>0</v>
      </c>
    </row>
    <row r="644" spans="2:45" ht="15">
      <c r="B644" s="6" t="s">
        <v>548</v>
      </c>
      <c r="C644" s="6" t="str">
        <f>INDEX('Raw demand forecast'!$M$7:$M$5830,MATCH($B644,'Raw demand forecast'!$B$7:$B$5830,0))</f>
        <v>Yes</v>
      </c>
      <c r="D644" s="6" t="str">
        <f>IF(COUNTIF($B$93:B644,$B644) = 1, "LV", IF(COUNTIF($B$93:B644,$B644) = 2, "HV", "ST"))</f>
        <v>ST</v>
      </c>
      <c r="E644" s="6" t="str">
        <f>INDEX('Demand forecast and growth rate'!$E$7:$E$273,MATCH($B644,'Demand forecast and growth rate'!$B$7:$B$273,0))</f>
        <v>Steady/falling</v>
      </c>
      <c r="F644" s="32">
        <f>SUMIFS('Capex forecast'!E$7:E$210,'Capex forecast'!$T$7:$T$210,'Allocation of site-spec costs'!$B644,'Capex forecast'!$S$7:$S$210,'Allocation of site-spec costs'!$D644,'Capex forecast'!$Q$7:$Q$210,"Customer Connection")</f>
        <v>0</v>
      </c>
      <c r="G644" s="32">
        <f>SUMIFS('Capex forecast'!F$7:F$210,'Capex forecast'!$T$7:$T$210,'Allocation of site-spec costs'!$B644,'Capex forecast'!$S$7:$S$210,'Allocation of site-spec costs'!$D644,'Capex forecast'!$Q$7:$Q$210,"Customer Connection")</f>
        <v>0</v>
      </c>
      <c r="H644" s="32">
        <f>SUMIFS('Capex forecast'!G$7:G$210,'Capex forecast'!$T$7:$T$210,'Allocation of site-spec costs'!$B644,'Capex forecast'!$S$7:$S$210,'Allocation of site-spec costs'!$D644,'Capex forecast'!$Q$7:$Q$210,"Customer Connection")</f>
        <v>0</v>
      </c>
      <c r="I644" s="32">
        <f>SUMIFS('Capex forecast'!H$7:H$210,'Capex forecast'!$T$7:$T$210,'Allocation of site-spec costs'!$B644,'Capex forecast'!$S$7:$S$210,'Allocation of site-spec costs'!$D644,'Capex forecast'!$Q$7:$Q$210,"Customer Connection")</f>
        <v>0</v>
      </c>
      <c r="J644" s="32">
        <f>SUMIFS('Capex forecast'!I$7:I$210,'Capex forecast'!$T$7:$T$210,'Allocation of site-spec costs'!$B644,'Capex forecast'!$S$7:$S$210,'Allocation of site-spec costs'!$D644,'Capex forecast'!$Q$7:$Q$210,"Customer Connection")</f>
        <v>0</v>
      </c>
      <c r="K644" s="32">
        <f>SUMIFS('Capex forecast'!J$7:J$210,'Capex forecast'!$T$7:$T$210,'Allocation of site-spec costs'!$B644,'Capex forecast'!$S$7:$S$210,'Allocation of site-spec costs'!$D644,'Capex forecast'!$Q$7:$Q$210,"Customer Connection")</f>
        <v>0</v>
      </c>
      <c r="L644" s="32">
        <f>SUMIFS('Capex forecast'!K$7:K$210,'Capex forecast'!$T$7:$T$210,'Allocation of site-spec costs'!$B644,'Capex forecast'!$S$7:$S$210,'Allocation of site-spec costs'!$D644,'Capex forecast'!$Q$7:$Q$210,"Customer Connection")</f>
        <v>0</v>
      </c>
      <c r="M644" s="32">
        <f>SUMIFS('Capex forecast'!L$7:L$210,'Capex forecast'!$T$7:$T$210,'Allocation of site-spec costs'!$B644,'Capex forecast'!$S$7:$S$210,'Allocation of site-spec costs'!$D644,'Capex forecast'!$Q$7:$Q$210,"Customer Connection")</f>
        <v>0</v>
      </c>
      <c r="N644" s="32">
        <f>SUMIFS('Capex forecast'!M$7:M$210,'Capex forecast'!$T$7:$T$210,'Allocation of site-spec costs'!$B644,'Capex forecast'!$S$7:$S$210,'Allocation of site-spec costs'!$D644,'Capex forecast'!$Q$7:$Q$210,"Customer Connection")</f>
        <v>0</v>
      </c>
      <c r="O644" s="32">
        <f>SUMIFS('Capex forecast'!N$7:N$210,'Capex forecast'!$T$7:$T$210,'Allocation of site-spec costs'!$B644,'Capex forecast'!$S$7:$S$210,'Allocation of site-spec costs'!$D644,'Capex forecast'!$Q$7:$Q$210,"Customer Connection")</f>
        <v>0</v>
      </c>
      <c r="Q644" s="6" t="s">
        <v>548</v>
      </c>
      <c r="R644" s="6" t="str">
        <f>INDEX('Raw demand forecast'!$M$7:$M$5830,MATCH($Q644,'Raw demand forecast'!$B$7:$B$5830,0))</f>
        <v>Yes</v>
      </c>
      <c r="S644" s="6" t="str">
        <f>IF(COUNTIF($Q$93:Q644,$B644) = 1, "LV", IF(COUNTIF($Q$93:Q644,$B644) = 2, "HV", "ST"))</f>
        <v>ST</v>
      </c>
      <c r="T644" s="6" t="str">
        <f>INDEX('Demand forecast and growth rate'!$E$7:$E$273,MATCH($Q644,'Demand forecast and growth rate'!$B$7:$B$273,0))</f>
        <v>Steady/falling</v>
      </c>
      <c r="U644" s="32">
        <f>SUMIFS('Capex forecast'!E$7:E$210,'Capex forecast'!$T$7:$T$210,$Q644,'Capex forecast'!$S$7:$S$210,$S644,'Capex forecast'!$Q$7:$Q$210,"Augex")</f>
        <v>0</v>
      </c>
      <c r="V644" s="32">
        <f>SUMIFS('Capex forecast'!F$7:F$210,'Capex forecast'!$T$7:$T$210,$Q644,'Capex forecast'!$S$7:$S$210,$S644,'Capex forecast'!$Q$7:$Q$210,"Augex")</f>
        <v>0</v>
      </c>
      <c r="W644" s="32">
        <f>SUMIFS('Capex forecast'!G$7:G$210,'Capex forecast'!$T$7:$T$210,$Q644,'Capex forecast'!$S$7:$S$210,$S644,'Capex forecast'!$Q$7:$Q$210,"Augex")</f>
        <v>0</v>
      </c>
      <c r="X644" s="32">
        <f>SUMIFS('Capex forecast'!H$7:H$210,'Capex forecast'!$T$7:$T$210,$Q644,'Capex forecast'!$S$7:$S$210,$S644,'Capex forecast'!$Q$7:$Q$210,"Augex")</f>
        <v>0</v>
      </c>
      <c r="Y644" s="32">
        <f>SUMIFS('Capex forecast'!I$7:I$210,'Capex forecast'!$T$7:$T$210,$Q644,'Capex forecast'!$S$7:$S$210,$S644,'Capex forecast'!$Q$7:$Q$210,"Augex")</f>
        <v>0</v>
      </c>
      <c r="Z644" s="32">
        <f>SUMIFS('Capex forecast'!J$7:J$210,'Capex forecast'!$T$7:$T$210,$Q644,'Capex forecast'!$S$7:$S$210,$S644,'Capex forecast'!$Q$7:$Q$210,"Augex")</f>
        <v>0</v>
      </c>
      <c r="AA644" s="32">
        <f>SUMIFS('Capex forecast'!K$7:K$210,'Capex forecast'!$T$7:$T$210,$Q644,'Capex forecast'!$S$7:$S$210,$S644,'Capex forecast'!$Q$7:$Q$210,"Augex")</f>
        <v>0</v>
      </c>
      <c r="AB644" s="32">
        <f>SUMIFS('Capex forecast'!L$7:L$210,'Capex forecast'!$T$7:$T$210,$Q644,'Capex forecast'!$S$7:$S$210,$S644,'Capex forecast'!$Q$7:$Q$210,"Augex")</f>
        <v>0</v>
      </c>
      <c r="AC644" s="32">
        <f>SUMIFS('Capex forecast'!M$7:M$210,'Capex forecast'!$T$7:$T$210,$Q644,'Capex forecast'!$S$7:$S$210,$S644,'Capex forecast'!$Q$7:$Q$210,"Augex")</f>
        <v>0</v>
      </c>
      <c r="AD644" s="32">
        <f>SUMIFS('Capex forecast'!N$7:N$210,'Capex forecast'!$T$7:$T$210,$Q644,'Capex forecast'!$S$7:$S$210,$S644,'Capex forecast'!$Q$7:$Q$210,"Augex")</f>
        <v>0</v>
      </c>
      <c r="AF644" s="6" t="s">
        <v>548</v>
      </c>
      <c r="AG644" s="6" t="str">
        <f>INDEX('Raw demand forecast'!$M$7:$M$5830,MATCH($Q644,'Raw demand forecast'!$B$7:$B$5830,0))</f>
        <v>Yes</v>
      </c>
      <c r="AH644" s="6" t="str">
        <f>IF(COUNTIF($AF$93:AF644,$B644) = 1, "LV", IF(COUNTIF($AF$93:AF644,$B644) = 2, "HV", "ST"))</f>
        <v>ST</v>
      </c>
      <c r="AI644" s="6" t="str">
        <f>INDEX('Demand forecast and growth rate'!$E$7:$E$273,MATCH($Q644,'Demand forecast and growth rate'!$B$7:$B$273,0))</f>
        <v>Steady/falling</v>
      </c>
      <c r="AJ644" s="53">
        <f>SUMIFS('Capex forecast'!E$7:E$210,'Capex forecast'!$T$7:$T$210,$AF644,'Capex forecast'!$S$7:$S$210,$AH644,'Capex forecast'!$Q$7:$Q$210,"Repex")</f>
        <v>0</v>
      </c>
      <c r="AK644" s="53">
        <f>SUMIFS('Capex forecast'!F$7:F$210,'Capex forecast'!$T$7:$T$210,$AF644,'Capex forecast'!$S$7:$S$210,$AH644,'Capex forecast'!$Q$7:$Q$210,"Repex")</f>
        <v>0</v>
      </c>
      <c r="AL644" s="53">
        <f>SUMIFS('Capex forecast'!G$7:G$210,'Capex forecast'!$T$7:$T$210,$AF644,'Capex forecast'!$S$7:$S$210,$AH644,'Capex forecast'!$Q$7:$Q$210,"Repex")</f>
        <v>0</v>
      </c>
      <c r="AM644" s="53">
        <f>SUMIFS('Capex forecast'!H$7:H$210,'Capex forecast'!$T$7:$T$210,$AF644,'Capex forecast'!$S$7:$S$210,$AH644,'Capex forecast'!$Q$7:$Q$210,"Repex")</f>
        <v>0</v>
      </c>
      <c r="AN644" s="53">
        <f>SUMIFS('Capex forecast'!I$7:I$210,'Capex forecast'!$T$7:$T$210,$AF644,'Capex forecast'!$S$7:$S$210,$AH644,'Capex forecast'!$Q$7:$Q$210,"Repex")</f>
        <v>0</v>
      </c>
      <c r="AO644" s="53">
        <f>SUMIFS('Capex forecast'!J$7:J$210,'Capex forecast'!$T$7:$T$210,$AF644,'Capex forecast'!$S$7:$S$210,$AH644,'Capex forecast'!$Q$7:$Q$210,"Repex")</f>
        <v>0</v>
      </c>
      <c r="AP644" s="53">
        <f>SUMIFS('Capex forecast'!K$7:K$210,'Capex forecast'!$T$7:$T$210,$AF644,'Capex forecast'!$S$7:$S$210,$AH644,'Capex forecast'!$Q$7:$Q$210,"Repex")</f>
        <v>0</v>
      </c>
      <c r="AQ644" s="53">
        <f>SUMIFS('Capex forecast'!L$7:L$210,'Capex forecast'!$T$7:$T$210,$AF644,'Capex forecast'!$S$7:$S$210,$AH644,'Capex forecast'!$Q$7:$Q$210,"Repex")</f>
        <v>0</v>
      </c>
      <c r="AR644" s="53">
        <f>SUMIFS('Capex forecast'!M$7:M$210,'Capex forecast'!$T$7:$T$210,$AF644,'Capex forecast'!$S$7:$S$210,$AH644,'Capex forecast'!$Q$7:$Q$210,"Repex")</f>
        <v>0</v>
      </c>
      <c r="AS644" s="53">
        <f>SUMIFS('Capex forecast'!N$7:N$210,'Capex forecast'!$T$7:$T$210,$AF644,'Capex forecast'!$S$7:$S$210,$AH644,'Capex forecast'!$Q$7:$Q$210,"Repex")</f>
        <v>0</v>
      </c>
    </row>
    <row r="645" spans="2:45" ht="15">
      <c r="B645" s="6" t="s">
        <v>616</v>
      </c>
      <c r="C645" s="6" t="str">
        <f>INDEX('Raw demand forecast'!$M$7:$M$5830,MATCH($B645,'Raw demand forecast'!$B$7:$B$5830,0))</f>
        <v>Yes</v>
      </c>
      <c r="D645" s="6" t="str">
        <f>IF(COUNTIF($B$93:B645,$B645) = 1, "LV", IF(COUNTIF($B$93:B645,$B645) = 2, "HV", "ST"))</f>
        <v>ST</v>
      </c>
      <c r="E645" s="6" t="str">
        <f>INDEX('Demand forecast and growth rate'!$E$7:$E$273,MATCH($B645,'Demand forecast and growth rate'!$B$7:$B$273,0))</f>
        <v>Steady/falling</v>
      </c>
      <c r="F645" s="32">
        <f>SUMIFS('Capex forecast'!E$7:E$210,'Capex forecast'!$T$7:$T$210,'Allocation of site-spec costs'!$B645,'Capex forecast'!$S$7:$S$210,'Allocation of site-spec costs'!$D645,'Capex forecast'!$Q$7:$Q$210,"Customer Connection")</f>
        <v>0</v>
      </c>
      <c r="G645" s="32">
        <f>SUMIFS('Capex forecast'!F$7:F$210,'Capex forecast'!$T$7:$T$210,'Allocation of site-spec costs'!$B645,'Capex forecast'!$S$7:$S$210,'Allocation of site-spec costs'!$D645,'Capex forecast'!$Q$7:$Q$210,"Customer Connection")</f>
        <v>0</v>
      </c>
      <c r="H645" s="32">
        <f>SUMIFS('Capex forecast'!G$7:G$210,'Capex forecast'!$T$7:$T$210,'Allocation of site-spec costs'!$B645,'Capex forecast'!$S$7:$S$210,'Allocation of site-spec costs'!$D645,'Capex forecast'!$Q$7:$Q$210,"Customer Connection")</f>
        <v>0</v>
      </c>
      <c r="I645" s="32">
        <f>SUMIFS('Capex forecast'!H$7:H$210,'Capex forecast'!$T$7:$T$210,'Allocation of site-spec costs'!$B645,'Capex forecast'!$S$7:$S$210,'Allocation of site-spec costs'!$D645,'Capex forecast'!$Q$7:$Q$210,"Customer Connection")</f>
        <v>0</v>
      </c>
      <c r="J645" s="32">
        <f>SUMIFS('Capex forecast'!I$7:I$210,'Capex forecast'!$T$7:$T$210,'Allocation of site-spec costs'!$B645,'Capex forecast'!$S$7:$S$210,'Allocation of site-spec costs'!$D645,'Capex forecast'!$Q$7:$Q$210,"Customer Connection")</f>
        <v>0</v>
      </c>
      <c r="K645" s="32">
        <f>SUMIFS('Capex forecast'!J$7:J$210,'Capex forecast'!$T$7:$T$210,'Allocation of site-spec costs'!$B645,'Capex forecast'!$S$7:$S$210,'Allocation of site-spec costs'!$D645,'Capex forecast'!$Q$7:$Q$210,"Customer Connection")</f>
        <v>0</v>
      </c>
      <c r="L645" s="32">
        <f>SUMIFS('Capex forecast'!K$7:K$210,'Capex forecast'!$T$7:$T$210,'Allocation of site-spec costs'!$B645,'Capex forecast'!$S$7:$S$210,'Allocation of site-spec costs'!$D645,'Capex forecast'!$Q$7:$Q$210,"Customer Connection")</f>
        <v>0</v>
      </c>
      <c r="M645" s="32">
        <f>SUMIFS('Capex forecast'!L$7:L$210,'Capex forecast'!$T$7:$T$210,'Allocation of site-spec costs'!$B645,'Capex forecast'!$S$7:$S$210,'Allocation of site-spec costs'!$D645,'Capex forecast'!$Q$7:$Q$210,"Customer Connection")</f>
        <v>0</v>
      </c>
      <c r="N645" s="32">
        <f>SUMIFS('Capex forecast'!M$7:M$210,'Capex forecast'!$T$7:$T$210,'Allocation of site-spec costs'!$B645,'Capex forecast'!$S$7:$S$210,'Allocation of site-spec costs'!$D645,'Capex forecast'!$Q$7:$Q$210,"Customer Connection")</f>
        <v>0</v>
      </c>
      <c r="O645" s="32">
        <f>SUMIFS('Capex forecast'!N$7:N$210,'Capex forecast'!$T$7:$T$210,'Allocation of site-spec costs'!$B645,'Capex forecast'!$S$7:$S$210,'Allocation of site-spec costs'!$D645,'Capex forecast'!$Q$7:$Q$210,"Customer Connection")</f>
        <v>0</v>
      </c>
      <c r="Q645" s="6" t="s">
        <v>616</v>
      </c>
      <c r="R645" s="6" t="str">
        <f>INDEX('Raw demand forecast'!$M$7:$M$5830,MATCH($Q645,'Raw demand forecast'!$B$7:$B$5830,0))</f>
        <v>Yes</v>
      </c>
      <c r="S645" s="6" t="str">
        <f>IF(COUNTIF($Q$93:Q645,$B645) = 1, "LV", IF(COUNTIF($Q$93:Q645,$B645) = 2, "HV", "ST"))</f>
        <v>ST</v>
      </c>
      <c r="T645" s="6" t="str">
        <f>INDEX('Demand forecast and growth rate'!$E$7:$E$273,MATCH($Q645,'Demand forecast and growth rate'!$B$7:$B$273,0))</f>
        <v>Steady/falling</v>
      </c>
      <c r="U645" s="32">
        <f>SUMIFS('Capex forecast'!E$7:E$210,'Capex forecast'!$T$7:$T$210,$Q645,'Capex forecast'!$S$7:$S$210,$S645,'Capex forecast'!$Q$7:$Q$210,"Augex")</f>
        <v>0</v>
      </c>
      <c r="V645" s="32">
        <f>SUMIFS('Capex forecast'!F$7:F$210,'Capex forecast'!$T$7:$T$210,$Q645,'Capex forecast'!$S$7:$S$210,$S645,'Capex forecast'!$Q$7:$Q$210,"Augex")</f>
        <v>0</v>
      </c>
      <c r="W645" s="32">
        <f>SUMIFS('Capex forecast'!G$7:G$210,'Capex forecast'!$T$7:$T$210,$Q645,'Capex forecast'!$S$7:$S$210,$S645,'Capex forecast'!$Q$7:$Q$210,"Augex")</f>
        <v>0</v>
      </c>
      <c r="X645" s="32">
        <f>SUMIFS('Capex forecast'!H$7:H$210,'Capex forecast'!$T$7:$T$210,$Q645,'Capex forecast'!$S$7:$S$210,$S645,'Capex forecast'!$Q$7:$Q$210,"Augex")</f>
        <v>0</v>
      </c>
      <c r="Y645" s="32">
        <f>SUMIFS('Capex forecast'!I$7:I$210,'Capex forecast'!$T$7:$T$210,$Q645,'Capex forecast'!$S$7:$S$210,$S645,'Capex forecast'!$Q$7:$Q$210,"Augex")</f>
        <v>0</v>
      </c>
      <c r="Z645" s="32">
        <f>SUMIFS('Capex forecast'!J$7:J$210,'Capex forecast'!$T$7:$T$210,$Q645,'Capex forecast'!$S$7:$S$210,$S645,'Capex forecast'!$Q$7:$Q$210,"Augex")</f>
        <v>0</v>
      </c>
      <c r="AA645" s="32">
        <f>SUMIFS('Capex forecast'!K$7:K$210,'Capex forecast'!$T$7:$T$210,$Q645,'Capex forecast'!$S$7:$S$210,$S645,'Capex forecast'!$Q$7:$Q$210,"Augex")</f>
        <v>0</v>
      </c>
      <c r="AB645" s="32">
        <f>SUMIFS('Capex forecast'!L$7:L$210,'Capex forecast'!$T$7:$T$210,$Q645,'Capex forecast'!$S$7:$S$210,$S645,'Capex forecast'!$Q$7:$Q$210,"Augex")</f>
        <v>0</v>
      </c>
      <c r="AC645" s="32">
        <f>SUMIFS('Capex forecast'!M$7:M$210,'Capex forecast'!$T$7:$T$210,$Q645,'Capex forecast'!$S$7:$S$210,$S645,'Capex forecast'!$Q$7:$Q$210,"Augex")</f>
        <v>0</v>
      </c>
      <c r="AD645" s="32">
        <f>SUMIFS('Capex forecast'!N$7:N$210,'Capex forecast'!$T$7:$T$210,$Q645,'Capex forecast'!$S$7:$S$210,$S645,'Capex forecast'!$Q$7:$Q$210,"Augex")</f>
        <v>0</v>
      </c>
      <c r="AF645" s="6" t="s">
        <v>616</v>
      </c>
      <c r="AG645" s="6" t="str">
        <f>INDEX('Raw demand forecast'!$M$7:$M$5830,MATCH($Q645,'Raw demand forecast'!$B$7:$B$5830,0))</f>
        <v>Yes</v>
      </c>
      <c r="AH645" s="6" t="str">
        <f>IF(COUNTIF($AF$93:AF645,$B645) = 1, "LV", IF(COUNTIF($AF$93:AF645,$B645) = 2, "HV", "ST"))</f>
        <v>ST</v>
      </c>
      <c r="AI645" s="6" t="str">
        <f>INDEX('Demand forecast and growth rate'!$E$7:$E$273,MATCH($Q645,'Demand forecast and growth rate'!$B$7:$B$273,0))</f>
        <v>Steady/falling</v>
      </c>
      <c r="AJ645" s="53">
        <f>SUMIFS('Capex forecast'!E$7:E$210,'Capex forecast'!$T$7:$T$210,$AF645,'Capex forecast'!$S$7:$S$210,$AH645,'Capex forecast'!$Q$7:$Q$210,"Repex")</f>
        <v>0</v>
      </c>
      <c r="AK645" s="53">
        <f>SUMIFS('Capex forecast'!F$7:F$210,'Capex forecast'!$T$7:$T$210,$AF645,'Capex forecast'!$S$7:$S$210,$AH645,'Capex forecast'!$Q$7:$Q$210,"Repex")</f>
        <v>0</v>
      </c>
      <c r="AL645" s="53">
        <f>SUMIFS('Capex forecast'!G$7:G$210,'Capex forecast'!$T$7:$T$210,$AF645,'Capex forecast'!$S$7:$S$210,$AH645,'Capex forecast'!$Q$7:$Q$210,"Repex")</f>
        <v>0</v>
      </c>
      <c r="AM645" s="53">
        <f>SUMIFS('Capex forecast'!H$7:H$210,'Capex forecast'!$T$7:$T$210,$AF645,'Capex forecast'!$S$7:$S$210,$AH645,'Capex forecast'!$Q$7:$Q$210,"Repex")</f>
        <v>0</v>
      </c>
      <c r="AN645" s="53">
        <f>SUMIFS('Capex forecast'!I$7:I$210,'Capex forecast'!$T$7:$T$210,$AF645,'Capex forecast'!$S$7:$S$210,$AH645,'Capex forecast'!$Q$7:$Q$210,"Repex")</f>
        <v>0</v>
      </c>
      <c r="AO645" s="53">
        <f>SUMIFS('Capex forecast'!J$7:J$210,'Capex forecast'!$T$7:$T$210,$AF645,'Capex forecast'!$S$7:$S$210,$AH645,'Capex forecast'!$Q$7:$Q$210,"Repex")</f>
        <v>0</v>
      </c>
      <c r="AP645" s="53">
        <f>SUMIFS('Capex forecast'!K$7:K$210,'Capex forecast'!$T$7:$T$210,$AF645,'Capex forecast'!$S$7:$S$210,$AH645,'Capex forecast'!$Q$7:$Q$210,"Repex")</f>
        <v>0</v>
      </c>
      <c r="AQ645" s="53">
        <f>SUMIFS('Capex forecast'!L$7:L$210,'Capex forecast'!$T$7:$T$210,$AF645,'Capex forecast'!$S$7:$S$210,$AH645,'Capex forecast'!$Q$7:$Q$210,"Repex")</f>
        <v>0</v>
      </c>
      <c r="AR645" s="53">
        <f>SUMIFS('Capex forecast'!M$7:M$210,'Capex forecast'!$T$7:$T$210,$AF645,'Capex forecast'!$S$7:$S$210,$AH645,'Capex forecast'!$Q$7:$Q$210,"Repex")</f>
        <v>0</v>
      </c>
      <c r="AS645" s="53">
        <f>SUMIFS('Capex forecast'!N$7:N$210,'Capex forecast'!$T$7:$T$210,$AF645,'Capex forecast'!$S$7:$S$210,$AH645,'Capex forecast'!$Q$7:$Q$210,"Repex")</f>
        <v>0</v>
      </c>
    </row>
    <row r="646" spans="2:45" ht="15">
      <c r="B646" s="6" t="s">
        <v>27</v>
      </c>
      <c r="C646" s="6" t="str">
        <f>INDEX('Raw demand forecast'!$M$7:$M$5830,MATCH($B646,'Raw demand forecast'!$B$7:$B$5830,0))</f>
        <v>No</v>
      </c>
      <c r="D646" s="6" t="str">
        <f>IF(COUNTIF($B$93:B646,$B646) = 1, "LV", IF(COUNTIF($B$93:B646,$B646) = 2, "HV", "ST"))</f>
        <v>ST</v>
      </c>
      <c r="E646" s="6" t="str">
        <f>INDEX('Demand forecast and growth rate'!$E$7:$E$273,MATCH($B646,'Demand forecast and growth rate'!$B$7:$B$273,0))</f>
        <v>Steady/falling</v>
      </c>
      <c r="F646" s="32">
        <f>SUMIFS('Capex forecast'!E$7:E$210,'Capex forecast'!$T$7:$T$210,'Allocation of site-spec costs'!$B646,'Capex forecast'!$S$7:$S$210,'Allocation of site-spec costs'!$D646,'Capex forecast'!$Q$7:$Q$210,"Customer Connection")</f>
        <v>0</v>
      </c>
      <c r="G646" s="32">
        <f>SUMIFS('Capex forecast'!F$7:F$210,'Capex forecast'!$T$7:$T$210,'Allocation of site-spec costs'!$B646,'Capex forecast'!$S$7:$S$210,'Allocation of site-spec costs'!$D646,'Capex forecast'!$Q$7:$Q$210,"Customer Connection")</f>
        <v>0</v>
      </c>
      <c r="H646" s="32">
        <f>SUMIFS('Capex forecast'!G$7:G$210,'Capex forecast'!$T$7:$T$210,'Allocation of site-spec costs'!$B646,'Capex forecast'!$S$7:$S$210,'Allocation of site-spec costs'!$D646,'Capex forecast'!$Q$7:$Q$210,"Customer Connection")</f>
        <v>0</v>
      </c>
      <c r="I646" s="32">
        <f>SUMIFS('Capex forecast'!H$7:H$210,'Capex forecast'!$T$7:$T$210,'Allocation of site-spec costs'!$B646,'Capex forecast'!$S$7:$S$210,'Allocation of site-spec costs'!$D646,'Capex forecast'!$Q$7:$Q$210,"Customer Connection")</f>
        <v>0</v>
      </c>
      <c r="J646" s="32">
        <f>SUMIFS('Capex forecast'!I$7:I$210,'Capex forecast'!$T$7:$T$210,'Allocation of site-spec costs'!$B646,'Capex forecast'!$S$7:$S$210,'Allocation of site-spec costs'!$D646,'Capex forecast'!$Q$7:$Q$210,"Customer Connection")</f>
        <v>0</v>
      </c>
      <c r="K646" s="32">
        <f>SUMIFS('Capex forecast'!J$7:J$210,'Capex forecast'!$T$7:$T$210,'Allocation of site-spec costs'!$B646,'Capex forecast'!$S$7:$S$210,'Allocation of site-spec costs'!$D646,'Capex forecast'!$Q$7:$Q$210,"Customer Connection")</f>
        <v>0</v>
      </c>
      <c r="L646" s="32">
        <f>SUMIFS('Capex forecast'!K$7:K$210,'Capex forecast'!$T$7:$T$210,'Allocation of site-spec costs'!$B646,'Capex forecast'!$S$7:$S$210,'Allocation of site-spec costs'!$D646,'Capex forecast'!$Q$7:$Q$210,"Customer Connection")</f>
        <v>0</v>
      </c>
      <c r="M646" s="32">
        <f>SUMIFS('Capex forecast'!L$7:L$210,'Capex forecast'!$T$7:$T$210,'Allocation of site-spec costs'!$B646,'Capex forecast'!$S$7:$S$210,'Allocation of site-spec costs'!$D646,'Capex forecast'!$Q$7:$Q$210,"Customer Connection")</f>
        <v>0</v>
      </c>
      <c r="N646" s="32">
        <f>SUMIFS('Capex forecast'!M$7:M$210,'Capex forecast'!$T$7:$T$210,'Allocation of site-spec costs'!$B646,'Capex forecast'!$S$7:$S$210,'Allocation of site-spec costs'!$D646,'Capex forecast'!$Q$7:$Q$210,"Customer Connection")</f>
        <v>0</v>
      </c>
      <c r="O646" s="32">
        <f>SUMIFS('Capex forecast'!N$7:N$210,'Capex forecast'!$T$7:$T$210,'Allocation of site-spec costs'!$B646,'Capex forecast'!$S$7:$S$210,'Allocation of site-spec costs'!$D646,'Capex forecast'!$Q$7:$Q$210,"Customer Connection")</f>
        <v>0</v>
      </c>
      <c r="Q646" s="6" t="s">
        <v>27</v>
      </c>
      <c r="R646" s="6" t="str">
        <f>INDEX('Raw demand forecast'!$M$7:$M$5830,MATCH($Q646,'Raw demand forecast'!$B$7:$B$5830,0))</f>
        <v>No</v>
      </c>
      <c r="S646" s="6" t="str">
        <f>IF(COUNTIF($Q$93:Q646,$B646) = 1, "LV", IF(COUNTIF($Q$93:Q646,$B646) = 2, "HV", "ST"))</f>
        <v>ST</v>
      </c>
      <c r="T646" s="6" t="str">
        <f>INDEX('Demand forecast and growth rate'!$E$7:$E$273,MATCH($Q646,'Demand forecast and growth rate'!$B$7:$B$273,0))</f>
        <v>Steady/falling</v>
      </c>
      <c r="U646" s="32">
        <f>SUMIFS('Capex forecast'!E$7:E$210,'Capex forecast'!$T$7:$T$210,$Q646,'Capex forecast'!$S$7:$S$210,$S646,'Capex forecast'!$Q$7:$Q$210,"Augex")</f>
        <v>0</v>
      </c>
      <c r="V646" s="32">
        <f>SUMIFS('Capex forecast'!F$7:F$210,'Capex forecast'!$T$7:$T$210,$Q646,'Capex forecast'!$S$7:$S$210,$S646,'Capex forecast'!$Q$7:$Q$210,"Augex")</f>
        <v>0</v>
      </c>
      <c r="W646" s="32">
        <f>SUMIFS('Capex forecast'!G$7:G$210,'Capex forecast'!$T$7:$T$210,$Q646,'Capex forecast'!$S$7:$S$210,$S646,'Capex forecast'!$Q$7:$Q$210,"Augex")</f>
        <v>0</v>
      </c>
      <c r="X646" s="32">
        <f>SUMIFS('Capex forecast'!H$7:H$210,'Capex forecast'!$T$7:$T$210,$Q646,'Capex forecast'!$S$7:$S$210,$S646,'Capex forecast'!$Q$7:$Q$210,"Augex")</f>
        <v>0</v>
      </c>
      <c r="Y646" s="32">
        <f>SUMIFS('Capex forecast'!I$7:I$210,'Capex forecast'!$T$7:$T$210,$Q646,'Capex forecast'!$S$7:$S$210,$S646,'Capex forecast'!$Q$7:$Q$210,"Augex")</f>
        <v>0</v>
      </c>
      <c r="Z646" s="32">
        <f>SUMIFS('Capex forecast'!J$7:J$210,'Capex forecast'!$T$7:$T$210,$Q646,'Capex forecast'!$S$7:$S$210,$S646,'Capex forecast'!$Q$7:$Q$210,"Augex")</f>
        <v>0</v>
      </c>
      <c r="AA646" s="32">
        <f>SUMIFS('Capex forecast'!K$7:K$210,'Capex forecast'!$T$7:$T$210,$Q646,'Capex forecast'!$S$7:$S$210,$S646,'Capex forecast'!$Q$7:$Q$210,"Augex")</f>
        <v>0</v>
      </c>
      <c r="AB646" s="32">
        <f>SUMIFS('Capex forecast'!L$7:L$210,'Capex forecast'!$T$7:$T$210,$Q646,'Capex forecast'!$S$7:$S$210,$S646,'Capex forecast'!$Q$7:$Q$210,"Augex")</f>
        <v>0</v>
      </c>
      <c r="AC646" s="32">
        <f>SUMIFS('Capex forecast'!M$7:M$210,'Capex forecast'!$T$7:$T$210,$Q646,'Capex forecast'!$S$7:$S$210,$S646,'Capex forecast'!$Q$7:$Q$210,"Augex")</f>
        <v>0</v>
      </c>
      <c r="AD646" s="32">
        <f>SUMIFS('Capex forecast'!N$7:N$210,'Capex forecast'!$T$7:$T$210,$Q646,'Capex forecast'!$S$7:$S$210,$S646,'Capex forecast'!$Q$7:$Q$210,"Augex")</f>
        <v>0</v>
      </c>
      <c r="AF646" s="6" t="s">
        <v>27</v>
      </c>
      <c r="AG646" s="6" t="str">
        <f>INDEX('Raw demand forecast'!$M$7:$M$5830,MATCH($Q646,'Raw demand forecast'!$B$7:$B$5830,0))</f>
        <v>No</v>
      </c>
      <c r="AH646" s="6" t="str">
        <f>IF(COUNTIF($AF$93:AF646,$B646) = 1, "LV", IF(COUNTIF($AF$93:AF646,$B646) = 2, "HV", "ST"))</f>
        <v>ST</v>
      </c>
      <c r="AI646" s="6" t="str">
        <f>INDEX('Demand forecast and growth rate'!$E$7:$E$273,MATCH($Q646,'Demand forecast and growth rate'!$B$7:$B$273,0))</f>
        <v>Steady/falling</v>
      </c>
      <c r="AJ646" s="53">
        <f>SUMIFS('Capex forecast'!E$7:E$210,'Capex forecast'!$T$7:$T$210,$AF646,'Capex forecast'!$S$7:$S$210,$AH646,'Capex forecast'!$Q$7:$Q$210,"Repex")</f>
        <v>200000</v>
      </c>
      <c r="AK646" s="53">
        <f>SUMIFS('Capex forecast'!F$7:F$210,'Capex forecast'!$T$7:$T$210,$AF646,'Capex forecast'!$S$7:$S$210,$AH646,'Capex forecast'!$Q$7:$Q$210,"Repex")</f>
        <v>0</v>
      </c>
      <c r="AL646" s="53">
        <f>SUMIFS('Capex forecast'!G$7:G$210,'Capex forecast'!$T$7:$T$210,$AF646,'Capex forecast'!$S$7:$S$210,$AH646,'Capex forecast'!$Q$7:$Q$210,"Repex")</f>
        <v>0</v>
      </c>
      <c r="AM646" s="53">
        <f>SUMIFS('Capex forecast'!H$7:H$210,'Capex forecast'!$T$7:$T$210,$AF646,'Capex forecast'!$S$7:$S$210,$AH646,'Capex forecast'!$Q$7:$Q$210,"Repex")</f>
        <v>0</v>
      </c>
      <c r="AN646" s="53">
        <f>SUMIFS('Capex forecast'!I$7:I$210,'Capex forecast'!$T$7:$T$210,$AF646,'Capex forecast'!$S$7:$S$210,$AH646,'Capex forecast'!$Q$7:$Q$210,"Repex")</f>
        <v>0</v>
      </c>
      <c r="AO646" s="53">
        <f>SUMIFS('Capex forecast'!J$7:J$210,'Capex forecast'!$T$7:$T$210,$AF646,'Capex forecast'!$S$7:$S$210,$AH646,'Capex forecast'!$Q$7:$Q$210,"Repex")</f>
        <v>0</v>
      </c>
      <c r="AP646" s="53">
        <f>SUMIFS('Capex forecast'!K$7:K$210,'Capex forecast'!$T$7:$T$210,$AF646,'Capex forecast'!$S$7:$S$210,$AH646,'Capex forecast'!$Q$7:$Q$210,"Repex")</f>
        <v>0</v>
      </c>
      <c r="AQ646" s="53">
        <f>SUMIFS('Capex forecast'!L$7:L$210,'Capex forecast'!$T$7:$T$210,$AF646,'Capex forecast'!$S$7:$S$210,$AH646,'Capex forecast'!$Q$7:$Q$210,"Repex")</f>
        <v>0</v>
      </c>
      <c r="AR646" s="53">
        <f>SUMIFS('Capex forecast'!M$7:M$210,'Capex forecast'!$T$7:$T$210,$AF646,'Capex forecast'!$S$7:$S$210,$AH646,'Capex forecast'!$Q$7:$Q$210,"Repex")</f>
        <v>0</v>
      </c>
      <c r="AS646" s="53">
        <f>SUMIFS('Capex forecast'!N$7:N$210,'Capex forecast'!$T$7:$T$210,$AF646,'Capex forecast'!$S$7:$S$210,$AH646,'Capex forecast'!$Q$7:$Q$210,"Repex")</f>
        <v>0</v>
      </c>
    </row>
    <row r="647" spans="2:45" ht="15">
      <c r="B647" s="6" t="s">
        <v>52</v>
      </c>
      <c r="C647" s="6" t="str">
        <f>INDEX('Raw demand forecast'!$M$7:$M$5830,MATCH($B647,'Raw demand forecast'!$B$7:$B$5830,0))</f>
        <v>No</v>
      </c>
      <c r="D647" s="6" t="str">
        <f>IF(COUNTIF($B$93:B647,$B647) = 1, "LV", IF(COUNTIF($B$93:B647,$B647) = 2, "HV", "ST"))</f>
        <v>ST</v>
      </c>
      <c r="E647" s="6" t="str">
        <f>INDEX('Demand forecast and growth rate'!$E$7:$E$273,MATCH($B647,'Demand forecast and growth rate'!$B$7:$B$273,0))</f>
        <v>Steady/falling</v>
      </c>
      <c r="F647" s="32">
        <f>SUMIFS('Capex forecast'!E$7:E$210,'Capex forecast'!$T$7:$T$210,'Allocation of site-spec costs'!$B647,'Capex forecast'!$S$7:$S$210,'Allocation of site-spec costs'!$D647,'Capex forecast'!$Q$7:$Q$210,"Customer Connection")</f>
        <v>0</v>
      </c>
      <c r="G647" s="32">
        <f>SUMIFS('Capex forecast'!F$7:F$210,'Capex forecast'!$T$7:$T$210,'Allocation of site-spec costs'!$B647,'Capex forecast'!$S$7:$S$210,'Allocation of site-spec costs'!$D647,'Capex forecast'!$Q$7:$Q$210,"Customer Connection")</f>
        <v>0</v>
      </c>
      <c r="H647" s="32">
        <f>SUMIFS('Capex forecast'!G$7:G$210,'Capex forecast'!$T$7:$T$210,'Allocation of site-spec costs'!$B647,'Capex forecast'!$S$7:$S$210,'Allocation of site-spec costs'!$D647,'Capex forecast'!$Q$7:$Q$210,"Customer Connection")</f>
        <v>0</v>
      </c>
      <c r="I647" s="32">
        <f>SUMIFS('Capex forecast'!H$7:H$210,'Capex forecast'!$T$7:$T$210,'Allocation of site-spec costs'!$B647,'Capex forecast'!$S$7:$S$210,'Allocation of site-spec costs'!$D647,'Capex forecast'!$Q$7:$Q$210,"Customer Connection")</f>
        <v>0</v>
      </c>
      <c r="J647" s="32">
        <f>SUMIFS('Capex forecast'!I$7:I$210,'Capex forecast'!$T$7:$T$210,'Allocation of site-spec costs'!$B647,'Capex forecast'!$S$7:$S$210,'Allocation of site-spec costs'!$D647,'Capex forecast'!$Q$7:$Q$210,"Customer Connection")</f>
        <v>0</v>
      </c>
      <c r="K647" s="32">
        <f>SUMIFS('Capex forecast'!J$7:J$210,'Capex forecast'!$T$7:$T$210,'Allocation of site-spec costs'!$B647,'Capex forecast'!$S$7:$S$210,'Allocation of site-spec costs'!$D647,'Capex forecast'!$Q$7:$Q$210,"Customer Connection")</f>
        <v>0</v>
      </c>
      <c r="L647" s="32">
        <f>SUMIFS('Capex forecast'!K$7:K$210,'Capex forecast'!$T$7:$T$210,'Allocation of site-spec costs'!$B647,'Capex forecast'!$S$7:$S$210,'Allocation of site-spec costs'!$D647,'Capex forecast'!$Q$7:$Q$210,"Customer Connection")</f>
        <v>0</v>
      </c>
      <c r="M647" s="32">
        <f>SUMIFS('Capex forecast'!L$7:L$210,'Capex forecast'!$T$7:$T$210,'Allocation of site-spec costs'!$B647,'Capex forecast'!$S$7:$S$210,'Allocation of site-spec costs'!$D647,'Capex forecast'!$Q$7:$Q$210,"Customer Connection")</f>
        <v>0</v>
      </c>
      <c r="N647" s="32">
        <f>SUMIFS('Capex forecast'!M$7:M$210,'Capex forecast'!$T$7:$T$210,'Allocation of site-spec costs'!$B647,'Capex forecast'!$S$7:$S$210,'Allocation of site-spec costs'!$D647,'Capex forecast'!$Q$7:$Q$210,"Customer Connection")</f>
        <v>0</v>
      </c>
      <c r="O647" s="32">
        <f>SUMIFS('Capex forecast'!N$7:N$210,'Capex forecast'!$T$7:$T$210,'Allocation of site-spec costs'!$B647,'Capex forecast'!$S$7:$S$210,'Allocation of site-spec costs'!$D647,'Capex forecast'!$Q$7:$Q$210,"Customer Connection")</f>
        <v>0</v>
      </c>
      <c r="Q647" s="6" t="s">
        <v>52</v>
      </c>
      <c r="R647" s="6" t="str">
        <f>INDEX('Raw demand forecast'!$M$7:$M$5830,MATCH($Q647,'Raw demand forecast'!$B$7:$B$5830,0))</f>
        <v>No</v>
      </c>
      <c r="S647" s="6" t="str">
        <f>IF(COUNTIF($Q$93:Q647,$B647) = 1, "LV", IF(COUNTIF($Q$93:Q647,$B647) = 2, "HV", "ST"))</f>
        <v>ST</v>
      </c>
      <c r="T647" s="6" t="str">
        <f>INDEX('Demand forecast and growth rate'!$E$7:$E$273,MATCH($Q647,'Demand forecast and growth rate'!$B$7:$B$273,0))</f>
        <v>Steady/falling</v>
      </c>
      <c r="U647" s="32">
        <f>SUMIFS('Capex forecast'!E$7:E$210,'Capex forecast'!$T$7:$T$210,$Q647,'Capex forecast'!$S$7:$S$210,$S647,'Capex forecast'!$Q$7:$Q$210,"Augex")</f>
        <v>0</v>
      </c>
      <c r="V647" s="32">
        <f>SUMIFS('Capex forecast'!F$7:F$210,'Capex forecast'!$T$7:$T$210,$Q647,'Capex forecast'!$S$7:$S$210,$S647,'Capex forecast'!$Q$7:$Q$210,"Augex")</f>
        <v>0</v>
      </c>
      <c r="W647" s="32">
        <f>SUMIFS('Capex forecast'!G$7:G$210,'Capex forecast'!$T$7:$T$210,$Q647,'Capex forecast'!$S$7:$S$210,$S647,'Capex forecast'!$Q$7:$Q$210,"Augex")</f>
        <v>0</v>
      </c>
      <c r="X647" s="32">
        <f>SUMIFS('Capex forecast'!H$7:H$210,'Capex forecast'!$T$7:$T$210,$Q647,'Capex forecast'!$S$7:$S$210,$S647,'Capex forecast'!$Q$7:$Q$210,"Augex")</f>
        <v>0</v>
      </c>
      <c r="Y647" s="32">
        <f>SUMIFS('Capex forecast'!I$7:I$210,'Capex forecast'!$T$7:$T$210,$Q647,'Capex forecast'!$S$7:$S$210,$S647,'Capex forecast'!$Q$7:$Q$210,"Augex")</f>
        <v>0</v>
      </c>
      <c r="Z647" s="32">
        <f>SUMIFS('Capex forecast'!J$7:J$210,'Capex forecast'!$T$7:$T$210,$Q647,'Capex forecast'!$S$7:$S$210,$S647,'Capex forecast'!$Q$7:$Q$210,"Augex")</f>
        <v>0</v>
      </c>
      <c r="AA647" s="32">
        <f>SUMIFS('Capex forecast'!K$7:K$210,'Capex forecast'!$T$7:$T$210,$Q647,'Capex forecast'!$S$7:$S$210,$S647,'Capex forecast'!$Q$7:$Q$210,"Augex")</f>
        <v>0</v>
      </c>
      <c r="AB647" s="32">
        <f>SUMIFS('Capex forecast'!L$7:L$210,'Capex forecast'!$T$7:$T$210,$Q647,'Capex forecast'!$S$7:$S$210,$S647,'Capex forecast'!$Q$7:$Q$210,"Augex")</f>
        <v>0</v>
      </c>
      <c r="AC647" s="32">
        <f>SUMIFS('Capex forecast'!M$7:M$210,'Capex forecast'!$T$7:$T$210,$Q647,'Capex forecast'!$S$7:$S$210,$S647,'Capex forecast'!$Q$7:$Q$210,"Augex")</f>
        <v>0</v>
      </c>
      <c r="AD647" s="32">
        <f>SUMIFS('Capex forecast'!N$7:N$210,'Capex forecast'!$T$7:$T$210,$Q647,'Capex forecast'!$S$7:$S$210,$S647,'Capex forecast'!$Q$7:$Q$210,"Augex")</f>
        <v>0</v>
      </c>
      <c r="AF647" s="6" t="s">
        <v>52</v>
      </c>
      <c r="AG647" s="6" t="str">
        <f>INDEX('Raw demand forecast'!$M$7:$M$5830,MATCH($Q647,'Raw demand forecast'!$B$7:$B$5830,0))</f>
        <v>No</v>
      </c>
      <c r="AH647" s="6" t="str">
        <f>IF(COUNTIF($AF$93:AF647,$B647) = 1, "LV", IF(COUNTIF($AF$93:AF647,$B647) = 2, "HV", "ST"))</f>
        <v>ST</v>
      </c>
      <c r="AI647" s="6" t="str">
        <f>INDEX('Demand forecast and growth rate'!$E$7:$E$273,MATCH($Q647,'Demand forecast and growth rate'!$B$7:$B$273,0))</f>
        <v>Steady/falling</v>
      </c>
      <c r="AJ647" s="53">
        <f>SUMIFS('Capex forecast'!E$7:E$210,'Capex forecast'!$T$7:$T$210,$AF647,'Capex forecast'!$S$7:$S$210,$AH647,'Capex forecast'!$Q$7:$Q$210,"Repex")</f>
        <v>0</v>
      </c>
      <c r="AK647" s="53">
        <f>SUMIFS('Capex forecast'!F$7:F$210,'Capex forecast'!$T$7:$T$210,$AF647,'Capex forecast'!$S$7:$S$210,$AH647,'Capex forecast'!$Q$7:$Q$210,"Repex")</f>
        <v>0</v>
      </c>
      <c r="AL647" s="53">
        <f>SUMIFS('Capex forecast'!G$7:G$210,'Capex forecast'!$T$7:$T$210,$AF647,'Capex forecast'!$S$7:$S$210,$AH647,'Capex forecast'!$Q$7:$Q$210,"Repex")</f>
        <v>0</v>
      </c>
      <c r="AM647" s="53">
        <f>SUMIFS('Capex forecast'!H$7:H$210,'Capex forecast'!$T$7:$T$210,$AF647,'Capex forecast'!$S$7:$S$210,$AH647,'Capex forecast'!$Q$7:$Q$210,"Repex")</f>
        <v>0</v>
      </c>
      <c r="AN647" s="53">
        <f>SUMIFS('Capex forecast'!I$7:I$210,'Capex forecast'!$T$7:$T$210,$AF647,'Capex forecast'!$S$7:$S$210,$AH647,'Capex forecast'!$Q$7:$Q$210,"Repex")</f>
        <v>0</v>
      </c>
      <c r="AO647" s="53">
        <f>SUMIFS('Capex forecast'!J$7:J$210,'Capex forecast'!$T$7:$T$210,$AF647,'Capex forecast'!$S$7:$S$210,$AH647,'Capex forecast'!$Q$7:$Q$210,"Repex")</f>
        <v>0</v>
      </c>
      <c r="AP647" s="53">
        <f>SUMIFS('Capex forecast'!K$7:K$210,'Capex forecast'!$T$7:$T$210,$AF647,'Capex forecast'!$S$7:$S$210,$AH647,'Capex forecast'!$Q$7:$Q$210,"Repex")</f>
        <v>0</v>
      </c>
      <c r="AQ647" s="53">
        <f>SUMIFS('Capex forecast'!L$7:L$210,'Capex forecast'!$T$7:$T$210,$AF647,'Capex forecast'!$S$7:$S$210,$AH647,'Capex forecast'!$Q$7:$Q$210,"Repex")</f>
        <v>0</v>
      </c>
      <c r="AR647" s="53">
        <f>SUMIFS('Capex forecast'!M$7:M$210,'Capex forecast'!$T$7:$T$210,$AF647,'Capex forecast'!$S$7:$S$210,$AH647,'Capex forecast'!$Q$7:$Q$210,"Repex")</f>
        <v>0</v>
      </c>
      <c r="AS647" s="53">
        <f>SUMIFS('Capex forecast'!N$7:N$210,'Capex forecast'!$T$7:$T$210,$AF647,'Capex forecast'!$S$7:$S$210,$AH647,'Capex forecast'!$Q$7:$Q$210,"Repex")</f>
        <v>0</v>
      </c>
    </row>
    <row r="648" spans="2:45" ht="15">
      <c r="B648" s="6" t="s">
        <v>587</v>
      </c>
      <c r="C648" s="6" t="str">
        <f>INDEX('Raw demand forecast'!$M$7:$M$5830,MATCH($B648,'Raw demand forecast'!$B$7:$B$5830,0))</f>
        <v>Yes</v>
      </c>
      <c r="D648" s="6" t="str">
        <f>IF(COUNTIF($B$93:B648,$B648) = 1, "LV", IF(COUNTIF($B$93:B648,$B648) = 2, "HV", "ST"))</f>
        <v>ST</v>
      </c>
      <c r="E648" s="6" t="str">
        <f>INDEX('Demand forecast and growth rate'!$E$7:$E$273,MATCH($B648,'Demand forecast and growth rate'!$B$7:$B$273,0))</f>
        <v>High growth</v>
      </c>
      <c r="F648" s="32">
        <f>SUMIFS('Capex forecast'!E$7:E$210,'Capex forecast'!$T$7:$T$210,'Allocation of site-spec costs'!$B648,'Capex forecast'!$S$7:$S$210,'Allocation of site-spec costs'!$D648,'Capex forecast'!$Q$7:$Q$210,"Customer Connection")</f>
        <v>0</v>
      </c>
      <c r="G648" s="32">
        <f>SUMIFS('Capex forecast'!F$7:F$210,'Capex forecast'!$T$7:$T$210,'Allocation of site-spec costs'!$B648,'Capex forecast'!$S$7:$S$210,'Allocation of site-spec costs'!$D648,'Capex forecast'!$Q$7:$Q$210,"Customer Connection")</f>
        <v>0</v>
      </c>
      <c r="H648" s="32">
        <f>SUMIFS('Capex forecast'!G$7:G$210,'Capex forecast'!$T$7:$T$210,'Allocation of site-spec costs'!$B648,'Capex forecast'!$S$7:$S$210,'Allocation of site-spec costs'!$D648,'Capex forecast'!$Q$7:$Q$210,"Customer Connection")</f>
        <v>0</v>
      </c>
      <c r="I648" s="32">
        <f>SUMIFS('Capex forecast'!H$7:H$210,'Capex forecast'!$T$7:$T$210,'Allocation of site-spec costs'!$B648,'Capex forecast'!$S$7:$S$210,'Allocation of site-spec costs'!$D648,'Capex forecast'!$Q$7:$Q$210,"Customer Connection")</f>
        <v>0</v>
      </c>
      <c r="J648" s="32">
        <f>SUMIFS('Capex forecast'!I$7:I$210,'Capex forecast'!$T$7:$T$210,'Allocation of site-spec costs'!$B648,'Capex forecast'!$S$7:$S$210,'Allocation of site-spec costs'!$D648,'Capex forecast'!$Q$7:$Q$210,"Customer Connection")</f>
        <v>0</v>
      </c>
      <c r="K648" s="32">
        <f>SUMIFS('Capex forecast'!J$7:J$210,'Capex forecast'!$T$7:$T$210,'Allocation of site-spec costs'!$B648,'Capex forecast'!$S$7:$S$210,'Allocation of site-spec costs'!$D648,'Capex forecast'!$Q$7:$Q$210,"Customer Connection")</f>
        <v>0</v>
      </c>
      <c r="L648" s="32">
        <f>SUMIFS('Capex forecast'!K$7:K$210,'Capex forecast'!$T$7:$T$210,'Allocation of site-spec costs'!$B648,'Capex forecast'!$S$7:$S$210,'Allocation of site-spec costs'!$D648,'Capex forecast'!$Q$7:$Q$210,"Customer Connection")</f>
        <v>0</v>
      </c>
      <c r="M648" s="32">
        <f>SUMIFS('Capex forecast'!L$7:L$210,'Capex forecast'!$T$7:$T$210,'Allocation of site-spec costs'!$B648,'Capex forecast'!$S$7:$S$210,'Allocation of site-spec costs'!$D648,'Capex forecast'!$Q$7:$Q$210,"Customer Connection")</f>
        <v>0</v>
      </c>
      <c r="N648" s="32">
        <f>SUMIFS('Capex forecast'!M$7:M$210,'Capex forecast'!$T$7:$T$210,'Allocation of site-spec costs'!$B648,'Capex forecast'!$S$7:$S$210,'Allocation of site-spec costs'!$D648,'Capex forecast'!$Q$7:$Q$210,"Customer Connection")</f>
        <v>0</v>
      </c>
      <c r="O648" s="32">
        <f>SUMIFS('Capex forecast'!N$7:N$210,'Capex forecast'!$T$7:$T$210,'Allocation of site-spec costs'!$B648,'Capex forecast'!$S$7:$S$210,'Allocation of site-spec costs'!$D648,'Capex forecast'!$Q$7:$Q$210,"Customer Connection")</f>
        <v>0</v>
      </c>
      <c r="Q648" s="6" t="s">
        <v>587</v>
      </c>
      <c r="R648" s="6" t="str">
        <f>INDEX('Raw demand forecast'!$M$7:$M$5830,MATCH($Q648,'Raw demand forecast'!$B$7:$B$5830,0))</f>
        <v>Yes</v>
      </c>
      <c r="S648" s="6" t="str">
        <f>IF(COUNTIF($Q$93:Q648,$B648) = 1, "LV", IF(COUNTIF($Q$93:Q648,$B648) = 2, "HV", "ST"))</f>
        <v>ST</v>
      </c>
      <c r="T648" s="6" t="str">
        <f>INDEX('Demand forecast and growth rate'!$E$7:$E$273,MATCH($Q648,'Demand forecast and growth rate'!$B$7:$B$273,0))</f>
        <v>High growth</v>
      </c>
      <c r="U648" s="32">
        <f>SUMIFS('Capex forecast'!E$7:E$210,'Capex forecast'!$T$7:$T$210,$Q648,'Capex forecast'!$S$7:$S$210,$S648,'Capex forecast'!$Q$7:$Q$210,"Augex")</f>
        <v>0</v>
      </c>
      <c r="V648" s="32">
        <f>SUMIFS('Capex forecast'!F$7:F$210,'Capex forecast'!$T$7:$T$210,$Q648,'Capex forecast'!$S$7:$S$210,$S648,'Capex forecast'!$Q$7:$Q$210,"Augex")</f>
        <v>0</v>
      </c>
      <c r="W648" s="32">
        <f>SUMIFS('Capex forecast'!G$7:G$210,'Capex forecast'!$T$7:$T$210,$Q648,'Capex forecast'!$S$7:$S$210,$S648,'Capex forecast'!$Q$7:$Q$210,"Augex")</f>
        <v>0</v>
      </c>
      <c r="X648" s="32">
        <f>SUMIFS('Capex forecast'!H$7:H$210,'Capex forecast'!$T$7:$T$210,$Q648,'Capex forecast'!$S$7:$S$210,$S648,'Capex forecast'!$Q$7:$Q$210,"Augex")</f>
        <v>0</v>
      </c>
      <c r="Y648" s="32">
        <f>SUMIFS('Capex forecast'!I$7:I$210,'Capex forecast'!$T$7:$T$210,$Q648,'Capex forecast'!$S$7:$S$210,$S648,'Capex forecast'!$Q$7:$Q$210,"Augex")</f>
        <v>0</v>
      </c>
      <c r="Z648" s="32">
        <f>SUMIFS('Capex forecast'!J$7:J$210,'Capex forecast'!$T$7:$T$210,$Q648,'Capex forecast'!$S$7:$S$210,$S648,'Capex forecast'!$Q$7:$Q$210,"Augex")</f>
        <v>0</v>
      </c>
      <c r="AA648" s="32">
        <f>SUMIFS('Capex forecast'!K$7:K$210,'Capex forecast'!$T$7:$T$210,$Q648,'Capex forecast'!$S$7:$S$210,$S648,'Capex forecast'!$Q$7:$Q$210,"Augex")</f>
        <v>0</v>
      </c>
      <c r="AB648" s="32">
        <f>SUMIFS('Capex forecast'!L$7:L$210,'Capex forecast'!$T$7:$T$210,$Q648,'Capex forecast'!$S$7:$S$210,$S648,'Capex forecast'!$Q$7:$Q$210,"Augex")</f>
        <v>0</v>
      </c>
      <c r="AC648" s="32">
        <f>SUMIFS('Capex forecast'!M$7:M$210,'Capex forecast'!$T$7:$T$210,$Q648,'Capex forecast'!$S$7:$S$210,$S648,'Capex forecast'!$Q$7:$Q$210,"Augex")</f>
        <v>0</v>
      </c>
      <c r="AD648" s="32">
        <f>SUMIFS('Capex forecast'!N$7:N$210,'Capex forecast'!$T$7:$T$210,$Q648,'Capex forecast'!$S$7:$S$210,$S648,'Capex forecast'!$Q$7:$Q$210,"Augex")</f>
        <v>0</v>
      </c>
      <c r="AF648" s="6" t="s">
        <v>587</v>
      </c>
      <c r="AG648" s="6" t="str">
        <f>INDEX('Raw demand forecast'!$M$7:$M$5830,MATCH($Q648,'Raw demand forecast'!$B$7:$B$5830,0))</f>
        <v>Yes</v>
      </c>
      <c r="AH648" s="6" t="str">
        <f>IF(COUNTIF($AF$93:AF648,$B648) = 1, "LV", IF(COUNTIF($AF$93:AF648,$B648) = 2, "HV", "ST"))</f>
        <v>ST</v>
      </c>
      <c r="AI648" s="6" t="str">
        <f>INDEX('Demand forecast and growth rate'!$E$7:$E$273,MATCH($Q648,'Demand forecast and growth rate'!$B$7:$B$273,0))</f>
        <v>High growth</v>
      </c>
      <c r="AJ648" s="53">
        <f>SUMIFS('Capex forecast'!E$7:E$210,'Capex forecast'!$T$7:$T$210,$AF648,'Capex forecast'!$S$7:$S$210,$AH648,'Capex forecast'!$Q$7:$Q$210,"Repex")</f>
        <v>0</v>
      </c>
      <c r="AK648" s="53">
        <f>SUMIFS('Capex forecast'!F$7:F$210,'Capex forecast'!$T$7:$T$210,$AF648,'Capex forecast'!$S$7:$S$210,$AH648,'Capex forecast'!$Q$7:$Q$210,"Repex")</f>
        <v>0</v>
      </c>
      <c r="AL648" s="53">
        <f>SUMIFS('Capex forecast'!G$7:G$210,'Capex forecast'!$T$7:$T$210,$AF648,'Capex forecast'!$S$7:$S$210,$AH648,'Capex forecast'!$Q$7:$Q$210,"Repex")</f>
        <v>0</v>
      </c>
      <c r="AM648" s="53">
        <f>SUMIFS('Capex forecast'!H$7:H$210,'Capex forecast'!$T$7:$T$210,$AF648,'Capex forecast'!$S$7:$S$210,$AH648,'Capex forecast'!$Q$7:$Q$210,"Repex")</f>
        <v>0</v>
      </c>
      <c r="AN648" s="53">
        <f>SUMIFS('Capex forecast'!I$7:I$210,'Capex forecast'!$T$7:$T$210,$AF648,'Capex forecast'!$S$7:$S$210,$AH648,'Capex forecast'!$Q$7:$Q$210,"Repex")</f>
        <v>0</v>
      </c>
      <c r="AO648" s="53">
        <f>SUMIFS('Capex forecast'!J$7:J$210,'Capex forecast'!$T$7:$T$210,$AF648,'Capex forecast'!$S$7:$S$210,$AH648,'Capex forecast'!$Q$7:$Q$210,"Repex")</f>
        <v>0</v>
      </c>
      <c r="AP648" s="53">
        <f>SUMIFS('Capex forecast'!K$7:K$210,'Capex forecast'!$T$7:$T$210,$AF648,'Capex forecast'!$S$7:$S$210,$AH648,'Capex forecast'!$Q$7:$Q$210,"Repex")</f>
        <v>0</v>
      </c>
      <c r="AQ648" s="53">
        <f>SUMIFS('Capex forecast'!L$7:L$210,'Capex forecast'!$T$7:$T$210,$AF648,'Capex forecast'!$S$7:$S$210,$AH648,'Capex forecast'!$Q$7:$Q$210,"Repex")</f>
        <v>0</v>
      </c>
      <c r="AR648" s="53">
        <f>SUMIFS('Capex forecast'!M$7:M$210,'Capex forecast'!$T$7:$T$210,$AF648,'Capex forecast'!$S$7:$S$210,$AH648,'Capex forecast'!$Q$7:$Q$210,"Repex")</f>
        <v>0</v>
      </c>
      <c r="AS648" s="53">
        <f>SUMIFS('Capex forecast'!N$7:N$210,'Capex forecast'!$T$7:$T$210,$AF648,'Capex forecast'!$S$7:$S$210,$AH648,'Capex forecast'!$Q$7:$Q$210,"Repex")</f>
        <v>0</v>
      </c>
    </row>
    <row r="649" spans="2:45" ht="15">
      <c r="B649" s="6" t="s">
        <v>65</v>
      </c>
      <c r="C649" s="6" t="str">
        <f>INDEX('Raw demand forecast'!$M$7:$M$5830,MATCH($B649,'Raw demand forecast'!$B$7:$B$5830,0))</f>
        <v>No</v>
      </c>
      <c r="D649" s="6" t="str">
        <f>IF(COUNTIF($B$93:B649,$B649) = 1, "LV", IF(COUNTIF($B$93:B649,$B649) = 2, "HV", "ST"))</f>
        <v>ST</v>
      </c>
      <c r="E649" s="6" t="str">
        <f>INDEX('Demand forecast and growth rate'!$E$7:$E$273,MATCH($B649,'Demand forecast and growth rate'!$B$7:$B$273,0))</f>
        <v>Steady/falling</v>
      </c>
      <c r="F649" s="32">
        <f>SUMIFS('Capex forecast'!E$7:E$210,'Capex forecast'!$T$7:$T$210,'Allocation of site-spec costs'!$B649,'Capex forecast'!$S$7:$S$210,'Allocation of site-spec costs'!$D649,'Capex forecast'!$Q$7:$Q$210,"Customer Connection")</f>
        <v>0</v>
      </c>
      <c r="G649" s="32">
        <f>SUMIFS('Capex forecast'!F$7:F$210,'Capex forecast'!$T$7:$T$210,'Allocation of site-spec costs'!$B649,'Capex forecast'!$S$7:$S$210,'Allocation of site-spec costs'!$D649,'Capex forecast'!$Q$7:$Q$210,"Customer Connection")</f>
        <v>0</v>
      </c>
      <c r="H649" s="32">
        <f>SUMIFS('Capex forecast'!G$7:G$210,'Capex forecast'!$T$7:$T$210,'Allocation of site-spec costs'!$B649,'Capex forecast'!$S$7:$S$210,'Allocation of site-spec costs'!$D649,'Capex forecast'!$Q$7:$Q$210,"Customer Connection")</f>
        <v>0</v>
      </c>
      <c r="I649" s="32">
        <f>SUMIFS('Capex forecast'!H$7:H$210,'Capex forecast'!$T$7:$T$210,'Allocation of site-spec costs'!$B649,'Capex forecast'!$S$7:$S$210,'Allocation of site-spec costs'!$D649,'Capex forecast'!$Q$7:$Q$210,"Customer Connection")</f>
        <v>0</v>
      </c>
      <c r="J649" s="32">
        <f>SUMIFS('Capex forecast'!I$7:I$210,'Capex forecast'!$T$7:$T$210,'Allocation of site-spec costs'!$B649,'Capex forecast'!$S$7:$S$210,'Allocation of site-spec costs'!$D649,'Capex forecast'!$Q$7:$Q$210,"Customer Connection")</f>
        <v>0</v>
      </c>
      <c r="K649" s="32">
        <f>SUMIFS('Capex forecast'!J$7:J$210,'Capex forecast'!$T$7:$T$210,'Allocation of site-spec costs'!$B649,'Capex forecast'!$S$7:$S$210,'Allocation of site-spec costs'!$D649,'Capex forecast'!$Q$7:$Q$210,"Customer Connection")</f>
        <v>0</v>
      </c>
      <c r="L649" s="32">
        <f>SUMIFS('Capex forecast'!K$7:K$210,'Capex forecast'!$T$7:$T$210,'Allocation of site-spec costs'!$B649,'Capex forecast'!$S$7:$S$210,'Allocation of site-spec costs'!$D649,'Capex forecast'!$Q$7:$Q$210,"Customer Connection")</f>
        <v>0</v>
      </c>
      <c r="M649" s="32">
        <f>SUMIFS('Capex forecast'!L$7:L$210,'Capex forecast'!$T$7:$T$210,'Allocation of site-spec costs'!$B649,'Capex forecast'!$S$7:$S$210,'Allocation of site-spec costs'!$D649,'Capex forecast'!$Q$7:$Q$210,"Customer Connection")</f>
        <v>0</v>
      </c>
      <c r="N649" s="32">
        <f>SUMIFS('Capex forecast'!M$7:M$210,'Capex forecast'!$T$7:$T$210,'Allocation of site-spec costs'!$B649,'Capex forecast'!$S$7:$S$210,'Allocation of site-spec costs'!$D649,'Capex forecast'!$Q$7:$Q$210,"Customer Connection")</f>
        <v>0</v>
      </c>
      <c r="O649" s="32">
        <f>SUMIFS('Capex forecast'!N$7:N$210,'Capex forecast'!$T$7:$T$210,'Allocation of site-spec costs'!$B649,'Capex forecast'!$S$7:$S$210,'Allocation of site-spec costs'!$D649,'Capex forecast'!$Q$7:$Q$210,"Customer Connection")</f>
        <v>0</v>
      </c>
      <c r="Q649" s="6" t="s">
        <v>65</v>
      </c>
      <c r="R649" s="6" t="str">
        <f>INDEX('Raw demand forecast'!$M$7:$M$5830,MATCH($Q649,'Raw demand forecast'!$B$7:$B$5830,0))</f>
        <v>No</v>
      </c>
      <c r="S649" s="6" t="str">
        <f>IF(COUNTIF($Q$93:Q649,$B649) = 1, "LV", IF(COUNTIF($Q$93:Q649,$B649) = 2, "HV", "ST"))</f>
        <v>ST</v>
      </c>
      <c r="T649" s="6" t="str">
        <f>INDEX('Demand forecast and growth rate'!$E$7:$E$273,MATCH($Q649,'Demand forecast and growth rate'!$B$7:$B$273,0))</f>
        <v>Steady/falling</v>
      </c>
      <c r="U649" s="32">
        <f>SUMIFS('Capex forecast'!E$7:E$210,'Capex forecast'!$T$7:$T$210,$Q649,'Capex forecast'!$S$7:$S$210,$S649,'Capex forecast'!$Q$7:$Q$210,"Augex")</f>
        <v>0</v>
      </c>
      <c r="V649" s="32">
        <f>SUMIFS('Capex forecast'!F$7:F$210,'Capex forecast'!$T$7:$T$210,$Q649,'Capex forecast'!$S$7:$S$210,$S649,'Capex forecast'!$Q$7:$Q$210,"Augex")</f>
        <v>0</v>
      </c>
      <c r="W649" s="32">
        <f>SUMIFS('Capex forecast'!G$7:G$210,'Capex forecast'!$T$7:$T$210,$Q649,'Capex forecast'!$S$7:$S$210,$S649,'Capex forecast'!$Q$7:$Q$210,"Augex")</f>
        <v>0</v>
      </c>
      <c r="X649" s="32">
        <f>SUMIFS('Capex forecast'!H$7:H$210,'Capex forecast'!$T$7:$T$210,$Q649,'Capex forecast'!$S$7:$S$210,$S649,'Capex forecast'!$Q$7:$Q$210,"Augex")</f>
        <v>0</v>
      </c>
      <c r="Y649" s="32">
        <f>SUMIFS('Capex forecast'!I$7:I$210,'Capex forecast'!$T$7:$T$210,$Q649,'Capex forecast'!$S$7:$S$210,$S649,'Capex forecast'!$Q$7:$Q$210,"Augex")</f>
        <v>0</v>
      </c>
      <c r="Z649" s="32">
        <f>SUMIFS('Capex forecast'!J$7:J$210,'Capex forecast'!$T$7:$T$210,$Q649,'Capex forecast'!$S$7:$S$210,$S649,'Capex forecast'!$Q$7:$Q$210,"Augex")</f>
        <v>0</v>
      </c>
      <c r="AA649" s="32">
        <f>SUMIFS('Capex forecast'!K$7:K$210,'Capex forecast'!$T$7:$T$210,$Q649,'Capex forecast'!$S$7:$S$210,$S649,'Capex forecast'!$Q$7:$Q$210,"Augex")</f>
        <v>0</v>
      </c>
      <c r="AB649" s="32">
        <f>SUMIFS('Capex forecast'!L$7:L$210,'Capex forecast'!$T$7:$T$210,$Q649,'Capex forecast'!$S$7:$S$210,$S649,'Capex forecast'!$Q$7:$Q$210,"Augex")</f>
        <v>0</v>
      </c>
      <c r="AC649" s="32">
        <f>SUMIFS('Capex forecast'!M$7:M$210,'Capex forecast'!$T$7:$T$210,$Q649,'Capex forecast'!$S$7:$S$210,$S649,'Capex forecast'!$Q$7:$Q$210,"Augex")</f>
        <v>0</v>
      </c>
      <c r="AD649" s="32">
        <f>SUMIFS('Capex forecast'!N$7:N$210,'Capex forecast'!$T$7:$T$210,$Q649,'Capex forecast'!$S$7:$S$210,$S649,'Capex forecast'!$Q$7:$Q$210,"Augex")</f>
        <v>0</v>
      </c>
      <c r="AF649" s="6" t="s">
        <v>65</v>
      </c>
      <c r="AG649" s="6" t="str">
        <f>INDEX('Raw demand forecast'!$M$7:$M$5830,MATCH($Q649,'Raw demand forecast'!$B$7:$B$5830,0))</f>
        <v>No</v>
      </c>
      <c r="AH649" s="6" t="str">
        <f>IF(COUNTIF($AF$93:AF649,$B649) = 1, "LV", IF(COUNTIF($AF$93:AF649,$B649) = 2, "HV", "ST"))</f>
        <v>ST</v>
      </c>
      <c r="AI649" s="6" t="str">
        <f>INDEX('Demand forecast and growth rate'!$E$7:$E$273,MATCH($Q649,'Demand forecast and growth rate'!$B$7:$B$273,0))</f>
        <v>Steady/falling</v>
      </c>
      <c r="AJ649" s="53">
        <f>SUMIFS('Capex forecast'!E$7:E$210,'Capex forecast'!$T$7:$T$210,$AF649,'Capex forecast'!$S$7:$S$210,$AH649,'Capex forecast'!$Q$7:$Q$210,"Repex")</f>
        <v>0</v>
      </c>
      <c r="AK649" s="53">
        <f>SUMIFS('Capex forecast'!F$7:F$210,'Capex forecast'!$T$7:$T$210,$AF649,'Capex forecast'!$S$7:$S$210,$AH649,'Capex forecast'!$Q$7:$Q$210,"Repex")</f>
        <v>0</v>
      </c>
      <c r="AL649" s="53">
        <f>SUMIFS('Capex forecast'!G$7:G$210,'Capex forecast'!$T$7:$T$210,$AF649,'Capex forecast'!$S$7:$S$210,$AH649,'Capex forecast'!$Q$7:$Q$210,"Repex")</f>
        <v>0</v>
      </c>
      <c r="AM649" s="53">
        <f>SUMIFS('Capex forecast'!H$7:H$210,'Capex forecast'!$T$7:$T$210,$AF649,'Capex forecast'!$S$7:$S$210,$AH649,'Capex forecast'!$Q$7:$Q$210,"Repex")</f>
        <v>0</v>
      </c>
      <c r="AN649" s="53">
        <f>SUMIFS('Capex forecast'!I$7:I$210,'Capex forecast'!$T$7:$T$210,$AF649,'Capex forecast'!$S$7:$S$210,$AH649,'Capex forecast'!$Q$7:$Q$210,"Repex")</f>
        <v>0</v>
      </c>
      <c r="AO649" s="53">
        <f>SUMIFS('Capex forecast'!J$7:J$210,'Capex forecast'!$T$7:$T$210,$AF649,'Capex forecast'!$S$7:$S$210,$AH649,'Capex forecast'!$Q$7:$Q$210,"Repex")</f>
        <v>6970000</v>
      </c>
      <c r="AP649" s="53">
        <f>SUMIFS('Capex forecast'!K$7:K$210,'Capex forecast'!$T$7:$T$210,$AF649,'Capex forecast'!$S$7:$S$210,$AH649,'Capex forecast'!$Q$7:$Q$210,"Repex")</f>
        <v>6970000</v>
      </c>
      <c r="AQ649" s="53">
        <f>SUMIFS('Capex forecast'!L$7:L$210,'Capex forecast'!$T$7:$T$210,$AF649,'Capex forecast'!$S$7:$S$210,$AH649,'Capex forecast'!$Q$7:$Q$210,"Repex")</f>
        <v>7000000</v>
      </c>
      <c r="AR649" s="53">
        <f>SUMIFS('Capex forecast'!M$7:M$210,'Capex forecast'!$T$7:$T$210,$AF649,'Capex forecast'!$S$7:$S$210,$AH649,'Capex forecast'!$Q$7:$Q$210,"Repex")</f>
        <v>0</v>
      </c>
      <c r="AS649" s="53">
        <f>SUMIFS('Capex forecast'!N$7:N$210,'Capex forecast'!$T$7:$T$210,$AF649,'Capex forecast'!$S$7:$S$210,$AH649,'Capex forecast'!$Q$7:$Q$210,"Repex")</f>
        <v>0</v>
      </c>
    </row>
    <row r="650" spans="2:45" ht="15">
      <c r="B650" s="6" t="s">
        <v>70</v>
      </c>
      <c r="C650" s="6" t="str">
        <f>INDEX('Raw demand forecast'!$M$7:$M$5830,MATCH($B650,'Raw demand forecast'!$B$7:$B$5830,0))</f>
        <v>No</v>
      </c>
      <c r="D650" s="6" t="str">
        <f>IF(COUNTIF($B$93:B650,$B650) = 1, "LV", IF(COUNTIF($B$93:B650,$B650) = 2, "HV", "ST"))</f>
        <v>ST</v>
      </c>
      <c r="E650" s="6" t="str">
        <f>INDEX('Demand forecast and growth rate'!$E$7:$E$273,MATCH($B650,'Demand forecast and growth rate'!$B$7:$B$273,0))</f>
        <v>Steady/falling</v>
      </c>
      <c r="F650" s="32">
        <f>SUMIFS('Capex forecast'!E$7:E$210,'Capex forecast'!$T$7:$T$210,'Allocation of site-spec costs'!$B650,'Capex forecast'!$S$7:$S$210,'Allocation of site-spec costs'!$D650,'Capex forecast'!$Q$7:$Q$210,"Customer Connection")</f>
        <v>0</v>
      </c>
      <c r="G650" s="32">
        <f>SUMIFS('Capex forecast'!F$7:F$210,'Capex forecast'!$T$7:$T$210,'Allocation of site-spec costs'!$B650,'Capex forecast'!$S$7:$S$210,'Allocation of site-spec costs'!$D650,'Capex forecast'!$Q$7:$Q$210,"Customer Connection")</f>
        <v>0</v>
      </c>
      <c r="H650" s="32">
        <f>SUMIFS('Capex forecast'!G$7:G$210,'Capex forecast'!$T$7:$T$210,'Allocation of site-spec costs'!$B650,'Capex forecast'!$S$7:$S$210,'Allocation of site-spec costs'!$D650,'Capex forecast'!$Q$7:$Q$210,"Customer Connection")</f>
        <v>0</v>
      </c>
      <c r="I650" s="32">
        <f>SUMIFS('Capex forecast'!H$7:H$210,'Capex forecast'!$T$7:$T$210,'Allocation of site-spec costs'!$B650,'Capex forecast'!$S$7:$S$210,'Allocation of site-spec costs'!$D650,'Capex forecast'!$Q$7:$Q$210,"Customer Connection")</f>
        <v>0</v>
      </c>
      <c r="J650" s="32">
        <f>SUMIFS('Capex forecast'!I$7:I$210,'Capex forecast'!$T$7:$T$210,'Allocation of site-spec costs'!$B650,'Capex forecast'!$S$7:$S$210,'Allocation of site-spec costs'!$D650,'Capex forecast'!$Q$7:$Q$210,"Customer Connection")</f>
        <v>0</v>
      </c>
      <c r="K650" s="32">
        <f>SUMIFS('Capex forecast'!J$7:J$210,'Capex forecast'!$T$7:$T$210,'Allocation of site-spec costs'!$B650,'Capex forecast'!$S$7:$S$210,'Allocation of site-spec costs'!$D650,'Capex forecast'!$Q$7:$Q$210,"Customer Connection")</f>
        <v>0</v>
      </c>
      <c r="L650" s="32">
        <f>SUMIFS('Capex forecast'!K$7:K$210,'Capex forecast'!$T$7:$T$210,'Allocation of site-spec costs'!$B650,'Capex forecast'!$S$7:$S$210,'Allocation of site-spec costs'!$D650,'Capex forecast'!$Q$7:$Q$210,"Customer Connection")</f>
        <v>0</v>
      </c>
      <c r="M650" s="32">
        <f>SUMIFS('Capex forecast'!L$7:L$210,'Capex forecast'!$T$7:$T$210,'Allocation of site-spec costs'!$B650,'Capex forecast'!$S$7:$S$210,'Allocation of site-spec costs'!$D650,'Capex forecast'!$Q$7:$Q$210,"Customer Connection")</f>
        <v>0</v>
      </c>
      <c r="N650" s="32">
        <f>SUMIFS('Capex forecast'!M$7:M$210,'Capex forecast'!$T$7:$T$210,'Allocation of site-spec costs'!$B650,'Capex forecast'!$S$7:$S$210,'Allocation of site-spec costs'!$D650,'Capex forecast'!$Q$7:$Q$210,"Customer Connection")</f>
        <v>0</v>
      </c>
      <c r="O650" s="32">
        <f>SUMIFS('Capex forecast'!N$7:N$210,'Capex forecast'!$T$7:$T$210,'Allocation of site-spec costs'!$B650,'Capex forecast'!$S$7:$S$210,'Allocation of site-spec costs'!$D650,'Capex forecast'!$Q$7:$Q$210,"Customer Connection")</f>
        <v>0</v>
      </c>
      <c r="Q650" s="6" t="s">
        <v>70</v>
      </c>
      <c r="R650" s="6" t="str">
        <f>INDEX('Raw demand forecast'!$M$7:$M$5830,MATCH($Q650,'Raw demand forecast'!$B$7:$B$5830,0))</f>
        <v>No</v>
      </c>
      <c r="S650" s="6" t="str">
        <f>IF(COUNTIF($Q$93:Q650,$B650) = 1, "LV", IF(COUNTIF($Q$93:Q650,$B650) = 2, "HV", "ST"))</f>
        <v>ST</v>
      </c>
      <c r="T650" s="6" t="str">
        <f>INDEX('Demand forecast and growth rate'!$E$7:$E$273,MATCH($Q650,'Demand forecast and growth rate'!$B$7:$B$273,0))</f>
        <v>Steady/falling</v>
      </c>
      <c r="U650" s="32">
        <f>SUMIFS('Capex forecast'!E$7:E$210,'Capex forecast'!$T$7:$T$210,$Q650,'Capex forecast'!$S$7:$S$210,$S650,'Capex forecast'!$Q$7:$Q$210,"Augex")</f>
        <v>0</v>
      </c>
      <c r="V650" s="32">
        <f>SUMIFS('Capex forecast'!F$7:F$210,'Capex forecast'!$T$7:$T$210,$Q650,'Capex forecast'!$S$7:$S$210,$S650,'Capex forecast'!$Q$7:$Q$210,"Augex")</f>
        <v>0</v>
      </c>
      <c r="W650" s="32">
        <f>SUMIFS('Capex forecast'!G$7:G$210,'Capex forecast'!$T$7:$T$210,$Q650,'Capex forecast'!$S$7:$S$210,$S650,'Capex forecast'!$Q$7:$Q$210,"Augex")</f>
        <v>0</v>
      </c>
      <c r="X650" s="32">
        <f>SUMIFS('Capex forecast'!H$7:H$210,'Capex forecast'!$T$7:$T$210,$Q650,'Capex forecast'!$S$7:$S$210,$S650,'Capex forecast'!$Q$7:$Q$210,"Augex")</f>
        <v>0</v>
      </c>
      <c r="Y650" s="32">
        <f>SUMIFS('Capex forecast'!I$7:I$210,'Capex forecast'!$T$7:$T$210,$Q650,'Capex forecast'!$S$7:$S$210,$S650,'Capex forecast'!$Q$7:$Q$210,"Augex")</f>
        <v>0</v>
      </c>
      <c r="Z650" s="32">
        <f>SUMIFS('Capex forecast'!J$7:J$210,'Capex forecast'!$T$7:$T$210,$Q650,'Capex forecast'!$S$7:$S$210,$S650,'Capex forecast'!$Q$7:$Q$210,"Augex")</f>
        <v>0</v>
      </c>
      <c r="AA650" s="32">
        <f>SUMIFS('Capex forecast'!K$7:K$210,'Capex forecast'!$T$7:$T$210,$Q650,'Capex forecast'!$S$7:$S$210,$S650,'Capex forecast'!$Q$7:$Q$210,"Augex")</f>
        <v>0</v>
      </c>
      <c r="AB650" s="32">
        <f>SUMIFS('Capex forecast'!L$7:L$210,'Capex forecast'!$T$7:$T$210,$Q650,'Capex forecast'!$S$7:$S$210,$S650,'Capex forecast'!$Q$7:$Q$210,"Augex")</f>
        <v>0</v>
      </c>
      <c r="AC650" s="32">
        <f>SUMIFS('Capex forecast'!M$7:M$210,'Capex forecast'!$T$7:$T$210,$Q650,'Capex forecast'!$S$7:$S$210,$S650,'Capex forecast'!$Q$7:$Q$210,"Augex")</f>
        <v>0</v>
      </c>
      <c r="AD650" s="32">
        <f>SUMIFS('Capex forecast'!N$7:N$210,'Capex forecast'!$T$7:$T$210,$Q650,'Capex forecast'!$S$7:$S$210,$S650,'Capex forecast'!$Q$7:$Q$210,"Augex")</f>
        <v>0</v>
      </c>
      <c r="AF650" s="6" t="s">
        <v>70</v>
      </c>
      <c r="AG650" s="6" t="str">
        <f>INDEX('Raw demand forecast'!$M$7:$M$5830,MATCH($Q650,'Raw demand forecast'!$B$7:$B$5830,0))</f>
        <v>No</v>
      </c>
      <c r="AH650" s="6" t="str">
        <f>IF(COUNTIF($AF$93:AF650,$B650) = 1, "LV", IF(COUNTIF($AF$93:AF650,$B650) = 2, "HV", "ST"))</f>
        <v>ST</v>
      </c>
      <c r="AI650" s="6" t="str">
        <f>INDEX('Demand forecast and growth rate'!$E$7:$E$273,MATCH($Q650,'Demand forecast and growth rate'!$B$7:$B$273,0))</f>
        <v>Steady/falling</v>
      </c>
      <c r="AJ650" s="53">
        <f>SUMIFS('Capex forecast'!E$7:E$210,'Capex forecast'!$T$7:$T$210,$AF650,'Capex forecast'!$S$7:$S$210,$AH650,'Capex forecast'!$Q$7:$Q$210,"Repex")</f>
        <v>0</v>
      </c>
      <c r="AK650" s="53">
        <f>SUMIFS('Capex forecast'!F$7:F$210,'Capex forecast'!$T$7:$T$210,$AF650,'Capex forecast'!$S$7:$S$210,$AH650,'Capex forecast'!$Q$7:$Q$210,"Repex")</f>
        <v>0</v>
      </c>
      <c r="AL650" s="53">
        <f>SUMIFS('Capex forecast'!G$7:G$210,'Capex forecast'!$T$7:$T$210,$AF650,'Capex forecast'!$S$7:$S$210,$AH650,'Capex forecast'!$Q$7:$Q$210,"Repex")</f>
        <v>0</v>
      </c>
      <c r="AM650" s="53">
        <f>SUMIFS('Capex forecast'!H$7:H$210,'Capex forecast'!$T$7:$T$210,$AF650,'Capex forecast'!$S$7:$S$210,$AH650,'Capex forecast'!$Q$7:$Q$210,"Repex")</f>
        <v>0</v>
      </c>
      <c r="AN650" s="53">
        <f>SUMIFS('Capex forecast'!I$7:I$210,'Capex forecast'!$T$7:$T$210,$AF650,'Capex forecast'!$S$7:$S$210,$AH650,'Capex forecast'!$Q$7:$Q$210,"Repex")</f>
        <v>0</v>
      </c>
      <c r="AO650" s="53">
        <f>SUMIFS('Capex forecast'!J$7:J$210,'Capex forecast'!$T$7:$T$210,$AF650,'Capex forecast'!$S$7:$S$210,$AH650,'Capex forecast'!$Q$7:$Q$210,"Repex")</f>
        <v>0</v>
      </c>
      <c r="AP650" s="53">
        <f>SUMIFS('Capex forecast'!K$7:K$210,'Capex forecast'!$T$7:$T$210,$AF650,'Capex forecast'!$S$7:$S$210,$AH650,'Capex forecast'!$Q$7:$Q$210,"Repex")</f>
        <v>0</v>
      </c>
      <c r="AQ650" s="53">
        <f>SUMIFS('Capex forecast'!L$7:L$210,'Capex forecast'!$T$7:$T$210,$AF650,'Capex forecast'!$S$7:$S$210,$AH650,'Capex forecast'!$Q$7:$Q$210,"Repex")</f>
        <v>0</v>
      </c>
      <c r="AR650" s="53">
        <f>SUMIFS('Capex forecast'!M$7:M$210,'Capex forecast'!$T$7:$T$210,$AF650,'Capex forecast'!$S$7:$S$210,$AH650,'Capex forecast'!$Q$7:$Q$210,"Repex")</f>
        <v>0</v>
      </c>
      <c r="AS650" s="53">
        <f>SUMIFS('Capex forecast'!N$7:N$210,'Capex forecast'!$T$7:$T$210,$AF650,'Capex forecast'!$S$7:$S$210,$AH650,'Capex forecast'!$Q$7:$Q$210,"Repex")</f>
        <v>0</v>
      </c>
    </row>
    <row r="651" spans="2:45" ht="15">
      <c r="B651" s="6" t="s">
        <v>93</v>
      </c>
      <c r="C651" s="6" t="str">
        <f>INDEX('Raw demand forecast'!$M$7:$M$5830,MATCH($B651,'Raw demand forecast'!$B$7:$B$5830,0))</f>
        <v>No</v>
      </c>
      <c r="D651" s="6" t="str">
        <f>IF(COUNTIF($B$93:B651,$B651) = 1, "LV", IF(COUNTIF($B$93:B651,$B651) = 2, "HV", "ST"))</f>
        <v>ST</v>
      </c>
      <c r="E651" s="6" t="str">
        <f>INDEX('Demand forecast and growth rate'!$E$7:$E$273,MATCH($B651,'Demand forecast and growth rate'!$B$7:$B$273,0))</f>
        <v>Small growth</v>
      </c>
      <c r="F651" s="32">
        <f>SUMIFS('Capex forecast'!E$7:E$210,'Capex forecast'!$T$7:$T$210,'Allocation of site-spec costs'!$B651,'Capex forecast'!$S$7:$S$210,'Allocation of site-spec costs'!$D651,'Capex forecast'!$Q$7:$Q$210,"Customer Connection")</f>
        <v>0</v>
      </c>
      <c r="G651" s="32">
        <f>SUMIFS('Capex forecast'!F$7:F$210,'Capex forecast'!$T$7:$T$210,'Allocation of site-spec costs'!$B651,'Capex forecast'!$S$7:$S$210,'Allocation of site-spec costs'!$D651,'Capex forecast'!$Q$7:$Q$210,"Customer Connection")</f>
        <v>0</v>
      </c>
      <c r="H651" s="32">
        <f>SUMIFS('Capex forecast'!G$7:G$210,'Capex forecast'!$T$7:$T$210,'Allocation of site-spec costs'!$B651,'Capex forecast'!$S$7:$S$210,'Allocation of site-spec costs'!$D651,'Capex forecast'!$Q$7:$Q$210,"Customer Connection")</f>
        <v>0</v>
      </c>
      <c r="I651" s="32">
        <f>SUMIFS('Capex forecast'!H$7:H$210,'Capex forecast'!$T$7:$T$210,'Allocation of site-spec costs'!$B651,'Capex forecast'!$S$7:$S$210,'Allocation of site-spec costs'!$D651,'Capex forecast'!$Q$7:$Q$210,"Customer Connection")</f>
        <v>0</v>
      </c>
      <c r="J651" s="32">
        <f>SUMIFS('Capex forecast'!I$7:I$210,'Capex forecast'!$T$7:$T$210,'Allocation of site-spec costs'!$B651,'Capex forecast'!$S$7:$S$210,'Allocation of site-spec costs'!$D651,'Capex forecast'!$Q$7:$Q$210,"Customer Connection")</f>
        <v>0</v>
      </c>
      <c r="K651" s="32">
        <f>SUMIFS('Capex forecast'!J$7:J$210,'Capex forecast'!$T$7:$T$210,'Allocation of site-spec costs'!$B651,'Capex forecast'!$S$7:$S$210,'Allocation of site-spec costs'!$D651,'Capex forecast'!$Q$7:$Q$210,"Customer Connection")</f>
        <v>0</v>
      </c>
      <c r="L651" s="32">
        <f>SUMIFS('Capex forecast'!K$7:K$210,'Capex forecast'!$T$7:$T$210,'Allocation of site-spec costs'!$B651,'Capex forecast'!$S$7:$S$210,'Allocation of site-spec costs'!$D651,'Capex forecast'!$Q$7:$Q$210,"Customer Connection")</f>
        <v>0</v>
      </c>
      <c r="M651" s="32">
        <f>SUMIFS('Capex forecast'!L$7:L$210,'Capex forecast'!$T$7:$T$210,'Allocation of site-spec costs'!$B651,'Capex forecast'!$S$7:$S$210,'Allocation of site-spec costs'!$D651,'Capex forecast'!$Q$7:$Q$210,"Customer Connection")</f>
        <v>0</v>
      </c>
      <c r="N651" s="32">
        <f>SUMIFS('Capex forecast'!M$7:M$210,'Capex forecast'!$T$7:$T$210,'Allocation of site-spec costs'!$B651,'Capex forecast'!$S$7:$S$210,'Allocation of site-spec costs'!$D651,'Capex forecast'!$Q$7:$Q$210,"Customer Connection")</f>
        <v>0</v>
      </c>
      <c r="O651" s="32">
        <f>SUMIFS('Capex forecast'!N$7:N$210,'Capex forecast'!$T$7:$T$210,'Allocation of site-spec costs'!$B651,'Capex forecast'!$S$7:$S$210,'Allocation of site-spec costs'!$D651,'Capex forecast'!$Q$7:$Q$210,"Customer Connection")</f>
        <v>0</v>
      </c>
      <c r="Q651" s="6" t="s">
        <v>93</v>
      </c>
      <c r="R651" s="6" t="str">
        <f>INDEX('Raw demand forecast'!$M$7:$M$5830,MATCH($Q651,'Raw demand forecast'!$B$7:$B$5830,0))</f>
        <v>No</v>
      </c>
      <c r="S651" s="6" t="str">
        <f>IF(COUNTIF($Q$93:Q651,$B651) = 1, "LV", IF(COUNTIF($Q$93:Q651,$B651) = 2, "HV", "ST"))</f>
        <v>ST</v>
      </c>
      <c r="T651" s="6" t="str">
        <f>INDEX('Demand forecast and growth rate'!$E$7:$E$273,MATCH($Q651,'Demand forecast and growth rate'!$B$7:$B$273,0))</f>
        <v>Small growth</v>
      </c>
      <c r="U651" s="32">
        <f>SUMIFS('Capex forecast'!E$7:E$210,'Capex forecast'!$T$7:$T$210,$Q651,'Capex forecast'!$S$7:$S$210,$S651,'Capex forecast'!$Q$7:$Q$210,"Augex")</f>
        <v>0</v>
      </c>
      <c r="V651" s="32">
        <f>SUMIFS('Capex forecast'!F$7:F$210,'Capex forecast'!$T$7:$T$210,$Q651,'Capex forecast'!$S$7:$S$210,$S651,'Capex forecast'!$Q$7:$Q$210,"Augex")</f>
        <v>0</v>
      </c>
      <c r="W651" s="32">
        <f>SUMIFS('Capex forecast'!G$7:G$210,'Capex forecast'!$T$7:$T$210,$Q651,'Capex forecast'!$S$7:$S$210,$S651,'Capex forecast'!$Q$7:$Q$210,"Augex")</f>
        <v>0</v>
      </c>
      <c r="X651" s="32">
        <f>SUMIFS('Capex forecast'!H$7:H$210,'Capex forecast'!$T$7:$T$210,$Q651,'Capex forecast'!$S$7:$S$210,$S651,'Capex forecast'!$Q$7:$Q$210,"Augex")</f>
        <v>0</v>
      </c>
      <c r="Y651" s="32">
        <f>SUMIFS('Capex forecast'!I$7:I$210,'Capex forecast'!$T$7:$T$210,$Q651,'Capex forecast'!$S$7:$S$210,$S651,'Capex forecast'!$Q$7:$Q$210,"Augex")</f>
        <v>0</v>
      </c>
      <c r="Z651" s="32">
        <f>SUMIFS('Capex forecast'!J$7:J$210,'Capex forecast'!$T$7:$T$210,$Q651,'Capex forecast'!$S$7:$S$210,$S651,'Capex forecast'!$Q$7:$Q$210,"Augex")</f>
        <v>0</v>
      </c>
      <c r="AA651" s="32">
        <f>SUMIFS('Capex forecast'!K$7:K$210,'Capex forecast'!$T$7:$T$210,$Q651,'Capex forecast'!$S$7:$S$210,$S651,'Capex forecast'!$Q$7:$Q$210,"Augex")</f>
        <v>0</v>
      </c>
      <c r="AB651" s="32">
        <f>SUMIFS('Capex forecast'!L$7:L$210,'Capex forecast'!$T$7:$T$210,$Q651,'Capex forecast'!$S$7:$S$210,$S651,'Capex forecast'!$Q$7:$Q$210,"Augex")</f>
        <v>0</v>
      </c>
      <c r="AC651" s="32">
        <f>SUMIFS('Capex forecast'!M$7:M$210,'Capex forecast'!$T$7:$T$210,$Q651,'Capex forecast'!$S$7:$S$210,$S651,'Capex forecast'!$Q$7:$Q$210,"Augex")</f>
        <v>0</v>
      </c>
      <c r="AD651" s="32">
        <f>SUMIFS('Capex forecast'!N$7:N$210,'Capex forecast'!$T$7:$T$210,$Q651,'Capex forecast'!$S$7:$S$210,$S651,'Capex forecast'!$Q$7:$Q$210,"Augex")</f>
        <v>0</v>
      </c>
      <c r="AF651" s="6" t="s">
        <v>93</v>
      </c>
      <c r="AG651" s="6" t="str">
        <f>INDEX('Raw demand forecast'!$M$7:$M$5830,MATCH($Q651,'Raw demand forecast'!$B$7:$B$5830,0))</f>
        <v>No</v>
      </c>
      <c r="AH651" s="6" t="str">
        <f>IF(COUNTIF($AF$93:AF651,$B651) = 1, "LV", IF(COUNTIF($AF$93:AF651,$B651) = 2, "HV", "ST"))</f>
        <v>ST</v>
      </c>
      <c r="AI651" s="6" t="str">
        <f>INDEX('Demand forecast and growth rate'!$E$7:$E$273,MATCH($Q651,'Demand forecast and growth rate'!$B$7:$B$273,0))</f>
        <v>Small growth</v>
      </c>
      <c r="AJ651" s="53">
        <f>SUMIFS('Capex forecast'!E$7:E$210,'Capex forecast'!$T$7:$T$210,$AF651,'Capex forecast'!$S$7:$S$210,$AH651,'Capex forecast'!$Q$7:$Q$210,"Repex")</f>
        <v>75000</v>
      </c>
      <c r="AK651" s="53">
        <f>SUMIFS('Capex forecast'!F$7:F$210,'Capex forecast'!$T$7:$T$210,$AF651,'Capex forecast'!$S$7:$S$210,$AH651,'Capex forecast'!$Q$7:$Q$210,"Repex")</f>
        <v>0</v>
      </c>
      <c r="AL651" s="53">
        <f>SUMIFS('Capex forecast'!G$7:G$210,'Capex forecast'!$T$7:$T$210,$AF651,'Capex forecast'!$S$7:$S$210,$AH651,'Capex forecast'!$Q$7:$Q$210,"Repex")</f>
        <v>0</v>
      </c>
      <c r="AM651" s="53">
        <f>SUMIFS('Capex forecast'!H$7:H$210,'Capex forecast'!$T$7:$T$210,$AF651,'Capex forecast'!$S$7:$S$210,$AH651,'Capex forecast'!$Q$7:$Q$210,"Repex")</f>
        <v>0</v>
      </c>
      <c r="AN651" s="53">
        <f>SUMIFS('Capex forecast'!I$7:I$210,'Capex forecast'!$T$7:$T$210,$AF651,'Capex forecast'!$S$7:$S$210,$AH651,'Capex forecast'!$Q$7:$Q$210,"Repex")</f>
        <v>0</v>
      </c>
      <c r="AO651" s="53">
        <f>SUMIFS('Capex forecast'!J$7:J$210,'Capex forecast'!$T$7:$T$210,$AF651,'Capex forecast'!$S$7:$S$210,$AH651,'Capex forecast'!$Q$7:$Q$210,"Repex")</f>
        <v>0</v>
      </c>
      <c r="AP651" s="53">
        <f>SUMIFS('Capex forecast'!K$7:K$210,'Capex forecast'!$T$7:$T$210,$AF651,'Capex forecast'!$S$7:$S$210,$AH651,'Capex forecast'!$Q$7:$Q$210,"Repex")</f>
        <v>0</v>
      </c>
      <c r="AQ651" s="53">
        <f>SUMIFS('Capex forecast'!L$7:L$210,'Capex forecast'!$T$7:$T$210,$AF651,'Capex forecast'!$S$7:$S$210,$AH651,'Capex forecast'!$Q$7:$Q$210,"Repex")</f>
        <v>0</v>
      </c>
      <c r="AR651" s="53">
        <f>SUMIFS('Capex forecast'!M$7:M$210,'Capex forecast'!$T$7:$T$210,$AF651,'Capex forecast'!$S$7:$S$210,$AH651,'Capex forecast'!$Q$7:$Q$210,"Repex")</f>
        <v>0</v>
      </c>
      <c r="AS651" s="53">
        <f>SUMIFS('Capex forecast'!N$7:N$210,'Capex forecast'!$T$7:$T$210,$AF651,'Capex forecast'!$S$7:$S$210,$AH651,'Capex forecast'!$Q$7:$Q$210,"Repex")</f>
        <v>0</v>
      </c>
    </row>
    <row r="652" spans="2:45" ht="15">
      <c r="B652" s="6" t="s">
        <v>101</v>
      </c>
      <c r="C652" s="6" t="str">
        <f>INDEX('Raw demand forecast'!$M$7:$M$5830,MATCH($B652,'Raw demand forecast'!$B$7:$B$5830,0))</f>
        <v>No</v>
      </c>
      <c r="D652" s="6" t="str">
        <f>IF(COUNTIF($B$93:B652,$B652) = 1, "LV", IF(COUNTIF($B$93:B652,$B652) = 2, "HV", "ST"))</f>
        <v>ST</v>
      </c>
      <c r="E652" s="6" t="str">
        <f>INDEX('Demand forecast and growth rate'!$E$7:$E$273,MATCH($B652,'Demand forecast and growth rate'!$B$7:$B$273,0))</f>
        <v>Steady/falling</v>
      </c>
      <c r="F652" s="32">
        <f>SUMIFS('Capex forecast'!E$7:E$210,'Capex forecast'!$T$7:$T$210,'Allocation of site-spec costs'!$B652,'Capex forecast'!$S$7:$S$210,'Allocation of site-spec costs'!$D652,'Capex forecast'!$Q$7:$Q$210,"Customer Connection")</f>
        <v>0</v>
      </c>
      <c r="G652" s="32">
        <f>SUMIFS('Capex forecast'!F$7:F$210,'Capex forecast'!$T$7:$T$210,'Allocation of site-spec costs'!$B652,'Capex forecast'!$S$7:$S$210,'Allocation of site-spec costs'!$D652,'Capex forecast'!$Q$7:$Q$210,"Customer Connection")</f>
        <v>0</v>
      </c>
      <c r="H652" s="32">
        <f>SUMIFS('Capex forecast'!G$7:G$210,'Capex forecast'!$T$7:$T$210,'Allocation of site-spec costs'!$B652,'Capex forecast'!$S$7:$S$210,'Allocation of site-spec costs'!$D652,'Capex forecast'!$Q$7:$Q$210,"Customer Connection")</f>
        <v>0</v>
      </c>
      <c r="I652" s="32">
        <f>SUMIFS('Capex forecast'!H$7:H$210,'Capex forecast'!$T$7:$T$210,'Allocation of site-spec costs'!$B652,'Capex forecast'!$S$7:$S$210,'Allocation of site-spec costs'!$D652,'Capex forecast'!$Q$7:$Q$210,"Customer Connection")</f>
        <v>0</v>
      </c>
      <c r="J652" s="32">
        <f>SUMIFS('Capex forecast'!I$7:I$210,'Capex forecast'!$T$7:$T$210,'Allocation of site-spec costs'!$B652,'Capex forecast'!$S$7:$S$210,'Allocation of site-spec costs'!$D652,'Capex forecast'!$Q$7:$Q$210,"Customer Connection")</f>
        <v>0</v>
      </c>
      <c r="K652" s="32">
        <f>SUMIFS('Capex forecast'!J$7:J$210,'Capex forecast'!$T$7:$T$210,'Allocation of site-spec costs'!$B652,'Capex forecast'!$S$7:$S$210,'Allocation of site-spec costs'!$D652,'Capex forecast'!$Q$7:$Q$210,"Customer Connection")</f>
        <v>0</v>
      </c>
      <c r="L652" s="32">
        <f>SUMIFS('Capex forecast'!K$7:K$210,'Capex forecast'!$T$7:$T$210,'Allocation of site-spec costs'!$B652,'Capex forecast'!$S$7:$S$210,'Allocation of site-spec costs'!$D652,'Capex forecast'!$Q$7:$Q$210,"Customer Connection")</f>
        <v>0</v>
      </c>
      <c r="M652" s="32">
        <f>SUMIFS('Capex forecast'!L$7:L$210,'Capex forecast'!$T$7:$T$210,'Allocation of site-spec costs'!$B652,'Capex forecast'!$S$7:$S$210,'Allocation of site-spec costs'!$D652,'Capex forecast'!$Q$7:$Q$210,"Customer Connection")</f>
        <v>0</v>
      </c>
      <c r="N652" s="32">
        <f>SUMIFS('Capex forecast'!M$7:M$210,'Capex forecast'!$T$7:$T$210,'Allocation of site-spec costs'!$B652,'Capex forecast'!$S$7:$S$210,'Allocation of site-spec costs'!$D652,'Capex forecast'!$Q$7:$Q$210,"Customer Connection")</f>
        <v>0</v>
      </c>
      <c r="O652" s="32">
        <f>SUMIFS('Capex forecast'!N$7:N$210,'Capex forecast'!$T$7:$T$210,'Allocation of site-spec costs'!$B652,'Capex forecast'!$S$7:$S$210,'Allocation of site-spec costs'!$D652,'Capex forecast'!$Q$7:$Q$210,"Customer Connection")</f>
        <v>0</v>
      </c>
      <c r="Q652" s="6" t="s">
        <v>101</v>
      </c>
      <c r="R652" s="6" t="str">
        <f>INDEX('Raw demand forecast'!$M$7:$M$5830,MATCH($Q652,'Raw demand forecast'!$B$7:$B$5830,0))</f>
        <v>No</v>
      </c>
      <c r="S652" s="6" t="str">
        <f>IF(COUNTIF($Q$93:Q652,$B652) = 1, "LV", IF(COUNTIF($Q$93:Q652,$B652) = 2, "HV", "ST"))</f>
        <v>ST</v>
      </c>
      <c r="T652" s="6" t="str">
        <f>INDEX('Demand forecast and growth rate'!$E$7:$E$273,MATCH($Q652,'Demand forecast and growth rate'!$B$7:$B$273,0))</f>
        <v>Steady/falling</v>
      </c>
      <c r="U652" s="32">
        <f>SUMIFS('Capex forecast'!E$7:E$210,'Capex forecast'!$T$7:$T$210,$Q652,'Capex forecast'!$S$7:$S$210,$S652,'Capex forecast'!$Q$7:$Q$210,"Augex")</f>
        <v>0</v>
      </c>
      <c r="V652" s="32">
        <f>SUMIFS('Capex forecast'!F$7:F$210,'Capex forecast'!$T$7:$T$210,$Q652,'Capex forecast'!$S$7:$S$210,$S652,'Capex forecast'!$Q$7:$Q$210,"Augex")</f>
        <v>0</v>
      </c>
      <c r="W652" s="32">
        <f>SUMIFS('Capex forecast'!G$7:G$210,'Capex forecast'!$T$7:$T$210,$Q652,'Capex forecast'!$S$7:$S$210,$S652,'Capex forecast'!$Q$7:$Q$210,"Augex")</f>
        <v>0</v>
      </c>
      <c r="X652" s="32">
        <f>SUMIFS('Capex forecast'!H$7:H$210,'Capex forecast'!$T$7:$T$210,$Q652,'Capex forecast'!$S$7:$S$210,$S652,'Capex forecast'!$Q$7:$Q$210,"Augex")</f>
        <v>0</v>
      </c>
      <c r="Y652" s="32">
        <f>SUMIFS('Capex forecast'!I$7:I$210,'Capex forecast'!$T$7:$T$210,$Q652,'Capex forecast'!$S$7:$S$210,$S652,'Capex forecast'!$Q$7:$Q$210,"Augex")</f>
        <v>0</v>
      </c>
      <c r="Z652" s="32">
        <f>SUMIFS('Capex forecast'!J$7:J$210,'Capex forecast'!$T$7:$T$210,$Q652,'Capex forecast'!$S$7:$S$210,$S652,'Capex forecast'!$Q$7:$Q$210,"Augex")</f>
        <v>0</v>
      </c>
      <c r="AA652" s="32">
        <f>SUMIFS('Capex forecast'!K$7:K$210,'Capex forecast'!$T$7:$T$210,$Q652,'Capex forecast'!$S$7:$S$210,$S652,'Capex forecast'!$Q$7:$Q$210,"Augex")</f>
        <v>0</v>
      </c>
      <c r="AB652" s="32">
        <f>SUMIFS('Capex forecast'!L$7:L$210,'Capex forecast'!$T$7:$T$210,$Q652,'Capex forecast'!$S$7:$S$210,$S652,'Capex forecast'!$Q$7:$Q$210,"Augex")</f>
        <v>0</v>
      </c>
      <c r="AC652" s="32">
        <f>SUMIFS('Capex forecast'!M$7:M$210,'Capex forecast'!$T$7:$T$210,$Q652,'Capex forecast'!$S$7:$S$210,$S652,'Capex forecast'!$Q$7:$Q$210,"Augex")</f>
        <v>0</v>
      </c>
      <c r="AD652" s="32">
        <f>SUMIFS('Capex forecast'!N$7:N$210,'Capex forecast'!$T$7:$T$210,$Q652,'Capex forecast'!$S$7:$S$210,$S652,'Capex forecast'!$Q$7:$Q$210,"Augex")</f>
        <v>0</v>
      </c>
      <c r="AF652" s="6" t="s">
        <v>101</v>
      </c>
      <c r="AG652" s="6" t="str">
        <f>INDEX('Raw demand forecast'!$M$7:$M$5830,MATCH($Q652,'Raw demand forecast'!$B$7:$B$5830,0))</f>
        <v>No</v>
      </c>
      <c r="AH652" s="6" t="str">
        <f>IF(COUNTIF($AF$93:AF652,$B652) = 1, "LV", IF(COUNTIF($AF$93:AF652,$B652) = 2, "HV", "ST"))</f>
        <v>ST</v>
      </c>
      <c r="AI652" s="6" t="str">
        <f>INDEX('Demand forecast and growth rate'!$E$7:$E$273,MATCH($Q652,'Demand forecast and growth rate'!$B$7:$B$273,0))</f>
        <v>Steady/falling</v>
      </c>
      <c r="AJ652" s="53">
        <f>SUMIFS('Capex forecast'!E$7:E$210,'Capex forecast'!$T$7:$T$210,$AF652,'Capex forecast'!$S$7:$S$210,$AH652,'Capex forecast'!$Q$7:$Q$210,"Repex")</f>
        <v>13051000</v>
      </c>
      <c r="AK652" s="53">
        <f>SUMIFS('Capex forecast'!F$7:F$210,'Capex forecast'!$T$7:$T$210,$AF652,'Capex forecast'!$S$7:$S$210,$AH652,'Capex forecast'!$Q$7:$Q$210,"Repex")</f>
        <v>6698000.0000000009</v>
      </c>
      <c r="AL652" s="53">
        <f>SUMIFS('Capex forecast'!G$7:G$210,'Capex forecast'!$T$7:$T$210,$AF652,'Capex forecast'!$S$7:$S$210,$AH652,'Capex forecast'!$Q$7:$Q$210,"Repex")</f>
        <v>0</v>
      </c>
      <c r="AM652" s="53">
        <f>SUMIFS('Capex forecast'!H$7:H$210,'Capex forecast'!$T$7:$T$210,$AF652,'Capex forecast'!$S$7:$S$210,$AH652,'Capex forecast'!$Q$7:$Q$210,"Repex")</f>
        <v>0</v>
      </c>
      <c r="AN652" s="53">
        <f>SUMIFS('Capex forecast'!I$7:I$210,'Capex forecast'!$T$7:$T$210,$AF652,'Capex forecast'!$S$7:$S$210,$AH652,'Capex forecast'!$Q$7:$Q$210,"Repex")</f>
        <v>0</v>
      </c>
      <c r="AO652" s="53">
        <f>SUMIFS('Capex forecast'!J$7:J$210,'Capex forecast'!$T$7:$T$210,$AF652,'Capex forecast'!$S$7:$S$210,$AH652,'Capex forecast'!$Q$7:$Q$210,"Repex")</f>
        <v>0</v>
      </c>
      <c r="AP652" s="53">
        <f>SUMIFS('Capex forecast'!K$7:K$210,'Capex forecast'!$T$7:$T$210,$AF652,'Capex forecast'!$S$7:$S$210,$AH652,'Capex forecast'!$Q$7:$Q$210,"Repex")</f>
        <v>0</v>
      </c>
      <c r="AQ652" s="53">
        <f>SUMIFS('Capex forecast'!L$7:L$210,'Capex forecast'!$T$7:$T$210,$AF652,'Capex forecast'!$S$7:$S$210,$AH652,'Capex forecast'!$Q$7:$Q$210,"Repex")</f>
        <v>0</v>
      </c>
      <c r="AR652" s="53">
        <f>SUMIFS('Capex forecast'!M$7:M$210,'Capex forecast'!$T$7:$T$210,$AF652,'Capex forecast'!$S$7:$S$210,$AH652,'Capex forecast'!$Q$7:$Q$210,"Repex")</f>
        <v>0</v>
      </c>
      <c r="AS652" s="53">
        <f>SUMIFS('Capex forecast'!N$7:N$210,'Capex forecast'!$T$7:$T$210,$AF652,'Capex forecast'!$S$7:$S$210,$AH652,'Capex forecast'!$Q$7:$Q$210,"Repex")</f>
        <v>0</v>
      </c>
    </row>
    <row r="653" spans="2:45" ht="15">
      <c r="B653" s="6" t="s">
        <v>112</v>
      </c>
      <c r="C653" s="6" t="str">
        <f>INDEX('Raw demand forecast'!$M$7:$M$5830,MATCH($B653,'Raw demand forecast'!$B$7:$B$5830,0))</f>
        <v>No</v>
      </c>
      <c r="D653" s="6" t="str">
        <f>IF(COUNTIF($B$93:B653,$B653) = 1, "LV", IF(COUNTIF($B$93:B653,$B653) = 2, "HV", "ST"))</f>
        <v>ST</v>
      </c>
      <c r="E653" s="6" t="str">
        <f>INDEX('Demand forecast and growth rate'!$E$7:$E$273,MATCH($B653,'Demand forecast and growth rate'!$B$7:$B$273,0))</f>
        <v>Small growth</v>
      </c>
      <c r="F653" s="32">
        <f>SUMIFS('Capex forecast'!E$7:E$210,'Capex forecast'!$T$7:$T$210,'Allocation of site-spec costs'!$B653,'Capex forecast'!$S$7:$S$210,'Allocation of site-spec costs'!$D653,'Capex forecast'!$Q$7:$Q$210,"Customer Connection")</f>
        <v>0</v>
      </c>
      <c r="G653" s="32">
        <f>SUMIFS('Capex forecast'!F$7:F$210,'Capex forecast'!$T$7:$T$210,'Allocation of site-spec costs'!$B653,'Capex forecast'!$S$7:$S$210,'Allocation of site-spec costs'!$D653,'Capex forecast'!$Q$7:$Q$210,"Customer Connection")</f>
        <v>0</v>
      </c>
      <c r="H653" s="32">
        <f>SUMIFS('Capex forecast'!G$7:G$210,'Capex forecast'!$T$7:$T$210,'Allocation of site-spec costs'!$B653,'Capex forecast'!$S$7:$S$210,'Allocation of site-spec costs'!$D653,'Capex forecast'!$Q$7:$Q$210,"Customer Connection")</f>
        <v>0</v>
      </c>
      <c r="I653" s="32">
        <f>SUMIFS('Capex forecast'!H$7:H$210,'Capex forecast'!$T$7:$T$210,'Allocation of site-spec costs'!$B653,'Capex forecast'!$S$7:$S$210,'Allocation of site-spec costs'!$D653,'Capex forecast'!$Q$7:$Q$210,"Customer Connection")</f>
        <v>0</v>
      </c>
      <c r="J653" s="32">
        <f>SUMIFS('Capex forecast'!I$7:I$210,'Capex forecast'!$T$7:$T$210,'Allocation of site-spec costs'!$B653,'Capex forecast'!$S$7:$S$210,'Allocation of site-spec costs'!$D653,'Capex forecast'!$Q$7:$Q$210,"Customer Connection")</f>
        <v>0</v>
      </c>
      <c r="K653" s="32">
        <f>SUMIFS('Capex forecast'!J$7:J$210,'Capex forecast'!$T$7:$T$210,'Allocation of site-spec costs'!$B653,'Capex forecast'!$S$7:$S$210,'Allocation of site-spec costs'!$D653,'Capex forecast'!$Q$7:$Q$210,"Customer Connection")</f>
        <v>0</v>
      </c>
      <c r="L653" s="32">
        <f>SUMIFS('Capex forecast'!K$7:K$210,'Capex forecast'!$T$7:$T$210,'Allocation of site-spec costs'!$B653,'Capex forecast'!$S$7:$S$210,'Allocation of site-spec costs'!$D653,'Capex forecast'!$Q$7:$Q$210,"Customer Connection")</f>
        <v>0</v>
      </c>
      <c r="M653" s="32">
        <f>SUMIFS('Capex forecast'!L$7:L$210,'Capex forecast'!$T$7:$T$210,'Allocation of site-spec costs'!$B653,'Capex forecast'!$S$7:$S$210,'Allocation of site-spec costs'!$D653,'Capex forecast'!$Q$7:$Q$210,"Customer Connection")</f>
        <v>0</v>
      </c>
      <c r="N653" s="32">
        <f>SUMIFS('Capex forecast'!M$7:M$210,'Capex forecast'!$T$7:$T$210,'Allocation of site-spec costs'!$B653,'Capex forecast'!$S$7:$S$210,'Allocation of site-spec costs'!$D653,'Capex forecast'!$Q$7:$Q$210,"Customer Connection")</f>
        <v>0</v>
      </c>
      <c r="O653" s="32">
        <f>SUMIFS('Capex forecast'!N$7:N$210,'Capex forecast'!$T$7:$T$210,'Allocation of site-spec costs'!$B653,'Capex forecast'!$S$7:$S$210,'Allocation of site-spec costs'!$D653,'Capex forecast'!$Q$7:$Q$210,"Customer Connection")</f>
        <v>0</v>
      </c>
      <c r="Q653" s="6" t="s">
        <v>112</v>
      </c>
      <c r="R653" s="6" t="str">
        <f>INDEX('Raw demand forecast'!$M$7:$M$5830,MATCH($Q653,'Raw demand forecast'!$B$7:$B$5830,0))</f>
        <v>No</v>
      </c>
      <c r="S653" s="6" t="str">
        <f>IF(COUNTIF($Q$93:Q653,$B653) = 1, "LV", IF(COUNTIF($Q$93:Q653,$B653) = 2, "HV", "ST"))</f>
        <v>ST</v>
      </c>
      <c r="T653" s="6" t="str">
        <f>INDEX('Demand forecast and growth rate'!$E$7:$E$273,MATCH($Q653,'Demand forecast and growth rate'!$B$7:$B$273,0))</f>
        <v>Small growth</v>
      </c>
      <c r="U653" s="32">
        <f>SUMIFS('Capex forecast'!E$7:E$210,'Capex forecast'!$T$7:$T$210,$Q653,'Capex forecast'!$S$7:$S$210,$S653,'Capex forecast'!$Q$7:$Q$210,"Augex")</f>
        <v>0</v>
      </c>
      <c r="V653" s="32">
        <f>SUMIFS('Capex forecast'!F$7:F$210,'Capex forecast'!$T$7:$T$210,$Q653,'Capex forecast'!$S$7:$S$210,$S653,'Capex forecast'!$Q$7:$Q$210,"Augex")</f>
        <v>0</v>
      </c>
      <c r="W653" s="32">
        <f>SUMIFS('Capex forecast'!G$7:G$210,'Capex forecast'!$T$7:$T$210,$Q653,'Capex forecast'!$S$7:$S$210,$S653,'Capex forecast'!$Q$7:$Q$210,"Augex")</f>
        <v>0</v>
      </c>
      <c r="X653" s="32">
        <f>SUMIFS('Capex forecast'!H$7:H$210,'Capex forecast'!$T$7:$T$210,$Q653,'Capex forecast'!$S$7:$S$210,$S653,'Capex forecast'!$Q$7:$Q$210,"Augex")</f>
        <v>0</v>
      </c>
      <c r="Y653" s="32">
        <f>SUMIFS('Capex forecast'!I$7:I$210,'Capex forecast'!$T$7:$T$210,$Q653,'Capex forecast'!$S$7:$S$210,$S653,'Capex forecast'!$Q$7:$Q$210,"Augex")</f>
        <v>0</v>
      </c>
      <c r="Z653" s="32">
        <f>SUMIFS('Capex forecast'!J$7:J$210,'Capex forecast'!$T$7:$T$210,$Q653,'Capex forecast'!$S$7:$S$210,$S653,'Capex forecast'!$Q$7:$Q$210,"Augex")</f>
        <v>0</v>
      </c>
      <c r="AA653" s="32">
        <f>SUMIFS('Capex forecast'!K$7:K$210,'Capex forecast'!$T$7:$T$210,$Q653,'Capex forecast'!$S$7:$S$210,$S653,'Capex forecast'!$Q$7:$Q$210,"Augex")</f>
        <v>0</v>
      </c>
      <c r="AB653" s="32">
        <f>SUMIFS('Capex forecast'!L$7:L$210,'Capex forecast'!$T$7:$T$210,$Q653,'Capex forecast'!$S$7:$S$210,$S653,'Capex forecast'!$Q$7:$Q$210,"Augex")</f>
        <v>0</v>
      </c>
      <c r="AC653" s="32">
        <f>SUMIFS('Capex forecast'!M$7:M$210,'Capex forecast'!$T$7:$T$210,$Q653,'Capex forecast'!$S$7:$S$210,$S653,'Capex forecast'!$Q$7:$Q$210,"Augex")</f>
        <v>0</v>
      </c>
      <c r="AD653" s="32">
        <f>SUMIFS('Capex forecast'!N$7:N$210,'Capex forecast'!$T$7:$T$210,$Q653,'Capex forecast'!$S$7:$S$210,$S653,'Capex forecast'!$Q$7:$Q$210,"Augex")</f>
        <v>0</v>
      </c>
      <c r="AF653" s="6" t="s">
        <v>112</v>
      </c>
      <c r="AG653" s="6" t="str">
        <f>INDEX('Raw demand forecast'!$M$7:$M$5830,MATCH($Q653,'Raw demand forecast'!$B$7:$B$5830,0))</f>
        <v>No</v>
      </c>
      <c r="AH653" s="6" t="str">
        <f>IF(COUNTIF($AF$93:AF653,$B653) = 1, "LV", IF(COUNTIF($AF$93:AF653,$B653) = 2, "HV", "ST"))</f>
        <v>ST</v>
      </c>
      <c r="AI653" s="6" t="str">
        <f>INDEX('Demand forecast and growth rate'!$E$7:$E$273,MATCH($Q653,'Demand forecast and growth rate'!$B$7:$B$273,0))</f>
        <v>Small growth</v>
      </c>
      <c r="AJ653" s="53">
        <f>SUMIFS('Capex forecast'!E$7:E$210,'Capex forecast'!$T$7:$T$210,$AF653,'Capex forecast'!$S$7:$S$210,$AH653,'Capex forecast'!$Q$7:$Q$210,"Repex")</f>
        <v>0</v>
      </c>
      <c r="AK653" s="53">
        <f>SUMIFS('Capex forecast'!F$7:F$210,'Capex forecast'!$T$7:$T$210,$AF653,'Capex forecast'!$S$7:$S$210,$AH653,'Capex forecast'!$Q$7:$Q$210,"Repex")</f>
        <v>0</v>
      </c>
      <c r="AL653" s="53">
        <f>SUMIFS('Capex forecast'!G$7:G$210,'Capex forecast'!$T$7:$T$210,$AF653,'Capex forecast'!$S$7:$S$210,$AH653,'Capex forecast'!$Q$7:$Q$210,"Repex")</f>
        <v>0</v>
      </c>
      <c r="AM653" s="53">
        <f>SUMIFS('Capex forecast'!H$7:H$210,'Capex forecast'!$T$7:$T$210,$AF653,'Capex forecast'!$S$7:$S$210,$AH653,'Capex forecast'!$Q$7:$Q$210,"Repex")</f>
        <v>0</v>
      </c>
      <c r="AN653" s="53">
        <f>SUMIFS('Capex forecast'!I$7:I$210,'Capex forecast'!$T$7:$T$210,$AF653,'Capex forecast'!$S$7:$S$210,$AH653,'Capex forecast'!$Q$7:$Q$210,"Repex")</f>
        <v>0</v>
      </c>
      <c r="AO653" s="53">
        <f>SUMIFS('Capex forecast'!J$7:J$210,'Capex forecast'!$T$7:$T$210,$AF653,'Capex forecast'!$S$7:$S$210,$AH653,'Capex forecast'!$Q$7:$Q$210,"Repex")</f>
        <v>0</v>
      </c>
      <c r="AP653" s="53">
        <f>SUMIFS('Capex forecast'!K$7:K$210,'Capex forecast'!$T$7:$T$210,$AF653,'Capex forecast'!$S$7:$S$210,$AH653,'Capex forecast'!$Q$7:$Q$210,"Repex")</f>
        <v>0</v>
      </c>
      <c r="AQ653" s="53">
        <f>SUMIFS('Capex forecast'!L$7:L$210,'Capex forecast'!$T$7:$T$210,$AF653,'Capex forecast'!$S$7:$S$210,$AH653,'Capex forecast'!$Q$7:$Q$210,"Repex")</f>
        <v>0</v>
      </c>
      <c r="AR653" s="53">
        <f>SUMIFS('Capex forecast'!M$7:M$210,'Capex forecast'!$T$7:$T$210,$AF653,'Capex forecast'!$S$7:$S$210,$AH653,'Capex forecast'!$Q$7:$Q$210,"Repex")</f>
        <v>0</v>
      </c>
      <c r="AS653" s="53">
        <f>SUMIFS('Capex forecast'!N$7:N$210,'Capex forecast'!$T$7:$T$210,$AF653,'Capex forecast'!$S$7:$S$210,$AH653,'Capex forecast'!$Q$7:$Q$210,"Repex")</f>
        <v>0</v>
      </c>
    </row>
    <row r="654" spans="2:45" ht="15">
      <c r="B654" s="6" t="s">
        <v>131</v>
      </c>
      <c r="C654" s="6" t="str">
        <f>INDEX('Raw demand forecast'!$M$7:$M$5830,MATCH($B654,'Raw demand forecast'!$B$7:$B$5830,0))</f>
        <v>No</v>
      </c>
      <c r="D654" s="6" t="str">
        <f>IF(COUNTIF($B$93:B654,$B654) = 1, "LV", IF(COUNTIF($B$93:B654,$B654) = 2, "HV", "ST"))</f>
        <v>ST</v>
      </c>
      <c r="E654" s="6" t="str">
        <f>INDEX('Demand forecast and growth rate'!$E$7:$E$273,MATCH($B654,'Demand forecast and growth rate'!$B$7:$B$273,0))</f>
        <v>Small growth</v>
      </c>
      <c r="F654" s="32">
        <f>SUMIFS('Capex forecast'!E$7:E$210,'Capex forecast'!$T$7:$T$210,'Allocation of site-spec costs'!$B654,'Capex forecast'!$S$7:$S$210,'Allocation of site-spec costs'!$D654,'Capex forecast'!$Q$7:$Q$210,"Customer Connection")</f>
        <v>0</v>
      </c>
      <c r="G654" s="32">
        <f>SUMIFS('Capex forecast'!F$7:F$210,'Capex forecast'!$T$7:$T$210,'Allocation of site-spec costs'!$B654,'Capex forecast'!$S$7:$S$210,'Allocation of site-spec costs'!$D654,'Capex forecast'!$Q$7:$Q$210,"Customer Connection")</f>
        <v>0</v>
      </c>
      <c r="H654" s="32">
        <f>SUMIFS('Capex forecast'!G$7:G$210,'Capex forecast'!$T$7:$T$210,'Allocation of site-spec costs'!$B654,'Capex forecast'!$S$7:$S$210,'Allocation of site-spec costs'!$D654,'Capex forecast'!$Q$7:$Q$210,"Customer Connection")</f>
        <v>0</v>
      </c>
      <c r="I654" s="32">
        <f>SUMIFS('Capex forecast'!H$7:H$210,'Capex forecast'!$T$7:$T$210,'Allocation of site-spec costs'!$B654,'Capex forecast'!$S$7:$S$210,'Allocation of site-spec costs'!$D654,'Capex forecast'!$Q$7:$Q$210,"Customer Connection")</f>
        <v>0</v>
      </c>
      <c r="J654" s="32">
        <f>SUMIFS('Capex forecast'!I$7:I$210,'Capex forecast'!$T$7:$T$210,'Allocation of site-spec costs'!$B654,'Capex forecast'!$S$7:$S$210,'Allocation of site-spec costs'!$D654,'Capex forecast'!$Q$7:$Q$210,"Customer Connection")</f>
        <v>0</v>
      </c>
      <c r="K654" s="32">
        <f>SUMIFS('Capex forecast'!J$7:J$210,'Capex forecast'!$T$7:$T$210,'Allocation of site-spec costs'!$B654,'Capex forecast'!$S$7:$S$210,'Allocation of site-spec costs'!$D654,'Capex forecast'!$Q$7:$Q$210,"Customer Connection")</f>
        <v>0</v>
      </c>
      <c r="L654" s="32">
        <f>SUMIFS('Capex forecast'!K$7:K$210,'Capex forecast'!$T$7:$T$210,'Allocation of site-spec costs'!$B654,'Capex forecast'!$S$7:$S$210,'Allocation of site-spec costs'!$D654,'Capex forecast'!$Q$7:$Q$210,"Customer Connection")</f>
        <v>0</v>
      </c>
      <c r="M654" s="32">
        <f>SUMIFS('Capex forecast'!L$7:L$210,'Capex forecast'!$T$7:$T$210,'Allocation of site-spec costs'!$B654,'Capex forecast'!$S$7:$S$210,'Allocation of site-spec costs'!$D654,'Capex forecast'!$Q$7:$Q$210,"Customer Connection")</f>
        <v>0</v>
      </c>
      <c r="N654" s="32">
        <f>SUMIFS('Capex forecast'!M$7:M$210,'Capex forecast'!$T$7:$T$210,'Allocation of site-spec costs'!$B654,'Capex forecast'!$S$7:$S$210,'Allocation of site-spec costs'!$D654,'Capex forecast'!$Q$7:$Q$210,"Customer Connection")</f>
        <v>0</v>
      </c>
      <c r="O654" s="32">
        <f>SUMIFS('Capex forecast'!N$7:N$210,'Capex forecast'!$T$7:$T$210,'Allocation of site-spec costs'!$B654,'Capex forecast'!$S$7:$S$210,'Allocation of site-spec costs'!$D654,'Capex forecast'!$Q$7:$Q$210,"Customer Connection")</f>
        <v>0</v>
      </c>
      <c r="Q654" s="6" t="s">
        <v>131</v>
      </c>
      <c r="R654" s="6" t="str">
        <f>INDEX('Raw demand forecast'!$M$7:$M$5830,MATCH($Q654,'Raw demand forecast'!$B$7:$B$5830,0))</f>
        <v>No</v>
      </c>
      <c r="S654" s="6" t="str">
        <f>IF(COUNTIF($Q$93:Q654,$B654) = 1, "LV", IF(COUNTIF($Q$93:Q654,$B654) = 2, "HV", "ST"))</f>
        <v>ST</v>
      </c>
      <c r="T654" s="6" t="str">
        <f>INDEX('Demand forecast and growth rate'!$E$7:$E$273,MATCH($Q654,'Demand forecast and growth rate'!$B$7:$B$273,0))</f>
        <v>Small growth</v>
      </c>
      <c r="U654" s="32">
        <f>SUMIFS('Capex forecast'!E$7:E$210,'Capex forecast'!$T$7:$T$210,$Q654,'Capex forecast'!$S$7:$S$210,$S654,'Capex forecast'!$Q$7:$Q$210,"Augex")</f>
        <v>0</v>
      </c>
      <c r="V654" s="32">
        <f>SUMIFS('Capex forecast'!F$7:F$210,'Capex forecast'!$T$7:$T$210,$Q654,'Capex forecast'!$S$7:$S$210,$S654,'Capex forecast'!$Q$7:$Q$210,"Augex")</f>
        <v>0</v>
      </c>
      <c r="W654" s="32">
        <f>SUMIFS('Capex forecast'!G$7:G$210,'Capex forecast'!$T$7:$T$210,$Q654,'Capex forecast'!$S$7:$S$210,$S654,'Capex forecast'!$Q$7:$Q$210,"Augex")</f>
        <v>0</v>
      </c>
      <c r="X654" s="32">
        <f>SUMIFS('Capex forecast'!H$7:H$210,'Capex forecast'!$T$7:$T$210,$Q654,'Capex forecast'!$S$7:$S$210,$S654,'Capex forecast'!$Q$7:$Q$210,"Augex")</f>
        <v>0</v>
      </c>
      <c r="Y654" s="32">
        <f>SUMIFS('Capex forecast'!I$7:I$210,'Capex forecast'!$T$7:$T$210,$Q654,'Capex forecast'!$S$7:$S$210,$S654,'Capex forecast'!$Q$7:$Q$210,"Augex")</f>
        <v>0</v>
      </c>
      <c r="Z654" s="32">
        <f>SUMIFS('Capex forecast'!J$7:J$210,'Capex forecast'!$T$7:$T$210,$Q654,'Capex forecast'!$S$7:$S$210,$S654,'Capex forecast'!$Q$7:$Q$210,"Augex")</f>
        <v>0</v>
      </c>
      <c r="AA654" s="32">
        <f>SUMIFS('Capex forecast'!K$7:K$210,'Capex forecast'!$T$7:$T$210,$Q654,'Capex forecast'!$S$7:$S$210,$S654,'Capex forecast'!$Q$7:$Q$210,"Augex")</f>
        <v>0</v>
      </c>
      <c r="AB654" s="32">
        <f>SUMIFS('Capex forecast'!L$7:L$210,'Capex forecast'!$T$7:$T$210,$Q654,'Capex forecast'!$S$7:$S$210,$S654,'Capex forecast'!$Q$7:$Q$210,"Augex")</f>
        <v>0</v>
      </c>
      <c r="AC654" s="32">
        <f>SUMIFS('Capex forecast'!M$7:M$210,'Capex forecast'!$T$7:$T$210,$Q654,'Capex forecast'!$S$7:$S$210,$S654,'Capex forecast'!$Q$7:$Q$210,"Augex")</f>
        <v>0</v>
      </c>
      <c r="AD654" s="32">
        <f>SUMIFS('Capex forecast'!N$7:N$210,'Capex forecast'!$T$7:$T$210,$Q654,'Capex forecast'!$S$7:$S$210,$S654,'Capex forecast'!$Q$7:$Q$210,"Augex")</f>
        <v>0</v>
      </c>
      <c r="AF654" s="6" t="s">
        <v>131</v>
      </c>
      <c r="AG654" s="6" t="str">
        <f>INDEX('Raw demand forecast'!$M$7:$M$5830,MATCH($Q654,'Raw demand forecast'!$B$7:$B$5830,0))</f>
        <v>No</v>
      </c>
      <c r="AH654" s="6" t="str">
        <f>IF(COUNTIF($AF$93:AF654,$B654) = 1, "LV", IF(COUNTIF($AF$93:AF654,$B654) = 2, "HV", "ST"))</f>
        <v>ST</v>
      </c>
      <c r="AI654" s="6" t="str">
        <f>INDEX('Demand forecast and growth rate'!$E$7:$E$273,MATCH($Q654,'Demand forecast and growth rate'!$B$7:$B$273,0))</f>
        <v>Small growth</v>
      </c>
      <c r="AJ654" s="53">
        <f>SUMIFS('Capex forecast'!E$7:E$210,'Capex forecast'!$T$7:$T$210,$AF654,'Capex forecast'!$S$7:$S$210,$AH654,'Capex forecast'!$Q$7:$Q$210,"Repex")</f>
        <v>2449406</v>
      </c>
      <c r="AK654" s="53">
        <f>SUMIFS('Capex forecast'!F$7:F$210,'Capex forecast'!$T$7:$T$210,$AF654,'Capex forecast'!$S$7:$S$210,$AH654,'Capex forecast'!$Q$7:$Q$210,"Repex")</f>
        <v>0</v>
      </c>
      <c r="AL654" s="53">
        <f>SUMIFS('Capex forecast'!G$7:G$210,'Capex forecast'!$T$7:$T$210,$AF654,'Capex forecast'!$S$7:$S$210,$AH654,'Capex forecast'!$Q$7:$Q$210,"Repex")</f>
        <v>0</v>
      </c>
      <c r="AM654" s="53">
        <f>SUMIFS('Capex forecast'!H$7:H$210,'Capex forecast'!$T$7:$T$210,$AF654,'Capex forecast'!$S$7:$S$210,$AH654,'Capex forecast'!$Q$7:$Q$210,"Repex")</f>
        <v>0</v>
      </c>
      <c r="AN654" s="53">
        <f>SUMIFS('Capex forecast'!I$7:I$210,'Capex forecast'!$T$7:$T$210,$AF654,'Capex forecast'!$S$7:$S$210,$AH654,'Capex forecast'!$Q$7:$Q$210,"Repex")</f>
        <v>0</v>
      </c>
      <c r="AO654" s="53">
        <f>SUMIFS('Capex forecast'!J$7:J$210,'Capex forecast'!$T$7:$T$210,$AF654,'Capex forecast'!$S$7:$S$210,$AH654,'Capex forecast'!$Q$7:$Q$210,"Repex")</f>
        <v>0</v>
      </c>
      <c r="AP654" s="53">
        <f>SUMIFS('Capex forecast'!K$7:K$210,'Capex forecast'!$T$7:$T$210,$AF654,'Capex forecast'!$S$7:$S$210,$AH654,'Capex forecast'!$Q$7:$Q$210,"Repex")</f>
        <v>0</v>
      </c>
      <c r="AQ654" s="53">
        <f>SUMIFS('Capex forecast'!L$7:L$210,'Capex forecast'!$T$7:$T$210,$AF654,'Capex forecast'!$S$7:$S$210,$AH654,'Capex forecast'!$Q$7:$Q$210,"Repex")</f>
        <v>0</v>
      </c>
      <c r="AR654" s="53">
        <f>SUMIFS('Capex forecast'!M$7:M$210,'Capex forecast'!$T$7:$T$210,$AF654,'Capex forecast'!$S$7:$S$210,$AH654,'Capex forecast'!$Q$7:$Q$210,"Repex")</f>
        <v>0</v>
      </c>
      <c r="AS654" s="53">
        <f>SUMIFS('Capex forecast'!N$7:N$210,'Capex forecast'!$T$7:$T$210,$AF654,'Capex forecast'!$S$7:$S$210,$AH654,'Capex forecast'!$Q$7:$Q$210,"Repex")</f>
        <v>0</v>
      </c>
    </row>
    <row r="655" spans="2:45" ht="15">
      <c r="B655" s="6" t="s">
        <v>609</v>
      </c>
      <c r="C655" s="6" t="str">
        <f>INDEX('Raw demand forecast'!$M$7:$M$5830,MATCH($B655,'Raw demand forecast'!$B$7:$B$5830,0))</f>
        <v>Yes</v>
      </c>
      <c r="D655" s="6" t="str">
        <f>IF(COUNTIF($B$93:B655,$B655) = 1, "LV", IF(COUNTIF($B$93:B655,$B655) = 2, "HV", "ST"))</f>
        <v>ST</v>
      </c>
      <c r="E655" s="6" t="str">
        <f>INDEX('Demand forecast and growth rate'!$E$7:$E$273,MATCH($B655,'Demand forecast and growth rate'!$B$7:$B$273,0))</f>
        <v>Steady/falling</v>
      </c>
      <c r="F655" s="32">
        <f>SUMIFS('Capex forecast'!E$7:E$210,'Capex forecast'!$T$7:$T$210,'Allocation of site-spec costs'!$B655,'Capex forecast'!$S$7:$S$210,'Allocation of site-spec costs'!$D655,'Capex forecast'!$Q$7:$Q$210,"Customer Connection")</f>
        <v>0</v>
      </c>
      <c r="G655" s="32">
        <f>SUMIFS('Capex forecast'!F$7:F$210,'Capex forecast'!$T$7:$T$210,'Allocation of site-spec costs'!$B655,'Capex forecast'!$S$7:$S$210,'Allocation of site-spec costs'!$D655,'Capex forecast'!$Q$7:$Q$210,"Customer Connection")</f>
        <v>0</v>
      </c>
      <c r="H655" s="32">
        <f>SUMIFS('Capex forecast'!G$7:G$210,'Capex forecast'!$T$7:$T$210,'Allocation of site-spec costs'!$B655,'Capex forecast'!$S$7:$S$210,'Allocation of site-spec costs'!$D655,'Capex forecast'!$Q$7:$Q$210,"Customer Connection")</f>
        <v>0</v>
      </c>
      <c r="I655" s="32">
        <f>SUMIFS('Capex forecast'!H$7:H$210,'Capex forecast'!$T$7:$T$210,'Allocation of site-spec costs'!$B655,'Capex forecast'!$S$7:$S$210,'Allocation of site-spec costs'!$D655,'Capex forecast'!$Q$7:$Q$210,"Customer Connection")</f>
        <v>0</v>
      </c>
      <c r="J655" s="32">
        <f>SUMIFS('Capex forecast'!I$7:I$210,'Capex forecast'!$T$7:$T$210,'Allocation of site-spec costs'!$B655,'Capex forecast'!$S$7:$S$210,'Allocation of site-spec costs'!$D655,'Capex forecast'!$Q$7:$Q$210,"Customer Connection")</f>
        <v>0</v>
      </c>
      <c r="K655" s="32">
        <f>SUMIFS('Capex forecast'!J$7:J$210,'Capex forecast'!$T$7:$T$210,'Allocation of site-spec costs'!$B655,'Capex forecast'!$S$7:$S$210,'Allocation of site-spec costs'!$D655,'Capex forecast'!$Q$7:$Q$210,"Customer Connection")</f>
        <v>0</v>
      </c>
      <c r="L655" s="32">
        <f>SUMIFS('Capex forecast'!K$7:K$210,'Capex forecast'!$T$7:$T$210,'Allocation of site-spec costs'!$B655,'Capex forecast'!$S$7:$S$210,'Allocation of site-spec costs'!$D655,'Capex forecast'!$Q$7:$Q$210,"Customer Connection")</f>
        <v>0</v>
      </c>
      <c r="M655" s="32">
        <f>SUMIFS('Capex forecast'!L$7:L$210,'Capex forecast'!$T$7:$T$210,'Allocation of site-spec costs'!$B655,'Capex forecast'!$S$7:$S$210,'Allocation of site-spec costs'!$D655,'Capex forecast'!$Q$7:$Q$210,"Customer Connection")</f>
        <v>0</v>
      </c>
      <c r="N655" s="32">
        <f>SUMIFS('Capex forecast'!M$7:M$210,'Capex forecast'!$T$7:$T$210,'Allocation of site-spec costs'!$B655,'Capex forecast'!$S$7:$S$210,'Allocation of site-spec costs'!$D655,'Capex forecast'!$Q$7:$Q$210,"Customer Connection")</f>
        <v>0</v>
      </c>
      <c r="O655" s="32">
        <f>SUMIFS('Capex forecast'!N$7:N$210,'Capex forecast'!$T$7:$T$210,'Allocation of site-spec costs'!$B655,'Capex forecast'!$S$7:$S$210,'Allocation of site-spec costs'!$D655,'Capex forecast'!$Q$7:$Q$210,"Customer Connection")</f>
        <v>0</v>
      </c>
      <c r="Q655" s="6" t="s">
        <v>609</v>
      </c>
      <c r="R655" s="6" t="str">
        <f>INDEX('Raw demand forecast'!$M$7:$M$5830,MATCH($Q655,'Raw demand forecast'!$B$7:$B$5830,0))</f>
        <v>Yes</v>
      </c>
      <c r="S655" s="6" t="str">
        <f>IF(COUNTIF($Q$93:Q655,$B655) = 1, "LV", IF(COUNTIF($Q$93:Q655,$B655) = 2, "HV", "ST"))</f>
        <v>ST</v>
      </c>
      <c r="T655" s="6" t="str">
        <f>INDEX('Demand forecast and growth rate'!$E$7:$E$273,MATCH($Q655,'Demand forecast and growth rate'!$B$7:$B$273,0))</f>
        <v>Steady/falling</v>
      </c>
      <c r="U655" s="32">
        <f>SUMIFS('Capex forecast'!E$7:E$210,'Capex forecast'!$T$7:$T$210,$Q655,'Capex forecast'!$S$7:$S$210,$S655,'Capex forecast'!$Q$7:$Q$210,"Augex")</f>
        <v>0</v>
      </c>
      <c r="V655" s="32">
        <f>SUMIFS('Capex forecast'!F$7:F$210,'Capex forecast'!$T$7:$T$210,$Q655,'Capex forecast'!$S$7:$S$210,$S655,'Capex forecast'!$Q$7:$Q$210,"Augex")</f>
        <v>0</v>
      </c>
      <c r="W655" s="32">
        <f>SUMIFS('Capex forecast'!G$7:G$210,'Capex forecast'!$T$7:$T$210,$Q655,'Capex forecast'!$S$7:$S$210,$S655,'Capex forecast'!$Q$7:$Q$210,"Augex")</f>
        <v>0</v>
      </c>
      <c r="X655" s="32">
        <f>SUMIFS('Capex forecast'!H$7:H$210,'Capex forecast'!$T$7:$T$210,$Q655,'Capex forecast'!$S$7:$S$210,$S655,'Capex forecast'!$Q$7:$Q$210,"Augex")</f>
        <v>0</v>
      </c>
      <c r="Y655" s="32">
        <f>SUMIFS('Capex forecast'!I$7:I$210,'Capex forecast'!$T$7:$T$210,$Q655,'Capex forecast'!$S$7:$S$210,$S655,'Capex forecast'!$Q$7:$Q$210,"Augex")</f>
        <v>0</v>
      </c>
      <c r="Z655" s="32">
        <f>SUMIFS('Capex forecast'!J$7:J$210,'Capex forecast'!$T$7:$T$210,$Q655,'Capex forecast'!$S$7:$S$210,$S655,'Capex forecast'!$Q$7:$Q$210,"Augex")</f>
        <v>0</v>
      </c>
      <c r="AA655" s="32">
        <f>SUMIFS('Capex forecast'!K$7:K$210,'Capex forecast'!$T$7:$T$210,$Q655,'Capex forecast'!$S$7:$S$210,$S655,'Capex forecast'!$Q$7:$Q$210,"Augex")</f>
        <v>0</v>
      </c>
      <c r="AB655" s="32">
        <f>SUMIFS('Capex forecast'!L$7:L$210,'Capex forecast'!$T$7:$T$210,$Q655,'Capex forecast'!$S$7:$S$210,$S655,'Capex forecast'!$Q$7:$Q$210,"Augex")</f>
        <v>0</v>
      </c>
      <c r="AC655" s="32">
        <f>SUMIFS('Capex forecast'!M$7:M$210,'Capex forecast'!$T$7:$T$210,$Q655,'Capex forecast'!$S$7:$S$210,$S655,'Capex forecast'!$Q$7:$Q$210,"Augex")</f>
        <v>0</v>
      </c>
      <c r="AD655" s="32">
        <f>SUMIFS('Capex forecast'!N$7:N$210,'Capex forecast'!$T$7:$T$210,$Q655,'Capex forecast'!$S$7:$S$210,$S655,'Capex forecast'!$Q$7:$Q$210,"Augex")</f>
        <v>0</v>
      </c>
      <c r="AF655" s="6" t="s">
        <v>609</v>
      </c>
      <c r="AG655" s="6" t="str">
        <f>INDEX('Raw demand forecast'!$M$7:$M$5830,MATCH($Q655,'Raw demand forecast'!$B$7:$B$5830,0))</f>
        <v>Yes</v>
      </c>
      <c r="AH655" s="6" t="str">
        <f>IF(COUNTIF($AF$93:AF655,$B655) = 1, "LV", IF(COUNTIF($AF$93:AF655,$B655) = 2, "HV", "ST"))</f>
        <v>ST</v>
      </c>
      <c r="AI655" s="6" t="str">
        <f>INDEX('Demand forecast and growth rate'!$E$7:$E$273,MATCH($Q655,'Demand forecast and growth rate'!$B$7:$B$273,0))</f>
        <v>Steady/falling</v>
      </c>
      <c r="AJ655" s="53">
        <f>SUMIFS('Capex forecast'!E$7:E$210,'Capex forecast'!$T$7:$T$210,$AF655,'Capex forecast'!$S$7:$S$210,$AH655,'Capex forecast'!$Q$7:$Q$210,"Repex")</f>
        <v>0</v>
      </c>
      <c r="AK655" s="53">
        <f>SUMIFS('Capex forecast'!F$7:F$210,'Capex forecast'!$T$7:$T$210,$AF655,'Capex forecast'!$S$7:$S$210,$AH655,'Capex forecast'!$Q$7:$Q$210,"Repex")</f>
        <v>0</v>
      </c>
      <c r="AL655" s="53">
        <f>SUMIFS('Capex forecast'!G$7:G$210,'Capex forecast'!$T$7:$T$210,$AF655,'Capex forecast'!$S$7:$S$210,$AH655,'Capex forecast'!$Q$7:$Q$210,"Repex")</f>
        <v>0</v>
      </c>
      <c r="AM655" s="53">
        <f>SUMIFS('Capex forecast'!H$7:H$210,'Capex forecast'!$T$7:$T$210,$AF655,'Capex forecast'!$S$7:$S$210,$AH655,'Capex forecast'!$Q$7:$Q$210,"Repex")</f>
        <v>0</v>
      </c>
      <c r="AN655" s="53">
        <f>SUMIFS('Capex forecast'!I$7:I$210,'Capex forecast'!$T$7:$T$210,$AF655,'Capex forecast'!$S$7:$S$210,$AH655,'Capex forecast'!$Q$7:$Q$210,"Repex")</f>
        <v>0</v>
      </c>
      <c r="AO655" s="53">
        <f>SUMIFS('Capex forecast'!J$7:J$210,'Capex forecast'!$T$7:$T$210,$AF655,'Capex forecast'!$S$7:$S$210,$AH655,'Capex forecast'!$Q$7:$Q$210,"Repex")</f>
        <v>0</v>
      </c>
      <c r="AP655" s="53">
        <f>SUMIFS('Capex forecast'!K$7:K$210,'Capex forecast'!$T$7:$T$210,$AF655,'Capex forecast'!$S$7:$S$210,$AH655,'Capex forecast'!$Q$7:$Q$210,"Repex")</f>
        <v>0</v>
      </c>
      <c r="AQ655" s="53">
        <f>SUMIFS('Capex forecast'!L$7:L$210,'Capex forecast'!$T$7:$T$210,$AF655,'Capex forecast'!$S$7:$S$210,$AH655,'Capex forecast'!$Q$7:$Q$210,"Repex")</f>
        <v>0</v>
      </c>
      <c r="AR655" s="53">
        <f>SUMIFS('Capex forecast'!M$7:M$210,'Capex forecast'!$T$7:$T$210,$AF655,'Capex forecast'!$S$7:$S$210,$AH655,'Capex forecast'!$Q$7:$Q$210,"Repex")</f>
        <v>0</v>
      </c>
      <c r="AS655" s="53">
        <f>SUMIFS('Capex forecast'!N$7:N$210,'Capex forecast'!$T$7:$T$210,$AF655,'Capex forecast'!$S$7:$S$210,$AH655,'Capex forecast'!$Q$7:$Q$210,"Repex")</f>
        <v>0</v>
      </c>
    </row>
    <row r="656" spans="2:45" ht="15">
      <c r="B656" s="6" t="s">
        <v>608</v>
      </c>
      <c r="C656" s="6" t="str">
        <f>INDEX('Raw demand forecast'!$M$7:$M$5830,MATCH($B656,'Raw demand forecast'!$B$7:$B$5830,0))</f>
        <v>Yes</v>
      </c>
      <c r="D656" s="6" t="str">
        <f>IF(COUNTIF($B$93:B656,$B656) = 1, "LV", IF(COUNTIF($B$93:B656,$B656) = 2, "HV", "ST"))</f>
        <v>ST</v>
      </c>
      <c r="E656" s="6" t="str">
        <f>INDEX('Demand forecast and growth rate'!$E$7:$E$273,MATCH($B656,'Demand forecast and growth rate'!$B$7:$B$273,0))</f>
        <v>Steady/falling</v>
      </c>
      <c r="F656" s="32">
        <f>SUMIFS('Capex forecast'!E$7:E$210,'Capex forecast'!$T$7:$T$210,'Allocation of site-spec costs'!$B656,'Capex forecast'!$S$7:$S$210,'Allocation of site-spec costs'!$D656,'Capex forecast'!$Q$7:$Q$210,"Customer Connection")</f>
        <v>0</v>
      </c>
      <c r="G656" s="32">
        <f>SUMIFS('Capex forecast'!F$7:F$210,'Capex forecast'!$T$7:$T$210,'Allocation of site-spec costs'!$B656,'Capex forecast'!$S$7:$S$210,'Allocation of site-spec costs'!$D656,'Capex forecast'!$Q$7:$Q$210,"Customer Connection")</f>
        <v>0</v>
      </c>
      <c r="H656" s="32">
        <f>SUMIFS('Capex forecast'!G$7:G$210,'Capex forecast'!$T$7:$T$210,'Allocation of site-spec costs'!$B656,'Capex forecast'!$S$7:$S$210,'Allocation of site-spec costs'!$D656,'Capex forecast'!$Q$7:$Q$210,"Customer Connection")</f>
        <v>0</v>
      </c>
      <c r="I656" s="32">
        <f>SUMIFS('Capex forecast'!H$7:H$210,'Capex forecast'!$T$7:$T$210,'Allocation of site-spec costs'!$B656,'Capex forecast'!$S$7:$S$210,'Allocation of site-spec costs'!$D656,'Capex forecast'!$Q$7:$Q$210,"Customer Connection")</f>
        <v>0</v>
      </c>
      <c r="J656" s="32">
        <f>SUMIFS('Capex forecast'!I$7:I$210,'Capex forecast'!$T$7:$T$210,'Allocation of site-spec costs'!$B656,'Capex forecast'!$S$7:$S$210,'Allocation of site-spec costs'!$D656,'Capex forecast'!$Q$7:$Q$210,"Customer Connection")</f>
        <v>0</v>
      </c>
      <c r="K656" s="32">
        <f>SUMIFS('Capex forecast'!J$7:J$210,'Capex forecast'!$T$7:$T$210,'Allocation of site-spec costs'!$B656,'Capex forecast'!$S$7:$S$210,'Allocation of site-spec costs'!$D656,'Capex forecast'!$Q$7:$Q$210,"Customer Connection")</f>
        <v>0</v>
      </c>
      <c r="L656" s="32">
        <f>SUMIFS('Capex forecast'!K$7:K$210,'Capex forecast'!$T$7:$T$210,'Allocation of site-spec costs'!$B656,'Capex forecast'!$S$7:$S$210,'Allocation of site-spec costs'!$D656,'Capex forecast'!$Q$7:$Q$210,"Customer Connection")</f>
        <v>0</v>
      </c>
      <c r="M656" s="32">
        <f>SUMIFS('Capex forecast'!L$7:L$210,'Capex forecast'!$T$7:$T$210,'Allocation of site-spec costs'!$B656,'Capex forecast'!$S$7:$S$210,'Allocation of site-spec costs'!$D656,'Capex forecast'!$Q$7:$Q$210,"Customer Connection")</f>
        <v>0</v>
      </c>
      <c r="N656" s="32">
        <f>SUMIFS('Capex forecast'!M$7:M$210,'Capex forecast'!$T$7:$T$210,'Allocation of site-spec costs'!$B656,'Capex forecast'!$S$7:$S$210,'Allocation of site-spec costs'!$D656,'Capex forecast'!$Q$7:$Q$210,"Customer Connection")</f>
        <v>0</v>
      </c>
      <c r="O656" s="32">
        <f>SUMIFS('Capex forecast'!N$7:N$210,'Capex forecast'!$T$7:$T$210,'Allocation of site-spec costs'!$B656,'Capex forecast'!$S$7:$S$210,'Allocation of site-spec costs'!$D656,'Capex forecast'!$Q$7:$Q$210,"Customer Connection")</f>
        <v>0</v>
      </c>
      <c r="Q656" s="6" t="s">
        <v>608</v>
      </c>
      <c r="R656" s="6" t="str">
        <f>INDEX('Raw demand forecast'!$M$7:$M$5830,MATCH($Q656,'Raw demand forecast'!$B$7:$B$5830,0))</f>
        <v>Yes</v>
      </c>
      <c r="S656" s="6" t="str">
        <f>IF(COUNTIF($Q$93:Q656,$B656) = 1, "LV", IF(COUNTIF($Q$93:Q656,$B656) = 2, "HV", "ST"))</f>
        <v>ST</v>
      </c>
      <c r="T656" s="6" t="str">
        <f>INDEX('Demand forecast and growth rate'!$E$7:$E$273,MATCH($Q656,'Demand forecast and growth rate'!$B$7:$B$273,0))</f>
        <v>Steady/falling</v>
      </c>
      <c r="U656" s="32">
        <f>SUMIFS('Capex forecast'!E$7:E$210,'Capex forecast'!$T$7:$T$210,$Q656,'Capex forecast'!$S$7:$S$210,$S656,'Capex forecast'!$Q$7:$Q$210,"Augex")</f>
        <v>0</v>
      </c>
      <c r="V656" s="32">
        <f>SUMIFS('Capex forecast'!F$7:F$210,'Capex forecast'!$T$7:$T$210,$Q656,'Capex forecast'!$S$7:$S$210,$S656,'Capex forecast'!$Q$7:$Q$210,"Augex")</f>
        <v>0</v>
      </c>
      <c r="W656" s="32">
        <f>SUMIFS('Capex forecast'!G$7:G$210,'Capex forecast'!$T$7:$T$210,$Q656,'Capex forecast'!$S$7:$S$210,$S656,'Capex forecast'!$Q$7:$Q$210,"Augex")</f>
        <v>0</v>
      </c>
      <c r="X656" s="32">
        <f>SUMIFS('Capex forecast'!H$7:H$210,'Capex forecast'!$T$7:$T$210,$Q656,'Capex forecast'!$S$7:$S$210,$S656,'Capex forecast'!$Q$7:$Q$210,"Augex")</f>
        <v>0</v>
      </c>
      <c r="Y656" s="32">
        <f>SUMIFS('Capex forecast'!I$7:I$210,'Capex forecast'!$T$7:$T$210,$Q656,'Capex forecast'!$S$7:$S$210,$S656,'Capex forecast'!$Q$7:$Q$210,"Augex")</f>
        <v>0</v>
      </c>
      <c r="Z656" s="32">
        <f>SUMIFS('Capex forecast'!J$7:J$210,'Capex forecast'!$T$7:$T$210,$Q656,'Capex forecast'!$S$7:$S$210,$S656,'Capex forecast'!$Q$7:$Q$210,"Augex")</f>
        <v>0</v>
      </c>
      <c r="AA656" s="32">
        <f>SUMIFS('Capex forecast'!K$7:K$210,'Capex forecast'!$T$7:$T$210,$Q656,'Capex forecast'!$S$7:$S$210,$S656,'Capex forecast'!$Q$7:$Q$210,"Augex")</f>
        <v>0</v>
      </c>
      <c r="AB656" s="32">
        <f>SUMIFS('Capex forecast'!L$7:L$210,'Capex forecast'!$T$7:$T$210,$Q656,'Capex forecast'!$S$7:$S$210,$S656,'Capex forecast'!$Q$7:$Q$210,"Augex")</f>
        <v>0</v>
      </c>
      <c r="AC656" s="32">
        <f>SUMIFS('Capex forecast'!M$7:M$210,'Capex forecast'!$T$7:$T$210,$Q656,'Capex forecast'!$S$7:$S$210,$S656,'Capex forecast'!$Q$7:$Q$210,"Augex")</f>
        <v>0</v>
      </c>
      <c r="AD656" s="32">
        <f>SUMIFS('Capex forecast'!N$7:N$210,'Capex forecast'!$T$7:$T$210,$Q656,'Capex forecast'!$S$7:$S$210,$S656,'Capex forecast'!$Q$7:$Q$210,"Augex")</f>
        <v>0</v>
      </c>
      <c r="AF656" s="6" t="s">
        <v>608</v>
      </c>
      <c r="AG656" s="6" t="str">
        <f>INDEX('Raw demand forecast'!$M$7:$M$5830,MATCH($Q656,'Raw demand forecast'!$B$7:$B$5830,0))</f>
        <v>Yes</v>
      </c>
      <c r="AH656" s="6" t="str">
        <f>IF(COUNTIF($AF$93:AF656,$B656) = 1, "LV", IF(COUNTIF($AF$93:AF656,$B656) = 2, "HV", "ST"))</f>
        <v>ST</v>
      </c>
      <c r="AI656" s="6" t="str">
        <f>INDEX('Demand forecast and growth rate'!$E$7:$E$273,MATCH($Q656,'Demand forecast and growth rate'!$B$7:$B$273,0))</f>
        <v>Steady/falling</v>
      </c>
      <c r="AJ656" s="53">
        <f>SUMIFS('Capex forecast'!E$7:E$210,'Capex forecast'!$T$7:$T$210,$AF656,'Capex forecast'!$S$7:$S$210,$AH656,'Capex forecast'!$Q$7:$Q$210,"Repex")</f>
        <v>0</v>
      </c>
      <c r="AK656" s="53">
        <f>SUMIFS('Capex forecast'!F$7:F$210,'Capex forecast'!$T$7:$T$210,$AF656,'Capex forecast'!$S$7:$S$210,$AH656,'Capex forecast'!$Q$7:$Q$210,"Repex")</f>
        <v>0</v>
      </c>
      <c r="AL656" s="53">
        <f>SUMIFS('Capex forecast'!G$7:G$210,'Capex forecast'!$T$7:$T$210,$AF656,'Capex forecast'!$S$7:$S$210,$AH656,'Capex forecast'!$Q$7:$Q$210,"Repex")</f>
        <v>0</v>
      </c>
      <c r="AM656" s="53">
        <f>SUMIFS('Capex forecast'!H$7:H$210,'Capex forecast'!$T$7:$T$210,$AF656,'Capex forecast'!$S$7:$S$210,$AH656,'Capex forecast'!$Q$7:$Q$210,"Repex")</f>
        <v>0</v>
      </c>
      <c r="AN656" s="53">
        <f>SUMIFS('Capex forecast'!I$7:I$210,'Capex forecast'!$T$7:$T$210,$AF656,'Capex forecast'!$S$7:$S$210,$AH656,'Capex forecast'!$Q$7:$Q$210,"Repex")</f>
        <v>0</v>
      </c>
      <c r="AO656" s="53">
        <f>SUMIFS('Capex forecast'!J$7:J$210,'Capex forecast'!$T$7:$T$210,$AF656,'Capex forecast'!$S$7:$S$210,$AH656,'Capex forecast'!$Q$7:$Q$210,"Repex")</f>
        <v>0</v>
      </c>
      <c r="AP656" s="53">
        <f>SUMIFS('Capex forecast'!K$7:K$210,'Capex forecast'!$T$7:$T$210,$AF656,'Capex forecast'!$S$7:$S$210,$AH656,'Capex forecast'!$Q$7:$Q$210,"Repex")</f>
        <v>0</v>
      </c>
      <c r="AQ656" s="53">
        <f>SUMIFS('Capex forecast'!L$7:L$210,'Capex forecast'!$T$7:$T$210,$AF656,'Capex forecast'!$S$7:$S$210,$AH656,'Capex forecast'!$Q$7:$Q$210,"Repex")</f>
        <v>0</v>
      </c>
      <c r="AR656" s="53">
        <f>SUMIFS('Capex forecast'!M$7:M$210,'Capex forecast'!$T$7:$T$210,$AF656,'Capex forecast'!$S$7:$S$210,$AH656,'Capex forecast'!$Q$7:$Q$210,"Repex")</f>
        <v>0</v>
      </c>
      <c r="AS656" s="53">
        <f>SUMIFS('Capex forecast'!N$7:N$210,'Capex forecast'!$T$7:$T$210,$AF656,'Capex forecast'!$S$7:$S$210,$AH656,'Capex forecast'!$Q$7:$Q$210,"Repex")</f>
        <v>0</v>
      </c>
    </row>
    <row r="657" spans="2:45" ht="15">
      <c r="B657" s="6" t="s">
        <v>133</v>
      </c>
      <c r="C657" s="6" t="str">
        <f>INDEX('Raw demand forecast'!$M$7:$M$5830,MATCH($B657,'Raw demand forecast'!$B$7:$B$5830,0))</f>
        <v>No</v>
      </c>
      <c r="D657" s="6" t="str">
        <f>IF(COUNTIF($B$93:B657,$B657) = 1, "LV", IF(COUNTIF($B$93:B657,$B657) = 2, "HV", "ST"))</f>
        <v>ST</v>
      </c>
      <c r="E657" s="6" t="str">
        <f>INDEX('Demand forecast and growth rate'!$E$7:$E$273,MATCH($B657,'Demand forecast and growth rate'!$B$7:$B$273,0))</f>
        <v>High growth</v>
      </c>
      <c r="F657" s="32">
        <f>SUMIFS('Capex forecast'!E$7:E$210,'Capex forecast'!$T$7:$T$210,'Allocation of site-spec costs'!$B657,'Capex forecast'!$S$7:$S$210,'Allocation of site-spec costs'!$D657,'Capex forecast'!$Q$7:$Q$210,"Customer Connection")</f>
        <v>0</v>
      </c>
      <c r="G657" s="32">
        <f>SUMIFS('Capex forecast'!F$7:F$210,'Capex forecast'!$T$7:$T$210,'Allocation of site-spec costs'!$B657,'Capex forecast'!$S$7:$S$210,'Allocation of site-spec costs'!$D657,'Capex forecast'!$Q$7:$Q$210,"Customer Connection")</f>
        <v>0</v>
      </c>
      <c r="H657" s="32">
        <f>SUMIFS('Capex forecast'!G$7:G$210,'Capex forecast'!$T$7:$T$210,'Allocation of site-spec costs'!$B657,'Capex forecast'!$S$7:$S$210,'Allocation of site-spec costs'!$D657,'Capex forecast'!$Q$7:$Q$210,"Customer Connection")</f>
        <v>0</v>
      </c>
      <c r="I657" s="32">
        <f>SUMIFS('Capex forecast'!H$7:H$210,'Capex forecast'!$T$7:$T$210,'Allocation of site-spec costs'!$B657,'Capex forecast'!$S$7:$S$210,'Allocation of site-spec costs'!$D657,'Capex forecast'!$Q$7:$Q$210,"Customer Connection")</f>
        <v>0</v>
      </c>
      <c r="J657" s="32">
        <f>SUMIFS('Capex forecast'!I$7:I$210,'Capex forecast'!$T$7:$T$210,'Allocation of site-spec costs'!$B657,'Capex forecast'!$S$7:$S$210,'Allocation of site-spec costs'!$D657,'Capex forecast'!$Q$7:$Q$210,"Customer Connection")</f>
        <v>0</v>
      </c>
      <c r="K657" s="32">
        <f>SUMIFS('Capex forecast'!J$7:J$210,'Capex forecast'!$T$7:$T$210,'Allocation of site-spec costs'!$B657,'Capex forecast'!$S$7:$S$210,'Allocation of site-spec costs'!$D657,'Capex forecast'!$Q$7:$Q$210,"Customer Connection")</f>
        <v>0</v>
      </c>
      <c r="L657" s="32">
        <f>SUMIFS('Capex forecast'!K$7:K$210,'Capex forecast'!$T$7:$T$210,'Allocation of site-spec costs'!$B657,'Capex forecast'!$S$7:$S$210,'Allocation of site-spec costs'!$D657,'Capex forecast'!$Q$7:$Q$210,"Customer Connection")</f>
        <v>0</v>
      </c>
      <c r="M657" s="32">
        <f>SUMIFS('Capex forecast'!L$7:L$210,'Capex forecast'!$T$7:$T$210,'Allocation of site-spec costs'!$B657,'Capex forecast'!$S$7:$S$210,'Allocation of site-spec costs'!$D657,'Capex forecast'!$Q$7:$Q$210,"Customer Connection")</f>
        <v>0</v>
      </c>
      <c r="N657" s="32">
        <f>SUMIFS('Capex forecast'!M$7:M$210,'Capex forecast'!$T$7:$T$210,'Allocation of site-spec costs'!$B657,'Capex forecast'!$S$7:$S$210,'Allocation of site-spec costs'!$D657,'Capex forecast'!$Q$7:$Q$210,"Customer Connection")</f>
        <v>0</v>
      </c>
      <c r="O657" s="32">
        <f>SUMIFS('Capex forecast'!N$7:N$210,'Capex forecast'!$T$7:$T$210,'Allocation of site-spec costs'!$B657,'Capex forecast'!$S$7:$S$210,'Allocation of site-spec costs'!$D657,'Capex forecast'!$Q$7:$Q$210,"Customer Connection")</f>
        <v>0</v>
      </c>
      <c r="Q657" s="6" t="s">
        <v>133</v>
      </c>
      <c r="R657" s="6" t="str">
        <f>INDEX('Raw demand forecast'!$M$7:$M$5830,MATCH($Q657,'Raw demand forecast'!$B$7:$B$5830,0))</f>
        <v>No</v>
      </c>
      <c r="S657" s="6" t="str">
        <f>IF(COUNTIF($Q$93:Q657,$B657) = 1, "LV", IF(COUNTIF($Q$93:Q657,$B657) = 2, "HV", "ST"))</f>
        <v>ST</v>
      </c>
      <c r="T657" s="6" t="str">
        <f>INDEX('Demand forecast and growth rate'!$E$7:$E$273,MATCH($Q657,'Demand forecast and growth rate'!$B$7:$B$273,0))</f>
        <v>High growth</v>
      </c>
      <c r="U657" s="32">
        <f>SUMIFS('Capex forecast'!E$7:E$210,'Capex forecast'!$T$7:$T$210,$Q657,'Capex forecast'!$S$7:$S$210,$S657,'Capex forecast'!$Q$7:$Q$210,"Augex")</f>
        <v>0</v>
      </c>
      <c r="V657" s="32">
        <f>SUMIFS('Capex forecast'!F$7:F$210,'Capex forecast'!$T$7:$T$210,$Q657,'Capex forecast'!$S$7:$S$210,$S657,'Capex forecast'!$Q$7:$Q$210,"Augex")</f>
        <v>0</v>
      </c>
      <c r="W657" s="32">
        <f>SUMIFS('Capex forecast'!G$7:G$210,'Capex forecast'!$T$7:$T$210,$Q657,'Capex forecast'!$S$7:$S$210,$S657,'Capex forecast'!$Q$7:$Q$210,"Augex")</f>
        <v>0</v>
      </c>
      <c r="X657" s="32">
        <f>SUMIFS('Capex forecast'!H$7:H$210,'Capex forecast'!$T$7:$T$210,$Q657,'Capex forecast'!$S$7:$S$210,$S657,'Capex forecast'!$Q$7:$Q$210,"Augex")</f>
        <v>0</v>
      </c>
      <c r="Y657" s="32">
        <f>SUMIFS('Capex forecast'!I$7:I$210,'Capex forecast'!$T$7:$T$210,$Q657,'Capex forecast'!$S$7:$S$210,$S657,'Capex forecast'!$Q$7:$Q$210,"Augex")</f>
        <v>0</v>
      </c>
      <c r="Z657" s="32">
        <f>SUMIFS('Capex forecast'!J$7:J$210,'Capex forecast'!$T$7:$T$210,$Q657,'Capex forecast'!$S$7:$S$210,$S657,'Capex forecast'!$Q$7:$Q$210,"Augex")</f>
        <v>0</v>
      </c>
      <c r="AA657" s="32">
        <f>SUMIFS('Capex forecast'!K$7:K$210,'Capex forecast'!$T$7:$T$210,$Q657,'Capex forecast'!$S$7:$S$210,$S657,'Capex forecast'!$Q$7:$Q$210,"Augex")</f>
        <v>0</v>
      </c>
      <c r="AB657" s="32">
        <f>SUMIFS('Capex forecast'!L$7:L$210,'Capex forecast'!$T$7:$T$210,$Q657,'Capex forecast'!$S$7:$S$210,$S657,'Capex forecast'!$Q$7:$Q$210,"Augex")</f>
        <v>0</v>
      </c>
      <c r="AC657" s="32">
        <f>SUMIFS('Capex forecast'!M$7:M$210,'Capex forecast'!$T$7:$T$210,$Q657,'Capex forecast'!$S$7:$S$210,$S657,'Capex forecast'!$Q$7:$Q$210,"Augex")</f>
        <v>0</v>
      </c>
      <c r="AD657" s="32">
        <f>SUMIFS('Capex forecast'!N$7:N$210,'Capex forecast'!$T$7:$T$210,$Q657,'Capex forecast'!$S$7:$S$210,$S657,'Capex forecast'!$Q$7:$Q$210,"Augex")</f>
        <v>0</v>
      </c>
      <c r="AF657" s="6" t="s">
        <v>133</v>
      </c>
      <c r="AG657" s="6" t="str">
        <f>INDEX('Raw demand forecast'!$M$7:$M$5830,MATCH($Q657,'Raw demand forecast'!$B$7:$B$5830,0))</f>
        <v>No</v>
      </c>
      <c r="AH657" s="6" t="str">
        <f>IF(COUNTIF($AF$93:AF657,$B657) = 1, "LV", IF(COUNTIF($AF$93:AF657,$B657) = 2, "HV", "ST"))</f>
        <v>ST</v>
      </c>
      <c r="AI657" s="6" t="str">
        <f>INDEX('Demand forecast and growth rate'!$E$7:$E$273,MATCH($Q657,'Demand forecast and growth rate'!$B$7:$B$273,0))</f>
        <v>High growth</v>
      </c>
      <c r="AJ657" s="53">
        <f>SUMIFS('Capex forecast'!E$7:E$210,'Capex forecast'!$T$7:$T$210,$AF657,'Capex forecast'!$S$7:$S$210,$AH657,'Capex forecast'!$Q$7:$Q$210,"Repex")</f>
        <v>0</v>
      </c>
      <c r="AK657" s="53">
        <f>SUMIFS('Capex forecast'!F$7:F$210,'Capex forecast'!$T$7:$T$210,$AF657,'Capex forecast'!$S$7:$S$210,$AH657,'Capex forecast'!$Q$7:$Q$210,"Repex")</f>
        <v>0</v>
      </c>
      <c r="AL657" s="53">
        <f>SUMIFS('Capex forecast'!G$7:G$210,'Capex forecast'!$T$7:$T$210,$AF657,'Capex forecast'!$S$7:$S$210,$AH657,'Capex forecast'!$Q$7:$Q$210,"Repex")</f>
        <v>0</v>
      </c>
      <c r="AM657" s="53">
        <f>SUMIFS('Capex forecast'!H$7:H$210,'Capex forecast'!$T$7:$T$210,$AF657,'Capex forecast'!$S$7:$S$210,$AH657,'Capex forecast'!$Q$7:$Q$210,"Repex")</f>
        <v>0</v>
      </c>
      <c r="AN657" s="53">
        <f>SUMIFS('Capex forecast'!I$7:I$210,'Capex forecast'!$T$7:$T$210,$AF657,'Capex forecast'!$S$7:$S$210,$AH657,'Capex forecast'!$Q$7:$Q$210,"Repex")</f>
        <v>0</v>
      </c>
      <c r="AO657" s="53">
        <f>SUMIFS('Capex forecast'!J$7:J$210,'Capex forecast'!$T$7:$T$210,$AF657,'Capex forecast'!$S$7:$S$210,$AH657,'Capex forecast'!$Q$7:$Q$210,"Repex")</f>
        <v>0</v>
      </c>
      <c r="AP657" s="53">
        <f>SUMIFS('Capex forecast'!K$7:K$210,'Capex forecast'!$T$7:$T$210,$AF657,'Capex forecast'!$S$7:$S$210,$AH657,'Capex forecast'!$Q$7:$Q$210,"Repex")</f>
        <v>0</v>
      </c>
      <c r="AQ657" s="53">
        <f>SUMIFS('Capex forecast'!L$7:L$210,'Capex forecast'!$T$7:$T$210,$AF657,'Capex forecast'!$S$7:$S$210,$AH657,'Capex forecast'!$Q$7:$Q$210,"Repex")</f>
        <v>0</v>
      </c>
      <c r="AR657" s="53">
        <f>SUMIFS('Capex forecast'!M$7:M$210,'Capex forecast'!$T$7:$T$210,$AF657,'Capex forecast'!$S$7:$S$210,$AH657,'Capex forecast'!$Q$7:$Q$210,"Repex")</f>
        <v>0</v>
      </c>
      <c r="AS657" s="53">
        <f>SUMIFS('Capex forecast'!N$7:N$210,'Capex forecast'!$T$7:$T$210,$AF657,'Capex forecast'!$S$7:$S$210,$AH657,'Capex forecast'!$Q$7:$Q$210,"Repex")</f>
        <v>0</v>
      </c>
    </row>
    <row r="658" spans="2:45" ht="15">
      <c r="B658" s="6" t="s">
        <v>624</v>
      </c>
      <c r="C658" s="6" t="str">
        <f>INDEX('Raw demand forecast'!$M$7:$M$5830,MATCH($B658,'Raw demand forecast'!$B$7:$B$5830,0))</f>
        <v>Yes</v>
      </c>
      <c r="D658" s="6" t="str">
        <f>IF(COUNTIF($B$93:B658,$B658) = 1, "LV", IF(COUNTIF($B$93:B658,$B658) = 2, "HV", "ST"))</f>
        <v>ST</v>
      </c>
      <c r="E658" s="6" t="str">
        <f>INDEX('Demand forecast and growth rate'!$E$7:$E$273,MATCH($B658,'Demand forecast and growth rate'!$B$7:$B$273,0))</f>
        <v>Steady/falling</v>
      </c>
      <c r="F658" s="32">
        <f>SUMIFS('Capex forecast'!E$7:E$210,'Capex forecast'!$T$7:$T$210,'Allocation of site-spec costs'!$B658,'Capex forecast'!$S$7:$S$210,'Allocation of site-spec costs'!$D658,'Capex forecast'!$Q$7:$Q$210,"Customer Connection")</f>
        <v>0</v>
      </c>
      <c r="G658" s="32">
        <f>SUMIFS('Capex forecast'!F$7:F$210,'Capex forecast'!$T$7:$T$210,'Allocation of site-spec costs'!$B658,'Capex forecast'!$S$7:$S$210,'Allocation of site-spec costs'!$D658,'Capex forecast'!$Q$7:$Q$210,"Customer Connection")</f>
        <v>0</v>
      </c>
      <c r="H658" s="32">
        <f>SUMIFS('Capex forecast'!G$7:G$210,'Capex forecast'!$T$7:$T$210,'Allocation of site-spec costs'!$B658,'Capex forecast'!$S$7:$S$210,'Allocation of site-spec costs'!$D658,'Capex forecast'!$Q$7:$Q$210,"Customer Connection")</f>
        <v>0</v>
      </c>
      <c r="I658" s="32">
        <f>SUMIFS('Capex forecast'!H$7:H$210,'Capex forecast'!$T$7:$T$210,'Allocation of site-spec costs'!$B658,'Capex forecast'!$S$7:$S$210,'Allocation of site-spec costs'!$D658,'Capex forecast'!$Q$7:$Q$210,"Customer Connection")</f>
        <v>0</v>
      </c>
      <c r="J658" s="32">
        <f>SUMIFS('Capex forecast'!I$7:I$210,'Capex forecast'!$T$7:$T$210,'Allocation of site-spec costs'!$B658,'Capex forecast'!$S$7:$S$210,'Allocation of site-spec costs'!$D658,'Capex forecast'!$Q$7:$Q$210,"Customer Connection")</f>
        <v>0</v>
      </c>
      <c r="K658" s="32">
        <f>SUMIFS('Capex forecast'!J$7:J$210,'Capex forecast'!$T$7:$T$210,'Allocation of site-spec costs'!$B658,'Capex forecast'!$S$7:$S$210,'Allocation of site-spec costs'!$D658,'Capex forecast'!$Q$7:$Q$210,"Customer Connection")</f>
        <v>0</v>
      </c>
      <c r="L658" s="32">
        <f>SUMIFS('Capex forecast'!K$7:K$210,'Capex forecast'!$T$7:$T$210,'Allocation of site-spec costs'!$B658,'Capex forecast'!$S$7:$S$210,'Allocation of site-spec costs'!$D658,'Capex forecast'!$Q$7:$Q$210,"Customer Connection")</f>
        <v>0</v>
      </c>
      <c r="M658" s="32">
        <f>SUMIFS('Capex forecast'!L$7:L$210,'Capex forecast'!$T$7:$T$210,'Allocation of site-spec costs'!$B658,'Capex forecast'!$S$7:$S$210,'Allocation of site-spec costs'!$D658,'Capex forecast'!$Q$7:$Q$210,"Customer Connection")</f>
        <v>0</v>
      </c>
      <c r="N658" s="32">
        <f>SUMIFS('Capex forecast'!M$7:M$210,'Capex forecast'!$T$7:$T$210,'Allocation of site-spec costs'!$B658,'Capex forecast'!$S$7:$S$210,'Allocation of site-spec costs'!$D658,'Capex forecast'!$Q$7:$Q$210,"Customer Connection")</f>
        <v>0</v>
      </c>
      <c r="O658" s="32">
        <f>SUMIFS('Capex forecast'!N$7:N$210,'Capex forecast'!$T$7:$T$210,'Allocation of site-spec costs'!$B658,'Capex forecast'!$S$7:$S$210,'Allocation of site-spec costs'!$D658,'Capex forecast'!$Q$7:$Q$210,"Customer Connection")</f>
        <v>0</v>
      </c>
      <c r="Q658" s="6" t="s">
        <v>624</v>
      </c>
      <c r="R658" s="6" t="str">
        <f>INDEX('Raw demand forecast'!$M$7:$M$5830,MATCH($Q658,'Raw demand forecast'!$B$7:$B$5830,0))</f>
        <v>Yes</v>
      </c>
      <c r="S658" s="6" t="str">
        <f>IF(COUNTIF($Q$93:Q658,$B658) = 1, "LV", IF(COUNTIF($Q$93:Q658,$B658) = 2, "HV", "ST"))</f>
        <v>ST</v>
      </c>
      <c r="T658" s="6" t="str">
        <f>INDEX('Demand forecast and growth rate'!$E$7:$E$273,MATCH($Q658,'Demand forecast and growth rate'!$B$7:$B$273,0))</f>
        <v>Steady/falling</v>
      </c>
      <c r="U658" s="32">
        <f>SUMIFS('Capex forecast'!E$7:E$210,'Capex forecast'!$T$7:$T$210,$Q658,'Capex forecast'!$S$7:$S$210,$S658,'Capex forecast'!$Q$7:$Q$210,"Augex")</f>
        <v>0</v>
      </c>
      <c r="V658" s="32">
        <f>SUMIFS('Capex forecast'!F$7:F$210,'Capex forecast'!$T$7:$T$210,$Q658,'Capex forecast'!$S$7:$S$210,$S658,'Capex forecast'!$Q$7:$Q$210,"Augex")</f>
        <v>0</v>
      </c>
      <c r="W658" s="32">
        <f>SUMIFS('Capex forecast'!G$7:G$210,'Capex forecast'!$T$7:$T$210,$Q658,'Capex forecast'!$S$7:$S$210,$S658,'Capex forecast'!$Q$7:$Q$210,"Augex")</f>
        <v>0</v>
      </c>
      <c r="X658" s="32">
        <f>SUMIFS('Capex forecast'!H$7:H$210,'Capex forecast'!$T$7:$T$210,$Q658,'Capex forecast'!$S$7:$S$210,$S658,'Capex forecast'!$Q$7:$Q$210,"Augex")</f>
        <v>0</v>
      </c>
      <c r="Y658" s="32">
        <f>SUMIFS('Capex forecast'!I$7:I$210,'Capex forecast'!$T$7:$T$210,$Q658,'Capex forecast'!$S$7:$S$210,$S658,'Capex forecast'!$Q$7:$Q$210,"Augex")</f>
        <v>0</v>
      </c>
      <c r="Z658" s="32">
        <f>SUMIFS('Capex forecast'!J$7:J$210,'Capex forecast'!$T$7:$T$210,$Q658,'Capex forecast'!$S$7:$S$210,$S658,'Capex forecast'!$Q$7:$Q$210,"Augex")</f>
        <v>0</v>
      </c>
      <c r="AA658" s="32">
        <f>SUMIFS('Capex forecast'!K$7:K$210,'Capex forecast'!$T$7:$T$210,$Q658,'Capex forecast'!$S$7:$S$210,$S658,'Capex forecast'!$Q$7:$Q$210,"Augex")</f>
        <v>0</v>
      </c>
      <c r="AB658" s="32">
        <f>SUMIFS('Capex forecast'!L$7:L$210,'Capex forecast'!$T$7:$T$210,$Q658,'Capex forecast'!$S$7:$S$210,$S658,'Capex forecast'!$Q$7:$Q$210,"Augex")</f>
        <v>0</v>
      </c>
      <c r="AC658" s="32">
        <f>SUMIFS('Capex forecast'!M$7:M$210,'Capex forecast'!$T$7:$T$210,$Q658,'Capex forecast'!$S$7:$S$210,$S658,'Capex forecast'!$Q$7:$Q$210,"Augex")</f>
        <v>0</v>
      </c>
      <c r="AD658" s="32">
        <f>SUMIFS('Capex forecast'!N$7:N$210,'Capex forecast'!$T$7:$T$210,$Q658,'Capex forecast'!$S$7:$S$210,$S658,'Capex forecast'!$Q$7:$Q$210,"Augex")</f>
        <v>0</v>
      </c>
      <c r="AF658" s="6" t="s">
        <v>624</v>
      </c>
      <c r="AG658" s="6" t="str">
        <f>INDEX('Raw demand forecast'!$M$7:$M$5830,MATCH($Q658,'Raw demand forecast'!$B$7:$B$5830,0))</f>
        <v>Yes</v>
      </c>
      <c r="AH658" s="6" t="str">
        <f>IF(COUNTIF($AF$93:AF658,$B658) = 1, "LV", IF(COUNTIF($AF$93:AF658,$B658) = 2, "HV", "ST"))</f>
        <v>ST</v>
      </c>
      <c r="AI658" s="6" t="str">
        <f>INDEX('Demand forecast and growth rate'!$E$7:$E$273,MATCH($Q658,'Demand forecast and growth rate'!$B$7:$B$273,0))</f>
        <v>Steady/falling</v>
      </c>
      <c r="AJ658" s="53">
        <f>SUMIFS('Capex forecast'!E$7:E$210,'Capex forecast'!$T$7:$T$210,$AF658,'Capex forecast'!$S$7:$S$210,$AH658,'Capex forecast'!$Q$7:$Q$210,"Repex")</f>
        <v>0</v>
      </c>
      <c r="AK658" s="53">
        <f>SUMIFS('Capex forecast'!F$7:F$210,'Capex forecast'!$T$7:$T$210,$AF658,'Capex forecast'!$S$7:$S$210,$AH658,'Capex forecast'!$Q$7:$Q$210,"Repex")</f>
        <v>0</v>
      </c>
      <c r="AL658" s="53">
        <f>SUMIFS('Capex forecast'!G$7:G$210,'Capex forecast'!$T$7:$T$210,$AF658,'Capex forecast'!$S$7:$S$210,$AH658,'Capex forecast'!$Q$7:$Q$210,"Repex")</f>
        <v>0</v>
      </c>
      <c r="AM658" s="53">
        <f>SUMIFS('Capex forecast'!H$7:H$210,'Capex forecast'!$T$7:$T$210,$AF658,'Capex forecast'!$S$7:$S$210,$AH658,'Capex forecast'!$Q$7:$Q$210,"Repex")</f>
        <v>0</v>
      </c>
      <c r="AN658" s="53">
        <f>SUMIFS('Capex forecast'!I$7:I$210,'Capex forecast'!$T$7:$T$210,$AF658,'Capex forecast'!$S$7:$S$210,$AH658,'Capex forecast'!$Q$7:$Q$210,"Repex")</f>
        <v>0</v>
      </c>
      <c r="AO658" s="53">
        <f>SUMIFS('Capex forecast'!J$7:J$210,'Capex forecast'!$T$7:$T$210,$AF658,'Capex forecast'!$S$7:$S$210,$AH658,'Capex forecast'!$Q$7:$Q$210,"Repex")</f>
        <v>0</v>
      </c>
      <c r="AP658" s="53">
        <f>SUMIFS('Capex forecast'!K$7:K$210,'Capex forecast'!$T$7:$T$210,$AF658,'Capex forecast'!$S$7:$S$210,$AH658,'Capex forecast'!$Q$7:$Q$210,"Repex")</f>
        <v>0</v>
      </c>
      <c r="AQ658" s="53">
        <f>SUMIFS('Capex forecast'!L$7:L$210,'Capex forecast'!$T$7:$T$210,$AF658,'Capex forecast'!$S$7:$S$210,$AH658,'Capex forecast'!$Q$7:$Q$210,"Repex")</f>
        <v>0</v>
      </c>
      <c r="AR658" s="53">
        <f>SUMIFS('Capex forecast'!M$7:M$210,'Capex forecast'!$T$7:$T$210,$AF658,'Capex forecast'!$S$7:$S$210,$AH658,'Capex forecast'!$Q$7:$Q$210,"Repex")</f>
        <v>0</v>
      </c>
      <c r="AS658" s="53">
        <f>SUMIFS('Capex forecast'!N$7:N$210,'Capex forecast'!$T$7:$T$210,$AF658,'Capex forecast'!$S$7:$S$210,$AH658,'Capex forecast'!$Q$7:$Q$210,"Repex")</f>
        <v>0</v>
      </c>
    </row>
    <row r="659" spans="2:45" ht="15">
      <c r="B659" s="6" t="s">
        <v>593</v>
      </c>
      <c r="C659" s="6" t="str">
        <f>INDEX('Raw demand forecast'!$M$7:$M$5830,MATCH($B659,'Raw demand forecast'!$B$7:$B$5830,0))</f>
        <v>Yes</v>
      </c>
      <c r="D659" s="6" t="str">
        <f>IF(COUNTIF($B$93:B659,$B659) = 1, "LV", IF(COUNTIF($B$93:B659,$B659) = 2, "HV", "ST"))</f>
        <v>ST</v>
      </c>
      <c r="E659" s="6" t="str">
        <f>INDEX('Demand forecast and growth rate'!$E$7:$E$273,MATCH($B659,'Demand forecast and growth rate'!$B$7:$B$273,0))</f>
        <v>Steady/falling</v>
      </c>
      <c r="F659" s="32">
        <f>SUMIFS('Capex forecast'!E$7:E$210,'Capex forecast'!$T$7:$T$210,'Allocation of site-spec costs'!$B659,'Capex forecast'!$S$7:$S$210,'Allocation of site-spec costs'!$D659,'Capex forecast'!$Q$7:$Q$210,"Customer Connection")</f>
        <v>0</v>
      </c>
      <c r="G659" s="32">
        <f>SUMIFS('Capex forecast'!F$7:F$210,'Capex forecast'!$T$7:$T$210,'Allocation of site-spec costs'!$B659,'Capex forecast'!$S$7:$S$210,'Allocation of site-spec costs'!$D659,'Capex forecast'!$Q$7:$Q$210,"Customer Connection")</f>
        <v>0</v>
      </c>
      <c r="H659" s="32">
        <f>SUMIFS('Capex forecast'!G$7:G$210,'Capex forecast'!$T$7:$T$210,'Allocation of site-spec costs'!$B659,'Capex forecast'!$S$7:$S$210,'Allocation of site-spec costs'!$D659,'Capex forecast'!$Q$7:$Q$210,"Customer Connection")</f>
        <v>0</v>
      </c>
      <c r="I659" s="32">
        <f>SUMIFS('Capex forecast'!H$7:H$210,'Capex forecast'!$T$7:$T$210,'Allocation of site-spec costs'!$B659,'Capex forecast'!$S$7:$S$210,'Allocation of site-spec costs'!$D659,'Capex forecast'!$Q$7:$Q$210,"Customer Connection")</f>
        <v>0</v>
      </c>
      <c r="J659" s="32">
        <f>SUMIFS('Capex forecast'!I$7:I$210,'Capex forecast'!$T$7:$T$210,'Allocation of site-spec costs'!$B659,'Capex forecast'!$S$7:$S$210,'Allocation of site-spec costs'!$D659,'Capex forecast'!$Q$7:$Q$210,"Customer Connection")</f>
        <v>0</v>
      </c>
      <c r="K659" s="32">
        <f>SUMIFS('Capex forecast'!J$7:J$210,'Capex forecast'!$T$7:$T$210,'Allocation of site-spec costs'!$B659,'Capex forecast'!$S$7:$S$210,'Allocation of site-spec costs'!$D659,'Capex forecast'!$Q$7:$Q$210,"Customer Connection")</f>
        <v>0</v>
      </c>
      <c r="L659" s="32">
        <f>SUMIFS('Capex forecast'!K$7:K$210,'Capex forecast'!$T$7:$T$210,'Allocation of site-spec costs'!$B659,'Capex forecast'!$S$7:$S$210,'Allocation of site-spec costs'!$D659,'Capex forecast'!$Q$7:$Q$210,"Customer Connection")</f>
        <v>0</v>
      </c>
      <c r="M659" s="32">
        <f>SUMIFS('Capex forecast'!L$7:L$210,'Capex forecast'!$T$7:$T$210,'Allocation of site-spec costs'!$B659,'Capex forecast'!$S$7:$S$210,'Allocation of site-spec costs'!$D659,'Capex forecast'!$Q$7:$Q$210,"Customer Connection")</f>
        <v>0</v>
      </c>
      <c r="N659" s="32">
        <f>SUMIFS('Capex forecast'!M$7:M$210,'Capex forecast'!$T$7:$T$210,'Allocation of site-spec costs'!$B659,'Capex forecast'!$S$7:$S$210,'Allocation of site-spec costs'!$D659,'Capex forecast'!$Q$7:$Q$210,"Customer Connection")</f>
        <v>0</v>
      </c>
      <c r="O659" s="32">
        <f>SUMIFS('Capex forecast'!N$7:N$210,'Capex forecast'!$T$7:$T$210,'Allocation of site-spec costs'!$B659,'Capex forecast'!$S$7:$S$210,'Allocation of site-spec costs'!$D659,'Capex forecast'!$Q$7:$Q$210,"Customer Connection")</f>
        <v>0</v>
      </c>
      <c r="Q659" s="6" t="s">
        <v>593</v>
      </c>
      <c r="R659" s="6" t="str">
        <f>INDEX('Raw demand forecast'!$M$7:$M$5830,MATCH($Q659,'Raw demand forecast'!$B$7:$B$5830,0))</f>
        <v>Yes</v>
      </c>
      <c r="S659" s="6" t="str">
        <f>IF(COUNTIF($Q$93:Q659,$B659) = 1, "LV", IF(COUNTIF($Q$93:Q659,$B659) = 2, "HV", "ST"))</f>
        <v>ST</v>
      </c>
      <c r="T659" s="6" t="str">
        <f>INDEX('Demand forecast and growth rate'!$E$7:$E$273,MATCH($Q659,'Demand forecast and growth rate'!$B$7:$B$273,0))</f>
        <v>Steady/falling</v>
      </c>
      <c r="U659" s="32">
        <f>SUMIFS('Capex forecast'!E$7:E$210,'Capex forecast'!$T$7:$T$210,$Q659,'Capex forecast'!$S$7:$S$210,$S659,'Capex forecast'!$Q$7:$Q$210,"Augex")</f>
        <v>0</v>
      </c>
      <c r="V659" s="32">
        <f>SUMIFS('Capex forecast'!F$7:F$210,'Capex forecast'!$T$7:$T$210,$Q659,'Capex forecast'!$S$7:$S$210,$S659,'Capex forecast'!$Q$7:$Q$210,"Augex")</f>
        <v>0</v>
      </c>
      <c r="W659" s="32">
        <f>SUMIFS('Capex forecast'!G$7:G$210,'Capex forecast'!$T$7:$T$210,$Q659,'Capex forecast'!$S$7:$S$210,$S659,'Capex forecast'!$Q$7:$Q$210,"Augex")</f>
        <v>0</v>
      </c>
      <c r="X659" s="32">
        <f>SUMIFS('Capex forecast'!H$7:H$210,'Capex forecast'!$T$7:$T$210,$Q659,'Capex forecast'!$S$7:$S$210,$S659,'Capex forecast'!$Q$7:$Q$210,"Augex")</f>
        <v>0</v>
      </c>
      <c r="Y659" s="32">
        <f>SUMIFS('Capex forecast'!I$7:I$210,'Capex forecast'!$T$7:$T$210,$Q659,'Capex forecast'!$S$7:$S$210,$S659,'Capex forecast'!$Q$7:$Q$210,"Augex")</f>
        <v>0</v>
      </c>
      <c r="Z659" s="32">
        <f>SUMIFS('Capex forecast'!J$7:J$210,'Capex forecast'!$T$7:$T$210,$Q659,'Capex forecast'!$S$7:$S$210,$S659,'Capex forecast'!$Q$7:$Q$210,"Augex")</f>
        <v>0</v>
      </c>
      <c r="AA659" s="32">
        <f>SUMIFS('Capex forecast'!K$7:K$210,'Capex forecast'!$T$7:$T$210,$Q659,'Capex forecast'!$S$7:$S$210,$S659,'Capex forecast'!$Q$7:$Q$210,"Augex")</f>
        <v>0</v>
      </c>
      <c r="AB659" s="32">
        <f>SUMIFS('Capex forecast'!L$7:L$210,'Capex forecast'!$T$7:$T$210,$Q659,'Capex forecast'!$S$7:$S$210,$S659,'Capex forecast'!$Q$7:$Q$210,"Augex")</f>
        <v>0</v>
      </c>
      <c r="AC659" s="32">
        <f>SUMIFS('Capex forecast'!M$7:M$210,'Capex forecast'!$T$7:$T$210,$Q659,'Capex forecast'!$S$7:$S$210,$S659,'Capex forecast'!$Q$7:$Q$210,"Augex")</f>
        <v>0</v>
      </c>
      <c r="AD659" s="32">
        <f>SUMIFS('Capex forecast'!N$7:N$210,'Capex forecast'!$T$7:$T$210,$Q659,'Capex forecast'!$S$7:$S$210,$S659,'Capex forecast'!$Q$7:$Q$210,"Augex")</f>
        <v>0</v>
      </c>
      <c r="AF659" s="6" t="s">
        <v>593</v>
      </c>
      <c r="AG659" s="6" t="str">
        <f>INDEX('Raw demand forecast'!$M$7:$M$5830,MATCH($Q659,'Raw demand forecast'!$B$7:$B$5830,0))</f>
        <v>Yes</v>
      </c>
      <c r="AH659" s="6" t="str">
        <f>IF(COUNTIF($AF$93:AF659,$B659) = 1, "LV", IF(COUNTIF($AF$93:AF659,$B659) = 2, "HV", "ST"))</f>
        <v>ST</v>
      </c>
      <c r="AI659" s="6" t="str">
        <f>INDEX('Demand forecast and growth rate'!$E$7:$E$273,MATCH($Q659,'Demand forecast and growth rate'!$B$7:$B$273,0))</f>
        <v>Steady/falling</v>
      </c>
      <c r="AJ659" s="53">
        <f>SUMIFS('Capex forecast'!E$7:E$210,'Capex forecast'!$T$7:$T$210,$AF659,'Capex forecast'!$S$7:$S$210,$AH659,'Capex forecast'!$Q$7:$Q$210,"Repex")</f>
        <v>0</v>
      </c>
      <c r="AK659" s="53">
        <f>SUMIFS('Capex forecast'!F$7:F$210,'Capex forecast'!$T$7:$T$210,$AF659,'Capex forecast'!$S$7:$S$210,$AH659,'Capex forecast'!$Q$7:$Q$210,"Repex")</f>
        <v>0</v>
      </c>
      <c r="AL659" s="53">
        <f>SUMIFS('Capex forecast'!G$7:G$210,'Capex forecast'!$T$7:$T$210,$AF659,'Capex forecast'!$S$7:$S$210,$AH659,'Capex forecast'!$Q$7:$Q$210,"Repex")</f>
        <v>0</v>
      </c>
      <c r="AM659" s="53">
        <f>SUMIFS('Capex forecast'!H$7:H$210,'Capex forecast'!$T$7:$T$210,$AF659,'Capex forecast'!$S$7:$S$210,$AH659,'Capex forecast'!$Q$7:$Q$210,"Repex")</f>
        <v>0</v>
      </c>
      <c r="AN659" s="53">
        <f>SUMIFS('Capex forecast'!I$7:I$210,'Capex forecast'!$T$7:$T$210,$AF659,'Capex forecast'!$S$7:$S$210,$AH659,'Capex forecast'!$Q$7:$Q$210,"Repex")</f>
        <v>0</v>
      </c>
      <c r="AO659" s="53">
        <f>SUMIFS('Capex forecast'!J$7:J$210,'Capex forecast'!$T$7:$T$210,$AF659,'Capex forecast'!$S$7:$S$210,$AH659,'Capex forecast'!$Q$7:$Q$210,"Repex")</f>
        <v>0</v>
      </c>
      <c r="AP659" s="53">
        <f>SUMIFS('Capex forecast'!K$7:K$210,'Capex forecast'!$T$7:$T$210,$AF659,'Capex forecast'!$S$7:$S$210,$AH659,'Capex forecast'!$Q$7:$Q$210,"Repex")</f>
        <v>0</v>
      </c>
      <c r="AQ659" s="53">
        <f>SUMIFS('Capex forecast'!L$7:L$210,'Capex forecast'!$T$7:$T$210,$AF659,'Capex forecast'!$S$7:$S$210,$AH659,'Capex forecast'!$Q$7:$Q$210,"Repex")</f>
        <v>0</v>
      </c>
      <c r="AR659" s="53">
        <f>SUMIFS('Capex forecast'!M$7:M$210,'Capex forecast'!$T$7:$T$210,$AF659,'Capex forecast'!$S$7:$S$210,$AH659,'Capex forecast'!$Q$7:$Q$210,"Repex")</f>
        <v>0</v>
      </c>
      <c r="AS659" s="53">
        <f>SUMIFS('Capex forecast'!N$7:N$210,'Capex forecast'!$T$7:$T$210,$AF659,'Capex forecast'!$S$7:$S$210,$AH659,'Capex forecast'!$Q$7:$Q$210,"Repex")</f>
        <v>0</v>
      </c>
    </row>
    <row r="660" spans="2:45" ht="15">
      <c r="B660" s="6" t="s">
        <v>589</v>
      </c>
      <c r="C660" s="6" t="str">
        <f>INDEX('Raw demand forecast'!$M$7:$M$5830,MATCH($B660,'Raw demand forecast'!$B$7:$B$5830,0))</f>
        <v>No</v>
      </c>
      <c r="D660" s="6" t="str">
        <f>IF(COUNTIF($B$93:B660,$B660) = 1, "LV", IF(COUNTIF($B$93:B660,$B660) = 2, "HV", "ST"))</f>
        <v>ST</v>
      </c>
      <c r="E660" s="6" t="str">
        <f>INDEX('Demand forecast and growth rate'!$E$7:$E$273,MATCH($B660,'Demand forecast and growth rate'!$B$7:$B$273,0))</f>
        <v>Steady/falling</v>
      </c>
      <c r="F660" s="32">
        <f>SUMIFS('Capex forecast'!E$7:E$210,'Capex forecast'!$T$7:$T$210,'Allocation of site-spec costs'!$B660,'Capex forecast'!$S$7:$S$210,'Allocation of site-spec costs'!$D660,'Capex forecast'!$Q$7:$Q$210,"Customer Connection")</f>
        <v>0</v>
      </c>
      <c r="G660" s="32">
        <f>SUMIFS('Capex forecast'!F$7:F$210,'Capex forecast'!$T$7:$T$210,'Allocation of site-spec costs'!$B660,'Capex forecast'!$S$7:$S$210,'Allocation of site-spec costs'!$D660,'Capex forecast'!$Q$7:$Q$210,"Customer Connection")</f>
        <v>0</v>
      </c>
      <c r="H660" s="32">
        <f>SUMIFS('Capex forecast'!G$7:G$210,'Capex forecast'!$T$7:$T$210,'Allocation of site-spec costs'!$B660,'Capex forecast'!$S$7:$S$210,'Allocation of site-spec costs'!$D660,'Capex forecast'!$Q$7:$Q$210,"Customer Connection")</f>
        <v>0</v>
      </c>
      <c r="I660" s="32">
        <f>SUMIFS('Capex forecast'!H$7:H$210,'Capex forecast'!$T$7:$T$210,'Allocation of site-spec costs'!$B660,'Capex forecast'!$S$7:$S$210,'Allocation of site-spec costs'!$D660,'Capex forecast'!$Q$7:$Q$210,"Customer Connection")</f>
        <v>0</v>
      </c>
      <c r="J660" s="32">
        <f>SUMIFS('Capex forecast'!I$7:I$210,'Capex forecast'!$T$7:$T$210,'Allocation of site-spec costs'!$B660,'Capex forecast'!$S$7:$S$210,'Allocation of site-spec costs'!$D660,'Capex forecast'!$Q$7:$Q$210,"Customer Connection")</f>
        <v>0</v>
      </c>
      <c r="K660" s="32">
        <f>SUMIFS('Capex forecast'!J$7:J$210,'Capex forecast'!$T$7:$T$210,'Allocation of site-spec costs'!$B660,'Capex forecast'!$S$7:$S$210,'Allocation of site-spec costs'!$D660,'Capex forecast'!$Q$7:$Q$210,"Customer Connection")</f>
        <v>0</v>
      </c>
      <c r="L660" s="32">
        <f>SUMIFS('Capex forecast'!K$7:K$210,'Capex forecast'!$T$7:$T$210,'Allocation of site-spec costs'!$B660,'Capex forecast'!$S$7:$S$210,'Allocation of site-spec costs'!$D660,'Capex forecast'!$Q$7:$Q$210,"Customer Connection")</f>
        <v>0</v>
      </c>
      <c r="M660" s="32">
        <f>SUMIFS('Capex forecast'!L$7:L$210,'Capex forecast'!$T$7:$T$210,'Allocation of site-spec costs'!$B660,'Capex forecast'!$S$7:$S$210,'Allocation of site-spec costs'!$D660,'Capex forecast'!$Q$7:$Q$210,"Customer Connection")</f>
        <v>0</v>
      </c>
      <c r="N660" s="32">
        <f>SUMIFS('Capex forecast'!M$7:M$210,'Capex forecast'!$T$7:$T$210,'Allocation of site-spec costs'!$B660,'Capex forecast'!$S$7:$S$210,'Allocation of site-spec costs'!$D660,'Capex forecast'!$Q$7:$Q$210,"Customer Connection")</f>
        <v>0</v>
      </c>
      <c r="O660" s="32">
        <f>SUMIFS('Capex forecast'!N$7:N$210,'Capex forecast'!$T$7:$T$210,'Allocation of site-spec costs'!$B660,'Capex forecast'!$S$7:$S$210,'Allocation of site-spec costs'!$D660,'Capex forecast'!$Q$7:$Q$210,"Customer Connection")</f>
        <v>0</v>
      </c>
      <c r="Q660" s="6" t="s">
        <v>589</v>
      </c>
      <c r="R660" s="6" t="str">
        <f>INDEX('Raw demand forecast'!$M$7:$M$5830,MATCH($Q660,'Raw demand forecast'!$B$7:$B$5830,0))</f>
        <v>No</v>
      </c>
      <c r="S660" s="6" t="str">
        <f>IF(COUNTIF($Q$93:Q660,$B660) = 1, "LV", IF(COUNTIF($Q$93:Q660,$B660) = 2, "HV", "ST"))</f>
        <v>ST</v>
      </c>
      <c r="T660" s="6" t="str">
        <f>INDEX('Demand forecast and growth rate'!$E$7:$E$273,MATCH($Q660,'Demand forecast and growth rate'!$B$7:$B$273,0))</f>
        <v>Steady/falling</v>
      </c>
      <c r="U660" s="32">
        <f>SUMIFS('Capex forecast'!E$7:E$210,'Capex forecast'!$T$7:$T$210,$Q660,'Capex forecast'!$S$7:$S$210,$S660,'Capex forecast'!$Q$7:$Q$210,"Augex")</f>
        <v>0</v>
      </c>
      <c r="V660" s="32">
        <f>SUMIFS('Capex forecast'!F$7:F$210,'Capex forecast'!$T$7:$T$210,$Q660,'Capex forecast'!$S$7:$S$210,$S660,'Capex forecast'!$Q$7:$Q$210,"Augex")</f>
        <v>0</v>
      </c>
      <c r="W660" s="32">
        <f>SUMIFS('Capex forecast'!G$7:G$210,'Capex forecast'!$T$7:$T$210,$Q660,'Capex forecast'!$S$7:$S$210,$S660,'Capex forecast'!$Q$7:$Q$210,"Augex")</f>
        <v>0</v>
      </c>
      <c r="X660" s="32">
        <f>SUMIFS('Capex forecast'!H$7:H$210,'Capex forecast'!$T$7:$T$210,$Q660,'Capex forecast'!$S$7:$S$210,$S660,'Capex forecast'!$Q$7:$Q$210,"Augex")</f>
        <v>0</v>
      </c>
      <c r="Y660" s="32">
        <f>SUMIFS('Capex forecast'!I$7:I$210,'Capex forecast'!$T$7:$T$210,$Q660,'Capex forecast'!$S$7:$S$210,$S660,'Capex forecast'!$Q$7:$Q$210,"Augex")</f>
        <v>0</v>
      </c>
      <c r="Z660" s="32">
        <f>SUMIFS('Capex forecast'!J$7:J$210,'Capex forecast'!$T$7:$T$210,$Q660,'Capex forecast'!$S$7:$S$210,$S660,'Capex forecast'!$Q$7:$Q$210,"Augex")</f>
        <v>0</v>
      </c>
      <c r="AA660" s="32">
        <f>SUMIFS('Capex forecast'!K$7:K$210,'Capex forecast'!$T$7:$T$210,$Q660,'Capex forecast'!$S$7:$S$210,$S660,'Capex forecast'!$Q$7:$Q$210,"Augex")</f>
        <v>0</v>
      </c>
      <c r="AB660" s="32">
        <f>SUMIFS('Capex forecast'!L$7:L$210,'Capex forecast'!$T$7:$T$210,$Q660,'Capex forecast'!$S$7:$S$210,$S660,'Capex forecast'!$Q$7:$Q$210,"Augex")</f>
        <v>0</v>
      </c>
      <c r="AC660" s="32">
        <f>SUMIFS('Capex forecast'!M$7:M$210,'Capex forecast'!$T$7:$T$210,$Q660,'Capex forecast'!$S$7:$S$210,$S660,'Capex forecast'!$Q$7:$Q$210,"Augex")</f>
        <v>0</v>
      </c>
      <c r="AD660" s="32">
        <f>SUMIFS('Capex forecast'!N$7:N$210,'Capex forecast'!$T$7:$T$210,$Q660,'Capex forecast'!$S$7:$S$210,$S660,'Capex forecast'!$Q$7:$Q$210,"Augex")</f>
        <v>0</v>
      </c>
      <c r="AF660" s="6" t="s">
        <v>589</v>
      </c>
      <c r="AG660" s="6" t="str">
        <f>INDEX('Raw demand forecast'!$M$7:$M$5830,MATCH($Q660,'Raw demand forecast'!$B$7:$B$5830,0))</f>
        <v>No</v>
      </c>
      <c r="AH660" s="6" t="str">
        <f>IF(COUNTIF($AF$93:AF660,$B660) = 1, "LV", IF(COUNTIF($AF$93:AF660,$B660) = 2, "HV", "ST"))</f>
        <v>ST</v>
      </c>
      <c r="AI660" s="6" t="str">
        <f>INDEX('Demand forecast and growth rate'!$E$7:$E$273,MATCH($Q660,'Demand forecast and growth rate'!$B$7:$B$273,0))</f>
        <v>Steady/falling</v>
      </c>
      <c r="AJ660" s="53">
        <f>SUMIFS('Capex forecast'!E$7:E$210,'Capex forecast'!$T$7:$T$210,$AF660,'Capex forecast'!$S$7:$S$210,$AH660,'Capex forecast'!$Q$7:$Q$210,"Repex")</f>
        <v>0</v>
      </c>
      <c r="AK660" s="53">
        <f>SUMIFS('Capex forecast'!F$7:F$210,'Capex forecast'!$T$7:$T$210,$AF660,'Capex forecast'!$S$7:$S$210,$AH660,'Capex forecast'!$Q$7:$Q$210,"Repex")</f>
        <v>0</v>
      </c>
      <c r="AL660" s="53">
        <f>SUMIFS('Capex forecast'!G$7:G$210,'Capex forecast'!$T$7:$T$210,$AF660,'Capex forecast'!$S$7:$S$210,$AH660,'Capex forecast'!$Q$7:$Q$210,"Repex")</f>
        <v>0</v>
      </c>
      <c r="AM660" s="53">
        <f>SUMIFS('Capex forecast'!H$7:H$210,'Capex forecast'!$T$7:$T$210,$AF660,'Capex forecast'!$S$7:$S$210,$AH660,'Capex forecast'!$Q$7:$Q$210,"Repex")</f>
        <v>0</v>
      </c>
      <c r="AN660" s="53">
        <f>SUMIFS('Capex forecast'!I$7:I$210,'Capex forecast'!$T$7:$T$210,$AF660,'Capex forecast'!$S$7:$S$210,$AH660,'Capex forecast'!$Q$7:$Q$210,"Repex")</f>
        <v>0</v>
      </c>
      <c r="AO660" s="53">
        <f>SUMIFS('Capex forecast'!J$7:J$210,'Capex forecast'!$T$7:$T$210,$AF660,'Capex forecast'!$S$7:$S$210,$AH660,'Capex forecast'!$Q$7:$Q$210,"Repex")</f>
        <v>0</v>
      </c>
      <c r="AP660" s="53">
        <f>SUMIFS('Capex forecast'!K$7:K$210,'Capex forecast'!$T$7:$T$210,$AF660,'Capex forecast'!$S$7:$S$210,$AH660,'Capex forecast'!$Q$7:$Q$210,"Repex")</f>
        <v>0</v>
      </c>
      <c r="AQ660" s="53">
        <f>SUMIFS('Capex forecast'!L$7:L$210,'Capex forecast'!$T$7:$T$210,$AF660,'Capex forecast'!$S$7:$S$210,$AH660,'Capex forecast'!$Q$7:$Q$210,"Repex")</f>
        <v>0</v>
      </c>
      <c r="AR660" s="53">
        <f>SUMIFS('Capex forecast'!M$7:M$210,'Capex forecast'!$T$7:$T$210,$AF660,'Capex forecast'!$S$7:$S$210,$AH660,'Capex forecast'!$Q$7:$Q$210,"Repex")</f>
        <v>0</v>
      </c>
      <c r="AS660" s="53">
        <f>SUMIFS('Capex forecast'!N$7:N$210,'Capex forecast'!$T$7:$T$210,$AF660,'Capex forecast'!$S$7:$S$210,$AH660,'Capex forecast'!$Q$7:$Q$210,"Repex")</f>
        <v>0</v>
      </c>
    </row>
    <row r="661" spans="2:45" ht="15">
      <c r="B661" s="6" t="s">
        <v>94</v>
      </c>
      <c r="C661" s="6" t="str">
        <f>INDEX('Raw demand forecast'!$M$7:$M$5830,MATCH($B661,'Raw demand forecast'!$B$7:$B$5830,0))</f>
        <v>No</v>
      </c>
      <c r="D661" s="6" t="str">
        <f>IF(COUNTIF($B$93:B661,$B661) = 1, "LV", IF(COUNTIF($B$93:B661,$B661) = 2, "HV", "ST"))</f>
        <v>ST</v>
      </c>
      <c r="E661" s="6" t="str">
        <f>INDEX('Demand forecast and growth rate'!$E$7:$E$273,MATCH($B661,'Demand forecast and growth rate'!$B$7:$B$273,0))</f>
        <v>Small growth</v>
      </c>
      <c r="F661" s="32">
        <f>SUMIFS('Capex forecast'!E$7:E$210,'Capex forecast'!$T$7:$T$210,'Allocation of site-spec costs'!$B661,'Capex forecast'!$S$7:$S$210,'Allocation of site-spec costs'!$D661,'Capex forecast'!$Q$7:$Q$210,"Customer Connection")</f>
        <v>0</v>
      </c>
      <c r="G661" s="32">
        <f>SUMIFS('Capex forecast'!F$7:F$210,'Capex forecast'!$T$7:$T$210,'Allocation of site-spec costs'!$B661,'Capex forecast'!$S$7:$S$210,'Allocation of site-spec costs'!$D661,'Capex forecast'!$Q$7:$Q$210,"Customer Connection")</f>
        <v>0</v>
      </c>
      <c r="H661" s="32">
        <f>SUMIFS('Capex forecast'!G$7:G$210,'Capex forecast'!$T$7:$T$210,'Allocation of site-spec costs'!$B661,'Capex forecast'!$S$7:$S$210,'Allocation of site-spec costs'!$D661,'Capex forecast'!$Q$7:$Q$210,"Customer Connection")</f>
        <v>0</v>
      </c>
      <c r="I661" s="32">
        <f>SUMIFS('Capex forecast'!H$7:H$210,'Capex forecast'!$T$7:$T$210,'Allocation of site-spec costs'!$B661,'Capex forecast'!$S$7:$S$210,'Allocation of site-spec costs'!$D661,'Capex forecast'!$Q$7:$Q$210,"Customer Connection")</f>
        <v>0</v>
      </c>
      <c r="J661" s="32">
        <f>SUMIFS('Capex forecast'!I$7:I$210,'Capex forecast'!$T$7:$T$210,'Allocation of site-spec costs'!$B661,'Capex forecast'!$S$7:$S$210,'Allocation of site-spec costs'!$D661,'Capex forecast'!$Q$7:$Q$210,"Customer Connection")</f>
        <v>0</v>
      </c>
      <c r="K661" s="32">
        <f>SUMIFS('Capex forecast'!J$7:J$210,'Capex forecast'!$T$7:$T$210,'Allocation of site-spec costs'!$B661,'Capex forecast'!$S$7:$S$210,'Allocation of site-spec costs'!$D661,'Capex forecast'!$Q$7:$Q$210,"Customer Connection")</f>
        <v>0</v>
      </c>
      <c r="L661" s="32">
        <f>SUMIFS('Capex forecast'!K$7:K$210,'Capex forecast'!$T$7:$T$210,'Allocation of site-spec costs'!$B661,'Capex forecast'!$S$7:$S$210,'Allocation of site-spec costs'!$D661,'Capex forecast'!$Q$7:$Q$210,"Customer Connection")</f>
        <v>0</v>
      </c>
      <c r="M661" s="32">
        <f>SUMIFS('Capex forecast'!L$7:L$210,'Capex forecast'!$T$7:$T$210,'Allocation of site-spec costs'!$B661,'Capex forecast'!$S$7:$S$210,'Allocation of site-spec costs'!$D661,'Capex forecast'!$Q$7:$Q$210,"Customer Connection")</f>
        <v>0</v>
      </c>
      <c r="N661" s="32">
        <f>SUMIFS('Capex forecast'!M$7:M$210,'Capex forecast'!$T$7:$T$210,'Allocation of site-spec costs'!$B661,'Capex forecast'!$S$7:$S$210,'Allocation of site-spec costs'!$D661,'Capex forecast'!$Q$7:$Q$210,"Customer Connection")</f>
        <v>0</v>
      </c>
      <c r="O661" s="32">
        <f>SUMIFS('Capex forecast'!N$7:N$210,'Capex forecast'!$T$7:$T$210,'Allocation of site-spec costs'!$B661,'Capex forecast'!$S$7:$S$210,'Allocation of site-spec costs'!$D661,'Capex forecast'!$Q$7:$Q$210,"Customer Connection")</f>
        <v>0</v>
      </c>
      <c r="Q661" s="6" t="s">
        <v>94</v>
      </c>
      <c r="R661" s="6" t="str">
        <f>INDEX('Raw demand forecast'!$M$7:$M$5830,MATCH($Q661,'Raw demand forecast'!$B$7:$B$5830,0))</f>
        <v>No</v>
      </c>
      <c r="S661" s="6" t="str">
        <f>IF(COUNTIF($Q$93:Q661,$B661) = 1, "LV", IF(COUNTIF($Q$93:Q661,$B661) = 2, "HV", "ST"))</f>
        <v>ST</v>
      </c>
      <c r="T661" s="6" t="str">
        <f>INDEX('Demand forecast and growth rate'!$E$7:$E$273,MATCH($Q661,'Demand forecast and growth rate'!$B$7:$B$273,0))</f>
        <v>Small growth</v>
      </c>
      <c r="U661" s="32">
        <f>SUMIFS('Capex forecast'!E$7:E$210,'Capex forecast'!$T$7:$T$210,$Q661,'Capex forecast'!$S$7:$S$210,$S661,'Capex forecast'!$Q$7:$Q$210,"Augex")</f>
        <v>0</v>
      </c>
      <c r="V661" s="32">
        <f>SUMIFS('Capex forecast'!F$7:F$210,'Capex forecast'!$T$7:$T$210,$Q661,'Capex forecast'!$S$7:$S$210,$S661,'Capex forecast'!$Q$7:$Q$210,"Augex")</f>
        <v>0</v>
      </c>
      <c r="W661" s="32">
        <f>SUMIFS('Capex forecast'!G$7:G$210,'Capex forecast'!$T$7:$T$210,$Q661,'Capex forecast'!$S$7:$S$210,$S661,'Capex forecast'!$Q$7:$Q$210,"Augex")</f>
        <v>0</v>
      </c>
      <c r="X661" s="32">
        <f>SUMIFS('Capex forecast'!H$7:H$210,'Capex forecast'!$T$7:$T$210,$Q661,'Capex forecast'!$S$7:$S$210,$S661,'Capex forecast'!$Q$7:$Q$210,"Augex")</f>
        <v>0</v>
      </c>
      <c r="Y661" s="32">
        <f>SUMIFS('Capex forecast'!I$7:I$210,'Capex forecast'!$T$7:$T$210,$Q661,'Capex forecast'!$S$7:$S$210,$S661,'Capex forecast'!$Q$7:$Q$210,"Augex")</f>
        <v>0</v>
      </c>
      <c r="Z661" s="32">
        <f>SUMIFS('Capex forecast'!J$7:J$210,'Capex forecast'!$T$7:$T$210,$Q661,'Capex forecast'!$S$7:$S$210,$S661,'Capex forecast'!$Q$7:$Q$210,"Augex")</f>
        <v>0</v>
      </c>
      <c r="AA661" s="32">
        <f>SUMIFS('Capex forecast'!K$7:K$210,'Capex forecast'!$T$7:$T$210,$Q661,'Capex forecast'!$S$7:$S$210,$S661,'Capex forecast'!$Q$7:$Q$210,"Augex")</f>
        <v>0</v>
      </c>
      <c r="AB661" s="32">
        <f>SUMIFS('Capex forecast'!L$7:L$210,'Capex forecast'!$T$7:$T$210,$Q661,'Capex forecast'!$S$7:$S$210,$S661,'Capex forecast'!$Q$7:$Q$210,"Augex")</f>
        <v>0</v>
      </c>
      <c r="AC661" s="32">
        <f>SUMIFS('Capex forecast'!M$7:M$210,'Capex forecast'!$T$7:$T$210,$Q661,'Capex forecast'!$S$7:$S$210,$S661,'Capex forecast'!$Q$7:$Q$210,"Augex")</f>
        <v>0</v>
      </c>
      <c r="AD661" s="32">
        <f>SUMIFS('Capex forecast'!N$7:N$210,'Capex forecast'!$T$7:$T$210,$Q661,'Capex forecast'!$S$7:$S$210,$S661,'Capex forecast'!$Q$7:$Q$210,"Augex")</f>
        <v>0</v>
      </c>
      <c r="AF661" s="6" t="s">
        <v>94</v>
      </c>
      <c r="AG661" s="6" t="str">
        <f>INDEX('Raw demand forecast'!$M$7:$M$5830,MATCH($Q661,'Raw demand forecast'!$B$7:$B$5830,0))</f>
        <v>No</v>
      </c>
      <c r="AH661" s="6" t="str">
        <f>IF(COUNTIF($AF$93:AF661,$B661) = 1, "LV", IF(COUNTIF($AF$93:AF661,$B661) = 2, "HV", "ST"))</f>
        <v>ST</v>
      </c>
      <c r="AI661" s="6" t="str">
        <f>INDEX('Demand forecast and growth rate'!$E$7:$E$273,MATCH($Q661,'Demand forecast and growth rate'!$B$7:$B$273,0))</f>
        <v>Small growth</v>
      </c>
      <c r="AJ661" s="53">
        <f>SUMIFS('Capex forecast'!E$7:E$210,'Capex forecast'!$T$7:$T$210,$AF661,'Capex forecast'!$S$7:$S$210,$AH661,'Capex forecast'!$Q$7:$Q$210,"Repex")</f>
        <v>0</v>
      </c>
      <c r="AK661" s="53">
        <f>SUMIFS('Capex forecast'!F$7:F$210,'Capex forecast'!$T$7:$T$210,$AF661,'Capex forecast'!$S$7:$S$210,$AH661,'Capex forecast'!$Q$7:$Q$210,"Repex")</f>
        <v>0</v>
      </c>
      <c r="AL661" s="53">
        <f>SUMIFS('Capex forecast'!G$7:G$210,'Capex forecast'!$T$7:$T$210,$AF661,'Capex forecast'!$S$7:$S$210,$AH661,'Capex forecast'!$Q$7:$Q$210,"Repex")</f>
        <v>0</v>
      </c>
      <c r="AM661" s="53">
        <f>SUMIFS('Capex forecast'!H$7:H$210,'Capex forecast'!$T$7:$T$210,$AF661,'Capex forecast'!$S$7:$S$210,$AH661,'Capex forecast'!$Q$7:$Q$210,"Repex")</f>
        <v>0</v>
      </c>
      <c r="AN661" s="53">
        <f>SUMIFS('Capex forecast'!I$7:I$210,'Capex forecast'!$T$7:$T$210,$AF661,'Capex forecast'!$S$7:$S$210,$AH661,'Capex forecast'!$Q$7:$Q$210,"Repex")</f>
        <v>0</v>
      </c>
      <c r="AO661" s="53">
        <f>SUMIFS('Capex forecast'!J$7:J$210,'Capex forecast'!$T$7:$T$210,$AF661,'Capex forecast'!$S$7:$S$210,$AH661,'Capex forecast'!$Q$7:$Q$210,"Repex")</f>
        <v>0</v>
      </c>
      <c r="AP661" s="53">
        <f>SUMIFS('Capex forecast'!K$7:K$210,'Capex forecast'!$T$7:$T$210,$AF661,'Capex forecast'!$S$7:$S$210,$AH661,'Capex forecast'!$Q$7:$Q$210,"Repex")</f>
        <v>0</v>
      </c>
      <c r="AQ661" s="53">
        <f>SUMIFS('Capex forecast'!L$7:L$210,'Capex forecast'!$T$7:$T$210,$AF661,'Capex forecast'!$S$7:$S$210,$AH661,'Capex forecast'!$Q$7:$Q$210,"Repex")</f>
        <v>0</v>
      </c>
      <c r="AR661" s="53">
        <f>SUMIFS('Capex forecast'!M$7:M$210,'Capex forecast'!$T$7:$T$210,$AF661,'Capex forecast'!$S$7:$S$210,$AH661,'Capex forecast'!$Q$7:$Q$210,"Repex")</f>
        <v>0</v>
      </c>
      <c r="AS661" s="53">
        <f>SUMIFS('Capex forecast'!N$7:N$210,'Capex forecast'!$T$7:$T$210,$AF661,'Capex forecast'!$S$7:$S$210,$AH661,'Capex forecast'!$Q$7:$Q$210,"Repex")</f>
        <v>0</v>
      </c>
    </row>
    <row r="662" spans="2:45" ht="15">
      <c r="B662" s="6" t="s">
        <v>607</v>
      </c>
      <c r="C662" s="6" t="str">
        <f>INDEX('Raw demand forecast'!$M$7:$M$5830,MATCH($B662,'Raw demand forecast'!$B$7:$B$5830,0))</f>
        <v>No</v>
      </c>
      <c r="D662" s="6" t="str">
        <f>IF(COUNTIF($B$93:B662,$B662) = 1, "LV", IF(COUNTIF($B$93:B662,$B662) = 2, "HV", "ST"))</f>
        <v>ST</v>
      </c>
      <c r="E662" s="6" t="str">
        <f>INDEX('Demand forecast and growth rate'!$E$7:$E$273,MATCH($B662,'Demand forecast and growth rate'!$B$7:$B$273,0))</f>
        <v>Steady/falling</v>
      </c>
      <c r="F662" s="32">
        <f>SUMIFS('Capex forecast'!E$7:E$210,'Capex forecast'!$T$7:$T$210,'Allocation of site-spec costs'!$B662,'Capex forecast'!$S$7:$S$210,'Allocation of site-spec costs'!$D662,'Capex forecast'!$Q$7:$Q$210,"Customer Connection")</f>
        <v>0</v>
      </c>
      <c r="G662" s="32">
        <f>SUMIFS('Capex forecast'!F$7:F$210,'Capex forecast'!$T$7:$T$210,'Allocation of site-spec costs'!$B662,'Capex forecast'!$S$7:$S$210,'Allocation of site-spec costs'!$D662,'Capex forecast'!$Q$7:$Q$210,"Customer Connection")</f>
        <v>0</v>
      </c>
      <c r="H662" s="32">
        <f>SUMIFS('Capex forecast'!G$7:G$210,'Capex forecast'!$T$7:$T$210,'Allocation of site-spec costs'!$B662,'Capex forecast'!$S$7:$S$210,'Allocation of site-spec costs'!$D662,'Capex forecast'!$Q$7:$Q$210,"Customer Connection")</f>
        <v>0</v>
      </c>
      <c r="I662" s="32">
        <f>SUMIFS('Capex forecast'!H$7:H$210,'Capex forecast'!$T$7:$T$210,'Allocation of site-spec costs'!$B662,'Capex forecast'!$S$7:$S$210,'Allocation of site-spec costs'!$D662,'Capex forecast'!$Q$7:$Q$210,"Customer Connection")</f>
        <v>0</v>
      </c>
      <c r="J662" s="32">
        <f>SUMIFS('Capex forecast'!I$7:I$210,'Capex forecast'!$T$7:$T$210,'Allocation of site-spec costs'!$B662,'Capex forecast'!$S$7:$S$210,'Allocation of site-spec costs'!$D662,'Capex forecast'!$Q$7:$Q$210,"Customer Connection")</f>
        <v>0</v>
      </c>
      <c r="K662" s="32">
        <f>SUMIFS('Capex forecast'!J$7:J$210,'Capex forecast'!$T$7:$T$210,'Allocation of site-spec costs'!$B662,'Capex forecast'!$S$7:$S$210,'Allocation of site-spec costs'!$D662,'Capex forecast'!$Q$7:$Q$210,"Customer Connection")</f>
        <v>0</v>
      </c>
      <c r="L662" s="32">
        <f>SUMIFS('Capex forecast'!K$7:K$210,'Capex forecast'!$T$7:$T$210,'Allocation of site-spec costs'!$B662,'Capex forecast'!$S$7:$S$210,'Allocation of site-spec costs'!$D662,'Capex forecast'!$Q$7:$Q$210,"Customer Connection")</f>
        <v>0</v>
      </c>
      <c r="M662" s="32">
        <f>SUMIFS('Capex forecast'!L$7:L$210,'Capex forecast'!$T$7:$T$210,'Allocation of site-spec costs'!$B662,'Capex forecast'!$S$7:$S$210,'Allocation of site-spec costs'!$D662,'Capex forecast'!$Q$7:$Q$210,"Customer Connection")</f>
        <v>0</v>
      </c>
      <c r="N662" s="32">
        <f>SUMIFS('Capex forecast'!M$7:M$210,'Capex forecast'!$T$7:$T$210,'Allocation of site-spec costs'!$B662,'Capex forecast'!$S$7:$S$210,'Allocation of site-spec costs'!$D662,'Capex forecast'!$Q$7:$Q$210,"Customer Connection")</f>
        <v>0</v>
      </c>
      <c r="O662" s="32">
        <f>SUMIFS('Capex forecast'!N$7:N$210,'Capex forecast'!$T$7:$T$210,'Allocation of site-spec costs'!$B662,'Capex forecast'!$S$7:$S$210,'Allocation of site-spec costs'!$D662,'Capex forecast'!$Q$7:$Q$210,"Customer Connection")</f>
        <v>0</v>
      </c>
      <c r="Q662" s="6" t="s">
        <v>607</v>
      </c>
      <c r="R662" s="6" t="str">
        <f>INDEX('Raw demand forecast'!$M$7:$M$5830,MATCH($Q662,'Raw demand forecast'!$B$7:$B$5830,0))</f>
        <v>No</v>
      </c>
      <c r="S662" s="6" t="str">
        <f>IF(COUNTIF($Q$93:Q662,$B662) = 1, "LV", IF(COUNTIF($Q$93:Q662,$B662) = 2, "HV", "ST"))</f>
        <v>ST</v>
      </c>
      <c r="T662" s="6" t="str">
        <f>INDEX('Demand forecast and growth rate'!$E$7:$E$273,MATCH($Q662,'Demand forecast and growth rate'!$B$7:$B$273,0))</f>
        <v>Steady/falling</v>
      </c>
      <c r="U662" s="32">
        <f>SUMIFS('Capex forecast'!E$7:E$210,'Capex forecast'!$T$7:$T$210,$Q662,'Capex forecast'!$S$7:$S$210,$S662,'Capex forecast'!$Q$7:$Q$210,"Augex")</f>
        <v>0</v>
      </c>
      <c r="V662" s="32">
        <f>SUMIFS('Capex forecast'!F$7:F$210,'Capex forecast'!$T$7:$T$210,$Q662,'Capex forecast'!$S$7:$S$210,$S662,'Capex forecast'!$Q$7:$Q$210,"Augex")</f>
        <v>0</v>
      </c>
      <c r="W662" s="32">
        <f>SUMIFS('Capex forecast'!G$7:G$210,'Capex forecast'!$T$7:$T$210,$Q662,'Capex forecast'!$S$7:$S$210,$S662,'Capex forecast'!$Q$7:$Q$210,"Augex")</f>
        <v>0</v>
      </c>
      <c r="X662" s="32">
        <f>SUMIFS('Capex forecast'!H$7:H$210,'Capex forecast'!$T$7:$T$210,$Q662,'Capex forecast'!$S$7:$S$210,$S662,'Capex forecast'!$Q$7:$Q$210,"Augex")</f>
        <v>0</v>
      </c>
      <c r="Y662" s="32">
        <f>SUMIFS('Capex forecast'!I$7:I$210,'Capex forecast'!$T$7:$T$210,$Q662,'Capex forecast'!$S$7:$S$210,$S662,'Capex forecast'!$Q$7:$Q$210,"Augex")</f>
        <v>0</v>
      </c>
      <c r="Z662" s="32">
        <f>SUMIFS('Capex forecast'!J$7:J$210,'Capex forecast'!$T$7:$T$210,$Q662,'Capex forecast'!$S$7:$S$210,$S662,'Capex forecast'!$Q$7:$Q$210,"Augex")</f>
        <v>0</v>
      </c>
      <c r="AA662" s="32">
        <f>SUMIFS('Capex forecast'!K$7:K$210,'Capex forecast'!$T$7:$T$210,$Q662,'Capex forecast'!$S$7:$S$210,$S662,'Capex forecast'!$Q$7:$Q$210,"Augex")</f>
        <v>0</v>
      </c>
      <c r="AB662" s="32">
        <f>SUMIFS('Capex forecast'!L$7:L$210,'Capex forecast'!$T$7:$T$210,$Q662,'Capex forecast'!$S$7:$S$210,$S662,'Capex forecast'!$Q$7:$Q$210,"Augex")</f>
        <v>0</v>
      </c>
      <c r="AC662" s="32">
        <f>SUMIFS('Capex forecast'!M$7:M$210,'Capex forecast'!$T$7:$T$210,$Q662,'Capex forecast'!$S$7:$S$210,$S662,'Capex forecast'!$Q$7:$Q$210,"Augex")</f>
        <v>0</v>
      </c>
      <c r="AD662" s="32">
        <f>SUMIFS('Capex forecast'!N$7:N$210,'Capex forecast'!$T$7:$T$210,$Q662,'Capex forecast'!$S$7:$S$210,$S662,'Capex forecast'!$Q$7:$Q$210,"Augex")</f>
        <v>0</v>
      </c>
      <c r="AF662" s="6" t="s">
        <v>607</v>
      </c>
      <c r="AG662" s="6" t="str">
        <f>INDEX('Raw demand forecast'!$M$7:$M$5830,MATCH($Q662,'Raw demand forecast'!$B$7:$B$5830,0))</f>
        <v>No</v>
      </c>
      <c r="AH662" s="6" t="str">
        <f>IF(COUNTIF($AF$93:AF662,$B662) = 1, "LV", IF(COUNTIF($AF$93:AF662,$B662) = 2, "HV", "ST"))</f>
        <v>ST</v>
      </c>
      <c r="AI662" s="6" t="str">
        <f>INDEX('Demand forecast and growth rate'!$E$7:$E$273,MATCH($Q662,'Demand forecast and growth rate'!$B$7:$B$273,0))</f>
        <v>Steady/falling</v>
      </c>
      <c r="AJ662" s="53">
        <f>SUMIFS('Capex forecast'!E$7:E$210,'Capex forecast'!$T$7:$T$210,$AF662,'Capex forecast'!$S$7:$S$210,$AH662,'Capex forecast'!$Q$7:$Q$210,"Repex")</f>
        <v>0</v>
      </c>
      <c r="AK662" s="53">
        <f>SUMIFS('Capex forecast'!F$7:F$210,'Capex forecast'!$T$7:$T$210,$AF662,'Capex forecast'!$S$7:$S$210,$AH662,'Capex forecast'!$Q$7:$Q$210,"Repex")</f>
        <v>0</v>
      </c>
      <c r="AL662" s="53">
        <f>SUMIFS('Capex forecast'!G$7:G$210,'Capex forecast'!$T$7:$T$210,$AF662,'Capex forecast'!$S$7:$S$210,$AH662,'Capex forecast'!$Q$7:$Q$210,"Repex")</f>
        <v>0</v>
      </c>
      <c r="AM662" s="53">
        <f>SUMIFS('Capex forecast'!H$7:H$210,'Capex forecast'!$T$7:$T$210,$AF662,'Capex forecast'!$S$7:$S$210,$AH662,'Capex forecast'!$Q$7:$Q$210,"Repex")</f>
        <v>0</v>
      </c>
      <c r="AN662" s="53">
        <f>SUMIFS('Capex forecast'!I$7:I$210,'Capex forecast'!$T$7:$T$210,$AF662,'Capex forecast'!$S$7:$S$210,$AH662,'Capex forecast'!$Q$7:$Q$210,"Repex")</f>
        <v>0</v>
      </c>
      <c r="AO662" s="53">
        <f>SUMIFS('Capex forecast'!J$7:J$210,'Capex forecast'!$T$7:$T$210,$AF662,'Capex forecast'!$S$7:$S$210,$AH662,'Capex forecast'!$Q$7:$Q$210,"Repex")</f>
        <v>0</v>
      </c>
      <c r="AP662" s="53">
        <f>SUMIFS('Capex forecast'!K$7:K$210,'Capex forecast'!$T$7:$T$210,$AF662,'Capex forecast'!$S$7:$S$210,$AH662,'Capex forecast'!$Q$7:$Q$210,"Repex")</f>
        <v>0</v>
      </c>
      <c r="AQ662" s="53">
        <f>SUMIFS('Capex forecast'!L$7:L$210,'Capex forecast'!$T$7:$T$210,$AF662,'Capex forecast'!$S$7:$S$210,$AH662,'Capex forecast'!$Q$7:$Q$210,"Repex")</f>
        <v>0</v>
      </c>
      <c r="AR662" s="53">
        <f>SUMIFS('Capex forecast'!M$7:M$210,'Capex forecast'!$T$7:$T$210,$AF662,'Capex forecast'!$S$7:$S$210,$AH662,'Capex forecast'!$Q$7:$Q$210,"Repex")</f>
        <v>0</v>
      </c>
      <c r="AS662" s="53">
        <f>SUMIFS('Capex forecast'!N$7:N$210,'Capex forecast'!$T$7:$T$210,$AF662,'Capex forecast'!$S$7:$S$210,$AH662,'Capex forecast'!$Q$7:$Q$210,"Repex")</f>
        <v>0</v>
      </c>
    </row>
    <row r="663" spans="2:45" ht="15">
      <c r="B663" s="6" t="s">
        <v>138</v>
      </c>
      <c r="C663" s="6" t="str">
        <f>INDEX('Raw demand forecast'!$M$7:$M$5830,MATCH($B663,'Raw demand forecast'!$B$7:$B$5830,0))</f>
        <v>No</v>
      </c>
      <c r="D663" s="6" t="str">
        <f>IF(COUNTIF($B$93:B663,$B663) = 1, "LV", IF(COUNTIF($B$93:B663,$B663) = 2, "HV", "ST"))</f>
        <v>ST</v>
      </c>
      <c r="E663" s="6" t="str">
        <f>INDEX('Demand forecast and growth rate'!$E$7:$E$273,MATCH($B663,'Demand forecast and growth rate'!$B$7:$B$273,0))</f>
        <v>High growth</v>
      </c>
      <c r="F663" s="32">
        <f>SUMIFS('Capex forecast'!E$7:E$210,'Capex forecast'!$T$7:$T$210,'Allocation of site-spec costs'!$B663,'Capex forecast'!$S$7:$S$210,'Allocation of site-spec costs'!$D663,'Capex forecast'!$Q$7:$Q$210,"Customer Connection")</f>
        <v>0</v>
      </c>
      <c r="G663" s="32">
        <f>SUMIFS('Capex forecast'!F$7:F$210,'Capex forecast'!$T$7:$T$210,'Allocation of site-spec costs'!$B663,'Capex forecast'!$S$7:$S$210,'Allocation of site-spec costs'!$D663,'Capex forecast'!$Q$7:$Q$210,"Customer Connection")</f>
        <v>0</v>
      </c>
      <c r="H663" s="32">
        <f>SUMIFS('Capex forecast'!G$7:G$210,'Capex forecast'!$T$7:$T$210,'Allocation of site-spec costs'!$B663,'Capex forecast'!$S$7:$S$210,'Allocation of site-spec costs'!$D663,'Capex forecast'!$Q$7:$Q$210,"Customer Connection")</f>
        <v>0</v>
      </c>
      <c r="I663" s="32">
        <f>SUMIFS('Capex forecast'!H$7:H$210,'Capex forecast'!$T$7:$T$210,'Allocation of site-spec costs'!$B663,'Capex forecast'!$S$7:$S$210,'Allocation of site-spec costs'!$D663,'Capex forecast'!$Q$7:$Q$210,"Customer Connection")</f>
        <v>0</v>
      </c>
      <c r="J663" s="32">
        <f>SUMIFS('Capex forecast'!I$7:I$210,'Capex forecast'!$T$7:$T$210,'Allocation of site-spec costs'!$B663,'Capex forecast'!$S$7:$S$210,'Allocation of site-spec costs'!$D663,'Capex forecast'!$Q$7:$Q$210,"Customer Connection")</f>
        <v>0</v>
      </c>
      <c r="K663" s="32">
        <f>SUMIFS('Capex forecast'!J$7:J$210,'Capex forecast'!$T$7:$T$210,'Allocation of site-spec costs'!$B663,'Capex forecast'!$S$7:$S$210,'Allocation of site-spec costs'!$D663,'Capex forecast'!$Q$7:$Q$210,"Customer Connection")</f>
        <v>0</v>
      </c>
      <c r="L663" s="32">
        <f>SUMIFS('Capex forecast'!K$7:K$210,'Capex forecast'!$T$7:$T$210,'Allocation of site-spec costs'!$B663,'Capex forecast'!$S$7:$S$210,'Allocation of site-spec costs'!$D663,'Capex forecast'!$Q$7:$Q$210,"Customer Connection")</f>
        <v>0</v>
      </c>
      <c r="M663" s="32">
        <f>SUMIFS('Capex forecast'!L$7:L$210,'Capex forecast'!$T$7:$T$210,'Allocation of site-spec costs'!$B663,'Capex forecast'!$S$7:$S$210,'Allocation of site-spec costs'!$D663,'Capex forecast'!$Q$7:$Q$210,"Customer Connection")</f>
        <v>0</v>
      </c>
      <c r="N663" s="32">
        <f>SUMIFS('Capex forecast'!M$7:M$210,'Capex forecast'!$T$7:$T$210,'Allocation of site-spec costs'!$B663,'Capex forecast'!$S$7:$S$210,'Allocation of site-spec costs'!$D663,'Capex forecast'!$Q$7:$Q$210,"Customer Connection")</f>
        <v>0</v>
      </c>
      <c r="O663" s="32">
        <f>SUMIFS('Capex forecast'!N$7:N$210,'Capex forecast'!$T$7:$T$210,'Allocation of site-spec costs'!$B663,'Capex forecast'!$S$7:$S$210,'Allocation of site-spec costs'!$D663,'Capex forecast'!$Q$7:$Q$210,"Customer Connection")</f>
        <v>0</v>
      </c>
      <c r="Q663" s="6" t="s">
        <v>138</v>
      </c>
      <c r="R663" s="6" t="str">
        <f>INDEX('Raw demand forecast'!$M$7:$M$5830,MATCH($Q663,'Raw demand forecast'!$B$7:$B$5830,0))</f>
        <v>No</v>
      </c>
      <c r="S663" s="6" t="str">
        <f>IF(COUNTIF($Q$93:Q663,$B663) = 1, "LV", IF(COUNTIF($Q$93:Q663,$B663) = 2, "HV", "ST"))</f>
        <v>ST</v>
      </c>
      <c r="T663" s="6" t="str">
        <f>INDEX('Demand forecast and growth rate'!$E$7:$E$273,MATCH($Q663,'Demand forecast and growth rate'!$B$7:$B$273,0))</f>
        <v>High growth</v>
      </c>
      <c r="U663" s="32">
        <f>SUMIFS('Capex forecast'!E$7:E$210,'Capex forecast'!$T$7:$T$210,$Q663,'Capex forecast'!$S$7:$S$210,$S663,'Capex forecast'!$Q$7:$Q$210,"Augex")</f>
        <v>0</v>
      </c>
      <c r="V663" s="32">
        <f>SUMIFS('Capex forecast'!F$7:F$210,'Capex forecast'!$T$7:$T$210,$Q663,'Capex forecast'!$S$7:$S$210,$S663,'Capex forecast'!$Q$7:$Q$210,"Augex")</f>
        <v>0</v>
      </c>
      <c r="W663" s="32">
        <f>SUMIFS('Capex forecast'!G$7:G$210,'Capex forecast'!$T$7:$T$210,$Q663,'Capex forecast'!$S$7:$S$210,$S663,'Capex forecast'!$Q$7:$Q$210,"Augex")</f>
        <v>0</v>
      </c>
      <c r="X663" s="32">
        <f>SUMIFS('Capex forecast'!H$7:H$210,'Capex forecast'!$T$7:$T$210,$Q663,'Capex forecast'!$S$7:$S$210,$S663,'Capex forecast'!$Q$7:$Q$210,"Augex")</f>
        <v>0</v>
      </c>
      <c r="Y663" s="32">
        <f>SUMIFS('Capex forecast'!I$7:I$210,'Capex forecast'!$T$7:$T$210,$Q663,'Capex forecast'!$S$7:$S$210,$S663,'Capex forecast'!$Q$7:$Q$210,"Augex")</f>
        <v>0</v>
      </c>
      <c r="Z663" s="32">
        <f>SUMIFS('Capex forecast'!J$7:J$210,'Capex forecast'!$T$7:$T$210,$Q663,'Capex forecast'!$S$7:$S$210,$S663,'Capex forecast'!$Q$7:$Q$210,"Augex")</f>
        <v>0</v>
      </c>
      <c r="AA663" s="32">
        <f>SUMIFS('Capex forecast'!K$7:K$210,'Capex forecast'!$T$7:$T$210,$Q663,'Capex forecast'!$S$7:$S$210,$S663,'Capex forecast'!$Q$7:$Q$210,"Augex")</f>
        <v>0</v>
      </c>
      <c r="AB663" s="32">
        <f>SUMIFS('Capex forecast'!L$7:L$210,'Capex forecast'!$T$7:$T$210,$Q663,'Capex forecast'!$S$7:$S$210,$S663,'Capex forecast'!$Q$7:$Q$210,"Augex")</f>
        <v>0</v>
      </c>
      <c r="AC663" s="32">
        <f>SUMIFS('Capex forecast'!M$7:M$210,'Capex forecast'!$T$7:$T$210,$Q663,'Capex forecast'!$S$7:$S$210,$S663,'Capex forecast'!$Q$7:$Q$210,"Augex")</f>
        <v>0</v>
      </c>
      <c r="AD663" s="32">
        <f>SUMIFS('Capex forecast'!N$7:N$210,'Capex forecast'!$T$7:$T$210,$Q663,'Capex forecast'!$S$7:$S$210,$S663,'Capex forecast'!$Q$7:$Q$210,"Augex")</f>
        <v>0</v>
      </c>
      <c r="AF663" s="6" t="s">
        <v>138</v>
      </c>
      <c r="AG663" s="6" t="str">
        <f>INDEX('Raw demand forecast'!$M$7:$M$5830,MATCH($Q663,'Raw demand forecast'!$B$7:$B$5830,0))</f>
        <v>No</v>
      </c>
      <c r="AH663" s="6" t="str">
        <f>IF(COUNTIF($AF$93:AF663,$B663) = 1, "LV", IF(COUNTIF($AF$93:AF663,$B663) = 2, "HV", "ST"))</f>
        <v>ST</v>
      </c>
      <c r="AI663" s="6" t="str">
        <f>INDEX('Demand forecast and growth rate'!$E$7:$E$273,MATCH($Q663,'Demand forecast and growth rate'!$B$7:$B$273,0))</f>
        <v>High growth</v>
      </c>
      <c r="AJ663" s="53">
        <f>SUMIFS('Capex forecast'!E$7:E$210,'Capex forecast'!$T$7:$T$210,$AF663,'Capex forecast'!$S$7:$S$210,$AH663,'Capex forecast'!$Q$7:$Q$210,"Repex")</f>
        <v>0</v>
      </c>
      <c r="AK663" s="53">
        <f>SUMIFS('Capex forecast'!F$7:F$210,'Capex forecast'!$T$7:$T$210,$AF663,'Capex forecast'!$S$7:$S$210,$AH663,'Capex forecast'!$Q$7:$Q$210,"Repex")</f>
        <v>0</v>
      </c>
      <c r="AL663" s="53">
        <f>SUMIFS('Capex forecast'!G$7:G$210,'Capex forecast'!$T$7:$T$210,$AF663,'Capex forecast'!$S$7:$S$210,$AH663,'Capex forecast'!$Q$7:$Q$210,"Repex")</f>
        <v>0</v>
      </c>
      <c r="AM663" s="53">
        <f>SUMIFS('Capex forecast'!H$7:H$210,'Capex forecast'!$T$7:$T$210,$AF663,'Capex forecast'!$S$7:$S$210,$AH663,'Capex forecast'!$Q$7:$Q$210,"Repex")</f>
        <v>0</v>
      </c>
      <c r="AN663" s="53">
        <f>SUMIFS('Capex forecast'!I$7:I$210,'Capex forecast'!$T$7:$T$210,$AF663,'Capex forecast'!$S$7:$S$210,$AH663,'Capex forecast'!$Q$7:$Q$210,"Repex")</f>
        <v>0</v>
      </c>
      <c r="AO663" s="53">
        <f>SUMIFS('Capex forecast'!J$7:J$210,'Capex forecast'!$T$7:$T$210,$AF663,'Capex forecast'!$S$7:$S$210,$AH663,'Capex forecast'!$Q$7:$Q$210,"Repex")</f>
        <v>0</v>
      </c>
      <c r="AP663" s="53">
        <f>SUMIFS('Capex forecast'!K$7:K$210,'Capex forecast'!$T$7:$T$210,$AF663,'Capex forecast'!$S$7:$S$210,$AH663,'Capex forecast'!$Q$7:$Q$210,"Repex")</f>
        <v>0</v>
      </c>
      <c r="AQ663" s="53">
        <f>SUMIFS('Capex forecast'!L$7:L$210,'Capex forecast'!$T$7:$T$210,$AF663,'Capex forecast'!$S$7:$S$210,$AH663,'Capex forecast'!$Q$7:$Q$210,"Repex")</f>
        <v>0</v>
      </c>
      <c r="AR663" s="53">
        <f>SUMIFS('Capex forecast'!M$7:M$210,'Capex forecast'!$T$7:$T$210,$AF663,'Capex forecast'!$S$7:$S$210,$AH663,'Capex forecast'!$Q$7:$Q$210,"Repex")</f>
        <v>0</v>
      </c>
      <c r="AS663" s="53">
        <f>SUMIFS('Capex forecast'!N$7:N$210,'Capex forecast'!$T$7:$T$210,$AF663,'Capex forecast'!$S$7:$S$210,$AH663,'Capex forecast'!$Q$7:$Q$210,"Repex")</f>
        <v>0</v>
      </c>
    </row>
    <row r="664" spans="2:45" ht="15">
      <c r="B664" s="6" t="s">
        <v>634</v>
      </c>
      <c r="C664" s="6" t="str">
        <f>INDEX('Raw demand forecast'!$M$7:$M$5830,MATCH($B664,'Raw demand forecast'!$B$7:$B$5830,0))</f>
        <v>Yes</v>
      </c>
      <c r="D664" s="6" t="str">
        <f>IF(COUNTIF($B$93:B664,$B664) = 1, "LV", IF(COUNTIF($B$93:B664,$B664) = 2, "HV", "ST"))</f>
        <v>ST</v>
      </c>
      <c r="E664" s="6" t="str">
        <f>INDEX('Demand forecast and growth rate'!$E$7:$E$273,MATCH($B664,'Demand forecast and growth rate'!$B$7:$B$273,0))</f>
        <v>Steady/falling</v>
      </c>
      <c r="F664" s="32">
        <f>SUMIFS('Capex forecast'!E$7:E$210,'Capex forecast'!$T$7:$T$210,'Allocation of site-spec costs'!$B664,'Capex forecast'!$S$7:$S$210,'Allocation of site-spec costs'!$D664,'Capex forecast'!$Q$7:$Q$210,"Customer Connection")</f>
        <v>0</v>
      </c>
      <c r="G664" s="32">
        <f>SUMIFS('Capex forecast'!F$7:F$210,'Capex forecast'!$T$7:$T$210,'Allocation of site-spec costs'!$B664,'Capex forecast'!$S$7:$S$210,'Allocation of site-spec costs'!$D664,'Capex forecast'!$Q$7:$Q$210,"Customer Connection")</f>
        <v>0</v>
      </c>
      <c r="H664" s="32">
        <f>SUMIFS('Capex forecast'!G$7:G$210,'Capex forecast'!$T$7:$T$210,'Allocation of site-spec costs'!$B664,'Capex forecast'!$S$7:$S$210,'Allocation of site-spec costs'!$D664,'Capex forecast'!$Q$7:$Q$210,"Customer Connection")</f>
        <v>0</v>
      </c>
      <c r="I664" s="32">
        <f>SUMIFS('Capex forecast'!H$7:H$210,'Capex forecast'!$T$7:$T$210,'Allocation of site-spec costs'!$B664,'Capex forecast'!$S$7:$S$210,'Allocation of site-spec costs'!$D664,'Capex forecast'!$Q$7:$Q$210,"Customer Connection")</f>
        <v>0</v>
      </c>
      <c r="J664" s="32">
        <f>SUMIFS('Capex forecast'!I$7:I$210,'Capex forecast'!$T$7:$T$210,'Allocation of site-spec costs'!$B664,'Capex forecast'!$S$7:$S$210,'Allocation of site-spec costs'!$D664,'Capex forecast'!$Q$7:$Q$210,"Customer Connection")</f>
        <v>0</v>
      </c>
      <c r="K664" s="32">
        <f>SUMIFS('Capex forecast'!J$7:J$210,'Capex forecast'!$T$7:$T$210,'Allocation of site-spec costs'!$B664,'Capex forecast'!$S$7:$S$210,'Allocation of site-spec costs'!$D664,'Capex forecast'!$Q$7:$Q$210,"Customer Connection")</f>
        <v>0</v>
      </c>
      <c r="L664" s="32">
        <f>SUMIFS('Capex forecast'!K$7:K$210,'Capex forecast'!$T$7:$T$210,'Allocation of site-spec costs'!$B664,'Capex forecast'!$S$7:$S$210,'Allocation of site-spec costs'!$D664,'Capex forecast'!$Q$7:$Q$210,"Customer Connection")</f>
        <v>0</v>
      </c>
      <c r="M664" s="32">
        <f>SUMIFS('Capex forecast'!L$7:L$210,'Capex forecast'!$T$7:$T$210,'Allocation of site-spec costs'!$B664,'Capex forecast'!$S$7:$S$210,'Allocation of site-spec costs'!$D664,'Capex forecast'!$Q$7:$Q$210,"Customer Connection")</f>
        <v>0</v>
      </c>
      <c r="N664" s="32">
        <f>SUMIFS('Capex forecast'!M$7:M$210,'Capex forecast'!$T$7:$T$210,'Allocation of site-spec costs'!$B664,'Capex forecast'!$S$7:$S$210,'Allocation of site-spec costs'!$D664,'Capex forecast'!$Q$7:$Q$210,"Customer Connection")</f>
        <v>0</v>
      </c>
      <c r="O664" s="32">
        <f>SUMIFS('Capex forecast'!N$7:N$210,'Capex forecast'!$T$7:$T$210,'Allocation of site-spec costs'!$B664,'Capex forecast'!$S$7:$S$210,'Allocation of site-spec costs'!$D664,'Capex forecast'!$Q$7:$Q$210,"Customer Connection")</f>
        <v>0</v>
      </c>
      <c r="Q664" s="6" t="s">
        <v>634</v>
      </c>
      <c r="R664" s="6" t="str">
        <f>INDEX('Raw demand forecast'!$M$7:$M$5830,MATCH($Q664,'Raw demand forecast'!$B$7:$B$5830,0))</f>
        <v>Yes</v>
      </c>
      <c r="S664" s="6" t="str">
        <f>IF(COUNTIF($Q$93:Q664,$B664) = 1, "LV", IF(COUNTIF($Q$93:Q664,$B664) = 2, "HV", "ST"))</f>
        <v>ST</v>
      </c>
      <c r="T664" s="6" t="str">
        <f>INDEX('Demand forecast and growth rate'!$E$7:$E$273,MATCH($Q664,'Demand forecast and growth rate'!$B$7:$B$273,0))</f>
        <v>Steady/falling</v>
      </c>
      <c r="U664" s="32">
        <f>SUMIFS('Capex forecast'!E$7:E$210,'Capex forecast'!$T$7:$T$210,$Q664,'Capex forecast'!$S$7:$S$210,$S664,'Capex forecast'!$Q$7:$Q$210,"Augex")</f>
        <v>0</v>
      </c>
      <c r="V664" s="32">
        <f>SUMIFS('Capex forecast'!F$7:F$210,'Capex forecast'!$T$7:$T$210,$Q664,'Capex forecast'!$S$7:$S$210,$S664,'Capex forecast'!$Q$7:$Q$210,"Augex")</f>
        <v>0</v>
      </c>
      <c r="W664" s="32">
        <f>SUMIFS('Capex forecast'!G$7:G$210,'Capex forecast'!$T$7:$T$210,$Q664,'Capex forecast'!$S$7:$S$210,$S664,'Capex forecast'!$Q$7:$Q$210,"Augex")</f>
        <v>0</v>
      </c>
      <c r="X664" s="32">
        <f>SUMIFS('Capex forecast'!H$7:H$210,'Capex forecast'!$T$7:$T$210,$Q664,'Capex forecast'!$S$7:$S$210,$S664,'Capex forecast'!$Q$7:$Q$210,"Augex")</f>
        <v>0</v>
      </c>
      <c r="Y664" s="32">
        <f>SUMIFS('Capex forecast'!I$7:I$210,'Capex forecast'!$T$7:$T$210,$Q664,'Capex forecast'!$S$7:$S$210,$S664,'Capex forecast'!$Q$7:$Q$210,"Augex")</f>
        <v>0</v>
      </c>
      <c r="Z664" s="32">
        <f>SUMIFS('Capex forecast'!J$7:J$210,'Capex forecast'!$T$7:$T$210,$Q664,'Capex forecast'!$S$7:$S$210,$S664,'Capex forecast'!$Q$7:$Q$210,"Augex")</f>
        <v>0</v>
      </c>
      <c r="AA664" s="32">
        <f>SUMIFS('Capex forecast'!K$7:K$210,'Capex forecast'!$T$7:$T$210,$Q664,'Capex forecast'!$S$7:$S$210,$S664,'Capex forecast'!$Q$7:$Q$210,"Augex")</f>
        <v>0</v>
      </c>
      <c r="AB664" s="32">
        <f>SUMIFS('Capex forecast'!L$7:L$210,'Capex forecast'!$T$7:$T$210,$Q664,'Capex forecast'!$S$7:$S$210,$S664,'Capex forecast'!$Q$7:$Q$210,"Augex")</f>
        <v>0</v>
      </c>
      <c r="AC664" s="32">
        <f>SUMIFS('Capex forecast'!M$7:M$210,'Capex forecast'!$T$7:$T$210,$Q664,'Capex forecast'!$S$7:$S$210,$S664,'Capex forecast'!$Q$7:$Q$210,"Augex")</f>
        <v>0</v>
      </c>
      <c r="AD664" s="32">
        <f>SUMIFS('Capex forecast'!N$7:N$210,'Capex forecast'!$T$7:$T$210,$Q664,'Capex forecast'!$S$7:$S$210,$S664,'Capex forecast'!$Q$7:$Q$210,"Augex")</f>
        <v>0</v>
      </c>
      <c r="AF664" s="6" t="s">
        <v>634</v>
      </c>
      <c r="AG664" s="6" t="str">
        <f>INDEX('Raw demand forecast'!$M$7:$M$5830,MATCH($Q664,'Raw demand forecast'!$B$7:$B$5830,0))</f>
        <v>Yes</v>
      </c>
      <c r="AH664" s="6" t="str">
        <f>IF(COUNTIF($AF$93:AF664,$B664) = 1, "LV", IF(COUNTIF($AF$93:AF664,$B664) = 2, "HV", "ST"))</f>
        <v>ST</v>
      </c>
      <c r="AI664" s="6" t="str">
        <f>INDEX('Demand forecast and growth rate'!$E$7:$E$273,MATCH($Q664,'Demand forecast and growth rate'!$B$7:$B$273,0))</f>
        <v>Steady/falling</v>
      </c>
      <c r="AJ664" s="53">
        <f>SUMIFS('Capex forecast'!E$7:E$210,'Capex forecast'!$T$7:$T$210,$AF664,'Capex forecast'!$S$7:$S$210,$AH664,'Capex forecast'!$Q$7:$Q$210,"Repex")</f>
        <v>0</v>
      </c>
      <c r="AK664" s="53">
        <f>SUMIFS('Capex forecast'!F$7:F$210,'Capex forecast'!$T$7:$T$210,$AF664,'Capex forecast'!$S$7:$S$210,$AH664,'Capex forecast'!$Q$7:$Q$210,"Repex")</f>
        <v>0</v>
      </c>
      <c r="AL664" s="53">
        <f>SUMIFS('Capex forecast'!G$7:G$210,'Capex forecast'!$T$7:$T$210,$AF664,'Capex forecast'!$S$7:$S$210,$AH664,'Capex forecast'!$Q$7:$Q$210,"Repex")</f>
        <v>0</v>
      </c>
      <c r="AM664" s="53">
        <f>SUMIFS('Capex forecast'!H$7:H$210,'Capex forecast'!$T$7:$T$210,$AF664,'Capex forecast'!$S$7:$S$210,$AH664,'Capex forecast'!$Q$7:$Q$210,"Repex")</f>
        <v>0</v>
      </c>
      <c r="AN664" s="53">
        <f>SUMIFS('Capex forecast'!I$7:I$210,'Capex forecast'!$T$7:$T$210,$AF664,'Capex forecast'!$S$7:$S$210,$AH664,'Capex forecast'!$Q$7:$Q$210,"Repex")</f>
        <v>0</v>
      </c>
      <c r="AO664" s="53">
        <f>SUMIFS('Capex forecast'!J$7:J$210,'Capex forecast'!$T$7:$T$210,$AF664,'Capex forecast'!$S$7:$S$210,$AH664,'Capex forecast'!$Q$7:$Q$210,"Repex")</f>
        <v>0</v>
      </c>
      <c r="AP664" s="53">
        <f>SUMIFS('Capex forecast'!K$7:K$210,'Capex forecast'!$T$7:$T$210,$AF664,'Capex forecast'!$S$7:$S$210,$AH664,'Capex forecast'!$Q$7:$Q$210,"Repex")</f>
        <v>0</v>
      </c>
      <c r="AQ664" s="53">
        <f>SUMIFS('Capex forecast'!L$7:L$210,'Capex forecast'!$T$7:$T$210,$AF664,'Capex forecast'!$S$7:$S$210,$AH664,'Capex forecast'!$Q$7:$Q$210,"Repex")</f>
        <v>0</v>
      </c>
      <c r="AR664" s="53">
        <f>SUMIFS('Capex forecast'!M$7:M$210,'Capex forecast'!$T$7:$T$210,$AF664,'Capex forecast'!$S$7:$S$210,$AH664,'Capex forecast'!$Q$7:$Q$210,"Repex")</f>
        <v>0</v>
      </c>
      <c r="AS664" s="53">
        <f>SUMIFS('Capex forecast'!N$7:N$210,'Capex forecast'!$T$7:$T$210,$AF664,'Capex forecast'!$S$7:$S$210,$AH664,'Capex forecast'!$Q$7:$Q$210,"Repex")</f>
        <v>0</v>
      </c>
    </row>
    <row r="665" spans="2:45" ht="15">
      <c r="B665" s="6" t="s">
        <v>557</v>
      </c>
      <c r="C665" s="6" t="str">
        <f>INDEX('Raw demand forecast'!$M$7:$M$5830,MATCH($B665,'Raw demand forecast'!$B$7:$B$5830,0))</f>
        <v>Yes</v>
      </c>
      <c r="D665" s="6" t="str">
        <f>IF(COUNTIF($B$93:B665,$B665) = 1, "LV", IF(COUNTIF($B$93:B665,$B665) = 2, "HV", "ST"))</f>
        <v>ST</v>
      </c>
      <c r="E665" s="6" t="str">
        <f>INDEX('Demand forecast and growth rate'!$E$7:$E$273,MATCH($B665,'Demand forecast and growth rate'!$B$7:$B$273,0))</f>
        <v>High growth</v>
      </c>
      <c r="F665" s="32">
        <f>SUMIFS('Capex forecast'!E$7:E$210,'Capex forecast'!$T$7:$T$210,'Allocation of site-spec costs'!$B665,'Capex forecast'!$S$7:$S$210,'Allocation of site-spec costs'!$D665,'Capex forecast'!$Q$7:$Q$210,"Customer Connection")</f>
        <v>0</v>
      </c>
      <c r="G665" s="32">
        <f>SUMIFS('Capex forecast'!F$7:F$210,'Capex forecast'!$T$7:$T$210,'Allocation of site-spec costs'!$B665,'Capex forecast'!$S$7:$S$210,'Allocation of site-spec costs'!$D665,'Capex forecast'!$Q$7:$Q$210,"Customer Connection")</f>
        <v>0</v>
      </c>
      <c r="H665" s="32">
        <f>SUMIFS('Capex forecast'!G$7:G$210,'Capex forecast'!$T$7:$T$210,'Allocation of site-spec costs'!$B665,'Capex forecast'!$S$7:$S$210,'Allocation of site-spec costs'!$D665,'Capex forecast'!$Q$7:$Q$210,"Customer Connection")</f>
        <v>0</v>
      </c>
      <c r="I665" s="32">
        <f>SUMIFS('Capex forecast'!H$7:H$210,'Capex forecast'!$T$7:$T$210,'Allocation of site-spec costs'!$B665,'Capex forecast'!$S$7:$S$210,'Allocation of site-spec costs'!$D665,'Capex forecast'!$Q$7:$Q$210,"Customer Connection")</f>
        <v>0</v>
      </c>
      <c r="J665" s="32">
        <f>SUMIFS('Capex forecast'!I$7:I$210,'Capex forecast'!$T$7:$T$210,'Allocation of site-spec costs'!$B665,'Capex forecast'!$S$7:$S$210,'Allocation of site-spec costs'!$D665,'Capex forecast'!$Q$7:$Q$210,"Customer Connection")</f>
        <v>0</v>
      </c>
      <c r="K665" s="32">
        <f>SUMIFS('Capex forecast'!J$7:J$210,'Capex forecast'!$T$7:$T$210,'Allocation of site-spec costs'!$B665,'Capex forecast'!$S$7:$S$210,'Allocation of site-spec costs'!$D665,'Capex forecast'!$Q$7:$Q$210,"Customer Connection")</f>
        <v>0</v>
      </c>
      <c r="L665" s="32">
        <f>SUMIFS('Capex forecast'!K$7:K$210,'Capex forecast'!$T$7:$T$210,'Allocation of site-spec costs'!$B665,'Capex forecast'!$S$7:$S$210,'Allocation of site-spec costs'!$D665,'Capex forecast'!$Q$7:$Q$210,"Customer Connection")</f>
        <v>0</v>
      </c>
      <c r="M665" s="32">
        <f>SUMIFS('Capex forecast'!L$7:L$210,'Capex forecast'!$T$7:$T$210,'Allocation of site-spec costs'!$B665,'Capex forecast'!$S$7:$S$210,'Allocation of site-spec costs'!$D665,'Capex forecast'!$Q$7:$Q$210,"Customer Connection")</f>
        <v>0</v>
      </c>
      <c r="N665" s="32">
        <f>SUMIFS('Capex forecast'!M$7:M$210,'Capex forecast'!$T$7:$T$210,'Allocation of site-spec costs'!$B665,'Capex forecast'!$S$7:$S$210,'Allocation of site-spec costs'!$D665,'Capex forecast'!$Q$7:$Q$210,"Customer Connection")</f>
        <v>0</v>
      </c>
      <c r="O665" s="32">
        <f>SUMIFS('Capex forecast'!N$7:N$210,'Capex forecast'!$T$7:$T$210,'Allocation of site-spec costs'!$B665,'Capex forecast'!$S$7:$S$210,'Allocation of site-spec costs'!$D665,'Capex forecast'!$Q$7:$Q$210,"Customer Connection")</f>
        <v>0</v>
      </c>
      <c r="Q665" s="6" t="s">
        <v>557</v>
      </c>
      <c r="R665" s="6" t="str">
        <f>INDEX('Raw demand forecast'!$M$7:$M$5830,MATCH($Q665,'Raw demand forecast'!$B$7:$B$5830,0))</f>
        <v>Yes</v>
      </c>
      <c r="S665" s="6" t="str">
        <f>IF(COUNTIF($Q$93:Q665,$B665) = 1, "LV", IF(COUNTIF($Q$93:Q665,$B665) = 2, "HV", "ST"))</f>
        <v>ST</v>
      </c>
      <c r="T665" s="6" t="str">
        <f>INDEX('Demand forecast and growth rate'!$E$7:$E$273,MATCH($Q665,'Demand forecast and growth rate'!$B$7:$B$273,0))</f>
        <v>High growth</v>
      </c>
      <c r="U665" s="32">
        <f>SUMIFS('Capex forecast'!E$7:E$210,'Capex forecast'!$T$7:$T$210,$Q665,'Capex forecast'!$S$7:$S$210,$S665,'Capex forecast'!$Q$7:$Q$210,"Augex")</f>
        <v>0</v>
      </c>
      <c r="V665" s="32">
        <f>SUMIFS('Capex forecast'!F$7:F$210,'Capex forecast'!$T$7:$T$210,$Q665,'Capex forecast'!$S$7:$S$210,$S665,'Capex forecast'!$Q$7:$Q$210,"Augex")</f>
        <v>0</v>
      </c>
      <c r="W665" s="32">
        <f>SUMIFS('Capex forecast'!G$7:G$210,'Capex forecast'!$T$7:$T$210,$Q665,'Capex forecast'!$S$7:$S$210,$S665,'Capex forecast'!$Q$7:$Q$210,"Augex")</f>
        <v>0</v>
      </c>
      <c r="X665" s="32">
        <f>SUMIFS('Capex forecast'!H$7:H$210,'Capex forecast'!$T$7:$T$210,$Q665,'Capex forecast'!$S$7:$S$210,$S665,'Capex forecast'!$Q$7:$Q$210,"Augex")</f>
        <v>0</v>
      </c>
      <c r="Y665" s="32">
        <f>SUMIFS('Capex forecast'!I$7:I$210,'Capex forecast'!$T$7:$T$210,$Q665,'Capex forecast'!$S$7:$S$210,$S665,'Capex forecast'!$Q$7:$Q$210,"Augex")</f>
        <v>0</v>
      </c>
      <c r="Z665" s="32">
        <f>SUMIFS('Capex forecast'!J$7:J$210,'Capex forecast'!$T$7:$T$210,$Q665,'Capex forecast'!$S$7:$S$210,$S665,'Capex forecast'!$Q$7:$Q$210,"Augex")</f>
        <v>0</v>
      </c>
      <c r="AA665" s="32">
        <f>SUMIFS('Capex forecast'!K$7:K$210,'Capex forecast'!$T$7:$T$210,$Q665,'Capex forecast'!$S$7:$S$210,$S665,'Capex forecast'!$Q$7:$Q$210,"Augex")</f>
        <v>0</v>
      </c>
      <c r="AB665" s="32">
        <f>SUMIFS('Capex forecast'!L$7:L$210,'Capex forecast'!$T$7:$T$210,$Q665,'Capex forecast'!$S$7:$S$210,$S665,'Capex forecast'!$Q$7:$Q$210,"Augex")</f>
        <v>0</v>
      </c>
      <c r="AC665" s="32">
        <f>SUMIFS('Capex forecast'!M$7:M$210,'Capex forecast'!$T$7:$T$210,$Q665,'Capex forecast'!$S$7:$S$210,$S665,'Capex forecast'!$Q$7:$Q$210,"Augex")</f>
        <v>0</v>
      </c>
      <c r="AD665" s="32">
        <f>SUMIFS('Capex forecast'!N$7:N$210,'Capex forecast'!$T$7:$T$210,$Q665,'Capex forecast'!$S$7:$S$210,$S665,'Capex forecast'!$Q$7:$Q$210,"Augex")</f>
        <v>0</v>
      </c>
      <c r="AF665" s="6" t="s">
        <v>557</v>
      </c>
      <c r="AG665" s="6" t="str">
        <f>INDEX('Raw demand forecast'!$M$7:$M$5830,MATCH($Q665,'Raw demand forecast'!$B$7:$B$5830,0))</f>
        <v>Yes</v>
      </c>
      <c r="AH665" s="6" t="str">
        <f>IF(COUNTIF($AF$93:AF665,$B665) = 1, "LV", IF(COUNTIF($AF$93:AF665,$B665) = 2, "HV", "ST"))</f>
        <v>ST</v>
      </c>
      <c r="AI665" s="6" t="str">
        <f>INDEX('Demand forecast and growth rate'!$E$7:$E$273,MATCH($Q665,'Demand forecast and growth rate'!$B$7:$B$273,0))</f>
        <v>High growth</v>
      </c>
      <c r="AJ665" s="53">
        <f>SUMIFS('Capex forecast'!E$7:E$210,'Capex forecast'!$T$7:$T$210,$AF665,'Capex forecast'!$S$7:$S$210,$AH665,'Capex forecast'!$Q$7:$Q$210,"Repex")</f>
        <v>0</v>
      </c>
      <c r="AK665" s="53">
        <f>SUMIFS('Capex forecast'!F$7:F$210,'Capex forecast'!$T$7:$T$210,$AF665,'Capex forecast'!$S$7:$S$210,$AH665,'Capex forecast'!$Q$7:$Q$210,"Repex")</f>
        <v>0</v>
      </c>
      <c r="AL665" s="53">
        <f>SUMIFS('Capex forecast'!G$7:G$210,'Capex forecast'!$T$7:$T$210,$AF665,'Capex forecast'!$S$7:$S$210,$AH665,'Capex forecast'!$Q$7:$Q$210,"Repex")</f>
        <v>0</v>
      </c>
      <c r="AM665" s="53">
        <f>SUMIFS('Capex forecast'!H$7:H$210,'Capex forecast'!$T$7:$T$210,$AF665,'Capex forecast'!$S$7:$S$210,$AH665,'Capex forecast'!$Q$7:$Q$210,"Repex")</f>
        <v>0</v>
      </c>
      <c r="AN665" s="53">
        <f>SUMIFS('Capex forecast'!I$7:I$210,'Capex forecast'!$T$7:$T$210,$AF665,'Capex forecast'!$S$7:$S$210,$AH665,'Capex forecast'!$Q$7:$Q$210,"Repex")</f>
        <v>0</v>
      </c>
      <c r="AO665" s="53">
        <f>SUMIFS('Capex forecast'!J$7:J$210,'Capex forecast'!$T$7:$T$210,$AF665,'Capex forecast'!$S$7:$S$210,$AH665,'Capex forecast'!$Q$7:$Q$210,"Repex")</f>
        <v>0</v>
      </c>
      <c r="AP665" s="53">
        <f>SUMIFS('Capex forecast'!K$7:K$210,'Capex forecast'!$T$7:$T$210,$AF665,'Capex forecast'!$S$7:$S$210,$AH665,'Capex forecast'!$Q$7:$Q$210,"Repex")</f>
        <v>0</v>
      </c>
      <c r="AQ665" s="53">
        <f>SUMIFS('Capex forecast'!L$7:L$210,'Capex forecast'!$T$7:$T$210,$AF665,'Capex forecast'!$S$7:$S$210,$AH665,'Capex forecast'!$Q$7:$Q$210,"Repex")</f>
        <v>0</v>
      </c>
      <c r="AR665" s="53">
        <f>SUMIFS('Capex forecast'!M$7:M$210,'Capex forecast'!$T$7:$T$210,$AF665,'Capex forecast'!$S$7:$S$210,$AH665,'Capex forecast'!$Q$7:$Q$210,"Repex")</f>
        <v>0</v>
      </c>
      <c r="AS665" s="53">
        <f>SUMIFS('Capex forecast'!N$7:N$210,'Capex forecast'!$T$7:$T$210,$AF665,'Capex forecast'!$S$7:$S$210,$AH665,'Capex forecast'!$Q$7:$Q$210,"Repex")</f>
        <v>0</v>
      </c>
    </row>
    <row r="666" spans="2:45" ht="15">
      <c r="B666" s="6" t="s">
        <v>560</v>
      </c>
      <c r="C666" s="6" t="str">
        <f>INDEX('Raw demand forecast'!$M$7:$M$5830,MATCH($B666,'Raw demand forecast'!$B$7:$B$5830,0))</f>
        <v>Yes</v>
      </c>
      <c r="D666" s="6" t="str">
        <f>IF(COUNTIF($B$93:B666,$B666) = 1, "LV", IF(COUNTIF($B$93:B666,$B666) = 2, "HV", "ST"))</f>
        <v>ST</v>
      </c>
      <c r="E666" s="6" t="str">
        <f>INDEX('Demand forecast and growth rate'!$E$7:$E$273,MATCH($B666,'Demand forecast and growth rate'!$B$7:$B$273,0))</f>
        <v>High growth</v>
      </c>
      <c r="F666" s="32">
        <f>SUMIFS('Capex forecast'!E$7:E$210,'Capex forecast'!$T$7:$T$210,'Allocation of site-spec costs'!$B666,'Capex forecast'!$S$7:$S$210,'Allocation of site-spec costs'!$D666,'Capex forecast'!$Q$7:$Q$210,"Customer Connection")</f>
        <v>0</v>
      </c>
      <c r="G666" s="32">
        <f>SUMIFS('Capex forecast'!F$7:F$210,'Capex forecast'!$T$7:$T$210,'Allocation of site-spec costs'!$B666,'Capex forecast'!$S$7:$S$210,'Allocation of site-spec costs'!$D666,'Capex forecast'!$Q$7:$Q$210,"Customer Connection")</f>
        <v>0</v>
      </c>
      <c r="H666" s="32">
        <f>SUMIFS('Capex forecast'!G$7:G$210,'Capex forecast'!$T$7:$T$210,'Allocation of site-spec costs'!$B666,'Capex forecast'!$S$7:$S$210,'Allocation of site-spec costs'!$D666,'Capex forecast'!$Q$7:$Q$210,"Customer Connection")</f>
        <v>0</v>
      </c>
      <c r="I666" s="32">
        <f>SUMIFS('Capex forecast'!H$7:H$210,'Capex forecast'!$T$7:$T$210,'Allocation of site-spec costs'!$B666,'Capex forecast'!$S$7:$S$210,'Allocation of site-spec costs'!$D666,'Capex forecast'!$Q$7:$Q$210,"Customer Connection")</f>
        <v>0</v>
      </c>
      <c r="J666" s="32">
        <f>SUMIFS('Capex forecast'!I$7:I$210,'Capex forecast'!$T$7:$T$210,'Allocation of site-spec costs'!$B666,'Capex forecast'!$S$7:$S$210,'Allocation of site-spec costs'!$D666,'Capex forecast'!$Q$7:$Q$210,"Customer Connection")</f>
        <v>0</v>
      </c>
      <c r="K666" s="32">
        <f>SUMIFS('Capex forecast'!J$7:J$210,'Capex forecast'!$T$7:$T$210,'Allocation of site-spec costs'!$B666,'Capex forecast'!$S$7:$S$210,'Allocation of site-spec costs'!$D666,'Capex forecast'!$Q$7:$Q$210,"Customer Connection")</f>
        <v>0</v>
      </c>
      <c r="L666" s="32">
        <f>SUMIFS('Capex forecast'!K$7:K$210,'Capex forecast'!$T$7:$T$210,'Allocation of site-spec costs'!$B666,'Capex forecast'!$S$7:$S$210,'Allocation of site-spec costs'!$D666,'Capex forecast'!$Q$7:$Q$210,"Customer Connection")</f>
        <v>0</v>
      </c>
      <c r="M666" s="32">
        <f>SUMIFS('Capex forecast'!L$7:L$210,'Capex forecast'!$T$7:$T$210,'Allocation of site-spec costs'!$B666,'Capex forecast'!$S$7:$S$210,'Allocation of site-spec costs'!$D666,'Capex forecast'!$Q$7:$Q$210,"Customer Connection")</f>
        <v>0</v>
      </c>
      <c r="N666" s="32">
        <f>SUMIFS('Capex forecast'!M$7:M$210,'Capex forecast'!$T$7:$T$210,'Allocation of site-spec costs'!$B666,'Capex forecast'!$S$7:$S$210,'Allocation of site-spec costs'!$D666,'Capex forecast'!$Q$7:$Q$210,"Customer Connection")</f>
        <v>0</v>
      </c>
      <c r="O666" s="32">
        <f>SUMIFS('Capex forecast'!N$7:N$210,'Capex forecast'!$T$7:$T$210,'Allocation of site-spec costs'!$B666,'Capex forecast'!$S$7:$S$210,'Allocation of site-spec costs'!$D666,'Capex forecast'!$Q$7:$Q$210,"Customer Connection")</f>
        <v>0</v>
      </c>
      <c r="Q666" s="6" t="s">
        <v>560</v>
      </c>
      <c r="R666" s="6" t="str">
        <f>INDEX('Raw demand forecast'!$M$7:$M$5830,MATCH($Q666,'Raw demand forecast'!$B$7:$B$5830,0))</f>
        <v>Yes</v>
      </c>
      <c r="S666" s="6" t="str">
        <f>IF(COUNTIF($Q$93:Q666,$B666) = 1, "LV", IF(COUNTIF($Q$93:Q666,$B666) = 2, "HV", "ST"))</f>
        <v>ST</v>
      </c>
      <c r="T666" s="6" t="str">
        <f>INDEX('Demand forecast and growth rate'!$E$7:$E$273,MATCH($Q666,'Demand forecast and growth rate'!$B$7:$B$273,0))</f>
        <v>High growth</v>
      </c>
      <c r="U666" s="32">
        <f>SUMIFS('Capex forecast'!E$7:E$210,'Capex forecast'!$T$7:$T$210,$Q666,'Capex forecast'!$S$7:$S$210,$S666,'Capex forecast'!$Q$7:$Q$210,"Augex")</f>
        <v>0</v>
      </c>
      <c r="V666" s="32">
        <f>SUMIFS('Capex forecast'!F$7:F$210,'Capex forecast'!$T$7:$T$210,$Q666,'Capex forecast'!$S$7:$S$210,$S666,'Capex forecast'!$Q$7:$Q$210,"Augex")</f>
        <v>0</v>
      </c>
      <c r="W666" s="32">
        <f>SUMIFS('Capex forecast'!G$7:G$210,'Capex forecast'!$T$7:$T$210,$Q666,'Capex forecast'!$S$7:$S$210,$S666,'Capex forecast'!$Q$7:$Q$210,"Augex")</f>
        <v>0</v>
      </c>
      <c r="X666" s="32">
        <f>SUMIFS('Capex forecast'!H$7:H$210,'Capex forecast'!$T$7:$T$210,$Q666,'Capex forecast'!$S$7:$S$210,$S666,'Capex forecast'!$Q$7:$Q$210,"Augex")</f>
        <v>0</v>
      </c>
      <c r="Y666" s="32">
        <f>SUMIFS('Capex forecast'!I$7:I$210,'Capex forecast'!$T$7:$T$210,$Q666,'Capex forecast'!$S$7:$S$210,$S666,'Capex forecast'!$Q$7:$Q$210,"Augex")</f>
        <v>0</v>
      </c>
      <c r="Z666" s="32">
        <f>SUMIFS('Capex forecast'!J$7:J$210,'Capex forecast'!$T$7:$T$210,$Q666,'Capex forecast'!$S$7:$S$210,$S666,'Capex forecast'!$Q$7:$Q$210,"Augex")</f>
        <v>0</v>
      </c>
      <c r="AA666" s="32">
        <f>SUMIFS('Capex forecast'!K$7:K$210,'Capex forecast'!$T$7:$T$210,$Q666,'Capex forecast'!$S$7:$S$210,$S666,'Capex forecast'!$Q$7:$Q$210,"Augex")</f>
        <v>0</v>
      </c>
      <c r="AB666" s="32">
        <f>SUMIFS('Capex forecast'!L$7:L$210,'Capex forecast'!$T$7:$T$210,$Q666,'Capex forecast'!$S$7:$S$210,$S666,'Capex forecast'!$Q$7:$Q$210,"Augex")</f>
        <v>0</v>
      </c>
      <c r="AC666" s="32">
        <f>SUMIFS('Capex forecast'!M$7:M$210,'Capex forecast'!$T$7:$T$210,$Q666,'Capex forecast'!$S$7:$S$210,$S666,'Capex forecast'!$Q$7:$Q$210,"Augex")</f>
        <v>0</v>
      </c>
      <c r="AD666" s="32">
        <f>SUMIFS('Capex forecast'!N$7:N$210,'Capex forecast'!$T$7:$T$210,$Q666,'Capex forecast'!$S$7:$S$210,$S666,'Capex forecast'!$Q$7:$Q$210,"Augex")</f>
        <v>0</v>
      </c>
      <c r="AF666" s="6" t="s">
        <v>560</v>
      </c>
      <c r="AG666" s="6" t="str">
        <f>INDEX('Raw demand forecast'!$M$7:$M$5830,MATCH($Q666,'Raw demand forecast'!$B$7:$B$5830,0))</f>
        <v>Yes</v>
      </c>
      <c r="AH666" s="6" t="str">
        <f>IF(COUNTIF($AF$93:AF666,$B666) = 1, "LV", IF(COUNTIF($AF$93:AF666,$B666) = 2, "HV", "ST"))</f>
        <v>ST</v>
      </c>
      <c r="AI666" s="6" t="str">
        <f>INDEX('Demand forecast and growth rate'!$E$7:$E$273,MATCH($Q666,'Demand forecast and growth rate'!$B$7:$B$273,0))</f>
        <v>High growth</v>
      </c>
      <c r="AJ666" s="53">
        <f>SUMIFS('Capex forecast'!E$7:E$210,'Capex forecast'!$T$7:$T$210,$AF666,'Capex forecast'!$S$7:$S$210,$AH666,'Capex forecast'!$Q$7:$Q$210,"Repex")</f>
        <v>0</v>
      </c>
      <c r="AK666" s="53">
        <f>SUMIFS('Capex forecast'!F$7:F$210,'Capex forecast'!$T$7:$T$210,$AF666,'Capex forecast'!$S$7:$S$210,$AH666,'Capex forecast'!$Q$7:$Q$210,"Repex")</f>
        <v>0</v>
      </c>
      <c r="AL666" s="53">
        <f>SUMIFS('Capex forecast'!G$7:G$210,'Capex forecast'!$T$7:$T$210,$AF666,'Capex forecast'!$S$7:$S$210,$AH666,'Capex forecast'!$Q$7:$Q$210,"Repex")</f>
        <v>0</v>
      </c>
      <c r="AM666" s="53">
        <f>SUMIFS('Capex forecast'!H$7:H$210,'Capex forecast'!$T$7:$T$210,$AF666,'Capex forecast'!$S$7:$S$210,$AH666,'Capex forecast'!$Q$7:$Q$210,"Repex")</f>
        <v>0</v>
      </c>
      <c r="AN666" s="53">
        <f>SUMIFS('Capex forecast'!I$7:I$210,'Capex forecast'!$T$7:$T$210,$AF666,'Capex forecast'!$S$7:$S$210,$AH666,'Capex forecast'!$Q$7:$Q$210,"Repex")</f>
        <v>0</v>
      </c>
      <c r="AO666" s="53">
        <f>SUMIFS('Capex forecast'!J$7:J$210,'Capex forecast'!$T$7:$T$210,$AF666,'Capex forecast'!$S$7:$S$210,$AH666,'Capex forecast'!$Q$7:$Q$210,"Repex")</f>
        <v>0</v>
      </c>
      <c r="AP666" s="53">
        <f>SUMIFS('Capex forecast'!K$7:K$210,'Capex forecast'!$T$7:$T$210,$AF666,'Capex forecast'!$S$7:$S$210,$AH666,'Capex forecast'!$Q$7:$Q$210,"Repex")</f>
        <v>0</v>
      </c>
      <c r="AQ666" s="53">
        <f>SUMIFS('Capex forecast'!L$7:L$210,'Capex forecast'!$T$7:$T$210,$AF666,'Capex forecast'!$S$7:$S$210,$AH666,'Capex forecast'!$Q$7:$Q$210,"Repex")</f>
        <v>0</v>
      </c>
      <c r="AR666" s="53">
        <f>SUMIFS('Capex forecast'!M$7:M$210,'Capex forecast'!$T$7:$T$210,$AF666,'Capex forecast'!$S$7:$S$210,$AH666,'Capex forecast'!$Q$7:$Q$210,"Repex")</f>
        <v>0</v>
      </c>
      <c r="AS666" s="53">
        <f>SUMIFS('Capex forecast'!N$7:N$210,'Capex forecast'!$T$7:$T$210,$AF666,'Capex forecast'!$S$7:$S$210,$AH666,'Capex forecast'!$Q$7:$Q$210,"Repex")</f>
        <v>0</v>
      </c>
    </row>
    <row r="667" spans="2:45" ht="15">
      <c r="B667" s="6" t="s">
        <v>40</v>
      </c>
      <c r="C667" s="6" t="str">
        <f>INDEX('Raw demand forecast'!$M$7:$M$5830,MATCH($B667,'Raw demand forecast'!$B$7:$B$5830,0))</f>
        <v>No</v>
      </c>
      <c r="D667" s="6" t="str">
        <f>IF(COUNTIF($B$93:B667,$B667) = 1, "LV", IF(COUNTIF($B$93:B667,$B667) = 2, "HV", "ST"))</f>
        <v>ST</v>
      </c>
      <c r="E667" s="6" t="str">
        <f>INDEX('Demand forecast and growth rate'!$E$7:$E$273,MATCH($B667,'Demand forecast and growth rate'!$B$7:$B$273,0))</f>
        <v>High growth</v>
      </c>
      <c r="F667" s="32">
        <f>SUMIFS('Capex forecast'!E$7:E$210,'Capex forecast'!$T$7:$T$210,'Allocation of site-spec costs'!$B667,'Capex forecast'!$S$7:$S$210,'Allocation of site-spec costs'!$D667,'Capex forecast'!$Q$7:$Q$210,"Customer Connection")</f>
        <v>0</v>
      </c>
      <c r="G667" s="32">
        <f>SUMIFS('Capex forecast'!F$7:F$210,'Capex forecast'!$T$7:$T$210,'Allocation of site-spec costs'!$B667,'Capex forecast'!$S$7:$S$210,'Allocation of site-spec costs'!$D667,'Capex forecast'!$Q$7:$Q$210,"Customer Connection")</f>
        <v>0</v>
      </c>
      <c r="H667" s="32">
        <f>SUMIFS('Capex forecast'!G$7:G$210,'Capex forecast'!$T$7:$T$210,'Allocation of site-spec costs'!$B667,'Capex forecast'!$S$7:$S$210,'Allocation of site-spec costs'!$D667,'Capex forecast'!$Q$7:$Q$210,"Customer Connection")</f>
        <v>0</v>
      </c>
      <c r="I667" s="32">
        <f>SUMIFS('Capex forecast'!H$7:H$210,'Capex forecast'!$T$7:$T$210,'Allocation of site-spec costs'!$B667,'Capex forecast'!$S$7:$S$210,'Allocation of site-spec costs'!$D667,'Capex forecast'!$Q$7:$Q$210,"Customer Connection")</f>
        <v>0</v>
      </c>
      <c r="J667" s="32">
        <f>SUMIFS('Capex forecast'!I$7:I$210,'Capex forecast'!$T$7:$T$210,'Allocation of site-spec costs'!$B667,'Capex forecast'!$S$7:$S$210,'Allocation of site-spec costs'!$D667,'Capex forecast'!$Q$7:$Q$210,"Customer Connection")</f>
        <v>0</v>
      </c>
      <c r="K667" s="32">
        <f>SUMIFS('Capex forecast'!J$7:J$210,'Capex forecast'!$T$7:$T$210,'Allocation of site-spec costs'!$B667,'Capex forecast'!$S$7:$S$210,'Allocation of site-spec costs'!$D667,'Capex forecast'!$Q$7:$Q$210,"Customer Connection")</f>
        <v>0</v>
      </c>
      <c r="L667" s="32">
        <f>SUMIFS('Capex forecast'!K$7:K$210,'Capex forecast'!$T$7:$T$210,'Allocation of site-spec costs'!$B667,'Capex forecast'!$S$7:$S$210,'Allocation of site-spec costs'!$D667,'Capex forecast'!$Q$7:$Q$210,"Customer Connection")</f>
        <v>0</v>
      </c>
      <c r="M667" s="32">
        <f>SUMIFS('Capex forecast'!L$7:L$210,'Capex forecast'!$T$7:$T$210,'Allocation of site-spec costs'!$B667,'Capex forecast'!$S$7:$S$210,'Allocation of site-spec costs'!$D667,'Capex forecast'!$Q$7:$Q$210,"Customer Connection")</f>
        <v>0</v>
      </c>
      <c r="N667" s="32">
        <f>SUMIFS('Capex forecast'!M$7:M$210,'Capex forecast'!$T$7:$T$210,'Allocation of site-spec costs'!$B667,'Capex forecast'!$S$7:$S$210,'Allocation of site-spec costs'!$D667,'Capex forecast'!$Q$7:$Q$210,"Customer Connection")</f>
        <v>0</v>
      </c>
      <c r="O667" s="32">
        <f>SUMIFS('Capex forecast'!N$7:N$210,'Capex forecast'!$T$7:$T$210,'Allocation of site-spec costs'!$B667,'Capex forecast'!$S$7:$S$210,'Allocation of site-spec costs'!$D667,'Capex forecast'!$Q$7:$Q$210,"Customer Connection")</f>
        <v>0</v>
      </c>
      <c r="Q667" s="6" t="s">
        <v>40</v>
      </c>
      <c r="R667" s="6" t="str">
        <f>INDEX('Raw demand forecast'!$M$7:$M$5830,MATCH($Q667,'Raw demand forecast'!$B$7:$B$5830,0))</f>
        <v>No</v>
      </c>
      <c r="S667" s="6" t="str">
        <f>IF(COUNTIF($Q$93:Q667,$B667) = 1, "LV", IF(COUNTIF($Q$93:Q667,$B667) = 2, "HV", "ST"))</f>
        <v>ST</v>
      </c>
      <c r="T667" s="6" t="str">
        <f>INDEX('Demand forecast and growth rate'!$E$7:$E$273,MATCH($Q667,'Demand forecast and growth rate'!$B$7:$B$273,0))</f>
        <v>High growth</v>
      </c>
      <c r="U667" s="32">
        <f>SUMIFS('Capex forecast'!E$7:E$210,'Capex forecast'!$T$7:$T$210,$Q667,'Capex forecast'!$S$7:$S$210,$S667,'Capex forecast'!$Q$7:$Q$210,"Augex")</f>
        <v>0</v>
      </c>
      <c r="V667" s="32">
        <f>SUMIFS('Capex forecast'!F$7:F$210,'Capex forecast'!$T$7:$T$210,$Q667,'Capex forecast'!$S$7:$S$210,$S667,'Capex forecast'!$Q$7:$Q$210,"Augex")</f>
        <v>0</v>
      </c>
      <c r="W667" s="32">
        <f>SUMIFS('Capex forecast'!G$7:G$210,'Capex forecast'!$T$7:$T$210,$Q667,'Capex forecast'!$S$7:$S$210,$S667,'Capex forecast'!$Q$7:$Q$210,"Augex")</f>
        <v>0</v>
      </c>
      <c r="X667" s="32">
        <f>SUMIFS('Capex forecast'!H$7:H$210,'Capex forecast'!$T$7:$T$210,$Q667,'Capex forecast'!$S$7:$S$210,$S667,'Capex forecast'!$Q$7:$Q$210,"Augex")</f>
        <v>0</v>
      </c>
      <c r="Y667" s="32">
        <f>SUMIFS('Capex forecast'!I$7:I$210,'Capex forecast'!$T$7:$T$210,$Q667,'Capex forecast'!$S$7:$S$210,$S667,'Capex forecast'!$Q$7:$Q$210,"Augex")</f>
        <v>0</v>
      </c>
      <c r="Z667" s="32">
        <f>SUMIFS('Capex forecast'!J$7:J$210,'Capex forecast'!$T$7:$T$210,$Q667,'Capex forecast'!$S$7:$S$210,$S667,'Capex forecast'!$Q$7:$Q$210,"Augex")</f>
        <v>0</v>
      </c>
      <c r="AA667" s="32">
        <f>SUMIFS('Capex forecast'!K$7:K$210,'Capex forecast'!$T$7:$T$210,$Q667,'Capex forecast'!$S$7:$S$210,$S667,'Capex forecast'!$Q$7:$Q$210,"Augex")</f>
        <v>0</v>
      </c>
      <c r="AB667" s="32">
        <f>SUMIFS('Capex forecast'!L$7:L$210,'Capex forecast'!$T$7:$T$210,$Q667,'Capex forecast'!$S$7:$S$210,$S667,'Capex forecast'!$Q$7:$Q$210,"Augex")</f>
        <v>0</v>
      </c>
      <c r="AC667" s="32">
        <f>SUMIFS('Capex forecast'!M$7:M$210,'Capex forecast'!$T$7:$T$210,$Q667,'Capex forecast'!$S$7:$S$210,$S667,'Capex forecast'!$Q$7:$Q$210,"Augex")</f>
        <v>0</v>
      </c>
      <c r="AD667" s="32">
        <f>SUMIFS('Capex forecast'!N$7:N$210,'Capex forecast'!$T$7:$T$210,$Q667,'Capex forecast'!$S$7:$S$210,$S667,'Capex forecast'!$Q$7:$Q$210,"Augex")</f>
        <v>0</v>
      </c>
      <c r="AF667" s="6" t="s">
        <v>40</v>
      </c>
      <c r="AG667" s="6" t="str">
        <f>INDEX('Raw demand forecast'!$M$7:$M$5830,MATCH($Q667,'Raw demand forecast'!$B$7:$B$5830,0))</f>
        <v>No</v>
      </c>
      <c r="AH667" s="6" t="str">
        <f>IF(COUNTIF($AF$93:AF667,$B667) = 1, "LV", IF(COUNTIF($AF$93:AF667,$B667) = 2, "HV", "ST"))</f>
        <v>ST</v>
      </c>
      <c r="AI667" s="6" t="str">
        <f>INDEX('Demand forecast and growth rate'!$E$7:$E$273,MATCH($Q667,'Demand forecast and growth rate'!$B$7:$B$273,0))</f>
        <v>High growth</v>
      </c>
      <c r="AJ667" s="53">
        <f>SUMIFS('Capex forecast'!E$7:E$210,'Capex forecast'!$T$7:$T$210,$AF667,'Capex forecast'!$S$7:$S$210,$AH667,'Capex forecast'!$Q$7:$Q$210,"Repex")</f>
        <v>163333</v>
      </c>
      <c r="AK667" s="53">
        <f>SUMIFS('Capex forecast'!F$7:F$210,'Capex forecast'!$T$7:$T$210,$AF667,'Capex forecast'!$S$7:$S$210,$AH667,'Capex forecast'!$Q$7:$Q$210,"Repex")</f>
        <v>0</v>
      </c>
      <c r="AL667" s="53">
        <f>SUMIFS('Capex forecast'!G$7:G$210,'Capex forecast'!$T$7:$T$210,$AF667,'Capex forecast'!$S$7:$S$210,$AH667,'Capex forecast'!$Q$7:$Q$210,"Repex")</f>
        <v>0</v>
      </c>
      <c r="AM667" s="53">
        <f>SUMIFS('Capex forecast'!H$7:H$210,'Capex forecast'!$T$7:$T$210,$AF667,'Capex forecast'!$S$7:$S$210,$AH667,'Capex forecast'!$Q$7:$Q$210,"Repex")</f>
        <v>0</v>
      </c>
      <c r="AN667" s="53">
        <f>SUMIFS('Capex forecast'!I$7:I$210,'Capex forecast'!$T$7:$T$210,$AF667,'Capex forecast'!$S$7:$S$210,$AH667,'Capex forecast'!$Q$7:$Q$210,"Repex")</f>
        <v>0</v>
      </c>
      <c r="AO667" s="53">
        <f>SUMIFS('Capex forecast'!J$7:J$210,'Capex forecast'!$T$7:$T$210,$AF667,'Capex forecast'!$S$7:$S$210,$AH667,'Capex forecast'!$Q$7:$Q$210,"Repex")</f>
        <v>0</v>
      </c>
      <c r="AP667" s="53">
        <f>SUMIFS('Capex forecast'!K$7:K$210,'Capex forecast'!$T$7:$T$210,$AF667,'Capex forecast'!$S$7:$S$210,$AH667,'Capex forecast'!$Q$7:$Q$210,"Repex")</f>
        <v>0</v>
      </c>
      <c r="AQ667" s="53">
        <f>SUMIFS('Capex forecast'!L$7:L$210,'Capex forecast'!$T$7:$T$210,$AF667,'Capex forecast'!$S$7:$S$210,$AH667,'Capex forecast'!$Q$7:$Q$210,"Repex")</f>
        <v>0</v>
      </c>
      <c r="AR667" s="53">
        <f>SUMIFS('Capex forecast'!M$7:M$210,'Capex forecast'!$T$7:$T$210,$AF667,'Capex forecast'!$S$7:$S$210,$AH667,'Capex forecast'!$Q$7:$Q$210,"Repex")</f>
        <v>0</v>
      </c>
      <c r="AS667" s="53">
        <f>SUMIFS('Capex forecast'!N$7:N$210,'Capex forecast'!$T$7:$T$210,$AF667,'Capex forecast'!$S$7:$S$210,$AH667,'Capex forecast'!$Q$7:$Q$210,"Repex")</f>
        <v>0</v>
      </c>
    </row>
    <row r="668" spans="2:45" ht="15">
      <c r="B668" s="6" t="s">
        <v>53</v>
      </c>
      <c r="C668" s="6" t="str">
        <f>INDEX('Raw demand forecast'!$M$7:$M$5830,MATCH($B668,'Raw demand forecast'!$B$7:$B$5830,0))</f>
        <v>No</v>
      </c>
      <c r="D668" s="6" t="str">
        <f>IF(COUNTIF($B$93:B668,$B668) = 1, "LV", IF(COUNTIF($B$93:B668,$B668) = 2, "HV", "ST"))</f>
        <v>ST</v>
      </c>
      <c r="E668" s="6" t="str">
        <f>INDEX('Demand forecast and growth rate'!$E$7:$E$273,MATCH($B668,'Demand forecast and growth rate'!$B$7:$B$273,0))</f>
        <v>Steady/falling</v>
      </c>
      <c r="F668" s="32">
        <f>SUMIFS('Capex forecast'!E$7:E$210,'Capex forecast'!$T$7:$T$210,'Allocation of site-spec costs'!$B668,'Capex forecast'!$S$7:$S$210,'Allocation of site-spec costs'!$D668,'Capex forecast'!$Q$7:$Q$210,"Customer Connection")</f>
        <v>0</v>
      </c>
      <c r="G668" s="32">
        <f>SUMIFS('Capex forecast'!F$7:F$210,'Capex forecast'!$T$7:$T$210,'Allocation of site-spec costs'!$B668,'Capex forecast'!$S$7:$S$210,'Allocation of site-spec costs'!$D668,'Capex forecast'!$Q$7:$Q$210,"Customer Connection")</f>
        <v>0</v>
      </c>
      <c r="H668" s="32">
        <f>SUMIFS('Capex forecast'!G$7:G$210,'Capex forecast'!$T$7:$T$210,'Allocation of site-spec costs'!$B668,'Capex forecast'!$S$7:$S$210,'Allocation of site-spec costs'!$D668,'Capex forecast'!$Q$7:$Q$210,"Customer Connection")</f>
        <v>0</v>
      </c>
      <c r="I668" s="32">
        <f>SUMIFS('Capex forecast'!H$7:H$210,'Capex forecast'!$T$7:$T$210,'Allocation of site-spec costs'!$B668,'Capex forecast'!$S$7:$S$210,'Allocation of site-spec costs'!$D668,'Capex forecast'!$Q$7:$Q$210,"Customer Connection")</f>
        <v>0</v>
      </c>
      <c r="J668" s="32">
        <f>SUMIFS('Capex forecast'!I$7:I$210,'Capex forecast'!$T$7:$T$210,'Allocation of site-spec costs'!$B668,'Capex forecast'!$S$7:$S$210,'Allocation of site-spec costs'!$D668,'Capex forecast'!$Q$7:$Q$210,"Customer Connection")</f>
        <v>0</v>
      </c>
      <c r="K668" s="32">
        <f>SUMIFS('Capex forecast'!J$7:J$210,'Capex forecast'!$T$7:$T$210,'Allocation of site-spec costs'!$B668,'Capex forecast'!$S$7:$S$210,'Allocation of site-spec costs'!$D668,'Capex forecast'!$Q$7:$Q$210,"Customer Connection")</f>
        <v>0</v>
      </c>
      <c r="L668" s="32">
        <f>SUMIFS('Capex forecast'!K$7:K$210,'Capex forecast'!$T$7:$T$210,'Allocation of site-spec costs'!$B668,'Capex forecast'!$S$7:$S$210,'Allocation of site-spec costs'!$D668,'Capex forecast'!$Q$7:$Q$210,"Customer Connection")</f>
        <v>0</v>
      </c>
      <c r="M668" s="32">
        <f>SUMIFS('Capex forecast'!L$7:L$210,'Capex forecast'!$T$7:$T$210,'Allocation of site-spec costs'!$B668,'Capex forecast'!$S$7:$S$210,'Allocation of site-spec costs'!$D668,'Capex forecast'!$Q$7:$Q$210,"Customer Connection")</f>
        <v>0</v>
      </c>
      <c r="N668" s="32">
        <f>SUMIFS('Capex forecast'!M$7:M$210,'Capex forecast'!$T$7:$T$210,'Allocation of site-spec costs'!$B668,'Capex forecast'!$S$7:$S$210,'Allocation of site-spec costs'!$D668,'Capex forecast'!$Q$7:$Q$210,"Customer Connection")</f>
        <v>0</v>
      </c>
      <c r="O668" s="32">
        <f>SUMIFS('Capex forecast'!N$7:N$210,'Capex forecast'!$T$7:$T$210,'Allocation of site-spec costs'!$B668,'Capex forecast'!$S$7:$S$210,'Allocation of site-spec costs'!$D668,'Capex forecast'!$Q$7:$Q$210,"Customer Connection")</f>
        <v>0</v>
      </c>
      <c r="Q668" s="6" t="s">
        <v>53</v>
      </c>
      <c r="R668" s="6" t="str">
        <f>INDEX('Raw demand forecast'!$M$7:$M$5830,MATCH($Q668,'Raw demand forecast'!$B$7:$B$5830,0))</f>
        <v>No</v>
      </c>
      <c r="S668" s="6" t="str">
        <f>IF(COUNTIF($Q$93:Q668,$B668) = 1, "LV", IF(COUNTIF($Q$93:Q668,$B668) = 2, "HV", "ST"))</f>
        <v>ST</v>
      </c>
      <c r="T668" s="6" t="str">
        <f>INDEX('Demand forecast and growth rate'!$E$7:$E$273,MATCH($Q668,'Demand forecast and growth rate'!$B$7:$B$273,0))</f>
        <v>Steady/falling</v>
      </c>
      <c r="U668" s="32">
        <f>SUMIFS('Capex forecast'!E$7:E$210,'Capex forecast'!$T$7:$T$210,$Q668,'Capex forecast'!$S$7:$S$210,$S668,'Capex forecast'!$Q$7:$Q$210,"Augex")</f>
        <v>0</v>
      </c>
      <c r="V668" s="32">
        <f>SUMIFS('Capex forecast'!F$7:F$210,'Capex forecast'!$T$7:$T$210,$Q668,'Capex forecast'!$S$7:$S$210,$S668,'Capex forecast'!$Q$7:$Q$210,"Augex")</f>
        <v>0</v>
      </c>
      <c r="W668" s="32">
        <f>SUMIFS('Capex forecast'!G$7:G$210,'Capex forecast'!$T$7:$T$210,$Q668,'Capex forecast'!$S$7:$S$210,$S668,'Capex forecast'!$Q$7:$Q$210,"Augex")</f>
        <v>0</v>
      </c>
      <c r="X668" s="32">
        <f>SUMIFS('Capex forecast'!H$7:H$210,'Capex forecast'!$T$7:$T$210,$Q668,'Capex forecast'!$S$7:$S$210,$S668,'Capex forecast'!$Q$7:$Q$210,"Augex")</f>
        <v>0</v>
      </c>
      <c r="Y668" s="32">
        <f>SUMIFS('Capex forecast'!I$7:I$210,'Capex forecast'!$T$7:$T$210,$Q668,'Capex forecast'!$S$7:$S$210,$S668,'Capex forecast'!$Q$7:$Q$210,"Augex")</f>
        <v>0</v>
      </c>
      <c r="Z668" s="32">
        <f>SUMIFS('Capex forecast'!J$7:J$210,'Capex forecast'!$T$7:$T$210,$Q668,'Capex forecast'!$S$7:$S$210,$S668,'Capex forecast'!$Q$7:$Q$210,"Augex")</f>
        <v>0</v>
      </c>
      <c r="AA668" s="32">
        <f>SUMIFS('Capex forecast'!K$7:K$210,'Capex forecast'!$T$7:$T$210,$Q668,'Capex forecast'!$S$7:$S$210,$S668,'Capex forecast'!$Q$7:$Q$210,"Augex")</f>
        <v>0</v>
      </c>
      <c r="AB668" s="32">
        <f>SUMIFS('Capex forecast'!L$7:L$210,'Capex forecast'!$T$7:$T$210,$Q668,'Capex forecast'!$S$7:$S$210,$S668,'Capex forecast'!$Q$7:$Q$210,"Augex")</f>
        <v>0</v>
      </c>
      <c r="AC668" s="32">
        <f>SUMIFS('Capex forecast'!M$7:M$210,'Capex forecast'!$T$7:$T$210,$Q668,'Capex forecast'!$S$7:$S$210,$S668,'Capex forecast'!$Q$7:$Q$210,"Augex")</f>
        <v>0</v>
      </c>
      <c r="AD668" s="32">
        <f>SUMIFS('Capex forecast'!N$7:N$210,'Capex forecast'!$T$7:$T$210,$Q668,'Capex forecast'!$S$7:$S$210,$S668,'Capex forecast'!$Q$7:$Q$210,"Augex")</f>
        <v>0</v>
      </c>
      <c r="AF668" s="6" t="s">
        <v>53</v>
      </c>
      <c r="AG668" s="6" t="str">
        <f>INDEX('Raw demand forecast'!$M$7:$M$5830,MATCH($Q668,'Raw demand forecast'!$B$7:$B$5830,0))</f>
        <v>No</v>
      </c>
      <c r="AH668" s="6" t="str">
        <f>IF(COUNTIF($AF$93:AF668,$B668) = 1, "LV", IF(COUNTIF($AF$93:AF668,$B668) = 2, "HV", "ST"))</f>
        <v>ST</v>
      </c>
      <c r="AI668" s="6" t="str">
        <f>INDEX('Demand forecast and growth rate'!$E$7:$E$273,MATCH($Q668,'Demand forecast and growth rate'!$B$7:$B$273,0))</f>
        <v>Steady/falling</v>
      </c>
      <c r="AJ668" s="53">
        <f>SUMIFS('Capex forecast'!E$7:E$210,'Capex forecast'!$T$7:$T$210,$AF668,'Capex forecast'!$S$7:$S$210,$AH668,'Capex forecast'!$Q$7:$Q$210,"Repex")</f>
        <v>0</v>
      </c>
      <c r="AK668" s="53">
        <f>SUMIFS('Capex forecast'!F$7:F$210,'Capex forecast'!$T$7:$T$210,$AF668,'Capex forecast'!$S$7:$S$210,$AH668,'Capex forecast'!$Q$7:$Q$210,"Repex")</f>
        <v>0</v>
      </c>
      <c r="AL668" s="53">
        <f>SUMIFS('Capex forecast'!G$7:G$210,'Capex forecast'!$T$7:$T$210,$AF668,'Capex forecast'!$S$7:$S$210,$AH668,'Capex forecast'!$Q$7:$Q$210,"Repex")</f>
        <v>0</v>
      </c>
      <c r="AM668" s="53">
        <f>SUMIFS('Capex forecast'!H$7:H$210,'Capex forecast'!$T$7:$T$210,$AF668,'Capex forecast'!$S$7:$S$210,$AH668,'Capex forecast'!$Q$7:$Q$210,"Repex")</f>
        <v>0</v>
      </c>
      <c r="AN668" s="53">
        <f>SUMIFS('Capex forecast'!I$7:I$210,'Capex forecast'!$T$7:$T$210,$AF668,'Capex forecast'!$S$7:$S$210,$AH668,'Capex forecast'!$Q$7:$Q$210,"Repex")</f>
        <v>0</v>
      </c>
      <c r="AO668" s="53">
        <f>SUMIFS('Capex forecast'!J$7:J$210,'Capex forecast'!$T$7:$T$210,$AF668,'Capex forecast'!$S$7:$S$210,$AH668,'Capex forecast'!$Q$7:$Q$210,"Repex")</f>
        <v>0</v>
      </c>
      <c r="AP668" s="53">
        <f>SUMIFS('Capex forecast'!K$7:K$210,'Capex forecast'!$T$7:$T$210,$AF668,'Capex forecast'!$S$7:$S$210,$AH668,'Capex forecast'!$Q$7:$Q$210,"Repex")</f>
        <v>0</v>
      </c>
      <c r="AQ668" s="53">
        <f>SUMIFS('Capex forecast'!L$7:L$210,'Capex forecast'!$T$7:$T$210,$AF668,'Capex forecast'!$S$7:$S$210,$AH668,'Capex forecast'!$Q$7:$Q$210,"Repex")</f>
        <v>0</v>
      </c>
      <c r="AR668" s="53">
        <f>SUMIFS('Capex forecast'!M$7:M$210,'Capex forecast'!$T$7:$T$210,$AF668,'Capex forecast'!$S$7:$S$210,$AH668,'Capex forecast'!$Q$7:$Q$210,"Repex")</f>
        <v>0</v>
      </c>
      <c r="AS668" s="53">
        <f>SUMIFS('Capex forecast'!N$7:N$210,'Capex forecast'!$T$7:$T$210,$AF668,'Capex forecast'!$S$7:$S$210,$AH668,'Capex forecast'!$Q$7:$Q$210,"Repex")</f>
        <v>0</v>
      </c>
    </row>
    <row r="669" spans="2:45" ht="15">
      <c r="B669" s="6" t="s">
        <v>140</v>
      </c>
      <c r="C669" s="6" t="str">
        <f>INDEX('Raw demand forecast'!$M$7:$M$5830,MATCH($B669,'Raw demand forecast'!$B$7:$B$5830,0))</f>
        <v>No</v>
      </c>
      <c r="D669" s="6" t="str">
        <f>IF(COUNTIF($B$93:B669,$B669) = 1, "LV", IF(COUNTIF($B$93:B669,$B669) = 2, "HV", "ST"))</f>
        <v>ST</v>
      </c>
      <c r="E669" s="6" t="str">
        <f>INDEX('Demand forecast and growth rate'!$E$7:$E$273,MATCH($B669,'Demand forecast and growth rate'!$B$7:$B$273,0))</f>
        <v>Steady/falling</v>
      </c>
      <c r="F669" s="32">
        <f>SUMIFS('Capex forecast'!E$7:E$210,'Capex forecast'!$T$7:$T$210,'Allocation of site-spec costs'!$B669,'Capex forecast'!$S$7:$S$210,'Allocation of site-spec costs'!$D669,'Capex forecast'!$Q$7:$Q$210,"Customer Connection")</f>
        <v>0</v>
      </c>
      <c r="G669" s="32">
        <f>SUMIFS('Capex forecast'!F$7:F$210,'Capex forecast'!$T$7:$T$210,'Allocation of site-spec costs'!$B669,'Capex forecast'!$S$7:$S$210,'Allocation of site-spec costs'!$D669,'Capex forecast'!$Q$7:$Q$210,"Customer Connection")</f>
        <v>0</v>
      </c>
      <c r="H669" s="32">
        <f>SUMIFS('Capex forecast'!G$7:G$210,'Capex forecast'!$T$7:$T$210,'Allocation of site-spec costs'!$B669,'Capex forecast'!$S$7:$S$210,'Allocation of site-spec costs'!$D669,'Capex forecast'!$Q$7:$Q$210,"Customer Connection")</f>
        <v>0</v>
      </c>
      <c r="I669" s="32">
        <f>SUMIFS('Capex forecast'!H$7:H$210,'Capex forecast'!$T$7:$T$210,'Allocation of site-spec costs'!$B669,'Capex forecast'!$S$7:$S$210,'Allocation of site-spec costs'!$D669,'Capex forecast'!$Q$7:$Q$210,"Customer Connection")</f>
        <v>0</v>
      </c>
      <c r="J669" s="32">
        <f>SUMIFS('Capex forecast'!I$7:I$210,'Capex forecast'!$T$7:$T$210,'Allocation of site-spec costs'!$B669,'Capex forecast'!$S$7:$S$210,'Allocation of site-spec costs'!$D669,'Capex forecast'!$Q$7:$Q$210,"Customer Connection")</f>
        <v>0</v>
      </c>
      <c r="K669" s="32">
        <f>SUMIFS('Capex forecast'!J$7:J$210,'Capex forecast'!$T$7:$T$210,'Allocation of site-spec costs'!$B669,'Capex forecast'!$S$7:$S$210,'Allocation of site-spec costs'!$D669,'Capex forecast'!$Q$7:$Q$210,"Customer Connection")</f>
        <v>0</v>
      </c>
      <c r="L669" s="32">
        <f>SUMIFS('Capex forecast'!K$7:K$210,'Capex forecast'!$T$7:$T$210,'Allocation of site-spec costs'!$B669,'Capex forecast'!$S$7:$S$210,'Allocation of site-spec costs'!$D669,'Capex forecast'!$Q$7:$Q$210,"Customer Connection")</f>
        <v>0</v>
      </c>
      <c r="M669" s="32">
        <f>SUMIFS('Capex forecast'!L$7:L$210,'Capex forecast'!$T$7:$T$210,'Allocation of site-spec costs'!$B669,'Capex forecast'!$S$7:$S$210,'Allocation of site-spec costs'!$D669,'Capex forecast'!$Q$7:$Q$210,"Customer Connection")</f>
        <v>0</v>
      </c>
      <c r="N669" s="32">
        <f>SUMIFS('Capex forecast'!M$7:M$210,'Capex forecast'!$T$7:$T$210,'Allocation of site-spec costs'!$B669,'Capex forecast'!$S$7:$S$210,'Allocation of site-spec costs'!$D669,'Capex forecast'!$Q$7:$Q$210,"Customer Connection")</f>
        <v>0</v>
      </c>
      <c r="O669" s="32">
        <f>SUMIFS('Capex forecast'!N$7:N$210,'Capex forecast'!$T$7:$T$210,'Allocation of site-spec costs'!$B669,'Capex forecast'!$S$7:$S$210,'Allocation of site-spec costs'!$D669,'Capex forecast'!$Q$7:$Q$210,"Customer Connection")</f>
        <v>0</v>
      </c>
      <c r="Q669" s="6" t="s">
        <v>140</v>
      </c>
      <c r="R669" s="6" t="str">
        <f>INDEX('Raw demand forecast'!$M$7:$M$5830,MATCH($Q669,'Raw demand forecast'!$B$7:$B$5830,0))</f>
        <v>No</v>
      </c>
      <c r="S669" s="6" t="str">
        <f>IF(COUNTIF($Q$93:Q669,$B669) = 1, "LV", IF(COUNTIF($Q$93:Q669,$B669) = 2, "HV", "ST"))</f>
        <v>ST</v>
      </c>
      <c r="T669" s="6" t="str">
        <f>INDEX('Demand forecast and growth rate'!$E$7:$E$273,MATCH($Q669,'Demand forecast and growth rate'!$B$7:$B$273,0))</f>
        <v>Steady/falling</v>
      </c>
      <c r="U669" s="32">
        <f>SUMIFS('Capex forecast'!E$7:E$210,'Capex forecast'!$T$7:$T$210,$Q669,'Capex forecast'!$S$7:$S$210,$S669,'Capex forecast'!$Q$7:$Q$210,"Augex")</f>
        <v>0</v>
      </c>
      <c r="V669" s="32">
        <f>SUMIFS('Capex forecast'!F$7:F$210,'Capex forecast'!$T$7:$T$210,$Q669,'Capex forecast'!$S$7:$S$210,$S669,'Capex forecast'!$Q$7:$Q$210,"Augex")</f>
        <v>0</v>
      </c>
      <c r="W669" s="32">
        <f>SUMIFS('Capex forecast'!G$7:G$210,'Capex forecast'!$T$7:$T$210,$Q669,'Capex forecast'!$S$7:$S$210,$S669,'Capex forecast'!$Q$7:$Q$210,"Augex")</f>
        <v>0</v>
      </c>
      <c r="X669" s="32">
        <f>SUMIFS('Capex forecast'!H$7:H$210,'Capex forecast'!$T$7:$T$210,$Q669,'Capex forecast'!$S$7:$S$210,$S669,'Capex forecast'!$Q$7:$Q$210,"Augex")</f>
        <v>0</v>
      </c>
      <c r="Y669" s="32">
        <f>SUMIFS('Capex forecast'!I$7:I$210,'Capex forecast'!$T$7:$T$210,$Q669,'Capex forecast'!$S$7:$S$210,$S669,'Capex forecast'!$Q$7:$Q$210,"Augex")</f>
        <v>0</v>
      </c>
      <c r="Z669" s="32">
        <f>SUMIFS('Capex forecast'!J$7:J$210,'Capex forecast'!$T$7:$T$210,$Q669,'Capex forecast'!$S$7:$S$210,$S669,'Capex forecast'!$Q$7:$Q$210,"Augex")</f>
        <v>0</v>
      </c>
      <c r="AA669" s="32">
        <f>SUMIFS('Capex forecast'!K$7:K$210,'Capex forecast'!$T$7:$T$210,$Q669,'Capex forecast'!$S$7:$S$210,$S669,'Capex forecast'!$Q$7:$Q$210,"Augex")</f>
        <v>0</v>
      </c>
      <c r="AB669" s="32">
        <f>SUMIFS('Capex forecast'!L$7:L$210,'Capex forecast'!$T$7:$T$210,$Q669,'Capex forecast'!$S$7:$S$210,$S669,'Capex forecast'!$Q$7:$Q$210,"Augex")</f>
        <v>0</v>
      </c>
      <c r="AC669" s="32">
        <f>SUMIFS('Capex forecast'!M$7:M$210,'Capex forecast'!$T$7:$T$210,$Q669,'Capex forecast'!$S$7:$S$210,$S669,'Capex forecast'!$Q$7:$Q$210,"Augex")</f>
        <v>0</v>
      </c>
      <c r="AD669" s="32">
        <f>SUMIFS('Capex forecast'!N$7:N$210,'Capex forecast'!$T$7:$T$210,$Q669,'Capex forecast'!$S$7:$S$210,$S669,'Capex forecast'!$Q$7:$Q$210,"Augex")</f>
        <v>0</v>
      </c>
      <c r="AF669" s="6" t="s">
        <v>140</v>
      </c>
      <c r="AG669" s="6" t="str">
        <f>INDEX('Raw demand forecast'!$M$7:$M$5830,MATCH($Q669,'Raw demand forecast'!$B$7:$B$5830,0))</f>
        <v>No</v>
      </c>
      <c r="AH669" s="6" t="str">
        <f>IF(COUNTIF($AF$93:AF669,$B669) = 1, "LV", IF(COUNTIF($AF$93:AF669,$B669) = 2, "HV", "ST"))</f>
        <v>ST</v>
      </c>
      <c r="AI669" s="6" t="str">
        <f>INDEX('Demand forecast and growth rate'!$E$7:$E$273,MATCH($Q669,'Demand forecast and growth rate'!$B$7:$B$273,0))</f>
        <v>Steady/falling</v>
      </c>
      <c r="AJ669" s="53">
        <f>SUMIFS('Capex forecast'!E$7:E$210,'Capex forecast'!$T$7:$T$210,$AF669,'Capex forecast'!$S$7:$S$210,$AH669,'Capex forecast'!$Q$7:$Q$210,"Repex")</f>
        <v>0</v>
      </c>
      <c r="AK669" s="53">
        <f>SUMIFS('Capex forecast'!F$7:F$210,'Capex forecast'!$T$7:$T$210,$AF669,'Capex forecast'!$S$7:$S$210,$AH669,'Capex forecast'!$Q$7:$Q$210,"Repex")</f>
        <v>0</v>
      </c>
      <c r="AL669" s="53">
        <f>SUMIFS('Capex forecast'!G$7:G$210,'Capex forecast'!$T$7:$T$210,$AF669,'Capex forecast'!$S$7:$S$210,$AH669,'Capex forecast'!$Q$7:$Q$210,"Repex")</f>
        <v>0</v>
      </c>
      <c r="AM669" s="53">
        <f>SUMIFS('Capex forecast'!H$7:H$210,'Capex forecast'!$T$7:$T$210,$AF669,'Capex forecast'!$S$7:$S$210,$AH669,'Capex forecast'!$Q$7:$Q$210,"Repex")</f>
        <v>0</v>
      </c>
      <c r="AN669" s="53">
        <f>SUMIFS('Capex forecast'!I$7:I$210,'Capex forecast'!$T$7:$T$210,$AF669,'Capex forecast'!$S$7:$S$210,$AH669,'Capex forecast'!$Q$7:$Q$210,"Repex")</f>
        <v>0</v>
      </c>
      <c r="AO669" s="53">
        <f>SUMIFS('Capex forecast'!J$7:J$210,'Capex forecast'!$T$7:$T$210,$AF669,'Capex forecast'!$S$7:$S$210,$AH669,'Capex forecast'!$Q$7:$Q$210,"Repex")</f>
        <v>0</v>
      </c>
      <c r="AP669" s="53">
        <f>SUMIFS('Capex forecast'!K$7:K$210,'Capex forecast'!$T$7:$T$210,$AF669,'Capex forecast'!$S$7:$S$210,$AH669,'Capex forecast'!$Q$7:$Q$210,"Repex")</f>
        <v>0</v>
      </c>
      <c r="AQ669" s="53">
        <f>SUMIFS('Capex forecast'!L$7:L$210,'Capex forecast'!$T$7:$T$210,$AF669,'Capex forecast'!$S$7:$S$210,$AH669,'Capex forecast'!$Q$7:$Q$210,"Repex")</f>
        <v>0</v>
      </c>
      <c r="AR669" s="53">
        <f>SUMIFS('Capex forecast'!M$7:M$210,'Capex forecast'!$T$7:$T$210,$AF669,'Capex forecast'!$S$7:$S$210,$AH669,'Capex forecast'!$Q$7:$Q$210,"Repex")</f>
        <v>0</v>
      </c>
      <c r="AS669" s="53">
        <f>SUMIFS('Capex forecast'!N$7:N$210,'Capex forecast'!$T$7:$T$210,$AF669,'Capex forecast'!$S$7:$S$210,$AH669,'Capex forecast'!$Q$7:$Q$210,"Repex")</f>
        <v>0</v>
      </c>
    </row>
    <row r="670" spans="2:45" ht="15">
      <c r="B670" s="6" t="s">
        <v>172</v>
      </c>
      <c r="C670" s="6" t="str">
        <f>INDEX('Raw demand forecast'!$M$7:$M$5830,MATCH($B670,'Raw demand forecast'!$B$7:$B$5830,0))</f>
        <v>No</v>
      </c>
      <c r="D670" s="6" t="str">
        <f>IF(COUNTIF($B$93:B670,$B670) = 1, "LV", IF(COUNTIF($B$93:B670,$B670) = 2, "HV", "ST"))</f>
        <v>ST</v>
      </c>
      <c r="E670" s="6" t="str">
        <f>INDEX('Demand forecast and growth rate'!$E$7:$E$273,MATCH($B670,'Demand forecast and growth rate'!$B$7:$B$273,0))</f>
        <v>Small growth</v>
      </c>
      <c r="F670" s="32">
        <f>SUMIFS('Capex forecast'!E$7:E$210,'Capex forecast'!$T$7:$T$210,'Allocation of site-spec costs'!$B670,'Capex forecast'!$S$7:$S$210,'Allocation of site-spec costs'!$D670,'Capex forecast'!$Q$7:$Q$210,"Customer Connection")</f>
        <v>0</v>
      </c>
      <c r="G670" s="32">
        <f>SUMIFS('Capex forecast'!F$7:F$210,'Capex forecast'!$T$7:$T$210,'Allocation of site-spec costs'!$B670,'Capex forecast'!$S$7:$S$210,'Allocation of site-spec costs'!$D670,'Capex forecast'!$Q$7:$Q$210,"Customer Connection")</f>
        <v>0</v>
      </c>
      <c r="H670" s="32">
        <f>SUMIFS('Capex forecast'!G$7:G$210,'Capex forecast'!$T$7:$T$210,'Allocation of site-spec costs'!$B670,'Capex forecast'!$S$7:$S$210,'Allocation of site-spec costs'!$D670,'Capex forecast'!$Q$7:$Q$210,"Customer Connection")</f>
        <v>0</v>
      </c>
      <c r="I670" s="32">
        <f>SUMIFS('Capex forecast'!H$7:H$210,'Capex forecast'!$T$7:$T$210,'Allocation of site-spec costs'!$B670,'Capex forecast'!$S$7:$S$210,'Allocation of site-spec costs'!$D670,'Capex forecast'!$Q$7:$Q$210,"Customer Connection")</f>
        <v>0</v>
      </c>
      <c r="J670" s="32">
        <f>SUMIFS('Capex forecast'!I$7:I$210,'Capex forecast'!$T$7:$T$210,'Allocation of site-spec costs'!$B670,'Capex forecast'!$S$7:$S$210,'Allocation of site-spec costs'!$D670,'Capex forecast'!$Q$7:$Q$210,"Customer Connection")</f>
        <v>0</v>
      </c>
      <c r="K670" s="32">
        <f>SUMIFS('Capex forecast'!J$7:J$210,'Capex forecast'!$T$7:$T$210,'Allocation of site-spec costs'!$B670,'Capex forecast'!$S$7:$S$210,'Allocation of site-spec costs'!$D670,'Capex forecast'!$Q$7:$Q$210,"Customer Connection")</f>
        <v>0</v>
      </c>
      <c r="L670" s="32">
        <f>SUMIFS('Capex forecast'!K$7:K$210,'Capex forecast'!$T$7:$T$210,'Allocation of site-spec costs'!$B670,'Capex forecast'!$S$7:$S$210,'Allocation of site-spec costs'!$D670,'Capex forecast'!$Q$7:$Q$210,"Customer Connection")</f>
        <v>0</v>
      </c>
      <c r="M670" s="32">
        <f>SUMIFS('Capex forecast'!L$7:L$210,'Capex forecast'!$T$7:$T$210,'Allocation of site-spec costs'!$B670,'Capex forecast'!$S$7:$S$210,'Allocation of site-spec costs'!$D670,'Capex forecast'!$Q$7:$Q$210,"Customer Connection")</f>
        <v>0</v>
      </c>
      <c r="N670" s="32">
        <f>SUMIFS('Capex forecast'!M$7:M$210,'Capex forecast'!$T$7:$T$210,'Allocation of site-spec costs'!$B670,'Capex forecast'!$S$7:$S$210,'Allocation of site-spec costs'!$D670,'Capex forecast'!$Q$7:$Q$210,"Customer Connection")</f>
        <v>0</v>
      </c>
      <c r="O670" s="32">
        <f>SUMIFS('Capex forecast'!N$7:N$210,'Capex forecast'!$T$7:$T$210,'Allocation of site-spec costs'!$B670,'Capex forecast'!$S$7:$S$210,'Allocation of site-spec costs'!$D670,'Capex forecast'!$Q$7:$Q$210,"Customer Connection")</f>
        <v>0</v>
      </c>
      <c r="Q670" s="6" t="s">
        <v>172</v>
      </c>
      <c r="R670" s="6" t="str">
        <f>INDEX('Raw demand forecast'!$M$7:$M$5830,MATCH($Q670,'Raw demand forecast'!$B$7:$B$5830,0))</f>
        <v>No</v>
      </c>
      <c r="S670" s="6" t="str">
        <f>IF(COUNTIF($Q$93:Q670,$B670) = 1, "LV", IF(COUNTIF($Q$93:Q670,$B670) = 2, "HV", "ST"))</f>
        <v>ST</v>
      </c>
      <c r="T670" s="6" t="str">
        <f>INDEX('Demand forecast and growth rate'!$E$7:$E$273,MATCH($Q670,'Demand forecast and growth rate'!$B$7:$B$273,0))</f>
        <v>Small growth</v>
      </c>
      <c r="U670" s="32">
        <f>SUMIFS('Capex forecast'!E$7:E$210,'Capex forecast'!$T$7:$T$210,$Q670,'Capex forecast'!$S$7:$S$210,$S670,'Capex forecast'!$Q$7:$Q$210,"Augex")</f>
        <v>0</v>
      </c>
      <c r="V670" s="32">
        <f>SUMIFS('Capex forecast'!F$7:F$210,'Capex forecast'!$T$7:$T$210,$Q670,'Capex forecast'!$S$7:$S$210,$S670,'Capex forecast'!$Q$7:$Q$210,"Augex")</f>
        <v>0</v>
      </c>
      <c r="W670" s="32">
        <f>SUMIFS('Capex forecast'!G$7:G$210,'Capex forecast'!$T$7:$T$210,$Q670,'Capex forecast'!$S$7:$S$210,$S670,'Capex forecast'!$Q$7:$Q$210,"Augex")</f>
        <v>0</v>
      </c>
      <c r="X670" s="32">
        <f>SUMIFS('Capex forecast'!H$7:H$210,'Capex forecast'!$T$7:$T$210,$Q670,'Capex forecast'!$S$7:$S$210,$S670,'Capex forecast'!$Q$7:$Q$210,"Augex")</f>
        <v>0</v>
      </c>
      <c r="Y670" s="32">
        <f>SUMIFS('Capex forecast'!I$7:I$210,'Capex forecast'!$T$7:$T$210,$Q670,'Capex forecast'!$S$7:$S$210,$S670,'Capex forecast'!$Q$7:$Q$210,"Augex")</f>
        <v>0</v>
      </c>
      <c r="Z670" s="32">
        <f>SUMIFS('Capex forecast'!J$7:J$210,'Capex forecast'!$T$7:$T$210,$Q670,'Capex forecast'!$S$7:$S$210,$S670,'Capex forecast'!$Q$7:$Q$210,"Augex")</f>
        <v>0</v>
      </c>
      <c r="AA670" s="32">
        <f>SUMIFS('Capex forecast'!K$7:K$210,'Capex forecast'!$T$7:$T$210,$Q670,'Capex forecast'!$S$7:$S$210,$S670,'Capex forecast'!$Q$7:$Q$210,"Augex")</f>
        <v>0</v>
      </c>
      <c r="AB670" s="32">
        <f>SUMIFS('Capex forecast'!L$7:L$210,'Capex forecast'!$T$7:$T$210,$Q670,'Capex forecast'!$S$7:$S$210,$S670,'Capex forecast'!$Q$7:$Q$210,"Augex")</f>
        <v>0</v>
      </c>
      <c r="AC670" s="32">
        <f>SUMIFS('Capex forecast'!M$7:M$210,'Capex forecast'!$T$7:$T$210,$Q670,'Capex forecast'!$S$7:$S$210,$S670,'Capex forecast'!$Q$7:$Q$210,"Augex")</f>
        <v>0</v>
      </c>
      <c r="AD670" s="32">
        <f>SUMIFS('Capex forecast'!N$7:N$210,'Capex forecast'!$T$7:$T$210,$Q670,'Capex forecast'!$S$7:$S$210,$S670,'Capex forecast'!$Q$7:$Q$210,"Augex")</f>
        <v>0</v>
      </c>
      <c r="AF670" s="6" t="s">
        <v>172</v>
      </c>
      <c r="AG670" s="6" t="str">
        <f>INDEX('Raw demand forecast'!$M$7:$M$5830,MATCH($Q670,'Raw demand forecast'!$B$7:$B$5830,0))</f>
        <v>No</v>
      </c>
      <c r="AH670" s="6" t="str">
        <f>IF(COUNTIF($AF$93:AF670,$B670) = 1, "LV", IF(COUNTIF($AF$93:AF670,$B670) = 2, "HV", "ST"))</f>
        <v>ST</v>
      </c>
      <c r="AI670" s="6" t="str">
        <f>INDEX('Demand forecast and growth rate'!$E$7:$E$273,MATCH($Q670,'Demand forecast and growth rate'!$B$7:$B$273,0))</f>
        <v>Small growth</v>
      </c>
      <c r="AJ670" s="53">
        <f>SUMIFS('Capex forecast'!E$7:E$210,'Capex forecast'!$T$7:$T$210,$AF670,'Capex forecast'!$S$7:$S$210,$AH670,'Capex forecast'!$Q$7:$Q$210,"Repex")</f>
        <v>0</v>
      </c>
      <c r="AK670" s="53">
        <f>SUMIFS('Capex forecast'!F$7:F$210,'Capex forecast'!$T$7:$T$210,$AF670,'Capex forecast'!$S$7:$S$210,$AH670,'Capex forecast'!$Q$7:$Q$210,"Repex")</f>
        <v>0</v>
      </c>
      <c r="AL670" s="53">
        <f>SUMIFS('Capex forecast'!G$7:G$210,'Capex forecast'!$T$7:$T$210,$AF670,'Capex forecast'!$S$7:$S$210,$AH670,'Capex forecast'!$Q$7:$Q$210,"Repex")</f>
        <v>0</v>
      </c>
      <c r="AM670" s="53">
        <f>SUMIFS('Capex forecast'!H$7:H$210,'Capex forecast'!$T$7:$T$210,$AF670,'Capex forecast'!$S$7:$S$210,$AH670,'Capex forecast'!$Q$7:$Q$210,"Repex")</f>
        <v>0</v>
      </c>
      <c r="AN670" s="53">
        <f>SUMIFS('Capex forecast'!I$7:I$210,'Capex forecast'!$T$7:$T$210,$AF670,'Capex forecast'!$S$7:$S$210,$AH670,'Capex forecast'!$Q$7:$Q$210,"Repex")</f>
        <v>0</v>
      </c>
      <c r="AO670" s="53">
        <f>SUMIFS('Capex forecast'!J$7:J$210,'Capex forecast'!$T$7:$T$210,$AF670,'Capex forecast'!$S$7:$S$210,$AH670,'Capex forecast'!$Q$7:$Q$210,"Repex")</f>
        <v>0</v>
      </c>
      <c r="AP670" s="53">
        <f>SUMIFS('Capex forecast'!K$7:K$210,'Capex forecast'!$T$7:$T$210,$AF670,'Capex forecast'!$S$7:$S$210,$AH670,'Capex forecast'!$Q$7:$Q$210,"Repex")</f>
        <v>0</v>
      </c>
      <c r="AQ670" s="53">
        <f>SUMIFS('Capex forecast'!L$7:L$210,'Capex forecast'!$T$7:$T$210,$AF670,'Capex forecast'!$S$7:$S$210,$AH670,'Capex forecast'!$Q$7:$Q$210,"Repex")</f>
        <v>0</v>
      </c>
      <c r="AR670" s="53">
        <f>SUMIFS('Capex forecast'!M$7:M$210,'Capex forecast'!$T$7:$T$210,$AF670,'Capex forecast'!$S$7:$S$210,$AH670,'Capex forecast'!$Q$7:$Q$210,"Repex")</f>
        <v>0</v>
      </c>
      <c r="AS670" s="53">
        <f>SUMIFS('Capex forecast'!N$7:N$210,'Capex forecast'!$T$7:$T$210,$AF670,'Capex forecast'!$S$7:$S$210,$AH670,'Capex forecast'!$Q$7:$Q$210,"Repex")</f>
        <v>0</v>
      </c>
    </row>
    <row r="671" spans="2:45" ht="15">
      <c r="B671" s="6" t="s">
        <v>599</v>
      </c>
      <c r="C671" s="6" t="str">
        <f>INDEX('Raw demand forecast'!$M$7:$M$5830,MATCH($B671,'Raw demand forecast'!$B$7:$B$5830,0))</f>
        <v>Yes</v>
      </c>
      <c r="D671" s="6" t="str">
        <f>IF(COUNTIF($B$93:B671,$B671) = 1, "LV", IF(COUNTIF($B$93:B671,$B671) = 2, "HV", "ST"))</f>
        <v>ST</v>
      </c>
      <c r="E671" s="6" t="str">
        <f>INDEX('Demand forecast and growth rate'!$E$7:$E$273,MATCH($B671,'Demand forecast and growth rate'!$B$7:$B$273,0))</f>
        <v>High growth</v>
      </c>
      <c r="F671" s="32">
        <f>SUMIFS('Capex forecast'!E$7:E$210,'Capex forecast'!$T$7:$T$210,'Allocation of site-spec costs'!$B671,'Capex forecast'!$S$7:$S$210,'Allocation of site-spec costs'!$D671,'Capex forecast'!$Q$7:$Q$210,"Customer Connection")</f>
        <v>0</v>
      </c>
      <c r="G671" s="32">
        <f>SUMIFS('Capex forecast'!F$7:F$210,'Capex forecast'!$T$7:$T$210,'Allocation of site-spec costs'!$B671,'Capex forecast'!$S$7:$S$210,'Allocation of site-spec costs'!$D671,'Capex forecast'!$Q$7:$Q$210,"Customer Connection")</f>
        <v>0</v>
      </c>
      <c r="H671" s="32">
        <f>SUMIFS('Capex forecast'!G$7:G$210,'Capex forecast'!$T$7:$T$210,'Allocation of site-spec costs'!$B671,'Capex forecast'!$S$7:$S$210,'Allocation of site-spec costs'!$D671,'Capex forecast'!$Q$7:$Q$210,"Customer Connection")</f>
        <v>0</v>
      </c>
      <c r="I671" s="32">
        <f>SUMIFS('Capex forecast'!H$7:H$210,'Capex forecast'!$T$7:$T$210,'Allocation of site-spec costs'!$B671,'Capex forecast'!$S$7:$S$210,'Allocation of site-spec costs'!$D671,'Capex forecast'!$Q$7:$Q$210,"Customer Connection")</f>
        <v>0</v>
      </c>
      <c r="J671" s="32">
        <f>SUMIFS('Capex forecast'!I$7:I$210,'Capex forecast'!$T$7:$T$210,'Allocation of site-spec costs'!$B671,'Capex forecast'!$S$7:$S$210,'Allocation of site-spec costs'!$D671,'Capex forecast'!$Q$7:$Q$210,"Customer Connection")</f>
        <v>0</v>
      </c>
      <c r="K671" s="32">
        <f>SUMIFS('Capex forecast'!J$7:J$210,'Capex forecast'!$T$7:$T$210,'Allocation of site-spec costs'!$B671,'Capex forecast'!$S$7:$S$210,'Allocation of site-spec costs'!$D671,'Capex forecast'!$Q$7:$Q$210,"Customer Connection")</f>
        <v>0</v>
      </c>
      <c r="L671" s="32">
        <f>SUMIFS('Capex forecast'!K$7:K$210,'Capex forecast'!$T$7:$T$210,'Allocation of site-spec costs'!$B671,'Capex forecast'!$S$7:$S$210,'Allocation of site-spec costs'!$D671,'Capex forecast'!$Q$7:$Q$210,"Customer Connection")</f>
        <v>0</v>
      </c>
      <c r="M671" s="32">
        <f>SUMIFS('Capex forecast'!L$7:L$210,'Capex forecast'!$T$7:$T$210,'Allocation of site-spec costs'!$B671,'Capex forecast'!$S$7:$S$210,'Allocation of site-spec costs'!$D671,'Capex forecast'!$Q$7:$Q$210,"Customer Connection")</f>
        <v>0</v>
      </c>
      <c r="N671" s="32">
        <f>SUMIFS('Capex forecast'!M$7:M$210,'Capex forecast'!$T$7:$T$210,'Allocation of site-spec costs'!$B671,'Capex forecast'!$S$7:$S$210,'Allocation of site-spec costs'!$D671,'Capex forecast'!$Q$7:$Q$210,"Customer Connection")</f>
        <v>0</v>
      </c>
      <c r="O671" s="32">
        <f>SUMIFS('Capex forecast'!N$7:N$210,'Capex forecast'!$T$7:$T$210,'Allocation of site-spec costs'!$B671,'Capex forecast'!$S$7:$S$210,'Allocation of site-spec costs'!$D671,'Capex forecast'!$Q$7:$Q$210,"Customer Connection")</f>
        <v>0</v>
      </c>
      <c r="Q671" s="6" t="s">
        <v>599</v>
      </c>
      <c r="R671" s="6" t="str">
        <f>INDEX('Raw demand forecast'!$M$7:$M$5830,MATCH($Q671,'Raw demand forecast'!$B$7:$B$5830,0))</f>
        <v>Yes</v>
      </c>
      <c r="S671" s="6" t="str">
        <f>IF(COUNTIF($Q$93:Q671,$B671) = 1, "LV", IF(COUNTIF($Q$93:Q671,$B671) = 2, "HV", "ST"))</f>
        <v>ST</v>
      </c>
      <c r="T671" s="6" t="str">
        <f>INDEX('Demand forecast and growth rate'!$E$7:$E$273,MATCH($Q671,'Demand forecast and growth rate'!$B$7:$B$273,0))</f>
        <v>High growth</v>
      </c>
      <c r="U671" s="32">
        <f>SUMIFS('Capex forecast'!E$7:E$210,'Capex forecast'!$T$7:$T$210,$Q671,'Capex forecast'!$S$7:$S$210,$S671,'Capex forecast'!$Q$7:$Q$210,"Augex")</f>
        <v>0</v>
      </c>
      <c r="V671" s="32">
        <f>SUMIFS('Capex forecast'!F$7:F$210,'Capex forecast'!$T$7:$T$210,$Q671,'Capex forecast'!$S$7:$S$210,$S671,'Capex forecast'!$Q$7:$Q$210,"Augex")</f>
        <v>0</v>
      </c>
      <c r="W671" s="32">
        <f>SUMIFS('Capex forecast'!G$7:G$210,'Capex forecast'!$T$7:$T$210,$Q671,'Capex forecast'!$S$7:$S$210,$S671,'Capex forecast'!$Q$7:$Q$210,"Augex")</f>
        <v>0</v>
      </c>
      <c r="X671" s="32">
        <f>SUMIFS('Capex forecast'!H$7:H$210,'Capex forecast'!$T$7:$T$210,$Q671,'Capex forecast'!$S$7:$S$210,$S671,'Capex forecast'!$Q$7:$Q$210,"Augex")</f>
        <v>0</v>
      </c>
      <c r="Y671" s="32">
        <f>SUMIFS('Capex forecast'!I$7:I$210,'Capex forecast'!$T$7:$T$210,$Q671,'Capex forecast'!$S$7:$S$210,$S671,'Capex forecast'!$Q$7:$Q$210,"Augex")</f>
        <v>0</v>
      </c>
      <c r="Z671" s="32">
        <f>SUMIFS('Capex forecast'!J$7:J$210,'Capex forecast'!$T$7:$T$210,$Q671,'Capex forecast'!$S$7:$S$210,$S671,'Capex forecast'!$Q$7:$Q$210,"Augex")</f>
        <v>0</v>
      </c>
      <c r="AA671" s="32">
        <f>SUMIFS('Capex forecast'!K$7:K$210,'Capex forecast'!$T$7:$T$210,$Q671,'Capex forecast'!$S$7:$S$210,$S671,'Capex forecast'!$Q$7:$Q$210,"Augex")</f>
        <v>0</v>
      </c>
      <c r="AB671" s="32">
        <f>SUMIFS('Capex forecast'!L$7:L$210,'Capex forecast'!$T$7:$T$210,$Q671,'Capex forecast'!$S$7:$S$210,$S671,'Capex forecast'!$Q$7:$Q$210,"Augex")</f>
        <v>0</v>
      </c>
      <c r="AC671" s="32">
        <f>SUMIFS('Capex forecast'!M$7:M$210,'Capex forecast'!$T$7:$T$210,$Q671,'Capex forecast'!$S$7:$S$210,$S671,'Capex forecast'!$Q$7:$Q$210,"Augex")</f>
        <v>0</v>
      </c>
      <c r="AD671" s="32">
        <f>SUMIFS('Capex forecast'!N$7:N$210,'Capex forecast'!$T$7:$T$210,$Q671,'Capex forecast'!$S$7:$S$210,$S671,'Capex forecast'!$Q$7:$Q$210,"Augex")</f>
        <v>0</v>
      </c>
      <c r="AF671" s="6" t="s">
        <v>599</v>
      </c>
      <c r="AG671" s="6" t="str">
        <f>INDEX('Raw demand forecast'!$M$7:$M$5830,MATCH($Q671,'Raw demand forecast'!$B$7:$B$5830,0))</f>
        <v>Yes</v>
      </c>
      <c r="AH671" s="6" t="str">
        <f>IF(COUNTIF($AF$93:AF671,$B671) = 1, "LV", IF(COUNTIF($AF$93:AF671,$B671) = 2, "HV", "ST"))</f>
        <v>ST</v>
      </c>
      <c r="AI671" s="6" t="str">
        <f>INDEX('Demand forecast and growth rate'!$E$7:$E$273,MATCH($Q671,'Demand forecast and growth rate'!$B$7:$B$273,0))</f>
        <v>High growth</v>
      </c>
      <c r="AJ671" s="53">
        <f>SUMIFS('Capex forecast'!E$7:E$210,'Capex forecast'!$T$7:$T$210,$AF671,'Capex forecast'!$S$7:$S$210,$AH671,'Capex forecast'!$Q$7:$Q$210,"Repex")</f>
        <v>0</v>
      </c>
      <c r="AK671" s="53">
        <f>SUMIFS('Capex forecast'!F$7:F$210,'Capex forecast'!$T$7:$T$210,$AF671,'Capex forecast'!$S$7:$S$210,$AH671,'Capex forecast'!$Q$7:$Q$210,"Repex")</f>
        <v>0</v>
      </c>
      <c r="AL671" s="53">
        <f>SUMIFS('Capex forecast'!G$7:G$210,'Capex forecast'!$T$7:$T$210,$AF671,'Capex forecast'!$S$7:$S$210,$AH671,'Capex forecast'!$Q$7:$Q$210,"Repex")</f>
        <v>0</v>
      </c>
      <c r="AM671" s="53">
        <f>SUMIFS('Capex forecast'!H$7:H$210,'Capex forecast'!$T$7:$T$210,$AF671,'Capex forecast'!$S$7:$S$210,$AH671,'Capex forecast'!$Q$7:$Q$210,"Repex")</f>
        <v>0</v>
      </c>
      <c r="AN671" s="53">
        <f>SUMIFS('Capex forecast'!I$7:I$210,'Capex forecast'!$T$7:$T$210,$AF671,'Capex forecast'!$S$7:$S$210,$AH671,'Capex forecast'!$Q$7:$Q$210,"Repex")</f>
        <v>0</v>
      </c>
      <c r="AO671" s="53">
        <f>SUMIFS('Capex forecast'!J$7:J$210,'Capex forecast'!$T$7:$T$210,$AF671,'Capex forecast'!$S$7:$S$210,$AH671,'Capex forecast'!$Q$7:$Q$210,"Repex")</f>
        <v>0</v>
      </c>
      <c r="AP671" s="53">
        <f>SUMIFS('Capex forecast'!K$7:K$210,'Capex forecast'!$T$7:$T$210,$AF671,'Capex forecast'!$S$7:$S$210,$AH671,'Capex forecast'!$Q$7:$Q$210,"Repex")</f>
        <v>0</v>
      </c>
      <c r="AQ671" s="53">
        <f>SUMIFS('Capex forecast'!L$7:L$210,'Capex forecast'!$T$7:$T$210,$AF671,'Capex forecast'!$S$7:$S$210,$AH671,'Capex forecast'!$Q$7:$Q$210,"Repex")</f>
        <v>0</v>
      </c>
      <c r="AR671" s="53">
        <f>SUMIFS('Capex forecast'!M$7:M$210,'Capex forecast'!$T$7:$T$210,$AF671,'Capex forecast'!$S$7:$S$210,$AH671,'Capex forecast'!$Q$7:$Q$210,"Repex")</f>
        <v>0</v>
      </c>
      <c r="AS671" s="53">
        <f>SUMIFS('Capex forecast'!N$7:N$210,'Capex forecast'!$T$7:$T$210,$AF671,'Capex forecast'!$S$7:$S$210,$AH671,'Capex forecast'!$Q$7:$Q$210,"Repex")</f>
        <v>0</v>
      </c>
    </row>
    <row r="672" spans="2:45" ht="15">
      <c r="B672" s="6" t="s">
        <v>558</v>
      </c>
      <c r="C672" s="6" t="str">
        <f>INDEX('Raw demand forecast'!$M$7:$M$5830,MATCH($B672,'Raw demand forecast'!$B$7:$B$5830,0))</f>
        <v>Yes</v>
      </c>
      <c r="D672" s="6" t="str">
        <f>IF(COUNTIF($B$93:B672,$B672) = 1, "LV", IF(COUNTIF($B$93:B672,$B672) = 2, "HV", "ST"))</f>
        <v>ST</v>
      </c>
      <c r="E672" s="6" t="str">
        <f>INDEX('Demand forecast and growth rate'!$E$7:$E$273,MATCH($B672,'Demand forecast and growth rate'!$B$7:$B$273,0))</f>
        <v>Small growth</v>
      </c>
      <c r="F672" s="32">
        <f>SUMIFS('Capex forecast'!E$7:E$210,'Capex forecast'!$T$7:$T$210,'Allocation of site-spec costs'!$B672,'Capex forecast'!$S$7:$S$210,'Allocation of site-spec costs'!$D672,'Capex forecast'!$Q$7:$Q$210,"Customer Connection")</f>
        <v>0</v>
      </c>
      <c r="G672" s="32">
        <f>SUMIFS('Capex forecast'!F$7:F$210,'Capex forecast'!$T$7:$T$210,'Allocation of site-spec costs'!$B672,'Capex forecast'!$S$7:$S$210,'Allocation of site-spec costs'!$D672,'Capex forecast'!$Q$7:$Q$210,"Customer Connection")</f>
        <v>0</v>
      </c>
      <c r="H672" s="32">
        <f>SUMIFS('Capex forecast'!G$7:G$210,'Capex forecast'!$T$7:$T$210,'Allocation of site-spec costs'!$B672,'Capex forecast'!$S$7:$S$210,'Allocation of site-spec costs'!$D672,'Capex forecast'!$Q$7:$Q$210,"Customer Connection")</f>
        <v>0</v>
      </c>
      <c r="I672" s="32">
        <f>SUMIFS('Capex forecast'!H$7:H$210,'Capex forecast'!$T$7:$T$210,'Allocation of site-spec costs'!$B672,'Capex forecast'!$S$7:$S$210,'Allocation of site-spec costs'!$D672,'Capex forecast'!$Q$7:$Q$210,"Customer Connection")</f>
        <v>0</v>
      </c>
      <c r="J672" s="32">
        <f>SUMIFS('Capex forecast'!I$7:I$210,'Capex forecast'!$T$7:$T$210,'Allocation of site-spec costs'!$B672,'Capex forecast'!$S$7:$S$210,'Allocation of site-spec costs'!$D672,'Capex forecast'!$Q$7:$Q$210,"Customer Connection")</f>
        <v>0</v>
      </c>
      <c r="K672" s="32">
        <f>SUMIFS('Capex forecast'!J$7:J$210,'Capex forecast'!$T$7:$T$210,'Allocation of site-spec costs'!$B672,'Capex forecast'!$S$7:$S$210,'Allocation of site-spec costs'!$D672,'Capex forecast'!$Q$7:$Q$210,"Customer Connection")</f>
        <v>0</v>
      </c>
      <c r="L672" s="32">
        <f>SUMIFS('Capex forecast'!K$7:K$210,'Capex forecast'!$T$7:$T$210,'Allocation of site-spec costs'!$B672,'Capex forecast'!$S$7:$S$210,'Allocation of site-spec costs'!$D672,'Capex forecast'!$Q$7:$Q$210,"Customer Connection")</f>
        <v>0</v>
      </c>
      <c r="M672" s="32">
        <f>SUMIFS('Capex forecast'!L$7:L$210,'Capex forecast'!$T$7:$T$210,'Allocation of site-spec costs'!$B672,'Capex forecast'!$S$7:$S$210,'Allocation of site-spec costs'!$D672,'Capex forecast'!$Q$7:$Q$210,"Customer Connection")</f>
        <v>0</v>
      </c>
      <c r="N672" s="32">
        <f>SUMIFS('Capex forecast'!M$7:M$210,'Capex forecast'!$T$7:$T$210,'Allocation of site-spec costs'!$B672,'Capex forecast'!$S$7:$S$210,'Allocation of site-spec costs'!$D672,'Capex forecast'!$Q$7:$Q$210,"Customer Connection")</f>
        <v>0</v>
      </c>
      <c r="O672" s="32">
        <f>SUMIFS('Capex forecast'!N$7:N$210,'Capex forecast'!$T$7:$T$210,'Allocation of site-spec costs'!$B672,'Capex forecast'!$S$7:$S$210,'Allocation of site-spec costs'!$D672,'Capex forecast'!$Q$7:$Q$210,"Customer Connection")</f>
        <v>0</v>
      </c>
      <c r="Q672" s="6" t="s">
        <v>558</v>
      </c>
      <c r="R672" s="6" t="str">
        <f>INDEX('Raw demand forecast'!$M$7:$M$5830,MATCH($Q672,'Raw demand forecast'!$B$7:$B$5830,0))</f>
        <v>Yes</v>
      </c>
      <c r="S672" s="6" t="str">
        <f>IF(COUNTIF($Q$93:Q672,$B672) = 1, "LV", IF(COUNTIF($Q$93:Q672,$B672) = 2, "HV", "ST"))</f>
        <v>ST</v>
      </c>
      <c r="T672" s="6" t="str">
        <f>INDEX('Demand forecast and growth rate'!$E$7:$E$273,MATCH($Q672,'Demand forecast and growth rate'!$B$7:$B$273,0))</f>
        <v>Small growth</v>
      </c>
      <c r="U672" s="32">
        <f>SUMIFS('Capex forecast'!E$7:E$210,'Capex forecast'!$T$7:$T$210,$Q672,'Capex forecast'!$S$7:$S$210,$S672,'Capex forecast'!$Q$7:$Q$210,"Augex")</f>
        <v>0</v>
      </c>
      <c r="V672" s="32">
        <f>SUMIFS('Capex forecast'!F$7:F$210,'Capex forecast'!$T$7:$T$210,$Q672,'Capex forecast'!$S$7:$S$210,$S672,'Capex forecast'!$Q$7:$Q$210,"Augex")</f>
        <v>0</v>
      </c>
      <c r="W672" s="32">
        <f>SUMIFS('Capex forecast'!G$7:G$210,'Capex forecast'!$T$7:$T$210,$Q672,'Capex forecast'!$S$7:$S$210,$S672,'Capex forecast'!$Q$7:$Q$210,"Augex")</f>
        <v>0</v>
      </c>
      <c r="X672" s="32">
        <f>SUMIFS('Capex forecast'!H$7:H$210,'Capex forecast'!$T$7:$T$210,$Q672,'Capex forecast'!$S$7:$S$210,$S672,'Capex forecast'!$Q$7:$Q$210,"Augex")</f>
        <v>0</v>
      </c>
      <c r="Y672" s="32">
        <f>SUMIFS('Capex forecast'!I$7:I$210,'Capex forecast'!$T$7:$T$210,$Q672,'Capex forecast'!$S$7:$S$210,$S672,'Capex forecast'!$Q$7:$Q$210,"Augex")</f>
        <v>0</v>
      </c>
      <c r="Z672" s="32">
        <f>SUMIFS('Capex forecast'!J$7:J$210,'Capex forecast'!$T$7:$T$210,$Q672,'Capex forecast'!$S$7:$S$210,$S672,'Capex forecast'!$Q$7:$Q$210,"Augex")</f>
        <v>0</v>
      </c>
      <c r="AA672" s="32">
        <f>SUMIFS('Capex forecast'!K$7:K$210,'Capex forecast'!$T$7:$T$210,$Q672,'Capex forecast'!$S$7:$S$210,$S672,'Capex forecast'!$Q$7:$Q$210,"Augex")</f>
        <v>0</v>
      </c>
      <c r="AB672" s="32">
        <f>SUMIFS('Capex forecast'!L$7:L$210,'Capex forecast'!$T$7:$T$210,$Q672,'Capex forecast'!$S$7:$S$210,$S672,'Capex forecast'!$Q$7:$Q$210,"Augex")</f>
        <v>0</v>
      </c>
      <c r="AC672" s="32">
        <f>SUMIFS('Capex forecast'!M$7:M$210,'Capex forecast'!$T$7:$T$210,$Q672,'Capex forecast'!$S$7:$S$210,$S672,'Capex forecast'!$Q$7:$Q$210,"Augex")</f>
        <v>0</v>
      </c>
      <c r="AD672" s="32">
        <f>SUMIFS('Capex forecast'!N$7:N$210,'Capex forecast'!$T$7:$T$210,$Q672,'Capex forecast'!$S$7:$S$210,$S672,'Capex forecast'!$Q$7:$Q$210,"Augex")</f>
        <v>0</v>
      </c>
      <c r="AF672" s="6" t="s">
        <v>558</v>
      </c>
      <c r="AG672" s="6" t="str">
        <f>INDEX('Raw demand forecast'!$M$7:$M$5830,MATCH($Q672,'Raw demand forecast'!$B$7:$B$5830,0))</f>
        <v>Yes</v>
      </c>
      <c r="AH672" s="6" t="str">
        <f>IF(COUNTIF($AF$93:AF672,$B672) = 1, "LV", IF(COUNTIF($AF$93:AF672,$B672) = 2, "HV", "ST"))</f>
        <v>ST</v>
      </c>
      <c r="AI672" s="6" t="str">
        <f>INDEX('Demand forecast and growth rate'!$E$7:$E$273,MATCH($Q672,'Demand forecast and growth rate'!$B$7:$B$273,0))</f>
        <v>Small growth</v>
      </c>
      <c r="AJ672" s="53">
        <f>SUMIFS('Capex forecast'!E$7:E$210,'Capex forecast'!$T$7:$T$210,$AF672,'Capex forecast'!$S$7:$S$210,$AH672,'Capex forecast'!$Q$7:$Q$210,"Repex")</f>
        <v>0</v>
      </c>
      <c r="AK672" s="53">
        <f>SUMIFS('Capex forecast'!F$7:F$210,'Capex forecast'!$T$7:$T$210,$AF672,'Capex forecast'!$S$7:$S$210,$AH672,'Capex forecast'!$Q$7:$Q$210,"Repex")</f>
        <v>0</v>
      </c>
      <c r="AL672" s="53">
        <f>SUMIFS('Capex forecast'!G$7:G$210,'Capex forecast'!$T$7:$T$210,$AF672,'Capex forecast'!$S$7:$S$210,$AH672,'Capex forecast'!$Q$7:$Q$210,"Repex")</f>
        <v>0</v>
      </c>
      <c r="AM672" s="53">
        <f>SUMIFS('Capex forecast'!H$7:H$210,'Capex forecast'!$T$7:$T$210,$AF672,'Capex forecast'!$S$7:$S$210,$AH672,'Capex forecast'!$Q$7:$Q$210,"Repex")</f>
        <v>0</v>
      </c>
      <c r="AN672" s="53">
        <f>SUMIFS('Capex forecast'!I$7:I$210,'Capex forecast'!$T$7:$T$210,$AF672,'Capex forecast'!$S$7:$S$210,$AH672,'Capex forecast'!$Q$7:$Q$210,"Repex")</f>
        <v>0</v>
      </c>
      <c r="AO672" s="53">
        <f>SUMIFS('Capex forecast'!J$7:J$210,'Capex forecast'!$T$7:$T$210,$AF672,'Capex forecast'!$S$7:$S$210,$AH672,'Capex forecast'!$Q$7:$Q$210,"Repex")</f>
        <v>0</v>
      </c>
      <c r="AP672" s="53">
        <f>SUMIFS('Capex forecast'!K$7:K$210,'Capex forecast'!$T$7:$T$210,$AF672,'Capex forecast'!$S$7:$S$210,$AH672,'Capex forecast'!$Q$7:$Q$210,"Repex")</f>
        <v>0</v>
      </c>
      <c r="AQ672" s="53">
        <f>SUMIFS('Capex forecast'!L$7:L$210,'Capex forecast'!$T$7:$T$210,$AF672,'Capex forecast'!$S$7:$S$210,$AH672,'Capex forecast'!$Q$7:$Q$210,"Repex")</f>
        <v>0</v>
      </c>
      <c r="AR672" s="53">
        <f>SUMIFS('Capex forecast'!M$7:M$210,'Capex forecast'!$T$7:$T$210,$AF672,'Capex forecast'!$S$7:$S$210,$AH672,'Capex forecast'!$Q$7:$Q$210,"Repex")</f>
        <v>0</v>
      </c>
      <c r="AS672" s="53">
        <f>SUMIFS('Capex forecast'!N$7:N$210,'Capex forecast'!$T$7:$T$210,$AF672,'Capex forecast'!$S$7:$S$210,$AH672,'Capex forecast'!$Q$7:$Q$210,"Repex")</f>
        <v>0</v>
      </c>
    </row>
    <row r="673" spans="2:45" ht="15">
      <c r="B673" s="6" t="s">
        <v>568</v>
      </c>
      <c r="C673" s="6" t="str">
        <f>INDEX('Raw demand forecast'!$M$7:$M$5830,MATCH($B673,'Raw demand forecast'!$B$7:$B$5830,0))</f>
        <v>Yes</v>
      </c>
      <c r="D673" s="6" t="str">
        <f>IF(COUNTIF($B$93:B673,$B673) = 1, "LV", IF(COUNTIF($B$93:B673,$B673) = 2, "HV", "ST"))</f>
        <v>ST</v>
      </c>
      <c r="E673" s="6" t="str">
        <f>INDEX('Demand forecast and growth rate'!$E$7:$E$273,MATCH($B673,'Demand forecast and growth rate'!$B$7:$B$273,0))</f>
        <v>Steady/falling</v>
      </c>
      <c r="F673" s="32">
        <f>SUMIFS('Capex forecast'!E$7:E$210,'Capex forecast'!$T$7:$T$210,'Allocation of site-spec costs'!$B673,'Capex forecast'!$S$7:$S$210,'Allocation of site-spec costs'!$D673,'Capex forecast'!$Q$7:$Q$210,"Customer Connection")</f>
        <v>0</v>
      </c>
      <c r="G673" s="32">
        <f>SUMIFS('Capex forecast'!F$7:F$210,'Capex forecast'!$T$7:$T$210,'Allocation of site-spec costs'!$B673,'Capex forecast'!$S$7:$S$210,'Allocation of site-spec costs'!$D673,'Capex forecast'!$Q$7:$Q$210,"Customer Connection")</f>
        <v>0</v>
      </c>
      <c r="H673" s="32">
        <f>SUMIFS('Capex forecast'!G$7:G$210,'Capex forecast'!$T$7:$T$210,'Allocation of site-spec costs'!$B673,'Capex forecast'!$S$7:$S$210,'Allocation of site-spec costs'!$D673,'Capex forecast'!$Q$7:$Q$210,"Customer Connection")</f>
        <v>0</v>
      </c>
      <c r="I673" s="32">
        <f>SUMIFS('Capex forecast'!H$7:H$210,'Capex forecast'!$T$7:$T$210,'Allocation of site-spec costs'!$B673,'Capex forecast'!$S$7:$S$210,'Allocation of site-spec costs'!$D673,'Capex forecast'!$Q$7:$Q$210,"Customer Connection")</f>
        <v>0</v>
      </c>
      <c r="J673" s="32">
        <f>SUMIFS('Capex forecast'!I$7:I$210,'Capex forecast'!$T$7:$T$210,'Allocation of site-spec costs'!$B673,'Capex forecast'!$S$7:$S$210,'Allocation of site-spec costs'!$D673,'Capex forecast'!$Q$7:$Q$210,"Customer Connection")</f>
        <v>0</v>
      </c>
      <c r="K673" s="32">
        <f>SUMIFS('Capex forecast'!J$7:J$210,'Capex forecast'!$T$7:$T$210,'Allocation of site-spec costs'!$B673,'Capex forecast'!$S$7:$S$210,'Allocation of site-spec costs'!$D673,'Capex forecast'!$Q$7:$Q$210,"Customer Connection")</f>
        <v>0</v>
      </c>
      <c r="L673" s="32">
        <f>SUMIFS('Capex forecast'!K$7:K$210,'Capex forecast'!$T$7:$T$210,'Allocation of site-spec costs'!$B673,'Capex forecast'!$S$7:$S$210,'Allocation of site-spec costs'!$D673,'Capex forecast'!$Q$7:$Q$210,"Customer Connection")</f>
        <v>0</v>
      </c>
      <c r="M673" s="32">
        <f>SUMIFS('Capex forecast'!L$7:L$210,'Capex forecast'!$T$7:$T$210,'Allocation of site-spec costs'!$B673,'Capex forecast'!$S$7:$S$210,'Allocation of site-spec costs'!$D673,'Capex forecast'!$Q$7:$Q$210,"Customer Connection")</f>
        <v>0</v>
      </c>
      <c r="N673" s="32">
        <f>SUMIFS('Capex forecast'!M$7:M$210,'Capex forecast'!$T$7:$T$210,'Allocation of site-spec costs'!$B673,'Capex forecast'!$S$7:$S$210,'Allocation of site-spec costs'!$D673,'Capex forecast'!$Q$7:$Q$210,"Customer Connection")</f>
        <v>0</v>
      </c>
      <c r="O673" s="32">
        <f>SUMIFS('Capex forecast'!N$7:N$210,'Capex forecast'!$T$7:$T$210,'Allocation of site-spec costs'!$B673,'Capex forecast'!$S$7:$S$210,'Allocation of site-spec costs'!$D673,'Capex forecast'!$Q$7:$Q$210,"Customer Connection")</f>
        <v>0</v>
      </c>
      <c r="Q673" s="6" t="s">
        <v>568</v>
      </c>
      <c r="R673" s="6" t="str">
        <f>INDEX('Raw demand forecast'!$M$7:$M$5830,MATCH($Q673,'Raw demand forecast'!$B$7:$B$5830,0))</f>
        <v>Yes</v>
      </c>
      <c r="S673" s="6" t="str">
        <f>IF(COUNTIF($Q$93:Q673,$B673) = 1, "LV", IF(COUNTIF($Q$93:Q673,$B673) = 2, "HV", "ST"))</f>
        <v>ST</v>
      </c>
      <c r="T673" s="6" t="str">
        <f>INDEX('Demand forecast and growth rate'!$E$7:$E$273,MATCH($Q673,'Demand forecast and growth rate'!$B$7:$B$273,0))</f>
        <v>Steady/falling</v>
      </c>
      <c r="U673" s="32">
        <f>SUMIFS('Capex forecast'!E$7:E$210,'Capex forecast'!$T$7:$T$210,$Q673,'Capex forecast'!$S$7:$S$210,$S673,'Capex forecast'!$Q$7:$Q$210,"Augex")</f>
        <v>0</v>
      </c>
      <c r="V673" s="32">
        <f>SUMIFS('Capex forecast'!F$7:F$210,'Capex forecast'!$T$7:$T$210,$Q673,'Capex forecast'!$S$7:$S$210,$S673,'Capex forecast'!$Q$7:$Q$210,"Augex")</f>
        <v>0</v>
      </c>
      <c r="W673" s="32">
        <f>SUMIFS('Capex forecast'!G$7:G$210,'Capex forecast'!$T$7:$T$210,$Q673,'Capex forecast'!$S$7:$S$210,$S673,'Capex forecast'!$Q$7:$Q$210,"Augex")</f>
        <v>0</v>
      </c>
      <c r="X673" s="32">
        <f>SUMIFS('Capex forecast'!H$7:H$210,'Capex forecast'!$T$7:$T$210,$Q673,'Capex forecast'!$S$7:$S$210,$S673,'Capex forecast'!$Q$7:$Q$210,"Augex")</f>
        <v>0</v>
      </c>
      <c r="Y673" s="32">
        <f>SUMIFS('Capex forecast'!I$7:I$210,'Capex forecast'!$T$7:$T$210,$Q673,'Capex forecast'!$S$7:$S$210,$S673,'Capex forecast'!$Q$7:$Q$210,"Augex")</f>
        <v>0</v>
      </c>
      <c r="Z673" s="32">
        <f>SUMIFS('Capex forecast'!J$7:J$210,'Capex forecast'!$T$7:$T$210,$Q673,'Capex forecast'!$S$7:$S$210,$S673,'Capex forecast'!$Q$7:$Q$210,"Augex")</f>
        <v>0</v>
      </c>
      <c r="AA673" s="32">
        <f>SUMIFS('Capex forecast'!K$7:K$210,'Capex forecast'!$T$7:$T$210,$Q673,'Capex forecast'!$S$7:$S$210,$S673,'Capex forecast'!$Q$7:$Q$210,"Augex")</f>
        <v>0</v>
      </c>
      <c r="AB673" s="32">
        <f>SUMIFS('Capex forecast'!L$7:L$210,'Capex forecast'!$T$7:$T$210,$Q673,'Capex forecast'!$S$7:$S$210,$S673,'Capex forecast'!$Q$7:$Q$210,"Augex")</f>
        <v>0</v>
      </c>
      <c r="AC673" s="32">
        <f>SUMIFS('Capex forecast'!M$7:M$210,'Capex forecast'!$T$7:$T$210,$Q673,'Capex forecast'!$S$7:$S$210,$S673,'Capex forecast'!$Q$7:$Q$210,"Augex")</f>
        <v>0</v>
      </c>
      <c r="AD673" s="32">
        <f>SUMIFS('Capex forecast'!N$7:N$210,'Capex forecast'!$T$7:$T$210,$Q673,'Capex forecast'!$S$7:$S$210,$S673,'Capex forecast'!$Q$7:$Q$210,"Augex")</f>
        <v>0</v>
      </c>
      <c r="AF673" s="6" t="s">
        <v>568</v>
      </c>
      <c r="AG673" s="6" t="str">
        <f>INDEX('Raw demand forecast'!$M$7:$M$5830,MATCH($Q673,'Raw demand forecast'!$B$7:$B$5830,0))</f>
        <v>Yes</v>
      </c>
      <c r="AH673" s="6" t="str">
        <f>IF(COUNTIF($AF$93:AF673,$B673) = 1, "LV", IF(COUNTIF($AF$93:AF673,$B673) = 2, "HV", "ST"))</f>
        <v>ST</v>
      </c>
      <c r="AI673" s="6" t="str">
        <f>INDEX('Demand forecast and growth rate'!$E$7:$E$273,MATCH($Q673,'Demand forecast and growth rate'!$B$7:$B$273,0))</f>
        <v>Steady/falling</v>
      </c>
      <c r="AJ673" s="53">
        <f>SUMIFS('Capex forecast'!E$7:E$210,'Capex forecast'!$T$7:$T$210,$AF673,'Capex forecast'!$S$7:$S$210,$AH673,'Capex forecast'!$Q$7:$Q$210,"Repex")</f>
        <v>0</v>
      </c>
      <c r="AK673" s="53">
        <f>SUMIFS('Capex forecast'!F$7:F$210,'Capex forecast'!$T$7:$T$210,$AF673,'Capex forecast'!$S$7:$S$210,$AH673,'Capex forecast'!$Q$7:$Q$210,"Repex")</f>
        <v>0</v>
      </c>
      <c r="AL673" s="53">
        <f>SUMIFS('Capex forecast'!G$7:G$210,'Capex forecast'!$T$7:$T$210,$AF673,'Capex forecast'!$S$7:$S$210,$AH673,'Capex forecast'!$Q$7:$Q$210,"Repex")</f>
        <v>0</v>
      </c>
      <c r="AM673" s="53">
        <f>SUMIFS('Capex forecast'!H$7:H$210,'Capex forecast'!$T$7:$T$210,$AF673,'Capex forecast'!$S$7:$S$210,$AH673,'Capex forecast'!$Q$7:$Q$210,"Repex")</f>
        <v>0</v>
      </c>
      <c r="AN673" s="53">
        <f>SUMIFS('Capex forecast'!I$7:I$210,'Capex forecast'!$T$7:$T$210,$AF673,'Capex forecast'!$S$7:$S$210,$AH673,'Capex forecast'!$Q$7:$Q$210,"Repex")</f>
        <v>0</v>
      </c>
      <c r="AO673" s="53">
        <f>SUMIFS('Capex forecast'!J$7:J$210,'Capex forecast'!$T$7:$T$210,$AF673,'Capex forecast'!$S$7:$S$210,$AH673,'Capex forecast'!$Q$7:$Q$210,"Repex")</f>
        <v>0</v>
      </c>
      <c r="AP673" s="53">
        <f>SUMIFS('Capex forecast'!K$7:K$210,'Capex forecast'!$T$7:$T$210,$AF673,'Capex forecast'!$S$7:$S$210,$AH673,'Capex forecast'!$Q$7:$Q$210,"Repex")</f>
        <v>0</v>
      </c>
      <c r="AQ673" s="53">
        <f>SUMIFS('Capex forecast'!L$7:L$210,'Capex forecast'!$T$7:$T$210,$AF673,'Capex forecast'!$S$7:$S$210,$AH673,'Capex forecast'!$Q$7:$Q$210,"Repex")</f>
        <v>0</v>
      </c>
      <c r="AR673" s="53">
        <f>SUMIFS('Capex forecast'!M$7:M$210,'Capex forecast'!$T$7:$T$210,$AF673,'Capex forecast'!$S$7:$S$210,$AH673,'Capex forecast'!$Q$7:$Q$210,"Repex")</f>
        <v>0</v>
      </c>
      <c r="AS673" s="53">
        <f>SUMIFS('Capex forecast'!N$7:N$210,'Capex forecast'!$T$7:$T$210,$AF673,'Capex forecast'!$S$7:$S$210,$AH673,'Capex forecast'!$Q$7:$Q$210,"Repex")</f>
        <v>0</v>
      </c>
    </row>
    <row r="674" spans="2:45" ht="15">
      <c r="B674" s="6" t="s">
        <v>569</v>
      </c>
      <c r="C674" s="6" t="str">
        <f>INDEX('Raw demand forecast'!$M$7:$M$5830,MATCH($B674,'Raw demand forecast'!$B$7:$B$5830,0))</f>
        <v>Yes</v>
      </c>
      <c r="D674" s="6" t="str">
        <f>IF(COUNTIF($B$93:B674,$B674) = 1, "LV", IF(COUNTIF($B$93:B674,$B674) = 2, "HV", "ST"))</f>
        <v>ST</v>
      </c>
      <c r="E674" s="6" t="str">
        <f>INDEX('Demand forecast and growth rate'!$E$7:$E$273,MATCH($B674,'Demand forecast and growth rate'!$B$7:$B$273,0))</f>
        <v>Steady/falling</v>
      </c>
      <c r="F674" s="32">
        <f>SUMIFS('Capex forecast'!E$7:E$210,'Capex forecast'!$T$7:$T$210,'Allocation of site-spec costs'!$B674,'Capex forecast'!$S$7:$S$210,'Allocation of site-spec costs'!$D674,'Capex forecast'!$Q$7:$Q$210,"Customer Connection")</f>
        <v>0</v>
      </c>
      <c r="G674" s="32">
        <f>SUMIFS('Capex forecast'!F$7:F$210,'Capex forecast'!$T$7:$T$210,'Allocation of site-spec costs'!$B674,'Capex forecast'!$S$7:$S$210,'Allocation of site-spec costs'!$D674,'Capex forecast'!$Q$7:$Q$210,"Customer Connection")</f>
        <v>0</v>
      </c>
      <c r="H674" s="32">
        <f>SUMIFS('Capex forecast'!G$7:G$210,'Capex forecast'!$T$7:$T$210,'Allocation of site-spec costs'!$B674,'Capex forecast'!$S$7:$S$210,'Allocation of site-spec costs'!$D674,'Capex forecast'!$Q$7:$Q$210,"Customer Connection")</f>
        <v>0</v>
      </c>
      <c r="I674" s="32">
        <f>SUMIFS('Capex forecast'!H$7:H$210,'Capex forecast'!$T$7:$T$210,'Allocation of site-spec costs'!$B674,'Capex forecast'!$S$7:$S$210,'Allocation of site-spec costs'!$D674,'Capex forecast'!$Q$7:$Q$210,"Customer Connection")</f>
        <v>0</v>
      </c>
      <c r="J674" s="32">
        <f>SUMIFS('Capex forecast'!I$7:I$210,'Capex forecast'!$T$7:$T$210,'Allocation of site-spec costs'!$B674,'Capex forecast'!$S$7:$S$210,'Allocation of site-spec costs'!$D674,'Capex forecast'!$Q$7:$Q$210,"Customer Connection")</f>
        <v>0</v>
      </c>
      <c r="K674" s="32">
        <f>SUMIFS('Capex forecast'!J$7:J$210,'Capex forecast'!$T$7:$T$210,'Allocation of site-spec costs'!$B674,'Capex forecast'!$S$7:$S$210,'Allocation of site-spec costs'!$D674,'Capex forecast'!$Q$7:$Q$210,"Customer Connection")</f>
        <v>0</v>
      </c>
      <c r="L674" s="32">
        <f>SUMIFS('Capex forecast'!K$7:K$210,'Capex forecast'!$T$7:$T$210,'Allocation of site-spec costs'!$B674,'Capex forecast'!$S$7:$S$210,'Allocation of site-spec costs'!$D674,'Capex forecast'!$Q$7:$Q$210,"Customer Connection")</f>
        <v>0</v>
      </c>
      <c r="M674" s="32">
        <f>SUMIFS('Capex forecast'!L$7:L$210,'Capex forecast'!$T$7:$T$210,'Allocation of site-spec costs'!$B674,'Capex forecast'!$S$7:$S$210,'Allocation of site-spec costs'!$D674,'Capex forecast'!$Q$7:$Q$210,"Customer Connection")</f>
        <v>0</v>
      </c>
      <c r="N674" s="32">
        <f>SUMIFS('Capex forecast'!M$7:M$210,'Capex forecast'!$T$7:$T$210,'Allocation of site-spec costs'!$B674,'Capex forecast'!$S$7:$S$210,'Allocation of site-spec costs'!$D674,'Capex forecast'!$Q$7:$Q$210,"Customer Connection")</f>
        <v>0</v>
      </c>
      <c r="O674" s="32">
        <f>SUMIFS('Capex forecast'!N$7:N$210,'Capex forecast'!$T$7:$T$210,'Allocation of site-spec costs'!$B674,'Capex forecast'!$S$7:$S$210,'Allocation of site-spec costs'!$D674,'Capex forecast'!$Q$7:$Q$210,"Customer Connection")</f>
        <v>0</v>
      </c>
      <c r="Q674" s="6" t="s">
        <v>569</v>
      </c>
      <c r="R674" s="6" t="str">
        <f>INDEX('Raw demand forecast'!$M$7:$M$5830,MATCH($Q674,'Raw demand forecast'!$B$7:$B$5830,0))</f>
        <v>Yes</v>
      </c>
      <c r="S674" s="6" t="str">
        <f>IF(COUNTIF($Q$93:Q674,$B674) = 1, "LV", IF(COUNTIF($Q$93:Q674,$B674) = 2, "HV", "ST"))</f>
        <v>ST</v>
      </c>
      <c r="T674" s="6" t="str">
        <f>INDEX('Demand forecast and growth rate'!$E$7:$E$273,MATCH($Q674,'Demand forecast and growth rate'!$B$7:$B$273,0))</f>
        <v>Steady/falling</v>
      </c>
      <c r="U674" s="32">
        <f>SUMIFS('Capex forecast'!E$7:E$210,'Capex forecast'!$T$7:$T$210,$Q674,'Capex forecast'!$S$7:$S$210,$S674,'Capex forecast'!$Q$7:$Q$210,"Augex")</f>
        <v>0</v>
      </c>
      <c r="V674" s="32">
        <f>SUMIFS('Capex forecast'!F$7:F$210,'Capex forecast'!$T$7:$T$210,$Q674,'Capex forecast'!$S$7:$S$210,$S674,'Capex forecast'!$Q$7:$Q$210,"Augex")</f>
        <v>0</v>
      </c>
      <c r="W674" s="32">
        <f>SUMIFS('Capex forecast'!G$7:G$210,'Capex forecast'!$T$7:$T$210,$Q674,'Capex forecast'!$S$7:$S$210,$S674,'Capex forecast'!$Q$7:$Q$210,"Augex")</f>
        <v>0</v>
      </c>
      <c r="X674" s="32">
        <f>SUMIFS('Capex forecast'!H$7:H$210,'Capex forecast'!$T$7:$T$210,$Q674,'Capex forecast'!$S$7:$S$210,$S674,'Capex forecast'!$Q$7:$Q$210,"Augex")</f>
        <v>0</v>
      </c>
      <c r="Y674" s="32">
        <f>SUMIFS('Capex forecast'!I$7:I$210,'Capex forecast'!$T$7:$T$210,$Q674,'Capex forecast'!$S$7:$S$210,$S674,'Capex forecast'!$Q$7:$Q$210,"Augex")</f>
        <v>0</v>
      </c>
      <c r="Z674" s="32">
        <f>SUMIFS('Capex forecast'!J$7:J$210,'Capex forecast'!$T$7:$T$210,$Q674,'Capex forecast'!$S$7:$S$210,$S674,'Capex forecast'!$Q$7:$Q$210,"Augex")</f>
        <v>0</v>
      </c>
      <c r="AA674" s="32">
        <f>SUMIFS('Capex forecast'!K$7:K$210,'Capex forecast'!$T$7:$T$210,$Q674,'Capex forecast'!$S$7:$S$210,$S674,'Capex forecast'!$Q$7:$Q$210,"Augex")</f>
        <v>0</v>
      </c>
      <c r="AB674" s="32">
        <f>SUMIFS('Capex forecast'!L$7:L$210,'Capex forecast'!$T$7:$T$210,$Q674,'Capex forecast'!$S$7:$S$210,$S674,'Capex forecast'!$Q$7:$Q$210,"Augex")</f>
        <v>0</v>
      </c>
      <c r="AC674" s="32">
        <f>SUMIFS('Capex forecast'!M$7:M$210,'Capex forecast'!$T$7:$T$210,$Q674,'Capex forecast'!$S$7:$S$210,$S674,'Capex forecast'!$Q$7:$Q$210,"Augex")</f>
        <v>0</v>
      </c>
      <c r="AD674" s="32">
        <f>SUMIFS('Capex forecast'!N$7:N$210,'Capex forecast'!$T$7:$T$210,$Q674,'Capex forecast'!$S$7:$S$210,$S674,'Capex forecast'!$Q$7:$Q$210,"Augex")</f>
        <v>0</v>
      </c>
      <c r="AF674" s="6" t="s">
        <v>569</v>
      </c>
      <c r="AG674" s="6" t="str">
        <f>INDEX('Raw demand forecast'!$M$7:$M$5830,MATCH($Q674,'Raw demand forecast'!$B$7:$B$5830,0))</f>
        <v>Yes</v>
      </c>
      <c r="AH674" s="6" t="str">
        <f>IF(COUNTIF($AF$93:AF674,$B674) = 1, "LV", IF(COUNTIF($AF$93:AF674,$B674) = 2, "HV", "ST"))</f>
        <v>ST</v>
      </c>
      <c r="AI674" s="6" t="str">
        <f>INDEX('Demand forecast and growth rate'!$E$7:$E$273,MATCH($Q674,'Demand forecast and growth rate'!$B$7:$B$273,0))</f>
        <v>Steady/falling</v>
      </c>
      <c r="AJ674" s="53">
        <f>SUMIFS('Capex forecast'!E$7:E$210,'Capex forecast'!$T$7:$T$210,$AF674,'Capex forecast'!$S$7:$S$210,$AH674,'Capex forecast'!$Q$7:$Q$210,"Repex")</f>
        <v>0</v>
      </c>
      <c r="AK674" s="53">
        <f>SUMIFS('Capex forecast'!F$7:F$210,'Capex forecast'!$T$7:$T$210,$AF674,'Capex forecast'!$S$7:$S$210,$AH674,'Capex forecast'!$Q$7:$Q$210,"Repex")</f>
        <v>0</v>
      </c>
      <c r="AL674" s="53">
        <f>SUMIFS('Capex forecast'!G$7:G$210,'Capex forecast'!$T$7:$T$210,$AF674,'Capex forecast'!$S$7:$S$210,$AH674,'Capex forecast'!$Q$7:$Q$210,"Repex")</f>
        <v>0</v>
      </c>
      <c r="AM674" s="53">
        <f>SUMIFS('Capex forecast'!H$7:H$210,'Capex forecast'!$T$7:$T$210,$AF674,'Capex forecast'!$S$7:$S$210,$AH674,'Capex forecast'!$Q$7:$Q$210,"Repex")</f>
        <v>0</v>
      </c>
      <c r="AN674" s="53">
        <f>SUMIFS('Capex forecast'!I$7:I$210,'Capex forecast'!$T$7:$T$210,$AF674,'Capex forecast'!$S$7:$S$210,$AH674,'Capex forecast'!$Q$7:$Q$210,"Repex")</f>
        <v>0</v>
      </c>
      <c r="AO674" s="53">
        <f>SUMIFS('Capex forecast'!J$7:J$210,'Capex forecast'!$T$7:$T$210,$AF674,'Capex forecast'!$S$7:$S$210,$AH674,'Capex forecast'!$Q$7:$Q$210,"Repex")</f>
        <v>0</v>
      </c>
      <c r="AP674" s="53">
        <f>SUMIFS('Capex forecast'!K$7:K$210,'Capex forecast'!$T$7:$T$210,$AF674,'Capex forecast'!$S$7:$S$210,$AH674,'Capex forecast'!$Q$7:$Q$210,"Repex")</f>
        <v>0</v>
      </c>
      <c r="AQ674" s="53">
        <f>SUMIFS('Capex forecast'!L$7:L$210,'Capex forecast'!$T$7:$T$210,$AF674,'Capex forecast'!$S$7:$S$210,$AH674,'Capex forecast'!$Q$7:$Q$210,"Repex")</f>
        <v>0</v>
      </c>
      <c r="AR674" s="53">
        <f>SUMIFS('Capex forecast'!M$7:M$210,'Capex forecast'!$T$7:$T$210,$AF674,'Capex forecast'!$S$7:$S$210,$AH674,'Capex forecast'!$Q$7:$Q$210,"Repex")</f>
        <v>0</v>
      </c>
      <c r="AS674" s="53">
        <f>SUMIFS('Capex forecast'!N$7:N$210,'Capex forecast'!$T$7:$T$210,$AF674,'Capex forecast'!$S$7:$S$210,$AH674,'Capex forecast'!$Q$7:$Q$210,"Repex")</f>
        <v>0</v>
      </c>
    </row>
    <row r="675" spans="2:45" ht="15">
      <c r="B675" s="6" t="s">
        <v>573</v>
      </c>
      <c r="C675" s="6" t="str">
        <f>INDEX('Raw demand forecast'!$M$7:$M$5830,MATCH($B675,'Raw demand forecast'!$B$7:$B$5830,0))</f>
        <v>Yes</v>
      </c>
      <c r="D675" s="6" t="str">
        <f>IF(COUNTIF($B$93:B675,$B675) = 1, "LV", IF(COUNTIF($B$93:B675,$B675) = 2, "HV", "ST"))</f>
        <v>ST</v>
      </c>
      <c r="E675" s="6" t="str">
        <f>INDEX('Demand forecast and growth rate'!$E$7:$E$273,MATCH($B675,'Demand forecast and growth rate'!$B$7:$B$273,0))</f>
        <v>Steady/falling</v>
      </c>
      <c r="F675" s="32">
        <f>SUMIFS('Capex forecast'!E$7:E$210,'Capex forecast'!$T$7:$T$210,'Allocation of site-spec costs'!$B675,'Capex forecast'!$S$7:$S$210,'Allocation of site-spec costs'!$D675,'Capex forecast'!$Q$7:$Q$210,"Customer Connection")</f>
        <v>0</v>
      </c>
      <c r="G675" s="32">
        <f>SUMIFS('Capex forecast'!F$7:F$210,'Capex forecast'!$T$7:$T$210,'Allocation of site-spec costs'!$B675,'Capex forecast'!$S$7:$S$210,'Allocation of site-spec costs'!$D675,'Capex forecast'!$Q$7:$Q$210,"Customer Connection")</f>
        <v>0</v>
      </c>
      <c r="H675" s="32">
        <f>SUMIFS('Capex forecast'!G$7:G$210,'Capex forecast'!$T$7:$T$210,'Allocation of site-spec costs'!$B675,'Capex forecast'!$S$7:$S$210,'Allocation of site-spec costs'!$D675,'Capex forecast'!$Q$7:$Q$210,"Customer Connection")</f>
        <v>0</v>
      </c>
      <c r="I675" s="32">
        <f>SUMIFS('Capex forecast'!H$7:H$210,'Capex forecast'!$T$7:$T$210,'Allocation of site-spec costs'!$B675,'Capex forecast'!$S$7:$S$210,'Allocation of site-spec costs'!$D675,'Capex forecast'!$Q$7:$Q$210,"Customer Connection")</f>
        <v>0</v>
      </c>
      <c r="J675" s="32">
        <f>SUMIFS('Capex forecast'!I$7:I$210,'Capex forecast'!$T$7:$T$210,'Allocation of site-spec costs'!$B675,'Capex forecast'!$S$7:$S$210,'Allocation of site-spec costs'!$D675,'Capex forecast'!$Q$7:$Q$210,"Customer Connection")</f>
        <v>0</v>
      </c>
      <c r="K675" s="32">
        <f>SUMIFS('Capex forecast'!J$7:J$210,'Capex forecast'!$T$7:$T$210,'Allocation of site-spec costs'!$B675,'Capex forecast'!$S$7:$S$210,'Allocation of site-spec costs'!$D675,'Capex forecast'!$Q$7:$Q$210,"Customer Connection")</f>
        <v>0</v>
      </c>
      <c r="L675" s="32">
        <f>SUMIFS('Capex forecast'!K$7:K$210,'Capex forecast'!$T$7:$T$210,'Allocation of site-spec costs'!$B675,'Capex forecast'!$S$7:$S$210,'Allocation of site-spec costs'!$D675,'Capex forecast'!$Q$7:$Q$210,"Customer Connection")</f>
        <v>0</v>
      </c>
      <c r="M675" s="32">
        <f>SUMIFS('Capex forecast'!L$7:L$210,'Capex forecast'!$T$7:$T$210,'Allocation of site-spec costs'!$B675,'Capex forecast'!$S$7:$S$210,'Allocation of site-spec costs'!$D675,'Capex forecast'!$Q$7:$Q$210,"Customer Connection")</f>
        <v>0</v>
      </c>
      <c r="N675" s="32">
        <f>SUMIFS('Capex forecast'!M$7:M$210,'Capex forecast'!$T$7:$T$210,'Allocation of site-spec costs'!$B675,'Capex forecast'!$S$7:$S$210,'Allocation of site-spec costs'!$D675,'Capex forecast'!$Q$7:$Q$210,"Customer Connection")</f>
        <v>0</v>
      </c>
      <c r="O675" s="32">
        <f>SUMIFS('Capex forecast'!N$7:N$210,'Capex forecast'!$T$7:$T$210,'Allocation of site-spec costs'!$B675,'Capex forecast'!$S$7:$S$210,'Allocation of site-spec costs'!$D675,'Capex forecast'!$Q$7:$Q$210,"Customer Connection")</f>
        <v>0</v>
      </c>
      <c r="Q675" s="6" t="s">
        <v>573</v>
      </c>
      <c r="R675" s="6" t="str">
        <f>INDEX('Raw demand forecast'!$M$7:$M$5830,MATCH($Q675,'Raw demand forecast'!$B$7:$B$5830,0))</f>
        <v>Yes</v>
      </c>
      <c r="S675" s="6" t="str">
        <f>IF(COUNTIF($Q$93:Q675,$B675) = 1, "LV", IF(COUNTIF($Q$93:Q675,$B675) = 2, "HV", "ST"))</f>
        <v>ST</v>
      </c>
      <c r="T675" s="6" t="str">
        <f>INDEX('Demand forecast and growth rate'!$E$7:$E$273,MATCH($Q675,'Demand forecast and growth rate'!$B$7:$B$273,0))</f>
        <v>Steady/falling</v>
      </c>
      <c r="U675" s="32">
        <f>SUMIFS('Capex forecast'!E$7:E$210,'Capex forecast'!$T$7:$T$210,$Q675,'Capex forecast'!$S$7:$S$210,$S675,'Capex forecast'!$Q$7:$Q$210,"Augex")</f>
        <v>0</v>
      </c>
      <c r="V675" s="32">
        <f>SUMIFS('Capex forecast'!F$7:F$210,'Capex forecast'!$T$7:$T$210,$Q675,'Capex forecast'!$S$7:$S$210,$S675,'Capex forecast'!$Q$7:$Q$210,"Augex")</f>
        <v>0</v>
      </c>
      <c r="W675" s="32">
        <f>SUMIFS('Capex forecast'!G$7:G$210,'Capex forecast'!$T$7:$T$210,$Q675,'Capex forecast'!$S$7:$S$210,$S675,'Capex forecast'!$Q$7:$Q$210,"Augex")</f>
        <v>0</v>
      </c>
      <c r="X675" s="32">
        <f>SUMIFS('Capex forecast'!H$7:H$210,'Capex forecast'!$T$7:$T$210,$Q675,'Capex forecast'!$S$7:$S$210,$S675,'Capex forecast'!$Q$7:$Q$210,"Augex")</f>
        <v>0</v>
      </c>
      <c r="Y675" s="32">
        <f>SUMIFS('Capex forecast'!I$7:I$210,'Capex forecast'!$T$7:$T$210,$Q675,'Capex forecast'!$S$7:$S$210,$S675,'Capex forecast'!$Q$7:$Q$210,"Augex")</f>
        <v>0</v>
      </c>
      <c r="Z675" s="32">
        <f>SUMIFS('Capex forecast'!J$7:J$210,'Capex forecast'!$T$7:$T$210,$Q675,'Capex forecast'!$S$7:$S$210,$S675,'Capex forecast'!$Q$7:$Q$210,"Augex")</f>
        <v>0</v>
      </c>
      <c r="AA675" s="32">
        <f>SUMIFS('Capex forecast'!K$7:K$210,'Capex forecast'!$T$7:$T$210,$Q675,'Capex forecast'!$S$7:$S$210,$S675,'Capex forecast'!$Q$7:$Q$210,"Augex")</f>
        <v>0</v>
      </c>
      <c r="AB675" s="32">
        <f>SUMIFS('Capex forecast'!L$7:L$210,'Capex forecast'!$T$7:$T$210,$Q675,'Capex forecast'!$S$7:$S$210,$S675,'Capex forecast'!$Q$7:$Q$210,"Augex")</f>
        <v>0</v>
      </c>
      <c r="AC675" s="32">
        <f>SUMIFS('Capex forecast'!M$7:M$210,'Capex forecast'!$T$7:$T$210,$Q675,'Capex forecast'!$S$7:$S$210,$S675,'Capex forecast'!$Q$7:$Q$210,"Augex")</f>
        <v>0</v>
      </c>
      <c r="AD675" s="32">
        <f>SUMIFS('Capex forecast'!N$7:N$210,'Capex forecast'!$T$7:$T$210,$Q675,'Capex forecast'!$S$7:$S$210,$S675,'Capex forecast'!$Q$7:$Q$210,"Augex")</f>
        <v>0</v>
      </c>
      <c r="AF675" s="6" t="s">
        <v>573</v>
      </c>
      <c r="AG675" s="6" t="str">
        <f>INDEX('Raw demand forecast'!$M$7:$M$5830,MATCH($Q675,'Raw demand forecast'!$B$7:$B$5830,0))</f>
        <v>Yes</v>
      </c>
      <c r="AH675" s="6" t="str">
        <f>IF(COUNTIF($AF$93:AF675,$B675) = 1, "LV", IF(COUNTIF($AF$93:AF675,$B675) = 2, "HV", "ST"))</f>
        <v>ST</v>
      </c>
      <c r="AI675" s="6" t="str">
        <f>INDEX('Demand forecast and growth rate'!$E$7:$E$273,MATCH($Q675,'Demand forecast and growth rate'!$B$7:$B$273,0))</f>
        <v>Steady/falling</v>
      </c>
      <c r="AJ675" s="53">
        <f>SUMIFS('Capex forecast'!E$7:E$210,'Capex forecast'!$T$7:$T$210,$AF675,'Capex forecast'!$S$7:$S$210,$AH675,'Capex forecast'!$Q$7:$Q$210,"Repex")</f>
        <v>0</v>
      </c>
      <c r="AK675" s="53">
        <f>SUMIFS('Capex forecast'!F$7:F$210,'Capex forecast'!$T$7:$T$210,$AF675,'Capex forecast'!$S$7:$S$210,$AH675,'Capex forecast'!$Q$7:$Q$210,"Repex")</f>
        <v>0</v>
      </c>
      <c r="AL675" s="53">
        <f>SUMIFS('Capex forecast'!G$7:G$210,'Capex forecast'!$T$7:$T$210,$AF675,'Capex forecast'!$S$7:$S$210,$AH675,'Capex forecast'!$Q$7:$Q$210,"Repex")</f>
        <v>0</v>
      </c>
      <c r="AM675" s="53">
        <f>SUMIFS('Capex forecast'!H$7:H$210,'Capex forecast'!$T$7:$T$210,$AF675,'Capex forecast'!$S$7:$S$210,$AH675,'Capex forecast'!$Q$7:$Q$210,"Repex")</f>
        <v>0</v>
      </c>
      <c r="AN675" s="53">
        <f>SUMIFS('Capex forecast'!I$7:I$210,'Capex forecast'!$T$7:$T$210,$AF675,'Capex forecast'!$S$7:$S$210,$AH675,'Capex forecast'!$Q$7:$Q$210,"Repex")</f>
        <v>0</v>
      </c>
      <c r="AO675" s="53">
        <f>SUMIFS('Capex forecast'!J$7:J$210,'Capex forecast'!$T$7:$T$210,$AF675,'Capex forecast'!$S$7:$S$210,$AH675,'Capex forecast'!$Q$7:$Q$210,"Repex")</f>
        <v>0</v>
      </c>
      <c r="AP675" s="53">
        <f>SUMIFS('Capex forecast'!K$7:K$210,'Capex forecast'!$T$7:$T$210,$AF675,'Capex forecast'!$S$7:$S$210,$AH675,'Capex forecast'!$Q$7:$Q$210,"Repex")</f>
        <v>0</v>
      </c>
      <c r="AQ675" s="53">
        <f>SUMIFS('Capex forecast'!L$7:L$210,'Capex forecast'!$T$7:$T$210,$AF675,'Capex forecast'!$S$7:$S$210,$AH675,'Capex forecast'!$Q$7:$Q$210,"Repex")</f>
        <v>0</v>
      </c>
      <c r="AR675" s="53">
        <f>SUMIFS('Capex forecast'!M$7:M$210,'Capex forecast'!$T$7:$T$210,$AF675,'Capex forecast'!$S$7:$S$210,$AH675,'Capex forecast'!$Q$7:$Q$210,"Repex")</f>
        <v>0</v>
      </c>
      <c r="AS675" s="53">
        <f>SUMIFS('Capex forecast'!N$7:N$210,'Capex forecast'!$T$7:$T$210,$AF675,'Capex forecast'!$S$7:$S$210,$AH675,'Capex forecast'!$Q$7:$Q$210,"Repex")</f>
        <v>0</v>
      </c>
    </row>
    <row r="676" spans="2:45" ht="15">
      <c r="B676" s="6" t="s">
        <v>563</v>
      </c>
      <c r="C676" s="6" t="str">
        <f>INDEX('Raw demand forecast'!$M$7:$M$5830,MATCH($B676,'Raw demand forecast'!$B$7:$B$5830,0))</f>
        <v>Yes</v>
      </c>
      <c r="D676" s="6" t="str">
        <f>IF(COUNTIF($B$93:B676,$B676) = 1, "LV", IF(COUNTIF($B$93:B676,$B676) = 2, "HV", "ST"))</f>
        <v>ST</v>
      </c>
      <c r="E676" s="6" t="str">
        <f>INDEX('Demand forecast and growth rate'!$E$7:$E$273,MATCH($B676,'Demand forecast and growth rate'!$B$7:$B$273,0))</f>
        <v>Steady/falling</v>
      </c>
      <c r="F676" s="32">
        <f>SUMIFS('Capex forecast'!E$7:E$210,'Capex forecast'!$T$7:$T$210,'Allocation of site-spec costs'!$B676,'Capex forecast'!$S$7:$S$210,'Allocation of site-spec costs'!$D676,'Capex forecast'!$Q$7:$Q$210,"Customer Connection")</f>
        <v>0</v>
      </c>
      <c r="G676" s="32">
        <f>SUMIFS('Capex forecast'!F$7:F$210,'Capex forecast'!$T$7:$T$210,'Allocation of site-spec costs'!$B676,'Capex forecast'!$S$7:$S$210,'Allocation of site-spec costs'!$D676,'Capex forecast'!$Q$7:$Q$210,"Customer Connection")</f>
        <v>0</v>
      </c>
      <c r="H676" s="32">
        <f>SUMIFS('Capex forecast'!G$7:G$210,'Capex forecast'!$T$7:$T$210,'Allocation of site-spec costs'!$B676,'Capex forecast'!$S$7:$S$210,'Allocation of site-spec costs'!$D676,'Capex forecast'!$Q$7:$Q$210,"Customer Connection")</f>
        <v>0</v>
      </c>
      <c r="I676" s="32">
        <f>SUMIFS('Capex forecast'!H$7:H$210,'Capex forecast'!$T$7:$T$210,'Allocation of site-spec costs'!$B676,'Capex forecast'!$S$7:$S$210,'Allocation of site-spec costs'!$D676,'Capex forecast'!$Q$7:$Q$210,"Customer Connection")</f>
        <v>0</v>
      </c>
      <c r="J676" s="32">
        <f>SUMIFS('Capex forecast'!I$7:I$210,'Capex forecast'!$T$7:$T$210,'Allocation of site-spec costs'!$B676,'Capex forecast'!$S$7:$S$210,'Allocation of site-spec costs'!$D676,'Capex forecast'!$Q$7:$Q$210,"Customer Connection")</f>
        <v>0</v>
      </c>
      <c r="K676" s="32">
        <f>SUMIFS('Capex forecast'!J$7:J$210,'Capex forecast'!$T$7:$T$210,'Allocation of site-spec costs'!$B676,'Capex forecast'!$S$7:$S$210,'Allocation of site-spec costs'!$D676,'Capex forecast'!$Q$7:$Q$210,"Customer Connection")</f>
        <v>0</v>
      </c>
      <c r="L676" s="32">
        <f>SUMIFS('Capex forecast'!K$7:K$210,'Capex forecast'!$T$7:$T$210,'Allocation of site-spec costs'!$B676,'Capex forecast'!$S$7:$S$210,'Allocation of site-spec costs'!$D676,'Capex forecast'!$Q$7:$Q$210,"Customer Connection")</f>
        <v>0</v>
      </c>
      <c r="M676" s="32">
        <f>SUMIFS('Capex forecast'!L$7:L$210,'Capex forecast'!$T$7:$T$210,'Allocation of site-spec costs'!$B676,'Capex forecast'!$S$7:$S$210,'Allocation of site-spec costs'!$D676,'Capex forecast'!$Q$7:$Q$210,"Customer Connection")</f>
        <v>0</v>
      </c>
      <c r="N676" s="32">
        <f>SUMIFS('Capex forecast'!M$7:M$210,'Capex forecast'!$T$7:$T$210,'Allocation of site-spec costs'!$B676,'Capex forecast'!$S$7:$S$210,'Allocation of site-spec costs'!$D676,'Capex forecast'!$Q$7:$Q$210,"Customer Connection")</f>
        <v>0</v>
      </c>
      <c r="O676" s="32">
        <f>SUMIFS('Capex forecast'!N$7:N$210,'Capex forecast'!$T$7:$T$210,'Allocation of site-spec costs'!$B676,'Capex forecast'!$S$7:$S$210,'Allocation of site-spec costs'!$D676,'Capex forecast'!$Q$7:$Q$210,"Customer Connection")</f>
        <v>0</v>
      </c>
      <c r="Q676" s="6" t="s">
        <v>563</v>
      </c>
      <c r="R676" s="6" t="str">
        <f>INDEX('Raw demand forecast'!$M$7:$M$5830,MATCH($Q676,'Raw demand forecast'!$B$7:$B$5830,0))</f>
        <v>Yes</v>
      </c>
      <c r="S676" s="6" t="str">
        <f>IF(COUNTIF($Q$93:Q676,$B676) = 1, "LV", IF(COUNTIF($Q$93:Q676,$B676) = 2, "HV", "ST"))</f>
        <v>ST</v>
      </c>
      <c r="T676" s="6" t="str">
        <f>INDEX('Demand forecast and growth rate'!$E$7:$E$273,MATCH($Q676,'Demand forecast and growth rate'!$B$7:$B$273,0))</f>
        <v>Steady/falling</v>
      </c>
      <c r="U676" s="32">
        <f>SUMIFS('Capex forecast'!E$7:E$210,'Capex forecast'!$T$7:$T$210,$Q676,'Capex forecast'!$S$7:$S$210,$S676,'Capex forecast'!$Q$7:$Q$210,"Augex")</f>
        <v>0</v>
      </c>
      <c r="V676" s="32">
        <f>SUMIFS('Capex forecast'!F$7:F$210,'Capex forecast'!$T$7:$T$210,$Q676,'Capex forecast'!$S$7:$S$210,$S676,'Capex forecast'!$Q$7:$Q$210,"Augex")</f>
        <v>0</v>
      </c>
      <c r="W676" s="32">
        <f>SUMIFS('Capex forecast'!G$7:G$210,'Capex forecast'!$T$7:$T$210,$Q676,'Capex forecast'!$S$7:$S$210,$S676,'Capex forecast'!$Q$7:$Q$210,"Augex")</f>
        <v>0</v>
      </c>
      <c r="X676" s="32">
        <f>SUMIFS('Capex forecast'!H$7:H$210,'Capex forecast'!$T$7:$T$210,$Q676,'Capex forecast'!$S$7:$S$210,$S676,'Capex forecast'!$Q$7:$Q$210,"Augex")</f>
        <v>0</v>
      </c>
      <c r="Y676" s="32">
        <f>SUMIFS('Capex forecast'!I$7:I$210,'Capex forecast'!$T$7:$T$210,$Q676,'Capex forecast'!$S$7:$S$210,$S676,'Capex forecast'!$Q$7:$Q$210,"Augex")</f>
        <v>0</v>
      </c>
      <c r="Z676" s="32">
        <f>SUMIFS('Capex forecast'!J$7:J$210,'Capex forecast'!$T$7:$T$210,$Q676,'Capex forecast'!$S$7:$S$210,$S676,'Capex forecast'!$Q$7:$Q$210,"Augex")</f>
        <v>0</v>
      </c>
      <c r="AA676" s="32">
        <f>SUMIFS('Capex forecast'!K$7:K$210,'Capex forecast'!$T$7:$T$210,$Q676,'Capex forecast'!$S$7:$S$210,$S676,'Capex forecast'!$Q$7:$Q$210,"Augex")</f>
        <v>0</v>
      </c>
      <c r="AB676" s="32">
        <f>SUMIFS('Capex forecast'!L$7:L$210,'Capex forecast'!$T$7:$T$210,$Q676,'Capex forecast'!$S$7:$S$210,$S676,'Capex forecast'!$Q$7:$Q$210,"Augex")</f>
        <v>0</v>
      </c>
      <c r="AC676" s="32">
        <f>SUMIFS('Capex forecast'!M$7:M$210,'Capex forecast'!$T$7:$T$210,$Q676,'Capex forecast'!$S$7:$S$210,$S676,'Capex forecast'!$Q$7:$Q$210,"Augex")</f>
        <v>0</v>
      </c>
      <c r="AD676" s="32">
        <f>SUMIFS('Capex forecast'!N$7:N$210,'Capex forecast'!$T$7:$T$210,$Q676,'Capex forecast'!$S$7:$S$210,$S676,'Capex forecast'!$Q$7:$Q$210,"Augex")</f>
        <v>0</v>
      </c>
      <c r="AF676" s="6" t="s">
        <v>563</v>
      </c>
      <c r="AG676" s="6" t="str">
        <f>INDEX('Raw demand forecast'!$M$7:$M$5830,MATCH($Q676,'Raw demand forecast'!$B$7:$B$5830,0))</f>
        <v>Yes</v>
      </c>
      <c r="AH676" s="6" t="str">
        <f>IF(COUNTIF($AF$93:AF676,$B676) = 1, "LV", IF(COUNTIF($AF$93:AF676,$B676) = 2, "HV", "ST"))</f>
        <v>ST</v>
      </c>
      <c r="AI676" s="6" t="str">
        <f>INDEX('Demand forecast and growth rate'!$E$7:$E$273,MATCH($Q676,'Demand forecast and growth rate'!$B$7:$B$273,0))</f>
        <v>Steady/falling</v>
      </c>
      <c r="AJ676" s="53">
        <f>SUMIFS('Capex forecast'!E$7:E$210,'Capex forecast'!$T$7:$T$210,$AF676,'Capex forecast'!$S$7:$S$210,$AH676,'Capex forecast'!$Q$7:$Q$210,"Repex")</f>
        <v>0</v>
      </c>
      <c r="AK676" s="53">
        <f>SUMIFS('Capex forecast'!F$7:F$210,'Capex forecast'!$T$7:$T$210,$AF676,'Capex forecast'!$S$7:$S$210,$AH676,'Capex forecast'!$Q$7:$Q$210,"Repex")</f>
        <v>0</v>
      </c>
      <c r="AL676" s="53">
        <f>SUMIFS('Capex forecast'!G$7:G$210,'Capex forecast'!$T$7:$T$210,$AF676,'Capex forecast'!$S$7:$S$210,$AH676,'Capex forecast'!$Q$7:$Q$210,"Repex")</f>
        <v>0</v>
      </c>
      <c r="AM676" s="53">
        <f>SUMIFS('Capex forecast'!H$7:H$210,'Capex forecast'!$T$7:$T$210,$AF676,'Capex forecast'!$S$7:$S$210,$AH676,'Capex forecast'!$Q$7:$Q$210,"Repex")</f>
        <v>0</v>
      </c>
      <c r="AN676" s="53">
        <f>SUMIFS('Capex forecast'!I$7:I$210,'Capex forecast'!$T$7:$T$210,$AF676,'Capex forecast'!$S$7:$S$210,$AH676,'Capex forecast'!$Q$7:$Q$210,"Repex")</f>
        <v>0</v>
      </c>
      <c r="AO676" s="53">
        <f>SUMIFS('Capex forecast'!J$7:J$210,'Capex forecast'!$T$7:$T$210,$AF676,'Capex forecast'!$S$7:$S$210,$AH676,'Capex forecast'!$Q$7:$Q$210,"Repex")</f>
        <v>0</v>
      </c>
      <c r="AP676" s="53">
        <f>SUMIFS('Capex forecast'!K$7:K$210,'Capex forecast'!$T$7:$T$210,$AF676,'Capex forecast'!$S$7:$S$210,$AH676,'Capex forecast'!$Q$7:$Q$210,"Repex")</f>
        <v>0</v>
      </c>
      <c r="AQ676" s="53">
        <f>SUMIFS('Capex forecast'!L$7:L$210,'Capex forecast'!$T$7:$T$210,$AF676,'Capex forecast'!$S$7:$S$210,$AH676,'Capex forecast'!$Q$7:$Q$210,"Repex")</f>
        <v>0</v>
      </c>
      <c r="AR676" s="53">
        <f>SUMIFS('Capex forecast'!M$7:M$210,'Capex forecast'!$T$7:$T$210,$AF676,'Capex forecast'!$S$7:$S$210,$AH676,'Capex forecast'!$Q$7:$Q$210,"Repex")</f>
        <v>0</v>
      </c>
      <c r="AS676" s="53">
        <f>SUMIFS('Capex forecast'!N$7:N$210,'Capex forecast'!$T$7:$T$210,$AF676,'Capex forecast'!$S$7:$S$210,$AH676,'Capex forecast'!$Q$7:$Q$210,"Repex")</f>
        <v>0</v>
      </c>
    </row>
    <row r="677" spans="2:45" ht="15">
      <c r="B677" s="6" t="s">
        <v>163</v>
      </c>
      <c r="C677" s="6" t="str">
        <f>INDEX('Raw demand forecast'!$M$7:$M$5830,MATCH($B677,'Raw demand forecast'!$B$7:$B$5830,0))</f>
        <v>No</v>
      </c>
      <c r="D677" s="6" t="str">
        <f>IF(COUNTIF($B$93:B677,$B677) = 1, "LV", IF(COUNTIF($B$93:B677,$B677) = 2, "HV", "ST"))</f>
        <v>ST</v>
      </c>
      <c r="E677" s="6" t="str">
        <f>INDEX('Demand forecast and growth rate'!$E$7:$E$273,MATCH($B677,'Demand forecast and growth rate'!$B$7:$B$273,0))</f>
        <v>Small growth</v>
      </c>
      <c r="F677" s="32">
        <f>SUMIFS('Capex forecast'!E$7:E$210,'Capex forecast'!$T$7:$T$210,'Allocation of site-spec costs'!$B677,'Capex forecast'!$S$7:$S$210,'Allocation of site-spec costs'!$D677,'Capex forecast'!$Q$7:$Q$210,"Customer Connection")</f>
        <v>0</v>
      </c>
      <c r="G677" s="32">
        <f>SUMIFS('Capex forecast'!F$7:F$210,'Capex forecast'!$T$7:$T$210,'Allocation of site-spec costs'!$B677,'Capex forecast'!$S$7:$S$210,'Allocation of site-spec costs'!$D677,'Capex forecast'!$Q$7:$Q$210,"Customer Connection")</f>
        <v>0</v>
      </c>
      <c r="H677" s="32">
        <f>SUMIFS('Capex forecast'!G$7:G$210,'Capex forecast'!$T$7:$T$210,'Allocation of site-spec costs'!$B677,'Capex forecast'!$S$7:$S$210,'Allocation of site-spec costs'!$D677,'Capex forecast'!$Q$7:$Q$210,"Customer Connection")</f>
        <v>0</v>
      </c>
      <c r="I677" s="32">
        <f>SUMIFS('Capex forecast'!H$7:H$210,'Capex forecast'!$T$7:$T$210,'Allocation of site-spec costs'!$B677,'Capex forecast'!$S$7:$S$210,'Allocation of site-spec costs'!$D677,'Capex forecast'!$Q$7:$Q$210,"Customer Connection")</f>
        <v>0</v>
      </c>
      <c r="J677" s="32">
        <f>SUMIFS('Capex forecast'!I$7:I$210,'Capex forecast'!$T$7:$T$210,'Allocation of site-spec costs'!$B677,'Capex forecast'!$S$7:$S$210,'Allocation of site-spec costs'!$D677,'Capex forecast'!$Q$7:$Q$210,"Customer Connection")</f>
        <v>0</v>
      </c>
      <c r="K677" s="32">
        <f>SUMIFS('Capex forecast'!J$7:J$210,'Capex forecast'!$T$7:$T$210,'Allocation of site-spec costs'!$B677,'Capex forecast'!$S$7:$S$210,'Allocation of site-spec costs'!$D677,'Capex forecast'!$Q$7:$Q$210,"Customer Connection")</f>
        <v>0</v>
      </c>
      <c r="L677" s="32">
        <f>SUMIFS('Capex forecast'!K$7:K$210,'Capex forecast'!$T$7:$T$210,'Allocation of site-spec costs'!$B677,'Capex forecast'!$S$7:$S$210,'Allocation of site-spec costs'!$D677,'Capex forecast'!$Q$7:$Q$210,"Customer Connection")</f>
        <v>0</v>
      </c>
      <c r="M677" s="32">
        <f>SUMIFS('Capex forecast'!L$7:L$210,'Capex forecast'!$T$7:$T$210,'Allocation of site-spec costs'!$B677,'Capex forecast'!$S$7:$S$210,'Allocation of site-spec costs'!$D677,'Capex forecast'!$Q$7:$Q$210,"Customer Connection")</f>
        <v>0</v>
      </c>
      <c r="N677" s="32">
        <f>SUMIFS('Capex forecast'!M$7:M$210,'Capex forecast'!$T$7:$T$210,'Allocation of site-spec costs'!$B677,'Capex forecast'!$S$7:$S$210,'Allocation of site-spec costs'!$D677,'Capex forecast'!$Q$7:$Q$210,"Customer Connection")</f>
        <v>0</v>
      </c>
      <c r="O677" s="32">
        <f>SUMIFS('Capex forecast'!N$7:N$210,'Capex forecast'!$T$7:$T$210,'Allocation of site-spec costs'!$B677,'Capex forecast'!$S$7:$S$210,'Allocation of site-spec costs'!$D677,'Capex forecast'!$Q$7:$Q$210,"Customer Connection")</f>
        <v>0</v>
      </c>
      <c r="Q677" s="6" t="s">
        <v>163</v>
      </c>
      <c r="R677" s="6" t="str">
        <f>INDEX('Raw demand forecast'!$M$7:$M$5830,MATCH($Q677,'Raw demand forecast'!$B$7:$B$5830,0))</f>
        <v>No</v>
      </c>
      <c r="S677" s="6" t="str">
        <f>IF(COUNTIF($Q$93:Q677,$B677) = 1, "LV", IF(COUNTIF($Q$93:Q677,$B677) = 2, "HV", "ST"))</f>
        <v>ST</v>
      </c>
      <c r="T677" s="6" t="str">
        <f>INDEX('Demand forecast and growth rate'!$E$7:$E$273,MATCH($Q677,'Demand forecast and growth rate'!$B$7:$B$273,0))</f>
        <v>Small growth</v>
      </c>
      <c r="U677" s="32">
        <f>SUMIFS('Capex forecast'!E$7:E$210,'Capex forecast'!$T$7:$T$210,$Q677,'Capex forecast'!$S$7:$S$210,$S677,'Capex forecast'!$Q$7:$Q$210,"Augex")</f>
        <v>0</v>
      </c>
      <c r="V677" s="32">
        <f>SUMIFS('Capex forecast'!F$7:F$210,'Capex forecast'!$T$7:$T$210,$Q677,'Capex forecast'!$S$7:$S$210,$S677,'Capex forecast'!$Q$7:$Q$210,"Augex")</f>
        <v>0</v>
      </c>
      <c r="W677" s="32">
        <f>SUMIFS('Capex forecast'!G$7:G$210,'Capex forecast'!$T$7:$T$210,$Q677,'Capex forecast'!$S$7:$S$210,$S677,'Capex forecast'!$Q$7:$Q$210,"Augex")</f>
        <v>0</v>
      </c>
      <c r="X677" s="32">
        <f>SUMIFS('Capex forecast'!H$7:H$210,'Capex forecast'!$T$7:$T$210,$Q677,'Capex forecast'!$S$7:$S$210,$S677,'Capex forecast'!$Q$7:$Q$210,"Augex")</f>
        <v>0</v>
      </c>
      <c r="Y677" s="32">
        <f>SUMIFS('Capex forecast'!I$7:I$210,'Capex forecast'!$T$7:$T$210,$Q677,'Capex forecast'!$S$7:$S$210,$S677,'Capex forecast'!$Q$7:$Q$210,"Augex")</f>
        <v>3972499.9999999991</v>
      </c>
      <c r="Z677" s="32">
        <f>SUMIFS('Capex forecast'!J$7:J$210,'Capex forecast'!$T$7:$T$210,$Q677,'Capex forecast'!$S$7:$S$210,$S677,'Capex forecast'!$Q$7:$Q$210,"Augex")</f>
        <v>3972499.9999999991</v>
      </c>
      <c r="AA677" s="32">
        <f>SUMIFS('Capex forecast'!K$7:K$210,'Capex forecast'!$T$7:$T$210,$Q677,'Capex forecast'!$S$7:$S$210,$S677,'Capex forecast'!$Q$7:$Q$210,"Augex")</f>
        <v>0</v>
      </c>
      <c r="AB677" s="32">
        <f>SUMIFS('Capex forecast'!L$7:L$210,'Capex forecast'!$T$7:$T$210,$Q677,'Capex forecast'!$S$7:$S$210,$S677,'Capex forecast'!$Q$7:$Q$210,"Augex")</f>
        <v>0</v>
      </c>
      <c r="AC677" s="32">
        <f>SUMIFS('Capex forecast'!M$7:M$210,'Capex forecast'!$T$7:$T$210,$Q677,'Capex forecast'!$S$7:$S$210,$S677,'Capex forecast'!$Q$7:$Q$210,"Augex")</f>
        <v>0</v>
      </c>
      <c r="AD677" s="32">
        <f>SUMIFS('Capex forecast'!N$7:N$210,'Capex forecast'!$T$7:$T$210,$Q677,'Capex forecast'!$S$7:$S$210,$S677,'Capex forecast'!$Q$7:$Q$210,"Augex")</f>
        <v>0</v>
      </c>
      <c r="AF677" s="6" t="s">
        <v>163</v>
      </c>
      <c r="AG677" s="6" t="str">
        <f>INDEX('Raw demand forecast'!$M$7:$M$5830,MATCH($Q677,'Raw demand forecast'!$B$7:$B$5830,0))</f>
        <v>No</v>
      </c>
      <c r="AH677" s="6" t="str">
        <f>IF(COUNTIF($AF$93:AF677,$B677) = 1, "LV", IF(COUNTIF($AF$93:AF677,$B677) = 2, "HV", "ST"))</f>
        <v>ST</v>
      </c>
      <c r="AI677" s="6" t="str">
        <f>INDEX('Demand forecast and growth rate'!$E$7:$E$273,MATCH($Q677,'Demand forecast and growth rate'!$B$7:$B$273,0))</f>
        <v>Small growth</v>
      </c>
      <c r="AJ677" s="53">
        <f>SUMIFS('Capex forecast'!E$7:E$210,'Capex forecast'!$T$7:$T$210,$AF677,'Capex forecast'!$S$7:$S$210,$AH677,'Capex forecast'!$Q$7:$Q$210,"Repex")</f>
        <v>0</v>
      </c>
      <c r="AK677" s="53">
        <f>SUMIFS('Capex forecast'!F$7:F$210,'Capex forecast'!$T$7:$T$210,$AF677,'Capex forecast'!$S$7:$S$210,$AH677,'Capex forecast'!$Q$7:$Q$210,"Repex")</f>
        <v>0</v>
      </c>
      <c r="AL677" s="53">
        <f>SUMIFS('Capex forecast'!G$7:G$210,'Capex forecast'!$T$7:$T$210,$AF677,'Capex forecast'!$S$7:$S$210,$AH677,'Capex forecast'!$Q$7:$Q$210,"Repex")</f>
        <v>0</v>
      </c>
      <c r="AM677" s="53">
        <f>SUMIFS('Capex forecast'!H$7:H$210,'Capex forecast'!$T$7:$T$210,$AF677,'Capex forecast'!$S$7:$S$210,$AH677,'Capex forecast'!$Q$7:$Q$210,"Repex")</f>
        <v>0</v>
      </c>
      <c r="AN677" s="53">
        <f>SUMIFS('Capex forecast'!I$7:I$210,'Capex forecast'!$T$7:$T$210,$AF677,'Capex forecast'!$S$7:$S$210,$AH677,'Capex forecast'!$Q$7:$Q$210,"Repex")</f>
        <v>0</v>
      </c>
      <c r="AO677" s="53">
        <f>SUMIFS('Capex forecast'!J$7:J$210,'Capex forecast'!$T$7:$T$210,$AF677,'Capex forecast'!$S$7:$S$210,$AH677,'Capex forecast'!$Q$7:$Q$210,"Repex")</f>
        <v>0</v>
      </c>
      <c r="AP677" s="53">
        <f>SUMIFS('Capex forecast'!K$7:K$210,'Capex forecast'!$T$7:$T$210,$AF677,'Capex forecast'!$S$7:$S$210,$AH677,'Capex forecast'!$Q$7:$Q$210,"Repex")</f>
        <v>0</v>
      </c>
      <c r="AQ677" s="53">
        <f>SUMIFS('Capex forecast'!L$7:L$210,'Capex forecast'!$T$7:$T$210,$AF677,'Capex forecast'!$S$7:$S$210,$AH677,'Capex forecast'!$Q$7:$Q$210,"Repex")</f>
        <v>0</v>
      </c>
      <c r="AR677" s="53">
        <f>SUMIFS('Capex forecast'!M$7:M$210,'Capex forecast'!$T$7:$T$210,$AF677,'Capex forecast'!$S$7:$S$210,$AH677,'Capex forecast'!$Q$7:$Q$210,"Repex")</f>
        <v>0</v>
      </c>
      <c r="AS677" s="53">
        <f>SUMIFS('Capex forecast'!N$7:N$210,'Capex forecast'!$T$7:$T$210,$AF677,'Capex forecast'!$S$7:$S$210,$AH677,'Capex forecast'!$Q$7:$Q$210,"Repex")</f>
        <v>0</v>
      </c>
    </row>
    <row r="678" spans="2:45" ht="15">
      <c r="B678" s="6" t="s">
        <v>169</v>
      </c>
      <c r="C678" s="6" t="str">
        <f>INDEX('Raw demand forecast'!$M$7:$M$5830,MATCH($B678,'Raw demand forecast'!$B$7:$B$5830,0))</f>
        <v>No</v>
      </c>
      <c r="D678" s="6" t="str">
        <f>IF(COUNTIF($B$93:B678,$B678) = 1, "LV", IF(COUNTIF($B$93:B678,$B678) = 2, "HV", "ST"))</f>
        <v>ST</v>
      </c>
      <c r="E678" s="6" t="str">
        <f>INDEX('Demand forecast and growth rate'!$E$7:$E$273,MATCH($B678,'Demand forecast and growth rate'!$B$7:$B$273,0))</f>
        <v>High growth</v>
      </c>
      <c r="F678" s="32">
        <f>SUMIFS('Capex forecast'!E$7:E$210,'Capex forecast'!$T$7:$T$210,'Allocation of site-spec costs'!$B678,'Capex forecast'!$S$7:$S$210,'Allocation of site-spec costs'!$D678,'Capex forecast'!$Q$7:$Q$210,"Customer Connection")</f>
        <v>0</v>
      </c>
      <c r="G678" s="32">
        <f>SUMIFS('Capex forecast'!F$7:F$210,'Capex forecast'!$T$7:$T$210,'Allocation of site-spec costs'!$B678,'Capex forecast'!$S$7:$S$210,'Allocation of site-spec costs'!$D678,'Capex forecast'!$Q$7:$Q$210,"Customer Connection")</f>
        <v>0</v>
      </c>
      <c r="H678" s="32">
        <f>SUMIFS('Capex forecast'!G$7:G$210,'Capex forecast'!$T$7:$T$210,'Allocation of site-spec costs'!$B678,'Capex forecast'!$S$7:$S$210,'Allocation of site-spec costs'!$D678,'Capex forecast'!$Q$7:$Q$210,"Customer Connection")</f>
        <v>0</v>
      </c>
      <c r="I678" s="32">
        <f>SUMIFS('Capex forecast'!H$7:H$210,'Capex forecast'!$T$7:$T$210,'Allocation of site-spec costs'!$B678,'Capex forecast'!$S$7:$S$210,'Allocation of site-spec costs'!$D678,'Capex forecast'!$Q$7:$Q$210,"Customer Connection")</f>
        <v>0</v>
      </c>
      <c r="J678" s="32">
        <f>SUMIFS('Capex forecast'!I$7:I$210,'Capex forecast'!$T$7:$T$210,'Allocation of site-spec costs'!$B678,'Capex forecast'!$S$7:$S$210,'Allocation of site-spec costs'!$D678,'Capex forecast'!$Q$7:$Q$210,"Customer Connection")</f>
        <v>0</v>
      </c>
      <c r="K678" s="32">
        <f>SUMIFS('Capex forecast'!J$7:J$210,'Capex forecast'!$T$7:$T$210,'Allocation of site-spec costs'!$B678,'Capex forecast'!$S$7:$S$210,'Allocation of site-spec costs'!$D678,'Capex forecast'!$Q$7:$Q$210,"Customer Connection")</f>
        <v>0</v>
      </c>
      <c r="L678" s="32">
        <f>SUMIFS('Capex forecast'!K$7:K$210,'Capex forecast'!$T$7:$T$210,'Allocation of site-spec costs'!$B678,'Capex forecast'!$S$7:$S$210,'Allocation of site-spec costs'!$D678,'Capex forecast'!$Q$7:$Q$210,"Customer Connection")</f>
        <v>0</v>
      </c>
      <c r="M678" s="32">
        <f>SUMIFS('Capex forecast'!L$7:L$210,'Capex forecast'!$T$7:$T$210,'Allocation of site-spec costs'!$B678,'Capex forecast'!$S$7:$S$210,'Allocation of site-spec costs'!$D678,'Capex forecast'!$Q$7:$Q$210,"Customer Connection")</f>
        <v>0</v>
      </c>
      <c r="N678" s="32">
        <f>SUMIFS('Capex forecast'!M$7:M$210,'Capex forecast'!$T$7:$T$210,'Allocation of site-spec costs'!$B678,'Capex forecast'!$S$7:$S$210,'Allocation of site-spec costs'!$D678,'Capex forecast'!$Q$7:$Q$210,"Customer Connection")</f>
        <v>0</v>
      </c>
      <c r="O678" s="32">
        <f>SUMIFS('Capex forecast'!N$7:N$210,'Capex forecast'!$T$7:$T$210,'Allocation of site-spec costs'!$B678,'Capex forecast'!$S$7:$S$210,'Allocation of site-spec costs'!$D678,'Capex forecast'!$Q$7:$Q$210,"Customer Connection")</f>
        <v>0</v>
      </c>
      <c r="Q678" s="6" t="s">
        <v>169</v>
      </c>
      <c r="R678" s="6" t="str">
        <f>INDEX('Raw demand forecast'!$M$7:$M$5830,MATCH($Q678,'Raw demand forecast'!$B$7:$B$5830,0))</f>
        <v>No</v>
      </c>
      <c r="S678" s="6" t="str">
        <f>IF(COUNTIF($Q$93:Q678,$B678) = 1, "LV", IF(COUNTIF($Q$93:Q678,$B678) = 2, "HV", "ST"))</f>
        <v>ST</v>
      </c>
      <c r="T678" s="6" t="str">
        <f>INDEX('Demand forecast and growth rate'!$E$7:$E$273,MATCH($Q678,'Demand forecast and growth rate'!$B$7:$B$273,0))</f>
        <v>High growth</v>
      </c>
      <c r="U678" s="32">
        <f>SUMIFS('Capex forecast'!E$7:E$210,'Capex forecast'!$T$7:$T$210,$Q678,'Capex forecast'!$S$7:$S$210,$S678,'Capex forecast'!$Q$7:$Q$210,"Augex")</f>
        <v>0</v>
      </c>
      <c r="V678" s="32">
        <f>SUMIFS('Capex forecast'!F$7:F$210,'Capex forecast'!$T$7:$T$210,$Q678,'Capex forecast'!$S$7:$S$210,$S678,'Capex forecast'!$Q$7:$Q$210,"Augex")</f>
        <v>2000000</v>
      </c>
      <c r="W678" s="32">
        <f>SUMIFS('Capex forecast'!G$7:G$210,'Capex forecast'!$T$7:$T$210,$Q678,'Capex forecast'!$S$7:$S$210,$S678,'Capex forecast'!$Q$7:$Q$210,"Augex")</f>
        <v>0</v>
      </c>
      <c r="X678" s="32">
        <f>SUMIFS('Capex forecast'!H$7:H$210,'Capex forecast'!$T$7:$T$210,$Q678,'Capex forecast'!$S$7:$S$210,$S678,'Capex forecast'!$Q$7:$Q$210,"Augex")</f>
        <v>2467000</v>
      </c>
      <c r="Y678" s="32">
        <f>SUMIFS('Capex forecast'!I$7:I$210,'Capex forecast'!$T$7:$T$210,$Q678,'Capex forecast'!$S$7:$S$210,$S678,'Capex forecast'!$Q$7:$Q$210,"Augex")</f>
        <v>4934000</v>
      </c>
      <c r="Z678" s="32">
        <f>SUMIFS('Capex forecast'!J$7:J$210,'Capex forecast'!$T$7:$T$210,$Q678,'Capex forecast'!$S$7:$S$210,$S678,'Capex forecast'!$Q$7:$Q$210,"Augex")</f>
        <v>4934000</v>
      </c>
      <c r="AA678" s="32">
        <f>SUMIFS('Capex forecast'!K$7:K$210,'Capex forecast'!$T$7:$T$210,$Q678,'Capex forecast'!$S$7:$S$210,$S678,'Capex forecast'!$Q$7:$Q$210,"Augex")</f>
        <v>0</v>
      </c>
      <c r="AB678" s="32">
        <f>SUMIFS('Capex forecast'!L$7:L$210,'Capex forecast'!$T$7:$T$210,$Q678,'Capex forecast'!$S$7:$S$210,$S678,'Capex forecast'!$Q$7:$Q$210,"Augex")</f>
        <v>0</v>
      </c>
      <c r="AC678" s="32">
        <f>SUMIFS('Capex forecast'!M$7:M$210,'Capex forecast'!$T$7:$T$210,$Q678,'Capex forecast'!$S$7:$S$210,$S678,'Capex forecast'!$Q$7:$Q$210,"Augex")</f>
        <v>0</v>
      </c>
      <c r="AD678" s="32">
        <f>SUMIFS('Capex forecast'!N$7:N$210,'Capex forecast'!$T$7:$T$210,$Q678,'Capex forecast'!$S$7:$S$210,$S678,'Capex forecast'!$Q$7:$Q$210,"Augex")</f>
        <v>0</v>
      </c>
      <c r="AF678" s="6" t="s">
        <v>169</v>
      </c>
      <c r="AG678" s="6" t="str">
        <f>INDEX('Raw demand forecast'!$M$7:$M$5830,MATCH($Q678,'Raw demand forecast'!$B$7:$B$5830,0))</f>
        <v>No</v>
      </c>
      <c r="AH678" s="6" t="str">
        <f>IF(COUNTIF($AF$93:AF678,$B678) = 1, "LV", IF(COUNTIF($AF$93:AF678,$B678) = 2, "HV", "ST"))</f>
        <v>ST</v>
      </c>
      <c r="AI678" s="6" t="str">
        <f>INDEX('Demand forecast and growth rate'!$E$7:$E$273,MATCH($Q678,'Demand forecast and growth rate'!$B$7:$B$273,0))</f>
        <v>High growth</v>
      </c>
      <c r="AJ678" s="53">
        <f>SUMIFS('Capex forecast'!E$7:E$210,'Capex forecast'!$T$7:$T$210,$AF678,'Capex forecast'!$S$7:$S$210,$AH678,'Capex forecast'!$Q$7:$Q$210,"Repex")</f>
        <v>0</v>
      </c>
      <c r="AK678" s="53">
        <f>SUMIFS('Capex forecast'!F$7:F$210,'Capex forecast'!$T$7:$T$210,$AF678,'Capex forecast'!$S$7:$S$210,$AH678,'Capex forecast'!$Q$7:$Q$210,"Repex")</f>
        <v>0</v>
      </c>
      <c r="AL678" s="53">
        <f>SUMIFS('Capex forecast'!G$7:G$210,'Capex forecast'!$T$7:$T$210,$AF678,'Capex forecast'!$S$7:$S$210,$AH678,'Capex forecast'!$Q$7:$Q$210,"Repex")</f>
        <v>0</v>
      </c>
      <c r="AM678" s="53">
        <f>SUMIFS('Capex forecast'!H$7:H$210,'Capex forecast'!$T$7:$T$210,$AF678,'Capex forecast'!$S$7:$S$210,$AH678,'Capex forecast'!$Q$7:$Q$210,"Repex")</f>
        <v>0</v>
      </c>
      <c r="AN678" s="53">
        <f>SUMIFS('Capex forecast'!I$7:I$210,'Capex forecast'!$T$7:$T$210,$AF678,'Capex forecast'!$S$7:$S$210,$AH678,'Capex forecast'!$Q$7:$Q$210,"Repex")</f>
        <v>0</v>
      </c>
      <c r="AO678" s="53">
        <f>SUMIFS('Capex forecast'!J$7:J$210,'Capex forecast'!$T$7:$T$210,$AF678,'Capex forecast'!$S$7:$S$210,$AH678,'Capex forecast'!$Q$7:$Q$210,"Repex")</f>
        <v>0</v>
      </c>
      <c r="AP678" s="53">
        <f>SUMIFS('Capex forecast'!K$7:K$210,'Capex forecast'!$T$7:$T$210,$AF678,'Capex forecast'!$S$7:$S$210,$AH678,'Capex forecast'!$Q$7:$Q$210,"Repex")</f>
        <v>0</v>
      </c>
      <c r="AQ678" s="53">
        <f>SUMIFS('Capex forecast'!L$7:L$210,'Capex forecast'!$T$7:$T$210,$AF678,'Capex forecast'!$S$7:$S$210,$AH678,'Capex forecast'!$Q$7:$Q$210,"Repex")</f>
        <v>0</v>
      </c>
      <c r="AR678" s="53">
        <f>SUMIFS('Capex forecast'!M$7:M$210,'Capex forecast'!$T$7:$T$210,$AF678,'Capex forecast'!$S$7:$S$210,$AH678,'Capex forecast'!$Q$7:$Q$210,"Repex")</f>
        <v>0</v>
      </c>
      <c r="AS678" s="53">
        <f>SUMIFS('Capex forecast'!N$7:N$210,'Capex forecast'!$T$7:$T$210,$AF678,'Capex forecast'!$S$7:$S$210,$AH678,'Capex forecast'!$Q$7:$Q$210,"Repex")</f>
        <v>0</v>
      </c>
    </row>
    <row r="679" spans="2:45" ht="15">
      <c r="B679" s="6" t="s">
        <v>184</v>
      </c>
      <c r="C679" s="6" t="str">
        <f>INDEX('Raw demand forecast'!$M$7:$M$5830,MATCH($B679,'Raw demand forecast'!$B$7:$B$5830,0))</f>
        <v>No</v>
      </c>
      <c r="D679" s="6" t="str">
        <f>IF(COUNTIF($B$93:B679,$B679) = 1, "LV", IF(COUNTIF($B$93:B679,$B679) = 2, "HV", "ST"))</f>
        <v>ST</v>
      </c>
      <c r="E679" s="6" t="str">
        <f>INDEX('Demand forecast and growth rate'!$E$7:$E$273,MATCH($B679,'Demand forecast and growth rate'!$B$7:$B$273,0))</f>
        <v>Steady/falling</v>
      </c>
      <c r="F679" s="32">
        <f>SUMIFS('Capex forecast'!E$7:E$210,'Capex forecast'!$T$7:$T$210,'Allocation of site-spec costs'!$B679,'Capex forecast'!$S$7:$S$210,'Allocation of site-spec costs'!$D679,'Capex forecast'!$Q$7:$Q$210,"Customer Connection")</f>
        <v>0</v>
      </c>
      <c r="G679" s="32">
        <f>SUMIFS('Capex forecast'!F$7:F$210,'Capex forecast'!$T$7:$T$210,'Allocation of site-spec costs'!$B679,'Capex forecast'!$S$7:$S$210,'Allocation of site-spec costs'!$D679,'Capex forecast'!$Q$7:$Q$210,"Customer Connection")</f>
        <v>0</v>
      </c>
      <c r="H679" s="32">
        <f>SUMIFS('Capex forecast'!G$7:G$210,'Capex forecast'!$T$7:$T$210,'Allocation of site-spec costs'!$B679,'Capex forecast'!$S$7:$S$210,'Allocation of site-spec costs'!$D679,'Capex forecast'!$Q$7:$Q$210,"Customer Connection")</f>
        <v>0</v>
      </c>
      <c r="I679" s="32">
        <f>SUMIFS('Capex forecast'!H$7:H$210,'Capex forecast'!$T$7:$T$210,'Allocation of site-spec costs'!$B679,'Capex forecast'!$S$7:$S$210,'Allocation of site-spec costs'!$D679,'Capex forecast'!$Q$7:$Q$210,"Customer Connection")</f>
        <v>0</v>
      </c>
      <c r="J679" s="32">
        <f>SUMIFS('Capex forecast'!I$7:I$210,'Capex forecast'!$T$7:$T$210,'Allocation of site-spec costs'!$B679,'Capex forecast'!$S$7:$S$210,'Allocation of site-spec costs'!$D679,'Capex forecast'!$Q$7:$Q$210,"Customer Connection")</f>
        <v>0</v>
      </c>
      <c r="K679" s="32">
        <f>SUMIFS('Capex forecast'!J$7:J$210,'Capex forecast'!$T$7:$T$210,'Allocation of site-spec costs'!$B679,'Capex forecast'!$S$7:$S$210,'Allocation of site-spec costs'!$D679,'Capex forecast'!$Q$7:$Q$210,"Customer Connection")</f>
        <v>0</v>
      </c>
      <c r="L679" s="32">
        <f>SUMIFS('Capex forecast'!K$7:K$210,'Capex forecast'!$T$7:$T$210,'Allocation of site-spec costs'!$B679,'Capex forecast'!$S$7:$S$210,'Allocation of site-spec costs'!$D679,'Capex forecast'!$Q$7:$Q$210,"Customer Connection")</f>
        <v>0</v>
      </c>
      <c r="M679" s="32">
        <f>SUMIFS('Capex forecast'!L$7:L$210,'Capex forecast'!$T$7:$T$210,'Allocation of site-spec costs'!$B679,'Capex forecast'!$S$7:$S$210,'Allocation of site-spec costs'!$D679,'Capex forecast'!$Q$7:$Q$210,"Customer Connection")</f>
        <v>0</v>
      </c>
      <c r="N679" s="32">
        <f>SUMIFS('Capex forecast'!M$7:M$210,'Capex forecast'!$T$7:$T$210,'Allocation of site-spec costs'!$B679,'Capex forecast'!$S$7:$S$210,'Allocation of site-spec costs'!$D679,'Capex forecast'!$Q$7:$Q$210,"Customer Connection")</f>
        <v>0</v>
      </c>
      <c r="O679" s="32">
        <f>SUMIFS('Capex forecast'!N$7:N$210,'Capex forecast'!$T$7:$T$210,'Allocation of site-spec costs'!$B679,'Capex forecast'!$S$7:$S$210,'Allocation of site-spec costs'!$D679,'Capex forecast'!$Q$7:$Q$210,"Customer Connection")</f>
        <v>0</v>
      </c>
      <c r="Q679" s="6" t="s">
        <v>184</v>
      </c>
      <c r="R679" s="6" t="str">
        <f>INDEX('Raw demand forecast'!$M$7:$M$5830,MATCH($Q679,'Raw demand forecast'!$B$7:$B$5830,0))</f>
        <v>No</v>
      </c>
      <c r="S679" s="6" t="str">
        <f>IF(COUNTIF($Q$93:Q679,$B679) = 1, "LV", IF(COUNTIF($Q$93:Q679,$B679) = 2, "HV", "ST"))</f>
        <v>ST</v>
      </c>
      <c r="T679" s="6" t="str">
        <f>INDEX('Demand forecast and growth rate'!$E$7:$E$273,MATCH($Q679,'Demand forecast and growth rate'!$B$7:$B$273,0))</f>
        <v>Steady/falling</v>
      </c>
      <c r="U679" s="32">
        <f>SUMIFS('Capex forecast'!E$7:E$210,'Capex forecast'!$T$7:$T$210,$Q679,'Capex forecast'!$S$7:$S$210,$S679,'Capex forecast'!$Q$7:$Q$210,"Augex")</f>
        <v>0</v>
      </c>
      <c r="V679" s="32">
        <f>SUMIFS('Capex forecast'!F$7:F$210,'Capex forecast'!$T$7:$T$210,$Q679,'Capex forecast'!$S$7:$S$210,$S679,'Capex forecast'!$Q$7:$Q$210,"Augex")</f>
        <v>0</v>
      </c>
      <c r="W679" s="32">
        <f>SUMIFS('Capex forecast'!G$7:G$210,'Capex forecast'!$T$7:$T$210,$Q679,'Capex forecast'!$S$7:$S$210,$S679,'Capex forecast'!$Q$7:$Q$210,"Augex")</f>
        <v>0</v>
      </c>
      <c r="X679" s="32">
        <f>SUMIFS('Capex forecast'!H$7:H$210,'Capex forecast'!$T$7:$T$210,$Q679,'Capex forecast'!$S$7:$S$210,$S679,'Capex forecast'!$Q$7:$Q$210,"Augex")</f>
        <v>0</v>
      </c>
      <c r="Y679" s="32">
        <f>SUMIFS('Capex forecast'!I$7:I$210,'Capex forecast'!$T$7:$T$210,$Q679,'Capex forecast'!$S$7:$S$210,$S679,'Capex forecast'!$Q$7:$Q$210,"Augex")</f>
        <v>0</v>
      </c>
      <c r="Z679" s="32">
        <f>SUMIFS('Capex forecast'!J$7:J$210,'Capex forecast'!$T$7:$T$210,$Q679,'Capex forecast'!$S$7:$S$210,$S679,'Capex forecast'!$Q$7:$Q$210,"Augex")</f>
        <v>0</v>
      </c>
      <c r="AA679" s="32">
        <f>SUMIFS('Capex forecast'!K$7:K$210,'Capex forecast'!$T$7:$T$210,$Q679,'Capex forecast'!$S$7:$S$210,$S679,'Capex forecast'!$Q$7:$Q$210,"Augex")</f>
        <v>0</v>
      </c>
      <c r="AB679" s="32">
        <f>SUMIFS('Capex forecast'!L$7:L$210,'Capex forecast'!$T$7:$T$210,$Q679,'Capex forecast'!$S$7:$S$210,$S679,'Capex forecast'!$Q$7:$Q$210,"Augex")</f>
        <v>0</v>
      </c>
      <c r="AC679" s="32">
        <f>SUMIFS('Capex forecast'!M$7:M$210,'Capex forecast'!$T$7:$T$210,$Q679,'Capex forecast'!$S$7:$S$210,$S679,'Capex forecast'!$Q$7:$Q$210,"Augex")</f>
        <v>0</v>
      </c>
      <c r="AD679" s="32">
        <f>SUMIFS('Capex forecast'!N$7:N$210,'Capex forecast'!$T$7:$T$210,$Q679,'Capex forecast'!$S$7:$S$210,$S679,'Capex forecast'!$Q$7:$Q$210,"Augex")</f>
        <v>0</v>
      </c>
      <c r="AF679" s="6" t="s">
        <v>184</v>
      </c>
      <c r="AG679" s="6" t="str">
        <f>INDEX('Raw demand forecast'!$M$7:$M$5830,MATCH($Q679,'Raw demand forecast'!$B$7:$B$5830,0))</f>
        <v>No</v>
      </c>
      <c r="AH679" s="6" t="str">
        <f>IF(COUNTIF($AF$93:AF679,$B679) = 1, "LV", IF(COUNTIF($AF$93:AF679,$B679) = 2, "HV", "ST"))</f>
        <v>ST</v>
      </c>
      <c r="AI679" s="6" t="str">
        <f>INDEX('Demand forecast and growth rate'!$E$7:$E$273,MATCH($Q679,'Demand forecast and growth rate'!$B$7:$B$273,0))</f>
        <v>Steady/falling</v>
      </c>
      <c r="AJ679" s="53">
        <f>SUMIFS('Capex forecast'!E$7:E$210,'Capex forecast'!$T$7:$T$210,$AF679,'Capex forecast'!$S$7:$S$210,$AH679,'Capex forecast'!$Q$7:$Q$210,"Repex")</f>
        <v>0</v>
      </c>
      <c r="AK679" s="53">
        <f>SUMIFS('Capex forecast'!F$7:F$210,'Capex forecast'!$T$7:$T$210,$AF679,'Capex forecast'!$S$7:$S$210,$AH679,'Capex forecast'!$Q$7:$Q$210,"Repex")</f>
        <v>0</v>
      </c>
      <c r="AL679" s="53">
        <f>SUMIFS('Capex forecast'!G$7:G$210,'Capex forecast'!$T$7:$T$210,$AF679,'Capex forecast'!$S$7:$S$210,$AH679,'Capex forecast'!$Q$7:$Q$210,"Repex")</f>
        <v>0</v>
      </c>
      <c r="AM679" s="53">
        <f>SUMIFS('Capex forecast'!H$7:H$210,'Capex forecast'!$T$7:$T$210,$AF679,'Capex forecast'!$S$7:$S$210,$AH679,'Capex forecast'!$Q$7:$Q$210,"Repex")</f>
        <v>0</v>
      </c>
      <c r="AN679" s="53">
        <f>SUMIFS('Capex forecast'!I$7:I$210,'Capex forecast'!$T$7:$T$210,$AF679,'Capex forecast'!$S$7:$S$210,$AH679,'Capex forecast'!$Q$7:$Q$210,"Repex")</f>
        <v>0</v>
      </c>
      <c r="AO679" s="53">
        <f>SUMIFS('Capex forecast'!J$7:J$210,'Capex forecast'!$T$7:$T$210,$AF679,'Capex forecast'!$S$7:$S$210,$AH679,'Capex forecast'!$Q$7:$Q$210,"Repex")</f>
        <v>0</v>
      </c>
      <c r="AP679" s="53">
        <f>SUMIFS('Capex forecast'!K$7:K$210,'Capex forecast'!$T$7:$T$210,$AF679,'Capex forecast'!$S$7:$S$210,$AH679,'Capex forecast'!$Q$7:$Q$210,"Repex")</f>
        <v>0</v>
      </c>
      <c r="AQ679" s="53">
        <f>SUMIFS('Capex forecast'!L$7:L$210,'Capex forecast'!$T$7:$T$210,$AF679,'Capex forecast'!$S$7:$S$210,$AH679,'Capex forecast'!$Q$7:$Q$210,"Repex")</f>
        <v>0</v>
      </c>
      <c r="AR679" s="53">
        <f>SUMIFS('Capex forecast'!M$7:M$210,'Capex forecast'!$T$7:$T$210,$AF679,'Capex forecast'!$S$7:$S$210,$AH679,'Capex forecast'!$Q$7:$Q$210,"Repex")</f>
        <v>0</v>
      </c>
      <c r="AS679" s="53">
        <f>SUMIFS('Capex forecast'!N$7:N$210,'Capex forecast'!$T$7:$T$210,$AF679,'Capex forecast'!$S$7:$S$210,$AH679,'Capex forecast'!$Q$7:$Q$210,"Repex")</f>
        <v>0</v>
      </c>
    </row>
    <row r="680" spans="2:45" ht="15">
      <c r="B680" s="6" t="s">
        <v>56</v>
      </c>
      <c r="C680" s="6" t="str">
        <f>INDEX('Raw demand forecast'!$M$7:$M$5830,MATCH($B680,'Raw demand forecast'!$B$7:$B$5830,0))</f>
        <v>No</v>
      </c>
      <c r="D680" s="6" t="str">
        <f>IF(COUNTIF($B$93:B680,$B680) = 1, "LV", IF(COUNTIF($B$93:B680,$B680) = 2, "HV", "ST"))</f>
        <v>ST</v>
      </c>
      <c r="E680" s="6" t="str">
        <f>INDEX('Demand forecast and growth rate'!$E$7:$E$273,MATCH($B680,'Demand forecast and growth rate'!$B$7:$B$273,0))</f>
        <v>High growth</v>
      </c>
      <c r="F680" s="32">
        <f>SUMIFS('Capex forecast'!E$7:E$210,'Capex forecast'!$T$7:$T$210,'Allocation of site-spec costs'!$B680,'Capex forecast'!$S$7:$S$210,'Allocation of site-spec costs'!$D680,'Capex forecast'!$Q$7:$Q$210,"Customer Connection")</f>
        <v>0</v>
      </c>
      <c r="G680" s="32">
        <f>SUMIFS('Capex forecast'!F$7:F$210,'Capex forecast'!$T$7:$T$210,'Allocation of site-spec costs'!$B680,'Capex forecast'!$S$7:$S$210,'Allocation of site-spec costs'!$D680,'Capex forecast'!$Q$7:$Q$210,"Customer Connection")</f>
        <v>0</v>
      </c>
      <c r="H680" s="32">
        <f>SUMIFS('Capex forecast'!G$7:G$210,'Capex forecast'!$T$7:$T$210,'Allocation of site-spec costs'!$B680,'Capex forecast'!$S$7:$S$210,'Allocation of site-spec costs'!$D680,'Capex forecast'!$Q$7:$Q$210,"Customer Connection")</f>
        <v>0</v>
      </c>
      <c r="I680" s="32">
        <f>SUMIFS('Capex forecast'!H$7:H$210,'Capex forecast'!$T$7:$T$210,'Allocation of site-spec costs'!$B680,'Capex forecast'!$S$7:$S$210,'Allocation of site-spec costs'!$D680,'Capex forecast'!$Q$7:$Q$210,"Customer Connection")</f>
        <v>0</v>
      </c>
      <c r="J680" s="32">
        <f>SUMIFS('Capex forecast'!I$7:I$210,'Capex forecast'!$T$7:$T$210,'Allocation of site-spec costs'!$B680,'Capex forecast'!$S$7:$S$210,'Allocation of site-spec costs'!$D680,'Capex forecast'!$Q$7:$Q$210,"Customer Connection")</f>
        <v>0</v>
      </c>
      <c r="K680" s="32">
        <f>SUMIFS('Capex forecast'!J$7:J$210,'Capex forecast'!$T$7:$T$210,'Allocation of site-spec costs'!$B680,'Capex forecast'!$S$7:$S$210,'Allocation of site-spec costs'!$D680,'Capex forecast'!$Q$7:$Q$210,"Customer Connection")</f>
        <v>0</v>
      </c>
      <c r="L680" s="32">
        <f>SUMIFS('Capex forecast'!K$7:K$210,'Capex forecast'!$T$7:$T$210,'Allocation of site-spec costs'!$B680,'Capex forecast'!$S$7:$S$210,'Allocation of site-spec costs'!$D680,'Capex forecast'!$Q$7:$Q$210,"Customer Connection")</f>
        <v>0</v>
      </c>
      <c r="M680" s="32">
        <f>SUMIFS('Capex forecast'!L$7:L$210,'Capex forecast'!$T$7:$T$210,'Allocation of site-spec costs'!$B680,'Capex forecast'!$S$7:$S$210,'Allocation of site-spec costs'!$D680,'Capex forecast'!$Q$7:$Q$210,"Customer Connection")</f>
        <v>0</v>
      </c>
      <c r="N680" s="32">
        <f>SUMIFS('Capex forecast'!M$7:M$210,'Capex forecast'!$T$7:$T$210,'Allocation of site-spec costs'!$B680,'Capex forecast'!$S$7:$S$210,'Allocation of site-spec costs'!$D680,'Capex forecast'!$Q$7:$Q$210,"Customer Connection")</f>
        <v>0</v>
      </c>
      <c r="O680" s="32">
        <f>SUMIFS('Capex forecast'!N$7:N$210,'Capex forecast'!$T$7:$T$210,'Allocation of site-spec costs'!$B680,'Capex forecast'!$S$7:$S$210,'Allocation of site-spec costs'!$D680,'Capex forecast'!$Q$7:$Q$210,"Customer Connection")</f>
        <v>0</v>
      </c>
      <c r="Q680" s="6" t="s">
        <v>56</v>
      </c>
      <c r="R680" s="6" t="str">
        <f>INDEX('Raw demand forecast'!$M$7:$M$5830,MATCH($Q680,'Raw demand forecast'!$B$7:$B$5830,0))</f>
        <v>No</v>
      </c>
      <c r="S680" s="6" t="str">
        <f>IF(COUNTIF($Q$93:Q680,$B680) = 1, "LV", IF(COUNTIF($Q$93:Q680,$B680) = 2, "HV", "ST"))</f>
        <v>ST</v>
      </c>
      <c r="T680" s="6" t="str">
        <f>INDEX('Demand forecast and growth rate'!$E$7:$E$273,MATCH($Q680,'Demand forecast and growth rate'!$B$7:$B$273,0))</f>
        <v>High growth</v>
      </c>
      <c r="U680" s="32">
        <f>SUMIFS('Capex forecast'!E$7:E$210,'Capex forecast'!$T$7:$T$210,$Q680,'Capex forecast'!$S$7:$S$210,$S680,'Capex forecast'!$Q$7:$Q$210,"Augex")</f>
        <v>2187000</v>
      </c>
      <c r="V680" s="32">
        <f>SUMIFS('Capex forecast'!F$7:F$210,'Capex forecast'!$T$7:$T$210,$Q680,'Capex forecast'!$S$7:$S$210,$S680,'Capex forecast'!$Q$7:$Q$210,"Augex")</f>
        <v>1887804.8780487806</v>
      </c>
      <c r="W680" s="32">
        <f>SUMIFS('Capex forecast'!G$7:G$210,'Capex forecast'!$T$7:$T$210,$Q680,'Capex forecast'!$S$7:$S$210,$S680,'Capex forecast'!$Q$7:$Q$210,"Augex")</f>
        <v>5710.8863771564547</v>
      </c>
      <c r="X680" s="32">
        <f>SUMIFS('Capex forecast'!H$7:H$210,'Capex forecast'!$T$7:$T$210,$Q680,'Capex forecast'!$S$7:$S$210,$S680,'Capex forecast'!$Q$7:$Q$210,"Augex")</f>
        <v>0</v>
      </c>
      <c r="Y680" s="32">
        <f>SUMIFS('Capex forecast'!I$7:I$210,'Capex forecast'!$T$7:$T$210,$Q680,'Capex forecast'!$S$7:$S$210,$S680,'Capex forecast'!$Q$7:$Q$210,"Augex")</f>
        <v>0</v>
      </c>
      <c r="Z680" s="32">
        <f>SUMIFS('Capex forecast'!J$7:J$210,'Capex forecast'!$T$7:$T$210,$Q680,'Capex forecast'!$S$7:$S$210,$S680,'Capex forecast'!$Q$7:$Q$210,"Augex")</f>
        <v>0</v>
      </c>
      <c r="AA680" s="32">
        <f>SUMIFS('Capex forecast'!K$7:K$210,'Capex forecast'!$T$7:$T$210,$Q680,'Capex forecast'!$S$7:$S$210,$S680,'Capex forecast'!$Q$7:$Q$210,"Augex")</f>
        <v>0</v>
      </c>
      <c r="AB680" s="32">
        <f>SUMIFS('Capex forecast'!L$7:L$210,'Capex forecast'!$T$7:$T$210,$Q680,'Capex forecast'!$S$7:$S$210,$S680,'Capex forecast'!$Q$7:$Q$210,"Augex")</f>
        <v>0</v>
      </c>
      <c r="AC680" s="32">
        <f>SUMIFS('Capex forecast'!M$7:M$210,'Capex forecast'!$T$7:$T$210,$Q680,'Capex forecast'!$S$7:$S$210,$S680,'Capex forecast'!$Q$7:$Q$210,"Augex")</f>
        <v>0</v>
      </c>
      <c r="AD680" s="32">
        <f>SUMIFS('Capex forecast'!N$7:N$210,'Capex forecast'!$T$7:$T$210,$Q680,'Capex forecast'!$S$7:$S$210,$S680,'Capex forecast'!$Q$7:$Q$210,"Augex")</f>
        <v>0</v>
      </c>
      <c r="AF680" s="6" t="s">
        <v>56</v>
      </c>
      <c r="AG680" s="6" t="str">
        <f>INDEX('Raw demand forecast'!$M$7:$M$5830,MATCH($Q680,'Raw demand forecast'!$B$7:$B$5830,0))</f>
        <v>No</v>
      </c>
      <c r="AH680" s="6" t="str">
        <f>IF(COUNTIF($AF$93:AF680,$B680) = 1, "LV", IF(COUNTIF($AF$93:AF680,$B680) = 2, "HV", "ST"))</f>
        <v>ST</v>
      </c>
      <c r="AI680" s="6" t="str">
        <f>INDEX('Demand forecast and growth rate'!$E$7:$E$273,MATCH($Q680,'Demand forecast and growth rate'!$B$7:$B$273,0))</f>
        <v>High growth</v>
      </c>
      <c r="AJ680" s="53">
        <f>SUMIFS('Capex forecast'!E$7:E$210,'Capex forecast'!$T$7:$T$210,$AF680,'Capex forecast'!$S$7:$S$210,$AH680,'Capex forecast'!$Q$7:$Q$210,"Repex")</f>
        <v>0</v>
      </c>
      <c r="AK680" s="53">
        <f>SUMIFS('Capex forecast'!F$7:F$210,'Capex forecast'!$T$7:$T$210,$AF680,'Capex forecast'!$S$7:$S$210,$AH680,'Capex forecast'!$Q$7:$Q$210,"Repex")</f>
        <v>0</v>
      </c>
      <c r="AL680" s="53">
        <f>SUMIFS('Capex forecast'!G$7:G$210,'Capex forecast'!$T$7:$T$210,$AF680,'Capex forecast'!$S$7:$S$210,$AH680,'Capex forecast'!$Q$7:$Q$210,"Repex")</f>
        <v>0</v>
      </c>
      <c r="AM680" s="53">
        <f>SUMIFS('Capex forecast'!H$7:H$210,'Capex forecast'!$T$7:$T$210,$AF680,'Capex forecast'!$S$7:$S$210,$AH680,'Capex forecast'!$Q$7:$Q$210,"Repex")</f>
        <v>0</v>
      </c>
      <c r="AN680" s="53">
        <f>SUMIFS('Capex forecast'!I$7:I$210,'Capex forecast'!$T$7:$T$210,$AF680,'Capex forecast'!$S$7:$S$210,$AH680,'Capex forecast'!$Q$7:$Q$210,"Repex")</f>
        <v>0</v>
      </c>
      <c r="AO680" s="53">
        <f>SUMIFS('Capex forecast'!J$7:J$210,'Capex forecast'!$T$7:$T$210,$AF680,'Capex forecast'!$S$7:$S$210,$AH680,'Capex forecast'!$Q$7:$Q$210,"Repex")</f>
        <v>0</v>
      </c>
      <c r="AP680" s="53">
        <f>SUMIFS('Capex forecast'!K$7:K$210,'Capex forecast'!$T$7:$T$210,$AF680,'Capex forecast'!$S$7:$S$210,$AH680,'Capex forecast'!$Q$7:$Q$210,"Repex")</f>
        <v>0</v>
      </c>
      <c r="AQ680" s="53">
        <f>SUMIFS('Capex forecast'!L$7:L$210,'Capex forecast'!$T$7:$T$210,$AF680,'Capex forecast'!$S$7:$S$210,$AH680,'Capex forecast'!$Q$7:$Q$210,"Repex")</f>
        <v>0</v>
      </c>
      <c r="AR680" s="53">
        <f>SUMIFS('Capex forecast'!M$7:M$210,'Capex forecast'!$T$7:$T$210,$AF680,'Capex forecast'!$S$7:$S$210,$AH680,'Capex forecast'!$Q$7:$Q$210,"Repex")</f>
        <v>0</v>
      </c>
      <c r="AS680" s="53">
        <f>SUMIFS('Capex forecast'!N$7:N$210,'Capex forecast'!$T$7:$T$210,$AF680,'Capex forecast'!$S$7:$S$210,$AH680,'Capex forecast'!$Q$7:$Q$210,"Repex")</f>
        <v>0</v>
      </c>
    </row>
    <row r="681" spans="2:45" ht="15">
      <c r="B681" s="6" t="s">
        <v>618</v>
      </c>
      <c r="C681" s="6" t="str">
        <f>INDEX('Raw demand forecast'!$M$7:$M$5830,MATCH($B681,'Raw demand forecast'!$B$7:$B$5830,0))</f>
        <v>Yes</v>
      </c>
      <c r="D681" s="6" t="str">
        <f>IF(COUNTIF($B$93:B681,$B681) = 1, "LV", IF(COUNTIF($B$93:B681,$B681) = 2, "HV", "ST"))</f>
        <v>ST</v>
      </c>
      <c r="E681" s="6" t="str">
        <f>INDEX('Demand forecast and growth rate'!$E$7:$E$273,MATCH($B681,'Demand forecast and growth rate'!$B$7:$B$273,0))</f>
        <v>Steady/falling</v>
      </c>
      <c r="F681" s="32">
        <f>SUMIFS('Capex forecast'!E$7:E$210,'Capex forecast'!$T$7:$T$210,'Allocation of site-spec costs'!$B681,'Capex forecast'!$S$7:$S$210,'Allocation of site-spec costs'!$D681,'Capex forecast'!$Q$7:$Q$210,"Customer Connection")</f>
        <v>0</v>
      </c>
      <c r="G681" s="32">
        <f>SUMIFS('Capex forecast'!F$7:F$210,'Capex forecast'!$T$7:$T$210,'Allocation of site-spec costs'!$B681,'Capex forecast'!$S$7:$S$210,'Allocation of site-spec costs'!$D681,'Capex forecast'!$Q$7:$Q$210,"Customer Connection")</f>
        <v>0</v>
      </c>
      <c r="H681" s="32">
        <f>SUMIFS('Capex forecast'!G$7:G$210,'Capex forecast'!$T$7:$T$210,'Allocation of site-spec costs'!$B681,'Capex forecast'!$S$7:$S$210,'Allocation of site-spec costs'!$D681,'Capex forecast'!$Q$7:$Q$210,"Customer Connection")</f>
        <v>0</v>
      </c>
      <c r="I681" s="32">
        <f>SUMIFS('Capex forecast'!H$7:H$210,'Capex forecast'!$T$7:$T$210,'Allocation of site-spec costs'!$B681,'Capex forecast'!$S$7:$S$210,'Allocation of site-spec costs'!$D681,'Capex forecast'!$Q$7:$Q$210,"Customer Connection")</f>
        <v>0</v>
      </c>
      <c r="J681" s="32">
        <f>SUMIFS('Capex forecast'!I$7:I$210,'Capex forecast'!$T$7:$T$210,'Allocation of site-spec costs'!$B681,'Capex forecast'!$S$7:$S$210,'Allocation of site-spec costs'!$D681,'Capex forecast'!$Q$7:$Q$210,"Customer Connection")</f>
        <v>0</v>
      </c>
      <c r="K681" s="32">
        <f>SUMIFS('Capex forecast'!J$7:J$210,'Capex forecast'!$T$7:$T$210,'Allocation of site-spec costs'!$B681,'Capex forecast'!$S$7:$S$210,'Allocation of site-spec costs'!$D681,'Capex forecast'!$Q$7:$Q$210,"Customer Connection")</f>
        <v>0</v>
      </c>
      <c r="L681" s="32">
        <f>SUMIFS('Capex forecast'!K$7:K$210,'Capex forecast'!$T$7:$T$210,'Allocation of site-spec costs'!$B681,'Capex forecast'!$S$7:$S$210,'Allocation of site-spec costs'!$D681,'Capex forecast'!$Q$7:$Q$210,"Customer Connection")</f>
        <v>0</v>
      </c>
      <c r="M681" s="32">
        <f>SUMIFS('Capex forecast'!L$7:L$210,'Capex forecast'!$T$7:$T$210,'Allocation of site-spec costs'!$B681,'Capex forecast'!$S$7:$S$210,'Allocation of site-spec costs'!$D681,'Capex forecast'!$Q$7:$Q$210,"Customer Connection")</f>
        <v>0</v>
      </c>
      <c r="N681" s="32">
        <f>SUMIFS('Capex forecast'!M$7:M$210,'Capex forecast'!$T$7:$T$210,'Allocation of site-spec costs'!$B681,'Capex forecast'!$S$7:$S$210,'Allocation of site-spec costs'!$D681,'Capex forecast'!$Q$7:$Q$210,"Customer Connection")</f>
        <v>0</v>
      </c>
      <c r="O681" s="32">
        <f>SUMIFS('Capex forecast'!N$7:N$210,'Capex forecast'!$T$7:$T$210,'Allocation of site-spec costs'!$B681,'Capex forecast'!$S$7:$S$210,'Allocation of site-spec costs'!$D681,'Capex forecast'!$Q$7:$Q$210,"Customer Connection")</f>
        <v>0</v>
      </c>
      <c r="Q681" s="6" t="s">
        <v>618</v>
      </c>
      <c r="R681" s="6" t="str">
        <f>INDEX('Raw demand forecast'!$M$7:$M$5830,MATCH($Q681,'Raw demand forecast'!$B$7:$B$5830,0))</f>
        <v>Yes</v>
      </c>
      <c r="S681" s="6" t="str">
        <f>IF(COUNTIF($Q$93:Q681,$B681) = 1, "LV", IF(COUNTIF($Q$93:Q681,$B681) = 2, "HV", "ST"))</f>
        <v>ST</v>
      </c>
      <c r="T681" s="6" t="str">
        <f>INDEX('Demand forecast and growth rate'!$E$7:$E$273,MATCH($Q681,'Demand forecast and growth rate'!$B$7:$B$273,0))</f>
        <v>Steady/falling</v>
      </c>
      <c r="U681" s="32">
        <f>SUMIFS('Capex forecast'!E$7:E$210,'Capex forecast'!$T$7:$T$210,$Q681,'Capex forecast'!$S$7:$S$210,$S681,'Capex forecast'!$Q$7:$Q$210,"Augex")</f>
        <v>0</v>
      </c>
      <c r="V681" s="32">
        <f>SUMIFS('Capex forecast'!F$7:F$210,'Capex forecast'!$T$7:$T$210,$Q681,'Capex forecast'!$S$7:$S$210,$S681,'Capex forecast'!$Q$7:$Q$210,"Augex")</f>
        <v>0</v>
      </c>
      <c r="W681" s="32">
        <f>SUMIFS('Capex forecast'!G$7:G$210,'Capex forecast'!$T$7:$T$210,$Q681,'Capex forecast'!$S$7:$S$210,$S681,'Capex forecast'!$Q$7:$Q$210,"Augex")</f>
        <v>0</v>
      </c>
      <c r="X681" s="32">
        <f>SUMIFS('Capex forecast'!H$7:H$210,'Capex forecast'!$T$7:$T$210,$Q681,'Capex forecast'!$S$7:$S$210,$S681,'Capex forecast'!$Q$7:$Q$210,"Augex")</f>
        <v>0</v>
      </c>
      <c r="Y681" s="32">
        <f>SUMIFS('Capex forecast'!I$7:I$210,'Capex forecast'!$T$7:$T$210,$Q681,'Capex forecast'!$S$7:$S$210,$S681,'Capex forecast'!$Q$7:$Q$210,"Augex")</f>
        <v>0</v>
      </c>
      <c r="Z681" s="32">
        <f>SUMIFS('Capex forecast'!J$7:J$210,'Capex forecast'!$T$7:$T$210,$Q681,'Capex forecast'!$S$7:$S$210,$S681,'Capex forecast'!$Q$7:$Q$210,"Augex")</f>
        <v>0</v>
      </c>
      <c r="AA681" s="32">
        <f>SUMIFS('Capex forecast'!K$7:K$210,'Capex forecast'!$T$7:$T$210,$Q681,'Capex forecast'!$S$7:$S$210,$S681,'Capex forecast'!$Q$7:$Q$210,"Augex")</f>
        <v>0</v>
      </c>
      <c r="AB681" s="32">
        <f>SUMIFS('Capex forecast'!L$7:L$210,'Capex forecast'!$T$7:$T$210,$Q681,'Capex forecast'!$S$7:$S$210,$S681,'Capex forecast'!$Q$7:$Q$210,"Augex")</f>
        <v>0</v>
      </c>
      <c r="AC681" s="32">
        <f>SUMIFS('Capex forecast'!M$7:M$210,'Capex forecast'!$T$7:$T$210,$Q681,'Capex forecast'!$S$7:$S$210,$S681,'Capex forecast'!$Q$7:$Q$210,"Augex")</f>
        <v>0</v>
      </c>
      <c r="AD681" s="32">
        <f>SUMIFS('Capex forecast'!N$7:N$210,'Capex forecast'!$T$7:$T$210,$Q681,'Capex forecast'!$S$7:$S$210,$S681,'Capex forecast'!$Q$7:$Q$210,"Augex")</f>
        <v>0</v>
      </c>
      <c r="AF681" s="6" t="s">
        <v>618</v>
      </c>
      <c r="AG681" s="6" t="str">
        <f>INDEX('Raw demand forecast'!$M$7:$M$5830,MATCH($Q681,'Raw demand forecast'!$B$7:$B$5830,0))</f>
        <v>Yes</v>
      </c>
      <c r="AH681" s="6" t="str">
        <f>IF(COUNTIF($AF$93:AF681,$B681) = 1, "LV", IF(COUNTIF($AF$93:AF681,$B681) = 2, "HV", "ST"))</f>
        <v>ST</v>
      </c>
      <c r="AI681" s="6" t="str">
        <f>INDEX('Demand forecast and growth rate'!$E$7:$E$273,MATCH($Q681,'Demand forecast and growth rate'!$B$7:$B$273,0))</f>
        <v>Steady/falling</v>
      </c>
      <c r="AJ681" s="53">
        <f>SUMIFS('Capex forecast'!E$7:E$210,'Capex forecast'!$T$7:$T$210,$AF681,'Capex forecast'!$S$7:$S$210,$AH681,'Capex forecast'!$Q$7:$Q$210,"Repex")</f>
        <v>0</v>
      </c>
      <c r="AK681" s="53">
        <f>SUMIFS('Capex forecast'!F$7:F$210,'Capex forecast'!$T$7:$T$210,$AF681,'Capex forecast'!$S$7:$S$210,$AH681,'Capex forecast'!$Q$7:$Q$210,"Repex")</f>
        <v>0</v>
      </c>
      <c r="AL681" s="53">
        <f>SUMIFS('Capex forecast'!G$7:G$210,'Capex forecast'!$T$7:$T$210,$AF681,'Capex forecast'!$S$7:$S$210,$AH681,'Capex forecast'!$Q$7:$Q$210,"Repex")</f>
        <v>0</v>
      </c>
      <c r="AM681" s="53">
        <f>SUMIFS('Capex forecast'!H$7:H$210,'Capex forecast'!$T$7:$T$210,$AF681,'Capex forecast'!$S$7:$S$210,$AH681,'Capex forecast'!$Q$7:$Q$210,"Repex")</f>
        <v>0</v>
      </c>
      <c r="AN681" s="53">
        <f>SUMIFS('Capex forecast'!I$7:I$210,'Capex forecast'!$T$7:$T$210,$AF681,'Capex forecast'!$S$7:$S$210,$AH681,'Capex forecast'!$Q$7:$Q$210,"Repex")</f>
        <v>0</v>
      </c>
      <c r="AO681" s="53">
        <f>SUMIFS('Capex forecast'!J$7:J$210,'Capex forecast'!$T$7:$T$210,$AF681,'Capex forecast'!$S$7:$S$210,$AH681,'Capex forecast'!$Q$7:$Q$210,"Repex")</f>
        <v>0</v>
      </c>
      <c r="AP681" s="53">
        <f>SUMIFS('Capex forecast'!K$7:K$210,'Capex forecast'!$T$7:$T$210,$AF681,'Capex forecast'!$S$7:$S$210,$AH681,'Capex forecast'!$Q$7:$Q$210,"Repex")</f>
        <v>0</v>
      </c>
      <c r="AQ681" s="53">
        <f>SUMIFS('Capex forecast'!L$7:L$210,'Capex forecast'!$T$7:$T$210,$AF681,'Capex forecast'!$S$7:$S$210,$AH681,'Capex forecast'!$Q$7:$Q$210,"Repex")</f>
        <v>0</v>
      </c>
      <c r="AR681" s="53">
        <f>SUMIFS('Capex forecast'!M$7:M$210,'Capex forecast'!$T$7:$T$210,$AF681,'Capex forecast'!$S$7:$S$210,$AH681,'Capex forecast'!$Q$7:$Q$210,"Repex")</f>
        <v>0</v>
      </c>
      <c r="AS681" s="53">
        <f>SUMIFS('Capex forecast'!N$7:N$210,'Capex forecast'!$T$7:$T$210,$AF681,'Capex forecast'!$S$7:$S$210,$AH681,'Capex forecast'!$Q$7:$Q$210,"Repex")</f>
        <v>0</v>
      </c>
    </row>
    <row r="682" spans="2:45" ht="15">
      <c r="B682" s="6" t="s">
        <v>564</v>
      </c>
      <c r="C682" s="6" t="str">
        <f>INDEX('Raw demand forecast'!$M$7:$M$5830,MATCH($B682,'Raw demand forecast'!$B$7:$B$5830,0))</f>
        <v>Yes</v>
      </c>
      <c r="D682" s="6" t="str">
        <f>IF(COUNTIF($B$93:B682,$B682) = 1, "LV", IF(COUNTIF($B$93:B682,$B682) = 2, "HV", "ST"))</f>
        <v>ST</v>
      </c>
      <c r="E682" s="6" t="str">
        <f>INDEX('Demand forecast and growth rate'!$E$7:$E$273,MATCH($B682,'Demand forecast and growth rate'!$B$7:$B$273,0))</f>
        <v>Steady/falling</v>
      </c>
      <c r="F682" s="32">
        <f>SUMIFS('Capex forecast'!E$7:E$210,'Capex forecast'!$T$7:$T$210,'Allocation of site-spec costs'!$B682,'Capex forecast'!$S$7:$S$210,'Allocation of site-spec costs'!$D682,'Capex forecast'!$Q$7:$Q$210,"Customer Connection")</f>
        <v>0</v>
      </c>
      <c r="G682" s="32">
        <f>SUMIFS('Capex forecast'!F$7:F$210,'Capex forecast'!$T$7:$T$210,'Allocation of site-spec costs'!$B682,'Capex forecast'!$S$7:$S$210,'Allocation of site-spec costs'!$D682,'Capex forecast'!$Q$7:$Q$210,"Customer Connection")</f>
        <v>0</v>
      </c>
      <c r="H682" s="32">
        <f>SUMIFS('Capex forecast'!G$7:G$210,'Capex forecast'!$T$7:$T$210,'Allocation of site-spec costs'!$B682,'Capex forecast'!$S$7:$S$210,'Allocation of site-spec costs'!$D682,'Capex forecast'!$Q$7:$Q$210,"Customer Connection")</f>
        <v>0</v>
      </c>
      <c r="I682" s="32">
        <f>SUMIFS('Capex forecast'!H$7:H$210,'Capex forecast'!$T$7:$T$210,'Allocation of site-spec costs'!$B682,'Capex forecast'!$S$7:$S$210,'Allocation of site-spec costs'!$D682,'Capex forecast'!$Q$7:$Q$210,"Customer Connection")</f>
        <v>0</v>
      </c>
      <c r="J682" s="32">
        <f>SUMIFS('Capex forecast'!I$7:I$210,'Capex forecast'!$T$7:$T$210,'Allocation of site-spec costs'!$B682,'Capex forecast'!$S$7:$S$210,'Allocation of site-spec costs'!$D682,'Capex forecast'!$Q$7:$Q$210,"Customer Connection")</f>
        <v>0</v>
      </c>
      <c r="K682" s="32">
        <f>SUMIFS('Capex forecast'!J$7:J$210,'Capex forecast'!$T$7:$T$210,'Allocation of site-spec costs'!$B682,'Capex forecast'!$S$7:$S$210,'Allocation of site-spec costs'!$D682,'Capex forecast'!$Q$7:$Q$210,"Customer Connection")</f>
        <v>0</v>
      </c>
      <c r="L682" s="32">
        <f>SUMIFS('Capex forecast'!K$7:K$210,'Capex forecast'!$T$7:$T$210,'Allocation of site-spec costs'!$B682,'Capex forecast'!$S$7:$S$210,'Allocation of site-spec costs'!$D682,'Capex forecast'!$Q$7:$Q$210,"Customer Connection")</f>
        <v>0</v>
      </c>
      <c r="M682" s="32">
        <f>SUMIFS('Capex forecast'!L$7:L$210,'Capex forecast'!$T$7:$T$210,'Allocation of site-spec costs'!$B682,'Capex forecast'!$S$7:$S$210,'Allocation of site-spec costs'!$D682,'Capex forecast'!$Q$7:$Q$210,"Customer Connection")</f>
        <v>0</v>
      </c>
      <c r="N682" s="32">
        <f>SUMIFS('Capex forecast'!M$7:M$210,'Capex forecast'!$T$7:$T$210,'Allocation of site-spec costs'!$B682,'Capex forecast'!$S$7:$S$210,'Allocation of site-spec costs'!$D682,'Capex forecast'!$Q$7:$Q$210,"Customer Connection")</f>
        <v>0</v>
      </c>
      <c r="O682" s="32">
        <f>SUMIFS('Capex forecast'!N$7:N$210,'Capex forecast'!$T$7:$T$210,'Allocation of site-spec costs'!$B682,'Capex forecast'!$S$7:$S$210,'Allocation of site-spec costs'!$D682,'Capex forecast'!$Q$7:$Q$210,"Customer Connection")</f>
        <v>0</v>
      </c>
      <c r="Q682" s="6" t="s">
        <v>564</v>
      </c>
      <c r="R682" s="6" t="str">
        <f>INDEX('Raw demand forecast'!$M$7:$M$5830,MATCH($Q682,'Raw demand forecast'!$B$7:$B$5830,0))</f>
        <v>Yes</v>
      </c>
      <c r="S682" s="6" t="str">
        <f>IF(COUNTIF($Q$93:Q682,$B682) = 1, "LV", IF(COUNTIF($Q$93:Q682,$B682) = 2, "HV", "ST"))</f>
        <v>ST</v>
      </c>
      <c r="T682" s="6" t="str">
        <f>INDEX('Demand forecast and growth rate'!$E$7:$E$273,MATCH($Q682,'Demand forecast and growth rate'!$B$7:$B$273,0))</f>
        <v>Steady/falling</v>
      </c>
      <c r="U682" s="32">
        <f>SUMIFS('Capex forecast'!E$7:E$210,'Capex forecast'!$T$7:$T$210,$Q682,'Capex forecast'!$S$7:$S$210,$S682,'Capex forecast'!$Q$7:$Q$210,"Augex")</f>
        <v>0</v>
      </c>
      <c r="V682" s="32">
        <f>SUMIFS('Capex forecast'!F$7:F$210,'Capex forecast'!$T$7:$T$210,$Q682,'Capex forecast'!$S$7:$S$210,$S682,'Capex forecast'!$Q$7:$Q$210,"Augex")</f>
        <v>0</v>
      </c>
      <c r="W682" s="32">
        <f>SUMIFS('Capex forecast'!G$7:G$210,'Capex forecast'!$T$7:$T$210,$Q682,'Capex forecast'!$S$7:$S$210,$S682,'Capex forecast'!$Q$7:$Q$210,"Augex")</f>
        <v>0</v>
      </c>
      <c r="X682" s="32">
        <f>SUMIFS('Capex forecast'!H$7:H$210,'Capex forecast'!$T$7:$T$210,$Q682,'Capex forecast'!$S$7:$S$210,$S682,'Capex forecast'!$Q$7:$Q$210,"Augex")</f>
        <v>0</v>
      </c>
      <c r="Y682" s="32">
        <f>SUMIFS('Capex forecast'!I$7:I$210,'Capex forecast'!$T$7:$T$210,$Q682,'Capex forecast'!$S$7:$S$210,$S682,'Capex forecast'!$Q$7:$Q$210,"Augex")</f>
        <v>0</v>
      </c>
      <c r="Z682" s="32">
        <f>SUMIFS('Capex forecast'!J$7:J$210,'Capex forecast'!$T$7:$T$210,$Q682,'Capex forecast'!$S$7:$S$210,$S682,'Capex forecast'!$Q$7:$Q$210,"Augex")</f>
        <v>0</v>
      </c>
      <c r="AA682" s="32">
        <f>SUMIFS('Capex forecast'!K$7:K$210,'Capex forecast'!$T$7:$T$210,$Q682,'Capex forecast'!$S$7:$S$210,$S682,'Capex forecast'!$Q$7:$Q$210,"Augex")</f>
        <v>0</v>
      </c>
      <c r="AB682" s="32">
        <f>SUMIFS('Capex forecast'!L$7:L$210,'Capex forecast'!$T$7:$T$210,$Q682,'Capex forecast'!$S$7:$S$210,$S682,'Capex forecast'!$Q$7:$Q$210,"Augex")</f>
        <v>0</v>
      </c>
      <c r="AC682" s="32">
        <f>SUMIFS('Capex forecast'!M$7:M$210,'Capex forecast'!$T$7:$T$210,$Q682,'Capex forecast'!$S$7:$S$210,$S682,'Capex forecast'!$Q$7:$Q$210,"Augex")</f>
        <v>0</v>
      </c>
      <c r="AD682" s="32">
        <f>SUMIFS('Capex forecast'!N$7:N$210,'Capex forecast'!$T$7:$T$210,$Q682,'Capex forecast'!$S$7:$S$210,$S682,'Capex forecast'!$Q$7:$Q$210,"Augex")</f>
        <v>0</v>
      </c>
      <c r="AF682" s="6" t="s">
        <v>564</v>
      </c>
      <c r="AG682" s="6" t="str">
        <f>INDEX('Raw demand forecast'!$M$7:$M$5830,MATCH($Q682,'Raw demand forecast'!$B$7:$B$5830,0))</f>
        <v>Yes</v>
      </c>
      <c r="AH682" s="6" t="str">
        <f>IF(COUNTIF($AF$93:AF682,$B682) = 1, "LV", IF(COUNTIF($AF$93:AF682,$B682) = 2, "HV", "ST"))</f>
        <v>ST</v>
      </c>
      <c r="AI682" s="6" t="str">
        <f>INDEX('Demand forecast and growth rate'!$E$7:$E$273,MATCH($Q682,'Demand forecast and growth rate'!$B$7:$B$273,0))</f>
        <v>Steady/falling</v>
      </c>
      <c r="AJ682" s="53">
        <f>SUMIFS('Capex forecast'!E$7:E$210,'Capex forecast'!$T$7:$T$210,$AF682,'Capex forecast'!$S$7:$S$210,$AH682,'Capex forecast'!$Q$7:$Q$210,"Repex")</f>
        <v>0</v>
      </c>
      <c r="AK682" s="53">
        <f>SUMIFS('Capex forecast'!F$7:F$210,'Capex forecast'!$T$7:$T$210,$AF682,'Capex forecast'!$S$7:$S$210,$AH682,'Capex forecast'!$Q$7:$Q$210,"Repex")</f>
        <v>0</v>
      </c>
      <c r="AL682" s="53">
        <f>SUMIFS('Capex forecast'!G$7:G$210,'Capex forecast'!$T$7:$T$210,$AF682,'Capex forecast'!$S$7:$S$210,$AH682,'Capex forecast'!$Q$7:$Q$210,"Repex")</f>
        <v>0</v>
      </c>
      <c r="AM682" s="53">
        <f>SUMIFS('Capex forecast'!H$7:H$210,'Capex forecast'!$T$7:$T$210,$AF682,'Capex forecast'!$S$7:$S$210,$AH682,'Capex forecast'!$Q$7:$Q$210,"Repex")</f>
        <v>0</v>
      </c>
      <c r="AN682" s="53">
        <f>SUMIFS('Capex forecast'!I$7:I$210,'Capex forecast'!$T$7:$T$210,$AF682,'Capex forecast'!$S$7:$S$210,$AH682,'Capex forecast'!$Q$7:$Q$210,"Repex")</f>
        <v>0</v>
      </c>
      <c r="AO682" s="53">
        <f>SUMIFS('Capex forecast'!J$7:J$210,'Capex forecast'!$T$7:$T$210,$AF682,'Capex forecast'!$S$7:$S$210,$AH682,'Capex forecast'!$Q$7:$Q$210,"Repex")</f>
        <v>0</v>
      </c>
      <c r="AP682" s="53">
        <f>SUMIFS('Capex forecast'!K$7:K$210,'Capex forecast'!$T$7:$T$210,$AF682,'Capex forecast'!$S$7:$S$210,$AH682,'Capex forecast'!$Q$7:$Q$210,"Repex")</f>
        <v>0</v>
      </c>
      <c r="AQ682" s="53">
        <f>SUMIFS('Capex forecast'!L$7:L$210,'Capex forecast'!$T$7:$T$210,$AF682,'Capex forecast'!$S$7:$S$210,$AH682,'Capex forecast'!$Q$7:$Q$210,"Repex")</f>
        <v>0</v>
      </c>
      <c r="AR682" s="53">
        <f>SUMIFS('Capex forecast'!M$7:M$210,'Capex forecast'!$T$7:$T$210,$AF682,'Capex forecast'!$S$7:$S$210,$AH682,'Capex forecast'!$Q$7:$Q$210,"Repex")</f>
        <v>0</v>
      </c>
      <c r="AS682" s="53">
        <f>SUMIFS('Capex forecast'!N$7:N$210,'Capex forecast'!$T$7:$T$210,$AF682,'Capex forecast'!$S$7:$S$210,$AH682,'Capex forecast'!$Q$7:$Q$210,"Repex")</f>
        <v>0</v>
      </c>
    </row>
    <row r="683" spans="2:45" ht="15">
      <c r="B683" s="6" t="s">
        <v>19</v>
      </c>
      <c r="C683" s="6" t="str">
        <f>INDEX('Raw demand forecast'!$M$7:$M$5830,MATCH($B683,'Raw demand forecast'!$B$7:$B$5830,0))</f>
        <v>No</v>
      </c>
      <c r="D683" s="6" t="str">
        <f>IF(COUNTIF($B$93:B683,$B683) = 1, "LV", IF(COUNTIF($B$93:B683,$B683) = 2, "HV", "ST"))</f>
        <v>ST</v>
      </c>
      <c r="E683" s="6" t="str">
        <f>INDEX('Demand forecast and growth rate'!$E$7:$E$273,MATCH($B683,'Demand forecast and growth rate'!$B$7:$B$273,0))</f>
        <v>Steady/falling</v>
      </c>
      <c r="F683" s="32">
        <f>SUMIFS('Capex forecast'!E$7:E$210,'Capex forecast'!$T$7:$T$210,'Allocation of site-spec costs'!$B683,'Capex forecast'!$S$7:$S$210,'Allocation of site-spec costs'!$D683,'Capex forecast'!$Q$7:$Q$210,"Customer Connection")</f>
        <v>0</v>
      </c>
      <c r="G683" s="32">
        <f>SUMIFS('Capex forecast'!F$7:F$210,'Capex forecast'!$T$7:$T$210,'Allocation of site-spec costs'!$B683,'Capex forecast'!$S$7:$S$210,'Allocation of site-spec costs'!$D683,'Capex forecast'!$Q$7:$Q$210,"Customer Connection")</f>
        <v>0</v>
      </c>
      <c r="H683" s="32">
        <f>SUMIFS('Capex forecast'!G$7:G$210,'Capex forecast'!$T$7:$T$210,'Allocation of site-spec costs'!$B683,'Capex forecast'!$S$7:$S$210,'Allocation of site-spec costs'!$D683,'Capex forecast'!$Q$7:$Q$210,"Customer Connection")</f>
        <v>0</v>
      </c>
      <c r="I683" s="32">
        <f>SUMIFS('Capex forecast'!H$7:H$210,'Capex forecast'!$T$7:$T$210,'Allocation of site-spec costs'!$B683,'Capex forecast'!$S$7:$S$210,'Allocation of site-spec costs'!$D683,'Capex forecast'!$Q$7:$Q$210,"Customer Connection")</f>
        <v>0</v>
      </c>
      <c r="J683" s="32">
        <f>SUMIFS('Capex forecast'!I$7:I$210,'Capex forecast'!$T$7:$T$210,'Allocation of site-spec costs'!$B683,'Capex forecast'!$S$7:$S$210,'Allocation of site-spec costs'!$D683,'Capex forecast'!$Q$7:$Q$210,"Customer Connection")</f>
        <v>0</v>
      </c>
      <c r="K683" s="32">
        <f>SUMIFS('Capex forecast'!J$7:J$210,'Capex forecast'!$T$7:$T$210,'Allocation of site-spec costs'!$B683,'Capex forecast'!$S$7:$S$210,'Allocation of site-spec costs'!$D683,'Capex forecast'!$Q$7:$Q$210,"Customer Connection")</f>
        <v>0</v>
      </c>
      <c r="L683" s="32">
        <f>SUMIFS('Capex forecast'!K$7:K$210,'Capex forecast'!$T$7:$T$210,'Allocation of site-spec costs'!$B683,'Capex forecast'!$S$7:$S$210,'Allocation of site-spec costs'!$D683,'Capex forecast'!$Q$7:$Q$210,"Customer Connection")</f>
        <v>0</v>
      </c>
      <c r="M683" s="32">
        <f>SUMIFS('Capex forecast'!L$7:L$210,'Capex forecast'!$T$7:$T$210,'Allocation of site-spec costs'!$B683,'Capex forecast'!$S$7:$S$210,'Allocation of site-spec costs'!$D683,'Capex forecast'!$Q$7:$Q$210,"Customer Connection")</f>
        <v>0</v>
      </c>
      <c r="N683" s="32">
        <f>SUMIFS('Capex forecast'!M$7:M$210,'Capex forecast'!$T$7:$T$210,'Allocation of site-spec costs'!$B683,'Capex forecast'!$S$7:$S$210,'Allocation of site-spec costs'!$D683,'Capex forecast'!$Q$7:$Q$210,"Customer Connection")</f>
        <v>0</v>
      </c>
      <c r="O683" s="32">
        <f>SUMIFS('Capex forecast'!N$7:N$210,'Capex forecast'!$T$7:$T$210,'Allocation of site-spec costs'!$B683,'Capex forecast'!$S$7:$S$210,'Allocation of site-spec costs'!$D683,'Capex forecast'!$Q$7:$Q$210,"Customer Connection")</f>
        <v>0</v>
      </c>
      <c r="Q683" s="6" t="s">
        <v>19</v>
      </c>
      <c r="R683" s="6" t="str">
        <f>INDEX('Raw demand forecast'!$M$7:$M$5830,MATCH($Q683,'Raw demand forecast'!$B$7:$B$5830,0))</f>
        <v>No</v>
      </c>
      <c r="S683" s="6" t="str">
        <f>IF(COUNTIF($Q$93:Q683,$B683) = 1, "LV", IF(COUNTIF($Q$93:Q683,$B683) = 2, "HV", "ST"))</f>
        <v>ST</v>
      </c>
      <c r="T683" s="6" t="str">
        <f>INDEX('Demand forecast and growth rate'!$E$7:$E$273,MATCH($Q683,'Demand forecast and growth rate'!$B$7:$B$273,0))</f>
        <v>Steady/falling</v>
      </c>
      <c r="U683" s="32">
        <f>SUMIFS('Capex forecast'!E$7:E$210,'Capex forecast'!$T$7:$T$210,$Q683,'Capex forecast'!$S$7:$S$210,$S683,'Capex forecast'!$Q$7:$Q$210,"Augex")</f>
        <v>0</v>
      </c>
      <c r="V683" s="32">
        <f>SUMIFS('Capex forecast'!F$7:F$210,'Capex forecast'!$T$7:$T$210,$Q683,'Capex forecast'!$S$7:$S$210,$S683,'Capex forecast'!$Q$7:$Q$210,"Augex")</f>
        <v>0</v>
      </c>
      <c r="W683" s="32">
        <f>SUMIFS('Capex forecast'!G$7:G$210,'Capex forecast'!$T$7:$T$210,$Q683,'Capex forecast'!$S$7:$S$210,$S683,'Capex forecast'!$Q$7:$Q$210,"Augex")</f>
        <v>0</v>
      </c>
      <c r="X683" s="32">
        <f>SUMIFS('Capex forecast'!H$7:H$210,'Capex forecast'!$T$7:$T$210,$Q683,'Capex forecast'!$S$7:$S$210,$S683,'Capex forecast'!$Q$7:$Q$210,"Augex")</f>
        <v>0</v>
      </c>
      <c r="Y683" s="32">
        <f>SUMIFS('Capex forecast'!I$7:I$210,'Capex forecast'!$T$7:$T$210,$Q683,'Capex forecast'!$S$7:$S$210,$S683,'Capex forecast'!$Q$7:$Q$210,"Augex")</f>
        <v>0</v>
      </c>
      <c r="Z683" s="32">
        <f>SUMIFS('Capex forecast'!J$7:J$210,'Capex forecast'!$T$7:$T$210,$Q683,'Capex forecast'!$S$7:$S$210,$S683,'Capex forecast'!$Q$7:$Q$210,"Augex")</f>
        <v>0</v>
      </c>
      <c r="AA683" s="32">
        <f>SUMIFS('Capex forecast'!K$7:K$210,'Capex forecast'!$T$7:$T$210,$Q683,'Capex forecast'!$S$7:$S$210,$S683,'Capex forecast'!$Q$7:$Q$210,"Augex")</f>
        <v>0</v>
      </c>
      <c r="AB683" s="32">
        <f>SUMIFS('Capex forecast'!L$7:L$210,'Capex forecast'!$T$7:$T$210,$Q683,'Capex forecast'!$S$7:$S$210,$S683,'Capex forecast'!$Q$7:$Q$210,"Augex")</f>
        <v>0</v>
      </c>
      <c r="AC683" s="32">
        <f>SUMIFS('Capex forecast'!M$7:M$210,'Capex forecast'!$T$7:$T$210,$Q683,'Capex forecast'!$S$7:$S$210,$S683,'Capex forecast'!$Q$7:$Q$210,"Augex")</f>
        <v>0</v>
      </c>
      <c r="AD683" s="32">
        <f>SUMIFS('Capex forecast'!N$7:N$210,'Capex forecast'!$T$7:$T$210,$Q683,'Capex forecast'!$S$7:$S$210,$S683,'Capex forecast'!$Q$7:$Q$210,"Augex")</f>
        <v>0</v>
      </c>
      <c r="AF683" s="6" t="s">
        <v>19</v>
      </c>
      <c r="AG683" s="6" t="str">
        <f>INDEX('Raw demand forecast'!$M$7:$M$5830,MATCH($Q683,'Raw demand forecast'!$B$7:$B$5830,0))</f>
        <v>No</v>
      </c>
      <c r="AH683" s="6" t="str">
        <f>IF(COUNTIF($AF$93:AF683,$B683) = 1, "LV", IF(COUNTIF($AF$93:AF683,$B683) = 2, "HV", "ST"))</f>
        <v>ST</v>
      </c>
      <c r="AI683" s="6" t="str">
        <f>INDEX('Demand forecast and growth rate'!$E$7:$E$273,MATCH($Q683,'Demand forecast and growth rate'!$B$7:$B$273,0))</f>
        <v>Steady/falling</v>
      </c>
      <c r="AJ683" s="53">
        <f>SUMIFS('Capex forecast'!E$7:E$210,'Capex forecast'!$T$7:$T$210,$AF683,'Capex forecast'!$S$7:$S$210,$AH683,'Capex forecast'!$Q$7:$Q$210,"Repex")</f>
        <v>0</v>
      </c>
      <c r="AK683" s="53">
        <f>SUMIFS('Capex forecast'!F$7:F$210,'Capex forecast'!$T$7:$T$210,$AF683,'Capex forecast'!$S$7:$S$210,$AH683,'Capex forecast'!$Q$7:$Q$210,"Repex")</f>
        <v>0</v>
      </c>
      <c r="AL683" s="53">
        <f>SUMIFS('Capex forecast'!G$7:G$210,'Capex forecast'!$T$7:$T$210,$AF683,'Capex forecast'!$S$7:$S$210,$AH683,'Capex forecast'!$Q$7:$Q$210,"Repex")</f>
        <v>0</v>
      </c>
      <c r="AM683" s="53">
        <f>SUMIFS('Capex forecast'!H$7:H$210,'Capex forecast'!$T$7:$T$210,$AF683,'Capex forecast'!$S$7:$S$210,$AH683,'Capex forecast'!$Q$7:$Q$210,"Repex")</f>
        <v>0</v>
      </c>
      <c r="AN683" s="53">
        <f>SUMIFS('Capex forecast'!I$7:I$210,'Capex forecast'!$T$7:$T$210,$AF683,'Capex forecast'!$S$7:$S$210,$AH683,'Capex forecast'!$Q$7:$Q$210,"Repex")</f>
        <v>0</v>
      </c>
      <c r="AO683" s="53">
        <f>SUMIFS('Capex forecast'!J$7:J$210,'Capex forecast'!$T$7:$T$210,$AF683,'Capex forecast'!$S$7:$S$210,$AH683,'Capex forecast'!$Q$7:$Q$210,"Repex")</f>
        <v>0</v>
      </c>
      <c r="AP683" s="53">
        <f>SUMIFS('Capex forecast'!K$7:K$210,'Capex forecast'!$T$7:$T$210,$AF683,'Capex forecast'!$S$7:$S$210,$AH683,'Capex forecast'!$Q$7:$Q$210,"Repex")</f>
        <v>0</v>
      </c>
      <c r="AQ683" s="53">
        <f>SUMIFS('Capex forecast'!L$7:L$210,'Capex forecast'!$T$7:$T$210,$AF683,'Capex forecast'!$S$7:$S$210,$AH683,'Capex forecast'!$Q$7:$Q$210,"Repex")</f>
        <v>0</v>
      </c>
      <c r="AR683" s="53">
        <f>SUMIFS('Capex forecast'!M$7:M$210,'Capex forecast'!$T$7:$T$210,$AF683,'Capex forecast'!$S$7:$S$210,$AH683,'Capex forecast'!$Q$7:$Q$210,"Repex")</f>
        <v>0</v>
      </c>
      <c r="AS683" s="53">
        <f>SUMIFS('Capex forecast'!N$7:N$210,'Capex forecast'!$T$7:$T$210,$AF683,'Capex forecast'!$S$7:$S$210,$AH683,'Capex forecast'!$Q$7:$Q$210,"Repex")</f>
        <v>0</v>
      </c>
    </row>
    <row r="684" spans="2:45" ht="15">
      <c r="B684" s="6" t="s">
        <v>29</v>
      </c>
      <c r="C684" s="6" t="str">
        <f>INDEX('Raw demand forecast'!$M$7:$M$5830,MATCH($B684,'Raw demand forecast'!$B$7:$B$5830,0))</f>
        <v>No</v>
      </c>
      <c r="D684" s="6" t="str">
        <f>IF(COUNTIF($B$93:B684,$B684) = 1, "LV", IF(COUNTIF($B$93:B684,$B684) = 2, "HV", "ST"))</f>
        <v>ST</v>
      </c>
      <c r="E684" s="6" t="str">
        <f>INDEX('Demand forecast and growth rate'!$E$7:$E$273,MATCH($B684,'Demand forecast and growth rate'!$B$7:$B$273,0))</f>
        <v>Steady/falling</v>
      </c>
      <c r="F684" s="32">
        <f>SUMIFS('Capex forecast'!E$7:E$210,'Capex forecast'!$T$7:$T$210,'Allocation of site-spec costs'!$B684,'Capex forecast'!$S$7:$S$210,'Allocation of site-spec costs'!$D684,'Capex forecast'!$Q$7:$Q$210,"Customer Connection")</f>
        <v>0</v>
      </c>
      <c r="G684" s="32">
        <f>SUMIFS('Capex forecast'!F$7:F$210,'Capex forecast'!$T$7:$T$210,'Allocation of site-spec costs'!$B684,'Capex forecast'!$S$7:$S$210,'Allocation of site-spec costs'!$D684,'Capex forecast'!$Q$7:$Q$210,"Customer Connection")</f>
        <v>0</v>
      </c>
      <c r="H684" s="32">
        <f>SUMIFS('Capex forecast'!G$7:G$210,'Capex forecast'!$T$7:$T$210,'Allocation of site-spec costs'!$B684,'Capex forecast'!$S$7:$S$210,'Allocation of site-spec costs'!$D684,'Capex forecast'!$Q$7:$Q$210,"Customer Connection")</f>
        <v>0</v>
      </c>
      <c r="I684" s="32">
        <f>SUMIFS('Capex forecast'!H$7:H$210,'Capex forecast'!$T$7:$T$210,'Allocation of site-spec costs'!$B684,'Capex forecast'!$S$7:$S$210,'Allocation of site-spec costs'!$D684,'Capex forecast'!$Q$7:$Q$210,"Customer Connection")</f>
        <v>0</v>
      </c>
      <c r="J684" s="32">
        <f>SUMIFS('Capex forecast'!I$7:I$210,'Capex forecast'!$T$7:$T$210,'Allocation of site-spec costs'!$B684,'Capex forecast'!$S$7:$S$210,'Allocation of site-spec costs'!$D684,'Capex forecast'!$Q$7:$Q$210,"Customer Connection")</f>
        <v>0</v>
      </c>
      <c r="K684" s="32">
        <f>SUMIFS('Capex forecast'!J$7:J$210,'Capex forecast'!$T$7:$T$210,'Allocation of site-spec costs'!$B684,'Capex forecast'!$S$7:$S$210,'Allocation of site-spec costs'!$D684,'Capex forecast'!$Q$7:$Q$210,"Customer Connection")</f>
        <v>0</v>
      </c>
      <c r="L684" s="32">
        <f>SUMIFS('Capex forecast'!K$7:K$210,'Capex forecast'!$T$7:$T$210,'Allocation of site-spec costs'!$B684,'Capex forecast'!$S$7:$S$210,'Allocation of site-spec costs'!$D684,'Capex forecast'!$Q$7:$Q$210,"Customer Connection")</f>
        <v>0</v>
      </c>
      <c r="M684" s="32">
        <f>SUMIFS('Capex forecast'!L$7:L$210,'Capex forecast'!$T$7:$T$210,'Allocation of site-spec costs'!$B684,'Capex forecast'!$S$7:$S$210,'Allocation of site-spec costs'!$D684,'Capex forecast'!$Q$7:$Q$210,"Customer Connection")</f>
        <v>0</v>
      </c>
      <c r="N684" s="32">
        <f>SUMIFS('Capex forecast'!M$7:M$210,'Capex forecast'!$T$7:$T$210,'Allocation of site-spec costs'!$B684,'Capex forecast'!$S$7:$S$210,'Allocation of site-spec costs'!$D684,'Capex forecast'!$Q$7:$Q$210,"Customer Connection")</f>
        <v>0</v>
      </c>
      <c r="O684" s="32">
        <f>SUMIFS('Capex forecast'!N$7:N$210,'Capex forecast'!$T$7:$T$210,'Allocation of site-spec costs'!$B684,'Capex forecast'!$S$7:$S$210,'Allocation of site-spec costs'!$D684,'Capex forecast'!$Q$7:$Q$210,"Customer Connection")</f>
        <v>0</v>
      </c>
      <c r="Q684" s="6" t="s">
        <v>29</v>
      </c>
      <c r="R684" s="6" t="str">
        <f>INDEX('Raw demand forecast'!$M$7:$M$5830,MATCH($Q684,'Raw demand forecast'!$B$7:$B$5830,0))</f>
        <v>No</v>
      </c>
      <c r="S684" s="6" t="str">
        <f>IF(COUNTIF($Q$93:Q684,$B684) = 1, "LV", IF(COUNTIF($Q$93:Q684,$B684) = 2, "HV", "ST"))</f>
        <v>ST</v>
      </c>
      <c r="T684" s="6" t="str">
        <f>INDEX('Demand forecast and growth rate'!$E$7:$E$273,MATCH($Q684,'Demand forecast and growth rate'!$B$7:$B$273,0))</f>
        <v>Steady/falling</v>
      </c>
      <c r="U684" s="32">
        <f>SUMIFS('Capex forecast'!E$7:E$210,'Capex forecast'!$T$7:$T$210,$Q684,'Capex forecast'!$S$7:$S$210,$S684,'Capex forecast'!$Q$7:$Q$210,"Augex")</f>
        <v>0</v>
      </c>
      <c r="V684" s="32">
        <f>SUMIFS('Capex forecast'!F$7:F$210,'Capex forecast'!$T$7:$T$210,$Q684,'Capex forecast'!$S$7:$S$210,$S684,'Capex forecast'!$Q$7:$Q$210,"Augex")</f>
        <v>0</v>
      </c>
      <c r="W684" s="32">
        <f>SUMIFS('Capex forecast'!G$7:G$210,'Capex forecast'!$T$7:$T$210,$Q684,'Capex forecast'!$S$7:$S$210,$S684,'Capex forecast'!$Q$7:$Q$210,"Augex")</f>
        <v>0</v>
      </c>
      <c r="X684" s="32">
        <f>SUMIFS('Capex forecast'!H$7:H$210,'Capex forecast'!$T$7:$T$210,$Q684,'Capex forecast'!$S$7:$S$210,$S684,'Capex forecast'!$Q$7:$Q$210,"Augex")</f>
        <v>0</v>
      </c>
      <c r="Y684" s="32">
        <f>SUMIFS('Capex forecast'!I$7:I$210,'Capex forecast'!$T$7:$T$210,$Q684,'Capex forecast'!$S$7:$S$210,$S684,'Capex forecast'!$Q$7:$Q$210,"Augex")</f>
        <v>0</v>
      </c>
      <c r="Z684" s="32">
        <f>SUMIFS('Capex forecast'!J$7:J$210,'Capex forecast'!$T$7:$T$210,$Q684,'Capex forecast'!$S$7:$S$210,$S684,'Capex forecast'!$Q$7:$Q$210,"Augex")</f>
        <v>0</v>
      </c>
      <c r="AA684" s="32">
        <f>SUMIFS('Capex forecast'!K$7:K$210,'Capex forecast'!$T$7:$T$210,$Q684,'Capex forecast'!$S$7:$S$210,$S684,'Capex forecast'!$Q$7:$Q$210,"Augex")</f>
        <v>0</v>
      </c>
      <c r="AB684" s="32">
        <f>SUMIFS('Capex forecast'!L$7:L$210,'Capex forecast'!$T$7:$T$210,$Q684,'Capex forecast'!$S$7:$S$210,$S684,'Capex forecast'!$Q$7:$Q$210,"Augex")</f>
        <v>0</v>
      </c>
      <c r="AC684" s="32">
        <f>SUMIFS('Capex forecast'!M$7:M$210,'Capex forecast'!$T$7:$T$210,$Q684,'Capex forecast'!$S$7:$S$210,$S684,'Capex forecast'!$Q$7:$Q$210,"Augex")</f>
        <v>0</v>
      </c>
      <c r="AD684" s="32">
        <f>SUMIFS('Capex forecast'!N$7:N$210,'Capex forecast'!$T$7:$T$210,$Q684,'Capex forecast'!$S$7:$S$210,$S684,'Capex forecast'!$Q$7:$Q$210,"Augex")</f>
        <v>0</v>
      </c>
      <c r="AF684" s="6" t="s">
        <v>29</v>
      </c>
      <c r="AG684" s="6" t="str">
        <f>INDEX('Raw demand forecast'!$M$7:$M$5830,MATCH($Q684,'Raw demand forecast'!$B$7:$B$5830,0))</f>
        <v>No</v>
      </c>
      <c r="AH684" s="6" t="str">
        <f>IF(COUNTIF($AF$93:AF684,$B684) = 1, "LV", IF(COUNTIF($AF$93:AF684,$B684) = 2, "HV", "ST"))</f>
        <v>ST</v>
      </c>
      <c r="AI684" s="6" t="str">
        <f>INDEX('Demand forecast and growth rate'!$E$7:$E$273,MATCH($Q684,'Demand forecast and growth rate'!$B$7:$B$273,0))</f>
        <v>Steady/falling</v>
      </c>
      <c r="AJ684" s="53">
        <f>SUMIFS('Capex forecast'!E$7:E$210,'Capex forecast'!$T$7:$T$210,$AF684,'Capex forecast'!$S$7:$S$210,$AH684,'Capex forecast'!$Q$7:$Q$210,"Repex")</f>
        <v>0</v>
      </c>
      <c r="AK684" s="53">
        <f>SUMIFS('Capex forecast'!F$7:F$210,'Capex forecast'!$T$7:$T$210,$AF684,'Capex forecast'!$S$7:$S$210,$AH684,'Capex forecast'!$Q$7:$Q$210,"Repex")</f>
        <v>0</v>
      </c>
      <c r="AL684" s="53">
        <f>SUMIFS('Capex forecast'!G$7:G$210,'Capex forecast'!$T$7:$T$210,$AF684,'Capex forecast'!$S$7:$S$210,$AH684,'Capex forecast'!$Q$7:$Q$210,"Repex")</f>
        <v>0</v>
      </c>
      <c r="AM684" s="53">
        <f>SUMIFS('Capex forecast'!H$7:H$210,'Capex forecast'!$T$7:$T$210,$AF684,'Capex forecast'!$S$7:$S$210,$AH684,'Capex forecast'!$Q$7:$Q$210,"Repex")</f>
        <v>0</v>
      </c>
      <c r="AN684" s="53">
        <f>SUMIFS('Capex forecast'!I$7:I$210,'Capex forecast'!$T$7:$T$210,$AF684,'Capex forecast'!$S$7:$S$210,$AH684,'Capex forecast'!$Q$7:$Q$210,"Repex")</f>
        <v>0</v>
      </c>
      <c r="AO684" s="53">
        <f>SUMIFS('Capex forecast'!J$7:J$210,'Capex forecast'!$T$7:$T$210,$AF684,'Capex forecast'!$S$7:$S$210,$AH684,'Capex forecast'!$Q$7:$Q$210,"Repex")</f>
        <v>0</v>
      </c>
      <c r="AP684" s="53">
        <f>SUMIFS('Capex forecast'!K$7:K$210,'Capex forecast'!$T$7:$T$210,$AF684,'Capex forecast'!$S$7:$S$210,$AH684,'Capex forecast'!$Q$7:$Q$210,"Repex")</f>
        <v>0</v>
      </c>
      <c r="AQ684" s="53">
        <f>SUMIFS('Capex forecast'!L$7:L$210,'Capex forecast'!$T$7:$T$210,$AF684,'Capex forecast'!$S$7:$S$210,$AH684,'Capex forecast'!$Q$7:$Q$210,"Repex")</f>
        <v>0</v>
      </c>
      <c r="AR684" s="53">
        <f>SUMIFS('Capex forecast'!M$7:M$210,'Capex forecast'!$T$7:$T$210,$AF684,'Capex forecast'!$S$7:$S$210,$AH684,'Capex forecast'!$Q$7:$Q$210,"Repex")</f>
        <v>0</v>
      </c>
      <c r="AS684" s="53">
        <f>SUMIFS('Capex forecast'!N$7:N$210,'Capex forecast'!$T$7:$T$210,$AF684,'Capex forecast'!$S$7:$S$210,$AH684,'Capex forecast'!$Q$7:$Q$210,"Repex")</f>
        <v>0</v>
      </c>
    </row>
    <row r="685" spans="2:45" ht="15">
      <c r="B685" s="6" t="s">
        <v>105</v>
      </c>
      <c r="C685" s="6" t="str">
        <f>INDEX('Raw demand forecast'!$M$7:$M$5830,MATCH($B685,'Raw demand forecast'!$B$7:$B$5830,0))</f>
        <v>No</v>
      </c>
      <c r="D685" s="6" t="str">
        <f>IF(COUNTIF($B$93:B685,$B685) = 1, "LV", IF(COUNTIF($B$93:B685,$B685) = 2, "HV", "ST"))</f>
        <v>ST</v>
      </c>
      <c r="E685" s="6" t="str">
        <f>INDEX('Demand forecast and growth rate'!$E$7:$E$273,MATCH($B685,'Demand forecast and growth rate'!$B$7:$B$273,0))</f>
        <v>Steady/falling</v>
      </c>
      <c r="F685" s="32">
        <f>SUMIFS('Capex forecast'!E$7:E$210,'Capex forecast'!$T$7:$T$210,'Allocation of site-spec costs'!$B685,'Capex forecast'!$S$7:$S$210,'Allocation of site-spec costs'!$D685,'Capex forecast'!$Q$7:$Q$210,"Customer Connection")</f>
        <v>0</v>
      </c>
      <c r="G685" s="32">
        <f>SUMIFS('Capex forecast'!F$7:F$210,'Capex forecast'!$T$7:$T$210,'Allocation of site-spec costs'!$B685,'Capex forecast'!$S$7:$S$210,'Allocation of site-spec costs'!$D685,'Capex forecast'!$Q$7:$Q$210,"Customer Connection")</f>
        <v>0</v>
      </c>
      <c r="H685" s="32">
        <f>SUMIFS('Capex forecast'!G$7:G$210,'Capex forecast'!$T$7:$T$210,'Allocation of site-spec costs'!$B685,'Capex forecast'!$S$7:$S$210,'Allocation of site-spec costs'!$D685,'Capex forecast'!$Q$7:$Q$210,"Customer Connection")</f>
        <v>0</v>
      </c>
      <c r="I685" s="32">
        <f>SUMIFS('Capex forecast'!H$7:H$210,'Capex forecast'!$T$7:$T$210,'Allocation of site-spec costs'!$B685,'Capex forecast'!$S$7:$S$210,'Allocation of site-spec costs'!$D685,'Capex forecast'!$Q$7:$Q$210,"Customer Connection")</f>
        <v>0</v>
      </c>
      <c r="J685" s="32">
        <f>SUMIFS('Capex forecast'!I$7:I$210,'Capex forecast'!$T$7:$T$210,'Allocation of site-spec costs'!$B685,'Capex forecast'!$S$7:$S$210,'Allocation of site-spec costs'!$D685,'Capex forecast'!$Q$7:$Q$210,"Customer Connection")</f>
        <v>0</v>
      </c>
      <c r="K685" s="32">
        <f>SUMIFS('Capex forecast'!J$7:J$210,'Capex forecast'!$T$7:$T$210,'Allocation of site-spec costs'!$B685,'Capex forecast'!$S$7:$S$210,'Allocation of site-spec costs'!$D685,'Capex forecast'!$Q$7:$Q$210,"Customer Connection")</f>
        <v>0</v>
      </c>
      <c r="L685" s="32">
        <f>SUMIFS('Capex forecast'!K$7:K$210,'Capex forecast'!$T$7:$T$210,'Allocation of site-spec costs'!$B685,'Capex forecast'!$S$7:$S$210,'Allocation of site-spec costs'!$D685,'Capex forecast'!$Q$7:$Q$210,"Customer Connection")</f>
        <v>0</v>
      </c>
      <c r="M685" s="32">
        <f>SUMIFS('Capex forecast'!L$7:L$210,'Capex forecast'!$T$7:$T$210,'Allocation of site-spec costs'!$B685,'Capex forecast'!$S$7:$S$210,'Allocation of site-spec costs'!$D685,'Capex forecast'!$Q$7:$Q$210,"Customer Connection")</f>
        <v>0</v>
      </c>
      <c r="N685" s="32">
        <f>SUMIFS('Capex forecast'!M$7:M$210,'Capex forecast'!$T$7:$T$210,'Allocation of site-spec costs'!$B685,'Capex forecast'!$S$7:$S$210,'Allocation of site-spec costs'!$D685,'Capex forecast'!$Q$7:$Q$210,"Customer Connection")</f>
        <v>0</v>
      </c>
      <c r="O685" s="32">
        <f>SUMIFS('Capex forecast'!N$7:N$210,'Capex forecast'!$T$7:$T$210,'Allocation of site-spec costs'!$B685,'Capex forecast'!$S$7:$S$210,'Allocation of site-spec costs'!$D685,'Capex forecast'!$Q$7:$Q$210,"Customer Connection")</f>
        <v>0</v>
      </c>
      <c r="Q685" s="6" t="s">
        <v>105</v>
      </c>
      <c r="R685" s="6" t="str">
        <f>INDEX('Raw demand forecast'!$M$7:$M$5830,MATCH($Q685,'Raw demand forecast'!$B$7:$B$5830,0))</f>
        <v>No</v>
      </c>
      <c r="S685" s="6" t="str">
        <f>IF(COUNTIF($Q$93:Q685,$B685) = 1, "LV", IF(COUNTIF($Q$93:Q685,$B685) = 2, "HV", "ST"))</f>
        <v>ST</v>
      </c>
      <c r="T685" s="6" t="str">
        <f>INDEX('Demand forecast and growth rate'!$E$7:$E$273,MATCH($Q685,'Demand forecast and growth rate'!$B$7:$B$273,0))</f>
        <v>Steady/falling</v>
      </c>
      <c r="U685" s="32">
        <f>SUMIFS('Capex forecast'!E$7:E$210,'Capex forecast'!$T$7:$T$210,$Q685,'Capex forecast'!$S$7:$S$210,$S685,'Capex forecast'!$Q$7:$Q$210,"Augex")</f>
        <v>0</v>
      </c>
      <c r="V685" s="32">
        <f>SUMIFS('Capex forecast'!F$7:F$210,'Capex forecast'!$T$7:$T$210,$Q685,'Capex forecast'!$S$7:$S$210,$S685,'Capex forecast'!$Q$7:$Q$210,"Augex")</f>
        <v>0</v>
      </c>
      <c r="W685" s="32">
        <f>SUMIFS('Capex forecast'!G$7:G$210,'Capex forecast'!$T$7:$T$210,$Q685,'Capex forecast'!$S$7:$S$210,$S685,'Capex forecast'!$Q$7:$Q$210,"Augex")</f>
        <v>0</v>
      </c>
      <c r="X685" s="32">
        <f>SUMIFS('Capex forecast'!H$7:H$210,'Capex forecast'!$T$7:$T$210,$Q685,'Capex forecast'!$S$7:$S$210,$S685,'Capex forecast'!$Q$7:$Q$210,"Augex")</f>
        <v>0</v>
      </c>
      <c r="Y685" s="32">
        <f>SUMIFS('Capex forecast'!I$7:I$210,'Capex forecast'!$T$7:$T$210,$Q685,'Capex forecast'!$S$7:$S$210,$S685,'Capex forecast'!$Q$7:$Q$210,"Augex")</f>
        <v>0</v>
      </c>
      <c r="Z685" s="32">
        <f>SUMIFS('Capex forecast'!J$7:J$210,'Capex forecast'!$T$7:$T$210,$Q685,'Capex forecast'!$S$7:$S$210,$S685,'Capex forecast'!$Q$7:$Q$210,"Augex")</f>
        <v>0</v>
      </c>
      <c r="AA685" s="32">
        <f>SUMIFS('Capex forecast'!K$7:K$210,'Capex forecast'!$T$7:$T$210,$Q685,'Capex forecast'!$S$7:$S$210,$S685,'Capex forecast'!$Q$7:$Q$210,"Augex")</f>
        <v>0</v>
      </c>
      <c r="AB685" s="32">
        <f>SUMIFS('Capex forecast'!L$7:L$210,'Capex forecast'!$T$7:$T$210,$Q685,'Capex forecast'!$S$7:$S$210,$S685,'Capex forecast'!$Q$7:$Q$210,"Augex")</f>
        <v>0</v>
      </c>
      <c r="AC685" s="32">
        <f>SUMIFS('Capex forecast'!M$7:M$210,'Capex forecast'!$T$7:$T$210,$Q685,'Capex forecast'!$S$7:$S$210,$S685,'Capex forecast'!$Q$7:$Q$210,"Augex")</f>
        <v>0</v>
      </c>
      <c r="AD685" s="32">
        <f>SUMIFS('Capex forecast'!N$7:N$210,'Capex forecast'!$T$7:$T$210,$Q685,'Capex forecast'!$S$7:$S$210,$S685,'Capex forecast'!$Q$7:$Q$210,"Augex")</f>
        <v>0</v>
      </c>
      <c r="AF685" s="6" t="s">
        <v>105</v>
      </c>
      <c r="AG685" s="6" t="str">
        <f>INDEX('Raw demand forecast'!$M$7:$M$5830,MATCH($Q685,'Raw demand forecast'!$B$7:$B$5830,0))</f>
        <v>No</v>
      </c>
      <c r="AH685" s="6" t="str">
        <f>IF(COUNTIF($AF$93:AF685,$B685) = 1, "LV", IF(COUNTIF($AF$93:AF685,$B685) = 2, "HV", "ST"))</f>
        <v>ST</v>
      </c>
      <c r="AI685" s="6" t="str">
        <f>INDEX('Demand forecast and growth rate'!$E$7:$E$273,MATCH($Q685,'Demand forecast and growth rate'!$B$7:$B$273,0))</f>
        <v>Steady/falling</v>
      </c>
      <c r="AJ685" s="53">
        <f>SUMIFS('Capex forecast'!E$7:E$210,'Capex forecast'!$T$7:$T$210,$AF685,'Capex forecast'!$S$7:$S$210,$AH685,'Capex forecast'!$Q$7:$Q$210,"Repex")</f>
        <v>0</v>
      </c>
      <c r="AK685" s="53">
        <f>SUMIFS('Capex forecast'!F$7:F$210,'Capex forecast'!$T$7:$T$210,$AF685,'Capex forecast'!$S$7:$S$210,$AH685,'Capex forecast'!$Q$7:$Q$210,"Repex")</f>
        <v>0</v>
      </c>
      <c r="AL685" s="53">
        <f>SUMIFS('Capex forecast'!G$7:G$210,'Capex forecast'!$T$7:$T$210,$AF685,'Capex forecast'!$S$7:$S$210,$AH685,'Capex forecast'!$Q$7:$Q$210,"Repex")</f>
        <v>0</v>
      </c>
      <c r="AM685" s="53">
        <f>SUMIFS('Capex forecast'!H$7:H$210,'Capex forecast'!$T$7:$T$210,$AF685,'Capex forecast'!$S$7:$S$210,$AH685,'Capex forecast'!$Q$7:$Q$210,"Repex")</f>
        <v>0</v>
      </c>
      <c r="AN685" s="53">
        <f>SUMIFS('Capex forecast'!I$7:I$210,'Capex forecast'!$T$7:$T$210,$AF685,'Capex forecast'!$S$7:$S$210,$AH685,'Capex forecast'!$Q$7:$Q$210,"Repex")</f>
        <v>0</v>
      </c>
      <c r="AO685" s="53">
        <f>SUMIFS('Capex forecast'!J$7:J$210,'Capex forecast'!$T$7:$T$210,$AF685,'Capex forecast'!$S$7:$S$210,$AH685,'Capex forecast'!$Q$7:$Q$210,"Repex")</f>
        <v>0</v>
      </c>
      <c r="AP685" s="53">
        <f>SUMIFS('Capex forecast'!K$7:K$210,'Capex forecast'!$T$7:$T$210,$AF685,'Capex forecast'!$S$7:$S$210,$AH685,'Capex forecast'!$Q$7:$Q$210,"Repex")</f>
        <v>0</v>
      </c>
      <c r="AQ685" s="53">
        <f>SUMIFS('Capex forecast'!L$7:L$210,'Capex forecast'!$T$7:$T$210,$AF685,'Capex forecast'!$S$7:$S$210,$AH685,'Capex forecast'!$Q$7:$Q$210,"Repex")</f>
        <v>0</v>
      </c>
      <c r="AR685" s="53">
        <f>SUMIFS('Capex forecast'!M$7:M$210,'Capex forecast'!$T$7:$T$210,$AF685,'Capex forecast'!$S$7:$S$210,$AH685,'Capex forecast'!$Q$7:$Q$210,"Repex")</f>
        <v>0</v>
      </c>
      <c r="AS685" s="53">
        <f>SUMIFS('Capex forecast'!N$7:N$210,'Capex forecast'!$T$7:$T$210,$AF685,'Capex forecast'!$S$7:$S$210,$AH685,'Capex forecast'!$Q$7:$Q$210,"Repex")</f>
        <v>0</v>
      </c>
    </row>
    <row r="686" spans="2:45" ht="15">
      <c r="B686" s="6" t="s">
        <v>107</v>
      </c>
      <c r="C686" s="6" t="str">
        <f>INDEX('Raw demand forecast'!$M$7:$M$5830,MATCH($B686,'Raw demand forecast'!$B$7:$B$5830,0))</f>
        <v>No</v>
      </c>
      <c r="D686" s="6" t="str">
        <f>IF(COUNTIF($B$93:B686,$B686) = 1, "LV", IF(COUNTIF($B$93:B686,$B686) = 2, "HV", "ST"))</f>
        <v>ST</v>
      </c>
      <c r="E686" s="6" t="str">
        <f>INDEX('Demand forecast and growth rate'!$E$7:$E$273,MATCH($B686,'Demand forecast and growth rate'!$B$7:$B$273,0))</f>
        <v>Steady/falling</v>
      </c>
      <c r="F686" s="32">
        <f>SUMIFS('Capex forecast'!E$7:E$210,'Capex forecast'!$T$7:$T$210,'Allocation of site-spec costs'!$B686,'Capex forecast'!$S$7:$S$210,'Allocation of site-spec costs'!$D686,'Capex forecast'!$Q$7:$Q$210,"Customer Connection")</f>
        <v>0</v>
      </c>
      <c r="G686" s="32">
        <f>SUMIFS('Capex forecast'!F$7:F$210,'Capex forecast'!$T$7:$T$210,'Allocation of site-spec costs'!$B686,'Capex forecast'!$S$7:$S$210,'Allocation of site-spec costs'!$D686,'Capex forecast'!$Q$7:$Q$210,"Customer Connection")</f>
        <v>0</v>
      </c>
      <c r="H686" s="32">
        <f>SUMIFS('Capex forecast'!G$7:G$210,'Capex forecast'!$T$7:$T$210,'Allocation of site-spec costs'!$B686,'Capex forecast'!$S$7:$S$210,'Allocation of site-spec costs'!$D686,'Capex forecast'!$Q$7:$Q$210,"Customer Connection")</f>
        <v>0</v>
      </c>
      <c r="I686" s="32">
        <f>SUMIFS('Capex forecast'!H$7:H$210,'Capex forecast'!$T$7:$T$210,'Allocation of site-spec costs'!$B686,'Capex forecast'!$S$7:$S$210,'Allocation of site-spec costs'!$D686,'Capex forecast'!$Q$7:$Q$210,"Customer Connection")</f>
        <v>0</v>
      </c>
      <c r="J686" s="32">
        <f>SUMIFS('Capex forecast'!I$7:I$210,'Capex forecast'!$T$7:$T$210,'Allocation of site-spec costs'!$B686,'Capex forecast'!$S$7:$S$210,'Allocation of site-spec costs'!$D686,'Capex forecast'!$Q$7:$Q$210,"Customer Connection")</f>
        <v>0</v>
      </c>
      <c r="K686" s="32">
        <f>SUMIFS('Capex forecast'!J$7:J$210,'Capex forecast'!$T$7:$T$210,'Allocation of site-spec costs'!$B686,'Capex forecast'!$S$7:$S$210,'Allocation of site-spec costs'!$D686,'Capex forecast'!$Q$7:$Q$210,"Customer Connection")</f>
        <v>0</v>
      </c>
      <c r="L686" s="32">
        <f>SUMIFS('Capex forecast'!K$7:K$210,'Capex forecast'!$T$7:$T$210,'Allocation of site-spec costs'!$B686,'Capex forecast'!$S$7:$S$210,'Allocation of site-spec costs'!$D686,'Capex forecast'!$Q$7:$Q$210,"Customer Connection")</f>
        <v>0</v>
      </c>
      <c r="M686" s="32">
        <f>SUMIFS('Capex forecast'!L$7:L$210,'Capex forecast'!$T$7:$T$210,'Allocation of site-spec costs'!$B686,'Capex forecast'!$S$7:$S$210,'Allocation of site-spec costs'!$D686,'Capex forecast'!$Q$7:$Q$210,"Customer Connection")</f>
        <v>0</v>
      </c>
      <c r="N686" s="32">
        <f>SUMIFS('Capex forecast'!M$7:M$210,'Capex forecast'!$T$7:$T$210,'Allocation of site-spec costs'!$B686,'Capex forecast'!$S$7:$S$210,'Allocation of site-spec costs'!$D686,'Capex forecast'!$Q$7:$Q$210,"Customer Connection")</f>
        <v>0</v>
      </c>
      <c r="O686" s="32">
        <f>SUMIFS('Capex forecast'!N$7:N$210,'Capex forecast'!$T$7:$T$210,'Allocation of site-spec costs'!$B686,'Capex forecast'!$S$7:$S$210,'Allocation of site-spec costs'!$D686,'Capex forecast'!$Q$7:$Q$210,"Customer Connection")</f>
        <v>0</v>
      </c>
      <c r="Q686" s="6" t="s">
        <v>107</v>
      </c>
      <c r="R686" s="6" t="str">
        <f>INDEX('Raw demand forecast'!$M$7:$M$5830,MATCH($Q686,'Raw demand forecast'!$B$7:$B$5830,0))</f>
        <v>No</v>
      </c>
      <c r="S686" s="6" t="str">
        <f>IF(COUNTIF($Q$93:Q686,$B686) = 1, "LV", IF(COUNTIF($Q$93:Q686,$B686) = 2, "HV", "ST"))</f>
        <v>ST</v>
      </c>
      <c r="T686" s="6" t="str">
        <f>INDEX('Demand forecast and growth rate'!$E$7:$E$273,MATCH($Q686,'Demand forecast and growth rate'!$B$7:$B$273,0))</f>
        <v>Steady/falling</v>
      </c>
      <c r="U686" s="32">
        <f>SUMIFS('Capex forecast'!E$7:E$210,'Capex forecast'!$T$7:$T$210,$Q686,'Capex forecast'!$S$7:$S$210,$S686,'Capex forecast'!$Q$7:$Q$210,"Augex")</f>
        <v>0</v>
      </c>
      <c r="V686" s="32">
        <f>SUMIFS('Capex forecast'!F$7:F$210,'Capex forecast'!$T$7:$T$210,$Q686,'Capex forecast'!$S$7:$S$210,$S686,'Capex forecast'!$Q$7:$Q$210,"Augex")</f>
        <v>0</v>
      </c>
      <c r="W686" s="32">
        <f>SUMIFS('Capex forecast'!G$7:G$210,'Capex forecast'!$T$7:$T$210,$Q686,'Capex forecast'!$S$7:$S$210,$S686,'Capex forecast'!$Q$7:$Q$210,"Augex")</f>
        <v>0</v>
      </c>
      <c r="X686" s="32">
        <f>SUMIFS('Capex forecast'!H$7:H$210,'Capex forecast'!$T$7:$T$210,$Q686,'Capex forecast'!$S$7:$S$210,$S686,'Capex forecast'!$Q$7:$Q$210,"Augex")</f>
        <v>0</v>
      </c>
      <c r="Y686" s="32">
        <f>SUMIFS('Capex forecast'!I$7:I$210,'Capex forecast'!$T$7:$T$210,$Q686,'Capex forecast'!$S$7:$S$210,$S686,'Capex forecast'!$Q$7:$Q$210,"Augex")</f>
        <v>0</v>
      </c>
      <c r="Z686" s="32">
        <f>SUMIFS('Capex forecast'!J$7:J$210,'Capex forecast'!$T$7:$T$210,$Q686,'Capex forecast'!$S$7:$S$210,$S686,'Capex forecast'!$Q$7:$Q$210,"Augex")</f>
        <v>0</v>
      </c>
      <c r="AA686" s="32">
        <f>SUMIFS('Capex forecast'!K$7:K$210,'Capex forecast'!$T$7:$T$210,$Q686,'Capex forecast'!$S$7:$S$210,$S686,'Capex forecast'!$Q$7:$Q$210,"Augex")</f>
        <v>0</v>
      </c>
      <c r="AB686" s="32">
        <f>SUMIFS('Capex forecast'!L$7:L$210,'Capex forecast'!$T$7:$T$210,$Q686,'Capex forecast'!$S$7:$S$210,$S686,'Capex forecast'!$Q$7:$Q$210,"Augex")</f>
        <v>0</v>
      </c>
      <c r="AC686" s="32">
        <f>SUMIFS('Capex forecast'!M$7:M$210,'Capex forecast'!$T$7:$T$210,$Q686,'Capex forecast'!$S$7:$S$210,$S686,'Capex forecast'!$Q$7:$Q$210,"Augex")</f>
        <v>0</v>
      </c>
      <c r="AD686" s="32">
        <f>SUMIFS('Capex forecast'!N$7:N$210,'Capex forecast'!$T$7:$T$210,$Q686,'Capex forecast'!$S$7:$S$210,$S686,'Capex forecast'!$Q$7:$Q$210,"Augex")</f>
        <v>0</v>
      </c>
      <c r="AF686" s="6" t="s">
        <v>107</v>
      </c>
      <c r="AG686" s="6" t="str">
        <f>INDEX('Raw demand forecast'!$M$7:$M$5830,MATCH($Q686,'Raw demand forecast'!$B$7:$B$5830,0))</f>
        <v>No</v>
      </c>
      <c r="AH686" s="6" t="str">
        <f>IF(COUNTIF($AF$93:AF686,$B686) = 1, "LV", IF(COUNTIF($AF$93:AF686,$B686) = 2, "HV", "ST"))</f>
        <v>ST</v>
      </c>
      <c r="AI686" s="6" t="str">
        <f>INDEX('Demand forecast and growth rate'!$E$7:$E$273,MATCH($Q686,'Demand forecast and growth rate'!$B$7:$B$273,0))</f>
        <v>Steady/falling</v>
      </c>
      <c r="AJ686" s="53">
        <f>SUMIFS('Capex forecast'!E$7:E$210,'Capex forecast'!$T$7:$T$210,$AF686,'Capex forecast'!$S$7:$S$210,$AH686,'Capex forecast'!$Q$7:$Q$210,"Repex")</f>
        <v>0</v>
      </c>
      <c r="AK686" s="53">
        <f>SUMIFS('Capex forecast'!F$7:F$210,'Capex forecast'!$T$7:$T$210,$AF686,'Capex forecast'!$S$7:$S$210,$AH686,'Capex forecast'!$Q$7:$Q$210,"Repex")</f>
        <v>0</v>
      </c>
      <c r="AL686" s="53">
        <f>SUMIFS('Capex forecast'!G$7:G$210,'Capex forecast'!$T$7:$T$210,$AF686,'Capex forecast'!$S$7:$S$210,$AH686,'Capex forecast'!$Q$7:$Q$210,"Repex")</f>
        <v>0</v>
      </c>
      <c r="AM686" s="53">
        <f>SUMIFS('Capex forecast'!H$7:H$210,'Capex forecast'!$T$7:$T$210,$AF686,'Capex forecast'!$S$7:$S$210,$AH686,'Capex forecast'!$Q$7:$Q$210,"Repex")</f>
        <v>0</v>
      </c>
      <c r="AN686" s="53">
        <f>SUMIFS('Capex forecast'!I$7:I$210,'Capex forecast'!$T$7:$T$210,$AF686,'Capex forecast'!$S$7:$S$210,$AH686,'Capex forecast'!$Q$7:$Q$210,"Repex")</f>
        <v>0</v>
      </c>
      <c r="AO686" s="53">
        <f>SUMIFS('Capex forecast'!J$7:J$210,'Capex forecast'!$T$7:$T$210,$AF686,'Capex forecast'!$S$7:$S$210,$AH686,'Capex forecast'!$Q$7:$Q$210,"Repex")</f>
        <v>0</v>
      </c>
      <c r="AP686" s="53">
        <f>SUMIFS('Capex forecast'!K$7:K$210,'Capex forecast'!$T$7:$T$210,$AF686,'Capex forecast'!$S$7:$S$210,$AH686,'Capex forecast'!$Q$7:$Q$210,"Repex")</f>
        <v>0</v>
      </c>
      <c r="AQ686" s="53">
        <f>SUMIFS('Capex forecast'!L$7:L$210,'Capex forecast'!$T$7:$T$210,$AF686,'Capex forecast'!$S$7:$S$210,$AH686,'Capex forecast'!$Q$7:$Q$210,"Repex")</f>
        <v>0</v>
      </c>
      <c r="AR686" s="53">
        <f>SUMIFS('Capex forecast'!M$7:M$210,'Capex forecast'!$T$7:$T$210,$AF686,'Capex forecast'!$S$7:$S$210,$AH686,'Capex forecast'!$Q$7:$Q$210,"Repex")</f>
        <v>0</v>
      </c>
      <c r="AS686" s="53">
        <f>SUMIFS('Capex forecast'!N$7:N$210,'Capex forecast'!$T$7:$T$210,$AF686,'Capex forecast'!$S$7:$S$210,$AH686,'Capex forecast'!$Q$7:$Q$210,"Repex")</f>
        <v>0</v>
      </c>
    </row>
    <row r="687" spans="2:45" ht="15">
      <c r="B687" s="6" t="s">
        <v>134</v>
      </c>
      <c r="C687" s="6" t="str">
        <f>INDEX('Raw demand forecast'!$M$7:$M$5830,MATCH($B687,'Raw demand forecast'!$B$7:$B$5830,0))</f>
        <v>No</v>
      </c>
      <c r="D687" s="6" t="str">
        <f>IF(COUNTIF($B$93:B687,$B687) = 1, "LV", IF(COUNTIF($B$93:B687,$B687) = 2, "HV", "ST"))</f>
        <v>ST</v>
      </c>
      <c r="E687" s="6" t="str">
        <f>INDEX('Demand forecast and growth rate'!$E$7:$E$273,MATCH($B687,'Demand forecast and growth rate'!$B$7:$B$273,0))</f>
        <v>Steady/falling</v>
      </c>
      <c r="F687" s="32">
        <f>SUMIFS('Capex forecast'!E$7:E$210,'Capex forecast'!$T$7:$T$210,'Allocation of site-spec costs'!$B687,'Capex forecast'!$S$7:$S$210,'Allocation of site-spec costs'!$D687,'Capex forecast'!$Q$7:$Q$210,"Customer Connection")</f>
        <v>0</v>
      </c>
      <c r="G687" s="32">
        <f>SUMIFS('Capex forecast'!F$7:F$210,'Capex forecast'!$T$7:$T$210,'Allocation of site-spec costs'!$B687,'Capex forecast'!$S$7:$S$210,'Allocation of site-spec costs'!$D687,'Capex forecast'!$Q$7:$Q$210,"Customer Connection")</f>
        <v>0</v>
      </c>
      <c r="H687" s="32">
        <f>SUMIFS('Capex forecast'!G$7:G$210,'Capex forecast'!$T$7:$T$210,'Allocation of site-spec costs'!$B687,'Capex forecast'!$S$7:$S$210,'Allocation of site-spec costs'!$D687,'Capex forecast'!$Q$7:$Q$210,"Customer Connection")</f>
        <v>0</v>
      </c>
      <c r="I687" s="32">
        <f>SUMIFS('Capex forecast'!H$7:H$210,'Capex forecast'!$T$7:$T$210,'Allocation of site-spec costs'!$B687,'Capex forecast'!$S$7:$S$210,'Allocation of site-spec costs'!$D687,'Capex forecast'!$Q$7:$Q$210,"Customer Connection")</f>
        <v>0</v>
      </c>
      <c r="J687" s="32">
        <f>SUMIFS('Capex forecast'!I$7:I$210,'Capex forecast'!$T$7:$T$210,'Allocation of site-spec costs'!$B687,'Capex forecast'!$S$7:$S$210,'Allocation of site-spec costs'!$D687,'Capex forecast'!$Q$7:$Q$210,"Customer Connection")</f>
        <v>0</v>
      </c>
      <c r="K687" s="32">
        <f>SUMIFS('Capex forecast'!J$7:J$210,'Capex forecast'!$T$7:$T$210,'Allocation of site-spec costs'!$B687,'Capex forecast'!$S$7:$S$210,'Allocation of site-spec costs'!$D687,'Capex forecast'!$Q$7:$Q$210,"Customer Connection")</f>
        <v>0</v>
      </c>
      <c r="L687" s="32">
        <f>SUMIFS('Capex forecast'!K$7:K$210,'Capex forecast'!$T$7:$T$210,'Allocation of site-spec costs'!$B687,'Capex forecast'!$S$7:$S$210,'Allocation of site-spec costs'!$D687,'Capex forecast'!$Q$7:$Q$210,"Customer Connection")</f>
        <v>0</v>
      </c>
      <c r="M687" s="32">
        <f>SUMIFS('Capex forecast'!L$7:L$210,'Capex forecast'!$T$7:$T$210,'Allocation of site-spec costs'!$B687,'Capex forecast'!$S$7:$S$210,'Allocation of site-spec costs'!$D687,'Capex forecast'!$Q$7:$Q$210,"Customer Connection")</f>
        <v>0</v>
      </c>
      <c r="N687" s="32">
        <f>SUMIFS('Capex forecast'!M$7:M$210,'Capex forecast'!$T$7:$T$210,'Allocation of site-spec costs'!$B687,'Capex forecast'!$S$7:$S$210,'Allocation of site-spec costs'!$D687,'Capex forecast'!$Q$7:$Q$210,"Customer Connection")</f>
        <v>0</v>
      </c>
      <c r="O687" s="32">
        <f>SUMIFS('Capex forecast'!N$7:N$210,'Capex forecast'!$T$7:$T$210,'Allocation of site-spec costs'!$B687,'Capex forecast'!$S$7:$S$210,'Allocation of site-spec costs'!$D687,'Capex forecast'!$Q$7:$Q$210,"Customer Connection")</f>
        <v>0</v>
      </c>
      <c r="Q687" s="6" t="s">
        <v>134</v>
      </c>
      <c r="R687" s="6" t="str">
        <f>INDEX('Raw demand forecast'!$M$7:$M$5830,MATCH($Q687,'Raw demand forecast'!$B$7:$B$5830,0))</f>
        <v>No</v>
      </c>
      <c r="S687" s="6" t="str">
        <f>IF(COUNTIF($Q$93:Q687,$B687) = 1, "LV", IF(COUNTIF($Q$93:Q687,$B687) = 2, "HV", "ST"))</f>
        <v>ST</v>
      </c>
      <c r="T687" s="6" t="str">
        <f>INDEX('Demand forecast and growth rate'!$E$7:$E$273,MATCH($Q687,'Demand forecast and growth rate'!$B$7:$B$273,0))</f>
        <v>Steady/falling</v>
      </c>
      <c r="U687" s="32">
        <f>SUMIFS('Capex forecast'!E$7:E$210,'Capex forecast'!$T$7:$T$210,$Q687,'Capex forecast'!$S$7:$S$210,$S687,'Capex forecast'!$Q$7:$Q$210,"Augex")</f>
        <v>0</v>
      </c>
      <c r="V687" s="32">
        <f>SUMIFS('Capex forecast'!F$7:F$210,'Capex forecast'!$T$7:$T$210,$Q687,'Capex forecast'!$S$7:$S$210,$S687,'Capex forecast'!$Q$7:$Q$210,"Augex")</f>
        <v>0</v>
      </c>
      <c r="W687" s="32">
        <f>SUMIFS('Capex forecast'!G$7:G$210,'Capex forecast'!$T$7:$T$210,$Q687,'Capex forecast'!$S$7:$S$210,$S687,'Capex forecast'!$Q$7:$Q$210,"Augex")</f>
        <v>0</v>
      </c>
      <c r="X687" s="32">
        <f>SUMIFS('Capex forecast'!H$7:H$210,'Capex forecast'!$T$7:$T$210,$Q687,'Capex forecast'!$S$7:$S$210,$S687,'Capex forecast'!$Q$7:$Q$210,"Augex")</f>
        <v>0</v>
      </c>
      <c r="Y687" s="32">
        <f>SUMIFS('Capex forecast'!I$7:I$210,'Capex forecast'!$T$7:$T$210,$Q687,'Capex forecast'!$S$7:$S$210,$S687,'Capex forecast'!$Q$7:$Q$210,"Augex")</f>
        <v>0</v>
      </c>
      <c r="Z687" s="32">
        <f>SUMIFS('Capex forecast'!J$7:J$210,'Capex forecast'!$T$7:$T$210,$Q687,'Capex forecast'!$S$7:$S$210,$S687,'Capex forecast'!$Q$7:$Q$210,"Augex")</f>
        <v>0</v>
      </c>
      <c r="AA687" s="32">
        <f>SUMIFS('Capex forecast'!K$7:K$210,'Capex forecast'!$T$7:$T$210,$Q687,'Capex forecast'!$S$7:$S$210,$S687,'Capex forecast'!$Q$7:$Q$210,"Augex")</f>
        <v>0</v>
      </c>
      <c r="AB687" s="32">
        <f>SUMIFS('Capex forecast'!L$7:L$210,'Capex forecast'!$T$7:$T$210,$Q687,'Capex forecast'!$S$7:$S$210,$S687,'Capex forecast'!$Q$7:$Q$210,"Augex")</f>
        <v>0</v>
      </c>
      <c r="AC687" s="32">
        <f>SUMIFS('Capex forecast'!M$7:M$210,'Capex forecast'!$T$7:$T$210,$Q687,'Capex forecast'!$S$7:$S$210,$S687,'Capex forecast'!$Q$7:$Q$210,"Augex")</f>
        <v>0</v>
      </c>
      <c r="AD687" s="32">
        <f>SUMIFS('Capex forecast'!N$7:N$210,'Capex forecast'!$T$7:$T$210,$Q687,'Capex forecast'!$S$7:$S$210,$S687,'Capex forecast'!$Q$7:$Q$210,"Augex")</f>
        <v>0</v>
      </c>
      <c r="AF687" s="6" t="s">
        <v>134</v>
      </c>
      <c r="AG687" s="6" t="str">
        <f>INDEX('Raw demand forecast'!$M$7:$M$5830,MATCH($Q687,'Raw demand forecast'!$B$7:$B$5830,0))</f>
        <v>No</v>
      </c>
      <c r="AH687" s="6" t="str">
        <f>IF(COUNTIF($AF$93:AF687,$B687) = 1, "LV", IF(COUNTIF($AF$93:AF687,$B687) = 2, "HV", "ST"))</f>
        <v>ST</v>
      </c>
      <c r="AI687" s="6" t="str">
        <f>INDEX('Demand forecast and growth rate'!$E$7:$E$273,MATCH($Q687,'Demand forecast and growth rate'!$B$7:$B$273,0))</f>
        <v>Steady/falling</v>
      </c>
      <c r="AJ687" s="53">
        <f>SUMIFS('Capex forecast'!E$7:E$210,'Capex forecast'!$T$7:$T$210,$AF687,'Capex forecast'!$S$7:$S$210,$AH687,'Capex forecast'!$Q$7:$Q$210,"Repex")</f>
        <v>0</v>
      </c>
      <c r="AK687" s="53">
        <f>SUMIFS('Capex forecast'!F$7:F$210,'Capex forecast'!$T$7:$T$210,$AF687,'Capex forecast'!$S$7:$S$210,$AH687,'Capex forecast'!$Q$7:$Q$210,"Repex")</f>
        <v>0</v>
      </c>
      <c r="AL687" s="53">
        <f>SUMIFS('Capex forecast'!G$7:G$210,'Capex forecast'!$T$7:$T$210,$AF687,'Capex forecast'!$S$7:$S$210,$AH687,'Capex forecast'!$Q$7:$Q$210,"Repex")</f>
        <v>0</v>
      </c>
      <c r="AM687" s="53">
        <f>SUMIFS('Capex forecast'!H$7:H$210,'Capex forecast'!$T$7:$T$210,$AF687,'Capex forecast'!$S$7:$S$210,$AH687,'Capex forecast'!$Q$7:$Q$210,"Repex")</f>
        <v>0</v>
      </c>
      <c r="AN687" s="53">
        <f>SUMIFS('Capex forecast'!I$7:I$210,'Capex forecast'!$T$7:$T$210,$AF687,'Capex forecast'!$S$7:$S$210,$AH687,'Capex forecast'!$Q$7:$Q$210,"Repex")</f>
        <v>0</v>
      </c>
      <c r="AO687" s="53">
        <f>SUMIFS('Capex forecast'!J$7:J$210,'Capex forecast'!$T$7:$T$210,$AF687,'Capex forecast'!$S$7:$S$210,$AH687,'Capex forecast'!$Q$7:$Q$210,"Repex")</f>
        <v>0</v>
      </c>
      <c r="AP687" s="53">
        <f>SUMIFS('Capex forecast'!K$7:K$210,'Capex forecast'!$T$7:$T$210,$AF687,'Capex forecast'!$S$7:$S$210,$AH687,'Capex forecast'!$Q$7:$Q$210,"Repex")</f>
        <v>0</v>
      </c>
      <c r="AQ687" s="53">
        <f>SUMIFS('Capex forecast'!L$7:L$210,'Capex forecast'!$T$7:$T$210,$AF687,'Capex forecast'!$S$7:$S$210,$AH687,'Capex forecast'!$Q$7:$Q$210,"Repex")</f>
        <v>0</v>
      </c>
      <c r="AR687" s="53">
        <f>SUMIFS('Capex forecast'!M$7:M$210,'Capex forecast'!$T$7:$T$210,$AF687,'Capex forecast'!$S$7:$S$210,$AH687,'Capex forecast'!$Q$7:$Q$210,"Repex")</f>
        <v>0</v>
      </c>
      <c r="AS687" s="53">
        <f>SUMIFS('Capex forecast'!N$7:N$210,'Capex forecast'!$T$7:$T$210,$AF687,'Capex forecast'!$S$7:$S$210,$AH687,'Capex forecast'!$Q$7:$Q$210,"Repex")</f>
        <v>0</v>
      </c>
    </row>
    <row r="688" spans="2:45" ht="15">
      <c r="B688" s="6" t="s">
        <v>136</v>
      </c>
      <c r="C688" s="6" t="str">
        <f>INDEX('Raw demand forecast'!$M$7:$M$5830,MATCH($B688,'Raw demand forecast'!$B$7:$B$5830,0))</f>
        <v>No</v>
      </c>
      <c r="D688" s="6" t="str">
        <f>IF(COUNTIF($B$93:B688,$B688) = 1, "LV", IF(COUNTIF($B$93:B688,$B688) = 2, "HV", "ST"))</f>
        <v>ST</v>
      </c>
      <c r="E688" s="6" t="str">
        <f>INDEX('Demand forecast and growth rate'!$E$7:$E$273,MATCH($B688,'Demand forecast and growth rate'!$B$7:$B$273,0))</f>
        <v>Steady/falling</v>
      </c>
      <c r="F688" s="32">
        <f>SUMIFS('Capex forecast'!E$7:E$210,'Capex forecast'!$T$7:$T$210,'Allocation of site-spec costs'!$B688,'Capex forecast'!$S$7:$S$210,'Allocation of site-spec costs'!$D688,'Capex forecast'!$Q$7:$Q$210,"Customer Connection")</f>
        <v>0</v>
      </c>
      <c r="G688" s="32">
        <f>SUMIFS('Capex forecast'!F$7:F$210,'Capex forecast'!$T$7:$T$210,'Allocation of site-spec costs'!$B688,'Capex forecast'!$S$7:$S$210,'Allocation of site-spec costs'!$D688,'Capex forecast'!$Q$7:$Q$210,"Customer Connection")</f>
        <v>0</v>
      </c>
      <c r="H688" s="32">
        <f>SUMIFS('Capex forecast'!G$7:G$210,'Capex forecast'!$T$7:$T$210,'Allocation of site-spec costs'!$B688,'Capex forecast'!$S$7:$S$210,'Allocation of site-spec costs'!$D688,'Capex forecast'!$Q$7:$Q$210,"Customer Connection")</f>
        <v>0</v>
      </c>
      <c r="I688" s="32">
        <f>SUMIFS('Capex forecast'!H$7:H$210,'Capex forecast'!$T$7:$T$210,'Allocation of site-spec costs'!$B688,'Capex forecast'!$S$7:$S$210,'Allocation of site-spec costs'!$D688,'Capex forecast'!$Q$7:$Q$210,"Customer Connection")</f>
        <v>0</v>
      </c>
      <c r="J688" s="32">
        <f>SUMIFS('Capex forecast'!I$7:I$210,'Capex forecast'!$T$7:$T$210,'Allocation of site-spec costs'!$B688,'Capex forecast'!$S$7:$S$210,'Allocation of site-spec costs'!$D688,'Capex forecast'!$Q$7:$Q$210,"Customer Connection")</f>
        <v>0</v>
      </c>
      <c r="K688" s="32">
        <f>SUMIFS('Capex forecast'!J$7:J$210,'Capex forecast'!$T$7:$T$210,'Allocation of site-spec costs'!$B688,'Capex forecast'!$S$7:$S$210,'Allocation of site-spec costs'!$D688,'Capex forecast'!$Q$7:$Q$210,"Customer Connection")</f>
        <v>0</v>
      </c>
      <c r="L688" s="32">
        <f>SUMIFS('Capex forecast'!K$7:K$210,'Capex forecast'!$T$7:$T$210,'Allocation of site-spec costs'!$B688,'Capex forecast'!$S$7:$S$210,'Allocation of site-spec costs'!$D688,'Capex forecast'!$Q$7:$Q$210,"Customer Connection")</f>
        <v>0</v>
      </c>
      <c r="M688" s="32">
        <f>SUMIFS('Capex forecast'!L$7:L$210,'Capex forecast'!$T$7:$T$210,'Allocation of site-spec costs'!$B688,'Capex forecast'!$S$7:$S$210,'Allocation of site-spec costs'!$D688,'Capex forecast'!$Q$7:$Q$210,"Customer Connection")</f>
        <v>0</v>
      </c>
      <c r="N688" s="32">
        <f>SUMIFS('Capex forecast'!M$7:M$210,'Capex forecast'!$T$7:$T$210,'Allocation of site-spec costs'!$B688,'Capex forecast'!$S$7:$S$210,'Allocation of site-spec costs'!$D688,'Capex forecast'!$Q$7:$Q$210,"Customer Connection")</f>
        <v>0</v>
      </c>
      <c r="O688" s="32">
        <f>SUMIFS('Capex forecast'!N$7:N$210,'Capex forecast'!$T$7:$T$210,'Allocation of site-spec costs'!$B688,'Capex forecast'!$S$7:$S$210,'Allocation of site-spec costs'!$D688,'Capex forecast'!$Q$7:$Q$210,"Customer Connection")</f>
        <v>0</v>
      </c>
      <c r="Q688" s="6" t="s">
        <v>136</v>
      </c>
      <c r="R688" s="6" t="str">
        <f>INDEX('Raw demand forecast'!$M$7:$M$5830,MATCH($Q688,'Raw demand forecast'!$B$7:$B$5830,0))</f>
        <v>No</v>
      </c>
      <c r="S688" s="6" t="str">
        <f>IF(COUNTIF($Q$93:Q688,$B688) = 1, "LV", IF(COUNTIF($Q$93:Q688,$B688) = 2, "HV", "ST"))</f>
        <v>ST</v>
      </c>
      <c r="T688" s="6" t="str">
        <f>INDEX('Demand forecast and growth rate'!$E$7:$E$273,MATCH($Q688,'Demand forecast and growth rate'!$B$7:$B$273,0))</f>
        <v>Steady/falling</v>
      </c>
      <c r="U688" s="32">
        <f>SUMIFS('Capex forecast'!E$7:E$210,'Capex forecast'!$T$7:$T$210,$Q688,'Capex forecast'!$S$7:$S$210,$S688,'Capex forecast'!$Q$7:$Q$210,"Augex")</f>
        <v>0</v>
      </c>
      <c r="V688" s="32">
        <f>SUMIFS('Capex forecast'!F$7:F$210,'Capex forecast'!$T$7:$T$210,$Q688,'Capex forecast'!$S$7:$S$210,$S688,'Capex forecast'!$Q$7:$Q$210,"Augex")</f>
        <v>0</v>
      </c>
      <c r="W688" s="32">
        <f>SUMIFS('Capex forecast'!G$7:G$210,'Capex forecast'!$T$7:$T$210,$Q688,'Capex forecast'!$S$7:$S$210,$S688,'Capex forecast'!$Q$7:$Q$210,"Augex")</f>
        <v>0</v>
      </c>
      <c r="X688" s="32">
        <f>SUMIFS('Capex forecast'!H$7:H$210,'Capex forecast'!$T$7:$T$210,$Q688,'Capex forecast'!$S$7:$S$210,$S688,'Capex forecast'!$Q$7:$Q$210,"Augex")</f>
        <v>0</v>
      </c>
      <c r="Y688" s="32">
        <f>SUMIFS('Capex forecast'!I$7:I$210,'Capex forecast'!$T$7:$T$210,$Q688,'Capex forecast'!$S$7:$S$210,$S688,'Capex forecast'!$Q$7:$Q$210,"Augex")</f>
        <v>0</v>
      </c>
      <c r="Z688" s="32">
        <f>SUMIFS('Capex forecast'!J$7:J$210,'Capex forecast'!$T$7:$T$210,$Q688,'Capex forecast'!$S$7:$S$210,$S688,'Capex forecast'!$Q$7:$Q$210,"Augex")</f>
        <v>0</v>
      </c>
      <c r="AA688" s="32">
        <f>SUMIFS('Capex forecast'!K$7:K$210,'Capex forecast'!$T$7:$T$210,$Q688,'Capex forecast'!$S$7:$S$210,$S688,'Capex forecast'!$Q$7:$Q$210,"Augex")</f>
        <v>0</v>
      </c>
      <c r="AB688" s="32">
        <f>SUMIFS('Capex forecast'!L$7:L$210,'Capex forecast'!$T$7:$T$210,$Q688,'Capex forecast'!$S$7:$S$210,$S688,'Capex forecast'!$Q$7:$Q$210,"Augex")</f>
        <v>0</v>
      </c>
      <c r="AC688" s="32">
        <f>SUMIFS('Capex forecast'!M$7:M$210,'Capex forecast'!$T$7:$T$210,$Q688,'Capex forecast'!$S$7:$S$210,$S688,'Capex forecast'!$Q$7:$Q$210,"Augex")</f>
        <v>0</v>
      </c>
      <c r="AD688" s="32">
        <f>SUMIFS('Capex forecast'!N$7:N$210,'Capex forecast'!$T$7:$T$210,$Q688,'Capex forecast'!$S$7:$S$210,$S688,'Capex forecast'!$Q$7:$Q$210,"Augex")</f>
        <v>0</v>
      </c>
      <c r="AF688" s="6" t="s">
        <v>136</v>
      </c>
      <c r="AG688" s="6" t="str">
        <f>INDEX('Raw demand forecast'!$M$7:$M$5830,MATCH($Q688,'Raw demand forecast'!$B$7:$B$5830,0))</f>
        <v>No</v>
      </c>
      <c r="AH688" s="6" t="str">
        <f>IF(COUNTIF($AF$93:AF688,$B688) = 1, "LV", IF(COUNTIF($AF$93:AF688,$B688) = 2, "HV", "ST"))</f>
        <v>ST</v>
      </c>
      <c r="AI688" s="6" t="str">
        <f>INDEX('Demand forecast and growth rate'!$E$7:$E$273,MATCH($Q688,'Demand forecast and growth rate'!$B$7:$B$273,0))</f>
        <v>Steady/falling</v>
      </c>
      <c r="AJ688" s="53">
        <f>SUMIFS('Capex forecast'!E$7:E$210,'Capex forecast'!$T$7:$T$210,$AF688,'Capex forecast'!$S$7:$S$210,$AH688,'Capex forecast'!$Q$7:$Q$210,"Repex")</f>
        <v>0</v>
      </c>
      <c r="AK688" s="53">
        <f>SUMIFS('Capex forecast'!F$7:F$210,'Capex forecast'!$T$7:$T$210,$AF688,'Capex forecast'!$S$7:$S$210,$AH688,'Capex forecast'!$Q$7:$Q$210,"Repex")</f>
        <v>0</v>
      </c>
      <c r="AL688" s="53">
        <f>SUMIFS('Capex forecast'!G$7:G$210,'Capex forecast'!$T$7:$T$210,$AF688,'Capex forecast'!$S$7:$S$210,$AH688,'Capex forecast'!$Q$7:$Q$210,"Repex")</f>
        <v>0</v>
      </c>
      <c r="AM688" s="53">
        <f>SUMIFS('Capex forecast'!H$7:H$210,'Capex forecast'!$T$7:$T$210,$AF688,'Capex forecast'!$S$7:$S$210,$AH688,'Capex forecast'!$Q$7:$Q$210,"Repex")</f>
        <v>0</v>
      </c>
      <c r="AN688" s="53">
        <f>SUMIFS('Capex forecast'!I$7:I$210,'Capex forecast'!$T$7:$T$210,$AF688,'Capex forecast'!$S$7:$S$210,$AH688,'Capex forecast'!$Q$7:$Q$210,"Repex")</f>
        <v>0</v>
      </c>
      <c r="AO688" s="53">
        <f>SUMIFS('Capex forecast'!J$7:J$210,'Capex forecast'!$T$7:$T$210,$AF688,'Capex forecast'!$S$7:$S$210,$AH688,'Capex forecast'!$Q$7:$Q$210,"Repex")</f>
        <v>0</v>
      </c>
      <c r="AP688" s="53">
        <f>SUMIFS('Capex forecast'!K$7:K$210,'Capex forecast'!$T$7:$T$210,$AF688,'Capex forecast'!$S$7:$S$210,$AH688,'Capex forecast'!$Q$7:$Q$210,"Repex")</f>
        <v>0</v>
      </c>
      <c r="AQ688" s="53">
        <f>SUMIFS('Capex forecast'!L$7:L$210,'Capex forecast'!$T$7:$T$210,$AF688,'Capex forecast'!$S$7:$S$210,$AH688,'Capex forecast'!$Q$7:$Q$210,"Repex")</f>
        <v>0</v>
      </c>
      <c r="AR688" s="53">
        <f>SUMIFS('Capex forecast'!M$7:M$210,'Capex forecast'!$T$7:$T$210,$AF688,'Capex forecast'!$S$7:$S$210,$AH688,'Capex forecast'!$Q$7:$Q$210,"Repex")</f>
        <v>0</v>
      </c>
      <c r="AS688" s="53">
        <f>SUMIFS('Capex forecast'!N$7:N$210,'Capex forecast'!$T$7:$T$210,$AF688,'Capex forecast'!$S$7:$S$210,$AH688,'Capex forecast'!$Q$7:$Q$210,"Repex")</f>
        <v>0</v>
      </c>
    </row>
    <row r="689" spans="2:45" ht="15">
      <c r="B689" s="6" t="s">
        <v>629</v>
      </c>
      <c r="C689" s="6" t="str">
        <f>INDEX('Raw demand forecast'!$M$7:$M$5830,MATCH($B689,'Raw demand forecast'!$B$7:$B$5830,0))</f>
        <v>Yes</v>
      </c>
      <c r="D689" s="6" t="str">
        <f>IF(COUNTIF($B$93:B689,$B689) = 1, "LV", IF(COUNTIF($B$93:B689,$B689) = 2, "HV", "ST"))</f>
        <v>ST</v>
      </c>
      <c r="E689" s="6" t="str">
        <f>INDEX('Demand forecast and growth rate'!$E$7:$E$273,MATCH($B689,'Demand forecast and growth rate'!$B$7:$B$273,0))</f>
        <v>Steady/falling</v>
      </c>
      <c r="F689" s="32">
        <f>SUMIFS('Capex forecast'!E$7:E$210,'Capex forecast'!$T$7:$T$210,'Allocation of site-spec costs'!$B689,'Capex forecast'!$S$7:$S$210,'Allocation of site-spec costs'!$D689,'Capex forecast'!$Q$7:$Q$210,"Customer Connection")</f>
        <v>0</v>
      </c>
      <c r="G689" s="32">
        <f>SUMIFS('Capex forecast'!F$7:F$210,'Capex forecast'!$T$7:$T$210,'Allocation of site-spec costs'!$B689,'Capex forecast'!$S$7:$S$210,'Allocation of site-spec costs'!$D689,'Capex forecast'!$Q$7:$Q$210,"Customer Connection")</f>
        <v>0</v>
      </c>
      <c r="H689" s="32">
        <f>SUMIFS('Capex forecast'!G$7:G$210,'Capex forecast'!$T$7:$T$210,'Allocation of site-spec costs'!$B689,'Capex forecast'!$S$7:$S$210,'Allocation of site-spec costs'!$D689,'Capex forecast'!$Q$7:$Q$210,"Customer Connection")</f>
        <v>0</v>
      </c>
      <c r="I689" s="32">
        <f>SUMIFS('Capex forecast'!H$7:H$210,'Capex forecast'!$T$7:$T$210,'Allocation of site-spec costs'!$B689,'Capex forecast'!$S$7:$S$210,'Allocation of site-spec costs'!$D689,'Capex forecast'!$Q$7:$Q$210,"Customer Connection")</f>
        <v>0</v>
      </c>
      <c r="J689" s="32">
        <f>SUMIFS('Capex forecast'!I$7:I$210,'Capex forecast'!$T$7:$T$210,'Allocation of site-spec costs'!$B689,'Capex forecast'!$S$7:$S$210,'Allocation of site-spec costs'!$D689,'Capex forecast'!$Q$7:$Q$210,"Customer Connection")</f>
        <v>0</v>
      </c>
      <c r="K689" s="32">
        <f>SUMIFS('Capex forecast'!J$7:J$210,'Capex forecast'!$T$7:$T$210,'Allocation of site-spec costs'!$B689,'Capex forecast'!$S$7:$S$210,'Allocation of site-spec costs'!$D689,'Capex forecast'!$Q$7:$Q$210,"Customer Connection")</f>
        <v>0</v>
      </c>
      <c r="L689" s="32">
        <f>SUMIFS('Capex forecast'!K$7:K$210,'Capex forecast'!$T$7:$T$210,'Allocation of site-spec costs'!$B689,'Capex forecast'!$S$7:$S$210,'Allocation of site-spec costs'!$D689,'Capex forecast'!$Q$7:$Q$210,"Customer Connection")</f>
        <v>0</v>
      </c>
      <c r="M689" s="32">
        <f>SUMIFS('Capex forecast'!L$7:L$210,'Capex forecast'!$T$7:$T$210,'Allocation of site-spec costs'!$B689,'Capex forecast'!$S$7:$S$210,'Allocation of site-spec costs'!$D689,'Capex forecast'!$Q$7:$Q$210,"Customer Connection")</f>
        <v>0</v>
      </c>
      <c r="N689" s="32">
        <f>SUMIFS('Capex forecast'!M$7:M$210,'Capex forecast'!$T$7:$T$210,'Allocation of site-spec costs'!$B689,'Capex forecast'!$S$7:$S$210,'Allocation of site-spec costs'!$D689,'Capex forecast'!$Q$7:$Q$210,"Customer Connection")</f>
        <v>0</v>
      </c>
      <c r="O689" s="32">
        <f>SUMIFS('Capex forecast'!N$7:N$210,'Capex forecast'!$T$7:$T$210,'Allocation of site-spec costs'!$B689,'Capex forecast'!$S$7:$S$210,'Allocation of site-spec costs'!$D689,'Capex forecast'!$Q$7:$Q$210,"Customer Connection")</f>
        <v>0</v>
      </c>
      <c r="Q689" s="6" t="s">
        <v>629</v>
      </c>
      <c r="R689" s="6" t="str">
        <f>INDEX('Raw demand forecast'!$M$7:$M$5830,MATCH($Q689,'Raw demand forecast'!$B$7:$B$5830,0))</f>
        <v>Yes</v>
      </c>
      <c r="S689" s="6" t="str">
        <f>IF(COUNTIF($Q$93:Q689,$B689) = 1, "LV", IF(COUNTIF($Q$93:Q689,$B689) = 2, "HV", "ST"))</f>
        <v>ST</v>
      </c>
      <c r="T689" s="6" t="str">
        <f>INDEX('Demand forecast and growth rate'!$E$7:$E$273,MATCH($Q689,'Demand forecast and growth rate'!$B$7:$B$273,0))</f>
        <v>Steady/falling</v>
      </c>
      <c r="U689" s="32">
        <f>SUMIFS('Capex forecast'!E$7:E$210,'Capex forecast'!$T$7:$T$210,$Q689,'Capex forecast'!$S$7:$S$210,$S689,'Capex forecast'!$Q$7:$Q$210,"Augex")</f>
        <v>0</v>
      </c>
      <c r="V689" s="32">
        <f>SUMIFS('Capex forecast'!F$7:F$210,'Capex forecast'!$T$7:$T$210,$Q689,'Capex forecast'!$S$7:$S$210,$S689,'Capex forecast'!$Q$7:$Q$210,"Augex")</f>
        <v>0</v>
      </c>
      <c r="W689" s="32">
        <f>SUMIFS('Capex forecast'!G$7:G$210,'Capex forecast'!$T$7:$T$210,$Q689,'Capex forecast'!$S$7:$S$210,$S689,'Capex forecast'!$Q$7:$Q$210,"Augex")</f>
        <v>0</v>
      </c>
      <c r="X689" s="32">
        <f>SUMIFS('Capex forecast'!H$7:H$210,'Capex forecast'!$T$7:$T$210,$Q689,'Capex forecast'!$S$7:$S$210,$S689,'Capex forecast'!$Q$7:$Q$210,"Augex")</f>
        <v>0</v>
      </c>
      <c r="Y689" s="32">
        <f>SUMIFS('Capex forecast'!I$7:I$210,'Capex forecast'!$T$7:$T$210,$Q689,'Capex forecast'!$S$7:$S$210,$S689,'Capex forecast'!$Q$7:$Q$210,"Augex")</f>
        <v>0</v>
      </c>
      <c r="Z689" s="32">
        <f>SUMIFS('Capex forecast'!J$7:J$210,'Capex forecast'!$T$7:$T$210,$Q689,'Capex forecast'!$S$7:$S$210,$S689,'Capex forecast'!$Q$7:$Q$210,"Augex")</f>
        <v>0</v>
      </c>
      <c r="AA689" s="32">
        <f>SUMIFS('Capex forecast'!K$7:K$210,'Capex forecast'!$T$7:$T$210,$Q689,'Capex forecast'!$S$7:$S$210,$S689,'Capex forecast'!$Q$7:$Q$210,"Augex")</f>
        <v>0</v>
      </c>
      <c r="AB689" s="32">
        <f>SUMIFS('Capex forecast'!L$7:L$210,'Capex forecast'!$T$7:$T$210,$Q689,'Capex forecast'!$S$7:$S$210,$S689,'Capex forecast'!$Q$7:$Q$210,"Augex")</f>
        <v>0</v>
      </c>
      <c r="AC689" s="32">
        <f>SUMIFS('Capex forecast'!M$7:M$210,'Capex forecast'!$T$7:$T$210,$Q689,'Capex forecast'!$S$7:$S$210,$S689,'Capex forecast'!$Q$7:$Q$210,"Augex")</f>
        <v>0</v>
      </c>
      <c r="AD689" s="32">
        <f>SUMIFS('Capex forecast'!N$7:N$210,'Capex forecast'!$T$7:$T$210,$Q689,'Capex forecast'!$S$7:$S$210,$S689,'Capex forecast'!$Q$7:$Q$210,"Augex")</f>
        <v>0</v>
      </c>
      <c r="AF689" s="6" t="s">
        <v>629</v>
      </c>
      <c r="AG689" s="6" t="str">
        <f>INDEX('Raw demand forecast'!$M$7:$M$5830,MATCH($Q689,'Raw demand forecast'!$B$7:$B$5830,0))</f>
        <v>Yes</v>
      </c>
      <c r="AH689" s="6" t="str">
        <f>IF(COUNTIF($AF$93:AF689,$B689) = 1, "LV", IF(COUNTIF($AF$93:AF689,$B689) = 2, "HV", "ST"))</f>
        <v>ST</v>
      </c>
      <c r="AI689" s="6" t="str">
        <f>INDEX('Demand forecast and growth rate'!$E$7:$E$273,MATCH($Q689,'Demand forecast and growth rate'!$B$7:$B$273,0))</f>
        <v>Steady/falling</v>
      </c>
      <c r="AJ689" s="53">
        <f>SUMIFS('Capex forecast'!E$7:E$210,'Capex forecast'!$T$7:$T$210,$AF689,'Capex forecast'!$S$7:$S$210,$AH689,'Capex forecast'!$Q$7:$Q$210,"Repex")</f>
        <v>0</v>
      </c>
      <c r="AK689" s="53">
        <f>SUMIFS('Capex forecast'!F$7:F$210,'Capex forecast'!$T$7:$T$210,$AF689,'Capex forecast'!$S$7:$S$210,$AH689,'Capex forecast'!$Q$7:$Q$210,"Repex")</f>
        <v>0</v>
      </c>
      <c r="AL689" s="53">
        <f>SUMIFS('Capex forecast'!G$7:G$210,'Capex forecast'!$T$7:$T$210,$AF689,'Capex forecast'!$S$7:$S$210,$AH689,'Capex forecast'!$Q$7:$Q$210,"Repex")</f>
        <v>0</v>
      </c>
      <c r="AM689" s="53">
        <f>SUMIFS('Capex forecast'!H$7:H$210,'Capex forecast'!$T$7:$T$210,$AF689,'Capex forecast'!$S$7:$S$210,$AH689,'Capex forecast'!$Q$7:$Q$210,"Repex")</f>
        <v>0</v>
      </c>
      <c r="AN689" s="53">
        <f>SUMIFS('Capex forecast'!I$7:I$210,'Capex forecast'!$T$7:$T$210,$AF689,'Capex forecast'!$S$7:$S$210,$AH689,'Capex forecast'!$Q$7:$Q$210,"Repex")</f>
        <v>0</v>
      </c>
      <c r="AO689" s="53">
        <f>SUMIFS('Capex forecast'!J$7:J$210,'Capex forecast'!$T$7:$T$210,$AF689,'Capex forecast'!$S$7:$S$210,$AH689,'Capex forecast'!$Q$7:$Q$210,"Repex")</f>
        <v>0</v>
      </c>
      <c r="AP689" s="53">
        <f>SUMIFS('Capex forecast'!K$7:K$210,'Capex forecast'!$T$7:$T$210,$AF689,'Capex forecast'!$S$7:$S$210,$AH689,'Capex forecast'!$Q$7:$Q$210,"Repex")</f>
        <v>0</v>
      </c>
      <c r="AQ689" s="53">
        <f>SUMIFS('Capex forecast'!L$7:L$210,'Capex forecast'!$T$7:$T$210,$AF689,'Capex forecast'!$S$7:$S$210,$AH689,'Capex forecast'!$Q$7:$Q$210,"Repex")</f>
        <v>0</v>
      </c>
      <c r="AR689" s="53">
        <f>SUMIFS('Capex forecast'!M$7:M$210,'Capex forecast'!$T$7:$T$210,$AF689,'Capex forecast'!$S$7:$S$210,$AH689,'Capex forecast'!$Q$7:$Q$210,"Repex")</f>
        <v>0</v>
      </c>
      <c r="AS689" s="53">
        <f>SUMIFS('Capex forecast'!N$7:N$210,'Capex forecast'!$T$7:$T$210,$AF689,'Capex forecast'!$S$7:$S$210,$AH689,'Capex forecast'!$Q$7:$Q$210,"Repex")</f>
        <v>0</v>
      </c>
    </row>
    <row r="690" spans="2:45" ht="15">
      <c r="B690" s="6" t="s">
        <v>630</v>
      </c>
      <c r="C690" s="6" t="str">
        <f>INDEX('Raw demand forecast'!$M$7:$M$5830,MATCH($B690,'Raw demand forecast'!$B$7:$B$5830,0))</f>
        <v>Yes</v>
      </c>
      <c r="D690" s="6" t="str">
        <f>IF(COUNTIF($B$93:B690,$B690) = 1, "LV", IF(COUNTIF($B$93:B690,$B690) = 2, "HV", "ST"))</f>
        <v>ST</v>
      </c>
      <c r="E690" s="6" t="str">
        <f>INDEX('Demand forecast and growth rate'!$E$7:$E$273,MATCH($B690,'Demand forecast and growth rate'!$B$7:$B$273,0))</f>
        <v>Steady/falling</v>
      </c>
      <c r="F690" s="32">
        <f>SUMIFS('Capex forecast'!E$7:E$210,'Capex forecast'!$T$7:$T$210,'Allocation of site-spec costs'!$B690,'Capex forecast'!$S$7:$S$210,'Allocation of site-spec costs'!$D690,'Capex forecast'!$Q$7:$Q$210,"Customer Connection")</f>
        <v>0</v>
      </c>
      <c r="G690" s="32">
        <f>SUMIFS('Capex forecast'!F$7:F$210,'Capex forecast'!$T$7:$T$210,'Allocation of site-spec costs'!$B690,'Capex forecast'!$S$7:$S$210,'Allocation of site-spec costs'!$D690,'Capex forecast'!$Q$7:$Q$210,"Customer Connection")</f>
        <v>0</v>
      </c>
      <c r="H690" s="32">
        <f>SUMIFS('Capex forecast'!G$7:G$210,'Capex forecast'!$T$7:$T$210,'Allocation of site-spec costs'!$B690,'Capex forecast'!$S$7:$S$210,'Allocation of site-spec costs'!$D690,'Capex forecast'!$Q$7:$Q$210,"Customer Connection")</f>
        <v>0</v>
      </c>
      <c r="I690" s="32">
        <f>SUMIFS('Capex forecast'!H$7:H$210,'Capex forecast'!$T$7:$T$210,'Allocation of site-spec costs'!$B690,'Capex forecast'!$S$7:$S$210,'Allocation of site-spec costs'!$D690,'Capex forecast'!$Q$7:$Q$210,"Customer Connection")</f>
        <v>0</v>
      </c>
      <c r="J690" s="32">
        <f>SUMIFS('Capex forecast'!I$7:I$210,'Capex forecast'!$T$7:$T$210,'Allocation of site-spec costs'!$B690,'Capex forecast'!$S$7:$S$210,'Allocation of site-spec costs'!$D690,'Capex forecast'!$Q$7:$Q$210,"Customer Connection")</f>
        <v>0</v>
      </c>
      <c r="K690" s="32">
        <f>SUMIFS('Capex forecast'!J$7:J$210,'Capex forecast'!$T$7:$T$210,'Allocation of site-spec costs'!$B690,'Capex forecast'!$S$7:$S$210,'Allocation of site-spec costs'!$D690,'Capex forecast'!$Q$7:$Q$210,"Customer Connection")</f>
        <v>0</v>
      </c>
      <c r="L690" s="32">
        <f>SUMIFS('Capex forecast'!K$7:K$210,'Capex forecast'!$T$7:$T$210,'Allocation of site-spec costs'!$B690,'Capex forecast'!$S$7:$S$210,'Allocation of site-spec costs'!$D690,'Capex forecast'!$Q$7:$Q$210,"Customer Connection")</f>
        <v>0</v>
      </c>
      <c r="M690" s="32">
        <f>SUMIFS('Capex forecast'!L$7:L$210,'Capex forecast'!$T$7:$T$210,'Allocation of site-spec costs'!$B690,'Capex forecast'!$S$7:$S$210,'Allocation of site-spec costs'!$D690,'Capex forecast'!$Q$7:$Q$210,"Customer Connection")</f>
        <v>0</v>
      </c>
      <c r="N690" s="32">
        <f>SUMIFS('Capex forecast'!M$7:M$210,'Capex forecast'!$T$7:$T$210,'Allocation of site-spec costs'!$B690,'Capex forecast'!$S$7:$S$210,'Allocation of site-spec costs'!$D690,'Capex forecast'!$Q$7:$Q$210,"Customer Connection")</f>
        <v>0</v>
      </c>
      <c r="O690" s="32">
        <f>SUMIFS('Capex forecast'!N$7:N$210,'Capex forecast'!$T$7:$T$210,'Allocation of site-spec costs'!$B690,'Capex forecast'!$S$7:$S$210,'Allocation of site-spec costs'!$D690,'Capex forecast'!$Q$7:$Q$210,"Customer Connection")</f>
        <v>0</v>
      </c>
      <c r="Q690" s="6" t="s">
        <v>630</v>
      </c>
      <c r="R690" s="6" t="str">
        <f>INDEX('Raw demand forecast'!$M$7:$M$5830,MATCH($Q690,'Raw demand forecast'!$B$7:$B$5830,0))</f>
        <v>Yes</v>
      </c>
      <c r="S690" s="6" t="str">
        <f>IF(COUNTIF($Q$93:Q690,$B690) = 1, "LV", IF(COUNTIF($Q$93:Q690,$B690) = 2, "HV", "ST"))</f>
        <v>ST</v>
      </c>
      <c r="T690" s="6" t="str">
        <f>INDEX('Demand forecast and growth rate'!$E$7:$E$273,MATCH($Q690,'Demand forecast and growth rate'!$B$7:$B$273,0))</f>
        <v>Steady/falling</v>
      </c>
      <c r="U690" s="32">
        <f>SUMIFS('Capex forecast'!E$7:E$210,'Capex forecast'!$T$7:$T$210,$Q690,'Capex forecast'!$S$7:$S$210,$S690,'Capex forecast'!$Q$7:$Q$210,"Augex")</f>
        <v>0</v>
      </c>
      <c r="V690" s="32">
        <f>SUMIFS('Capex forecast'!F$7:F$210,'Capex forecast'!$T$7:$T$210,$Q690,'Capex forecast'!$S$7:$S$210,$S690,'Capex forecast'!$Q$7:$Q$210,"Augex")</f>
        <v>0</v>
      </c>
      <c r="W690" s="32">
        <f>SUMIFS('Capex forecast'!G$7:G$210,'Capex forecast'!$T$7:$T$210,$Q690,'Capex forecast'!$S$7:$S$210,$S690,'Capex forecast'!$Q$7:$Q$210,"Augex")</f>
        <v>0</v>
      </c>
      <c r="X690" s="32">
        <f>SUMIFS('Capex forecast'!H$7:H$210,'Capex forecast'!$T$7:$T$210,$Q690,'Capex forecast'!$S$7:$S$210,$S690,'Capex forecast'!$Q$7:$Q$210,"Augex")</f>
        <v>0</v>
      </c>
      <c r="Y690" s="32">
        <f>SUMIFS('Capex forecast'!I$7:I$210,'Capex forecast'!$T$7:$T$210,$Q690,'Capex forecast'!$S$7:$S$210,$S690,'Capex forecast'!$Q$7:$Q$210,"Augex")</f>
        <v>0</v>
      </c>
      <c r="Z690" s="32">
        <f>SUMIFS('Capex forecast'!J$7:J$210,'Capex forecast'!$T$7:$T$210,$Q690,'Capex forecast'!$S$7:$S$210,$S690,'Capex forecast'!$Q$7:$Q$210,"Augex")</f>
        <v>0</v>
      </c>
      <c r="AA690" s="32">
        <f>SUMIFS('Capex forecast'!K$7:K$210,'Capex forecast'!$T$7:$T$210,$Q690,'Capex forecast'!$S$7:$S$210,$S690,'Capex forecast'!$Q$7:$Q$210,"Augex")</f>
        <v>0</v>
      </c>
      <c r="AB690" s="32">
        <f>SUMIFS('Capex forecast'!L$7:L$210,'Capex forecast'!$T$7:$T$210,$Q690,'Capex forecast'!$S$7:$S$210,$S690,'Capex forecast'!$Q$7:$Q$210,"Augex")</f>
        <v>0</v>
      </c>
      <c r="AC690" s="32">
        <f>SUMIFS('Capex forecast'!M$7:M$210,'Capex forecast'!$T$7:$T$210,$Q690,'Capex forecast'!$S$7:$S$210,$S690,'Capex forecast'!$Q$7:$Q$210,"Augex")</f>
        <v>0</v>
      </c>
      <c r="AD690" s="32">
        <f>SUMIFS('Capex forecast'!N$7:N$210,'Capex forecast'!$T$7:$T$210,$Q690,'Capex forecast'!$S$7:$S$210,$S690,'Capex forecast'!$Q$7:$Q$210,"Augex")</f>
        <v>0</v>
      </c>
      <c r="AF690" s="6" t="s">
        <v>630</v>
      </c>
      <c r="AG690" s="6" t="str">
        <f>INDEX('Raw demand forecast'!$M$7:$M$5830,MATCH($Q690,'Raw demand forecast'!$B$7:$B$5830,0))</f>
        <v>Yes</v>
      </c>
      <c r="AH690" s="6" t="str">
        <f>IF(COUNTIF($AF$93:AF690,$B690) = 1, "LV", IF(COUNTIF($AF$93:AF690,$B690) = 2, "HV", "ST"))</f>
        <v>ST</v>
      </c>
      <c r="AI690" s="6" t="str">
        <f>INDEX('Demand forecast and growth rate'!$E$7:$E$273,MATCH($Q690,'Demand forecast and growth rate'!$B$7:$B$273,0))</f>
        <v>Steady/falling</v>
      </c>
      <c r="AJ690" s="53">
        <f>SUMIFS('Capex forecast'!E$7:E$210,'Capex forecast'!$T$7:$T$210,$AF690,'Capex forecast'!$S$7:$S$210,$AH690,'Capex forecast'!$Q$7:$Q$210,"Repex")</f>
        <v>0</v>
      </c>
      <c r="AK690" s="53">
        <f>SUMIFS('Capex forecast'!F$7:F$210,'Capex forecast'!$T$7:$T$210,$AF690,'Capex forecast'!$S$7:$S$210,$AH690,'Capex forecast'!$Q$7:$Q$210,"Repex")</f>
        <v>0</v>
      </c>
      <c r="AL690" s="53">
        <f>SUMIFS('Capex forecast'!G$7:G$210,'Capex forecast'!$T$7:$T$210,$AF690,'Capex forecast'!$S$7:$S$210,$AH690,'Capex forecast'!$Q$7:$Q$210,"Repex")</f>
        <v>0</v>
      </c>
      <c r="AM690" s="53">
        <f>SUMIFS('Capex forecast'!H$7:H$210,'Capex forecast'!$T$7:$T$210,$AF690,'Capex forecast'!$S$7:$S$210,$AH690,'Capex forecast'!$Q$7:$Q$210,"Repex")</f>
        <v>0</v>
      </c>
      <c r="AN690" s="53">
        <f>SUMIFS('Capex forecast'!I$7:I$210,'Capex forecast'!$T$7:$T$210,$AF690,'Capex forecast'!$S$7:$S$210,$AH690,'Capex forecast'!$Q$7:$Q$210,"Repex")</f>
        <v>0</v>
      </c>
      <c r="AO690" s="53">
        <f>SUMIFS('Capex forecast'!J$7:J$210,'Capex forecast'!$T$7:$T$210,$AF690,'Capex forecast'!$S$7:$S$210,$AH690,'Capex forecast'!$Q$7:$Q$210,"Repex")</f>
        <v>0</v>
      </c>
      <c r="AP690" s="53">
        <f>SUMIFS('Capex forecast'!K$7:K$210,'Capex forecast'!$T$7:$T$210,$AF690,'Capex forecast'!$S$7:$S$210,$AH690,'Capex forecast'!$Q$7:$Q$210,"Repex")</f>
        <v>0</v>
      </c>
      <c r="AQ690" s="53">
        <f>SUMIFS('Capex forecast'!L$7:L$210,'Capex forecast'!$T$7:$T$210,$AF690,'Capex forecast'!$S$7:$S$210,$AH690,'Capex forecast'!$Q$7:$Q$210,"Repex")</f>
        <v>0</v>
      </c>
      <c r="AR690" s="53">
        <f>SUMIFS('Capex forecast'!M$7:M$210,'Capex forecast'!$T$7:$T$210,$AF690,'Capex forecast'!$S$7:$S$210,$AH690,'Capex forecast'!$Q$7:$Q$210,"Repex")</f>
        <v>0</v>
      </c>
      <c r="AS690" s="53">
        <f>SUMIFS('Capex forecast'!N$7:N$210,'Capex forecast'!$T$7:$T$210,$AF690,'Capex forecast'!$S$7:$S$210,$AH690,'Capex forecast'!$Q$7:$Q$210,"Repex")</f>
        <v>0</v>
      </c>
    </row>
    <row r="691" spans="2:45" ht="15">
      <c r="B691" s="6" t="s">
        <v>635</v>
      </c>
      <c r="C691" s="6" t="str">
        <f>INDEX('Raw demand forecast'!$M$7:$M$5830,MATCH($B691,'Raw demand forecast'!$B$7:$B$5830,0))</f>
        <v>Yes</v>
      </c>
      <c r="D691" s="6" t="str">
        <f>IF(COUNTIF($B$93:B691,$B691) = 1, "LV", IF(COUNTIF($B$93:B691,$B691) = 2, "HV", "ST"))</f>
        <v>ST</v>
      </c>
      <c r="E691" s="6" t="str">
        <f>INDEX('Demand forecast and growth rate'!$E$7:$E$273,MATCH($B691,'Demand forecast and growth rate'!$B$7:$B$273,0))</f>
        <v>Steady/falling</v>
      </c>
      <c r="F691" s="32">
        <f>SUMIFS('Capex forecast'!E$7:E$210,'Capex forecast'!$T$7:$T$210,'Allocation of site-spec costs'!$B691,'Capex forecast'!$S$7:$S$210,'Allocation of site-spec costs'!$D691,'Capex forecast'!$Q$7:$Q$210,"Customer Connection")</f>
        <v>0</v>
      </c>
      <c r="G691" s="32">
        <f>SUMIFS('Capex forecast'!F$7:F$210,'Capex forecast'!$T$7:$T$210,'Allocation of site-spec costs'!$B691,'Capex forecast'!$S$7:$S$210,'Allocation of site-spec costs'!$D691,'Capex forecast'!$Q$7:$Q$210,"Customer Connection")</f>
        <v>0</v>
      </c>
      <c r="H691" s="32">
        <f>SUMIFS('Capex forecast'!G$7:G$210,'Capex forecast'!$T$7:$T$210,'Allocation of site-spec costs'!$B691,'Capex forecast'!$S$7:$S$210,'Allocation of site-spec costs'!$D691,'Capex forecast'!$Q$7:$Q$210,"Customer Connection")</f>
        <v>0</v>
      </c>
      <c r="I691" s="32">
        <f>SUMIFS('Capex forecast'!H$7:H$210,'Capex forecast'!$T$7:$T$210,'Allocation of site-spec costs'!$B691,'Capex forecast'!$S$7:$S$210,'Allocation of site-spec costs'!$D691,'Capex forecast'!$Q$7:$Q$210,"Customer Connection")</f>
        <v>0</v>
      </c>
      <c r="J691" s="32">
        <f>SUMIFS('Capex forecast'!I$7:I$210,'Capex forecast'!$T$7:$T$210,'Allocation of site-spec costs'!$B691,'Capex forecast'!$S$7:$S$210,'Allocation of site-spec costs'!$D691,'Capex forecast'!$Q$7:$Q$210,"Customer Connection")</f>
        <v>0</v>
      </c>
      <c r="K691" s="32">
        <f>SUMIFS('Capex forecast'!J$7:J$210,'Capex forecast'!$T$7:$T$210,'Allocation of site-spec costs'!$B691,'Capex forecast'!$S$7:$S$210,'Allocation of site-spec costs'!$D691,'Capex forecast'!$Q$7:$Q$210,"Customer Connection")</f>
        <v>0</v>
      </c>
      <c r="L691" s="32">
        <f>SUMIFS('Capex forecast'!K$7:K$210,'Capex forecast'!$T$7:$T$210,'Allocation of site-spec costs'!$B691,'Capex forecast'!$S$7:$S$210,'Allocation of site-spec costs'!$D691,'Capex forecast'!$Q$7:$Q$210,"Customer Connection")</f>
        <v>0</v>
      </c>
      <c r="M691" s="32">
        <f>SUMIFS('Capex forecast'!L$7:L$210,'Capex forecast'!$T$7:$T$210,'Allocation of site-spec costs'!$B691,'Capex forecast'!$S$7:$S$210,'Allocation of site-spec costs'!$D691,'Capex forecast'!$Q$7:$Q$210,"Customer Connection")</f>
        <v>0</v>
      </c>
      <c r="N691" s="32">
        <f>SUMIFS('Capex forecast'!M$7:M$210,'Capex forecast'!$T$7:$T$210,'Allocation of site-spec costs'!$B691,'Capex forecast'!$S$7:$S$210,'Allocation of site-spec costs'!$D691,'Capex forecast'!$Q$7:$Q$210,"Customer Connection")</f>
        <v>0</v>
      </c>
      <c r="O691" s="32">
        <f>SUMIFS('Capex forecast'!N$7:N$210,'Capex forecast'!$T$7:$T$210,'Allocation of site-spec costs'!$B691,'Capex forecast'!$S$7:$S$210,'Allocation of site-spec costs'!$D691,'Capex forecast'!$Q$7:$Q$210,"Customer Connection")</f>
        <v>0</v>
      </c>
      <c r="Q691" s="6" t="s">
        <v>635</v>
      </c>
      <c r="R691" s="6" t="str">
        <f>INDEX('Raw demand forecast'!$M$7:$M$5830,MATCH($Q691,'Raw demand forecast'!$B$7:$B$5830,0))</f>
        <v>Yes</v>
      </c>
      <c r="S691" s="6" t="str">
        <f>IF(COUNTIF($Q$93:Q691,$B691) = 1, "LV", IF(COUNTIF($Q$93:Q691,$B691) = 2, "HV", "ST"))</f>
        <v>ST</v>
      </c>
      <c r="T691" s="6" t="str">
        <f>INDEX('Demand forecast and growth rate'!$E$7:$E$273,MATCH($Q691,'Demand forecast and growth rate'!$B$7:$B$273,0))</f>
        <v>Steady/falling</v>
      </c>
      <c r="U691" s="32">
        <f>SUMIFS('Capex forecast'!E$7:E$210,'Capex forecast'!$T$7:$T$210,$Q691,'Capex forecast'!$S$7:$S$210,$S691,'Capex forecast'!$Q$7:$Q$210,"Augex")</f>
        <v>0</v>
      </c>
      <c r="V691" s="32">
        <f>SUMIFS('Capex forecast'!F$7:F$210,'Capex forecast'!$T$7:$T$210,$Q691,'Capex forecast'!$S$7:$S$210,$S691,'Capex forecast'!$Q$7:$Q$210,"Augex")</f>
        <v>0</v>
      </c>
      <c r="W691" s="32">
        <f>SUMIFS('Capex forecast'!G$7:G$210,'Capex forecast'!$T$7:$T$210,$Q691,'Capex forecast'!$S$7:$S$210,$S691,'Capex forecast'!$Q$7:$Q$210,"Augex")</f>
        <v>0</v>
      </c>
      <c r="X691" s="32">
        <f>SUMIFS('Capex forecast'!H$7:H$210,'Capex forecast'!$T$7:$T$210,$Q691,'Capex forecast'!$S$7:$S$210,$S691,'Capex forecast'!$Q$7:$Q$210,"Augex")</f>
        <v>0</v>
      </c>
      <c r="Y691" s="32">
        <f>SUMIFS('Capex forecast'!I$7:I$210,'Capex forecast'!$T$7:$T$210,$Q691,'Capex forecast'!$S$7:$S$210,$S691,'Capex forecast'!$Q$7:$Q$210,"Augex")</f>
        <v>0</v>
      </c>
      <c r="Z691" s="32">
        <f>SUMIFS('Capex forecast'!J$7:J$210,'Capex forecast'!$T$7:$T$210,$Q691,'Capex forecast'!$S$7:$S$210,$S691,'Capex forecast'!$Q$7:$Q$210,"Augex")</f>
        <v>0</v>
      </c>
      <c r="AA691" s="32">
        <f>SUMIFS('Capex forecast'!K$7:K$210,'Capex forecast'!$T$7:$T$210,$Q691,'Capex forecast'!$S$7:$S$210,$S691,'Capex forecast'!$Q$7:$Q$210,"Augex")</f>
        <v>0</v>
      </c>
      <c r="AB691" s="32">
        <f>SUMIFS('Capex forecast'!L$7:L$210,'Capex forecast'!$T$7:$T$210,$Q691,'Capex forecast'!$S$7:$S$210,$S691,'Capex forecast'!$Q$7:$Q$210,"Augex")</f>
        <v>0</v>
      </c>
      <c r="AC691" s="32">
        <f>SUMIFS('Capex forecast'!M$7:M$210,'Capex forecast'!$T$7:$T$210,$Q691,'Capex forecast'!$S$7:$S$210,$S691,'Capex forecast'!$Q$7:$Q$210,"Augex")</f>
        <v>0</v>
      </c>
      <c r="AD691" s="32">
        <f>SUMIFS('Capex forecast'!N$7:N$210,'Capex forecast'!$T$7:$T$210,$Q691,'Capex forecast'!$S$7:$S$210,$S691,'Capex forecast'!$Q$7:$Q$210,"Augex")</f>
        <v>0</v>
      </c>
      <c r="AF691" s="6" t="s">
        <v>635</v>
      </c>
      <c r="AG691" s="6" t="str">
        <f>INDEX('Raw demand forecast'!$M$7:$M$5830,MATCH($Q691,'Raw demand forecast'!$B$7:$B$5830,0))</f>
        <v>Yes</v>
      </c>
      <c r="AH691" s="6" t="str">
        <f>IF(COUNTIF($AF$93:AF691,$B691) = 1, "LV", IF(COUNTIF($AF$93:AF691,$B691) = 2, "HV", "ST"))</f>
        <v>ST</v>
      </c>
      <c r="AI691" s="6" t="str">
        <f>INDEX('Demand forecast and growth rate'!$E$7:$E$273,MATCH($Q691,'Demand forecast and growth rate'!$B$7:$B$273,0))</f>
        <v>Steady/falling</v>
      </c>
      <c r="AJ691" s="53">
        <f>SUMIFS('Capex forecast'!E$7:E$210,'Capex forecast'!$T$7:$T$210,$AF691,'Capex forecast'!$S$7:$S$210,$AH691,'Capex forecast'!$Q$7:$Q$210,"Repex")</f>
        <v>0</v>
      </c>
      <c r="AK691" s="53">
        <f>SUMIFS('Capex forecast'!F$7:F$210,'Capex forecast'!$T$7:$T$210,$AF691,'Capex forecast'!$S$7:$S$210,$AH691,'Capex forecast'!$Q$7:$Q$210,"Repex")</f>
        <v>0</v>
      </c>
      <c r="AL691" s="53">
        <f>SUMIFS('Capex forecast'!G$7:G$210,'Capex forecast'!$T$7:$T$210,$AF691,'Capex forecast'!$S$7:$S$210,$AH691,'Capex forecast'!$Q$7:$Q$210,"Repex")</f>
        <v>0</v>
      </c>
      <c r="AM691" s="53">
        <f>SUMIFS('Capex forecast'!H$7:H$210,'Capex forecast'!$T$7:$T$210,$AF691,'Capex forecast'!$S$7:$S$210,$AH691,'Capex forecast'!$Q$7:$Q$210,"Repex")</f>
        <v>0</v>
      </c>
      <c r="AN691" s="53">
        <f>SUMIFS('Capex forecast'!I$7:I$210,'Capex forecast'!$T$7:$T$210,$AF691,'Capex forecast'!$S$7:$S$210,$AH691,'Capex forecast'!$Q$7:$Q$210,"Repex")</f>
        <v>0</v>
      </c>
      <c r="AO691" s="53">
        <f>SUMIFS('Capex forecast'!J$7:J$210,'Capex forecast'!$T$7:$T$210,$AF691,'Capex forecast'!$S$7:$S$210,$AH691,'Capex forecast'!$Q$7:$Q$210,"Repex")</f>
        <v>0</v>
      </c>
      <c r="AP691" s="53">
        <f>SUMIFS('Capex forecast'!K$7:K$210,'Capex forecast'!$T$7:$T$210,$AF691,'Capex forecast'!$S$7:$S$210,$AH691,'Capex forecast'!$Q$7:$Q$210,"Repex")</f>
        <v>0</v>
      </c>
      <c r="AQ691" s="53">
        <f>SUMIFS('Capex forecast'!L$7:L$210,'Capex forecast'!$T$7:$T$210,$AF691,'Capex forecast'!$S$7:$S$210,$AH691,'Capex forecast'!$Q$7:$Q$210,"Repex")</f>
        <v>0</v>
      </c>
      <c r="AR691" s="53">
        <f>SUMIFS('Capex forecast'!M$7:M$210,'Capex forecast'!$T$7:$T$210,$AF691,'Capex forecast'!$S$7:$S$210,$AH691,'Capex forecast'!$Q$7:$Q$210,"Repex")</f>
        <v>0</v>
      </c>
      <c r="AS691" s="53">
        <f>SUMIFS('Capex forecast'!N$7:N$210,'Capex forecast'!$T$7:$T$210,$AF691,'Capex forecast'!$S$7:$S$210,$AH691,'Capex forecast'!$Q$7:$Q$210,"Repex")</f>
        <v>0</v>
      </c>
    </row>
    <row r="692" spans="2:45" ht="15">
      <c r="B692" s="6" t="s">
        <v>34</v>
      </c>
      <c r="C692" s="6" t="str">
        <f>INDEX('Raw demand forecast'!$M$7:$M$5830,MATCH($B692,'Raw demand forecast'!$B$7:$B$5830,0))</f>
        <v>No</v>
      </c>
      <c r="D692" s="6" t="str">
        <f>IF(COUNTIF($B$93:B692,$B692) = 1, "LV", IF(COUNTIF($B$93:B692,$B692) = 2, "HV", "ST"))</f>
        <v>ST</v>
      </c>
      <c r="E692" s="6" t="str">
        <f>INDEX('Demand forecast and growth rate'!$E$7:$E$273,MATCH($B692,'Demand forecast and growth rate'!$B$7:$B$273,0))</f>
        <v>Steady/falling</v>
      </c>
      <c r="F692" s="32">
        <f>SUMIFS('Capex forecast'!E$7:E$210,'Capex forecast'!$T$7:$T$210,'Allocation of site-spec costs'!$B692,'Capex forecast'!$S$7:$S$210,'Allocation of site-spec costs'!$D692,'Capex forecast'!$Q$7:$Q$210,"Customer Connection")</f>
        <v>0</v>
      </c>
      <c r="G692" s="32">
        <f>SUMIFS('Capex forecast'!F$7:F$210,'Capex forecast'!$T$7:$T$210,'Allocation of site-spec costs'!$B692,'Capex forecast'!$S$7:$S$210,'Allocation of site-spec costs'!$D692,'Capex forecast'!$Q$7:$Q$210,"Customer Connection")</f>
        <v>0</v>
      </c>
      <c r="H692" s="32">
        <f>SUMIFS('Capex forecast'!G$7:G$210,'Capex forecast'!$T$7:$T$210,'Allocation of site-spec costs'!$B692,'Capex forecast'!$S$7:$S$210,'Allocation of site-spec costs'!$D692,'Capex forecast'!$Q$7:$Q$210,"Customer Connection")</f>
        <v>0</v>
      </c>
      <c r="I692" s="32">
        <f>SUMIFS('Capex forecast'!H$7:H$210,'Capex forecast'!$T$7:$T$210,'Allocation of site-spec costs'!$B692,'Capex forecast'!$S$7:$S$210,'Allocation of site-spec costs'!$D692,'Capex forecast'!$Q$7:$Q$210,"Customer Connection")</f>
        <v>0</v>
      </c>
      <c r="J692" s="32">
        <f>SUMIFS('Capex forecast'!I$7:I$210,'Capex forecast'!$T$7:$T$210,'Allocation of site-spec costs'!$B692,'Capex forecast'!$S$7:$S$210,'Allocation of site-spec costs'!$D692,'Capex forecast'!$Q$7:$Q$210,"Customer Connection")</f>
        <v>0</v>
      </c>
      <c r="K692" s="32">
        <f>SUMIFS('Capex forecast'!J$7:J$210,'Capex forecast'!$T$7:$T$210,'Allocation of site-spec costs'!$B692,'Capex forecast'!$S$7:$S$210,'Allocation of site-spec costs'!$D692,'Capex forecast'!$Q$7:$Q$210,"Customer Connection")</f>
        <v>0</v>
      </c>
      <c r="L692" s="32">
        <f>SUMIFS('Capex forecast'!K$7:K$210,'Capex forecast'!$T$7:$T$210,'Allocation of site-spec costs'!$B692,'Capex forecast'!$S$7:$S$210,'Allocation of site-spec costs'!$D692,'Capex forecast'!$Q$7:$Q$210,"Customer Connection")</f>
        <v>0</v>
      </c>
      <c r="M692" s="32">
        <f>SUMIFS('Capex forecast'!L$7:L$210,'Capex forecast'!$T$7:$T$210,'Allocation of site-spec costs'!$B692,'Capex forecast'!$S$7:$S$210,'Allocation of site-spec costs'!$D692,'Capex forecast'!$Q$7:$Q$210,"Customer Connection")</f>
        <v>0</v>
      </c>
      <c r="N692" s="32">
        <f>SUMIFS('Capex forecast'!M$7:M$210,'Capex forecast'!$T$7:$T$210,'Allocation of site-spec costs'!$B692,'Capex forecast'!$S$7:$S$210,'Allocation of site-spec costs'!$D692,'Capex forecast'!$Q$7:$Q$210,"Customer Connection")</f>
        <v>0</v>
      </c>
      <c r="O692" s="32">
        <f>SUMIFS('Capex forecast'!N$7:N$210,'Capex forecast'!$T$7:$T$210,'Allocation of site-spec costs'!$B692,'Capex forecast'!$S$7:$S$210,'Allocation of site-spec costs'!$D692,'Capex forecast'!$Q$7:$Q$210,"Customer Connection")</f>
        <v>0</v>
      </c>
      <c r="Q692" s="6" t="s">
        <v>34</v>
      </c>
      <c r="R692" s="6" t="str">
        <f>INDEX('Raw demand forecast'!$M$7:$M$5830,MATCH($Q692,'Raw demand forecast'!$B$7:$B$5830,0))</f>
        <v>No</v>
      </c>
      <c r="S692" s="6" t="str">
        <f>IF(COUNTIF($Q$93:Q692,$B692) = 1, "LV", IF(COUNTIF($Q$93:Q692,$B692) = 2, "HV", "ST"))</f>
        <v>ST</v>
      </c>
      <c r="T692" s="6" t="str">
        <f>INDEX('Demand forecast and growth rate'!$E$7:$E$273,MATCH($Q692,'Demand forecast and growth rate'!$B$7:$B$273,0))</f>
        <v>Steady/falling</v>
      </c>
      <c r="U692" s="32">
        <f>SUMIFS('Capex forecast'!E$7:E$210,'Capex forecast'!$T$7:$T$210,$Q692,'Capex forecast'!$S$7:$S$210,$S692,'Capex forecast'!$Q$7:$Q$210,"Augex")</f>
        <v>0</v>
      </c>
      <c r="V692" s="32">
        <f>SUMIFS('Capex forecast'!F$7:F$210,'Capex forecast'!$T$7:$T$210,$Q692,'Capex forecast'!$S$7:$S$210,$S692,'Capex forecast'!$Q$7:$Q$210,"Augex")</f>
        <v>0</v>
      </c>
      <c r="W692" s="32">
        <f>SUMIFS('Capex forecast'!G$7:G$210,'Capex forecast'!$T$7:$T$210,$Q692,'Capex forecast'!$S$7:$S$210,$S692,'Capex forecast'!$Q$7:$Q$210,"Augex")</f>
        <v>0</v>
      </c>
      <c r="X692" s="32">
        <f>SUMIFS('Capex forecast'!H$7:H$210,'Capex forecast'!$T$7:$T$210,$Q692,'Capex forecast'!$S$7:$S$210,$S692,'Capex forecast'!$Q$7:$Q$210,"Augex")</f>
        <v>0</v>
      </c>
      <c r="Y692" s="32">
        <f>SUMIFS('Capex forecast'!I$7:I$210,'Capex forecast'!$T$7:$T$210,$Q692,'Capex forecast'!$S$7:$S$210,$S692,'Capex forecast'!$Q$7:$Q$210,"Augex")</f>
        <v>0</v>
      </c>
      <c r="Z692" s="32">
        <f>SUMIFS('Capex forecast'!J$7:J$210,'Capex forecast'!$T$7:$T$210,$Q692,'Capex forecast'!$S$7:$S$210,$S692,'Capex forecast'!$Q$7:$Q$210,"Augex")</f>
        <v>0</v>
      </c>
      <c r="AA692" s="32">
        <f>SUMIFS('Capex forecast'!K$7:K$210,'Capex forecast'!$T$7:$T$210,$Q692,'Capex forecast'!$S$7:$S$210,$S692,'Capex forecast'!$Q$7:$Q$210,"Augex")</f>
        <v>0</v>
      </c>
      <c r="AB692" s="32">
        <f>SUMIFS('Capex forecast'!L$7:L$210,'Capex forecast'!$T$7:$T$210,$Q692,'Capex forecast'!$S$7:$S$210,$S692,'Capex forecast'!$Q$7:$Q$210,"Augex")</f>
        <v>0</v>
      </c>
      <c r="AC692" s="32">
        <f>SUMIFS('Capex forecast'!M$7:M$210,'Capex forecast'!$T$7:$T$210,$Q692,'Capex forecast'!$S$7:$S$210,$S692,'Capex forecast'!$Q$7:$Q$210,"Augex")</f>
        <v>0</v>
      </c>
      <c r="AD692" s="32">
        <f>SUMIFS('Capex forecast'!N$7:N$210,'Capex forecast'!$T$7:$T$210,$Q692,'Capex forecast'!$S$7:$S$210,$S692,'Capex forecast'!$Q$7:$Q$210,"Augex")</f>
        <v>0</v>
      </c>
      <c r="AF692" s="6" t="s">
        <v>34</v>
      </c>
      <c r="AG692" s="6" t="str">
        <f>INDEX('Raw demand forecast'!$M$7:$M$5830,MATCH($Q692,'Raw demand forecast'!$B$7:$B$5830,0))</f>
        <v>No</v>
      </c>
      <c r="AH692" s="6" t="str">
        <f>IF(COUNTIF($AF$93:AF692,$B692) = 1, "LV", IF(COUNTIF($AF$93:AF692,$B692) = 2, "HV", "ST"))</f>
        <v>ST</v>
      </c>
      <c r="AI692" s="6" t="str">
        <f>INDEX('Demand forecast and growth rate'!$E$7:$E$273,MATCH($Q692,'Demand forecast and growth rate'!$B$7:$B$273,0))</f>
        <v>Steady/falling</v>
      </c>
      <c r="AJ692" s="53">
        <f>SUMIFS('Capex forecast'!E$7:E$210,'Capex forecast'!$T$7:$T$210,$AF692,'Capex forecast'!$S$7:$S$210,$AH692,'Capex forecast'!$Q$7:$Q$210,"Repex")</f>
        <v>0</v>
      </c>
      <c r="AK692" s="53">
        <f>SUMIFS('Capex forecast'!F$7:F$210,'Capex forecast'!$T$7:$T$210,$AF692,'Capex forecast'!$S$7:$S$210,$AH692,'Capex forecast'!$Q$7:$Q$210,"Repex")</f>
        <v>0</v>
      </c>
      <c r="AL692" s="53">
        <f>SUMIFS('Capex forecast'!G$7:G$210,'Capex forecast'!$T$7:$T$210,$AF692,'Capex forecast'!$S$7:$S$210,$AH692,'Capex forecast'!$Q$7:$Q$210,"Repex")</f>
        <v>0</v>
      </c>
      <c r="AM692" s="53">
        <f>SUMIFS('Capex forecast'!H$7:H$210,'Capex forecast'!$T$7:$T$210,$AF692,'Capex forecast'!$S$7:$S$210,$AH692,'Capex forecast'!$Q$7:$Q$210,"Repex")</f>
        <v>0</v>
      </c>
      <c r="AN692" s="53">
        <f>SUMIFS('Capex forecast'!I$7:I$210,'Capex forecast'!$T$7:$T$210,$AF692,'Capex forecast'!$S$7:$S$210,$AH692,'Capex forecast'!$Q$7:$Q$210,"Repex")</f>
        <v>0</v>
      </c>
      <c r="AO692" s="53">
        <f>SUMIFS('Capex forecast'!J$7:J$210,'Capex forecast'!$T$7:$T$210,$AF692,'Capex forecast'!$S$7:$S$210,$AH692,'Capex forecast'!$Q$7:$Q$210,"Repex")</f>
        <v>0</v>
      </c>
      <c r="AP692" s="53">
        <f>SUMIFS('Capex forecast'!K$7:K$210,'Capex forecast'!$T$7:$T$210,$AF692,'Capex forecast'!$S$7:$S$210,$AH692,'Capex forecast'!$Q$7:$Q$210,"Repex")</f>
        <v>0</v>
      </c>
      <c r="AQ692" s="53">
        <f>SUMIFS('Capex forecast'!L$7:L$210,'Capex forecast'!$T$7:$T$210,$AF692,'Capex forecast'!$S$7:$S$210,$AH692,'Capex forecast'!$Q$7:$Q$210,"Repex")</f>
        <v>0</v>
      </c>
      <c r="AR692" s="53">
        <f>SUMIFS('Capex forecast'!M$7:M$210,'Capex forecast'!$T$7:$T$210,$AF692,'Capex forecast'!$S$7:$S$210,$AH692,'Capex forecast'!$Q$7:$Q$210,"Repex")</f>
        <v>0</v>
      </c>
      <c r="AS692" s="53">
        <f>SUMIFS('Capex forecast'!N$7:N$210,'Capex forecast'!$T$7:$T$210,$AF692,'Capex forecast'!$S$7:$S$210,$AH692,'Capex forecast'!$Q$7:$Q$210,"Repex")</f>
        <v>0</v>
      </c>
    </row>
    <row r="693" spans="2:45" ht="15">
      <c r="B693" s="6" t="s">
        <v>39</v>
      </c>
      <c r="C693" s="6" t="str">
        <f>INDEX('Raw demand forecast'!$M$7:$M$5830,MATCH($B693,'Raw demand forecast'!$B$7:$B$5830,0))</f>
        <v>No</v>
      </c>
      <c r="D693" s="6" t="str">
        <f>IF(COUNTIF($B$93:B693,$B693) = 1, "LV", IF(COUNTIF($B$93:B693,$B693) = 2, "HV", "ST"))</f>
        <v>ST</v>
      </c>
      <c r="E693" s="6" t="str">
        <f>INDEX('Demand forecast and growth rate'!$E$7:$E$273,MATCH($B693,'Demand forecast and growth rate'!$B$7:$B$273,0))</f>
        <v>Steady/falling</v>
      </c>
      <c r="F693" s="32">
        <f>SUMIFS('Capex forecast'!E$7:E$210,'Capex forecast'!$T$7:$T$210,'Allocation of site-spec costs'!$B693,'Capex forecast'!$S$7:$S$210,'Allocation of site-spec costs'!$D693,'Capex forecast'!$Q$7:$Q$210,"Customer Connection")</f>
        <v>0</v>
      </c>
      <c r="G693" s="32">
        <f>SUMIFS('Capex forecast'!F$7:F$210,'Capex forecast'!$T$7:$T$210,'Allocation of site-spec costs'!$B693,'Capex forecast'!$S$7:$S$210,'Allocation of site-spec costs'!$D693,'Capex forecast'!$Q$7:$Q$210,"Customer Connection")</f>
        <v>0</v>
      </c>
      <c r="H693" s="32">
        <f>SUMIFS('Capex forecast'!G$7:G$210,'Capex forecast'!$T$7:$T$210,'Allocation of site-spec costs'!$B693,'Capex forecast'!$S$7:$S$210,'Allocation of site-spec costs'!$D693,'Capex forecast'!$Q$7:$Q$210,"Customer Connection")</f>
        <v>0</v>
      </c>
      <c r="I693" s="32">
        <f>SUMIFS('Capex forecast'!H$7:H$210,'Capex forecast'!$T$7:$T$210,'Allocation of site-spec costs'!$B693,'Capex forecast'!$S$7:$S$210,'Allocation of site-spec costs'!$D693,'Capex forecast'!$Q$7:$Q$210,"Customer Connection")</f>
        <v>0</v>
      </c>
      <c r="J693" s="32">
        <f>SUMIFS('Capex forecast'!I$7:I$210,'Capex forecast'!$T$7:$T$210,'Allocation of site-spec costs'!$B693,'Capex forecast'!$S$7:$S$210,'Allocation of site-spec costs'!$D693,'Capex forecast'!$Q$7:$Q$210,"Customer Connection")</f>
        <v>0</v>
      </c>
      <c r="K693" s="32">
        <f>SUMIFS('Capex forecast'!J$7:J$210,'Capex forecast'!$T$7:$T$210,'Allocation of site-spec costs'!$B693,'Capex forecast'!$S$7:$S$210,'Allocation of site-spec costs'!$D693,'Capex forecast'!$Q$7:$Q$210,"Customer Connection")</f>
        <v>0</v>
      </c>
      <c r="L693" s="32">
        <f>SUMIFS('Capex forecast'!K$7:K$210,'Capex forecast'!$T$7:$T$210,'Allocation of site-spec costs'!$B693,'Capex forecast'!$S$7:$S$210,'Allocation of site-spec costs'!$D693,'Capex forecast'!$Q$7:$Q$210,"Customer Connection")</f>
        <v>0</v>
      </c>
      <c r="M693" s="32">
        <f>SUMIFS('Capex forecast'!L$7:L$210,'Capex forecast'!$T$7:$T$210,'Allocation of site-spec costs'!$B693,'Capex forecast'!$S$7:$S$210,'Allocation of site-spec costs'!$D693,'Capex forecast'!$Q$7:$Q$210,"Customer Connection")</f>
        <v>0</v>
      </c>
      <c r="N693" s="32">
        <f>SUMIFS('Capex forecast'!M$7:M$210,'Capex forecast'!$T$7:$T$210,'Allocation of site-spec costs'!$B693,'Capex forecast'!$S$7:$S$210,'Allocation of site-spec costs'!$D693,'Capex forecast'!$Q$7:$Q$210,"Customer Connection")</f>
        <v>0</v>
      </c>
      <c r="O693" s="32">
        <f>SUMIFS('Capex forecast'!N$7:N$210,'Capex forecast'!$T$7:$T$210,'Allocation of site-spec costs'!$B693,'Capex forecast'!$S$7:$S$210,'Allocation of site-spec costs'!$D693,'Capex forecast'!$Q$7:$Q$210,"Customer Connection")</f>
        <v>0</v>
      </c>
      <c r="Q693" s="6" t="s">
        <v>39</v>
      </c>
      <c r="R693" s="6" t="str">
        <f>INDEX('Raw demand forecast'!$M$7:$M$5830,MATCH($Q693,'Raw demand forecast'!$B$7:$B$5830,0))</f>
        <v>No</v>
      </c>
      <c r="S693" s="6" t="str">
        <f>IF(COUNTIF($Q$93:Q693,$B693) = 1, "LV", IF(COUNTIF($Q$93:Q693,$B693) = 2, "HV", "ST"))</f>
        <v>ST</v>
      </c>
      <c r="T693" s="6" t="str">
        <f>INDEX('Demand forecast and growth rate'!$E$7:$E$273,MATCH($Q693,'Demand forecast and growth rate'!$B$7:$B$273,0))</f>
        <v>Steady/falling</v>
      </c>
      <c r="U693" s="32">
        <f>SUMIFS('Capex forecast'!E$7:E$210,'Capex forecast'!$T$7:$T$210,$Q693,'Capex forecast'!$S$7:$S$210,$S693,'Capex forecast'!$Q$7:$Q$210,"Augex")</f>
        <v>0</v>
      </c>
      <c r="V693" s="32">
        <f>SUMIFS('Capex forecast'!F$7:F$210,'Capex forecast'!$T$7:$T$210,$Q693,'Capex forecast'!$S$7:$S$210,$S693,'Capex forecast'!$Q$7:$Q$210,"Augex")</f>
        <v>0</v>
      </c>
      <c r="W693" s="32">
        <f>SUMIFS('Capex forecast'!G$7:G$210,'Capex forecast'!$T$7:$T$210,$Q693,'Capex forecast'!$S$7:$S$210,$S693,'Capex forecast'!$Q$7:$Q$210,"Augex")</f>
        <v>0</v>
      </c>
      <c r="X693" s="32">
        <f>SUMIFS('Capex forecast'!H$7:H$210,'Capex forecast'!$T$7:$T$210,$Q693,'Capex forecast'!$S$7:$S$210,$S693,'Capex forecast'!$Q$7:$Q$210,"Augex")</f>
        <v>0</v>
      </c>
      <c r="Y693" s="32">
        <f>SUMIFS('Capex forecast'!I$7:I$210,'Capex forecast'!$T$7:$T$210,$Q693,'Capex forecast'!$S$7:$S$210,$S693,'Capex forecast'!$Q$7:$Q$210,"Augex")</f>
        <v>0</v>
      </c>
      <c r="Z693" s="32">
        <f>SUMIFS('Capex forecast'!J$7:J$210,'Capex forecast'!$T$7:$T$210,$Q693,'Capex forecast'!$S$7:$S$210,$S693,'Capex forecast'!$Q$7:$Q$210,"Augex")</f>
        <v>0</v>
      </c>
      <c r="AA693" s="32">
        <f>SUMIFS('Capex forecast'!K$7:K$210,'Capex forecast'!$T$7:$T$210,$Q693,'Capex forecast'!$S$7:$S$210,$S693,'Capex forecast'!$Q$7:$Q$210,"Augex")</f>
        <v>0</v>
      </c>
      <c r="AB693" s="32">
        <f>SUMIFS('Capex forecast'!L$7:L$210,'Capex forecast'!$T$7:$T$210,$Q693,'Capex forecast'!$S$7:$S$210,$S693,'Capex forecast'!$Q$7:$Q$210,"Augex")</f>
        <v>0</v>
      </c>
      <c r="AC693" s="32">
        <f>SUMIFS('Capex forecast'!M$7:M$210,'Capex forecast'!$T$7:$T$210,$Q693,'Capex forecast'!$S$7:$S$210,$S693,'Capex forecast'!$Q$7:$Q$210,"Augex")</f>
        <v>0</v>
      </c>
      <c r="AD693" s="32">
        <f>SUMIFS('Capex forecast'!N$7:N$210,'Capex forecast'!$T$7:$T$210,$Q693,'Capex forecast'!$S$7:$S$210,$S693,'Capex forecast'!$Q$7:$Q$210,"Augex")</f>
        <v>0</v>
      </c>
      <c r="AF693" s="6" t="s">
        <v>39</v>
      </c>
      <c r="AG693" s="6" t="str">
        <f>INDEX('Raw demand forecast'!$M$7:$M$5830,MATCH($Q693,'Raw demand forecast'!$B$7:$B$5830,0))</f>
        <v>No</v>
      </c>
      <c r="AH693" s="6" t="str">
        <f>IF(COUNTIF($AF$93:AF693,$B693) = 1, "LV", IF(COUNTIF($AF$93:AF693,$B693) = 2, "HV", "ST"))</f>
        <v>ST</v>
      </c>
      <c r="AI693" s="6" t="str">
        <f>INDEX('Demand forecast and growth rate'!$E$7:$E$273,MATCH($Q693,'Demand forecast and growth rate'!$B$7:$B$273,0))</f>
        <v>Steady/falling</v>
      </c>
      <c r="AJ693" s="53">
        <f>SUMIFS('Capex forecast'!E$7:E$210,'Capex forecast'!$T$7:$T$210,$AF693,'Capex forecast'!$S$7:$S$210,$AH693,'Capex forecast'!$Q$7:$Q$210,"Repex")</f>
        <v>0</v>
      </c>
      <c r="AK693" s="53">
        <f>SUMIFS('Capex forecast'!F$7:F$210,'Capex forecast'!$T$7:$T$210,$AF693,'Capex forecast'!$S$7:$S$210,$AH693,'Capex forecast'!$Q$7:$Q$210,"Repex")</f>
        <v>0</v>
      </c>
      <c r="AL693" s="53">
        <f>SUMIFS('Capex forecast'!G$7:G$210,'Capex forecast'!$T$7:$T$210,$AF693,'Capex forecast'!$S$7:$S$210,$AH693,'Capex forecast'!$Q$7:$Q$210,"Repex")</f>
        <v>0</v>
      </c>
      <c r="AM693" s="53">
        <f>SUMIFS('Capex forecast'!H$7:H$210,'Capex forecast'!$T$7:$T$210,$AF693,'Capex forecast'!$S$7:$S$210,$AH693,'Capex forecast'!$Q$7:$Q$210,"Repex")</f>
        <v>0</v>
      </c>
      <c r="AN693" s="53">
        <f>SUMIFS('Capex forecast'!I$7:I$210,'Capex forecast'!$T$7:$T$210,$AF693,'Capex forecast'!$S$7:$S$210,$AH693,'Capex forecast'!$Q$7:$Q$210,"Repex")</f>
        <v>0</v>
      </c>
      <c r="AO693" s="53">
        <f>SUMIFS('Capex forecast'!J$7:J$210,'Capex forecast'!$T$7:$T$210,$AF693,'Capex forecast'!$S$7:$S$210,$AH693,'Capex forecast'!$Q$7:$Q$210,"Repex")</f>
        <v>0</v>
      </c>
      <c r="AP693" s="53">
        <f>SUMIFS('Capex forecast'!K$7:K$210,'Capex forecast'!$T$7:$T$210,$AF693,'Capex forecast'!$S$7:$S$210,$AH693,'Capex forecast'!$Q$7:$Q$210,"Repex")</f>
        <v>0</v>
      </c>
      <c r="AQ693" s="53">
        <f>SUMIFS('Capex forecast'!L$7:L$210,'Capex forecast'!$T$7:$T$210,$AF693,'Capex forecast'!$S$7:$S$210,$AH693,'Capex forecast'!$Q$7:$Q$210,"Repex")</f>
        <v>0</v>
      </c>
      <c r="AR693" s="53">
        <f>SUMIFS('Capex forecast'!M$7:M$210,'Capex forecast'!$T$7:$T$210,$AF693,'Capex forecast'!$S$7:$S$210,$AH693,'Capex forecast'!$Q$7:$Q$210,"Repex")</f>
        <v>0</v>
      </c>
      <c r="AS693" s="53">
        <f>SUMIFS('Capex forecast'!N$7:N$210,'Capex forecast'!$T$7:$T$210,$AF693,'Capex forecast'!$S$7:$S$210,$AH693,'Capex forecast'!$Q$7:$Q$210,"Repex")</f>
        <v>0</v>
      </c>
    </row>
    <row r="694" spans="2:45" ht="15">
      <c r="B694" s="6" t="s">
        <v>579</v>
      </c>
      <c r="C694" s="6" t="str">
        <f>INDEX('Raw demand forecast'!$M$7:$M$5830,MATCH($B694,'Raw demand forecast'!$B$7:$B$5830,0))</f>
        <v>Yes</v>
      </c>
      <c r="D694" s="6" t="str">
        <f>IF(COUNTIF($B$93:B694,$B694) = 1, "LV", IF(COUNTIF($B$93:B694,$B694) = 2, "HV", "ST"))</f>
        <v>ST</v>
      </c>
      <c r="E694" s="6" t="str">
        <f>INDEX('Demand forecast and growth rate'!$E$7:$E$273,MATCH($B694,'Demand forecast and growth rate'!$B$7:$B$273,0))</f>
        <v>Steady/falling</v>
      </c>
      <c r="F694" s="32">
        <f>SUMIFS('Capex forecast'!E$7:E$210,'Capex forecast'!$T$7:$T$210,'Allocation of site-spec costs'!$B694,'Capex forecast'!$S$7:$S$210,'Allocation of site-spec costs'!$D694,'Capex forecast'!$Q$7:$Q$210,"Customer Connection")</f>
        <v>0</v>
      </c>
      <c r="G694" s="32">
        <f>SUMIFS('Capex forecast'!F$7:F$210,'Capex forecast'!$T$7:$T$210,'Allocation of site-spec costs'!$B694,'Capex forecast'!$S$7:$S$210,'Allocation of site-spec costs'!$D694,'Capex forecast'!$Q$7:$Q$210,"Customer Connection")</f>
        <v>0</v>
      </c>
      <c r="H694" s="32">
        <f>SUMIFS('Capex forecast'!G$7:G$210,'Capex forecast'!$T$7:$T$210,'Allocation of site-spec costs'!$B694,'Capex forecast'!$S$7:$S$210,'Allocation of site-spec costs'!$D694,'Capex forecast'!$Q$7:$Q$210,"Customer Connection")</f>
        <v>0</v>
      </c>
      <c r="I694" s="32">
        <f>SUMIFS('Capex forecast'!H$7:H$210,'Capex forecast'!$T$7:$T$210,'Allocation of site-spec costs'!$B694,'Capex forecast'!$S$7:$S$210,'Allocation of site-spec costs'!$D694,'Capex forecast'!$Q$7:$Q$210,"Customer Connection")</f>
        <v>0</v>
      </c>
      <c r="J694" s="32">
        <f>SUMIFS('Capex forecast'!I$7:I$210,'Capex forecast'!$T$7:$T$210,'Allocation of site-spec costs'!$B694,'Capex forecast'!$S$7:$S$210,'Allocation of site-spec costs'!$D694,'Capex forecast'!$Q$7:$Q$210,"Customer Connection")</f>
        <v>0</v>
      </c>
      <c r="K694" s="32">
        <f>SUMIFS('Capex forecast'!J$7:J$210,'Capex forecast'!$T$7:$T$210,'Allocation of site-spec costs'!$B694,'Capex forecast'!$S$7:$S$210,'Allocation of site-spec costs'!$D694,'Capex forecast'!$Q$7:$Q$210,"Customer Connection")</f>
        <v>0</v>
      </c>
      <c r="L694" s="32">
        <f>SUMIFS('Capex forecast'!K$7:K$210,'Capex forecast'!$T$7:$T$210,'Allocation of site-spec costs'!$B694,'Capex forecast'!$S$7:$S$210,'Allocation of site-spec costs'!$D694,'Capex forecast'!$Q$7:$Q$210,"Customer Connection")</f>
        <v>0</v>
      </c>
      <c r="M694" s="32">
        <f>SUMIFS('Capex forecast'!L$7:L$210,'Capex forecast'!$T$7:$T$210,'Allocation of site-spec costs'!$B694,'Capex forecast'!$S$7:$S$210,'Allocation of site-spec costs'!$D694,'Capex forecast'!$Q$7:$Q$210,"Customer Connection")</f>
        <v>0</v>
      </c>
      <c r="N694" s="32">
        <f>SUMIFS('Capex forecast'!M$7:M$210,'Capex forecast'!$T$7:$T$210,'Allocation of site-spec costs'!$B694,'Capex forecast'!$S$7:$S$210,'Allocation of site-spec costs'!$D694,'Capex forecast'!$Q$7:$Q$210,"Customer Connection")</f>
        <v>0</v>
      </c>
      <c r="O694" s="32">
        <f>SUMIFS('Capex forecast'!N$7:N$210,'Capex forecast'!$T$7:$T$210,'Allocation of site-spec costs'!$B694,'Capex forecast'!$S$7:$S$210,'Allocation of site-spec costs'!$D694,'Capex forecast'!$Q$7:$Q$210,"Customer Connection")</f>
        <v>0</v>
      </c>
      <c r="Q694" s="6" t="s">
        <v>579</v>
      </c>
      <c r="R694" s="6" t="str">
        <f>INDEX('Raw demand forecast'!$M$7:$M$5830,MATCH($Q694,'Raw demand forecast'!$B$7:$B$5830,0))</f>
        <v>Yes</v>
      </c>
      <c r="S694" s="6" t="str">
        <f>IF(COUNTIF($Q$93:Q694,$B694) = 1, "LV", IF(COUNTIF($Q$93:Q694,$B694) = 2, "HV", "ST"))</f>
        <v>ST</v>
      </c>
      <c r="T694" s="6" t="str">
        <f>INDEX('Demand forecast and growth rate'!$E$7:$E$273,MATCH($Q694,'Demand forecast and growth rate'!$B$7:$B$273,0))</f>
        <v>Steady/falling</v>
      </c>
      <c r="U694" s="32">
        <f>SUMIFS('Capex forecast'!E$7:E$210,'Capex forecast'!$T$7:$T$210,$Q694,'Capex forecast'!$S$7:$S$210,$S694,'Capex forecast'!$Q$7:$Q$210,"Augex")</f>
        <v>0</v>
      </c>
      <c r="V694" s="32">
        <f>SUMIFS('Capex forecast'!F$7:F$210,'Capex forecast'!$T$7:$T$210,$Q694,'Capex forecast'!$S$7:$S$210,$S694,'Capex forecast'!$Q$7:$Q$210,"Augex")</f>
        <v>0</v>
      </c>
      <c r="W694" s="32">
        <f>SUMIFS('Capex forecast'!G$7:G$210,'Capex forecast'!$T$7:$T$210,$Q694,'Capex forecast'!$S$7:$S$210,$S694,'Capex forecast'!$Q$7:$Q$210,"Augex")</f>
        <v>0</v>
      </c>
      <c r="X694" s="32">
        <f>SUMIFS('Capex forecast'!H$7:H$210,'Capex forecast'!$T$7:$T$210,$Q694,'Capex forecast'!$S$7:$S$210,$S694,'Capex forecast'!$Q$7:$Q$210,"Augex")</f>
        <v>0</v>
      </c>
      <c r="Y694" s="32">
        <f>SUMIFS('Capex forecast'!I$7:I$210,'Capex forecast'!$T$7:$T$210,$Q694,'Capex forecast'!$S$7:$S$210,$S694,'Capex forecast'!$Q$7:$Q$210,"Augex")</f>
        <v>0</v>
      </c>
      <c r="Z694" s="32">
        <f>SUMIFS('Capex forecast'!J$7:J$210,'Capex forecast'!$T$7:$T$210,$Q694,'Capex forecast'!$S$7:$S$210,$S694,'Capex forecast'!$Q$7:$Q$210,"Augex")</f>
        <v>0</v>
      </c>
      <c r="AA694" s="32">
        <f>SUMIFS('Capex forecast'!K$7:K$210,'Capex forecast'!$T$7:$T$210,$Q694,'Capex forecast'!$S$7:$S$210,$S694,'Capex forecast'!$Q$7:$Q$210,"Augex")</f>
        <v>0</v>
      </c>
      <c r="AB694" s="32">
        <f>SUMIFS('Capex forecast'!L$7:L$210,'Capex forecast'!$T$7:$T$210,$Q694,'Capex forecast'!$S$7:$S$210,$S694,'Capex forecast'!$Q$7:$Q$210,"Augex")</f>
        <v>0</v>
      </c>
      <c r="AC694" s="32">
        <f>SUMIFS('Capex forecast'!M$7:M$210,'Capex forecast'!$T$7:$T$210,$Q694,'Capex forecast'!$S$7:$S$210,$S694,'Capex forecast'!$Q$7:$Q$210,"Augex")</f>
        <v>0</v>
      </c>
      <c r="AD694" s="32">
        <f>SUMIFS('Capex forecast'!N$7:N$210,'Capex forecast'!$T$7:$T$210,$Q694,'Capex forecast'!$S$7:$S$210,$S694,'Capex forecast'!$Q$7:$Q$210,"Augex")</f>
        <v>0</v>
      </c>
      <c r="AF694" s="6" t="s">
        <v>579</v>
      </c>
      <c r="AG694" s="6" t="str">
        <f>INDEX('Raw demand forecast'!$M$7:$M$5830,MATCH($Q694,'Raw demand forecast'!$B$7:$B$5830,0))</f>
        <v>Yes</v>
      </c>
      <c r="AH694" s="6" t="str">
        <f>IF(COUNTIF($AF$93:AF694,$B694) = 1, "LV", IF(COUNTIF($AF$93:AF694,$B694) = 2, "HV", "ST"))</f>
        <v>ST</v>
      </c>
      <c r="AI694" s="6" t="str">
        <f>INDEX('Demand forecast and growth rate'!$E$7:$E$273,MATCH($Q694,'Demand forecast and growth rate'!$B$7:$B$273,0))</f>
        <v>Steady/falling</v>
      </c>
      <c r="AJ694" s="53">
        <f>SUMIFS('Capex forecast'!E$7:E$210,'Capex forecast'!$T$7:$T$210,$AF694,'Capex forecast'!$S$7:$S$210,$AH694,'Capex forecast'!$Q$7:$Q$210,"Repex")</f>
        <v>0</v>
      </c>
      <c r="AK694" s="53">
        <f>SUMIFS('Capex forecast'!F$7:F$210,'Capex forecast'!$T$7:$T$210,$AF694,'Capex forecast'!$S$7:$S$210,$AH694,'Capex forecast'!$Q$7:$Q$210,"Repex")</f>
        <v>0</v>
      </c>
      <c r="AL694" s="53">
        <f>SUMIFS('Capex forecast'!G$7:G$210,'Capex forecast'!$T$7:$T$210,$AF694,'Capex forecast'!$S$7:$S$210,$AH694,'Capex forecast'!$Q$7:$Q$210,"Repex")</f>
        <v>0</v>
      </c>
      <c r="AM694" s="53">
        <f>SUMIFS('Capex forecast'!H$7:H$210,'Capex forecast'!$T$7:$T$210,$AF694,'Capex forecast'!$S$7:$S$210,$AH694,'Capex forecast'!$Q$7:$Q$210,"Repex")</f>
        <v>0</v>
      </c>
      <c r="AN694" s="53">
        <f>SUMIFS('Capex forecast'!I$7:I$210,'Capex forecast'!$T$7:$T$210,$AF694,'Capex forecast'!$S$7:$S$210,$AH694,'Capex forecast'!$Q$7:$Q$210,"Repex")</f>
        <v>0</v>
      </c>
      <c r="AO694" s="53">
        <f>SUMIFS('Capex forecast'!J$7:J$210,'Capex forecast'!$T$7:$T$210,$AF694,'Capex forecast'!$S$7:$S$210,$AH694,'Capex forecast'!$Q$7:$Q$210,"Repex")</f>
        <v>0</v>
      </c>
      <c r="AP694" s="53">
        <f>SUMIFS('Capex forecast'!K$7:K$210,'Capex forecast'!$T$7:$T$210,$AF694,'Capex forecast'!$S$7:$S$210,$AH694,'Capex forecast'!$Q$7:$Q$210,"Repex")</f>
        <v>0</v>
      </c>
      <c r="AQ694" s="53">
        <f>SUMIFS('Capex forecast'!L$7:L$210,'Capex forecast'!$T$7:$T$210,$AF694,'Capex forecast'!$S$7:$S$210,$AH694,'Capex forecast'!$Q$7:$Q$210,"Repex")</f>
        <v>0</v>
      </c>
      <c r="AR694" s="53">
        <f>SUMIFS('Capex forecast'!M$7:M$210,'Capex forecast'!$T$7:$T$210,$AF694,'Capex forecast'!$S$7:$S$210,$AH694,'Capex forecast'!$Q$7:$Q$210,"Repex")</f>
        <v>0</v>
      </c>
      <c r="AS694" s="53">
        <f>SUMIFS('Capex forecast'!N$7:N$210,'Capex forecast'!$T$7:$T$210,$AF694,'Capex forecast'!$S$7:$S$210,$AH694,'Capex forecast'!$Q$7:$Q$210,"Repex")</f>
        <v>0</v>
      </c>
    </row>
    <row r="695" spans="2:45" ht="15">
      <c r="B695" s="6" t="s">
        <v>58</v>
      </c>
      <c r="C695" s="6" t="str">
        <f>INDEX('Raw demand forecast'!$M$7:$M$5830,MATCH($B695,'Raw demand forecast'!$B$7:$B$5830,0))</f>
        <v>No</v>
      </c>
      <c r="D695" s="6" t="str">
        <f>IF(COUNTIF($B$93:B695,$B695) = 1, "LV", IF(COUNTIF($B$93:B695,$B695) = 2, "HV", "ST"))</f>
        <v>ST</v>
      </c>
      <c r="E695" s="6" t="str">
        <f>INDEX('Demand forecast and growth rate'!$E$7:$E$273,MATCH($B695,'Demand forecast and growth rate'!$B$7:$B$273,0))</f>
        <v>Small growth</v>
      </c>
      <c r="F695" s="32">
        <f>SUMIFS('Capex forecast'!E$7:E$210,'Capex forecast'!$T$7:$T$210,'Allocation of site-spec costs'!$B695,'Capex forecast'!$S$7:$S$210,'Allocation of site-spec costs'!$D695,'Capex forecast'!$Q$7:$Q$210,"Customer Connection")</f>
        <v>0</v>
      </c>
      <c r="G695" s="32">
        <f>SUMIFS('Capex forecast'!F$7:F$210,'Capex forecast'!$T$7:$T$210,'Allocation of site-spec costs'!$B695,'Capex forecast'!$S$7:$S$210,'Allocation of site-spec costs'!$D695,'Capex forecast'!$Q$7:$Q$210,"Customer Connection")</f>
        <v>0</v>
      </c>
      <c r="H695" s="32">
        <f>SUMIFS('Capex forecast'!G$7:G$210,'Capex forecast'!$T$7:$T$210,'Allocation of site-spec costs'!$B695,'Capex forecast'!$S$7:$S$210,'Allocation of site-spec costs'!$D695,'Capex forecast'!$Q$7:$Q$210,"Customer Connection")</f>
        <v>0</v>
      </c>
      <c r="I695" s="32">
        <f>SUMIFS('Capex forecast'!H$7:H$210,'Capex forecast'!$T$7:$T$210,'Allocation of site-spec costs'!$B695,'Capex forecast'!$S$7:$S$210,'Allocation of site-spec costs'!$D695,'Capex forecast'!$Q$7:$Q$210,"Customer Connection")</f>
        <v>0</v>
      </c>
      <c r="J695" s="32">
        <f>SUMIFS('Capex forecast'!I$7:I$210,'Capex forecast'!$T$7:$T$210,'Allocation of site-spec costs'!$B695,'Capex forecast'!$S$7:$S$210,'Allocation of site-spec costs'!$D695,'Capex forecast'!$Q$7:$Q$210,"Customer Connection")</f>
        <v>0</v>
      </c>
      <c r="K695" s="32">
        <f>SUMIFS('Capex forecast'!J$7:J$210,'Capex forecast'!$T$7:$T$210,'Allocation of site-spec costs'!$B695,'Capex forecast'!$S$7:$S$210,'Allocation of site-spec costs'!$D695,'Capex forecast'!$Q$7:$Q$210,"Customer Connection")</f>
        <v>0</v>
      </c>
      <c r="L695" s="32">
        <f>SUMIFS('Capex forecast'!K$7:K$210,'Capex forecast'!$T$7:$T$210,'Allocation of site-spec costs'!$B695,'Capex forecast'!$S$7:$S$210,'Allocation of site-spec costs'!$D695,'Capex forecast'!$Q$7:$Q$210,"Customer Connection")</f>
        <v>0</v>
      </c>
      <c r="M695" s="32">
        <f>SUMIFS('Capex forecast'!L$7:L$210,'Capex forecast'!$T$7:$T$210,'Allocation of site-spec costs'!$B695,'Capex forecast'!$S$7:$S$210,'Allocation of site-spec costs'!$D695,'Capex forecast'!$Q$7:$Q$210,"Customer Connection")</f>
        <v>0</v>
      </c>
      <c r="N695" s="32">
        <f>SUMIFS('Capex forecast'!M$7:M$210,'Capex forecast'!$T$7:$T$210,'Allocation of site-spec costs'!$B695,'Capex forecast'!$S$7:$S$210,'Allocation of site-spec costs'!$D695,'Capex forecast'!$Q$7:$Q$210,"Customer Connection")</f>
        <v>0</v>
      </c>
      <c r="O695" s="32">
        <f>SUMIFS('Capex forecast'!N$7:N$210,'Capex forecast'!$T$7:$T$210,'Allocation of site-spec costs'!$B695,'Capex forecast'!$S$7:$S$210,'Allocation of site-spec costs'!$D695,'Capex forecast'!$Q$7:$Q$210,"Customer Connection")</f>
        <v>0</v>
      </c>
      <c r="Q695" s="6" t="s">
        <v>58</v>
      </c>
      <c r="R695" s="6" t="str">
        <f>INDEX('Raw demand forecast'!$M$7:$M$5830,MATCH($Q695,'Raw demand forecast'!$B$7:$B$5830,0))</f>
        <v>No</v>
      </c>
      <c r="S695" s="6" t="str">
        <f>IF(COUNTIF($Q$93:Q695,$B695) = 1, "LV", IF(COUNTIF($Q$93:Q695,$B695) = 2, "HV", "ST"))</f>
        <v>ST</v>
      </c>
      <c r="T695" s="6" t="str">
        <f>INDEX('Demand forecast and growth rate'!$E$7:$E$273,MATCH($Q695,'Demand forecast and growth rate'!$B$7:$B$273,0))</f>
        <v>Small growth</v>
      </c>
      <c r="U695" s="32">
        <f>SUMIFS('Capex forecast'!E$7:E$210,'Capex forecast'!$T$7:$T$210,$Q695,'Capex forecast'!$S$7:$S$210,$S695,'Capex forecast'!$Q$7:$Q$210,"Augex")</f>
        <v>0</v>
      </c>
      <c r="V695" s="32">
        <f>SUMIFS('Capex forecast'!F$7:F$210,'Capex forecast'!$T$7:$T$210,$Q695,'Capex forecast'!$S$7:$S$210,$S695,'Capex forecast'!$Q$7:$Q$210,"Augex")</f>
        <v>0</v>
      </c>
      <c r="W695" s="32">
        <f>SUMIFS('Capex forecast'!G$7:G$210,'Capex forecast'!$T$7:$T$210,$Q695,'Capex forecast'!$S$7:$S$210,$S695,'Capex forecast'!$Q$7:$Q$210,"Augex")</f>
        <v>0</v>
      </c>
      <c r="X695" s="32">
        <f>SUMIFS('Capex forecast'!H$7:H$210,'Capex forecast'!$T$7:$T$210,$Q695,'Capex forecast'!$S$7:$S$210,$S695,'Capex forecast'!$Q$7:$Q$210,"Augex")</f>
        <v>0</v>
      </c>
      <c r="Y695" s="32">
        <f>SUMIFS('Capex forecast'!I$7:I$210,'Capex forecast'!$T$7:$T$210,$Q695,'Capex forecast'!$S$7:$S$210,$S695,'Capex forecast'!$Q$7:$Q$210,"Augex")</f>
        <v>0</v>
      </c>
      <c r="Z695" s="32">
        <f>SUMIFS('Capex forecast'!J$7:J$210,'Capex forecast'!$T$7:$T$210,$Q695,'Capex forecast'!$S$7:$S$210,$S695,'Capex forecast'!$Q$7:$Q$210,"Augex")</f>
        <v>0</v>
      </c>
      <c r="AA695" s="32">
        <f>SUMIFS('Capex forecast'!K$7:K$210,'Capex forecast'!$T$7:$T$210,$Q695,'Capex forecast'!$S$7:$S$210,$S695,'Capex forecast'!$Q$7:$Q$210,"Augex")</f>
        <v>0</v>
      </c>
      <c r="AB695" s="32">
        <f>SUMIFS('Capex forecast'!L$7:L$210,'Capex forecast'!$T$7:$T$210,$Q695,'Capex forecast'!$S$7:$S$210,$S695,'Capex forecast'!$Q$7:$Q$210,"Augex")</f>
        <v>0</v>
      </c>
      <c r="AC695" s="32">
        <f>SUMIFS('Capex forecast'!M$7:M$210,'Capex forecast'!$T$7:$T$210,$Q695,'Capex forecast'!$S$7:$S$210,$S695,'Capex forecast'!$Q$7:$Q$210,"Augex")</f>
        <v>0</v>
      </c>
      <c r="AD695" s="32">
        <f>SUMIFS('Capex forecast'!N$7:N$210,'Capex forecast'!$T$7:$T$210,$Q695,'Capex forecast'!$S$7:$S$210,$S695,'Capex forecast'!$Q$7:$Q$210,"Augex")</f>
        <v>0</v>
      </c>
      <c r="AF695" s="6" t="s">
        <v>58</v>
      </c>
      <c r="AG695" s="6" t="str">
        <f>INDEX('Raw demand forecast'!$M$7:$M$5830,MATCH($Q695,'Raw demand forecast'!$B$7:$B$5830,0))</f>
        <v>No</v>
      </c>
      <c r="AH695" s="6" t="str">
        <f>IF(COUNTIF($AF$93:AF695,$B695) = 1, "LV", IF(COUNTIF($AF$93:AF695,$B695) = 2, "HV", "ST"))</f>
        <v>ST</v>
      </c>
      <c r="AI695" s="6" t="str">
        <f>INDEX('Demand forecast and growth rate'!$E$7:$E$273,MATCH($Q695,'Demand forecast and growth rate'!$B$7:$B$273,0))</f>
        <v>Small growth</v>
      </c>
      <c r="AJ695" s="53">
        <f>SUMIFS('Capex forecast'!E$7:E$210,'Capex forecast'!$T$7:$T$210,$AF695,'Capex forecast'!$S$7:$S$210,$AH695,'Capex forecast'!$Q$7:$Q$210,"Repex")</f>
        <v>0</v>
      </c>
      <c r="AK695" s="53">
        <f>SUMIFS('Capex forecast'!F$7:F$210,'Capex forecast'!$T$7:$T$210,$AF695,'Capex forecast'!$S$7:$S$210,$AH695,'Capex forecast'!$Q$7:$Q$210,"Repex")</f>
        <v>0</v>
      </c>
      <c r="AL695" s="53">
        <f>SUMIFS('Capex forecast'!G$7:G$210,'Capex forecast'!$T$7:$T$210,$AF695,'Capex forecast'!$S$7:$S$210,$AH695,'Capex forecast'!$Q$7:$Q$210,"Repex")</f>
        <v>0</v>
      </c>
      <c r="AM695" s="53">
        <f>SUMIFS('Capex forecast'!H$7:H$210,'Capex forecast'!$T$7:$T$210,$AF695,'Capex forecast'!$S$7:$S$210,$AH695,'Capex forecast'!$Q$7:$Q$210,"Repex")</f>
        <v>0</v>
      </c>
      <c r="AN695" s="53">
        <f>SUMIFS('Capex forecast'!I$7:I$210,'Capex forecast'!$T$7:$T$210,$AF695,'Capex forecast'!$S$7:$S$210,$AH695,'Capex forecast'!$Q$7:$Q$210,"Repex")</f>
        <v>0</v>
      </c>
      <c r="AO695" s="53">
        <f>SUMIFS('Capex forecast'!J$7:J$210,'Capex forecast'!$T$7:$T$210,$AF695,'Capex forecast'!$S$7:$S$210,$AH695,'Capex forecast'!$Q$7:$Q$210,"Repex")</f>
        <v>0</v>
      </c>
      <c r="AP695" s="53">
        <f>SUMIFS('Capex forecast'!K$7:K$210,'Capex forecast'!$T$7:$T$210,$AF695,'Capex forecast'!$S$7:$S$210,$AH695,'Capex forecast'!$Q$7:$Q$210,"Repex")</f>
        <v>0</v>
      </c>
      <c r="AQ695" s="53">
        <f>SUMIFS('Capex forecast'!L$7:L$210,'Capex forecast'!$T$7:$T$210,$AF695,'Capex forecast'!$S$7:$S$210,$AH695,'Capex forecast'!$Q$7:$Q$210,"Repex")</f>
        <v>0</v>
      </c>
      <c r="AR695" s="53">
        <f>SUMIFS('Capex forecast'!M$7:M$210,'Capex forecast'!$T$7:$T$210,$AF695,'Capex forecast'!$S$7:$S$210,$AH695,'Capex forecast'!$Q$7:$Q$210,"Repex")</f>
        <v>0</v>
      </c>
      <c r="AS695" s="53">
        <f>SUMIFS('Capex forecast'!N$7:N$210,'Capex forecast'!$T$7:$T$210,$AF695,'Capex forecast'!$S$7:$S$210,$AH695,'Capex forecast'!$Q$7:$Q$210,"Repex")</f>
        <v>0</v>
      </c>
    </row>
    <row r="696" spans="2:45" ht="15">
      <c r="B696" s="6" t="s">
        <v>145</v>
      </c>
      <c r="C696" s="6" t="str">
        <f>INDEX('Raw demand forecast'!$M$7:$M$5830,MATCH($B696,'Raw demand forecast'!$B$7:$B$5830,0))</f>
        <v>No</v>
      </c>
      <c r="D696" s="6" t="str">
        <f>IF(COUNTIF($B$93:B696,$B696) = 1, "LV", IF(COUNTIF($B$93:B696,$B696) = 2, "HV", "ST"))</f>
        <v>ST</v>
      </c>
      <c r="E696" s="6" t="str">
        <f>INDEX('Demand forecast and growth rate'!$E$7:$E$273,MATCH($B696,'Demand forecast and growth rate'!$B$7:$B$273,0))</f>
        <v>Steady/falling</v>
      </c>
      <c r="F696" s="32">
        <f>SUMIFS('Capex forecast'!E$7:E$210,'Capex forecast'!$T$7:$T$210,'Allocation of site-spec costs'!$B696,'Capex forecast'!$S$7:$S$210,'Allocation of site-spec costs'!$D696,'Capex forecast'!$Q$7:$Q$210,"Customer Connection")</f>
        <v>0</v>
      </c>
      <c r="G696" s="32">
        <f>SUMIFS('Capex forecast'!F$7:F$210,'Capex forecast'!$T$7:$T$210,'Allocation of site-spec costs'!$B696,'Capex forecast'!$S$7:$S$210,'Allocation of site-spec costs'!$D696,'Capex forecast'!$Q$7:$Q$210,"Customer Connection")</f>
        <v>0</v>
      </c>
      <c r="H696" s="32">
        <f>SUMIFS('Capex forecast'!G$7:G$210,'Capex forecast'!$T$7:$T$210,'Allocation of site-spec costs'!$B696,'Capex forecast'!$S$7:$S$210,'Allocation of site-spec costs'!$D696,'Capex forecast'!$Q$7:$Q$210,"Customer Connection")</f>
        <v>0</v>
      </c>
      <c r="I696" s="32">
        <f>SUMIFS('Capex forecast'!H$7:H$210,'Capex forecast'!$T$7:$T$210,'Allocation of site-spec costs'!$B696,'Capex forecast'!$S$7:$S$210,'Allocation of site-spec costs'!$D696,'Capex forecast'!$Q$7:$Q$210,"Customer Connection")</f>
        <v>0</v>
      </c>
      <c r="J696" s="32">
        <f>SUMIFS('Capex forecast'!I$7:I$210,'Capex forecast'!$T$7:$T$210,'Allocation of site-spec costs'!$B696,'Capex forecast'!$S$7:$S$210,'Allocation of site-spec costs'!$D696,'Capex forecast'!$Q$7:$Q$210,"Customer Connection")</f>
        <v>0</v>
      </c>
      <c r="K696" s="32">
        <f>SUMIFS('Capex forecast'!J$7:J$210,'Capex forecast'!$T$7:$T$210,'Allocation of site-spec costs'!$B696,'Capex forecast'!$S$7:$S$210,'Allocation of site-spec costs'!$D696,'Capex forecast'!$Q$7:$Q$210,"Customer Connection")</f>
        <v>0</v>
      </c>
      <c r="L696" s="32">
        <f>SUMIFS('Capex forecast'!K$7:K$210,'Capex forecast'!$T$7:$T$210,'Allocation of site-spec costs'!$B696,'Capex forecast'!$S$7:$S$210,'Allocation of site-spec costs'!$D696,'Capex forecast'!$Q$7:$Q$210,"Customer Connection")</f>
        <v>0</v>
      </c>
      <c r="M696" s="32">
        <f>SUMIFS('Capex forecast'!L$7:L$210,'Capex forecast'!$T$7:$T$210,'Allocation of site-spec costs'!$B696,'Capex forecast'!$S$7:$S$210,'Allocation of site-spec costs'!$D696,'Capex forecast'!$Q$7:$Q$210,"Customer Connection")</f>
        <v>0</v>
      </c>
      <c r="N696" s="32">
        <f>SUMIFS('Capex forecast'!M$7:M$210,'Capex forecast'!$T$7:$T$210,'Allocation of site-spec costs'!$B696,'Capex forecast'!$S$7:$S$210,'Allocation of site-spec costs'!$D696,'Capex forecast'!$Q$7:$Q$210,"Customer Connection")</f>
        <v>0</v>
      </c>
      <c r="O696" s="32">
        <f>SUMIFS('Capex forecast'!N$7:N$210,'Capex forecast'!$T$7:$T$210,'Allocation of site-spec costs'!$B696,'Capex forecast'!$S$7:$S$210,'Allocation of site-spec costs'!$D696,'Capex forecast'!$Q$7:$Q$210,"Customer Connection")</f>
        <v>0</v>
      </c>
      <c r="Q696" s="6" t="s">
        <v>145</v>
      </c>
      <c r="R696" s="6" t="str">
        <f>INDEX('Raw demand forecast'!$M$7:$M$5830,MATCH($Q696,'Raw demand forecast'!$B$7:$B$5830,0))</f>
        <v>No</v>
      </c>
      <c r="S696" s="6" t="str">
        <f>IF(COUNTIF($Q$93:Q696,$B696) = 1, "LV", IF(COUNTIF($Q$93:Q696,$B696) = 2, "HV", "ST"))</f>
        <v>ST</v>
      </c>
      <c r="T696" s="6" t="str">
        <f>INDEX('Demand forecast and growth rate'!$E$7:$E$273,MATCH($Q696,'Demand forecast and growth rate'!$B$7:$B$273,0))</f>
        <v>Steady/falling</v>
      </c>
      <c r="U696" s="32">
        <f>SUMIFS('Capex forecast'!E$7:E$210,'Capex forecast'!$T$7:$T$210,$Q696,'Capex forecast'!$S$7:$S$210,$S696,'Capex forecast'!$Q$7:$Q$210,"Augex")</f>
        <v>0</v>
      </c>
      <c r="V696" s="32">
        <f>SUMIFS('Capex forecast'!F$7:F$210,'Capex forecast'!$T$7:$T$210,$Q696,'Capex forecast'!$S$7:$S$210,$S696,'Capex forecast'!$Q$7:$Q$210,"Augex")</f>
        <v>0</v>
      </c>
      <c r="W696" s="32">
        <f>SUMIFS('Capex forecast'!G$7:G$210,'Capex forecast'!$T$7:$T$210,$Q696,'Capex forecast'!$S$7:$S$210,$S696,'Capex forecast'!$Q$7:$Q$210,"Augex")</f>
        <v>0</v>
      </c>
      <c r="X696" s="32">
        <f>SUMIFS('Capex forecast'!H$7:H$210,'Capex forecast'!$T$7:$T$210,$Q696,'Capex forecast'!$S$7:$S$210,$S696,'Capex forecast'!$Q$7:$Q$210,"Augex")</f>
        <v>0</v>
      </c>
      <c r="Y696" s="32">
        <f>SUMIFS('Capex forecast'!I$7:I$210,'Capex forecast'!$T$7:$T$210,$Q696,'Capex forecast'!$S$7:$S$210,$S696,'Capex forecast'!$Q$7:$Q$210,"Augex")</f>
        <v>0</v>
      </c>
      <c r="Z696" s="32">
        <f>SUMIFS('Capex forecast'!J$7:J$210,'Capex forecast'!$T$7:$T$210,$Q696,'Capex forecast'!$S$7:$S$210,$S696,'Capex forecast'!$Q$7:$Q$210,"Augex")</f>
        <v>0</v>
      </c>
      <c r="AA696" s="32">
        <f>SUMIFS('Capex forecast'!K$7:K$210,'Capex forecast'!$T$7:$T$210,$Q696,'Capex forecast'!$S$7:$S$210,$S696,'Capex forecast'!$Q$7:$Q$210,"Augex")</f>
        <v>0</v>
      </c>
      <c r="AB696" s="32">
        <f>SUMIFS('Capex forecast'!L$7:L$210,'Capex forecast'!$T$7:$T$210,$Q696,'Capex forecast'!$S$7:$S$210,$S696,'Capex forecast'!$Q$7:$Q$210,"Augex")</f>
        <v>0</v>
      </c>
      <c r="AC696" s="32">
        <f>SUMIFS('Capex forecast'!M$7:M$210,'Capex forecast'!$T$7:$T$210,$Q696,'Capex forecast'!$S$7:$S$210,$S696,'Capex forecast'!$Q$7:$Q$210,"Augex")</f>
        <v>0</v>
      </c>
      <c r="AD696" s="32">
        <f>SUMIFS('Capex forecast'!N$7:N$210,'Capex forecast'!$T$7:$T$210,$Q696,'Capex forecast'!$S$7:$S$210,$S696,'Capex forecast'!$Q$7:$Q$210,"Augex")</f>
        <v>0</v>
      </c>
      <c r="AF696" s="6" t="s">
        <v>145</v>
      </c>
      <c r="AG696" s="6" t="str">
        <f>INDEX('Raw demand forecast'!$M$7:$M$5830,MATCH($Q696,'Raw demand forecast'!$B$7:$B$5830,0))</f>
        <v>No</v>
      </c>
      <c r="AH696" s="6" t="str">
        <f>IF(COUNTIF($AF$93:AF696,$B696) = 1, "LV", IF(COUNTIF($AF$93:AF696,$B696) = 2, "HV", "ST"))</f>
        <v>ST</v>
      </c>
      <c r="AI696" s="6" t="str">
        <f>INDEX('Demand forecast and growth rate'!$E$7:$E$273,MATCH($Q696,'Demand forecast and growth rate'!$B$7:$B$273,0))</f>
        <v>Steady/falling</v>
      </c>
      <c r="AJ696" s="53">
        <f>SUMIFS('Capex forecast'!E$7:E$210,'Capex forecast'!$T$7:$T$210,$AF696,'Capex forecast'!$S$7:$S$210,$AH696,'Capex forecast'!$Q$7:$Q$210,"Repex")</f>
        <v>0</v>
      </c>
      <c r="AK696" s="53">
        <f>SUMIFS('Capex forecast'!F$7:F$210,'Capex forecast'!$T$7:$T$210,$AF696,'Capex forecast'!$S$7:$S$210,$AH696,'Capex forecast'!$Q$7:$Q$210,"Repex")</f>
        <v>0</v>
      </c>
      <c r="AL696" s="53">
        <f>SUMIFS('Capex forecast'!G$7:G$210,'Capex forecast'!$T$7:$T$210,$AF696,'Capex forecast'!$S$7:$S$210,$AH696,'Capex forecast'!$Q$7:$Q$210,"Repex")</f>
        <v>0</v>
      </c>
      <c r="AM696" s="53">
        <f>SUMIFS('Capex forecast'!H$7:H$210,'Capex forecast'!$T$7:$T$210,$AF696,'Capex forecast'!$S$7:$S$210,$AH696,'Capex forecast'!$Q$7:$Q$210,"Repex")</f>
        <v>0</v>
      </c>
      <c r="AN696" s="53">
        <f>SUMIFS('Capex forecast'!I$7:I$210,'Capex forecast'!$T$7:$T$210,$AF696,'Capex forecast'!$S$7:$S$210,$AH696,'Capex forecast'!$Q$7:$Q$210,"Repex")</f>
        <v>0</v>
      </c>
      <c r="AO696" s="53">
        <f>SUMIFS('Capex forecast'!J$7:J$210,'Capex forecast'!$T$7:$T$210,$AF696,'Capex forecast'!$S$7:$S$210,$AH696,'Capex forecast'!$Q$7:$Q$210,"Repex")</f>
        <v>0</v>
      </c>
      <c r="AP696" s="53">
        <f>SUMIFS('Capex forecast'!K$7:K$210,'Capex forecast'!$T$7:$T$210,$AF696,'Capex forecast'!$S$7:$S$210,$AH696,'Capex forecast'!$Q$7:$Q$210,"Repex")</f>
        <v>0</v>
      </c>
      <c r="AQ696" s="53">
        <f>SUMIFS('Capex forecast'!L$7:L$210,'Capex forecast'!$T$7:$T$210,$AF696,'Capex forecast'!$S$7:$S$210,$AH696,'Capex forecast'!$Q$7:$Q$210,"Repex")</f>
        <v>0</v>
      </c>
      <c r="AR696" s="53">
        <f>SUMIFS('Capex forecast'!M$7:M$210,'Capex forecast'!$T$7:$T$210,$AF696,'Capex forecast'!$S$7:$S$210,$AH696,'Capex forecast'!$Q$7:$Q$210,"Repex")</f>
        <v>0</v>
      </c>
      <c r="AS696" s="53">
        <f>SUMIFS('Capex forecast'!N$7:N$210,'Capex forecast'!$T$7:$T$210,$AF696,'Capex forecast'!$S$7:$S$210,$AH696,'Capex forecast'!$Q$7:$Q$210,"Repex")</f>
        <v>0</v>
      </c>
    </row>
    <row r="697" spans="2:45" ht="15">
      <c r="B697" s="6" t="s">
        <v>146</v>
      </c>
      <c r="C697" s="6" t="str">
        <f>INDEX('Raw demand forecast'!$M$7:$M$5830,MATCH($B697,'Raw demand forecast'!$B$7:$B$5830,0))</f>
        <v>No</v>
      </c>
      <c r="D697" s="6" t="str">
        <f>IF(COUNTIF($B$93:B697,$B697) = 1, "LV", IF(COUNTIF($B$93:B697,$B697) = 2, "HV", "ST"))</f>
        <v>ST</v>
      </c>
      <c r="E697" s="6" t="str">
        <f>INDEX('Demand forecast and growth rate'!$E$7:$E$273,MATCH($B697,'Demand forecast and growth rate'!$B$7:$B$273,0))</f>
        <v>Steady/falling</v>
      </c>
      <c r="F697" s="32">
        <f>SUMIFS('Capex forecast'!E$7:E$210,'Capex forecast'!$T$7:$T$210,'Allocation of site-spec costs'!$B697,'Capex forecast'!$S$7:$S$210,'Allocation of site-spec costs'!$D697,'Capex forecast'!$Q$7:$Q$210,"Customer Connection")</f>
        <v>0</v>
      </c>
      <c r="G697" s="32">
        <f>SUMIFS('Capex forecast'!F$7:F$210,'Capex forecast'!$T$7:$T$210,'Allocation of site-spec costs'!$B697,'Capex forecast'!$S$7:$S$210,'Allocation of site-spec costs'!$D697,'Capex forecast'!$Q$7:$Q$210,"Customer Connection")</f>
        <v>0</v>
      </c>
      <c r="H697" s="32">
        <f>SUMIFS('Capex forecast'!G$7:G$210,'Capex forecast'!$T$7:$T$210,'Allocation of site-spec costs'!$B697,'Capex forecast'!$S$7:$S$210,'Allocation of site-spec costs'!$D697,'Capex forecast'!$Q$7:$Q$210,"Customer Connection")</f>
        <v>0</v>
      </c>
      <c r="I697" s="32">
        <f>SUMIFS('Capex forecast'!H$7:H$210,'Capex forecast'!$T$7:$T$210,'Allocation of site-spec costs'!$B697,'Capex forecast'!$S$7:$S$210,'Allocation of site-spec costs'!$D697,'Capex forecast'!$Q$7:$Q$210,"Customer Connection")</f>
        <v>0</v>
      </c>
      <c r="J697" s="32">
        <f>SUMIFS('Capex forecast'!I$7:I$210,'Capex forecast'!$T$7:$T$210,'Allocation of site-spec costs'!$B697,'Capex forecast'!$S$7:$S$210,'Allocation of site-spec costs'!$D697,'Capex forecast'!$Q$7:$Q$210,"Customer Connection")</f>
        <v>0</v>
      </c>
      <c r="K697" s="32">
        <f>SUMIFS('Capex forecast'!J$7:J$210,'Capex forecast'!$T$7:$T$210,'Allocation of site-spec costs'!$B697,'Capex forecast'!$S$7:$S$210,'Allocation of site-spec costs'!$D697,'Capex forecast'!$Q$7:$Q$210,"Customer Connection")</f>
        <v>0</v>
      </c>
      <c r="L697" s="32">
        <f>SUMIFS('Capex forecast'!K$7:K$210,'Capex forecast'!$T$7:$T$210,'Allocation of site-spec costs'!$B697,'Capex forecast'!$S$7:$S$210,'Allocation of site-spec costs'!$D697,'Capex forecast'!$Q$7:$Q$210,"Customer Connection")</f>
        <v>0</v>
      </c>
      <c r="M697" s="32">
        <f>SUMIFS('Capex forecast'!L$7:L$210,'Capex forecast'!$T$7:$T$210,'Allocation of site-spec costs'!$B697,'Capex forecast'!$S$7:$S$210,'Allocation of site-spec costs'!$D697,'Capex forecast'!$Q$7:$Q$210,"Customer Connection")</f>
        <v>0</v>
      </c>
      <c r="N697" s="32">
        <f>SUMIFS('Capex forecast'!M$7:M$210,'Capex forecast'!$T$7:$T$210,'Allocation of site-spec costs'!$B697,'Capex forecast'!$S$7:$S$210,'Allocation of site-spec costs'!$D697,'Capex forecast'!$Q$7:$Q$210,"Customer Connection")</f>
        <v>0</v>
      </c>
      <c r="O697" s="32">
        <f>SUMIFS('Capex forecast'!N$7:N$210,'Capex forecast'!$T$7:$T$210,'Allocation of site-spec costs'!$B697,'Capex forecast'!$S$7:$S$210,'Allocation of site-spec costs'!$D697,'Capex forecast'!$Q$7:$Q$210,"Customer Connection")</f>
        <v>0</v>
      </c>
      <c r="Q697" s="6" t="s">
        <v>146</v>
      </c>
      <c r="R697" s="6" t="str">
        <f>INDEX('Raw demand forecast'!$M$7:$M$5830,MATCH($Q697,'Raw demand forecast'!$B$7:$B$5830,0))</f>
        <v>No</v>
      </c>
      <c r="S697" s="6" t="str">
        <f>IF(COUNTIF($Q$93:Q697,$B697) = 1, "LV", IF(COUNTIF($Q$93:Q697,$B697) = 2, "HV", "ST"))</f>
        <v>ST</v>
      </c>
      <c r="T697" s="6" t="str">
        <f>INDEX('Demand forecast and growth rate'!$E$7:$E$273,MATCH($Q697,'Demand forecast and growth rate'!$B$7:$B$273,0))</f>
        <v>Steady/falling</v>
      </c>
      <c r="U697" s="32">
        <f>SUMIFS('Capex forecast'!E$7:E$210,'Capex forecast'!$T$7:$T$210,$Q697,'Capex forecast'!$S$7:$S$210,$S697,'Capex forecast'!$Q$7:$Q$210,"Augex")</f>
        <v>0</v>
      </c>
      <c r="V697" s="32">
        <f>SUMIFS('Capex forecast'!F$7:F$210,'Capex forecast'!$T$7:$T$210,$Q697,'Capex forecast'!$S$7:$S$210,$S697,'Capex forecast'!$Q$7:$Q$210,"Augex")</f>
        <v>0</v>
      </c>
      <c r="W697" s="32">
        <f>SUMIFS('Capex forecast'!G$7:G$210,'Capex forecast'!$T$7:$T$210,$Q697,'Capex forecast'!$S$7:$S$210,$S697,'Capex forecast'!$Q$7:$Q$210,"Augex")</f>
        <v>0</v>
      </c>
      <c r="X697" s="32">
        <f>SUMIFS('Capex forecast'!H$7:H$210,'Capex forecast'!$T$7:$T$210,$Q697,'Capex forecast'!$S$7:$S$210,$S697,'Capex forecast'!$Q$7:$Q$210,"Augex")</f>
        <v>0</v>
      </c>
      <c r="Y697" s="32">
        <f>SUMIFS('Capex forecast'!I$7:I$210,'Capex forecast'!$T$7:$T$210,$Q697,'Capex forecast'!$S$7:$S$210,$S697,'Capex forecast'!$Q$7:$Q$210,"Augex")</f>
        <v>0</v>
      </c>
      <c r="Z697" s="32">
        <f>SUMIFS('Capex forecast'!J$7:J$210,'Capex forecast'!$T$7:$T$210,$Q697,'Capex forecast'!$S$7:$S$210,$S697,'Capex forecast'!$Q$7:$Q$210,"Augex")</f>
        <v>0</v>
      </c>
      <c r="AA697" s="32">
        <f>SUMIFS('Capex forecast'!K$7:K$210,'Capex forecast'!$T$7:$T$210,$Q697,'Capex forecast'!$S$7:$S$210,$S697,'Capex forecast'!$Q$7:$Q$210,"Augex")</f>
        <v>0</v>
      </c>
      <c r="AB697" s="32">
        <f>SUMIFS('Capex forecast'!L$7:L$210,'Capex forecast'!$T$7:$T$210,$Q697,'Capex forecast'!$S$7:$S$210,$S697,'Capex forecast'!$Q$7:$Q$210,"Augex")</f>
        <v>0</v>
      </c>
      <c r="AC697" s="32">
        <f>SUMIFS('Capex forecast'!M$7:M$210,'Capex forecast'!$T$7:$T$210,$Q697,'Capex forecast'!$S$7:$S$210,$S697,'Capex forecast'!$Q$7:$Q$210,"Augex")</f>
        <v>0</v>
      </c>
      <c r="AD697" s="32">
        <f>SUMIFS('Capex forecast'!N$7:N$210,'Capex forecast'!$T$7:$T$210,$Q697,'Capex forecast'!$S$7:$S$210,$S697,'Capex forecast'!$Q$7:$Q$210,"Augex")</f>
        <v>0</v>
      </c>
      <c r="AF697" s="6" t="s">
        <v>146</v>
      </c>
      <c r="AG697" s="6" t="str">
        <f>INDEX('Raw demand forecast'!$M$7:$M$5830,MATCH($Q697,'Raw demand forecast'!$B$7:$B$5830,0))</f>
        <v>No</v>
      </c>
      <c r="AH697" s="6" t="str">
        <f>IF(COUNTIF($AF$93:AF697,$B697) = 1, "LV", IF(COUNTIF($AF$93:AF697,$B697) = 2, "HV", "ST"))</f>
        <v>ST</v>
      </c>
      <c r="AI697" s="6" t="str">
        <f>INDEX('Demand forecast and growth rate'!$E$7:$E$273,MATCH($Q697,'Demand forecast and growth rate'!$B$7:$B$273,0))</f>
        <v>Steady/falling</v>
      </c>
      <c r="AJ697" s="53">
        <f>SUMIFS('Capex forecast'!E$7:E$210,'Capex forecast'!$T$7:$T$210,$AF697,'Capex forecast'!$S$7:$S$210,$AH697,'Capex forecast'!$Q$7:$Q$210,"Repex")</f>
        <v>0</v>
      </c>
      <c r="AK697" s="53">
        <f>SUMIFS('Capex forecast'!F$7:F$210,'Capex forecast'!$T$7:$T$210,$AF697,'Capex forecast'!$S$7:$S$210,$AH697,'Capex forecast'!$Q$7:$Q$210,"Repex")</f>
        <v>0</v>
      </c>
      <c r="AL697" s="53">
        <f>SUMIFS('Capex forecast'!G$7:G$210,'Capex forecast'!$T$7:$T$210,$AF697,'Capex forecast'!$S$7:$S$210,$AH697,'Capex forecast'!$Q$7:$Q$210,"Repex")</f>
        <v>0</v>
      </c>
      <c r="AM697" s="53">
        <f>SUMIFS('Capex forecast'!H$7:H$210,'Capex forecast'!$T$7:$T$210,$AF697,'Capex forecast'!$S$7:$S$210,$AH697,'Capex forecast'!$Q$7:$Q$210,"Repex")</f>
        <v>0</v>
      </c>
      <c r="AN697" s="53">
        <f>SUMIFS('Capex forecast'!I$7:I$210,'Capex forecast'!$T$7:$T$210,$AF697,'Capex forecast'!$S$7:$S$210,$AH697,'Capex forecast'!$Q$7:$Q$210,"Repex")</f>
        <v>0</v>
      </c>
      <c r="AO697" s="53">
        <f>SUMIFS('Capex forecast'!J$7:J$210,'Capex forecast'!$T$7:$T$210,$AF697,'Capex forecast'!$S$7:$S$210,$AH697,'Capex forecast'!$Q$7:$Q$210,"Repex")</f>
        <v>0</v>
      </c>
      <c r="AP697" s="53">
        <f>SUMIFS('Capex forecast'!K$7:K$210,'Capex forecast'!$T$7:$T$210,$AF697,'Capex forecast'!$S$7:$S$210,$AH697,'Capex forecast'!$Q$7:$Q$210,"Repex")</f>
        <v>0</v>
      </c>
      <c r="AQ697" s="53">
        <f>SUMIFS('Capex forecast'!L$7:L$210,'Capex forecast'!$T$7:$T$210,$AF697,'Capex forecast'!$S$7:$S$210,$AH697,'Capex forecast'!$Q$7:$Q$210,"Repex")</f>
        <v>0</v>
      </c>
      <c r="AR697" s="53">
        <f>SUMIFS('Capex forecast'!M$7:M$210,'Capex forecast'!$T$7:$T$210,$AF697,'Capex forecast'!$S$7:$S$210,$AH697,'Capex forecast'!$Q$7:$Q$210,"Repex")</f>
        <v>0</v>
      </c>
      <c r="AS697" s="53">
        <f>SUMIFS('Capex forecast'!N$7:N$210,'Capex forecast'!$T$7:$T$210,$AF697,'Capex forecast'!$S$7:$S$210,$AH697,'Capex forecast'!$Q$7:$Q$210,"Repex")</f>
        <v>0</v>
      </c>
    </row>
    <row r="698" spans="2:45" ht="15">
      <c r="B698" s="6" t="s">
        <v>147</v>
      </c>
      <c r="C698" s="6" t="str">
        <f>INDEX('Raw demand forecast'!$M$7:$M$5830,MATCH($B698,'Raw demand forecast'!$B$7:$B$5830,0))</f>
        <v>No</v>
      </c>
      <c r="D698" s="6" t="str">
        <f>IF(COUNTIF($B$93:B698,$B698) = 1, "LV", IF(COUNTIF($B$93:B698,$B698) = 2, "HV", "ST"))</f>
        <v>ST</v>
      </c>
      <c r="E698" s="6" t="str">
        <f>INDEX('Demand forecast and growth rate'!$E$7:$E$273,MATCH($B698,'Demand forecast and growth rate'!$B$7:$B$273,0))</f>
        <v>Steady/falling</v>
      </c>
      <c r="F698" s="32">
        <f>SUMIFS('Capex forecast'!E$7:E$210,'Capex forecast'!$T$7:$T$210,'Allocation of site-spec costs'!$B698,'Capex forecast'!$S$7:$S$210,'Allocation of site-spec costs'!$D698,'Capex forecast'!$Q$7:$Q$210,"Customer Connection")</f>
        <v>0</v>
      </c>
      <c r="G698" s="32">
        <f>SUMIFS('Capex forecast'!F$7:F$210,'Capex forecast'!$T$7:$T$210,'Allocation of site-spec costs'!$B698,'Capex forecast'!$S$7:$S$210,'Allocation of site-spec costs'!$D698,'Capex forecast'!$Q$7:$Q$210,"Customer Connection")</f>
        <v>0</v>
      </c>
      <c r="H698" s="32">
        <f>SUMIFS('Capex forecast'!G$7:G$210,'Capex forecast'!$T$7:$T$210,'Allocation of site-spec costs'!$B698,'Capex forecast'!$S$7:$S$210,'Allocation of site-spec costs'!$D698,'Capex forecast'!$Q$7:$Q$210,"Customer Connection")</f>
        <v>0</v>
      </c>
      <c r="I698" s="32">
        <f>SUMIFS('Capex forecast'!H$7:H$210,'Capex forecast'!$T$7:$T$210,'Allocation of site-spec costs'!$B698,'Capex forecast'!$S$7:$S$210,'Allocation of site-spec costs'!$D698,'Capex forecast'!$Q$7:$Q$210,"Customer Connection")</f>
        <v>0</v>
      </c>
      <c r="J698" s="32">
        <f>SUMIFS('Capex forecast'!I$7:I$210,'Capex forecast'!$T$7:$T$210,'Allocation of site-spec costs'!$B698,'Capex forecast'!$S$7:$S$210,'Allocation of site-spec costs'!$D698,'Capex forecast'!$Q$7:$Q$210,"Customer Connection")</f>
        <v>0</v>
      </c>
      <c r="K698" s="32">
        <f>SUMIFS('Capex forecast'!J$7:J$210,'Capex forecast'!$T$7:$T$210,'Allocation of site-spec costs'!$B698,'Capex forecast'!$S$7:$S$210,'Allocation of site-spec costs'!$D698,'Capex forecast'!$Q$7:$Q$210,"Customer Connection")</f>
        <v>0</v>
      </c>
      <c r="L698" s="32">
        <f>SUMIFS('Capex forecast'!K$7:K$210,'Capex forecast'!$T$7:$T$210,'Allocation of site-spec costs'!$B698,'Capex forecast'!$S$7:$S$210,'Allocation of site-spec costs'!$D698,'Capex forecast'!$Q$7:$Q$210,"Customer Connection")</f>
        <v>0</v>
      </c>
      <c r="M698" s="32">
        <f>SUMIFS('Capex forecast'!L$7:L$210,'Capex forecast'!$T$7:$T$210,'Allocation of site-spec costs'!$B698,'Capex forecast'!$S$7:$S$210,'Allocation of site-spec costs'!$D698,'Capex forecast'!$Q$7:$Q$210,"Customer Connection")</f>
        <v>0</v>
      </c>
      <c r="N698" s="32">
        <f>SUMIFS('Capex forecast'!M$7:M$210,'Capex forecast'!$T$7:$T$210,'Allocation of site-spec costs'!$B698,'Capex forecast'!$S$7:$S$210,'Allocation of site-spec costs'!$D698,'Capex forecast'!$Q$7:$Q$210,"Customer Connection")</f>
        <v>0</v>
      </c>
      <c r="O698" s="32">
        <f>SUMIFS('Capex forecast'!N$7:N$210,'Capex forecast'!$T$7:$T$210,'Allocation of site-spec costs'!$B698,'Capex forecast'!$S$7:$S$210,'Allocation of site-spec costs'!$D698,'Capex forecast'!$Q$7:$Q$210,"Customer Connection")</f>
        <v>0</v>
      </c>
      <c r="Q698" s="6" t="s">
        <v>147</v>
      </c>
      <c r="R698" s="6" t="str">
        <f>INDEX('Raw demand forecast'!$M$7:$M$5830,MATCH($Q698,'Raw demand forecast'!$B$7:$B$5830,0))</f>
        <v>No</v>
      </c>
      <c r="S698" s="6" t="str">
        <f>IF(COUNTIF($Q$93:Q698,$B698) = 1, "LV", IF(COUNTIF($Q$93:Q698,$B698) = 2, "HV", "ST"))</f>
        <v>ST</v>
      </c>
      <c r="T698" s="6" t="str">
        <f>INDEX('Demand forecast and growth rate'!$E$7:$E$273,MATCH($Q698,'Demand forecast and growth rate'!$B$7:$B$273,0))</f>
        <v>Steady/falling</v>
      </c>
      <c r="U698" s="32">
        <f>SUMIFS('Capex forecast'!E$7:E$210,'Capex forecast'!$T$7:$T$210,$Q698,'Capex forecast'!$S$7:$S$210,$S698,'Capex forecast'!$Q$7:$Q$210,"Augex")</f>
        <v>0</v>
      </c>
      <c r="V698" s="32">
        <f>SUMIFS('Capex forecast'!F$7:F$210,'Capex forecast'!$T$7:$T$210,$Q698,'Capex forecast'!$S$7:$S$210,$S698,'Capex forecast'!$Q$7:$Q$210,"Augex")</f>
        <v>0</v>
      </c>
      <c r="W698" s="32">
        <f>SUMIFS('Capex forecast'!G$7:G$210,'Capex forecast'!$T$7:$T$210,$Q698,'Capex forecast'!$S$7:$S$210,$S698,'Capex forecast'!$Q$7:$Q$210,"Augex")</f>
        <v>0</v>
      </c>
      <c r="X698" s="32">
        <f>SUMIFS('Capex forecast'!H$7:H$210,'Capex forecast'!$T$7:$T$210,$Q698,'Capex forecast'!$S$7:$S$210,$S698,'Capex forecast'!$Q$7:$Q$210,"Augex")</f>
        <v>0</v>
      </c>
      <c r="Y698" s="32">
        <f>SUMIFS('Capex forecast'!I$7:I$210,'Capex forecast'!$T$7:$T$210,$Q698,'Capex forecast'!$S$7:$S$210,$S698,'Capex forecast'!$Q$7:$Q$210,"Augex")</f>
        <v>0</v>
      </c>
      <c r="Z698" s="32">
        <f>SUMIFS('Capex forecast'!J$7:J$210,'Capex forecast'!$T$7:$T$210,$Q698,'Capex forecast'!$S$7:$S$210,$S698,'Capex forecast'!$Q$7:$Q$210,"Augex")</f>
        <v>0</v>
      </c>
      <c r="AA698" s="32">
        <f>SUMIFS('Capex forecast'!K$7:K$210,'Capex forecast'!$T$7:$T$210,$Q698,'Capex forecast'!$S$7:$S$210,$S698,'Capex forecast'!$Q$7:$Q$210,"Augex")</f>
        <v>0</v>
      </c>
      <c r="AB698" s="32">
        <f>SUMIFS('Capex forecast'!L$7:L$210,'Capex forecast'!$T$7:$T$210,$Q698,'Capex forecast'!$S$7:$S$210,$S698,'Capex forecast'!$Q$7:$Q$210,"Augex")</f>
        <v>0</v>
      </c>
      <c r="AC698" s="32">
        <f>SUMIFS('Capex forecast'!M$7:M$210,'Capex forecast'!$T$7:$T$210,$Q698,'Capex forecast'!$S$7:$S$210,$S698,'Capex forecast'!$Q$7:$Q$210,"Augex")</f>
        <v>0</v>
      </c>
      <c r="AD698" s="32">
        <f>SUMIFS('Capex forecast'!N$7:N$210,'Capex forecast'!$T$7:$T$210,$Q698,'Capex forecast'!$S$7:$S$210,$S698,'Capex forecast'!$Q$7:$Q$210,"Augex")</f>
        <v>0</v>
      </c>
      <c r="AF698" s="6" t="s">
        <v>147</v>
      </c>
      <c r="AG698" s="6" t="str">
        <f>INDEX('Raw demand forecast'!$M$7:$M$5830,MATCH($Q698,'Raw demand forecast'!$B$7:$B$5830,0))</f>
        <v>No</v>
      </c>
      <c r="AH698" s="6" t="str">
        <f>IF(COUNTIF($AF$93:AF698,$B698) = 1, "LV", IF(COUNTIF($AF$93:AF698,$B698) = 2, "HV", "ST"))</f>
        <v>ST</v>
      </c>
      <c r="AI698" s="6" t="str">
        <f>INDEX('Demand forecast and growth rate'!$E$7:$E$273,MATCH($Q698,'Demand forecast and growth rate'!$B$7:$B$273,0))</f>
        <v>Steady/falling</v>
      </c>
      <c r="AJ698" s="53">
        <f>SUMIFS('Capex forecast'!E$7:E$210,'Capex forecast'!$T$7:$T$210,$AF698,'Capex forecast'!$S$7:$S$210,$AH698,'Capex forecast'!$Q$7:$Q$210,"Repex")</f>
        <v>0</v>
      </c>
      <c r="AK698" s="53">
        <f>SUMIFS('Capex forecast'!F$7:F$210,'Capex forecast'!$T$7:$T$210,$AF698,'Capex forecast'!$S$7:$S$210,$AH698,'Capex forecast'!$Q$7:$Q$210,"Repex")</f>
        <v>0</v>
      </c>
      <c r="AL698" s="53">
        <f>SUMIFS('Capex forecast'!G$7:G$210,'Capex forecast'!$T$7:$T$210,$AF698,'Capex forecast'!$S$7:$S$210,$AH698,'Capex forecast'!$Q$7:$Q$210,"Repex")</f>
        <v>0</v>
      </c>
      <c r="AM698" s="53">
        <f>SUMIFS('Capex forecast'!H$7:H$210,'Capex forecast'!$T$7:$T$210,$AF698,'Capex forecast'!$S$7:$S$210,$AH698,'Capex forecast'!$Q$7:$Q$210,"Repex")</f>
        <v>0</v>
      </c>
      <c r="AN698" s="53">
        <f>SUMIFS('Capex forecast'!I$7:I$210,'Capex forecast'!$T$7:$T$210,$AF698,'Capex forecast'!$S$7:$S$210,$AH698,'Capex forecast'!$Q$7:$Q$210,"Repex")</f>
        <v>0</v>
      </c>
      <c r="AO698" s="53">
        <f>SUMIFS('Capex forecast'!J$7:J$210,'Capex forecast'!$T$7:$T$210,$AF698,'Capex forecast'!$S$7:$S$210,$AH698,'Capex forecast'!$Q$7:$Q$210,"Repex")</f>
        <v>0</v>
      </c>
      <c r="AP698" s="53">
        <f>SUMIFS('Capex forecast'!K$7:K$210,'Capex forecast'!$T$7:$T$210,$AF698,'Capex forecast'!$S$7:$S$210,$AH698,'Capex forecast'!$Q$7:$Q$210,"Repex")</f>
        <v>0</v>
      </c>
      <c r="AQ698" s="53">
        <f>SUMIFS('Capex forecast'!L$7:L$210,'Capex forecast'!$T$7:$T$210,$AF698,'Capex forecast'!$S$7:$S$210,$AH698,'Capex forecast'!$Q$7:$Q$210,"Repex")</f>
        <v>0</v>
      </c>
      <c r="AR698" s="53">
        <f>SUMIFS('Capex forecast'!M$7:M$210,'Capex forecast'!$T$7:$T$210,$AF698,'Capex forecast'!$S$7:$S$210,$AH698,'Capex forecast'!$Q$7:$Q$210,"Repex")</f>
        <v>0</v>
      </c>
      <c r="AS698" s="53">
        <f>SUMIFS('Capex forecast'!N$7:N$210,'Capex forecast'!$T$7:$T$210,$AF698,'Capex forecast'!$S$7:$S$210,$AH698,'Capex forecast'!$Q$7:$Q$210,"Repex")</f>
        <v>0</v>
      </c>
    </row>
    <row r="699" spans="2:45" ht="15">
      <c r="B699" s="6" t="s">
        <v>633</v>
      </c>
      <c r="C699" s="6" t="str">
        <f>INDEX('Raw demand forecast'!$M$7:$M$5830,MATCH($B699,'Raw demand forecast'!$B$7:$B$5830,0))</f>
        <v>Yes</v>
      </c>
      <c r="D699" s="6" t="str">
        <f>IF(COUNTIF($B$93:B699,$B699) = 1, "LV", IF(COUNTIF($B$93:B699,$B699) = 2, "HV", "ST"))</f>
        <v>ST</v>
      </c>
      <c r="E699" s="6" t="str">
        <f>INDEX('Demand forecast and growth rate'!$E$7:$E$273,MATCH($B699,'Demand forecast and growth rate'!$B$7:$B$273,0))</f>
        <v>Steady/falling</v>
      </c>
      <c r="F699" s="32">
        <f>SUMIFS('Capex forecast'!E$7:E$210,'Capex forecast'!$T$7:$T$210,'Allocation of site-spec costs'!$B699,'Capex forecast'!$S$7:$S$210,'Allocation of site-spec costs'!$D699,'Capex forecast'!$Q$7:$Q$210,"Customer Connection")</f>
        <v>0</v>
      </c>
      <c r="G699" s="32">
        <f>SUMIFS('Capex forecast'!F$7:F$210,'Capex forecast'!$T$7:$T$210,'Allocation of site-spec costs'!$B699,'Capex forecast'!$S$7:$S$210,'Allocation of site-spec costs'!$D699,'Capex forecast'!$Q$7:$Q$210,"Customer Connection")</f>
        <v>0</v>
      </c>
      <c r="H699" s="32">
        <f>SUMIFS('Capex forecast'!G$7:G$210,'Capex forecast'!$T$7:$T$210,'Allocation of site-spec costs'!$B699,'Capex forecast'!$S$7:$S$210,'Allocation of site-spec costs'!$D699,'Capex forecast'!$Q$7:$Q$210,"Customer Connection")</f>
        <v>0</v>
      </c>
      <c r="I699" s="32">
        <f>SUMIFS('Capex forecast'!H$7:H$210,'Capex forecast'!$T$7:$T$210,'Allocation of site-spec costs'!$B699,'Capex forecast'!$S$7:$S$210,'Allocation of site-spec costs'!$D699,'Capex forecast'!$Q$7:$Q$210,"Customer Connection")</f>
        <v>0</v>
      </c>
      <c r="J699" s="32">
        <f>SUMIFS('Capex forecast'!I$7:I$210,'Capex forecast'!$T$7:$T$210,'Allocation of site-spec costs'!$B699,'Capex forecast'!$S$7:$S$210,'Allocation of site-spec costs'!$D699,'Capex forecast'!$Q$7:$Q$210,"Customer Connection")</f>
        <v>0</v>
      </c>
      <c r="K699" s="32">
        <f>SUMIFS('Capex forecast'!J$7:J$210,'Capex forecast'!$T$7:$T$210,'Allocation of site-spec costs'!$B699,'Capex forecast'!$S$7:$S$210,'Allocation of site-spec costs'!$D699,'Capex forecast'!$Q$7:$Q$210,"Customer Connection")</f>
        <v>0</v>
      </c>
      <c r="L699" s="32">
        <f>SUMIFS('Capex forecast'!K$7:K$210,'Capex forecast'!$T$7:$T$210,'Allocation of site-spec costs'!$B699,'Capex forecast'!$S$7:$S$210,'Allocation of site-spec costs'!$D699,'Capex forecast'!$Q$7:$Q$210,"Customer Connection")</f>
        <v>0</v>
      </c>
      <c r="M699" s="32">
        <f>SUMIFS('Capex forecast'!L$7:L$210,'Capex forecast'!$T$7:$T$210,'Allocation of site-spec costs'!$B699,'Capex forecast'!$S$7:$S$210,'Allocation of site-spec costs'!$D699,'Capex forecast'!$Q$7:$Q$210,"Customer Connection")</f>
        <v>0</v>
      </c>
      <c r="N699" s="32">
        <f>SUMIFS('Capex forecast'!M$7:M$210,'Capex forecast'!$T$7:$T$210,'Allocation of site-spec costs'!$B699,'Capex forecast'!$S$7:$S$210,'Allocation of site-spec costs'!$D699,'Capex forecast'!$Q$7:$Q$210,"Customer Connection")</f>
        <v>0</v>
      </c>
      <c r="O699" s="32">
        <f>SUMIFS('Capex forecast'!N$7:N$210,'Capex forecast'!$T$7:$T$210,'Allocation of site-spec costs'!$B699,'Capex forecast'!$S$7:$S$210,'Allocation of site-spec costs'!$D699,'Capex forecast'!$Q$7:$Q$210,"Customer Connection")</f>
        <v>0</v>
      </c>
      <c r="Q699" s="6" t="s">
        <v>633</v>
      </c>
      <c r="R699" s="6" t="str">
        <f>INDEX('Raw demand forecast'!$M$7:$M$5830,MATCH($Q699,'Raw demand forecast'!$B$7:$B$5830,0))</f>
        <v>Yes</v>
      </c>
      <c r="S699" s="6" t="str">
        <f>IF(COUNTIF($Q$93:Q699,$B699) = 1, "LV", IF(COUNTIF($Q$93:Q699,$B699) = 2, "HV", "ST"))</f>
        <v>ST</v>
      </c>
      <c r="T699" s="6" t="str">
        <f>INDEX('Demand forecast and growth rate'!$E$7:$E$273,MATCH($Q699,'Demand forecast and growth rate'!$B$7:$B$273,0))</f>
        <v>Steady/falling</v>
      </c>
      <c r="U699" s="32">
        <f>SUMIFS('Capex forecast'!E$7:E$210,'Capex forecast'!$T$7:$T$210,$Q699,'Capex forecast'!$S$7:$S$210,$S699,'Capex forecast'!$Q$7:$Q$210,"Augex")</f>
        <v>0</v>
      </c>
      <c r="V699" s="32">
        <f>SUMIFS('Capex forecast'!F$7:F$210,'Capex forecast'!$T$7:$T$210,$Q699,'Capex forecast'!$S$7:$S$210,$S699,'Capex forecast'!$Q$7:$Q$210,"Augex")</f>
        <v>0</v>
      </c>
      <c r="W699" s="32">
        <f>SUMIFS('Capex forecast'!G$7:G$210,'Capex forecast'!$T$7:$T$210,$Q699,'Capex forecast'!$S$7:$S$210,$S699,'Capex forecast'!$Q$7:$Q$210,"Augex")</f>
        <v>0</v>
      </c>
      <c r="X699" s="32">
        <f>SUMIFS('Capex forecast'!H$7:H$210,'Capex forecast'!$T$7:$T$210,$Q699,'Capex forecast'!$S$7:$S$210,$S699,'Capex forecast'!$Q$7:$Q$210,"Augex")</f>
        <v>0</v>
      </c>
      <c r="Y699" s="32">
        <f>SUMIFS('Capex forecast'!I$7:I$210,'Capex forecast'!$T$7:$T$210,$Q699,'Capex forecast'!$S$7:$S$210,$S699,'Capex forecast'!$Q$7:$Q$210,"Augex")</f>
        <v>0</v>
      </c>
      <c r="Z699" s="32">
        <f>SUMIFS('Capex forecast'!J$7:J$210,'Capex forecast'!$T$7:$T$210,$Q699,'Capex forecast'!$S$7:$S$210,$S699,'Capex forecast'!$Q$7:$Q$210,"Augex")</f>
        <v>0</v>
      </c>
      <c r="AA699" s="32">
        <f>SUMIFS('Capex forecast'!K$7:K$210,'Capex forecast'!$T$7:$T$210,$Q699,'Capex forecast'!$S$7:$S$210,$S699,'Capex forecast'!$Q$7:$Q$210,"Augex")</f>
        <v>0</v>
      </c>
      <c r="AB699" s="32">
        <f>SUMIFS('Capex forecast'!L$7:L$210,'Capex forecast'!$T$7:$T$210,$Q699,'Capex forecast'!$S$7:$S$210,$S699,'Capex forecast'!$Q$7:$Q$210,"Augex")</f>
        <v>0</v>
      </c>
      <c r="AC699" s="32">
        <f>SUMIFS('Capex forecast'!M$7:M$210,'Capex forecast'!$T$7:$T$210,$Q699,'Capex forecast'!$S$7:$S$210,$S699,'Capex forecast'!$Q$7:$Q$210,"Augex")</f>
        <v>0</v>
      </c>
      <c r="AD699" s="32">
        <f>SUMIFS('Capex forecast'!N$7:N$210,'Capex forecast'!$T$7:$T$210,$Q699,'Capex forecast'!$S$7:$S$210,$S699,'Capex forecast'!$Q$7:$Q$210,"Augex")</f>
        <v>0</v>
      </c>
      <c r="AF699" s="6" t="s">
        <v>633</v>
      </c>
      <c r="AG699" s="6" t="str">
        <f>INDEX('Raw demand forecast'!$M$7:$M$5830,MATCH($Q699,'Raw demand forecast'!$B$7:$B$5830,0))</f>
        <v>Yes</v>
      </c>
      <c r="AH699" s="6" t="str">
        <f>IF(COUNTIF($AF$93:AF699,$B699) = 1, "LV", IF(COUNTIF($AF$93:AF699,$B699) = 2, "HV", "ST"))</f>
        <v>ST</v>
      </c>
      <c r="AI699" s="6" t="str">
        <f>INDEX('Demand forecast and growth rate'!$E$7:$E$273,MATCH($Q699,'Demand forecast and growth rate'!$B$7:$B$273,0))</f>
        <v>Steady/falling</v>
      </c>
      <c r="AJ699" s="53">
        <f>SUMIFS('Capex forecast'!E$7:E$210,'Capex forecast'!$T$7:$T$210,$AF699,'Capex forecast'!$S$7:$S$210,$AH699,'Capex forecast'!$Q$7:$Q$210,"Repex")</f>
        <v>0</v>
      </c>
      <c r="AK699" s="53">
        <f>SUMIFS('Capex forecast'!F$7:F$210,'Capex forecast'!$T$7:$T$210,$AF699,'Capex forecast'!$S$7:$S$210,$AH699,'Capex forecast'!$Q$7:$Q$210,"Repex")</f>
        <v>0</v>
      </c>
      <c r="AL699" s="53">
        <f>SUMIFS('Capex forecast'!G$7:G$210,'Capex forecast'!$T$7:$T$210,$AF699,'Capex forecast'!$S$7:$S$210,$AH699,'Capex forecast'!$Q$7:$Q$210,"Repex")</f>
        <v>0</v>
      </c>
      <c r="AM699" s="53">
        <f>SUMIFS('Capex forecast'!H$7:H$210,'Capex forecast'!$T$7:$T$210,$AF699,'Capex forecast'!$S$7:$S$210,$AH699,'Capex forecast'!$Q$7:$Q$210,"Repex")</f>
        <v>0</v>
      </c>
      <c r="AN699" s="53">
        <f>SUMIFS('Capex forecast'!I$7:I$210,'Capex forecast'!$T$7:$T$210,$AF699,'Capex forecast'!$S$7:$S$210,$AH699,'Capex forecast'!$Q$7:$Q$210,"Repex")</f>
        <v>0</v>
      </c>
      <c r="AO699" s="53">
        <f>SUMIFS('Capex forecast'!J$7:J$210,'Capex forecast'!$T$7:$T$210,$AF699,'Capex forecast'!$S$7:$S$210,$AH699,'Capex forecast'!$Q$7:$Q$210,"Repex")</f>
        <v>0</v>
      </c>
      <c r="AP699" s="53">
        <f>SUMIFS('Capex forecast'!K$7:K$210,'Capex forecast'!$T$7:$T$210,$AF699,'Capex forecast'!$S$7:$S$210,$AH699,'Capex forecast'!$Q$7:$Q$210,"Repex")</f>
        <v>0</v>
      </c>
      <c r="AQ699" s="53">
        <f>SUMIFS('Capex forecast'!L$7:L$210,'Capex forecast'!$T$7:$T$210,$AF699,'Capex forecast'!$S$7:$S$210,$AH699,'Capex forecast'!$Q$7:$Q$210,"Repex")</f>
        <v>0</v>
      </c>
      <c r="AR699" s="53">
        <f>SUMIFS('Capex forecast'!M$7:M$210,'Capex forecast'!$T$7:$T$210,$AF699,'Capex forecast'!$S$7:$S$210,$AH699,'Capex forecast'!$Q$7:$Q$210,"Repex")</f>
        <v>0</v>
      </c>
      <c r="AS699" s="53">
        <f>SUMIFS('Capex forecast'!N$7:N$210,'Capex forecast'!$T$7:$T$210,$AF699,'Capex forecast'!$S$7:$S$210,$AH699,'Capex forecast'!$Q$7:$Q$210,"Repex")</f>
        <v>0</v>
      </c>
    </row>
    <row r="700" spans="2:45" ht="15">
      <c r="B700" s="6" t="s">
        <v>183</v>
      </c>
      <c r="C700" s="6" t="str">
        <f>INDEX('Raw demand forecast'!$M$7:$M$5830,MATCH($B700,'Raw demand forecast'!$B$7:$B$5830,0))</f>
        <v>No</v>
      </c>
      <c r="D700" s="6" t="str">
        <f>IF(COUNTIF($B$93:B700,$B700) = 1, "LV", IF(COUNTIF($B$93:B700,$B700) = 2, "HV", "ST"))</f>
        <v>ST</v>
      </c>
      <c r="E700" s="6" t="str">
        <f>INDEX('Demand forecast and growth rate'!$E$7:$E$273,MATCH($B700,'Demand forecast and growth rate'!$B$7:$B$273,0))</f>
        <v>Small growth</v>
      </c>
      <c r="F700" s="32">
        <f>SUMIFS('Capex forecast'!E$7:E$210,'Capex forecast'!$T$7:$T$210,'Allocation of site-spec costs'!$B700,'Capex forecast'!$S$7:$S$210,'Allocation of site-spec costs'!$D700,'Capex forecast'!$Q$7:$Q$210,"Customer Connection")</f>
        <v>0</v>
      </c>
      <c r="G700" s="32">
        <f>SUMIFS('Capex forecast'!F$7:F$210,'Capex forecast'!$T$7:$T$210,'Allocation of site-spec costs'!$B700,'Capex forecast'!$S$7:$S$210,'Allocation of site-spec costs'!$D700,'Capex forecast'!$Q$7:$Q$210,"Customer Connection")</f>
        <v>0</v>
      </c>
      <c r="H700" s="32">
        <f>SUMIFS('Capex forecast'!G$7:G$210,'Capex forecast'!$T$7:$T$210,'Allocation of site-spec costs'!$B700,'Capex forecast'!$S$7:$S$210,'Allocation of site-spec costs'!$D700,'Capex forecast'!$Q$7:$Q$210,"Customer Connection")</f>
        <v>0</v>
      </c>
      <c r="I700" s="32">
        <f>SUMIFS('Capex forecast'!H$7:H$210,'Capex forecast'!$T$7:$T$210,'Allocation of site-spec costs'!$B700,'Capex forecast'!$S$7:$S$210,'Allocation of site-spec costs'!$D700,'Capex forecast'!$Q$7:$Q$210,"Customer Connection")</f>
        <v>0</v>
      </c>
      <c r="J700" s="32">
        <f>SUMIFS('Capex forecast'!I$7:I$210,'Capex forecast'!$T$7:$T$210,'Allocation of site-spec costs'!$B700,'Capex forecast'!$S$7:$S$210,'Allocation of site-spec costs'!$D700,'Capex forecast'!$Q$7:$Q$210,"Customer Connection")</f>
        <v>0</v>
      </c>
      <c r="K700" s="32">
        <f>SUMIFS('Capex forecast'!J$7:J$210,'Capex forecast'!$T$7:$T$210,'Allocation of site-spec costs'!$B700,'Capex forecast'!$S$7:$S$210,'Allocation of site-spec costs'!$D700,'Capex forecast'!$Q$7:$Q$210,"Customer Connection")</f>
        <v>0</v>
      </c>
      <c r="L700" s="32">
        <f>SUMIFS('Capex forecast'!K$7:K$210,'Capex forecast'!$T$7:$T$210,'Allocation of site-spec costs'!$B700,'Capex forecast'!$S$7:$S$210,'Allocation of site-spec costs'!$D700,'Capex forecast'!$Q$7:$Q$210,"Customer Connection")</f>
        <v>0</v>
      </c>
      <c r="M700" s="32">
        <f>SUMIFS('Capex forecast'!L$7:L$210,'Capex forecast'!$T$7:$T$210,'Allocation of site-spec costs'!$B700,'Capex forecast'!$S$7:$S$210,'Allocation of site-spec costs'!$D700,'Capex forecast'!$Q$7:$Q$210,"Customer Connection")</f>
        <v>0</v>
      </c>
      <c r="N700" s="32">
        <f>SUMIFS('Capex forecast'!M$7:M$210,'Capex forecast'!$T$7:$T$210,'Allocation of site-spec costs'!$B700,'Capex forecast'!$S$7:$S$210,'Allocation of site-spec costs'!$D700,'Capex forecast'!$Q$7:$Q$210,"Customer Connection")</f>
        <v>0</v>
      </c>
      <c r="O700" s="32">
        <f>SUMIFS('Capex forecast'!N$7:N$210,'Capex forecast'!$T$7:$T$210,'Allocation of site-spec costs'!$B700,'Capex forecast'!$S$7:$S$210,'Allocation of site-spec costs'!$D700,'Capex forecast'!$Q$7:$Q$210,"Customer Connection")</f>
        <v>0</v>
      </c>
      <c r="Q700" s="6" t="s">
        <v>183</v>
      </c>
      <c r="R700" s="6" t="str">
        <f>INDEX('Raw demand forecast'!$M$7:$M$5830,MATCH($Q700,'Raw demand forecast'!$B$7:$B$5830,0))</f>
        <v>No</v>
      </c>
      <c r="S700" s="6" t="str">
        <f>IF(COUNTIF($Q$93:Q700,$B700) = 1, "LV", IF(COUNTIF($Q$93:Q700,$B700) = 2, "HV", "ST"))</f>
        <v>ST</v>
      </c>
      <c r="T700" s="6" t="str">
        <f>INDEX('Demand forecast and growth rate'!$E$7:$E$273,MATCH($Q700,'Demand forecast and growth rate'!$B$7:$B$273,0))</f>
        <v>Small growth</v>
      </c>
      <c r="U700" s="32">
        <f>SUMIFS('Capex forecast'!E$7:E$210,'Capex forecast'!$T$7:$T$210,$Q700,'Capex forecast'!$S$7:$S$210,$S700,'Capex forecast'!$Q$7:$Q$210,"Augex")</f>
        <v>0</v>
      </c>
      <c r="V700" s="32">
        <f>SUMIFS('Capex forecast'!F$7:F$210,'Capex forecast'!$T$7:$T$210,$Q700,'Capex forecast'!$S$7:$S$210,$S700,'Capex forecast'!$Q$7:$Q$210,"Augex")</f>
        <v>0</v>
      </c>
      <c r="W700" s="32">
        <f>SUMIFS('Capex forecast'!G$7:G$210,'Capex forecast'!$T$7:$T$210,$Q700,'Capex forecast'!$S$7:$S$210,$S700,'Capex forecast'!$Q$7:$Q$210,"Augex")</f>
        <v>0</v>
      </c>
      <c r="X700" s="32">
        <f>SUMIFS('Capex forecast'!H$7:H$210,'Capex forecast'!$T$7:$T$210,$Q700,'Capex forecast'!$S$7:$S$210,$S700,'Capex forecast'!$Q$7:$Q$210,"Augex")</f>
        <v>0</v>
      </c>
      <c r="Y700" s="32">
        <f>SUMIFS('Capex forecast'!I$7:I$210,'Capex forecast'!$T$7:$T$210,$Q700,'Capex forecast'!$S$7:$S$210,$S700,'Capex forecast'!$Q$7:$Q$210,"Augex")</f>
        <v>0</v>
      </c>
      <c r="Z700" s="32">
        <f>SUMIFS('Capex forecast'!J$7:J$210,'Capex forecast'!$T$7:$T$210,$Q700,'Capex forecast'!$S$7:$S$210,$S700,'Capex forecast'!$Q$7:$Q$210,"Augex")</f>
        <v>0</v>
      </c>
      <c r="AA700" s="32">
        <f>SUMIFS('Capex forecast'!K$7:K$210,'Capex forecast'!$T$7:$T$210,$Q700,'Capex forecast'!$S$7:$S$210,$S700,'Capex forecast'!$Q$7:$Q$210,"Augex")</f>
        <v>0</v>
      </c>
      <c r="AB700" s="32">
        <f>SUMIFS('Capex forecast'!L$7:L$210,'Capex forecast'!$T$7:$T$210,$Q700,'Capex forecast'!$S$7:$S$210,$S700,'Capex forecast'!$Q$7:$Q$210,"Augex")</f>
        <v>0</v>
      </c>
      <c r="AC700" s="32">
        <f>SUMIFS('Capex forecast'!M$7:M$210,'Capex forecast'!$T$7:$T$210,$Q700,'Capex forecast'!$S$7:$S$210,$S700,'Capex forecast'!$Q$7:$Q$210,"Augex")</f>
        <v>0</v>
      </c>
      <c r="AD700" s="32">
        <f>SUMIFS('Capex forecast'!N$7:N$210,'Capex forecast'!$T$7:$T$210,$Q700,'Capex forecast'!$S$7:$S$210,$S700,'Capex forecast'!$Q$7:$Q$210,"Augex")</f>
        <v>0</v>
      </c>
      <c r="AF700" s="6" t="s">
        <v>183</v>
      </c>
      <c r="AG700" s="6" t="str">
        <f>INDEX('Raw demand forecast'!$M$7:$M$5830,MATCH($Q700,'Raw demand forecast'!$B$7:$B$5830,0))</f>
        <v>No</v>
      </c>
      <c r="AH700" s="6" t="str">
        <f>IF(COUNTIF($AF$93:AF700,$B700) = 1, "LV", IF(COUNTIF($AF$93:AF700,$B700) = 2, "HV", "ST"))</f>
        <v>ST</v>
      </c>
      <c r="AI700" s="6" t="str">
        <f>INDEX('Demand forecast and growth rate'!$E$7:$E$273,MATCH($Q700,'Demand forecast and growth rate'!$B$7:$B$273,0))</f>
        <v>Small growth</v>
      </c>
      <c r="AJ700" s="53">
        <f>SUMIFS('Capex forecast'!E$7:E$210,'Capex forecast'!$T$7:$T$210,$AF700,'Capex forecast'!$S$7:$S$210,$AH700,'Capex forecast'!$Q$7:$Q$210,"Repex")</f>
        <v>0</v>
      </c>
      <c r="AK700" s="53">
        <f>SUMIFS('Capex forecast'!F$7:F$210,'Capex forecast'!$T$7:$T$210,$AF700,'Capex forecast'!$S$7:$S$210,$AH700,'Capex forecast'!$Q$7:$Q$210,"Repex")</f>
        <v>0</v>
      </c>
      <c r="AL700" s="53">
        <f>SUMIFS('Capex forecast'!G$7:G$210,'Capex forecast'!$T$7:$T$210,$AF700,'Capex forecast'!$S$7:$S$210,$AH700,'Capex forecast'!$Q$7:$Q$210,"Repex")</f>
        <v>0</v>
      </c>
      <c r="AM700" s="53">
        <f>SUMIFS('Capex forecast'!H$7:H$210,'Capex forecast'!$T$7:$T$210,$AF700,'Capex forecast'!$S$7:$S$210,$AH700,'Capex forecast'!$Q$7:$Q$210,"Repex")</f>
        <v>0</v>
      </c>
      <c r="AN700" s="53">
        <f>SUMIFS('Capex forecast'!I$7:I$210,'Capex forecast'!$T$7:$T$210,$AF700,'Capex forecast'!$S$7:$S$210,$AH700,'Capex forecast'!$Q$7:$Q$210,"Repex")</f>
        <v>0</v>
      </c>
      <c r="AO700" s="53">
        <f>SUMIFS('Capex forecast'!J$7:J$210,'Capex forecast'!$T$7:$T$210,$AF700,'Capex forecast'!$S$7:$S$210,$AH700,'Capex forecast'!$Q$7:$Q$210,"Repex")</f>
        <v>0</v>
      </c>
      <c r="AP700" s="53">
        <f>SUMIFS('Capex forecast'!K$7:K$210,'Capex forecast'!$T$7:$T$210,$AF700,'Capex forecast'!$S$7:$S$210,$AH700,'Capex forecast'!$Q$7:$Q$210,"Repex")</f>
        <v>0</v>
      </c>
      <c r="AQ700" s="53">
        <f>SUMIFS('Capex forecast'!L$7:L$210,'Capex forecast'!$T$7:$T$210,$AF700,'Capex forecast'!$S$7:$S$210,$AH700,'Capex forecast'!$Q$7:$Q$210,"Repex")</f>
        <v>0</v>
      </c>
      <c r="AR700" s="53">
        <f>SUMIFS('Capex forecast'!M$7:M$210,'Capex forecast'!$T$7:$T$210,$AF700,'Capex forecast'!$S$7:$S$210,$AH700,'Capex forecast'!$Q$7:$Q$210,"Repex")</f>
        <v>0</v>
      </c>
      <c r="AS700" s="53">
        <f>SUMIFS('Capex forecast'!N$7:N$210,'Capex forecast'!$T$7:$T$210,$AF700,'Capex forecast'!$S$7:$S$210,$AH700,'Capex forecast'!$Q$7:$Q$210,"Repex")</f>
        <v>0</v>
      </c>
    </row>
    <row r="701" spans="2:45" ht="15">
      <c r="B701" s="6" t="s">
        <v>185</v>
      </c>
      <c r="C701" s="6" t="str">
        <f>INDEX('Raw demand forecast'!$M$7:$M$5830,MATCH($B701,'Raw demand forecast'!$B$7:$B$5830,0))</f>
        <v>No</v>
      </c>
      <c r="D701" s="6" t="str">
        <f>IF(COUNTIF($B$93:B701,$B701) = 1, "LV", IF(COUNTIF($B$93:B701,$B701) = 2, "HV", "ST"))</f>
        <v>ST</v>
      </c>
      <c r="E701" s="6" t="str">
        <f>INDEX('Demand forecast and growth rate'!$E$7:$E$273,MATCH($B701,'Demand forecast and growth rate'!$B$7:$B$273,0))</f>
        <v>Steady/falling</v>
      </c>
      <c r="F701" s="32">
        <f>SUMIFS('Capex forecast'!E$7:E$210,'Capex forecast'!$T$7:$T$210,'Allocation of site-spec costs'!$B701,'Capex forecast'!$S$7:$S$210,'Allocation of site-spec costs'!$D701,'Capex forecast'!$Q$7:$Q$210,"Customer Connection")</f>
        <v>0</v>
      </c>
      <c r="G701" s="32">
        <f>SUMIFS('Capex forecast'!F$7:F$210,'Capex forecast'!$T$7:$T$210,'Allocation of site-spec costs'!$B701,'Capex forecast'!$S$7:$S$210,'Allocation of site-spec costs'!$D701,'Capex forecast'!$Q$7:$Q$210,"Customer Connection")</f>
        <v>0</v>
      </c>
      <c r="H701" s="32">
        <f>SUMIFS('Capex forecast'!G$7:G$210,'Capex forecast'!$T$7:$T$210,'Allocation of site-spec costs'!$B701,'Capex forecast'!$S$7:$S$210,'Allocation of site-spec costs'!$D701,'Capex forecast'!$Q$7:$Q$210,"Customer Connection")</f>
        <v>0</v>
      </c>
      <c r="I701" s="32">
        <f>SUMIFS('Capex forecast'!H$7:H$210,'Capex forecast'!$T$7:$T$210,'Allocation of site-spec costs'!$B701,'Capex forecast'!$S$7:$S$210,'Allocation of site-spec costs'!$D701,'Capex forecast'!$Q$7:$Q$210,"Customer Connection")</f>
        <v>0</v>
      </c>
      <c r="J701" s="32">
        <f>SUMIFS('Capex forecast'!I$7:I$210,'Capex forecast'!$T$7:$T$210,'Allocation of site-spec costs'!$B701,'Capex forecast'!$S$7:$S$210,'Allocation of site-spec costs'!$D701,'Capex forecast'!$Q$7:$Q$210,"Customer Connection")</f>
        <v>0</v>
      </c>
      <c r="K701" s="32">
        <f>SUMIFS('Capex forecast'!J$7:J$210,'Capex forecast'!$T$7:$T$210,'Allocation of site-spec costs'!$B701,'Capex forecast'!$S$7:$S$210,'Allocation of site-spec costs'!$D701,'Capex forecast'!$Q$7:$Q$210,"Customer Connection")</f>
        <v>0</v>
      </c>
      <c r="L701" s="32">
        <f>SUMIFS('Capex forecast'!K$7:K$210,'Capex forecast'!$T$7:$T$210,'Allocation of site-spec costs'!$B701,'Capex forecast'!$S$7:$S$210,'Allocation of site-spec costs'!$D701,'Capex forecast'!$Q$7:$Q$210,"Customer Connection")</f>
        <v>0</v>
      </c>
      <c r="M701" s="32">
        <f>SUMIFS('Capex forecast'!L$7:L$210,'Capex forecast'!$T$7:$T$210,'Allocation of site-spec costs'!$B701,'Capex forecast'!$S$7:$S$210,'Allocation of site-spec costs'!$D701,'Capex forecast'!$Q$7:$Q$210,"Customer Connection")</f>
        <v>0</v>
      </c>
      <c r="N701" s="32">
        <f>SUMIFS('Capex forecast'!M$7:M$210,'Capex forecast'!$T$7:$T$210,'Allocation of site-spec costs'!$B701,'Capex forecast'!$S$7:$S$210,'Allocation of site-spec costs'!$D701,'Capex forecast'!$Q$7:$Q$210,"Customer Connection")</f>
        <v>0</v>
      </c>
      <c r="O701" s="32">
        <f>SUMIFS('Capex forecast'!N$7:N$210,'Capex forecast'!$T$7:$T$210,'Allocation of site-spec costs'!$B701,'Capex forecast'!$S$7:$S$210,'Allocation of site-spec costs'!$D701,'Capex forecast'!$Q$7:$Q$210,"Customer Connection")</f>
        <v>0</v>
      </c>
      <c r="Q701" s="6" t="s">
        <v>185</v>
      </c>
      <c r="R701" s="6" t="str">
        <f>INDEX('Raw demand forecast'!$M$7:$M$5830,MATCH($Q701,'Raw demand forecast'!$B$7:$B$5830,0))</f>
        <v>No</v>
      </c>
      <c r="S701" s="6" t="str">
        <f>IF(COUNTIF($Q$93:Q701,$B701) = 1, "LV", IF(COUNTIF($Q$93:Q701,$B701) = 2, "HV", "ST"))</f>
        <v>ST</v>
      </c>
      <c r="T701" s="6" t="str">
        <f>INDEX('Demand forecast and growth rate'!$E$7:$E$273,MATCH($Q701,'Demand forecast and growth rate'!$B$7:$B$273,0))</f>
        <v>Steady/falling</v>
      </c>
      <c r="U701" s="32">
        <f>SUMIFS('Capex forecast'!E$7:E$210,'Capex forecast'!$T$7:$T$210,$Q701,'Capex forecast'!$S$7:$S$210,$S701,'Capex forecast'!$Q$7:$Q$210,"Augex")</f>
        <v>0</v>
      </c>
      <c r="V701" s="32">
        <f>SUMIFS('Capex forecast'!F$7:F$210,'Capex forecast'!$T$7:$T$210,$Q701,'Capex forecast'!$S$7:$S$210,$S701,'Capex forecast'!$Q$7:$Q$210,"Augex")</f>
        <v>0</v>
      </c>
      <c r="W701" s="32">
        <f>SUMIFS('Capex forecast'!G$7:G$210,'Capex forecast'!$T$7:$T$210,$Q701,'Capex forecast'!$S$7:$S$210,$S701,'Capex forecast'!$Q$7:$Q$210,"Augex")</f>
        <v>0</v>
      </c>
      <c r="X701" s="32">
        <f>SUMIFS('Capex forecast'!H$7:H$210,'Capex forecast'!$T$7:$T$210,$Q701,'Capex forecast'!$S$7:$S$210,$S701,'Capex forecast'!$Q$7:$Q$210,"Augex")</f>
        <v>0</v>
      </c>
      <c r="Y701" s="32">
        <f>SUMIFS('Capex forecast'!I$7:I$210,'Capex forecast'!$T$7:$T$210,$Q701,'Capex forecast'!$S$7:$S$210,$S701,'Capex forecast'!$Q$7:$Q$210,"Augex")</f>
        <v>0</v>
      </c>
      <c r="Z701" s="32">
        <f>SUMIFS('Capex forecast'!J$7:J$210,'Capex forecast'!$T$7:$T$210,$Q701,'Capex forecast'!$S$7:$S$210,$S701,'Capex forecast'!$Q$7:$Q$210,"Augex")</f>
        <v>0</v>
      </c>
      <c r="AA701" s="32">
        <f>SUMIFS('Capex forecast'!K$7:K$210,'Capex forecast'!$T$7:$T$210,$Q701,'Capex forecast'!$S$7:$S$210,$S701,'Capex forecast'!$Q$7:$Q$210,"Augex")</f>
        <v>0</v>
      </c>
      <c r="AB701" s="32">
        <f>SUMIFS('Capex forecast'!L$7:L$210,'Capex forecast'!$T$7:$T$210,$Q701,'Capex forecast'!$S$7:$S$210,$S701,'Capex forecast'!$Q$7:$Q$210,"Augex")</f>
        <v>0</v>
      </c>
      <c r="AC701" s="32">
        <f>SUMIFS('Capex forecast'!M$7:M$210,'Capex forecast'!$T$7:$T$210,$Q701,'Capex forecast'!$S$7:$S$210,$S701,'Capex forecast'!$Q$7:$Q$210,"Augex")</f>
        <v>0</v>
      </c>
      <c r="AD701" s="32">
        <f>SUMIFS('Capex forecast'!N$7:N$210,'Capex forecast'!$T$7:$T$210,$Q701,'Capex forecast'!$S$7:$S$210,$S701,'Capex forecast'!$Q$7:$Q$210,"Augex")</f>
        <v>0</v>
      </c>
      <c r="AF701" s="6" t="s">
        <v>185</v>
      </c>
      <c r="AG701" s="6" t="str">
        <f>INDEX('Raw demand forecast'!$M$7:$M$5830,MATCH($Q701,'Raw demand forecast'!$B$7:$B$5830,0))</f>
        <v>No</v>
      </c>
      <c r="AH701" s="6" t="str">
        <f>IF(COUNTIF($AF$93:AF701,$B701) = 1, "LV", IF(COUNTIF($AF$93:AF701,$B701) = 2, "HV", "ST"))</f>
        <v>ST</v>
      </c>
      <c r="AI701" s="6" t="str">
        <f>INDEX('Demand forecast and growth rate'!$E$7:$E$273,MATCH($Q701,'Demand forecast and growth rate'!$B$7:$B$273,0))</f>
        <v>Steady/falling</v>
      </c>
      <c r="AJ701" s="53">
        <f>SUMIFS('Capex forecast'!E$7:E$210,'Capex forecast'!$T$7:$T$210,$AF701,'Capex forecast'!$S$7:$S$210,$AH701,'Capex forecast'!$Q$7:$Q$210,"Repex")</f>
        <v>0</v>
      </c>
      <c r="AK701" s="53">
        <f>SUMIFS('Capex forecast'!F$7:F$210,'Capex forecast'!$T$7:$T$210,$AF701,'Capex forecast'!$S$7:$S$210,$AH701,'Capex forecast'!$Q$7:$Q$210,"Repex")</f>
        <v>0</v>
      </c>
      <c r="AL701" s="53">
        <f>SUMIFS('Capex forecast'!G$7:G$210,'Capex forecast'!$T$7:$T$210,$AF701,'Capex forecast'!$S$7:$S$210,$AH701,'Capex forecast'!$Q$7:$Q$210,"Repex")</f>
        <v>0</v>
      </c>
      <c r="AM701" s="53">
        <f>SUMIFS('Capex forecast'!H$7:H$210,'Capex forecast'!$T$7:$T$210,$AF701,'Capex forecast'!$S$7:$S$210,$AH701,'Capex forecast'!$Q$7:$Q$210,"Repex")</f>
        <v>0</v>
      </c>
      <c r="AN701" s="53">
        <f>SUMIFS('Capex forecast'!I$7:I$210,'Capex forecast'!$T$7:$T$210,$AF701,'Capex forecast'!$S$7:$S$210,$AH701,'Capex forecast'!$Q$7:$Q$210,"Repex")</f>
        <v>0</v>
      </c>
      <c r="AO701" s="53">
        <f>SUMIFS('Capex forecast'!J$7:J$210,'Capex forecast'!$T$7:$T$210,$AF701,'Capex forecast'!$S$7:$S$210,$AH701,'Capex forecast'!$Q$7:$Q$210,"Repex")</f>
        <v>0</v>
      </c>
      <c r="AP701" s="53">
        <f>SUMIFS('Capex forecast'!K$7:K$210,'Capex forecast'!$T$7:$T$210,$AF701,'Capex forecast'!$S$7:$S$210,$AH701,'Capex forecast'!$Q$7:$Q$210,"Repex")</f>
        <v>0</v>
      </c>
      <c r="AQ701" s="53">
        <f>SUMIFS('Capex forecast'!L$7:L$210,'Capex forecast'!$T$7:$T$210,$AF701,'Capex forecast'!$S$7:$S$210,$AH701,'Capex forecast'!$Q$7:$Q$210,"Repex")</f>
        <v>0</v>
      </c>
      <c r="AR701" s="53">
        <f>SUMIFS('Capex forecast'!M$7:M$210,'Capex forecast'!$T$7:$T$210,$AF701,'Capex forecast'!$S$7:$S$210,$AH701,'Capex forecast'!$Q$7:$Q$210,"Repex")</f>
        <v>0</v>
      </c>
      <c r="AS701" s="53">
        <f>SUMIFS('Capex forecast'!N$7:N$210,'Capex forecast'!$T$7:$T$210,$AF701,'Capex forecast'!$S$7:$S$210,$AH701,'Capex forecast'!$Q$7:$Q$210,"Repex")</f>
        <v>0</v>
      </c>
    </row>
    <row r="702" spans="2:45" ht="15">
      <c r="B702" s="6" t="s">
        <v>559</v>
      </c>
      <c r="C702" s="6" t="str">
        <f>INDEX('Raw demand forecast'!$M$7:$M$5830,MATCH($B702,'Raw demand forecast'!$B$7:$B$5830,0))</f>
        <v>Yes</v>
      </c>
      <c r="D702" s="6" t="str">
        <f>IF(COUNTIF($B$93:B702,$B702) = 1, "LV", IF(COUNTIF($B$93:B702,$B702) = 2, "HV", "ST"))</f>
        <v>ST</v>
      </c>
      <c r="E702" s="6" t="str">
        <f>INDEX('Demand forecast and growth rate'!$E$7:$E$273,MATCH($B702,'Demand forecast and growth rate'!$B$7:$B$273,0))</f>
        <v>Small growth</v>
      </c>
      <c r="F702" s="32">
        <f>SUMIFS('Capex forecast'!E$7:E$210,'Capex forecast'!$T$7:$T$210,'Allocation of site-spec costs'!$B702,'Capex forecast'!$S$7:$S$210,'Allocation of site-spec costs'!$D702,'Capex forecast'!$Q$7:$Q$210,"Customer Connection")</f>
        <v>0</v>
      </c>
      <c r="G702" s="32">
        <f>SUMIFS('Capex forecast'!F$7:F$210,'Capex forecast'!$T$7:$T$210,'Allocation of site-spec costs'!$B702,'Capex forecast'!$S$7:$S$210,'Allocation of site-spec costs'!$D702,'Capex forecast'!$Q$7:$Q$210,"Customer Connection")</f>
        <v>0</v>
      </c>
      <c r="H702" s="32">
        <f>SUMIFS('Capex forecast'!G$7:G$210,'Capex forecast'!$T$7:$T$210,'Allocation of site-spec costs'!$B702,'Capex forecast'!$S$7:$S$210,'Allocation of site-spec costs'!$D702,'Capex forecast'!$Q$7:$Q$210,"Customer Connection")</f>
        <v>0</v>
      </c>
      <c r="I702" s="32">
        <f>SUMIFS('Capex forecast'!H$7:H$210,'Capex forecast'!$T$7:$T$210,'Allocation of site-spec costs'!$B702,'Capex forecast'!$S$7:$S$210,'Allocation of site-spec costs'!$D702,'Capex forecast'!$Q$7:$Q$210,"Customer Connection")</f>
        <v>0</v>
      </c>
      <c r="J702" s="32">
        <f>SUMIFS('Capex forecast'!I$7:I$210,'Capex forecast'!$T$7:$T$210,'Allocation of site-spec costs'!$B702,'Capex forecast'!$S$7:$S$210,'Allocation of site-spec costs'!$D702,'Capex forecast'!$Q$7:$Q$210,"Customer Connection")</f>
        <v>0</v>
      </c>
      <c r="K702" s="32">
        <f>SUMIFS('Capex forecast'!J$7:J$210,'Capex forecast'!$T$7:$T$210,'Allocation of site-spec costs'!$B702,'Capex forecast'!$S$7:$S$210,'Allocation of site-spec costs'!$D702,'Capex forecast'!$Q$7:$Q$210,"Customer Connection")</f>
        <v>0</v>
      </c>
      <c r="L702" s="32">
        <f>SUMIFS('Capex forecast'!K$7:K$210,'Capex forecast'!$T$7:$T$210,'Allocation of site-spec costs'!$B702,'Capex forecast'!$S$7:$S$210,'Allocation of site-spec costs'!$D702,'Capex forecast'!$Q$7:$Q$210,"Customer Connection")</f>
        <v>0</v>
      </c>
      <c r="M702" s="32">
        <f>SUMIFS('Capex forecast'!L$7:L$210,'Capex forecast'!$T$7:$T$210,'Allocation of site-spec costs'!$B702,'Capex forecast'!$S$7:$S$210,'Allocation of site-spec costs'!$D702,'Capex forecast'!$Q$7:$Q$210,"Customer Connection")</f>
        <v>0</v>
      </c>
      <c r="N702" s="32">
        <f>SUMIFS('Capex forecast'!M$7:M$210,'Capex forecast'!$T$7:$T$210,'Allocation of site-spec costs'!$B702,'Capex forecast'!$S$7:$S$210,'Allocation of site-spec costs'!$D702,'Capex forecast'!$Q$7:$Q$210,"Customer Connection")</f>
        <v>0</v>
      </c>
      <c r="O702" s="32">
        <f>SUMIFS('Capex forecast'!N$7:N$210,'Capex forecast'!$T$7:$T$210,'Allocation of site-spec costs'!$B702,'Capex forecast'!$S$7:$S$210,'Allocation of site-spec costs'!$D702,'Capex forecast'!$Q$7:$Q$210,"Customer Connection")</f>
        <v>0</v>
      </c>
      <c r="Q702" s="6" t="s">
        <v>559</v>
      </c>
      <c r="R702" s="6" t="str">
        <f>INDEX('Raw demand forecast'!$M$7:$M$5830,MATCH($Q702,'Raw demand forecast'!$B$7:$B$5830,0))</f>
        <v>Yes</v>
      </c>
      <c r="S702" s="6" t="str">
        <f>IF(COUNTIF($Q$93:Q702,$B702) = 1, "LV", IF(COUNTIF($Q$93:Q702,$B702) = 2, "HV", "ST"))</f>
        <v>ST</v>
      </c>
      <c r="T702" s="6" t="str">
        <f>INDEX('Demand forecast and growth rate'!$E$7:$E$273,MATCH($Q702,'Demand forecast and growth rate'!$B$7:$B$273,0))</f>
        <v>Small growth</v>
      </c>
      <c r="U702" s="32">
        <f>SUMIFS('Capex forecast'!E$7:E$210,'Capex forecast'!$T$7:$T$210,$Q702,'Capex forecast'!$S$7:$S$210,$S702,'Capex forecast'!$Q$7:$Q$210,"Augex")</f>
        <v>0</v>
      </c>
      <c r="V702" s="32">
        <f>SUMIFS('Capex forecast'!F$7:F$210,'Capex forecast'!$T$7:$T$210,$Q702,'Capex forecast'!$S$7:$S$210,$S702,'Capex forecast'!$Q$7:$Q$210,"Augex")</f>
        <v>0</v>
      </c>
      <c r="W702" s="32">
        <f>SUMIFS('Capex forecast'!G$7:G$210,'Capex forecast'!$T$7:$T$210,$Q702,'Capex forecast'!$S$7:$S$210,$S702,'Capex forecast'!$Q$7:$Q$210,"Augex")</f>
        <v>0</v>
      </c>
      <c r="X702" s="32">
        <f>SUMIFS('Capex forecast'!H$7:H$210,'Capex forecast'!$T$7:$T$210,$Q702,'Capex forecast'!$S$7:$S$210,$S702,'Capex forecast'!$Q$7:$Q$210,"Augex")</f>
        <v>0</v>
      </c>
      <c r="Y702" s="32">
        <f>SUMIFS('Capex forecast'!I$7:I$210,'Capex forecast'!$T$7:$T$210,$Q702,'Capex forecast'!$S$7:$S$210,$S702,'Capex forecast'!$Q$7:$Q$210,"Augex")</f>
        <v>0</v>
      </c>
      <c r="Z702" s="32">
        <f>SUMIFS('Capex forecast'!J$7:J$210,'Capex forecast'!$T$7:$T$210,$Q702,'Capex forecast'!$S$7:$S$210,$S702,'Capex forecast'!$Q$7:$Q$210,"Augex")</f>
        <v>0</v>
      </c>
      <c r="AA702" s="32">
        <f>SUMIFS('Capex forecast'!K$7:K$210,'Capex forecast'!$T$7:$T$210,$Q702,'Capex forecast'!$S$7:$S$210,$S702,'Capex forecast'!$Q$7:$Q$210,"Augex")</f>
        <v>0</v>
      </c>
      <c r="AB702" s="32">
        <f>SUMIFS('Capex forecast'!L$7:L$210,'Capex forecast'!$T$7:$T$210,$Q702,'Capex forecast'!$S$7:$S$210,$S702,'Capex forecast'!$Q$7:$Q$210,"Augex")</f>
        <v>0</v>
      </c>
      <c r="AC702" s="32">
        <f>SUMIFS('Capex forecast'!M$7:M$210,'Capex forecast'!$T$7:$T$210,$Q702,'Capex forecast'!$S$7:$S$210,$S702,'Capex forecast'!$Q$7:$Q$210,"Augex")</f>
        <v>0</v>
      </c>
      <c r="AD702" s="32">
        <f>SUMIFS('Capex forecast'!N$7:N$210,'Capex forecast'!$T$7:$T$210,$Q702,'Capex forecast'!$S$7:$S$210,$S702,'Capex forecast'!$Q$7:$Q$210,"Augex")</f>
        <v>0</v>
      </c>
      <c r="AF702" s="6" t="s">
        <v>559</v>
      </c>
      <c r="AG702" s="6" t="str">
        <f>INDEX('Raw demand forecast'!$M$7:$M$5830,MATCH($Q702,'Raw demand forecast'!$B$7:$B$5830,0))</f>
        <v>Yes</v>
      </c>
      <c r="AH702" s="6" t="str">
        <f>IF(COUNTIF($AF$93:AF702,$B702) = 1, "LV", IF(COUNTIF($AF$93:AF702,$B702) = 2, "HV", "ST"))</f>
        <v>ST</v>
      </c>
      <c r="AI702" s="6" t="str">
        <f>INDEX('Demand forecast and growth rate'!$E$7:$E$273,MATCH($Q702,'Demand forecast and growth rate'!$B$7:$B$273,0))</f>
        <v>Small growth</v>
      </c>
      <c r="AJ702" s="53">
        <f>SUMIFS('Capex forecast'!E$7:E$210,'Capex forecast'!$T$7:$T$210,$AF702,'Capex forecast'!$S$7:$S$210,$AH702,'Capex forecast'!$Q$7:$Q$210,"Repex")</f>
        <v>0</v>
      </c>
      <c r="AK702" s="53">
        <f>SUMIFS('Capex forecast'!F$7:F$210,'Capex forecast'!$T$7:$T$210,$AF702,'Capex forecast'!$S$7:$S$210,$AH702,'Capex forecast'!$Q$7:$Q$210,"Repex")</f>
        <v>0</v>
      </c>
      <c r="AL702" s="53">
        <f>SUMIFS('Capex forecast'!G$7:G$210,'Capex forecast'!$T$7:$T$210,$AF702,'Capex forecast'!$S$7:$S$210,$AH702,'Capex forecast'!$Q$7:$Q$210,"Repex")</f>
        <v>0</v>
      </c>
      <c r="AM702" s="53">
        <f>SUMIFS('Capex forecast'!H$7:H$210,'Capex forecast'!$T$7:$T$210,$AF702,'Capex forecast'!$S$7:$S$210,$AH702,'Capex forecast'!$Q$7:$Q$210,"Repex")</f>
        <v>0</v>
      </c>
      <c r="AN702" s="53">
        <f>SUMIFS('Capex forecast'!I$7:I$210,'Capex forecast'!$T$7:$T$210,$AF702,'Capex forecast'!$S$7:$S$210,$AH702,'Capex forecast'!$Q$7:$Q$210,"Repex")</f>
        <v>0</v>
      </c>
      <c r="AO702" s="53">
        <f>SUMIFS('Capex forecast'!J$7:J$210,'Capex forecast'!$T$7:$T$210,$AF702,'Capex forecast'!$S$7:$S$210,$AH702,'Capex forecast'!$Q$7:$Q$210,"Repex")</f>
        <v>0</v>
      </c>
      <c r="AP702" s="53">
        <f>SUMIFS('Capex forecast'!K$7:K$210,'Capex forecast'!$T$7:$T$210,$AF702,'Capex forecast'!$S$7:$S$210,$AH702,'Capex forecast'!$Q$7:$Q$210,"Repex")</f>
        <v>0</v>
      </c>
      <c r="AQ702" s="53">
        <f>SUMIFS('Capex forecast'!L$7:L$210,'Capex forecast'!$T$7:$T$210,$AF702,'Capex forecast'!$S$7:$S$210,$AH702,'Capex forecast'!$Q$7:$Q$210,"Repex")</f>
        <v>0</v>
      </c>
      <c r="AR702" s="53">
        <f>SUMIFS('Capex forecast'!M$7:M$210,'Capex forecast'!$T$7:$T$210,$AF702,'Capex forecast'!$S$7:$S$210,$AH702,'Capex forecast'!$Q$7:$Q$210,"Repex")</f>
        <v>0</v>
      </c>
      <c r="AS702" s="53">
        <f>SUMIFS('Capex forecast'!N$7:N$210,'Capex forecast'!$T$7:$T$210,$AF702,'Capex forecast'!$S$7:$S$210,$AH702,'Capex forecast'!$Q$7:$Q$210,"Repex")</f>
        <v>0</v>
      </c>
    </row>
    <row r="703" spans="2:45" ht="15">
      <c r="B703" s="6" t="s">
        <v>42</v>
      </c>
      <c r="C703" s="6" t="str">
        <f>INDEX('Raw demand forecast'!$M$7:$M$5830,MATCH($B703,'Raw demand forecast'!$B$7:$B$5830,0))</f>
        <v>No</v>
      </c>
      <c r="D703" s="6" t="str">
        <f>IF(COUNTIF($B$93:B703,$B703) = 1, "LV", IF(COUNTIF($B$93:B703,$B703) = 2, "HV", "ST"))</f>
        <v>ST</v>
      </c>
      <c r="E703" s="6" t="str">
        <f>INDEX('Demand forecast and growth rate'!$E$7:$E$273,MATCH($B703,'Demand forecast and growth rate'!$B$7:$B$273,0))</f>
        <v>Steady/falling</v>
      </c>
      <c r="F703" s="32">
        <f>SUMIFS('Capex forecast'!E$7:E$210,'Capex forecast'!$T$7:$T$210,'Allocation of site-spec costs'!$B703,'Capex forecast'!$S$7:$S$210,'Allocation of site-spec costs'!$D703,'Capex forecast'!$Q$7:$Q$210,"Customer Connection")</f>
        <v>0</v>
      </c>
      <c r="G703" s="32">
        <f>SUMIFS('Capex forecast'!F$7:F$210,'Capex forecast'!$T$7:$T$210,'Allocation of site-spec costs'!$B703,'Capex forecast'!$S$7:$S$210,'Allocation of site-spec costs'!$D703,'Capex forecast'!$Q$7:$Q$210,"Customer Connection")</f>
        <v>0</v>
      </c>
      <c r="H703" s="32">
        <f>SUMIFS('Capex forecast'!G$7:G$210,'Capex forecast'!$T$7:$T$210,'Allocation of site-spec costs'!$B703,'Capex forecast'!$S$7:$S$210,'Allocation of site-spec costs'!$D703,'Capex forecast'!$Q$7:$Q$210,"Customer Connection")</f>
        <v>0</v>
      </c>
      <c r="I703" s="32">
        <f>SUMIFS('Capex forecast'!H$7:H$210,'Capex forecast'!$T$7:$T$210,'Allocation of site-spec costs'!$B703,'Capex forecast'!$S$7:$S$210,'Allocation of site-spec costs'!$D703,'Capex forecast'!$Q$7:$Q$210,"Customer Connection")</f>
        <v>0</v>
      </c>
      <c r="J703" s="32">
        <f>SUMIFS('Capex forecast'!I$7:I$210,'Capex forecast'!$T$7:$T$210,'Allocation of site-spec costs'!$B703,'Capex forecast'!$S$7:$S$210,'Allocation of site-spec costs'!$D703,'Capex forecast'!$Q$7:$Q$210,"Customer Connection")</f>
        <v>0</v>
      </c>
      <c r="K703" s="32">
        <f>SUMIFS('Capex forecast'!J$7:J$210,'Capex forecast'!$T$7:$T$210,'Allocation of site-spec costs'!$B703,'Capex forecast'!$S$7:$S$210,'Allocation of site-spec costs'!$D703,'Capex forecast'!$Q$7:$Q$210,"Customer Connection")</f>
        <v>0</v>
      </c>
      <c r="L703" s="32">
        <f>SUMIFS('Capex forecast'!K$7:K$210,'Capex forecast'!$T$7:$T$210,'Allocation of site-spec costs'!$B703,'Capex forecast'!$S$7:$S$210,'Allocation of site-spec costs'!$D703,'Capex forecast'!$Q$7:$Q$210,"Customer Connection")</f>
        <v>0</v>
      </c>
      <c r="M703" s="32">
        <f>SUMIFS('Capex forecast'!L$7:L$210,'Capex forecast'!$T$7:$T$210,'Allocation of site-spec costs'!$B703,'Capex forecast'!$S$7:$S$210,'Allocation of site-spec costs'!$D703,'Capex forecast'!$Q$7:$Q$210,"Customer Connection")</f>
        <v>0</v>
      </c>
      <c r="N703" s="32">
        <f>SUMIFS('Capex forecast'!M$7:M$210,'Capex forecast'!$T$7:$T$210,'Allocation of site-spec costs'!$B703,'Capex forecast'!$S$7:$S$210,'Allocation of site-spec costs'!$D703,'Capex forecast'!$Q$7:$Q$210,"Customer Connection")</f>
        <v>0</v>
      </c>
      <c r="O703" s="32">
        <f>SUMIFS('Capex forecast'!N$7:N$210,'Capex forecast'!$T$7:$T$210,'Allocation of site-spec costs'!$B703,'Capex forecast'!$S$7:$S$210,'Allocation of site-spec costs'!$D703,'Capex forecast'!$Q$7:$Q$210,"Customer Connection")</f>
        <v>0</v>
      </c>
      <c r="Q703" s="6" t="s">
        <v>42</v>
      </c>
      <c r="R703" s="6" t="str">
        <f>INDEX('Raw demand forecast'!$M$7:$M$5830,MATCH($Q703,'Raw demand forecast'!$B$7:$B$5830,0))</f>
        <v>No</v>
      </c>
      <c r="S703" s="6" t="str">
        <f>IF(COUNTIF($Q$93:Q703,$B703) = 1, "LV", IF(COUNTIF($Q$93:Q703,$B703) = 2, "HV", "ST"))</f>
        <v>ST</v>
      </c>
      <c r="T703" s="6" t="str">
        <f>INDEX('Demand forecast and growth rate'!$E$7:$E$273,MATCH($Q703,'Demand forecast and growth rate'!$B$7:$B$273,0))</f>
        <v>Steady/falling</v>
      </c>
      <c r="U703" s="32">
        <f>SUMIFS('Capex forecast'!E$7:E$210,'Capex forecast'!$T$7:$T$210,$Q703,'Capex forecast'!$S$7:$S$210,$S703,'Capex forecast'!$Q$7:$Q$210,"Augex")</f>
        <v>0</v>
      </c>
      <c r="V703" s="32">
        <f>SUMIFS('Capex forecast'!F$7:F$210,'Capex forecast'!$T$7:$T$210,$Q703,'Capex forecast'!$S$7:$S$210,$S703,'Capex forecast'!$Q$7:$Q$210,"Augex")</f>
        <v>0</v>
      </c>
      <c r="W703" s="32">
        <f>SUMIFS('Capex forecast'!G$7:G$210,'Capex forecast'!$T$7:$T$210,$Q703,'Capex forecast'!$S$7:$S$210,$S703,'Capex forecast'!$Q$7:$Q$210,"Augex")</f>
        <v>0</v>
      </c>
      <c r="X703" s="32">
        <f>SUMIFS('Capex forecast'!H$7:H$210,'Capex forecast'!$T$7:$T$210,$Q703,'Capex forecast'!$S$7:$S$210,$S703,'Capex forecast'!$Q$7:$Q$210,"Augex")</f>
        <v>0</v>
      </c>
      <c r="Y703" s="32">
        <f>SUMIFS('Capex forecast'!I$7:I$210,'Capex forecast'!$T$7:$T$210,$Q703,'Capex forecast'!$S$7:$S$210,$S703,'Capex forecast'!$Q$7:$Q$210,"Augex")</f>
        <v>0</v>
      </c>
      <c r="Z703" s="32">
        <f>SUMIFS('Capex forecast'!J$7:J$210,'Capex forecast'!$T$7:$T$210,$Q703,'Capex forecast'!$S$7:$S$210,$S703,'Capex forecast'!$Q$7:$Q$210,"Augex")</f>
        <v>0</v>
      </c>
      <c r="AA703" s="32">
        <f>SUMIFS('Capex forecast'!K$7:K$210,'Capex forecast'!$T$7:$T$210,$Q703,'Capex forecast'!$S$7:$S$210,$S703,'Capex forecast'!$Q$7:$Q$210,"Augex")</f>
        <v>0</v>
      </c>
      <c r="AB703" s="32">
        <f>SUMIFS('Capex forecast'!L$7:L$210,'Capex forecast'!$T$7:$T$210,$Q703,'Capex forecast'!$S$7:$S$210,$S703,'Capex forecast'!$Q$7:$Q$210,"Augex")</f>
        <v>0</v>
      </c>
      <c r="AC703" s="32">
        <f>SUMIFS('Capex forecast'!M$7:M$210,'Capex forecast'!$T$7:$T$210,$Q703,'Capex forecast'!$S$7:$S$210,$S703,'Capex forecast'!$Q$7:$Q$210,"Augex")</f>
        <v>0</v>
      </c>
      <c r="AD703" s="32">
        <f>SUMIFS('Capex forecast'!N$7:N$210,'Capex forecast'!$T$7:$T$210,$Q703,'Capex forecast'!$S$7:$S$210,$S703,'Capex forecast'!$Q$7:$Q$210,"Augex")</f>
        <v>0</v>
      </c>
      <c r="AF703" s="6" t="s">
        <v>42</v>
      </c>
      <c r="AG703" s="6" t="str">
        <f>INDEX('Raw demand forecast'!$M$7:$M$5830,MATCH($Q703,'Raw demand forecast'!$B$7:$B$5830,0))</f>
        <v>No</v>
      </c>
      <c r="AH703" s="6" t="str">
        <f>IF(COUNTIF($AF$93:AF703,$B703) = 1, "LV", IF(COUNTIF($AF$93:AF703,$B703) = 2, "HV", "ST"))</f>
        <v>ST</v>
      </c>
      <c r="AI703" s="6" t="str">
        <f>INDEX('Demand forecast and growth rate'!$E$7:$E$273,MATCH($Q703,'Demand forecast and growth rate'!$B$7:$B$273,0))</f>
        <v>Steady/falling</v>
      </c>
      <c r="AJ703" s="53">
        <f>SUMIFS('Capex forecast'!E$7:E$210,'Capex forecast'!$T$7:$T$210,$AF703,'Capex forecast'!$S$7:$S$210,$AH703,'Capex forecast'!$Q$7:$Q$210,"Repex")</f>
        <v>0</v>
      </c>
      <c r="AK703" s="53">
        <f>SUMIFS('Capex forecast'!F$7:F$210,'Capex forecast'!$T$7:$T$210,$AF703,'Capex forecast'!$S$7:$S$210,$AH703,'Capex forecast'!$Q$7:$Q$210,"Repex")</f>
        <v>0</v>
      </c>
      <c r="AL703" s="53">
        <f>SUMIFS('Capex forecast'!G$7:G$210,'Capex forecast'!$T$7:$T$210,$AF703,'Capex forecast'!$S$7:$S$210,$AH703,'Capex forecast'!$Q$7:$Q$210,"Repex")</f>
        <v>0</v>
      </c>
      <c r="AM703" s="53">
        <f>SUMIFS('Capex forecast'!H$7:H$210,'Capex forecast'!$T$7:$T$210,$AF703,'Capex forecast'!$S$7:$S$210,$AH703,'Capex forecast'!$Q$7:$Q$210,"Repex")</f>
        <v>0</v>
      </c>
      <c r="AN703" s="53">
        <f>SUMIFS('Capex forecast'!I$7:I$210,'Capex forecast'!$T$7:$T$210,$AF703,'Capex forecast'!$S$7:$S$210,$AH703,'Capex forecast'!$Q$7:$Q$210,"Repex")</f>
        <v>0</v>
      </c>
      <c r="AO703" s="53">
        <f>SUMIFS('Capex forecast'!J$7:J$210,'Capex forecast'!$T$7:$T$210,$AF703,'Capex forecast'!$S$7:$S$210,$AH703,'Capex forecast'!$Q$7:$Q$210,"Repex")</f>
        <v>0</v>
      </c>
      <c r="AP703" s="53">
        <f>SUMIFS('Capex forecast'!K$7:K$210,'Capex forecast'!$T$7:$T$210,$AF703,'Capex forecast'!$S$7:$S$210,$AH703,'Capex forecast'!$Q$7:$Q$210,"Repex")</f>
        <v>0</v>
      </c>
      <c r="AQ703" s="53">
        <f>SUMIFS('Capex forecast'!L$7:L$210,'Capex forecast'!$T$7:$T$210,$AF703,'Capex forecast'!$S$7:$S$210,$AH703,'Capex forecast'!$Q$7:$Q$210,"Repex")</f>
        <v>0</v>
      </c>
      <c r="AR703" s="53">
        <f>SUMIFS('Capex forecast'!M$7:M$210,'Capex forecast'!$T$7:$T$210,$AF703,'Capex forecast'!$S$7:$S$210,$AH703,'Capex forecast'!$Q$7:$Q$210,"Repex")</f>
        <v>0</v>
      </c>
      <c r="AS703" s="53">
        <f>SUMIFS('Capex forecast'!N$7:N$210,'Capex forecast'!$T$7:$T$210,$AF703,'Capex forecast'!$S$7:$S$210,$AH703,'Capex forecast'!$Q$7:$Q$210,"Repex")</f>
        <v>0</v>
      </c>
    </row>
    <row r="704" spans="2:45" ht="15">
      <c r="B704" s="6" t="s">
        <v>63</v>
      </c>
      <c r="C704" s="6" t="str">
        <f>INDEX('Raw demand forecast'!$M$7:$M$5830,MATCH($B704,'Raw demand forecast'!$B$7:$B$5830,0))</f>
        <v>No</v>
      </c>
      <c r="D704" s="6" t="str">
        <f>IF(COUNTIF($B$93:B704,$B704) = 1, "LV", IF(COUNTIF($B$93:B704,$B704) = 2, "HV", "ST"))</f>
        <v>ST</v>
      </c>
      <c r="E704" s="6" t="str">
        <f>INDEX('Demand forecast and growth rate'!$E$7:$E$273,MATCH($B704,'Demand forecast and growth rate'!$B$7:$B$273,0))</f>
        <v>Steady/falling</v>
      </c>
      <c r="F704" s="32">
        <f>SUMIFS('Capex forecast'!E$7:E$210,'Capex forecast'!$T$7:$T$210,'Allocation of site-spec costs'!$B704,'Capex forecast'!$S$7:$S$210,'Allocation of site-spec costs'!$D704,'Capex forecast'!$Q$7:$Q$210,"Customer Connection")</f>
        <v>0</v>
      </c>
      <c r="G704" s="32">
        <f>SUMIFS('Capex forecast'!F$7:F$210,'Capex forecast'!$T$7:$T$210,'Allocation of site-spec costs'!$B704,'Capex forecast'!$S$7:$S$210,'Allocation of site-spec costs'!$D704,'Capex forecast'!$Q$7:$Q$210,"Customer Connection")</f>
        <v>0</v>
      </c>
      <c r="H704" s="32">
        <f>SUMIFS('Capex forecast'!G$7:G$210,'Capex forecast'!$T$7:$T$210,'Allocation of site-spec costs'!$B704,'Capex forecast'!$S$7:$S$210,'Allocation of site-spec costs'!$D704,'Capex forecast'!$Q$7:$Q$210,"Customer Connection")</f>
        <v>0</v>
      </c>
      <c r="I704" s="32">
        <f>SUMIFS('Capex forecast'!H$7:H$210,'Capex forecast'!$T$7:$T$210,'Allocation of site-spec costs'!$B704,'Capex forecast'!$S$7:$S$210,'Allocation of site-spec costs'!$D704,'Capex forecast'!$Q$7:$Q$210,"Customer Connection")</f>
        <v>0</v>
      </c>
      <c r="J704" s="32">
        <f>SUMIFS('Capex forecast'!I$7:I$210,'Capex forecast'!$T$7:$T$210,'Allocation of site-spec costs'!$B704,'Capex forecast'!$S$7:$S$210,'Allocation of site-spec costs'!$D704,'Capex forecast'!$Q$7:$Q$210,"Customer Connection")</f>
        <v>0</v>
      </c>
      <c r="K704" s="32">
        <f>SUMIFS('Capex forecast'!J$7:J$210,'Capex forecast'!$T$7:$T$210,'Allocation of site-spec costs'!$B704,'Capex forecast'!$S$7:$S$210,'Allocation of site-spec costs'!$D704,'Capex forecast'!$Q$7:$Q$210,"Customer Connection")</f>
        <v>0</v>
      </c>
      <c r="L704" s="32">
        <f>SUMIFS('Capex forecast'!K$7:K$210,'Capex forecast'!$T$7:$T$210,'Allocation of site-spec costs'!$B704,'Capex forecast'!$S$7:$S$210,'Allocation of site-spec costs'!$D704,'Capex forecast'!$Q$7:$Q$210,"Customer Connection")</f>
        <v>0</v>
      </c>
      <c r="M704" s="32">
        <f>SUMIFS('Capex forecast'!L$7:L$210,'Capex forecast'!$T$7:$T$210,'Allocation of site-spec costs'!$B704,'Capex forecast'!$S$7:$S$210,'Allocation of site-spec costs'!$D704,'Capex forecast'!$Q$7:$Q$210,"Customer Connection")</f>
        <v>0</v>
      </c>
      <c r="N704" s="32">
        <f>SUMIFS('Capex forecast'!M$7:M$210,'Capex forecast'!$T$7:$T$210,'Allocation of site-spec costs'!$B704,'Capex forecast'!$S$7:$S$210,'Allocation of site-spec costs'!$D704,'Capex forecast'!$Q$7:$Q$210,"Customer Connection")</f>
        <v>0</v>
      </c>
      <c r="O704" s="32">
        <f>SUMIFS('Capex forecast'!N$7:N$210,'Capex forecast'!$T$7:$T$210,'Allocation of site-spec costs'!$B704,'Capex forecast'!$S$7:$S$210,'Allocation of site-spec costs'!$D704,'Capex forecast'!$Q$7:$Q$210,"Customer Connection")</f>
        <v>0</v>
      </c>
      <c r="Q704" s="6" t="s">
        <v>63</v>
      </c>
      <c r="R704" s="6" t="str">
        <f>INDEX('Raw demand forecast'!$M$7:$M$5830,MATCH($Q704,'Raw demand forecast'!$B$7:$B$5830,0))</f>
        <v>No</v>
      </c>
      <c r="S704" s="6" t="str">
        <f>IF(COUNTIF($Q$93:Q704,$B704) = 1, "LV", IF(COUNTIF($Q$93:Q704,$B704) = 2, "HV", "ST"))</f>
        <v>ST</v>
      </c>
      <c r="T704" s="6" t="str">
        <f>INDEX('Demand forecast and growth rate'!$E$7:$E$273,MATCH($Q704,'Demand forecast and growth rate'!$B$7:$B$273,0))</f>
        <v>Steady/falling</v>
      </c>
      <c r="U704" s="32">
        <f>SUMIFS('Capex forecast'!E$7:E$210,'Capex forecast'!$T$7:$T$210,$Q704,'Capex forecast'!$S$7:$S$210,$S704,'Capex forecast'!$Q$7:$Q$210,"Augex")</f>
        <v>0</v>
      </c>
      <c r="V704" s="32">
        <f>SUMIFS('Capex forecast'!F$7:F$210,'Capex forecast'!$T$7:$T$210,$Q704,'Capex forecast'!$S$7:$S$210,$S704,'Capex forecast'!$Q$7:$Q$210,"Augex")</f>
        <v>0</v>
      </c>
      <c r="W704" s="32">
        <f>SUMIFS('Capex forecast'!G$7:G$210,'Capex forecast'!$T$7:$T$210,$Q704,'Capex forecast'!$S$7:$S$210,$S704,'Capex forecast'!$Q$7:$Q$210,"Augex")</f>
        <v>0</v>
      </c>
      <c r="X704" s="32">
        <f>SUMIFS('Capex forecast'!H$7:H$210,'Capex forecast'!$T$7:$T$210,$Q704,'Capex forecast'!$S$7:$S$210,$S704,'Capex forecast'!$Q$7:$Q$210,"Augex")</f>
        <v>0</v>
      </c>
      <c r="Y704" s="32">
        <f>SUMIFS('Capex forecast'!I$7:I$210,'Capex forecast'!$T$7:$T$210,$Q704,'Capex forecast'!$S$7:$S$210,$S704,'Capex forecast'!$Q$7:$Q$210,"Augex")</f>
        <v>0</v>
      </c>
      <c r="Z704" s="32">
        <f>SUMIFS('Capex forecast'!J$7:J$210,'Capex forecast'!$T$7:$T$210,$Q704,'Capex forecast'!$S$7:$S$210,$S704,'Capex forecast'!$Q$7:$Q$210,"Augex")</f>
        <v>0</v>
      </c>
      <c r="AA704" s="32">
        <f>SUMIFS('Capex forecast'!K$7:K$210,'Capex forecast'!$T$7:$T$210,$Q704,'Capex forecast'!$S$7:$S$210,$S704,'Capex forecast'!$Q$7:$Q$210,"Augex")</f>
        <v>0</v>
      </c>
      <c r="AB704" s="32">
        <f>SUMIFS('Capex forecast'!L$7:L$210,'Capex forecast'!$T$7:$T$210,$Q704,'Capex forecast'!$S$7:$S$210,$S704,'Capex forecast'!$Q$7:$Q$210,"Augex")</f>
        <v>0</v>
      </c>
      <c r="AC704" s="32">
        <f>SUMIFS('Capex forecast'!M$7:M$210,'Capex forecast'!$T$7:$T$210,$Q704,'Capex forecast'!$S$7:$S$210,$S704,'Capex forecast'!$Q$7:$Q$210,"Augex")</f>
        <v>0</v>
      </c>
      <c r="AD704" s="32">
        <f>SUMIFS('Capex forecast'!N$7:N$210,'Capex forecast'!$T$7:$T$210,$Q704,'Capex forecast'!$S$7:$S$210,$S704,'Capex forecast'!$Q$7:$Q$210,"Augex")</f>
        <v>0</v>
      </c>
      <c r="AF704" s="6" t="s">
        <v>63</v>
      </c>
      <c r="AG704" s="6" t="str">
        <f>INDEX('Raw demand forecast'!$M$7:$M$5830,MATCH($Q704,'Raw demand forecast'!$B$7:$B$5830,0))</f>
        <v>No</v>
      </c>
      <c r="AH704" s="6" t="str">
        <f>IF(COUNTIF($AF$93:AF704,$B704) = 1, "LV", IF(COUNTIF($AF$93:AF704,$B704) = 2, "HV", "ST"))</f>
        <v>ST</v>
      </c>
      <c r="AI704" s="6" t="str">
        <f>INDEX('Demand forecast and growth rate'!$E$7:$E$273,MATCH($Q704,'Demand forecast and growth rate'!$B$7:$B$273,0))</f>
        <v>Steady/falling</v>
      </c>
      <c r="AJ704" s="53">
        <f>SUMIFS('Capex forecast'!E$7:E$210,'Capex forecast'!$T$7:$T$210,$AF704,'Capex forecast'!$S$7:$S$210,$AH704,'Capex forecast'!$Q$7:$Q$210,"Repex")</f>
        <v>0</v>
      </c>
      <c r="AK704" s="53">
        <f>SUMIFS('Capex forecast'!F$7:F$210,'Capex forecast'!$T$7:$T$210,$AF704,'Capex forecast'!$S$7:$S$210,$AH704,'Capex forecast'!$Q$7:$Q$210,"Repex")</f>
        <v>0</v>
      </c>
      <c r="AL704" s="53">
        <f>SUMIFS('Capex forecast'!G$7:G$210,'Capex forecast'!$T$7:$T$210,$AF704,'Capex forecast'!$S$7:$S$210,$AH704,'Capex forecast'!$Q$7:$Q$210,"Repex")</f>
        <v>0</v>
      </c>
      <c r="AM704" s="53">
        <f>SUMIFS('Capex forecast'!H$7:H$210,'Capex forecast'!$T$7:$T$210,$AF704,'Capex forecast'!$S$7:$S$210,$AH704,'Capex forecast'!$Q$7:$Q$210,"Repex")</f>
        <v>0</v>
      </c>
      <c r="AN704" s="53">
        <f>SUMIFS('Capex forecast'!I$7:I$210,'Capex forecast'!$T$7:$T$210,$AF704,'Capex forecast'!$S$7:$S$210,$AH704,'Capex forecast'!$Q$7:$Q$210,"Repex")</f>
        <v>0</v>
      </c>
      <c r="AO704" s="53">
        <f>SUMIFS('Capex forecast'!J$7:J$210,'Capex forecast'!$T$7:$T$210,$AF704,'Capex forecast'!$S$7:$S$210,$AH704,'Capex forecast'!$Q$7:$Q$210,"Repex")</f>
        <v>0</v>
      </c>
      <c r="AP704" s="53">
        <f>SUMIFS('Capex forecast'!K$7:K$210,'Capex forecast'!$T$7:$T$210,$AF704,'Capex forecast'!$S$7:$S$210,$AH704,'Capex forecast'!$Q$7:$Q$210,"Repex")</f>
        <v>0</v>
      </c>
      <c r="AQ704" s="53">
        <f>SUMIFS('Capex forecast'!L$7:L$210,'Capex forecast'!$T$7:$T$210,$AF704,'Capex forecast'!$S$7:$S$210,$AH704,'Capex forecast'!$Q$7:$Q$210,"Repex")</f>
        <v>0</v>
      </c>
      <c r="AR704" s="53">
        <f>SUMIFS('Capex forecast'!M$7:M$210,'Capex forecast'!$T$7:$T$210,$AF704,'Capex forecast'!$S$7:$S$210,$AH704,'Capex forecast'!$Q$7:$Q$210,"Repex")</f>
        <v>0</v>
      </c>
      <c r="AS704" s="53">
        <f>SUMIFS('Capex forecast'!N$7:N$210,'Capex forecast'!$T$7:$T$210,$AF704,'Capex forecast'!$S$7:$S$210,$AH704,'Capex forecast'!$Q$7:$Q$210,"Repex")</f>
        <v>0</v>
      </c>
    </row>
    <row r="705" spans="2:45" ht="15">
      <c r="B705" s="6" t="s">
        <v>62</v>
      </c>
      <c r="C705" s="6" t="str">
        <f>INDEX('Raw demand forecast'!$M$7:$M$5830,MATCH($B705,'Raw demand forecast'!$B$7:$B$5830,0))</f>
        <v>No</v>
      </c>
      <c r="D705" s="6" t="str">
        <f>IF(COUNTIF($B$93:B705,$B705) = 1, "LV", IF(COUNTIF($B$93:B705,$B705) = 2, "HV", "ST"))</f>
        <v>ST</v>
      </c>
      <c r="E705" s="6" t="str">
        <f>INDEX('Demand forecast and growth rate'!$E$7:$E$273,MATCH($B705,'Demand forecast and growth rate'!$B$7:$B$273,0))</f>
        <v>Steady/falling</v>
      </c>
      <c r="F705" s="32">
        <f>SUMIFS('Capex forecast'!E$7:E$210,'Capex forecast'!$T$7:$T$210,'Allocation of site-spec costs'!$B705,'Capex forecast'!$S$7:$S$210,'Allocation of site-spec costs'!$D705,'Capex forecast'!$Q$7:$Q$210,"Customer Connection")</f>
        <v>0</v>
      </c>
      <c r="G705" s="32">
        <f>SUMIFS('Capex forecast'!F$7:F$210,'Capex forecast'!$T$7:$T$210,'Allocation of site-spec costs'!$B705,'Capex forecast'!$S$7:$S$210,'Allocation of site-spec costs'!$D705,'Capex forecast'!$Q$7:$Q$210,"Customer Connection")</f>
        <v>0</v>
      </c>
      <c r="H705" s="32">
        <f>SUMIFS('Capex forecast'!G$7:G$210,'Capex forecast'!$T$7:$T$210,'Allocation of site-spec costs'!$B705,'Capex forecast'!$S$7:$S$210,'Allocation of site-spec costs'!$D705,'Capex forecast'!$Q$7:$Q$210,"Customer Connection")</f>
        <v>0</v>
      </c>
      <c r="I705" s="32">
        <f>SUMIFS('Capex forecast'!H$7:H$210,'Capex forecast'!$T$7:$T$210,'Allocation of site-spec costs'!$B705,'Capex forecast'!$S$7:$S$210,'Allocation of site-spec costs'!$D705,'Capex forecast'!$Q$7:$Q$210,"Customer Connection")</f>
        <v>0</v>
      </c>
      <c r="J705" s="32">
        <f>SUMIFS('Capex forecast'!I$7:I$210,'Capex forecast'!$T$7:$T$210,'Allocation of site-spec costs'!$B705,'Capex forecast'!$S$7:$S$210,'Allocation of site-spec costs'!$D705,'Capex forecast'!$Q$7:$Q$210,"Customer Connection")</f>
        <v>0</v>
      </c>
      <c r="K705" s="32">
        <f>SUMIFS('Capex forecast'!J$7:J$210,'Capex forecast'!$T$7:$T$210,'Allocation of site-spec costs'!$B705,'Capex forecast'!$S$7:$S$210,'Allocation of site-spec costs'!$D705,'Capex forecast'!$Q$7:$Q$210,"Customer Connection")</f>
        <v>0</v>
      </c>
      <c r="L705" s="32">
        <f>SUMIFS('Capex forecast'!K$7:K$210,'Capex forecast'!$T$7:$T$210,'Allocation of site-spec costs'!$B705,'Capex forecast'!$S$7:$S$210,'Allocation of site-spec costs'!$D705,'Capex forecast'!$Q$7:$Q$210,"Customer Connection")</f>
        <v>0</v>
      </c>
      <c r="M705" s="32">
        <f>SUMIFS('Capex forecast'!L$7:L$210,'Capex forecast'!$T$7:$T$210,'Allocation of site-spec costs'!$B705,'Capex forecast'!$S$7:$S$210,'Allocation of site-spec costs'!$D705,'Capex forecast'!$Q$7:$Q$210,"Customer Connection")</f>
        <v>0</v>
      </c>
      <c r="N705" s="32">
        <f>SUMIFS('Capex forecast'!M$7:M$210,'Capex forecast'!$T$7:$T$210,'Allocation of site-spec costs'!$B705,'Capex forecast'!$S$7:$S$210,'Allocation of site-spec costs'!$D705,'Capex forecast'!$Q$7:$Q$210,"Customer Connection")</f>
        <v>0</v>
      </c>
      <c r="O705" s="32">
        <f>SUMIFS('Capex forecast'!N$7:N$210,'Capex forecast'!$T$7:$T$210,'Allocation of site-spec costs'!$B705,'Capex forecast'!$S$7:$S$210,'Allocation of site-spec costs'!$D705,'Capex forecast'!$Q$7:$Q$210,"Customer Connection")</f>
        <v>0</v>
      </c>
      <c r="Q705" s="6" t="s">
        <v>62</v>
      </c>
      <c r="R705" s="6" t="str">
        <f>INDEX('Raw demand forecast'!$M$7:$M$5830,MATCH($Q705,'Raw demand forecast'!$B$7:$B$5830,0))</f>
        <v>No</v>
      </c>
      <c r="S705" s="6" t="str">
        <f>IF(COUNTIF($Q$93:Q705,$B705) = 1, "LV", IF(COUNTIF($Q$93:Q705,$B705) = 2, "HV", "ST"))</f>
        <v>ST</v>
      </c>
      <c r="T705" s="6" t="str">
        <f>INDEX('Demand forecast and growth rate'!$E$7:$E$273,MATCH($Q705,'Demand forecast and growth rate'!$B$7:$B$273,0))</f>
        <v>Steady/falling</v>
      </c>
      <c r="U705" s="32">
        <f>SUMIFS('Capex forecast'!E$7:E$210,'Capex forecast'!$T$7:$T$210,$Q705,'Capex forecast'!$S$7:$S$210,$S705,'Capex forecast'!$Q$7:$Q$210,"Augex")</f>
        <v>0</v>
      </c>
      <c r="V705" s="32">
        <f>SUMIFS('Capex forecast'!F$7:F$210,'Capex forecast'!$T$7:$T$210,$Q705,'Capex forecast'!$S$7:$S$210,$S705,'Capex forecast'!$Q$7:$Q$210,"Augex")</f>
        <v>0</v>
      </c>
      <c r="W705" s="32">
        <f>SUMIFS('Capex forecast'!G$7:G$210,'Capex forecast'!$T$7:$T$210,$Q705,'Capex forecast'!$S$7:$S$210,$S705,'Capex forecast'!$Q$7:$Q$210,"Augex")</f>
        <v>0</v>
      </c>
      <c r="X705" s="32">
        <f>SUMIFS('Capex forecast'!H$7:H$210,'Capex forecast'!$T$7:$T$210,$Q705,'Capex forecast'!$S$7:$S$210,$S705,'Capex forecast'!$Q$7:$Q$210,"Augex")</f>
        <v>0</v>
      </c>
      <c r="Y705" s="32">
        <f>SUMIFS('Capex forecast'!I$7:I$210,'Capex forecast'!$T$7:$T$210,$Q705,'Capex forecast'!$S$7:$S$210,$S705,'Capex forecast'!$Q$7:$Q$210,"Augex")</f>
        <v>0</v>
      </c>
      <c r="Z705" s="32">
        <f>SUMIFS('Capex forecast'!J$7:J$210,'Capex forecast'!$T$7:$T$210,$Q705,'Capex forecast'!$S$7:$S$210,$S705,'Capex forecast'!$Q$7:$Q$210,"Augex")</f>
        <v>0</v>
      </c>
      <c r="AA705" s="32">
        <f>SUMIFS('Capex forecast'!K$7:K$210,'Capex forecast'!$T$7:$T$210,$Q705,'Capex forecast'!$S$7:$S$210,$S705,'Capex forecast'!$Q$7:$Q$210,"Augex")</f>
        <v>0</v>
      </c>
      <c r="AB705" s="32">
        <f>SUMIFS('Capex forecast'!L$7:L$210,'Capex forecast'!$T$7:$T$210,$Q705,'Capex forecast'!$S$7:$S$210,$S705,'Capex forecast'!$Q$7:$Q$210,"Augex")</f>
        <v>0</v>
      </c>
      <c r="AC705" s="32">
        <f>SUMIFS('Capex forecast'!M$7:M$210,'Capex forecast'!$T$7:$T$210,$Q705,'Capex forecast'!$S$7:$S$210,$S705,'Capex forecast'!$Q$7:$Q$210,"Augex")</f>
        <v>0</v>
      </c>
      <c r="AD705" s="32">
        <f>SUMIFS('Capex forecast'!N$7:N$210,'Capex forecast'!$T$7:$T$210,$Q705,'Capex forecast'!$S$7:$S$210,$S705,'Capex forecast'!$Q$7:$Q$210,"Augex")</f>
        <v>0</v>
      </c>
      <c r="AF705" s="6" t="s">
        <v>62</v>
      </c>
      <c r="AG705" s="6" t="str">
        <f>INDEX('Raw demand forecast'!$M$7:$M$5830,MATCH($Q705,'Raw demand forecast'!$B$7:$B$5830,0))</f>
        <v>No</v>
      </c>
      <c r="AH705" s="6" t="str">
        <f>IF(COUNTIF($AF$93:AF705,$B705) = 1, "LV", IF(COUNTIF($AF$93:AF705,$B705) = 2, "HV", "ST"))</f>
        <v>ST</v>
      </c>
      <c r="AI705" s="6" t="str">
        <f>INDEX('Demand forecast and growth rate'!$E$7:$E$273,MATCH($Q705,'Demand forecast and growth rate'!$B$7:$B$273,0))</f>
        <v>Steady/falling</v>
      </c>
      <c r="AJ705" s="53">
        <f>SUMIFS('Capex forecast'!E$7:E$210,'Capex forecast'!$T$7:$T$210,$AF705,'Capex forecast'!$S$7:$S$210,$AH705,'Capex forecast'!$Q$7:$Q$210,"Repex")</f>
        <v>0</v>
      </c>
      <c r="AK705" s="53">
        <f>SUMIFS('Capex forecast'!F$7:F$210,'Capex forecast'!$T$7:$T$210,$AF705,'Capex forecast'!$S$7:$S$210,$AH705,'Capex forecast'!$Q$7:$Q$210,"Repex")</f>
        <v>0</v>
      </c>
      <c r="AL705" s="53">
        <f>SUMIFS('Capex forecast'!G$7:G$210,'Capex forecast'!$T$7:$T$210,$AF705,'Capex forecast'!$S$7:$S$210,$AH705,'Capex forecast'!$Q$7:$Q$210,"Repex")</f>
        <v>0</v>
      </c>
      <c r="AM705" s="53">
        <f>SUMIFS('Capex forecast'!H$7:H$210,'Capex forecast'!$T$7:$T$210,$AF705,'Capex forecast'!$S$7:$S$210,$AH705,'Capex forecast'!$Q$7:$Q$210,"Repex")</f>
        <v>0</v>
      </c>
      <c r="AN705" s="53">
        <f>SUMIFS('Capex forecast'!I$7:I$210,'Capex forecast'!$T$7:$T$210,$AF705,'Capex forecast'!$S$7:$S$210,$AH705,'Capex forecast'!$Q$7:$Q$210,"Repex")</f>
        <v>0</v>
      </c>
      <c r="AO705" s="53">
        <f>SUMIFS('Capex forecast'!J$7:J$210,'Capex forecast'!$T$7:$T$210,$AF705,'Capex forecast'!$S$7:$S$210,$AH705,'Capex forecast'!$Q$7:$Q$210,"Repex")</f>
        <v>0</v>
      </c>
      <c r="AP705" s="53">
        <f>SUMIFS('Capex forecast'!K$7:K$210,'Capex forecast'!$T$7:$T$210,$AF705,'Capex forecast'!$S$7:$S$210,$AH705,'Capex forecast'!$Q$7:$Q$210,"Repex")</f>
        <v>0</v>
      </c>
      <c r="AQ705" s="53">
        <f>SUMIFS('Capex forecast'!L$7:L$210,'Capex forecast'!$T$7:$T$210,$AF705,'Capex forecast'!$S$7:$S$210,$AH705,'Capex forecast'!$Q$7:$Q$210,"Repex")</f>
        <v>0</v>
      </c>
      <c r="AR705" s="53">
        <f>SUMIFS('Capex forecast'!M$7:M$210,'Capex forecast'!$T$7:$T$210,$AF705,'Capex forecast'!$S$7:$S$210,$AH705,'Capex forecast'!$Q$7:$Q$210,"Repex")</f>
        <v>0</v>
      </c>
      <c r="AS705" s="53">
        <f>SUMIFS('Capex forecast'!N$7:N$210,'Capex forecast'!$T$7:$T$210,$AF705,'Capex forecast'!$S$7:$S$210,$AH705,'Capex forecast'!$Q$7:$Q$210,"Repex")</f>
        <v>0</v>
      </c>
    </row>
    <row r="706" spans="2:45" ht="15">
      <c r="B706" s="6" t="s">
        <v>54</v>
      </c>
      <c r="C706" s="6" t="str">
        <f>INDEX('Raw demand forecast'!$M$7:$M$5830,MATCH($B706,'Raw demand forecast'!$B$7:$B$5830,0))</f>
        <v>No</v>
      </c>
      <c r="D706" s="6" t="str">
        <f>IF(COUNTIF($B$93:B706,$B706) = 1, "LV", IF(COUNTIF($B$93:B706,$B706) = 2, "HV", "ST"))</f>
        <v>ST</v>
      </c>
      <c r="E706" s="6" t="str">
        <f>INDEX('Demand forecast and growth rate'!$E$7:$E$273,MATCH($B706,'Demand forecast and growth rate'!$B$7:$B$273,0))</f>
        <v>Steady/falling</v>
      </c>
      <c r="F706" s="32">
        <f>SUMIFS('Capex forecast'!E$7:E$210,'Capex forecast'!$T$7:$T$210,'Allocation of site-spec costs'!$B706,'Capex forecast'!$S$7:$S$210,'Allocation of site-spec costs'!$D706,'Capex forecast'!$Q$7:$Q$210,"Customer Connection")</f>
        <v>0</v>
      </c>
      <c r="G706" s="32">
        <f>SUMIFS('Capex forecast'!F$7:F$210,'Capex forecast'!$T$7:$T$210,'Allocation of site-spec costs'!$B706,'Capex forecast'!$S$7:$S$210,'Allocation of site-spec costs'!$D706,'Capex forecast'!$Q$7:$Q$210,"Customer Connection")</f>
        <v>0</v>
      </c>
      <c r="H706" s="32">
        <f>SUMIFS('Capex forecast'!G$7:G$210,'Capex forecast'!$T$7:$T$210,'Allocation of site-spec costs'!$B706,'Capex forecast'!$S$7:$S$210,'Allocation of site-spec costs'!$D706,'Capex forecast'!$Q$7:$Q$210,"Customer Connection")</f>
        <v>0</v>
      </c>
      <c r="I706" s="32">
        <f>SUMIFS('Capex forecast'!H$7:H$210,'Capex forecast'!$T$7:$T$210,'Allocation of site-spec costs'!$B706,'Capex forecast'!$S$7:$S$210,'Allocation of site-spec costs'!$D706,'Capex forecast'!$Q$7:$Q$210,"Customer Connection")</f>
        <v>0</v>
      </c>
      <c r="J706" s="32">
        <f>SUMIFS('Capex forecast'!I$7:I$210,'Capex forecast'!$T$7:$T$210,'Allocation of site-spec costs'!$B706,'Capex forecast'!$S$7:$S$210,'Allocation of site-spec costs'!$D706,'Capex forecast'!$Q$7:$Q$210,"Customer Connection")</f>
        <v>0</v>
      </c>
      <c r="K706" s="32">
        <f>SUMIFS('Capex forecast'!J$7:J$210,'Capex forecast'!$T$7:$T$210,'Allocation of site-spec costs'!$B706,'Capex forecast'!$S$7:$S$210,'Allocation of site-spec costs'!$D706,'Capex forecast'!$Q$7:$Q$210,"Customer Connection")</f>
        <v>0</v>
      </c>
      <c r="L706" s="32">
        <f>SUMIFS('Capex forecast'!K$7:K$210,'Capex forecast'!$T$7:$T$210,'Allocation of site-spec costs'!$B706,'Capex forecast'!$S$7:$S$210,'Allocation of site-spec costs'!$D706,'Capex forecast'!$Q$7:$Q$210,"Customer Connection")</f>
        <v>0</v>
      </c>
      <c r="M706" s="32">
        <f>SUMIFS('Capex forecast'!L$7:L$210,'Capex forecast'!$T$7:$T$210,'Allocation of site-spec costs'!$B706,'Capex forecast'!$S$7:$S$210,'Allocation of site-spec costs'!$D706,'Capex forecast'!$Q$7:$Q$210,"Customer Connection")</f>
        <v>0</v>
      </c>
      <c r="N706" s="32">
        <f>SUMIFS('Capex forecast'!M$7:M$210,'Capex forecast'!$T$7:$T$210,'Allocation of site-spec costs'!$B706,'Capex forecast'!$S$7:$S$210,'Allocation of site-spec costs'!$D706,'Capex forecast'!$Q$7:$Q$210,"Customer Connection")</f>
        <v>0</v>
      </c>
      <c r="O706" s="32">
        <f>SUMIFS('Capex forecast'!N$7:N$210,'Capex forecast'!$T$7:$T$210,'Allocation of site-spec costs'!$B706,'Capex forecast'!$S$7:$S$210,'Allocation of site-spec costs'!$D706,'Capex forecast'!$Q$7:$Q$210,"Customer Connection")</f>
        <v>0</v>
      </c>
      <c r="Q706" s="6" t="s">
        <v>54</v>
      </c>
      <c r="R706" s="6" t="str">
        <f>INDEX('Raw demand forecast'!$M$7:$M$5830,MATCH($Q706,'Raw demand forecast'!$B$7:$B$5830,0))</f>
        <v>No</v>
      </c>
      <c r="S706" s="6" t="str">
        <f>IF(COUNTIF($Q$93:Q706,$B706) = 1, "LV", IF(COUNTIF($Q$93:Q706,$B706) = 2, "HV", "ST"))</f>
        <v>ST</v>
      </c>
      <c r="T706" s="6" t="str">
        <f>INDEX('Demand forecast and growth rate'!$E$7:$E$273,MATCH($Q706,'Demand forecast and growth rate'!$B$7:$B$273,0))</f>
        <v>Steady/falling</v>
      </c>
      <c r="U706" s="32">
        <f>SUMIFS('Capex forecast'!E$7:E$210,'Capex forecast'!$T$7:$T$210,$Q706,'Capex forecast'!$S$7:$S$210,$S706,'Capex forecast'!$Q$7:$Q$210,"Augex")</f>
        <v>0</v>
      </c>
      <c r="V706" s="32">
        <f>SUMIFS('Capex forecast'!F$7:F$210,'Capex forecast'!$T$7:$T$210,$Q706,'Capex forecast'!$S$7:$S$210,$S706,'Capex forecast'!$Q$7:$Q$210,"Augex")</f>
        <v>0</v>
      </c>
      <c r="W706" s="32">
        <f>SUMIFS('Capex forecast'!G$7:G$210,'Capex forecast'!$T$7:$T$210,$Q706,'Capex forecast'!$S$7:$S$210,$S706,'Capex forecast'!$Q$7:$Q$210,"Augex")</f>
        <v>0</v>
      </c>
      <c r="X706" s="32">
        <f>SUMIFS('Capex forecast'!H$7:H$210,'Capex forecast'!$T$7:$T$210,$Q706,'Capex forecast'!$S$7:$S$210,$S706,'Capex forecast'!$Q$7:$Q$210,"Augex")</f>
        <v>0</v>
      </c>
      <c r="Y706" s="32">
        <f>SUMIFS('Capex forecast'!I$7:I$210,'Capex forecast'!$T$7:$T$210,$Q706,'Capex forecast'!$S$7:$S$210,$S706,'Capex forecast'!$Q$7:$Q$210,"Augex")</f>
        <v>0</v>
      </c>
      <c r="Z706" s="32">
        <f>SUMIFS('Capex forecast'!J$7:J$210,'Capex forecast'!$T$7:$T$210,$Q706,'Capex forecast'!$S$7:$S$210,$S706,'Capex forecast'!$Q$7:$Q$210,"Augex")</f>
        <v>0</v>
      </c>
      <c r="AA706" s="32">
        <f>SUMIFS('Capex forecast'!K$7:K$210,'Capex forecast'!$T$7:$T$210,$Q706,'Capex forecast'!$S$7:$S$210,$S706,'Capex forecast'!$Q$7:$Q$210,"Augex")</f>
        <v>0</v>
      </c>
      <c r="AB706" s="32">
        <f>SUMIFS('Capex forecast'!L$7:L$210,'Capex forecast'!$T$7:$T$210,$Q706,'Capex forecast'!$S$7:$S$210,$S706,'Capex forecast'!$Q$7:$Q$210,"Augex")</f>
        <v>0</v>
      </c>
      <c r="AC706" s="32">
        <f>SUMIFS('Capex forecast'!M$7:M$210,'Capex forecast'!$T$7:$T$210,$Q706,'Capex forecast'!$S$7:$S$210,$S706,'Capex forecast'!$Q$7:$Q$210,"Augex")</f>
        <v>0</v>
      </c>
      <c r="AD706" s="32">
        <f>SUMIFS('Capex forecast'!N$7:N$210,'Capex forecast'!$T$7:$T$210,$Q706,'Capex forecast'!$S$7:$S$210,$S706,'Capex forecast'!$Q$7:$Q$210,"Augex")</f>
        <v>0</v>
      </c>
      <c r="AF706" s="6" t="s">
        <v>54</v>
      </c>
      <c r="AG706" s="6" t="str">
        <f>INDEX('Raw demand forecast'!$M$7:$M$5830,MATCH($Q706,'Raw demand forecast'!$B$7:$B$5830,0))</f>
        <v>No</v>
      </c>
      <c r="AH706" s="6" t="str">
        <f>IF(COUNTIF($AF$93:AF706,$B706) = 1, "LV", IF(COUNTIF($AF$93:AF706,$B706) = 2, "HV", "ST"))</f>
        <v>ST</v>
      </c>
      <c r="AI706" s="6" t="str">
        <f>INDEX('Demand forecast and growth rate'!$E$7:$E$273,MATCH($Q706,'Demand forecast and growth rate'!$B$7:$B$273,0))</f>
        <v>Steady/falling</v>
      </c>
      <c r="AJ706" s="53">
        <f>SUMIFS('Capex forecast'!E$7:E$210,'Capex forecast'!$T$7:$T$210,$AF706,'Capex forecast'!$S$7:$S$210,$AH706,'Capex forecast'!$Q$7:$Q$210,"Repex")</f>
        <v>0</v>
      </c>
      <c r="AK706" s="53">
        <f>SUMIFS('Capex forecast'!F$7:F$210,'Capex forecast'!$T$7:$T$210,$AF706,'Capex forecast'!$S$7:$S$210,$AH706,'Capex forecast'!$Q$7:$Q$210,"Repex")</f>
        <v>0</v>
      </c>
      <c r="AL706" s="53">
        <f>SUMIFS('Capex forecast'!G$7:G$210,'Capex forecast'!$T$7:$T$210,$AF706,'Capex forecast'!$S$7:$S$210,$AH706,'Capex forecast'!$Q$7:$Q$210,"Repex")</f>
        <v>0</v>
      </c>
      <c r="AM706" s="53">
        <f>SUMIFS('Capex forecast'!H$7:H$210,'Capex forecast'!$T$7:$T$210,$AF706,'Capex forecast'!$S$7:$S$210,$AH706,'Capex forecast'!$Q$7:$Q$210,"Repex")</f>
        <v>0</v>
      </c>
      <c r="AN706" s="53">
        <f>SUMIFS('Capex forecast'!I$7:I$210,'Capex forecast'!$T$7:$T$210,$AF706,'Capex forecast'!$S$7:$S$210,$AH706,'Capex forecast'!$Q$7:$Q$210,"Repex")</f>
        <v>0</v>
      </c>
      <c r="AO706" s="53">
        <f>SUMIFS('Capex forecast'!J$7:J$210,'Capex forecast'!$T$7:$T$210,$AF706,'Capex forecast'!$S$7:$S$210,$AH706,'Capex forecast'!$Q$7:$Q$210,"Repex")</f>
        <v>0</v>
      </c>
      <c r="AP706" s="53">
        <f>SUMIFS('Capex forecast'!K$7:K$210,'Capex forecast'!$T$7:$T$210,$AF706,'Capex forecast'!$S$7:$S$210,$AH706,'Capex forecast'!$Q$7:$Q$210,"Repex")</f>
        <v>0</v>
      </c>
      <c r="AQ706" s="53">
        <f>SUMIFS('Capex forecast'!L$7:L$210,'Capex forecast'!$T$7:$T$210,$AF706,'Capex forecast'!$S$7:$S$210,$AH706,'Capex forecast'!$Q$7:$Q$210,"Repex")</f>
        <v>0</v>
      </c>
      <c r="AR706" s="53">
        <f>SUMIFS('Capex forecast'!M$7:M$210,'Capex forecast'!$T$7:$T$210,$AF706,'Capex forecast'!$S$7:$S$210,$AH706,'Capex forecast'!$Q$7:$Q$210,"Repex")</f>
        <v>0</v>
      </c>
      <c r="AS706" s="53">
        <f>SUMIFS('Capex forecast'!N$7:N$210,'Capex forecast'!$T$7:$T$210,$AF706,'Capex forecast'!$S$7:$S$210,$AH706,'Capex forecast'!$Q$7:$Q$210,"Repex")</f>
        <v>0</v>
      </c>
    </row>
    <row r="707" spans="2:45" ht="15">
      <c r="B707" s="6" t="s">
        <v>619</v>
      </c>
      <c r="C707" s="6" t="str">
        <f>INDEX('Raw demand forecast'!$M$7:$M$5830,MATCH($B707,'Raw demand forecast'!$B$7:$B$5830,0))</f>
        <v>Yes</v>
      </c>
      <c r="D707" s="6" t="str">
        <f>IF(COUNTIF($B$93:B707,$B707) = 1, "LV", IF(COUNTIF($B$93:B707,$B707) = 2, "HV", "ST"))</f>
        <v>ST</v>
      </c>
      <c r="E707" s="6" t="str">
        <f>INDEX('Demand forecast and growth rate'!$E$7:$E$273,MATCH($B707,'Demand forecast and growth rate'!$B$7:$B$273,0))</f>
        <v>Steady/falling</v>
      </c>
      <c r="F707" s="32">
        <f>SUMIFS('Capex forecast'!E$7:E$210,'Capex forecast'!$T$7:$T$210,'Allocation of site-spec costs'!$B707,'Capex forecast'!$S$7:$S$210,'Allocation of site-spec costs'!$D707,'Capex forecast'!$Q$7:$Q$210,"Customer Connection")</f>
        <v>0</v>
      </c>
      <c r="G707" s="32">
        <f>SUMIFS('Capex forecast'!F$7:F$210,'Capex forecast'!$T$7:$T$210,'Allocation of site-spec costs'!$B707,'Capex forecast'!$S$7:$S$210,'Allocation of site-spec costs'!$D707,'Capex forecast'!$Q$7:$Q$210,"Customer Connection")</f>
        <v>0</v>
      </c>
      <c r="H707" s="32">
        <f>SUMIFS('Capex forecast'!G$7:G$210,'Capex forecast'!$T$7:$T$210,'Allocation of site-spec costs'!$B707,'Capex forecast'!$S$7:$S$210,'Allocation of site-spec costs'!$D707,'Capex forecast'!$Q$7:$Q$210,"Customer Connection")</f>
        <v>0</v>
      </c>
      <c r="I707" s="32">
        <f>SUMIFS('Capex forecast'!H$7:H$210,'Capex forecast'!$T$7:$T$210,'Allocation of site-spec costs'!$B707,'Capex forecast'!$S$7:$S$210,'Allocation of site-spec costs'!$D707,'Capex forecast'!$Q$7:$Q$210,"Customer Connection")</f>
        <v>0</v>
      </c>
      <c r="J707" s="32">
        <f>SUMIFS('Capex forecast'!I$7:I$210,'Capex forecast'!$T$7:$T$210,'Allocation of site-spec costs'!$B707,'Capex forecast'!$S$7:$S$210,'Allocation of site-spec costs'!$D707,'Capex forecast'!$Q$7:$Q$210,"Customer Connection")</f>
        <v>0</v>
      </c>
      <c r="K707" s="32">
        <f>SUMIFS('Capex forecast'!J$7:J$210,'Capex forecast'!$T$7:$T$210,'Allocation of site-spec costs'!$B707,'Capex forecast'!$S$7:$S$210,'Allocation of site-spec costs'!$D707,'Capex forecast'!$Q$7:$Q$210,"Customer Connection")</f>
        <v>0</v>
      </c>
      <c r="L707" s="32">
        <f>SUMIFS('Capex forecast'!K$7:K$210,'Capex forecast'!$T$7:$T$210,'Allocation of site-spec costs'!$B707,'Capex forecast'!$S$7:$S$210,'Allocation of site-spec costs'!$D707,'Capex forecast'!$Q$7:$Q$210,"Customer Connection")</f>
        <v>0</v>
      </c>
      <c r="M707" s="32">
        <f>SUMIFS('Capex forecast'!L$7:L$210,'Capex forecast'!$T$7:$T$210,'Allocation of site-spec costs'!$B707,'Capex forecast'!$S$7:$S$210,'Allocation of site-spec costs'!$D707,'Capex forecast'!$Q$7:$Q$210,"Customer Connection")</f>
        <v>0</v>
      </c>
      <c r="N707" s="32">
        <f>SUMIFS('Capex forecast'!M$7:M$210,'Capex forecast'!$T$7:$T$210,'Allocation of site-spec costs'!$B707,'Capex forecast'!$S$7:$S$210,'Allocation of site-spec costs'!$D707,'Capex forecast'!$Q$7:$Q$210,"Customer Connection")</f>
        <v>0</v>
      </c>
      <c r="O707" s="32">
        <f>SUMIFS('Capex forecast'!N$7:N$210,'Capex forecast'!$T$7:$T$210,'Allocation of site-spec costs'!$B707,'Capex forecast'!$S$7:$S$210,'Allocation of site-spec costs'!$D707,'Capex forecast'!$Q$7:$Q$210,"Customer Connection")</f>
        <v>0</v>
      </c>
      <c r="Q707" s="6" t="s">
        <v>619</v>
      </c>
      <c r="R707" s="6" t="str">
        <f>INDEX('Raw demand forecast'!$M$7:$M$5830,MATCH($Q707,'Raw demand forecast'!$B$7:$B$5830,0))</f>
        <v>Yes</v>
      </c>
      <c r="S707" s="6" t="str">
        <f>IF(COUNTIF($Q$93:Q707,$B707) = 1, "LV", IF(COUNTIF($Q$93:Q707,$B707) = 2, "HV", "ST"))</f>
        <v>ST</v>
      </c>
      <c r="T707" s="6" t="str">
        <f>INDEX('Demand forecast and growth rate'!$E$7:$E$273,MATCH($Q707,'Demand forecast and growth rate'!$B$7:$B$273,0))</f>
        <v>Steady/falling</v>
      </c>
      <c r="U707" s="32">
        <f>SUMIFS('Capex forecast'!E$7:E$210,'Capex forecast'!$T$7:$T$210,$Q707,'Capex forecast'!$S$7:$S$210,$S707,'Capex forecast'!$Q$7:$Q$210,"Augex")</f>
        <v>0</v>
      </c>
      <c r="V707" s="32">
        <f>SUMIFS('Capex forecast'!F$7:F$210,'Capex forecast'!$T$7:$T$210,$Q707,'Capex forecast'!$S$7:$S$210,$S707,'Capex forecast'!$Q$7:$Q$210,"Augex")</f>
        <v>0</v>
      </c>
      <c r="W707" s="32">
        <f>SUMIFS('Capex forecast'!G$7:G$210,'Capex forecast'!$T$7:$T$210,$Q707,'Capex forecast'!$S$7:$S$210,$S707,'Capex forecast'!$Q$7:$Q$210,"Augex")</f>
        <v>0</v>
      </c>
      <c r="X707" s="32">
        <f>SUMIFS('Capex forecast'!H$7:H$210,'Capex forecast'!$T$7:$T$210,$Q707,'Capex forecast'!$S$7:$S$210,$S707,'Capex forecast'!$Q$7:$Q$210,"Augex")</f>
        <v>0</v>
      </c>
      <c r="Y707" s="32">
        <f>SUMIFS('Capex forecast'!I$7:I$210,'Capex forecast'!$T$7:$T$210,$Q707,'Capex forecast'!$S$7:$S$210,$S707,'Capex forecast'!$Q$7:$Q$210,"Augex")</f>
        <v>0</v>
      </c>
      <c r="Z707" s="32">
        <f>SUMIFS('Capex forecast'!J$7:J$210,'Capex forecast'!$T$7:$T$210,$Q707,'Capex forecast'!$S$7:$S$210,$S707,'Capex forecast'!$Q$7:$Q$210,"Augex")</f>
        <v>0</v>
      </c>
      <c r="AA707" s="32">
        <f>SUMIFS('Capex forecast'!K$7:K$210,'Capex forecast'!$T$7:$T$210,$Q707,'Capex forecast'!$S$7:$S$210,$S707,'Capex forecast'!$Q$7:$Q$210,"Augex")</f>
        <v>0</v>
      </c>
      <c r="AB707" s="32">
        <f>SUMIFS('Capex forecast'!L$7:L$210,'Capex forecast'!$T$7:$T$210,$Q707,'Capex forecast'!$S$7:$S$210,$S707,'Capex forecast'!$Q$7:$Q$210,"Augex")</f>
        <v>0</v>
      </c>
      <c r="AC707" s="32">
        <f>SUMIFS('Capex forecast'!M$7:M$210,'Capex forecast'!$T$7:$T$210,$Q707,'Capex forecast'!$S$7:$S$210,$S707,'Capex forecast'!$Q$7:$Q$210,"Augex")</f>
        <v>0</v>
      </c>
      <c r="AD707" s="32">
        <f>SUMIFS('Capex forecast'!N$7:N$210,'Capex forecast'!$T$7:$T$210,$Q707,'Capex forecast'!$S$7:$S$210,$S707,'Capex forecast'!$Q$7:$Q$210,"Augex")</f>
        <v>0</v>
      </c>
      <c r="AF707" s="6" t="s">
        <v>619</v>
      </c>
      <c r="AG707" s="6" t="str">
        <f>INDEX('Raw demand forecast'!$M$7:$M$5830,MATCH($Q707,'Raw demand forecast'!$B$7:$B$5830,0))</f>
        <v>Yes</v>
      </c>
      <c r="AH707" s="6" t="str">
        <f>IF(COUNTIF($AF$93:AF707,$B707) = 1, "LV", IF(COUNTIF($AF$93:AF707,$B707) = 2, "HV", "ST"))</f>
        <v>ST</v>
      </c>
      <c r="AI707" s="6" t="str">
        <f>INDEX('Demand forecast and growth rate'!$E$7:$E$273,MATCH($Q707,'Demand forecast and growth rate'!$B$7:$B$273,0))</f>
        <v>Steady/falling</v>
      </c>
      <c r="AJ707" s="53">
        <f>SUMIFS('Capex forecast'!E$7:E$210,'Capex forecast'!$T$7:$T$210,$AF707,'Capex forecast'!$S$7:$S$210,$AH707,'Capex forecast'!$Q$7:$Q$210,"Repex")</f>
        <v>0</v>
      </c>
      <c r="AK707" s="53">
        <f>SUMIFS('Capex forecast'!F$7:F$210,'Capex forecast'!$T$7:$T$210,$AF707,'Capex forecast'!$S$7:$S$210,$AH707,'Capex forecast'!$Q$7:$Q$210,"Repex")</f>
        <v>0</v>
      </c>
      <c r="AL707" s="53">
        <f>SUMIFS('Capex forecast'!G$7:G$210,'Capex forecast'!$T$7:$T$210,$AF707,'Capex forecast'!$S$7:$S$210,$AH707,'Capex forecast'!$Q$7:$Q$210,"Repex")</f>
        <v>0</v>
      </c>
      <c r="AM707" s="53">
        <f>SUMIFS('Capex forecast'!H$7:H$210,'Capex forecast'!$T$7:$T$210,$AF707,'Capex forecast'!$S$7:$S$210,$AH707,'Capex forecast'!$Q$7:$Q$210,"Repex")</f>
        <v>0</v>
      </c>
      <c r="AN707" s="53">
        <f>SUMIFS('Capex forecast'!I$7:I$210,'Capex forecast'!$T$7:$T$210,$AF707,'Capex forecast'!$S$7:$S$210,$AH707,'Capex forecast'!$Q$7:$Q$210,"Repex")</f>
        <v>0</v>
      </c>
      <c r="AO707" s="53">
        <f>SUMIFS('Capex forecast'!J$7:J$210,'Capex forecast'!$T$7:$T$210,$AF707,'Capex forecast'!$S$7:$S$210,$AH707,'Capex forecast'!$Q$7:$Q$210,"Repex")</f>
        <v>0</v>
      </c>
      <c r="AP707" s="53">
        <f>SUMIFS('Capex forecast'!K$7:K$210,'Capex forecast'!$T$7:$T$210,$AF707,'Capex forecast'!$S$7:$S$210,$AH707,'Capex forecast'!$Q$7:$Q$210,"Repex")</f>
        <v>0</v>
      </c>
      <c r="AQ707" s="53">
        <f>SUMIFS('Capex forecast'!L$7:L$210,'Capex forecast'!$T$7:$T$210,$AF707,'Capex forecast'!$S$7:$S$210,$AH707,'Capex forecast'!$Q$7:$Q$210,"Repex")</f>
        <v>0</v>
      </c>
      <c r="AR707" s="53">
        <f>SUMIFS('Capex forecast'!M$7:M$210,'Capex forecast'!$T$7:$T$210,$AF707,'Capex forecast'!$S$7:$S$210,$AH707,'Capex forecast'!$Q$7:$Q$210,"Repex")</f>
        <v>0</v>
      </c>
      <c r="AS707" s="53">
        <f>SUMIFS('Capex forecast'!N$7:N$210,'Capex forecast'!$T$7:$T$210,$AF707,'Capex forecast'!$S$7:$S$210,$AH707,'Capex forecast'!$Q$7:$Q$210,"Repex")</f>
        <v>0</v>
      </c>
    </row>
    <row r="708" spans="2:45" ht="15">
      <c r="B708" s="6" t="s">
        <v>92</v>
      </c>
      <c r="C708" s="6" t="str">
        <f>INDEX('Raw demand forecast'!$M$7:$M$5830,MATCH($B708,'Raw demand forecast'!$B$7:$B$5830,0))</f>
        <v>No</v>
      </c>
      <c r="D708" s="6" t="str">
        <f>IF(COUNTIF($B$93:B708,$B708) = 1, "LV", IF(COUNTIF($B$93:B708,$B708) = 2, "HV", "ST"))</f>
        <v>ST</v>
      </c>
      <c r="E708" s="6" t="str">
        <f>INDEX('Demand forecast and growth rate'!$E$7:$E$273,MATCH($B708,'Demand forecast and growth rate'!$B$7:$B$273,0))</f>
        <v>Steady/falling</v>
      </c>
      <c r="F708" s="32">
        <f>SUMIFS('Capex forecast'!E$7:E$210,'Capex forecast'!$T$7:$T$210,'Allocation of site-spec costs'!$B708,'Capex forecast'!$S$7:$S$210,'Allocation of site-spec costs'!$D708,'Capex forecast'!$Q$7:$Q$210,"Customer Connection")</f>
        <v>0</v>
      </c>
      <c r="G708" s="32">
        <f>SUMIFS('Capex forecast'!F$7:F$210,'Capex forecast'!$T$7:$T$210,'Allocation of site-spec costs'!$B708,'Capex forecast'!$S$7:$S$210,'Allocation of site-spec costs'!$D708,'Capex forecast'!$Q$7:$Q$210,"Customer Connection")</f>
        <v>0</v>
      </c>
      <c r="H708" s="32">
        <f>SUMIFS('Capex forecast'!G$7:G$210,'Capex forecast'!$T$7:$T$210,'Allocation of site-spec costs'!$B708,'Capex forecast'!$S$7:$S$210,'Allocation of site-spec costs'!$D708,'Capex forecast'!$Q$7:$Q$210,"Customer Connection")</f>
        <v>0</v>
      </c>
      <c r="I708" s="32">
        <f>SUMIFS('Capex forecast'!H$7:H$210,'Capex forecast'!$T$7:$T$210,'Allocation of site-spec costs'!$B708,'Capex forecast'!$S$7:$S$210,'Allocation of site-spec costs'!$D708,'Capex forecast'!$Q$7:$Q$210,"Customer Connection")</f>
        <v>0</v>
      </c>
      <c r="J708" s="32">
        <f>SUMIFS('Capex forecast'!I$7:I$210,'Capex forecast'!$T$7:$T$210,'Allocation of site-spec costs'!$B708,'Capex forecast'!$S$7:$S$210,'Allocation of site-spec costs'!$D708,'Capex forecast'!$Q$7:$Q$210,"Customer Connection")</f>
        <v>0</v>
      </c>
      <c r="K708" s="32">
        <f>SUMIFS('Capex forecast'!J$7:J$210,'Capex forecast'!$T$7:$T$210,'Allocation of site-spec costs'!$B708,'Capex forecast'!$S$7:$S$210,'Allocation of site-spec costs'!$D708,'Capex forecast'!$Q$7:$Q$210,"Customer Connection")</f>
        <v>0</v>
      </c>
      <c r="L708" s="32">
        <f>SUMIFS('Capex forecast'!K$7:K$210,'Capex forecast'!$T$7:$T$210,'Allocation of site-spec costs'!$B708,'Capex forecast'!$S$7:$S$210,'Allocation of site-spec costs'!$D708,'Capex forecast'!$Q$7:$Q$210,"Customer Connection")</f>
        <v>0</v>
      </c>
      <c r="M708" s="32">
        <f>SUMIFS('Capex forecast'!L$7:L$210,'Capex forecast'!$T$7:$T$210,'Allocation of site-spec costs'!$B708,'Capex forecast'!$S$7:$S$210,'Allocation of site-spec costs'!$D708,'Capex forecast'!$Q$7:$Q$210,"Customer Connection")</f>
        <v>0</v>
      </c>
      <c r="N708" s="32">
        <f>SUMIFS('Capex forecast'!M$7:M$210,'Capex forecast'!$T$7:$T$210,'Allocation of site-spec costs'!$B708,'Capex forecast'!$S$7:$S$210,'Allocation of site-spec costs'!$D708,'Capex forecast'!$Q$7:$Q$210,"Customer Connection")</f>
        <v>0</v>
      </c>
      <c r="O708" s="32">
        <f>SUMIFS('Capex forecast'!N$7:N$210,'Capex forecast'!$T$7:$T$210,'Allocation of site-spec costs'!$B708,'Capex forecast'!$S$7:$S$210,'Allocation of site-spec costs'!$D708,'Capex forecast'!$Q$7:$Q$210,"Customer Connection")</f>
        <v>0</v>
      </c>
      <c r="Q708" s="6" t="s">
        <v>92</v>
      </c>
      <c r="R708" s="6" t="str">
        <f>INDEX('Raw demand forecast'!$M$7:$M$5830,MATCH($Q708,'Raw demand forecast'!$B$7:$B$5830,0))</f>
        <v>No</v>
      </c>
      <c r="S708" s="6" t="str">
        <f>IF(COUNTIF($Q$93:Q708,$B708) = 1, "LV", IF(COUNTIF($Q$93:Q708,$B708) = 2, "HV", "ST"))</f>
        <v>ST</v>
      </c>
      <c r="T708" s="6" t="str">
        <f>INDEX('Demand forecast and growth rate'!$E$7:$E$273,MATCH($Q708,'Demand forecast and growth rate'!$B$7:$B$273,0))</f>
        <v>Steady/falling</v>
      </c>
      <c r="U708" s="32">
        <f>SUMIFS('Capex forecast'!E$7:E$210,'Capex forecast'!$T$7:$T$210,$Q708,'Capex forecast'!$S$7:$S$210,$S708,'Capex forecast'!$Q$7:$Q$210,"Augex")</f>
        <v>0</v>
      </c>
      <c r="V708" s="32">
        <f>SUMIFS('Capex forecast'!F$7:F$210,'Capex forecast'!$T$7:$T$210,$Q708,'Capex forecast'!$S$7:$S$210,$S708,'Capex forecast'!$Q$7:$Q$210,"Augex")</f>
        <v>0</v>
      </c>
      <c r="W708" s="32">
        <f>SUMIFS('Capex forecast'!G$7:G$210,'Capex forecast'!$T$7:$T$210,$Q708,'Capex forecast'!$S$7:$S$210,$S708,'Capex forecast'!$Q$7:$Q$210,"Augex")</f>
        <v>0</v>
      </c>
      <c r="X708" s="32">
        <f>SUMIFS('Capex forecast'!H$7:H$210,'Capex forecast'!$T$7:$T$210,$Q708,'Capex forecast'!$S$7:$S$210,$S708,'Capex forecast'!$Q$7:$Q$210,"Augex")</f>
        <v>0</v>
      </c>
      <c r="Y708" s="32">
        <f>SUMIFS('Capex forecast'!I$7:I$210,'Capex forecast'!$T$7:$T$210,$Q708,'Capex forecast'!$S$7:$S$210,$S708,'Capex forecast'!$Q$7:$Q$210,"Augex")</f>
        <v>0</v>
      </c>
      <c r="Z708" s="32">
        <f>SUMIFS('Capex forecast'!J$7:J$210,'Capex forecast'!$T$7:$T$210,$Q708,'Capex forecast'!$S$7:$S$210,$S708,'Capex forecast'!$Q$7:$Q$210,"Augex")</f>
        <v>0</v>
      </c>
      <c r="AA708" s="32">
        <f>SUMIFS('Capex forecast'!K$7:K$210,'Capex forecast'!$T$7:$T$210,$Q708,'Capex forecast'!$S$7:$S$210,$S708,'Capex forecast'!$Q$7:$Q$210,"Augex")</f>
        <v>0</v>
      </c>
      <c r="AB708" s="32">
        <f>SUMIFS('Capex forecast'!L$7:L$210,'Capex forecast'!$T$7:$T$210,$Q708,'Capex forecast'!$S$7:$S$210,$S708,'Capex forecast'!$Q$7:$Q$210,"Augex")</f>
        <v>0</v>
      </c>
      <c r="AC708" s="32">
        <f>SUMIFS('Capex forecast'!M$7:M$210,'Capex forecast'!$T$7:$T$210,$Q708,'Capex forecast'!$S$7:$S$210,$S708,'Capex forecast'!$Q$7:$Q$210,"Augex")</f>
        <v>0</v>
      </c>
      <c r="AD708" s="32">
        <f>SUMIFS('Capex forecast'!N$7:N$210,'Capex forecast'!$T$7:$T$210,$Q708,'Capex forecast'!$S$7:$S$210,$S708,'Capex forecast'!$Q$7:$Q$210,"Augex")</f>
        <v>0</v>
      </c>
      <c r="AF708" s="6" t="s">
        <v>92</v>
      </c>
      <c r="AG708" s="6" t="str">
        <f>INDEX('Raw demand forecast'!$M$7:$M$5830,MATCH($Q708,'Raw demand forecast'!$B$7:$B$5830,0))</f>
        <v>No</v>
      </c>
      <c r="AH708" s="6" t="str">
        <f>IF(COUNTIF($AF$93:AF708,$B708) = 1, "LV", IF(COUNTIF($AF$93:AF708,$B708) = 2, "HV", "ST"))</f>
        <v>ST</v>
      </c>
      <c r="AI708" s="6" t="str">
        <f>INDEX('Demand forecast and growth rate'!$E$7:$E$273,MATCH($Q708,'Demand forecast and growth rate'!$B$7:$B$273,0))</f>
        <v>Steady/falling</v>
      </c>
      <c r="AJ708" s="53">
        <f>SUMIFS('Capex forecast'!E$7:E$210,'Capex forecast'!$T$7:$T$210,$AF708,'Capex forecast'!$S$7:$S$210,$AH708,'Capex forecast'!$Q$7:$Q$210,"Repex")</f>
        <v>0</v>
      </c>
      <c r="AK708" s="53">
        <f>SUMIFS('Capex forecast'!F$7:F$210,'Capex forecast'!$T$7:$T$210,$AF708,'Capex forecast'!$S$7:$S$210,$AH708,'Capex forecast'!$Q$7:$Q$210,"Repex")</f>
        <v>0</v>
      </c>
      <c r="AL708" s="53">
        <f>SUMIFS('Capex forecast'!G$7:G$210,'Capex forecast'!$T$7:$T$210,$AF708,'Capex forecast'!$S$7:$S$210,$AH708,'Capex forecast'!$Q$7:$Q$210,"Repex")</f>
        <v>0</v>
      </c>
      <c r="AM708" s="53">
        <f>SUMIFS('Capex forecast'!H$7:H$210,'Capex forecast'!$T$7:$T$210,$AF708,'Capex forecast'!$S$7:$S$210,$AH708,'Capex forecast'!$Q$7:$Q$210,"Repex")</f>
        <v>0</v>
      </c>
      <c r="AN708" s="53">
        <f>SUMIFS('Capex forecast'!I$7:I$210,'Capex forecast'!$T$7:$T$210,$AF708,'Capex forecast'!$S$7:$S$210,$AH708,'Capex forecast'!$Q$7:$Q$210,"Repex")</f>
        <v>0</v>
      </c>
      <c r="AO708" s="53">
        <f>SUMIFS('Capex forecast'!J$7:J$210,'Capex forecast'!$T$7:$T$210,$AF708,'Capex forecast'!$S$7:$S$210,$AH708,'Capex forecast'!$Q$7:$Q$210,"Repex")</f>
        <v>0</v>
      </c>
      <c r="AP708" s="53">
        <f>SUMIFS('Capex forecast'!K$7:K$210,'Capex forecast'!$T$7:$T$210,$AF708,'Capex forecast'!$S$7:$S$210,$AH708,'Capex forecast'!$Q$7:$Q$210,"Repex")</f>
        <v>0</v>
      </c>
      <c r="AQ708" s="53">
        <f>SUMIFS('Capex forecast'!L$7:L$210,'Capex forecast'!$T$7:$T$210,$AF708,'Capex forecast'!$S$7:$S$210,$AH708,'Capex forecast'!$Q$7:$Q$210,"Repex")</f>
        <v>0</v>
      </c>
      <c r="AR708" s="53">
        <f>SUMIFS('Capex forecast'!M$7:M$210,'Capex forecast'!$T$7:$T$210,$AF708,'Capex forecast'!$S$7:$S$210,$AH708,'Capex forecast'!$Q$7:$Q$210,"Repex")</f>
        <v>0</v>
      </c>
      <c r="AS708" s="53">
        <f>SUMIFS('Capex forecast'!N$7:N$210,'Capex forecast'!$T$7:$T$210,$AF708,'Capex forecast'!$S$7:$S$210,$AH708,'Capex forecast'!$Q$7:$Q$210,"Repex")</f>
        <v>0</v>
      </c>
    </row>
    <row r="709" spans="2:45" ht="15">
      <c r="B709" s="6" t="s">
        <v>116</v>
      </c>
      <c r="C709" s="6" t="str">
        <f>INDEX('Raw demand forecast'!$M$7:$M$5830,MATCH($B709,'Raw demand forecast'!$B$7:$B$5830,0))</f>
        <v>No</v>
      </c>
      <c r="D709" s="6" t="str">
        <f>IF(COUNTIF($B$93:B709,$B709) = 1, "LV", IF(COUNTIF($B$93:B709,$B709) = 2, "HV", "ST"))</f>
        <v>ST</v>
      </c>
      <c r="E709" s="6" t="str">
        <f>INDEX('Demand forecast and growth rate'!$E$7:$E$273,MATCH($B709,'Demand forecast and growth rate'!$B$7:$B$273,0))</f>
        <v>Small growth</v>
      </c>
      <c r="F709" s="32">
        <f>SUMIFS('Capex forecast'!E$7:E$210,'Capex forecast'!$T$7:$T$210,'Allocation of site-spec costs'!$B709,'Capex forecast'!$S$7:$S$210,'Allocation of site-spec costs'!$D709,'Capex forecast'!$Q$7:$Q$210,"Customer Connection")</f>
        <v>0</v>
      </c>
      <c r="G709" s="32">
        <f>SUMIFS('Capex forecast'!F$7:F$210,'Capex forecast'!$T$7:$T$210,'Allocation of site-spec costs'!$B709,'Capex forecast'!$S$7:$S$210,'Allocation of site-spec costs'!$D709,'Capex forecast'!$Q$7:$Q$210,"Customer Connection")</f>
        <v>0</v>
      </c>
      <c r="H709" s="32">
        <f>SUMIFS('Capex forecast'!G$7:G$210,'Capex forecast'!$T$7:$T$210,'Allocation of site-spec costs'!$B709,'Capex forecast'!$S$7:$S$210,'Allocation of site-spec costs'!$D709,'Capex forecast'!$Q$7:$Q$210,"Customer Connection")</f>
        <v>0</v>
      </c>
      <c r="I709" s="32">
        <f>SUMIFS('Capex forecast'!H$7:H$210,'Capex forecast'!$T$7:$T$210,'Allocation of site-spec costs'!$B709,'Capex forecast'!$S$7:$S$210,'Allocation of site-spec costs'!$D709,'Capex forecast'!$Q$7:$Q$210,"Customer Connection")</f>
        <v>0</v>
      </c>
      <c r="J709" s="32">
        <f>SUMIFS('Capex forecast'!I$7:I$210,'Capex forecast'!$T$7:$T$210,'Allocation of site-spec costs'!$B709,'Capex forecast'!$S$7:$S$210,'Allocation of site-spec costs'!$D709,'Capex forecast'!$Q$7:$Q$210,"Customer Connection")</f>
        <v>0</v>
      </c>
      <c r="K709" s="32">
        <f>SUMIFS('Capex forecast'!J$7:J$210,'Capex forecast'!$T$7:$T$210,'Allocation of site-spec costs'!$B709,'Capex forecast'!$S$7:$S$210,'Allocation of site-spec costs'!$D709,'Capex forecast'!$Q$7:$Q$210,"Customer Connection")</f>
        <v>0</v>
      </c>
      <c r="L709" s="32">
        <f>SUMIFS('Capex forecast'!K$7:K$210,'Capex forecast'!$T$7:$T$210,'Allocation of site-spec costs'!$B709,'Capex forecast'!$S$7:$S$210,'Allocation of site-spec costs'!$D709,'Capex forecast'!$Q$7:$Q$210,"Customer Connection")</f>
        <v>0</v>
      </c>
      <c r="M709" s="32">
        <f>SUMIFS('Capex forecast'!L$7:L$210,'Capex forecast'!$T$7:$T$210,'Allocation of site-spec costs'!$B709,'Capex forecast'!$S$7:$S$210,'Allocation of site-spec costs'!$D709,'Capex forecast'!$Q$7:$Q$210,"Customer Connection")</f>
        <v>0</v>
      </c>
      <c r="N709" s="32">
        <f>SUMIFS('Capex forecast'!M$7:M$210,'Capex forecast'!$T$7:$T$210,'Allocation of site-spec costs'!$B709,'Capex forecast'!$S$7:$S$210,'Allocation of site-spec costs'!$D709,'Capex forecast'!$Q$7:$Q$210,"Customer Connection")</f>
        <v>0</v>
      </c>
      <c r="O709" s="32">
        <f>SUMIFS('Capex forecast'!N$7:N$210,'Capex forecast'!$T$7:$T$210,'Allocation of site-spec costs'!$B709,'Capex forecast'!$S$7:$S$210,'Allocation of site-spec costs'!$D709,'Capex forecast'!$Q$7:$Q$210,"Customer Connection")</f>
        <v>0</v>
      </c>
      <c r="Q709" s="6" t="s">
        <v>116</v>
      </c>
      <c r="R709" s="6" t="str">
        <f>INDEX('Raw demand forecast'!$M$7:$M$5830,MATCH($Q709,'Raw demand forecast'!$B$7:$B$5830,0))</f>
        <v>No</v>
      </c>
      <c r="S709" s="6" t="str">
        <f>IF(COUNTIF($Q$93:Q709,$B709) = 1, "LV", IF(COUNTIF($Q$93:Q709,$B709) = 2, "HV", "ST"))</f>
        <v>ST</v>
      </c>
      <c r="T709" s="6" t="str">
        <f>INDEX('Demand forecast and growth rate'!$E$7:$E$273,MATCH($Q709,'Demand forecast and growth rate'!$B$7:$B$273,0))</f>
        <v>Small growth</v>
      </c>
      <c r="U709" s="32">
        <f>SUMIFS('Capex forecast'!E$7:E$210,'Capex forecast'!$T$7:$T$210,$Q709,'Capex forecast'!$S$7:$S$210,$S709,'Capex forecast'!$Q$7:$Q$210,"Augex")</f>
        <v>0</v>
      </c>
      <c r="V709" s="32">
        <f>SUMIFS('Capex forecast'!F$7:F$210,'Capex forecast'!$T$7:$T$210,$Q709,'Capex forecast'!$S$7:$S$210,$S709,'Capex forecast'!$Q$7:$Q$210,"Augex")</f>
        <v>0</v>
      </c>
      <c r="W709" s="32">
        <f>SUMIFS('Capex forecast'!G$7:G$210,'Capex forecast'!$T$7:$T$210,$Q709,'Capex forecast'!$S$7:$S$210,$S709,'Capex forecast'!$Q$7:$Q$210,"Augex")</f>
        <v>0</v>
      </c>
      <c r="X709" s="32">
        <f>SUMIFS('Capex forecast'!H$7:H$210,'Capex forecast'!$T$7:$T$210,$Q709,'Capex forecast'!$S$7:$S$210,$S709,'Capex forecast'!$Q$7:$Q$210,"Augex")</f>
        <v>0</v>
      </c>
      <c r="Y709" s="32">
        <f>SUMIFS('Capex forecast'!I$7:I$210,'Capex forecast'!$T$7:$T$210,$Q709,'Capex forecast'!$S$7:$S$210,$S709,'Capex forecast'!$Q$7:$Q$210,"Augex")</f>
        <v>0</v>
      </c>
      <c r="Z709" s="32">
        <f>SUMIFS('Capex forecast'!J$7:J$210,'Capex forecast'!$T$7:$T$210,$Q709,'Capex forecast'!$S$7:$S$210,$S709,'Capex forecast'!$Q$7:$Q$210,"Augex")</f>
        <v>0</v>
      </c>
      <c r="AA709" s="32">
        <f>SUMIFS('Capex forecast'!K$7:K$210,'Capex forecast'!$T$7:$T$210,$Q709,'Capex forecast'!$S$7:$S$210,$S709,'Capex forecast'!$Q$7:$Q$210,"Augex")</f>
        <v>0</v>
      </c>
      <c r="AB709" s="32">
        <f>SUMIFS('Capex forecast'!L$7:L$210,'Capex forecast'!$T$7:$T$210,$Q709,'Capex forecast'!$S$7:$S$210,$S709,'Capex forecast'!$Q$7:$Q$210,"Augex")</f>
        <v>0</v>
      </c>
      <c r="AC709" s="32">
        <f>SUMIFS('Capex forecast'!M$7:M$210,'Capex forecast'!$T$7:$T$210,$Q709,'Capex forecast'!$S$7:$S$210,$S709,'Capex forecast'!$Q$7:$Q$210,"Augex")</f>
        <v>0</v>
      </c>
      <c r="AD709" s="32">
        <f>SUMIFS('Capex forecast'!N$7:N$210,'Capex forecast'!$T$7:$T$210,$Q709,'Capex forecast'!$S$7:$S$210,$S709,'Capex forecast'!$Q$7:$Q$210,"Augex")</f>
        <v>0</v>
      </c>
      <c r="AF709" s="6" t="s">
        <v>116</v>
      </c>
      <c r="AG709" s="6" t="str">
        <f>INDEX('Raw demand forecast'!$M$7:$M$5830,MATCH($Q709,'Raw demand forecast'!$B$7:$B$5830,0))</f>
        <v>No</v>
      </c>
      <c r="AH709" s="6" t="str">
        <f>IF(COUNTIF($AF$93:AF709,$B709) = 1, "LV", IF(COUNTIF($AF$93:AF709,$B709) = 2, "HV", "ST"))</f>
        <v>ST</v>
      </c>
      <c r="AI709" s="6" t="str">
        <f>INDEX('Demand forecast and growth rate'!$E$7:$E$273,MATCH($Q709,'Demand forecast and growth rate'!$B$7:$B$273,0))</f>
        <v>Small growth</v>
      </c>
      <c r="AJ709" s="53">
        <f>SUMIFS('Capex forecast'!E$7:E$210,'Capex forecast'!$T$7:$T$210,$AF709,'Capex forecast'!$S$7:$S$210,$AH709,'Capex forecast'!$Q$7:$Q$210,"Repex")</f>
        <v>0</v>
      </c>
      <c r="AK709" s="53">
        <f>SUMIFS('Capex forecast'!F$7:F$210,'Capex forecast'!$T$7:$T$210,$AF709,'Capex forecast'!$S$7:$S$210,$AH709,'Capex forecast'!$Q$7:$Q$210,"Repex")</f>
        <v>0</v>
      </c>
      <c r="AL709" s="53">
        <f>SUMIFS('Capex forecast'!G$7:G$210,'Capex forecast'!$T$7:$T$210,$AF709,'Capex forecast'!$S$7:$S$210,$AH709,'Capex forecast'!$Q$7:$Q$210,"Repex")</f>
        <v>0</v>
      </c>
      <c r="AM709" s="53">
        <f>SUMIFS('Capex forecast'!H$7:H$210,'Capex forecast'!$T$7:$T$210,$AF709,'Capex forecast'!$S$7:$S$210,$AH709,'Capex forecast'!$Q$7:$Q$210,"Repex")</f>
        <v>0</v>
      </c>
      <c r="AN709" s="53">
        <f>SUMIFS('Capex forecast'!I$7:I$210,'Capex forecast'!$T$7:$T$210,$AF709,'Capex forecast'!$S$7:$S$210,$AH709,'Capex forecast'!$Q$7:$Q$210,"Repex")</f>
        <v>0</v>
      </c>
      <c r="AO709" s="53">
        <f>SUMIFS('Capex forecast'!J$7:J$210,'Capex forecast'!$T$7:$T$210,$AF709,'Capex forecast'!$S$7:$S$210,$AH709,'Capex forecast'!$Q$7:$Q$210,"Repex")</f>
        <v>0</v>
      </c>
      <c r="AP709" s="53">
        <f>SUMIFS('Capex forecast'!K$7:K$210,'Capex forecast'!$T$7:$T$210,$AF709,'Capex forecast'!$S$7:$S$210,$AH709,'Capex forecast'!$Q$7:$Q$210,"Repex")</f>
        <v>0</v>
      </c>
      <c r="AQ709" s="53">
        <f>SUMIFS('Capex forecast'!L$7:L$210,'Capex forecast'!$T$7:$T$210,$AF709,'Capex forecast'!$S$7:$S$210,$AH709,'Capex forecast'!$Q$7:$Q$210,"Repex")</f>
        <v>0</v>
      </c>
      <c r="AR709" s="53">
        <f>SUMIFS('Capex forecast'!M$7:M$210,'Capex forecast'!$T$7:$T$210,$AF709,'Capex forecast'!$S$7:$S$210,$AH709,'Capex forecast'!$Q$7:$Q$210,"Repex")</f>
        <v>0</v>
      </c>
      <c r="AS709" s="53">
        <f>SUMIFS('Capex forecast'!N$7:N$210,'Capex forecast'!$T$7:$T$210,$AF709,'Capex forecast'!$S$7:$S$210,$AH709,'Capex forecast'!$Q$7:$Q$210,"Repex")</f>
        <v>0</v>
      </c>
    </row>
    <row r="710" spans="2:45" ht="15">
      <c r="B710" s="6" t="s">
        <v>610</v>
      </c>
      <c r="C710" s="6" t="str">
        <f>INDEX('Raw demand forecast'!$M$7:$M$5830,MATCH($B710,'Raw demand forecast'!$B$7:$B$5830,0))</f>
        <v>No</v>
      </c>
      <c r="D710" s="6" t="str">
        <f>IF(COUNTIF($B$93:B710,$B710) = 1, "LV", IF(COUNTIF($B$93:B710,$B710) = 2, "HV", "ST"))</f>
        <v>ST</v>
      </c>
      <c r="E710" s="6" t="str">
        <f>INDEX('Demand forecast and growth rate'!$E$7:$E$273,MATCH($B710,'Demand forecast and growth rate'!$B$7:$B$273,0))</f>
        <v>Steady/falling</v>
      </c>
      <c r="F710" s="32">
        <f>SUMIFS('Capex forecast'!E$7:E$210,'Capex forecast'!$T$7:$T$210,'Allocation of site-spec costs'!$B710,'Capex forecast'!$S$7:$S$210,'Allocation of site-spec costs'!$D710,'Capex forecast'!$Q$7:$Q$210,"Customer Connection")</f>
        <v>0</v>
      </c>
      <c r="G710" s="32">
        <f>SUMIFS('Capex forecast'!F$7:F$210,'Capex forecast'!$T$7:$T$210,'Allocation of site-spec costs'!$B710,'Capex forecast'!$S$7:$S$210,'Allocation of site-spec costs'!$D710,'Capex forecast'!$Q$7:$Q$210,"Customer Connection")</f>
        <v>0</v>
      </c>
      <c r="H710" s="32">
        <f>SUMIFS('Capex forecast'!G$7:G$210,'Capex forecast'!$T$7:$T$210,'Allocation of site-spec costs'!$B710,'Capex forecast'!$S$7:$S$210,'Allocation of site-spec costs'!$D710,'Capex forecast'!$Q$7:$Q$210,"Customer Connection")</f>
        <v>0</v>
      </c>
      <c r="I710" s="32">
        <f>SUMIFS('Capex forecast'!H$7:H$210,'Capex forecast'!$T$7:$T$210,'Allocation of site-spec costs'!$B710,'Capex forecast'!$S$7:$S$210,'Allocation of site-spec costs'!$D710,'Capex forecast'!$Q$7:$Q$210,"Customer Connection")</f>
        <v>0</v>
      </c>
      <c r="J710" s="32">
        <f>SUMIFS('Capex forecast'!I$7:I$210,'Capex forecast'!$T$7:$T$210,'Allocation of site-spec costs'!$B710,'Capex forecast'!$S$7:$S$210,'Allocation of site-spec costs'!$D710,'Capex forecast'!$Q$7:$Q$210,"Customer Connection")</f>
        <v>0</v>
      </c>
      <c r="K710" s="32">
        <f>SUMIFS('Capex forecast'!J$7:J$210,'Capex forecast'!$T$7:$T$210,'Allocation of site-spec costs'!$B710,'Capex forecast'!$S$7:$S$210,'Allocation of site-spec costs'!$D710,'Capex forecast'!$Q$7:$Q$210,"Customer Connection")</f>
        <v>0</v>
      </c>
      <c r="L710" s="32">
        <f>SUMIFS('Capex forecast'!K$7:K$210,'Capex forecast'!$T$7:$T$210,'Allocation of site-spec costs'!$B710,'Capex forecast'!$S$7:$S$210,'Allocation of site-spec costs'!$D710,'Capex forecast'!$Q$7:$Q$210,"Customer Connection")</f>
        <v>0</v>
      </c>
      <c r="M710" s="32">
        <f>SUMIFS('Capex forecast'!L$7:L$210,'Capex forecast'!$T$7:$T$210,'Allocation of site-spec costs'!$B710,'Capex forecast'!$S$7:$S$210,'Allocation of site-spec costs'!$D710,'Capex forecast'!$Q$7:$Q$210,"Customer Connection")</f>
        <v>0</v>
      </c>
      <c r="N710" s="32">
        <f>SUMIFS('Capex forecast'!M$7:M$210,'Capex forecast'!$T$7:$T$210,'Allocation of site-spec costs'!$B710,'Capex forecast'!$S$7:$S$210,'Allocation of site-spec costs'!$D710,'Capex forecast'!$Q$7:$Q$210,"Customer Connection")</f>
        <v>0</v>
      </c>
      <c r="O710" s="32">
        <f>SUMIFS('Capex forecast'!N$7:N$210,'Capex forecast'!$T$7:$T$210,'Allocation of site-spec costs'!$B710,'Capex forecast'!$S$7:$S$210,'Allocation of site-spec costs'!$D710,'Capex forecast'!$Q$7:$Q$210,"Customer Connection")</f>
        <v>0</v>
      </c>
      <c r="Q710" s="6" t="s">
        <v>610</v>
      </c>
      <c r="R710" s="6" t="str">
        <f>INDEX('Raw demand forecast'!$M$7:$M$5830,MATCH($Q710,'Raw demand forecast'!$B$7:$B$5830,0))</f>
        <v>No</v>
      </c>
      <c r="S710" s="6" t="str">
        <f>IF(COUNTIF($Q$93:Q710,$B710) = 1, "LV", IF(COUNTIF($Q$93:Q710,$B710) = 2, "HV", "ST"))</f>
        <v>ST</v>
      </c>
      <c r="T710" s="6" t="str">
        <f>INDEX('Demand forecast and growth rate'!$E$7:$E$273,MATCH($Q710,'Demand forecast and growth rate'!$B$7:$B$273,0))</f>
        <v>Steady/falling</v>
      </c>
      <c r="U710" s="32">
        <f>SUMIFS('Capex forecast'!E$7:E$210,'Capex forecast'!$T$7:$T$210,$Q710,'Capex forecast'!$S$7:$S$210,$S710,'Capex forecast'!$Q$7:$Q$210,"Augex")</f>
        <v>0</v>
      </c>
      <c r="V710" s="32">
        <f>SUMIFS('Capex forecast'!F$7:F$210,'Capex forecast'!$T$7:$T$210,$Q710,'Capex forecast'!$S$7:$S$210,$S710,'Capex forecast'!$Q$7:$Q$210,"Augex")</f>
        <v>0</v>
      </c>
      <c r="W710" s="32">
        <f>SUMIFS('Capex forecast'!G$7:G$210,'Capex forecast'!$T$7:$T$210,$Q710,'Capex forecast'!$S$7:$S$210,$S710,'Capex forecast'!$Q$7:$Q$210,"Augex")</f>
        <v>0</v>
      </c>
      <c r="X710" s="32">
        <f>SUMIFS('Capex forecast'!H$7:H$210,'Capex forecast'!$T$7:$T$210,$Q710,'Capex forecast'!$S$7:$S$210,$S710,'Capex forecast'!$Q$7:$Q$210,"Augex")</f>
        <v>0</v>
      </c>
      <c r="Y710" s="32">
        <f>SUMIFS('Capex forecast'!I$7:I$210,'Capex forecast'!$T$7:$T$210,$Q710,'Capex forecast'!$S$7:$S$210,$S710,'Capex forecast'!$Q$7:$Q$210,"Augex")</f>
        <v>0</v>
      </c>
      <c r="Z710" s="32">
        <f>SUMIFS('Capex forecast'!J$7:J$210,'Capex forecast'!$T$7:$T$210,$Q710,'Capex forecast'!$S$7:$S$210,$S710,'Capex forecast'!$Q$7:$Q$210,"Augex")</f>
        <v>0</v>
      </c>
      <c r="AA710" s="32">
        <f>SUMIFS('Capex forecast'!K$7:K$210,'Capex forecast'!$T$7:$T$210,$Q710,'Capex forecast'!$S$7:$S$210,$S710,'Capex forecast'!$Q$7:$Q$210,"Augex")</f>
        <v>0</v>
      </c>
      <c r="AB710" s="32">
        <f>SUMIFS('Capex forecast'!L$7:L$210,'Capex forecast'!$T$7:$T$210,$Q710,'Capex forecast'!$S$7:$S$210,$S710,'Capex forecast'!$Q$7:$Q$210,"Augex")</f>
        <v>0</v>
      </c>
      <c r="AC710" s="32">
        <f>SUMIFS('Capex forecast'!M$7:M$210,'Capex forecast'!$T$7:$T$210,$Q710,'Capex forecast'!$S$7:$S$210,$S710,'Capex forecast'!$Q$7:$Q$210,"Augex")</f>
        <v>0</v>
      </c>
      <c r="AD710" s="32">
        <f>SUMIFS('Capex forecast'!N$7:N$210,'Capex forecast'!$T$7:$T$210,$Q710,'Capex forecast'!$S$7:$S$210,$S710,'Capex forecast'!$Q$7:$Q$210,"Augex")</f>
        <v>0</v>
      </c>
      <c r="AF710" s="6" t="s">
        <v>610</v>
      </c>
      <c r="AG710" s="6" t="str">
        <f>INDEX('Raw demand forecast'!$M$7:$M$5830,MATCH($Q710,'Raw demand forecast'!$B$7:$B$5830,0))</f>
        <v>No</v>
      </c>
      <c r="AH710" s="6" t="str">
        <f>IF(COUNTIF($AF$93:AF710,$B710) = 1, "LV", IF(COUNTIF($AF$93:AF710,$B710) = 2, "HV", "ST"))</f>
        <v>ST</v>
      </c>
      <c r="AI710" s="6" t="str">
        <f>INDEX('Demand forecast and growth rate'!$E$7:$E$273,MATCH($Q710,'Demand forecast and growth rate'!$B$7:$B$273,0))</f>
        <v>Steady/falling</v>
      </c>
      <c r="AJ710" s="53">
        <f>SUMIFS('Capex forecast'!E$7:E$210,'Capex forecast'!$T$7:$T$210,$AF710,'Capex forecast'!$S$7:$S$210,$AH710,'Capex forecast'!$Q$7:$Q$210,"Repex")</f>
        <v>0</v>
      </c>
      <c r="AK710" s="53">
        <f>SUMIFS('Capex forecast'!F$7:F$210,'Capex forecast'!$T$7:$T$210,$AF710,'Capex forecast'!$S$7:$S$210,$AH710,'Capex forecast'!$Q$7:$Q$210,"Repex")</f>
        <v>0</v>
      </c>
      <c r="AL710" s="53">
        <f>SUMIFS('Capex forecast'!G$7:G$210,'Capex forecast'!$T$7:$T$210,$AF710,'Capex forecast'!$S$7:$S$210,$AH710,'Capex forecast'!$Q$7:$Q$210,"Repex")</f>
        <v>0</v>
      </c>
      <c r="AM710" s="53">
        <f>SUMIFS('Capex forecast'!H$7:H$210,'Capex forecast'!$T$7:$T$210,$AF710,'Capex forecast'!$S$7:$S$210,$AH710,'Capex forecast'!$Q$7:$Q$210,"Repex")</f>
        <v>0</v>
      </c>
      <c r="AN710" s="53">
        <f>SUMIFS('Capex forecast'!I$7:I$210,'Capex forecast'!$T$7:$T$210,$AF710,'Capex forecast'!$S$7:$S$210,$AH710,'Capex forecast'!$Q$7:$Q$210,"Repex")</f>
        <v>0</v>
      </c>
      <c r="AO710" s="53">
        <f>SUMIFS('Capex forecast'!J$7:J$210,'Capex forecast'!$T$7:$T$210,$AF710,'Capex forecast'!$S$7:$S$210,$AH710,'Capex forecast'!$Q$7:$Q$210,"Repex")</f>
        <v>0</v>
      </c>
      <c r="AP710" s="53">
        <f>SUMIFS('Capex forecast'!K$7:K$210,'Capex forecast'!$T$7:$T$210,$AF710,'Capex forecast'!$S$7:$S$210,$AH710,'Capex forecast'!$Q$7:$Q$210,"Repex")</f>
        <v>0</v>
      </c>
      <c r="AQ710" s="53">
        <f>SUMIFS('Capex forecast'!L$7:L$210,'Capex forecast'!$T$7:$T$210,$AF710,'Capex forecast'!$S$7:$S$210,$AH710,'Capex forecast'!$Q$7:$Q$210,"Repex")</f>
        <v>0</v>
      </c>
      <c r="AR710" s="53">
        <f>SUMIFS('Capex forecast'!M$7:M$210,'Capex forecast'!$T$7:$T$210,$AF710,'Capex forecast'!$S$7:$S$210,$AH710,'Capex forecast'!$Q$7:$Q$210,"Repex")</f>
        <v>0</v>
      </c>
      <c r="AS710" s="53">
        <f>SUMIFS('Capex forecast'!N$7:N$210,'Capex forecast'!$T$7:$T$210,$AF710,'Capex forecast'!$S$7:$S$210,$AH710,'Capex forecast'!$Q$7:$Q$210,"Repex")</f>
        <v>0</v>
      </c>
    </row>
    <row r="711" spans="2:45" ht="15">
      <c r="B711" s="6" t="s">
        <v>135</v>
      </c>
      <c r="C711" s="6" t="str">
        <f>INDEX('Raw demand forecast'!$M$7:$M$5830,MATCH($B711,'Raw demand forecast'!$B$7:$B$5830,0))</f>
        <v>No</v>
      </c>
      <c r="D711" s="6" t="str">
        <f>IF(COUNTIF($B$93:B711,$B711) = 1, "LV", IF(COUNTIF($B$93:B711,$B711) = 2, "HV", "ST"))</f>
        <v>ST</v>
      </c>
      <c r="E711" s="6" t="str">
        <f>INDEX('Demand forecast and growth rate'!$E$7:$E$273,MATCH($B711,'Demand forecast and growth rate'!$B$7:$B$273,0))</f>
        <v>High growth</v>
      </c>
      <c r="F711" s="32">
        <f>SUMIFS('Capex forecast'!E$7:E$210,'Capex forecast'!$T$7:$T$210,'Allocation of site-spec costs'!$B711,'Capex forecast'!$S$7:$S$210,'Allocation of site-spec costs'!$D711,'Capex forecast'!$Q$7:$Q$210,"Customer Connection")</f>
        <v>0</v>
      </c>
      <c r="G711" s="32">
        <f>SUMIFS('Capex forecast'!F$7:F$210,'Capex forecast'!$T$7:$T$210,'Allocation of site-spec costs'!$B711,'Capex forecast'!$S$7:$S$210,'Allocation of site-spec costs'!$D711,'Capex forecast'!$Q$7:$Q$210,"Customer Connection")</f>
        <v>0</v>
      </c>
      <c r="H711" s="32">
        <f>SUMIFS('Capex forecast'!G$7:G$210,'Capex forecast'!$T$7:$T$210,'Allocation of site-spec costs'!$B711,'Capex forecast'!$S$7:$S$210,'Allocation of site-spec costs'!$D711,'Capex forecast'!$Q$7:$Q$210,"Customer Connection")</f>
        <v>0</v>
      </c>
      <c r="I711" s="32">
        <f>SUMIFS('Capex forecast'!H$7:H$210,'Capex forecast'!$T$7:$T$210,'Allocation of site-spec costs'!$B711,'Capex forecast'!$S$7:$S$210,'Allocation of site-spec costs'!$D711,'Capex forecast'!$Q$7:$Q$210,"Customer Connection")</f>
        <v>0</v>
      </c>
      <c r="J711" s="32">
        <f>SUMIFS('Capex forecast'!I$7:I$210,'Capex forecast'!$T$7:$T$210,'Allocation of site-spec costs'!$B711,'Capex forecast'!$S$7:$S$210,'Allocation of site-spec costs'!$D711,'Capex forecast'!$Q$7:$Q$210,"Customer Connection")</f>
        <v>0</v>
      </c>
      <c r="K711" s="32">
        <f>SUMIFS('Capex forecast'!J$7:J$210,'Capex forecast'!$T$7:$T$210,'Allocation of site-spec costs'!$B711,'Capex forecast'!$S$7:$S$210,'Allocation of site-spec costs'!$D711,'Capex forecast'!$Q$7:$Q$210,"Customer Connection")</f>
        <v>0</v>
      </c>
      <c r="L711" s="32">
        <f>SUMIFS('Capex forecast'!K$7:K$210,'Capex forecast'!$T$7:$T$210,'Allocation of site-spec costs'!$B711,'Capex forecast'!$S$7:$S$210,'Allocation of site-spec costs'!$D711,'Capex forecast'!$Q$7:$Q$210,"Customer Connection")</f>
        <v>0</v>
      </c>
      <c r="M711" s="32">
        <f>SUMIFS('Capex forecast'!L$7:L$210,'Capex forecast'!$T$7:$T$210,'Allocation of site-spec costs'!$B711,'Capex forecast'!$S$7:$S$210,'Allocation of site-spec costs'!$D711,'Capex forecast'!$Q$7:$Q$210,"Customer Connection")</f>
        <v>0</v>
      </c>
      <c r="N711" s="32">
        <f>SUMIFS('Capex forecast'!M$7:M$210,'Capex forecast'!$T$7:$T$210,'Allocation of site-spec costs'!$B711,'Capex forecast'!$S$7:$S$210,'Allocation of site-spec costs'!$D711,'Capex forecast'!$Q$7:$Q$210,"Customer Connection")</f>
        <v>0</v>
      </c>
      <c r="O711" s="32">
        <f>SUMIFS('Capex forecast'!N$7:N$210,'Capex forecast'!$T$7:$T$210,'Allocation of site-spec costs'!$B711,'Capex forecast'!$S$7:$S$210,'Allocation of site-spec costs'!$D711,'Capex forecast'!$Q$7:$Q$210,"Customer Connection")</f>
        <v>0</v>
      </c>
      <c r="Q711" s="6" t="s">
        <v>135</v>
      </c>
      <c r="R711" s="6" t="str">
        <f>INDEX('Raw demand forecast'!$M$7:$M$5830,MATCH($Q711,'Raw demand forecast'!$B$7:$B$5830,0))</f>
        <v>No</v>
      </c>
      <c r="S711" s="6" t="str">
        <f>IF(COUNTIF($Q$93:Q711,$B711) = 1, "LV", IF(COUNTIF($Q$93:Q711,$B711) = 2, "HV", "ST"))</f>
        <v>ST</v>
      </c>
      <c r="T711" s="6" t="str">
        <f>INDEX('Demand forecast and growth rate'!$E$7:$E$273,MATCH($Q711,'Demand forecast and growth rate'!$B$7:$B$273,0))</f>
        <v>High growth</v>
      </c>
      <c r="U711" s="32">
        <f>SUMIFS('Capex forecast'!E$7:E$210,'Capex forecast'!$T$7:$T$210,$Q711,'Capex forecast'!$S$7:$S$210,$S711,'Capex forecast'!$Q$7:$Q$210,"Augex")</f>
        <v>0</v>
      </c>
      <c r="V711" s="32">
        <f>SUMIFS('Capex forecast'!F$7:F$210,'Capex forecast'!$T$7:$T$210,$Q711,'Capex forecast'!$S$7:$S$210,$S711,'Capex forecast'!$Q$7:$Q$210,"Augex")</f>
        <v>6000000</v>
      </c>
      <c r="W711" s="32">
        <f>SUMIFS('Capex forecast'!G$7:G$210,'Capex forecast'!$T$7:$T$210,$Q711,'Capex forecast'!$S$7:$S$210,$S711,'Capex forecast'!$Q$7:$Q$210,"Augex")</f>
        <v>0</v>
      </c>
      <c r="X711" s="32">
        <f>SUMIFS('Capex forecast'!H$7:H$210,'Capex forecast'!$T$7:$T$210,$Q711,'Capex forecast'!$S$7:$S$210,$S711,'Capex forecast'!$Q$7:$Q$210,"Augex")</f>
        <v>4128999.9999999986</v>
      </c>
      <c r="Y711" s="32">
        <f>SUMIFS('Capex forecast'!I$7:I$210,'Capex forecast'!$T$7:$T$210,$Q711,'Capex forecast'!$S$7:$S$210,$S711,'Capex forecast'!$Q$7:$Q$210,"Augex")</f>
        <v>8257999.9999999991</v>
      </c>
      <c r="Z711" s="32">
        <f>SUMIFS('Capex forecast'!J$7:J$210,'Capex forecast'!$T$7:$T$210,$Q711,'Capex forecast'!$S$7:$S$210,$S711,'Capex forecast'!$Q$7:$Q$210,"Augex")</f>
        <v>8257999.9999999991</v>
      </c>
      <c r="AA711" s="32">
        <f>SUMIFS('Capex forecast'!K$7:K$210,'Capex forecast'!$T$7:$T$210,$Q711,'Capex forecast'!$S$7:$S$210,$S711,'Capex forecast'!$Q$7:$Q$210,"Augex")</f>
        <v>0</v>
      </c>
      <c r="AB711" s="32">
        <f>SUMIFS('Capex forecast'!L$7:L$210,'Capex forecast'!$T$7:$T$210,$Q711,'Capex forecast'!$S$7:$S$210,$S711,'Capex forecast'!$Q$7:$Q$210,"Augex")</f>
        <v>0</v>
      </c>
      <c r="AC711" s="32">
        <f>SUMIFS('Capex forecast'!M$7:M$210,'Capex forecast'!$T$7:$T$210,$Q711,'Capex forecast'!$S$7:$S$210,$S711,'Capex forecast'!$Q$7:$Q$210,"Augex")</f>
        <v>0</v>
      </c>
      <c r="AD711" s="32">
        <f>SUMIFS('Capex forecast'!N$7:N$210,'Capex forecast'!$T$7:$T$210,$Q711,'Capex forecast'!$S$7:$S$210,$S711,'Capex forecast'!$Q$7:$Q$210,"Augex")</f>
        <v>0</v>
      </c>
      <c r="AF711" s="6" t="s">
        <v>135</v>
      </c>
      <c r="AG711" s="6" t="str">
        <f>INDEX('Raw demand forecast'!$M$7:$M$5830,MATCH($Q711,'Raw demand forecast'!$B$7:$B$5830,0))</f>
        <v>No</v>
      </c>
      <c r="AH711" s="6" t="str">
        <f>IF(COUNTIF($AF$93:AF711,$B711) = 1, "LV", IF(COUNTIF($AF$93:AF711,$B711) = 2, "HV", "ST"))</f>
        <v>ST</v>
      </c>
      <c r="AI711" s="6" t="str">
        <f>INDEX('Demand forecast and growth rate'!$E$7:$E$273,MATCH($Q711,'Demand forecast and growth rate'!$B$7:$B$273,0))</f>
        <v>High growth</v>
      </c>
      <c r="AJ711" s="53">
        <f>SUMIFS('Capex forecast'!E$7:E$210,'Capex forecast'!$T$7:$T$210,$AF711,'Capex forecast'!$S$7:$S$210,$AH711,'Capex forecast'!$Q$7:$Q$210,"Repex")</f>
        <v>0</v>
      </c>
      <c r="AK711" s="53">
        <f>SUMIFS('Capex forecast'!F$7:F$210,'Capex forecast'!$T$7:$T$210,$AF711,'Capex forecast'!$S$7:$S$210,$AH711,'Capex forecast'!$Q$7:$Q$210,"Repex")</f>
        <v>0</v>
      </c>
      <c r="AL711" s="53">
        <f>SUMIFS('Capex forecast'!G$7:G$210,'Capex forecast'!$T$7:$T$210,$AF711,'Capex forecast'!$S$7:$S$210,$AH711,'Capex forecast'!$Q$7:$Q$210,"Repex")</f>
        <v>0</v>
      </c>
      <c r="AM711" s="53">
        <f>SUMIFS('Capex forecast'!H$7:H$210,'Capex forecast'!$T$7:$T$210,$AF711,'Capex forecast'!$S$7:$S$210,$AH711,'Capex forecast'!$Q$7:$Q$210,"Repex")</f>
        <v>0</v>
      </c>
      <c r="AN711" s="53">
        <f>SUMIFS('Capex forecast'!I$7:I$210,'Capex forecast'!$T$7:$T$210,$AF711,'Capex forecast'!$S$7:$S$210,$AH711,'Capex forecast'!$Q$7:$Q$210,"Repex")</f>
        <v>0</v>
      </c>
      <c r="AO711" s="53">
        <f>SUMIFS('Capex forecast'!J$7:J$210,'Capex forecast'!$T$7:$T$210,$AF711,'Capex forecast'!$S$7:$S$210,$AH711,'Capex forecast'!$Q$7:$Q$210,"Repex")</f>
        <v>0</v>
      </c>
      <c r="AP711" s="53">
        <f>SUMIFS('Capex forecast'!K$7:K$210,'Capex forecast'!$T$7:$T$210,$AF711,'Capex forecast'!$S$7:$S$210,$AH711,'Capex forecast'!$Q$7:$Q$210,"Repex")</f>
        <v>0</v>
      </c>
      <c r="AQ711" s="53">
        <f>SUMIFS('Capex forecast'!L$7:L$210,'Capex forecast'!$T$7:$T$210,$AF711,'Capex forecast'!$S$7:$S$210,$AH711,'Capex forecast'!$Q$7:$Q$210,"Repex")</f>
        <v>0</v>
      </c>
      <c r="AR711" s="53">
        <f>SUMIFS('Capex forecast'!M$7:M$210,'Capex forecast'!$T$7:$T$210,$AF711,'Capex forecast'!$S$7:$S$210,$AH711,'Capex forecast'!$Q$7:$Q$210,"Repex")</f>
        <v>0</v>
      </c>
      <c r="AS711" s="53">
        <f>SUMIFS('Capex forecast'!N$7:N$210,'Capex forecast'!$T$7:$T$210,$AF711,'Capex forecast'!$S$7:$S$210,$AH711,'Capex forecast'!$Q$7:$Q$210,"Repex")</f>
        <v>0</v>
      </c>
    </row>
    <row r="712" spans="2:45" ht="15">
      <c r="B712" s="6" t="s">
        <v>151</v>
      </c>
      <c r="C712" s="6" t="str">
        <f>INDEX('Raw demand forecast'!$M$7:$M$5830,MATCH($B712,'Raw demand forecast'!$B$7:$B$5830,0))</f>
        <v>No</v>
      </c>
      <c r="D712" s="6" t="str">
        <f>IF(COUNTIF($B$93:B712,$B712) = 1, "LV", IF(COUNTIF($B$93:B712,$B712) = 2, "HV", "ST"))</f>
        <v>ST</v>
      </c>
      <c r="E712" s="6" t="str">
        <f>INDEX('Demand forecast and growth rate'!$E$7:$E$273,MATCH($B712,'Demand forecast and growth rate'!$B$7:$B$273,0))</f>
        <v>Small growth</v>
      </c>
      <c r="F712" s="32">
        <f>SUMIFS('Capex forecast'!E$7:E$210,'Capex forecast'!$T$7:$T$210,'Allocation of site-spec costs'!$B712,'Capex forecast'!$S$7:$S$210,'Allocation of site-spec costs'!$D712,'Capex forecast'!$Q$7:$Q$210,"Customer Connection")</f>
        <v>0</v>
      </c>
      <c r="G712" s="32">
        <f>SUMIFS('Capex forecast'!F$7:F$210,'Capex forecast'!$T$7:$T$210,'Allocation of site-spec costs'!$B712,'Capex forecast'!$S$7:$S$210,'Allocation of site-spec costs'!$D712,'Capex forecast'!$Q$7:$Q$210,"Customer Connection")</f>
        <v>0</v>
      </c>
      <c r="H712" s="32">
        <f>SUMIFS('Capex forecast'!G$7:G$210,'Capex forecast'!$T$7:$T$210,'Allocation of site-spec costs'!$B712,'Capex forecast'!$S$7:$S$210,'Allocation of site-spec costs'!$D712,'Capex forecast'!$Q$7:$Q$210,"Customer Connection")</f>
        <v>0</v>
      </c>
      <c r="I712" s="32">
        <f>SUMIFS('Capex forecast'!H$7:H$210,'Capex forecast'!$T$7:$T$210,'Allocation of site-spec costs'!$B712,'Capex forecast'!$S$7:$S$210,'Allocation of site-spec costs'!$D712,'Capex forecast'!$Q$7:$Q$210,"Customer Connection")</f>
        <v>0</v>
      </c>
      <c r="J712" s="32">
        <f>SUMIFS('Capex forecast'!I$7:I$210,'Capex forecast'!$T$7:$T$210,'Allocation of site-spec costs'!$B712,'Capex forecast'!$S$7:$S$210,'Allocation of site-spec costs'!$D712,'Capex forecast'!$Q$7:$Q$210,"Customer Connection")</f>
        <v>0</v>
      </c>
      <c r="K712" s="32">
        <f>SUMIFS('Capex forecast'!J$7:J$210,'Capex forecast'!$T$7:$T$210,'Allocation of site-spec costs'!$B712,'Capex forecast'!$S$7:$S$210,'Allocation of site-spec costs'!$D712,'Capex forecast'!$Q$7:$Q$210,"Customer Connection")</f>
        <v>0</v>
      </c>
      <c r="L712" s="32">
        <f>SUMIFS('Capex forecast'!K$7:K$210,'Capex forecast'!$T$7:$T$210,'Allocation of site-spec costs'!$B712,'Capex forecast'!$S$7:$S$210,'Allocation of site-spec costs'!$D712,'Capex forecast'!$Q$7:$Q$210,"Customer Connection")</f>
        <v>0</v>
      </c>
      <c r="M712" s="32">
        <f>SUMIFS('Capex forecast'!L$7:L$210,'Capex forecast'!$T$7:$T$210,'Allocation of site-spec costs'!$B712,'Capex forecast'!$S$7:$S$210,'Allocation of site-spec costs'!$D712,'Capex forecast'!$Q$7:$Q$210,"Customer Connection")</f>
        <v>0</v>
      </c>
      <c r="N712" s="32">
        <f>SUMIFS('Capex forecast'!M$7:M$210,'Capex forecast'!$T$7:$T$210,'Allocation of site-spec costs'!$B712,'Capex forecast'!$S$7:$S$210,'Allocation of site-spec costs'!$D712,'Capex forecast'!$Q$7:$Q$210,"Customer Connection")</f>
        <v>0</v>
      </c>
      <c r="O712" s="32">
        <f>SUMIFS('Capex forecast'!N$7:N$210,'Capex forecast'!$T$7:$T$210,'Allocation of site-spec costs'!$B712,'Capex forecast'!$S$7:$S$210,'Allocation of site-spec costs'!$D712,'Capex forecast'!$Q$7:$Q$210,"Customer Connection")</f>
        <v>0</v>
      </c>
      <c r="Q712" s="6" t="s">
        <v>151</v>
      </c>
      <c r="R712" s="6" t="str">
        <f>INDEX('Raw demand forecast'!$M$7:$M$5830,MATCH($Q712,'Raw demand forecast'!$B$7:$B$5830,0))</f>
        <v>No</v>
      </c>
      <c r="S712" s="6" t="str">
        <f>IF(COUNTIF($Q$93:Q712,$B712) = 1, "LV", IF(COUNTIF($Q$93:Q712,$B712) = 2, "HV", "ST"))</f>
        <v>ST</v>
      </c>
      <c r="T712" s="6" t="str">
        <f>INDEX('Demand forecast and growth rate'!$E$7:$E$273,MATCH($Q712,'Demand forecast and growth rate'!$B$7:$B$273,0))</f>
        <v>Small growth</v>
      </c>
      <c r="U712" s="32">
        <f>SUMIFS('Capex forecast'!E$7:E$210,'Capex forecast'!$T$7:$T$210,$Q712,'Capex forecast'!$S$7:$S$210,$S712,'Capex forecast'!$Q$7:$Q$210,"Augex")</f>
        <v>0</v>
      </c>
      <c r="V712" s="32">
        <f>SUMIFS('Capex forecast'!F$7:F$210,'Capex forecast'!$T$7:$T$210,$Q712,'Capex forecast'!$S$7:$S$210,$S712,'Capex forecast'!$Q$7:$Q$210,"Augex")</f>
        <v>0</v>
      </c>
      <c r="W712" s="32">
        <f>SUMIFS('Capex forecast'!G$7:G$210,'Capex forecast'!$T$7:$T$210,$Q712,'Capex forecast'!$S$7:$S$210,$S712,'Capex forecast'!$Q$7:$Q$210,"Augex")</f>
        <v>0</v>
      </c>
      <c r="X712" s="32">
        <f>SUMIFS('Capex forecast'!H$7:H$210,'Capex forecast'!$T$7:$T$210,$Q712,'Capex forecast'!$S$7:$S$210,$S712,'Capex forecast'!$Q$7:$Q$210,"Augex")</f>
        <v>0</v>
      </c>
      <c r="Y712" s="32">
        <f>SUMIFS('Capex forecast'!I$7:I$210,'Capex forecast'!$T$7:$T$210,$Q712,'Capex forecast'!$S$7:$S$210,$S712,'Capex forecast'!$Q$7:$Q$210,"Augex")</f>
        <v>0</v>
      </c>
      <c r="Z712" s="32">
        <f>SUMIFS('Capex forecast'!J$7:J$210,'Capex forecast'!$T$7:$T$210,$Q712,'Capex forecast'!$S$7:$S$210,$S712,'Capex forecast'!$Q$7:$Q$210,"Augex")</f>
        <v>0</v>
      </c>
      <c r="AA712" s="32">
        <f>SUMIFS('Capex forecast'!K$7:K$210,'Capex forecast'!$T$7:$T$210,$Q712,'Capex forecast'!$S$7:$S$210,$S712,'Capex forecast'!$Q$7:$Q$210,"Augex")</f>
        <v>0</v>
      </c>
      <c r="AB712" s="32">
        <f>SUMIFS('Capex forecast'!L$7:L$210,'Capex forecast'!$T$7:$T$210,$Q712,'Capex forecast'!$S$7:$S$210,$S712,'Capex forecast'!$Q$7:$Q$210,"Augex")</f>
        <v>0</v>
      </c>
      <c r="AC712" s="32">
        <f>SUMIFS('Capex forecast'!M$7:M$210,'Capex forecast'!$T$7:$T$210,$Q712,'Capex forecast'!$S$7:$S$210,$S712,'Capex forecast'!$Q$7:$Q$210,"Augex")</f>
        <v>0</v>
      </c>
      <c r="AD712" s="32">
        <f>SUMIFS('Capex forecast'!N$7:N$210,'Capex forecast'!$T$7:$T$210,$Q712,'Capex forecast'!$S$7:$S$210,$S712,'Capex forecast'!$Q$7:$Q$210,"Augex")</f>
        <v>0</v>
      </c>
      <c r="AF712" s="6" t="s">
        <v>151</v>
      </c>
      <c r="AG712" s="6" t="str">
        <f>INDEX('Raw demand forecast'!$M$7:$M$5830,MATCH($Q712,'Raw demand forecast'!$B$7:$B$5830,0))</f>
        <v>No</v>
      </c>
      <c r="AH712" s="6" t="str">
        <f>IF(COUNTIF($AF$93:AF712,$B712) = 1, "LV", IF(COUNTIF($AF$93:AF712,$B712) = 2, "HV", "ST"))</f>
        <v>ST</v>
      </c>
      <c r="AI712" s="6" t="str">
        <f>INDEX('Demand forecast and growth rate'!$E$7:$E$273,MATCH($Q712,'Demand forecast and growth rate'!$B$7:$B$273,0))</f>
        <v>Small growth</v>
      </c>
      <c r="AJ712" s="53">
        <f>SUMIFS('Capex forecast'!E$7:E$210,'Capex forecast'!$T$7:$T$210,$AF712,'Capex forecast'!$S$7:$S$210,$AH712,'Capex forecast'!$Q$7:$Q$210,"Repex")</f>
        <v>0</v>
      </c>
      <c r="AK712" s="53">
        <f>SUMIFS('Capex forecast'!F$7:F$210,'Capex forecast'!$T$7:$T$210,$AF712,'Capex forecast'!$S$7:$S$210,$AH712,'Capex forecast'!$Q$7:$Q$210,"Repex")</f>
        <v>0</v>
      </c>
      <c r="AL712" s="53">
        <f>SUMIFS('Capex forecast'!G$7:G$210,'Capex forecast'!$T$7:$T$210,$AF712,'Capex forecast'!$S$7:$S$210,$AH712,'Capex forecast'!$Q$7:$Q$210,"Repex")</f>
        <v>0</v>
      </c>
      <c r="AM712" s="53">
        <f>SUMIFS('Capex forecast'!H$7:H$210,'Capex forecast'!$T$7:$T$210,$AF712,'Capex forecast'!$S$7:$S$210,$AH712,'Capex forecast'!$Q$7:$Q$210,"Repex")</f>
        <v>0</v>
      </c>
      <c r="AN712" s="53">
        <f>SUMIFS('Capex forecast'!I$7:I$210,'Capex forecast'!$T$7:$T$210,$AF712,'Capex forecast'!$S$7:$S$210,$AH712,'Capex forecast'!$Q$7:$Q$210,"Repex")</f>
        <v>0</v>
      </c>
      <c r="AO712" s="53">
        <f>SUMIFS('Capex forecast'!J$7:J$210,'Capex forecast'!$T$7:$T$210,$AF712,'Capex forecast'!$S$7:$S$210,$AH712,'Capex forecast'!$Q$7:$Q$210,"Repex")</f>
        <v>0</v>
      </c>
      <c r="AP712" s="53">
        <f>SUMIFS('Capex forecast'!K$7:K$210,'Capex forecast'!$T$7:$T$210,$AF712,'Capex forecast'!$S$7:$S$210,$AH712,'Capex forecast'!$Q$7:$Q$210,"Repex")</f>
        <v>0</v>
      </c>
      <c r="AQ712" s="53">
        <f>SUMIFS('Capex forecast'!L$7:L$210,'Capex forecast'!$T$7:$T$210,$AF712,'Capex forecast'!$S$7:$S$210,$AH712,'Capex forecast'!$Q$7:$Q$210,"Repex")</f>
        <v>0</v>
      </c>
      <c r="AR712" s="53">
        <f>SUMIFS('Capex forecast'!M$7:M$210,'Capex forecast'!$T$7:$T$210,$AF712,'Capex forecast'!$S$7:$S$210,$AH712,'Capex forecast'!$Q$7:$Q$210,"Repex")</f>
        <v>0</v>
      </c>
      <c r="AS712" s="53">
        <f>SUMIFS('Capex forecast'!N$7:N$210,'Capex forecast'!$T$7:$T$210,$AF712,'Capex forecast'!$S$7:$S$210,$AH712,'Capex forecast'!$Q$7:$Q$210,"Repex")</f>
        <v>0</v>
      </c>
    </row>
    <row r="713" spans="2:45" ht="15">
      <c r="B713" s="6" t="s">
        <v>179</v>
      </c>
      <c r="C713" s="6" t="str">
        <f>INDEX('Raw demand forecast'!$M$7:$M$5830,MATCH($B713,'Raw demand forecast'!$B$7:$B$5830,0))</f>
        <v>No</v>
      </c>
      <c r="D713" s="6" t="str">
        <f>IF(COUNTIF($B$93:B713,$B713) = 1, "LV", IF(COUNTIF($B$93:B713,$B713) = 2, "HV", "ST"))</f>
        <v>ST</v>
      </c>
      <c r="E713" s="6" t="str">
        <f>INDEX('Demand forecast and growth rate'!$E$7:$E$273,MATCH($B713,'Demand forecast and growth rate'!$B$7:$B$273,0))</f>
        <v>Small growth</v>
      </c>
      <c r="F713" s="32">
        <f>SUMIFS('Capex forecast'!E$7:E$210,'Capex forecast'!$T$7:$T$210,'Allocation of site-spec costs'!$B713,'Capex forecast'!$S$7:$S$210,'Allocation of site-spec costs'!$D713,'Capex forecast'!$Q$7:$Q$210,"Customer Connection")</f>
        <v>0</v>
      </c>
      <c r="G713" s="32">
        <f>SUMIFS('Capex forecast'!F$7:F$210,'Capex forecast'!$T$7:$T$210,'Allocation of site-spec costs'!$B713,'Capex forecast'!$S$7:$S$210,'Allocation of site-spec costs'!$D713,'Capex forecast'!$Q$7:$Q$210,"Customer Connection")</f>
        <v>0</v>
      </c>
      <c r="H713" s="32">
        <f>SUMIFS('Capex forecast'!G$7:G$210,'Capex forecast'!$T$7:$T$210,'Allocation of site-spec costs'!$B713,'Capex forecast'!$S$7:$S$210,'Allocation of site-spec costs'!$D713,'Capex forecast'!$Q$7:$Q$210,"Customer Connection")</f>
        <v>0</v>
      </c>
      <c r="I713" s="32">
        <f>SUMIFS('Capex forecast'!H$7:H$210,'Capex forecast'!$T$7:$T$210,'Allocation of site-spec costs'!$B713,'Capex forecast'!$S$7:$S$210,'Allocation of site-spec costs'!$D713,'Capex forecast'!$Q$7:$Q$210,"Customer Connection")</f>
        <v>0</v>
      </c>
      <c r="J713" s="32">
        <f>SUMIFS('Capex forecast'!I$7:I$210,'Capex forecast'!$T$7:$T$210,'Allocation of site-spec costs'!$B713,'Capex forecast'!$S$7:$S$210,'Allocation of site-spec costs'!$D713,'Capex forecast'!$Q$7:$Q$210,"Customer Connection")</f>
        <v>0</v>
      </c>
      <c r="K713" s="32">
        <f>SUMIFS('Capex forecast'!J$7:J$210,'Capex forecast'!$T$7:$T$210,'Allocation of site-spec costs'!$B713,'Capex forecast'!$S$7:$S$210,'Allocation of site-spec costs'!$D713,'Capex forecast'!$Q$7:$Q$210,"Customer Connection")</f>
        <v>0</v>
      </c>
      <c r="L713" s="32">
        <f>SUMIFS('Capex forecast'!K$7:K$210,'Capex forecast'!$T$7:$T$210,'Allocation of site-spec costs'!$B713,'Capex forecast'!$S$7:$S$210,'Allocation of site-spec costs'!$D713,'Capex forecast'!$Q$7:$Q$210,"Customer Connection")</f>
        <v>0</v>
      </c>
      <c r="M713" s="32">
        <f>SUMIFS('Capex forecast'!L$7:L$210,'Capex forecast'!$T$7:$T$210,'Allocation of site-spec costs'!$B713,'Capex forecast'!$S$7:$S$210,'Allocation of site-spec costs'!$D713,'Capex forecast'!$Q$7:$Q$210,"Customer Connection")</f>
        <v>0</v>
      </c>
      <c r="N713" s="32">
        <f>SUMIFS('Capex forecast'!M$7:M$210,'Capex forecast'!$T$7:$T$210,'Allocation of site-spec costs'!$B713,'Capex forecast'!$S$7:$S$210,'Allocation of site-spec costs'!$D713,'Capex forecast'!$Q$7:$Q$210,"Customer Connection")</f>
        <v>0</v>
      </c>
      <c r="O713" s="32">
        <f>SUMIFS('Capex forecast'!N$7:N$210,'Capex forecast'!$T$7:$T$210,'Allocation of site-spec costs'!$B713,'Capex forecast'!$S$7:$S$210,'Allocation of site-spec costs'!$D713,'Capex forecast'!$Q$7:$Q$210,"Customer Connection")</f>
        <v>0</v>
      </c>
      <c r="Q713" s="6" t="s">
        <v>179</v>
      </c>
      <c r="R713" s="6" t="str">
        <f>INDEX('Raw demand forecast'!$M$7:$M$5830,MATCH($Q713,'Raw demand forecast'!$B$7:$B$5830,0))</f>
        <v>No</v>
      </c>
      <c r="S713" s="6" t="str">
        <f>IF(COUNTIF($Q$93:Q713,$B713) = 1, "LV", IF(COUNTIF($Q$93:Q713,$B713) = 2, "HV", "ST"))</f>
        <v>ST</v>
      </c>
      <c r="T713" s="6" t="str">
        <f>INDEX('Demand forecast and growth rate'!$E$7:$E$273,MATCH($Q713,'Demand forecast and growth rate'!$B$7:$B$273,0))</f>
        <v>Small growth</v>
      </c>
      <c r="U713" s="32">
        <f>SUMIFS('Capex forecast'!E$7:E$210,'Capex forecast'!$T$7:$T$210,$Q713,'Capex forecast'!$S$7:$S$210,$S713,'Capex forecast'!$Q$7:$Q$210,"Augex")</f>
        <v>0</v>
      </c>
      <c r="V713" s="32">
        <f>SUMIFS('Capex forecast'!F$7:F$210,'Capex forecast'!$T$7:$T$210,$Q713,'Capex forecast'!$S$7:$S$210,$S713,'Capex forecast'!$Q$7:$Q$210,"Augex")</f>
        <v>0</v>
      </c>
      <c r="W713" s="32">
        <f>SUMIFS('Capex forecast'!G$7:G$210,'Capex forecast'!$T$7:$T$210,$Q713,'Capex forecast'!$S$7:$S$210,$S713,'Capex forecast'!$Q$7:$Q$210,"Augex")</f>
        <v>0</v>
      </c>
      <c r="X713" s="32">
        <f>SUMIFS('Capex forecast'!H$7:H$210,'Capex forecast'!$T$7:$T$210,$Q713,'Capex forecast'!$S$7:$S$210,$S713,'Capex forecast'!$Q$7:$Q$210,"Augex")</f>
        <v>0</v>
      </c>
      <c r="Y713" s="32">
        <f>SUMIFS('Capex forecast'!I$7:I$210,'Capex forecast'!$T$7:$T$210,$Q713,'Capex forecast'!$S$7:$S$210,$S713,'Capex forecast'!$Q$7:$Q$210,"Augex")</f>
        <v>0</v>
      </c>
      <c r="Z713" s="32">
        <f>SUMIFS('Capex forecast'!J$7:J$210,'Capex forecast'!$T$7:$T$210,$Q713,'Capex forecast'!$S$7:$S$210,$S713,'Capex forecast'!$Q$7:$Q$210,"Augex")</f>
        <v>0</v>
      </c>
      <c r="AA713" s="32">
        <f>SUMIFS('Capex forecast'!K$7:K$210,'Capex forecast'!$T$7:$T$210,$Q713,'Capex forecast'!$S$7:$S$210,$S713,'Capex forecast'!$Q$7:$Q$210,"Augex")</f>
        <v>0</v>
      </c>
      <c r="AB713" s="32">
        <f>SUMIFS('Capex forecast'!L$7:L$210,'Capex forecast'!$T$7:$T$210,$Q713,'Capex forecast'!$S$7:$S$210,$S713,'Capex forecast'!$Q$7:$Q$210,"Augex")</f>
        <v>0</v>
      </c>
      <c r="AC713" s="32">
        <f>SUMIFS('Capex forecast'!M$7:M$210,'Capex forecast'!$T$7:$T$210,$Q713,'Capex forecast'!$S$7:$S$210,$S713,'Capex forecast'!$Q$7:$Q$210,"Augex")</f>
        <v>0</v>
      </c>
      <c r="AD713" s="32">
        <f>SUMIFS('Capex forecast'!N$7:N$210,'Capex forecast'!$T$7:$T$210,$Q713,'Capex forecast'!$S$7:$S$210,$S713,'Capex forecast'!$Q$7:$Q$210,"Augex")</f>
        <v>0</v>
      </c>
      <c r="AF713" s="6" t="s">
        <v>179</v>
      </c>
      <c r="AG713" s="6" t="str">
        <f>INDEX('Raw demand forecast'!$M$7:$M$5830,MATCH($Q713,'Raw demand forecast'!$B$7:$B$5830,0))</f>
        <v>No</v>
      </c>
      <c r="AH713" s="6" t="str">
        <f>IF(COUNTIF($AF$93:AF713,$B713) = 1, "LV", IF(COUNTIF($AF$93:AF713,$B713) = 2, "HV", "ST"))</f>
        <v>ST</v>
      </c>
      <c r="AI713" s="6" t="str">
        <f>INDEX('Demand forecast and growth rate'!$E$7:$E$273,MATCH($Q713,'Demand forecast and growth rate'!$B$7:$B$273,0))</f>
        <v>Small growth</v>
      </c>
      <c r="AJ713" s="53">
        <f>SUMIFS('Capex forecast'!E$7:E$210,'Capex forecast'!$T$7:$T$210,$AF713,'Capex forecast'!$S$7:$S$210,$AH713,'Capex forecast'!$Q$7:$Q$210,"Repex")</f>
        <v>0</v>
      </c>
      <c r="AK713" s="53">
        <f>SUMIFS('Capex forecast'!F$7:F$210,'Capex forecast'!$T$7:$T$210,$AF713,'Capex forecast'!$S$7:$S$210,$AH713,'Capex forecast'!$Q$7:$Q$210,"Repex")</f>
        <v>0</v>
      </c>
      <c r="AL713" s="53">
        <f>SUMIFS('Capex forecast'!G$7:G$210,'Capex forecast'!$T$7:$T$210,$AF713,'Capex forecast'!$S$7:$S$210,$AH713,'Capex forecast'!$Q$7:$Q$210,"Repex")</f>
        <v>0</v>
      </c>
      <c r="AM713" s="53">
        <f>SUMIFS('Capex forecast'!H$7:H$210,'Capex forecast'!$T$7:$T$210,$AF713,'Capex forecast'!$S$7:$S$210,$AH713,'Capex forecast'!$Q$7:$Q$210,"Repex")</f>
        <v>0</v>
      </c>
      <c r="AN713" s="53">
        <f>SUMIFS('Capex forecast'!I$7:I$210,'Capex forecast'!$T$7:$T$210,$AF713,'Capex forecast'!$S$7:$S$210,$AH713,'Capex forecast'!$Q$7:$Q$210,"Repex")</f>
        <v>0</v>
      </c>
      <c r="AO713" s="53">
        <f>SUMIFS('Capex forecast'!J$7:J$210,'Capex forecast'!$T$7:$T$210,$AF713,'Capex forecast'!$S$7:$S$210,$AH713,'Capex forecast'!$Q$7:$Q$210,"Repex")</f>
        <v>0</v>
      </c>
      <c r="AP713" s="53">
        <f>SUMIFS('Capex forecast'!K$7:K$210,'Capex forecast'!$T$7:$T$210,$AF713,'Capex forecast'!$S$7:$S$210,$AH713,'Capex forecast'!$Q$7:$Q$210,"Repex")</f>
        <v>0</v>
      </c>
      <c r="AQ713" s="53">
        <f>SUMIFS('Capex forecast'!L$7:L$210,'Capex forecast'!$T$7:$T$210,$AF713,'Capex forecast'!$S$7:$S$210,$AH713,'Capex forecast'!$Q$7:$Q$210,"Repex")</f>
        <v>0</v>
      </c>
      <c r="AR713" s="53">
        <f>SUMIFS('Capex forecast'!M$7:M$210,'Capex forecast'!$T$7:$T$210,$AF713,'Capex forecast'!$S$7:$S$210,$AH713,'Capex forecast'!$Q$7:$Q$210,"Repex")</f>
        <v>0</v>
      </c>
      <c r="AS713" s="53">
        <f>SUMIFS('Capex forecast'!N$7:N$210,'Capex forecast'!$T$7:$T$210,$AF713,'Capex forecast'!$S$7:$S$210,$AH713,'Capex forecast'!$Q$7:$Q$210,"Repex")</f>
        <v>0</v>
      </c>
    </row>
    <row r="714" spans="2:45" ht="15">
      <c r="B714" s="6" t="s">
        <v>180</v>
      </c>
      <c r="C714" s="6" t="str">
        <f>INDEX('Raw demand forecast'!$M$7:$M$5830,MATCH($B714,'Raw demand forecast'!$B$7:$B$5830,0))</f>
        <v>No</v>
      </c>
      <c r="D714" s="6" t="str">
        <f>IF(COUNTIF($B$93:B714,$B714) = 1, "LV", IF(COUNTIF($B$93:B714,$B714) = 2, "HV", "ST"))</f>
        <v>ST</v>
      </c>
      <c r="E714" s="6" t="str">
        <f>INDEX('Demand forecast and growth rate'!$E$7:$E$273,MATCH($B714,'Demand forecast and growth rate'!$B$7:$B$273,0))</f>
        <v>Steady/falling</v>
      </c>
      <c r="F714" s="32">
        <f>SUMIFS('Capex forecast'!E$7:E$210,'Capex forecast'!$T$7:$T$210,'Allocation of site-spec costs'!$B714,'Capex forecast'!$S$7:$S$210,'Allocation of site-spec costs'!$D714,'Capex forecast'!$Q$7:$Q$210,"Customer Connection")</f>
        <v>0</v>
      </c>
      <c r="G714" s="32">
        <f>SUMIFS('Capex forecast'!F$7:F$210,'Capex forecast'!$T$7:$T$210,'Allocation of site-spec costs'!$B714,'Capex forecast'!$S$7:$S$210,'Allocation of site-spec costs'!$D714,'Capex forecast'!$Q$7:$Q$210,"Customer Connection")</f>
        <v>0</v>
      </c>
      <c r="H714" s="32">
        <f>SUMIFS('Capex forecast'!G$7:G$210,'Capex forecast'!$T$7:$T$210,'Allocation of site-spec costs'!$B714,'Capex forecast'!$S$7:$S$210,'Allocation of site-spec costs'!$D714,'Capex forecast'!$Q$7:$Q$210,"Customer Connection")</f>
        <v>0</v>
      </c>
      <c r="I714" s="32">
        <f>SUMIFS('Capex forecast'!H$7:H$210,'Capex forecast'!$T$7:$T$210,'Allocation of site-spec costs'!$B714,'Capex forecast'!$S$7:$S$210,'Allocation of site-spec costs'!$D714,'Capex forecast'!$Q$7:$Q$210,"Customer Connection")</f>
        <v>0</v>
      </c>
      <c r="J714" s="32">
        <f>SUMIFS('Capex forecast'!I$7:I$210,'Capex forecast'!$T$7:$T$210,'Allocation of site-spec costs'!$B714,'Capex forecast'!$S$7:$S$210,'Allocation of site-spec costs'!$D714,'Capex forecast'!$Q$7:$Q$210,"Customer Connection")</f>
        <v>0</v>
      </c>
      <c r="K714" s="32">
        <f>SUMIFS('Capex forecast'!J$7:J$210,'Capex forecast'!$T$7:$T$210,'Allocation of site-spec costs'!$B714,'Capex forecast'!$S$7:$S$210,'Allocation of site-spec costs'!$D714,'Capex forecast'!$Q$7:$Q$210,"Customer Connection")</f>
        <v>0</v>
      </c>
      <c r="L714" s="32">
        <f>SUMIFS('Capex forecast'!K$7:K$210,'Capex forecast'!$T$7:$T$210,'Allocation of site-spec costs'!$B714,'Capex forecast'!$S$7:$S$210,'Allocation of site-spec costs'!$D714,'Capex forecast'!$Q$7:$Q$210,"Customer Connection")</f>
        <v>0</v>
      </c>
      <c r="M714" s="32">
        <f>SUMIFS('Capex forecast'!L$7:L$210,'Capex forecast'!$T$7:$T$210,'Allocation of site-spec costs'!$B714,'Capex forecast'!$S$7:$S$210,'Allocation of site-spec costs'!$D714,'Capex forecast'!$Q$7:$Q$210,"Customer Connection")</f>
        <v>0</v>
      </c>
      <c r="N714" s="32">
        <f>SUMIFS('Capex forecast'!M$7:M$210,'Capex forecast'!$T$7:$T$210,'Allocation of site-spec costs'!$B714,'Capex forecast'!$S$7:$S$210,'Allocation of site-spec costs'!$D714,'Capex forecast'!$Q$7:$Q$210,"Customer Connection")</f>
        <v>0</v>
      </c>
      <c r="O714" s="32">
        <f>SUMIFS('Capex forecast'!N$7:N$210,'Capex forecast'!$T$7:$T$210,'Allocation of site-spec costs'!$B714,'Capex forecast'!$S$7:$S$210,'Allocation of site-spec costs'!$D714,'Capex forecast'!$Q$7:$Q$210,"Customer Connection")</f>
        <v>0</v>
      </c>
      <c r="Q714" s="6" t="s">
        <v>180</v>
      </c>
      <c r="R714" s="6" t="str">
        <f>INDEX('Raw demand forecast'!$M$7:$M$5830,MATCH($Q714,'Raw demand forecast'!$B$7:$B$5830,0))</f>
        <v>No</v>
      </c>
      <c r="S714" s="6" t="str">
        <f>IF(COUNTIF($Q$93:Q714,$B714) = 1, "LV", IF(COUNTIF($Q$93:Q714,$B714) = 2, "HV", "ST"))</f>
        <v>ST</v>
      </c>
      <c r="T714" s="6" t="str">
        <f>INDEX('Demand forecast and growth rate'!$E$7:$E$273,MATCH($Q714,'Demand forecast and growth rate'!$B$7:$B$273,0))</f>
        <v>Steady/falling</v>
      </c>
      <c r="U714" s="32">
        <f>SUMIFS('Capex forecast'!E$7:E$210,'Capex forecast'!$T$7:$T$210,$Q714,'Capex forecast'!$S$7:$S$210,$S714,'Capex forecast'!$Q$7:$Q$210,"Augex")</f>
        <v>0</v>
      </c>
      <c r="V714" s="32">
        <f>SUMIFS('Capex forecast'!F$7:F$210,'Capex forecast'!$T$7:$T$210,$Q714,'Capex forecast'!$S$7:$S$210,$S714,'Capex forecast'!$Q$7:$Q$210,"Augex")</f>
        <v>0</v>
      </c>
      <c r="W714" s="32">
        <f>SUMIFS('Capex forecast'!G$7:G$210,'Capex forecast'!$T$7:$T$210,$Q714,'Capex forecast'!$S$7:$S$210,$S714,'Capex forecast'!$Q$7:$Q$210,"Augex")</f>
        <v>0</v>
      </c>
      <c r="X714" s="32">
        <f>SUMIFS('Capex forecast'!H$7:H$210,'Capex forecast'!$T$7:$T$210,$Q714,'Capex forecast'!$S$7:$S$210,$S714,'Capex forecast'!$Q$7:$Q$210,"Augex")</f>
        <v>0</v>
      </c>
      <c r="Y714" s="32">
        <f>SUMIFS('Capex forecast'!I$7:I$210,'Capex forecast'!$T$7:$T$210,$Q714,'Capex forecast'!$S$7:$S$210,$S714,'Capex forecast'!$Q$7:$Q$210,"Augex")</f>
        <v>0</v>
      </c>
      <c r="Z714" s="32">
        <f>SUMIFS('Capex forecast'!J$7:J$210,'Capex forecast'!$T$7:$T$210,$Q714,'Capex forecast'!$S$7:$S$210,$S714,'Capex forecast'!$Q$7:$Q$210,"Augex")</f>
        <v>0</v>
      </c>
      <c r="AA714" s="32">
        <f>SUMIFS('Capex forecast'!K$7:K$210,'Capex forecast'!$T$7:$T$210,$Q714,'Capex forecast'!$S$7:$S$210,$S714,'Capex forecast'!$Q$7:$Q$210,"Augex")</f>
        <v>0</v>
      </c>
      <c r="AB714" s="32">
        <f>SUMIFS('Capex forecast'!L$7:L$210,'Capex forecast'!$T$7:$T$210,$Q714,'Capex forecast'!$S$7:$S$210,$S714,'Capex forecast'!$Q$7:$Q$210,"Augex")</f>
        <v>0</v>
      </c>
      <c r="AC714" s="32">
        <f>SUMIFS('Capex forecast'!M$7:M$210,'Capex forecast'!$T$7:$T$210,$Q714,'Capex forecast'!$S$7:$S$210,$S714,'Capex forecast'!$Q$7:$Q$210,"Augex")</f>
        <v>0</v>
      </c>
      <c r="AD714" s="32">
        <f>SUMIFS('Capex forecast'!N$7:N$210,'Capex forecast'!$T$7:$T$210,$Q714,'Capex forecast'!$S$7:$S$210,$S714,'Capex forecast'!$Q$7:$Q$210,"Augex")</f>
        <v>0</v>
      </c>
      <c r="AF714" s="6" t="s">
        <v>180</v>
      </c>
      <c r="AG714" s="6" t="str">
        <f>INDEX('Raw demand forecast'!$M$7:$M$5830,MATCH($Q714,'Raw demand forecast'!$B$7:$B$5830,0))</f>
        <v>No</v>
      </c>
      <c r="AH714" s="6" t="str">
        <f>IF(COUNTIF($AF$93:AF714,$B714) = 1, "LV", IF(COUNTIF($AF$93:AF714,$B714) = 2, "HV", "ST"))</f>
        <v>ST</v>
      </c>
      <c r="AI714" s="6" t="str">
        <f>INDEX('Demand forecast and growth rate'!$E$7:$E$273,MATCH($Q714,'Demand forecast and growth rate'!$B$7:$B$273,0))</f>
        <v>Steady/falling</v>
      </c>
      <c r="AJ714" s="53">
        <f>SUMIFS('Capex forecast'!E$7:E$210,'Capex forecast'!$T$7:$T$210,$AF714,'Capex forecast'!$S$7:$S$210,$AH714,'Capex forecast'!$Q$7:$Q$210,"Repex")</f>
        <v>0</v>
      </c>
      <c r="AK714" s="53">
        <f>SUMIFS('Capex forecast'!F$7:F$210,'Capex forecast'!$T$7:$T$210,$AF714,'Capex forecast'!$S$7:$S$210,$AH714,'Capex forecast'!$Q$7:$Q$210,"Repex")</f>
        <v>0</v>
      </c>
      <c r="AL714" s="53">
        <f>SUMIFS('Capex forecast'!G$7:G$210,'Capex forecast'!$T$7:$T$210,$AF714,'Capex forecast'!$S$7:$S$210,$AH714,'Capex forecast'!$Q$7:$Q$210,"Repex")</f>
        <v>0</v>
      </c>
      <c r="AM714" s="53">
        <f>SUMIFS('Capex forecast'!H$7:H$210,'Capex forecast'!$T$7:$T$210,$AF714,'Capex forecast'!$S$7:$S$210,$AH714,'Capex forecast'!$Q$7:$Q$210,"Repex")</f>
        <v>0</v>
      </c>
      <c r="AN714" s="53">
        <f>SUMIFS('Capex forecast'!I$7:I$210,'Capex forecast'!$T$7:$T$210,$AF714,'Capex forecast'!$S$7:$S$210,$AH714,'Capex forecast'!$Q$7:$Q$210,"Repex")</f>
        <v>0</v>
      </c>
      <c r="AO714" s="53">
        <f>SUMIFS('Capex forecast'!J$7:J$210,'Capex forecast'!$T$7:$T$210,$AF714,'Capex forecast'!$S$7:$S$210,$AH714,'Capex forecast'!$Q$7:$Q$210,"Repex")</f>
        <v>0</v>
      </c>
      <c r="AP714" s="53">
        <f>SUMIFS('Capex forecast'!K$7:K$210,'Capex forecast'!$T$7:$T$210,$AF714,'Capex forecast'!$S$7:$S$210,$AH714,'Capex forecast'!$Q$7:$Q$210,"Repex")</f>
        <v>0</v>
      </c>
      <c r="AQ714" s="53">
        <f>SUMIFS('Capex forecast'!L$7:L$210,'Capex forecast'!$T$7:$T$210,$AF714,'Capex forecast'!$S$7:$S$210,$AH714,'Capex forecast'!$Q$7:$Q$210,"Repex")</f>
        <v>0</v>
      </c>
      <c r="AR714" s="53">
        <f>SUMIFS('Capex forecast'!M$7:M$210,'Capex forecast'!$T$7:$T$210,$AF714,'Capex forecast'!$S$7:$S$210,$AH714,'Capex forecast'!$Q$7:$Q$210,"Repex")</f>
        <v>0</v>
      </c>
      <c r="AS714" s="53">
        <f>SUMIFS('Capex forecast'!N$7:N$210,'Capex forecast'!$T$7:$T$210,$AF714,'Capex forecast'!$S$7:$S$210,$AH714,'Capex forecast'!$Q$7:$Q$210,"Repex")</f>
        <v>0</v>
      </c>
    </row>
    <row r="715" spans="2:45" ht="15">
      <c r="B715" s="6" t="s">
        <v>64</v>
      </c>
      <c r="C715" s="6" t="str">
        <f>INDEX('Raw demand forecast'!$M$7:$M$5830,MATCH($B715,'Raw demand forecast'!$B$7:$B$5830,0))</f>
        <v>No</v>
      </c>
      <c r="D715" s="6" t="str">
        <f>IF(COUNTIF($B$93:B715,$B715) = 1, "LV", IF(COUNTIF($B$93:B715,$B715) = 2, "HV", "ST"))</f>
        <v>ST</v>
      </c>
      <c r="E715" s="6" t="str">
        <f>INDEX('Demand forecast and growth rate'!$E$7:$E$273,MATCH($B715,'Demand forecast and growth rate'!$B$7:$B$273,0))</f>
        <v>High growth</v>
      </c>
      <c r="F715" s="32">
        <f>SUMIFS('Capex forecast'!E$7:E$210,'Capex forecast'!$T$7:$T$210,'Allocation of site-spec costs'!$B715,'Capex forecast'!$S$7:$S$210,'Allocation of site-spec costs'!$D715,'Capex forecast'!$Q$7:$Q$210,"Customer Connection")</f>
        <v>0</v>
      </c>
      <c r="G715" s="32">
        <f>SUMIFS('Capex forecast'!F$7:F$210,'Capex forecast'!$T$7:$T$210,'Allocation of site-spec costs'!$B715,'Capex forecast'!$S$7:$S$210,'Allocation of site-spec costs'!$D715,'Capex forecast'!$Q$7:$Q$210,"Customer Connection")</f>
        <v>0</v>
      </c>
      <c r="H715" s="32">
        <f>SUMIFS('Capex forecast'!G$7:G$210,'Capex forecast'!$T$7:$T$210,'Allocation of site-spec costs'!$B715,'Capex forecast'!$S$7:$S$210,'Allocation of site-spec costs'!$D715,'Capex forecast'!$Q$7:$Q$210,"Customer Connection")</f>
        <v>0</v>
      </c>
      <c r="I715" s="32">
        <f>SUMIFS('Capex forecast'!H$7:H$210,'Capex forecast'!$T$7:$T$210,'Allocation of site-spec costs'!$B715,'Capex forecast'!$S$7:$S$210,'Allocation of site-spec costs'!$D715,'Capex forecast'!$Q$7:$Q$210,"Customer Connection")</f>
        <v>0</v>
      </c>
      <c r="J715" s="32">
        <f>SUMIFS('Capex forecast'!I$7:I$210,'Capex forecast'!$T$7:$T$210,'Allocation of site-spec costs'!$B715,'Capex forecast'!$S$7:$S$210,'Allocation of site-spec costs'!$D715,'Capex forecast'!$Q$7:$Q$210,"Customer Connection")</f>
        <v>0</v>
      </c>
      <c r="K715" s="32">
        <f>SUMIFS('Capex forecast'!J$7:J$210,'Capex forecast'!$T$7:$T$210,'Allocation of site-spec costs'!$B715,'Capex forecast'!$S$7:$S$210,'Allocation of site-spec costs'!$D715,'Capex forecast'!$Q$7:$Q$210,"Customer Connection")</f>
        <v>0</v>
      </c>
      <c r="L715" s="32">
        <f>SUMIFS('Capex forecast'!K$7:K$210,'Capex forecast'!$T$7:$T$210,'Allocation of site-spec costs'!$B715,'Capex forecast'!$S$7:$S$210,'Allocation of site-spec costs'!$D715,'Capex forecast'!$Q$7:$Q$210,"Customer Connection")</f>
        <v>0</v>
      </c>
      <c r="M715" s="32">
        <f>SUMIFS('Capex forecast'!L$7:L$210,'Capex forecast'!$T$7:$T$210,'Allocation of site-spec costs'!$B715,'Capex forecast'!$S$7:$S$210,'Allocation of site-spec costs'!$D715,'Capex forecast'!$Q$7:$Q$210,"Customer Connection")</f>
        <v>0</v>
      </c>
      <c r="N715" s="32">
        <f>SUMIFS('Capex forecast'!M$7:M$210,'Capex forecast'!$T$7:$T$210,'Allocation of site-spec costs'!$B715,'Capex forecast'!$S$7:$S$210,'Allocation of site-spec costs'!$D715,'Capex forecast'!$Q$7:$Q$210,"Customer Connection")</f>
        <v>0</v>
      </c>
      <c r="O715" s="32">
        <f>SUMIFS('Capex forecast'!N$7:N$210,'Capex forecast'!$T$7:$T$210,'Allocation of site-spec costs'!$B715,'Capex forecast'!$S$7:$S$210,'Allocation of site-spec costs'!$D715,'Capex forecast'!$Q$7:$Q$210,"Customer Connection")</f>
        <v>0</v>
      </c>
      <c r="Q715" s="6" t="s">
        <v>64</v>
      </c>
      <c r="R715" s="6" t="str">
        <f>INDEX('Raw demand forecast'!$M$7:$M$5830,MATCH($Q715,'Raw demand forecast'!$B$7:$B$5830,0))</f>
        <v>No</v>
      </c>
      <c r="S715" s="6" t="str">
        <f>IF(COUNTIF($Q$93:Q715,$B715) = 1, "LV", IF(COUNTIF($Q$93:Q715,$B715) = 2, "HV", "ST"))</f>
        <v>ST</v>
      </c>
      <c r="T715" s="6" t="str">
        <f>INDEX('Demand forecast and growth rate'!$E$7:$E$273,MATCH($Q715,'Demand forecast and growth rate'!$B$7:$B$273,0))</f>
        <v>High growth</v>
      </c>
      <c r="U715" s="32">
        <f>SUMIFS('Capex forecast'!E$7:E$210,'Capex forecast'!$T$7:$T$210,$Q715,'Capex forecast'!$S$7:$S$210,$S715,'Capex forecast'!$Q$7:$Q$210,"Augex")</f>
        <v>0</v>
      </c>
      <c r="V715" s="32">
        <f>SUMIFS('Capex forecast'!F$7:F$210,'Capex forecast'!$T$7:$T$210,$Q715,'Capex forecast'!$S$7:$S$210,$S715,'Capex forecast'!$Q$7:$Q$210,"Augex")</f>
        <v>0</v>
      </c>
      <c r="W715" s="32">
        <f>SUMIFS('Capex forecast'!G$7:G$210,'Capex forecast'!$T$7:$T$210,$Q715,'Capex forecast'!$S$7:$S$210,$S715,'Capex forecast'!$Q$7:$Q$210,"Augex")</f>
        <v>0</v>
      </c>
      <c r="X715" s="32">
        <f>SUMIFS('Capex forecast'!H$7:H$210,'Capex forecast'!$T$7:$T$210,$Q715,'Capex forecast'!$S$7:$S$210,$S715,'Capex forecast'!$Q$7:$Q$210,"Augex")</f>
        <v>0</v>
      </c>
      <c r="Y715" s="32">
        <f>SUMIFS('Capex forecast'!I$7:I$210,'Capex forecast'!$T$7:$T$210,$Q715,'Capex forecast'!$S$7:$S$210,$S715,'Capex forecast'!$Q$7:$Q$210,"Augex")</f>
        <v>0</v>
      </c>
      <c r="Z715" s="32">
        <f>SUMIFS('Capex forecast'!J$7:J$210,'Capex forecast'!$T$7:$T$210,$Q715,'Capex forecast'!$S$7:$S$210,$S715,'Capex forecast'!$Q$7:$Q$210,"Augex")</f>
        <v>0</v>
      </c>
      <c r="AA715" s="32">
        <f>SUMIFS('Capex forecast'!K$7:K$210,'Capex forecast'!$T$7:$T$210,$Q715,'Capex forecast'!$S$7:$S$210,$S715,'Capex forecast'!$Q$7:$Q$210,"Augex")</f>
        <v>0</v>
      </c>
      <c r="AB715" s="32">
        <f>SUMIFS('Capex forecast'!L$7:L$210,'Capex forecast'!$T$7:$T$210,$Q715,'Capex forecast'!$S$7:$S$210,$S715,'Capex forecast'!$Q$7:$Q$210,"Augex")</f>
        <v>0</v>
      </c>
      <c r="AC715" s="32">
        <f>SUMIFS('Capex forecast'!M$7:M$210,'Capex forecast'!$T$7:$T$210,$Q715,'Capex forecast'!$S$7:$S$210,$S715,'Capex forecast'!$Q$7:$Q$210,"Augex")</f>
        <v>0</v>
      </c>
      <c r="AD715" s="32">
        <f>SUMIFS('Capex forecast'!N$7:N$210,'Capex forecast'!$T$7:$T$210,$Q715,'Capex forecast'!$S$7:$S$210,$S715,'Capex forecast'!$Q$7:$Q$210,"Augex")</f>
        <v>0</v>
      </c>
      <c r="AF715" s="6" t="s">
        <v>64</v>
      </c>
      <c r="AG715" s="6" t="str">
        <f>INDEX('Raw demand forecast'!$M$7:$M$5830,MATCH($Q715,'Raw demand forecast'!$B$7:$B$5830,0))</f>
        <v>No</v>
      </c>
      <c r="AH715" s="6" t="str">
        <f>IF(COUNTIF($AF$93:AF715,$B715) = 1, "LV", IF(COUNTIF($AF$93:AF715,$B715) = 2, "HV", "ST"))</f>
        <v>ST</v>
      </c>
      <c r="AI715" s="6" t="str">
        <f>INDEX('Demand forecast and growth rate'!$E$7:$E$273,MATCH($Q715,'Demand forecast and growth rate'!$B$7:$B$273,0))</f>
        <v>High growth</v>
      </c>
      <c r="AJ715" s="53">
        <f>SUMIFS('Capex forecast'!E$7:E$210,'Capex forecast'!$T$7:$T$210,$AF715,'Capex forecast'!$S$7:$S$210,$AH715,'Capex forecast'!$Q$7:$Q$210,"Repex")</f>
        <v>0</v>
      </c>
      <c r="AK715" s="53">
        <f>SUMIFS('Capex forecast'!F$7:F$210,'Capex forecast'!$T$7:$T$210,$AF715,'Capex forecast'!$S$7:$S$210,$AH715,'Capex forecast'!$Q$7:$Q$210,"Repex")</f>
        <v>0</v>
      </c>
      <c r="AL715" s="53">
        <f>SUMIFS('Capex forecast'!G$7:G$210,'Capex forecast'!$T$7:$T$210,$AF715,'Capex forecast'!$S$7:$S$210,$AH715,'Capex forecast'!$Q$7:$Q$210,"Repex")</f>
        <v>0</v>
      </c>
      <c r="AM715" s="53">
        <f>SUMIFS('Capex forecast'!H$7:H$210,'Capex forecast'!$T$7:$T$210,$AF715,'Capex forecast'!$S$7:$S$210,$AH715,'Capex forecast'!$Q$7:$Q$210,"Repex")</f>
        <v>0</v>
      </c>
      <c r="AN715" s="53">
        <f>SUMIFS('Capex forecast'!I$7:I$210,'Capex forecast'!$T$7:$T$210,$AF715,'Capex forecast'!$S$7:$S$210,$AH715,'Capex forecast'!$Q$7:$Q$210,"Repex")</f>
        <v>0</v>
      </c>
      <c r="AO715" s="53">
        <f>SUMIFS('Capex forecast'!J$7:J$210,'Capex forecast'!$T$7:$T$210,$AF715,'Capex forecast'!$S$7:$S$210,$AH715,'Capex forecast'!$Q$7:$Q$210,"Repex")</f>
        <v>0</v>
      </c>
      <c r="AP715" s="53">
        <f>SUMIFS('Capex forecast'!K$7:K$210,'Capex forecast'!$T$7:$T$210,$AF715,'Capex forecast'!$S$7:$S$210,$AH715,'Capex forecast'!$Q$7:$Q$210,"Repex")</f>
        <v>0</v>
      </c>
      <c r="AQ715" s="53">
        <f>SUMIFS('Capex forecast'!L$7:L$210,'Capex forecast'!$T$7:$T$210,$AF715,'Capex forecast'!$S$7:$S$210,$AH715,'Capex forecast'!$Q$7:$Q$210,"Repex")</f>
        <v>0</v>
      </c>
      <c r="AR715" s="53">
        <f>SUMIFS('Capex forecast'!M$7:M$210,'Capex forecast'!$T$7:$T$210,$AF715,'Capex forecast'!$S$7:$S$210,$AH715,'Capex forecast'!$Q$7:$Q$210,"Repex")</f>
        <v>0</v>
      </c>
      <c r="AS715" s="53">
        <f>SUMIFS('Capex forecast'!N$7:N$210,'Capex forecast'!$T$7:$T$210,$AF715,'Capex forecast'!$S$7:$S$210,$AH715,'Capex forecast'!$Q$7:$Q$210,"Repex")</f>
        <v>0</v>
      </c>
    </row>
    <row r="716" spans="2:45" ht="15">
      <c r="B716" s="6" t="s">
        <v>115</v>
      </c>
      <c r="C716" s="6" t="str">
        <f>INDEX('Raw demand forecast'!$M$7:$M$5830,MATCH($B716,'Raw demand forecast'!$B$7:$B$5830,0))</f>
        <v>No</v>
      </c>
      <c r="D716" s="6" t="str">
        <f>IF(COUNTIF($B$93:B716,$B716) = 1, "LV", IF(COUNTIF($B$93:B716,$B716) = 2, "HV", "ST"))</f>
        <v>ST</v>
      </c>
      <c r="E716" s="6" t="str">
        <f>INDEX('Demand forecast and growth rate'!$E$7:$E$273,MATCH($B716,'Demand forecast and growth rate'!$B$7:$B$273,0))</f>
        <v>High growth</v>
      </c>
      <c r="F716" s="32">
        <f>SUMIFS('Capex forecast'!E$7:E$210,'Capex forecast'!$T$7:$T$210,'Allocation of site-spec costs'!$B716,'Capex forecast'!$S$7:$S$210,'Allocation of site-spec costs'!$D716,'Capex forecast'!$Q$7:$Q$210,"Customer Connection")</f>
        <v>0</v>
      </c>
      <c r="G716" s="32">
        <f>SUMIFS('Capex forecast'!F$7:F$210,'Capex forecast'!$T$7:$T$210,'Allocation of site-spec costs'!$B716,'Capex forecast'!$S$7:$S$210,'Allocation of site-spec costs'!$D716,'Capex forecast'!$Q$7:$Q$210,"Customer Connection")</f>
        <v>0</v>
      </c>
      <c r="H716" s="32">
        <f>SUMIFS('Capex forecast'!G$7:G$210,'Capex forecast'!$T$7:$T$210,'Allocation of site-spec costs'!$B716,'Capex forecast'!$S$7:$S$210,'Allocation of site-spec costs'!$D716,'Capex forecast'!$Q$7:$Q$210,"Customer Connection")</f>
        <v>0</v>
      </c>
      <c r="I716" s="32">
        <f>SUMIFS('Capex forecast'!H$7:H$210,'Capex forecast'!$T$7:$T$210,'Allocation of site-spec costs'!$B716,'Capex forecast'!$S$7:$S$210,'Allocation of site-spec costs'!$D716,'Capex forecast'!$Q$7:$Q$210,"Customer Connection")</f>
        <v>0</v>
      </c>
      <c r="J716" s="32">
        <f>SUMIFS('Capex forecast'!I$7:I$210,'Capex forecast'!$T$7:$T$210,'Allocation of site-spec costs'!$B716,'Capex forecast'!$S$7:$S$210,'Allocation of site-spec costs'!$D716,'Capex forecast'!$Q$7:$Q$210,"Customer Connection")</f>
        <v>0</v>
      </c>
      <c r="K716" s="32">
        <f>SUMIFS('Capex forecast'!J$7:J$210,'Capex forecast'!$T$7:$T$210,'Allocation of site-spec costs'!$B716,'Capex forecast'!$S$7:$S$210,'Allocation of site-spec costs'!$D716,'Capex forecast'!$Q$7:$Q$210,"Customer Connection")</f>
        <v>0</v>
      </c>
      <c r="L716" s="32">
        <f>SUMIFS('Capex forecast'!K$7:K$210,'Capex forecast'!$T$7:$T$210,'Allocation of site-spec costs'!$B716,'Capex forecast'!$S$7:$S$210,'Allocation of site-spec costs'!$D716,'Capex forecast'!$Q$7:$Q$210,"Customer Connection")</f>
        <v>0</v>
      </c>
      <c r="M716" s="32">
        <f>SUMIFS('Capex forecast'!L$7:L$210,'Capex forecast'!$T$7:$T$210,'Allocation of site-spec costs'!$B716,'Capex forecast'!$S$7:$S$210,'Allocation of site-spec costs'!$D716,'Capex forecast'!$Q$7:$Q$210,"Customer Connection")</f>
        <v>0</v>
      </c>
      <c r="N716" s="32">
        <f>SUMIFS('Capex forecast'!M$7:M$210,'Capex forecast'!$T$7:$T$210,'Allocation of site-spec costs'!$B716,'Capex forecast'!$S$7:$S$210,'Allocation of site-spec costs'!$D716,'Capex forecast'!$Q$7:$Q$210,"Customer Connection")</f>
        <v>0</v>
      </c>
      <c r="O716" s="32">
        <f>SUMIFS('Capex forecast'!N$7:N$210,'Capex forecast'!$T$7:$T$210,'Allocation of site-spec costs'!$B716,'Capex forecast'!$S$7:$S$210,'Allocation of site-spec costs'!$D716,'Capex forecast'!$Q$7:$Q$210,"Customer Connection")</f>
        <v>0</v>
      </c>
      <c r="Q716" s="6" t="s">
        <v>115</v>
      </c>
      <c r="R716" s="6" t="str">
        <f>INDEX('Raw demand forecast'!$M$7:$M$5830,MATCH($Q716,'Raw demand forecast'!$B$7:$B$5830,0))</f>
        <v>No</v>
      </c>
      <c r="S716" s="6" t="str">
        <f>IF(COUNTIF($Q$93:Q716,$B716) = 1, "LV", IF(COUNTIF($Q$93:Q716,$B716) = 2, "HV", "ST"))</f>
        <v>ST</v>
      </c>
      <c r="T716" s="6" t="str">
        <f>INDEX('Demand forecast and growth rate'!$E$7:$E$273,MATCH($Q716,'Demand forecast and growth rate'!$B$7:$B$273,0))</f>
        <v>High growth</v>
      </c>
      <c r="U716" s="32">
        <f>SUMIFS('Capex forecast'!E$7:E$210,'Capex forecast'!$T$7:$T$210,$Q716,'Capex forecast'!$S$7:$S$210,$S716,'Capex forecast'!$Q$7:$Q$210,"Augex")</f>
        <v>0</v>
      </c>
      <c r="V716" s="32">
        <f>SUMIFS('Capex forecast'!F$7:F$210,'Capex forecast'!$T$7:$T$210,$Q716,'Capex forecast'!$S$7:$S$210,$S716,'Capex forecast'!$Q$7:$Q$210,"Augex")</f>
        <v>0</v>
      </c>
      <c r="W716" s="32">
        <f>SUMIFS('Capex forecast'!G$7:G$210,'Capex forecast'!$T$7:$T$210,$Q716,'Capex forecast'!$S$7:$S$210,$S716,'Capex forecast'!$Q$7:$Q$210,"Augex")</f>
        <v>0</v>
      </c>
      <c r="X716" s="32">
        <f>SUMIFS('Capex forecast'!H$7:H$210,'Capex forecast'!$T$7:$T$210,$Q716,'Capex forecast'!$S$7:$S$210,$S716,'Capex forecast'!$Q$7:$Q$210,"Augex")</f>
        <v>0</v>
      </c>
      <c r="Y716" s="32">
        <f>SUMIFS('Capex forecast'!I$7:I$210,'Capex forecast'!$T$7:$T$210,$Q716,'Capex forecast'!$S$7:$S$210,$S716,'Capex forecast'!$Q$7:$Q$210,"Augex")</f>
        <v>0</v>
      </c>
      <c r="Z716" s="32">
        <f>SUMIFS('Capex forecast'!J$7:J$210,'Capex forecast'!$T$7:$T$210,$Q716,'Capex forecast'!$S$7:$S$210,$S716,'Capex forecast'!$Q$7:$Q$210,"Augex")</f>
        <v>0</v>
      </c>
      <c r="AA716" s="32">
        <f>SUMIFS('Capex forecast'!K$7:K$210,'Capex forecast'!$T$7:$T$210,$Q716,'Capex forecast'!$S$7:$S$210,$S716,'Capex forecast'!$Q$7:$Q$210,"Augex")</f>
        <v>0</v>
      </c>
      <c r="AB716" s="32">
        <f>SUMIFS('Capex forecast'!L$7:L$210,'Capex forecast'!$T$7:$T$210,$Q716,'Capex forecast'!$S$7:$S$210,$S716,'Capex forecast'!$Q$7:$Q$210,"Augex")</f>
        <v>0</v>
      </c>
      <c r="AC716" s="32">
        <f>SUMIFS('Capex forecast'!M$7:M$210,'Capex forecast'!$T$7:$T$210,$Q716,'Capex forecast'!$S$7:$S$210,$S716,'Capex forecast'!$Q$7:$Q$210,"Augex")</f>
        <v>0</v>
      </c>
      <c r="AD716" s="32">
        <f>SUMIFS('Capex forecast'!N$7:N$210,'Capex forecast'!$T$7:$T$210,$Q716,'Capex forecast'!$S$7:$S$210,$S716,'Capex forecast'!$Q$7:$Q$210,"Augex")</f>
        <v>0</v>
      </c>
      <c r="AF716" s="6" t="s">
        <v>115</v>
      </c>
      <c r="AG716" s="6" t="str">
        <f>INDEX('Raw demand forecast'!$M$7:$M$5830,MATCH($Q716,'Raw demand forecast'!$B$7:$B$5830,0))</f>
        <v>No</v>
      </c>
      <c r="AH716" s="6" t="str">
        <f>IF(COUNTIF($AF$93:AF716,$B716) = 1, "LV", IF(COUNTIF($AF$93:AF716,$B716) = 2, "HV", "ST"))</f>
        <v>ST</v>
      </c>
      <c r="AI716" s="6" t="str">
        <f>INDEX('Demand forecast and growth rate'!$E$7:$E$273,MATCH($Q716,'Demand forecast and growth rate'!$B$7:$B$273,0))</f>
        <v>High growth</v>
      </c>
      <c r="AJ716" s="53">
        <f>SUMIFS('Capex forecast'!E$7:E$210,'Capex forecast'!$T$7:$T$210,$AF716,'Capex forecast'!$S$7:$S$210,$AH716,'Capex forecast'!$Q$7:$Q$210,"Repex")</f>
        <v>0</v>
      </c>
      <c r="AK716" s="53">
        <f>SUMIFS('Capex forecast'!F$7:F$210,'Capex forecast'!$T$7:$T$210,$AF716,'Capex forecast'!$S$7:$S$210,$AH716,'Capex forecast'!$Q$7:$Q$210,"Repex")</f>
        <v>0</v>
      </c>
      <c r="AL716" s="53">
        <f>SUMIFS('Capex forecast'!G$7:G$210,'Capex forecast'!$T$7:$T$210,$AF716,'Capex forecast'!$S$7:$S$210,$AH716,'Capex forecast'!$Q$7:$Q$210,"Repex")</f>
        <v>0</v>
      </c>
      <c r="AM716" s="53">
        <f>SUMIFS('Capex forecast'!H$7:H$210,'Capex forecast'!$T$7:$T$210,$AF716,'Capex forecast'!$S$7:$S$210,$AH716,'Capex forecast'!$Q$7:$Q$210,"Repex")</f>
        <v>0</v>
      </c>
      <c r="AN716" s="53">
        <f>SUMIFS('Capex forecast'!I$7:I$210,'Capex forecast'!$T$7:$T$210,$AF716,'Capex forecast'!$S$7:$S$210,$AH716,'Capex forecast'!$Q$7:$Q$210,"Repex")</f>
        <v>0</v>
      </c>
      <c r="AO716" s="53">
        <f>SUMIFS('Capex forecast'!J$7:J$210,'Capex forecast'!$T$7:$T$210,$AF716,'Capex forecast'!$S$7:$S$210,$AH716,'Capex forecast'!$Q$7:$Q$210,"Repex")</f>
        <v>0</v>
      </c>
      <c r="AP716" s="53">
        <f>SUMIFS('Capex forecast'!K$7:K$210,'Capex forecast'!$T$7:$T$210,$AF716,'Capex forecast'!$S$7:$S$210,$AH716,'Capex forecast'!$Q$7:$Q$210,"Repex")</f>
        <v>0</v>
      </c>
      <c r="AQ716" s="53">
        <f>SUMIFS('Capex forecast'!L$7:L$210,'Capex forecast'!$T$7:$T$210,$AF716,'Capex forecast'!$S$7:$S$210,$AH716,'Capex forecast'!$Q$7:$Q$210,"Repex")</f>
        <v>0</v>
      </c>
      <c r="AR716" s="53">
        <f>SUMIFS('Capex forecast'!M$7:M$210,'Capex forecast'!$T$7:$T$210,$AF716,'Capex forecast'!$S$7:$S$210,$AH716,'Capex forecast'!$Q$7:$Q$210,"Repex")</f>
        <v>0</v>
      </c>
      <c r="AS716" s="53">
        <f>SUMIFS('Capex forecast'!N$7:N$210,'Capex forecast'!$T$7:$T$210,$AF716,'Capex forecast'!$S$7:$S$210,$AH716,'Capex forecast'!$Q$7:$Q$210,"Repex")</f>
        <v>0</v>
      </c>
    </row>
    <row r="717" spans="2:45" ht="15">
      <c r="B717" s="6" t="s">
        <v>171</v>
      </c>
      <c r="C717" s="6" t="str">
        <f>INDEX('Raw demand forecast'!$M$7:$M$5830,MATCH($B717,'Raw demand forecast'!$B$7:$B$5830,0))</f>
        <v>No</v>
      </c>
      <c r="D717" s="6" t="str">
        <f>IF(COUNTIF($B$93:B717,$B717) = 1, "LV", IF(COUNTIF($B$93:B717,$B717) = 2, "HV", "ST"))</f>
        <v>ST</v>
      </c>
      <c r="E717" s="6" t="str">
        <f>INDEX('Demand forecast and growth rate'!$E$7:$E$273,MATCH($B717,'Demand forecast and growth rate'!$B$7:$B$273,0))</f>
        <v>High growth</v>
      </c>
      <c r="F717" s="32">
        <f>SUMIFS('Capex forecast'!E$7:E$210,'Capex forecast'!$T$7:$T$210,'Allocation of site-spec costs'!$B717,'Capex forecast'!$S$7:$S$210,'Allocation of site-spec costs'!$D717,'Capex forecast'!$Q$7:$Q$210,"Customer Connection")</f>
        <v>0</v>
      </c>
      <c r="G717" s="32">
        <f>SUMIFS('Capex forecast'!F$7:F$210,'Capex forecast'!$T$7:$T$210,'Allocation of site-spec costs'!$B717,'Capex forecast'!$S$7:$S$210,'Allocation of site-spec costs'!$D717,'Capex forecast'!$Q$7:$Q$210,"Customer Connection")</f>
        <v>0</v>
      </c>
      <c r="H717" s="32">
        <f>SUMIFS('Capex forecast'!G$7:G$210,'Capex forecast'!$T$7:$T$210,'Allocation of site-spec costs'!$B717,'Capex forecast'!$S$7:$S$210,'Allocation of site-spec costs'!$D717,'Capex forecast'!$Q$7:$Q$210,"Customer Connection")</f>
        <v>0</v>
      </c>
      <c r="I717" s="32">
        <f>SUMIFS('Capex forecast'!H$7:H$210,'Capex forecast'!$T$7:$T$210,'Allocation of site-spec costs'!$B717,'Capex forecast'!$S$7:$S$210,'Allocation of site-spec costs'!$D717,'Capex forecast'!$Q$7:$Q$210,"Customer Connection")</f>
        <v>0</v>
      </c>
      <c r="J717" s="32">
        <f>SUMIFS('Capex forecast'!I$7:I$210,'Capex forecast'!$T$7:$T$210,'Allocation of site-spec costs'!$B717,'Capex forecast'!$S$7:$S$210,'Allocation of site-spec costs'!$D717,'Capex forecast'!$Q$7:$Q$210,"Customer Connection")</f>
        <v>0</v>
      </c>
      <c r="K717" s="32">
        <f>SUMIFS('Capex forecast'!J$7:J$210,'Capex forecast'!$T$7:$T$210,'Allocation of site-spec costs'!$B717,'Capex forecast'!$S$7:$S$210,'Allocation of site-spec costs'!$D717,'Capex forecast'!$Q$7:$Q$210,"Customer Connection")</f>
        <v>0</v>
      </c>
      <c r="L717" s="32">
        <f>SUMIFS('Capex forecast'!K$7:K$210,'Capex forecast'!$T$7:$T$210,'Allocation of site-spec costs'!$B717,'Capex forecast'!$S$7:$S$210,'Allocation of site-spec costs'!$D717,'Capex forecast'!$Q$7:$Q$210,"Customer Connection")</f>
        <v>0</v>
      </c>
      <c r="M717" s="32">
        <f>SUMIFS('Capex forecast'!L$7:L$210,'Capex forecast'!$T$7:$T$210,'Allocation of site-spec costs'!$B717,'Capex forecast'!$S$7:$S$210,'Allocation of site-spec costs'!$D717,'Capex forecast'!$Q$7:$Q$210,"Customer Connection")</f>
        <v>0</v>
      </c>
      <c r="N717" s="32">
        <f>SUMIFS('Capex forecast'!M$7:M$210,'Capex forecast'!$T$7:$T$210,'Allocation of site-spec costs'!$B717,'Capex forecast'!$S$7:$S$210,'Allocation of site-spec costs'!$D717,'Capex forecast'!$Q$7:$Q$210,"Customer Connection")</f>
        <v>0</v>
      </c>
      <c r="O717" s="32">
        <f>SUMIFS('Capex forecast'!N$7:N$210,'Capex forecast'!$T$7:$T$210,'Allocation of site-spec costs'!$B717,'Capex forecast'!$S$7:$S$210,'Allocation of site-spec costs'!$D717,'Capex forecast'!$Q$7:$Q$210,"Customer Connection")</f>
        <v>0</v>
      </c>
      <c r="Q717" s="6" t="s">
        <v>171</v>
      </c>
      <c r="R717" s="6" t="str">
        <f>INDEX('Raw demand forecast'!$M$7:$M$5830,MATCH($Q717,'Raw demand forecast'!$B$7:$B$5830,0))</f>
        <v>No</v>
      </c>
      <c r="S717" s="6" t="str">
        <f>IF(COUNTIF($Q$93:Q717,$B717) = 1, "LV", IF(COUNTIF($Q$93:Q717,$B717) = 2, "HV", "ST"))</f>
        <v>ST</v>
      </c>
      <c r="T717" s="6" t="str">
        <f>INDEX('Demand forecast and growth rate'!$E$7:$E$273,MATCH($Q717,'Demand forecast and growth rate'!$B$7:$B$273,0))</f>
        <v>High growth</v>
      </c>
      <c r="U717" s="32">
        <f>SUMIFS('Capex forecast'!E$7:E$210,'Capex forecast'!$T$7:$T$210,$Q717,'Capex forecast'!$S$7:$S$210,$S717,'Capex forecast'!$Q$7:$Q$210,"Augex")</f>
        <v>0</v>
      </c>
      <c r="V717" s="32">
        <f>SUMIFS('Capex forecast'!F$7:F$210,'Capex forecast'!$T$7:$T$210,$Q717,'Capex forecast'!$S$7:$S$210,$S717,'Capex forecast'!$Q$7:$Q$210,"Augex")</f>
        <v>0</v>
      </c>
      <c r="W717" s="32">
        <f>SUMIFS('Capex forecast'!G$7:G$210,'Capex forecast'!$T$7:$T$210,$Q717,'Capex forecast'!$S$7:$S$210,$S717,'Capex forecast'!$Q$7:$Q$210,"Augex")</f>
        <v>0</v>
      </c>
      <c r="X717" s="32">
        <f>SUMIFS('Capex forecast'!H$7:H$210,'Capex forecast'!$T$7:$T$210,$Q717,'Capex forecast'!$S$7:$S$210,$S717,'Capex forecast'!$Q$7:$Q$210,"Augex")</f>
        <v>0</v>
      </c>
      <c r="Y717" s="32">
        <f>SUMIFS('Capex forecast'!I$7:I$210,'Capex forecast'!$T$7:$T$210,$Q717,'Capex forecast'!$S$7:$S$210,$S717,'Capex forecast'!$Q$7:$Q$210,"Augex")</f>
        <v>0</v>
      </c>
      <c r="Z717" s="32">
        <f>SUMIFS('Capex forecast'!J$7:J$210,'Capex forecast'!$T$7:$T$210,$Q717,'Capex forecast'!$S$7:$S$210,$S717,'Capex forecast'!$Q$7:$Q$210,"Augex")</f>
        <v>0</v>
      </c>
      <c r="AA717" s="32">
        <f>SUMIFS('Capex forecast'!K$7:K$210,'Capex forecast'!$T$7:$T$210,$Q717,'Capex forecast'!$S$7:$S$210,$S717,'Capex forecast'!$Q$7:$Q$210,"Augex")</f>
        <v>0</v>
      </c>
      <c r="AB717" s="32">
        <f>SUMIFS('Capex forecast'!L$7:L$210,'Capex forecast'!$T$7:$T$210,$Q717,'Capex forecast'!$S$7:$S$210,$S717,'Capex forecast'!$Q$7:$Q$210,"Augex")</f>
        <v>0</v>
      </c>
      <c r="AC717" s="32">
        <f>SUMIFS('Capex forecast'!M$7:M$210,'Capex forecast'!$T$7:$T$210,$Q717,'Capex forecast'!$S$7:$S$210,$S717,'Capex forecast'!$Q$7:$Q$210,"Augex")</f>
        <v>0</v>
      </c>
      <c r="AD717" s="32">
        <f>SUMIFS('Capex forecast'!N$7:N$210,'Capex forecast'!$T$7:$T$210,$Q717,'Capex forecast'!$S$7:$S$210,$S717,'Capex forecast'!$Q$7:$Q$210,"Augex")</f>
        <v>0</v>
      </c>
      <c r="AF717" s="6" t="s">
        <v>171</v>
      </c>
      <c r="AG717" s="6" t="str">
        <f>INDEX('Raw demand forecast'!$M$7:$M$5830,MATCH($Q717,'Raw demand forecast'!$B$7:$B$5830,0))</f>
        <v>No</v>
      </c>
      <c r="AH717" s="6" t="str">
        <f>IF(COUNTIF($AF$93:AF717,$B717) = 1, "LV", IF(COUNTIF($AF$93:AF717,$B717) = 2, "HV", "ST"))</f>
        <v>ST</v>
      </c>
      <c r="AI717" s="6" t="str">
        <f>INDEX('Demand forecast and growth rate'!$E$7:$E$273,MATCH($Q717,'Demand forecast and growth rate'!$B$7:$B$273,0))</f>
        <v>High growth</v>
      </c>
      <c r="AJ717" s="53">
        <f>SUMIFS('Capex forecast'!E$7:E$210,'Capex forecast'!$T$7:$T$210,$AF717,'Capex forecast'!$S$7:$S$210,$AH717,'Capex forecast'!$Q$7:$Q$210,"Repex")</f>
        <v>0</v>
      </c>
      <c r="AK717" s="53">
        <f>SUMIFS('Capex forecast'!F$7:F$210,'Capex forecast'!$T$7:$T$210,$AF717,'Capex forecast'!$S$7:$S$210,$AH717,'Capex forecast'!$Q$7:$Q$210,"Repex")</f>
        <v>0</v>
      </c>
      <c r="AL717" s="53">
        <f>SUMIFS('Capex forecast'!G$7:G$210,'Capex forecast'!$T$7:$T$210,$AF717,'Capex forecast'!$S$7:$S$210,$AH717,'Capex forecast'!$Q$7:$Q$210,"Repex")</f>
        <v>0</v>
      </c>
      <c r="AM717" s="53">
        <f>SUMIFS('Capex forecast'!H$7:H$210,'Capex forecast'!$T$7:$T$210,$AF717,'Capex forecast'!$S$7:$S$210,$AH717,'Capex forecast'!$Q$7:$Q$210,"Repex")</f>
        <v>0</v>
      </c>
      <c r="AN717" s="53">
        <f>SUMIFS('Capex forecast'!I$7:I$210,'Capex forecast'!$T$7:$T$210,$AF717,'Capex forecast'!$S$7:$S$210,$AH717,'Capex forecast'!$Q$7:$Q$210,"Repex")</f>
        <v>0</v>
      </c>
      <c r="AO717" s="53">
        <f>SUMIFS('Capex forecast'!J$7:J$210,'Capex forecast'!$T$7:$T$210,$AF717,'Capex forecast'!$S$7:$S$210,$AH717,'Capex forecast'!$Q$7:$Q$210,"Repex")</f>
        <v>0</v>
      </c>
      <c r="AP717" s="53">
        <f>SUMIFS('Capex forecast'!K$7:K$210,'Capex forecast'!$T$7:$T$210,$AF717,'Capex forecast'!$S$7:$S$210,$AH717,'Capex forecast'!$Q$7:$Q$210,"Repex")</f>
        <v>0</v>
      </c>
      <c r="AQ717" s="53">
        <f>SUMIFS('Capex forecast'!L$7:L$210,'Capex forecast'!$T$7:$T$210,$AF717,'Capex forecast'!$S$7:$S$210,$AH717,'Capex forecast'!$Q$7:$Q$210,"Repex")</f>
        <v>0</v>
      </c>
      <c r="AR717" s="53">
        <f>SUMIFS('Capex forecast'!M$7:M$210,'Capex forecast'!$T$7:$T$210,$AF717,'Capex forecast'!$S$7:$S$210,$AH717,'Capex forecast'!$Q$7:$Q$210,"Repex")</f>
        <v>0</v>
      </c>
      <c r="AS717" s="53">
        <f>SUMIFS('Capex forecast'!N$7:N$210,'Capex forecast'!$T$7:$T$210,$AF717,'Capex forecast'!$S$7:$S$210,$AH717,'Capex forecast'!$Q$7:$Q$210,"Repex")</f>
        <v>0</v>
      </c>
    </row>
    <row r="718" spans="2:45" ht="15">
      <c r="B718" s="6" t="s">
        <v>553</v>
      </c>
      <c r="C718" s="6" t="str">
        <f>INDEX('Raw demand forecast'!$M$7:$M$5830,MATCH($B718,'Raw demand forecast'!$B$7:$B$5830,0))</f>
        <v>Yes</v>
      </c>
      <c r="D718" s="6" t="str">
        <f>IF(COUNTIF($B$93:B718,$B718) = 1, "LV", IF(COUNTIF($B$93:B718,$B718) = 2, "HV", "ST"))</f>
        <v>ST</v>
      </c>
      <c r="E718" s="6" t="str">
        <f>INDEX('Demand forecast and growth rate'!$E$7:$E$273,MATCH($B718,'Demand forecast and growth rate'!$B$7:$B$273,0))</f>
        <v>Steady/falling</v>
      </c>
      <c r="F718" s="32">
        <f>SUMIFS('Capex forecast'!E$7:E$210,'Capex forecast'!$T$7:$T$210,'Allocation of site-spec costs'!$B718,'Capex forecast'!$S$7:$S$210,'Allocation of site-spec costs'!$D718,'Capex forecast'!$Q$7:$Q$210,"Customer Connection")</f>
        <v>0</v>
      </c>
      <c r="G718" s="32">
        <f>SUMIFS('Capex forecast'!F$7:F$210,'Capex forecast'!$T$7:$T$210,'Allocation of site-spec costs'!$B718,'Capex forecast'!$S$7:$S$210,'Allocation of site-spec costs'!$D718,'Capex forecast'!$Q$7:$Q$210,"Customer Connection")</f>
        <v>0</v>
      </c>
      <c r="H718" s="32">
        <f>SUMIFS('Capex forecast'!G$7:G$210,'Capex forecast'!$T$7:$T$210,'Allocation of site-spec costs'!$B718,'Capex forecast'!$S$7:$S$210,'Allocation of site-spec costs'!$D718,'Capex forecast'!$Q$7:$Q$210,"Customer Connection")</f>
        <v>0</v>
      </c>
      <c r="I718" s="32">
        <f>SUMIFS('Capex forecast'!H$7:H$210,'Capex forecast'!$T$7:$T$210,'Allocation of site-spec costs'!$B718,'Capex forecast'!$S$7:$S$210,'Allocation of site-spec costs'!$D718,'Capex forecast'!$Q$7:$Q$210,"Customer Connection")</f>
        <v>0</v>
      </c>
      <c r="J718" s="32">
        <f>SUMIFS('Capex forecast'!I$7:I$210,'Capex forecast'!$T$7:$T$210,'Allocation of site-spec costs'!$B718,'Capex forecast'!$S$7:$S$210,'Allocation of site-spec costs'!$D718,'Capex forecast'!$Q$7:$Q$210,"Customer Connection")</f>
        <v>0</v>
      </c>
      <c r="K718" s="32">
        <f>SUMIFS('Capex forecast'!J$7:J$210,'Capex forecast'!$T$7:$T$210,'Allocation of site-spec costs'!$B718,'Capex forecast'!$S$7:$S$210,'Allocation of site-spec costs'!$D718,'Capex forecast'!$Q$7:$Q$210,"Customer Connection")</f>
        <v>0</v>
      </c>
      <c r="L718" s="32">
        <f>SUMIFS('Capex forecast'!K$7:K$210,'Capex forecast'!$T$7:$T$210,'Allocation of site-spec costs'!$B718,'Capex forecast'!$S$7:$S$210,'Allocation of site-spec costs'!$D718,'Capex forecast'!$Q$7:$Q$210,"Customer Connection")</f>
        <v>0</v>
      </c>
      <c r="M718" s="32">
        <f>SUMIFS('Capex forecast'!L$7:L$210,'Capex forecast'!$T$7:$T$210,'Allocation of site-spec costs'!$B718,'Capex forecast'!$S$7:$S$210,'Allocation of site-spec costs'!$D718,'Capex forecast'!$Q$7:$Q$210,"Customer Connection")</f>
        <v>0</v>
      </c>
      <c r="N718" s="32">
        <f>SUMIFS('Capex forecast'!M$7:M$210,'Capex forecast'!$T$7:$T$210,'Allocation of site-spec costs'!$B718,'Capex forecast'!$S$7:$S$210,'Allocation of site-spec costs'!$D718,'Capex forecast'!$Q$7:$Q$210,"Customer Connection")</f>
        <v>0</v>
      </c>
      <c r="O718" s="32">
        <f>SUMIFS('Capex forecast'!N$7:N$210,'Capex forecast'!$T$7:$T$210,'Allocation of site-spec costs'!$B718,'Capex forecast'!$S$7:$S$210,'Allocation of site-spec costs'!$D718,'Capex forecast'!$Q$7:$Q$210,"Customer Connection")</f>
        <v>0</v>
      </c>
      <c r="Q718" s="6" t="s">
        <v>553</v>
      </c>
      <c r="R718" s="6" t="str">
        <f>INDEX('Raw demand forecast'!$M$7:$M$5830,MATCH($Q718,'Raw demand forecast'!$B$7:$B$5830,0))</f>
        <v>Yes</v>
      </c>
      <c r="S718" s="6" t="str">
        <f>IF(COUNTIF($Q$93:Q718,$B718) = 1, "LV", IF(COUNTIF($Q$93:Q718,$B718) = 2, "HV", "ST"))</f>
        <v>ST</v>
      </c>
      <c r="T718" s="6" t="str">
        <f>INDEX('Demand forecast and growth rate'!$E$7:$E$273,MATCH($Q718,'Demand forecast and growth rate'!$B$7:$B$273,0))</f>
        <v>Steady/falling</v>
      </c>
      <c r="U718" s="32">
        <f>SUMIFS('Capex forecast'!E$7:E$210,'Capex forecast'!$T$7:$T$210,$Q718,'Capex forecast'!$S$7:$S$210,$S718,'Capex forecast'!$Q$7:$Q$210,"Augex")</f>
        <v>0</v>
      </c>
      <c r="V718" s="32">
        <f>SUMIFS('Capex forecast'!F$7:F$210,'Capex forecast'!$T$7:$T$210,$Q718,'Capex forecast'!$S$7:$S$210,$S718,'Capex forecast'!$Q$7:$Q$210,"Augex")</f>
        <v>0</v>
      </c>
      <c r="W718" s="32">
        <f>SUMIFS('Capex forecast'!G$7:G$210,'Capex forecast'!$T$7:$T$210,$Q718,'Capex forecast'!$S$7:$S$210,$S718,'Capex forecast'!$Q$7:$Q$210,"Augex")</f>
        <v>0</v>
      </c>
      <c r="X718" s="32">
        <f>SUMIFS('Capex forecast'!H$7:H$210,'Capex forecast'!$T$7:$T$210,$Q718,'Capex forecast'!$S$7:$S$210,$S718,'Capex forecast'!$Q$7:$Q$210,"Augex")</f>
        <v>0</v>
      </c>
      <c r="Y718" s="32">
        <f>SUMIFS('Capex forecast'!I$7:I$210,'Capex forecast'!$T$7:$T$210,$Q718,'Capex forecast'!$S$7:$S$210,$S718,'Capex forecast'!$Q$7:$Q$210,"Augex")</f>
        <v>0</v>
      </c>
      <c r="Z718" s="32">
        <f>SUMIFS('Capex forecast'!J$7:J$210,'Capex forecast'!$T$7:$T$210,$Q718,'Capex forecast'!$S$7:$S$210,$S718,'Capex forecast'!$Q$7:$Q$210,"Augex")</f>
        <v>0</v>
      </c>
      <c r="AA718" s="32">
        <f>SUMIFS('Capex forecast'!K$7:K$210,'Capex forecast'!$T$7:$T$210,$Q718,'Capex forecast'!$S$7:$S$210,$S718,'Capex forecast'!$Q$7:$Q$210,"Augex")</f>
        <v>0</v>
      </c>
      <c r="AB718" s="32">
        <f>SUMIFS('Capex forecast'!L$7:L$210,'Capex forecast'!$T$7:$T$210,$Q718,'Capex forecast'!$S$7:$S$210,$S718,'Capex forecast'!$Q$7:$Q$210,"Augex")</f>
        <v>0</v>
      </c>
      <c r="AC718" s="32">
        <f>SUMIFS('Capex forecast'!M$7:M$210,'Capex forecast'!$T$7:$T$210,$Q718,'Capex forecast'!$S$7:$S$210,$S718,'Capex forecast'!$Q$7:$Q$210,"Augex")</f>
        <v>0</v>
      </c>
      <c r="AD718" s="32">
        <f>SUMIFS('Capex forecast'!N$7:N$210,'Capex forecast'!$T$7:$T$210,$Q718,'Capex forecast'!$S$7:$S$210,$S718,'Capex forecast'!$Q$7:$Q$210,"Augex")</f>
        <v>0</v>
      </c>
      <c r="AF718" s="6" t="s">
        <v>553</v>
      </c>
      <c r="AG718" s="6" t="str">
        <f>INDEX('Raw demand forecast'!$M$7:$M$5830,MATCH($Q718,'Raw demand forecast'!$B$7:$B$5830,0))</f>
        <v>Yes</v>
      </c>
      <c r="AH718" s="6" t="str">
        <f>IF(COUNTIF($AF$93:AF718,$B718) = 1, "LV", IF(COUNTIF($AF$93:AF718,$B718) = 2, "HV", "ST"))</f>
        <v>ST</v>
      </c>
      <c r="AI718" s="6" t="str">
        <f>INDEX('Demand forecast and growth rate'!$E$7:$E$273,MATCH($Q718,'Demand forecast and growth rate'!$B$7:$B$273,0))</f>
        <v>Steady/falling</v>
      </c>
      <c r="AJ718" s="53">
        <f>SUMIFS('Capex forecast'!E$7:E$210,'Capex forecast'!$T$7:$T$210,$AF718,'Capex forecast'!$S$7:$S$210,$AH718,'Capex forecast'!$Q$7:$Q$210,"Repex")</f>
        <v>0</v>
      </c>
      <c r="AK718" s="53">
        <f>SUMIFS('Capex forecast'!F$7:F$210,'Capex forecast'!$T$7:$T$210,$AF718,'Capex forecast'!$S$7:$S$210,$AH718,'Capex forecast'!$Q$7:$Q$210,"Repex")</f>
        <v>0</v>
      </c>
      <c r="AL718" s="53">
        <f>SUMIFS('Capex forecast'!G$7:G$210,'Capex forecast'!$T$7:$T$210,$AF718,'Capex forecast'!$S$7:$S$210,$AH718,'Capex forecast'!$Q$7:$Q$210,"Repex")</f>
        <v>0</v>
      </c>
      <c r="AM718" s="53">
        <f>SUMIFS('Capex forecast'!H$7:H$210,'Capex forecast'!$T$7:$T$210,$AF718,'Capex forecast'!$S$7:$S$210,$AH718,'Capex forecast'!$Q$7:$Q$210,"Repex")</f>
        <v>0</v>
      </c>
      <c r="AN718" s="53">
        <f>SUMIFS('Capex forecast'!I$7:I$210,'Capex forecast'!$T$7:$T$210,$AF718,'Capex forecast'!$S$7:$S$210,$AH718,'Capex forecast'!$Q$7:$Q$210,"Repex")</f>
        <v>0</v>
      </c>
      <c r="AO718" s="53">
        <f>SUMIFS('Capex forecast'!J$7:J$210,'Capex forecast'!$T$7:$T$210,$AF718,'Capex forecast'!$S$7:$S$210,$AH718,'Capex forecast'!$Q$7:$Q$210,"Repex")</f>
        <v>0</v>
      </c>
      <c r="AP718" s="53">
        <f>SUMIFS('Capex forecast'!K$7:K$210,'Capex forecast'!$T$7:$T$210,$AF718,'Capex forecast'!$S$7:$S$210,$AH718,'Capex forecast'!$Q$7:$Q$210,"Repex")</f>
        <v>0</v>
      </c>
      <c r="AQ718" s="53">
        <f>SUMIFS('Capex forecast'!L$7:L$210,'Capex forecast'!$T$7:$T$210,$AF718,'Capex forecast'!$S$7:$S$210,$AH718,'Capex forecast'!$Q$7:$Q$210,"Repex")</f>
        <v>0</v>
      </c>
      <c r="AR718" s="53">
        <f>SUMIFS('Capex forecast'!M$7:M$210,'Capex forecast'!$T$7:$T$210,$AF718,'Capex forecast'!$S$7:$S$210,$AH718,'Capex forecast'!$Q$7:$Q$210,"Repex")</f>
        <v>0</v>
      </c>
      <c r="AS718" s="53">
        <f>SUMIFS('Capex forecast'!N$7:N$210,'Capex forecast'!$T$7:$T$210,$AF718,'Capex forecast'!$S$7:$S$210,$AH718,'Capex forecast'!$Q$7:$Q$210,"Repex")</f>
        <v>0</v>
      </c>
    </row>
    <row r="719" spans="2:45" ht="15">
      <c r="B719" s="6" t="s">
        <v>33</v>
      </c>
      <c r="C719" s="6" t="str">
        <f>INDEX('Raw demand forecast'!$M$7:$M$5830,MATCH($B719,'Raw demand forecast'!$B$7:$B$5830,0))</f>
        <v>No</v>
      </c>
      <c r="D719" s="6" t="str">
        <f>IF(COUNTIF($B$93:B719,$B719) = 1, "LV", IF(COUNTIF($B$93:B719,$B719) = 2, "HV", "ST"))</f>
        <v>ST</v>
      </c>
      <c r="E719" s="6" t="str">
        <f>INDEX('Demand forecast and growth rate'!$E$7:$E$273,MATCH($B719,'Demand forecast and growth rate'!$B$7:$B$273,0))</f>
        <v>Steady/falling</v>
      </c>
      <c r="F719" s="32">
        <f>SUMIFS('Capex forecast'!E$7:E$210,'Capex forecast'!$T$7:$T$210,'Allocation of site-spec costs'!$B719,'Capex forecast'!$S$7:$S$210,'Allocation of site-spec costs'!$D719,'Capex forecast'!$Q$7:$Q$210,"Customer Connection")</f>
        <v>0</v>
      </c>
      <c r="G719" s="32">
        <f>SUMIFS('Capex forecast'!F$7:F$210,'Capex forecast'!$T$7:$T$210,'Allocation of site-spec costs'!$B719,'Capex forecast'!$S$7:$S$210,'Allocation of site-spec costs'!$D719,'Capex forecast'!$Q$7:$Q$210,"Customer Connection")</f>
        <v>0</v>
      </c>
      <c r="H719" s="32">
        <f>SUMIFS('Capex forecast'!G$7:G$210,'Capex forecast'!$T$7:$T$210,'Allocation of site-spec costs'!$B719,'Capex forecast'!$S$7:$S$210,'Allocation of site-spec costs'!$D719,'Capex forecast'!$Q$7:$Q$210,"Customer Connection")</f>
        <v>0</v>
      </c>
      <c r="I719" s="32">
        <f>SUMIFS('Capex forecast'!H$7:H$210,'Capex forecast'!$T$7:$T$210,'Allocation of site-spec costs'!$B719,'Capex forecast'!$S$7:$S$210,'Allocation of site-spec costs'!$D719,'Capex forecast'!$Q$7:$Q$210,"Customer Connection")</f>
        <v>0</v>
      </c>
      <c r="J719" s="32">
        <f>SUMIFS('Capex forecast'!I$7:I$210,'Capex forecast'!$T$7:$T$210,'Allocation of site-spec costs'!$B719,'Capex forecast'!$S$7:$S$210,'Allocation of site-spec costs'!$D719,'Capex forecast'!$Q$7:$Q$210,"Customer Connection")</f>
        <v>0</v>
      </c>
      <c r="K719" s="32">
        <f>SUMIFS('Capex forecast'!J$7:J$210,'Capex forecast'!$T$7:$T$210,'Allocation of site-spec costs'!$B719,'Capex forecast'!$S$7:$S$210,'Allocation of site-spec costs'!$D719,'Capex forecast'!$Q$7:$Q$210,"Customer Connection")</f>
        <v>0</v>
      </c>
      <c r="L719" s="32">
        <f>SUMIFS('Capex forecast'!K$7:K$210,'Capex forecast'!$T$7:$T$210,'Allocation of site-spec costs'!$B719,'Capex forecast'!$S$7:$S$210,'Allocation of site-spec costs'!$D719,'Capex forecast'!$Q$7:$Q$210,"Customer Connection")</f>
        <v>0</v>
      </c>
      <c r="M719" s="32">
        <f>SUMIFS('Capex forecast'!L$7:L$210,'Capex forecast'!$T$7:$T$210,'Allocation of site-spec costs'!$B719,'Capex forecast'!$S$7:$S$210,'Allocation of site-spec costs'!$D719,'Capex forecast'!$Q$7:$Q$210,"Customer Connection")</f>
        <v>0</v>
      </c>
      <c r="N719" s="32">
        <f>SUMIFS('Capex forecast'!M$7:M$210,'Capex forecast'!$T$7:$T$210,'Allocation of site-spec costs'!$B719,'Capex forecast'!$S$7:$S$210,'Allocation of site-spec costs'!$D719,'Capex forecast'!$Q$7:$Q$210,"Customer Connection")</f>
        <v>0</v>
      </c>
      <c r="O719" s="32">
        <f>SUMIFS('Capex forecast'!N$7:N$210,'Capex forecast'!$T$7:$T$210,'Allocation of site-spec costs'!$B719,'Capex forecast'!$S$7:$S$210,'Allocation of site-spec costs'!$D719,'Capex forecast'!$Q$7:$Q$210,"Customer Connection")</f>
        <v>0</v>
      </c>
      <c r="Q719" s="6" t="s">
        <v>33</v>
      </c>
      <c r="R719" s="6" t="str">
        <f>INDEX('Raw demand forecast'!$M$7:$M$5830,MATCH($Q719,'Raw demand forecast'!$B$7:$B$5830,0))</f>
        <v>No</v>
      </c>
      <c r="S719" s="6" t="str">
        <f>IF(COUNTIF($Q$93:Q719,$B719) = 1, "LV", IF(COUNTIF($Q$93:Q719,$B719) = 2, "HV", "ST"))</f>
        <v>ST</v>
      </c>
      <c r="T719" s="6" t="str">
        <f>INDEX('Demand forecast and growth rate'!$E$7:$E$273,MATCH($Q719,'Demand forecast and growth rate'!$B$7:$B$273,0))</f>
        <v>Steady/falling</v>
      </c>
      <c r="U719" s="32">
        <f>SUMIFS('Capex forecast'!E$7:E$210,'Capex forecast'!$T$7:$T$210,$Q719,'Capex forecast'!$S$7:$S$210,$S719,'Capex forecast'!$Q$7:$Q$210,"Augex")</f>
        <v>0</v>
      </c>
      <c r="V719" s="32">
        <f>SUMIFS('Capex forecast'!F$7:F$210,'Capex forecast'!$T$7:$T$210,$Q719,'Capex forecast'!$S$7:$S$210,$S719,'Capex forecast'!$Q$7:$Q$210,"Augex")</f>
        <v>0</v>
      </c>
      <c r="W719" s="32">
        <f>SUMIFS('Capex forecast'!G$7:G$210,'Capex forecast'!$T$7:$T$210,$Q719,'Capex forecast'!$S$7:$S$210,$S719,'Capex forecast'!$Q$7:$Q$210,"Augex")</f>
        <v>0</v>
      </c>
      <c r="X719" s="32">
        <f>SUMIFS('Capex forecast'!H$7:H$210,'Capex forecast'!$T$7:$T$210,$Q719,'Capex forecast'!$S$7:$S$210,$S719,'Capex forecast'!$Q$7:$Q$210,"Augex")</f>
        <v>0</v>
      </c>
      <c r="Y719" s="32">
        <f>SUMIFS('Capex forecast'!I$7:I$210,'Capex forecast'!$T$7:$T$210,$Q719,'Capex forecast'!$S$7:$S$210,$S719,'Capex forecast'!$Q$7:$Q$210,"Augex")</f>
        <v>0</v>
      </c>
      <c r="Z719" s="32">
        <f>SUMIFS('Capex forecast'!J$7:J$210,'Capex forecast'!$T$7:$T$210,$Q719,'Capex forecast'!$S$7:$S$210,$S719,'Capex forecast'!$Q$7:$Q$210,"Augex")</f>
        <v>0</v>
      </c>
      <c r="AA719" s="32">
        <f>SUMIFS('Capex forecast'!K$7:K$210,'Capex forecast'!$T$7:$T$210,$Q719,'Capex forecast'!$S$7:$S$210,$S719,'Capex forecast'!$Q$7:$Q$210,"Augex")</f>
        <v>0</v>
      </c>
      <c r="AB719" s="32">
        <f>SUMIFS('Capex forecast'!L$7:L$210,'Capex forecast'!$T$7:$T$210,$Q719,'Capex forecast'!$S$7:$S$210,$S719,'Capex forecast'!$Q$7:$Q$210,"Augex")</f>
        <v>0</v>
      </c>
      <c r="AC719" s="32">
        <f>SUMIFS('Capex forecast'!M$7:M$210,'Capex forecast'!$T$7:$T$210,$Q719,'Capex forecast'!$S$7:$S$210,$S719,'Capex forecast'!$Q$7:$Q$210,"Augex")</f>
        <v>0</v>
      </c>
      <c r="AD719" s="32">
        <f>SUMIFS('Capex forecast'!N$7:N$210,'Capex forecast'!$T$7:$T$210,$Q719,'Capex forecast'!$S$7:$S$210,$S719,'Capex forecast'!$Q$7:$Q$210,"Augex")</f>
        <v>0</v>
      </c>
      <c r="AF719" s="6" t="s">
        <v>33</v>
      </c>
      <c r="AG719" s="6" t="str">
        <f>INDEX('Raw demand forecast'!$M$7:$M$5830,MATCH($Q719,'Raw demand forecast'!$B$7:$B$5830,0))</f>
        <v>No</v>
      </c>
      <c r="AH719" s="6" t="str">
        <f>IF(COUNTIF($AF$93:AF719,$B719) = 1, "LV", IF(COUNTIF($AF$93:AF719,$B719) = 2, "HV", "ST"))</f>
        <v>ST</v>
      </c>
      <c r="AI719" s="6" t="str">
        <f>INDEX('Demand forecast and growth rate'!$E$7:$E$273,MATCH($Q719,'Demand forecast and growth rate'!$B$7:$B$273,0))</f>
        <v>Steady/falling</v>
      </c>
      <c r="AJ719" s="53">
        <f>SUMIFS('Capex forecast'!E$7:E$210,'Capex forecast'!$T$7:$T$210,$AF719,'Capex forecast'!$S$7:$S$210,$AH719,'Capex forecast'!$Q$7:$Q$210,"Repex")</f>
        <v>0</v>
      </c>
      <c r="AK719" s="53">
        <f>SUMIFS('Capex forecast'!F$7:F$210,'Capex forecast'!$T$7:$T$210,$AF719,'Capex forecast'!$S$7:$S$210,$AH719,'Capex forecast'!$Q$7:$Q$210,"Repex")</f>
        <v>0</v>
      </c>
      <c r="AL719" s="53">
        <f>SUMIFS('Capex forecast'!G$7:G$210,'Capex forecast'!$T$7:$T$210,$AF719,'Capex forecast'!$S$7:$S$210,$AH719,'Capex forecast'!$Q$7:$Q$210,"Repex")</f>
        <v>0</v>
      </c>
      <c r="AM719" s="53">
        <f>SUMIFS('Capex forecast'!H$7:H$210,'Capex forecast'!$T$7:$T$210,$AF719,'Capex forecast'!$S$7:$S$210,$AH719,'Capex forecast'!$Q$7:$Q$210,"Repex")</f>
        <v>0</v>
      </c>
      <c r="AN719" s="53">
        <f>SUMIFS('Capex forecast'!I$7:I$210,'Capex forecast'!$T$7:$T$210,$AF719,'Capex forecast'!$S$7:$S$210,$AH719,'Capex forecast'!$Q$7:$Q$210,"Repex")</f>
        <v>0</v>
      </c>
      <c r="AO719" s="53">
        <f>SUMIFS('Capex forecast'!J$7:J$210,'Capex forecast'!$T$7:$T$210,$AF719,'Capex forecast'!$S$7:$S$210,$AH719,'Capex forecast'!$Q$7:$Q$210,"Repex")</f>
        <v>0</v>
      </c>
      <c r="AP719" s="53">
        <f>SUMIFS('Capex forecast'!K$7:K$210,'Capex forecast'!$T$7:$T$210,$AF719,'Capex forecast'!$S$7:$S$210,$AH719,'Capex forecast'!$Q$7:$Q$210,"Repex")</f>
        <v>0</v>
      </c>
      <c r="AQ719" s="53">
        <f>SUMIFS('Capex forecast'!L$7:L$210,'Capex forecast'!$T$7:$T$210,$AF719,'Capex forecast'!$S$7:$S$210,$AH719,'Capex forecast'!$Q$7:$Q$210,"Repex")</f>
        <v>0</v>
      </c>
      <c r="AR719" s="53">
        <f>SUMIFS('Capex forecast'!M$7:M$210,'Capex forecast'!$T$7:$T$210,$AF719,'Capex forecast'!$S$7:$S$210,$AH719,'Capex forecast'!$Q$7:$Q$210,"Repex")</f>
        <v>0</v>
      </c>
      <c r="AS719" s="53">
        <f>SUMIFS('Capex forecast'!N$7:N$210,'Capex forecast'!$T$7:$T$210,$AF719,'Capex forecast'!$S$7:$S$210,$AH719,'Capex forecast'!$Q$7:$Q$210,"Repex")</f>
        <v>0</v>
      </c>
    </row>
    <row r="720" spans="2:45" ht="15">
      <c r="B720" s="6" t="s">
        <v>595</v>
      </c>
      <c r="C720" s="6" t="str">
        <f>INDEX('Raw demand forecast'!$M$7:$M$5830,MATCH($B720,'Raw demand forecast'!$B$7:$B$5830,0))</f>
        <v>Yes</v>
      </c>
      <c r="D720" s="6" t="str">
        <f>IF(COUNTIF($B$93:B720,$B720) = 1, "LV", IF(COUNTIF($B$93:B720,$B720) = 2, "HV", "ST"))</f>
        <v>ST</v>
      </c>
      <c r="E720" s="6" t="str">
        <f>INDEX('Demand forecast and growth rate'!$E$7:$E$273,MATCH($B720,'Demand forecast and growth rate'!$B$7:$B$273,0))</f>
        <v>High growth</v>
      </c>
      <c r="F720" s="32">
        <f>SUMIFS('Capex forecast'!E$7:E$210,'Capex forecast'!$T$7:$T$210,'Allocation of site-spec costs'!$B720,'Capex forecast'!$S$7:$S$210,'Allocation of site-spec costs'!$D720,'Capex forecast'!$Q$7:$Q$210,"Customer Connection")</f>
        <v>0</v>
      </c>
      <c r="G720" s="32">
        <f>SUMIFS('Capex forecast'!F$7:F$210,'Capex forecast'!$T$7:$T$210,'Allocation of site-spec costs'!$B720,'Capex forecast'!$S$7:$S$210,'Allocation of site-spec costs'!$D720,'Capex forecast'!$Q$7:$Q$210,"Customer Connection")</f>
        <v>0</v>
      </c>
      <c r="H720" s="32">
        <f>SUMIFS('Capex forecast'!G$7:G$210,'Capex forecast'!$T$7:$T$210,'Allocation of site-spec costs'!$B720,'Capex forecast'!$S$7:$S$210,'Allocation of site-spec costs'!$D720,'Capex forecast'!$Q$7:$Q$210,"Customer Connection")</f>
        <v>0</v>
      </c>
      <c r="I720" s="32">
        <f>SUMIFS('Capex forecast'!H$7:H$210,'Capex forecast'!$T$7:$T$210,'Allocation of site-spec costs'!$B720,'Capex forecast'!$S$7:$S$210,'Allocation of site-spec costs'!$D720,'Capex forecast'!$Q$7:$Q$210,"Customer Connection")</f>
        <v>0</v>
      </c>
      <c r="J720" s="32">
        <f>SUMIFS('Capex forecast'!I$7:I$210,'Capex forecast'!$T$7:$T$210,'Allocation of site-spec costs'!$B720,'Capex forecast'!$S$7:$S$210,'Allocation of site-spec costs'!$D720,'Capex forecast'!$Q$7:$Q$210,"Customer Connection")</f>
        <v>0</v>
      </c>
      <c r="K720" s="32">
        <f>SUMIFS('Capex forecast'!J$7:J$210,'Capex forecast'!$T$7:$T$210,'Allocation of site-spec costs'!$B720,'Capex forecast'!$S$7:$S$210,'Allocation of site-spec costs'!$D720,'Capex forecast'!$Q$7:$Q$210,"Customer Connection")</f>
        <v>0</v>
      </c>
      <c r="L720" s="32">
        <f>SUMIFS('Capex forecast'!K$7:K$210,'Capex forecast'!$T$7:$T$210,'Allocation of site-spec costs'!$B720,'Capex forecast'!$S$7:$S$210,'Allocation of site-spec costs'!$D720,'Capex forecast'!$Q$7:$Q$210,"Customer Connection")</f>
        <v>0</v>
      </c>
      <c r="M720" s="32">
        <f>SUMIFS('Capex forecast'!L$7:L$210,'Capex forecast'!$T$7:$T$210,'Allocation of site-spec costs'!$B720,'Capex forecast'!$S$7:$S$210,'Allocation of site-spec costs'!$D720,'Capex forecast'!$Q$7:$Q$210,"Customer Connection")</f>
        <v>0</v>
      </c>
      <c r="N720" s="32">
        <f>SUMIFS('Capex forecast'!M$7:M$210,'Capex forecast'!$T$7:$T$210,'Allocation of site-spec costs'!$B720,'Capex forecast'!$S$7:$S$210,'Allocation of site-spec costs'!$D720,'Capex forecast'!$Q$7:$Q$210,"Customer Connection")</f>
        <v>0</v>
      </c>
      <c r="O720" s="32">
        <f>SUMIFS('Capex forecast'!N$7:N$210,'Capex forecast'!$T$7:$T$210,'Allocation of site-spec costs'!$B720,'Capex forecast'!$S$7:$S$210,'Allocation of site-spec costs'!$D720,'Capex forecast'!$Q$7:$Q$210,"Customer Connection")</f>
        <v>0</v>
      </c>
      <c r="Q720" s="6" t="s">
        <v>595</v>
      </c>
      <c r="R720" s="6" t="str">
        <f>INDEX('Raw demand forecast'!$M$7:$M$5830,MATCH($Q720,'Raw demand forecast'!$B$7:$B$5830,0))</f>
        <v>Yes</v>
      </c>
      <c r="S720" s="6" t="str">
        <f>IF(COUNTIF($Q$93:Q720,$B720) = 1, "LV", IF(COUNTIF($Q$93:Q720,$B720) = 2, "HV", "ST"))</f>
        <v>ST</v>
      </c>
      <c r="T720" s="6" t="str">
        <f>INDEX('Demand forecast and growth rate'!$E$7:$E$273,MATCH($Q720,'Demand forecast and growth rate'!$B$7:$B$273,0))</f>
        <v>High growth</v>
      </c>
      <c r="U720" s="32">
        <f>SUMIFS('Capex forecast'!E$7:E$210,'Capex forecast'!$T$7:$T$210,$Q720,'Capex forecast'!$S$7:$S$210,$S720,'Capex forecast'!$Q$7:$Q$210,"Augex")</f>
        <v>0</v>
      </c>
      <c r="V720" s="32">
        <f>SUMIFS('Capex forecast'!F$7:F$210,'Capex forecast'!$T$7:$T$210,$Q720,'Capex forecast'!$S$7:$S$210,$S720,'Capex forecast'!$Q$7:$Q$210,"Augex")</f>
        <v>0</v>
      </c>
      <c r="W720" s="32">
        <f>SUMIFS('Capex forecast'!G$7:G$210,'Capex forecast'!$T$7:$T$210,$Q720,'Capex forecast'!$S$7:$S$210,$S720,'Capex forecast'!$Q$7:$Q$210,"Augex")</f>
        <v>0</v>
      </c>
      <c r="X720" s="32">
        <f>SUMIFS('Capex forecast'!H$7:H$210,'Capex forecast'!$T$7:$T$210,$Q720,'Capex forecast'!$S$7:$S$210,$S720,'Capex forecast'!$Q$7:$Q$210,"Augex")</f>
        <v>0</v>
      </c>
      <c r="Y720" s="32">
        <f>SUMIFS('Capex forecast'!I$7:I$210,'Capex forecast'!$T$7:$T$210,$Q720,'Capex forecast'!$S$7:$S$210,$S720,'Capex forecast'!$Q$7:$Q$210,"Augex")</f>
        <v>0</v>
      </c>
      <c r="Z720" s="32">
        <f>SUMIFS('Capex forecast'!J$7:J$210,'Capex forecast'!$T$7:$T$210,$Q720,'Capex forecast'!$S$7:$S$210,$S720,'Capex forecast'!$Q$7:$Q$210,"Augex")</f>
        <v>0</v>
      </c>
      <c r="AA720" s="32">
        <f>SUMIFS('Capex forecast'!K$7:K$210,'Capex forecast'!$T$7:$T$210,$Q720,'Capex forecast'!$S$7:$S$210,$S720,'Capex forecast'!$Q$7:$Q$210,"Augex")</f>
        <v>0</v>
      </c>
      <c r="AB720" s="32">
        <f>SUMIFS('Capex forecast'!L$7:L$210,'Capex forecast'!$T$7:$T$210,$Q720,'Capex forecast'!$S$7:$S$210,$S720,'Capex forecast'!$Q$7:$Q$210,"Augex")</f>
        <v>0</v>
      </c>
      <c r="AC720" s="32">
        <f>SUMIFS('Capex forecast'!M$7:M$210,'Capex forecast'!$T$7:$T$210,$Q720,'Capex forecast'!$S$7:$S$210,$S720,'Capex forecast'!$Q$7:$Q$210,"Augex")</f>
        <v>0</v>
      </c>
      <c r="AD720" s="32">
        <f>SUMIFS('Capex forecast'!N$7:N$210,'Capex forecast'!$T$7:$T$210,$Q720,'Capex forecast'!$S$7:$S$210,$S720,'Capex forecast'!$Q$7:$Q$210,"Augex")</f>
        <v>0</v>
      </c>
      <c r="AF720" s="6" t="s">
        <v>595</v>
      </c>
      <c r="AG720" s="6" t="str">
        <f>INDEX('Raw demand forecast'!$M$7:$M$5830,MATCH($Q720,'Raw demand forecast'!$B$7:$B$5830,0))</f>
        <v>Yes</v>
      </c>
      <c r="AH720" s="6" t="str">
        <f>IF(COUNTIF($AF$93:AF720,$B720) = 1, "LV", IF(COUNTIF($AF$93:AF720,$B720) = 2, "HV", "ST"))</f>
        <v>ST</v>
      </c>
      <c r="AI720" s="6" t="str">
        <f>INDEX('Demand forecast and growth rate'!$E$7:$E$273,MATCH($Q720,'Demand forecast and growth rate'!$B$7:$B$273,0))</f>
        <v>High growth</v>
      </c>
      <c r="AJ720" s="53">
        <f>SUMIFS('Capex forecast'!E$7:E$210,'Capex forecast'!$T$7:$T$210,$AF720,'Capex forecast'!$S$7:$S$210,$AH720,'Capex forecast'!$Q$7:$Q$210,"Repex")</f>
        <v>0</v>
      </c>
      <c r="AK720" s="53">
        <f>SUMIFS('Capex forecast'!F$7:F$210,'Capex forecast'!$T$7:$T$210,$AF720,'Capex forecast'!$S$7:$S$210,$AH720,'Capex forecast'!$Q$7:$Q$210,"Repex")</f>
        <v>0</v>
      </c>
      <c r="AL720" s="53">
        <f>SUMIFS('Capex forecast'!G$7:G$210,'Capex forecast'!$T$7:$T$210,$AF720,'Capex forecast'!$S$7:$S$210,$AH720,'Capex forecast'!$Q$7:$Q$210,"Repex")</f>
        <v>0</v>
      </c>
      <c r="AM720" s="53">
        <f>SUMIFS('Capex forecast'!H$7:H$210,'Capex forecast'!$T$7:$T$210,$AF720,'Capex forecast'!$S$7:$S$210,$AH720,'Capex forecast'!$Q$7:$Q$210,"Repex")</f>
        <v>0</v>
      </c>
      <c r="AN720" s="53">
        <f>SUMIFS('Capex forecast'!I$7:I$210,'Capex forecast'!$T$7:$T$210,$AF720,'Capex forecast'!$S$7:$S$210,$AH720,'Capex forecast'!$Q$7:$Q$210,"Repex")</f>
        <v>0</v>
      </c>
      <c r="AO720" s="53">
        <f>SUMIFS('Capex forecast'!J$7:J$210,'Capex forecast'!$T$7:$T$210,$AF720,'Capex forecast'!$S$7:$S$210,$AH720,'Capex forecast'!$Q$7:$Q$210,"Repex")</f>
        <v>0</v>
      </c>
      <c r="AP720" s="53">
        <f>SUMIFS('Capex forecast'!K$7:K$210,'Capex forecast'!$T$7:$T$210,$AF720,'Capex forecast'!$S$7:$S$210,$AH720,'Capex forecast'!$Q$7:$Q$210,"Repex")</f>
        <v>0</v>
      </c>
      <c r="AQ720" s="53">
        <f>SUMIFS('Capex forecast'!L$7:L$210,'Capex forecast'!$T$7:$T$210,$AF720,'Capex forecast'!$S$7:$S$210,$AH720,'Capex forecast'!$Q$7:$Q$210,"Repex")</f>
        <v>0</v>
      </c>
      <c r="AR720" s="53">
        <f>SUMIFS('Capex forecast'!M$7:M$210,'Capex forecast'!$T$7:$T$210,$AF720,'Capex forecast'!$S$7:$S$210,$AH720,'Capex forecast'!$Q$7:$Q$210,"Repex")</f>
        <v>0</v>
      </c>
      <c r="AS720" s="53">
        <f>SUMIFS('Capex forecast'!N$7:N$210,'Capex forecast'!$T$7:$T$210,$AF720,'Capex forecast'!$S$7:$S$210,$AH720,'Capex forecast'!$Q$7:$Q$210,"Repex")</f>
        <v>0</v>
      </c>
    </row>
    <row r="721" spans="2:45" ht="15">
      <c r="B721" s="6" t="s">
        <v>76</v>
      </c>
      <c r="C721" s="6" t="str">
        <f>INDEX('Raw demand forecast'!$M$7:$M$5830,MATCH($B721,'Raw demand forecast'!$B$7:$B$5830,0))</f>
        <v>No</v>
      </c>
      <c r="D721" s="6" t="str">
        <f>IF(COUNTIF($B$93:B721,$B721) = 1, "LV", IF(COUNTIF($B$93:B721,$B721) = 2, "HV", "ST"))</f>
        <v>ST</v>
      </c>
      <c r="E721" s="6" t="str">
        <f>INDEX('Demand forecast and growth rate'!$E$7:$E$273,MATCH($B721,'Demand forecast and growth rate'!$B$7:$B$273,0))</f>
        <v>Steady/falling</v>
      </c>
      <c r="F721" s="32">
        <f>SUMIFS('Capex forecast'!E$7:E$210,'Capex forecast'!$T$7:$T$210,'Allocation of site-spec costs'!$B721,'Capex forecast'!$S$7:$S$210,'Allocation of site-spec costs'!$D721,'Capex forecast'!$Q$7:$Q$210,"Customer Connection")</f>
        <v>0</v>
      </c>
      <c r="G721" s="32">
        <f>SUMIFS('Capex forecast'!F$7:F$210,'Capex forecast'!$T$7:$T$210,'Allocation of site-spec costs'!$B721,'Capex forecast'!$S$7:$S$210,'Allocation of site-spec costs'!$D721,'Capex forecast'!$Q$7:$Q$210,"Customer Connection")</f>
        <v>0</v>
      </c>
      <c r="H721" s="32">
        <f>SUMIFS('Capex forecast'!G$7:G$210,'Capex forecast'!$T$7:$T$210,'Allocation of site-spec costs'!$B721,'Capex forecast'!$S$7:$S$210,'Allocation of site-spec costs'!$D721,'Capex forecast'!$Q$7:$Q$210,"Customer Connection")</f>
        <v>0</v>
      </c>
      <c r="I721" s="32">
        <f>SUMIFS('Capex forecast'!H$7:H$210,'Capex forecast'!$T$7:$T$210,'Allocation of site-spec costs'!$B721,'Capex forecast'!$S$7:$S$210,'Allocation of site-spec costs'!$D721,'Capex forecast'!$Q$7:$Q$210,"Customer Connection")</f>
        <v>0</v>
      </c>
      <c r="J721" s="32">
        <f>SUMIFS('Capex forecast'!I$7:I$210,'Capex forecast'!$T$7:$T$210,'Allocation of site-spec costs'!$B721,'Capex forecast'!$S$7:$S$210,'Allocation of site-spec costs'!$D721,'Capex forecast'!$Q$7:$Q$210,"Customer Connection")</f>
        <v>0</v>
      </c>
      <c r="K721" s="32">
        <f>SUMIFS('Capex forecast'!J$7:J$210,'Capex forecast'!$T$7:$T$210,'Allocation of site-spec costs'!$B721,'Capex forecast'!$S$7:$S$210,'Allocation of site-spec costs'!$D721,'Capex forecast'!$Q$7:$Q$210,"Customer Connection")</f>
        <v>0</v>
      </c>
      <c r="L721" s="32">
        <f>SUMIFS('Capex forecast'!K$7:K$210,'Capex forecast'!$T$7:$T$210,'Allocation of site-spec costs'!$B721,'Capex forecast'!$S$7:$S$210,'Allocation of site-spec costs'!$D721,'Capex forecast'!$Q$7:$Q$210,"Customer Connection")</f>
        <v>0</v>
      </c>
      <c r="M721" s="32">
        <f>SUMIFS('Capex forecast'!L$7:L$210,'Capex forecast'!$T$7:$T$210,'Allocation of site-spec costs'!$B721,'Capex forecast'!$S$7:$S$210,'Allocation of site-spec costs'!$D721,'Capex forecast'!$Q$7:$Q$210,"Customer Connection")</f>
        <v>0</v>
      </c>
      <c r="N721" s="32">
        <f>SUMIFS('Capex forecast'!M$7:M$210,'Capex forecast'!$T$7:$T$210,'Allocation of site-spec costs'!$B721,'Capex forecast'!$S$7:$S$210,'Allocation of site-spec costs'!$D721,'Capex forecast'!$Q$7:$Q$210,"Customer Connection")</f>
        <v>0</v>
      </c>
      <c r="O721" s="32">
        <f>SUMIFS('Capex forecast'!N$7:N$210,'Capex forecast'!$T$7:$T$210,'Allocation of site-spec costs'!$B721,'Capex forecast'!$S$7:$S$210,'Allocation of site-spec costs'!$D721,'Capex forecast'!$Q$7:$Q$210,"Customer Connection")</f>
        <v>0</v>
      </c>
      <c r="Q721" s="6" t="s">
        <v>76</v>
      </c>
      <c r="R721" s="6" t="str">
        <f>INDEX('Raw demand forecast'!$M$7:$M$5830,MATCH($Q721,'Raw demand forecast'!$B$7:$B$5830,0))</f>
        <v>No</v>
      </c>
      <c r="S721" s="6" t="str">
        <f>IF(COUNTIF($Q$93:Q721,$B721) = 1, "LV", IF(COUNTIF($Q$93:Q721,$B721) = 2, "HV", "ST"))</f>
        <v>ST</v>
      </c>
      <c r="T721" s="6" t="str">
        <f>INDEX('Demand forecast and growth rate'!$E$7:$E$273,MATCH($Q721,'Demand forecast and growth rate'!$B$7:$B$273,0))</f>
        <v>Steady/falling</v>
      </c>
      <c r="U721" s="32">
        <f>SUMIFS('Capex forecast'!E$7:E$210,'Capex forecast'!$T$7:$T$210,$Q721,'Capex forecast'!$S$7:$S$210,$S721,'Capex forecast'!$Q$7:$Q$210,"Augex")</f>
        <v>0</v>
      </c>
      <c r="V721" s="32">
        <f>SUMIFS('Capex forecast'!F$7:F$210,'Capex forecast'!$T$7:$T$210,$Q721,'Capex forecast'!$S$7:$S$210,$S721,'Capex forecast'!$Q$7:$Q$210,"Augex")</f>
        <v>0</v>
      </c>
      <c r="W721" s="32">
        <f>SUMIFS('Capex forecast'!G$7:G$210,'Capex forecast'!$T$7:$T$210,$Q721,'Capex forecast'!$S$7:$S$210,$S721,'Capex forecast'!$Q$7:$Q$210,"Augex")</f>
        <v>0</v>
      </c>
      <c r="X721" s="32">
        <f>SUMIFS('Capex forecast'!H$7:H$210,'Capex forecast'!$T$7:$T$210,$Q721,'Capex forecast'!$S$7:$S$210,$S721,'Capex forecast'!$Q$7:$Q$210,"Augex")</f>
        <v>0</v>
      </c>
      <c r="Y721" s="32">
        <f>SUMIFS('Capex forecast'!I$7:I$210,'Capex forecast'!$T$7:$T$210,$Q721,'Capex forecast'!$S$7:$S$210,$S721,'Capex forecast'!$Q$7:$Q$210,"Augex")</f>
        <v>0</v>
      </c>
      <c r="Z721" s="32">
        <f>SUMIFS('Capex forecast'!J$7:J$210,'Capex forecast'!$T$7:$T$210,$Q721,'Capex forecast'!$S$7:$S$210,$S721,'Capex forecast'!$Q$7:$Q$210,"Augex")</f>
        <v>0</v>
      </c>
      <c r="AA721" s="32">
        <f>SUMIFS('Capex forecast'!K$7:K$210,'Capex forecast'!$T$7:$T$210,$Q721,'Capex forecast'!$S$7:$S$210,$S721,'Capex forecast'!$Q$7:$Q$210,"Augex")</f>
        <v>0</v>
      </c>
      <c r="AB721" s="32">
        <f>SUMIFS('Capex forecast'!L$7:L$210,'Capex forecast'!$T$7:$T$210,$Q721,'Capex forecast'!$S$7:$S$210,$S721,'Capex forecast'!$Q$7:$Q$210,"Augex")</f>
        <v>0</v>
      </c>
      <c r="AC721" s="32">
        <f>SUMIFS('Capex forecast'!M$7:M$210,'Capex forecast'!$T$7:$T$210,$Q721,'Capex forecast'!$S$7:$S$210,$S721,'Capex forecast'!$Q$7:$Q$210,"Augex")</f>
        <v>0</v>
      </c>
      <c r="AD721" s="32">
        <f>SUMIFS('Capex forecast'!N$7:N$210,'Capex forecast'!$T$7:$T$210,$Q721,'Capex forecast'!$S$7:$S$210,$S721,'Capex forecast'!$Q$7:$Q$210,"Augex")</f>
        <v>0</v>
      </c>
      <c r="AF721" s="6" t="s">
        <v>76</v>
      </c>
      <c r="AG721" s="6" t="str">
        <f>INDEX('Raw demand forecast'!$M$7:$M$5830,MATCH($Q721,'Raw demand forecast'!$B$7:$B$5830,0))</f>
        <v>No</v>
      </c>
      <c r="AH721" s="6" t="str">
        <f>IF(COUNTIF($AF$93:AF721,$B721) = 1, "LV", IF(COUNTIF($AF$93:AF721,$B721) = 2, "HV", "ST"))</f>
        <v>ST</v>
      </c>
      <c r="AI721" s="6" t="str">
        <f>INDEX('Demand forecast and growth rate'!$E$7:$E$273,MATCH($Q721,'Demand forecast and growth rate'!$B$7:$B$273,0))</f>
        <v>Steady/falling</v>
      </c>
      <c r="AJ721" s="53">
        <f>SUMIFS('Capex forecast'!E$7:E$210,'Capex forecast'!$T$7:$T$210,$AF721,'Capex forecast'!$S$7:$S$210,$AH721,'Capex forecast'!$Q$7:$Q$210,"Repex")</f>
        <v>0</v>
      </c>
      <c r="AK721" s="53">
        <f>SUMIFS('Capex forecast'!F$7:F$210,'Capex forecast'!$T$7:$T$210,$AF721,'Capex forecast'!$S$7:$S$210,$AH721,'Capex forecast'!$Q$7:$Q$210,"Repex")</f>
        <v>0</v>
      </c>
      <c r="AL721" s="53">
        <f>SUMIFS('Capex forecast'!G$7:G$210,'Capex forecast'!$T$7:$T$210,$AF721,'Capex forecast'!$S$7:$S$210,$AH721,'Capex forecast'!$Q$7:$Q$210,"Repex")</f>
        <v>0</v>
      </c>
      <c r="AM721" s="53">
        <f>SUMIFS('Capex forecast'!H$7:H$210,'Capex forecast'!$T$7:$T$210,$AF721,'Capex forecast'!$S$7:$S$210,$AH721,'Capex forecast'!$Q$7:$Q$210,"Repex")</f>
        <v>0</v>
      </c>
      <c r="AN721" s="53">
        <f>SUMIFS('Capex forecast'!I$7:I$210,'Capex forecast'!$T$7:$T$210,$AF721,'Capex forecast'!$S$7:$S$210,$AH721,'Capex forecast'!$Q$7:$Q$210,"Repex")</f>
        <v>0</v>
      </c>
      <c r="AO721" s="53">
        <f>SUMIFS('Capex forecast'!J$7:J$210,'Capex forecast'!$T$7:$T$210,$AF721,'Capex forecast'!$S$7:$S$210,$AH721,'Capex forecast'!$Q$7:$Q$210,"Repex")</f>
        <v>0</v>
      </c>
      <c r="AP721" s="53">
        <f>SUMIFS('Capex forecast'!K$7:K$210,'Capex forecast'!$T$7:$T$210,$AF721,'Capex forecast'!$S$7:$S$210,$AH721,'Capex forecast'!$Q$7:$Q$210,"Repex")</f>
        <v>0</v>
      </c>
      <c r="AQ721" s="53">
        <f>SUMIFS('Capex forecast'!L$7:L$210,'Capex forecast'!$T$7:$T$210,$AF721,'Capex forecast'!$S$7:$S$210,$AH721,'Capex forecast'!$Q$7:$Q$210,"Repex")</f>
        <v>0</v>
      </c>
      <c r="AR721" s="53">
        <f>SUMIFS('Capex forecast'!M$7:M$210,'Capex forecast'!$T$7:$T$210,$AF721,'Capex forecast'!$S$7:$S$210,$AH721,'Capex forecast'!$Q$7:$Q$210,"Repex")</f>
        <v>0</v>
      </c>
      <c r="AS721" s="53">
        <f>SUMIFS('Capex forecast'!N$7:N$210,'Capex forecast'!$T$7:$T$210,$AF721,'Capex forecast'!$S$7:$S$210,$AH721,'Capex forecast'!$Q$7:$Q$210,"Repex")</f>
        <v>0</v>
      </c>
    </row>
    <row r="722" spans="2:45" ht="15">
      <c r="B722" s="6" t="s">
        <v>81</v>
      </c>
      <c r="C722" s="6" t="str">
        <f>INDEX('Raw demand forecast'!$M$7:$M$5830,MATCH($B722,'Raw demand forecast'!$B$7:$B$5830,0))</f>
        <v>No</v>
      </c>
      <c r="D722" s="6" t="str">
        <f>IF(COUNTIF($B$93:B722,$B722) = 1, "LV", IF(COUNTIF($B$93:B722,$B722) = 2, "HV", "ST"))</f>
        <v>ST</v>
      </c>
      <c r="E722" s="6" t="str">
        <f>INDEX('Demand forecast and growth rate'!$E$7:$E$273,MATCH($B722,'Demand forecast and growth rate'!$B$7:$B$273,0))</f>
        <v>Steady/falling</v>
      </c>
      <c r="F722" s="32">
        <f>SUMIFS('Capex forecast'!E$7:E$210,'Capex forecast'!$T$7:$T$210,'Allocation of site-spec costs'!$B722,'Capex forecast'!$S$7:$S$210,'Allocation of site-spec costs'!$D722,'Capex forecast'!$Q$7:$Q$210,"Customer Connection")</f>
        <v>0</v>
      </c>
      <c r="G722" s="32">
        <f>SUMIFS('Capex forecast'!F$7:F$210,'Capex forecast'!$T$7:$T$210,'Allocation of site-spec costs'!$B722,'Capex forecast'!$S$7:$S$210,'Allocation of site-spec costs'!$D722,'Capex forecast'!$Q$7:$Q$210,"Customer Connection")</f>
        <v>0</v>
      </c>
      <c r="H722" s="32">
        <f>SUMIFS('Capex forecast'!G$7:G$210,'Capex forecast'!$T$7:$T$210,'Allocation of site-spec costs'!$B722,'Capex forecast'!$S$7:$S$210,'Allocation of site-spec costs'!$D722,'Capex forecast'!$Q$7:$Q$210,"Customer Connection")</f>
        <v>0</v>
      </c>
      <c r="I722" s="32">
        <f>SUMIFS('Capex forecast'!H$7:H$210,'Capex forecast'!$T$7:$T$210,'Allocation of site-spec costs'!$B722,'Capex forecast'!$S$7:$S$210,'Allocation of site-spec costs'!$D722,'Capex forecast'!$Q$7:$Q$210,"Customer Connection")</f>
        <v>0</v>
      </c>
      <c r="J722" s="32">
        <f>SUMIFS('Capex forecast'!I$7:I$210,'Capex forecast'!$T$7:$T$210,'Allocation of site-spec costs'!$B722,'Capex forecast'!$S$7:$S$210,'Allocation of site-spec costs'!$D722,'Capex forecast'!$Q$7:$Q$210,"Customer Connection")</f>
        <v>0</v>
      </c>
      <c r="K722" s="32">
        <f>SUMIFS('Capex forecast'!J$7:J$210,'Capex forecast'!$T$7:$T$210,'Allocation of site-spec costs'!$B722,'Capex forecast'!$S$7:$S$210,'Allocation of site-spec costs'!$D722,'Capex forecast'!$Q$7:$Q$210,"Customer Connection")</f>
        <v>0</v>
      </c>
      <c r="L722" s="32">
        <f>SUMIFS('Capex forecast'!K$7:K$210,'Capex forecast'!$T$7:$T$210,'Allocation of site-spec costs'!$B722,'Capex forecast'!$S$7:$S$210,'Allocation of site-spec costs'!$D722,'Capex forecast'!$Q$7:$Q$210,"Customer Connection")</f>
        <v>0</v>
      </c>
      <c r="M722" s="32">
        <f>SUMIFS('Capex forecast'!L$7:L$210,'Capex forecast'!$T$7:$T$210,'Allocation of site-spec costs'!$B722,'Capex forecast'!$S$7:$S$210,'Allocation of site-spec costs'!$D722,'Capex forecast'!$Q$7:$Q$210,"Customer Connection")</f>
        <v>0</v>
      </c>
      <c r="N722" s="32">
        <f>SUMIFS('Capex forecast'!M$7:M$210,'Capex forecast'!$T$7:$T$210,'Allocation of site-spec costs'!$B722,'Capex forecast'!$S$7:$S$210,'Allocation of site-spec costs'!$D722,'Capex forecast'!$Q$7:$Q$210,"Customer Connection")</f>
        <v>0</v>
      </c>
      <c r="O722" s="32">
        <f>SUMIFS('Capex forecast'!N$7:N$210,'Capex forecast'!$T$7:$T$210,'Allocation of site-spec costs'!$B722,'Capex forecast'!$S$7:$S$210,'Allocation of site-spec costs'!$D722,'Capex forecast'!$Q$7:$Q$210,"Customer Connection")</f>
        <v>0</v>
      </c>
      <c r="Q722" s="6" t="s">
        <v>81</v>
      </c>
      <c r="R722" s="6" t="str">
        <f>INDEX('Raw demand forecast'!$M$7:$M$5830,MATCH($Q722,'Raw demand forecast'!$B$7:$B$5830,0))</f>
        <v>No</v>
      </c>
      <c r="S722" s="6" t="str">
        <f>IF(COUNTIF($Q$93:Q722,$B722) = 1, "LV", IF(COUNTIF($Q$93:Q722,$B722) = 2, "HV", "ST"))</f>
        <v>ST</v>
      </c>
      <c r="T722" s="6" t="str">
        <f>INDEX('Demand forecast and growth rate'!$E$7:$E$273,MATCH($Q722,'Demand forecast and growth rate'!$B$7:$B$273,0))</f>
        <v>Steady/falling</v>
      </c>
      <c r="U722" s="32">
        <f>SUMIFS('Capex forecast'!E$7:E$210,'Capex forecast'!$T$7:$T$210,$Q722,'Capex forecast'!$S$7:$S$210,$S722,'Capex forecast'!$Q$7:$Q$210,"Augex")</f>
        <v>0</v>
      </c>
      <c r="V722" s="32">
        <f>SUMIFS('Capex forecast'!F$7:F$210,'Capex forecast'!$T$7:$T$210,$Q722,'Capex forecast'!$S$7:$S$210,$S722,'Capex forecast'!$Q$7:$Q$210,"Augex")</f>
        <v>0</v>
      </c>
      <c r="W722" s="32">
        <f>SUMIFS('Capex forecast'!G$7:G$210,'Capex forecast'!$T$7:$T$210,$Q722,'Capex forecast'!$S$7:$S$210,$S722,'Capex forecast'!$Q$7:$Q$210,"Augex")</f>
        <v>0</v>
      </c>
      <c r="X722" s="32">
        <f>SUMIFS('Capex forecast'!H$7:H$210,'Capex forecast'!$T$7:$T$210,$Q722,'Capex forecast'!$S$7:$S$210,$S722,'Capex forecast'!$Q$7:$Q$210,"Augex")</f>
        <v>0</v>
      </c>
      <c r="Y722" s="32">
        <f>SUMIFS('Capex forecast'!I$7:I$210,'Capex forecast'!$T$7:$T$210,$Q722,'Capex forecast'!$S$7:$S$210,$S722,'Capex forecast'!$Q$7:$Q$210,"Augex")</f>
        <v>0</v>
      </c>
      <c r="Z722" s="32">
        <f>SUMIFS('Capex forecast'!J$7:J$210,'Capex forecast'!$T$7:$T$210,$Q722,'Capex forecast'!$S$7:$S$210,$S722,'Capex forecast'!$Q$7:$Q$210,"Augex")</f>
        <v>0</v>
      </c>
      <c r="AA722" s="32">
        <f>SUMIFS('Capex forecast'!K$7:K$210,'Capex forecast'!$T$7:$T$210,$Q722,'Capex forecast'!$S$7:$S$210,$S722,'Capex forecast'!$Q$7:$Q$210,"Augex")</f>
        <v>0</v>
      </c>
      <c r="AB722" s="32">
        <f>SUMIFS('Capex forecast'!L$7:L$210,'Capex forecast'!$T$7:$T$210,$Q722,'Capex forecast'!$S$7:$S$210,$S722,'Capex forecast'!$Q$7:$Q$210,"Augex")</f>
        <v>0</v>
      </c>
      <c r="AC722" s="32">
        <f>SUMIFS('Capex forecast'!M$7:M$210,'Capex forecast'!$T$7:$T$210,$Q722,'Capex forecast'!$S$7:$S$210,$S722,'Capex forecast'!$Q$7:$Q$210,"Augex")</f>
        <v>0</v>
      </c>
      <c r="AD722" s="32">
        <f>SUMIFS('Capex forecast'!N$7:N$210,'Capex forecast'!$T$7:$T$210,$Q722,'Capex forecast'!$S$7:$S$210,$S722,'Capex forecast'!$Q$7:$Q$210,"Augex")</f>
        <v>0</v>
      </c>
      <c r="AF722" s="6" t="s">
        <v>81</v>
      </c>
      <c r="AG722" s="6" t="str">
        <f>INDEX('Raw demand forecast'!$M$7:$M$5830,MATCH($Q722,'Raw demand forecast'!$B$7:$B$5830,0))</f>
        <v>No</v>
      </c>
      <c r="AH722" s="6" t="str">
        <f>IF(COUNTIF($AF$93:AF722,$B722) = 1, "LV", IF(COUNTIF($AF$93:AF722,$B722) = 2, "HV", "ST"))</f>
        <v>ST</v>
      </c>
      <c r="AI722" s="6" t="str">
        <f>INDEX('Demand forecast and growth rate'!$E$7:$E$273,MATCH($Q722,'Demand forecast and growth rate'!$B$7:$B$273,0))</f>
        <v>Steady/falling</v>
      </c>
      <c r="AJ722" s="53">
        <f>SUMIFS('Capex forecast'!E$7:E$210,'Capex forecast'!$T$7:$T$210,$AF722,'Capex forecast'!$S$7:$S$210,$AH722,'Capex forecast'!$Q$7:$Q$210,"Repex")</f>
        <v>0</v>
      </c>
      <c r="AK722" s="53">
        <f>SUMIFS('Capex forecast'!F$7:F$210,'Capex forecast'!$T$7:$T$210,$AF722,'Capex forecast'!$S$7:$S$210,$AH722,'Capex forecast'!$Q$7:$Q$210,"Repex")</f>
        <v>0</v>
      </c>
      <c r="AL722" s="53">
        <f>SUMIFS('Capex forecast'!G$7:G$210,'Capex forecast'!$T$7:$T$210,$AF722,'Capex forecast'!$S$7:$S$210,$AH722,'Capex forecast'!$Q$7:$Q$210,"Repex")</f>
        <v>0</v>
      </c>
      <c r="AM722" s="53">
        <f>SUMIFS('Capex forecast'!H$7:H$210,'Capex forecast'!$T$7:$T$210,$AF722,'Capex forecast'!$S$7:$S$210,$AH722,'Capex forecast'!$Q$7:$Q$210,"Repex")</f>
        <v>0</v>
      </c>
      <c r="AN722" s="53">
        <f>SUMIFS('Capex forecast'!I$7:I$210,'Capex forecast'!$T$7:$T$210,$AF722,'Capex forecast'!$S$7:$S$210,$AH722,'Capex forecast'!$Q$7:$Q$210,"Repex")</f>
        <v>0</v>
      </c>
      <c r="AO722" s="53">
        <f>SUMIFS('Capex forecast'!J$7:J$210,'Capex forecast'!$T$7:$T$210,$AF722,'Capex forecast'!$S$7:$S$210,$AH722,'Capex forecast'!$Q$7:$Q$210,"Repex")</f>
        <v>0</v>
      </c>
      <c r="AP722" s="53">
        <f>SUMIFS('Capex forecast'!K$7:K$210,'Capex forecast'!$T$7:$T$210,$AF722,'Capex forecast'!$S$7:$S$210,$AH722,'Capex forecast'!$Q$7:$Q$210,"Repex")</f>
        <v>0</v>
      </c>
      <c r="AQ722" s="53">
        <f>SUMIFS('Capex forecast'!L$7:L$210,'Capex forecast'!$T$7:$T$210,$AF722,'Capex forecast'!$S$7:$S$210,$AH722,'Capex forecast'!$Q$7:$Q$210,"Repex")</f>
        <v>0</v>
      </c>
      <c r="AR722" s="53">
        <f>SUMIFS('Capex forecast'!M$7:M$210,'Capex forecast'!$T$7:$T$210,$AF722,'Capex forecast'!$S$7:$S$210,$AH722,'Capex forecast'!$Q$7:$Q$210,"Repex")</f>
        <v>0</v>
      </c>
      <c r="AS722" s="53">
        <f>SUMIFS('Capex forecast'!N$7:N$210,'Capex forecast'!$T$7:$T$210,$AF722,'Capex forecast'!$S$7:$S$210,$AH722,'Capex forecast'!$Q$7:$Q$210,"Repex")</f>
        <v>0</v>
      </c>
    </row>
    <row r="723" spans="2:45" ht="15">
      <c r="B723" s="6" t="s">
        <v>28</v>
      </c>
      <c r="C723" s="6" t="str">
        <f>INDEX('Raw demand forecast'!$M$7:$M$5830,MATCH($B723,'Raw demand forecast'!$B$7:$B$5830,0))</f>
        <v>No</v>
      </c>
      <c r="D723" s="6" t="str">
        <f>IF(COUNTIF($B$93:B723,$B723) = 1, "LV", IF(COUNTIF($B$93:B723,$B723) = 2, "HV", "ST"))</f>
        <v>ST</v>
      </c>
      <c r="E723" s="6" t="str">
        <f>INDEX('Demand forecast and growth rate'!$E$7:$E$273,MATCH($B723,'Demand forecast and growth rate'!$B$7:$B$273,0))</f>
        <v>Steady/falling</v>
      </c>
      <c r="F723" s="32">
        <f>SUMIFS('Capex forecast'!E$7:E$210,'Capex forecast'!$T$7:$T$210,'Allocation of site-spec costs'!$B723,'Capex forecast'!$S$7:$S$210,'Allocation of site-spec costs'!$D723,'Capex forecast'!$Q$7:$Q$210,"Customer Connection")</f>
        <v>0</v>
      </c>
      <c r="G723" s="32">
        <f>SUMIFS('Capex forecast'!F$7:F$210,'Capex forecast'!$T$7:$T$210,'Allocation of site-spec costs'!$B723,'Capex forecast'!$S$7:$S$210,'Allocation of site-spec costs'!$D723,'Capex forecast'!$Q$7:$Q$210,"Customer Connection")</f>
        <v>0</v>
      </c>
      <c r="H723" s="32">
        <f>SUMIFS('Capex forecast'!G$7:G$210,'Capex forecast'!$T$7:$T$210,'Allocation of site-spec costs'!$B723,'Capex forecast'!$S$7:$S$210,'Allocation of site-spec costs'!$D723,'Capex forecast'!$Q$7:$Q$210,"Customer Connection")</f>
        <v>0</v>
      </c>
      <c r="I723" s="32">
        <f>SUMIFS('Capex forecast'!H$7:H$210,'Capex forecast'!$T$7:$T$210,'Allocation of site-spec costs'!$B723,'Capex forecast'!$S$7:$S$210,'Allocation of site-spec costs'!$D723,'Capex forecast'!$Q$7:$Q$210,"Customer Connection")</f>
        <v>0</v>
      </c>
      <c r="J723" s="32">
        <f>SUMIFS('Capex forecast'!I$7:I$210,'Capex forecast'!$T$7:$T$210,'Allocation of site-spec costs'!$B723,'Capex forecast'!$S$7:$S$210,'Allocation of site-spec costs'!$D723,'Capex forecast'!$Q$7:$Q$210,"Customer Connection")</f>
        <v>0</v>
      </c>
      <c r="K723" s="32">
        <f>SUMIFS('Capex forecast'!J$7:J$210,'Capex forecast'!$T$7:$T$210,'Allocation of site-spec costs'!$B723,'Capex forecast'!$S$7:$S$210,'Allocation of site-spec costs'!$D723,'Capex forecast'!$Q$7:$Q$210,"Customer Connection")</f>
        <v>0</v>
      </c>
      <c r="L723" s="32">
        <f>SUMIFS('Capex forecast'!K$7:K$210,'Capex forecast'!$T$7:$T$210,'Allocation of site-spec costs'!$B723,'Capex forecast'!$S$7:$S$210,'Allocation of site-spec costs'!$D723,'Capex forecast'!$Q$7:$Q$210,"Customer Connection")</f>
        <v>0</v>
      </c>
      <c r="M723" s="32">
        <f>SUMIFS('Capex forecast'!L$7:L$210,'Capex forecast'!$T$7:$T$210,'Allocation of site-spec costs'!$B723,'Capex forecast'!$S$7:$S$210,'Allocation of site-spec costs'!$D723,'Capex forecast'!$Q$7:$Q$210,"Customer Connection")</f>
        <v>0</v>
      </c>
      <c r="N723" s="32">
        <f>SUMIFS('Capex forecast'!M$7:M$210,'Capex forecast'!$T$7:$T$210,'Allocation of site-spec costs'!$B723,'Capex forecast'!$S$7:$S$210,'Allocation of site-spec costs'!$D723,'Capex forecast'!$Q$7:$Q$210,"Customer Connection")</f>
        <v>0</v>
      </c>
      <c r="O723" s="32">
        <f>SUMIFS('Capex forecast'!N$7:N$210,'Capex forecast'!$T$7:$T$210,'Allocation of site-spec costs'!$B723,'Capex forecast'!$S$7:$S$210,'Allocation of site-spec costs'!$D723,'Capex forecast'!$Q$7:$Q$210,"Customer Connection")</f>
        <v>0</v>
      </c>
      <c r="Q723" s="6" t="s">
        <v>28</v>
      </c>
      <c r="R723" s="6" t="str">
        <f>INDEX('Raw demand forecast'!$M$7:$M$5830,MATCH($Q723,'Raw demand forecast'!$B$7:$B$5830,0))</f>
        <v>No</v>
      </c>
      <c r="S723" s="6" t="str">
        <f>IF(COUNTIF($Q$93:Q723,$B723) = 1, "LV", IF(COUNTIF($Q$93:Q723,$B723) = 2, "HV", "ST"))</f>
        <v>ST</v>
      </c>
      <c r="T723" s="6" t="str">
        <f>INDEX('Demand forecast and growth rate'!$E$7:$E$273,MATCH($Q723,'Demand forecast and growth rate'!$B$7:$B$273,0))</f>
        <v>Steady/falling</v>
      </c>
      <c r="U723" s="32">
        <f>SUMIFS('Capex forecast'!E$7:E$210,'Capex forecast'!$T$7:$T$210,$Q723,'Capex forecast'!$S$7:$S$210,$S723,'Capex forecast'!$Q$7:$Q$210,"Augex")</f>
        <v>0</v>
      </c>
      <c r="V723" s="32">
        <f>SUMIFS('Capex forecast'!F$7:F$210,'Capex forecast'!$T$7:$T$210,$Q723,'Capex forecast'!$S$7:$S$210,$S723,'Capex forecast'!$Q$7:$Q$210,"Augex")</f>
        <v>0</v>
      </c>
      <c r="W723" s="32">
        <f>SUMIFS('Capex forecast'!G$7:G$210,'Capex forecast'!$T$7:$T$210,$Q723,'Capex forecast'!$S$7:$S$210,$S723,'Capex forecast'!$Q$7:$Q$210,"Augex")</f>
        <v>0</v>
      </c>
      <c r="X723" s="32">
        <f>SUMIFS('Capex forecast'!H$7:H$210,'Capex forecast'!$T$7:$T$210,$Q723,'Capex forecast'!$S$7:$S$210,$S723,'Capex forecast'!$Q$7:$Q$210,"Augex")</f>
        <v>0</v>
      </c>
      <c r="Y723" s="32">
        <f>SUMIFS('Capex forecast'!I$7:I$210,'Capex forecast'!$T$7:$T$210,$Q723,'Capex forecast'!$S$7:$S$210,$S723,'Capex forecast'!$Q$7:$Q$210,"Augex")</f>
        <v>0</v>
      </c>
      <c r="Z723" s="32">
        <f>SUMIFS('Capex forecast'!J$7:J$210,'Capex forecast'!$T$7:$T$210,$Q723,'Capex forecast'!$S$7:$S$210,$S723,'Capex forecast'!$Q$7:$Q$210,"Augex")</f>
        <v>0</v>
      </c>
      <c r="AA723" s="32">
        <f>SUMIFS('Capex forecast'!K$7:K$210,'Capex forecast'!$T$7:$T$210,$Q723,'Capex forecast'!$S$7:$S$210,$S723,'Capex forecast'!$Q$7:$Q$210,"Augex")</f>
        <v>0</v>
      </c>
      <c r="AB723" s="32">
        <f>SUMIFS('Capex forecast'!L$7:L$210,'Capex forecast'!$T$7:$T$210,$Q723,'Capex forecast'!$S$7:$S$210,$S723,'Capex forecast'!$Q$7:$Q$210,"Augex")</f>
        <v>0</v>
      </c>
      <c r="AC723" s="32">
        <f>SUMIFS('Capex forecast'!M$7:M$210,'Capex forecast'!$T$7:$T$210,$Q723,'Capex forecast'!$S$7:$S$210,$S723,'Capex forecast'!$Q$7:$Q$210,"Augex")</f>
        <v>0</v>
      </c>
      <c r="AD723" s="32">
        <f>SUMIFS('Capex forecast'!N$7:N$210,'Capex forecast'!$T$7:$T$210,$Q723,'Capex forecast'!$S$7:$S$210,$S723,'Capex forecast'!$Q$7:$Q$210,"Augex")</f>
        <v>0</v>
      </c>
      <c r="AF723" s="6" t="s">
        <v>28</v>
      </c>
      <c r="AG723" s="6" t="str">
        <f>INDEX('Raw demand forecast'!$M$7:$M$5830,MATCH($Q723,'Raw demand forecast'!$B$7:$B$5830,0))</f>
        <v>No</v>
      </c>
      <c r="AH723" s="6" t="str">
        <f>IF(COUNTIF($AF$93:AF723,$B723) = 1, "LV", IF(COUNTIF($AF$93:AF723,$B723) = 2, "HV", "ST"))</f>
        <v>ST</v>
      </c>
      <c r="AI723" s="6" t="str">
        <f>INDEX('Demand forecast and growth rate'!$E$7:$E$273,MATCH($Q723,'Demand forecast and growth rate'!$B$7:$B$273,0))</f>
        <v>Steady/falling</v>
      </c>
      <c r="AJ723" s="53">
        <f>SUMIFS('Capex forecast'!E$7:E$210,'Capex forecast'!$T$7:$T$210,$AF723,'Capex forecast'!$S$7:$S$210,$AH723,'Capex forecast'!$Q$7:$Q$210,"Repex")</f>
        <v>0</v>
      </c>
      <c r="AK723" s="53">
        <f>SUMIFS('Capex forecast'!F$7:F$210,'Capex forecast'!$T$7:$T$210,$AF723,'Capex forecast'!$S$7:$S$210,$AH723,'Capex forecast'!$Q$7:$Q$210,"Repex")</f>
        <v>0</v>
      </c>
      <c r="AL723" s="53">
        <f>SUMIFS('Capex forecast'!G$7:G$210,'Capex forecast'!$T$7:$T$210,$AF723,'Capex forecast'!$S$7:$S$210,$AH723,'Capex forecast'!$Q$7:$Q$210,"Repex")</f>
        <v>0</v>
      </c>
      <c r="AM723" s="53">
        <f>SUMIFS('Capex forecast'!H$7:H$210,'Capex forecast'!$T$7:$T$210,$AF723,'Capex forecast'!$S$7:$S$210,$AH723,'Capex forecast'!$Q$7:$Q$210,"Repex")</f>
        <v>0</v>
      </c>
      <c r="AN723" s="53">
        <f>SUMIFS('Capex forecast'!I$7:I$210,'Capex forecast'!$T$7:$T$210,$AF723,'Capex forecast'!$S$7:$S$210,$AH723,'Capex forecast'!$Q$7:$Q$210,"Repex")</f>
        <v>0</v>
      </c>
      <c r="AO723" s="53">
        <f>SUMIFS('Capex forecast'!J$7:J$210,'Capex forecast'!$T$7:$T$210,$AF723,'Capex forecast'!$S$7:$S$210,$AH723,'Capex forecast'!$Q$7:$Q$210,"Repex")</f>
        <v>0</v>
      </c>
      <c r="AP723" s="53">
        <f>SUMIFS('Capex forecast'!K$7:K$210,'Capex forecast'!$T$7:$T$210,$AF723,'Capex forecast'!$S$7:$S$210,$AH723,'Capex forecast'!$Q$7:$Q$210,"Repex")</f>
        <v>0</v>
      </c>
      <c r="AQ723" s="53">
        <f>SUMIFS('Capex forecast'!L$7:L$210,'Capex forecast'!$T$7:$T$210,$AF723,'Capex forecast'!$S$7:$S$210,$AH723,'Capex forecast'!$Q$7:$Q$210,"Repex")</f>
        <v>0</v>
      </c>
      <c r="AR723" s="53">
        <f>SUMIFS('Capex forecast'!M$7:M$210,'Capex forecast'!$T$7:$T$210,$AF723,'Capex forecast'!$S$7:$S$210,$AH723,'Capex forecast'!$Q$7:$Q$210,"Repex")</f>
        <v>0</v>
      </c>
      <c r="AS723" s="53">
        <f>SUMIFS('Capex forecast'!N$7:N$210,'Capex forecast'!$T$7:$T$210,$AF723,'Capex forecast'!$S$7:$S$210,$AH723,'Capex forecast'!$Q$7:$Q$210,"Repex")</f>
        <v>0</v>
      </c>
    </row>
    <row r="724" spans="2:45" ht="15">
      <c r="B724" s="6" t="s">
        <v>98</v>
      </c>
      <c r="C724" s="6" t="str">
        <f>INDEX('Raw demand forecast'!$M$7:$M$5830,MATCH($B724,'Raw demand forecast'!$B$7:$B$5830,0))</f>
        <v>No</v>
      </c>
      <c r="D724" s="6" t="str">
        <f>IF(COUNTIF($B$93:B724,$B724) = 1, "LV", IF(COUNTIF($B$93:B724,$B724) = 2, "HV", "ST"))</f>
        <v>ST</v>
      </c>
      <c r="E724" s="6" t="str">
        <f>INDEX('Demand forecast and growth rate'!$E$7:$E$273,MATCH($B724,'Demand forecast and growth rate'!$B$7:$B$273,0))</f>
        <v>Small growth</v>
      </c>
      <c r="F724" s="32">
        <f>SUMIFS('Capex forecast'!E$7:E$210,'Capex forecast'!$T$7:$T$210,'Allocation of site-spec costs'!$B724,'Capex forecast'!$S$7:$S$210,'Allocation of site-spec costs'!$D724,'Capex forecast'!$Q$7:$Q$210,"Customer Connection")</f>
        <v>0</v>
      </c>
      <c r="G724" s="32">
        <f>SUMIFS('Capex forecast'!F$7:F$210,'Capex forecast'!$T$7:$T$210,'Allocation of site-spec costs'!$B724,'Capex forecast'!$S$7:$S$210,'Allocation of site-spec costs'!$D724,'Capex forecast'!$Q$7:$Q$210,"Customer Connection")</f>
        <v>0</v>
      </c>
      <c r="H724" s="32">
        <f>SUMIFS('Capex forecast'!G$7:G$210,'Capex forecast'!$T$7:$T$210,'Allocation of site-spec costs'!$B724,'Capex forecast'!$S$7:$S$210,'Allocation of site-spec costs'!$D724,'Capex forecast'!$Q$7:$Q$210,"Customer Connection")</f>
        <v>0</v>
      </c>
      <c r="I724" s="32">
        <f>SUMIFS('Capex forecast'!H$7:H$210,'Capex forecast'!$T$7:$T$210,'Allocation of site-spec costs'!$B724,'Capex forecast'!$S$7:$S$210,'Allocation of site-spec costs'!$D724,'Capex forecast'!$Q$7:$Q$210,"Customer Connection")</f>
        <v>0</v>
      </c>
      <c r="J724" s="32">
        <f>SUMIFS('Capex forecast'!I$7:I$210,'Capex forecast'!$T$7:$T$210,'Allocation of site-spec costs'!$B724,'Capex forecast'!$S$7:$S$210,'Allocation of site-spec costs'!$D724,'Capex forecast'!$Q$7:$Q$210,"Customer Connection")</f>
        <v>0</v>
      </c>
      <c r="K724" s="32">
        <f>SUMIFS('Capex forecast'!J$7:J$210,'Capex forecast'!$T$7:$T$210,'Allocation of site-spec costs'!$B724,'Capex forecast'!$S$7:$S$210,'Allocation of site-spec costs'!$D724,'Capex forecast'!$Q$7:$Q$210,"Customer Connection")</f>
        <v>0</v>
      </c>
      <c r="L724" s="32">
        <f>SUMIFS('Capex forecast'!K$7:K$210,'Capex forecast'!$T$7:$T$210,'Allocation of site-spec costs'!$B724,'Capex forecast'!$S$7:$S$210,'Allocation of site-spec costs'!$D724,'Capex forecast'!$Q$7:$Q$210,"Customer Connection")</f>
        <v>0</v>
      </c>
      <c r="M724" s="32">
        <f>SUMIFS('Capex forecast'!L$7:L$210,'Capex forecast'!$T$7:$T$210,'Allocation of site-spec costs'!$B724,'Capex forecast'!$S$7:$S$210,'Allocation of site-spec costs'!$D724,'Capex forecast'!$Q$7:$Q$210,"Customer Connection")</f>
        <v>0</v>
      </c>
      <c r="N724" s="32">
        <f>SUMIFS('Capex forecast'!M$7:M$210,'Capex forecast'!$T$7:$T$210,'Allocation of site-spec costs'!$B724,'Capex forecast'!$S$7:$S$210,'Allocation of site-spec costs'!$D724,'Capex forecast'!$Q$7:$Q$210,"Customer Connection")</f>
        <v>0</v>
      </c>
      <c r="O724" s="32">
        <f>SUMIFS('Capex forecast'!N$7:N$210,'Capex forecast'!$T$7:$T$210,'Allocation of site-spec costs'!$B724,'Capex forecast'!$S$7:$S$210,'Allocation of site-spec costs'!$D724,'Capex forecast'!$Q$7:$Q$210,"Customer Connection")</f>
        <v>0</v>
      </c>
      <c r="Q724" s="6" t="s">
        <v>98</v>
      </c>
      <c r="R724" s="6" t="str">
        <f>INDEX('Raw demand forecast'!$M$7:$M$5830,MATCH($Q724,'Raw demand forecast'!$B$7:$B$5830,0))</f>
        <v>No</v>
      </c>
      <c r="S724" s="6" t="str">
        <f>IF(COUNTIF($Q$93:Q724,$B724) = 1, "LV", IF(COUNTIF($Q$93:Q724,$B724) = 2, "HV", "ST"))</f>
        <v>ST</v>
      </c>
      <c r="T724" s="6" t="str">
        <f>INDEX('Demand forecast and growth rate'!$E$7:$E$273,MATCH($Q724,'Demand forecast and growth rate'!$B$7:$B$273,0))</f>
        <v>Small growth</v>
      </c>
      <c r="U724" s="32">
        <f>SUMIFS('Capex forecast'!E$7:E$210,'Capex forecast'!$T$7:$T$210,$Q724,'Capex forecast'!$S$7:$S$210,$S724,'Capex forecast'!$Q$7:$Q$210,"Augex")</f>
        <v>0</v>
      </c>
      <c r="V724" s="32">
        <f>SUMIFS('Capex forecast'!F$7:F$210,'Capex forecast'!$T$7:$T$210,$Q724,'Capex forecast'!$S$7:$S$210,$S724,'Capex forecast'!$Q$7:$Q$210,"Augex")</f>
        <v>0</v>
      </c>
      <c r="W724" s="32">
        <f>SUMIFS('Capex forecast'!G$7:G$210,'Capex forecast'!$T$7:$T$210,$Q724,'Capex forecast'!$S$7:$S$210,$S724,'Capex forecast'!$Q$7:$Q$210,"Augex")</f>
        <v>0</v>
      </c>
      <c r="X724" s="32">
        <f>SUMIFS('Capex forecast'!H$7:H$210,'Capex forecast'!$T$7:$T$210,$Q724,'Capex forecast'!$S$7:$S$210,$S724,'Capex forecast'!$Q$7:$Q$210,"Augex")</f>
        <v>0</v>
      </c>
      <c r="Y724" s="32">
        <f>SUMIFS('Capex forecast'!I$7:I$210,'Capex forecast'!$T$7:$T$210,$Q724,'Capex forecast'!$S$7:$S$210,$S724,'Capex forecast'!$Q$7:$Q$210,"Augex")</f>
        <v>0</v>
      </c>
      <c r="Z724" s="32">
        <f>SUMIFS('Capex forecast'!J$7:J$210,'Capex forecast'!$T$7:$T$210,$Q724,'Capex forecast'!$S$7:$S$210,$S724,'Capex forecast'!$Q$7:$Q$210,"Augex")</f>
        <v>0</v>
      </c>
      <c r="AA724" s="32">
        <f>SUMIFS('Capex forecast'!K$7:K$210,'Capex forecast'!$T$7:$T$210,$Q724,'Capex forecast'!$S$7:$S$210,$S724,'Capex forecast'!$Q$7:$Q$210,"Augex")</f>
        <v>0</v>
      </c>
      <c r="AB724" s="32">
        <f>SUMIFS('Capex forecast'!L$7:L$210,'Capex forecast'!$T$7:$T$210,$Q724,'Capex forecast'!$S$7:$S$210,$S724,'Capex forecast'!$Q$7:$Q$210,"Augex")</f>
        <v>0</v>
      </c>
      <c r="AC724" s="32">
        <f>SUMIFS('Capex forecast'!M$7:M$210,'Capex forecast'!$T$7:$T$210,$Q724,'Capex forecast'!$S$7:$S$210,$S724,'Capex forecast'!$Q$7:$Q$210,"Augex")</f>
        <v>0</v>
      </c>
      <c r="AD724" s="32">
        <f>SUMIFS('Capex forecast'!N$7:N$210,'Capex forecast'!$T$7:$T$210,$Q724,'Capex forecast'!$S$7:$S$210,$S724,'Capex forecast'!$Q$7:$Q$210,"Augex")</f>
        <v>0</v>
      </c>
      <c r="AF724" s="6" t="s">
        <v>98</v>
      </c>
      <c r="AG724" s="6" t="str">
        <f>INDEX('Raw demand forecast'!$M$7:$M$5830,MATCH($Q724,'Raw demand forecast'!$B$7:$B$5830,0))</f>
        <v>No</v>
      </c>
      <c r="AH724" s="6" t="str">
        <f>IF(COUNTIF($AF$93:AF724,$B724) = 1, "LV", IF(COUNTIF($AF$93:AF724,$B724) = 2, "HV", "ST"))</f>
        <v>ST</v>
      </c>
      <c r="AI724" s="6" t="str">
        <f>INDEX('Demand forecast and growth rate'!$E$7:$E$273,MATCH($Q724,'Demand forecast and growth rate'!$B$7:$B$273,0))</f>
        <v>Small growth</v>
      </c>
      <c r="AJ724" s="53">
        <f>SUMIFS('Capex forecast'!E$7:E$210,'Capex forecast'!$T$7:$T$210,$AF724,'Capex forecast'!$S$7:$S$210,$AH724,'Capex forecast'!$Q$7:$Q$210,"Repex")</f>
        <v>0</v>
      </c>
      <c r="AK724" s="53">
        <f>SUMIFS('Capex forecast'!F$7:F$210,'Capex forecast'!$T$7:$T$210,$AF724,'Capex forecast'!$S$7:$S$210,$AH724,'Capex forecast'!$Q$7:$Q$210,"Repex")</f>
        <v>0</v>
      </c>
      <c r="AL724" s="53">
        <f>SUMIFS('Capex forecast'!G$7:G$210,'Capex forecast'!$T$7:$T$210,$AF724,'Capex forecast'!$S$7:$S$210,$AH724,'Capex forecast'!$Q$7:$Q$210,"Repex")</f>
        <v>0</v>
      </c>
      <c r="AM724" s="53">
        <f>SUMIFS('Capex forecast'!H$7:H$210,'Capex forecast'!$T$7:$T$210,$AF724,'Capex forecast'!$S$7:$S$210,$AH724,'Capex forecast'!$Q$7:$Q$210,"Repex")</f>
        <v>0</v>
      </c>
      <c r="AN724" s="53">
        <f>SUMIFS('Capex forecast'!I$7:I$210,'Capex forecast'!$T$7:$T$210,$AF724,'Capex forecast'!$S$7:$S$210,$AH724,'Capex forecast'!$Q$7:$Q$210,"Repex")</f>
        <v>0</v>
      </c>
      <c r="AO724" s="53">
        <f>SUMIFS('Capex forecast'!J$7:J$210,'Capex forecast'!$T$7:$T$210,$AF724,'Capex forecast'!$S$7:$S$210,$AH724,'Capex forecast'!$Q$7:$Q$210,"Repex")</f>
        <v>0</v>
      </c>
      <c r="AP724" s="53">
        <f>SUMIFS('Capex forecast'!K$7:K$210,'Capex forecast'!$T$7:$T$210,$AF724,'Capex forecast'!$S$7:$S$210,$AH724,'Capex forecast'!$Q$7:$Q$210,"Repex")</f>
        <v>0</v>
      </c>
      <c r="AQ724" s="53">
        <f>SUMIFS('Capex forecast'!L$7:L$210,'Capex forecast'!$T$7:$T$210,$AF724,'Capex forecast'!$S$7:$S$210,$AH724,'Capex forecast'!$Q$7:$Q$210,"Repex")</f>
        <v>0</v>
      </c>
      <c r="AR724" s="53">
        <f>SUMIFS('Capex forecast'!M$7:M$210,'Capex forecast'!$T$7:$T$210,$AF724,'Capex forecast'!$S$7:$S$210,$AH724,'Capex forecast'!$Q$7:$Q$210,"Repex")</f>
        <v>0</v>
      </c>
      <c r="AS724" s="53">
        <f>SUMIFS('Capex forecast'!N$7:N$210,'Capex forecast'!$T$7:$T$210,$AF724,'Capex forecast'!$S$7:$S$210,$AH724,'Capex forecast'!$Q$7:$Q$210,"Repex")</f>
        <v>0</v>
      </c>
    </row>
    <row r="725" spans="2:45" ht="15">
      <c r="B725" s="6" t="s">
        <v>104</v>
      </c>
      <c r="C725" s="6" t="str">
        <f>INDEX('Raw demand forecast'!$M$7:$M$5830,MATCH($B725,'Raw demand forecast'!$B$7:$B$5830,0))</f>
        <v>No</v>
      </c>
      <c r="D725" s="6" t="str">
        <f>IF(COUNTIF($B$93:B725,$B725) = 1, "LV", IF(COUNTIF($B$93:B725,$B725) = 2, "HV", "ST"))</f>
        <v>ST</v>
      </c>
      <c r="E725" s="6" t="str">
        <f>INDEX('Demand forecast and growth rate'!$E$7:$E$273,MATCH($B725,'Demand forecast and growth rate'!$B$7:$B$273,0))</f>
        <v>Small growth</v>
      </c>
      <c r="F725" s="32">
        <f>SUMIFS('Capex forecast'!E$7:E$210,'Capex forecast'!$T$7:$T$210,'Allocation of site-spec costs'!$B725,'Capex forecast'!$S$7:$S$210,'Allocation of site-spec costs'!$D725,'Capex forecast'!$Q$7:$Q$210,"Customer Connection")</f>
        <v>0</v>
      </c>
      <c r="G725" s="32">
        <f>SUMIFS('Capex forecast'!F$7:F$210,'Capex forecast'!$T$7:$T$210,'Allocation of site-spec costs'!$B725,'Capex forecast'!$S$7:$S$210,'Allocation of site-spec costs'!$D725,'Capex forecast'!$Q$7:$Q$210,"Customer Connection")</f>
        <v>0</v>
      </c>
      <c r="H725" s="32">
        <f>SUMIFS('Capex forecast'!G$7:G$210,'Capex forecast'!$T$7:$T$210,'Allocation of site-spec costs'!$B725,'Capex forecast'!$S$7:$S$210,'Allocation of site-spec costs'!$D725,'Capex forecast'!$Q$7:$Q$210,"Customer Connection")</f>
        <v>0</v>
      </c>
      <c r="I725" s="32">
        <f>SUMIFS('Capex forecast'!H$7:H$210,'Capex forecast'!$T$7:$T$210,'Allocation of site-spec costs'!$B725,'Capex forecast'!$S$7:$S$210,'Allocation of site-spec costs'!$D725,'Capex forecast'!$Q$7:$Q$210,"Customer Connection")</f>
        <v>0</v>
      </c>
      <c r="J725" s="32">
        <f>SUMIFS('Capex forecast'!I$7:I$210,'Capex forecast'!$T$7:$T$210,'Allocation of site-spec costs'!$B725,'Capex forecast'!$S$7:$S$210,'Allocation of site-spec costs'!$D725,'Capex forecast'!$Q$7:$Q$210,"Customer Connection")</f>
        <v>0</v>
      </c>
      <c r="K725" s="32">
        <f>SUMIFS('Capex forecast'!J$7:J$210,'Capex forecast'!$T$7:$T$210,'Allocation of site-spec costs'!$B725,'Capex forecast'!$S$7:$S$210,'Allocation of site-spec costs'!$D725,'Capex forecast'!$Q$7:$Q$210,"Customer Connection")</f>
        <v>0</v>
      </c>
      <c r="L725" s="32">
        <f>SUMIFS('Capex forecast'!K$7:K$210,'Capex forecast'!$T$7:$T$210,'Allocation of site-spec costs'!$B725,'Capex forecast'!$S$7:$S$210,'Allocation of site-spec costs'!$D725,'Capex forecast'!$Q$7:$Q$210,"Customer Connection")</f>
        <v>0</v>
      </c>
      <c r="M725" s="32">
        <f>SUMIFS('Capex forecast'!L$7:L$210,'Capex forecast'!$T$7:$T$210,'Allocation of site-spec costs'!$B725,'Capex forecast'!$S$7:$S$210,'Allocation of site-spec costs'!$D725,'Capex forecast'!$Q$7:$Q$210,"Customer Connection")</f>
        <v>0</v>
      </c>
      <c r="N725" s="32">
        <f>SUMIFS('Capex forecast'!M$7:M$210,'Capex forecast'!$T$7:$T$210,'Allocation of site-spec costs'!$B725,'Capex forecast'!$S$7:$S$210,'Allocation of site-spec costs'!$D725,'Capex forecast'!$Q$7:$Q$210,"Customer Connection")</f>
        <v>0</v>
      </c>
      <c r="O725" s="32">
        <f>SUMIFS('Capex forecast'!N$7:N$210,'Capex forecast'!$T$7:$T$210,'Allocation of site-spec costs'!$B725,'Capex forecast'!$S$7:$S$210,'Allocation of site-spec costs'!$D725,'Capex forecast'!$Q$7:$Q$210,"Customer Connection")</f>
        <v>0</v>
      </c>
      <c r="Q725" s="6" t="s">
        <v>104</v>
      </c>
      <c r="R725" s="6" t="str">
        <f>INDEX('Raw demand forecast'!$M$7:$M$5830,MATCH($Q725,'Raw demand forecast'!$B$7:$B$5830,0))</f>
        <v>No</v>
      </c>
      <c r="S725" s="6" t="str">
        <f>IF(COUNTIF($Q$93:Q725,$B725) = 1, "LV", IF(COUNTIF($Q$93:Q725,$B725) = 2, "HV", "ST"))</f>
        <v>ST</v>
      </c>
      <c r="T725" s="6" t="str">
        <f>INDEX('Demand forecast and growth rate'!$E$7:$E$273,MATCH($Q725,'Demand forecast and growth rate'!$B$7:$B$273,0))</f>
        <v>Small growth</v>
      </c>
      <c r="U725" s="32">
        <f>SUMIFS('Capex forecast'!E$7:E$210,'Capex forecast'!$T$7:$T$210,$Q725,'Capex forecast'!$S$7:$S$210,$S725,'Capex forecast'!$Q$7:$Q$210,"Augex")</f>
        <v>0</v>
      </c>
      <c r="V725" s="32">
        <f>SUMIFS('Capex forecast'!F$7:F$210,'Capex forecast'!$T$7:$T$210,$Q725,'Capex forecast'!$S$7:$S$210,$S725,'Capex forecast'!$Q$7:$Q$210,"Augex")</f>
        <v>0</v>
      </c>
      <c r="W725" s="32">
        <f>SUMIFS('Capex forecast'!G$7:G$210,'Capex forecast'!$T$7:$T$210,$Q725,'Capex forecast'!$S$7:$S$210,$S725,'Capex forecast'!$Q$7:$Q$210,"Augex")</f>
        <v>0</v>
      </c>
      <c r="X725" s="32">
        <f>SUMIFS('Capex forecast'!H$7:H$210,'Capex forecast'!$T$7:$T$210,$Q725,'Capex forecast'!$S$7:$S$210,$S725,'Capex forecast'!$Q$7:$Q$210,"Augex")</f>
        <v>0</v>
      </c>
      <c r="Y725" s="32">
        <f>SUMIFS('Capex forecast'!I$7:I$210,'Capex forecast'!$T$7:$T$210,$Q725,'Capex forecast'!$S$7:$S$210,$S725,'Capex forecast'!$Q$7:$Q$210,"Augex")</f>
        <v>0</v>
      </c>
      <c r="Z725" s="32">
        <f>SUMIFS('Capex forecast'!J$7:J$210,'Capex forecast'!$T$7:$T$210,$Q725,'Capex forecast'!$S$7:$S$210,$S725,'Capex forecast'!$Q$7:$Q$210,"Augex")</f>
        <v>0</v>
      </c>
      <c r="AA725" s="32">
        <f>SUMIFS('Capex forecast'!K$7:K$210,'Capex forecast'!$T$7:$T$210,$Q725,'Capex forecast'!$S$7:$S$210,$S725,'Capex forecast'!$Q$7:$Q$210,"Augex")</f>
        <v>0</v>
      </c>
      <c r="AB725" s="32">
        <f>SUMIFS('Capex forecast'!L$7:L$210,'Capex forecast'!$T$7:$T$210,$Q725,'Capex forecast'!$S$7:$S$210,$S725,'Capex forecast'!$Q$7:$Q$210,"Augex")</f>
        <v>0</v>
      </c>
      <c r="AC725" s="32">
        <f>SUMIFS('Capex forecast'!M$7:M$210,'Capex forecast'!$T$7:$T$210,$Q725,'Capex forecast'!$S$7:$S$210,$S725,'Capex forecast'!$Q$7:$Q$210,"Augex")</f>
        <v>0</v>
      </c>
      <c r="AD725" s="32">
        <f>SUMIFS('Capex forecast'!N$7:N$210,'Capex forecast'!$T$7:$T$210,$Q725,'Capex forecast'!$S$7:$S$210,$S725,'Capex forecast'!$Q$7:$Q$210,"Augex")</f>
        <v>0</v>
      </c>
      <c r="AF725" s="6" t="s">
        <v>104</v>
      </c>
      <c r="AG725" s="6" t="str">
        <f>INDEX('Raw demand forecast'!$M$7:$M$5830,MATCH($Q725,'Raw demand forecast'!$B$7:$B$5830,0))</f>
        <v>No</v>
      </c>
      <c r="AH725" s="6" t="str">
        <f>IF(COUNTIF($AF$93:AF725,$B725) = 1, "LV", IF(COUNTIF($AF$93:AF725,$B725) = 2, "HV", "ST"))</f>
        <v>ST</v>
      </c>
      <c r="AI725" s="6" t="str">
        <f>INDEX('Demand forecast and growth rate'!$E$7:$E$273,MATCH($Q725,'Demand forecast and growth rate'!$B$7:$B$273,0))</f>
        <v>Small growth</v>
      </c>
      <c r="AJ725" s="53">
        <f>SUMIFS('Capex forecast'!E$7:E$210,'Capex forecast'!$T$7:$T$210,$AF725,'Capex forecast'!$S$7:$S$210,$AH725,'Capex forecast'!$Q$7:$Q$210,"Repex")</f>
        <v>0</v>
      </c>
      <c r="AK725" s="53">
        <f>SUMIFS('Capex forecast'!F$7:F$210,'Capex forecast'!$T$7:$T$210,$AF725,'Capex forecast'!$S$7:$S$210,$AH725,'Capex forecast'!$Q$7:$Q$210,"Repex")</f>
        <v>0</v>
      </c>
      <c r="AL725" s="53">
        <f>SUMIFS('Capex forecast'!G$7:G$210,'Capex forecast'!$T$7:$T$210,$AF725,'Capex forecast'!$S$7:$S$210,$AH725,'Capex forecast'!$Q$7:$Q$210,"Repex")</f>
        <v>0</v>
      </c>
      <c r="AM725" s="53">
        <f>SUMIFS('Capex forecast'!H$7:H$210,'Capex forecast'!$T$7:$T$210,$AF725,'Capex forecast'!$S$7:$S$210,$AH725,'Capex forecast'!$Q$7:$Q$210,"Repex")</f>
        <v>0</v>
      </c>
      <c r="AN725" s="53">
        <f>SUMIFS('Capex forecast'!I$7:I$210,'Capex forecast'!$T$7:$T$210,$AF725,'Capex forecast'!$S$7:$S$210,$AH725,'Capex forecast'!$Q$7:$Q$210,"Repex")</f>
        <v>0</v>
      </c>
      <c r="AO725" s="53">
        <f>SUMIFS('Capex forecast'!J$7:J$210,'Capex forecast'!$T$7:$T$210,$AF725,'Capex forecast'!$S$7:$S$210,$AH725,'Capex forecast'!$Q$7:$Q$210,"Repex")</f>
        <v>0</v>
      </c>
      <c r="AP725" s="53">
        <f>SUMIFS('Capex forecast'!K$7:K$210,'Capex forecast'!$T$7:$T$210,$AF725,'Capex forecast'!$S$7:$S$210,$AH725,'Capex forecast'!$Q$7:$Q$210,"Repex")</f>
        <v>0</v>
      </c>
      <c r="AQ725" s="53">
        <f>SUMIFS('Capex forecast'!L$7:L$210,'Capex forecast'!$T$7:$T$210,$AF725,'Capex forecast'!$S$7:$S$210,$AH725,'Capex forecast'!$Q$7:$Q$210,"Repex")</f>
        <v>0</v>
      </c>
      <c r="AR725" s="53">
        <f>SUMIFS('Capex forecast'!M$7:M$210,'Capex forecast'!$T$7:$T$210,$AF725,'Capex forecast'!$S$7:$S$210,$AH725,'Capex forecast'!$Q$7:$Q$210,"Repex")</f>
        <v>0</v>
      </c>
      <c r="AS725" s="53">
        <f>SUMIFS('Capex forecast'!N$7:N$210,'Capex forecast'!$T$7:$T$210,$AF725,'Capex forecast'!$S$7:$S$210,$AH725,'Capex forecast'!$Q$7:$Q$210,"Repex")</f>
        <v>0</v>
      </c>
    </row>
    <row r="726" spans="2:45" ht="15">
      <c r="B726" s="6" t="s">
        <v>21</v>
      </c>
      <c r="C726" s="6" t="str">
        <f>INDEX('Raw demand forecast'!$M$7:$M$5830,MATCH($B726,'Raw demand forecast'!$B$7:$B$5830,0))</f>
        <v>No</v>
      </c>
      <c r="D726" s="6" t="str">
        <f>IF(COUNTIF($B$93:B726,$B726) = 1, "LV", IF(COUNTIF($B$93:B726,$B726) = 2, "HV", "ST"))</f>
        <v>ST</v>
      </c>
      <c r="E726" s="6" t="str">
        <f>INDEX('Demand forecast and growth rate'!$E$7:$E$273,MATCH($B726,'Demand forecast and growth rate'!$B$7:$B$273,0))</f>
        <v>Steady/falling</v>
      </c>
      <c r="F726" s="32">
        <f>SUMIFS('Capex forecast'!E$7:E$210,'Capex forecast'!$T$7:$T$210,'Allocation of site-spec costs'!$B726,'Capex forecast'!$S$7:$S$210,'Allocation of site-spec costs'!$D726,'Capex forecast'!$Q$7:$Q$210,"Customer Connection")</f>
        <v>0</v>
      </c>
      <c r="G726" s="32">
        <f>SUMIFS('Capex forecast'!F$7:F$210,'Capex forecast'!$T$7:$T$210,'Allocation of site-spec costs'!$B726,'Capex forecast'!$S$7:$S$210,'Allocation of site-spec costs'!$D726,'Capex forecast'!$Q$7:$Q$210,"Customer Connection")</f>
        <v>0</v>
      </c>
      <c r="H726" s="32">
        <f>SUMIFS('Capex forecast'!G$7:G$210,'Capex forecast'!$T$7:$T$210,'Allocation of site-spec costs'!$B726,'Capex forecast'!$S$7:$S$210,'Allocation of site-spec costs'!$D726,'Capex forecast'!$Q$7:$Q$210,"Customer Connection")</f>
        <v>0</v>
      </c>
      <c r="I726" s="32">
        <f>SUMIFS('Capex forecast'!H$7:H$210,'Capex forecast'!$T$7:$T$210,'Allocation of site-spec costs'!$B726,'Capex forecast'!$S$7:$S$210,'Allocation of site-spec costs'!$D726,'Capex forecast'!$Q$7:$Q$210,"Customer Connection")</f>
        <v>0</v>
      </c>
      <c r="J726" s="32">
        <f>SUMIFS('Capex forecast'!I$7:I$210,'Capex forecast'!$T$7:$T$210,'Allocation of site-spec costs'!$B726,'Capex forecast'!$S$7:$S$210,'Allocation of site-spec costs'!$D726,'Capex forecast'!$Q$7:$Q$210,"Customer Connection")</f>
        <v>0</v>
      </c>
      <c r="K726" s="32">
        <f>SUMIFS('Capex forecast'!J$7:J$210,'Capex forecast'!$T$7:$T$210,'Allocation of site-spec costs'!$B726,'Capex forecast'!$S$7:$S$210,'Allocation of site-spec costs'!$D726,'Capex forecast'!$Q$7:$Q$210,"Customer Connection")</f>
        <v>0</v>
      </c>
      <c r="L726" s="32">
        <f>SUMIFS('Capex forecast'!K$7:K$210,'Capex forecast'!$T$7:$T$210,'Allocation of site-spec costs'!$B726,'Capex forecast'!$S$7:$S$210,'Allocation of site-spec costs'!$D726,'Capex forecast'!$Q$7:$Q$210,"Customer Connection")</f>
        <v>0</v>
      </c>
      <c r="M726" s="32">
        <f>SUMIFS('Capex forecast'!L$7:L$210,'Capex forecast'!$T$7:$T$210,'Allocation of site-spec costs'!$B726,'Capex forecast'!$S$7:$S$210,'Allocation of site-spec costs'!$D726,'Capex forecast'!$Q$7:$Q$210,"Customer Connection")</f>
        <v>0</v>
      </c>
      <c r="N726" s="32">
        <f>SUMIFS('Capex forecast'!M$7:M$210,'Capex forecast'!$T$7:$T$210,'Allocation of site-spec costs'!$B726,'Capex forecast'!$S$7:$S$210,'Allocation of site-spec costs'!$D726,'Capex forecast'!$Q$7:$Q$210,"Customer Connection")</f>
        <v>0</v>
      </c>
      <c r="O726" s="32">
        <f>SUMIFS('Capex forecast'!N$7:N$210,'Capex forecast'!$T$7:$T$210,'Allocation of site-spec costs'!$B726,'Capex forecast'!$S$7:$S$210,'Allocation of site-spec costs'!$D726,'Capex forecast'!$Q$7:$Q$210,"Customer Connection")</f>
        <v>0</v>
      </c>
      <c r="Q726" s="6" t="s">
        <v>21</v>
      </c>
      <c r="R726" s="6" t="str">
        <f>INDEX('Raw demand forecast'!$M$7:$M$5830,MATCH($Q726,'Raw demand forecast'!$B$7:$B$5830,0))</f>
        <v>No</v>
      </c>
      <c r="S726" s="6" t="str">
        <f>IF(COUNTIF($Q$93:Q726,$B726) = 1, "LV", IF(COUNTIF($Q$93:Q726,$B726) = 2, "HV", "ST"))</f>
        <v>ST</v>
      </c>
      <c r="T726" s="6" t="str">
        <f>INDEX('Demand forecast and growth rate'!$E$7:$E$273,MATCH($Q726,'Demand forecast and growth rate'!$B$7:$B$273,0))</f>
        <v>Steady/falling</v>
      </c>
      <c r="U726" s="32">
        <f>SUMIFS('Capex forecast'!E$7:E$210,'Capex forecast'!$T$7:$T$210,$Q726,'Capex forecast'!$S$7:$S$210,$S726,'Capex forecast'!$Q$7:$Q$210,"Augex")</f>
        <v>0</v>
      </c>
      <c r="V726" s="32">
        <f>SUMIFS('Capex forecast'!F$7:F$210,'Capex forecast'!$T$7:$T$210,$Q726,'Capex forecast'!$S$7:$S$210,$S726,'Capex forecast'!$Q$7:$Q$210,"Augex")</f>
        <v>0</v>
      </c>
      <c r="W726" s="32">
        <f>SUMIFS('Capex forecast'!G$7:G$210,'Capex forecast'!$T$7:$T$210,$Q726,'Capex forecast'!$S$7:$S$210,$S726,'Capex forecast'!$Q$7:$Q$210,"Augex")</f>
        <v>0</v>
      </c>
      <c r="X726" s="32">
        <f>SUMIFS('Capex forecast'!H$7:H$210,'Capex forecast'!$T$7:$T$210,$Q726,'Capex forecast'!$S$7:$S$210,$S726,'Capex forecast'!$Q$7:$Q$210,"Augex")</f>
        <v>0</v>
      </c>
      <c r="Y726" s="32">
        <f>SUMIFS('Capex forecast'!I$7:I$210,'Capex forecast'!$T$7:$T$210,$Q726,'Capex forecast'!$S$7:$S$210,$S726,'Capex forecast'!$Q$7:$Q$210,"Augex")</f>
        <v>0</v>
      </c>
      <c r="Z726" s="32">
        <f>SUMIFS('Capex forecast'!J$7:J$210,'Capex forecast'!$T$7:$T$210,$Q726,'Capex forecast'!$S$7:$S$210,$S726,'Capex forecast'!$Q$7:$Q$210,"Augex")</f>
        <v>0</v>
      </c>
      <c r="AA726" s="32">
        <f>SUMIFS('Capex forecast'!K$7:K$210,'Capex forecast'!$T$7:$T$210,$Q726,'Capex forecast'!$S$7:$S$210,$S726,'Capex forecast'!$Q$7:$Q$210,"Augex")</f>
        <v>0</v>
      </c>
      <c r="AB726" s="32">
        <f>SUMIFS('Capex forecast'!L$7:L$210,'Capex forecast'!$T$7:$T$210,$Q726,'Capex forecast'!$S$7:$S$210,$S726,'Capex forecast'!$Q$7:$Q$210,"Augex")</f>
        <v>0</v>
      </c>
      <c r="AC726" s="32">
        <f>SUMIFS('Capex forecast'!M$7:M$210,'Capex forecast'!$T$7:$T$210,$Q726,'Capex forecast'!$S$7:$S$210,$S726,'Capex forecast'!$Q$7:$Q$210,"Augex")</f>
        <v>0</v>
      </c>
      <c r="AD726" s="32">
        <f>SUMIFS('Capex forecast'!N$7:N$210,'Capex forecast'!$T$7:$T$210,$Q726,'Capex forecast'!$S$7:$S$210,$S726,'Capex forecast'!$Q$7:$Q$210,"Augex")</f>
        <v>0</v>
      </c>
      <c r="AF726" s="6" t="s">
        <v>21</v>
      </c>
      <c r="AG726" s="6" t="str">
        <f>INDEX('Raw demand forecast'!$M$7:$M$5830,MATCH($Q726,'Raw demand forecast'!$B$7:$B$5830,0))</f>
        <v>No</v>
      </c>
      <c r="AH726" s="6" t="str">
        <f>IF(COUNTIF($AF$93:AF726,$B726) = 1, "LV", IF(COUNTIF($AF$93:AF726,$B726) = 2, "HV", "ST"))</f>
        <v>ST</v>
      </c>
      <c r="AI726" s="6" t="str">
        <f>INDEX('Demand forecast and growth rate'!$E$7:$E$273,MATCH($Q726,'Demand forecast and growth rate'!$B$7:$B$273,0))</f>
        <v>Steady/falling</v>
      </c>
      <c r="AJ726" s="53">
        <f>SUMIFS('Capex forecast'!E$7:E$210,'Capex forecast'!$T$7:$T$210,$AF726,'Capex forecast'!$S$7:$S$210,$AH726,'Capex forecast'!$Q$7:$Q$210,"Repex")</f>
        <v>0</v>
      </c>
      <c r="AK726" s="53">
        <f>SUMIFS('Capex forecast'!F$7:F$210,'Capex forecast'!$T$7:$T$210,$AF726,'Capex forecast'!$S$7:$S$210,$AH726,'Capex forecast'!$Q$7:$Q$210,"Repex")</f>
        <v>0</v>
      </c>
      <c r="AL726" s="53">
        <f>SUMIFS('Capex forecast'!G$7:G$210,'Capex forecast'!$T$7:$T$210,$AF726,'Capex forecast'!$S$7:$S$210,$AH726,'Capex forecast'!$Q$7:$Q$210,"Repex")</f>
        <v>0</v>
      </c>
      <c r="AM726" s="53">
        <f>SUMIFS('Capex forecast'!H$7:H$210,'Capex forecast'!$T$7:$T$210,$AF726,'Capex forecast'!$S$7:$S$210,$AH726,'Capex forecast'!$Q$7:$Q$210,"Repex")</f>
        <v>0</v>
      </c>
      <c r="AN726" s="53">
        <f>SUMIFS('Capex forecast'!I$7:I$210,'Capex forecast'!$T$7:$T$210,$AF726,'Capex forecast'!$S$7:$S$210,$AH726,'Capex forecast'!$Q$7:$Q$210,"Repex")</f>
        <v>0</v>
      </c>
      <c r="AO726" s="53">
        <f>SUMIFS('Capex forecast'!J$7:J$210,'Capex forecast'!$T$7:$T$210,$AF726,'Capex forecast'!$S$7:$S$210,$AH726,'Capex forecast'!$Q$7:$Q$210,"Repex")</f>
        <v>0</v>
      </c>
      <c r="AP726" s="53">
        <f>SUMIFS('Capex forecast'!K$7:K$210,'Capex forecast'!$T$7:$T$210,$AF726,'Capex forecast'!$S$7:$S$210,$AH726,'Capex forecast'!$Q$7:$Q$210,"Repex")</f>
        <v>0</v>
      </c>
      <c r="AQ726" s="53">
        <f>SUMIFS('Capex forecast'!L$7:L$210,'Capex forecast'!$T$7:$T$210,$AF726,'Capex forecast'!$S$7:$S$210,$AH726,'Capex forecast'!$Q$7:$Q$210,"Repex")</f>
        <v>0</v>
      </c>
      <c r="AR726" s="53">
        <f>SUMIFS('Capex forecast'!M$7:M$210,'Capex forecast'!$T$7:$T$210,$AF726,'Capex forecast'!$S$7:$S$210,$AH726,'Capex forecast'!$Q$7:$Q$210,"Repex")</f>
        <v>0</v>
      </c>
      <c r="AS726" s="53">
        <f>SUMIFS('Capex forecast'!N$7:N$210,'Capex forecast'!$T$7:$T$210,$AF726,'Capex forecast'!$S$7:$S$210,$AH726,'Capex forecast'!$Q$7:$Q$210,"Repex")</f>
        <v>0</v>
      </c>
    </row>
    <row r="727" spans="2:45" ht="15">
      <c r="B727" s="6" t="s">
        <v>83</v>
      </c>
      <c r="C727" s="6" t="str">
        <f>INDEX('Raw demand forecast'!$M$7:$M$5830,MATCH($B727,'Raw demand forecast'!$B$7:$B$5830,0))</f>
        <v>No</v>
      </c>
      <c r="D727" s="6" t="str">
        <f>IF(COUNTIF($B$93:B727,$B727) = 1, "LV", IF(COUNTIF($B$93:B727,$B727) = 2, "HV", "ST"))</f>
        <v>ST</v>
      </c>
      <c r="E727" s="6" t="str">
        <f>INDEX('Demand forecast and growth rate'!$E$7:$E$273,MATCH($B727,'Demand forecast and growth rate'!$B$7:$B$273,0))</f>
        <v>Steady/falling</v>
      </c>
      <c r="F727" s="32">
        <f>SUMIFS('Capex forecast'!E$7:E$210,'Capex forecast'!$T$7:$T$210,'Allocation of site-spec costs'!$B727,'Capex forecast'!$S$7:$S$210,'Allocation of site-spec costs'!$D727,'Capex forecast'!$Q$7:$Q$210,"Customer Connection")</f>
        <v>0</v>
      </c>
      <c r="G727" s="32">
        <f>SUMIFS('Capex forecast'!F$7:F$210,'Capex forecast'!$T$7:$T$210,'Allocation of site-spec costs'!$B727,'Capex forecast'!$S$7:$S$210,'Allocation of site-spec costs'!$D727,'Capex forecast'!$Q$7:$Q$210,"Customer Connection")</f>
        <v>0</v>
      </c>
      <c r="H727" s="32">
        <f>SUMIFS('Capex forecast'!G$7:G$210,'Capex forecast'!$T$7:$T$210,'Allocation of site-spec costs'!$B727,'Capex forecast'!$S$7:$S$210,'Allocation of site-spec costs'!$D727,'Capex forecast'!$Q$7:$Q$210,"Customer Connection")</f>
        <v>0</v>
      </c>
      <c r="I727" s="32">
        <f>SUMIFS('Capex forecast'!H$7:H$210,'Capex forecast'!$T$7:$T$210,'Allocation of site-spec costs'!$B727,'Capex forecast'!$S$7:$S$210,'Allocation of site-spec costs'!$D727,'Capex forecast'!$Q$7:$Q$210,"Customer Connection")</f>
        <v>0</v>
      </c>
      <c r="J727" s="32">
        <f>SUMIFS('Capex forecast'!I$7:I$210,'Capex forecast'!$T$7:$T$210,'Allocation of site-spec costs'!$B727,'Capex forecast'!$S$7:$S$210,'Allocation of site-spec costs'!$D727,'Capex forecast'!$Q$7:$Q$210,"Customer Connection")</f>
        <v>0</v>
      </c>
      <c r="K727" s="32">
        <f>SUMIFS('Capex forecast'!J$7:J$210,'Capex forecast'!$T$7:$T$210,'Allocation of site-spec costs'!$B727,'Capex forecast'!$S$7:$S$210,'Allocation of site-spec costs'!$D727,'Capex forecast'!$Q$7:$Q$210,"Customer Connection")</f>
        <v>0</v>
      </c>
      <c r="L727" s="32">
        <f>SUMIFS('Capex forecast'!K$7:K$210,'Capex forecast'!$T$7:$T$210,'Allocation of site-spec costs'!$B727,'Capex forecast'!$S$7:$S$210,'Allocation of site-spec costs'!$D727,'Capex forecast'!$Q$7:$Q$210,"Customer Connection")</f>
        <v>0</v>
      </c>
      <c r="M727" s="32">
        <f>SUMIFS('Capex forecast'!L$7:L$210,'Capex forecast'!$T$7:$T$210,'Allocation of site-spec costs'!$B727,'Capex forecast'!$S$7:$S$210,'Allocation of site-spec costs'!$D727,'Capex forecast'!$Q$7:$Q$210,"Customer Connection")</f>
        <v>0</v>
      </c>
      <c r="N727" s="32">
        <f>SUMIFS('Capex forecast'!M$7:M$210,'Capex forecast'!$T$7:$T$210,'Allocation of site-spec costs'!$B727,'Capex forecast'!$S$7:$S$210,'Allocation of site-spec costs'!$D727,'Capex forecast'!$Q$7:$Q$210,"Customer Connection")</f>
        <v>0</v>
      </c>
      <c r="O727" s="32">
        <f>SUMIFS('Capex forecast'!N$7:N$210,'Capex forecast'!$T$7:$T$210,'Allocation of site-spec costs'!$B727,'Capex forecast'!$S$7:$S$210,'Allocation of site-spec costs'!$D727,'Capex forecast'!$Q$7:$Q$210,"Customer Connection")</f>
        <v>0</v>
      </c>
      <c r="Q727" s="6" t="s">
        <v>83</v>
      </c>
      <c r="R727" s="6" t="str">
        <f>INDEX('Raw demand forecast'!$M$7:$M$5830,MATCH($Q727,'Raw demand forecast'!$B$7:$B$5830,0))</f>
        <v>No</v>
      </c>
      <c r="S727" s="6" t="str">
        <f>IF(COUNTIF($Q$93:Q727,$B727) = 1, "LV", IF(COUNTIF($Q$93:Q727,$B727) = 2, "HV", "ST"))</f>
        <v>ST</v>
      </c>
      <c r="T727" s="6" t="str">
        <f>INDEX('Demand forecast and growth rate'!$E$7:$E$273,MATCH($Q727,'Demand forecast and growth rate'!$B$7:$B$273,0))</f>
        <v>Steady/falling</v>
      </c>
      <c r="U727" s="32">
        <f>SUMIFS('Capex forecast'!E$7:E$210,'Capex forecast'!$T$7:$T$210,$Q727,'Capex forecast'!$S$7:$S$210,$S727,'Capex forecast'!$Q$7:$Q$210,"Augex")</f>
        <v>0</v>
      </c>
      <c r="V727" s="32">
        <f>SUMIFS('Capex forecast'!F$7:F$210,'Capex forecast'!$T$7:$T$210,$Q727,'Capex forecast'!$S$7:$S$210,$S727,'Capex forecast'!$Q$7:$Q$210,"Augex")</f>
        <v>0</v>
      </c>
      <c r="W727" s="32">
        <f>SUMIFS('Capex forecast'!G$7:G$210,'Capex forecast'!$T$7:$T$210,$Q727,'Capex forecast'!$S$7:$S$210,$S727,'Capex forecast'!$Q$7:$Q$210,"Augex")</f>
        <v>0</v>
      </c>
      <c r="X727" s="32">
        <f>SUMIFS('Capex forecast'!H$7:H$210,'Capex forecast'!$T$7:$T$210,$Q727,'Capex forecast'!$S$7:$S$210,$S727,'Capex forecast'!$Q$7:$Q$210,"Augex")</f>
        <v>0</v>
      </c>
      <c r="Y727" s="32">
        <f>SUMIFS('Capex forecast'!I$7:I$210,'Capex forecast'!$T$7:$T$210,$Q727,'Capex forecast'!$S$7:$S$210,$S727,'Capex forecast'!$Q$7:$Q$210,"Augex")</f>
        <v>0</v>
      </c>
      <c r="Z727" s="32">
        <f>SUMIFS('Capex forecast'!J$7:J$210,'Capex forecast'!$T$7:$T$210,$Q727,'Capex forecast'!$S$7:$S$210,$S727,'Capex forecast'!$Q$7:$Q$210,"Augex")</f>
        <v>0</v>
      </c>
      <c r="AA727" s="32">
        <f>SUMIFS('Capex forecast'!K$7:K$210,'Capex forecast'!$T$7:$T$210,$Q727,'Capex forecast'!$S$7:$S$210,$S727,'Capex forecast'!$Q$7:$Q$210,"Augex")</f>
        <v>0</v>
      </c>
      <c r="AB727" s="32">
        <f>SUMIFS('Capex forecast'!L$7:L$210,'Capex forecast'!$T$7:$T$210,$Q727,'Capex forecast'!$S$7:$S$210,$S727,'Capex forecast'!$Q$7:$Q$210,"Augex")</f>
        <v>0</v>
      </c>
      <c r="AC727" s="32">
        <f>SUMIFS('Capex forecast'!M$7:M$210,'Capex forecast'!$T$7:$T$210,$Q727,'Capex forecast'!$S$7:$S$210,$S727,'Capex forecast'!$Q$7:$Q$210,"Augex")</f>
        <v>0</v>
      </c>
      <c r="AD727" s="32">
        <f>SUMIFS('Capex forecast'!N$7:N$210,'Capex forecast'!$T$7:$T$210,$Q727,'Capex forecast'!$S$7:$S$210,$S727,'Capex forecast'!$Q$7:$Q$210,"Augex")</f>
        <v>0</v>
      </c>
      <c r="AF727" s="6" t="s">
        <v>83</v>
      </c>
      <c r="AG727" s="6" t="str">
        <f>INDEX('Raw demand forecast'!$M$7:$M$5830,MATCH($Q727,'Raw demand forecast'!$B$7:$B$5830,0))</f>
        <v>No</v>
      </c>
      <c r="AH727" s="6" t="str">
        <f>IF(COUNTIF($AF$93:AF727,$B727) = 1, "LV", IF(COUNTIF($AF$93:AF727,$B727) = 2, "HV", "ST"))</f>
        <v>ST</v>
      </c>
      <c r="AI727" s="6" t="str">
        <f>INDEX('Demand forecast and growth rate'!$E$7:$E$273,MATCH($Q727,'Demand forecast and growth rate'!$B$7:$B$273,0))</f>
        <v>Steady/falling</v>
      </c>
      <c r="AJ727" s="53">
        <f>SUMIFS('Capex forecast'!E$7:E$210,'Capex forecast'!$T$7:$T$210,$AF727,'Capex forecast'!$S$7:$S$210,$AH727,'Capex forecast'!$Q$7:$Q$210,"Repex")</f>
        <v>0</v>
      </c>
      <c r="AK727" s="53">
        <f>SUMIFS('Capex forecast'!F$7:F$210,'Capex forecast'!$T$7:$T$210,$AF727,'Capex forecast'!$S$7:$S$210,$AH727,'Capex forecast'!$Q$7:$Q$210,"Repex")</f>
        <v>0</v>
      </c>
      <c r="AL727" s="53">
        <f>SUMIFS('Capex forecast'!G$7:G$210,'Capex forecast'!$T$7:$T$210,$AF727,'Capex forecast'!$S$7:$S$210,$AH727,'Capex forecast'!$Q$7:$Q$210,"Repex")</f>
        <v>0</v>
      </c>
      <c r="AM727" s="53">
        <f>SUMIFS('Capex forecast'!H$7:H$210,'Capex forecast'!$T$7:$T$210,$AF727,'Capex forecast'!$S$7:$S$210,$AH727,'Capex forecast'!$Q$7:$Q$210,"Repex")</f>
        <v>0</v>
      </c>
      <c r="AN727" s="53">
        <f>SUMIFS('Capex forecast'!I$7:I$210,'Capex forecast'!$T$7:$T$210,$AF727,'Capex forecast'!$S$7:$S$210,$AH727,'Capex forecast'!$Q$7:$Q$210,"Repex")</f>
        <v>0</v>
      </c>
      <c r="AO727" s="53">
        <f>SUMIFS('Capex forecast'!J$7:J$210,'Capex forecast'!$T$7:$T$210,$AF727,'Capex forecast'!$S$7:$S$210,$AH727,'Capex forecast'!$Q$7:$Q$210,"Repex")</f>
        <v>0</v>
      </c>
      <c r="AP727" s="53">
        <f>SUMIFS('Capex forecast'!K$7:K$210,'Capex forecast'!$T$7:$T$210,$AF727,'Capex forecast'!$S$7:$S$210,$AH727,'Capex forecast'!$Q$7:$Q$210,"Repex")</f>
        <v>0</v>
      </c>
      <c r="AQ727" s="53">
        <f>SUMIFS('Capex forecast'!L$7:L$210,'Capex forecast'!$T$7:$T$210,$AF727,'Capex forecast'!$S$7:$S$210,$AH727,'Capex forecast'!$Q$7:$Q$210,"Repex")</f>
        <v>0</v>
      </c>
      <c r="AR727" s="53">
        <f>SUMIFS('Capex forecast'!M$7:M$210,'Capex forecast'!$T$7:$T$210,$AF727,'Capex forecast'!$S$7:$S$210,$AH727,'Capex forecast'!$Q$7:$Q$210,"Repex")</f>
        <v>0</v>
      </c>
      <c r="AS727" s="53">
        <f>SUMIFS('Capex forecast'!N$7:N$210,'Capex forecast'!$T$7:$T$210,$AF727,'Capex forecast'!$S$7:$S$210,$AH727,'Capex forecast'!$Q$7:$Q$210,"Repex")</f>
        <v>0</v>
      </c>
    </row>
    <row r="728" spans="2:45" ht="15">
      <c r="B728" s="6" t="s">
        <v>166</v>
      </c>
      <c r="C728" s="6" t="str">
        <f>INDEX('Raw demand forecast'!$M$7:$M$5830,MATCH($B728,'Raw demand forecast'!$B$7:$B$5830,0))</f>
        <v>No</v>
      </c>
      <c r="D728" s="6" t="str">
        <f>IF(COUNTIF($B$93:B728,$B728) = 1, "LV", IF(COUNTIF($B$93:B728,$B728) = 2, "HV", "ST"))</f>
        <v>ST</v>
      </c>
      <c r="E728" s="6" t="str">
        <f>INDEX('Demand forecast and growth rate'!$E$7:$E$273,MATCH($B728,'Demand forecast and growth rate'!$B$7:$B$273,0))</f>
        <v>Steady/falling</v>
      </c>
      <c r="F728" s="32">
        <f>SUMIFS('Capex forecast'!E$7:E$210,'Capex forecast'!$T$7:$T$210,'Allocation of site-spec costs'!$B728,'Capex forecast'!$S$7:$S$210,'Allocation of site-spec costs'!$D728,'Capex forecast'!$Q$7:$Q$210,"Customer Connection")</f>
        <v>0</v>
      </c>
      <c r="G728" s="32">
        <f>SUMIFS('Capex forecast'!F$7:F$210,'Capex forecast'!$T$7:$T$210,'Allocation of site-spec costs'!$B728,'Capex forecast'!$S$7:$S$210,'Allocation of site-spec costs'!$D728,'Capex forecast'!$Q$7:$Q$210,"Customer Connection")</f>
        <v>0</v>
      </c>
      <c r="H728" s="32">
        <f>SUMIFS('Capex forecast'!G$7:G$210,'Capex forecast'!$T$7:$T$210,'Allocation of site-spec costs'!$B728,'Capex forecast'!$S$7:$S$210,'Allocation of site-spec costs'!$D728,'Capex forecast'!$Q$7:$Q$210,"Customer Connection")</f>
        <v>0</v>
      </c>
      <c r="I728" s="32">
        <f>SUMIFS('Capex forecast'!H$7:H$210,'Capex forecast'!$T$7:$T$210,'Allocation of site-spec costs'!$B728,'Capex forecast'!$S$7:$S$210,'Allocation of site-spec costs'!$D728,'Capex forecast'!$Q$7:$Q$210,"Customer Connection")</f>
        <v>0</v>
      </c>
      <c r="J728" s="32">
        <f>SUMIFS('Capex forecast'!I$7:I$210,'Capex forecast'!$T$7:$T$210,'Allocation of site-spec costs'!$B728,'Capex forecast'!$S$7:$S$210,'Allocation of site-spec costs'!$D728,'Capex forecast'!$Q$7:$Q$210,"Customer Connection")</f>
        <v>0</v>
      </c>
      <c r="K728" s="32">
        <f>SUMIFS('Capex forecast'!J$7:J$210,'Capex forecast'!$T$7:$T$210,'Allocation of site-spec costs'!$B728,'Capex forecast'!$S$7:$S$210,'Allocation of site-spec costs'!$D728,'Capex forecast'!$Q$7:$Q$210,"Customer Connection")</f>
        <v>0</v>
      </c>
      <c r="L728" s="32">
        <f>SUMIFS('Capex forecast'!K$7:K$210,'Capex forecast'!$T$7:$T$210,'Allocation of site-spec costs'!$B728,'Capex forecast'!$S$7:$S$210,'Allocation of site-spec costs'!$D728,'Capex forecast'!$Q$7:$Q$210,"Customer Connection")</f>
        <v>0</v>
      </c>
      <c r="M728" s="32">
        <f>SUMIFS('Capex forecast'!L$7:L$210,'Capex forecast'!$T$7:$T$210,'Allocation of site-spec costs'!$B728,'Capex forecast'!$S$7:$S$210,'Allocation of site-spec costs'!$D728,'Capex forecast'!$Q$7:$Q$210,"Customer Connection")</f>
        <v>0</v>
      </c>
      <c r="N728" s="32">
        <f>SUMIFS('Capex forecast'!M$7:M$210,'Capex forecast'!$T$7:$T$210,'Allocation of site-spec costs'!$B728,'Capex forecast'!$S$7:$S$210,'Allocation of site-spec costs'!$D728,'Capex forecast'!$Q$7:$Q$210,"Customer Connection")</f>
        <v>0</v>
      </c>
      <c r="O728" s="32">
        <f>SUMIFS('Capex forecast'!N$7:N$210,'Capex forecast'!$T$7:$T$210,'Allocation of site-spec costs'!$B728,'Capex forecast'!$S$7:$S$210,'Allocation of site-spec costs'!$D728,'Capex forecast'!$Q$7:$Q$210,"Customer Connection")</f>
        <v>0</v>
      </c>
      <c r="Q728" s="6" t="s">
        <v>166</v>
      </c>
      <c r="R728" s="6" t="str">
        <f>INDEX('Raw demand forecast'!$M$7:$M$5830,MATCH($Q728,'Raw demand forecast'!$B$7:$B$5830,0))</f>
        <v>No</v>
      </c>
      <c r="S728" s="6" t="str">
        <f>IF(COUNTIF($Q$93:Q728,$B728) = 1, "LV", IF(COUNTIF($Q$93:Q728,$B728) = 2, "HV", "ST"))</f>
        <v>ST</v>
      </c>
      <c r="T728" s="6" t="str">
        <f>INDEX('Demand forecast and growth rate'!$E$7:$E$273,MATCH($Q728,'Demand forecast and growth rate'!$B$7:$B$273,0))</f>
        <v>Steady/falling</v>
      </c>
      <c r="U728" s="32">
        <f>SUMIFS('Capex forecast'!E$7:E$210,'Capex forecast'!$T$7:$T$210,$Q728,'Capex forecast'!$S$7:$S$210,$S728,'Capex forecast'!$Q$7:$Q$210,"Augex")</f>
        <v>0</v>
      </c>
      <c r="V728" s="32">
        <f>SUMIFS('Capex forecast'!F$7:F$210,'Capex forecast'!$T$7:$T$210,$Q728,'Capex forecast'!$S$7:$S$210,$S728,'Capex forecast'!$Q$7:$Q$210,"Augex")</f>
        <v>0</v>
      </c>
      <c r="W728" s="32">
        <f>SUMIFS('Capex forecast'!G$7:G$210,'Capex forecast'!$T$7:$T$210,$Q728,'Capex forecast'!$S$7:$S$210,$S728,'Capex forecast'!$Q$7:$Q$210,"Augex")</f>
        <v>0</v>
      </c>
      <c r="X728" s="32">
        <f>SUMIFS('Capex forecast'!H$7:H$210,'Capex forecast'!$T$7:$T$210,$Q728,'Capex forecast'!$S$7:$S$210,$S728,'Capex forecast'!$Q$7:$Q$210,"Augex")</f>
        <v>0</v>
      </c>
      <c r="Y728" s="32">
        <f>SUMIFS('Capex forecast'!I$7:I$210,'Capex forecast'!$T$7:$T$210,$Q728,'Capex forecast'!$S$7:$S$210,$S728,'Capex forecast'!$Q$7:$Q$210,"Augex")</f>
        <v>0</v>
      </c>
      <c r="Z728" s="32">
        <f>SUMIFS('Capex forecast'!J$7:J$210,'Capex forecast'!$T$7:$T$210,$Q728,'Capex forecast'!$S$7:$S$210,$S728,'Capex forecast'!$Q$7:$Q$210,"Augex")</f>
        <v>0</v>
      </c>
      <c r="AA728" s="32">
        <f>SUMIFS('Capex forecast'!K$7:K$210,'Capex forecast'!$T$7:$T$210,$Q728,'Capex forecast'!$S$7:$S$210,$S728,'Capex forecast'!$Q$7:$Q$210,"Augex")</f>
        <v>0</v>
      </c>
      <c r="AB728" s="32">
        <f>SUMIFS('Capex forecast'!L$7:L$210,'Capex forecast'!$T$7:$T$210,$Q728,'Capex forecast'!$S$7:$S$210,$S728,'Capex forecast'!$Q$7:$Q$210,"Augex")</f>
        <v>0</v>
      </c>
      <c r="AC728" s="32">
        <f>SUMIFS('Capex forecast'!M$7:M$210,'Capex forecast'!$T$7:$T$210,$Q728,'Capex forecast'!$S$7:$S$210,$S728,'Capex forecast'!$Q$7:$Q$210,"Augex")</f>
        <v>0</v>
      </c>
      <c r="AD728" s="32">
        <f>SUMIFS('Capex forecast'!N$7:N$210,'Capex forecast'!$T$7:$T$210,$Q728,'Capex forecast'!$S$7:$S$210,$S728,'Capex forecast'!$Q$7:$Q$210,"Augex")</f>
        <v>0</v>
      </c>
      <c r="AF728" s="6" t="s">
        <v>166</v>
      </c>
      <c r="AG728" s="6" t="str">
        <f>INDEX('Raw demand forecast'!$M$7:$M$5830,MATCH($Q728,'Raw demand forecast'!$B$7:$B$5830,0))</f>
        <v>No</v>
      </c>
      <c r="AH728" s="6" t="str">
        <f>IF(COUNTIF($AF$93:AF728,$B728) = 1, "LV", IF(COUNTIF($AF$93:AF728,$B728) = 2, "HV", "ST"))</f>
        <v>ST</v>
      </c>
      <c r="AI728" s="6" t="str">
        <f>INDEX('Demand forecast and growth rate'!$E$7:$E$273,MATCH($Q728,'Demand forecast and growth rate'!$B$7:$B$273,0))</f>
        <v>Steady/falling</v>
      </c>
      <c r="AJ728" s="53">
        <f>SUMIFS('Capex forecast'!E$7:E$210,'Capex forecast'!$T$7:$T$210,$AF728,'Capex forecast'!$S$7:$S$210,$AH728,'Capex forecast'!$Q$7:$Q$210,"Repex")</f>
        <v>0</v>
      </c>
      <c r="AK728" s="53">
        <f>SUMIFS('Capex forecast'!F$7:F$210,'Capex forecast'!$T$7:$T$210,$AF728,'Capex forecast'!$S$7:$S$210,$AH728,'Capex forecast'!$Q$7:$Q$210,"Repex")</f>
        <v>0</v>
      </c>
      <c r="AL728" s="53">
        <f>SUMIFS('Capex forecast'!G$7:G$210,'Capex forecast'!$T$7:$T$210,$AF728,'Capex forecast'!$S$7:$S$210,$AH728,'Capex forecast'!$Q$7:$Q$210,"Repex")</f>
        <v>0</v>
      </c>
      <c r="AM728" s="53">
        <f>SUMIFS('Capex forecast'!H$7:H$210,'Capex forecast'!$T$7:$T$210,$AF728,'Capex forecast'!$S$7:$S$210,$AH728,'Capex forecast'!$Q$7:$Q$210,"Repex")</f>
        <v>0</v>
      </c>
      <c r="AN728" s="53">
        <f>SUMIFS('Capex forecast'!I$7:I$210,'Capex forecast'!$T$7:$T$210,$AF728,'Capex forecast'!$S$7:$S$210,$AH728,'Capex forecast'!$Q$7:$Q$210,"Repex")</f>
        <v>0</v>
      </c>
      <c r="AO728" s="53">
        <f>SUMIFS('Capex forecast'!J$7:J$210,'Capex forecast'!$T$7:$T$210,$AF728,'Capex forecast'!$S$7:$S$210,$AH728,'Capex forecast'!$Q$7:$Q$210,"Repex")</f>
        <v>0</v>
      </c>
      <c r="AP728" s="53">
        <f>SUMIFS('Capex forecast'!K$7:K$210,'Capex forecast'!$T$7:$T$210,$AF728,'Capex forecast'!$S$7:$S$210,$AH728,'Capex forecast'!$Q$7:$Q$210,"Repex")</f>
        <v>0</v>
      </c>
      <c r="AQ728" s="53">
        <f>SUMIFS('Capex forecast'!L$7:L$210,'Capex forecast'!$T$7:$T$210,$AF728,'Capex forecast'!$S$7:$S$210,$AH728,'Capex forecast'!$Q$7:$Q$210,"Repex")</f>
        <v>0</v>
      </c>
      <c r="AR728" s="53">
        <f>SUMIFS('Capex forecast'!M$7:M$210,'Capex forecast'!$T$7:$T$210,$AF728,'Capex forecast'!$S$7:$S$210,$AH728,'Capex forecast'!$Q$7:$Q$210,"Repex")</f>
        <v>0</v>
      </c>
      <c r="AS728" s="53">
        <f>SUMIFS('Capex forecast'!N$7:N$210,'Capex forecast'!$T$7:$T$210,$AF728,'Capex forecast'!$S$7:$S$210,$AH728,'Capex forecast'!$Q$7:$Q$210,"Repex")</f>
        <v>0</v>
      </c>
    </row>
    <row r="729" spans="2:45" ht="15">
      <c r="B729" s="6" t="s">
        <v>67</v>
      </c>
      <c r="C729" s="6" t="str">
        <f>INDEX('Raw demand forecast'!$M$7:$M$5830,MATCH($B729,'Raw demand forecast'!$B$7:$B$5830,0))</f>
        <v>No</v>
      </c>
      <c r="D729" s="6" t="str">
        <f>IF(COUNTIF($B$93:B729,$B729) = 1, "LV", IF(COUNTIF($B$93:B729,$B729) = 2, "HV", "ST"))</f>
        <v>ST</v>
      </c>
      <c r="E729" s="6" t="str">
        <f>INDEX('Demand forecast and growth rate'!$E$7:$E$273,MATCH($B729,'Demand forecast and growth rate'!$B$7:$B$273,0))</f>
        <v>Steady/falling</v>
      </c>
      <c r="F729" s="32">
        <f>SUMIFS('Capex forecast'!E$7:E$210,'Capex forecast'!$T$7:$T$210,'Allocation of site-spec costs'!$B729,'Capex forecast'!$S$7:$S$210,'Allocation of site-spec costs'!$D729,'Capex forecast'!$Q$7:$Q$210,"Customer Connection")</f>
        <v>0</v>
      </c>
      <c r="G729" s="32">
        <f>SUMIFS('Capex forecast'!F$7:F$210,'Capex forecast'!$T$7:$T$210,'Allocation of site-spec costs'!$B729,'Capex forecast'!$S$7:$S$210,'Allocation of site-spec costs'!$D729,'Capex forecast'!$Q$7:$Q$210,"Customer Connection")</f>
        <v>0</v>
      </c>
      <c r="H729" s="32">
        <f>SUMIFS('Capex forecast'!G$7:G$210,'Capex forecast'!$T$7:$T$210,'Allocation of site-spec costs'!$B729,'Capex forecast'!$S$7:$S$210,'Allocation of site-spec costs'!$D729,'Capex forecast'!$Q$7:$Q$210,"Customer Connection")</f>
        <v>0</v>
      </c>
      <c r="I729" s="32">
        <f>SUMIFS('Capex forecast'!H$7:H$210,'Capex forecast'!$T$7:$T$210,'Allocation of site-spec costs'!$B729,'Capex forecast'!$S$7:$S$210,'Allocation of site-spec costs'!$D729,'Capex forecast'!$Q$7:$Q$210,"Customer Connection")</f>
        <v>0</v>
      </c>
      <c r="J729" s="32">
        <f>SUMIFS('Capex forecast'!I$7:I$210,'Capex forecast'!$T$7:$T$210,'Allocation of site-spec costs'!$B729,'Capex forecast'!$S$7:$S$210,'Allocation of site-spec costs'!$D729,'Capex forecast'!$Q$7:$Q$210,"Customer Connection")</f>
        <v>0</v>
      </c>
      <c r="K729" s="32">
        <f>SUMIFS('Capex forecast'!J$7:J$210,'Capex forecast'!$T$7:$T$210,'Allocation of site-spec costs'!$B729,'Capex forecast'!$S$7:$S$210,'Allocation of site-spec costs'!$D729,'Capex forecast'!$Q$7:$Q$210,"Customer Connection")</f>
        <v>0</v>
      </c>
      <c r="L729" s="32">
        <f>SUMIFS('Capex forecast'!K$7:K$210,'Capex forecast'!$T$7:$T$210,'Allocation of site-spec costs'!$B729,'Capex forecast'!$S$7:$S$210,'Allocation of site-spec costs'!$D729,'Capex forecast'!$Q$7:$Q$210,"Customer Connection")</f>
        <v>0</v>
      </c>
      <c r="M729" s="32">
        <f>SUMIFS('Capex forecast'!L$7:L$210,'Capex forecast'!$T$7:$T$210,'Allocation of site-spec costs'!$B729,'Capex forecast'!$S$7:$S$210,'Allocation of site-spec costs'!$D729,'Capex forecast'!$Q$7:$Q$210,"Customer Connection")</f>
        <v>0</v>
      </c>
      <c r="N729" s="32">
        <f>SUMIFS('Capex forecast'!M$7:M$210,'Capex forecast'!$T$7:$T$210,'Allocation of site-spec costs'!$B729,'Capex forecast'!$S$7:$S$210,'Allocation of site-spec costs'!$D729,'Capex forecast'!$Q$7:$Q$210,"Customer Connection")</f>
        <v>0</v>
      </c>
      <c r="O729" s="32">
        <f>SUMIFS('Capex forecast'!N$7:N$210,'Capex forecast'!$T$7:$T$210,'Allocation of site-spec costs'!$B729,'Capex forecast'!$S$7:$S$210,'Allocation of site-spec costs'!$D729,'Capex forecast'!$Q$7:$Q$210,"Customer Connection")</f>
        <v>0</v>
      </c>
      <c r="Q729" s="6" t="s">
        <v>67</v>
      </c>
      <c r="R729" s="6" t="str">
        <f>INDEX('Raw demand forecast'!$M$7:$M$5830,MATCH($Q729,'Raw demand forecast'!$B$7:$B$5830,0))</f>
        <v>No</v>
      </c>
      <c r="S729" s="6" t="str">
        <f>IF(COUNTIF($Q$93:Q729,$B729) = 1, "LV", IF(COUNTIF($Q$93:Q729,$B729) = 2, "HV", "ST"))</f>
        <v>ST</v>
      </c>
      <c r="T729" s="6" t="str">
        <f>INDEX('Demand forecast and growth rate'!$E$7:$E$273,MATCH($Q729,'Demand forecast and growth rate'!$B$7:$B$273,0))</f>
        <v>Steady/falling</v>
      </c>
      <c r="U729" s="32">
        <f>SUMIFS('Capex forecast'!E$7:E$210,'Capex forecast'!$T$7:$T$210,$Q729,'Capex forecast'!$S$7:$S$210,$S729,'Capex forecast'!$Q$7:$Q$210,"Augex")</f>
        <v>0</v>
      </c>
      <c r="V729" s="32">
        <f>SUMIFS('Capex forecast'!F$7:F$210,'Capex forecast'!$T$7:$T$210,$Q729,'Capex forecast'!$S$7:$S$210,$S729,'Capex forecast'!$Q$7:$Q$210,"Augex")</f>
        <v>0</v>
      </c>
      <c r="W729" s="32">
        <f>SUMIFS('Capex forecast'!G$7:G$210,'Capex forecast'!$T$7:$T$210,$Q729,'Capex forecast'!$S$7:$S$210,$S729,'Capex forecast'!$Q$7:$Q$210,"Augex")</f>
        <v>0</v>
      </c>
      <c r="X729" s="32">
        <f>SUMIFS('Capex forecast'!H$7:H$210,'Capex forecast'!$T$7:$T$210,$Q729,'Capex forecast'!$S$7:$S$210,$S729,'Capex forecast'!$Q$7:$Q$210,"Augex")</f>
        <v>0</v>
      </c>
      <c r="Y729" s="32">
        <f>SUMIFS('Capex forecast'!I$7:I$210,'Capex forecast'!$T$7:$T$210,$Q729,'Capex forecast'!$S$7:$S$210,$S729,'Capex forecast'!$Q$7:$Q$210,"Augex")</f>
        <v>0</v>
      </c>
      <c r="Z729" s="32">
        <f>SUMIFS('Capex forecast'!J$7:J$210,'Capex forecast'!$T$7:$T$210,$Q729,'Capex forecast'!$S$7:$S$210,$S729,'Capex forecast'!$Q$7:$Q$210,"Augex")</f>
        <v>0</v>
      </c>
      <c r="AA729" s="32">
        <f>SUMIFS('Capex forecast'!K$7:K$210,'Capex forecast'!$T$7:$T$210,$Q729,'Capex forecast'!$S$7:$S$210,$S729,'Capex forecast'!$Q$7:$Q$210,"Augex")</f>
        <v>0</v>
      </c>
      <c r="AB729" s="32">
        <f>SUMIFS('Capex forecast'!L$7:L$210,'Capex forecast'!$T$7:$T$210,$Q729,'Capex forecast'!$S$7:$S$210,$S729,'Capex forecast'!$Q$7:$Q$210,"Augex")</f>
        <v>0</v>
      </c>
      <c r="AC729" s="32">
        <f>SUMIFS('Capex forecast'!M$7:M$210,'Capex forecast'!$T$7:$T$210,$Q729,'Capex forecast'!$S$7:$S$210,$S729,'Capex forecast'!$Q$7:$Q$210,"Augex")</f>
        <v>0</v>
      </c>
      <c r="AD729" s="32">
        <f>SUMIFS('Capex forecast'!N$7:N$210,'Capex forecast'!$T$7:$T$210,$Q729,'Capex forecast'!$S$7:$S$210,$S729,'Capex forecast'!$Q$7:$Q$210,"Augex")</f>
        <v>0</v>
      </c>
      <c r="AF729" s="6" t="s">
        <v>67</v>
      </c>
      <c r="AG729" s="6" t="str">
        <f>INDEX('Raw demand forecast'!$M$7:$M$5830,MATCH($Q729,'Raw demand forecast'!$B$7:$B$5830,0))</f>
        <v>No</v>
      </c>
      <c r="AH729" s="6" t="str">
        <f>IF(COUNTIF($AF$93:AF729,$B729) = 1, "LV", IF(COUNTIF($AF$93:AF729,$B729) = 2, "HV", "ST"))</f>
        <v>ST</v>
      </c>
      <c r="AI729" s="6" t="str">
        <f>INDEX('Demand forecast and growth rate'!$E$7:$E$273,MATCH($Q729,'Demand forecast and growth rate'!$B$7:$B$273,0))</f>
        <v>Steady/falling</v>
      </c>
      <c r="AJ729" s="53">
        <f>SUMIFS('Capex forecast'!E$7:E$210,'Capex forecast'!$T$7:$T$210,$AF729,'Capex forecast'!$S$7:$S$210,$AH729,'Capex forecast'!$Q$7:$Q$210,"Repex")</f>
        <v>0</v>
      </c>
      <c r="AK729" s="53">
        <f>SUMIFS('Capex forecast'!F$7:F$210,'Capex forecast'!$T$7:$T$210,$AF729,'Capex forecast'!$S$7:$S$210,$AH729,'Capex forecast'!$Q$7:$Q$210,"Repex")</f>
        <v>0</v>
      </c>
      <c r="AL729" s="53">
        <f>SUMIFS('Capex forecast'!G$7:G$210,'Capex forecast'!$T$7:$T$210,$AF729,'Capex forecast'!$S$7:$S$210,$AH729,'Capex forecast'!$Q$7:$Q$210,"Repex")</f>
        <v>0</v>
      </c>
      <c r="AM729" s="53">
        <f>SUMIFS('Capex forecast'!H$7:H$210,'Capex forecast'!$T$7:$T$210,$AF729,'Capex forecast'!$S$7:$S$210,$AH729,'Capex forecast'!$Q$7:$Q$210,"Repex")</f>
        <v>0</v>
      </c>
      <c r="AN729" s="53">
        <f>SUMIFS('Capex forecast'!I$7:I$210,'Capex forecast'!$T$7:$T$210,$AF729,'Capex forecast'!$S$7:$S$210,$AH729,'Capex forecast'!$Q$7:$Q$210,"Repex")</f>
        <v>0</v>
      </c>
      <c r="AO729" s="53">
        <f>SUMIFS('Capex forecast'!J$7:J$210,'Capex forecast'!$T$7:$T$210,$AF729,'Capex forecast'!$S$7:$S$210,$AH729,'Capex forecast'!$Q$7:$Q$210,"Repex")</f>
        <v>0</v>
      </c>
      <c r="AP729" s="53">
        <f>SUMIFS('Capex forecast'!K$7:K$210,'Capex forecast'!$T$7:$T$210,$AF729,'Capex forecast'!$S$7:$S$210,$AH729,'Capex forecast'!$Q$7:$Q$210,"Repex")</f>
        <v>0</v>
      </c>
      <c r="AQ729" s="53">
        <f>SUMIFS('Capex forecast'!L$7:L$210,'Capex forecast'!$T$7:$T$210,$AF729,'Capex forecast'!$S$7:$S$210,$AH729,'Capex forecast'!$Q$7:$Q$210,"Repex")</f>
        <v>0</v>
      </c>
      <c r="AR729" s="53">
        <f>SUMIFS('Capex forecast'!M$7:M$210,'Capex forecast'!$T$7:$T$210,$AF729,'Capex forecast'!$S$7:$S$210,$AH729,'Capex forecast'!$Q$7:$Q$210,"Repex")</f>
        <v>0</v>
      </c>
      <c r="AS729" s="53">
        <f>SUMIFS('Capex forecast'!N$7:N$210,'Capex forecast'!$T$7:$T$210,$AF729,'Capex forecast'!$S$7:$S$210,$AH729,'Capex forecast'!$Q$7:$Q$210,"Repex")</f>
        <v>0</v>
      </c>
    </row>
    <row r="730" spans="2:45" ht="15">
      <c r="B730" s="6" t="s">
        <v>620</v>
      </c>
      <c r="C730" s="6" t="str">
        <f>INDEX('Raw demand forecast'!$M$7:$M$5830,MATCH($B730,'Raw demand forecast'!$B$7:$B$5830,0))</f>
        <v>Yes</v>
      </c>
      <c r="D730" s="6" t="str">
        <f>IF(COUNTIF($B$93:B730,$B730) = 1, "LV", IF(COUNTIF($B$93:B730,$B730) = 2, "HV", "ST"))</f>
        <v>ST</v>
      </c>
      <c r="E730" s="6" t="str">
        <f>INDEX('Demand forecast and growth rate'!$E$7:$E$273,MATCH($B730,'Demand forecast and growth rate'!$B$7:$B$273,0))</f>
        <v>Steady/falling</v>
      </c>
      <c r="F730" s="32">
        <f>SUMIFS('Capex forecast'!E$7:E$210,'Capex forecast'!$T$7:$T$210,'Allocation of site-spec costs'!$B730,'Capex forecast'!$S$7:$S$210,'Allocation of site-spec costs'!$D730,'Capex forecast'!$Q$7:$Q$210,"Customer Connection")</f>
        <v>0</v>
      </c>
      <c r="G730" s="32">
        <f>SUMIFS('Capex forecast'!F$7:F$210,'Capex forecast'!$T$7:$T$210,'Allocation of site-spec costs'!$B730,'Capex forecast'!$S$7:$S$210,'Allocation of site-spec costs'!$D730,'Capex forecast'!$Q$7:$Q$210,"Customer Connection")</f>
        <v>0</v>
      </c>
      <c r="H730" s="32">
        <f>SUMIFS('Capex forecast'!G$7:G$210,'Capex forecast'!$T$7:$T$210,'Allocation of site-spec costs'!$B730,'Capex forecast'!$S$7:$S$210,'Allocation of site-spec costs'!$D730,'Capex forecast'!$Q$7:$Q$210,"Customer Connection")</f>
        <v>0</v>
      </c>
      <c r="I730" s="32">
        <f>SUMIFS('Capex forecast'!H$7:H$210,'Capex forecast'!$T$7:$T$210,'Allocation of site-spec costs'!$B730,'Capex forecast'!$S$7:$S$210,'Allocation of site-spec costs'!$D730,'Capex forecast'!$Q$7:$Q$210,"Customer Connection")</f>
        <v>0</v>
      </c>
      <c r="J730" s="32">
        <f>SUMIFS('Capex forecast'!I$7:I$210,'Capex forecast'!$T$7:$T$210,'Allocation of site-spec costs'!$B730,'Capex forecast'!$S$7:$S$210,'Allocation of site-spec costs'!$D730,'Capex forecast'!$Q$7:$Q$210,"Customer Connection")</f>
        <v>0</v>
      </c>
      <c r="K730" s="32">
        <f>SUMIFS('Capex forecast'!J$7:J$210,'Capex forecast'!$T$7:$T$210,'Allocation of site-spec costs'!$B730,'Capex forecast'!$S$7:$S$210,'Allocation of site-spec costs'!$D730,'Capex forecast'!$Q$7:$Q$210,"Customer Connection")</f>
        <v>0</v>
      </c>
      <c r="L730" s="32">
        <f>SUMIFS('Capex forecast'!K$7:K$210,'Capex forecast'!$T$7:$T$210,'Allocation of site-spec costs'!$B730,'Capex forecast'!$S$7:$S$210,'Allocation of site-spec costs'!$D730,'Capex forecast'!$Q$7:$Q$210,"Customer Connection")</f>
        <v>0</v>
      </c>
      <c r="M730" s="32">
        <f>SUMIFS('Capex forecast'!L$7:L$210,'Capex forecast'!$T$7:$T$210,'Allocation of site-spec costs'!$B730,'Capex forecast'!$S$7:$S$210,'Allocation of site-spec costs'!$D730,'Capex forecast'!$Q$7:$Q$210,"Customer Connection")</f>
        <v>0</v>
      </c>
      <c r="N730" s="32">
        <f>SUMIFS('Capex forecast'!M$7:M$210,'Capex forecast'!$T$7:$T$210,'Allocation of site-spec costs'!$B730,'Capex forecast'!$S$7:$S$210,'Allocation of site-spec costs'!$D730,'Capex forecast'!$Q$7:$Q$210,"Customer Connection")</f>
        <v>0</v>
      </c>
      <c r="O730" s="32">
        <f>SUMIFS('Capex forecast'!N$7:N$210,'Capex forecast'!$T$7:$T$210,'Allocation of site-spec costs'!$B730,'Capex forecast'!$S$7:$S$210,'Allocation of site-spec costs'!$D730,'Capex forecast'!$Q$7:$Q$210,"Customer Connection")</f>
        <v>0</v>
      </c>
      <c r="Q730" s="6" t="s">
        <v>620</v>
      </c>
      <c r="R730" s="6" t="str">
        <f>INDEX('Raw demand forecast'!$M$7:$M$5830,MATCH($Q730,'Raw demand forecast'!$B$7:$B$5830,0))</f>
        <v>Yes</v>
      </c>
      <c r="S730" s="6" t="str">
        <f>IF(COUNTIF($Q$93:Q730,$B730) = 1, "LV", IF(COUNTIF($Q$93:Q730,$B730) = 2, "HV", "ST"))</f>
        <v>ST</v>
      </c>
      <c r="T730" s="6" t="str">
        <f>INDEX('Demand forecast and growth rate'!$E$7:$E$273,MATCH($Q730,'Demand forecast and growth rate'!$B$7:$B$273,0))</f>
        <v>Steady/falling</v>
      </c>
      <c r="U730" s="32">
        <f>SUMIFS('Capex forecast'!E$7:E$210,'Capex forecast'!$T$7:$T$210,$Q730,'Capex forecast'!$S$7:$S$210,$S730,'Capex forecast'!$Q$7:$Q$210,"Augex")</f>
        <v>0</v>
      </c>
      <c r="V730" s="32">
        <f>SUMIFS('Capex forecast'!F$7:F$210,'Capex forecast'!$T$7:$T$210,$Q730,'Capex forecast'!$S$7:$S$210,$S730,'Capex forecast'!$Q$7:$Q$210,"Augex")</f>
        <v>0</v>
      </c>
      <c r="W730" s="32">
        <f>SUMIFS('Capex forecast'!G$7:G$210,'Capex forecast'!$T$7:$T$210,$Q730,'Capex forecast'!$S$7:$S$210,$S730,'Capex forecast'!$Q$7:$Q$210,"Augex")</f>
        <v>0</v>
      </c>
      <c r="X730" s="32">
        <f>SUMIFS('Capex forecast'!H$7:H$210,'Capex forecast'!$T$7:$T$210,$Q730,'Capex forecast'!$S$7:$S$210,$S730,'Capex forecast'!$Q$7:$Q$210,"Augex")</f>
        <v>0</v>
      </c>
      <c r="Y730" s="32">
        <f>SUMIFS('Capex forecast'!I$7:I$210,'Capex forecast'!$T$7:$T$210,$Q730,'Capex forecast'!$S$7:$S$210,$S730,'Capex forecast'!$Q$7:$Q$210,"Augex")</f>
        <v>0</v>
      </c>
      <c r="Z730" s="32">
        <f>SUMIFS('Capex forecast'!J$7:J$210,'Capex forecast'!$T$7:$T$210,$Q730,'Capex forecast'!$S$7:$S$210,$S730,'Capex forecast'!$Q$7:$Q$210,"Augex")</f>
        <v>0</v>
      </c>
      <c r="AA730" s="32">
        <f>SUMIFS('Capex forecast'!K$7:K$210,'Capex forecast'!$T$7:$T$210,$Q730,'Capex forecast'!$S$7:$S$210,$S730,'Capex forecast'!$Q$7:$Q$210,"Augex")</f>
        <v>0</v>
      </c>
      <c r="AB730" s="32">
        <f>SUMIFS('Capex forecast'!L$7:L$210,'Capex forecast'!$T$7:$T$210,$Q730,'Capex forecast'!$S$7:$S$210,$S730,'Capex forecast'!$Q$7:$Q$210,"Augex")</f>
        <v>0</v>
      </c>
      <c r="AC730" s="32">
        <f>SUMIFS('Capex forecast'!M$7:M$210,'Capex forecast'!$T$7:$T$210,$Q730,'Capex forecast'!$S$7:$S$210,$S730,'Capex forecast'!$Q$7:$Q$210,"Augex")</f>
        <v>0</v>
      </c>
      <c r="AD730" s="32">
        <f>SUMIFS('Capex forecast'!N$7:N$210,'Capex forecast'!$T$7:$T$210,$Q730,'Capex forecast'!$S$7:$S$210,$S730,'Capex forecast'!$Q$7:$Q$210,"Augex")</f>
        <v>0</v>
      </c>
      <c r="AF730" s="6" t="s">
        <v>620</v>
      </c>
      <c r="AG730" s="6" t="str">
        <f>INDEX('Raw demand forecast'!$M$7:$M$5830,MATCH($Q730,'Raw demand forecast'!$B$7:$B$5830,0))</f>
        <v>Yes</v>
      </c>
      <c r="AH730" s="6" t="str">
        <f>IF(COUNTIF($AF$93:AF730,$B730) = 1, "LV", IF(COUNTIF($AF$93:AF730,$B730) = 2, "HV", "ST"))</f>
        <v>ST</v>
      </c>
      <c r="AI730" s="6" t="str">
        <f>INDEX('Demand forecast and growth rate'!$E$7:$E$273,MATCH($Q730,'Demand forecast and growth rate'!$B$7:$B$273,0))</f>
        <v>Steady/falling</v>
      </c>
      <c r="AJ730" s="53">
        <f>SUMIFS('Capex forecast'!E$7:E$210,'Capex forecast'!$T$7:$T$210,$AF730,'Capex forecast'!$S$7:$S$210,$AH730,'Capex forecast'!$Q$7:$Q$210,"Repex")</f>
        <v>0</v>
      </c>
      <c r="AK730" s="53">
        <f>SUMIFS('Capex forecast'!F$7:F$210,'Capex forecast'!$T$7:$T$210,$AF730,'Capex forecast'!$S$7:$S$210,$AH730,'Capex forecast'!$Q$7:$Q$210,"Repex")</f>
        <v>0</v>
      </c>
      <c r="AL730" s="53">
        <f>SUMIFS('Capex forecast'!G$7:G$210,'Capex forecast'!$T$7:$T$210,$AF730,'Capex forecast'!$S$7:$S$210,$AH730,'Capex forecast'!$Q$7:$Q$210,"Repex")</f>
        <v>0</v>
      </c>
      <c r="AM730" s="53">
        <f>SUMIFS('Capex forecast'!H$7:H$210,'Capex forecast'!$T$7:$T$210,$AF730,'Capex forecast'!$S$7:$S$210,$AH730,'Capex forecast'!$Q$7:$Q$210,"Repex")</f>
        <v>0</v>
      </c>
      <c r="AN730" s="53">
        <f>SUMIFS('Capex forecast'!I$7:I$210,'Capex forecast'!$T$7:$T$210,$AF730,'Capex forecast'!$S$7:$S$210,$AH730,'Capex forecast'!$Q$7:$Q$210,"Repex")</f>
        <v>0</v>
      </c>
      <c r="AO730" s="53">
        <f>SUMIFS('Capex forecast'!J$7:J$210,'Capex forecast'!$T$7:$T$210,$AF730,'Capex forecast'!$S$7:$S$210,$AH730,'Capex forecast'!$Q$7:$Q$210,"Repex")</f>
        <v>0</v>
      </c>
      <c r="AP730" s="53">
        <f>SUMIFS('Capex forecast'!K$7:K$210,'Capex forecast'!$T$7:$T$210,$AF730,'Capex forecast'!$S$7:$S$210,$AH730,'Capex forecast'!$Q$7:$Q$210,"Repex")</f>
        <v>0</v>
      </c>
      <c r="AQ730" s="53">
        <f>SUMIFS('Capex forecast'!L$7:L$210,'Capex forecast'!$T$7:$T$210,$AF730,'Capex forecast'!$S$7:$S$210,$AH730,'Capex forecast'!$Q$7:$Q$210,"Repex")</f>
        <v>0</v>
      </c>
      <c r="AR730" s="53">
        <f>SUMIFS('Capex forecast'!M$7:M$210,'Capex forecast'!$T$7:$T$210,$AF730,'Capex forecast'!$S$7:$S$210,$AH730,'Capex forecast'!$Q$7:$Q$210,"Repex")</f>
        <v>0</v>
      </c>
      <c r="AS730" s="53">
        <f>SUMIFS('Capex forecast'!N$7:N$210,'Capex forecast'!$T$7:$T$210,$AF730,'Capex forecast'!$S$7:$S$210,$AH730,'Capex forecast'!$Q$7:$Q$210,"Repex")</f>
        <v>0</v>
      </c>
    </row>
    <row r="731" spans="2:45" ht="15">
      <c r="B731" s="6" t="s">
        <v>10</v>
      </c>
      <c r="C731" s="6" t="str">
        <f>INDEX('Raw demand forecast'!$M$7:$M$5830,MATCH($B731,'Raw demand forecast'!$B$7:$B$5830,0))</f>
        <v>No</v>
      </c>
      <c r="D731" s="6" t="str">
        <f>IF(COUNTIF($B$93:B731,$B731) = 1, "LV", IF(COUNTIF($B$93:B731,$B731) = 2, "HV", "ST"))</f>
        <v>ST</v>
      </c>
      <c r="E731" s="6" t="str">
        <f>INDEX('Demand forecast and growth rate'!$E$7:$E$273,MATCH($B731,'Demand forecast and growth rate'!$B$7:$B$273,0))</f>
        <v>Steady/falling</v>
      </c>
      <c r="F731" s="32">
        <f>SUMIFS('Capex forecast'!E$7:E$210,'Capex forecast'!$T$7:$T$210,'Allocation of site-spec costs'!$B731,'Capex forecast'!$S$7:$S$210,'Allocation of site-spec costs'!$D731,'Capex forecast'!$Q$7:$Q$210,"Customer Connection")</f>
        <v>0</v>
      </c>
      <c r="G731" s="32">
        <f>SUMIFS('Capex forecast'!F$7:F$210,'Capex forecast'!$T$7:$T$210,'Allocation of site-spec costs'!$B731,'Capex forecast'!$S$7:$S$210,'Allocation of site-spec costs'!$D731,'Capex forecast'!$Q$7:$Q$210,"Customer Connection")</f>
        <v>0</v>
      </c>
      <c r="H731" s="32">
        <f>SUMIFS('Capex forecast'!G$7:G$210,'Capex forecast'!$T$7:$T$210,'Allocation of site-spec costs'!$B731,'Capex forecast'!$S$7:$S$210,'Allocation of site-spec costs'!$D731,'Capex forecast'!$Q$7:$Q$210,"Customer Connection")</f>
        <v>0</v>
      </c>
      <c r="I731" s="32">
        <f>SUMIFS('Capex forecast'!H$7:H$210,'Capex forecast'!$T$7:$T$210,'Allocation of site-spec costs'!$B731,'Capex forecast'!$S$7:$S$210,'Allocation of site-spec costs'!$D731,'Capex forecast'!$Q$7:$Q$210,"Customer Connection")</f>
        <v>0</v>
      </c>
      <c r="J731" s="32">
        <f>SUMIFS('Capex forecast'!I$7:I$210,'Capex forecast'!$T$7:$T$210,'Allocation of site-spec costs'!$B731,'Capex forecast'!$S$7:$S$210,'Allocation of site-spec costs'!$D731,'Capex forecast'!$Q$7:$Q$210,"Customer Connection")</f>
        <v>0</v>
      </c>
      <c r="K731" s="32">
        <f>SUMIFS('Capex forecast'!J$7:J$210,'Capex forecast'!$T$7:$T$210,'Allocation of site-spec costs'!$B731,'Capex forecast'!$S$7:$S$210,'Allocation of site-spec costs'!$D731,'Capex forecast'!$Q$7:$Q$210,"Customer Connection")</f>
        <v>0</v>
      </c>
      <c r="L731" s="32">
        <f>SUMIFS('Capex forecast'!K$7:K$210,'Capex forecast'!$T$7:$T$210,'Allocation of site-spec costs'!$B731,'Capex forecast'!$S$7:$S$210,'Allocation of site-spec costs'!$D731,'Capex forecast'!$Q$7:$Q$210,"Customer Connection")</f>
        <v>0</v>
      </c>
      <c r="M731" s="32">
        <f>SUMIFS('Capex forecast'!L$7:L$210,'Capex forecast'!$T$7:$T$210,'Allocation of site-spec costs'!$B731,'Capex forecast'!$S$7:$S$210,'Allocation of site-spec costs'!$D731,'Capex forecast'!$Q$7:$Q$210,"Customer Connection")</f>
        <v>0</v>
      </c>
      <c r="N731" s="32">
        <f>SUMIFS('Capex forecast'!M$7:M$210,'Capex forecast'!$T$7:$T$210,'Allocation of site-spec costs'!$B731,'Capex forecast'!$S$7:$S$210,'Allocation of site-spec costs'!$D731,'Capex forecast'!$Q$7:$Q$210,"Customer Connection")</f>
        <v>0</v>
      </c>
      <c r="O731" s="32">
        <f>SUMIFS('Capex forecast'!N$7:N$210,'Capex forecast'!$T$7:$T$210,'Allocation of site-spec costs'!$B731,'Capex forecast'!$S$7:$S$210,'Allocation of site-spec costs'!$D731,'Capex forecast'!$Q$7:$Q$210,"Customer Connection")</f>
        <v>0</v>
      </c>
      <c r="Q731" s="6" t="s">
        <v>10</v>
      </c>
      <c r="R731" s="6" t="str">
        <f>INDEX('Raw demand forecast'!$M$7:$M$5830,MATCH($Q731,'Raw demand forecast'!$B$7:$B$5830,0))</f>
        <v>No</v>
      </c>
      <c r="S731" s="6" t="str">
        <f>IF(COUNTIF($Q$93:Q731,$B731) = 1, "LV", IF(COUNTIF($Q$93:Q731,$B731) = 2, "HV", "ST"))</f>
        <v>ST</v>
      </c>
      <c r="T731" s="6" t="str">
        <f>INDEX('Demand forecast and growth rate'!$E$7:$E$273,MATCH($Q731,'Demand forecast and growth rate'!$B$7:$B$273,0))</f>
        <v>Steady/falling</v>
      </c>
      <c r="U731" s="32">
        <f>SUMIFS('Capex forecast'!E$7:E$210,'Capex forecast'!$T$7:$T$210,$Q731,'Capex forecast'!$S$7:$S$210,$S731,'Capex forecast'!$Q$7:$Q$210,"Augex")</f>
        <v>0</v>
      </c>
      <c r="V731" s="32">
        <f>SUMIFS('Capex forecast'!F$7:F$210,'Capex forecast'!$T$7:$T$210,$Q731,'Capex forecast'!$S$7:$S$210,$S731,'Capex forecast'!$Q$7:$Q$210,"Augex")</f>
        <v>0</v>
      </c>
      <c r="W731" s="32">
        <f>SUMIFS('Capex forecast'!G$7:G$210,'Capex forecast'!$T$7:$T$210,$Q731,'Capex forecast'!$S$7:$S$210,$S731,'Capex forecast'!$Q$7:$Q$210,"Augex")</f>
        <v>0</v>
      </c>
      <c r="X731" s="32">
        <f>SUMIFS('Capex forecast'!H$7:H$210,'Capex forecast'!$T$7:$T$210,$Q731,'Capex forecast'!$S$7:$S$210,$S731,'Capex forecast'!$Q$7:$Q$210,"Augex")</f>
        <v>0</v>
      </c>
      <c r="Y731" s="32">
        <f>SUMIFS('Capex forecast'!I$7:I$210,'Capex forecast'!$T$7:$T$210,$Q731,'Capex forecast'!$S$7:$S$210,$S731,'Capex forecast'!$Q$7:$Q$210,"Augex")</f>
        <v>0</v>
      </c>
      <c r="Z731" s="32">
        <f>SUMIFS('Capex forecast'!J$7:J$210,'Capex forecast'!$T$7:$T$210,$Q731,'Capex forecast'!$S$7:$S$210,$S731,'Capex forecast'!$Q$7:$Q$210,"Augex")</f>
        <v>0</v>
      </c>
      <c r="AA731" s="32">
        <f>SUMIFS('Capex forecast'!K$7:K$210,'Capex forecast'!$T$7:$T$210,$Q731,'Capex forecast'!$S$7:$S$210,$S731,'Capex forecast'!$Q$7:$Q$210,"Augex")</f>
        <v>0</v>
      </c>
      <c r="AB731" s="32">
        <f>SUMIFS('Capex forecast'!L$7:L$210,'Capex forecast'!$T$7:$T$210,$Q731,'Capex forecast'!$S$7:$S$210,$S731,'Capex forecast'!$Q$7:$Q$210,"Augex")</f>
        <v>0</v>
      </c>
      <c r="AC731" s="32">
        <f>SUMIFS('Capex forecast'!M$7:M$210,'Capex forecast'!$T$7:$T$210,$Q731,'Capex forecast'!$S$7:$S$210,$S731,'Capex forecast'!$Q$7:$Q$210,"Augex")</f>
        <v>0</v>
      </c>
      <c r="AD731" s="32">
        <f>SUMIFS('Capex forecast'!N$7:N$210,'Capex forecast'!$T$7:$T$210,$Q731,'Capex forecast'!$S$7:$S$210,$S731,'Capex forecast'!$Q$7:$Q$210,"Augex")</f>
        <v>0</v>
      </c>
      <c r="AF731" s="6" t="s">
        <v>10</v>
      </c>
      <c r="AG731" s="6" t="str">
        <f>INDEX('Raw demand forecast'!$M$7:$M$5830,MATCH($Q731,'Raw demand forecast'!$B$7:$B$5830,0))</f>
        <v>No</v>
      </c>
      <c r="AH731" s="6" t="str">
        <f>IF(COUNTIF($AF$93:AF731,$B731) = 1, "LV", IF(COUNTIF($AF$93:AF731,$B731) = 2, "HV", "ST"))</f>
        <v>ST</v>
      </c>
      <c r="AI731" s="6" t="str">
        <f>INDEX('Demand forecast and growth rate'!$E$7:$E$273,MATCH($Q731,'Demand forecast and growth rate'!$B$7:$B$273,0))</f>
        <v>Steady/falling</v>
      </c>
      <c r="AJ731" s="53">
        <f>SUMIFS('Capex forecast'!E$7:E$210,'Capex forecast'!$T$7:$T$210,$AF731,'Capex forecast'!$S$7:$S$210,$AH731,'Capex forecast'!$Q$7:$Q$210,"Repex")</f>
        <v>0</v>
      </c>
      <c r="AK731" s="53">
        <f>SUMIFS('Capex forecast'!F$7:F$210,'Capex forecast'!$T$7:$T$210,$AF731,'Capex forecast'!$S$7:$S$210,$AH731,'Capex forecast'!$Q$7:$Q$210,"Repex")</f>
        <v>0</v>
      </c>
      <c r="AL731" s="53">
        <f>SUMIFS('Capex forecast'!G$7:G$210,'Capex forecast'!$T$7:$T$210,$AF731,'Capex forecast'!$S$7:$S$210,$AH731,'Capex forecast'!$Q$7:$Q$210,"Repex")</f>
        <v>0</v>
      </c>
      <c r="AM731" s="53">
        <f>SUMIFS('Capex forecast'!H$7:H$210,'Capex forecast'!$T$7:$T$210,$AF731,'Capex forecast'!$S$7:$S$210,$AH731,'Capex forecast'!$Q$7:$Q$210,"Repex")</f>
        <v>0</v>
      </c>
      <c r="AN731" s="53">
        <f>SUMIFS('Capex forecast'!I$7:I$210,'Capex forecast'!$T$7:$T$210,$AF731,'Capex forecast'!$S$7:$S$210,$AH731,'Capex forecast'!$Q$7:$Q$210,"Repex")</f>
        <v>0</v>
      </c>
      <c r="AO731" s="53">
        <f>SUMIFS('Capex forecast'!J$7:J$210,'Capex forecast'!$T$7:$T$210,$AF731,'Capex forecast'!$S$7:$S$210,$AH731,'Capex forecast'!$Q$7:$Q$210,"Repex")</f>
        <v>0</v>
      </c>
      <c r="AP731" s="53">
        <f>SUMIFS('Capex forecast'!K$7:K$210,'Capex forecast'!$T$7:$T$210,$AF731,'Capex forecast'!$S$7:$S$210,$AH731,'Capex forecast'!$Q$7:$Q$210,"Repex")</f>
        <v>0</v>
      </c>
      <c r="AQ731" s="53">
        <f>SUMIFS('Capex forecast'!L$7:L$210,'Capex forecast'!$T$7:$T$210,$AF731,'Capex forecast'!$S$7:$S$210,$AH731,'Capex forecast'!$Q$7:$Q$210,"Repex")</f>
        <v>0</v>
      </c>
      <c r="AR731" s="53">
        <f>SUMIFS('Capex forecast'!M$7:M$210,'Capex forecast'!$T$7:$T$210,$AF731,'Capex forecast'!$S$7:$S$210,$AH731,'Capex forecast'!$Q$7:$Q$210,"Repex")</f>
        <v>0</v>
      </c>
      <c r="AS731" s="53">
        <f>SUMIFS('Capex forecast'!N$7:N$210,'Capex forecast'!$T$7:$T$210,$AF731,'Capex forecast'!$S$7:$S$210,$AH731,'Capex forecast'!$Q$7:$Q$210,"Repex")</f>
        <v>0</v>
      </c>
    </row>
    <row r="732" spans="2:45" ht="15">
      <c r="B732" s="6" t="s">
        <v>13</v>
      </c>
      <c r="C732" s="6" t="str">
        <f>INDEX('Raw demand forecast'!$M$7:$M$5830,MATCH($B732,'Raw demand forecast'!$B$7:$B$5830,0))</f>
        <v>No</v>
      </c>
      <c r="D732" s="6" t="str">
        <f>IF(COUNTIF($B$93:B732,$B732) = 1, "LV", IF(COUNTIF($B$93:B732,$B732) = 2, "HV", "ST"))</f>
        <v>ST</v>
      </c>
      <c r="E732" s="6" t="str">
        <f>INDEX('Demand forecast and growth rate'!$E$7:$E$273,MATCH($B732,'Demand forecast and growth rate'!$B$7:$B$273,0))</f>
        <v>High growth</v>
      </c>
      <c r="F732" s="32">
        <f>SUMIFS('Capex forecast'!E$7:E$210,'Capex forecast'!$T$7:$T$210,'Allocation of site-spec costs'!$B732,'Capex forecast'!$S$7:$S$210,'Allocation of site-spec costs'!$D732,'Capex forecast'!$Q$7:$Q$210,"Customer Connection")</f>
        <v>0</v>
      </c>
      <c r="G732" s="32">
        <f>SUMIFS('Capex forecast'!F$7:F$210,'Capex forecast'!$T$7:$T$210,'Allocation of site-spec costs'!$B732,'Capex forecast'!$S$7:$S$210,'Allocation of site-spec costs'!$D732,'Capex forecast'!$Q$7:$Q$210,"Customer Connection")</f>
        <v>0</v>
      </c>
      <c r="H732" s="32">
        <f>SUMIFS('Capex forecast'!G$7:G$210,'Capex forecast'!$T$7:$T$210,'Allocation of site-spec costs'!$B732,'Capex forecast'!$S$7:$S$210,'Allocation of site-spec costs'!$D732,'Capex forecast'!$Q$7:$Q$210,"Customer Connection")</f>
        <v>0</v>
      </c>
      <c r="I732" s="32">
        <f>SUMIFS('Capex forecast'!H$7:H$210,'Capex forecast'!$T$7:$T$210,'Allocation of site-spec costs'!$B732,'Capex forecast'!$S$7:$S$210,'Allocation of site-spec costs'!$D732,'Capex forecast'!$Q$7:$Q$210,"Customer Connection")</f>
        <v>0</v>
      </c>
      <c r="J732" s="32">
        <f>SUMIFS('Capex forecast'!I$7:I$210,'Capex forecast'!$T$7:$T$210,'Allocation of site-spec costs'!$B732,'Capex forecast'!$S$7:$S$210,'Allocation of site-spec costs'!$D732,'Capex forecast'!$Q$7:$Q$210,"Customer Connection")</f>
        <v>0</v>
      </c>
      <c r="K732" s="32">
        <f>SUMIFS('Capex forecast'!J$7:J$210,'Capex forecast'!$T$7:$T$210,'Allocation of site-spec costs'!$B732,'Capex forecast'!$S$7:$S$210,'Allocation of site-spec costs'!$D732,'Capex forecast'!$Q$7:$Q$210,"Customer Connection")</f>
        <v>0</v>
      </c>
      <c r="L732" s="32">
        <f>SUMIFS('Capex forecast'!K$7:K$210,'Capex forecast'!$T$7:$T$210,'Allocation of site-spec costs'!$B732,'Capex forecast'!$S$7:$S$210,'Allocation of site-spec costs'!$D732,'Capex forecast'!$Q$7:$Q$210,"Customer Connection")</f>
        <v>0</v>
      </c>
      <c r="M732" s="32">
        <f>SUMIFS('Capex forecast'!L$7:L$210,'Capex forecast'!$T$7:$T$210,'Allocation of site-spec costs'!$B732,'Capex forecast'!$S$7:$S$210,'Allocation of site-spec costs'!$D732,'Capex forecast'!$Q$7:$Q$210,"Customer Connection")</f>
        <v>0</v>
      </c>
      <c r="N732" s="32">
        <f>SUMIFS('Capex forecast'!M$7:M$210,'Capex forecast'!$T$7:$T$210,'Allocation of site-spec costs'!$B732,'Capex forecast'!$S$7:$S$210,'Allocation of site-spec costs'!$D732,'Capex forecast'!$Q$7:$Q$210,"Customer Connection")</f>
        <v>0</v>
      </c>
      <c r="O732" s="32">
        <f>SUMIFS('Capex forecast'!N$7:N$210,'Capex forecast'!$T$7:$T$210,'Allocation of site-spec costs'!$B732,'Capex forecast'!$S$7:$S$210,'Allocation of site-spec costs'!$D732,'Capex forecast'!$Q$7:$Q$210,"Customer Connection")</f>
        <v>0</v>
      </c>
      <c r="Q732" s="6" t="s">
        <v>13</v>
      </c>
      <c r="R732" s="6" t="str">
        <f>INDEX('Raw demand forecast'!$M$7:$M$5830,MATCH($Q732,'Raw demand forecast'!$B$7:$B$5830,0))</f>
        <v>No</v>
      </c>
      <c r="S732" s="6" t="str">
        <f>IF(COUNTIF($Q$93:Q732,$B732) = 1, "LV", IF(COUNTIF($Q$93:Q732,$B732) = 2, "HV", "ST"))</f>
        <v>ST</v>
      </c>
      <c r="T732" s="6" t="str">
        <f>INDEX('Demand forecast and growth rate'!$E$7:$E$273,MATCH($Q732,'Demand forecast and growth rate'!$B$7:$B$273,0))</f>
        <v>High growth</v>
      </c>
      <c r="U732" s="32">
        <f>SUMIFS('Capex forecast'!E$7:E$210,'Capex forecast'!$T$7:$T$210,$Q732,'Capex forecast'!$S$7:$S$210,$S732,'Capex forecast'!$Q$7:$Q$210,"Augex")</f>
        <v>0</v>
      </c>
      <c r="V732" s="32">
        <f>SUMIFS('Capex forecast'!F$7:F$210,'Capex forecast'!$T$7:$T$210,$Q732,'Capex forecast'!$S$7:$S$210,$S732,'Capex forecast'!$Q$7:$Q$210,"Augex")</f>
        <v>0</v>
      </c>
      <c r="W732" s="32">
        <f>SUMIFS('Capex forecast'!G$7:G$210,'Capex forecast'!$T$7:$T$210,$Q732,'Capex forecast'!$S$7:$S$210,$S732,'Capex forecast'!$Q$7:$Q$210,"Augex")</f>
        <v>0</v>
      </c>
      <c r="X732" s="32">
        <f>SUMIFS('Capex forecast'!H$7:H$210,'Capex forecast'!$T$7:$T$210,$Q732,'Capex forecast'!$S$7:$S$210,$S732,'Capex forecast'!$Q$7:$Q$210,"Augex")</f>
        <v>0</v>
      </c>
      <c r="Y732" s="32">
        <f>SUMIFS('Capex forecast'!I$7:I$210,'Capex forecast'!$T$7:$T$210,$Q732,'Capex forecast'!$S$7:$S$210,$S732,'Capex forecast'!$Q$7:$Q$210,"Augex")</f>
        <v>0</v>
      </c>
      <c r="Z732" s="32">
        <f>SUMIFS('Capex forecast'!J$7:J$210,'Capex forecast'!$T$7:$T$210,$Q732,'Capex forecast'!$S$7:$S$210,$S732,'Capex forecast'!$Q$7:$Q$210,"Augex")</f>
        <v>0</v>
      </c>
      <c r="AA732" s="32">
        <f>SUMIFS('Capex forecast'!K$7:K$210,'Capex forecast'!$T$7:$T$210,$Q732,'Capex forecast'!$S$7:$S$210,$S732,'Capex forecast'!$Q$7:$Q$210,"Augex")</f>
        <v>0</v>
      </c>
      <c r="AB732" s="32">
        <f>SUMIFS('Capex forecast'!L$7:L$210,'Capex forecast'!$T$7:$T$210,$Q732,'Capex forecast'!$S$7:$S$210,$S732,'Capex forecast'!$Q$7:$Q$210,"Augex")</f>
        <v>0</v>
      </c>
      <c r="AC732" s="32">
        <f>SUMIFS('Capex forecast'!M$7:M$210,'Capex forecast'!$T$7:$T$210,$Q732,'Capex forecast'!$S$7:$S$210,$S732,'Capex forecast'!$Q$7:$Q$210,"Augex")</f>
        <v>0</v>
      </c>
      <c r="AD732" s="32">
        <f>SUMIFS('Capex forecast'!N$7:N$210,'Capex forecast'!$T$7:$T$210,$Q732,'Capex forecast'!$S$7:$S$210,$S732,'Capex forecast'!$Q$7:$Q$210,"Augex")</f>
        <v>0</v>
      </c>
      <c r="AF732" s="6" t="s">
        <v>13</v>
      </c>
      <c r="AG732" s="6" t="str">
        <f>INDEX('Raw demand forecast'!$M$7:$M$5830,MATCH($Q732,'Raw demand forecast'!$B$7:$B$5830,0))</f>
        <v>No</v>
      </c>
      <c r="AH732" s="6" t="str">
        <f>IF(COUNTIF($AF$93:AF732,$B732) = 1, "LV", IF(COUNTIF($AF$93:AF732,$B732) = 2, "HV", "ST"))</f>
        <v>ST</v>
      </c>
      <c r="AI732" s="6" t="str">
        <f>INDEX('Demand forecast and growth rate'!$E$7:$E$273,MATCH($Q732,'Demand forecast and growth rate'!$B$7:$B$273,0))</f>
        <v>High growth</v>
      </c>
      <c r="AJ732" s="53">
        <f>SUMIFS('Capex forecast'!E$7:E$210,'Capex forecast'!$T$7:$T$210,$AF732,'Capex forecast'!$S$7:$S$210,$AH732,'Capex forecast'!$Q$7:$Q$210,"Repex")</f>
        <v>0</v>
      </c>
      <c r="AK732" s="53">
        <f>SUMIFS('Capex forecast'!F$7:F$210,'Capex forecast'!$T$7:$T$210,$AF732,'Capex forecast'!$S$7:$S$210,$AH732,'Capex forecast'!$Q$7:$Q$210,"Repex")</f>
        <v>0</v>
      </c>
      <c r="AL732" s="53">
        <f>SUMIFS('Capex forecast'!G$7:G$210,'Capex forecast'!$T$7:$T$210,$AF732,'Capex forecast'!$S$7:$S$210,$AH732,'Capex forecast'!$Q$7:$Q$210,"Repex")</f>
        <v>0</v>
      </c>
      <c r="AM732" s="53">
        <f>SUMIFS('Capex forecast'!H$7:H$210,'Capex forecast'!$T$7:$T$210,$AF732,'Capex forecast'!$S$7:$S$210,$AH732,'Capex forecast'!$Q$7:$Q$210,"Repex")</f>
        <v>0</v>
      </c>
      <c r="AN732" s="53">
        <f>SUMIFS('Capex forecast'!I$7:I$210,'Capex forecast'!$T$7:$T$210,$AF732,'Capex forecast'!$S$7:$S$210,$AH732,'Capex forecast'!$Q$7:$Q$210,"Repex")</f>
        <v>0</v>
      </c>
      <c r="AO732" s="53">
        <f>SUMIFS('Capex forecast'!J$7:J$210,'Capex forecast'!$T$7:$T$210,$AF732,'Capex forecast'!$S$7:$S$210,$AH732,'Capex forecast'!$Q$7:$Q$210,"Repex")</f>
        <v>0</v>
      </c>
      <c r="AP732" s="53">
        <f>SUMIFS('Capex forecast'!K$7:K$210,'Capex forecast'!$T$7:$T$210,$AF732,'Capex forecast'!$S$7:$S$210,$AH732,'Capex forecast'!$Q$7:$Q$210,"Repex")</f>
        <v>0</v>
      </c>
      <c r="AQ732" s="53">
        <f>SUMIFS('Capex forecast'!L$7:L$210,'Capex forecast'!$T$7:$T$210,$AF732,'Capex forecast'!$S$7:$S$210,$AH732,'Capex forecast'!$Q$7:$Q$210,"Repex")</f>
        <v>0</v>
      </c>
      <c r="AR732" s="53">
        <f>SUMIFS('Capex forecast'!M$7:M$210,'Capex forecast'!$T$7:$T$210,$AF732,'Capex forecast'!$S$7:$S$210,$AH732,'Capex forecast'!$Q$7:$Q$210,"Repex")</f>
        <v>0</v>
      </c>
      <c r="AS732" s="53">
        <f>SUMIFS('Capex forecast'!N$7:N$210,'Capex forecast'!$T$7:$T$210,$AF732,'Capex forecast'!$S$7:$S$210,$AH732,'Capex forecast'!$Q$7:$Q$210,"Repex")</f>
        <v>0</v>
      </c>
    </row>
    <row r="733" spans="2:45" ht="15">
      <c r="B733" s="6" t="s">
        <v>38</v>
      </c>
      <c r="C733" s="6" t="str">
        <f>INDEX('Raw demand forecast'!$M$7:$M$5830,MATCH($B733,'Raw demand forecast'!$B$7:$B$5830,0))</f>
        <v>No</v>
      </c>
      <c r="D733" s="6" t="str">
        <f>IF(COUNTIF($B$93:B733,$B733) = 1, "LV", IF(COUNTIF($B$93:B733,$B733) = 2, "HV", "ST"))</f>
        <v>ST</v>
      </c>
      <c r="E733" s="6" t="str">
        <f>INDEX('Demand forecast and growth rate'!$E$7:$E$273,MATCH($B733,'Demand forecast and growth rate'!$B$7:$B$273,0))</f>
        <v>Steady/falling</v>
      </c>
      <c r="F733" s="32">
        <f>SUMIFS('Capex forecast'!E$7:E$210,'Capex forecast'!$T$7:$T$210,'Allocation of site-spec costs'!$B733,'Capex forecast'!$S$7:$S$210,'Allocation of site-spec costs'!$D733,'Capex forecast'!$Q$7:$Q$210,"Customer Connection")</f>
        <v>0</v>
      </c>
      <c r="G733" s="32">
        <f>SUMIFS('Capex forecast'!F$7:F$210,'Capex forecast'!$T$7:$T$210,'Allocation of site-spec costs'!$B733,'Capex forecast'!$S$7:$S$210,'Allocation of site-spec costs'!$D733,'Capex forecast'!$Q$7:$Q$210,"Customer Connection")</f>
        <v>0</v>
      </c>
      <c r="H733" s="32">
        <f>SUMIFS('Capex forecast'!G$7:G$210,'Capex forecast'!$T$7:$T$210,'Allocation of site-spec costs'!$B733,'Capex forecast'!$S$7:$S$210,'Allocation of site-spec costs'!$D733,'Capex forecast'!$Q$7:$Q$210,"Customer Connection")</f>
        <v>0</v>
      </c>
      <c r="I733" s="32">
        <f>SUMIFS('Capex forecast'!H$7:H$210,'Capex forecast'!$T$7:$T$210,'Allocation of site-spec costs'!$B733,'Capex forecast'!$S$7:$S$210,'Allocation of site-spec costs'!$D733,'Capex forecast'!$Q$7:$Q$210,"Customer Connection")</f>
        <v>0</v>
      </c>
      <c r="J733" s="32">
        <f>SUMIFS('Capex forecast'!I$7:I$210,'Capex forecast'!$T$7:$T$210,'Allocation of site-spec costs'!$B733,'Capex forecast'!$S$7:$S$210,'Allocation of site-spec costs'!$D733,'Capex forecast'!$Q$7:$Q$210,"Customer Connection")</f>
        <v>0</v>
      </c>
      <c r="K733" s="32">
        <f>SUMIFS('Capex forecast'!J$7:J$210,'Capex forecast'!$T$7:$T$210,'Allocation of site-spec costs'!$B733,'Capex forecast'!$S$7:$S$210,'Allocation of site-spec costs'!$D733,'Capex forecast'!$Q$7:$Q$210,"Customer Connection")</f>
        <v>0</v>
      </c>
      <c r="L733" s="32">
        <f>SUMIFS('Capex forecast'!K$7:K$210,'Capex forecast'!$T$7:$T$210,'Allocation of site-spec costs'!$B733,'Capex forecast'!$S$7:$S$210,'Allocation of site-spec costs'!$D733,'Capex forecast'!$Q$7:$Q$210,"Customer Connection")</f>
        <v>0</v>
      </c>
      <c r="M733" s="32">
        <f>SUMIFS('Capex forecast'!L$7:L$210,'Capex forecast'!$T$7:$T$210,'Allocation of site-spec costs'!$B733,'Capex forecast'!$S$7:$S$210,'Allocation of site-spec costs'!$D733,'Capex forecast'!$Q$7:$Q$210,"Customer Connection")</f>
        <v>0</v>
      </c>
      <c r="N733" s="32">
        <f>SUMIFS('Capex forecast'!M$7:M$210,'Capex forecast'!$T$7:$T$210,'Allocation of site-spec costs'!$B733,'Capex forecast'!$S$7:$S$210,'Allocation of site-spec costs'!$D733,'Capex forecast'!$Q$7:$Q$210,"Customer Connection")</f>
        <v>0</v>
      </c>
      <c r="O733" s="32">
        <f>SUMIFS('Capex forecast'!N$7:N$210,'Capex forecast'!$T$7:$T$210,'Allocation of site-spec costs'!$B733,'Capex forecast'!$S$7:$S$210,'Allocation of site-spec costs'!$D733,'Capex forecast'!$Q$7:$Q$210,"Customer Connection")</f>
        <v>0</v>
      </c>
      <c r="Q733" s="6" t="s">
        <v>38</v>
      </c>
      <c r="R733" s="6" t="str">
        <f>INDEX('Raw demand forecast'!$M$7:$M$5830,MATCH($Q733,'Raw demand forecast'!$B$7:$B$5830,0))</f>
        <v>No</v>
      </c>
      <c r="S733" s="6" t="str">
        <f>IF(COUNTIF($Q$93:Q733,$B733) = 1, "LV", IF(COUNTIF($Q$93:Q733,$B733) = 2, "HV", "ST"))</f>
        <v>ST</v>
      </c>
      <c r="T733" s="6" t="str">
        <f>INDEX('Demand forecast and growth rate'!$E$7:$E$273,MATCH($Q733,'Demand forecast and growth rate'!$B$7:$B$273,0))</f>
        <v>Steady/falling</v>
      </c>
      <c r="U733" s="32">
        <f>SUMIFS('Capex forecast'!E$7:E$210,'Capex forecast'!$T$7:$T$210,$Q733,'Capex forecast'!$S$7:$S$210,$S733,'Capex forecast'!$Q$7:$Q$210,"Augex")</f>
        <v>0</v>
      </c>
      <c r="V733" s="32">
        <f>SUMIFS('Capex forecast'!F$7:F$210,'Capex forecast'!$T$7:$T$210,$Q733,'Capex forecast'!$S$7:$S$210,$S733,'Capex forecast'!$Q$7:$Q$210,"Augex")</f>
        <v>0</v>
      </c>
      <c r="W733" s="32">
        <f>SUMIFS('Capex forecast'!G$7:G$210,'Capex forecast'!$T$7:$T$210,$Q733,'Capex forecast'!$S$7:$S$210,$S733,'Capex forecast'!$Q$7:$Q$210,"Augex")</f>
        <v>0</v>
      </c>
      <c r="X733" s="32">
        <f>SUMIFS('Capex forecast'!H$7:H$210,'Capex forecast'!$T$7:$T$210,$Q733,'Capex forecast'!$S$7:$S$210,$S733,'Capex forecast'!$Q$7:$Q$210,"Augex")</f>
        <v>0</v>
      </c>
      <c r="Y733" s="32">
        <f>SUMIFS('Capex forecast'!I$7:I$210,'Capex forecast'!$T$7:$T$210,$Q733,'Capex forecast'!$S$7:$S$210,$S733,'Capex forecast'!$Q$7:$Q$210,"Augex")</f>
        <v>0</v>
      </c>
      <c r="Z733" s="32">
        <f>SUMIFS('Capex forecast'!J$7:J$210,'Capex forecast'!$T$7:$T$210,$Q733,'Capex forecast'!$S$7:$S$210,$S733,'Capex forecast'!$Q$7:$Q$210,"Augex")</f>
        <v>0</v>
      </c>
      <c r="AA733" s="32">
        <f>SUMIFS('Capex forecast'!K$7:K$210,'Capex forecast'!$T$7:$T$210,$Q733,'Capex forecast'!$S$7:$S$210,$S733,'Capex forecast'!$Q$7:$Q$210,"Augex")</f>
        <v>0</v>
      </c>
      <c r="AB733" s="32">
        <f>SUMIFS('Capex forecast'!L$7:L$210,'Capex forecast'!$T$7:$T$210,$Q733,'Capex forecast'!$S$7:$S$210,$S733,'Capex forecast'!$Q$7:$Q$210,"Augex")</f>
        <v>0</v>
      </c>
      <c r="AC733" s="32">
        <f>SUMIFS('Capex forecast'!M$7:M$210,'Capex forecast'!$T$7:$T$210,$Q733,'Capex forecast'!$S$7:$S$210,$S733,'Capex forecast'!$Q$7:$Q$210,"Augex")</f>
        <v>0</v>
      </c>
      <c r="AD733" s="32">
        <f>SUMIFS('Capex forecast'!N$7:N$210,'Capex forecast'!$T$7:$T$210,$Q733,'Capex forecast'!$S$7:$S$210,$S733,'Capex forecast'!$Q$7:$Q$210,"Augex")</f>
        <v>0</v>
      </c>
      <c r="AF733" s="6" t="s">
        <v>38</v>
      </c>
      <c r="AG733" s="6" t="str">
        <f>INDEX('Raw demand forecast'!$M$7:$M$5830,MATCH($Q733,'Raw demand forecast'!$B$7:$B$5830,0))</f>
        <v>No</v>
      </c>
      <c r="AH733" s="6" t="str">
        <f>IF(COUNTIF($AF$93:AF733,$B733) = 1, "LV", IF(COUNTIF($AF$93:AF733,$B733) = 2, "HV", "ST"))</f>
        <v>ST</v>
      </c>
      <c r="AI733" s="6" t="str">
        <f>INDEX('Demand forecast and growth rate'!$E$7:$E$273,MATCH($Q733,'Demand forecast and growth rate'!$B$7:$B$273,0))</f>
        <v>Steady/falling</v>
      </c>
      <c r="AJ733" s="53">
        <f>SUMIFS('Capex forecast'!E$7:E$210,'Capex forecast'!$T$7:$T$210,$AF733,'Capex forecast'!$S$7:$S$210,$AH733,'Capex forecast'!$Q$7:$Q$210,"Repex")</f>
        <v>0</v>
      </c>
      <c r="AK733" s="53">
        <f>SUMIFS('Capex forecast'!F$7:F$210,'Capex forecast'!$T$7:$T$210,$AF733,'Capex forecast'!$S$7:$S$210,$AH733,'Capex forecast'!$Q$7:$Q$210,"Repex")</f>
        <v>0</v>
      </c>
      <c r="AL733" s="53">
        <f>SUMIFS('Capex forecast'!G$7:G$210,'Capex forecast'!$T$7:$T$210,$AF733,'Capex forecast'!$S$7:$S$210,$AH733,'Capex forecast'!$Q$7:$Q$210,"Repex")</f>
        <v>0</v>
      </c>
      <c r="AM733" s="53">
        <f>SUMIFS('Capex forecast'!H$7:H$210,'Capex forecast'!$T$7:$T$210,$AF733,'Capex forecast'!$S$7:$S$210,$AH733,'Capex forecast'!$Q$7:$Q$210,"Repex")</f>
        <v>0</v>
      </c>
      <c r="AN733" s="53">
        <f>SUMIFS('Capex forecast'!I$7:I$210,'Capex forecast'!$T$7:$T$210,$AF733,'Capex forecast'!$S$7:$S$210,$AH733,'Capex forecast'!$Q$7:$Q$210,"Repex")</f>
        <v>0</v>
      </c>
      <c r="AO733" s="53">
        <f>SUMIFS('Capex forecast'!J$7:J$210,'Capex forecast'!$T$7:$T$210,$AF733,'Capex forecast'!$S$7:$S$210,$AH733,'Capex forecast'!$Q$7:$Q$210,"Repex")</f>
        <v>0</v>
      </c>
      <c r="AP733" s="53">
        <f>SUMIFS('Capex forecast'!K$7:K$210,'Capex forecast'!$T$7:$T$210,$AF733,'Capex forecast'!$S$7:$S$210,$AH733,'Capex forecast'!$Q$7:$Q$210,"Repex")</f>
        <v>0</v>
      </c>
      <c r="AQ733" s="53">
        <f>SUMIFS('Capex forecast'!L$7:L$210,'Capex forecast'!$T$7:$T$210,$AF733,'Capex forecast'!$S$7:$S$210,$AH733,'Capex forecast'!$Q$7:$Q$210,"Repex")</f>
        <v>0</v>
      </c>
      <c r="AR733" s="53">
        <f>SUMIFS('Capex forecast'!M$7:M$210,'Capex forecast'!$T$7:$T$210,$AF733,'Capex forecast'!$S$7:$S$210,$AH733,'Capex forecast'!$Q$7:$Q$210,"Repex")</f>
        <v>0</v>
      </c>
      <c r="AS733" s="53">
        <f>SUMIFS('Capex forecast'!N$7:N$210,'Capex forecast'!$T$7:$T$210,$AF733,'Capex forecast'!$S$7:$S$210,$AH733,'Capex forecast'!$Q$7:$Q$210,"Repex")</f>
        <v>0</v>
      </c>
    </row>
    <row r="734" spans="2:45" ht="15">
      <c r="B734" s="6" t="s">
        <v>41</v>
      </c>
      <c r="C734" s="6" t="str">
        <f>INDEX('Raw demand forecast'!$M$7:$M$5830,MATCH($B734,'Raw demand forecast'!$B$7:$B$5830,0))</f>
        <v>No</v>
      </c>
      <c r="D734" s="6" t="str">
        <f>IF(COUNTIF($B$93:B734,$B734) = 1, "LV", IF(COUNTIF($B$93:B734,$B734) = 2, "HV", "ST"))</f>
        <v>ST</v>
      </c>
      <c r="E734" s="6" t="str">
        <f>INDEX('Demand forecast and growth rate'!$E$7:$E$273,MATCH($B734,'Demand forecast and growth rate'!$B$7:$B$273,0))</f>
        <v>Small growth</v>
      </c>
      <c r="F734" s="32">
        <f>SUMIFS('Capex forecast'!E$7:E$210,'Capex forecast'!$T$7:$T$210,'Allocation of site-spec costs'!$B734,'Capex forecast'!$S$7:$S$210,'Allocation of site-spec costs'!$D734,'Capex forecast'!$Q$7:$Q$210,"Customer Connection")</f>
        <v>0</v>
      </c>
      <c r="G734" s="32">
        <f>SUMIFS('Capex forecast'!F$7:F$210,'Capex forecast'!$T$7:$T$210,'Allocation of site-spec costs'!$B734,'Capex forecast'!$S$7:$S$210,'Allocation of site-spec costs'!$D734,'Capex forecast'!$Q$7:$Q$210,"Customer Connection")</f>
        <v>0</v>
      </c>
      <c r="H734" s="32">
        <f>SUMIFS('Capex forecast'!G$7:G$210,'Capex forecast'!$T$7:$T$210,'Allocation of site-spec costs'!$B734,'Capex forecast'!$S$7:$S$210,'Allocation of site-spec costs'!$D734,'Capex forecast'!$Q$7:$Q$210,"Customer Connection")</f>
        <v>0</v>
      </c>
      <c r="I734" s="32">
        <f>SUMIFS('Capex forecast'!H$7:H$210,'Capex forecast'!$T$7:$T$210,'Allocation of site-spec costs'!$B734,'Capex forecast'!$S$7:$S$210,'Allocation of site-spec costs'!$D734,'Capex forecast'!$Q$7:$Q$210,"Customer Connection")</f>
        <v>0</v>
      </c>
      <c r="J734" s="32">
        <f>SUMIFS('Capex forecast'!I$7:I$210,'Capex forecast'!$T$7:$T$210,'Allocation of site-spec costs'!$B734,'Capex forecast'!$S$7:$S$210,'Allocation of site-spec costs'!$D734,'Capex forecast'!$Q$7:$Q$210,"Customer Connection")</f>
        <v>0</v>
      </c>
      <c r="K734" s="32">
        <f>SUMIFS('Capex forecast'!J$7:J$210,'Capex forecast'!$T$7:$T$210,'Allocation of site-spec costs'!$B734,'Capex forecast'!$S$7:$S$210,'Allocation of site-spec costs'!$D734,'Capex forecast'!$Q$7:$Q$210,"Customer Connection")</f>
        <v>0</v>
      </c>
      <c r="L734" s="32">
        <f>SUMIFS('Capex forecast'!K$7:K$210,'Capex forecast'!$T$7:$T$210,'Allocation of site-spec costs'!$B734,'Capex forecast'!$S$7:$S$210,'Allocation of site-spec costs'!$D734,'Capex forecast'!$Q$7:$Q$210,"Customer Connection")</f>
        <v>0</v>
      </c>
      <c r="M734" s="32">
        <f>SUMIFS('Capex forecast'!L$7:L$210,'Capex forecast'!$T$7:$T$210,'Allocation of site-spec costs'!$B734,'Capex forecast'!$S$7:$S$210,'Allocation of site-spec costs'!$D734,'Capex forecast'!$Q$7:$Q$210,"Customer Connection")</f>
        <v>0</v>
      </c>
      <c r="N734" s="32">
        <f>SUMIFS('Capex forecast'!M$7:M$210,'Capex forecast'!$T$7:$T$210,'Allocation of site-spec costs'!$B734,'Capex forecast'!$S$7:$S$210,'Allocation of site-spec costs'!$D734,'Capex forecast'!$Q$7:$Q$210,"Customer Connection")</f>
        <v>0</v>
      </c>
      <c r="O734" s="32">
        <f>SUMIFS('Capex forecast'!N$7:N$210,'Capex forecast'!$T$7:$T$210,'Allocation of site-spec costs'!$B734,'Capex forecast'!$S$7:$S$210,'Allocation of site-spec costs'!$D734,'Capex forecast'!$Q$7:$Q$210,"Customer Connection")</f>
        <v>0</v>
      </c>
      <c r="Q734" s="6" t="s">
        <v>41</v>
      </c>
      <c r="R734" s="6" t="str">
        <f>INDEX('Raw demand forecast'!$M$7:$M$5830,MATCH($Q734,'Raw demand forecast'!$B$7:$B$5830,0))</f>
        <v>No</v>
      </c>
      <c r="S734" s="6" t="str">
        <f>IF(COUNTIF($Q$93:Q734,$B734) = 1, "LV", IF(COUNTIF($Q$93:Q734,$B734) = 2, "HV", "ST"))</f>
        <v>ST</v>
      </c>
      <c r="T734" s="6" t="str">
        <f>INDEX('Demand forecast and growth rate'!$E$7:$E$273,MATCH($Q734,'Demand forecast and growth rate'!$B$7:$B$273,0))</f>
        <v>Small growth</v>
      </c>
      <c r="U734" s="32">
        <f>SUMIFS('Capex forecast'!E$7:E$210,'Capex forecast'!$T$7:$T$210,$Q734,'Capex forecast'!$S$7:$S$210,$S734,'Capex forecast'!$Q$7:$Q$210,"Augex")</f>
        <v>0</v>
      </c>
      <c r="V734" s="32">
        <f>SUMIFS('Capex forecast'!F$7:F$210,'Capex forecast'!$T$7:$T$210,$Q734,'Capex forecast'!$S$7:$S$210,$S734,'Capex forecast'!$Q$7:$Q$210,"Augex")</f>
        <v>0</v>
      </c>
      <c r="W734" s="32">
        <f>SUMIFS('Capex forecast'!G$7:G$210,'Capex forecast'!$T$7:$T$210,$Q734,'Capex forecast'!$S$7:$S$210,$S734,'Capex forecast'!$Q$7:$Q$210,"Augex")</f>
        <v>0</v>
      </c>
      <c r="X734" s="32">
        <f>SUMIFS('Capex forecast'!H$7:H$210,'Capex forecast'!$T$7:$T$210,$Q734,'Capex forecast'!$S$7:$S$210,$S734,'Capex forecast'!$Q$7:$Q$210,"Augex")</f>
        <v>0</v>
      </c>
      <c r="Y734" s="32">
        <f>SUMIFS('Capex forecast'!I$7:I$210,'Capex forecast'!$T$7:$T$210,$Q734,'Capex forecast'!$S$7:$S$210,$S734,'Capex forecast'!$Q$7:$Q$210,"Augex")</f>
        <v>0</v>
      </c>
      <c r="Z734" s="32">
        <f>SUMIFS('Capex forecast'!J$7:J$210,'Capex forecast'!$T$7:$T$210,$Q734,'Capex forecast'!$S$7:$S$210,$S734,'Capex forecast'!$Q$7:$Q$210,"Augex")</f>
        <v>0</v>
      </c>
      <c r="AA734" s="32">
        <f>SUMIFS('Capex forecast'!K$7:K$210,'Capex forecast'!$T$7:$T$210,$Q734,'Capex forecast'!$S$7:$S$210,$S734,'Capex forecast'!$Q$7:$Q$210,"Augex")</f>
        <v>0</v>
      </c>
      <c r="AB734" s="32">
        <f>SUMIFS('Capex forecast'!L$7:L$210,'Capex forecast'!$T$7:$T$210,$Q734,'Capex forecast'!$S$7:$S$210,$S734,'Capex forecast'!$Q$7:$Q$210,"Augex")</f>
        <v>0</v>
      </c>
      <c r="AC734" s="32">
        <f>SUMIFS('Capex forecast'!M$7:M$210,'Capex forecast'!$T$7:$T$210,$Q734,'Capex forecast'!$S$7:$S$210,$S734,'Capex forecast'!$Q$7:$Q$210,"Augex")</f>
        <v>0</v>
      </c>
      <c r="AD734" s="32">
        <f>SUMIFS('Capex forecast'!N$7:N$210,'Capex forecast'!$T$7:$T$210,$Q734,'Capex forecast'!$S$7:$S$210,$S734,'Capex forecast'!$Q$7:$Q$210,"Augex")</f>
        <v>0</v>
      </c>
      <c r="AF734" s="6" t="s">
        <v>41</v>
      </c>
      <c r="AG734" s="6" t="str">
        <f>INDEX('Raw demand forecast'!$M$7:$M$5830,MATCH($Q734,'Raw demand forecast'!$B$7:$B$5830,0))</f>
        <v>No</v>
      </c>
      <c r="AH734" s="6" t="str">
        <f>IF(COUNTIF($AF$93:AF734,$B734) = 1, "LV", IF(COUNTIF($AF$93:AF734,$B734) = 2, "HV", "ST"))</f>
        <v>ST</v>
      </c>
      <c r="AI734" s="6" t="str">
        <f>INDEX('Demand forecast and growth rate'!$E$7:$E$273,MATCH($Q734,'Demand forecast and growth rate'!$B$7:$B$273,0))</f>
        <v>Small growth</v>
      </c>
      <c r="AJ734" s="53">
        <f>SUMIFS('Capex forecast'!E$7:E$210,'Capex forecast'!$T$7:$T$210,$AF734,'Capex forecast'!$S$7:$S$210,$AH734,'Capex forecast'!$Q$7:$Q$210,"Repex")</f>
        <v>0</v>
      </c>
      <c r="AK734" s="53">
        <f>SUMIFS('Capex forecast'!F$7:F$210,'Capex forecast'!$T$7:$T$210,$AF734,'Capex forecast'!$S$7:$S$210,$AH734,'Capex forecast'!$Q$7:$Q$210,"Repex")</f>
        <v>0</v>
      </c>
      <c r="AL734" s="53">
        <f>SUMIFS('Capex forecast'!G$7:G$210,'Capex forecast'!$T$7:$T$210,$AF734,'Capex forecast'!$S$7:$S$210,$AH734,'Capex forecast'!$Q$7:$Q$210,"Repex")</f>
        <v>0</v>
      </c>
      <c r="AM734" s="53">
        <f>SUMIFS('Capex forecast'!H$7:H$210,'Capex forecast'!$T$7:$T$210,$AF734,'Capex forecast'!$S$7:$S$210,$AH734,'Capex forecast'!$Q$7:$Q$210,"Repex")</f>
        <v>0</v>
      </c>
      <c r="AN734" s="53">
        <f>SUMIFS('Capex forecast'!I$7:I$210,'Capex forecast'!$T$7:$T$210,$AF734,'Capex forecast'!$S$7:$S$210,$AH734,'Capex forecast'!$Q$7:$Q$210,"Repex")</f>
        <v>0</v>
      </c>
      <c r="AO734" s="53">
        <f>SUMIFS('Capex forecast'!J$7:J$210,'Capex forecast'!$T$7:$T$210,$AF734,'Capex forecast'!$S$7:$S$210,$AH734,'Capex forecast'!$Q$7:$Q$210,"Repex")</f>
        <v>0</v>
      </c>
      <c r="AP734" s="53">
        <f>SUMIFS('Capex forecast'!K$7:K$210,'Capex forecast'!$T$7:$T$210,$AF734,'Capex forecast'!$S$7:$S$210,$AH734,'Capex forecast'!$Q$7:$Q$210,"Repex")</f>
        <v>0</v>
      </c>
      <c r="AQ734" s="53">
        <f>SUMIFS('Capex forecast'!L$7:L$210,'Capex forecast'!$T$7:$T$210,$AF734,'Capex forecast'!$S$7:$S$210,$AH734,'Capex forecast'!$Q$7:$Q$210,"Repex")</f>
        <v>0</v>
      </c>
      <c r="AR734" s="53">
        <f>SUMIFS('Capex forecast'!M$7:M$210,'Capex forecast'!$T$7:$T$210,$AF734,'Capex forecast'!$S$7:$S$210,$AH734,'Capex forecast'!$Q$7:$Q$210,"Repex")</f>
        <v>0</v>
      </c>
      <c r="AS734" s="53">
        <f>SUMIFS('Capex forecast'!N$7:N$210,'Capex forecast'!$T$7:$T$210,$AF734,'Capex forecast'!$S$7:$S$210,$AH734,'Capex forecast'!$Q$7:$Q$210,"Repex")</f>
        <v>0</v>
      </c>
    </row>
    <row r="735" spans="2:45" ht="15">
      <c r="B735" s="6" t="s">
        <v>45</v>
      </c>
      <c r="C735" s="6" t="str">
        <f>INDEX('Raw demand forecast'!$M$7:$M$5830,MATCH($B735,'Raw demand forecast'!$B$7:$B$5830,0))</f>
        <v>No</v>
      </c>
      <c r="D735" s="6" t="str">
        <f>IF(COUNTIF($B$93:B735,$B735) = 1, "LV", IF(COUNTIF($B$93:B735,$B735) = 2, "HV", "ST"))</f>
        <v>ST</v>
      </c>
      <c r="E735" s="6" t="str">
        <f>INDEX('Demand forecast and growth rate'!$E$7:$E$273,MATCH($B735,'Demand forecast and growth rate'!$B$7:$B$273,0))</f>
        <v>Small growth</v>
      </c>
      <c r="F735" s="32">
        <f>SUMIFS('Capex forecast'!E$7:E$210,'Capex forecast'!$T$7:$T$210,'Allocation of site-spec costs'!$B735,'Capex forecast'!$S$7:$S$210,'Allocation of site-spec costs'!$D735,'Capex forecast'!$Q$7:$Q$210,"Customer Connection")</f>
        <v>0</v>
      </c>
      <c r="G735" s="32">
        <f>SUMIFS('Capex forecast'!F$7:F$210,'Capex forecast'!$T$7:$T$210,'Allocation of site-spec costs'!$B735,'Capex forecast'!$S$7:$S$210,'Allocation of site-spec costs'!$D735,'Capex forecast'!$Q$7:$Q$210,"Customer Connection")</f>
        <v>0</v>
      </c>
      <c r="H735" s="32">
        <f>SUMIFS('Capex forecast'!G$7:G$210,'Capex forecast'!$T$7:$T$210,'Allocation of site-spec costs'!$B735,'Capex forecast'!$S$7:$S$210,'Allocation of site-spec costs'!$D735,'Capex forecast'!$Q$7:$Q$210,"Customer Connection")</f>
        <v>0</v>
      </c>
      <c r="I735" s="32">
        <f>SUMIFS('Capex forecast'!H$7:H$210,'Capex forecast'!$T$7:$T$210,'Allocation of site-spec costs'!$B735,'Capex forecast'!$S$7:$S$210,'Allocation of site-spec costs'!$D735,'Capex forecast'!$Q$7:$Q$210,"Customer Connection")</f>
        <v>0</v>
      </c>
      <c r="J735" s="32">
        <f>SUMIFS('Capex forecast'!I$7:I$210,'Capex forecast'!$T$7:$T$210,'Allocation of site-spec costs'!$B735,'Capex forecast'!$S$7:$S$210,'Allocation of site-spec costs'!$D735,'Capex forecast'!$Q$7:$Q$210,"Customer Connection")</f>
        <v>0</v>
      </c>
      <c r="K735" s="32">
        <f>SUMIFS('Capex forecast'!J$7:J$210,'Capex forecast'!$T$7:$T$210,'Allocation of site-spec costs'!$B735,'Capex forecast'!$S$7:$S$210,'Allocation of site-spec costs'!$D735,'Capex forecast'!$Q$7:$Q$210,"Customer Connection")</f>
        <v>0</v>
      </c>
      <c r="L735" s="32">
        <f>SUMIFS('Capex forecast'!K$7:K$210,'Capex forecast'!$T$7:$T$210,'Allocation of site-spec costs'!$B735,'Capex forecast'!$S$7:$S$210,'Allocation of site-spec costs'!$D735,'Capex forecast'!$Q$7:$Q$210,"Customer Connection")</f>
        <v>0</v>
      </c>
      <c r="M735" s="32">
        <f>SUMIFS('Capex forecast'!L$7:L$210,'Capex forecast'!$T$7:$T$210,'Allocation of site-spec costs'!$B735,'Capex forecast'!$S$7:$S$210,'Allocation of site-spec costs'!$D735,'Capex forecast'!$Q$7:$Q$210,"Customer Connection")</f>
        <v>0</v>
      </c>
      <c r="N735" s="32">
        <f>SUMIFS('Capex forecast'!M$7:M$210,'Capex forecast'!$T$7:$T$210,'Allocation of site-spec costs'!$B735,'Capex forecast'!$S$7:$S$210,'Allocation of site-spec costs'!$D735,'Capex forecast'!$Q$7:$Q$210,"Customer Connection")</f>
        <v>0</v>
      </c>
      <c r="O735" s="32">
        <f>SUMIFS('Capex forecast'!N$7:N$210,'Capex forecast'!$T$7:$T$210,'Allocation of site-spec costs'!$B735,'Capex forecast'!$S$7:$S$210,'Allocation of site-spec costs'!$D735,'Capex forecast'!$Q$7:$Q$210,"Customer Connection")</f>
        <v>0</v>
      </c>
      <c r="Q735" s="6" t="s">
        <v>45</v>
      </c>
      <c r="R735" s="6" t="str">
        <f>INDEX('Raw demand forecast'!$M$7:$M$5830,MATCH($Q735,'Raw demand forecast'!$B$7:$B$5830,0))</f>
        <v>No</v>
      </c>
      <c r="S735" s="6" t="str">
        <f>IF(COUNTIF($Q$93:Q735,$B735) = 1, "LV", IF(COUNTIF($Q$93:Q735,$B735) = 2, "HV", "ST"))</f>
        <v>ST</v>
      </c>
      <c r="T735" s="6" t="str">
        <f>INDEX('Demand forecast and growth rate'!$E$7:$E$273,MATCH($Q735,'Demand forecast and growth rate'!$B$7:$B$273,0))</f>
        <v>Small growth</v>
      </c>
      <c r="U735" s="32">
        <f>SUMIFS('Capex forecast'!E$7:E$210,'Capex forecast'!$T$7:$T$210,$Q735,'Capex forecast'!$S$7:$S$210,$S735,'Capex forecast'!$Q$7:$Q$210,"Augex")</f>
        <v>0</v>
      </c>
      <c r="V735" s="32">
        <f>SUMIFS('Capex forecast'!F$7:F$210,'Capex forecast'!$T$7:$T$210,$Q735,'Capex forecast'!$S$7:$S$210,$S735,'Capex forecast'!$Q$7:$Q$210,"Augex")</f>
        <v>0</v>
      </c>
      <c r="W735" s="32">
        <f>SUMIFS('Capex forecast'!G$7:G$210,'Capex forecast'!$T$7:$T$210,$Q735,'Capex forecast'!$S$7:$S$210,$S735,'Capex forecast'!$Q$7:$Q$210,"Augex")</f>
        <v>0</v>
      </c>
      <c r="X735" s="32">
        <f>SUMIFS('Capex forecast'!H$7:H$210,'Capex forecast'!$T$7:$T$210,$Q735,'Capex forecast'!$S$7:$S$210,$S735,'Capex forecast'!$Q$7:$Q$210,"Augex")</f>
        <v>0</v>
      </c>
      <c r="Y735" s="32">
        <f>SUMIFS('Capex forecast'!I$7:I$210,'Capex forecast'!$T$7:$T$210,$Q735,'Capex forecast'!$S$7:$S$210,$S735,'Capex forecast'!$Q$7:$Q$210,"Augex")</f>
        <v>0</v>
      </c>
      <c r="Z735" s="32">
        <f>SUMIFS('Capex forecast'!J$7:J$210,'Capex forecast'!$T$7:$T$210,$Q735,'Capex forecast'!$S$7:$S$210,$S735,'Capex forecast'!$Q$7:$Q$210,"Augex")</f>
        <v>0</v>
      </c>
      <c r="AA735" s="32">
        <f>SUMIFS('Capex forecast'!K$7:K$210,'Capex forecast'!$T$7:$T$210,$Q735,'Capex forecast'!$S$7:$S$210,$S735,'Capex forecast'!$Q$7:$Q$210,"Augex")</f>
        <v>0</v>
      </c>
      <c r="AB735" s="32">
        <f>SUMIFS('Capex forecast'!L$7:L$210,'Capex forecast'!$T$7:$T$210,$Q735,'Capex forecast'!$S$7:$S$210,$S735,'Capex forecast'!$Q$7:$Q$210,"Augex")</f>
        <v>0</v>
      </c>
      <c r="AC735" s="32">
        <f>SUMIFS('Capex forecast'!M$7:M$210,'Capex forecast'!$T$7:$T$210,$Q735,'Capex forecast'!$S$7:$S$210,$S735,'Capex forecast'!$Q$7:$Q$210,"Augex")</f>
        <v>0</v>
      </c>
      <c r="AD735" s="32">
        <f>SUMIFS('Capex forecast'!N$7:N$210,'Capex forecast'!$T$7:$T$210,$Q735,'Capex forecast'!$S$7:$S$210,$S735,'Capex forecast'!$Q$7:$Q$210,"Augex")</f>
        <v>0</v>
      </c>
      <c r="AF735" s="6" t="s">
        <v>45</v>
      </c>
      <c r="AG735" s="6" t="str">
        <f>INDEX('Raw demand forecast'!$M$7:$M$5830,MATCH($Q735,'Raw demand forecast'!$B$7:$B$5830,0))</f>
        <v>No</v>
      </c>
      <c r="AH735" s="6" t="str">
        <f>IF(COUNTIF($AF$93:AF735,$B735) = 1, "LV", IF(COUNTIF($AF$93:AF735,$B735) = 2, "HV", "ST"))</f>
        <v>ST</v>
      </c>
      <c r="AI735" s="6" t="str">
        <f>INDEX('Demand forecast and growth rate'!$E$7:$E$273,MATCH($Q735,'Demand forecast and growth rate'!$B$7:$B$273,0))</f>
        <v>Small growth</v>
      </c>
      <c r="AJ735" s="53">
        <f>SUMIFS('Capex forecast'!E$7:E$210,'Capex forecast'!$T$7:$T$210,$AF735,'Capex forecast'!$S$7:$S$210,$AH735,'Capex forecast'!$Q$7:$Q$210,"Repex")</f>
        <v>0</v>
      </c>
      <c r="AK735" s="53">
        <f>SUMIFS('Capex forecast'!F$7:F$210,'Capex forecast'!$T$7:$T$210,$AF735,'Capex forecast'!$S$7:$S$210,$AH735,'Capex forecast'!$Q$7:$Q$210,"Repex")</f>
        <v>0</v>
      </c>
      <c r="AL735" s="53">
        <f>SUMIFS('Capex forecast'!G$7:G$210,'Capex forecast'!$T$7:$T$210,$AF735,'Capex forecast'!$S$7:$S$210,$AH735,'Capex forecast'!$Q$7:$Q$210,"Repex")</f>
        <v>0</v>
      </c>
      <c r="AM735" s="53">
        <f>SUMIFS('Capex forecast'!H$7:H$210,'Capex forecast'!$T$7:$T$210,$AF735,'Capex forecast'!$S$7:$S$210,$AH735,'Capex forecast'!$Q$7:$Q$210,"Repex")</f>
        <v>0</v>
      </c>
      <c r="AN735" s="53">
        <f>SUMIFS('Capex forecast'!I$7:I$210,'Capex forecast'!$T$7:$T$210,$AF735,'Capex forecast'!$S$7:$S$210,$AH735,'Capex forecast'!$Q$7:$Q$210,"Repex")</f>
        <v>0</v>
      </c>
      <c r="AO735" s="53">
        <f>SUMIFS('Capex forecast'!J$7:J$210,'Capex forecast'!$T$7:$T$210,$AF735,'Capex forecast'!$S$7:$S$210,$AH735,'Capex forecast'!$Q$7:$Q$210,"Repex")</f>
        <v>0</v>
      </c>
      <c r="AP735" s="53">
        <f>SUMIFS('Capex forecast'!K$7:K$210,'Capex forecast'!$T$7:$T$210,$AF735,'Capex forecast'!$S$7:$S$210,$AH735,'Capex forecast'!$Q$7:$Q$210,"Repex")</f>
        <v>0</v>
      </c>
      <c r="AQ735" s="53">
        <f>SUMIFS('Capex forecast'!L$7:L$210,'Capex forecast'!$T$7:$T$210,$AF735,'Capex forecast'!$S$7:$S$210,$AH735,'Capex forecast'!$Q$7:$Q$210,"Repex")</f>
        <v>0</v>
      </c>
      <c r="AR735" s="53">
        <f>SUMIFS('Capex forecast'!M$7:M$210,'Capex forecast'!$T$7:$T$210,$AF735,'Capex forecast'!$S$7:$S$210,$AH735,'Capex forecast'!$Q$7:$Q$210,"Repex")</f>
        <v>0</v>
      </c>
      <c r="AS735" s="53">
        <f>SUMIFS('Capex forecast'!N$7:N$210,'Capex forecast'!$T$7:$T$210,$AF735,'Capex forecast'!$S$7:$S$210,$AH735,'Capex forecast'!$Q$7:$Q$210,"Repex")</f>
        <v>0</v>
      </c>
    </row>
    <row r="736" spans="2:45" ht="15">
      <c r="B736" s="6" t="s">
        <v>597</v>
      </c>
      <c r="C736" s="6" t="str">
        <f>INDEX('Raw demand forecast'!$M$7:$M$5830,MATCH($B736,'Raw demand forecast'!$B$7:$B$5830,0))</f>
        <v>Yes</v>
      </c>
      <c r="D736" s="6" t="str">
        <f>IF(COUNTIF($B$93:B736,$B736) = 1, "LV", IF(COUNTIF($B$93:B736,$B736) = 2, "HV", "ST"))</f>
        <v>ST</v>
      </c>
      <c r="E736" s="6" t="str">
        <f>INDEX('Demand forecast and growth rate'!$E$7:$E$273,MATCH($B736,'Demand forecast and growth rate'!$B$7:$B$273,0))</f>
        <v>High growth</v>
      </c>
      <c r="F736" s="32">
        <f>SUMIFS('Capex forecast'!E$7:E$210,'Capex forecast'!$T$7:$T$210,'Allocation of site-spec costs'!$B736,'Capex forecast'!$S$7:$S$210,'Allocation of site-spec costs'!$D736,'Capex forecast'!$Q$7:$Q$210,"Customer Connection")</f>
        <v>0</v>
      </c>
      <c r="G736" s="32">
        <f>SUMIFS('Capex forecast'!F$7:F$210,'Capex forecast'!$T$7:$T$210,'Allocation of site-spec costs'!$B736,'Capex forecast'!$S$7:$S$210,'Allocation of site-spec costs'!$D736,'Capex forecast'!$Q$7:$Q$210,"Customer Connection")</f>
        <v>0</v>
      </c>
      <c r="H736" s="32">
        <f>SUMIFS('Capex forecast'!G$7:G$210,'Capex forecast'!$T$7:$T$210,'Allocation of site-spec costs'!$B736,'Capex forecast'!$S$7:$S$210,'Allocation of site-spec costs'!$D736,'Capex forecast'!$Q$7:$Q$210,"Customer Connection")</f>
        <v>0</v>
      </c>
      <c r="I736" s="32">
        <f>SUMIFS('Capex forecast'!H$7:H$210,'Capex forecast'!$T$7:$T$210,'Allocation of site-spec costs'!$B736,'Capex forecast'!$S$7:$S$210,'Allocation of site-spec costs'!$D736,'Capex forecast'!$Q$7:$Q$210,"Customer Connection")</f>
        <v>0</v>
      </c>
      <c r="J736" s="32">
        <f>SUMIFS('Capex forecast'!I$7:I$210,'Capex forecast'!$T$7:$T$210,'Allocation of site-spec costs'!$B736,'Capex forecast'!$S$7:$S$210,'Allocation of site-spec costs'!$D736,'Capex forecast'!$Q$7:$Q$210,"Customer Connection")</f>
        <v>0</v>
      </c>
      <c r="K736" s="32">
        <f>SUMIFS('Capex forecast'!J$7:J$210,'Capex forecast'!$T$7:$T$210,'Allocation of site-spec costs'!$B736,'Capex forecast'!$S$7:$S$210,'Allocation of site-spec costs'!$D736,'Capex forecast'!$Q$7:$Q$210,"Customer Connection")</f>
        <v>0</v>
      </c>
      <c r="L736" s="32">
        <f>SUMIFS('Capex forecast'!K$7:K$210,'Capex forecast'!$T$7:$T$210,'Allocation of site-spec costs'!$B736,'Capex forecast'!$S$7:$S$210,'Allocation of site-spec costs'!$D736,'Capex forecast'!$Q$7:$Q$210,"Customer Connection")</f>
        <v>0</v>
      </c>
      <c r="M736" s="32">
        <f>SUMIFS('Capex forecast'!L$7:L$210,'Capex forecast'!$T$7:$T$210,'Allocation of site-spec costs'!$B736,'Capex forecast'!$S$7:$S$210,'Allocation of site-spec costs'!$D736,'Capex forecast'!$Q$7:$Q$210,"Customer Connection")</f>
        <v>0</v>
      </c>
      <c r="N736" s="32">
        <f>SUMIFS('Capex forecast'!M$7:M$210,'Capex forecast'!$T$7:$T$210,'Allocation of site-spec costs'!$B736,'Capex forecast'!$S$7:$S$210,'Allocation of site-spec costs'!$D736,'Capex forecast'!$Q$7:$Q$210,"Customer Connection")</f>
        <v>0</v>
      </c>
      <c r="O736" s="32">
        <f>SUMIFS('Capex forecast'!N$7:N$210,'Capex forecast'!$T$7:$T$210,'Allocation of site-spec costs'!$B736,'Capex forecast'!$S$7:$S$210,'Allocation of site-spec costs'!$D736,'Capex forecast'!$Q$7:$Q$210,"Customer Connection")</f>
        <v>0</v>
      </c>
      <c r="Q736" s="6" t="s">
        <v>597</v>
      </c>
      <c r="R736" s="6" t="str">
        <f>INDEX('Raw demand forecast'!$M$7:$M$5830,MATCH($Q736,'Raw demand forecast'!$B$7:$B$5830,0))</f>
        <v>Yes</v>
      </c>
      <c r="S736" s="6" t="str">
        <f>IF(COUNTIF($Q$93:Q736,$B736) = 1, "LV", IF(COUNTIF($Q$93:Q736,$B736) = 2, "HV", "ST"))</f>
        <v>ST</v>
      </c>
      <c r="T736" s="6" t="str">
        <f>INDEX('Demand forecast and growth rate'!$E$7:$E$273,MATCH($Q736,'Demand forecast and growth rate'!$B$7:$B$273,0))</f>
        <v>High growth</v>
      </c>
      <c r="U736" s="32">
        <f>SUMIFS('Capex forecast'!E$7:E$210,'Capex forecast'!$T$7:$T$210,$Q736,'Capex forecast'!$S$7:$S$210,$S736,'Capex forecast'!$Q$7:$Q$210,"Augex")</f>
        <v>0</v>
      </c>
      <c r="V736" s="32">
        <f>SUMIFS('Capex forecast'!F$7:F$210,'Capex forecast'!$T$7:$T$210,$Q736,'Capex forecast'!$S$7:$S$210,$S736,'Capex forecast'!$Q$7:$Q$210,"Augex")</f>
        <v>0</v>
      </c>
      <c r="W736" s="32">
        <f>SUMIFS('Capex forecast'!G$7:G$210,'Capex forecast'!$T$7:$T$210,$Q736,'Capex forecast'!$S$7:$S$210,$S736,'Capex forecast'!$Q$7:$Q$210,"Augex")</f>
        <v>0</v>
      </c>
      <c r="X736" s="32">
        <f>SUMIFS('Capex forecast'!H$7:H$210,'Capex forecast'!$T$7:$T$210,$Q736,'Capex forecast'!$S$7:$S$210,$S736,'Capex forecast'!$Q$7:$Q$210,"Augex")</f>
        <v>0</v>
      </c>
      <c r="Y736" s="32">
        <f>SUMIFS('Capex forecast'!I$7:I$210,'Capex forecast'!$T$7:$T$210,$Q736,'Capex forecast'!$S$7:$S$210,$S736,'Capex forecast'!$Q$7:$Q$210,"Augex")</f>
        <v>0</v>
      </c>
      <c r="Z736" s="32">
        <f>SUMIFS('Capex forecast'!J$7:J$210,'Capex forecast'!$T$7:$T$210,$Q736,'Capex forecast'!$S$7:$S$210,$S736,'Capex forecast'!$Q$7:$Q$210,"Augex")</f>
        <v>0</v>
      </c>
      <c r="AA736" s="32">
        <f>SUMIFS('Capex forecast'!K$7:K$210,'Capex forecast'!$T$7:$T$210,$Q736,'Capex forecast'!$S$7:$S$210,$S736,'Capex forecast'!$Q$7:$Q$210,"Augex")</f>
        <v>0</v>
      </c>
      <c r="AB736" s="32">
        <f>SUMIFS('Capex forecast'!L$7:L$210,'Capex forecast'!$T$7:$T$210,$Q736,'Capex forecast'!$S$7:$S$210,$S736,'Capex forecast'!$Q$7:$Q$210,"Augex")</f>
        <v>0</v>
      </c>
      <c r="AC736" s="32">
        <f>SUMIFS('Capex forecast'!M$7:M$210,'Capex forecast'!$T$7:$T$210,$Q736,'Capex forecast'!$S$7:$S$210,$S736,'Capex forecast'!$Q$7:$Q$210,"Augex")</f>
        <v>0</v>
      </c>
      <c r="AD736" s="32">
        <f>SUMIFS('Capex forecast'!N$7:N$210,'Capex forecast'!$T$7:$T$210,$Q736,'Capex forecast'!$S$7:$S$210,$S736,'Capex forecast'!$Q$7:$Q$210,"Augex")</f>
        <v>0</v>
      </c>
      <c r="AF736" s="6" t="s">
        <v>597</v>
      </c>
      <c r="AG736" s="6" t="str">
        <f>INDEX('Raw demand forecast'!$M$7:$M$5830,MATCH($Q736,'Raw demand forecast'!$B$7:$B$5830,0))</f>
        <v>Yes</v>
      </c>
      <c r="AH736" s="6" t="str">
        <f>IF(COUNTIF($AF$93:AF736,$B736) = 1, "LV", IF(COUNTIF($AF$93:AF736,$B736) = 2, "HV", "ST"))</f>
        <v>ST</v>
      </c>
      <c r="AI736" s="6" t="str">
        <f>INDEX('Demand forecast and growth rate'!$E$7:$E$273,MATCH($Q736,'Demand forecast and growth rate'!$B$7:$B$273,0))</f>
        <v>High growth</v>
      </c>
      <c r="AJ736" s="53">
        <f>SUMIFS('Capex forecast'!E$7:E$210,'Capex forecast'!$T$7:$T$210,$AF736,'Capex forecast'!$S$7:$S$210,$AH736,'Capex forecast'!$Q$7:$Q$210,"Repex")</f>
        <v>0</v>
      </c>
      <c r="AK736" s="53">
        <f>SUMIFS('Capex forecast'!F$7:F$210,'Capex forecast'!$T$7:$T$210,$AF736,'Capex forecast'!$S$7:$S$210,$AH736,'Capex forecast'!$Q$7:$Q$210,"Repex")</f>
        <v>0</v>
      </c>
      <c r="AL736" s="53">
        <f>SUMIFS('Capex forecast'!G$7:G$210,'Capex forecast'!$T$7:$T$210,$AF736,'Capex forecast'!$S$7:$S$210,$AH736,'Capex forecast'!$Q$7:$Q$210,"Repex")</f>
        <v>0</v>
      </c>
      <c r="AM736" s="53">
        <f>SUMIFS('Capex forecast'!H$7:H$210,'Capex forecast'!$T$7:$T$210,$AF736,'Capex forecast'!$S$7:$S$210,$AH736,'Capex forecast'!$Q$7:$Q$210,"Repex")</f>
        <v>0</v>
      </c>
      <c r="AN736" s="53">
        <f>SUMIFS('Capex forecast'!I$7:I$210,'Capex forecast'!$T$7:$T$210,$AF736,'Capex forecast'!$S$7:$S$210,$AH736,'Capex forecast'!$Q$7:$Q$210,"Repex")</f>
        <v>0</v>
      </c>
      <c r="AO736" s="53">
        <f>SUMIFS('Capex forecast'!J$7:J$210,'Capex forecast'!$T$7:$T$210,$AF736,'Capex forecast'!$S$7:$S$210,$AH736,'Capex forecast'!$Q$7:$Q$210,"Repex")</f>
        <v>0</v>
      </c>
      <c r="AP736" s="53">
        <f>SUMIFS('Capex forecast'!K$7:K$210,'Capex forecast'!$T$7:$T$210,$AF736,'Capex forecast'!$S$7:$S$210,$AH736,'Capex forecast'!$Q$7:$Q$210,"Repex")</f>
        <v>0</v>
      </c>
      <c r="AQ736" s="53">
        <f>SUMIFS('Capex forecast'!L$7:L$210,'Capex forecast'!$T$7:$T$210,$AF736,'Capex forecast'!$S$7:$S$210,$AH736,'Capex forecast'!$Q$7:$Q$210,"Repex")</f>
        <v>0</v>
      </c>
      <c r="AR736" s="53">
        <f>SUMIFS('Capex forecast'!M$7:M$210,'Capex forecast'!$T$7:$T$210,$AF736,'Capex forecast'!$S$7:$S$210,$AH736,'Capex forecast'!$Q$7:$Q$210,"Repex")</f>
        <v>0</v>
      </c>
      <c r="AS736" s="53">
        <f>SUMIFS('Capex forecast'!N$7:N$210,'Capex forecast'!$T$7:$T$210,$AF736,'Capex forecast'!$S$7:$S$210,$AH736,'Capex forecast'!$Q$7:$Q$210,"Repex")</f>
        <v>0</v>
      </c>
    </row>
    <row r="737" spans="2:45" ht="15">
      <c r="B737" s="6" t="s">
        <v>96</v>
      </c>
      <c r="C737" s="6" t="str">
        <f>INDEX('Raw demand forecast'!$M$7:$M$5830,MATCH($B737,'Raw demand forecast'!$B$7:$B$5830,0))</f>
        <v>No</v>
      </c>
      <c r="D737" s="6" t="str">
        <f>IF(COUNTIF($B$93:B737,$B737) = 1, "LV", IF(COUNTIF($B$93:B737,$B737) = 2, "HV", "ST"))</f>
        <v>ST</v>
      </c>
      <c r="E737" s="6" t="str">
        <f>INDEX('Demand forecast and growth rate'!$E$7:$E$273,MATCH($B737,'Demand forecast and growth rate'!$B$7:$B$273,0))</f>
        <v>High growth</v>
      </c>
      <c r="F737" s="32">
        <f>SUMIFS('Capex forecast'!E$7:E$210,'Capex forecast'!$T$7:$T$210,'Allocation of site-spec costs'!$B737,'Capex forecast'!$S$7:$S$210,'Allocation of site-spec costs'!$D737,'Capex forecast'!$Q$7:$Q$210,"Customer Connection")</f>
        <v>0</v>
      </c>
      <c r="G737" s="32">
        <f>SUMIFS('Capex forecast'!F$7:F$210,'Capex forecast'!$T$7:$T$210,'Allocation of site-spec costs'!$B737,'Capex forecast'!$S$7:$S$210,'Allocation of site-spec costs'!$D737,'Capex forecast'!$Q$7:$Q$210,"Customer Connection")</f>
        <v>0</v>
      </c>
      <c r="H737" s="32">
        <f>SUMIFS('Capex forecast'!G$7:G$210,'Capex forecast'!$T$7:$T$210,'Allocation of site-spec costs'!$B737,'Capex forecast'!$S$7:$S$210,'Allocation of site-spec costs'!$D737,'Capex forecast'!$Q$7:$Q$210,"Customer Connection")</f>
        <v>0</v>
      </c>
      <c r="I737" s="32">
        <f>SUMIFS('Capex forecast'!H$7:H$210,'Capex forecast'!$T$7:$T$210,'Allocation of site-spec costs'!$B737,'Capex forecast'!$S$7:$S$210,'Allocation of site-spec costs'!$D737,'Capex forecast'!$Q$7:$Q$210,"Customer Connection")</f>
        <v>0</v>
      </c>
      <c r="J737" s="32">
        <f>SUMIFS('Capex forecast'!I$7:I$210,'Capex forecast'!$T$7:$T$210,'Allocation of site-spec costs'!$B737,'Capex forecast'!$S$7:$S$210,'Allocation of site-spec costs'!$D737,'Capex forecast'!$Q$7:$Q$210,"Customer Connection")</f>
        <v>0</v>
      </c>
      <c r="K737" s="32">
        <f>SUMIFS('Capex forecast'!J$7:J$210,'Capex forecast'!$T$7:$T$210,'Allocation of site-spec costs'!$B737,'Capex forecast'!$S$7:$S$210,'Allocation of site-spec costs'!$D737,'Capex forecast'!$Q$7:$Q$210,"Customer Connection")</f>
        <v>0</v>
      </c>
      <c r="L737" s="32">
        <f>SUMIFS('Capex forecast'!K$7:K$210,'Capex forecast'!$T$7:$T$210,'Allocation of site-spec costs'!$B737,'Capex forecast'!$S$7:$S$210,'Allocation of site-spec costs'!$D737,'Capex forecast'!$Q$7:$Q$210,"Customer Connection")</f>
        <v>0</v>
      </c>
      <c r="M737" s="32">
        <f>SUMIFS('Capex forecast'!L$7:L$210,'Capex forecast'!$T$7:$T$210,'Allocation of site-spec costs'!$B737,'Capex forecast'!$S$7:$S$210,'Allocation of site-spec costs'!$D737,'Capex forecast'!$Q$7:$Q$210,"Customer Connection")</f>
        <v>0</v>
      </c>
      <c r="N737" s="32">
        <f>SUMIFS('Capex forecast'!M$7:M$210,'Capex forecast'!$T$7:$T$210,'Allocation of site-spec costs'!$B737,'Capex forecast'!$S$7:$S$210,'Allocation of site-spec costs'!$D737,'Capex forecast'!$Q$7:$Q$210,"Customer Connection")</f>
        <v>0</v>
      </c>
      <c r="O737" s="32">
        <f>SUMIFS('Capex forecast'!N$7:N$210,'Capex forecast'!$T$7:$T$210,'Allocation of site-spec costs'!$B737,'Capex forecast'!$S$7:$S$210,'Allocation of site-spec costs'!$D737,'Capex forecast'!$Q$7:$Q$210,"Customer Connection")</f>
        <v>0</v>
      </c>
      <c r="Q737" s="6" t="s">
        <v>96</v>
      </c>
      <c r="R737" s="6" t="str">
        <f>INDEX('Raw demand forecast'!$M$7:$M$5830,MATCH($Q737,'Raw demand forecast'!$B$7:$B$5830,0))</f>
        <v>No</v>
      </c>
      <c r="S737" s="6" t="str">
        <f>IF(COUNTIF($Q$93:Q737,$B737) = 1, "LV", IF(COUNTIF($Q$93:Q737,$B737) = 2, "HV", "ST"))</f>
        <v>ST</v>
      </c>
      <c r="T737" s="6" t="str">
        <f>INDEX('Demand forecast and growth rate'!$E$7:$E$273,MATCH($Q737,'Demand forecast and growth rate'!$B$7:$B$273,0))</f>
        <v>High growth</v>
      </c>
      <c r="U737" s="32">
        <f>SUMIFS('Capex forecast'!E$7:E$210,'Capex forecast'!$T$7:$T$210,$Q737,'Capex forecast'!$S$7:$S$210,$S737,'Capex forecast'!$Q$7:$Q$210,"Augex")</f>
        <v>0</v>
      </c>
      <c r="V737" s="32">
        <f>SUMIFS('Capex forecast'!F$7:F$210,'Capex forecast'!$T$7:$T$210,$Q737,'Capex forecast'!$S$7:$S$210,$S737,'Capex forecast'!$Q$7:$Q$210,"Augex")</f>
        <v>0</v>
      </c>
      <c r="W737" s="32">
        <f>SUMIFS('Capex forecast'!G$7:G$210,'Capex forecast'!$T$7:$T$210,$Q737,'Capex forecast'!$S$7:$S$210,$S737,'Capex forecast'!$Q$7:$Q$210,"Augex")</f>
        <v>0</v>
      </c>
      <c r="X737" s="32">
        <f>SUMIFS('Capex forecast'!H$7:H$210,'Capex forecast'!$T$7:$T$210,$Q737,'Capex forecast'!$S$7:$S$210,$S737,'Capex forecast'!$Q$7:$Q$210,"Augex")</f>
        <v>0</v>
      </c>
      <c r="Y737" s="32">
        <f>SUMIFS('Capex forecast'!I$7:I$210,'Capex forecast'!$T$7:$T$210,$Q737,'Capex forecast'!$S$7:$S$210,$S737,'Capex forecast'!$Q$7:$Q$210,"Augex")</f>
        <v>0</v>
      </c>
      <c r="Z737" s="32">
        <f>SUMIFS('Capex forecast'!J$7:J$210,'Capex forecast'!$T$7:$T$210,$Q737,'Capex forecast'!$S$7:$S$210,$S737,'Capex forecast'!$Q$7:$Q$210,"Augex")</f>
        <v>0</v>
      </c>
      <c r="AA737" s="32">
        <f>SUMIFS('Capex forecast'!K$7:K$210,'Capex forecast'!$T$7:$T$210,$Q737,'Capex forecast'!$S$7:$S$210,$S737,'Capex forecast'!$Q$7:$Q$210,"Augex")</f>
        <v>0</v>
      </c>
      <c r="AB737" s="32">
        <f>SUMIFS('Capex forecast'!L$7:L$210,'Capex forecast'!$T$7:$T$210,$Q737,'Capex forecast'!$S$7:$S$210,$S737,'Capex forecast'!$Q$7:$Q$210,"Augex")</f>
        <v>0</v>
      </c>
      <c r="AC737" s="32">
        <f>SUMIFS('Capex forecast'!M$7:M$210,'Capex forecast'!$T$7:$T$210,$Q737,'Capex forecast'!$S$7:$S$210,$S737,'Capex forecast'!$Q$7:$Q$210,"Augex")</f>
        <v>0</v>
      </c>
      <c r="AD737" s="32">
        <f>SUMIFS('Capex forecast'!N$7:N$210,'Capex forecast'!$T$7:$T$210,$Q737,'Capex forecast'!$S$7:$S$210,$S737,'Capex forecast'!$Q$7:$Q$210,"Augex")</f>
        <v>0</v>
      </c>
      <c r="AF737" s="6" t="s">
        <v>96</v>
      </c>
      <c r="AG737" s="6" t="str">
        <f>INDEX('Raw demand forecast'!$M$7:$M$5830,MATCH($Q737,'Raw demand forecast'!$B$7:$B$5830,0))</f>
        <v>No</v>
      </c>
      <c r="AH737" s="6" t="str">
        <f>IF(COUNTIF($AF$93:AF737,$B737) = 1, "LV", IF(COUNTIF($AF$93:AF737,$B737) = 2, "HV", "ST"))</f>
        <v>ST</v>
      </c>
      <c r="AI737" s="6" t="str">
        <f>INDEX('Demand forecast and growth rate'!$E$7:$E$273,MATCH($Q737,'Demand forecast and growth rate'!$B$7:$B$273,0))</f>
        <v>High growth</v>
      </c>
      <c r="AJ737" s="53">
        <f>SUMIFS('Capex forecast'!E$7:E$210,'Capex forecast'!$T$7:$T$210,$AF737,'Capex forecast'!$S$7:$S$210,$AH737,'Capex forecast'!$Q$7:$Q$210,"Repex")</f>
        <v>0</v>
      </c>
      <c r="AK737" s="53">
        <f>SUMIFS('Capex forecast'!F$7:F$210,'Capex forecast'!$T$7:$T$210,$AF737,'Capex forecast'!$S$7:$S$210,$AH737,'Capex forecast'!$Q$7:$Q$210,"Repex")</f>
        <v>0</v>
      </c>
      <c r="AL737" s="53">
        <f>SUMIFS('Capex forecast'!G$7:G$210,'Capex forecast'!$T$7:$T$210,$AF737,'Capex forecast'!$S$7:$S$210,$AH737,'Capex forecast'!$Q$7:$Q$210,"Repex")</f>
        <v>0</v>
      </c>
      <c r="AM737" s="53">
        <f>SUMIFS('Capex forecast'!H$7:H$210,'Capex forecast'!$T$7:$T$210,$AF737,'Capex forecast'!$S$7:$S$210,$AH737,'Capex forecast'!$Q$7:$Q$210,"Repex")</f>
        <v>0</v>
      </c>
      <c r="AN737" s="53">
        <f>SUMIFS('Capex forecast'!I$7:I$210,'Capex forecast'!$T$7:$T$210,$AF737,'Capex forecast'!$S$7:$S$210,$AH737,'Capex forecast'!$Q$7:$Q$210,"Repex")</f>
        <v>0</v>
      </c>
      <c r="AO737" s="53">
        <f>SUMIFS('Capex forecast'!J$7:J$210,'Capex forecast'!$T$7:$T$210,$AF737,'Capex forecast'!$S$7:$S$210,$AH737,'Capex forecast'!$Q$7:$Q$210,"Repex")</f>
        <v>0</v>
      </c>
      <c r="AP737" s="53">
        <f>SUMIFS('Capex forecast'!K$7:K$210,'Capex forecast'!$T$7:$T$210,$AF737,'Capex forecast'!$S$7:$S$210,$AH737,'Capex forecast'!$Q$7:$Q$210,"Repex")</f>
        <v>0</v>
      </c>
      <c r="AQ737" s="53">
        <f>SUMIFS('Capex forecast'!L$7:L$210,'Capex forecast'!$T$7:$T$210,$AF737,'Capex forecast'!$S$7:$S$210,$AH737,'Capex forecast'!$Q$7:$Q$210,"Repex")</f>
        <v>0</v>
      </c>
      <c r="AR737" s="53">
        <f>SUMIFS('Capex forecast'!M$7:M$210,'Capex forecast'!$T$7:$T$210,$AF737,'Capex forecast'!$S$7:$S$210,$AH737,'Capex forecast'!$Q$7:$Q$210,"Repex")</f>
        <v>0</v>
      </c>
      <c r="AS737" s="53">
        <f>SUMIFS('Capex forecast'!N$7:N$210,'Capex forecast'!$T$7:$T$210,$AF737,'Capex forecast'!$S$7:$S$210,$AH737,'Capex forecast'!$Q$7:$Q$210,"Repex")</f>
        <v>0</v>
      </c>
    </row>
    <row r="738" spans="2:45" ht="15">
      <c r="B738" s="6" t="s">
        <v>106</v>
      </c>
      <c r="C738" s="6" t="str">
        <f>INDEX('Raw demand forecast'!$M$7:$M$5830,MATCH($B738,'Raw demand forecast'!$B$7:$B$5830,0))</f>
        <v>No</v>
      </c>
      <c r="D738" s="6" t="str">
        <f>IF(COUNTIF($B$93:B738,$B738) = 1, "LV", IF(COUNTIF($B$93:B738,$B738) = 2, "HV", "ST"))</f>
        <v>ST</v>
      </c>
      <c r="E738" s="6" t="str">
        <f>INDEX('Demand forecast and growth rate'!$E$7:$E$273,MATCH($B738,'Demand forecast and growth rate'!$B$7:$B$273,0))</f>
        <v>Steady/falling</v>
      </c>
      <c r="F738" s="32">
        <f>SUMIFS('Capex forecast'!E$7:E$210,'Capex forecast'!$T$7:$T$210,'Allocation of site-spec costs'!$B738,'Capex forecast'!$S$7:$S$210,'Allocation of site-spec costs'!$D738,'Capex forecast'!$Q$7:$Q$210,"Customer Connection")</f>
        <v>0</v>
      </c>
      <c r="G738" s="32">
        <f>SUMIFS('Capex forecast'!F$7:F$210,'Capex forecast'!$T$7:$T$210,'Allocation of site-spec costs'!$B738,'Capex forecast'!$S$7:$S$210,'Allocation of site-spec costs'!$D738,'Capex forecast'!$Q$7:$Q$210,"Customer Connection")</f>
        <v>0</v>
      </c>
      <c r="H738" s="32">
        <f>SUMIFS('Capex forecast'!G$7:G$210,'Capex forecast'!$T$7:$T$210,'Allocation of site-spec costs'!$B738,'Capex forecast'!$S$7:$S$210,'Allocation of site-spec costs'!$D738,'Capex forecast'!$Q$7:$Q$210,"Customer Connection")</f>
        <v>0</v>
      </c>
      <c r="I738" s="32">
        <f>SUMIFS('Capex forecast'!H$7:H$210,'Capex forecast'!$T$7:$T$210,'Allocation of site-spec costs'!$B738,'Capex forecast'!$S$7:$S$210,'Allocation of site-spec costs'!$D738,'Capex forecast'!$Q$7:$Q$210,"Customer Connection")</f>
        <v>0</v>
      </c>
      <c r="J738" s="32">
        <f>SUMIFS('Capex forecast'!I$7:I$210,'Capex forecast'!$T$7:$T$210,'Allocation of site-spec costs'!$B738,'Capex forecast'!$S$7:$S$210,'Allocation of site-spec costs'!$D738,'Capex forecast'!$Q$7:$Q$210,"Customer Connection")</f>
        <v>0</v>
      </c>
      <c r="K738" s="32">
        <f>SUMIFS('Capex forecast'!J$7:J$210,'Capex forecast'!$T$7:$T$210,'Allocation of site-spec costs'!$B738,'Capex forecast'!$S$7:$S$210,'Allocation of site-spec costs'!$D738,'Capex forecast'!$Q$7:$Q$210,"Customer Connection")</f>
        <v>0</v>
      </c>
      <c r="L738" s="32">
        <f>SUMIFS('Capex forecast'!K$7:K$210,'Capex forecast'!$T$7:$T$210,'Allocation of site-spec costs'!$B738,'Capex forecast'!$S$7:$S$210,'Allocation of site-spec costs'!$D738,'Capex forecast'!$Q$7:$Q$210,"Customer Connection")</f>
        <v>0</v>
      </c>
      <c r="M738" s="32">
        <f>SUMIFS('Capex forecast'!L$7:L$210,'Capex forecast'!$T$7:$T$210,'Allocation of site-spec costs'!$B738,'Capex forecast'!$S$7:$S$210,'Allocation of site-spec costs'!$D738,'Capex forecast'!$Q$7:$Q$210,"Customer Connection")</f>
        <v>0</v>
      </c>
      <c r="N738" s="32">
        <f>SUMIFS('Capex forecast'!M$7:M$210,'Capex forecast'!$T$7:$T$210,'Allocation of site-spec costs'!$B738,'Capex forecast'!$S$7:$S$210,'Allocation of site-spec costs'!$D738,'Capex forecast'!$Q$7:$Q$210,"Customer Connection")</f>
        <v>0</v>
      </c>
      <c r="O738" s="32">
        <f>SUMIFS('Capex forecast'!N$7:N$210,'Capex forecast'!$T$7:$T$210,'Allocation of site-spec costs'!$B738,'Capex forecast'!$S$7:$S$210,'Allocation of site-spec costs'!$D738,'Capex forecast'!$Q$7:$Q$210,"Customer Connection")</f>
        <v>0</v>
      </c>
      <c r="Q738" s="6" t="s">
        <v>106</v>
      </c>
      <c r="R738" s="6" t="str">
        <f>INDEX('Raw demand forecast'!$M$7:$M$5830,MATCH($Q738,'Raw demand forecast'!$B$7:$B$5830,0))</f>
        <v>No</v>
      </c>
      <c r="S738" s="6" t="str">
        <f>IF(COUNTIF($Q$93:Q738,$B738) = 1, "LV", IF(COUNTIF($Q$93:Q738,$B738) = 2, "HV", "ST"))</f>
        <v>ST</v>
      </c>
      <c r="T738" s="6" t="str">
        <f>INDEX('Demand forecast and growth rate'!$E$7:$E$273,MATCH($Q738,'Demand forecast and growth rate'!$B$7:$B$273,0))</f>
        <v>Steady/falling</v>
      </c>
      <c r="U738" s="32">
        <f>SUMIFS('Capex forecast'!E$7:E$210,'Capex forecast'!$T$7:$T$210,$Q738,'Capex forecast'!$S$7:$S$210,$S738,'Capex forecast'!$Q$7:$Q$210,"Augex")</f>
        <v>0</v>
      </c>
      <c r="V738" s="32">
        <f>SUMIFS('Capex forecast'!F$7:F$210,'Capex forecast'!$T$7:$T$210,$Q738,'Capex forecast'!$S$7:$S$210,$S738,'Capex forecast'!$Q$7:$Q$210,"Augex")</f>
        <v>0</v>
      </c>
      <c r="W738" s="32">
        <f>SUMIFS('Capex forecast'!G$7:G$210,'Capex forecast'!$T$7:$T$210,$Q738,'Capex forecast'!$S$7:$S$210,$S738,'Capex forecast'!$Q$7:$Q$210,"Augex")</f>
        <v>0</v>
      </c>
      <c r="X738" s="32">
        <f>SUMIFS('Capex forecast'!H$7:H$210,'Capex forecast'!$T$7:$T$210,$Q738,'Capex forecast'!$S$7:$S$210,$S738,'Capex forecast'!$Q$7:$Q$210,"Augex")</f>
        <v>0</v>
      </c>
      <c r="Y738" s="32">
        <f>SUMIFS('Capex forecast'!I$7:I$210,'Capex forecast'!$T$7:$T$210,$Q738,'Capex forecast'!$S$7:$S$210,$S738,'Capex forecast'!$Q$7:$Q$210,"Augex")</f>
        <v>0</v>
      </c>
      <c r="Z738" s="32">
        <f>SUMIFS('Capex forecast'!J$7:J$210,'Capex forecast'!$T$7:$T$210,$Q738,'Capex forecast'!$S$7:$S$210,$S738,'Capex forecast'!$Q$7:$Q$210,"Augex")</f>
        <v>0</v>
      </c>
      <c r="AA738" s="32">
        <f>SUMIFS('Capex forecast'!K$7:K$210,'Capex forecast'!$T$7:$T$210,$Q738,'Capex forecast'!$S$7:$S$210,$S738,'Capex forecast'!$Q$7:$Q$210,"Augex")</f>
        <v>0</v>
      </c>
      <c r="AB738" s="32">
        <f>SUMIFS('Capex forecast'!L$7:L$210,'Capex forecast'!$T$7:$T$210,$Q738,'Capex forecast'!$S$7:$S$210,$S738,'Capex forecast'!$Q$7:$Q$210,"Augex")</f>
        <v>0</v>
      </c>
      <c r="AC738" s="32">
        <f>SUMIFS('Capex forecast'!M$7:M$210,'Capex forecast'!$T$7:$T$210,$Q738,'Capex forecast'!$S$7:$S$210,$S738,'Capex forecast'!$Q$7:$Q$210,"Augex")</f>
        <v>0</v>
      </c>
      <c r="AD738" s="32">
        <f>SUMIFS('Capex forecast'!N$7:N$210,'Capex forecast'!$T$7:$T$210,$Q738,'Capex forecast'!$S$7:$S$210,$S738,'Capex forecast'!$Q$7:$Q$210,"Augex")</f>
        <v>0</v>
      </c>
      <c r="AF738" s="6" t="s">
        <v>106</v>
      </c>
      <c r="AG738" s="6" t="str">
        <f>INDEX('Raw demand forecast'!$M$7:$M$5830,MATCH($Q738,'Raw demand forecast'!$B$7:$B$5830,0))</f>
        <v>No</v>
      </c>
      <c r="AH738" s="6" t="str">
        <f>IF(COUNTIF($AF$93:AF738,$B738) = 1, "LV", IF(COUNTIF($AF$93:AF738,$B738) = 2, "HV", "ST"))</f>
        <v>ST</v>
      </c>
      <c r="AI738" s="6" t="str">
        <f>INDEX('Demand forecast and growth rate'!$E$7:$E$273,MATCH($Q738,'Demand forecast and growth rate'!$B$7:$B$273,0))</f>
        <v>Steady/falling</v>
      </c>
      <c r="AJ738" s="53">
        <f>SUMIFS('Capex forecast'!E$7:E$210,'Capex forecast'!$T$7:$T$210,$AF738,'Capex forecast'!$S$7:$S$210,$AH738,'Capex forecast'!$Q$7:$Q$210,"Repex")</f>
        <v>0</v>
      </c>
      <c r="AK738" s="53">
        <f>SUMIFS('Capex forecast'!F$7:F$210,'Capex forecast'!$T$7:$T$210,$AF738,'Capex forecast'!$S$7:$S$210,$AH738,'Capex forecast'!$Q$7:$Q$210,"Repex")</f>
        <v>0</v>
      </c>
      <c r="AL738" s="53">
        <f>SUMIFS('Capex forecast'!G$7:G$210,'Capex forecast'!$T$7:$T$210,$AF738,'Capex forecast'!$S$7:$S$210,$AH738,'Capex forecast'!$Q$7:$Q$210,"Repex")</f>
        <v>0</v>
      </c>
      <c r="AM738" s="53">
        <f>SUMIFS('Capex forecast'!H$7:H$210,'Capex forecast'!$T$7:$T$210,$AF738,'Capex forecast'!$S$7:$S$210,$AH738,'Capex forecast'!$Q$7:$Q$210,"Repex")</f>
        <v>0</v>
      </c>
      <c r="AN738" s="53">
        <f>SUMIFS('Capex forecast'!I$7:I$210,'Capex forecast'!$T$7:$T$210,$AF738,'Capex forecast'!$S$7:$S$210,$AH738,'Capex forecast'!$Q$7:$Q$210,"Repex")</f>
        <v>0</v>
      </c>
      <c r="AO738" s="53">
        <f>SUMIFS('Capex forecast'!J$7:J$210,'Capex forecast'!$T$7:$T$210,$AF738,'Capex forecast'!$S$7:$S$210,$AH738,'Capex forecast'!$Q$7:$Q$210,"Repex")</f>
        <v>0</v>
      </c>
      <c r="AP738" s="53">
        <f>SUMIFS('Capex forecast'!K$7:K$210,'Capex forecast'!$T$7:$T$210,$AF738,'Capex forecast'!$S$7:$S$210,$AH738,'Capex forecast'!$Q$7:$Q$210,"Repex")</f>
        <v>0</v>
      </c>
      <c r="AQ738" s="53">
        <f>SUMIFS('Capex forecast'!L$7:L$210,'Capex forecast'!$T$7:$T$210,$AF738,'Capex forecast'!$S$7:$S$210,$AH738,'Capex forecast'!$Q$7:$Q$210,"Repex")</f>
        <v>0</v>
      </c>
      <c r="AR738" s="53">
        <f>SUMIFS('Capex forecast'!M$7:M$210,'Capex forecast'!$T$7:$T$210,$AF738,'Capex forecast'!$S$7:$S$210,$AH738,'Capex forecast'!$Q$7:$Q$210,"Repex")</f>
        <v>0</v>
      </c>
      <c r="AS738" s="53">
        <f>SUMIFS('Capex forecast'!N$7:N$210,'Capex forecast'!$T$7:$T$210,$AF738,'Capex forecast'!$S$7:$S$210,$AH738,'Capex forecast'!$Q$7:$Q$210,"Repex")</f>
        <v>0</v>
      </c>
    </row>
    <row r="739" spans="2:45" ht="15">
      <c r="B739" s="6" t="s">
        <v>16</v>
      </c>
      <c r="C739" s="6" t="str">
        <f>INDEX('Raw demand forecast'!$M$7:$M$5830,MATCH($B739,'Raw demand forecast'!$B$7:$B$5830,0))</f>
        <v>No</v>
      </c>
      <c r="D739" s="6" t="str">
        <f>IF(COUNTIF($B$93:B739,$B739) = 1, "LV", IF(COUNTIF($B$93:B739,$B739) = 2, "HV", "ST"))</f>
        <v>ST</v>
      </c>
      <c r="E739" s="6" t="str">
        <f>INDEX('Demand forecast and growth rate'!$E$7:$E$273,MATCH($B739,'Demand forecast and growth rate'!$B$7:$B$273,0))</f>
        <v>High growth</v>
      </c>
      <c r="F739" s="32">
        <f>SUMIFS('Capex forecast'!E$7:E$210,'Capex forecast'!$T$7:$T$210,'Allocation of site-spec costs'!$B739,'Capex forecast'!$S$7:$S$210,'Allocation of site-spec costs'!$D739,'Capex forecast'!$Q$7:$Q$210,"Customer Connection")</f>
        <v>0</v>
      </c>
      <c r="G739" s="32">
        <f>SUMIFS('Capex forecast'!F$7:F$210,'Capex forecast'!$T$7:$T$210,'Allocation of site-spec costs'!$B739,'Capex forecast'!$S$7:$S$210,'Allocation of site-spec costs'!$D739,'Capex forecast'!$Q$7:$Q$210,"Customer Connection")</f>
        <v>0</v>
      </c>
      <c r="H739" s="32">
        <f>SUMIFS('Capex forecast'!G$7:G$210,'Capex forecast'!$T$7:$T$210,'Allocation of site-spec costs'!$B739,'Capex forecast'!$S$7:$S$210,'Allocation of site-spec costs'!$D739,'Capex forecast'!$Q$7:$Q$210,"Customer Connection")</f>
        <v>0</v>
      </c>
      <c r="I739" s="32">
        <f>SUMIFS('Capex forecast'!H$7:H$210,'Capex forecast'!$T$7:$T$210,'Allocation of site-spec costs'!$B739,'Capex forecast'!$S$7:$S$210,'Allocation of site-spec costs'!$D739,'Capex forecast'!$Q$7:$Q$210,"Customer Connection")</f>
        <v>0</v>
      </c>
      <c r="J739" s="32">
        <f>SUMIFS('Capex forecast'!I$7:I$210,'Capex forecast'!$T$7:$T$210,'Allocation of site-spec costs'!$B739,'Capex forecast'!$S$7:$S$210,'Allocation of site-spec costs'!$D739,'Capex forecast'!$Q$7:$Q$210,"Customer Connection")</f>
        <v>0</v>
      </c>
      <c r="K739" s="32">
        <f>SUMIFS('Capex forecast'!J$7:J$210,'Capex forecast'!$T$7:$T$210,'Allocation of site-spec costs'!$B739,'Capex forecast'!$S$7:$S$210,'Allocation of site-spec costs'!$D739,'Capex forecast'!$Q$7:$Q$210,"Customer Connection")</f>
        <v>0</v>
      </c>
      <c r="L739" s="32">
        <f>SUMIFS('Capex forecast'!K$7:K$210,'Capex forecast'!$T$7:$T$210,'Allocation of site-spec costs'!$B739,'Capex forecast'!$S$7:$S$210,'Allocation of site-spec costs'!$D739,'Capex forecast'!$Q$7:$Q$210,"Customer Connection")</f>
        <v>0</v>
      </c>
      <c r="M739" s="32">
        <f>SUMIFS('Capex forecast'!L$7:L$210,'Capex forecast'!$T$7:$T$210,'Allocation of site-spec costs'!$B739,'Capex forecast'!$S$7:$S$210,'Allocation of site-spec costs'!$D739,'Capex forecast'!$Q$7:$Q$210,"Customer Connection")</f>
        <v>0</v>
      </c>
      <c r="N739" s="32">
        <f>SUMIFS('Capex forecast'!M$7:M$210,'Capex forecast'!$T$7:$T$210,'Allocation of site-spec costs'!$B739,'Capex forecast'!$S$7:$S$210,'Allocation of site-spec costs'!$D739,'Capex forecast'!$Q$7:$Q$210,"Customer Connection")</f>
        <v>0</v>
      </c>
      <c r="O739" s="32">
        <f>SUMIFS('Capex forecast'!N$7:N$210,'Capex forecast'!$T$7:$T$210,'Allocation of site-spec costs'!$B739,'Capex forecast'!$S$7:$S$210,'Allocation of site-spec costs'!$D739,'Capex forecast'!$Q$7:$Q$210,"Customer Connection")</f>
        <v>0</v>
      </c>
      <c r="Q739" s="6" t="s">
        <v>16</v>
      </c>
      <c r="R739" s="6" t="str">
        <f>INDEX('Raw demand forecast'!$M$7:$M$5830,MATCH($Q739,'Raw demand forecast'!$B$7:$B$5830,0))</f>
        <v>No</v>
      </c>
      <c r="S739" s="6" t="str">
        <f>IF(COUNTIF($Q$93:Q739,$B739) = 1, "LV", IF(COUNTIF($Q$93:Q739,$B739) = 2, "HV", "ST"))</f>
        <v>ST</v>
      </c>
      <c r="T739" s="6" t="str">
        <f>INDEX('Demand forecast and growth rate'!$E$7:$E$273,MATCH($Q739,'Demand forecast and growth rate'!$B$7:$B$273,0))</f>
        <v>High growth</v>
      </c>
      <c r="U739" s="32">
        <f>SUMIFS('Capex forecast'!E$7:E$210,'Capex forecast'!$T$7:$T$210,$Q739,'Capex forecast'!$S$7:$S$210,$S739,'Capex forecast'!$Q$7:$Q$210,"Augex")</f>
        <v>0</v>
      </c>
      <c r="V739" s="32">
        <f>SUMIFS('Capex forecast'!F$7:F$210,'Capex forecast'!$T$7:$T$210,$Q739,'Capex forecast'!$S$7:$S$210,$S739,'Capex forecast'!$Q$7:$Q$210,"Augex")</f>
        <v>0</v>
      </c>
      <c r="W739" s="32">
        <f>SUMIFS('Capex forecast'!G$7:G$210,'Capex forecast'!$T$7:$T$210,$Q739,'Capex forecast'!$S$7:$S$210,$S739,'Capex forecast'!$Q$7:$Q$210,"Augex")</f>
        <v>0</v>
      </c>
      <c r="X739" s="32">
        <f>SUMIFS('Capex forecast'!H$7:H$210,'Capex forecast'!$T$7:$T$210,$Q739,'Capex forecast'!$S$7:$S$210,$S739,'Capex forecast'!$Q$7:$Q$210,"Augex")</f>
        <v>0</v>
      </c>
      <c r="Y739" s="32">
        <f>SUMIFS('Capex forecast'!I$7:I$210,'Capex forecast'!$T$7:$T$210,$Q739,'Capex forecast'!$S$7:$S$210,$S739,'Capex forecast'!$Q$7:$Q$210,"Augex")</f>
        <v>0</v>
      </c>
      <c r="Z739" s="32">
        <f>SUMIFS('Capex forecast'!J$7:J$210,'Capex forecast'!$T$7:$T$210,$Q739,'Capex forecast'!$S$7:$S$210,$S739,'Capex forecast'!$Q$7:$Q$210,"Augex")</f>
        <v>0</v>
      </c>
      <c r="AA739" s="32">
        <f>SUMIFS('Capex forecast'!K$7:K$210,'Capex forecast'!$T$7:$T$210,$Q739,'Capex forecast'!$S$7:$S$210,$S739,'Capex forecast'!$Q$7:$Q$210,"Augex")</f>
        <v>0</v>
      </c>
      <c r="AB739" s="32">
        <f>SUMIFS('Capex forecast'!L$7:L$210,'Capex forecast'!$T$7:$T$210,$Q739,'Capex forecast'!$S$7:$S$210,$S739,'Capex forecast'!$Q$7:$Q$210,"Augex")</f>
        <v>0</v>
      </c>
      <c r="AC739" s="32">
        <f>SUMIFS('Capex forecast'!M$7:M$210,'Capex forecast'!$T$7:$T$210,$Q739,'Capex forecast'!$S$7:$S$210,$S739,'Capex forecast'!$Q$7:$Q$210,"Augex")</f>
        <v>0</v>
      </c>
      <c r="AD739" s="32">
        <f>SUMIFS('Capex forecast'!N$7:N$210,'Capex forecast'!$T$7:$T$210,$Q739,'Capex forecast'!$S$7:$S$210,$S739,'Capex forecast'!$Q$7:$Q$210,"Augex")</f>
        <v>0</v>
      </c>
      <c r="AF739" s="6" t="s">
        <v>16</v>
      </c>
      <c r="AG739" s="6" t="str">
        <f>INDEX('Raw demand forecast'!$M$7:$M$5830,MATCH($Q739,'Raw demand forecast'!$B$7:$B$5830,0))</f>
        <v>No</v>
      </c>
      <c r="AH739" s="6" t="str">
        <f>IF(COUNTIF($AF$93:AF739,$B739) = 1, "LV", IF(COUNTIF($AF$93:AF739,$B739) = 2, "HV", "ST"))</f>
        <v>ST</v>
      </c>
      <c r="AI739" s="6" t="str">
        <f>INDEX('Demand forecast and growth rate'!$E$7:$E$273,MATCH($Q739,'Demand forecast and growth rate'!$B$7:$B$273,0))</f>
        <v>High growth</v>
      </c>
      <c r="AJ739" s="53">
        <f>SUMIFS('Capex forecast'!E$7:E$210,'Capex forecast'!$T$7:$T$210,$AF739,'Capex forecast'!$S$7:$S$210,$AH739,'Capex forecast'!$Q$7:$Q$210,"Repex")</f>
        <v>0</v>
      </c>
      <c r="AK739" s="53">
        <f>SUMIFS('Capex forecast'!F$7:F$210,'Capex forecast'!$T$7:$T$210,$AF739,'Capex forecast'!$S$7:$S$210,$AH739,'Capex forecast'!$Q$7:$Q$210,"Repex")</f>
        <v>0</v>
      </c>
      <c r="AL739" s="53">
        <f>SUMIFS('Capex forecast'!G$7:G$210,'Capex forecast'!$T$7:$T$210,$AF739,'Capex forecast'!$S$7:$S$210,$AH739,'Capex forecast'!$Q$7:$Q$210,"Repex")</f>
        <v>0</v>
      </c>
      <c r="AM739" s="53">
        <f>SUMIFS('Capex forecast'!H$7:H$210,'Capex forecast'!$T$7:$T$210,$AF739,'Capex forecast'!$S$7:$S$210,$AH739,'Capex forecast'!$Q$7:$Q$210,"Repex")</f>
        <v>0</v>
      </c>
      <c r="AN739" s="53">
        <f>SUMIFS('Capex forecast'!I$7:I$210,'Capex forecast'!$T$7:$T$210,$AF739,'Capex forecast'!$S$7:$S$210,$AH739,'Capex forecast'!$Q$7:$Q$210,"Repex")</f>
        <v>0</v>
      </c>
      <c r="AO739" s="53">
        <f>SUMIFS('Capex forecast'!J$7:J$210,'Capex forecast'!$T$7:$T$210,$AF739,'Capex forecast'!$S$7:$S$210,$AH739,'Capex forecast'!$Q$7:$Q$210,"Repex")</f>
        <v>0</v>
      </c>
      <c r="AP739" s="53">
        <f>SUMIFS('Capex forecast'!K$7:K$210,'Capex forecast'!$T$7:$T$210,$AF739,'Capex forecast'!$S$7:$S$210,$AH739,'Capex forecast'!$Q$7:$Q$210,"Repex")</f>
        <v>0</v>
      </c>
      <c r="AQ739" s="53">
        <f>SUMIFS('Capex forecast'!L$7:L$210,'Capex forecast'!$T$7:$T$210,$AF739,'Capex forecast'!$S$7:$S$210,$AH739,'Capex forecast'!$Q$7:$Q$210,"Repex")</f>
        <v>0</v>
      </c>
      <c r="AR739" s="53">
        <f>SUMIFS('Capex forecast'!M$7:M$210,'Capex forecast'!$T$7:$T$210,$AF739,'Capex forecast'!$S$7:$S$210,$AH739,'Capex forecast'!$Q$7:$Q$210,"Repex")</f>
        <v>0</v>
      </c>
      <c r="AS739" s="53">
        <f>SUMIFS('Capex forecast'!N$7:N$210,'Capex forecast'!$T$7:$T$210,$AF739,'Capex forecast'!$S$7:$S$210,$AH739,'Capex forecast'!$Q$7:$Q$210,"Repex")</f>
        <v>0</v>
      </c>
    </row>
    <row r="740" spans="2:45" ht="15">
      <c r="B740" s="6" t="s">
        <v>123</v>
      </c>
      <c r="C740" s="6" t="str">
        <f>INDEX('Raw demand forecast'!$M$7:$M$5830,MATCH($B740,'Raw demand forecast'!$B$7:$B$5830,0))</f>
        <v>No</v>
      </c>
      <c r="D740" s="6" t="str">
        <f>IF(COUNTIF($B$93:B740,$B740) = 1, "LV", IF(COUNTIF($B$93:B740,$B740) = 2, "HV", "ST"))</f>
        <v>ST</v>
      </c>
      <c r="E740" s="6" t="str">
        <f>INDEX('Demand forecast and growth rate'!$E$7:$E$273,MATCH($B740,'Demand forecast and growth rate'!$B$7:$B$273,0))</f>
        <v>High growth</v>
      </c>
      <c r="F740" s="32">
        <f>SUMIFS('Capex forecast'!E$7:E$210,'Capex forecast'!$T$7:$T$210,'Allocation of site-spec costs'!$B740,'Capex forecast'!$S$7:$S$210,'Allocation of site-spec costs'!$D740,'Capex forecast'!$Q$7:$Q$210,"Customer Connection")</f>
        <v>0</v>
      </c>
      <c r="G740" s="32">
        <f>SUMIFS('Capex forecast'!F$7:F$210,'Capex forecast'!$T$7:$T$210,'Allocation of site-spec costs'!$B740,'Capex forecast'!$S$7:$S$210,'Allocation of site-spec costs'!$D740,'Capex forecast'!$Q$7:$Q$210,"Customer Connection")</f>
        <v>0</v>
      </c>
      <c r="H740" s="32">
        <f>SUMIFS('Capex forecast'!G$7:G$210,'Capex forecast'!$T$7:$T$210,'Allocation of site-spec costs'!$B740,'Capex forecast'!$S$7:$S$210,'Allocation of site-spec costs'!$D740,'Capex forecast'!$Q$7:$Q$210,"Customer Connection")</f>
        <v>0</v>
      </c>
      <c r="I740" s="32">
        <f>SUMIFS('Capex forecast'!H$7:H$210,'Capex forecast'!$T$7:$T$210,'Allocation of site-spec costs'!$B740,'Capex forecast'!$S$7:$S$210,'Allocation of site-spec costs'!$D740,'Capex forecast'!$Q$7:$Q$210,"Customer Connection")</f>
        <v>0</v>
      </c>
      <c r="J740" s="32">
        <f>SUMIFS('Capex forecast'!I$7:I$210,'Capex forecast'!$T$7:$T$210,'Allocation of site-spec costs'!$B740,'Capex forecast'!$S$7:$S$210,'Allocation of site-spec costs'!$D740,'Capex forecast'!$Q$7:$Q$210,"Customer Connection")</f>
        <v>0</v>
      </c>
      <c r="K740" s="32">
        <f>SUMIFS('Capex forecast'!J$7:J$210,'Capex forecast'!$T$7:$T$210,'Allocation of site-spec costs'!$B740,'Capex forecast'!$S$7:$S$210,'Allocation of site-spec costs'!$D740,'Capex forecast'!$Q$7:$Q$210,"Customer Connection")</f>
        <v>0</v>
      </c>
      <c r="L740" s="32">
        <f>SUMIFS('Capex forecast'!K$7:K$210,'Capex forecast'!$T$7:$T$210,'Allocation of site-spec costs'!$B740,'Capex forecast'!$S$7:$S$210,'Allocation of site-spec costs'!$D740,'Capex forecast'!$Q$7:$Q$210,"Customer Connection")</f>
        <v>0</v>
      </c>
      <c r="M740" s="32">
        <f>SUMIFS('Capex forecast'!L$7:L$210,'Capex forecast'!$T$7:$T$210,'Allocation of site-spec costs'!$B740,'Capex forecast'!$S$7:$S$210,'Allocation of site-spec costs'!$D740,'Capex forecast'!$Q$7:$Q$210,"Customer Connection")</f>
        <v>0</v>
      </c>
      <c r="N740" s="32">
        <f>SUMIFS('Capex forecast'!M$7:M$210,'Capex forecast'!$T$7:$T$210,'Allocation of site-spec costs'!$B740,'Capex forecast'!$S$7:$S$210,'Allocation of site-spec costs'!$D740,'Capex forecast'!$Q$7:$Q$210,"Customer Connection")</f>
        <v>0</v>
      </c>
      <c r="O740" s="32">
        <f>SUMIFS('Capex forecast'!N$7:N$210,'Capex forecast'!$T$7:$T$210,'Allocation of site-spec costs'!$B740,'Capex forecast'!$S$7:$S$210,'Allocation of site-spec costs'!$D740,'Capex forecast'!$Q$7:$Q$210,"Customer Connection")</f>
        <v>0</v>
      </c>
      <c r="Q740" s="6" t="s">
        <v>123</v>
      </c>
      <c r="R740" s="6" t="str">
        <f>INDEX('Raw demand forecast'!$M$7:$M$5830,MATCH($Q740,'Raw demand forecast'!$B$7:$B$5830,0))</f>
        <v>No</v>
      </c>
      <c r="S740" s="6" t="str">
        <f>IF(COUNTIF($Q$93:Q740,$B740) = 1, "LV", IF(COUNTIF($Q$93:Q740,$B740) = 2, "HV", "ST"))</f>
        <v>ST</v>
      </c>
      <c r="T740" s="6" t="str">
        <f>INDEX('Demand forecast and growth rate'!$E$7:$E$273,MATCH($Q740,'Demand forecast and growth rate'!$B$7:$B$273,0))</f>
        <v>High growth</v>
      </c>
      <c r="U740" s="32">
        <f>SUMIFS('Capex forecast'!E$7:E$210,'Capex forecast'!$T$7:$T$210,$Q740,'Capex forecast'!$S$7:$S$210,$S740,'Capex forecast'!$Q$7:$Q$210,"Augex")</f>
        <v>0</v>
      </c>
      <c r="V740" s="32">
        <f>SUMIFS('Capex forecast'!F$7:F$210,'Capex forecast'!$T$7:$T$210,$Q740,'Capex forecast'!$S$7:$S$210,$S740,'Capex forecast'!$Q$7:$Q$210,"Augex")</f>
        <v>0</v>
      </c>
      <c r="W740" s="32">
        <f>SUMIFS('Capex forecast'!G$7:G$210,'Capex forecast'!$T$7:$T$210,$Q740,'Capex forecast'!$S$7:$S$210,$S740,'Capex forecast'!$Q$7:$Q$210,"Augex")</f>
        <v>0</v>
      </c>
      <c r="X740" s="32">
        <f>SUMIFS('Capex forecast'!H$7:H$210,'Capex forecast'!$T$7:$T$210,$Q740,'Capex forecast'!$S$7:$S$210,$S740,'Capex forecast'!$Q$7:$Q$210,"Augex")</f>
        <v>0</v>
      </c>
      <c r="Y740" s="32">
        <f>SUMIFS('Capex forecast'!I$7:I$210,'Capex forecast'!$T$7:$T$210,$Q740,'Capex forecast'!$S$7:$S$210,$S740,'Capex forecast'!$Q$7:$Q$210,"Augex")</f>
        <v>0</v>
      </c>
      <c r="Z740" s="32">
        <f>SUMIFS('Capex forecast'!J$7:J$210,'Capex forecast'!$T$7:$T$210,$Q740,'Capex forecast'!$S$7:$S$210,$S740,'Capex forecast'!$Q$7:$Q$210,"Augex")</f>
        <v>0</v>
      </c>
      <c r="AA740" s="32">
        <f>SUMIFS('Capex forecast'!K$7:K$210,'Capex forecast'!$T$7:$T$210,$Q740,'Capex forecast'!$S$7:$S$210,$S740,'Capex forecast'!$Q$7:$Q$210,"Augex")</f>
        <v>0</v>
      </c>
      <c r="AB740" s="32">
        <f>SUMIFS('Capex forecast'!L$7:L$210,'Capex forecast'!$T$7:$T$210,$Q740,'Capex forecast'!$S$7:$S$210,$S740,'Capex forecast'!$Q$7:$Q$210,"Augex")</f>
        <v>0</v>
      </c>
      <c r="AC740" s="32">
        <f>SUMIFS('Capex forecast'!M$7:M$210,'Capex forecast'!$T$7:$T$210,$Q740,'Capex forecast'!$S$7:$S$210,$S740,'Capex forecast'!$Q$7:$Q$210,"Augex")</f>
        <v>0</v>
      </c>
      <c r="AD740" s="32">
        <f>SUMIFS('Capex forecast'!N$7:N$210,'Capex forecast'!$T$7:$T$210,$Q740,'Capex forecast'!$S$7:$S$210,$S740,'Capex forecast'!$Q$7:$Q$210,"Augex")</f>
        <v>0</v>
      </c>
      <c r="AF740" s="6" t="s">
        <v>123</v>
      </c>
      <c r="AG740" s="6" t="str">
        <f>INDEX('Raw demand forecast'!$M$7:$M$5830,MATCH($Q740,'Raw demand forecast'!$B$7:$B$5830,0))</f>
        <v>No</v>
      </c>
      <c r="AH740" s="6" t="str">
        <f>IF(COUNTIF($AF$93:AF740,$B740) = 1, "LV", IF(COUNTIF($AF$93:AF740,$B740) = 2, "HV", "ST"))</f>
        <v>ST</v>
      </c>
      <c r="AI740" s="6" t="str">
        <f>INDEX('Demand forecast and growth rate'!$E$7:$E$273,MATCH($Q740,'Demand forecast and growth rate'!$B$7:$B$273,0))</f>
        <v>High growth</v>
      </c>
      <c r="AJ740" s="53">
        <f>SUMIFS('Capex forecast'!E$7:E$210,'Capex forecast'!$T$7:$T$210,$AF740,'Capex forecast'!$S$7:$S$210,$AH740,'Capex forecast'!$Q$7:$Q$210,"Repex")</f>
        <v>0</v>
      </c>
      <c r="AK740" s="53">
        <f>SUMIFS('Capex forecast'!F$7:F$210,'Capex forecast'!$T$7:$T$210,$AF740,'Capex forecast'!$S$7:$S$210,$AH740,'Capex forecast'!$Q$7:$Q$210,"Repex")</f>
        <v>0</v>
      </c>
      <c r="AL740" s="53">
        <f>SUMIFS('Capex forecast'!G$7:G$210,'Capex forecast'!$T$7:$T$210,$AF740,'Capex forecast'!$S$7:$S$210,$AH740,'Capex forecast'!$Q$7:$Q$210,"Repex")</f>
        <v>0</v>
      </c>
      <c r="AM740" s="53">
        <f>SUMIFS('Capex forecast'!H$7:H$210,'Capex forecast'!$T$7:$T$210,$AF740,'Capex forecast'!$S$7:$S$210,$AH740,'Capex forecast'!$Q$7:$Q$210,"Repex")</f>
        <v>0</v>
      </c>
      <c r="AN740" s="53">
        <f>SUMIFS('Capex forecast'!I$7:I$210,'Capex forecast'!$T$7:$T$210,$AF740,'Capex forecast'!$S$7:$S$210,$AH740,'Capex forecast'!$Q$7:$Q$210,"Repex")</f>
        <v>0</v>
      </c>
      <c r="AO740" s="53">
        <f>SUMIFS('Capex forecast'!J$7:J$210,'Capex forecast'!$T$7:$T$210,$AF740,'Capex forecast'!$S$7:$S$210,$AH740,'Capex forecast'!$Q$7:$Q$210,"Repex")</f>
        <v>0</v>
      </c>
      <c r="AP740" s="53">
        <f>SUMIFS('Capex forecast'!K$7:K$210,'Capex forecast'!$T$7:$T$210,$AF740,'Capex forecast'!$S$7:$S$210,$AH740,'Capex forecast'!$Q$7:$Q$210,"Repex")</f>
        <v>0</v>
      </c>
      <c r="AQ740" s="53">
        <f>SUMIFS('Capex forecast'!L$7:L$210,'Capex forecast'!$T$7:$T$210,$AF740,'Capex forecast'!$S$7:$S$210,$AH740,'Capex forecast'!$Q$7:$Q$210,"Repex")</f>
        <v>0</v>
      </c>
      <c r="AR740" s="53">
        <f>SUMIFS('Capex forecast'!M$7:M$210,'Capex forecast'!$T$7:$T$210,$AF740,'Capex forecast'!$S$7:$S$210,$AH740,'Capex forecast'!$Q$7:$Q$210,"Repex")</f>
        <v>0</v>
      </c>
      <c r="AS740" s="53">
        <f>SUMIFS('Capex forecast'!N$7:N$210,'Capex forecast'!$T$7:$T$210,$AF740,'Capex forecast'!$S$7:$S$210,$AH740,'Capex forecast'!$Q$7:$Q$210,"Repex")</f>
        <v>0</v>
      </c>
    </row>
    <row r="741" spans="2:45" ht="15">
      <c r="B741" s="6" t="s">
        <v>114</v>
      </c>
      <c r="C741" s="6" t="str">
        <f>INDEX('Raw demand forecast'!$M$7:$M$5830,MATCH($B741,'Raw demand forecast'!$B$7:$B$5830,0))</f>
        <v>No</v>
      </c>
      <c r="D741" s="6" t="str">
        <f>IF(COUNTIF($B$93:B741,$B741) = 1, "LV", IF(COUNTIF($B$93:B741,$B741) = 2, "HV", "ST"))</f>
        <v>ST</v>
      </c>
      <c r="E741" s="6" t="str">
        <f>INDEX('Demand forecast and growth rate'!$E$7:$E$273,MATCH($B741,'Demand forecast and growth rate'!$B$7:$B$273,0))</f>
        <v>High growth</v>
      </c>
      <c r="F741" s="32">
        <f>SUMIFS('Capex forecast'!E$7:E$210,'Capex forecast'!$T$7:$T$210,'Allocation of site-spec costs'!$B741,'Capex forecast'!$S$7:$S$210,'Allocation of site-spec costs'!$D741,'Capex forecast'!$Q$7:$Q$210,"Customer Connection")</f>
        <v>0</v>
      </c>
      <c r="G741" s="32">
        <f>SUMIFS('Capex forecast'!F$7:F$210,'Capex forecast'!$T$7:$T$210,'Allocation of site-spec costs'!$B741,'Capex forecast'!$S$7:$S$210,'Allocation of site-spec costs'!$D741,'Capex forecast'!$Q$7:$Q$210,"Customer Connection")</f>
        <v>0</v>
      </c>
      <c r="H741" s="32">
        <f>SUMIFS('Capex forecast'!G$7:G$210,'Capex forecast'!$T$7:$T$210,'Allocation of site-spec costs'!$B741,'Capex forecast'!$S$7:$S$210,'Allocation of site-spec costs'!$D741,'Capex forecast'!$Q$7:$Q$210,"Customer Connection")</f>
        <v>0</v>
      </c>
      <c r="I741" s="32">
        <f>SUMIFS('Capex forecast'!H$7:H$210,'Capex forecast'!$T$7:$T$210,'Allocation of site-spec costs'!$B741,'Capex forecast'!$S$7:$S$210,'Allocation of site-spec costs'!$D741,'Capex forecast'!$Q$7:$Q$210,"Customer Connection")</f>
        <v>0</v>
      </c>
      <c r="J741" s="32">
        <f>SUMIFS('Capex forecast'!I$7:I$210,'Capex forecast'!$T$7:$T$210,'Allocation of site-spec costs'!$B741,'Capex forecast'!$S$7:$S$210,'Allocation of site-spec costs'!$D741,'Capex forecast'!$Q$7:$Q$210,"Customer Connection")</f>
        <v>0</v>
      </c>
      <c r="K741" s="32">
        <f>SUMIFS('Capex forecast'!J$7:J$210,'Capex forecast'!$T$7:$T$210,'Allocation of site-spec costs'!$B741,'Capex forecast'!$S$7:$S$210,'Allocation of site-spec costs'!$D741,'Capex forecast'!$Q$7:$Q$210,"Customer Connection")</f>
        <v>0</v>
      </c>
      <c r="L741" s="32">
        <f>SUMIFS('Capex forecast'!K$7:K$210,'Capex forecast'!$T$7:$T$210,'Allocation of site-spec costs'!$B741,'Capex forecast'!$S$7:$S$210,'Allocation of site-spec costs'!$D741,'Capex forecast'!$Q$7:$Q$210,"Customer Connection")</f>
        <v>0</v>
      </c>
      <c r="M741" s="32">
        <f>SUMIFS('Capex forecast'!L$7:L$210,'Capex forecast'!$T$7:$T$210,'Allocation of site-spec costs'!$B741,'Capex forecast'!$S$7:$S$210,'Allocation of site-spec costs'!$D741,'Capex forecast'!$Q$7:$Q$210,"Customer Connection")</f>
        <v>0</v>
      </c>
      <c r="N741" s="32">
        <f>SUMIFS('Capex forecast'!M$7:M$210,'Capex forecast'!$T$7:$T$210,'Allocation of site-spec costs'!$B741,'Capex forecast'!$S$7:$S$210,'Allocation of site-spec costs'!$D741,'Capex forecast'!$Q$7:$Q$210,"Customer Connection")</f>
        <v>0</v>
      </c>
      <c r="O741" s="32">
        <f>SUMIFS('Capex forecast'!N$7:N$210,'Capex forecast'!$T$7:$T$210,'Allocation of site-spec costs'!$B741,'Capex forecast'!$S$7:$S$210,'Allocation of site-spec costs'!$D741,'Capex forecast'!$Q$7:$Q$210,"Customer Connection")</f>
        <v>0</v>
      </c>
      <c r="Q741" s="6" t="s">
        <v>114</v>
      </c>
      <c r="R741" s="6" t="str">
        <f>INDEX('Raw demand forecast'!$M$7:$M$5830,MATCH($Q741,'Raw demand forecast'!$B$7:$B$5830,0))</f>
        <v>No</v>
      </c>
      <c r="S741" s="6" t="str">
        <f>IF(COUNTIF($Q$93:Q741,$B741) = 1, "LV", IF(COUNTIF($Q$93:Q741,$B741) = 2, "HV", "ST"))</f>
        <v>ST</v>
      </c>
      <c r="T741" s="6" t="str">
        <f>INDEX('Demand forecast and growth rate'!$E$7:$E$273,MATCH($Q741,'Demand forecast and growth rate'!$B$7:$B$273,0))</f>
        <v>High growth</v>
      </c>
      <c r="U741" s="32">
        <f>SUMIFS('Capex forecast'!E$7:E$210,'Capex forecast'!$T$7:$T$210,$Q741,'Capex forecast'!$S$7:$S$210,$S741,'Capex forecast'!$Q$7:$Q$210,"Augex")</f>
        <v>10000000</v>
      </c>
      <c r="V741" s="32">
        <f>SUMIFS('Capex forecast'!F$7:F$210,'Capex forecast'!$T$7:$T$210,$Q741,'Capex forecast'!$S$7:$S$210,$S741,'Capex forecast'!$Q$7:$Q$210,"Augex")</f>
        <v>2911434.1463414636</v>
      </c>
      <c r="W741" s="32">
        <f>SUMIFS('Capex forecast'!G$7:G$210,'Capex forecast'!$T$7:$T$210,$Q741,'Capex forecast'!$S$7:$S$210,$S741,'Capex forecast'!$Q$7:$Q$210,"Augex")</f>
        <v>284587.74538964906</v>
      </c>
      <c r="X741" s="32">
        <f>SUMIFS('Capex forecast'!H$7:H$210,'Capex forecast'!$T$7:$T$210,$Q741,'Capex forecast'!$S$7:$S$210,$S741,'Capex forecast'!$Q$7:$Q$210,"Augex")</f>
        <v>0</v>
      </c>
      <c r="Y741" s="32">
        <f>SUMIFS('Capex forecast'!I$7:I$210,'Capex forecast'!$T$7:$T$210,$Q741,'Capex forecast'!$S$7:$S$210,$S741,'Capex forecast'!$Q$7:$Q$210,"Augex")</f>
        <v>0</v>
      </c>
      <c r="Z741" s="32">
        <f>SUMIFS('Capex forecast'!J$7:J$210,'Capex forecast'!$T$7:$T$210,$Q741,'Capex forecast'!$S$7:$S$210,$S741,'Capex forecast'!$Q$7:$Q$210,"Augex")</f>
        <v>0</v>
      </c>
      <c r="AA741" s="32">
        <f>SUMIFS('Capex forecast'!K$7:K$210,'Capex forecast'!$T$7:$T$210,$Q741,'Capex forecast'!$S$7:$S$210,$S741,'Capex forecast'!$Q$7:$Q$210,"Augex")</f>
        <v>0</v>
      </c>
      <c r="AB741" s="32">
        <f>SUMIFS('Capex forecast'!L$7:L$210,'Capex forecast'!$T$7:$T$210,$Q741,'Capex forecast'!$S$7:$S$210,$S741,'Capex forecast'!$Q$7:$Q$210,"Augex")</f>
        <v>0</v>
      </c>
      <c r="AC741" s="32">
        <f>SUMIFS('Capex forecast'!M$7:M$210,'Capex forecast'!$T$7:$T$210,$Q741,'Capex forecast'!$S$7:$S$210,$S741,'Capex forecast'!$Q$7:$Q$210,"Augex")</f>
        <v>0</v>
      </c>
      <c r="AD741" s="32">
        <f>SUMIFS('Capex forecast'!N$7:N$210,'Capex forecast'!$T$7:$T$210,$Q741,'Capex forecast'!$S$7:$S$210,$S741,'Capex forecast'!$Q$7:$Q$210,"Augex")</f>
        <v>0</v>
      </c>
      <c r="AF741" s="6" t="s">
        <v>114</v>
      </c>
      <c r="AG741" s="6" t="str">
        <f>INDEX('Raw demand forecast'!$M$7:$M$5830,MATCH($Q741,'Raw demand forecast'!$B$7:$B$5830,0))</f>
        <v>No</v>
      </c>
      <c r="AH741" s="6" t="str">
        <f>IF(COUNTIF($AF$93:AF741,$B741) = 1, "LV", IF(COUNTIF($AF$93:AF741,$B741) = 2, "HV", "ST"))</f>
        <v>ST</v>
      </c>
      <c r="AI741" s="6" t="str">
        <f>INDEX('Demand forecast and growth rate'!$E$7:$E$273,MATCH($Q741,'Demand forecast and growth rate'!$B$7:$B$273,0))</f>
        <v>High growth</v>
      </c>
      <c r="AJ741" s="53">
        <f>SUMIFS('Capex forecast'!E$7:E$210,'Capex forecast'!$T$7:$T$210,$AF741,'Capex forecast'!$S$7:$S$210,$AH741,'Capex forecast'!$Q$7:$Q$210,"Repex")</f>
        <v>0</v>
      </c>
      <c r="AK741" s="53">
        <f>SUMIFS('Capex forecast'!F$7:F$210,'Capex forecast'!$T$7:$T$210,$AF741,'Capex forecast'!$S$7:$S$210,$AH741,'Capex forecast'!$Q$7:$Q$210,"Repex")</f>
        <v>0</v>
      </c>
      <c r="AL741" s="53">
        <f>SUMIFS('Capex forecast'!G$7:G$210,'Capex forecast'!$T$7:$T$210,$AF741,'Capex forecast'!$S$7:$S$210,$AH741,'Capex forecast'!$Q$7:$Q$210,"Repex")</f>
        <v>0</v>
      </c>
      <c r="AM741" s="53">
        <f>SUMIFS('Capex forecast'!H$7:H$210,'Capex forecast'!$T$7:$T$210,$AF741,'Capex forecast'!$S$7:$S$210,$AH741,'Capex forecast'!$Q$7:$Q$210,"Repex")</f>
        <v>0</v>
      </c>
      <c r="AN741" s="53">
        <f>SUMIFS('Capex forecast'!I$7:I$210,'Capex forecast'!$T$7:$T$210,$AF741,'Capex forecast'!$S$7:$S$210,$AH741,'Capex forecast'!$Q$7:$Q$210,"Repex")</f>
        <v>0</v>
      </c>
      <c r="AO741" s="53">
        <f>SUMIFS('Capex forecast'!J$7:J$210,'Capex forecast'!$T$7:$T$210,$AF741,'Capex forecast'!$S$7:$S$210,$AH741,'Capex forecast'!$Q$7:$Q$210,"Repex")</f>
        <v>0</v>
      </c>
      <c r="AP741" s="53">
        <f>SUMIFS('Capex forecast'!K$7:K$210,'Capex forecast'!$T$7:$T$210,$AF741,'Capex forecast'!$S$7:$S$210,$AH741,'Capex forecast'!$Q$7:$Q$210,"Repex")</f>
        <v>0</v>
      </c>
      <c r="AQ741" s="53">
        <f>SUMIFS('Capex forecast'!L$7:L$210,'Capex forecast'!$T$7:$T$210,$AF741,'Capex forecast'!$S$7:$S$210,$AH741,'Capex forecast'!$Q$7:$Q$210,"Repex")</f>
        <v>0</v>
      </c>
      <c r="AR741" s="53">
        <f>SUMIFS('Capex forecast'!M$7:M$210,'Capex forecast'!$T$7:$T$210,$AF741,'Capex forecast'!$S$7:$S$210,$AH741,'Capex forecast'!$Q$7:$Q$210,"Repex")</f>
        <v>0</v>
      </c>
      <c r="AS741" s="53">
        <f>SUMIFS('Capex forecast'!N$7:N$210,'Capex forecast'!$T$7:$T$210,$AF741,'Capex forecast'!$S$7:$S$210,$AH741,'Capex forecast'!$Q$7:$Q$210,"Repex")</f>
        <v>0</v>
      </c>
    </row>
    <row r="742" spans="2:45" ht="15">
      <c r="B742" s="6" t="s">
        <v>148</v>
      </c>
      <c r="C742" s="6" t="str">
        <f>INDEX('Raw demand forecast'!$M$7:$M$5830,MATCH($B742,'Raw demand forecast'!$B$7:$B$5830,0))</f>
        <v>No</v>
      </c>
      <c r="D742" s="6" t="str">
        <f>IF(COUNTIF($B$93:B742,$B742) = 1, "LV", IF(COUNTIF($B$93:B742,$B742) = 2, "HV", "ST"))</f>
        <v>ST</v>
      </c>
      <c r="E742" s="6" t="str">
        <f>INDEX('Demand forecast and growth rate'!$E$7:$E$273,MATCH($B742,'Demand forecast and growth rate'!$B$7:$B$273,0))</f>
        <v>High growth</v>
      </c>
      <c r="F742" s="32">
        <f>SUMIFS('Capex forecast'!E$7:E$210,'Capex forecast'!$T$7:$T$210,'Allocation of site-spec costs'!$B742,'Capex forecast'!$S$7:$S$210,'Allocation of site-spec costs'!$D742,'Capex forecast'!$Q$7:$Q$210,"Customer Connection")</f>
        <v>0</v>
      </c>
      <c r="G742" s="32">
        <f>SUMIFS('Capex forecast'!F$7:F$210,'Capex forecast'!$T$7:$T$210,'Allocation of site-spec costs'!$B742,'Capex forecast'!$S$7:$S$210,'Allocation of site-spec costs'!$D742,'Capex forecast'!$Q$7:$Q$210,"Customer Connection")</f>
        <v>0</v>
      </c>
      <c r="H742" s="32">
        <f>SUMIFS('Capex forecast'!G$7:G$210,'Capex forecast'!$T$7:$T$210,'Allocation of site-spec costs'!$B742,'Capex forecast'!$S$7:$S$210,'Allocation of site-spec costs'!$D742,'Capex forecast'!$Q$7:$Q$210,"Customer Connection")</f>
        <v>0</v>
      </c>
      <c r="I742" s="32">
        <f>SUMIFS('Capex forecast'!H$7:H$210,'Capex forecast'!$T$7:$T$210,'Allocation of site-spec costs'!$B742,'Capex forecast'!$S$7:$S$210,'Allocation of site-spec costs'!$D742,'Capex forecast'!$Q$7:$Q$210,"Customer Connection")</f>
        <v>0</v>
      </c>
      <c r="J742" s="32">
        <f>SUMIFS('Capex forecast'!I$7:I$210,'Capex forecast'!$T$7:$T$210,'Allocation of site-spec costs'!$B742,'Capex forecast'!$S$7:$S$210,'Allocation of site-spec costs'!$D742,'Capex forecast'!$Q$7:$Q$210,"Customer Connection")</f>
        <v>0</v>
      </c>
      <c r="K742" s="32">
        <f>SUMIFS('Capex forecast'!J$7:J$210,'Capex forecast'!$T$7:$T$210,'Allocation of site-spec costs'!$B742,'Capex forecast'!$S$7:$S$210,'Allocation of site-spec costs'!$D742,'Capex forecast'!$Q$7:$Q$210,"Customer Connection")</f>
        <v>0</v>
      </c>
      <c r="L742" s="32">
        <f>SUMIFS('Capex forecast'!K$7:K$210,'Capex forecast'!$T$7:$T$210,'Allocation of site-spec costs'!$B742,'Capex forecast'!$S$7:$S$210,'Allocation of site-spec costs'!$D742,'Capex forecast'!$Q$7:$Q$210,"Customer Connection")</f>
        <v>0</v>
      </c>
      <c r="M742" s="32">
        <f>SUMIFS('Capex forecast'!L$7:L$210,'Capex forecast'!$T$7:$T$210,'Allocation of site-spec costs'!$B742,'Capex forecast'!$S$7:$S$210,'Allocation of site-spec costs'!$D742,'Capex forecast'!$Q$7:$Q$210,"Customer Connection")</f>
        <v>0</v>
      </c>
      <c r="N742" s="32">
        <f>SUMIFS('Capex forecast'!M$7:M$210,'Capex forecast'!$T$7:$T$210,'Allocation of site-spec costs'!$B742,'Capex forecast'!$S$7:$S$210,'Allocation of site-spec costs'!$D742,'Capex forecast'!$Q$7:$Q$210,"Customer Connection")</f>
        <v>0</v>
      </c>
      <c r="O742" s="32">
        <f>SUMIFS('Capex forecast'!N$7:N$210,'Capex forecast'!$T$7:$T$210,'Allocation of site-spec costs'!$B742,'Capex forecast'!$S$7:$S$210,'Allocation of site-spec costs'!$D742,'Capex forecast'!$Q$7:$Q$210,"Customer Connection")</f>
        <v>0</v>
      </c>
      <c r="Q742" s="6" t="s">
        <v>148</v>
      </c>
      <c r="R742" s="6" t="str">
        <f>INDEX('Raw demand forecast'!$M$7:$M$5830,MATCH($Q742,'Raw demand forecast'!$B$7:$B$5830,0))</f>
        <v>No</v>
      </c>
      <c r="S742" s="6" t="str">
        <f>IF(COUNTIF($Q$93:Q742,$B742) = 1, "LV", IF(COUNTIF($Q$93:Q742,$B742) = 2, "HV", "ST"))</f>
        <v>ST</v>
      </c>
      <c r="T742" s="6" t="str">
        <f>INDEX('Demand forecast and growth rate'!$E$7:$E$273,MATCH($Q742,'Demand forecast and growth rate'!$B$7:$B$273,0))</f>
        <v>High growth</v>
      </c>
      <c r="U742" s="32">
        <f>SUMIFS('Capex forecast'!E$7:E$210,'Capex forecast'!$T$7:$T$210,$Q742,'Capex forecast'!$S$7:$S$210,$S742,'Capex forecast'!$Q$7:$Q$210,"Augex")</f>
        <v>10900000</v>
      </c>
      <c r="V742" s="32">
        <f>SUMIFS('Capex forecast'!F$7:F$210,'Capex forecast'!$T$7:$T$210,$Q742,'Capex forecast'!$S$7:$S$210,$S742,'Capex forecast'!$Q$7:$Q$210,"Augex")</f>
        <v>12195121.951219514</v>
      </c>
      <c r="W742" s="32">
        <f>SUMIFS('Capex forecast'!G$7:G$210,'Capex forecast'!$T$7:$T$210,$Q742,'Capex forecast'!$S$7:$S$210,$S742,'Capex forecast'!$Q$7:$Q$210,"Augex")</f>
        <v>1903628.792385485</v>
      </c>
      <c r="X742" s="32">
        <f>SUMIFS('Capex forecast'!H$7:H$210,'Capex forecast'!$T$7:$T$210,$Q742,'Capex forecast'!$S$7:$S$210,$S742,'Capex forecast'!$Q$7:$Q$210,"Augex")</f>
        <v>0</v>
      </c>
      <c r="Y742" s="32">
        <f>SUMIFS('Capex forecast'!I$7:I$210,'Capex forecast'!$T$7:$T$210,$Q742,'Capex forecast'!$S$7:$S$210,$S742,'Capex forecast'!$Q$7:$Q$210,"Augex")</f>
        <v>0</v>
      </c>
      <c r="Z742" s="32">
        <f>SUMIFS('Capex forecast'!J$7:J$210,'Capex forecast'!$T$7:$T$210,$Q742,'Capex forecast'!$S$7:$S$210,$S742,'Capex forecast'!$Q$7:$Q$210,"Augex")</f>
        <v>0</v>
      </c>
      <c r="AA742" s="32">
        <f>SUMIFS('Capex forecast'!K$7:K$210,'Capex forecast'!$T$7:$T$210,$Q742,'Capex forecast'!$S$7:$S$210,$S742,'Capex forecast'!$Q$7:$Q$210,"Augex")</f>
        <v>0</v>
      </c>
      <c r="AB742" s="32">
        <f>SUMIFS('Capex forecast'!L$7:L$210,'Capex forecast'!$T$7:$T$210,$Q742,'Capex forecast'!$S$7:$S$210,$S742,'Capex forecast'!$Q$7:$Q$210,"Augex")</f>
        <v>0</v>
      </c>
      <c r="AC742" s="32">
        <f>SUMIFS('Capex forecast'!M$7:M$210,'Capex forecast'!$T$7:$T$210,$Q742,'Capex forecast'!$S$7:$S$210,$S742,'Capex forecast'!$Q$7:$Q$210,"Augex")</f>
        <v>0</v>
      </c>
      <c r="AD742" s="32">
        <f>SUMIFS('Capex forecast'!N$7:N$210,'Capex forecast'!$T$7:$T$210,$Q742,'Capex forecast'!$S$7:$S$210,$S742,'Capex forecast'!$Q$7:$Q$210,"Augex")</f>
        <v>0</v>
      </c>
      <c r="AF742" s="6" t="s">
        <v>148</v>
      </c>
      <c r="AG742" s="6" t="str">
        <f>INDEX('Raw demand forecast'!$M$7:$M$5830,MATCH($Q742,'Raw demand forecast'!$B$7:$B$5830,0))</f>
        <v>No</v>
      </c>
      <c r="AH742" s="6" t="str">
        <f>IF(COUNTIF($AF$93:AF742,$B742) = 1, "LV", IF(COUNTIF($AF$93:AF742,$B742) = 2, "HV", "ST"))</f>
        <v>ST</v>
      </c>
      <c r="AI742" s="6" t="str">
        <f>INDEX('Demand forecast and growth rate'!$E$7:$E$273,MATCH($Q742,'Demand forecast and growth rate'!$B$7:$B$273,0))</f>
        <v>High growth</v>
      </c>
      <c r="AJ742" s="53">
        <f>SUMIFS('Capex forecast'!E$7:E$210,'Capex forecast'!$T$7:$T$210,$AF742,'Capex forecast'!$S$7:$S$210,$AH742,'Capex forecast'!$Q$7:$Q$210,"Repex")</f>
        <v>0</v>
      </c>
      <c r="AK742" s="53">
        <f>SUMIFS('Capex forecast'!F$7:F$210,'Capex forecast'!$T$7:$T$210,$AF742,'Capex forecast'!$S$7:$S$210,$AH742,'Capex forecast'!$Q$7:$Q$210,"Repex")</f>
        <v>0</v>
      </c>
      <c r="AL742" s="53">
        <f>SUMIFS('Capex forecast'!G$7:G$210,'Capex forecast'!$T$7:$T$210,$AF742,'Capex forecast'!$S$7:$S$210,$AH742,'Capex forecast'!$Q$7:$Q$210,"Repex")</f>
        <v>0</v>
      </c>
      <c r="AM742" s="53">
        <f>SUMIFS('Capex forecast'!H$7:H$210,'Capex forecast'!$T$7:$T$210,$AF742,'Capex forecast'!$S$7:$S$210,$AH742,'Capex forecast'!$Q$7:$Q$210,"Repex")</f>
        <v>0</v>
      </c>
      <c r="AN742" s="53">
        <f>SUMIFS('Capex forecast'!I$7:I$210,'Capex forecast'!$T$7:$T$210,$AF742,'Capex forecast'!$S$7:$S$210,$AH742,'Capex forecast'!$Q$7:$Q$210,"Repex")</f>
        <v>0</v>
      </c>
      <c r="AO742" s="53">
        <f>SUMIFS('Capex forecast'!J$7:J$210,'Capex forecast'!$T$7:$T$210,$AF742,'Capex forecast'!$S$7:$S$210,$AH742,'Capex forecast'!$Q$7:$Q$210,"Repex")</f>
        <v>0</v>
      </c>
      <c r="AP742" s="53">
        <f>SUMIFS('Capex forecast'!K$7:K$210,'Capex forecast'!$T$7:$T$210,$AF742,'Capex forecast'!$S$7:$S$210,$AH742,'Capex forecast'!$Q$7:$Q$210,"Repex")</f>
        <v>0</v>
      </c>
      <c r="AQ742" s="53">
        <f>SUMIFS('Capex forecast'!L$7:L$210,'Capex forecast'!$T$7:$T$210,$AF742,'Capex forecast'!$S$7:$S$210,$AH742,'Capex forecast'!$Q$7:$Q$210,"Repex")</f>
        <v>0</v>
      </c>
      <c r="AR742" s="53">
        <f>SUMIFS('Capex forecast'!M$7:M$210,'Capex forecast'!$T$7:$T$210,$AF742,'Capex forecast'!$S$7:$S$210,$AH742,'Capex forecast'!$Q$7:$Q$210,"Repex")</f>
        <v>0</v>
      </c>
      <c r="AS742" s="53">
        <f>SUMIFS('Capex forecast'!N$7:N$210,'Capex forecast'!$T$7:$T$210,$AF742,'Capex forecast'!$S$7:$S$210,$AH742,'Capex forecast'!$Q$7:$Q$210,"Repex")</f>
        <v>0</v>
      </c>
    </row>
    <row r="743" spans="2:45" ht="15">
      <c r="B743" s="6" t="s">
        <v>157</v>
      </c>
      <c r="C743" s="6" t="str">
        <f>INDEX('Raw demand forecast'!$M$7:$M$5830,MATCH($B743,'Raw demand forecast'!$B$7:$B$5830,0))</f>
        <v>No</v>
      </c>
      <c r="D743" s="6" t="str">
        <f>IF(COUNTIF($B$93:B743,$B743) = 1, "LV", IF(COUNTIF($B$93:B743,$B743) = 2, "HV", "ST"))</f>
        <v>ST</v>
      </c>
      <c r="E743" s="6" t="str">
        <f>INDEX('Demand forecast and growth rate'!$E$7:$E$273,MATCH($B743,'Demand forecast and growth rate'!$B$7:$B$273,0))</f>
        <v>High growth</v>
      </c>
      <c r="F743" s="32">
        <f>SUMIFS('Capex forecast'!E$7:E$210,'Capex forecast'!$T$7:$T$210,'Allocation of site-spec costs'!$B743,'Capex forecast'!$S$7:$S$210,'Allocation of site-spec costs'!$D743,'Capex forecast'!$Q$7:$Q$210,"Customer Connection")</f>
        <v>0</v>
      </c>
      <c r="G743" s="32">
        <f>SUMIFS('Capex forecast'!F$7:F$210,'Capex forecast'!$T$7:$T$210,'Allocation of site-spec costs'!$B743,'Capex forecast'!$S$7:$S$210,'Allocation of site-spec costs'!$D743,'Capex forecast'!$Q$7:$Q$210,"Customer Connection")</f>
        <v>0</v>
      </c>
      <c r="H743" s="32">
        <f>SUMIFS('Capex forecast'!G$7:G$210,'Capex forecast'!$T$7:$T$210,'Allocation of site-spec costs'!$B743,'Capex forecast'!$S$7:$S$210,'Allocation of site-spec costs'!$D743,'Capex forecast'!$Q$7:$Q$210,"Customer Connection")</f>
        <v>0</v>
      </c>
      <c r="I743" s="32">
        <f>SUMIFS('Capex forecast'!H$7:H$210,'Capex forecast'!$T$7:$T$210,'Allocation of site-spec costs'!$B743,'Capex forecast'!$S$7:$S$210,'Allocation of site-spec costs'!$D743,'Capex forecast'!$Q$7:$Q$210,"Customer Connection")</f>
        <v>0</v>
      </c>
      <c r="J743" s="32">
        <f>SUMIFS('Capex forecast'!I$7:I$210,'Capex forecast'!$T$7:$T$210,'Allocation of site-spec costs'!$B743,'Capex forecast'!$S$7:$S$210,'Allocation of site-spec costs'!$D743,'Capex forecast'!$Q$7:$Q$210,"Customer Connection")</f>
        <v>0</v>
      </c>
      <c r="K743" s="32">
        <f>SUMIFS('Capex forecast'!J$7:J$210,'Capex forecast'!$T$7:$T$210,'Allocation of site-spec costs'!$B743,'Capex forecast'!$S$7:$S$210,'Allocation of site-spec costs'!$D743,'Capex forecast'!$Q$7:$Q$210,"Customer Connection")</f>
        <v>0</v>
      </c>
      <c r="L743" s="32">
        <f>SUMIFS('Capex forecast'!K$7:K$210,'Capex forecast'!$T$7:$T$210,'Allocation of site-spec costs'!$B743,'Capex forecast'!$S$7:$S$210,'Allocation of site-spec costs'!$D743,'Capex forecast'!$Q$7:$Q$210,"Customer Connection")</f>
        <v>0</v>
      </c>
      <c r="M743" s="32">
        <f>SUMIFS('Capex forecast'!L$7:L$210,'Capex forecast'!$T$7:$T$210,'Allocation of site-spec costs'!$B743,'Capex forecast'!$S$7:$S$210,'Allocation of site-spec costs'!$D743,'Capex forecast'!$Q$7:$Q$210,"Customer Connection")</f>
        <v>0</v>
      </c>
      <c r="N743" s="32">
        <f>SUMIFS('Capex forecast'!M$7:M$210,'Capex forecast'!$T$7:$T$210,'Allocation of site-spec costs'!$B743,'Capex forecast'!$S$7:$S$210,'Allocation of site-spec costs'!$D743,'Capex forecast'!$Q$7:$Q$210,"Customer Connection")</f>
        <v>0</v>
      </c>
      <c r="O743" s="32">
        <f>SUMIFS('Capex forecast'!N$7:N$210,'Capex forecast'!$T$7:$T$210,'Allocation of site-spec costs'!$B743,'Capex forecast'!$S$7:$S$210,'Allocation of site-spec costs'!$D743,'Capex forecast'!$Q$7:$Q$210,"Customer Connection")</f>
        <v>0</v>
      </c>
      <c r="Q743" s="6" t="s">
        <v>157</v>
      </c>
      <c r="R743" s="6" t="str">
        <f>INDEX('Raw demand forecast'!$M$7:$M$5830,MATCH($Q743,'Raw demand forecast'!$B$7:$B$5830,0))</f>
        <v>No</v>
      </c>
      <c r="S743" s="6" t="str">
        <f>IF(COUNTIF($Q$93:Q743,$B743) = 1, "LV", IF(COUNTIF($Q$93:Q743,$B743) = 2, "HV", "ST"))</f>
        <v>ST</v>
      </c>
      <c r="T743" s="6" t="str">
        <f>INDEX('Demand forecast and growth rate'!$E$7:$E$273,MATCH($Q743,'Demand forecast and growth rate'!$B$7:$B$273,0))</f>
        <v>High growth</v>
      </c>
      <c r="U743" s="32">
        <f>SUMIFS('Capex forecast'!E$7:E$210,'Capex forecast'!$T$7:$T$210,$Q743,'Capex forecast'!$S$7:$S$210,$S743,'Capex forecast'!$Q$7:$Q$210,"Augex")</f>
        <v>0</v>
      </c>
      <c r="V743" s="32">
        <f>SUMIFS('Capex forecast'!F$7:F$210,'Capex forecast'!$T$7:$T$210,$Q743,'Capex forecast'!$S$7:$S$210,$S743,'Capex forecast'!$Q$7:$Q$210,"Augex")</f>
        <v>0</v>
      </c>
      <c r="W743" s="32">
        <f>SUMIFS('Capex forecast'!G$7:G$210,'Capex forecast'!$T$7:$T$210,$Q743,'Capex forecast'!$S$7:$S$210,$S743,'Capex forecast'!$Q$7:$Q$210,"Augex")</f>
        <v>0</v>
      </c>
      <c r="X743" s="32">
        <f>SUMIFS('Capex forecast'!H$7:H$210,'Capex forecast'!$T$7:$T$210,$Q743,'Capex forecast'!$S$7:$S$210,$S743,'Capex forecast'!$Q$7:$Q$210,"Augex")</f>
        <v>0</v>
      </c>
      <c r="Y743" s="32">
        <f>SUMIFS('Capex forecast'!I$7:I$210,'Capex forecast'!$T$7:$T$210,$Q743,'Capex forecast'!$S$7:$S$210,$S743,'Capex forecast'!$Q$7:$Q$210,"Augex")</f>
        <v>0</v>
      </c>
      <c r="Z743" s="32">
        <f>SUMIFS('Capex forecast'!J$7:J$210,'Capex forecast'!$T$7:$T$210,$Q743,'Capex forecast'!$S$7:$S$210,$S743,'Capex forecast'!$Q$7:$Q$210,"Augex")</f>
        <v>0</v>
      </c>
      <c r="AA743" s="32">
        <f>SUMIFS('Capex forecast'!K$7:K$210,'Capex forecast'!$T$7:$T$210,$Q743,'Capex forecast'!$S$7:$S$210,$S743,'Capex forecast'!$Q$7:$Q$210,"Augex")</f>
        <v>0</v>
      </c>
      <c r="AB743" s="32">
        <f>SUMIFS('Capex forecast'!L$7:L$210,'Capex forecast'!$T$7:$T$210,$Q743,'Capex forecast'!$S$7:$S$210,$S743,'Capex forecast'!$Q$7:$Q$210,"Augex")</f>
        <v>0</v>
      </c>
      <c r="AC743" s="32">
        <f>SUMIFS('Capex forecast'!M$7:M$210,'Capex forecast'!$T$7:$T$210,$Q743,'Capex forecast'!$S$7:$S$210,$S743,'Capex forecast'!$Q$7:$Q$210,"Augex")</f>
        <v>0</v>
      </c>
      <c r="AD743" s="32">
        <f>SUMIFS('Capex forecast'!N$7:N$210,'Capex forecast'!$T$7:$T$210,$Q743,'Capex forecast'!$S$7:$S$210,$S743,'Capex forecast'!$Q$7:$Q$210,"Augex")</f>
        <v>0</v>
      </c>
      <c r="AF743" s="6" t="s">
        <v>157</v>
      </c>
      <c r="AG743" s="6" t="str">
        <f>INDEX('Raw demand forecast'!$M$7:$M$5830,MATCH($Q743,'Raw demand forecast'!$B$7:$B$5830,0))</f>
        <v>No</v>
      </c>
      <c r="AH743" s="6" t="str">
        <f>IF(COUNTIF($AF$93:AF743,$B743) = 1, "LV", IF(COUNTIF($AF$93:AF743,$B743) = 2, "HV", "ST"))</f>
        <v>ST</v>
      </c>
      <c r="AI743" s="6" t="str">
        <f>INDEX('Demand forecast and growth rate'!$E$7:$E$273,MATCH($Q743,'Demand forecast and growth rate'!$B$7:$B$273,0))</f>
        <v>High growth</v>
      </c>
      <c r="AJ743" s="53">
        <f>SUMIFS('Capex forecast'!E$7:E$210,'Capex forecast'!$T$7:$T$210,$AF743,'Capex forecast'!$S$7:$S$210,$AH743,'Capex forecast'!$Q$7:$Q$210,"Repex")</f>
        <v>0</v>
      </c>
      <c r="AK743" s="53">
        <f>SUMIFS('Capex forecast'!F$7:F$210,'Capex forecast'!$T$7:$T$210,$AF743,'Capex forecast'!$S$7:$S$210,$AH743,'Capex forecast'!$Q$7:$Q$210,"Repex")</f>
        <v>0</v>
      </c>
      <c r="AL743" s="53">
        <f>SUMIFS('Capex forecast'!G$7:G$210,'Capex forecast'!$T$7:$T$210,$AF743,'Capex forecast'!$S$7:$S$210,$AH743,'Capex forecast'!$Q$7:$Q$210,"Repex")</f>
        <v>0</v>
      </c>
      <c r="AM743" s="53">
        <f>SUMIFS('Capex forecast'!H$7:H$210,'Capex forecast'!$T$7:$T$210,$AF743,'Capex forecast'!$S$7:$S$210,$AH743,'Capex forecast'!$Q$7:$Q$210,"Repex")</f>
        <v>0</v>
      </c>
      <c r="AN743" s="53">
        <f>SUMIFS('Capex forecast'!I$7:I$210,'Capex forecast'!$T$7:$T$210,$AF743,'Capex forecast'!$S$7:$S$210,$AH743,'Capex forecast'!$Q$7:$Q$210,"Repex")</f>
        <v>0</v>
      </c>
      <c r="AO743" s="53">
        <f>SUMIFS('Capex forecast'!J$7:J$210,'Capex forecast'!$T$7:$T$210,$AF743,'Capex forecast'!$S$7:$S$210,$AH743,'Capex forecast'!$Q$7:$Q$210,"Repex")</f>
        <v>0</v>
      </c>
      <c r="AP743" s="53">
        <f>SUMIFS('Capex forecast'!K$7:K$210,'Capex forecast'!$T$7:$T$210,$AF743,'Capex forecast'!$S$7:$S$210,$AH743,'Capex forecast'!$Q$7:$Q$210,"Repex")</f>
        <v>0</v>
      </c>
      <c r="AQ743" s="53">
        <f>SUMIFS('Capex forecast'!L$7:L$210,'Capex forecast'!$T$7:$T$210,$AF743,'Capex forecast'!$S$7:$S$210,$AH743,'Capex forecast'!$Q$7:$Q$210,"Repex")</f>
        <v>0</v>
      </c>
      <c r="AR743" s="53">
        <f>SUMIFS('Capex forecast'!M$7:M$210,'Capex forecast'!$T$7:$T$210,$AF743,'Capex forecast'!$S$7:$S$210,$AH743,'Capex forecast'!$Q$7:$Q$210,"Repex")</f>
        <v>0</v>
      </c>
      <c r="AS743" s="53">
        <f>SUMIFS('Capex forecast'!N$7:N$210,'Capex forecast'!$T$7:$T$210,$AF743,'Capex forecast'!$S$7:$S$210,$AH743,'Capex forecast'!$Q$7:$Q$210,"Repex")</f>
        <v>0</v>
      </c>
    </row>
    <row r="744" spans="2:45" ht="15">
      <c r="B744" s="6" t="s">
        <v>12</v>
      </c>
      <c r="C744" s="6" t="str">
        <f>INDEX('Raw demand forecast'!$M$7:$M$5830,MATCH($B744,'Raw demand forecast'!$B$7:$B$5830,0))</f>
        <v>No</v>
      </c>
      <c r="D744" s="6" t="str">
        <f>IF(COUNTIF($B$93:B744,$B744) = 1, "LV", IF(COUNTIF($B$93:B744,$B744) = 2, "HV", "ST"))</f>
        <v>ST</v>
      </c>
      <c r="E744" s="6" t="str">
        <f>INDEX('Demand forecast and growth rate'!$E$7:$E$273,MATCH($B744,'Demand forecast and growth rate'!$B$7:$B$273,0))</f>
        <v>Small growth</v>
      </c>
      <c r="F744" s="32">
        <f>SUMIFS('Capex forecast'!E$7:E$210,'Capex forecast'!$T$7:$T$210,'Allocation of site-spec costs'!$B744,'Capex forecast'!$S$7:$S$210,'Allocation of site-spec costs'!$D744,'Capex forecast'!$Q$7:$Q$210,"Customer Connection")</f>
        <v>0</v>
      </c>
      <c r="G744" s="32">
        <f>SUMIFS('Capex forecast'!F$7:F$210,'Capex forecast'!$T$7:$T$210,'Allocation of site-spec costs'!$B744,'Capex forecast'!$S$7:$S$210,'Allocation of site-spec costs'!$D744,'Capex forecast'!$Q$7:$Q$210,"Customer Connection")</f>
        <v>0</v>
      </c>
      <c r="H744" s="32">
        <f>SUMIFS('Capex forecast'!G$7:G$210,'Capex forecast'!$T$7:$T$210,'Allocation of site-spec costs'!$B744,'Capex forecast'!$S$7:$S$210,'Allocation of site-spec costs'!$D744,'Capex forecast'!$Q$7:$Q$210,"Customer Connection")</f>
        <v>0</v>
      </c>
      <c r="I744" s="32">
        <f>SUMIFS('Capex forecast'!H$7:H$210,'Capex forecast'!$T$7:$T$210,'Allocation of site-spec costs'!$B744,'Capex forecast'!$S$7:$S$210,'Allocation of site-spec costs'!$D744,'Capex forecast'!$Q$7:$Q$210,"Customer Connection")</f>
        <v>0</v>
      </c>
      <c r="J744" s="32">
        <f>SUMIFS('Capex forecast'!I$7:I$210,'Capex forecast'!$T$7:$T$210,'Allocation of site-spec costs'!$B744,'Capex forecast'!$S$7:$S$210,'Allocation of site-spec costs'!$D744,'Capex forecast'!$Q$7:$Q$210,"Customer Connection")</f>
        <v>0</v>
      </c>
      <c r="K744" s="32">
        <f>SUMIFS('Capex forecast'!J$7:J$210,'Capex forecast'!$T$7:$T$210,'Allocation of site-spec costs'!$B744,'Capex forecast'!$S$7:$S$210,'Allocation of site-spec costs'!$D744,'Capex forecast'!$Q$7:$Q$210,"Customer Connection")</f>
        <v>0</v>
      </c>
      <c r="L744" s="32">
        <f>SUMIFS('Capex forecast'!K$7:K$210,'Capex forecast'!$T$7:$T$210,'Allocation of site-spec costs'!$B744,'Capex forecast'!$S$7:$S$210,'Allocation of site-spec costs'!$D744,'Capex forecast'!$Q$7:$Q$210,"Customer Connection")</f>
        <v>0</v>
      </c>
      <c r="M744" s="32">
        <f>SUMIFS('Capex forecast'!L$7:L$210,'Capex forecast'!$T$7:$T$210,'Allocation of site-spec costs'!$B744,'Capex forecast'!$S$7:$S$210,'Allocation of site-spec costs'!$D744,'Capex forecast'!$Q$7:$Q$210,"Customer Connection")</f>
        <v>0</v>
      </c>
      <c r="N744" s="32">
        <f>SUMIFS('Capex forecast'!M$7:M$210,'Capex forecast'!$T$7:$T$210,'Allocation of site-spec costs'!$B744,'Capex forecast'!$S$7:$S$210,'Allocation of site-spec costs'!$D744,'Capex forecast'!$Q$7:$Q$210,"Customer Connection")</f>
        <v>0</v>
      </c>
      <c r="O744" s="32">
        <f>SUMIFS('Capex forecast'!N$7:N$210,'Capex forecast'!$T$7:$T$210,'Allocation of site-spec costs'!$B744,'Capex forecast'!$S$7:$S$210,'Allocation of site-spec costs'!$D744,'Capex forecast'!$Q$7:$Q$210,"Customer Connection")</f>
        <v>0</v>
      </c>
      <c r="Q744" s="6" t="s">
        <v>12</v>
      </c>
      <c r="R744" s="6" t="str">
        <f>INDEX('Raw demand forecast'!$M$7:$M$5830,MATCH($Q744,'Raw demand forecast'!$B$7:$B$5830,0))</f>
        <v>No</v>
      </c>
      <c r="S744" s="6" t="str">
        <f>IF(COUNTIF($Q$93:Q744,$B744) = 1, "LV", IF(COUNTIF($Q$93:Q744,$B744) = 2, "HV", "ST"))</f>
        <v>ST</v>
      </c>
      <c r="T744" s="6" t="str">
        <f>INDEX('Demand forecast and growth rate'!$E$7:$E$273,MATCH($Q744,'Demand forecast and growth rate'!$B$7:$B$273,0))</f>
        <v>Small growth</v>
      </c>
      <c r="U744" s="32">
        <f>SUMIFS('Capex forecast'!E$7:E$210,'Capex forecast'!$T$7:$T$210,$Q744,'Capex forecast'!$S$7:$S$210,$S744,'Capex forecast'!$Q$7:$Q$210,"Augex")</f>
        <v>0</v>
      </c>
      <c r="V744" s="32">
        <f>SUMIFS('Capex forecast'!F$7:F$210,'Capex forecast'!$T$7:$T$210,$Q744,'Capex forecast'!$S$7:$S$210,$S744,'Capex forecast'!$Q$7:$Q$210,"Augex")</f>
        <v>0</v>
      </c>
      <c r="W744" s="32">
        <f>SUMIFS('Capex forecast'!G$7:G$210,'Capex forecast'!$T$7:$T$210,$Q744,'Capex forecast'!$S$7:$S$210,$S744,'Capex forecast'!$Q$7:$Q$210,"Augex")</f>
        <v>0</v>
      </c>
      <c r="X744" s="32">
        <f>SUMIFS('Capex forecast'!H$7:H$210,'Capex forecast'!$T$7:$T$210,$Q744,'Capex forecast'!$S$7:$S$210,$S744,'Capex forecast'!$Q$7:$Q$210,"Augex")</f>
        <v>0</v>
      </c>
      <c r="Y744" s="32">
        <f>SUMIFS('Capex forecast'!I$7:I$210,'Capex forecast'!$T$7:$T$210,$Q744,'Capex forecast'!$S$7:$S$210,$S744,'Capex forecast'!$Q$7:$Q$210,"Augex")</f>
        <v>0</v>
      </c>
      <c r="Z744" s="32">
        <f>SUMIFS('Capex forecast'!J$7:J$210,'Capex forecast'!$T$7:$T$210,$Q744,'Capex forecast'!$S$7:$S$210,$S744,'Capex forecast'!$Q$7:$Q$210,"Augex")</f>
        <v>0</v>
      </c>
      <c r="AA744" s="32">
        <f>SUMIFS('Capex forecast'!K$7:K$210,'Capex forecast'!$T$7:$T$210,$Q744,'Capex forecast'!$S$7:$S$210,$S744,'Capex forecast'!$Q$7:$Q$210,"Augex")</f>
        <v>0</v>
      </c>
      <c r="AB744" s="32">
        <f>SUMIFS('Capex forecast'!L$7:L$210,'Capex forecast'!$T$7:$T$210,$Q744,'Capex forecast'!$S$7:$S$210,$S744,'Capex forecast'!$Q$7:$Q$210,"Augex")</f>
        <v>0</v>
      </c>
      <c r="AC744" s="32">
        <f>SUMIFS('Capex forecast'!M$7:M$210,'Capex forecast'!$T$7:$T$210,$Q744,'Capex forecast'!$S$7:$S$210,$S744,'Capex forecast'!$Q$7:$Q$210,"Augex")</f>
        <v>0</v>
      </c>
      <c r="AD744" s="32">
        <f>SUMIFS('Capex forecast'!N$7:N$210,'Capex forecast'!$T$7:$T$210,$Q744,'Capex forecast'!$S$7:$S$210,$S744,'Capex forecast'!$Q$7:$Q$210,"Augex")</f>
        <v>0</v>
      </c>
      <c r="AF744" s="6" t="s">
        <v>12</v>
      </c>
      <c r="AG744" s="6" t="str">
        <f>INDEX('Raw demand forecast'!$M$7:$M$5830,MATCH($Q744,'Raw demand forecast'!$B$7:$B$5830,0))</f>
        <v>No</v>
      </c>
      <c r="AH744" s="6" t="str">
        <f>IF(COUNTIF($AF$93:AF744,$B744) = 1, "LV", IF(COUNTIF($AF$93:AF744,$B744) = 2, "HV", "ST"))</f>
        <v>ST</v>
      </c>
      <c r="AI744" s="6" t="str">
        <f>INDEX('Demand forecast and growth rate'!$E$7:$E$273,MATCH($Q744,'Demand forecast and growth rate'!$B$7:$B$273,0))</f>
        <v>Small growth</v>
      </c>
      <c r="AJ744" s="53">
        <f>SUMIFS('Capex forecast'!E$7:E$210,'Capex forecast'!$T$7:$T$210,$AF744,'Capex forecast'!$S$7:$S$210,$AH744,'Capex forecast'!$Q$7:$Q$210,"Repex")</f>
        <v>0</v>
      </c>
      <c r="AK744" s="53">
        <f>SUMIFS('Capex forecast'!F$7:F$210,'Capex forecast'!$T$7:$T$210,$AF744,'Capex forecast'!$S$7:$S$210,$AH744,'Capex forecast'!$Q$7:$Q$210,"Repex")</f>
        <v>0</v>
      </c>
      <c r="AL744" s="53">
        <f>SUMIFS('Capex forecast'!G$7:G$210,'Capex forecast'!$T$7:$T$210,$AF744,'Capex forecast'!$S$7:$S$210,$AH744,'Capex forecast'!$Q$7:$Q$210,"Repex")</f>
        <v>0</v>
      </c>
      <c r="AM744" s="53">
        <f>SUMIFS('Capex forecast'!H$7:H$210,'Capex forecast'!$T$7:$T$210,$AF744,'Capex forecast'!$S$7:$S$210,$AH744,'Capex forecast'!$Q$7:$Q$210,"Repex")</f>
        <v>0</v>
      </c>
      <c r="AN744" s="53">
        <f>SUMIFS('Capex forecast'!I$7:I$210,'Capex forecast'!$T$7:$T$210,$AF744,'Capex forecast'!$S$7:$S$210,$AH744,'Capex forecast'!$Q$7:$Q$210,"Repex")</f>
        <v>0</v>
      </c>
      <c r="AO744" s="53">
        <f>SUMIFS('Capex forecast'!J$7:J$210,'Capex forecast'!$T$7:$T$210,$AF744,'Capex forecast'!$S$7:$S$210,$AH744,'Capex forecast'!$Q$7:$Q$210,"Repex")</f>
        <v>0</v>
      </c>
      <c r="AP744" s="53">
        <f>SUMIFS('Capex forecast'!K$7:K$210,'Capex forecast'!$T$7:$T$210,$AF744,'Capex forecast'!$S$7:$S$210,$AH744,'Capex forecast'!$Q$7:$Q$210,"Repex")</f>
        <v>0</v>
      </c>
      <c r="AQ744" s="53">
        <f>SUMIFS('Capex forecast'!L$7:L$210,'Capex forecast'!$T$7:$T$210,$AF744,'Capex forecast'!$S$7:$S$210,$AH744,'Capex forecast'!$Q$7:$Q$210,"Repex")</f>
        <v>0</v>
      </c>
      <c r="AR744" s="53">
        <f>SUMIFS('Capex forecast'!M$7:M$210,'Capex forecast'!$T$7:$T$210,$AF744,'Capex forecast'!$S$7:$S$210,$AH744,'Capex forecast'!$Q$7:$Q$210,"Repex")</f>
        <v>0</v>
      </c>
      <c r="AS744" s="53">
        <f>SUMIFS('Capex forecast'!N$7:N$210,'Capex forecast'!$T$7:$T$210,$AF744,'Capex forecast'!$S$7:$S$210,$AH744,'Capex forecast'!$Q$7:$Q$210,"Repex")</f>
        <v>0</v>
      </c>
    </row>
    <row r="745" spans="2:45" ht="15">
      <c r="B745" s="6" t="s">
        <v>14</v>
      </c>
      <c r="C745" s="6" t="str">
        <f>INDEX('Raw demand forecast'!$M$7:$M$5830,MATCH($B745,'Raw demand forecast'!$B$7:$B$5830,0))</f>
        <v>No</v>
      </c>
      <c r="D745" s="6" t="str">
        <f>IF(COUNTIF($B$93:B745,$B745) = 1, "LV", IF(COUNTIF($B$93:B745,$B745) = 2, "HV", "ST"))</f>
        <v>ST</v>
      </c>
      <c r="E745" s="6" t="str">
        <f>INDEX('Demand forecast and growth rate'!$E$7:$E$273,MATCH($B745,'Demand forecast and growth rate'!$B$7:$B$273,0))</f>
        <v>Steady/falling</v>
      </c>
      <c r="F745" s="32">
        <f>SUMIFS('Capex forecast'!E$7:E$210,'Capex forecast'!$T$7:$T$210,'Allocation of site-spec costs'!$B745,'Capex forecast'!$S$7:$S$210,'Allocation of site-spec costs'!$D745,'Capex forecast'!$Q$7:$Q$210,"Customer Connection")</f>
        <v>0</v>
      </c>
      <c r="G745" s="32">
        <f>SUMIFS('Capex forecast'!F$7:F$210,'Capex forecast'!$T$7:$T$210,'Allocation of site-spec costs'!$B745,'Capex forecast'!$S$7:$S$210,'Allocation of site-spec costs'!$D745,'Capex forecast'!$Q$7:$Q$210,"Customer Connection")</f>
        <v>0</v>
      </c>
      <c r="H745" s="32">
        <f>SUMIFS('Capex forecast'!G$7:G$210,'Capex forecast'!$T$7:$T$210,'Allocation of site-spec costs'!$B745,'Capex forecast'!$S$7:$S$210,'Allocation of site-spec costs'!$D745,'Capex forecast'!$Q$7:$Q$210,"Customer Connection")</f>
        <v>0</v>
      </c>
      <c r="I745" s="32">
        <f>SUMIFS('Capex forecast'!H$7:H$210,'Capex forecast'!$T$7:$T$210,'Allocation of site-spec costs'!$B745,'Capex forecast'!$S$7:$S$210,'Allocation of site-spec costs'!$D745,'Capex forecast'!$Q$7:$Q$210,"Customer Connection")</f>
        <v>0</v>
      </c>
      <c r="J745" s="32">
        <f>SUMIFS('Capex forecast'!I$7:I$210,'Capex forecast'!$T$7:$T$210,'Allocation of site-spec costs'!$B745,'Capex forecast'!$S$7:$S$210,'Allocation of site-spec costs'!$D745,'Capex forecast'!$Q$7:$Q$210,"Customer Connection")</f>
        <v>0</v>
      </c>
      <c r="K745" s="32">
        <f>SUMIFS('Capex forecast'!J$7:J$210,'Capex forecast'!$T$7:$T$210,'Allocation of site-spec costs'!$B745,'Capex forecast'!$S$7:$S$210,'Allocation of site-spec costs'!$D745,'Capex forecast'!$Q$7:$Q$210,"Customer Connection")</f>
        <v>0</v>
      </c>
      <c r="L745" s="32">
        <f>SUMIFS('Capex forecast'!K$7:K$210,'Capex forecast'!$T$7:$T$210,'Allocation of site-spec costs'!$B745,'Capex forecast'!$S$7:$S$210,'Allocation of site-spec costs'!$D745,'Capex forecast'!$Q$7:$Q$210,"Customer Connection")</f>
        <v>0</v>
      </c>
      <c r="M745" s="32">
        <f>SUMIFS('Capex forecast'!L$7:L$210,'Capex forecast'!$T$7:$T$210,'Allocation of site-spec costs'!$B745,'Capex forecast'!$S$7:$S$210,'Allocation of site-spec costs'!$D745,'Capex forecast'!$Q$7:$Q$210,"Customer Connection")</f>
        <v>0</v>
      </c>
      <c r="N745" s="32">
        <f>SUMIFS('Capex forecast'!M$7:M$210,'Capex forecast'!$T$7:$T$210,'Allocation of site-spec costs'!$B745,'Capex forecast'!$S$7:$S$210,'Allocation of site-spec costs'!$D745,'Capex forecast'!$Q$7:$Q$210,"Customer Connection")</f>
        <v>0</v>
      </c>
      <c r="O745" s="32">
        <f>SUMIFS('Capex forecast'!N$7:N$210,'Capex forecast'!$T$7:$T$210,'Allocation of site-spec costs'!$B745,'Capex forecast'!$S$7:$S$210,'Allocation of site-spec costs'!$D745,'Capex forecast'!$Q$7:$Q$210,"Customer Connection")</f>
        <v>0</v>
      </c>
      <c r="Q745" s="6" t="s">
        <v>14</v>
      </c>
      <c r="R745" s="6" t="str">
        <f>INDEX('Raw demand forecast'!$M$7:$M$5830,MATCH($Q745,'Raw demand forecast'!$B$7:$B$5830,0))</f>
        <v>No</v>
      </c>
      <c r="S745" s="6" t="str">
        <f>IF(COUNTIF($Q$93:Q745,$B745) = 1, "LV", IF(COUNTIF($Q$93:Q745,$B745) = 2, "HV", "ST"))</f>
        <v>ST</v>
      </c>
      <c r="T745" s="6" t="str">
        <f>INDEX('Demand forecast and growth rate'!$E$7:$E$273,MATCH($Q745,'Demand forecast and growth rate'!$B$7:$B$273,0))</f>
        <v>Steady/falling</v>
      </c>
      <c r="U745" s="32">
        <f>SUMIFS('Capex forecast'!E$7:E$210,'Capex forecast'!$T$7:$T$210,$Q745,'Capex forecast'!$S$7:$S$210,$S745,'Capex forecast'!$Q$7:$Q$210,"Augex")</f>
        <v>0</v>
      </c>
      <c r="V745" s="32">
        <f>SUMIFS('Capex forecast'!F$7:F$210,'Capex forecast'!$T$7:$T$210,$Q745,'Capex forecast'!$S$7:$S$210,$S745,'Capex forecast'!$Q$7:$Q$210,"Augex")</f>
        <v>0</v>
      </c>
      <c r="W745" s="32">
        <f>SUMIFS('Capex forecast'!G$7:G$210,'Capex forecast'!$T$7:$T$210,$Q745,'Capex forecast'!$S$7:$S$210,$S745,'Capex forecast'!$Q$7:$Q$210,"Augex")</f>
        <v>0</v>
      </c>
      <c r="X745" s="32">
        <f>SUMIFS('Capex forecast'!H$7:H$210,'Capex forecast'!$T$7:$T$210,$Q745,'Capex forecast'!$S$7:$S$210,$S745,'Capex forecast'!$Q$7:$Q$210,"Augex")</f>
        <v>0</v>
      </c>
      <c r="Y745" s="32">
        <f>SUMIFS('Capex forecast'!I$7:I$210,'Capex forecast'!$T$7:$T$210,$Q745,'Capex forecast'!$S$7:$S$210,$S745,'Capex forecast'!$Q$7:$Q$210,"Augex")</f>
        <v>0</v>
      </c>
      <c r="Z745" s="32">
        <f>SUMIFS('Capex forecast'!J$7:J$210,'Capex forecast'!$T$7:$T$210,$Q745,'Capex forecast'!$S$7:$S$210,$S745,'Capex forecast'!$Q$7:$Q$210,"Augex")</f>
        <v>0</v>
      </c>
      <c r="AA745" s="32">
        <f>SUMIFS('Capex forecast'!K$7:K$210,'Capex forecast'!$T$7:$T$210,$Q745,'Capex forecast'!$S$7:$S$210,$S745,'Capex forecast'!$Q$7:$Q$210,"Augex")</f>
        <v>0</v>
      </c>
      <c r="AB745" s="32">
        <f>SUMIFS('Capex forecast'!L$7:L$210,'Capex forecast'!$T$7:$T$210,$Q745,'Capex forecast'!$S$7:$S$210,$S745,'Capex forecast'!$Q$7:$Q$210,"Augex")</f>
        <v>0</v>
      </c>
      <c r="AC745" s="32">
        <f>SUMIFS('Capex forecast'!M$7:M$210,'Capex forecast'!$T$7:$T$210,$Q745,'Capex forecast'!$S$7:$S$210,$S745,'Capex forecast'!$Q$7:$Q$210,"Augex")</f>
        <v>0</v>
      </c>
      <c r="AD745" s="32">
        <f>SUMIFS('Capex forecast'!N$7:N$210,'Capex forecast'!$T$7:$T$210,$Q745,'Capex forecast'!$S$7:$S$210,$S745,'Capex forecast'!$Q$7:$Q$210,"Augex")</f>
        <v>0</v>
      </c>
      <c r="AF745" s="6" t="s">
        <v>14</v>
      </c>
      <c r="AG745" s="6" t="str">
        <f>INDEX('Raw demand forecast'!$M$7:$M$5830,MATCH($Q745,'Raw demand forecast'!$B$7:$B$5830,0))</f>
        <v>No</v>
      </c>
      <c r="AH745" s="6" t="str">
        <f>IF(COUNTIF($AF$93:AF745,$B745) = 1, "LV", IF(COUNTIF($AF$93:AF745,$B745) = 2, "HV", "ST"))</f>
        <v>ST</v>
      </c>
      <c r="AI745" s="6" t="str">
        <f>INDEX('Demand forecast and growth rate'!$E$7:$E$273,MATCH($Q745,'Demand forecast and growth rate'!$B$7:$B$273,0))</f>
        <v>Steady/falling</v>
      </c>
      <c r="AJ745" s="53">
        <f>SUMIFS('Capex forecast'!E$7:E$210,'Capex forecast'!$T$7:$T$210,$AF745,'Capex forecast'!$S$7:$S$210,$AH745,'Capex forecast'!$Q$7:$Q$210,"Repex")</f>
        <v>0</v>
      </c>
      <c r="AK745" s="53">
        <f>SUMIFS('Capex forecast'!F$7:F$210,'Capex forecast'!$T$7:$T$210,$AF745,'Capex forecast'!$S$7:$S$210,$AH745,'Capex forecast'!$Q$7:$Q$210,"Repex")</f>
        <v>0</v>
      </c>
      <c r="AL745" s="53">
        <f>SUMIFS('Capex forecast'!G$7:G$210,'Capex forecast'!$T$7:$T$210,$AF745,'Capex forecast'!$S$7:$S$210,$AH745,'Capex forecast'!$Q$7:$Q$210,"Repex")</f>
        <v>0</v>
      </c>
      <c r="AM745" s="53">
        <f>SUMIFS('Capex forecast'!H$7:H$210,'Capex forecast'!$T$7:$T$210,$AF745,'Capex forecast'!$S$7:$S$210,$AH745,'Capex forecast'!$Q$7:$Q$210,"Repex")</f>
        <v>0</v>
      </c>
      <c r="AN745" s="53">
        <f>SUMIFS('Capex forecast'!I$7:I$210,'Capex forecast'!$T$7:$T$210,$AF745,'Capex forecast'!$S$7:$S$210,$AH745,'Capex forecast'!$Q$7:$Q$210,"Repex")</f>
        <v>0</v>
      </c>
      <c r="AO745" s="53">
        <f>SUMIFS('Capex forecast'!J$7:J$210,'Capex forecast'!$T$7:$T$210,$AF745,'Capex forecast'!$S$7:$S$210,$AH745,'Capex forecast'!$Q$7:$Q$210,"Repex")</f>
        <v>0</v>
      </c>
      <c r="AP745" s="53">
        <f>SUMIFS('Capex forecast'!K$7:K$210,'Capex forecast'!$T$7:$T$210,$AF745,'Capex forecast'!$S$7:$S$210,$AH745,'Capex forecast'!$Q$7:$Q$210,"Repex")</f>
        <v>0</v>
      </c>
      <c r="AQ745" s="53">
        <f>SUMIFS('Capex forecast'!L$7:L$210,'Capex forecast'!$T$7:$T$210,$AF745,'Capex forecast'!$S$7:$S$210,$AH745,'Capex forecast'!$Q$7:$Q$210,"Repex")</f>
        <v>0</v>
      </c>
      <c r="AR745" s="53">
        <f>SUMIFS('Capex forecast'!M$7:M$210,'Capex forecast'!$T$7:$T$210,$AF745,'Capex forecast'!$S$7:$S$210,$AH745,'Capex forecast'!$Q$7:$Q$210,"Repex")</f>
        <v>0</v>
      </c>
      <c r="AS745" s="53">
        <f>SUMIFS('Capex forecast'!N$7:N$210,'Capex forecast'!$T$7:$T$210,$AF745,'Capex forecast'!$S$7:$S$210,$AH745,'Capex forecast'!$Q$7:$Q$210,"Repex")</f>
        <v>0</v>
      </c>
    </row>
    <row r="746" spans="2:45" ht="15">
      <c r="B746" s="6" t="s">
        <v>556</v>
      </c>
      <c r="C746" s="6" t="str">
        <f>INDEX('Raw demand forecast'!$M$7:$M$5830,MATCH($B746,'Raw demand forecast'!$B$7:$B$5830,0))</f>
        <v>Yes</v>
      </c>
      <c r="D746" s="6" t="str">
        <f>IF(COUNTIF($B$93:B746,$B746) = 1, "LV", IF(COUNTIF($B$93:B746,$B746) = 2, "HV", "ST"))</f>
        <v>ST</v>
      </c>
      <c r="E746" s="6" t="str">
        <f>INDEX('Demand forecast and growth rate'!$E$7:$E$273,MATCH($B746,'Demand forecast and growth rate'!$B$7:$B$273,0))</f>
        <v>Steady/falling</v>
      </c>
      <c r="F746" s="32">
        <f>SUMIFS('Capex forecast'!E$7:E$210,'Capex forecast'!$T$7:$T$210,'Allocation of site-spec costs'!$B746,'Capex forecast'!$S$7:$S$210,'Allocation of site-spec costs'!$D746,'Capex forecast'!$Q$7:$Q$210,"Customer Connection")</f>
        <v>0</v>
      </c>
      <c r="G746" s="32">
        <f>SUMIFS('Capex forecast'!F$7:F$210,'Capex forecast'!$T$7:$T$210,'Allocation of site-spec costs'!$B746,'Capex forecast'!$S$7:$S$210,'Allocation of site-spec costs'!$D746,'Capex forecast'!$Q$7:$Q$210,"Customer Connection")</f>
        <v>0</v>
      </c>
      <c r="H746" s="32">
        <f>SUMIFS('Capex forecast'!G$7:G$210,'Capex forecast'!$T$7:$T$210,'Allocation of site-spec costs'!$B746,'Capex forecast'!$S$7:$S$210,'Allocation of site-spec costs'!$D746,'Capex forecast'!$Q$7:$Q$210,"Customer Connection")</f>
        <v>0</v>
      </c>
      <c r="I746" s="32">
        <f>SUMIFS('Capex forecast'!H$7:H$210,'Capex forecast'!$T$7:$T$210,'Allocation of site-spec costs'!$B746,'Capex forecast'!$S$7:$S$210,'Allocation of site-spec costs'!$D746,'Capex forecast'!$Q$7:$Q$210,"Customer Connection")</f>
        <v>0</v>
      </c>
      <c r="J746" s="32">
        <f>SUMIFS('Capex forecast'!I$7:I$210,'Capex forecast'!$T$7:$T$210,'Allocation of site-spec costs'!$B746,'Capex forecast'!$S$7:$S$210,'Allocation of site-spec costs'!$D746,'Capex forecast'!$Q$7:$Q$210,"Customer Connection")</f>
        <v>0</v>
      </c>
      <c r="K746" s="32">
        <f>SUMIFS('Capex forecast'!J$7:J$210,'Capex forecast'!$T$7:$T$210,'Allocation of site-spec costs'!$B746,'Capex forecast'!$S$7:$S$210,'Allocation of site-spec costs'!$D746,'Capex forecast'!$Q$7:$Q$210,"Customer Connection")</f>
        <v>0</v>
      </c>
      <c r="L746" s="32">
        <f>SUMIFS('Capex forecast'!K$7:K$210,'Capex forecast'!$T$7:$T$210,'Allocation of site-spec costs'!$B746,'Capex forecast'!$S$7:$S$210,'Allocation of site-spec costs'!$D746,'Capex forecast'!$Q$7:$Q$210,"Customer Connection")</f>
        <v>0</v>
      </c>
      <c r="M746" s="32">
        <f>SUMIFS('Capex forecast'!L$7:L$210,'Capex forecast'!$T$7:$T$210,'Allocation of site-spec costs'!$B746,'Capex forecast'!$S$7:$S$210,'Allocation of site-spec costs'!$D746,'Capex forecast'!$Q$7:$Q$210,"Customer Connection")</f>
        <v>0</v>
      </c>
      <c r="N746" s="32">
        <f>SUMIFS('Capex forecast'!M$7:M$210,'Capex forecast'!$T$7:$T$210,'Allocation of site-spec costs'!$B746,'Capex forecast'!$S$7:$S$210,'Allocation of site-spec costs'!$D746,'Capex forecast'!$Q$7:$Q$210,"Customer Connection")</f>
        <v>0</v>
      </c>
      <c r="O746" s="32">
        <f>SUMIFS('Capex forecast'!N$7:N$210,'Capex forecast'!$T$7:$T$210,'Allocation of site-spec costs'!$B746,'Capex forecast'!$S$7:$S$210,'Allocation of site-spec costs'!$D746,'Capex forecast'!$Q$7:$Q$210,"Customer Connection")</f>
        <v>0</v>
      </c>
      <c r="Q746" s="6" t="s">
        <v>556</v>
      </c>
      <c r="R746" s="6" t="str">
        <f>INDEX('Raw demand forecast'!$M$7:$M$5830,MATCH($Q746,'Raw demand forecast'!$B$7:$B$5830,0))</f>
        <v>Yes</v>
      </c>
      <c r="S746" s="6" t="str">
        <f>IF(COUNTIF($Q$93:Q746,$B746) = 1, "LV", IF(COUNTIF($Q$93:Q746,$B746) = 2, "HV", "ST"))</f>
        <v>ST</v>
      </c>
      <c r="T746" s="6" t="str">
        <f>INDEX('Demand forecast and growth rate'!$E$7:$E$273,MATCH($Q746,'Demand forecast and growth rate'!$B$7:$B$273,0))</f>
        <v>Steady/falling</v>
      </c>
      <c r="U746" s="32">
        <f>SUMIFS('Capex forecast'!E$7:E$210,'Capex forecast'!$T$7:$T$210,$Q746,'Capex forecast'!$S$7:$S$210,$S746,'Capex forecast'!$Q$7:$Q$210,"Augex")</f>
        <v>0</v>
      </c>
      <c r="V746" s="32">
        <f>SUMIFS('Capex forecast'!F$7:F$210,'Capex forecast'!$T$7:$T$210,$Q746,'Capex forecast'!$S$7:$S$210,$S746,'Capex forecast'!$Q$7:$Q$210,"Augex")</f>
        <v>0</v>
      </c>
      <c r="W746" s="32">
        <f>SUMIFS('Capex forecast'!G$7:G$210,'Capex forecast'!$T$7:$T$210,$Q746,'Capex forecast'!$S$7:$S$210,$S746,'Capex forecast'!$Q$7:$Q$210,"Augex")</f>
        <v>0</v>
      </c>
      <c r="X746" s="32">
        <f>SUMIFS('Capex forecast'!H$7:H$210,'Capex forecast'!$T$7:$T$210,$Q746,'Capex forecast'!$S$7:$S$210,$S746,'Capex forecast'!$Q$7:$Q$210,"Augex")</f>
        <v>0</v>
      </c>
      <c r="Y746" s="32">
        <f>SUMIFS('Capex forecast'!I$7:I$210,'Capex forecast'!$T$7:$T$210,$Q746,'Capex forecast'!$S$7:$S$210,$S746,'Capex forecast'!$Q$7:$Q$210,"Augex")</f>
        <v>0</v>
      </c>
      <c r="Z746" s="32">
        <f>SUMIFS('Capex forecast'!J$7:J$210,'Capex forecast'!$T$7:$T$210,$Q746,'Capex forecast'!$S$7:$S$210,$S746,'Capex forecast'!$Q$7:$Q$210,"Augex")</f>
        <v>0</v>
      </c>
      <c r="AA746" s="32">
        <f>SUMIFS('Capex forecast'!K$7:K$210,'Capex forecast'!$T$7:$T$210,$Q746,'Capex forecast'!$S$7:$S$210,$S746,'Capex forecast'!$Q$7:$Q$210,"Augex")</f>
        <v>0</v>
      </c>
      <c r="AB746" s="32">
        <f>SUMIFS('Capex forecast'!L$7:L$210,'Capex forecast'!$T$7:$T$210,$Q746,'Capex forecast'!$S$7:$S$210,$S746,'Capex forecast'!$Q$7:$Q$210,"Augex")</f>
        <v>0</v>
      </c>
      <c r="AC746" s="32">
        <f>SUMIFS('Capex forecast'!M$7:M$210,'Capex forecast'!$T$7:$T$210,$Q746,'Capex forecast'!$S$7:$S$210,$S746,'Capex forecast'!$Q$7:$Q$210,"Augex")</f>
        <v>0</v>
      </c>
      <c r="AD746" s="32">
        <f>SUMIFS('Capex forecast'!N$7:N$210,'Capex forecast'!$T$7:$T$210,$Q746,'Capex forecast'!$S$7:$S$210,$S746,'Capex forecast'!$Q$7:$Q$210,"Augex")</f>
        <v>0</v>
      </c>
      <c r="AF746" s="6" t="s">
        <v>556</v>
      </c>
      <c r="AG746" s="6" t="str">
        <f>INDEX('Raw demand forecast'!$M$7:$M$5830,MATCH($Q746,'Raw demand forecast'!$B$7:$B$5830,0))</f>
        <v>Yes</v>
      </c>
      <c r="AH746" s="6" t="str">
        <f>IF(COUNTIF($AF$93:AF746,$B746) = 1, "LV", IF(COUNTIF($AF$93:AF746,$B746) = 2, "HV", "ST"))</f>
        <v>ST</v>
      </c>
      <c r="AI746" s="6" t="str">
        <f>INDEX('Demand forecast and growth rate'!$E$7:$E$273,MATCH($Q746,'Demand forecast and growth rate'!$B$7:$B$273,0))</f>
        <v>Steady/falling</v>
      </c>
      <c r="AJ746" s="53">
        <f>SUMIFS('Capex forecast'!E$7:E$210,'Capex forecast'!$T$7:$T$210,$AF746,'Capex forecast'!$S$7:$S$210,$AH746,'Capex forecast'!$Q$7:$Q$210,"Repex")</f>
        <v>0</v>
      </c>
      <c r="AK746" s="53">
        <f>SUMIFS('Capex forecast'!F$7:F$210,'Capex forecast'!$T$7:$T$210,$AF746,'Capex forecast'!$S$7:$S$210,$AH746,'Capex forecast'!$Q$7:$Q$210,"Repex")</f>
        <v>0</v>
      </c>
      <c r="AL746" s="53">
        <f>SUMIFS('Capex forecast'!G$7:G$210,'Capex forecast'!$T$7:$T$210,$AF746,'Capex forecast'!$S$7:$S$210,$AH746,'Capex forecast'!$Q$7:$Q$210,"Repex")</f>
        <v>0</v>
      </c>
      <c r="AM746" s="53">
        <f>SUMIFS('Capex forecast'!H$7:H$210,'Capex forecast'!$T$7:$T$210,$AF746,'Capex forecast'!$S$7:$S$210,$AH746,'Capex forecast'!$Q$7:$Q$210,"Repex")</f>
        <v>0</v>
      </c>
      <c r="AN746" s="53">
        <f>SUMIFS('Capex forecast'!I$7:I$210,'Capex forecast'!$T$7:$T$210,$AF746,'Capex forecast'!$S$7:$S$210,$AH746,'Capex forecast'!$Q$7:$Q$210,"Repex")</f>
        <v>0</v>
      </c>
      <c r="AO746" s="53">
        <f>SUMIFS('Capex forecast'!J$7:J$210,'Capex forecast'!$T$7:$T$210,$AF746,'Capex forecast'!$S$7:$S$210,$AH746,'Capex forecast'!$Q$7:$Q$210,"Repex")</f>
        <v>0</v>
      </c>
      <c r="AP746" s="53">
        <f>SUMIFS('Capex forecast'!K$7:K$210,'Capex forecast'!$T$7:$T$210,$AF746,'Capex forecast'!$S$7:$S$210,$AH746,'Capex forecast'!$Q$7:$Q$210,"Repex")</f>
        <v>0</v>
      </c>
      <c r="AQ746" s="53">
        <f>SUMIFS('Capex forecast'!L$7:L$210,'Capex forecast'!$T$7:$T$210,$AF746,'Capex forecast'!$S$7:$S$210,$AH746,'Capex forecast'!$Q$7:$Q$210,"Repex")</f>
        <v>0</v>
      </c>
      <c r="AR746" s="53">
        <f>SUMIFS('Capex forecast'!M$7:M$210,'Capex forecast'!$T$7:$T$210,$AF746,'Capex forecast'!$S$7:$S$210,$AH746,'Capex forecast'!$Q$7:$Q$210,"Repex")</f>
        <v>0</v>
      </c>
      <c r="AS746" s="53">
        <f>SUMIFS('Capex forecast'!N$7:N$210,'Capex forecast'!$T$7:$T$210,$AF746,'Capex forecast'!$S$7:$S$210,$AH746,'Capex forecast'!$Q$7:$Q$210,"Repex")</f>
        <v>0</v>
      </c>
    </row>
    <row r="747" spans="2:45" ht="15">
      <c r="B747" s="6" t="s">
        <v>555</v>
      </c>
      <c r="C747" s="6" t="str">
        <f>INDEX('Raw demand forecast'!$M$7:$M$5830,MATCH($B747,'Raw demand forecast'!$B$7:$B$5830,0))</f>
        <v>Yes</v>
      </c>
      <c r="D747" s="6" t="str">
        <f>IF(COUNTIF($B$93:B747,$B747) = 1, "LV", IF(COUNTIF($B$93:B747,$B747) = 2, "HV", "ST"))</f>
        <v>ST</v>
      </c>
      <c r="E747" s="6" t="str">
        <f>INDEX('Demand forecast and growth rate'!$E$7:$E$273,MATCH($B747,'Demand forecast and growth rate'!$B$7:$B$273,0))</f>
        <v>Steady/falling</v>
      </c>
      <c r="F747" s="32">
        <f>SUMIFS('Capex forecast'!E$7:E$210,'Capex forecast'!$T$7:$T$210,'Allocation of site-spec costs'!$B747,'Capex forecast'!$S$7:$S$210,'Allocation of site-spec costs'!$D747,'Capex forecast'!$Q$7:$Q$210,"Customer Connection")</f>
        <v>0</v>
      </c>
      <c r="G747" s="32">
        <f>SUMIFS('Capex forecast'!F$7:F$210,'Capex forecast'!$T$7:$T$210,'Allocation of site-spec costs'!$B747,'Capex forecast'!$S$7:$S$210,'Allocation of site-spec costs'!$D747,'Capex forecast'!$Q$7:$Q$210,"Customer Connection")</f>
        <v>0</v>
      </c>
      <c r="H747" s="32">
        <f>SUMIFS('Capex forecast'!G$7:G$210,'Capex forecast'!$T$7:$T$210,'Allocation of site-spec costs'!$B747,'Capex forecast'!$S$7:$S$210,'Allocation of site-spec costs'!$D747,'Capex forecast'!$Q$7:$Q$210,"Customer Connection")</f>
        <v>0</v>
      </c>
      <c r="I747" s="32">
        <f>SUMIFS('Capex forecast'!H$7:H$210,'Capex forecast'!$T$7:$T$210,'Allocation of site-spec costs'!$B747,'Capex forecast'!$S$7:$S$210,'Allocation of site-spec costs'!$D747,'Capex forecast'!$Q$7:$Q$210,"Customer Connection")</f>
        <v>0</v>
      </c>
      <c r="J747" s="32">
        <f>SUMIFS('Capex forecast'!I$7:I$210,'Capex forecast'!$T$7:$T$210,'Allocation of site-spec costs'!$B747,'Capex forecast'!$S$7:$S$210,'Allocation of site-spec costs'!$D747,'Capex forecast'!$Q$7:$Q$210,"Customer Connection")</f>
        <v>0</v>
      </c>
      <c r="K747" s="32">
        <f>SUMIFS('Capex forecast'!J$7:J$210,'Capex forecast'!$T$7:$T$210,'Allocation of site-spec costs'!$B747,'Capex forecast'!$S$7:$S$210,'Allocation of site-spec costs'!$D747,'Capex forecast'!$Q$7:$Q$210,"Customer Connection")</f>
        <v>0</v>
      </c>
      <c r="L747" s="32">
        <f>SUMIFS('Capex forecast'!K$7:K$210,'Capex forecast'!$T$7:$T$210,'Allocation of site-spec costs'!$B747,'Capex forecast'!$S$7:$S$210,'Allocation of site-spec costs'!$D747,'Capex forecast'!$Q$7:$Q$210,"Customer Connection")</f>
        <v>0</v>
      </c>
      <c r="M747" s="32">
        <f>SUMIFS('Capex forecast'!L$7:L$210,'Capex forecast'!$T$7:$T$210,'Allocation of site-spec costs'!$B747,'Capex forecast'!$S$7:$S$210,'Allocation of site-spec costs'!$D747,'Capex forecast'!$Q$7:$Q$210,"Customer Connection")</f>
        <v>0</v>
      </c>
      <c r="N747" s="32">
        <f>SUMIFS('Capex forecast'!M$7:M$210,'Capex forecast'!$T$7:$T$210,'Allocation of site-spec costs'!$B747,'Capex forecast'!$S$7:$S$210,'Allocation of site-spec costs'!$D747,'Capex forecast'!$Q$7:$Q$210,"Customer Connection")</f>
        <v>0</v>
      </c>
      <c r="O747" s="32">
        <f>SUMIFS('Capex forecast'!N$7:N$210,'Capex forecast'!$T$7:$T$210,'Allocation of site-spec costs'!$B747,'Capex forecast'!$S$7:$S$210,'Allocation of site-spec costs'!$D747,'Capex forecast'!$Q$7:$Q$210,"Customer Connection")</f>
        <v>0</v>
      </c>
      <c r="Q747" s="6" t="s">
        <v>555</v>
      </c>
      <c r="R747" s="6" t="str">
        <f>INDEX('Raw demand forecast'!$M$7:$M$5830,MATCH($Q747,'Raw demand forecast'!$B$7:$B$5830,0))</f>
        <v>Yes</v>
      </c>
      <c r="S747" s="6" t="str">
        <f>IF(COUNTIF($Q$93:Q747,$B747) = 1, "LV", IF(COUNTIF($Q$93:Q747,$B747) = 2, "HV", "ST"))</f>
        <v>ST</v>
      </c>
      <c r="T747" s="6" t="str">
        <f>INDEX('Demand forecast and growth rate'!$E$7:$E$273,MATCH($Q747,'Demand forecast and growth rate'!$B$7:$B$273,0))</f>
        <v>Steady/falling</v>
      </c>
      <c r="U747" s="32">
        <f>SUMIFS('Capex forecast'!E$7:E$210,'Capex forecast'!$T$7:$T$210,$Q747,'Capex forecast'!$S$7:$S$210,$S747,'Capex forecast'!$Q$7:$Q$210,"Augex")</f>
        <v>0</v>
      </c>
      <c r="V747" s="32">
        <f>SUMIFS('Capex forecast'!F$7:F$210,'Capex forecast'!$T$7:$T$210,$Q747,'Capex forecast'!$S$7:$S$210,$S747,'Capex forecast'!$Q$7:$Q$210,"Augex")</f>
        <v>0</v>
      </c>
      <c r="W747" s="32">
        <f>SUMIFS('Capex forecast'!G$7:G$210,'Capex forecast'!$T$7:$T$210,$Q747,'Capex forecast'!$S$7:$S$210,$S747,'Capex forecast'!$Q$7:$Q$210,"Augex")</f>
        <v>0</v>
      </c>
      <c r="X747" s="32">
        <f>SUMIFS('Capex forecast'!H$7:H$210,'Capex forecast'!$T$7:$T$210,$Q747,'Capex forecast'!$S$7:$S$210,$S747,'Capex forecast'!$Q$7:$Q$210,"Augex")</f>
        <v>0</v>
      </c>
      <c r="Y747" s="32">
        <f>SUMIFS('Capex forecast'!I$7:I$210,'Capex forecast'!$T$7:$T$210,$Q747,'Capex forecast'!$S$7:$S$210,$S747,'Capex forecast'!$Q$7:$Q$210,"Augex")</f>
        <v>0</v>
      </c>
      <c r="Z747" s="32">
        <f>SUMIFS('Capex forecast'!J$7:J$210,'Capex forecast'!$T$7:$T$210,$Q747,'Capex forecast'!$S$7:$S$210,$S747,'Capex forecast'!$Q$7:$Q$210,"Augex")</f>
        <v>0</v>
      </c>
      <c r="AA747" s="32">
        <f>SUMIFS('Capex forecast'!K$7:K$210,'Capex forecast'!$T$7:$T$210,$Q747,'Capex forecast'!$S$7:$S$210,$S747,'Capex forecast'!$Q$7:$Q$210,"Augex")</f>
        <v>0</v>
      </c>
      <c r="AB747" s="32">
        <f>SUMIFS('Capex forecast'!L$7:L$210,'Capex forecast'!$T$7:$T$210,$Q747,'Capex forecast'!$S$7:$S$210,$S747,'Capex forecast'!$Q$7:$Q$210,"Augex")</f>
        <v>0</v>
      </c>
      <c r="AC747" s="32">
        <f>SUMIFS('Capex forecast'!M$7:M$210,'Capex forecast'!$T$7:$T$210,$Q747,'Capex forecast'!$S$7:$S$210,$S747,'Capex forecast'!$Q$7:$Q$210,"Augex")</f>
        <v>0</v>
      </c>
      <c r="AD747" s="32">
        <f>SUMIFS('Capex forecast'!N$7:N$210,'Capex forecast'!$T$7:$T$210,$Q747,'Capex forecast'!$S$7:$S$210,$S747,'Capex forecast'!$Q$7:$Q$210,"Augex")</f>
        <v>0</v>
      </c>
      <c r="AF747" s="6" t="s">
        <v>555</v>
      </c>
      <c r="AG747" s="6" t="str">
        <f>INDEX('Raw demand forecast'!$M$7:$M$5830,MATCH($Q747,'Raw demand forecast'!$B$7:$B$5830,0))</f>
        <v>Yes</v>
      </c>
      <c r="AH747" s="6" t="str">
        <f>IF(COUNTIF($AF$93:AF747,$B747) = 1, "LV", IF(COUNTIF($AF$93:AF747,$B747) = 2, "HV", "ST"))</f>
        <v>ST</v>
      </c>
      <c r="AI747" s="6" t="str">
        <f>INDEX('Demand forecast and growth rate'!$E$7:$E$273,MATCH($Q747,'Demand forecast and growth rate'!$B$7:$B$273,0))</f>
        <v>Steady/falling</v>
      </c>
      <c r="AJ747" s="53">
        <f>SUMIFS('Capex forecast'!E$7:E$210,'Capex forecast'!$T$7:$T$210,$AF747,'Capex forecast'!$S$7:$S$210,$AH747,'Capex forecast'!$Q$7:$Q$210,"Repex")</f>
        <v>0</v>
      </c>
      <c r="AK747" s="53">
        <f>SUMIFS('Capex forecast'!F$7:F$210,'Capex forecast'!$T$7:$T$210,$AF747,'Capex forecast'!$S$7:$S$210,$AH747,'Capex forecast'!$Q$7:$Q$210,"Repex")</f>
        <v>0</v>
      </c>
      <c r="AL747" s="53">
        <f>SUMIFS('Capex forecast'!G$7:G$210,'Capex forecast'!$T$7:$T$210,$AF747,'Capex forecast'!$S$7:$S$210,$AH747,'Capex forecast'!$Q$7:$Q$210,"Repex")</f>
        <v>0</v>
      </c>
      <c r="AM747" s="53">
        <f>SUMIFS('Capex forecast'!H$7:H$210,'Capex forecast'!$T$7:$T$210,$AF747,'Capex forecast'!$S$7:$S$210,$AH747,'Capex forecast'!$Q$7:$Q$210,"Repex")</f>
        <v>0</v>
      </c>
      <c r="AN747" s="53">
        <f>SUMIFS('Capex forecast'!I$7:I$210,'Capex forecast'!$T$7:$T$210,$AF747,'Capex forecast'!$S$7:$S$210,$AH747,'Capex forecast'!$Q$7:$Q$210,"Repex")</f>
        <v>0</v>
      </c>
      <c r="AO747" s="53">
        <f>SUMIFS('Capex forecast'!J$7:J$210,'Capex forecast'!$T$7:$T$210,$AF747,'Capex forecast'!$S$7:$S$210,$AH747,'Capex forecast'!$Q$7:$Q$210,"Repex")</f>
        <v>0</v>
      </c>
      <c r="AP747" s="53">
        <f>SUMIFS('Capex forecast'!K$7:K$210,'Capex forecast'!$T$7:$T$210,$AF747,'Capex forecast'!$S$7:$S$210,$AH747,'Capex forecast'!$Q$7:$Q$210,"Repex")</f>
        <v>0</v>
      </c>
      <c r="AQ747" s="53">
        <f>SUMIFS('Capex forecast'!L$7:L$210,'Capex forecast'!$T$7:$T$210,$AF747,'Capex forecast'!$S$7:$S$210,$AH747,'Capex forecast'!$Q$7:$Q$210,"Repex")</f>
        <v>0</v>
      </c>
      <c r="AR747" s="53">
        <f>SUMIFS('Capex forecast'!M$7:M$210,'Capex forecast'!$T$7:$T$210,$AF747,'Capex forecast'!$S$7:$S$210,$AH747,'Capex forecast'!$Q$7:$Q$210,"Repex")</f>
        <v>0</v>
      </c>
      <c r="AS747" s="53">
        <f>SUMIFS('Capex forecast'!N$7:N$210,'Capex forecast'!$T$7:$T$210,$AF747,'Capex forecast'!$S$7:$S$210,$AH747,'Capex forecast'!$Q$7:$Q$210,"Repex")</f>
        <v>0</v>
      </c>
    </row>
    <row r="748" spans="2:45" ht="15">
      <c r="B748" s="6" t="s">
        <v>567</v>
      </c>
      <c r="C748" s="6" t="str">
        <f>INDEX('Raw demand forecast'!$M$7:$M$5830,MATCH($B748,'Raw demand forecast'!$B$7:$B$5830,0))</f>
        <v>Yes</v>
      </c>
      <c r="D748" s="6" t="str">
        <f>IF(COUNTIF($B$93:B748,$B748) = 1, "LV", IF(COUNTIF($B$93:B748,$B748) = 2, "HV", "ST"))</f>
        <v>ST</v>
      </c>
      <c r="E748" s="6" t="str">
        <f>INDEX('Demand forecast and growth rate'!$E$7:$E$273,MATCH($B748,'Demand forecast and growth rate'!$B$7:$B$273,0))</f>
        <v>Steady/falling</v>
      </c>
      <c r="F748" s="32">
        <f>SUMIFS('Capex forecast'!E$7:E$210,'Capex forecast'!$T$7:$T$210,'Allocation of site-spec costs'!$B748,'Capex forecast'!$S$7:$S$210,'Allocation of site-spec costs'!$D748,'Capex forecast'!$Q$7:$Q$210,"Customer Connection")</f>
        <v>0</v>
      </c>
      <c r="G748" s="32">
        <f>SUMIFS('Capex forecast'!F$7:F$210,'Capex forecast'!$T$7:$T$210,'Allocation of site-spec costs'!$B748,'Capex forecast'!$S$7:$S$210,'Allocation of site-spec costs'!$D748,'Capex forecast'!$Q$7:$Q$210,"Customer Connection")</f>
        <v>0</v>
      </c>
      <c r="H748" s="32">
        <f>SUMIFS('Capex forecast'!G$7:G$210,'Capex forecast'!$T$7:$T$210,'Allocation of site-spec costs'!$B748,'Capex forecast'!$S$7:$S$210,'Allocation of site-spec costs'!$D748,'Capex forecast'!$Q$7:$Q$210,"Customer Connection")</f>
        <v>0</v>
      </c>
      <c r="I748" s="32">
        <f>SUMIFS('Capex forecast'!H$7:H$210,'Capex forecast'!$T$7:$T$210,'Allocation of site-spec costs'!$B748,'Capex forecast'!$S$7:$S$210,'Allocation of site-spec costs'!$D748,'Capex forecast'!$Q$7:$Q$210,"Customer Connection")</f>
        <v>0</v>
      </c>
      <c r="J748" s="32">
        <f>SUMIFS('Capex forecast'!I$7:I$210,'Capex forecast'!$T$7:$T$210,'Allocation of site-spec costs'!$B748,'Capex forecast'!$S$7:$S$210,'Allocation of site-spec costs'!$D748,'Capex forecast'!$Q$7:$Q$210,"Customer Connection")</f>
        <v>0</v>
      </c>
      <c r="K748" s="32">
        <f>SUMIFS('Capex forecast'!J$7:J$210,'Capex forecast'!$T$7:$T$210,'Allocation of site-spec costs'!$B748,'Capex forecast'!$S$7:$S$210,'Allocation of site-spec costs'!$D748,'Capex forecast'!$Q$7:$Q$210,"Customer Connection")</f>
        <v>0</v>
      </c>
      <c r="L748" s="32">
        <f>SUMIFS('Capex forecast'!K$7:K$210,'Capex forecast'!$T$7:$T$210,'Allocation of site-spec costs'!$B748,'Capex forecast'!$S$7:$S$210,'Allocation of site-spec costs'!$D748,'Capex forecast'!$Q$7:$Q$210,"Customer Connection")</f>
        <v>0</v>
      </c>
      <c r="M748" s="32">
        <f>SUMIFS('Capex forecast'!L$7:L$210,'Capex forecast'!$T$7:$T$210,'Allocation of site-spec costs'!$B748,'Capex forecast'!$S$7:$S$210,'Allocation of site-spec costs'!$D748,'Capex forecast'!$Q$7:$Q$210,"Customer Connection")</f>
        <v>0</v>
      </c>
      <c r="N748" s="32">
        <f>SUMIFS('Capex forecast'!M$7:M$210,'Capex forecast'!$T$7:$T$210,'Allocation of site-spec costs'!$B748,'Capex forecast'!$S$7:$S$210,'Allocation of site-spec costs'!$D748,'Capex forecast'!$Q$7:$Q$210,"Customer Connection")</f>
        <v>0</v>
      </c>
      <c r="O748" s="32">
        <f>SUMIFS('Capex forecast'!N$7:N$210,'Capex forecast'!$T$7:$T$210,'Allocation of site-spec costs'!$B748,'Capex forecast'!$S$7:$S$210,'Allocation of site-spec costs'!$D748,'Capex forecast'!$Q$7:$Q$210,"Customer Connection")</f>
        <v>0</v>
      </c>
      <c r="Q748" s="6" t="s">
        <v>567</v>
      </c>
      <c r="R748" s="6" t="str">
        <f>INDEX('Raw demand forecast'!$M$7:$M$5830,MATCH($Q748,'Raw demand forecast'!$B$7:$B$5830,0))</f>
        <v>Yes</v>
      </c>
      <c r="S748" s="6" t="str">
        <f>IF(COUNTIF($Q$93:Q748,$B748) = 1, "LV", IF(COUNTIF($Q$93:Q748,$B748) = 2, "HV", "ST"))</f>
        <v>ST</v>
      </c>
      <c r="T748" s="6" t="str">
        <f>INDEX('Demand forecast and growth rate'!$E$7:$E$273,MATCH($Q748,'Demand forecast and growth rate'!$B$7:$B$273,0))</f>
        <v>Steady/falling</v>
      </c>
      <c r="U748" s="32">
        <f>SUMIFS('Capex forecast'!E$7:E$210,'Capex forecast'!$T$7:$T$210,$Q748,'Capex forecast'!$S$7:$S$210,$S748,'Capex forecast'!$Q$7:$Q$210,"Augex")</f>
        <v>0</v>
      </c>
      <c r="V748" s="32">
        <f>SUMIFS('Capex forecast'!F$7:F$210,'Capex forecast'!$T$7:$T$210,$Q748,'Capex forecast'!$S$7:$S$210,$S748,'Capex forecast'!$Q$7:$Q$210,"Augex")</f>
        <v>0</v>
      </c>
      <c r="W748" s="32">
        <f>SUMIFS('Capex forecast'!G$7:G$210,'Capex forecast'!$T$7:$T$210,$Q748,'Capex forecast'!$S$7:$S$210,$S748,'Capex forecast'!$Q$7:$Q$210,"Augex")</f>
        <v>0</v>
      </c>
      <c r="X748" s="32">
        <f>SUMIFS('Capex forecast'!H$7:H$210,'Capex forecast'!$T$7:$T$210,$Q748,'Capex forecast'!$S$7:$S$210,$S748,'Capex forecast'!$Q$7:$Q$210,"Augex")</f>
        <v>0</v>
      </c>
      <c r="Y748" s="32">
        <f>SUMIFS('Capex forecast'!I$7:I$210,'Capex forecast'!$T$7:$T$210,$Q748,'Capex forecast'!$S$7:$S$210,$S748,'Capex forecast'!$Q$7:$Q$210,"Augex")</f>
        <v>0</v>
      </c>
      <c r="Z748" s="32">
        <f>SUMIFS('Capex forecast'!J$7:J$210,'Capex forecast'!$T$7:$T$210,$Q748,'Capex forecast'!$S$7:$S$210,$S748,'Capex forecast'!$Q$7:$Q$210,"Augex")</f>
        <v>0</v>
      </c>
      <c r="AA748" s="32">
        <f>SUMIFS('Capex forecast'!K$7:K$210,'Capex forecast'!$T$7:$T$210,$Q748,'Capex forecast'!$S$7:$S$210,$S748,'Capex forecast'!$Q$7:$Q$210,"Augex")</f>
        <v>0</v>
      </c>
      <c r="AB748" s="32">
        <f>SUMIFS('Capex forecast'!L$7:L$210,'Capex forecast'!$T$7:$T$210,$Q748,'Capex forecast'!$S$7:$S$210,$S748,'Capex forecast'!$Q$7:$Q$210,"Augex")</f>
        <v>0</v>
      </c>
      <c r="AC748" s="32">
        <f>SUMIFS('Capex forecast'!M$7:M$210,'Capex forecast'!$T$7:$T$210,$Q748,'Capex forecast'!$S$7:$S$210,$S748,'Capex forecast'!$Q$7:$Q$210,"Augex")</f>
        <v>0</v>
      </c>
      <c r="AD748" s="32">
        <f>SUMIFS('Capex forecast'!N$7:N$210,'Capex forecast'!$T$7:$T$210,$Q748,'Capex forecast'!$S$7:$S$210,$S748,'Capex forecast'!$Q$7:$Q$210,"Augex")</f>
        <v>0</v>
      </c>
      <c r="AF748" s="6" t="s">
        <v>567</v>
      </c>
      <c r="AG748" s="6" t="str">
        <f>INDEX('Raw demand forecast'!$M$7:$M$5830,MATCH($Q748,'Raw demand forecast'!$B$7:$B$5830,0))</f>
        <v>Yes</v>
      </c>
      <c r="AH748" s="6" t="str">
        <f>IF(COUNTIF($AF$93:AF748,$B748) = 1, "LV", IF(COUNTIF($AF$93:AF748,$B748) = 2, "HV", "ST"))</f>
        <v>ST</v>
      </c>
      <c r="AI748" s="6" t="str">
        <f>INDEX('Demand forecast and growth rate'!$E$7:$E$273,MATCH($Q748,'Demand forecast and growth rate'!$B$7:$B$273,0))</f>
        <v>Steady/falling</v>
      </c>
      <c r="AJ748" s="53">
        <f>SUMIFS('Capex forecast'!E$7:E$210,'Capex forecast'!$T$7:$T$210,$AF748,'Capex forecast'!$S$7:$S$210,$AH748,'Capex forecast'!$Q$7:$Q$210,"Repex")</f>
        <v>0</v>
      </c>
      <c r="AK748" s="53">
        <f>SUMIFS('Capex forecast'!F$7:F$210,'Capex forecast'!$T$7:$T$210,$AF748,'Capex forecast'!$S$7:$S$210,$AH748,'Capex forecast'!$Q$7:$Q$210,"Repex")</f>
        <v>0</v>
      </c>
      <c r="AL748" s="53">
        <f>SUMIFS('Capex forecast'!G$7:G$210,'Capex forecast'!$T$7:$T$210,$AF748,'Capex forecast'!$S$7:$S$210,$AH748,'Capex forecast'!$Q$7:$Q$210,"Repex")</f>
        <v>0</v>
      </c>
      <c r="AM748" s="53">
        <f>SUMIFS('Capex forecast'!H$7:H$210,'Capex forecast'!$T$7:$T$210,$AF748,'Capex forecast'!$S$7:$S$210,$AH748,'Capex forecast'!$Q$7:$Q$210,"Repex")</f>
        <v>0</v>
      </c>
      <c r="AN748" s="53">
        <f>SUMIFS('Capex forecast'!I$7:I$210,'Capex forecast'!$T$7:$T$210,$AF748,'Capex forecast'!$S$7:$S$210,$AH748,'Capex forecast'!$Q$7:$Q$210,"Repex")</f>
        <v>0</v>
      </c>
      <c r="AO748" s="53">
        <f>SUMIFS('Capex forecast'!J$7:J$210,'Capex forecast'!$T$7:$T$210,$AF748,'Capex forecast'!$S$7:$S$210,$AH748,'Capex forecast'!$Q$7:$Q$210,"Repex")</f>
        <v>0</v>
      </c>
      <c r="AP748" s="53">
        <f>SUMIFS('Capex forecast'!K$7:K$210,'Capex forecast'!$T$7:$T$210,$AF748,'Capex forecast'!$S$7:$S$210,$AH748,'Capex forecast'!$Q$7:$Q$210,"Repex")</f>
        <v>0</v>
      </c>
      <c r="AQ748" s="53">
        <f>SUMIFS('Capex forecast'!L$7:L$210,'Capex forecast'!$T$7:$T$210,$AF748,'Capex forecast'!$S$7:$S$210,$AH748,'Capex forecast'!$Q$7:$Q$210,"Repex")</f>
        <v>0</v>
      </c>
      <c r="AR748" s="53">
        <f>SUMIFS('Capex forecast'!M$7:M$210,'Capex forecast'!$T$7:$T$210,$AF748,'Capex forecast'!$S$7:$S$210,$AH748,'Capex forecast'!$Q$7:$Q$210,"Repex")</f>
        <v>0</v>
      </c>
      <c r="AS748" s="53">
        <f>SUMIFS('Capex forecast'!N$7:N$210,'Capex forecast'!$T$7:$T$210,$AF748,'Capex forecast'!$S$7:$S$210,$AH748,'Capex forecast'!$Q$7:$Q$210,"Repex")</f>
        <v>0</v>
      </c>
    </row>
    <row r="749" spans="2:45" ht="15">
      <c r="B749" s="6" t="s">
        <v>571</v>
      </c>
      <c r="C749" s="6" t="str">
        <f>INDEX('Raw demand forecast'!$M$7:$M$5830,MATCH($B749,'Raw demand forecast'!$B$7:$B$5830,0))</f>
        <v>Yes</v>
      </c>
      <c r="D749" s="6" t="str">
        <f>IF(COUNTIF($B$93:B749,$B749) = 1, "LV", IF(COUNTIF($B$93:B749,$B749) = 2, "HV", "ST"))</f>
        <v>ST</v>
      </c>
      <c r="E749" s="6" t="str">
        <f>INDEX('Demand forecast and growth rate'!$E$7:$E$273,MATCH($B749,'Demand forecast and growth rate'!$B$7:$B$273,0))</f>
        <v>Steady/falling</v>
      </c>
      <c r="F749" s="32">
        <f>SUMIFS('Capex forecast'!E$7:E$210,'Capex forecast'!$T$7:$T$210,'Allocation of site-spec costs'!$B749,'Capex forecast'!$S$7:$S$210,'Allocation of site-spec costs'!$D749,'Capex forecast'!$Q$7:$Q$210,"Customer Connection")</f>
        <v>0</v>
      </c>
      <c r="G749" s="32">
        <f>SUMIFS('Capex forecast'!F$7:F$210,'Capex forecast'!$T$7:$T$210,'Allocation of site-spec costs'!$B749,'Capex forecast'!$S$7:$S$210,'Allocation of site-spec costs'!$D749,'Capex forecast'!$Q$7:$Q$210,"Customer Connection")</f>
        <v>0</v>
      </c>
      <c r="H749" s="32">
        <f>SUMIFS('Capex forecast'!G$7:G$210,'Capex forecast'!$T$7:$T$210,'Allocation of site-spec costs'!$B749,'Capex forecast'!$S$7:$S$210,'Allocation of site-spec costs'!$D749,'Capex forecast'!$Q$7:$Q$210,"Customer Connection")</f>
        <v>0</v>
      </c>
      <c r="I749" s="32">
        <f>SUMIFS('Capex forecast'!H$7:H$210,'Capex forecast'!$T$7:$T$210,'Allocation of site-spec costs'!$B749,'Capex forecast'!$S$7:$S$210,'Allocation of site-spec costs'!$D749,'Capex forecast'!$Q$7:$Q$210,"Customer Connection")</f>
        <v>0</v>
      </c>
      <c r="J749" s="32">
        <f>SUMIFS('Capex forecast'!I$7:I$210,'Capex forecast'!$T$7:$T$210,'Allocation of site-spec costs'!$B749,'Capex forecast'!$S$7:$S$210,'Allocation of site-spec costs'!$D749,'Capex forecast'!$Q$7:$Q$210,"Customer Connection")</f>
        <v>0</v>
      </c>
      <c r="K749" s="32">
        <f>SUMIFS('Capex forecast'!J$7:J$210,'Capex forecast'!$T$7:$T$210,'Allocation of site-spec costs'!$B749,'Capex forecast'!$S$7:$S$210,'Allocation of site-spec costs'!$D749,'Capex forecast'!$Q$7:$Q$210,"Customer Connection")</f>
        <v>0</v>
      </c>
      <c r="L749" s="32">
        <f>SUMIFS('Capex forecast'!K$7:K$210,'Capex forecast'!$T$7:$T$210,'Allocation of site-spec costs'!$B749,'Capex forecast'!$S$7:$S$210,'Allocation of site-spec costs'!$D749,'Capex forecast'!$Q$7:$Q$210,"Customer Connection")</f>
        <v>0</v>
      </c>
      <c r="M749" s="32">
        <f>SUMIFS('Capex forecast'!L$7:L$210,'Capex forecast'!$T$7:$T$210,'Allocation of site-spec costs'!$B749,'Capex forecast'!$S$7:$S$210,'Allocation of site-spec costs'!$D749,'Capex forecast'!$Q$7:$Q$210,"Customer Connection")</f>
        <v>0</v>
      </c>
      <c r="N749" s="32">
        <f>SUMIFS('Capex forecast'!M$7:M$210,'Capex forecast'!$T$7:$T$210,'Allocation of site-spec costs'!$B749,'Capex forecast'!$S$7:$S$210,'Allocation of site-spec costs'!$D749,'Capex forecast'!$Q$7:$Q$210,"Customer Connection")</f>
        <v>0</v>
      </c>
      <c r="O749" s="32">
        <f>SUMIFS('Capex forecast'!N$7:N$210,'Capex forecast'!$T$7:$T$210,'Allocation of site-spec costs'!$B749,'Capex forecast'!$S$7:$S$210,'Allocation of site-spec costs'!$D749,'Capex forecast'!$Q$7:$Q$210,"Customer Connection")</f>
        <v>0</v>
      </c>
      <c r="Q749" s="6" t="s">
        <v>571</v>
      </c>
      <c r="R749" s="6" t="str">
        <f>INDEX('Raw demand forecast'!$M$7:$M$5830,MATCH($Q749,'Raw demand forecast'!$B$7:$B$5830,0))</f>
        <v>Yes</v>
      </c>
      <c r="S749" s="6" t="str">
        <f>IF(COUNTIF($Q$93:Q749,$B749) = 1, "LV", IF(COUNTIF($Q$93:Q749,$B749) = 2, "HV", "ST"))</f>
        <v>ST</v>
      </c>
      <c r="T749" s="6" t="str">
        <f>INDEX('Demand forecast and growth rate'!$E$7:$E$273,MATCH($Q749,'Demand forecast and growth rate'!$B$7:$B$273,0))</f>
        <v>Steady/falling</v>
      </c>
      <c r="U749" s="32">
        <f>SUMIFS('Capex forecast'!E$7:E$210,'Capex forecast'!$T$7:$T$210,$Q749,'Capex forecast'!$S$7:$S$210,$S749,'Capex forecast'!$Q$7:$Q$210,"Augex")</f>
        <v>0</v>
      </c>
      <c r="V749" s="32">
        <f>SUMIFS('Capex forecast'!F$7:F$210,'Capex forecast'!$T$7:$T$210,$Q749,'Capex forecast'!$S$7:$S$210,$S749,'Capex forecast'!$Q$7:$Q$210,"Augex")</f>
        <v>0</v>
      </c>
      <c r="W749" s="32">
        <f>SUMIFS('Capex forecast'!G$7:G$210,'Capex forecast'!$T$7:$T$210,$Q749,'Capex forecast'!$S$7:$S$210,$S749,'Capex forecast'!$Q$7:$Q$210,"Augex")</f>
        <v>0</v>
      </c>
      <c r="X749" s="32">
        <f>SUMIFS('Capex forecast'!H$7:H$210,'Capex forecast'!$T$7:$T$210,$Q749,'Capex forecast'!$S$7:$S$210,$S749,'Capex forecast'!$Q$7:$Q$210,"Augex")</f>
        <v>0</v>
      </c>
      <c r="Y749" s="32">
        <f>SUMIFS('Capex forecast'!I$7:I$210,'Capex forecast'!$T$7:$T$210,$Q749,'Capex forecast'!$S$7:$S$210,$S749,'Capex forecast'!$Q$7:$Q$210,"Augex")</f>
        <v>0</v>
      </c>
      <c r="Z749" s="32">
        <f>SUMIFS('Capex forecast'!J$7:J$210,'Capex forecast'!$T$7:$T$210,$Q749,'Capex forecast'!$S$7:$S$210,$S749,'Capex forecast'!$Q$7:$Q$210,"Augex")</f>
        <v>0</v>
      </c>
      <c r="AA749" s="32">
        <f>SUMIFS('Capex forecast'!K$7:K$210,'Capex forecast'!$T$7:$T$210,$Q749,'Capex forecast'!$S$7:$S$210,$S749,'Capex forecast'!$Q$7:$Q$210,"Augex")</f>
        <v>0</v>
      </c>
      <c r="AB749" s="32">
        <f>SUMIFS('Capex forecast'!L$7:L$210,'Capex forecast'!$T$7:$T$210,$Q749,'Capex forecast'!$S$7:$S$210,$S749,'Capex forecast'!$Q$7:$Q$210,"Augex")</f>
        <v>0</v>
      </c>
      <c r="AC749" s="32">
        <f>SUMIFS('Capex forecast'!M$7:M$210,'Capex forecast'!$T$7:$T$210,$Q749,'Capex forecast'!$S$7:$S$210,$S749,'Capex forecast'!$Q$7:$Q$210,"Augex")</f>
        <v>0</v>
      </c>
      <c r="AD749" s="32">
        <f>SUMIFS('Capex forecast'!N$7:N$210,'Capex forecast'!$T$7:$T$210,$Q749,'Capex forecast'!$S$7:$S$210,$S749,'Capex forecast'!$Q$7:$Q$210,"Augex")</f>
        <v>0</v>
      </c>
      <c r="AF749" s="6" t="s">
        <v>571</v>
      </c>
      <c r="AG749" s="6" t="str">
        <f>INDEX('Raw demand forecast'!$M$7:$M$5830,MATCH($Q749,'Raw demand forecast'!$B$7:$B$5830,0))</f>
        <v>Yes</v>
      </c>
      <c r="AH749" s="6" t="str">
        <f>IF(COUNTIF($AF$93:AF749,$B749) = 1, "LV", IF(COUNTIF($AF$93:AF749,$B749) = 2, "HV", "ST"))</f>
        <v>ST</v>
      </c>
      <c r="AI749" s="6" t="str">
        <f>INDEX('Demand forecast and growth rate'!$E$7:$E$273,MATCH($Q749,'Demand forecast and growth rate'!$B$7:$B$273,0))</f>
        <v>Steady/falling</v>
      </c>
      <c r="AJ749" s="53">
        <f>SUMIFS('Capex forecast'!E$7:E$210,'Capex forecast'!$T$7:$T$210,$AF749,'Capex forecast'!$S$7:$S$210,$AH749,'Capex forecast'!$Q$7:$Q$210,"Repex")</f>
        <v>0</v>
      </c>
      <c r="AK749" s="53">
        <f>SUMIFS('Capex forecast'!F$7:F$210,'Capex forecast'!$T$7:$T$210,$AF749,'Capex forecast'!$S$7:$S$210,$AH749,'Capex forecast'!$Q$7:$Q$210,"Repex")</f>
        <v>0</v>
      </c>
      <c r="AL749" s="53">
        <f>SUMIFS('Capex forecast'!G$7:G$210,'Capex forecast'!$T$7:$T$210,$AF749,'Capex forecast'!$S$7:$S$210,$AH749,'Capex forecast'!$Q$7:$Q$210,"Repex")</f>
        <v>0</v>
      </c>
      <c r="AM749" s="53">
        <f>SUMIFS('Capex forecast'!H$7:H$210,'Capex forecast'!$T$7:$T$210,$AF749,'Capex forecast'!$S$7:$S$210,$AH749,'Capex forecast'!$Q$7:$Q$210,"Repex")</f>
        <v>0</v>
      </c>
      <c r="AN749" s="53">
        <f>SUMIFS('Capex forecast'!I$7:I$210,'Capex forecast'!$T$7:$T$210,$AF749,'Capex forecast'!$S$7:$S$210,$AH749,'Capex forecast'!$Q$7:$Q$210,"Repex")</f>
        <v>0</v>
      </c>
      <c r="AO749" s="53">
        <f>SUMIFS('Capex forecast'!J$7:J$210,'Capex forecast'!$T$7:$T$210,$AF749,'Capex forecast'!$S$7:$S$210,$AH749,'Capex forecast'!$Q$7:$Q$210,"Repex")</f>
        <v>0</v>
      </c>
      <c r="AP749" s="53">
        <f>SUMIFS('Capex forecast'!K$7:K$210,'Capex forecast'!$T$7:$T$210,$AF749,'Capex forecast'!$S$7:$S$210,$AH749,'Capex forecast'!$Q$7:$Q$210,"Repex")</f>
        <v>0</v>
      </c>
      <c r="AQ749" s="53">
        <f>SUMIFS('Capex forecast'!L$7:L$210,'Capex forecast'!$T$7:$T$210,$AF749,'Capex forecast'!$S$7:$S$210,$AH749,'Capex forecast'!$Q$7:$Q$210,"Repex")</f>
        <v>0</v>
      </c>
      <c r="AR749" s="53">
        <f>SUMIFS('Capex forecast'!M$7:M$210,'Capex forecast'!$T$7:$T$210,$AF749,'Capex forecast'!$S$7:$S$210,$AH749,'Capex forecast'!$Q$7:$Q$210,"Repex")</f>
        <v>0</v>
      </c>
      <c r="AS749" s="53">
        <f>SUMIFS('Capex forecast'!N$7:N$210,'Capex forecast'!$T$7:$T$210,$AF749,'Capex forecast'!$S$7:$S$210,$AH749,'Capex forecast'!$Q$7:$Q$210,"Repex")</f>
        <v>0</v>
      </c>
    </row>
    <row r="750" spans="2:45" ht="15">
      <c r="B750" s="6" t="s">
        <v>37</v>
      </c>
      <c r="C750" s="6" t="str">
        <f>INDEX('Raw demand forecast'!$M$7:$M$5830,MATCH($B750,'Raw demand forecast'!$B$7:$B$5830,0))</f>
        <v>No</v>
      </c>
      <c r="D750" s="6" t="str">
        <f>IF(COUNTIF($B$93:B750,$B750) = 1, "LV", IF(COUNTIF($B$93:B750,$B750) = 2, "HV", "ST"))</f>
        <v>ST</v>
      </c>
      <c r="E750" s="6" t="str">
        <f>INDEX('Demand forecast and growth rate'!$E$7:$E$273,MATCH($B750,'Demand forecast and growth rate'!$B$7:$B$273,0))</f>
        <v>Small growth</v>
      </c>
      <c r="F750" s="32">
        <f>SUMIFS('Capex forecast'!E$7:E$210,'Capex forecast'!$T$7:$T$210,'Allocation of site-spec costs'!$B750,'Capex forecast'!$S$7:$S$210,'Allocation of site-spec costs'!$D750,'Capex forecast'!$Q$7:$Q$210,"Customer Connection")</f>
        <v>0</v>
      </c>
      <c r="G750" s="32">
        <f>SUMIFS('Capex forecast'!F$7:F$210,'Capex forecast'!$T$7:$T$210,'Allocation of site-spec costs'!$B750,'Capex forecast'!$S$7:$S$210,'Allocation of site-spec costs'!$D750,'Capex forecast'!$Q$7:$Q$210,"Customer Connection")</f>
        <v>0</v>
      </c>
      <c r="H750" s="32">
        <f>SUMIFS('Capex forecast'!G$7:G$210,'Capex forecast'!$T$7:$T$210,'Allocation of site-spec costs'!$B750,'Capex forecast'!$S$7:$S$210,'Allocation of site-spec costs'!$D750,'Capex forecast'!$Q$7:$Q$210,"Customer Connection")</f>
        <v>0</v>
      </c>
      <c r="I750" s="32">
        <f>SUMIFS('Capex forecast'!H$7:H$210,'Capex forecast'!$T$7:$T$210,'Allocation of site-spec costs'!$B750,'Capex forecast'!$S$7:$S$210,'Allocation of site-spec costs'!$D750,'Capex forecast'!$Q$7:$Q$210,"Customer Connection")</f>
        <v>0</v>
      </c>
      <c r="J750" s="32">
        <f>SUMIFS('Capex forecast'!I$7:I$210,'Capex forecast'!$T$7:$T$210,'Allocation of site-spec costs'!$B750,'Capex forecast'!$S$7:$S$210,'Allocation of site-spec costs'!$D750,'Capex forecast'!$Q$7:$Q$210,"Customer Connection")</f>
        <v>0</v>
      </c>
      <c r="K750" s="32">
        <f>SUMIFS('Capex forecast'!J$7:J$210,'Capex forecast'!$T$7:$T$210,'Allocation of site-spec costs'!$B750,'Capex forecast'!$S$7:$S$210,'Allocation of site-spec costs'!$D750,'Capex forecast'!$Q$7:$Q$210,"Customer Connection")</f>
        <v>0</v>
      </c>
      <c r="L750" s="32">
        <f>SUMIFS('Capex forecast'!K$7:K$210,'Capex forecast'!$T$7:$T$210,'Allocation of site-spec costs'!$B750,'Capex forecast'!$S$7:$S$210,'Allocation of site-spec costs'!$D750,'Capex forecast'!$Q$7:$Q$210,"Customer Connection")</f>
        <v>0</v>
      </c>
      <c r="M750" s="32">
        <f>SUMIFS('Capex forecast'!L$7:L$210,'Capex forecast'!$T$7:$T$210,'Allocation of site-spec costs'!$B750,'Capex forecast'!$S$7:$S$210,'Allocation of site-spec costs'!$D750,'Capex forecast'!$Q$7:$Q$210,"Customer Connection")</f>
        <v>0</v>
      </c>
      <c r="N750" s="32">
        <f>SUMIFS('Capex forecast'!M$7:M$210,'Capex forecast'!$T$7:$T$210,'Allocation of site-spec costs'!$B750,'Capex forecast'!$S$7:$S$210,'Allocation of site-spec costs'!$D750,'Capex forecast'!$Q$7:$Q$210,"Customer Connection")</f>
        <v>0</v>
      </c>
      <c r="O750" s="32">
        <f>SUMIFS('Capex forecast'!N$7:N$210,'Capex forecast'!$T$7:$T$210,'Allocation of site-spec costs'!$B750,'Capex forecast'!$S$7:$S$210,'Allocation of site-spec costs'!$D750,'Capex forecast'!$Q$7:$Q$210,"Customer Connection")</f>
        <v>0</v>
      </c>
      <c r="Q750" s="6" t="s">
        <v>37</v>
      </c>
      <c r="R750" s="6" t="str">
        <f>INDEX('Raw demand forecast'!$M$7:$M$5830,MATCH($Q750,'Raw demand forecast'!$B$7:$B$5830,0))</f>
        <v>No</v>
      </c>
      <c r="S750" s="6" t="str">
        <f>IF(COUNTIF($Q$93:Q750,$B750) = 1, "LV", IF(COUNTIF($Q$93:Q750,$B750) = 2, "HV", "ST"))</f>
        <v>ST</v>
      </c>
      <c r="T750" s="6" t="str">
        <f>INDEX('Demand forecast and growth rate'!$E$7:$E$273,MATCH($Q750,'Demand forecast and growth rate'!$B$7:$B$273,0))</f>
        <v>Small growth</v>
      </c>
      <c r="U750" s="32">
        <f>SUMIFS('Capex forecast'!E$7:E$210,'Capex forecast'!$T$7:$T$210,$Q750,'Capex forecast'!$S$7:$S$210,$S750,'Capex forecast'!$Q$7:$Q$210,"Augex")</f>
        <v>0</v>
      </c>
      <c r="V750" s="32">
        <f>SUMIFS('Capex forecast'!F$7:F$210,'Capex forecast'!$T$7:$T$210,$Q750,'Capex forecast'!$S$7:$S$210,$S750,'Capex forecast'!$Q$7:$Q$210,"Augex")</f>
        <v>0</v>
      </c>
      <c r="W750" s="32">
        <f>SUMIFS('Capex forecast'!G$7:G$210,'Capex forecast'!$T$7:$T$210,$Q750,'Capex forecast'!$S$7:$S$210,$S750,'Capex forecast'!$Q$7:$Q$210,"Augex")</f>
        <v>0</v>
      </c>
      <c r="X750" s="32">
        <f>SUMIFS('Capex forecast'!H$7:H$210,'Capex forecast'!$T$7:$T$210,$Q750,'Capex forecast'!$S$7:$S$210,$S750,'Capex forecast'!$Q$7:$Q$210,"Augex")</f>
        <v>0</v>
      </c>
      <c r="Y750" s="32">
        <f>SUMIFS('Capex forecast'!I$7:I$210,'Capex forecast'!$T$7:$T$210,$Q750,'Capex forecast'!$S$7:$S$210,$S750,'Capex forecast'!$Q$7:$Q$210,"Augex")</f>
        <v>0</v>
      </c>
      <c r="Z750" s="32">
        <f>SUMIFS('Capex forecast'!J$7:J$210,'Capex forecast'!$T$7:$T$210,$Q750,'Capex forecast'!$S$7:$S$210,$S750,'Capex forecast'!$Q$7:$Q$210,"Augex")</f>
        <v>0</v>
      </c>
      <c r="AA750" s="32">
        <f>SUMIFS('Capex forecast'!K$7:K$210,'Capex forecast'!$T$7:$T$210,$Q750,'Capex forecast'!$S$7:$S$210,$S750,'Capex forecast'!$Q$7:$Q$210,"Augex")</f>
        <v>0</v>
      </c>
      <c r="AB750" s="32">
        <f>SUMIFS('Capex forecast'!L$7:L$210,'Capex forecast'!$T$7:$T$210,$Q750,'Capex forecast'!$S$7:$S$210,$S750,'Capex forecast'!$Q$7:$Q$210,"Augex")</f>
        <v>0</v>
      </c>
      <c r="AC750" s="32">
        <f>SUMIFS('Capex forecast'!M$7:M$210,'Capex forecast'!$T$7:$T$210,$Q750,'Capex forecast'!$S$7:$S$210,$S750,'Capex forecast'!$Q$7:$Q$210,"Augex")</f>
        <v>0</v>
      </c>
      <c r="AD750" s="32">
        <f>SUMIFS('Capex forecast'!N$7:N$210,'Capex forecast'!$T$7:$T$210,$Q750,'Capex forecast'!$S$7:$S$210,$S750,'Capex forecast'!$Q$7:$Q$210,"Augex")</f>
        <v>0</v>
      </c>
      <c r="AF750" s="6" t="s">
        <v>37</v>
      </c>
      <c r="AG750" s="6" t="str">
        <f>INDEX('Raw demand forecast'!$M$7:$M$5830,MATCH($Q750,'Raw demand forecast'!$B$7:$B$5830,0))</f>
        <v>No</v>
      </c>
      <c r="AH750" s="6" t="str">
        <f>IF(COUNTIF($AF$93:AF750,$B750) = 1, "LV", IF(COUNTIF($AF$93:AF750,$B750) = 2, "HV", "ST"))</f>
        <v>ST</v>
      </c>
      <c r="AI750" s="6" t="str">
        <f>INDEX('Demand forecast and growth rate'!$E$7:$E$273,MATCH($Q750,'Demand forecast and growth rate'!$B$7:$B$273,0))</f>
        <v>Small growth</v>
      </c>
      <c r="AJ750" s="53">
        <f>SUMIFS('Capex forecast'!E$7:E$210,'Capex forecast'!$T$7:$T$210,$AF750,'Capex forecast'!$S$7:$S$210,$AH750,'Capex forecast'!$Q$7:$Q$210,"Repex")</f>
        <v>0</v>
      </c>
      <c r="AK750" s="53">
        <f>SUMIFS('Capex forecast'!F$7:F$210,'Capex forecast'!$T$7:$T$210,$AF750,'Capex forecast'!$S$7:$S$210,$AH750,'Capex forecast'!$Q$7:$Q$210,"Repex")</f>
        <v>0</v>
      </c>
      <c r="AL750" s="53">
        <f>SUMIFS('Capex forecast'!G$7:G$210,'Capex forecast'!$T$7:$T$210,$AF750,'Capex forecast'!$S$7:$S$210,$AH750,'Capex forecast'!$Q$7:$Q$210,"Repex")</f>
        <v>0</v>
      </c>
      <c r="AM750" s="53">
        <f>SUMIFS('Capex forecast'!H$7:H$210,'Capex forecast'!$T$7:$T$210,$AF750,'Capex forecast'!$S$7:$S$210,$AH750,'Capex forecast'!$Q$7:$Q$210,"Repex")</f>
        <v>0</v>
      </c>
      <c r="AN750" s="53">
        <f>SUMIFS('Capex forecast'!I$7:I$210,'Capex forecast'!$T$7:$T$210,$AF750,'Capex forecast'!$S$7:$S$210,$AH750,'Capex forecast'!$Q$7:$Q$210,"Repex")</f>
        <v>0</v>
      </c>
      <c r="AO750" s="53">
        <f>SUMIFS('Capex forecast'!J$7:J$210,'Capex forecast'!$T$7:$T$210,$AF750,'Capex forecast'!$S$7:$S$210,$AH750,'Capex forecast'!$Q$7:$Q$210,"Repex")</f>
        <v>0</v>
      </c>
      <c r="AP750" s="53">
        <f>SUMIFS('Capex forecast'!K$7:K$210,'Capex forecast'!$T$7:$T$210,$AF750,'Capex forecast'!$S$7:$S$210,$AH750,'Capex forecast'!$Q$7:$Q$210,"Repex")</f>
        <v>0</v>
      </c>
      <c r="AQ750" s="53">
        <f>SUMIFS('Capex forecast'!L$7:L$210,'Capex forecast'!$T$7:$T$210,$AF750,'Capex forecast'!$S$7:$S$210,$AH750,'Capex forecast'!$Q$7:$Q$210,"Repex")</f>
        <v>0</v>
      </c>
      <c r="AR750" s="53">
        <f>SUMIFS('Capex forecast'!M$7:M$210,'Capex forecast'!$T$7:$T$210,$AF750,'Capex forecast'!$S$7:$S$210,$AH750,'Capex forecast'!$Q$7:$Q$210,"Repex")</f>
        <v>0</v>
      </c>
      <c r="AS750" s="53">
        <f>SUMIFS('Capex forecast'!N$7:N$210,'Capex forecast'!$T$7:$T$210,$AF750,'Capex forecast'!$S$7:$S$210,$AH750,'Capex forecast'!$Q$7:$Q$210,"Repex")</f>
        <v>0</v>
      </c>
    </row>
    <row r="751" spans="2:45" ht="15">
      <c r="B751" s="6" t="s">
        <v>89</v>
      </c>
      <c r="C751" s="6" t="str">
        <f>INDEX('Raw demand forecast'!$M$7:$M$5830,MATCH($B751,'Raw demand forecast'!$B$7:$B$5830,0))</f>
        <v>No</v>
      </c>
      <c r="D751" s="6" t="str">
        <f>IF(COUNTIF($B$93:B751,$B751) = 1, "LV", IF(COUNTIF($B$93:B751,$B751) = 2, "HV", "ST"))</f>
        <v>ST</v>
      </c>
      <c r="E751" s="6" t="str">
        <f>INDEX('Demand forecast and growth rate'!$E$7:$E$273,MATCH($B751,'Demand forecast and growth rate'!$B$7:$B$273,0))</f>
        <v>Steady/falling</v>
      </c>
      <c r="F751" s="32">
        <f>SUMIFS('Capex forecast'!E$7:E$210,'Capex forecast'!$T$7:$T$210,'Allocation of site-spec costs'!$B751,'Capex forecast'!$S$7:$S$210,'Allocation of site-spec costs'!$D751,'Capex forecast'!$Q$7:$Q$210,"Customer Connection")</f>
        <v>0</v>
      </c>
      <c r="G751" s="32">
        <f>SUMIFS('Capex forecast'!F$7:F$210,'Capex forecast'!$T$7:$T$210,'Allocation of site-spec costs'!$B751,'Capex forecast'!$S$7:$S$210,'Allocation of site-spec costs'!$D751,'Capex forecast'!$Q$7:$Q$210,"Customer Connection")</f>
        <v>0</v>
      </c>
      <c r="H751" s="32">
        <f>SUMIFS('Capex forecast'!G$7:G$210,'Capex forecast'!$T$7:$T$210,'Allocation of site-spec costs'!$B751,'Capex forecast'!$S$7:$S$210,'Allocation of site-spec costs'!$D751,'Capex forecast'!$Q$7:$Q$210,"Customer Connection")</f>
        <v>0</v>
      </c>
      <c r="I751" s="32">
        <f>SUMIFS('Capex forecast'!H$7:H$210,'Capex forecast'!$T$7:$T$210,'Allocation of site-spec costs'!$B751,'Capex forecast'!$S$7:$S$210,'Allocation of site-spec costs'!$D751,'Capex forecast'!$Q$7:$Q$210,"Customer Connection")</f>
        <v>0</v>
      </c>
      <c r="J751" s="32">
        <f>SUMIFS('Capex forecast'!I$7:I$210,'Capex forecast'!$T$7:$T$210,'Allocation of site-spec costs'!$B751,'Capex forecast'!$S$7:$S$210,'Allocation of site-spec costs'!$D751,'Capex forecast'!$Q$7:$Q$210,"Customer Connection")</f>
        <v>0</v>
      </c>
      <c r="K751" s="32">
        <f>SUMIFS('Capex forecast'!J$7:J$210,'Capex forecast'!$T$7:$T$210,'Allocation of site-spec costs'!$B751,'Capex forecast'!$S$7:$S$210,'Allocation of site-spec costs'!$D751,'Capex forecast'!$Q$7:$Q$210,"Customer Connection")</f>
        <v>0</v>
      </c>
      <c r="L751" s="32">
        <f>SUMIFS('Capex forecast'!K$7:K$210,'Capex forecast'!$T$7:$T$210,'Allocation of site-spec costs'!$B751,'Capex forecast'!$S$7:$S$210,'Allocation of site-spec costs'!$D751,'Capex forecast'!$Q$7:$Q$210,"Customer Connection")</f>
        <v>0</v>
      </c>
      <c r="M751" s="32">
        <f>SUMIFS('Capex forecast'!L$7:L$210,'Capex forecast'!$T$7:$T$210,'Allocation of site-spec costs'!$B751,'Capex forecast'!$S$7:$S$210,'Allocation of site-spec costs'!$D751,'Capex forecast'!$Q$7:$Q$210,"Customer Connection")</f>
        <v>0</v>
      </c>
      <c r="N751" s="32">
        <f>SUMIFS('Capex forecast'!M$7:M$210,'Capex forecast'!$T$7:$T$210,'Allocation of site-spec costs'!$B751,'Capex forecast'!$S$7:$S$210,'Allocation of site-spec costs'!$D751,'Capex forecast'!$Q$7:$Q$210,"Customer Connection")</f>
        <v>0</v>
      </c>
      <c r="O751" s="32">
        <f>SUMIFS('Capex forecast'!N$7:N$210,'Capex forecast'!$T$7:$T$210,'Allocation of site-spec costs'!$B751,'Capex forecast'!$S$7:$S$210,'Allocation of site-spec costs'!$D751,'Capex forecast'!$Q$7:$Q$210,"Customer Connection")</f>
        <v>0</v>
      </c>
      <c r="Q751" s="6" t="s">
        <v>89</v>
      </c>
      <c r="R751" s="6" t="str">
        <f>INDEX('Raw demand forecast'!$M$7:$M$5830,MATCH($Q751,'Raw demand forecast'!$B$7:$B$5830,0))</f>
        <v>No</v>
      </c>
      <c r="S751" s="6" t="str">
        <f>IF(COUNTIF($Q$93:Q751,$B751) = 1, "LV", IF(COUNTIF($Q$93:Q751,$B751) = 2, "HV", "ST"))</f>
        <v>ST</v>
      </c>
      <c r="T751" s="6" t="str">
        <f>INDEX('Demand forecast and growth rate'!$E$7:$E$273,MATCH($Q751,'Demand forecast and growth rate'!$B$7:$B$273,0))</f>
        <v>Steady/falling</v>
      </c>
      <c r="U751" s="32">
        <f>SUMIFS('Capex forecast'!E$7:E$210,'Capex forecast'!$T$7:$T$210,$Q751,'Capex forecast'!$S$7:$S$210,$S751,'Capex forecast'!$Q$7:$Q$210,"Augex")</f>
        <v>0</v>
      </c>
      <c r="V751" s="32">
        <f>SUMIFS('Capex forecast'!F$7:F$210,'Capex forecast'!$T$7:$T$210,$Q751,'Capex forecast'!$S$7:$S$210,$S751,'Capex forecast'!$Q$7:$Q$210,"Augex")</f>
        <v>0</v>
      </c>
      <c r="W751" s="32">
        <f>SUMIFS('Capex forecast'!G$7:G$210,'Capex forecast'!$T$7:$T$210,$Q751,'Capex forecast'!$S$7:$S$210,$S751,'Capex forecast'!$Q$7:$Q$210,"Augex")</f>
        <v>0</v>
      </c>
      <c r="X751" s="32">
        <f>SUMIFS('Capex forecast'!H$7:H$210,'Capex forecast'!$T$7:$T$210,$Q751,'Capex forecast'!$S$7:$S$210,$S751,'Capex forecast'!$Q$7:$Q$210,"Augex")</f>
        <v>0</v>
      </c>
      <c r="Y751" s="32">
        <f>SUMIFS('Capex forecast'!I$7:I$210,'Capex forecast'!$T$7:$T$210,$Q751,'Capex forecast'!$S$7:$S$210,$S751,'Capex forecast'!$Q$7:$Q$210,"Augex")</f>
        <v>0</v>
      </c>
      <c r="Z751" s="32">
        <f>SUMIFS('Capex forecast'!J$7:J$210,'Capex forecast'!$T$7:$T$210,$Q751,'Capex forecast'!$S$7:$S$210,$S751,'Capex forecast'!$Q$7:$Q$210,"Augex")</f>
        <v>0</v>
      </c>
      <c r="AA751" s="32">
        <f>SUMIFS('Capex forecast'!K$7:K$210,'Capex forecast'!$T$7:$T$210,$Q751,'Capex forecast'!$S$7:$S$210,$S751,'Capex forecast'!$Q$7:$Q$210,"Augex")</f>
        <v>0</v>
      </c>
      <c r="AB751" s="32">
        <f>SUMIFS('Capex forecast'!L$7:L$210,'Capex forecast'!$T$7:$T$210,$Q751,'Capex forecast'!$S$7:$S$210,$S751,'Capex forecast'!$Q$7:$Q$210,"Augex")</f>
        <v>0</v>
      </c>
      <c r="AC751" s="32">
        <f>SUMIFS('Capex forecast'!M$7:M$210,'Capex forecast'!$T$7:$T$210,$Q751,'Capex forecast'!$S$7:$S$210,$S751,'Capex forecast'!$Q$7:$Q$210,"Augex")</f>
        <v>0</v>
      </c>
      <c r="AD751" s="32">
        <f>SUMIFS('Capex forecast'!N$7:N$210,'Capex forecast'!$T$7:$T$210,$Q751,'Capex forecast'!$S$7:$S$210,$S751,'Capex forecast'!$Q$7:$Q$210,"Augex")</f>
        <v>0</v>
      </c>
      <c r="AF751" s="6" t="s">
        <v>89</v>
      </c>
      <c r="AG751" s="6" t="str">
        <f>INDEX('Raw demand forecast'!$M$7:$M$5830,MATCH($Q751,'Raw demand forecast'!$B$7:$B$5830,0))</f>
        <v>No</v>
      </c>
      <c r="AH751" s="6" t="str">
        <f>IF(COUNTIF($AF$93:AF751,$B751) = 1, "LV", IF(COUNTIF($AF$93:AF751,$B751) = 2, "HV", "ST"))</f>
        <v>ST</v>
      </c>
      <c r="AI751" s="6" t="str">
        <f>INDEX('Demand forecast and growth rate'!$E$7:$E$273,MATCH($Q751,'Demand forecast and growth rate'!$B$7:$B$273,0))</f>
        <v>Steady/falling</v>
      </c>
      <c r="AJ751" s="53">
        <f>SUMIFS('Capex forecast'!E$7:E$210,'Capex forecast'!$T$7:$T$210,$AF751,'Capex forecast'!$S$7:$S$210,$AH751,'Capex forecast'!$Q$7:$Q$210,"Repex")</f>
        <v>0</v>
      </c>
      <c r="AK751" s="53">
        <f>SUMIFS('Capex forecast'!F$7:F$210,'Capex forecast'!$T$7:$T$210,$AF751,'Capex forecast'!$S$7:$S$210,$AH751,'Capex forecast'!$Q$7:$Q$210,"Repex")</f>
        <v>0</v>
      </c>
      <c r="AL751" s="53">
        <f>SUMIFS('Capex forecast'!G$7:G$210,'Capex forecast'!$T$7:$T$210,$AF751,'Capex forecast'!$S$7:$S$210,$AH751,'Capex forecast'!$Q$7:$Q$210,"Repex")</f>
        <v>0</v>
      </c>
      <c r="AM751" s="53">
        <f>SUMIFS('Capex forecast'!H$7:H$210,'Capex forecast'!$T$7:$T$210,$AF751,'Capex forecast'!$S$7:$S$210,$AH751,'Capex forecast'!$Q$7:$Q$210,"Repex")</f>
        <v>0</v>
      </c>
      <c r="AN751" s="53">
        <f>SUMIFS('Capex forecast'!I$7:I$210,'Capex forecast'!$T$7:$T$210,$AF751,'Capex forecast'!$S$7:$S$210,$AH751,'Capex forecast'!$Q$7:$Q$210,"Repex")</f>
        <v>0</v>
      </c>
      <c r="AO751" s="53">
        <f>SUMIFS('Capex forecast'!J$7:J$210,'Capex forecast'!$T$7:$T$210,$AF751,'Capex forecast'!$S$7:$S$210,$AH751,'Capex forecast'!$Q$7:$Q$210,"Repex")</f>
        <v>0</v>
      </c>
      <c r="AP751" s="53">
        <f>SUMIFS('Capex forecast'!K$7:K$210,'Capex forecast'!$T$7:$T$210,$AF751,'Capex forecast'!$S$7:$S$210,$AH751,'Capex forecast'!$Q$7:$Q$210,"Repex")</f>
        <v>0</v>
      </c>
      <c r="AQ751" s="53">
        <f>SUMIFS('Capex forecast'!L$7:L$210,'Capex forecast'!$T$7:$T$210,$AF751,'Capex forecast'!$S$7:$S$210,$AH751,'Capex forecast'!$Q$7:$Q$210,"Repex")</f>
        <v>0</v>
      </c>
      <c r="AR751" s="53">
        <f>SUMIFS('Capex forecast'!M$7:M$210,'Capex forecast'!$T$7:$T$210,$AF751,'Capex forecast'!$S$7:$S$210,$AH751,'Capex forecast'!$Q$7:$Q$210,"Repex")</f>
        <v>0</v>
      </c>
      <c r="AS751" s="53">
        <f>SUMIFS('Capex forecast'!N$7:N$210,'Capex forecast'!$T$7:$T$210,$AF751,'Capex forecast'!$S$7:$S$210,$AH751,'Capex forecast'!$Q$7:$Q$210,"Repex")</f>
        <v>0</v>
      </c>
    </row>
    <row r="752" spans="2:45" ht="15">
      <c r="B752" s="6" t="s">
        <v>158</v>
      </c>
      <c r="C752" s="6" t="str">
        <f>INDEX('Raw demand forecast'!$M$7:$M$5830,MATCH($B752,'Raw demand forecast'!$B$7:$B$5830,0))</f>
        <v>No</v>
      </c>
      <c r="D752" s="6" t="str">
        <f>IF(COUNTIF($B$93:B752,$B752) = 1, "LV", IF(COUNTIF($B$93:B752,$B752) = 2, "HV", "ST"))</f>
        <v>ST</v>
      </c>
      <c r="E752" s="6" t="str">
        <f>INDEX('Demand forecast and growth rate'!$E$7:$E$273,MATCH($B752,'Demand forecast and growth rate'!$B$7:$B$273,0))</f>
        <v>High growth</v>
      </c>
      <c r="F752" s="32">
        <f>SUMIFS('Capex forecast'!E$7:E$210,'Capex forecast'!$T$7:$T$210,'Allocation of site-spec costs'!$B752,'Capex forecast'!$S$7:$S$210,'Allocation of site-spec costs'!$D752,'Capex forecast'!$Q$7:$Q$210,"Customer Connection")</f>
        <v>0</v>
      </c>
      <c r="G752" s="32">
        <f>SUMIFS('Capex forecast'!F$7:F$210,'Capex forecast'!$T$7:$T$210,'Allocation of site-spec costs'!$B752,'Capex forecast'!$S$7:$S$210,'Allocation of site-spec costs'!$D752,'Capex forecast'!$Q$7:$Q$210,"Customer Connection")</f>
        <v>0</v>
      </c>
      <c r="H752" s="32">
        <f>SUMIFS('Capex forecast'!G$7:G$210,'Capex forecast'!$T$7:$T$210,'Allocation of site-spec costs'!$B752,'Capex forecast'!$S$7:$S$210,'Allocation of site-spec costs'!$D752,'Capex forecast'!$Q$7:$Q$210,"Customer Connection")</f>
        <v>0</v>
      </c>
      <c r="I752" s="32">
        <f>SUMIFS('Capex forecast'!H$7:H$210,'Capex forecast'!$T$7:$T$210,'Allocation of site-spec costs'!$B752,'Capex forecast'!$S$7:$S$210,'Allocation of site-spec costs'!$D752,'Capex forecast'!$Q$7:$Q$210,"Customer Connection")</f>
        <v>0</v>
      </c>
      <c r="J752" s="32">
        <f>SUMIFS('Capex forecast'!I$7:I$210,'Capex forecast'!$T$7:$T$210,'Allocation of site-spec costs'!$B752,'Capex forecast'!$S$7:$S$210,'Allocation of site-spec costs'!$D752,'Capex forecast'!$Q$7:$Q$210,"Customer Connection")</f>
        <v>0</v>
      </c>
      <c r="K752" s="32">
        <f>SUMIFS('Capex forecast'!J$7:J$210,'Capex forecast'!$T$7:$T$210,'Allocation of site-spec costs'!$B752,'Capex forecast'!$S$7:$S$210,'Allocation of site-spec costs'!$D752,'Capex forecast'!$Q$7:$Q$210,"Customer Connection")</f>
        <v>0</v>
      </c>
      <c r="L752" s="32">
        <f>SUMIFS('Capex forecast'!K$7:K$210,'Capex forecast'!$T$7:$T$210,'Allocation of site-spec costs'!$B752,'Capex forecast'!$S$7:$S$210,'Allocation of site-spec costs'!$D752,'Capex forecast'!$Q$7:$Q$210,"Customer Connection")</f>
        <v>0</v>
      </c>
      <c r="M752" s="32">
        <f>SUMIFS('Capex forecast'!L$7:L$210,'Capex forecast'!$T$7:$T$210,'Allocation of site-spec costs'!$B752,'Capex forecast'!$S$7:$S$210,'Allocation of site-spec costs'!$D752,'Capex forecast'!$Q$7:$Q$210,"Customer Connection")</f>
        <v>0</v>
      </c>
      <c r="N752" s="32">
        <f>SUMIFS('Capex forecast'!M$7:M$210,'Capex forecast'!$T$7:$T$210,'Allocation of site-spec costs'!$B752,'Capex forecast'!$S$7:$S$210,'Allocation of site-spec costs'!$D752,'Capex forecast'!$Q$7:$Q$210,"Customer Connection")</f>
        <v>0</v>
      </c>
      <c r="O752" s="32">
        <f>SUMIFS('Capex forecast'!N$7:N$210,'Capex forecast'!$T$7:$T$210,'Allocation of site-spec costs'!$B752,'Capex forecast'!$S$7:$S$210,'Allocation of site-spec costs'!$D752,'Capex forecast'!$Q$7:$Q$210,"Customer Connection")</f>
        <v>0</v>
      </c>
      <c r="Q752" s="6" t="s">
        <v>158</v>
      </c>
      <c r="R752" s="6" t="str">
        <f>INDEX('Raw demand forecast'!$M$7:$M$5830,MATCH($Q752,'Raw demand forecast'!$B$7:$B$5830,0))</f>
        <v>No</v>
      </c>
      <c r="S752" s="6" t="str">
        <f>IF(COUNTIF($Q$93:Q752,$B752) = 1, "LV", IF(COUNTIF($Q$93:Q752,$B752) = 2, "HV", "ST"))</f>
        <v>ST</v>
      </c>
      <c r="T752" s="6" t="str">
        <f>INDEX('Demand forecast and growth rate'!$E$7:$E$273,MATCH($Q752,'Demand forecast and growth rate'!$B$7:$B$273,0))</f>
        <v>High growth</v>
      </c>
      <c r="U752" s="32">
        <f>SUMIFS('Capex forecast'!E$7:E$210,'Capex forecast'!$T$7:$T$210,$Q752,'Capex forecast'!$S$7:$S$210,$S752,'Capex forecast'!$Q$7:$Q$210,"Augex")</f>
        <v>0</v>
      </c>
      <c r="V752" s="32">
        <f>SUMIFS('Capex forecast'!F$7:F$210,'Capex forecast'!$T$7:$T$210,$Q752,'Capex forecast'!$S$7:$S$210,$S752,'Capex forecast'!$Q$7:$Q$210,"Augex")</f>
        <v>0</v>
      </c>
      <c r="W752" s="32">
        <f>SUMIFS('Capex forecast'!G$7:G$210,'Capex forecast'!$T$7:$T$210,$Q752,'Capex forecast'!$S$7:$S$210,$S752,'Capex forecast'!$Q$7:$Q$210,"Augex")</f>
        <v>0</v>
      </c>
      <c r="X752" s="32">
        <f>SUMIFS('Capex forecast'!H$7:H$210,'Capex forecast'!$T$7:$T$210,$Q752,'Capex forecast'!$S$7:$S$210,$S752,'Capex forecast'!$Q$7:$Q$210,"Augex")</f>
        <v>0</v>
      </c>
      <c r="Y752" s="32">
        <f>SUMIFS('Capex forecast'!I$7:I$210,'Capex forecast'!$T$7:$T$210,$Q752,'Capex forecast'!$S$7:$S$210,$S752,'Capex forecast'!$Q$7:$Q$210,"Augex")</f>
        <v>0</v>
      </c>
      <c r="Z752" s="32">
        <f>SUMIFS('Capex forecast'!J$7:J$210,'Capex forecast'!$T$7:$T$210,$Q752,'Capex forecast'!$S$7:$S$210,$S752,'Capex forecast'!$Q$7:$Q$210,"Augex")</f>
        <v>3853999.9999999995</v>
      </c>
      <c r="AA752" s="32">
        <f>SUMIFS('Capex forecast'!K$7:K$210,'Capex forecast'!$T$7:$T$210,$Q752,'Capex forecast'!$S$7:$S$210,$S752,'Capex forecast'!$Q$7:$Q$210,"Augex")</f>
        <v>7707999.9999999981</v>
      </c>
      <c r="AB752" s="32">
        <f>SUMIFS('Capex forecast'!L$7:L$210,'Capex forecast'!$T$7:$T$210,$Q752,'Capex forecast'!$S$7:$S$210,$S752,'Capex forecast'!$Q$7:$Q$210,"Augex")</f>
        <v>7707999.9999999991</v>
      </c>
      <c r="AC752" s="32">
        <f>SUMIFS('Capex forecast'!M$7:M$210,'Capex forecast'!$T$7:$T$210,$Q752,'Capex forecast'!$S$7:$S$210,$S752,'Capex forecast'!$Q$7:$Q$210,"Augex")</f>
        <v>0</v>
      </c>
      <c r="AD752" s="32">
        <f>SUMIFS('Capex forecast'!N$7:N$210,'Capex forecast'!$T$7:$T$210,$Q752,'Capex forecast'!$S$7:$S$210,$S752,'Capex forecast'!$Q$7:$Q$210,"Augex")</f>
        <v>0</v>
      </c>
      <c r="AF752" s="6" t="s">
        <v>158</v>
      </c>
      <c r="AG752" s="6" t="str">
        <f>INDEX('Raw demand forecast'!$M$7:$M$5830,MATCH($Q752,'Raw demand forecast'!$B$7:$B$5830,0))</f>
        <v>No</v>
      </c>
      <c r="AH752" s="6" t="str">
        <f>IF(COUNTIF($AF$93:AF752,$B752) = 1, "LV", IF(COUNTIF($AF$93:AF752,$B752) = 2, "HV", "ST"))</f>
        <v>ST</v>
      </c>
      <c r="AI752" s="6" t="str">
        <f>INDEX('Demand forecast and growth rate'!$E$7:$E$273,MATCH($Q752,'Demand forecast and growth rate'!$B$7:$B$273,0))</f>
        <v>High growth</v>
      </c>
      <c r="AJ752" s="53">
        <f>SUMIFS('Capex forecast'!E$7:E$210,'Capex forecast'!$T$7:$T$210,$AF752,'Capex forecast'!$S$7:$S$210,$AH752,'Capex forecast'!$Q$7:$Q$210,"Repex")</f>
        <v>0</v>
      </c>
      <c r="AK752" s="53">
        <f>SUMIFS('Capex forecast'!F$7:F$210,'Capex forecast'!$T$7:$T$210,$AF752,'Capex forecast'!$S$7:$S$210,$AH752,'Capex forecast'!$Q$7:$Q$210,"Repex")</f>
        <v>0</v>
      </c>
      <c r="AL752" s="53">
        <f>SUMIFS('Capex forecast'!G$7:G$210,'Capex forecast'!$T$7:$T$210,$AF752,'Capex forecast'!$S$7:$S$210,$AH752,'Capex forecast'!$Q$7:$Q$210,"Repex")</f>
        <v>0</v>
      </c>
      <c r="AM752" s="53">
        <f>SUMIFS('Capex forecast'!H$7:H$210,'Capex forecast'!$T$7:$T$210,$AF752,'Capex forecast'!$S$7:$S$210,$AH752,'Capex forecast'!$Q$7:$Q$210,"Repex")</f>
        <v>0</v>
      </c>
      <c r="AN752" s="53">
        <f>SUMIFS('Capex forecast'!I$7:I$210,'Capex forecast'!$T$7:$T$210,$AF752,'Capex forecast'!$S$7:$S$210,$AH752,'Capex forecast'!$Q$7:$Q$210,"Repex")</f>
        <v>0</v>
      </c>
      <c r="AO752" s="53">
        <f>SUMIFS('Capex forecast'!J$7:J$210,'Capex forecast'!$T$7:$T$210,$AF752,'Capex forecast'!$S$7:$S$210,$AH752,'Capex forecast'!$Q$7:$Q$210,"Repex")</f>
        <v>0</v>
      </c>
      <c r="AP752" s="53">
        <f>SUMIFS('Capex forecast'!K$7:K$210,'Capex forecast'!$T$7:$T$210,$AF752,'Capex forecast'!$S$7:$S$210,$AH752,'Capex forecast'!$Q$7:$Q$210,"Repex")</f>
        <v>0</v>
      </c>
      <c r="AQ752" s="53">
        <f>SUMIFS('Capex forecast'!L$7:L$210,'Capex forecast'!$T$7:$T$210,$AF752,'Capex forecast'!$S$7:$S$210,$AH752,'Capex forecast'!$Q$7:$Q$210,"Repex")</f>
        <v>0</v>
      </c>
      <c r="AR752" s="53">
        <f>SUMIFS('Capex forecast'!M$7:M$210,'Capex forecast'!$T$7:$T$210,$AF752,'Capex forecast'!$S$7:$S$210,$AH752,'Capex forecast'!$Q$7:$Q$210,"Repex")</f>
        <v>0</v>
      </c>
      <c r="AS752" s="53">
        <f>SUMIFS('Capex forecast'!N$7:N$210,'Capex forecast'!$T$7:$T$210,$AF752,'Capex forecast'!$S$7:$S$210,$AH752,'Capex forecast'!$Q$7:$Q$210,"Repex")</f>
        <v>0</v>
      </c>
    </row>
    <row r="753" spans="2:45" ht="15">
      <c r="B753" s="6" t="s">
        <v>628</v>
      </c>
      <c r="C753" s="6" t="str">
        <f>INDEX('Raw demand forecast'!$M$7:$M$5830,MATCH($B753,'Raw demand forecast'!$B$7:$B$5830,0))</f>
        <v>Yes</v>
      </c>
      <c r="D753" s="6" t="str">
        <f>IF(COUNTIF($B$93:B753,$B753) = 1, "LV", IF(COUNTIF($B$93:B753,$B753) = 2, "HV", "ST"))</f>
        <v>ST</v>
      </c>
      <c r="E753" s="6" t="str">
        <f>INDEX('Demand forecast and growth rate'!$E$7:$E$273,MATCH($B753,'Demand forecast and growth rate'!$B$7:$B$273,0))</f>
        <v>Steady/falling</v>
      </c>
      <c r="F753" s="32">
        <f>SUMIFS('Capex forecast'!E$7:E$210,'Capex forecast'!$T$7:$T$210,'Allocation of site-spec costs'!$B753,'Capex forecast'!$S$7:$S$210,'Allocation of site-spec costs'!$D753,'Capex forecast'!$Q$7:$Q$210,"Customer Connection")</f>
        <v>0</v>
      </c>
      <c r="G753" s="32">
        <f>SUMIFS('Capex forecast'!F$7:F$210,'Capex forecast'!$T$7:$T$210,'Allocation of site-spec costs'!$B753,'Capex forecast'!$S$7:$S$210,'Allocation of site-spec costs'!$D753,'Capex forecast'!$Q$7:$Q$210,"Customer Connection")</f>
        <v>0</v>
      </c>
      <c r="H753" s="32">
        <f>SUMIFS('Capex forecast'!G$7:G$210,'Capex forecast'!$T$7:$T$210,'Allocation of site-spec costs'!$B753,'Capex forecast'!$S$7:$S$210,'Allocation of site-spec costs'!$D753,'Capex forecast'!$Q$7:$Q$210,"Customer Connection")</f>
        <v>0</v>
      </c>
      <c r="I753" s="32">
        <f>SUMIFS('Capex forecast'!H$7:H$210,'Capex forecast'!$T$7:$T$210,'Allocation of site-spec costs'!$B753,'Capex forecast'!$S$7:$S$210,'Allocation of site-spec costs'!$D753,'Capex forecast'!$Q$7:$Q$210,"Customer Connection")</f>
        <v>0</v>
      </c>
      <c r="J753" s="32">
        <f>SUMIFS('Capex forecast'!I$7:I$210,'Capex forecast'!$T$7:$T$210,'Allocation of site-spec costs'!$B753,'Capex forecast'!$S$7:$S$210,'Allocation of site-spec costs'!$D753,'Capex forecast'!$Q$7:$Q$210,"Customer Connection")</f>
        <v>0</v>
      </c>
      <c r="K753" s="32">
        <f>SUMIFS('Capex forecast'!J$7:J$210,'Capex forecast'!$T$7:$T$210,'Allocation of site-spec costs'!$B753,'Capex forecast'!$S$7:$S$210,'Allocation of site-spec costs'!$D753,'Capex forecast'!$Q$7:$Q$210,"Customer Connection")</f>
        <v>0</v>
      </c>
      <c r="L753" s="32">
        <f>SUMIFS('Capex forecast'!K$7:K$210,'Capex forecast'!$T$7:$T$210,'Allocation of site-spec costs'!$B753,'Capex forecast'!$S$7:$S$210,'Allocation of site-spec costs'!$D753,'Capex forecast'!$Q$7:$Q$210,"Customer Connection")</f>
        <v>0</v>
      </c>
      <c r="M753" s="32">
        <f>SUMIFS('Capex forecast'!L$7:L$210,'Capex forecast'!$T$7:$T$210,'Allocation of site-spec costs'!$B753,'Capex forecast'!$S$7:$S$210,'Allocation of site-spec costs'!$D753,'Capex forecast'!$Q$7:$Q$210,"Customer Connection")</f>
        <v>0</v>
      </c>
      <c r="N753" s="32">
        <f>SUMIFS('Capex forecast'!M$7:M$210,'Capex forecast'!$T$7:$T$210,'Allocation of site-spec costs'!$B753,'Capex forecast'!$S$7:$S$210,'Allocation of site-spec costs'!$D753,'Capex forecast'!$Q$7:$Q$210,"Customer Connection")</f>
        <v>0</v>
      </c>
      <c r="O753" s="32">
        <f>SUMIFS('Capex forecast'!N$7:N$210,'Capex forecast'!$T$7:$T$210,'Allocation of site-spec costs'!$B753,'Capex forecast'!$S$7:$S$210,'Allocation of site-spec costs'!$D753,'Capex forecast'!$Q$7:$Q$210,"Customer Connection")</f>
        <v>0</v>
      </c>
      <c r="Q753" s="6" t="s">
        <v>628</v>
      </c>
      <c r="R753" s="6" t="str">
        <f>INDEX('Raw demand forecast'!$M$7:$M$5830,MATCH($Q753,'Raw demand forecast'!$B$7:$B$5830,0))</f>
        <v>Yes</v>
      </c>
      <c r="S753" s="6" t="str">
        <f>IF(COUNTIF($Q$93:Q753,$B753) = 1, "LV", IF(COUNTIF($Q$93:Q753,$B753) = 2, "HV", "ST"))</f>
        <v>ST</v>
      </c>
      <c r="T753" s="6" t="str">
        <f>INDEX('Demand forecast and growth rate'!$E$7:$E$273,MATCH($Q753,'Demand forecast and growth rate'!$B$7:$B$273,0))</f>
        <v>Steady/falling</v>
      </c>
      <c r="U753" s="32">
        <f>SUMIFS('Capex forecast'!E$7:E$210,'Capex forecast'!$T$7:$T$210,$Q753,'Capex forecast'!$S$7:$S$210,$S753,'Capex forecast'!$Q$7:$Q$210,"Augex")</f>
        <v>0</v>
      </c>
      <c r="V753" s="32">
        <f>SUMIFS('Capex forecast'!F$7:F$210,'Capex forecast'!$T$7:$T$210,$Q753,'Capex forecast'!$S$7:$S$210,$S753,'Capex forecast'!$Q$7:$Q$210,"Augex")</f>
        <v>0</v>
      </c>
      <c r="W753" s="32">
        <f>SUMIFS('Capex forecast'!G$7:G$210,'Capex forecast'!$T$7:$T$210,$Q753,'Capex forecast'!$S$7:$S$210,$S753,'Capex forecast'!$Q$7:$Q$210,"Augex")</f>
        <v>0</v>
      </c>
      <c r="X753" s="32">
        <f>SUMIFS('Capex forecast'!H$7:H$210,'Capex forecast'!$T$7:$T$210,$Q753,'Capex forecast'!$S$7:$S$210,$S753,'Capex forecast'!$Q$7:$Q$210,"Augex")</f>
        <v>0</v>
      </c>
      <c r="Y753" s="32">
        <f>SUMIFS('Capex forecast'!I$7:I$210,'Capex forecast'!$T$7:$T$210,$Q753,'Capex forecast'!$S$7:$S$210,$S753,'Capex forecast'!$Q$7:$Q$210,"Augex")</f>
        <v>0</v>
      </c>
      <c r="Z753" s="32">
        <f>SUMIFS('Capex forecast'!J$7:J$210,'Capex forecast'!$T$7:$T$210,$Q753,'Capex forecast'!$S$7:$S$210,$S753,'Capex forecast'!$Q$7:$Q$210,"Augex")</f>
        <v>0</v>
      </c>
      <c r="AA753" s="32">
        <f>SUMIFS('Capex forecast'!K$7:K$210,'Capex forecast'!$T$7:$T$210,$Q753,'Capex forecast'!$S$7:$S$210,$S753,'Capex forecast'!$Q$7:$Q$210,"Augex")</f>
        <v>0</v>
      </c>
      <c r="AB753" s="32">
        <f>SUMIFS('Capex forecast'!L$7:L$210,'Capex forecast'!$T$7:$T$210,$Q753,'Capex forecast'!$S$7:$S$210,$S753,'Capex forecast'!$Q$7:$Q$210,"Augex")</f>
        <v>0</v>
      </c>
      <c r="AC753" s="32">
        <f>SUMIFS('Capex forecast'!M$7:M$210,'Capex forecast'!$T$7:$T$210,$Q753,'Capex forecast'!$S$7:$S$210,$S753,'Capex forecast'!$Q$7:$Q$210,"Augex")</f>
        <v>0</v>
      </c>
      <c r="AD753" s="32">
        <f>SUMIFS('Capex forecast'!N$7:N$210,'Capex forecast'!$T$7:$T$210,$Q753,'Capex forecast'!$S$7:$S$210,$S753,'Capex forecast'!$Q$7:$Q$210,"Augex")</f>
        <v>0</v>
      </c>
      <c r="AF753" s="6" t="s">
        <v>628</v>
      </c>
      <c r="AG753" s="6" t="str">
        <f>INDEX('Raw demand forecast'!$M$7:$M$5830,MATCH($Q753,'Raw demand forecast'!$B$7:$B$5830,0))</f>
        <v>Yes</v>
      </c>
      <c r="AH753" s="6" t="str">
        <f>IF(COUNTIF($AF$93:AF753,$B753) = 1, "LV", IF(COUNTIF($AF$93:AF753,$B753) = 2, "HV", "ST"))</f>
        <v>ST</v>
      </c>
      <c r="AI753" s="6" t="str">
        <f>INDEX('Demand forecast and growth rate'!$E$7:$E$273,MATCH($Q753,'Demand forecast and growth rate'!$B$7:$B$273,0))</f>
        <v>Steady/falling</v>
      </c>
      <c r="AJ753" s="53">
        <f>SUMIFS('Capex forecast'!E$7:E$210,'Capex forecast'!$T$7:$T$210,$AF753,'Capex forecast'!$S$7:$S$210,$AH753,'Capex forecast'!$Q$7:$Q$210,"Repex")</f>
        <v>0</v>
      </c>
      <c r="AK753" s="53">
        <f>SUMIFS('Capex forecast'!F$7:F$210,'Capex forecast'!$T$7:$T$210,$AF753,'Capex forecast'!$S$7:$S$210,$AH753,'Capex forecast'!$Q$7:$Q$210,"Repex")</f>
        <v>0</v>
      </c>
      <c r="AL753" s="53">
        <f>SUMIFS('Capex forecast'!G$7:G$210,'Capex forecast'!$T$7:$T$210,$AF753,'Capex forecast'!$S$7:$S$210,$AH753,'Capex forecast'!$Q$7:$Q$210,"Repex")</f>
        <v>0</v>
      </c>
      <c r="AM753" s="53">
        <f>SUMIFS('Capex forecast'!H$7:H$210,'Capex forecast'!$T$7:$T$210,$AF753,'Capex forecast'!$S$7:$S$210,$AH753,'Capex forecast'!$Q$7:$Q$210,"Repex")</f>
        <v>0</v>
      </c>
      <c r="AN753" s="53">
        <f>SUMIFS('Capex forecast'!I$7:I$210,'Capex forecast'!$T$7:$T$210,$AF753,'Capex forecast'!$S$7:$S$210,$AH753,'Capex forecast'!$Q$7:$Q$210,"Repex")</f>
        <v>0</v>
      </c>
      <c r="AO753" s="53">
        <f>SUMIFS('Capex forecast'!J$7:J$210,'Capex forecast'!$T$7:$T$210,$AF753,'Capex forecast'!$S$7:$S$210,$AH753,'Capex forecast'!$Q$7:$Q$210,"Repex")</f>
        <v>0</v>
      </c>
      <c r="AP753" s="53">
        <f>SUMIFS('Capex forecast'!K$7:K$210,'Capex forecast'!$T$7:$T$210,$AF753,'Capex forecast'!$S$7:$S$210,$AH753,'Capex forecast'!$Q$7:$Q$210,"Repex")</f>
        <v>0</v>
      </c>
      <c r="AQ753" s="53">
        <f>SUMIFS('Capex forecast'!L$7:L$210,'Capex forecast'!$T$7:$T$210,$AF753,'Capex forecast'!$S$7:$S$210,$AH753,'Capex forecast'!$Q$7:$Q$210,"Repex")</f>
        <v>0</v>
      </c>
      <c r="AR753" s="53">
        <f>SUMIFS('Capex forecast'!M$7:M$210,'Capex forecast'!$T$7:$T$210,$AF753,'Capex forecast'!$S$7:$S$210,$AH753,'Capex forecast'!$Q$7:$Q$210,"Repex")</f>
        <v>0</v>
      </c>
      <c r="AS753" s="53">
        <f>SUMIFS('Capex forecast'!N$7:N$210,'Capex forecast'!$T$7:$T$210,$AF753,'Capex forecast'!$S$7:$S$210,$AH753,'Capex forecast'!$Q$7:$Q$210,"Repex")</f>
        <v>0</v>
      </c>
    </row>
    <row r="754" spans="2:45" ht="15">
      <c r="B754" s="6" t="s">
        <v>636</v>
      </c>
      <c r="C754" s="6" t="str">
        <f>INDEX('Raw demand forecast'!$M$7:$M$5830,MATCH($B754,'Raw demand forecast'!$B$7:$B$5830,0))</f>
        <v>Yes</v>
      </c>
      <c r="D754" s="6" t="str">
        <f>IF(COUNTIF($B$93:B754,$B754) = 1, "LV", IF(COUNTIF($B$93:B754,$B754) = 2, "HV", "ST"))</f>
        <v>ST</v>
      </c>
      <c r="E754" s="6" t="str">
        <f>INDEX('Demand forecast and growth rate'!$E$7:$E$273,MATCH($B754,'Demand forecast and growth rate'!$B$7:$B$273,0))</f>
        <v>Steady/falling</v>
      </c>
      <c r="F754" s="32">
        <f>SUMIFS('Capex forecast'!E$7:E$210,'Capex forecast'!$T$7:$T$210,'Allocation of site-spec costs'!$B754,'Capex forecast'!$S$7:$S$210,'Allocation of site-spec costs'!$D754,'Capex forecast'!$Q$7:$Q$210,"Customer Connection")</f>
        <v>0</v>
      </c>
      <c r="G754" s="32">
        <f>SUMIFS('Capex forecast'!F$7:F$210,'Capex forecast'!$T$7:$T$210,'Allocation of site-spec costs'!$B754,'Capex forecast'!$S$7:$S$210,'Allocation of site-spec costs'!$D754,'Capex forecast'!$Q$7:$Q$210,"Customer Connection")</f>
        <v>0</v>
      </c>
      <c r="H754" s="32">
        <f>SUMIFS('Capex forecast'!G$7:G$210,'Capex forecast'!$T$7:$T$210,'Allocation of site-spec costs'!$B754,'Capex forecast'!$S$7:$S$210,'Allocation of site-spec costs'!$D754,'Capex forecast'!$Q$7:$Q$210,"Customer Connection")</f>
        <v>0</v>
      </c>
      <c r="I754" s="32">
        <f>SUMIFS('Capex forecast'!H$7:H$210,'Capex forecast'!$T$7:$T$210,'Allocation of site-spec costs'!$B754,'Capex forecast'!$S$7:$S$210,'Allocation of site-spec costs'!$D754,'Capex forecast'!$Q$7:$Q$210,"Customer Connection")</f>
        <v>0</v>
      </c>
      <c r="J754" s="32">
        <f>SUMIFS('Capex forecast'!I$7:I$210,'Capex forecast'!$T$7:$T$210,'Allocation of site-spec costs'!$B754,'Capex forecast'!$S$7:$S$210,'Allocation of site-spec costs'!$D754,'Capex forecast'!$Q$7:$Q$210,"Customer Connection")</f>
        <v>0</v>
      </c>
      <c r="K754" s="32">
        <f>SUMIFS('Capex forecast'!J$7:J$210,'Capex forecast'!$T$7:$T$210,'Allocation of site-spec costs'!$B754,'Capex forecast'!$S$7:$S$210,'Allocation of site-spec costs'!$D754,'Capex forecast'!$Q$7:$Q$210,"Customer Connection")</f>
        <v>0</v>
      </c>
      <c r="L754" s="32">
        <f>SUMIFS('Capex forecast'!K$7:K$210,'Capex forecast'!$T$7:$T$210,'Allocation of site-spec costs'!$B754,'Capex forecast'!$S$7:$S$210,'Allocation of site-spec costs'!$D754,'Capex forecast'!$Q$7:$Q$210,"Customer Connection")</f>
        <v>0</v>
      </c>
      <c r="M754" s="32">
        <f>SUMIFS('Capex forecast'!L$7:L$210,'Capex forecast'!$T$7:$T$210,'Allocation of site-spec costs'!$B754,'Capex forecast'!$S$7:$S$210,'Allocation of site-spec costs'!$D754,'Capex forecast'!$Q$7:$Q$210,"Customer Connection")</f>
        <v>0</v>
      </c>
      <c r="N754" s="32">
        <f>SUMIFS('Capex forecast'!M$7:M$210,'Capex forecast'!$T$7:$T$210,'Allocation of site-spec costs'!$B754,'Capex forecast'!$S$7:$S$210,'Allocation of site-spec costs'!$D754,'Capex forecast'!$Q$7:$Q$210,"Customer Connection")</f>
        <v>0</v>
      </c>
      <c r="O754" s="32">
        <f>SUMIFS('Capex forecast'!N$7:N$210,'Capex forecast'!$T$7:$T$210,'Allocation of site-spec costs'!$B754,'Capex forecast'!$S$7:$S$210,'Allocation of site-spec costs'!$D754,'Capex forecast'!$Q$7:$Q$210,"Customer Connection")</f>
        <v>0</v>
      </c>
      <c r="Q754" s="6" t="s">
        <v>636</v>
      </c>
      <c r="R754" s="6" t="str">
        <f>INDEX('Raw demand forecast'!$M$7:$M$5830,MATCH($Q754,'Raw demand forecast'!$B$7:$B$5830,0))</f>
        <v>Yes</v>
      </c>
      <c r="S754" s="6" t="str">
        <f>IF(COUNTIF($Q$93:Q754,$B754) = 1, "LV", IF(COUNTIF($Q$93:Q754,$B754) = 2, "HV", "ST"))</f>
        <v>ST</v>
      </c>
      <c r="T754" s="6" t="str">
        <f>INDEX('Demand forecast and growth rate'!$E$7:$E$273,MATCH($Q754,'Demand forecast and growth rate'!$B$7:$B$273,0))</f>
        <v>Steady/falling</v>
      </c>
      <c r="U754" s="32">
        <f>SUMIFS('Capex forecast'!E$7:E$210,'Capex forecast'!$T$7:$T$210,$Q754,'Capex forecast'!$S$7:$S$210,$S754,'Capex forecast'!$Q$7:$Q$210,"Augex")</f>
        <v>0</v>
      </c>
      <c r="V754" s="32">
        <f>SUMIFS('Capex forecast'!F$7:F$210,'Capex forecast'!$T$7:$T$210,$Q754,'Capex forecast'!$S$7:$S$210,$S754,'Capex forecast'!$Q$7:$Q$210,"Augex")</f>
        <v>0</v>
      </c>
      <c r="W754" s="32">
        <f>SUMIFS('Capex forecast'!G$7:G$210,'Capex forecast'!$T$7:$T$210,$Q754,'Capex forecast'!$S$7:$S$210,$S754,'Capex forecast'!$Q$7:$Q$210,"Augex")</f>
        <v>0</v>
      </c>
      <c r="X754" s="32">
        <f>SUMIFS('Capex forecast'!H$7:H$210,'Capex forecast'!$T$7:$T$210,$Q754,'Capex forecast'!$S$7:$S$210,$S754,'Capex forecast'!$Q$7:$Q$210,"Augex")</f>
        <v>0</v>
      </c>
      <c r="Y754" s="32">
        <f>SUMIFS('Capex forecast'!I$7:I$210,'Capex forecast'!$T$7:$T$210,$Q754,'Capex forecast'!$S$7:$S$210,$S754,'Capex forecast'!$Q$7:$Q$210,"Augex")</f>
        <v>0</v>
      </c>
      <c r="Z754" s="32">
        <f>SUMIFS('Capex forecast'!J$7:J$210,'Capex forecast'!$T$7:$T$210,$Q754,'Capex forecast'!$S$7:$S$210,$S754,'Capex forecast'!$Q$7:$Q$210,"Augex")</f>
        <v>0</v>
      </c>
      <c r="AA754" s="32">
        <f>SUMIFS('Capex forecast'!K$7:K$210,'Capex forecast'!$T$7:$T$210,$Q754,'Capex forecast'!$S$7:$S$210,$S754,'Capex forecast'!$Q$7:$Q$210,"Augex")</f>
        <v>0</v>
      </c>
      <c r="AB754" s="32">
        <f>SUMIFS('Capex forecast'!L$7:L$210,'Capex forecast'!$T$7:$T$210,$Q754,'Capex forecast'!$S$7:$S$210,$S754,'Capex forecast'!$Q$7:$Q$210,"Augex")</f>
        <v>0</v>
      </c>
      <c r="AC754" s="32">
        <f>SUMIFS('Capex forecast'!M$7:M$210,'Capex forecast'!$T$7:$T$210,$Q754,'Capex forecast'!$S$7:$S$210,$S754,'Capex forecast'!$Q$7:$Q$210,"Augex")</f>
        <v>0</v>
      </c>
      <c r="AD754" s="32">
        <f>SUMIFS('Capex forecast'!N$7:N$210,'Capex forecast'!$T$7:$T$210,$Q754,'Capex forecast'!$S$7:$S$210,$S754,'Capex forecast'!$Q$7:$Q$210,"Augex")</f>
        <v>0</v>
      </c>
      <c r="AF754" s="6" t="s">
        <v>636</v>
      </c>
      <c r="AG754" s="6" t="str">
        <f>INDEX('Raw demand forecast'!$M$7:$M$5830,MATCH($Q754,'Raw demand forecast'!$B$7:$B$5830,0))</f>
        <v>Yes</v>
      </c>
      <c r="AH754" s="6" t="str">
        <f>IF(COUNTIF($AF$93:AF754,$B754) = 1, "LV", IF(COUNTIF($AF$93:AF754,$B754) = 2, "HV", "ST"))</f>
        <v>ST</v>
      </c>
      <c r="AI754" s="6" t="str">
        <f>INDEX('Demand forecast and growth rate'!$E$7:$E$273,MATCH($Q754,'Demand forecast and growth rate'!$B$7:$B$273,0))</f>
        <v>Steady/falling</v>
      </c>
      <c r="AJ754" s="53">
        <f>SUMIFS('Capex forecast'!E$7:E$210,'Capex forecast'!$T$7:$T$210,$AF754,'Capex forecast'!$S$7:$S$210,$AH754,'Capex forecast'!$Q$7:$Q$210,"Repex")</f>
        <v>0</v>
      </c>
      <c r="AK754" s="53">
        <f>SUMIFS('Capex forecast'!F$7:F$210,'Capex forecast'!$T$7:$T$210,$AF754,'Capex forecast'!$S$7:$S$210,$AH754,'Capex forecast'!$Q$7:$Q$210,"Repex")</f>
        <v>0</v>
      </c>
      <c r="AL754" s="53">
        <f>SUMIFS('Capex forecast'!G$7:G$210,'Capex forecast'!$T$7:$T$210,$AF754,'Capex forecast'!$S$7:$S$210,$AH754,'Capex forecast'!$Q$7:$Q$210,"Repex")</f>
        <v>0</v>
      </c>
      <c r="AM754" s="53">
        <f>SUMIFS('Capex forecast'!H$7:H$210,'Capex forecast'!$T$7:$T$210,$AF754,'Capex forecast'!$S$7:$S$210,$AH754,'Capex forecast'!$Q$7:$Q$210,"Repex")</f>
        <v>0</v>
      </c>
      <c r="AN754" s="53">
        <f>SUMIFS('Capex forecast'!I$7:I$210,'Capex forecast'!$T$7:$T$210,$AF754,'Capex forecast'!$S$7:$S$210,$AH754,'Capex forecast'!$Q$7:$Q$210,"Repex")</f>
        <v>0</v>
      </c>
      <c r="AO754" s="53">
        <f>SUMIFS('Capex forecast'!J$7:J$210,'Capex forecast'!$T$7:$T$210,$AF754,'Capex forecast'!$S$7:$S$210,$AH754,'Capex forecast'!$Q$7:$Q$210,"Repex")</f>
        <v>0</v>
      </c>
      <c r="AP754" s="53">
        <f>SUMIFS('Capex forecast'!K$7:K$210,'Capex forecast'!$T$7:$T$210,$AF754,'Capex forecast'!$S$7:$S$210,$AH754,'Capex forecast'!$Q$7:$Q$210,"Repex")</f>
        <v>0</v>
      </c>
      <c r="AQ754" s="53">
        <f>SUMIFS('Capex forecast'!L$7:L$210,'Capex forecast'!$T$7:$T$210,$AF754,'Capex forecast'!$S$7:$S$210,$AH754,'Capex forecast'!$Q$7:$Q$210,"Repex")</f>
        <v>0</v>
      </c>
      <c r="AR754" s="53">
        <f>SUMIFS('Capex forecast'!M$7:M$210,'Capex forecast'!$T$7:$T$210,$AF754,'Capex forecast'!$S$7:$S$210,$AH754,'Capex forecast'!$Q$7:$Q$210,"Repex")</f>
        <v>0</v>
      </c>
      <c r="AS754" s="53">
        <f>SUMIFS('Capex forecast'!N$7:N$210,'Capex forecast'!$T$7:$T$210,$AF754,'Capex forecast'!$S$7:$S$210,$AH754,'Capex forecast'!$Q$7:$Q$210,"Repex")</f>
        <v>0</v>
      </c>
    </row>
    <row r="755" spans="2:45" ht="15">
      <c r="B755" s="6" t="s">
        <v>46</v>
      </c>
      <c r="C755" s="6" t="str">
        <f>INDEX('Raw demand forecast'!$M$7:$M$5830,MATCH($B755,'Raw demand forecast'!$B$7:$B$5830,0))</f>
        <v>No</v>
      </c>
      <c r="D755" s="6" t="str">
        <f>IF(COUNTIF($B$93:B755,$B755) = 1, "LV", IF(COUNTIF($B$93:B755,$B755) = 2, "HV", "ST"))</f>
        <v>ST</v>
      </c>
      <c r="E755" s="6" t="str">
        <f>INDEX('Demand forecast and growth rate'!$E$7:$E$273,MATCH($B755,'Demand forecast and growth rate'!$B$7:$B$273,0))</f>
        <v>Small growth</v>
      </c>
      <c r="F755" s="32">
        <f>SUMIFS('Capex forecast'!E$7:E$210,'Capex forecast'!$T$7:$T$210,'Allocation of site-spec costs'!$B755,'Capex forecast'!$S$7:$S$210,'Allocation of site-spec costs'!$D755,'Capex forecast'!$Q$7:$Q$210,"Customer Connection")</f>
        <v>0</v>
      </c>
      <c r="G755" s="32">
        <f>SUMIFS('Capex forecast'!F$7:F$210,'Capex forecast'!$T$7:$T$210,'Allocation of site-spec costs'!$B755,'Capex forecast'!$S$7:$S$210,'Allocation of site-spec costs'!$D755,'Capex forecast'!$Q$7:$Q$210,"Customer Connection")</f>
        <v>0</v>
      </c>
      <c r="H755" s="32">
        <f>SUMIFS('Capex forecast'!G$7:G$210,'Capex forecast'!$T$7:$T$210,'Allocation of site-spec costs'!$B755,'Capex forecast'!$S$7:$S$210,'Allocation of site-spec costs'!$D755,'Capex forecast'!$Q$7:$Q$210,"Customer Connection")</f>
        <v>0</v>
      </c>
      <c r="I755" s="32">
        <f>SUMIFS('Capex forecast'!H$7:H$210,'Capex forecast'!$T$7:$T$210,'Allocation of site-spec costs'!$B755,'Capex forecast'!$S$7:$S$210,'Allocation of site-spec costs'!$D755,'Capex forecast'!$Q$7:$Q$210,"Customer Connection")</f>
        <v>0</v>
      </c>
      <c r="J755" s="32">
        <f>SUMIFS('Capex forecast'!I$7:I$210,'Capex forecast'!$T$7:$T$210,'Allocation of site-spec costs'!$B755,'Capex forecast'!$S$7:$S$210,'Allocation of site-spec costs'!$D755,'Capex forecast'!$Q$7:$Q$210,"Customer Connection")</f>
        <v>0</v>
      </c>
      <c r="K755" s="32">
        <f>SUMIFS('Capex forecast'!J$7:J$210,'Capex forecast'!$T$7:$T$210,'Allocation of site-spec costs'!$B755,'Capex forecast'!$S$7:$S$210,'Allocation of site-spec costs'!$D755,'Capex forecast'!$Q$7:$Q$210,"Customer Connection")</f>
        <v>0</v>
      </c>
      <c r="L755" s="32">
        <f>SUMIFS('Capex forecast'!K$7:K$210,'Capex forecast'!$T$7:$T$210,'Allocation of site-spec costs'!$B755,'Capex forecast'!$S$7:$S$210,'Allocation of site-spec costs'!$D755,'Capex forecast'!$Q$7:$Q$210,"Customer Connection")</f>
        <v>0</v>
      </c>
      <c r="M755" s="32">
        <f>SUMIFS('Capex forecast'!L$7:L$210,'Capex forecast'!$T$7:$T$210,'Allocation of site-spec costs'!$B755,'Capex forecast'!$S$7:$S$210,'Allocation of site-spec costs'!$D755,'Capex forecast'!$Q$7:$Q$210,"Customer Connection")</f>
        <v>0</v>
      </c>
      <c r="N755" s="32">
        <f>SUMIFS('Capex forecast'!M$7:M$210,'Capex forecast'!$T$7:$T$210,'Allocation of site-spec costs'!$B755,'Capex forecast'!$S$7:$S$210,'Allocation of site-spec costs'!$D755,'Capex forecast'!$Q$7:$Q$210,"Customer Connection")</f>
        <v>0</v>
      </c>
      <c r="O755" s="32">
        <f>SUMIFS('Capex forecast'!N$7:N$210,'Capex forecast'!$T$7:$T$210,'Allocation of site-spec costs'!$B755,'Capex forecast'!$S$7:$S$210,'Allocation of site-spec costs'!$D755,'Capex forecast'!$Q$7:$Q$210,"Customer Connection")</f>
        <v>0</v>
      </c>
      <c r="Q755" s="6" t="s">
        <v>46</v>
      </c>
      <c r="R755" s="6" t="str">
        <f>INDEX('Raw demand forecast'!$M$7:$M$5830,MATCH($Q755,'Raw demand forecast'!$B$7:$B$5830,0))</f>
        <v>No</v>
      </c>
      <c r="S755" s="6" t="str">
        <f>IF(COUNTIF($Q$93:Q755,$B755) = 1, "LV", IF(COUNTIF($Q$93:Q755,$B755) = 2, "HV", "ST"))</f>
        <v>ST</v>
      </c>
      <c r="T755" s="6" t="str">
        <f>INDEX('Demand forecast and growth rate'!$E$7:$E$273,MATCH($Q755,'Demand forecast and growth rate'!$B$7:$B$273,0))</f>
        <v>Small growth</v>
      </c>
      <c r="U755" s="32">
        <f>SUMIFS('Capex forecast'!E$7:E$210,'Capex forecast'!$T$7:$T$210,$Q755,'Capex forecast'!$S$7:$S$210,$S755,'Capex forecast'!$Q$7:$Q$210,"Augex")</f>
        <v>0</v>
      </c>
      <c r="V755" s="32">
        <f>SUMIFS('Capex forecast'!F$7:F$210,'Capex forecast'!$T$7:$T$210,$Q755,'Capex forecast'!$S$7:$S$210,$S755,'Capex forecast'!$Q$7:$Q$210,"Augex")</f>
        <v>0</v>
      </c>
      <c r="W755" s="32">
        <f>SUMIFS('Capex forecast'!G$7:G$210,'Capex forecast'!$T$7:$T$210,$Q755,'Capex forecast'!$S$7:$S$210,$S755,'Capex forecast'!$Q$7:$Q$210,"Augex")</f>
        <v>0</v>
      </c>
      <c r="X755" s="32">
        <f>SUMIFS('Capex forecast'!H$7:H$210,'Capex forecast'!$T$7:$T$210,$Q755,'Capex forecast'!$S$7:$S$210,$S755,'Capex forecast'!$Q$7:$Q$210,"Augex")</f>
        <v>0</v>
      </c>
      <c r="Y755" s="32">
        <f>SUMIFS('Capex forecast'!I$7:I$210,'Capex forecast'!$T$7:$T$210,$Q755,'Capex forecast'!$S$7:$S$210,$S755,'Capex forecast'!$Q$7:$Q$210,"Augex")</f>
        <v>0</v>
      </c>
      <c r="Z755" s="32">
        <f>SUMIFS('Capex forecast'!J$7:J$210,'Capex forecast'!$T$7:$T$210,$Q755,'Capex forecast'!$S$7:$S$210,$S755,'Capex forecast'!$Q$7:$Q$210,"Augex")</f>
        <v>0</v>
      </c>
      <c r="AA755" s="32">
        <f>SUMIFS('Capex forecast'!K$7:K$210,'Capex forecast'!$T$7:$T$210,$Q755,'Capex forecast'!$S$7:$S$210,$S755,'Capex forecast'!$Q$7:$Q$210,"Augex")</f>
        <v>0</v>
      </c>
      <c r="AB755" s="32">
        <f>SUMIFS('Capex forecast'!L$7:L$210,'Capex forecast'!$T$7:$T$210,$Q755,'Capex forecast'!$S$7:$S$210,$S755,'Capex forecast'!$Q$7:$Q$210,"Augex")</f>
        <v>0</v>
      </c>
      <c r="AC755" s="32">
        <f>SUMIFS('Capex forecast'!M$7:M$210,'Capex forecast'!$T$7:$T$210,$Q755,'Capex forecast'!$S$7:$S$210,$S755,'Capex forecast'!$Q$7:$Q$210,"Augex")</f>
        <v>0</v>
      </c>
      <c r="AD755" s="32">
        <f>SUMIFS('Capex forecast'!N$7:N$210,'Capex forecast'!$T$7:$T$210,$Q755,'Capex forecast'!$S$7:$S$210,$S755,'Capex forecast'!$Q$7:$Q$210,"Augex")</f>
        <v>0</v>
      </c>
      <c r="AF755" s="6" t="s">
        <v>46</v>
      </c>
      <c r="AG755" s="6" t="str">
        <f>INDEX('Raw demand forecast'!$M$7:$M$5830,MATCH($Q755,'Raw demand forecast'!$B$7:$B$5830,0))</f>
        <v>No</v>
      </c>
      <c r="AH755" s="6" t="str">
        <f>IF(COUNTIF($AF$93:AF755,$B755) = 1, "LV", IF(COUNTIF($AF$93:AF755,$B755) = 2, "HV", "ST"))</f>
        <v>ST</v>
      </c>
      <c r="AI755" s="6" t="str">
        <f>INDEX('Demand forecast and growth rate'!$E$7:$E$273,MATCH($Q755,'Demand forecast and growth rate'!$B$7:$B$273,0))</f>
        <v>Small growth</v>
      </c>
      <c r="AJ755" s="53">
        <f>SUMIFS('Capex forecast'!E$7:E$210,'Capex forecast'!$T$7:$T$210,$AF755,'Capex forecast'!$S$7:$S$210,$AH755,'Capex forecast'!$Q$7:$Q$210,"Repex")</f>
        <v>0</v>
      </c>
      <c r="AK755" s="53">
        <f>SUMIFS('Capex forecast'!F$7:F$210,'Capex forecast'!$T$7:$T$210,$AF755,'Capex forecast'!$S$7:$S$210,$AH755,'Capex forecast'!$Q$7:$Q$210,"Repex")</f>
        <v>0</v>
      </c>
      <c r="AL755" s="53">
        <f>SUMIFS('Capex forecast'!G$7:G$210,'Capex forecast'!$T$7:$T$210,$AF755,'Capex forecast'!$S$7:$S$210,$AH755,'Capex forecast'!$Q$7:$Q$210,"Repex")</f>
        <v>0</v>
      </c>
      <c r="AM755" s="53">
        <f>SUMIFS('Capex forecast'!H$7:H$210,'Capex forecast'!$T$7:$T$210,$AF755,'Capex forecast'!$S$7:$S$210,$AH755,'Capex forecast'!$Q$7:$Q$210,"Repex")</f>
        <v>0</v>
      </c>
      <c r="AN755" s="53">
        <f>SUMIFS('Capex forecast'!I$7:I$210,'Capex forecast'!$T$7:$T$210,$AF755,'Capex forecast'!$S$7:$S$210,$AH755,'Capex forecast'!$Q$7:$Q$210,"Repex")</f>
        <v>0</v>
      </c>
      <c r="AO755" s="53">
        <f>SUMIFS('Capex forecast'!J$7:J$210,'Capex forecast'!$T$7:$T$210,$AF755,'Capex forecast'!$S$7:$S$210,$AH755,'Capex forecast'!$Q$7:$Q$210,"Repex")</f>
        <v>0</v>
      </c>
      <c r="AP755" s="53">
        <f>SUMIFS('Capex forecast'!K$7:K$210,'Capex forecast'!$T$7:$T$210,$AF755,'Capex forecast'!$S$7:$S$210,$AH755,'Capex forecast'!$Q$7:$Q$210,"Repex")</f>
        <v>0</v>
      </c>
      <c r="AQ755" s="53">
        <f>SUMIFS('Capex forecast'!L$7:L$210,'Capex forecast'!$T$7:$T$210,$AF755,'Capex forecast'!$S$7:$S$210,$AH755,'Capex forecast'!$Q$7:$Q$210,"Repex")</f>
        <v>0</v>
      </c>
      <c r="AR755" s="53">
        <f>SUMIFS('Capex forecast'!M$7:M$210,'Capex forecast'!$T$7:$T$210,$AF755,'Capex forecast'!$S$7:$S$210,$AH755,'Capex forecast'!$Q$7:$Q$210,"Repex")</f>
        <v>0</v>
      </c>
      <c r="AS755" s="53">
        <f>SUMIFS('Capex forecast'!N$7:N$210,'Capex forecast'!$T$7:$T$210,$AF755,'Capex forecast'!$S$7:$S$210,$AH755,'Capex forecast'!$Q$7:$Q$210,"Repex")</f>
        <v>0</v>
      </c>
    </row>
    <row r="756" spans="2:45" ht="15">
      <c r="B756" s="6" t="s">
        <v>72</v>
      </c>
      <c r="C756" s="6" t="str">
        <f>INDEX('Raw demand forecast'!$M$7:$M$5830,MATCH($B756,'Raw demand forecast'!$B$7:$B$5830,0))</f>
        <v>No</v>
      </c>
      <c r="D756" s="6" t="str">
        <f>IF(COUNTIF($B$93:B756,$B756) = 1, "LV", IF(COUNTIF($B$93:B756,$B756) = 2, "HV", "ST"))</f>
        <v>ST</v>
      </c>
      <c r="E756" s="6" t="str">
        <f>INDEX('Demand forecast and growth rate'!$E$7:$E$273,MATCH($B756,'Demand forecast and growth rate'!$B$7:$B$273,0))</f>
        <v>Steady/falling</v>
      </c>
      <c r="F756" s="32">
        <f>SUMIFS('Capex forecast'!E$7:E$210,'Capex forecast'!$T$7:$T$210,'Allocation of site-spec costs'!$B756,'Capex forecast'!$S$7:$S$210,'Allocation of site-spec costs'!$D756,'Capex forecast'!$Q$7:$Q$210,"Customer Connection")</f>
        <v>0</v>
      </c>
      <c r="G756" s="32">
        <f>SUMIFS('Capex forecast'!F$7:F$210,'Capex forecast'!$T$7:$T$210,'Allocation of site-spec costs'!$B756,'Capex forecast'!$S$7:$S$210,'Allocation of site-spec costs'!$D756,'Capex forecast'!$Q$7:$Q$210,"Customer Connection")</f>
        <v>0</v>
      </c>
      <c r="H756" s="32">
        <f>SUMIFS('Capex forecast'!G$7:G$210,'Capex forecast'!$T$7:$T$210,'Allocation of site-spec costs'!$B756,'Capex forecast'!$S$7:$S$210,'Allocation of site-spec costs'!$D756,'Capex forecast'!$Q$7:$Q$210,"Customer Connection")</f>
        <v>0</v>
      </c>
      <c r="I756" s="32">
        <f>SUMIFS('Capex forecast'!H$7:H$210,'Capex forecast'!$T$7:$T$210,'Allocation of site-spec costs'!$B756,'Capex forecast'!$S$7:$S$210,'Allocation of site-spec costs'!$D756,'Capex forecast'!$Q$7:$Q$210,"Customer Connection")</f>
        <v>0</v>
      </c>
      <c r="J756" s="32">
        <f>SUMIFS('Capex forecast'!I$7:I$210,'Capex forecast'!$T$7:$T$210,'Allocation of site-spec costs'!$B756,'Capex forecast'!$S$7:$S$210,'Allocation of site-spec costs'!$D756,'Capex forecast'!$Q$7:$Q$210,"Customer Connection")</f>
        <v>0</v>
      </c>
      <c r="K756" s="32">
        <f>SUMIFS('Capex forecast'!J$7:J$210,'Capex forecast'!$T$7:$T$210,'Allocation of site-spec costs'!$B756,'Capex forecast'!$S$7:$S$210,'Allocation of site-spec costs'!$D756,'Capex forecast'!$Q$7:$Q$210,"Customer Connection")</f>
        <v>0</v>
      </c>
      <c r="L756" s="32">
        <f>SUMIFS('Capex forecast'!K$7:K$210,'Capex forecast'!$T$7:$T$210,'Allocation of site-spec costs'!$B756,'Capex forecast'!$S$7:$S$210,'Allocation of site-spec costs'!$D756,'Capex forecast'!$Q$7:$Q$210,"Customer Connection")</f>
        <v>0</v>
      </c>
      <c r="M756" s="32">
        <f>SUMIFS('Capex forecast'!L$7:L$210,'Capex forecast'!$T$7:$T$210,'Allocation of site-spec costs'!$B756,'Capex forecast'!$S$7:$S$210,'Allocation of site-spec costs'!$D756,'Capex forecast'!$Q$7:$Q$210,"Customer Connection")</f>
        <v>0</v>
      </c>
      <c r="N756" s="32">
        <f>SUMIFS('Capex forecast'!M$7:M$210,'Capex forecast'!$T$7:$T$210,'Allocation of site-spec costs'!$B756,'Capex forecast'!$S$7:$S$210,'Allocation of site-spec costs'!$D756,'Capex forecast'!$Q$7:$Q$210,"Customer Connection")</f>
        <v>0</v>
      </c>
      <c r="O756" s="32">
        <f>SUMIFS('Capex forecast'!N$7:N$210,'Capex forecast'!$T$7:$T$210,'Allocation of site-spec costs'!$B756,'Capex forecast'!$S$7:$S$210,'Allocation of site-spec costs'!$D756,'Capex forecast'!$Q$7:$Q$210,"Customer Connection")</f>
        <v>0</v>
      </c>
      <c r="Q756" s="6" t="s">
        <v>72</v>
      </c>
      <c r="R756" s="6" t="str">
        <f>INDEX('Raw demand forecast'!$M$7:$M$5830,MATCH($Q756,'Raw demand forecast'!$B$7:$B$5830,0))</f>
        <v>No</v>
      </c>
      <c r="S756" s="6" t="str">
        <f>IF(COUNTIF($Q$93:Q756,$B756) = 1, "LV", IF(COUNTIF($Q$93:Q756,$B756) = 2, "HV", "ST"))</f>
        <v>ST</v>
      </c>
      <c r="T756" s="6" t="str">
        <f>INDEX('Demand forecast and growth rate'!$E$7:$E$273,MATCH($Q756,'Demand forecast and growth rate'!$B$7:$B$273,0))</f>
        <v>Steady/falling</v>
      </c>
      <c r="U756" s="32">
        <f>SUMIFS('Capex forecast'!E$7:E$210,'Capex forecast'!$T$7:$T$210,$Q756,'Capex forecast'!$S$7:$S$210,$S756,'Capex forecast'!$Q$7:$Q$210,"Augex")</f>
        <v>0</v>
      </c>
      <c r="V756" s="32">
        <f>SUMIFS('Capex forecast'!F$7:F$210,'Capex forecast'!$T$7:$T$210,$Q756,'Capex forecast'!$S$7:$S$210,$S756,'Capex forecast'!$Q$7:$Q$210,"Augex")</f>
        <v>0</v>
      </c>
      <c r="W756" s="32">
        <f>SUMIFS('Capex forecast'!G$7:G$210,'Capex forecast'!$T$7:$T$210,$Q756,'Capex forecast'!$S$7:$S$210,$S756,'Capex forecast'!$Q$7:$Q$210,"Augex")</f>
        <v>0</v>
      </c>
      <c r="X756" s="32">
        <f>SUMIFS('Capex forecast'!H$7:H$210,'Capex forecast'!$T$7:$T$210,$Q756,'Capex forecast'!$S$7:$S$210,$S756,'Capex forecast'!$Q$7:$Q$210,"Augex")</f>
        <v>0</v>
      </c>
      <c r="Y756" s="32">
        <f>SUMIFS('Capex forecast'!I$7:I$210,'Capex forecast'!$T$7:$T$210,$Q756,'Capex forecast'!$S$7:$S$210,$S756,'Capex forecast'!$Q$7:$Q$210,"Augex")</f>
        <v>0</v>
      </c>
      <c r="Z756" s="32">
        <f>SUMIFS('Capex forecast'!J$7:J$210,'Capex forecast'!$T$7:$T$210,$Q756,'Capex forecast'!$S$7:$S$210,$S756,'Capex forecast'!$Q$7:$Q$210,"Augex")</f>
        <v>0</v>
      </c>
      <c r="AA756" s="32">
        <f>SUMIFS('Capex forecast'!K$7:K$210,'Capex forecast'!$T$7:$T$210,$Q756,'Capex forecast'!$S$7:$S$210,$S756,'Capex forecast'!$Q$7:$Q$210,"Augex")</f>
        <v>0</v>
      </c>
      <c r="AB756" s="32">
        <f>SUMIFS('Capex forecast'!L$7:L$210,'Capex forecast'!$T$7:$T$210,$Q756,'Capex forecast'!$S$7:$S$210,$S756,'Capex forecast'!$Q$7:$Q$210,"Augex")</f>
        <v>0</v>
      </c>
      <c r="AC756" s="32">
        <f>SUMIFS('Capex forecast'!M$7:M$210,'Capex forecast'!$T$7:$T$210,$Q756,'Capex forecast'!$S$7:$S$210,$S756,'Capex forecast'!$Q$7:$Q$210,"Augex")</f>
        <v>0</v>
      </c>
      <c r="AD756" s="32">
        <f>SUMIFS('Capex forecast'!N$7:N$210,'Capex forecast'!$T$7:$T$210,$Q756,'Capex forecast'!$S$7:$S$210,$S756,'Capex forecast'!$Q$7:$Q$210,"Augex")</f>
        <v>0</v>
      </c>
      <c r="AF756" s="6" t="s">
        <v>72</v>
      </c>
      <c r="AG756" s="6" t="str">
        <f>INDEX('Raw demand forecast'!$M$7:$M$5830,MATCH($Q756,'Raw demand forecast'!$B$7:$B$5830,0))</f>
        <v>No</v>
      </c>
      <c r="AH756" s="6" t="str">
        <f>IF(COUNTIF($AF$93:AF756,$B756) = 1, "LV", IF(COUNTIF($AF$93:AF756,$B756) = 2, "HV", "ST"))</f>
        <v>ST</v>
      </c>
      <c r="AI756" s="6" t="str">
        <f>INDEX('Demand forecast and growth rate'!$E$7:$E$273,MATCH($Q756,'Demand forecast and growth rate'!$B$7:$B$273,0))</f>
        <v>Steady/falling</v>
      </c>
      <c r="AJ756" s="53">
        <f>SUMIFS('Capex forecast'!E$7:E$210,'Capex forecast'!$T$7:$T$210,$AF756,'Capex forecast'!$S$7:$S$210,$AH756,'Capex forecast'!$Q$7:$Q$210,"Repex")</f>
        <v>0</v>
      </c>
      <c r="AK756" s="53">
        <f>SUMIFS('Capex forecast'!F$7:F$210,'Capex forecast'!$T$7:$T$210,$AF756,'Capex forecast'!$S$7:$S$210,$AH756,'Capex forecast'!$Q$7:$Q$210,"Repex")</f>
        <v>0</v>
      </c>
      <c r="AL756" s="53">
        <f>SUMIFS('Capex forecast'!G$7:G$210,'Capex forecast'!$T$7:$T$210,$AF756,'Capex forecast'!$S$7:$S$210,$AH756,'Capex forecast'!$Q$7:$Q$210,"Repex")</f>
        <v>0</v>
      </c>
      <c r="AM756" s="53">
        <f>SUMIFS('Capex forecast'!H$7:H$210,'Capex forecast'!$T$7:$T$210,$AF756,'Capex forecast'!$S$7:$S$210,$AH756,'Capex forecast'!$Q$7:$Q$210,"Repex")</f>
        <v>0</v>
      </c>
      <c r="AN756" s="53">
        <f>SUMIFS('Capex forecast'!I$7:I$210,'Capex forecast'!$T$7:$T$210,$AF756,'Capex forecast'!$S$7:$S$210,$AH756,'Capex forecast'!$Q$7:$Q$210,"Repex")</f>
        <v>0</v>
      </c>
      <c r="AO756" s="53">
        <f>SUMIFS('Capex forecast'!J$7:J$210,'Capex forecast'!$T$7:$T$210,$AF756,'Capex forecast'!$S$7:$S$210,$AH756,'Capex forecast'!$Q$7:$Q$210,"Repex")</f>
        <v>0</v>
      </c>
      <c r="AP756" s="53">
        <f>SUMIFS('Capex forecast'!K$7:K$210,'Capex forecast'!$T$7:$T$210,$AF756,'Capex forecast'!$S$7:$S$210,$AH756,'Capex forecast'!$Q$7:$Q$210,"Repex")</f>
        <v>0</v>
      </c>
      <c r="AQ756" s="53">
        <f>SUMIFS('Capex forecast'!L$7:L$210,'Capex forecast'!$T$7:$T$210,$AF756,'Capex forecast'!$S$7:$S$210,$AH756,'Capex forecast'!$Q$7:$Q$210,"Repex")</f>
        <v>0</v>
      </c>
      <c r="AR756" s="53">
        <f>SUMIFS('Capex forecast'!M$7:M$210,'Capex forecast'!$T$7:$T$210,$AF756,'Capex forecast'!$S$7:$S$210,$AH756,'Capex forecast'!$Q$7:$Q$210,"Repex")</f>
        <v>0</v>
      </c>
      <c r="AS756" s="53">
        <f>SUMIFS('Capex forecast'!N$7:N$210,'Capex forecast'!$T$7:$T$210,$AF756,'Capex forecast'!$S$7:$S$210,$AH756,'Capex forecast'!$Q$7:$Q$210,"Repex")</f>
        <v>0</v>
      </c>
    </row>
    <row r="757" spans="2:45" ht="15">
      <c r="B757" s="6" t="s">
        <v>126</v>
      </c>
      <c r="C757" s="6" t="str">
        <f>INDEX('Raw demand forecast'!$M$7:$M$5830,MATCH($B757,'Raw demand forecast'!$B$7:$B$5830,0))</f>
        <v>No</v>
      </c>
      <c r="D757" s="6" t="str">
        <f>IF(COUNTIF($B$93:B757,$B757) = 1, "LV", IF(COUNTIF($B$93:B757,$B757) = 2, "HV", "ST"))</f>
        <v>ST</v>
      </c>
      <c r="E757" s="6" t="str">
        <f>INDEX('Demand forecast and growth rate'!$E$7:$E$273,MATCH($B757,'Demand forecast and growth rate'!$B$7:$B$273,0))</f>
        <v>Steady/falling</v>
      </c>
      <c r="F757" s="32">
        <f>SUMIFS('Capex forecast'!E$7:E$210,'Capex forecast'!$T$7:$T$210,'Allocation of site-spec costs'!$B757,'Capex forecast'!$S$7:$S$210,'Allocation of site-spec costs'!$D757,'Capex forecast'!$Q$7:$Q$210,"Customer Connection")</f>
        <v>0</v>
      </c>
      <c r="G757" s="32">
        <f>SUMIFS('Capex forecast'!F$7:F$210,'Capex forecast'!$T$7:$T$210,'Allocation of site-spec costs'!$B757,'Capex forecast'!$S$7:$S$210,'Allocation of site-spec costs'!$D757,'Capex forecast'!$Q$7:$Q$210,"Customer Connection")</f>
        <v>0</v>
      </c>
      <c r="H757" s="32">
        <f>SUMIFS('Capex forecast'!G$7:G$210,'Capex forecast'!$T$7:$T$210,'Allocation of site-spec costs'!$B757,'Capex forecast'!$S$7:$S$210,'Allocation of site-spec costs'!$D757,'Capex forecast'!$Q$7:$Q$210,"Customer Connection")</f>
        <v>0</v>
      </c>
      <c r="I757" s="32">
        <f>SUMIFS('Capex forecast'!H$7:H$210,'Capex forecast'!$T$7:$T$210,'Allocation of site-spec costs'!$B757,'Capex forecast'!$S$7:$S$210,'Allocation of site-spec costs'!$D757,'Capex forecast'!$Q$7:$Q$210,"Customer Connection")</f>
        <v>0</v>
      </c>
      <c r="J757" s="32">
        <f>SUMIFS('Capex forecast'!I$7:I$210,'Capex forecast'!$T$7:$T$210,'Allocation of site-spec costs'!$B757,'Capex forecast'!$S$7:$S$210,'Allocation of site-spec costs'!$D757,'Capex forecast'!$Q$7:$Q$210,"Customer Connection")</f>
        <v>0</v>
      </c>
      <c r="K757" s="32">
        <f>SUMIFS('Capex forecast'!J$7:J$210,'Capex forecast'!$T$7:$T$210,'Allocation of site-spec costs'!$B757,'Capex forecast'!$S$7:$S$210,'Allocation of site-spec costs'!$D757,'Capex forecast'!$Q$7:$Q$210,"Customer Connection")</f>
        <v>0</v>
      </c>
      <c r="L757" s="32">
        <f>SUMIFS('Capex forecast'!K$7:K$210,'Capex forecast'!$T$7:$T$210,'Allocation of site-spec costs'!$B757,'Capex forecast'!$S$7:$S$210,'Allocation of site-spec costs'!$D757,'Capex forecast'!$Q$7:$Q$210,"Customer Connection")</f>
        <v>0</v>
      </c>
      <c r="M757" s="32">
        <f>SUMIFS('Capex forecast'!L$7:L$210,'Capex forecast'!$T$7:$T$210,'Allocation of site-spec costs'!$B757,'Capex forecast'!$S$7:$S$210,'Allocation of site-spec costs'!$D757,'Capex forecast'!$Q$7:$Q$210,"Customer Connection")</f>
        <v>0</v>
      </c>
      <c r="N757" s="32">
        <f>SUMIFS('Capex forecast'!M$7:M$210,'Capex forecast'!$T$7:$T$210,'Allocation of site-spec costs'!$B757,'Capex forecast'!$S$7:$S$210,'Allocation of site-spec costs'!$D757,'Capex forecast'!$Q$7:$Q$210,"Customer Connection")</f>
        <v>0</v>
      </c>
      <c r="O757" s="32">
        <f>SUMIFS('Capex forecast'!N$7:N$210,'Capex forecast'!$T$7:$T$210,'Allocation of site-spec costs'!$B757,'Capex forecast'!$S$7:$S$210,'Allocation of site-spec costs'!$D757,'Capex forecast'!$Q$7:$Q$210,"Customer Connection")</f>
        <v>0</v>
      </c>
      <c r="Q757" s="6" t="s">
        <v>126</v>
      </c>
      <c r="R757" s="6" t="str">
        <f>INDEX('Raw demand forecast'!$M$7:$M$5830,MATCH($Q757,'Raw demand forecast'!$B$7:$B$5830,0))</f>
        <v>No</v>
      </c>
      <c r="S757" s="6" t="str">
        <f>IF(COUNTIF($Q$93:Q757,$B757) = 1, "LV", IF(COUNTIF($Q$93:Q757,$B757) = 2, "HV", "ST"))</f>
        <v>ST</v>
      </c>
      <c r="T757" s="6" t="str">
        <f>INDEX('Demand forecast and growth rate'!$E$7:$E$273,MATCH($Q757,'Demand forecast and growth rate'!$B$7:$B$273,0))</f>
        <v>Steady/falling</v>
      </c>
      <c r="U757" s="32">
        <f>SUMIFS('Capex forecast'!E$7:E$210,'Capex forecast'!$T$7:$T$210,$Q757,'Capex forecast'!$S$7:$S$210,$S757,'Capex forecast'!$Q$7:$Q$210,"Augex")</f>
        <v>0</v>
      </c>
      <c r="V757" s="32">
        <f>SUMIFS('Capex forecast'!F$7:F$210,'Capex forecast'!$T$7:$T$210,$Q757,'Capex forecast'!$S$7:$S$210,$S757,'Capex forecast'!$Q$7:$Q$210,"Augex")</f>
        <v>0</v>
      </c>
      <c r="W757" s="32">
        <f>SUMIFS('Capex forecast'!G$7:G$210,'Capex forecast'!$T$7:$T$210,$Q757,'Capex forecast'!$S$7:$S$210,$S757,'Capex forecast'!$Q$7:$Q$210,"Augex")</f>
        <v>0</v>
      </c>
      <c r="X757" s="32">
        <f>SUMIFS('Capex forecast'!H$7:H$210,'Capex forecast'!$T$7:$T$210,$Q757,'Capex forecast'!$S$7:$S$210,$S757,'Capex forecast'!$Q$7:$Q$210,"Augex")</f>
        <v>0</v>
      </c>
      <c r="Y757" s="32">
        <f>SUMIFS('Capex forecast'!I$7:I$210,'Capex forecast'!$T$7:$T$210,$Q757,'Capex forecast'!$S$7:$S$210,$S757,'Capex forecast'!$Q$7:$Q$210,"Augex")</f>
        <v>0</v>
      </c>
      <c r="Z757" s="32">
        <f>SUMIFS('Capex forecast'!J$7:J$210,'Capex forecast'!$T$7:$T$210,$Q757,'Capex forecast'!$S$7:$S$210,$S757,'Capex forecast'!$Q$7:$Q$210,"Augex")</f>
        <v>0</v>
      </c>
      <c r="AA757" s="32">
        <f>SUMIFS('Capex forecast'!K$7:K$210,'Capex forecast'!$T$7:$T$210,$Q757,'Capex forecast'!$S$7:$S$210,$S757,'Capex forecast'!$Q$7:$Q$210,"Augex")</f>
        <v>0</v>
      </c>
      <c r="AB757" s="32">
        <f>SUMIFS('Capex forecast'!L$7:L$210,'Capex forecast'!$T$7:$T$210,$Q757,'Capex forecast'!$S$7:$S$210,$S757,'Capex forecast'!$Q$7:$Q$210,"Augex")</f>
        <v>0</v>
      </c>
      <c r="AC757" s="32">
        <f>SUMIFS('Capex forecast'!M$7:M$210,'Capex forecast'!$T$7:$T$210,$Q757,'Capex forecast'!$S$7:$S$210,$S757,'Capex forecast'!$Q$7:$Q$210,"Augex")</f>
        <v>0</v>
      </c>
      <c r="AD757" s="32">
        <f>SUMIFS('Capex forecast'!N$7:N$210,'Capex forecast'!$T$7:$T$210,$Q757,'Capex forecast'!$S$7:$S$210,$S757,'Capex forecast'!$Q$7:$Q$210,"Augex")</f>
        <v>0</v>
      </c>
      <c r="AF757" s="6" t="s">
        <v>126</v>
      </c>
      <c r="AG757" s="6" t="str">
        <f>INDEX('Raw demand forecast'!$M$7:$M$5830,MATCH($Q757,'Raw demand forecast'!$B$7:$B$5830,0))</f>
        <v>No</v>
      </c>
      <c r="AH757" s="6" t="str">
        <f>IF(COUNTIF($AF$93:AF757,$B757) = 1, "LV", IF(COUNTIF($AF$93:AF757,$B757) = 2, "HV", "ST"))</f>
        <v>ST</v>
      </c>
      <c r="AI757" s="6" t="str">
        <f>INDEX('Demand forecast and growth rate'!$E$7:$E$273,MATCH($Q757,'Demand forecast and growth rate'!$B$7:$B$273,0))</f>
        <v>Steady/falling</v>
      </c>
      <c r="AJ757" s="53">
        <f>SUMIFS('Capex forecast'!E$7:E$210,'Capex forecast'!$T$7:$T$210,$AF757,'Capex forecast'!$S$7:$S$210,$AH757,'Capex forecast'!$Q$7:$Q$210,"Repex")</f>
        <v>0</v>
      </c>
      <c r="AK757" s="53">
        <f>SUMIFS('Capex forecast'!F$7:F$210,'Capex forecast'!$T$7:$T$210,$AF757,'Capex forecast'!$S$7:$S$210,$AH757,'Capex forecast'!$Q$7:$Q$210,"Repex")</f>
        <v>0</v>
      </c>
      <c r="AL757" s="53">
        <f>SUMIFS('Capex forecast'!G$7:G$210,'Capex forecast'!$T$7:$T$210,$AF757,'Capex forecast'!$S$7:$S$210,$AH757,'Capex forecast'!$Q$7:$Q$210,"Repex")</f>
        <v>0</v>
      </c>
      <c r="AM757" s="53">
        <f>SUMIFS('Capex forecast'!H$7:H$210,'Capex forecast'!$T$7:$T$210,$AF757,'Capex forecast'!$S$7:$S$210,$AH757,'Capex forecast'!$Q$7:$Q$210,"Repex")</f>
        <v>0</v>
      </c>
      <c r="AN757" s="53">
        <f>SUMIFS('Capex forecast'!I$7:I$210,'Capex forecast'!$T$7:$T$210,$AF757,'Capex forecast'!$S$7:$S$210,$AH757,'Capex forecast'!$Q$7:$Q$210,"Repex")</f>
        <v>0</v>
      </c>
      <c r="AO757" s="53">
        <f>SUMIFS('Capex forecast'!J$7:J$210,'Capex forecast'!$T$7:$T$210,$AF757,'Capex forecast'!$S$7:$S$210,$AH757,'Capex forecast'!$Q$7:$Q$210,"Repex")</f>
        <v>0</v>
      </c>
      <c r="AP757" s="53">
        <f>SUMIFS('Capex forecast'!K$7:K$210,'Capex forecast'!$T$7:$T$210,$AF757,'Capex forecast'!$S$7:$S$210,$AH757,'Capex forecast'!$Q$7:$Q$210,"Repex")</f>
        <v>0</v>
      </c>
      <c r="AQ757" s="53">
        <f>SUMIFS('Capex forecast'!L$7:L$210,'Capex forecast'!$T$7:$T$210,$AF757,'Capex forecast'!$S$7:$S$210,$AH757,'Capex forecast'!$Q$7:$Q$210,"Repex")</f>
        <v>0</v>
      </c>
      <c r="AR757" s="53">
        <f>SUMIFS('Capex forecast'!M$7:M$210,'Capex forecast'!$T$7:$T$210,$AF757,'Capex forecast'!$S$7:$S$210,$AH757,'Capex forecast'!$Q$7:$Q$210,"Repex")</f>
        <v>0</v>
      </c>
      <c r="AS757" s="53">
        <f>SUMIFS('Capex forecast'!N$7:N$210,'Capex forecast'!$T$7:$T$210,$AF757,'Capex forecast'!$S$7:$S$210,$AH757,'Capex forecast'!$Q$7:$Q$210,"Repex")</f>
        <v>0</v>
      </c>
    </row>
    <row r="758" spans="2:45" ht="15">
      <c r="B758" s="6" t="s">
        <v>611</v>
      </c>
      <c r="C758" s="6" t="str">
        <f>INDEX('Raw demand forecast'!$M$7:$M$5830,MATCH($B758,'Raw demand forecast'!$B$7:$B$5830,0))</f>
        <v>Yes</v>
      </c>
      <c r="D758" s="6" t="str">
        <f>IF(COUNTIF($B$93:B758,$B758) = 1, "LV", IF(COUNTIF($B$93:B758,$B758) = 2, "HV", "ST"))</f>
        <v>ST</v>
      </c>
      <c r="E758" s="6" t="str">
        <f>INDEX('Demand forecast and growth rate'!$E$7:$E$273,MATCH($B758,'Demand forecast and growth rate'!$B$7:$B$273,0))</f>
        <v>Steady/falling</v>
      </c>
      <c r="F758" s="32">
        <f>SUMIFS('Capex forecast'!E$7:E$210,'Capex forecast'!$T$7:$T$210,'Allocation of site-spec costs'!$B758,'Capex forecast'!$S$7:$S$210,'Allocation of site-spec costs'!$D758,'Capex forecast'!$Q$7:$Q$210,"Customer Connection")</f>
        <v>0</v>
      </c>
      <c r="G758" s="32">
        <f>SUMIFS('Capex forecast'!F$7:F$210,'Capex forecast'!$T$7:$T$210,'Allocation of site-spec costs'!$B758,'Capex forecast'!$S$7:$S$210,'Allocation of site-spec costs'!$D758,'Capex forecast'!$Q$7:$Q$210,"Customer Connection")</f>
        <v>0</v>
      </c>
      <c r="H758" s="32">
        <f>SUMIFS('Capex forecast'!G$7:G$210,'Capex forecast'!$T$7:$T$210,'Allocation of site-spec costs'!$B758,'Capex forecast'!$S$7:$S$210,'Allocation of site-spec costs'!$D758,'Capex forecast'!$Q$7:$Q$210,"Customer Connection")</f>
        <v>0</v>
      </c>
      <c r="I758" s="32">
        <f>SUMIFS('Capex forecast'!H$7:H$210,'Capex forecast'!$T$7:$T$210,'Allocation of site-spec costs'!$B758,'Capex forecast'!$S$7:$S$210,'Allocation of site-spec costs'!$D758,'Capex forecast'!$Q$7:$Q$210,"Customer Connection")</f>
        <v>0</v>
      </c>
      <c r="J758" s="32">
        <f>SUMIFS('Capex forecast'!I$7:I$210,'Capex forecast'!$T$7:$T$210,'Allocation of site-spec costs'!$B758,'Capex forecast'!$S$7:$S$210,'Allocation of site-spec costs'!$D758,'Capex forecast'!$Q$7:$Q$210,"Customer Connection")</f>
        <v>0</v>
      </c>
      <c r="K758" s="32">
        <f>SUMIFS('Capex forecast'!J$7:J$210,'Capex forecast'!$T$7:$T$210,'Allocation of site-spec costs'!$B758,'Capex forecast'!$S$7:$S$210,'Allocation of site-spec costs'!$D758,'Capex forecast'!$Q$7:$Q$210,"Customer Connection")</f>
        <v>0</v>
      </c>
      <c r="L758" s="32">
        <f>SUMIFS('Capex forecast'!K$7:K$210,'Capex forecast'!$T$7:$T$210,'Allocation of site-spec costs'!$B758,'Capex forecast'!$S$7:$S$210,'Allocation of site-spec costs'!$D758,'Capex forecast'!$Q$7:$Q$210,"Customer Connection")</f>
        <v>0</v>
      </c>
      <c r="M758" s="32">
        <f>SUMIFS('Capex forecast'!L$7:L$210,'Capex forecast'!$T$7:$T$210,'Allocation of site-spec costs'!$B758,'Capex forecast'!$S$7:$S$210,'Allocation of site-spec costs'!$D758,'Capex forecast'!$Q$7:$Q$210,"Customer Connection")</f>
        <v>0</v>
      </c>
      <c r="N758" s="32">
        <f>SUMIFS('Capex forecast'!M$7:M$210,'Capex forecast'!$T$7:$T$210,'Allocation of site-spec costs'!$B758,'Capex forecast'!$S$7:$S$210,'Allocation of site-spec costs'!$D758,'Capex forecast'!$Q$7:$Q$210,"Customer Connection")</f>
        <v>0</v>
      </c>
      <c r="O758" s="32">
        <f>SUMIFS('Capex forecast'!N$7:N$210,'Capex forecast'!$T$7:$T$210,'Allocation of site-spec costs'!$B758,'Capex forecast'!$S$7:$S$210,'Allocation of site-spec costs'!$D758,'Capex forecast'!$Q$7:$Q$210,"Customer Connection")</f>
        <v>0</v>
      </c>
      <c r="Q758" s="6" t="s">
        <v>611</v>
      </c>
      <c r="R758" s="6" t="str">
        <f>INDEX('Raw demand forecast'!$M$7:$M$5830,MATCH($Q758,'Raw demand forecast'!$B$7:$B$5830,0))</f>
        <v>Yes</v>
      </c>
      <c r="S758" s="6" t="str">
        <f>IF(COUNTIF($Q$93:Q758,$B758) = 1, "LV", IF(COUNTIF($Q$93:Q758,$B758) = 2, "HV", "ST"))</f>
        <v>ST</v>
      </c>
      <c r="T758" s="6" t="str">
        <f>INDEX('Demand forecast and growth rate'!$E$7:$E$273,MATCH($Q758,'Demand forecast and growth rate'!$B$7:$B$273,0))</f>
        <v>Steady/falling</v>
      </c>
      <c r="U758" s="32">
        <f>SUMIFS('Capex forecast'!E$7:E$210,'Capex forecast'!$T$7:$T$210,$Q758,'Capex forecast'!$S$7:$S$210,$S758,'Capex forecast'!$Q$7:$Q$210,"Augex")</f>
        <v>0</v>
      </c>
      <c r="V758" s="32">
        <f>SUMIFS('Capex forecast'!F$7:F$210,'Capex forecast'!$T$7:$T$210,$Q758,'Capex forecast'!$S$7:$S$210,$S758,'Capex forecast'!$Q$7:$Q$210,"Augex")</f>
        <v>0</v>
      </c>
      <c r="W758" s="32">
        <f>SUMIFS('Capex forecast'!G$7:G$210,'Capex forecast'!$T$7:$T$210,$Q758,'Capex forecast'!$S$7:$S$210,$S758,'Capex forecast'!$Q$7:$Q$210,"Augex")</f>
        <v>0</v>
      </c>
      <c r="X758" s="32">
        <f>SUMIFS('Capex forecast'!H$7:H$210,'Capex forecast'!$T$7:$T$210,$Q758,'Capex forecast'!$S$7:$S$210,$S758,'Capex forecast'!$Q$7:$Q$210,"Augex")</f>
        <v>0</v>
      </c>
      <c r="Y758" s="32">
        <f>SUMIFS('Capex forecast'!I$7:I$210,'Capex forecast'!$T$7:$T$210,$Q758,'Capex forecast'!$S$7:$S$210,$S758,'Capex forecast'!$Q$7:$Q$210,"Augex")</f>
        <v>0</v>
      </c>
      <c r="Z758" s="32">
        <f>SUMIFS('Capex forecast'!J$7:J$210,'Capex forecast'!$T$7:$T$210,$Q758,'Capex forecast'!$S$7:$S$210,$S758,'Capex forecast'!$Q$7:$Q$210,"Augex")</f>
        <v>0</v>
      </c>
      <c r="AA758" s="32">
        <f>SUMIFS('Capex forecast'!K$7:K$210,'Capex forecast'!$T$7:$T$210,$Q758,'Capex forecast'!$S$7:$S$210,$S758,'Capex forecast'!$Q$7:$Q$210,"Augex")</f>
        <v>0</v>
      </c>
      <c r="AB758" s="32">
        <f>SUMIFS('Capex forecast'!L$7:L$210,'Capex forecast'!$T$7:$T$210,$Q758,'Capex forecast'!$S$7:$S$210,$S758,'Capex forecast'!$Q$7:$Q$210,"Augex")</f>
        <v>0</v>
      </c>
      <c r="AC758" s="32">
        <f>SUMIFS('Capex forecast'!M$7:M$210,'Capex forecast'!$T$7:$T$210,$Q758,'Capex forecast'!$S$7:$S$210,$S758,'Capex forecast'!$Q$7:$Q$210,"Augex")</f>
        <v>0</v>
      </c>
      <c r="AD758" s="32">
        <f>SUMIFS('Capex forecast'!N$7:N$210,'Capex forecast'!$T$7:$T$210,$Q758,'Capex forecast'!$S$7:$S$210,$S758,'Capex forecast'!$Q$7:$Q$210,"Augex")</f>
        <v>0</v>
      </c>
      <c r="AF758" s="6" t="s">
        <v>611</v>
      </c>
      <c r="AG758" s="6" t="str">
        <f>INDEX('Raw demand forecast'!$M$7:$M$5830,MATCH($Q758,'Raw demand forecast'!$B$7:$B$5830,0))</f>
        <v>Yes</v>
      </c>
      <c r="AH758" s="6" t="str">
        <f>IF(COUNTIF($AF$93:AF758,$B758) = 1, "LV", IF(COUNTIF($AF$93:AF758,$B758) = 2, "HV", "ST"))</f>
        <v>ST</v>
      </c>
      <c r="AI758" s="6" t="str">
        <f>INDEX('Demand forecast and growth rate'!$E$7:$E$273,MATCH($Q758,'Demand forecast and growth rate'!$B$7:$B$273,0))</f>
        <v>Steady/falling</v>
      </c>
      <c r="AJ758" s="53">
        <f>SUMIFS('Capex forecast'!E$7:E$210,'Capex forecast'!$T$7:$T$210,$AF758,'Capex forecast'!$S$7:$S$210,$AH758,'Capex forecast'!$Q$7:$Q$210,"Repex")</f>
        <v>0</v>
      </c>
      <c r="AK758" s="53">
        <f>SUMIFS('Capex forecast'!F$7:F$210,'Capex forecast'!$T$7:$T$210,$AF758,'Capex forecast'!$S$7:$S$210,$AH758,'Capex forecast'!$Q$7:$Q$210,"Repex")</f>
        <v>0</v>
      </c>
      <c r="AL758" s="53">
        <f>SUMIFS('Capex forecast'!G$7:G$210,'Capex forecast'!$T$7:$T$210,$AF758,'Capex forecast'!$S$7:$S$210,$AH758,'Capex forecast'!$Q$7:$Q$210,"Repex")</f>
        <v>0</v>
      </c>
      <c r="AM758" s="53">
        <f>SUMIFS('Capex forecast'!H$7:H$210,'Capex forecast'!$T$7:$T$210,$AF758,'Capex forecast'!$S$7:$S$210,$AH758,'Capex forecast'!$Q$7:$Q$210,"Repex")</f>
        <v>0</v>
      </c>
      <c r="AN758" s="53">
        <f>SUMIFS('Capex forecast'!I$7:I$210,'Capex forecast'!$T$7:$T$210,$AF758,'Capex forecast'!$S$7:$S$210,$AH758,'Capex forecast'!$Q$7:$Q$210,"Repex")</f>
        <v>0</v>
      </c>
      <c r="AO758" s="53">
        <f>SUMIFS('Capex forecast'!J$7:J$210,'Capex forecast'!$T$7:$T$210,$AF758,'Capex forecast'!$S$7:$S$210,$AH758,'Capex forecast'!$Q$7:$Q$210,"Repex")</f>
        <v>0</v>
      </c>
      <c r="AP758" s="53">
        <f>SUMIFS('Capex forecast'!K$7:K$210,'Capex forecast'!$T$7:$T$210,$AF758,'Capex forecast'!$S$7:$S$210,$AH758,'Capex forecast'!$Q$7:$Q$210,"Repex")</f>
        <v>0</v>
      </c>
      <c r="AQ758" s="53">
        <f>SUMIFS('Capex forecast'!L$7:L$210,'Capex forecast'!$T$7:$T$210,$AF758,'Capex forecast'!$S$7:$S$210,$AH758,'Capex forecast'!$Q$7:$Q$210,"Repex")</f>
        <v>0</v>
      </c>
      <c r="AR758" s="53">
        <f>SUMIFS('Capex forecast'!M$7:M$210,'Capex forecast'!$T$7:$T$210,$AF758,'Capex forecast'!$S$7:$S$210,$AH758,'Capex forecast'!$Q$7:$Q$210,"Repex")</f>
        <v>0</v>
      </c>
      <c r="AS758" s="53">
        <f>SUMIFS('Capex forecast'!N$7:N$210,'Capex forecast'!$T$7:$T$210,$AF758,'Capex forecast'!$S$7:$S$210,$AH758,'Capex forecast'!$Q$7:$Q$210,"Repex")</f>
        <v>0</v>
      </c>
    </row>
    <row r="759" spans="2:45" ht="15">
      <c r="B759" s="6" t="s">
        <v>155</v>
      </c>
      <c r="C759" s="6" t="str">
        <f>INDEX('Raw demand forecast'!$M$7:$M$5830,MATCH($B759,'Raw demand forecast'!$B$7:$B$5830,0))</f>
        <v>No</v>
      </c>
      <c r="D759" s="6" t="str">
        <f>IF(COUNTIF($B$93:B759,$B759) = 1, "LV", IF(COUNTIF($B$93:B759,$B759) = 2, "HV", "ST"))</f>
        <v>ST</v>
      </c>
      <c r="E759" s="6" t="str">
        <f>INDEX('Demand forecast and growth rate'!$E$7:$E$273,MATCH($B759,'Demand forecast and growth rate'!$B$7:$B$273,0))</f>
        <v>Steady/falling</v>
      </c>
      <c r="F759" s="32">
        <f>SUMIFS('Capex forecast'!E$7:E$210,'Capex forecast'!$T$7:$T$210,'Allocation of site-spec costs'!$B759,'Capex forecast'!$S$7:$S$210,'Allocation of site-spec costs'!$D759,'Capex forecast'!$Q$7:$Q$210,"Customer Connection")</f>
        <v>0</v>
      </c>
      <c r="G759" s="32">
        <f>SUMIFS('Capex forecast'!F$7:F$210,'Capex forecast'!$T$7:$T$210,'Allocation of site-spec costs'!$B759,'Capex forecast'!$S$7:$S$210,'Allocation of site-spec costs'!$D759,'Capex forecast'!$Q$7:$Q$210,"Customer Connection")</f>
        <v>0</v>
      </c>
      <c r="H759" s="32">
        <f>SUMIFS('Capex forecast'!G$7:G$210,'Capex forecast'!$T$7:$T$210,'Allocation of site-spec costs'!$B759,'Capex forecast'!$S$7:$S$210,'Allocation of site-spec costs'!$D759,'Capex forecast'!$Q$7:$Q$210,"Customer Connection")</f>
        <v>0</v>
      </c>
      <c r="I759" s="32">
        <f>SUMIFS('Capex forecast'!H$7:H$210,'Capex forecast'!$T$7:$T$210,'Allocation of site-spec costs'!$B759,'Capex forecast'!$S$7:$S$210,'Allocation of site-spec costs'!$D759,'Capex forecast'!$Q$7:$Q$210,"Customer Connection")</f>
        <v>0</v>
      </c>
      <c r="J759" s="32">
        <f>SUMIFS('Capex forecast'!I$7:I$210,'Capex forecast'!$T$7:$T$210,'Allocation of site-spec costs'!$B759,'Capex forecast'!$S$7:$S$210,'Allocation of site-spec costs'!$D759,'Capex forecast'!$Q$7:$Q$210,"Customer Connection")</f>
        <v>0</v>
      </c>
      <c r="K759" s="32">
        <f>SUMIFS('Capex forecast'!J$7:J$210,'Capex forecast'!$T$7:$T$210,'Allocation of site-spec costs'!$B759,'Capex forecast'!$S$7:$S$210,'Allocation of site-spec costs'!$D759,'Capex forecast'!$Q$7:$Q$210,"Customer Connection")</f>
        <v>0</v>
      </c>
      <c r="L759" s="32">
        <f>SUMIFS('Capex forecast'!K$7:K$210,'Capex forecast'!$T$7:$T$210,'Allocation of site-spec costs'!$B759,'Capex forecast'!$S$7:$S$210,'Allocation of site-spec costs'!$D759,'Capex forecast'!$Q$7:$Q$210,"Customer Connection")</f>
        <v>0</v>
      </c>
      <c r="M759" s="32">
        <f>SUMIFS('Capex forecast'!L$7:L$210,'Capex forecast'!$T$7:$T$210,'Allocation of site-spec costs'!$B759,'Capex forecast'!$S$7:$S$210,'Allocation of site-spec costs'!$D759,'Capex forecast'!$Q$7:$Q$210,"Customer Connection")</f>
        <v>0</v>
      </c>
      <c r="N759" s="32">
        <f>SUMIFS('Capex forecast'!M$7:M$210,'Capex forecast'!$T$7:$T$210,'Allocation of site-spec costs'!$B759,'Capex forecast'!$S$7:$S$210,'Allocation of site-spec costs'!$D759,'Capex forecast'!$Q$7:$Q$210,"Customer Connection")</f>
        <v>0</v>
      </c>
      <c r="O759" s="32">
        <f>SUMIFS('Capex forecast'!N$7:N$210,'Capex forecast'!$T$7:$T$210,'Allocation of site-spec costs'!$B759,'Capex forecast'!$S$7:$S$210,'Allocation of site-spec costs'!$D759,'Capex forecast'!$Q$7:$Q$210,"Customer Connection")</f>
        <v>0</v>
      </c>
      <c r="Q759" s="6" t="s">
        <v>155</v>
      </c>
      <c r="R759" s="6" t="str">
        <f>INDEX('Raw demand forecast'!$M$7:$M$5830,MATCH($Q759,'Raw demand forecast'!$B$7:$B$5830,0))</f>
        <v>No</v>
      </c>
      <c r="S759" s="6" t="str">
        <f>IF(COUNTIF($Q$93:Q759,$B759) = 1, "LV", IF(COUNTIF($Q$93:Q759,$B759) = 2, "HV", "ST"))</f>
        <v>ST</v>
      </c>
      <c r="T759" s="6" t="str">
        <f>INDEX('Demand forecast and growth rate'!$E$7:$E$273,MATCH($Q759,'Demand forecast and growth rate'!$B$7:$B$273,0))</f>
        <v>Steady/falling</v>
      </c>
      <c r="U759" s="32">
        <f>SUMIFS('Capex forecast'!E$7:E$210,'Capex forecast'!$T$7:$T$210,$Q759,'Capex forecast'!$S$7:$S$210,$S759,'Capex forecast'!$Q$7:$Q$210,"Augex")</f>
        <v>0</v>
      </c>
      <c r="V759" s="32">
        <f>SUMIFS('Capex forecast'!F$7:F$210,'Capex forecast'!$T$7:$T$210,$Q759,'Capex forecast'!$S$7:$S$210,$S759,'Capex forecast'!$Q$7:$Q$210,"Augex")</f>
        <v>0</v>
      </c>
      <c r="W759" s="32">
        <f>SUMIFS('Capex forecast'!G$7:G$210,'Capex forecast'!$T$7:$T$210,$Q759,'Capex forecast'!$S$7:$S$210,$S759,'Capex forecast'!$Q$7:$Q$210,"Augex")</f>
        <v>0</v>
      </c>
      <c r="X759" s="32">
        <f>SUMIFS('Capex forecast'!H$7:H$210,'Capex forecast'!$T$7:$T$210,$Q759,'Capex forecast'!$S$7:$S$210,$S759,'Capex forecast'!$Q$7:$Q$210,"Augex")</f>
        <v>0</v>
      </c>
      <c r="Y759" s="32">
        <f>SUMIFS('Capex forecast'!I$7:I$210,'Capex forecast'!$T$7:$T$210,$Q759,'Capex forecast'!$S$7:$S$210,$S759,'Capex forecast'!$Q$7:$Q$210,"Augex")</f>
        <v>0</v>
      </c>
      <c r="Z759" s="32">
        <f>SUMIFS('Capex forecast'!J$7:J$210,'Capex forecast'!$T$7:$T$210,$Q759,'Capex forecast'!$S$7:$S$210,$S759,'Capex forecast'!$Q$7:$Q$210,"Augex")</f>
        <v>0</v>
      </c>
      <c r="AA759" s="32">
        <f>SUMIFS('Capex forecast'!K$7:K$210,'Capex forecast'!$T$7:$T$210,$Q759,'Capex forecast'!$S$7:$S$210,$S759,'Capex forecast'!$Q$7:$Q$210,"Augex")</f>
        <v>0</v>
      </c>
      <c r="AB759" s="32">
        <f>SUMIFS('Capex forecast'!L$7:L$210,'Capex forecast'!$T$7:$T$210,$Q759,'Capex forecast'!$S$7:$S$210,$S759,'Capex forecast'!$Q$7:$Q$210,"Augex")</f>
        <v>0</v>
      </c>
      <c r="AC759" s="32">
        <f>SUMIFS('Capex forecast'!M$7:M$210,'Capex forecast'!$T$7:$T$210,$Q759,'Capex forecast'!$S$7:$S$210,$S759,'Capex forecast'!$Q$7:$Q$210,"Augex")</f>
        <v>0</v>
      </c>
      <c r="AD759" s="32">
        <f>SUMIFS('Capex forecast'!N$7:N$210,'Capex forecast'!$T$7:$T$210,$Q759,'Capex forecast'!$S$7:$S$210,$S759,'Capex forecast'!$Q$7:$Q$210,"Augex")</f>
        <v>0</v>
      </c>
      <c r="AF759" s="6" t="s">
        <v>155</v>
      </c>
      <c r="AG759" s="6" t="str">
        <f>INDEX('Raw demand forecast'!$M$7:$M$5830,MATCH($Q759,'Raw demand forecast'!$B$7:$B$5830,0))</f>
        <v>No</v>
      </c>
      <c r="AH759" s="6" t="str">
        <f>IF(COUNTIF($AF$93:AF759,$B759) = 1, "LV", IF(COUNTIF($AF$93:AF759,$B759) = 2, "HV", "ST"))</f>
        <v>ST</v>
      </c>
      <c r="AI759" s="6" t="str">
        <f>INDEX('Demand forecast and growth rate'!$E$7:$E$273,MATCH($Q759,'Demand forecast and growth rate'!$B$7:$B$273,0))</f>
        <v>Steady/falling</v>
      </c>
      <c r="AJ759" s="53">
        <f>SUMIFS('Capex forecast'!E$7:E$210,'Capex forecast'!$T$7:$T$210,$AF759,'Capex forecast'!$S$7:$S$210,$AH759,'Capex forecast'!$Q$7:$Q$210,"Repex")</f>
        <v>0</v>
      </c>
      <c r="AK759" s="53">
        <f>SUMIFS('Capex forecast'!F$7:F$210,'Capex forecast'!$T$7:$T$210,$AF759,'Capex forecast'!$S$7:$S$210,$AH759,'Capex forecast'!$Q$7:$Q$210,"Repex")</f>
        <v>0</v>
      </c>
      <c r="AL759" s="53">
        <f>SUMIFS('Capex forecast'!G$7:G$210,'Capex forecast'!$T$7:$T$210,$AF759,'Capex forecast'!$S$7:$S$210,$AH759,'Capex forecast'!$Q$7:$Q$210,"Repex")</f>
        <v>0</v>
      </c>
      <c r="AM759" s="53">
        <f>SUMIFS('Capex forecast'!H$7:H$210,'Capex forecast'!$T$7:$T$210,$AF759,'Capex forecast'!$S$7:$S$210,$AH759,'Capex forecast'!$Q$7:$Q$210,"Repex")</f>
        <v>0</v>
      </c>
      <c r="AN759" s="53">
        <f>SUMIFS('Capex forecast'!I$7:I$210,'Capex forecast'!$T$7:$T$210,$AF759,'Capex forecast'!$S$7:$S$210,$AH759,'Capex forecast'!$Q$7:$Q$210,"Repex")</f>
        <v>0</v>
      </c>
      <c r="AO759" s="53">
        <f>SUMIFS('Capex forecast'!J$7:J$210,'Capex forecast'!$T$7:$T$210,$AF759,'Capex forecast'!$S$7:$S$210,$AH759,'Capex forecast'!$Q$7:$Q$210,"Repex")</f>
        <v>0</v>
      </c>
      <c r="AP759" s="53">
        <f>SUMIFS('Capex forecast'!K$7:K$210,'Capex forecast'!$T$7:$T$210,$AF759,'Capex forecast'!$S$7:$S$210,$AH759,'Capex forecast'!$Q$7:$Q$210,"Repex")</f>
        <v>0</v>
      </c>
      <c r="AQ759" s="53">
        <f>SUMIFS('Capex forecast'!L$7:L$210,'Capex forecast'!$T$7:$T$210,$AF759,'Capex forecast'!$S$7:$S$210,$AH759,'Capex forecast'!$Q$7:$Q$210,"Repex")</f>
        <v>0</v>
      </c>
      <c r="AR759" s="53">
        <f>SUMIFS('Capex forecast'!M$7:M$210,'Capex forecast'!$T$7:$T$210,$AF759,'Capex forecast'!$S$7:$S$210,$AH759,'Capex forecast'!$Q$7:$Q$210,"Repex")</f>
        <v>0</v>
      </c>
      <c r="AS759" s="53">
        <f>SUMIFS('Capex forecast'!N$7:N$210,'Capex forecast'!$T$7:$T$210,$AF759,'Capex forecast'!$S$7:$S$210,$AH759,'Capex forecast'!$Q$7:$Q$210,"Repex")</f>
        <v>0</v>
      </c>
    </row>
    <row r="760" spans="2:45" ht="15">
      <c r="B760" s="6" t="s">
        <v>167</v>
      </c>
      <c r="C760" s="6" t="str">
        <f>INDEX('Raw demand forecast'!$M$7:$M$5830,MATCH($B760,'Raw demand forecast'!$B$7:$B$5830,0))</f>
        <v>No</v>
      </c>
      <c r="D760" s="6" t="str">
        <f>IF(COUNTIF($B$93:B760,$B760) = 1, "LV", IF(COUNTIF($B$93:B760,$B760) = 2, "HV", "ST"))</f>
        <v>ST</v>
      </c>
      <c r="E760" s="6" t="str">
        <f>INDEX('Demand forecast and growth rate'!$E$7:$E$273,MATCH($B760,'Demand forecast and growth rate'!$B$7:$B$273,0))</f>
        <v>Small growth</v>
      </c>
      <c r="F760" s="32">
        <f>SUMIFS('Capex forecast'!E$7:E$210,'Capex forecast'!$T$7:$T$210,'Allocation of site-spec costs'!$B760,'Capex forecast'!$S$7:$S$210,'Allocation of site-spec costs'!$D760,'Capex forecast'!$Q$7:$Q$210,"Customer Connection")</f>
        <v>0</v>
      </c>
      <c r="G760" s="32">
        <f>SUMIFS('Capex forecast'!F$7:F$210,'Capex forecast'!$T$7:$T$210,'Allocation of site-spec costs'!$B760,'Capex forecast'!$S$7:$S$210,'Allocation of site-spec costs'!$D760,'Capex forecast'!$Q$7:$Q$210,"Customer Connection")</f>
        <v>0</v>
      </c>
      <c r="H760" s="32">
        <f>SUMIFS('Capex forecast'!G$7:G$210,'Capex forecast'!$T$7:$T$210,'Allocation of site-spec costs'!$B760,'Capex forecast'!$S$7:$S$210,'Allocation of site-spec costs'!$D760,'Capex forecast'!$Q$7:$Q$210,"Customer Connection")</f>
        <v>0</v>
      </c>
      <c r="I760" s="32">
        <f>SUMIFS('Capex forecast'!H$7:H$210,'Capex forecast'!$T$7:$T$210,'Allocation of site-spec costs'!$B760,'Capex forecast'!$S$7:$S$210,'Allocation of site-spec costs'!$D760,'Capex forecast'!$Q$7:$Q$210,"Customer Connection")</f>
        <v>0</v>
      </c>
      <c r="J760" s="32">
        <f>SUMIFS('Capex forecast'!I$7:I$210,'Capex forecast'!$T$7:$T$210,'Allocation of site-spec costs'!$B760,'Capex forecast'!$S$7:$S$210,'Allocation of site-spec costs'!$D760,'Capex forecast'!$Q$7:$Q$210,"Customer Connection")</f>
        <v>0</v>
      </c>
      <c r="K760" s="32">
        <f>SUMIFS('Capex forecast'!J$7:J$210,'Capex forecast'!$T$7:$T$210,'Allocation of site-spec costs'!$B760,'Capex forecast'!$S$7:$S$210,'Allocation of site-spec costs'!$D760,'Capex forecast'!$Q$7:$Q$210,"Customer Connection")</f>
        <v>0</v>
      </c>
      <c r="L760" s="32">
        <f>SUMIFS('Capex forecast'!K$7:K$210,'Capex forecast'!$T$7:$T$210,'Allocation of site-spec costs'!$B760,'Capex forecast'!$S$7:$S$210,'Allocation of site-spec costs'!$D760,'Capex forecast'!$Q$7:$Q$210,"Customer Connection")</f>
        <v>0</v>
      </c>
      <c r="M760" s="32">
        <f>SUMIFS('Capex forecast'!L$7:L$210,'Capex forecast'!$T$7:$T$210,'Allocation of site-spec costs'!$B760,'Capex forecast'!$S$7:$S$210,'Allocation of site-spec costs'!$D760,'Capex forecast'!$Q$7:$Q$210,"Customer Connection")</f>
        <v>0</v>
      </c>
      <c r="N760" s="32">
        <f>SUMIFS('Capex forecast'!M$7:M$210,'Capex forecast'!$T$7:$T$210,'Allocation of site-spec costs'!$B760,'Capex forecast'!$S$7:$S$210,'Allocation of site-spec costs'!$D760,'Capex forecast'!$Q$7:$Q$210,"Customer Connection")</f>
        <v>0</v>
      </c>
      <c r="O760" s="32">
        <f>SUMIFS('Capex forecast'!N$7:N$210,'Capex forecast'!$T$7:$T$210,'Allocation of site-spec costs'!$B760,'Capex forecast'!$S$7:$S$210,'Allocation of site-spec costs'!$D760,'Capex forecast'!$Q$7:$Q$210,"Customer Connection")</f>
        <v>0</v>
      </c>
      <c r="Q760" s="6" t="s">
        <v>167</v>
      </c>
      <c r="R760" s="6" t="str">
        <f>INDEX('Raw demand forecast'!$M$7:$M$5830,MATCH($Q760,'Raw demand forecast'!$B$7:$B$5830,0))</f>
        <v>No</v>
      </c>
      <c r="S760" s="6" t="str">
        <f>IF(COUNTIF($Q$93:Q760,$B760) = 1, "LV", IF(COUNTIF($Q$93:Q760,$B760) = 2, "HV", "ST"))</f>
        <v>ST</v>
      </c>
      <c r="T760" s="6" t="str">
        <f>INDEX('Demand forecast and growth rate'!$E$7:$E$273,MATCH($Q760,'Demand forecast and growth rate'!$B$7:$B$273,0))</f>
        <v>Small growth</v>
      </c>
      <c r="U760" s="32">
        <f>SUMIFS('Capex forecast'!E$7:E$210,'Capex forecast'!$T$7:$T$210,$Q760,'Capex forecast'!$S$7:$S$210,$S760,'Capex forecast'!$Q$7:$Q$210,"Augex")</f>
        <v>0</v>
      </c>
      <c r="V760" s="32">
        <f>SUMIFS('Capex forecast'!F$7:F$210,'Capex forecast'!$T$7:$T$210,$Q760,'Capex forecast'!$S$7:$S$210,$S760,'Capex forecast'!$Q$7:$Q$210,"Augex")</f>
        <v>0</v>
      </c>
      <c r="W760" s="32">
        <f>SUMIFS('Capex forecast'!G$7:G$210,'Capex forecast'!$T$7:$T$210,$Q760,'Capex forecast'!$S$7:$S$210,$S760,'Capex forecast'!$Q$7:$Q$210,"Augex")</f>
        <v>0</v>
      </c>
      <c r="X760" s="32">
        <f>SUMIFS('Capex forecast'!H$7:H$210,'Capex forecast'!$T$7:$T$210,$Q760,'Capex forecast'!$S$7:$S$210,$S760,'Capex forecast'!$Q$7:$Q$210,"Augex")</f>
        <v>0</v>
      </c>
      <c r="Y760" s="32">
        <f>SUMIFS('Capex forecast'!I$7:I$210,'Capex forecast'!$T$7:$T$210,$Q760,'Capex forecast'!$S$7:$S$210,$S760,'Capex forecast'!$Q$7:$Q$210,"Augex")</f>
        <v>0</v>
      </c>
      <c r="Z760" s="32">
        <f>SUMIFS('Capex forecast'!J$7:J$210,'Capex forecast'!$T$7:$T$210,$Q760,'Capex forecast'!$S$7:$S$210,$S760,'Capex forecast'!$Q$7:$Q$210,"Augex")</f>
        <v>0</v>
      </c>
      <c r="AA760" s="32">
        <f>SUMIFS('Capex forecast'!K$7:K$210,'Capex forecast'!$T$7:$T$210,$Q760,'Capex forecast'!$S$7:$S$210,$S760,'Capex forecast'!$Q$7:$Q$210,"Augex")</f>
        <v>0</v>
      </c>
      <c r="AB760" s="32">
        <f>SUMIFS('Capex forecast'!L$7:L$210,'Capex forecast'!$T$7:$T$210,$Q760,'Capex forecast'!$S$7:$S$210,$S760,'Capex forecast'!$Q$7:$Q$210,"Augex")</f>
        <v>0</v>
      </c>
      <c r="AC760" s="32">
        <f>SUMIFS('Capex forecast'!M$7:M$210,'Capex forecast'!$T$7:$T$210,$Q760,'Capex forecast'!$S$7:$S$210,$S760,'Capex forecast'!$Q$7:$Q$210,"Augex")</f>
        <v>0</v>
      </c>
      <c r="AD760" s="32">
        <f>SUMIFS('Capex forecast'!N$7:N$210,'Capex forecast'!$T$7:$T$210,$Q760,'Capex forecast'!$S$7:$S$210,$S760,'Capex forecast'!$Q$7:$Q$210,"Augex")</f>
        <v>0</v>
      </c>
      <c r="AF760" s="6" t="s">
        <v>167</v>
      </c>
      <c r="AG760" s="6" t="str">
        <f>INDEX('Raw demand forecast'!$M$7:$M$5830,MATCH($Q760,'Raw demand forecast'!$B$7:$B$5830,0))</f>
        <v>No</v>
      </c>
      <c r="AH760" s="6" t="str">
        <f>IF(COUNTIF($AF$93:AF760,$B760) = 1, "LV", IF(COUNTIF($AF$93:AF760,$B760) = 2, "HV", "ST"))</f>
        <v>ST</v>
      </c>
      <c r="AI760" s="6" t="str">
        <f>INDEX('Demand forecast and growth rate'!$E$7:$E$273,MATCH($Q760,'Demand forecast and growth rate'!$B$7:$B$273,0))</f>
        <v>Small growth</v>
      </c>
      <c r="AJ760" s="53">
        <f>SUMIFS('Capex forecast'!E$7:E$210,'Capex forecast'!$T$7:$T$210,$AF760,'Capex forecast'!$S$7:$S$210,$AH760,'Capex forecast'!$Q$7:$Q$210,"Repex")</f>
        <v>0</v>
      </c>
      <c r="AK760" s="53">
        <f>SUMIFS('Capex forecast'!F$7:F$210,'Capex forecast'!$T$7:$T$210,$AF760,'Capex forecast'!$S$7:$S$210,$AH760,'Capex forecast'!$Q$7:$Q$210,"Repex")</f>
        <v>0</v>
      </c>
      <c r="AL760" s="53">
        <f>SUMIFS('Capex forecast'!G$7:G$210,'Capex forecast'!$T$7:$T$210,$AF760,'Capex forecast'!$S$7:$S$210,$AH760,'Capex forecast'!$Q$7:$Q$210,"Repex")</f>
        <v>0</v>
      </c>
      <c r="AM760" s="53">
        <f>SUMIFS('Capex forecast'!H$7:H$210,'Capex forecast'!$T$7:$T$210,$AF760,'Capex forecast'!$S$7:$S$210,$AH760,'Capex forecast'!$Q$7:$Q$210,"Repex")</f>
        <v>0</v>
      </c>
      <c r="AN760" s="53">
        <f>SUMIFS('Capex forecast'!I$7:I$210,'Capex forecast'!$T$7:$T$210,$AF760,'Capex forecast'!$S$7:$S$210,$AH760,'Capex forecast'!$Q$7:$Q$210,"Repex")</f>
        <v>0</v>
      </c>
      <c r="AO760" s="53">
        <f>SUMIFS('Capex forecast'!J$7:J$210,'Capex forecast'!$T$7:$T$210,$AF760,'Capex forecast'!$S$7:$S$210,$AH760,'Capex forecast'!$Q$7:$Q$210,"Repex")</f>
        <v>0</v>
      </c>
      <c r="AP760" s="53">
        <f>SUMIFS('Capex forecast'!K$7:K$210,'Capex forecast'!$T$7:$T$210,$AF760,'Capex forecast'!$S$7:$S$210,$AH760,'Capex forecast'!$Q$7:$Q$210,"Repex")</f>
        <v>0</v>
      </c>
      <c r="AQ760" s="53">
        <f>SUMIFS('Capex forecast'!L$7:L$210,'Capex forecast'!$T$7:$T$210,$AF760,'Capex forecast'!$S$7:$S$210,$AH760,'Capex forecast'!$Q$7:$Q$210,"Repex")</f>
        <v>0</v>
      </c>
      <c r="AR760" s="53">
        <f>SUMIFS('Capex forecast'!M$7:M$210,'Capex forecast'!$T$7:$T$210,$AF760,'Capex forecast'!$S$7:$S$210,$AH760,'Capex forecast'!$Q$7:$Q$210,"Repex")</f>
        <v>0</v>
      </c>
      <c r="AS760" s="53">
        <f>SUMIFS('Capex forecast'!N$7:N$210,'Capex forecast'!$T$7:$T$210,$AF760,'Capex forecast'!$S$7:$S$210,$AH760,'Capex forecast'!$Q$7:$Q$210,"Repex")</f>
        <v>0</v>
      </c>
    </row>
    <row r="761" spans="2:45" ht="15">
      <c r="B761" s="6" t="s">
        <v>177</v>
      </c>
      <c r="C761" s="6" t="str">
        <f>INDEX('Raw demand forecast'!$M$7:$M$5830,MATCH($B761,'Raw demand forecast'!$B$7:$B$5830,0))</f>
        <v>No</v>
      </c>
      <c r="D761" s="6" t="str">
        <f>IF(COUNTIF($B$93:B761,$B761) = 1, "LV", IF(COUNTIF($B$93:B761,$B761) = 2, "HV", "ST"))</f>
        <v>ST</v>
      </c>
      <c r="E761" s="6" t="str">
        <f>INDEX('Demand forecast and growth rate'!$E$7:$E$273,MATCH($B761,'Demand forecast and growth rate'!$B$7:$B$273,0))</f>
        <v>Small growth</v>
      </c>
      <c r="F761" s="32">
        <f>SUMIFS('Capex forecast'!E$7:E$210,'Capex forecast'!$T$7:$T$210,'Allocation of site-spec costs'!$B761,'Capex forecast'!$S$7:$S$210,'Allocation of site-spec costs'!$D761,'Capex forecast'!$Q$7:$Q$210,"Customer Connection")</f>
        <v>0</v>
      </c>
      <c r="G761" s="32">
        <f>SUMIFS('Capex forecast'!F$7:F$210,'Capex forecast'!$T$7:$T$210,'Allocation of site-spec costs'!$B761,'Capex forecast'!$S$7:$S$210,'Allocation of site-spec costs'!$D761,'Capex forecast'!$Q$7:$Q$210,"Customer Connection")</f>
        <v>0</v>
      </c>
      <c r="H761" s="32">
        <f>SUMIFS('Capex forecast'!G$7:G$210,'Capex forecast'!$T$7:$T$210,'Allocation of site-spec costs'!$B761,'Capex forecast'!$S$7:$S$210,'Allocation of site-spec costs'!$D761,'Capex forecast'!$Q$7:$Q$210,"Customer Connection")</f>
        <v>0</v>
      </c>
      <c r="I761" s="32">
        <f>SUMIFS('Capex forecast'!H$7:H$210,'Capex forecast'!$T$7:$T$210,'Allocation of site-spec costs'!$B761,'Capex forecast'!$S$7:$S$210,'Allocation of site-spec costs'!$D761,'Capex forecast'!$Q$7:$Q$210,"Customer Connection")</f>
        <v>0</v>
      </c>
      <c r="J761" s="32">
        <f>SUMIFS('Capex forecast'!I$7:I$210,'Capex forecast'!$T$7:$T$210,'Allocation of site-spec costs'!$B761,'Capex forecast'!$S$7:$S$210,'Allocation of site-spec costs'!$D761,'Capex forecast'!$Q$7:$Q$210,"Customer Connection")</f>
        <v>0</v>
      </c>
      <c r="K761" s="32">
        <f>SUMIFS('Capex forecast'!J$7:J$210,'Capex forecast'!$T$7:$T$210,'Allocation of site-spec costs'!$B761,'Capex forecast'!$S$7:$S$210,'Allocation of site-spec costs'!$D761,'Capex forecast'!$Q$7:$Q$210,"Customer Connection")</f>
        <v>0</v>
      </c>
      <c r="L761" s="32">
        <f>SUMIFS('Capex forecast'!K$7:K$210,'Capex forecast'!$T$7:$T$210,'Allocation of site-spec costs'!$B761,'Capex forecast'!$S$7:$S$210,'Allocation of site-spec costs'!$D761,'Capex forecast'!$Q$7:$Q$210,"Customer Connection")</f>
        <v>0</v>
      </c>
      <c r="M761" s="32">
        <f>SUMIFS('Capex forecast'!L$7:L$210,'Capex forecast'!$T$7:$T$210,'Allocation of site-spec costs'!$B761,'Capex forecast'!$S$7:$S$210,'Allocation of site-spec costs'!$D761,'Capex forecast'!$Q$7:$Q$210,"Customer Connection")</f>
        <v>0</v>
      </c>
      <c r="N761" s="32">
        <f>SUMIFS('Capex forecast'!M$7:M$210,'Capex forecast'!$T$7:$T$210,'Allocation of site-spec costs'!$B761,'Capex forecast'!$S$7:$S$210,'Allocation of site-spec costs'!$D761,'Capex forecast'!$Q$7:$Q$210,"Customer Connection")</f>
        <v>0</v>
      </c>
      <c r="O761" s="32">
        <f>SUMIFS('Capex forecast'!N$7:N$210,'Capex forecast'!$T$7:$T$210,'Allocation of site-spec costs'!$B761,'Capex forecast'!$S$7:$S$210,'Allocation of site-spec costs'!$D761,'Capex forecast'!$Q$7:$Q$210,"Customer Connection")</f>
        <v>0</v>
      </c>
      <c r="Q761" s="6" t="s">
        <v>177</v>
      </c>
      <c r="R761" s="6" t="str">
        <f>INDEX('Raw demand forecast'!$M$7:$M$5830,MATCH($Q761,'Raw demand forecast'!$B$7:$B$5830,0))</f>
        <v>No</v>
      </c>
      <c r="S761" s="6" t="str">
        <f>IF(COUNTIF($Q$93:Q761,$B761) = 1, "LV", IF(COUNTIF($Q$93:Q761,$B761) = 2, "HV", "ST"))</f>
        <v>ST</v>
      </c>
      <c r="T761" s="6" t="str">
        <f>INDEX('Demand forecast and growth rate'!$E$7:$E$273,MATCH($Q761,'Demand forecast and growth rate'!$B$7:$B$273,0))</f>
        <v>Small growth</v>
      </c>
      <c r="U761" s="32">
        <f>SUMIFS('Capex forecast'!E$7:E$210,'Capex forecast'!$T$7:$T$210,$Q761,'Capex forecast'!$S$7:$S$210,$S761,'Capex forecast'!$Q$7:$Q$210,"Augex")</f>
        <v>0</v>
      </c>
      <c r="V761" s="32">
        <f>SUMIFS('Capex forecast'!F$7:F$210,'Capex forecast'!$T$7:$T$210,$Q761,'Capex forecast'!$S$7:$S$210,$S761,'Capex forecast'!$Q$7:$Q$210,"Augex")</f>
        <v>0</v>
      </c>
      <c r="W761" s="32">
        <f>SUMIFS('Capex forecast'!G$7:G$210,'Capex forecast'!$T$7:$T$210,$Q761,'Capex forecast'!$S$7:$S$210,$S761,'Capex forecast'!$Q$7:$Q$210,"Augex")</f>
        <v>0</v>
      </c>
      <c r="X761" s="32">
        <f>SUMIFS('Capex forecast'!H$7:H$210,'Capex forecast'!$T$7:$T$210,$Q761,'Capex forecast'!$S$7:$S$210,$S761,'Capex forecast'!$Q$7:$Q$210,"Augex")</f>
        <v>0</v>
      </c>
      <c r="Y761" s="32">
        <f>SUMIFS('Capex forecast'!I$7:I$210,'Capex forecast'!$T$7:$T$210,$Q761,'Capex forecast'!$S$7:$S$210,$S761,'Capex forecast'!$Q$7:$Q$210,"Augex")</f>
        <v>0</v>
      </c>
      <c r="Z761" s="32">
        <f>SUMIFS('Capex forecast'!J$7:J$210,'Capex forecast'!$T$7:$T$210,$Q761,'Capex forecast'!$S$7:$S$210,$S761,'Capex forecast'!$Q$7:$Q$210,"Augex")</f>
        <v>0</v>
      </c>
      <c r="AA761" s="32">
        <f>SUMIFS('Capex forecast'!K$7:K$210,'Capex forecast'!$T$7:$T$210,$Q761,'Capex forecast'!$S$7:$S$210,$S761,'Capex forecast'!$Q$7:$Q$210,"Augex")</f>
        <v>0</v>
      </c>
      <c r="AB761" s="32">
        <f>SUMIFS('Capex forecast'!L$7:L$210,'Capex forecast'!$T$7:$T$210,$Q761,'Capex forecast'!$S$7:$S$210,$S761,'Capex forecast'!$Q$7:$Q$210,"Augex")</f>
        <v>0</v>
      </c>
      <c r="AC761" s="32">
        <f>SUMIFS('Capex forecast'!M$7:M$210,'Capex forecast'!$T$7:$T$210,$Q761,'Capex forecast'!$S$7:$S$210,$S761,'Capex forecast'!$Q$7:$Q$210,"Augex")</f>
        <v>0</v>
      </c>
      <c r="AD761" s="32">
        <f>SUMIFS('Capex forecast'!N$7:N$210,'Capex forecast'!$T$7:$T$210,$Q761,'Capex forecast'!$S$7:$S$210,$S761,'Capex forecast'!$Q$7:$Q$210,"Augex")</f>
        <v>0</v>
      </c>
      <c r="AF761" s="6" t="s">
        <v>177</v>
      </c>
      <c r="AG761" s="6" t="str">
        <f>INDEX('Raw demand forecast'!$M$7:$M$5830,MATCH($Q761,'Raw demand forecast'!$B$7:$B$5830,0))</f>
        <v>No</v>
      </c>
      <c r="AH761" s="6" t="str">
        <f>IF(COUNTIF($AF$93:AF761,$B761) = 1, "LV", IF(COUNTIF($AF$93:AF761,$B761) = 2, "HV", "ST"))</f>
        <v>ST</v>
      </c>
      <c r="AI761" s="6" t="str">
        <f>INDEX('Demand forecast and growth rate'!$E$7:$E$273,MATCH($Q761,'Demand forecast and growth rate'!$B$7:$B$273,0))</f>
        <v>Small growth</v>
      </c>
      <c r="AJ761" s="53">
        <f>SUMIFS('Capex forecast'!E$7:E$210,'Capex forecast'!$T$7:$T$210,$AF761,'Capex forecast'!$S$7:$S$210,$AH761,'Capex forecast'!$Q$7:$Q$210,"Repex")</f>
        <v>0</v>
      </c>
      <c r="AK761" s="53">
        <f>SUMIFS('Capex forecast'!F$7:F$210,'Capex forecast'!$T$7:$T$210,$AF761,'Capex forecast'!$S$7:$S$210,$AH761,'Capex forecast'!$Q$7:$Q$210,"Repex")</f>
        <v>0</v>
      </c>
      <c r="AL761" s="53">
        <f>SUMIFS('Capex forecast'!G$7:G$210,'Capex forecast'!$T$7:$T$210,$AF761,'Capex forecast'!$S$7:$S$210,$AH761,'Capex forecast'!$Q$7:$Q$210,"Repex")</f>
        <v>0</v>
      </c>
      <c r="AM761" s="53">
        <f>SUMIFS('Capex forecast'!H$7:H$210,'Capex forecast'!$T$7:$T$210,$AF761,'Capex forecast'!$S$7:$S$210,$AH761,'Capex forecast'!$Q$7:$Q$210,"Repex")</f>
        <v>0</v>
      </c>
      <c r="AN761" s="53">
        <f>SUMIFS('Capex forecast'!I$7:I$210,'Capex forecast'!$T$7:$T$210,$AF761,'Capex forecast'!$S$7:$S$210,$AH761,'Capex forecast'!$Q$7:$Q$210,"Repex")</f>
        <v>0</v>
      </c>
      <c r="AO761" s="53">
        <f>SUMIFS('Capex forecast'!J$7:J$210,'Capex forecast'!$T$7:$T$210,$AF761,'Capex forecast'!$S$7:$S$210,$AH761,'Capex forecast'!$Q$7:$Q$210,"Repex")</f>
        <v>0</v>
      </c>
      <c r="AP761" s="53">
        <f>SUMIFS('Capex forecast'!K$7:K$210,'Capex forecast'!$T$7:$T$210,$AF761,'Capex forecast'!$S$7:$S$210,$AH761,'Capex forecast'!$Q$7:$Q$210,"Repex")</f>
        <v>0</v>
      </c>
      <c r="AQ761" s="53">
        <f>SUMIFS('Capex forecast'!L$7:L$210,'Capex forecast'!$T$7:$T$210,$AF761,'Capex forecast'!$S$7:$S$210,$AH761,'Capex forecast'!$Q$7:$Q$210,"Repex")</f>
        <v>0</v>
      </c>
      <c r="AR761" s="53">
        <f>SUMIFS('Capex forecast'!M$7:M$210,'Capex forecast'!$T$7:$T$210,$AF761,'Capex forecast'!$S$7:$S$210,$AH761,'Capex forecast'!$Q$7:$Q$210,"Repex")</f>
        <v>0</v>
      </c>
      <c r="AS761" s="53">
        <f>SUMIFS('Capex forecast'!N$7:N$210,'Capex forecast'!$T$7:$T$210,$AF761,'Capex forecast'!$S$7:$S$210,$AH761,'Capex forecast'!$Q$7:$Q$210,"Repex")</f>
        <v>0</v>
      </c>
    </row>
    <row r="762" spans="2:45" ht="15">
      <c r="B762" s="6" t="s">
        <v>549</v>
      </c>
      <c r="C762" s="6" t="str">
        <f>INDEX('Raw demand forecast'!$M$7:$M$5830,MATCH($B762,'Raw demand forecast'!$B$7:$B$5830,0))</f>
        <v>Yes</v>
      </c>
      <c r="D762" s="6" t="str">
        <f>IF(COUNTIF($B$93:B762,$B762) = 1, "LV", IF(COUNTIF($B$93:B762,$B762) = 2, "HV", "ST"))</f>
        <v>ST</v>
      </c>
      <c r="E762" s="6" t="str">
        <f>INDEX('Demand forecast and growth rate'!$E$7:$E$273,MATCH($B762,'Demand forecast and growth rate'!$B$7:$B$273,0))</f>
        <v>Steady/falling</v>
      </c>
      <c r="F762" s="32">
        <f>SUMIFS('Capex forecast'!E$7:E$210,'Capex forecast'!$T$7:$T$210,'Allocation of site-spec costs'!$B762,'Capex forecast'!$S$7:$S$210,'Allocation of site-spec costs'!$D762,'Capex forecast'!$Q$7:$Q$210,"Customer Connection")</f>
        <v>0</v>
      </c>
      <c r="G762" s="32">
        <f>SUMIFS('Capex forecast'!F$7:F$210,'Capex forecast'!$T$7:$T$210,'Allocation of site-spec costs'!$B762,'Capex forecast'!$S$7:$S$210,'Allocation of site-spec costs'!$D762,'Capex forecast'!$Q$7:$Q$210,"Customer Connection")</f>
        <v>0</v>
      </c>
      <c r="H762" s="32">
        <f>SUMIFS('Capex forecast'!G$7:G$210,'Capex forecast'!$T$7:$T$210,'Allocation of site-spec costs'!$B762,'Capex forecast'!$S$7:$S$210,'Allocation of site-spec costs'!$D762,'Capex forecast'!$Q$7:$Q$210,"Customer Connection")</f>
        <v>0</v>
      </c>
      <c r="I762" s="32">
        <f>SUMIFS('Capex forecast'!H$7:H$210,'Capex forecast'!$T$7:$T$210,'Allocation of site-spec costs'!$B762,'Capex forecast'!$S$7:$S$210,'Allocation of site-spec costs'!$D762,'Capex forecast'!$Q$7:$Q$210,"Customer Connection")</f>
        <v>0</v>
      </c>
      <c r="J762" s="32">
        <f>SUMIFS('Capex forecast'!I$7:I$210,'Capex forecast'!$T$7:$T$210,'Allocation of site-spec costs'!$B762,'Capex forecast'!$S$7:$S$210,'Allocation of site-spec costs'!$D762,'Capex forecast'!$Q$7:$Q$210,"Customer Connection")</f>
        <v>0</v>
      </c>
      <c r="K762" s="32">
        <f>SUMIFS('Capex forecast'!J$7:J$210,'Capex forecast'!$T$7:$T$210,'Allocation of site-spec costs'!$B762,'Capex forecast'!$S$7:$S$210,'Allocation of site-spec costs'!$D762,'Capex forecast'!$Q$7:$Q$210,"Customer Connection")</f>
        <v>0</v>
      </c>
      <c r="L762" s="32">
        <f>SUMIFS('Capex forecast'!K$7:K$210,'Capex forecast'!$T$7:$T$210,'Allocation of site-spec costs'!$B762,'Capex forecast'!$S$7:$S$210,'Allocation of site-spec costs'!$D762,'Capex forecast'!$Q$7:$Q$210,"Customer Connection")</f>
        <v>0</v>
      </c>
      <c r="M762" s="32">
        <f>SUMIFS('Capex forecast'!L$7:L$210,'Capex forecast'!$T$7:$T$210,'Allocation of site-spec costs'!$B762,'Capex forecast'!$S$7:$S$210,'Allocation of site-spec costs'!$D762,'Capex forecast'!$Q$7:$Q$210,"Customer Connection")</f>
        <v>0</v>
      </c>
      <c r="N762" s="32">
        <f>SUMIFS('Capex forecast'!M$7:M$210,'Capex forecast'!$T$7:$T$210,'Allocation of site-spec costs'!$B762,'Capex forecast'!$S$7:$S$210,'Allocation of site-spec costs'!$D762,'Capex forecast'!$Q$7:$Q$210,"Customer Connection")</f>
        <v>0</v>
      </c>
      <c r="O762" s="32">
        <f>SUMIFS('Capex forecast'!N$7:N$210,'Capex forecast'!$T$7:$T$210,'Allocation of site-spec costs'!$B762,'Capex forecast'!$S$7:$S$210,'Allocation of site-spec costs'!$D762,'Capex forecast'!$Q$7:$Q$210,"Customer Connection")</f>
        <v>0</v>
      </c>
      <c r="Q762" s="6" t="s">
        <v>549</v>
      </c>
      <c r="R762" s="6" t="str">
        <f>INDEX('Raw demand forecast'!$M$7:$M$5830,MATCH($Q762,'Raw demand forecast'!$B$7:$B$5830,0))</f>
        <v>Yes</v>
      </c>
      <c r="S762" s="6" t="str">
        <f>IF(COUNTIF($Q$93:Q762,$B762) = 1, "LV", IF(COUNTIF($Q$93:Q762,$B762) = 2, "HV", "ST"))</f>
        <v>ST</v>
      </c>
      <c r="T762" s="6" t="str">
        <f>INDEX('Demand forecast and growth rate'!$E$7:$E$273,MATCH($Q762,'Demand forecast and growth rate'!$B$7:$B$273,0))</f>
        <v>Steady/falling</v>
      </c>
      <c r="U762" s="32">
        <f>SUMIFS('Capex forecast'!E$7:E$210,'Capex forecast'!$T$7:$T$210,$Q762,'Capex forecast'!$S$7:$S$210,$S762,'Capex forecast'!$Q$7:$Q$210,"Augex")</f>
        <v>0</v>
      </c>
      <c r="V762" s="32">
        <f>SUMIFS('Capex forecast'!F$7:F$210,'Capex forecast'!$T$7:$T$210,$Q762,'Capex forecast'!$S$7:$S$210,$S762,'Capex forecast'!$Q$7:$Q$210,"Augex")</f>
        <v>0</v>
      </c>
      <c r="W762" s="32">
        <f>SUMIFS('Capex forecast'!G$7:G$210,'Capex forecast'!$T$7:$T$210,$Q762,'Capex forecast'!$S$7:$S$210,$S762,'Capex forecast'!$Q$7:$Q$210,"Augex")</f>
        <v>0</v>
      </c>
      <c r="X762" s="32">
        <f>SUMIFS('Capex forecast'!H$7:H$210,'Capex forecast'!$T$7:$T$210,$Q762,'Capex forecast'!$S$7:$S$210,$S762,'Capex forecast'!$Q$7:$Q$210,"Augex")</f>
        <v>0</v>
      </c>
      <c r="Y762" s="32">
        <f>SUMIFS('Capex forecast'!I$7:I$210,'Capex forecast'!$T$7:$T$210,$Q762,'Capex forecast'!$S$7:$S$210,$S762,'Capex forecast'!$Q$7:$Q$210,"Augex")</f>
        <v>0</v>
      </c>
      <c r="Z762" s="32">
        <f>SUMIFS('Capex forecast'!J$7:J$210,'Capex forecast'!$T$7:$T$210,$Q762,'Capex forecast'!$S$7:$S$210,$S762,'Capex forecast'!$Q$7:$Q$210,"Augex")</f>
        <v>0</v>
      </c>
      <c r="AA762" s="32">
        <f>SUMIFS('Capex forecast'!K$7:K$210,'Capex forecast'!$T$7:$T$210,$Q762,'Capex forecast'!$S$7:$S$210,$S762,'Capex forecast'!$Q$7:$Q$210,"Augex")</f>
        <v>0</v>
      </c>
      <c r="AB762" s="32">
        <f>SUMIFS('Capex forecast'!L$7:L$210,'Capex forecast'!$T$7:$T$210,$Q762,'Capex forecast'!$S$7:$S$210,$S762,'Capex forecast'!$Q$7:$Q$210,"Augex")</f>
        <v>0</v>
      </c>
      <c r="AC762" s="32">
        <f>SUMIFS('Capex forecast'!M$7:M$210,'Capex forecast'!$T$7:$T$210,$Q762,'Capex forecast'!$S$7:$S$210,$S762,'Capex forecast'!$Q$7:$Q$210,"Augex")</f>
        <v>0</v>
      </c>
      <c r="AD762" s="32">
        <f>SUMIFS('Capex forecast'!N$7:N$210,'Capex forecast'!$T$7:$T$210,$Q762,'Capex forecast'!$S$7:$S$210,$S762,'Capex forecast'!$Q$7:$Q$210,"Augex")</f>
        <v>0</v>
      </c>
      <c r="AF762" s="6" t="s">
        <v>549</v>
      </c>
      <c r="AG762" s="6" t="str">
        <f>INDEX('Raw demand forecast'!$M$7:$M$5830,MATCH($Q762,'Raw demand forecast'!$B$7:$B$5830,0))</f>
        <v>Yes</v>
      </c>
      <c r="AH762" s="6" t="str">
        <f>IF(COUNTIF($AF$93:AF762,$B762) = 1, "LV", IF(COUNTIF($AF$93:AF762,$B762) = 2, "HV", "ST"))</f>
        <v>ST</v>
      </c>
      <c r="AI762" s="6" t="str">
        <f>INDEX('Demand forecast and growth rate'!$E$7:$E$273,MATCH($Q762,'Demand forecast and growth rate'!$B$7:$B$273,0))</f>
        <v>Steady/falling</v>
      </c>
      <c r="AJ762" s="53">
        <f>SUMIFS('Capex forecast'!E$7:E$210,'Capex forecast'!$T$7:$T$210,$AF762,'Capex forecast'!$S$7:$S$210,$AH762,'Capex forecast'!$Q$7:$Q$210,"Repex")</f>
        <v>0</v>
      </c>
      <c r="AK762" s="53">
        <f>SUMIFS('Capex forecast'!F$7:F$210,'Capex forecast'!$T$7:$T$210,$AF762,'Capex forecast'!$S$7:$S$210,$AH762,'Capex forecast'!$Q$7:$Q$210,"Repex")</f>
        <v>0</v>
      </c>
      <c r="AL762" s="53">
        <f>SUMIFS('Capex forecast'!G$7:G$210,'Capex forecast'!$T$7:$T$210,$AF762,'Capex forecast'!$S$7:$S$210,$AH762,'Capex forecast'!$Q$7:$Q$210,"Repex")</f>
        <v>0</v>
      </c>
      <c r="AM762" s="53">
        <f>SUMIFS('Capex forecast'!H$7:H$210,'Capex forecast'!$T$7:$T$210,$AF762,'Capex forecast'!$S$7:$S$210,$AH762,'Capex forecast'!$Q$7:$Q$210,"Repex")</f>
        <v>0</v>
      </c>
      <c r="AN762" s="53">
        <f>SUMIFS('Capex forecast'!I$7:I$210,'Capex forecast'!$T$7:$T$210,$AF762,'Capex forecast'!$S$7:$S$210,$AH762,'Capex forecast'!$Q$7:$Q$210,"Repex")</f>
        <v>0</v>
      </c>
      <c r="AO762" s="53">
        <f>SUMIFS('Capex forecast'!J$7:J$210,'Capex forecast'!$T$7:$T$210,$AF762,'Capex forecast'!$S$7:$S$210,$AH762,'Capex forecast'!$Q$7:$Q$210,"Repex")</f>
        <v>0</v>
      </c>
      <c r="AP762" s="53">
        <f>SUMIFS('Capex forecast'!K$7:K$210,'Capex forecast'!$T$7:$T$210,$AF762,'Capex forecast'!$S$7:$S$210,$AH762,'Capex forecast'!$Q$7:$Q$210,"Repex")</f>
        <v>0</v>
      </c>
      <c r="AQ762" s="53">
        <f>SUMIFS('Capex forecast'!L$7:L$210,'Capex forecast'!$T$7:$T$210,$AF762,'Capex forecast'!$S$7:$S$210,$AH762,'Capex forecast'!$Q$7:$Q$210,"Repex")</f>
        <v>0</v>
      </c>
      <c r="AR762" s="53">
        <f>SUMIFS('Capex forecast'!M$7:M$210,'Capex forecast'!$T$7:$T$210,$AF762,'Capex forecast'!$S$7:$S$210,$AH762,'Capex forecast'!$Q$7:$Q$210,"Repex")</f>
        <v>0</v>
      </c>
      <c r="AS762" s="53">
        <f>SUMIFS('Capex forecast'!N$7:N$210,'Capex forecast'!$T$7:$T$210,$AF762,'Capex forecast'!$S$7:$S$210,$AH762,'Capex forecast'!$Q$7:$Q$210,"Repex")</f>
        <v>0</v>
      </c>
    </row>
    <row r="763" spans="2:45" ht="15">
      <c r="B763" s="6" t="s">
        <v>551</v>
      </c>
      <c r="C763" s="6" t="str">
        <f>INDEX('Raw demand forecast'!$M$7:$M$5830,MATCH($B763,'Raw demand forecast'!$B$7:$B$5830,0))</f>
        <v>Yes</v>
      </c>
      <c r="D763" s="6" t="str">
        <f>IF(COUNTIF($B$93:B763,$B763) = 1, "LV", IF(COUNTIF($B$93:B763,$B763) = 2, "HV", "ST"))</f>
        <v>ST</v>
      </c>
      <c r="E763" s="6" t="str">
        <f>INDEX('Demand forecast and growth rate'!$E$7:$E$273,MATCH($B763,'Demand forecast and growth rate'!$B$7:$B$273,0))</f>
        <v>Steady/falling</v>
      </c>
      <c r="F763" s="32">
        <f>SUMIFS('Capex forecast'!E$7:E$210,'Capex forecast'!$T$7:$T$210,'Allocation of site-spec costs'!$B763,'Capex forecast'!$S$7:$S$210,'Allocation of site-spec costs'!$D763,'Capex forecast'!$Q$7:$Q$210,"Customer Connection")</f>
        <v>0</v>
      </c>
      <c r="G763" s="32">
        <f>SUMIFS('Capex forecast'!F$7:F$210,'Capex forecast'!$T$7:$T$210,'Allocation of site-spec costs'!$B763,'Capex forecast'!$S$7:$S$210,'Allocation of site-spec costs'!$D763,'Capex forecast'!$Q$7:$Q$210,"Customer Connection")</f>
        <v>0</v>
      </c>
      <c r="H763" s="32">
        <f>SUMIFS('Capex forecast'!G$7:G$210,'Capex forecast'!$T$7:$T$210,'Allocation of site-spec costs'!$B763,'Capex forecast'!$S$7:$S$210,'Allocation of site-spec costs'!$D763,'Capex forecast'!$Q$7:$Q$210,"Customer Connection")</f>
        <v>0</v>
      </c>
      <c r="I763" s="32">
        <f>SUMIFS('Capex forecast'!H$7:H$210,'Capex forecast'!$T$7:$T$210,'Allocation of site-spec costs'!$B763,'Capex forecast'!$S$7:$S$210,'Allocation of site-spec costs'!$D763,'Capex forecast'!$Q$7:$Q$210,"Customer Connection")</f>
        <v>0</v>
      </c>
      <c r="J763" s="32">
        <f>SUMIFS('Capex forecast'!I$7:I$210,'Capex forecast'!$T$7:$T$210,'Allocation of site-spec costs'!$B763,'Capex forecast'!$S$7:$S$210,'Allocation of site-spec costs'!$D763,'Capex forecast'!$Q$7:$Q$210,"Customer Connection")</f>
        <v>0</v>
      </c>
      <c r="K763" s="32">
        <f>SUMIFS('Capex forecast'!J$7:J$210,'Capex forecast'!$T$7:$T$210,'Allocation of site-spec costs'!$B763,'Capex forecast'!$S$7:$S$210,'Allocation of site-spec costs'!$D763,'Capex forecast'!$Q$7:$Q$210,"Customer Connection")</f>
        <v>0</v>
      </c>
      <c r="L763" s="32">
        <f>SUMIFS('Capex forecast'!K$7:K$210,'Capex forecast'!$T$7:$T$210,'Allocation of site-spec costs'!$B763,'Capex forecast'!$S$7:$S$210,'Allocation of site-spec costs'!$D763,'Capex forecast'!$Q$7:$Q$210,"Customer Connection")</f>
        <v>0</v>
      </c>
      <c r="M763" s="32">
        <f>SUMIFS('Capex forecast'!L$7:L$210,'Capex forecast'!$T$7:$T$210,'Allocation of site-spec costs'!$B763,'Capex forecast'!$S$7:$S$210,'Allocation of site-spec costs'!$D763,'Capex forecast'!$Q$7:$Q$210,"Customer Connection")</f>
        <v>0</v>
      </c>
      <c r="N763" s="32">
        <f>SUMIFS('Capex forecast'!M$7:M$210,'Capex forecast'!$T$7:$T$210,'Allocation of site-spec costs'!$B763,'Capex forecast'!$S$7:$S$210,'Allocation of site-spec costs'!$D763,'Capex forecast'!$Q$7:$Q$210,"Customer Connection")</f>
        <v>0</v>
      </c>
      <c r="O763" s="32">
        <f>SUMIFS('Capex forecast'!N$7:N$210,'Capex forecast'!$T$7:$T$210,'Allocation of site-spec costs'!$B763,'Capex forecast'!$S$7:$S$210,'Allocation of site-spec costs'!$D763,'Capex forecast'!$Q$7:$Q$210,"Customer Connection")</f>
        <v>0</v>
      </c>
      <c r="Q763" s="6" t="s">
        <v>551</v>
      </c>
      <c r="R763" s="6" t="str">
        <f>INDEX('Raw demand forecast'!$M$7:$M$5830,MATCH($Q763,'Raw demand forecast'!$B$7:$B$5830,0))</f>
        <v>Yes</v>
      </c>
      <c r="S763" s="6" t="str">
        <f>IF(COUNTIF($Q$93:Q763,$B763) = 1, "LV", IF(COUNTIF($Q$93:Q763,$B763) = 2, "HV", "ST"))</f>
        <v>ST</v>
      </c>
      <c r="T763" s="6" t="str">
        <f>INDEX('Demand forecast and growth rate'!$E$7:$E$273,MATCH($Q763,'Demand forecast and growth rate'!$B$7:$B$273,0))</f>
        <v>Steady/falling</v>
      </c>
      <c r="U763" s="32">
        <f>SUMIFS('Capex forecast'!E$7:E$210,'Capex forecast'!$T$7:$T$210,$Q763,'Capex forecast'!$S$7:$S$210,$S763,'Capex forecast'!$Q$7:$Q$210,"Augex")</f>
        <v>0</v>
      </c>
      <c r="V763" s="32">
        <f>SUMIFS('Capex forecast'!F$7:F$210,'Capex forecast'!$T$7:$T$210,$Q763,'Capex forecast'!$S$7:$S$210,$S763,'Capex forecast'!$Q$7:$Q$210,"Augex")</f>
        <v>0</v>
      </c>
      <c r="W763" s="32">
        <f>SUMIFS('Capex forecast'!G$7:G$210,'Capex forecast'!$T$7:$T$210,$Q763,'Capex forecast'!$S$7:$S$210,$S763,'Capex forecast'!$Q$7:$Q$210,"Augex")</f>
        <v>0</v>
      </c>
      <c r="X763" s="32">
        <f>SUMIFS('Capex forecast'!H$7:H$210,'Capex forecast'!$T$7:$T$210,$Q763,'Capex forecast'!$S$7:$S$210,$S763,'Capex forecast'!$Q$7:$Q$210,"Augex")</f>
        <v>0</v>
      </c>
      <c r="Y763" s="32">
        <f>SUMIFS('Capex forecast'!I$7:I$210,'Capex forecast'!$T$7:$T$210,$Q763,'Capex forecast'!$S$7:$S$210,$S763,'Capex forecast'!$Q$7:$Q$210,"Augex")</f>
        <v>0</v>
      </c>
      <c r="Z763" s="32">
        <f>SUMIFS('Capex forecast'!J$7:J$210,'Capex forecast'!$T$7:$T$210,$Q763,'Capex forecast'!$S$7:$S$210,$S763,'Capex forecast'!$Q$7:$Q$210,"Augex")</f>
        <v>0</v>
      </c>
      <c r="AA763" s="32">
        <f>SUMIFS('Capex forecast'!K$7:K$210,'Capex forecast'!$T$7:$T$210,$Q763,'Capex forecast'!$S$7:$S$210,$S763,'Capex forecast'!$Q$7:$Q$210,"Augex")</f>
        <v>0</v>
      </c>
      <c r="AB763" s="32">
        <f>SUMIFS('Capex forecast'!L$7:L$210,'Capex forecast'!$T$7:$T$210,$Q763,'Capex forecast'!$S$7:$S$210,$S763,'Capex forecast'!$Q$7:$Q$210,"Augex")</f>
        <v>0</v>
      </c>
      <c r="AC763" s="32">
        <f>SUMIFS('Capex forecast'!M$7:M$210,'Capex forecast'!$T$7:$T$210,$Q763,'Capex forecast'!$S$7:$S$210,$S763,'Capex forecast'!$Q$7:$Q$210,"Augex")</f>
        <v>0</v>
      </c>
      <c r="AD763" s="32">
        <f>SUMIFS('Capex forecast'!N$7:N$210,'Capex forecast'!$T$7:$T$210,$Q763,'Capex forecast'!$S$7:$S$210,$S763,'Capex forecast'!$Q$7:$Q$210,"Augex")</f>
        <v>0</v>
      </c>
      <c r="AF763" s="6" t="s">
        <v>551</v>
      </c>
      <c r="AG763" s="6" t="str">
        <f>INDEX('Raw demand forecast'!$M$7:$M$5830,MATCH($Q763,'Raw demand forecast'!$B$7:$B$5830,0))</f>
        <v>Yes</v>
      </c>
      <c r="AH763" s="6" t="str">
        <f>IF(COUNTIF($AF$93:AF763,$B763) = 1, "LV", IF(COUNTIF($AF$93:AF763,$B763) = 2, "HV", "ST"))</f>
        <v>ST</v>
      </c>
      <c r="AI763" s="6" t="str">
        <f>INDEX('Demand forecast and growth rate'!$E$7:$E$273,MATCH($Q763,'Demand forecast and growth rate'!$B$7:$B$273,0))</f>
        <v>Steady/falling</v>
      </c>
      <c r="AJ763" s="53">
        <f>SUMIFS('Capex forecast'!E$7:E$210,'Capex forecast'!$T$7:$T$210,$AF763,'Capex forecast'!$S$7:$S$210,$AH763,'Capex forecast'!$Q$7:$Q$210,"Repex")</f>
        <v>0</v>
      </c>
      <c r="AK763" s="53">
        <f>SUMIFS('Capex forecast'!F$7:F$210,'Capex forecast'!$T$7:$T$210,$AF763,'Capex forecast'!$S$7:$S$210,$AH763,'Capex forecast'!$Q$7:$Q$210,"Repex")</f>
        <v>0</v>
      </c>
      <c r="AL763" s="53">
        <f>SUMIFS('Capex forecast'!G$7:G$210,'Capex forecast'!$T$7:$T$210,$AF763,'Capex forecast'!$S$7:$S$210,$AH763,'Capex forecast'!$Q$7:$Q$210,"Repex")</f>
        <v>0</v>
      </c>
      <c r="AM763" s="53">
        <f>SUMIFS('Capex forecast'!H$7:H$210,'Capex forecast'!$T$7:$T$210,$AF763,'Capex forecast'!$S$7:$S$210,$AH763,'Capex forecast'!$Q$7:$Q$210,"Repex")</f>
        <v>0</v>
      </c>
      <c r="AN763" s="53">
        <f>SUMIFS('Capex forecast'!I$7:I$210,'Capex forecast'!$T$7:$T$210,$AF763,'Capex forecast'!$S$7:$S$210,$AH763,'Capex forecast'!$Q$7:$Q$210,"Repex")</f>
        <v>0</v>
      </c>
      <c r="AO763" s="53">
        <f>SUMIFS('Capex forecast'!J$7:J$210,'Capex forecast'!$T$7:$T$210,$AF763,'Capex forecast'!$S$7:$S$210,$AH763,'Capex forecast'!$Q$7:$Q$210,"Repex")</f>
        <v>0</v>
      </c>
      <c r="AP763" s="53">
        <f>SUMIFS('Capex forecast'!K$7:K$210,'Capex forecast'!$T$7:$T$210,$AF763,'Capex forecast'!$S$7:$S$210,$AH763,'Capex forecast'!$Q$7:$Q$210,"Repex")</f>
        <v>0</v>
      </c>
      <c r="AQ763" s="53">
        <f>SUMIFS('Capex forecast'!L$7:L$210,'Capex forecast'!$T$7:$T$210,$AF763,'Capex forecast'!$S$7:$S$210,$AH763,'Capex forecast'!$Q$7:$Q$210,"Repex")</f>
        <v>0</v>
      </c>
      <c r="AR763" s="53">
        <f>SUMIFS('Capex forecast'!M$7:M$210,'Capex forecast'!$T$7:$T$210,$AF763,'Capex forecast'!$S$7:$S$210,$AH763,'Capex forecast'!$Q$7:$Q$210,"Repex")</f>
        <v>0</v>
      </c>
      <c r="AS763" s="53">
        <f>SUMIFS('Capex forecast'!N$7:N$210,'Capex forecast'!$T$7:$T$210,$AF763,'Capex forecast'!$S$7:$S$210,$AH763,'Capex forecast'!$Q$7:$Q$210,"Repex")</f>
        <v>0</v>
      </c>
    </row>
    <row r="764" spans="2:45" ht="15">
      <c r="B764" s="6" t="s">
        <v>552</v>
      </c>
      <c r="C764" s="6" t="str">
        <f>INDEX('Raw demand forecast'!$M$7:$M$5830,MATCH($B764,'Raw demand forecast'!$B$7:$B$5830,0))</f>
        <v>Yes</v>
      </c>
      <c r="D764" s="6" t="str">
        <f>IF(COUNTIF($B$93:B764,$B764) = 1, "LV", IF(COUNTIF($B$93:B764,$B764) = 2, "HV", "ST"))</f>
        <v>ST</v>
      </c>
      <c r="E764" s="6" t="str">
        <f>INDEX('Demand forecast and growth rate'!$E$7:$E$273,MATCH($B764,'Demand forecast and growth rate'!$B$7:$B$273,0))</f>
        <v>Steady/falling</v>
      </c>
      <c r="F764" s="32">
        <f>SUMIFS('Capex forecast'!E$7:E$210,'Capex forecast'!$T$7:$T$210,'Allocation of site-spec costs'!$B764,'Capex forecast'!$S$7:$S$210,'Allocation of site-spec costs'!$D764,'Capex forecast'!$Q$7:$Q$210,"Customer Connection")</f>
        <v>0</v>
      </c>
      <c r="G764" s="32">
        <f>SUMIFS('Capex forecast'!F$7:F$210,'Capex forecast'!$T$7:$T$210,'Allocation of site-spec costs'!$B764,'Capex forecast'!$S$7:$S$210,'Allocation of site-spec costs'!$D764,'Capex forecast'!$Q$7:$Q$210,"Customer Connection")</f>
        <v>0</v>
      </c>
      <c r="H764" s="32">
        <f>SUMIFS('Capex forecast'!G$7:G$210,'Capex forecast'!$T$7:$T$210,'Allocation of site-spec costs'!$B764,'Capex forecast'!$S$7:$S$210,'Allocation of site-spec costs'!$D764,'Capex forecast'!$Q$7:$Q$210,"Customer Connection")</f>
        <v>0</v>
      </c>
      <c r="I764" s="32">
        <f>SUMIFS('Capex forecast'!H$7:H$210,'Capex forecast'!$T$7:$T$210,'Allocation of site-spec costs'!$B764,'Capex forecast'!$S$7:$S$210,'Allocation of site-spec costs'!$D764,'Capex forecast'!$Q$7:$Q$210,"Customer Connection")</f>
        <v>0</v>
      </c>
      <c r="J764" s="32">
        <f>SUMIFS('Capex forecast'!I$7:I$210,'Capex forecast'!$T$7:$T$210,'Allocation of site-spec costs'!$B764,'Capex forecast'!$S$7:$S$210,'Allocation of site-spec costs'!$D764,'Capex forecast'!$Q$7:$Q$210,"Customer Connection")</f>
        <v>0</v>
      </c>
      <c r="K764" s="32">
        <f>SUMIFS('Capex forecast'!J$7:J$210,'Capex forecast'!$T$7:$T$210,'Allocation of site-spec costs'!$B764,'Capex forecast'!$S$7:$S$210,'Allocation of site-spec costs'!$D764,'Capex forecast'!$Q$7:$Q$210,"Customer Connection")</f>
        <v>0</v>
      </c>
      <c r="L764" s="32">
        <f>SUMIFS('Capex forecast'!K$7:K$210,'Capex forecast'!$T$7:$T$210,'Allocation of site-spec costs'!$B764,'Capex forecast'!$S$7:$S$210,'Allocation of site-spec costs'!$D764,'Capex forecast'!$Q$7:$Q$210,"Customer Connection")</f>
        <v>0</v>
      </c>
      <c r="M764" s="32">
        <f>SUMIFS('Capex forecast'!L$7:L$210,'Capex forecast'!$T$7:$T$210,'Allocation of site-spec costs'!$B764,'Capex forecast'!$S$7:$S$210,'Allocation of site-spec costs'!$D764,'Capex forecast'!$Q$7:$Q$210,"Customer Connection")</f>
        <v>0</v>
      </c>
      <c r="N764" s="32">
        <f>SUMIFS('Capex forecast'!M$7:M$210,'Capex forecast'!$T$7:$T$210,'Allocation of site-spec costs'!$B764,'Capex forecast'!$S$7:$S$210,'Allocation of site-spec costs'!$D764,'Capex forecast'!$Q$7:$Q$210,"Customer Connection")</f>
        <v>0</v>
      </c>
      <c r="O764" s="32">
        <f>SUMIFS('Capex forecast'!N$7:N$210,'Capex forecast'!$T$7:$T$210,'Allocation of site-spec costs'!$B764,'Capex forecast'!$S$7:$S$210,'Allocation of site-spec costs'!$D764,'Capex forecast'!$Q$7:$Q$210,"Customer Connection")</f>
        <v>0</v>
      </c>
      <c r="Q764" s="6" t="s">
        <v>552</v>
      </c>
      <c r="R764" s="6" t="str">
        <f>INDEX('Raw demand forecast'!$M$7:$M$5830,MATCH($Q764,'Raw demand forecast'!$B$7:$B$5830,0))</f>
        <v>Yes</v>
      </c>
      <c r="S764" s="6" t="str">
        <f>IF(COUNTIF($Q$93:Q764,$B764) = 1, "LV", IF(COUNTIF($Q$93:Q764,$B764) = 2, "HV", "ST"))</f>
        <v>ST</v>
      </c>
      <c r="T764" s="6" t="str">
        <f>INDEX('Demand forecast and growth rate'!$E$7:$E$273,MATCH($Q764,'Demand forecast and growth rate'!$B$7:$B$273,0))</f>
        <v>Steady/falling</v>
      </c>
      <c r="U764" s="32">
        <f>SUMIFS('Capex forecast'!E$7:E$210,'Capex forecast'!$T$7:$T$210,$Q764,'Capex forecast'!$S$7:$S$210,$S764,'Capex forecast'!$Q$7:$Q$210,"Augex")</f>
        <v>0</v>
      </c>
      <c r="V764" s="32">
        <f>SUMIFS('Capex forecast'!F$7:F$210,'Capex forecast'!$T$7:$T$210,$Q764,'Capex forecast'!$S$7:$S$210,$S764,'Capex forecast'!$Q$7:$Q$210,"Augex")</f>
        <v>0</v>
      </c>
      <c r="W764" s="32">
        <f>SUMIFS('Capex forecast'!G$7:G$210,'Capex forecast'!$T$7:$T$210,$Q764,'Capex forecast'!$S$7:$S$210,$S764,'Capex forecast'!$Q$7:$Q$210,"Augex")</f>
        <v>0</v>
      </c>
      <c r="X764" s="32">
        <f>SUMIFS('Capex forecast'!H$7:H$210,'Capex forecast'!$T$7:$T$210,$Q764,'Capex forecast'!$S$7:$S$210,$S764,'Capex forecast'!$Q$7:$Q$210,"Augex")</f>
        <v>0</v>
      </c>
      <c r="Y764" s="32">
        <f>SUMIFS('Capex forecast'!I$7:I$210,'Capex forecast'!$T$7:$T$210,$Q764,'Capex forecast'!$S$7:$S$210,$S764,'Capex forecast'!$Q$7:$Q$210,"Augex")</f>
        <v>0</v>
      </c>
      <c r="Z764" s="32">
        <f>SUMIFS('Capex forecast'!J$7:J$210,'Capex forecast'!$T$7:$T$210,$Q764,'Capex forecast'!$S$7:$S$210,$S764,'Capex forecast'!$Q$7:$Q$210,"Augex")</f>
        <v>0</v>
      </c>
      <c r="AA764" s="32">
        <f>SUMIFS('Capex forecast'!K$7:K$210,'Capex forecast'!$T$7:$T$210,$Q764,'Capex forecast'!$S$7:$S$210,$S764,'Capex forecast'!$Q$7:$Q$210,"Augex")</f>
        <v>0</v>
      </c>
      <c r="AB764" s="32">
        <f>SUMIFS('Capex forecast'!L$7:L$210,'Capex forecast'!$T$7:$T$210,$Q764,'Capex forecast'!$S$7:$S$210,$S764,'Capex forecast'!$Q$7:$Q$210,"Augex")</f>
        <v>0</v>
      </c>
      <c r="AC764" s="32">
        <f>SUMIFS('Capex forecast'!M$7:M$210,'Capex forecast'!$T$7:$T$210,$Q764,'Capex forecast'!$S$7:$S$210,$S764,'Capex forecast'!$Q$7:$Q$210,"Augex")</f>
        <v>0</v>
      </c>
      <c r="AD764" s="32">
        <f>SUMIFS('Capex forecast'!N$7:N$210,'Capex forecast'!$T$7:$T$210,$Q764,'Capex forecast'!$S$7:$S$210,$S764,'Capex forecast'!$Q$7:$Q$210,"Augex")</f>
        <v>0</v>
      </c>
      <c r="AF764" s="6" t="s">
        <v>552</v>
      </c>
      <c r="AG764" s="6" t="str">
        <f>INDEX('Raw demand forecast'!$M$7:$M$5830,MATCH($Q764,'Raw demand forecast'!$B$7:$B$5830,0))</f>
        <v>Yes</v>
      </c>
      <c r="AH764" s="6" t="str">
        <f>IF(COUNTIF($AF$93:AF764,$B764) = 1, "LV", IF(COUNTIF($AF$93:AF764,$B764) = 2, "HV", "ST"))</f>
        <v>ST</v>
      </c>
      <c r="AI764" s="6" t="str">
        <f>INDEX('Demand forecast and growth rate'!$E$7:$E$273,MATCH($Q764,'Demand forecast and growth rate'!$B$7:$B$273,0))</f>
        <v>Steady/falling</v>
      </c>
      <c r="AJ764" s="53">
        <f>SUMIFS('Capex forecast'!E$7:E$210,'Capex forecast'!$T$7:$T$210,$AF764,'Capex forecast'!$S$7:$S$210,$AH764,'Capex forecast'!$Q$7:$Q$210,"Repex")</f>
        <v>0</v>
      </c>
      <c r="AK764" s="53">
        <f>SUMIFS('Capex forecast'!F$7:F$210,'Capex forecast'!$T$7:$T$210,$AF764,'Capex forecast'!$S$7:$S$210,$AH764,'Capex forecast'!$Q$7:$Q$210,"Repex")</f>
        <v>0</v>
      </c>
      <c r="AL764" s="53">
        <f>SUMIFS('Capex forecast'!G$7:G$210,'Capex forecast'!$T$7:$T$210,$AF764,'Capex forecast'!$S$7:$S$210,$AH764,'Capex forecast'!$Q$7:$Q$210,"Repex")</f>
        <v>0</v>
      </c>
      <c r="AM764" s="53">
        <f>SUMIFS('Capex forecast'!H$7:H$210,'Capex forecast'!$T$7:$T$210,$AF764,'Capex forecast'!$S$7:$S$210,$AH764,'Capex forecast'!$Q$7:$Q$210,"Repex")</f>
        <v>0</v>
      </c>
      <c r="AN764" s="53">
        <f>SUMIFS('Capex forecast'!I$7:I$210,'Capex forecast'!$T$7:$T$210,$AF764,'Capex forecast'!$S$7:$S$210,$AH764,'Capex forecast'!$Q$7:$Q$210,"Repex")</f>
        <v>0</v>
      </c>
      <c r="AO764" s="53">
        <f>SUMIFS('Capex forecast'!J$7:J$210,'Capex forecast'!$T$7:$T$210,$AF764,'Capex forecast'!$S$7:$S$210,$AH764,'Capex forecast'!$Q$7:$Q$210,"Repex")</f>
        <v>0</v>
      </c>
      <c r="AP764" s="53">
        <f>SUMIFS('Capex forecast'!K$7:K$210,'Capex forecast'!$T$7:$T$210,$AF764,'Capex forecast'!$S$7:$S$210,$AH764,'Capex forecast'!$Q$7:$Q$210,"Repex")</f>
        <v>0</v>
      </c>
      <c r="AQ764" s="53">
        <f>SUMIFS('Capex forecast'!L$7:L$210,'Capex forecast'!$T$7:$T$210,$AF764,'Capex forecast'!$S$7:$S$210,$AH764,'Capex forecast'!$Q$7:$Q$210,"Repex")</f>
        <v>0</v>
      </c>
      <c r="AR764" s="53">
        <f>SUMIFS('Capex forecast'!M$7:M$210,'Capex forecast'!$T$7:$T$210,$AF764,'Capex forecast'!$S$7:$S$210,$AH764,'Capex forecast'!$Q$7:$Q$210,"Repex")</f>
        <v>0</v>
      </c>
      <c r="AS764" s="53">
        <f>SUMIFS('Capex forecast'!N$7:N$210,'Capex forecast'!$T$7:$T$210,$AF764,'Capex forecast'!$S$7:$S$210,$AH764,'Capex forecast'!$Q$7:$Q$210,"Repex")</f>
        <v>0</v>
      </c>
    </row>
    <row r="765" spans="2:45" ht="15">
      <c r="B765" s="6" t="s">
        <v>561</v>
      </c>
      <c r="C765" s="6" t="str">
        <f>INDEX('Raw demand forecast'!$M$7:$M$5830,MATCH($B765,'Raw demand forecast'!$B$7:$B$5830,0))</f>
        <v>Yes</v>
      </c>
      <c r="D765" s="6" t="str">
        <f>IF(COUNTIF($B$93:B765,$B765) = 1, "LV", IF(COUNTIF($B$93:B765,$B765) = 2, "HV", "ST"))</f>
        <v>ST</v>
      </c>
      <c r="E765" s="6" t="str">
        <f>INDEX('Demand forecast and growth rate'!$E$7:$E$273,MATCH($B765,'Demand forecast and growth rate'!$B$7:$B$273,0))</f>
        <v>Steady/falling</v>
      </c>
      <c r="F765" s="32">
        <f>SUMIFS('Capex forecast'!E$7:E$210,'Capex forecast'!$T$7:$T$210,'Allocation of site-spec costs'!$B765,'Capex forecast'!$S$7:$S$210,'Allocation of site-spec costs'!$D765,'Capex forecast'!$Q$7:$Q$210,"Customer Connection")</f>
        <v>0</v>
      </c>
      <c r="G765" s="32">
        <f>SUMIFS('Capex forecast'!F$7:F$210,'Capex forecast'!$T$7:$T$210,'Allocation of site-spec costs'!$B765,'Capex forecast'!$S$7:$S$210,'Allocation of site-spec costs'!$D765,'Capex forecast'!$Q$7:$Q$210,"Customer Connection")</f>
        <v>0</v>
      </c>
      <c r="H765" s="32">
        <f>SUMIFS('Capex forecast'!G$7:G$210,'Capex forecast'!$T$7:$T$210,'Allocation of site-spec costs'!$B765,'Capex forecast'!$S$7:$S$210,'Allocation of site-spec costs'!$D765,'Capex forecast'!$Q$7:$Q$210,"Customer Connection")</f>
        <v>0</v>
      </c>
      <c r="I765" s="32">
        <f>SUMIFS('Capex forecast'!H$7:H$210,'Capex forecast'!$T$7:$T$210,'Allocation of site-spec costs'!$B765,'Capex forecast'!$S$7:$S$210,'Allocation of site-spec costs'!$D765,'Capex forecast'!$Q$7:$Q$210,"Customer Connection")</f>
        <v>0</v>
      </c>
      <c r="J765" s="32">
        <f>SUMIFS('Capex forecast'!I$7:I$210,'Capex forecast'!$T$7:$T$210,'Allocation of site-spec costs'!$B765,'Capex forecast'!$S$7:$S$210,'Allocation of site-spec costs'!$D765,'Capex forecast'!$Q$7:$Q$210,"Customer Connection")</f>
        <v>0</v>
      </c>
      <c r="K765" s="32">
        <f>SUMIFS('Capex forecast'!J$7:J$210,'Capex forecast'!$T$7:$T$210,'Allocation of site-spec costs'!$B765,'Capex forecast'!$S$7:$S$210,'Allocation of site-spec costs'!$D765,'Capex forecast'!$Q$7:$Q$210,"Customer Connection")</f>
        <v>0</v>
      </c>
      <c r="L765" s="32">
        <f>SUMIFS('Capex forecast'!K$7:K$210,'Capex forecast'!$T$7:$T$210,'Allocation of site-spec costs'!$B765,'Capex forecast'!$S$7:$S$210,'Allocation of site-spec costs'!$D765,'Capex forecast'!$Q$7:$Q$210,"Customer Connection")</f>
        <v>0</v>
      </c>
      <c r="M765" s="32">
        <f>SUMIFS('Capex forecast'!L$7:L$210,'Capex forecast'!$T$7:$T$210,'Allocation of site-spec costs'!$B765,'Capex forecast'!$S$7:$S$210,'Allocation of site-spec costs'!$D765,'Capex forecast'!$Q$7:$Q$210,"Customer Connection")</f>
        <v>0</v>
      </c>
      <c r="N765" s="32">
        <f>SUMIFS('Capex forecast'!M$7:M$210,'Capex forecast'!$T$7:$T$210,'Allocation of site-spec costs'!$B765,'Capex forecast'!$S$7:$S$210,'Allocation of site-spec costs'!$D765,'Capex forecast'!$Q$7:$Q$210,"Customer Connection")</f>
        <v>0</v>
      </c>
      <c r="O765" s="32">
        <f>SUMIFS('Capex forecast'!N$7:N$210,'Capex forecast'!$T$7:$T$210,'Allocation of site-spec costs'!$B765,'Capex forecast'!$S$7:$S$210,'Allocation of site-spec costs'!$D765,'Capex forecast'!$Q$7:$Q$210,"Customer Connection")</f>
        <v>0</v>
      </c>
      <c r="Q765" s="6" t="s">
        <v>561</v>
      </c>
      <c r="R765" s="6" t="str">
        <f>INDEX('Raw demand forecast'!$M$7:$M$5830,MATCH($Q765,'Raw demand forecast'!$B$7:$B$5830,0))</f>
        <v>Yes</v>
      </c>
      <c r="S765" s="6" t="str">
        <f>IF(COUNTIF($Q$93:Q765,$B765) = 1, "LV", IF(COUNTIF($Q$93:Q765,$B765) = 2, "HV", "ST"))</f>
        <v>ST</v>
      </c>
      <c r="T765" s="6" t="str">
        <f>INDEX('Demand forecast and growth rate'!$E$7:$E$273,MATCH($Q765,'Demand forecast and growth rate'!$B$7:$B$273,0))</f>
        <v>Steady/falling</v>
      </c>
      <c r="U765" s="32">
        <f>SUMIFS('Capex forecast'!E$7:E$210,'Capex forecast'!$T$7:$T$210,$Q765,'Capex forecast'!$S$7:$S$210,$S765,'Capex forecast'!$Q$7:$Q$210,"Augex")</f>
        <v>0</v>
      </c>
      <c r="V765" s="32">
        <f>SUMIFS('Capex forecast'!F$7:F$210,'Capex forecast'!$T$7:$T$210,$Q765,'Capex forecast'!$S$7:$S$210,$S765,'Capex forecast'!$Q$7:$Q$210,"Augex")</f>
        <v>0</v>
      </c>
      <c r="W765" s="32">
        <f>SUMIFS('Capex forecast'!G$7:G$210,'Capex forecast'!$T$7:$T$210,$Q765,'Capex forecast'!$S$7:$S$210,$S765,'Capex forecast'!$Q$7:$Q$210,"Augex")</f>
        <v>0</v>
      </c>
      <c r="X765" s="32">
        <f>SUMIFS('Capex forecast'!H$7:H$210,'Capex forecast'!$T$7:$T$210,$Q765,'Capex forecast'!$S$7:$S$210,$S765,'Capex forecast'!$Q$7:$Q$210,"Augex")</f>
        <v>0</v>
      </c>
      <c r="Y765" s="32">
        <f>SUMIFS('Capex forecast'!I$7:I$210,'Capex forecast'!$T$7:$T$210,$Q765,'Capex forecast'!$S$7:$S$210,$S765,'Capex forecast'!$Q$7:$Q$210,"Augex")</f>
        <v>0</v>
      </c>
      <c r="Z765" s="32">
        <f>SUMIFS('Capex forecast'!J$7:J$210,'Capex forecast'!$T$7:$T$210,$Q765,'Capex forecast'!$S$7:$S$210,$S765,'Capex forecast'!$Q$7:$Q$210,"Augex")</f>
        <v>0</v>
      </c>
      <c r="AA765" s="32">
        <f>SUMIFS('Capex forecast'!K$7:K$210,'Capex forecast'!$T$7:$T$210,$Q765,'Capex forecast'!$S$7:$S$210,$S765,'Capex forecast'!$Q$7:$Q$210,"Augex")</f>
        <v>0</v>
      </c>
      <c r="AB765" s="32">
        <f>SUMIFS('Capex forecast'!L$7:L$210,'Capex forecast'!$T$7:$T$210,$Q765,'Capex forecast'!$S$7:$S$210,$S765,'Capex forecast'!$Q$7:$Q$210,"Augex")</f>
        <v>0</v>
      </c>
      <c r="AC765" s="32">
        <f>SUMIFS('Capex forecast'!M$7:M$210,'Capex forecast'!$T$7:$T$210,$Q765,'Capex forecast'!$S$7:$S$210,$S765,'Capex forecast'!$Q$7:$Q$210,"Augex")</f>
        <v>0</v>
      </c>
      <c r="AD765" s="32">
        <f>SUMIFS('Capex forecast'!N$7:N$210,'Capex forecast'!$T$7:$T$210,$Q765,'Capex forecast'!$S$7:$S$210,$S765,'Capex forecast'!$Q$7:$Q$210,"Augex")</f>
        <v>0</v>
      </c>
      <c r="AF765" s="6" t="s">
        <v>561</v>
      </c>
      <c r="AG765" s="6" t="str">
        <f>INDEX('Raw demand forecast'!$M$7:$M$5830,MATCH($Q765,'Raw demand forecast'!$B$7:$B$5830,0))</f>
        <v>Yes</v>
      </c>
      <c r="AH765" s="6" t="str">
        <f>IF(COUNTIF($AF$93:AF765,$B765) = 1, "LV", IF(COUNTIF($AF$93:AF765,$B765) = 2, "HV", "ST"))</f>
        <v>ST</v>
      </c>
      <c r="AI765" s="6" t="str">
        <f>INDEX('Demand forecast and growth rate'!$E$7:$E$273,MATCH($Q765,'Demand forecast and growth rate'!$B$7:$B$273,0))</f>
        <v>Steady/falling</v>
      </c>
      <c r="AJ765" s="53">
        <f>SUMIFS('Capex forecast'!E$7:E$210,'Capex forecast'!$T$7:$T$210,$AF765,'Capex forecast'!$S$7:$S$210,$AH765,'Capex forecast'!$Q$7:$Q$210,"Repex")</f>
        <v>0</v>
      </c>
      <c r="AK765" s="53">
        <f>SUMIFS('Capex forecast'!F$7:F$210,'Capex forecast'!$T$7:$T$210,$AF765,'Capex forecast'!$S$7:$S$210,$AH765,'Capex forecast'!$Q$7:$Q$210,"Repex")</f>
        <v>0</v>
      </c>
      <c r="AL765" s="53">
        <f>SUMIFS('Capex forecast'!G$7:G$210,'Capex forecast'!$T$7:$T$210,$AF765,'Capex forecast'!$S$7:$S$210,$AH765,'Capex forecast'!$Q$7:$Q$210,"Repex")</f>
        <v>0</v>
      </c>
      <c r="AM765" s="53">
        <f>SUMIFS('Capex forecast'!H$7:H$210,'Capex forecast'!$T$7:$T$210,$AF765,'Capex forecast'!$S$7:$S$210,$AH765,'Capex forecast'!$Q$7:$Q$210,"Repex")</f>
        <v>0</v>
      </c>
      <c r="AN765" s="53">
        <f>SUMIFS('Capex forecast'!I$7:I$210,'Capex forecast'!$T$7:$T$210,$AF765,'Capex forecast'!$S$7:$S$210,$AH765,'Capex forecast'!$Q$7:$Q$210,"Repex")</f>
        <v>0</v>
      </c>
      <c r="AO765" s="53">
        <f>SUMIFS('Capex forecast'!J$7:J$210,'Capex forecast'!$T$7:$T$210,$AF765,'Capex forecast'!$S$7:$S$210,$AH765,'Capex forecast'!$Q$7:$Q$210,"Repex")</f>
        <v>0</v>
      </c>
      <c r="AP765" s="53">
        <f>SUMIFS('Capex forecast'!K$7:K$210,'Capex forecast'!$T$7:$T$210,$AF765,'Capex forecast'!$S$7:$S$210,$AH765,'Capex forecast'!$Q$7:$Q$210,"Repex")</f>
        <v>0</v>
      </c>
      <c r="AQ765" s="53">
        <f>SUMIFS('Capex forecast'!L$7:L$210,'Capex forecast'!$T$7:$T$210,$AF765,'Capex forecast'!$S$7:$S$210,$AH765,'Capex forecast'!$Q$7:$Q$210,"Repex")</f>
        <v>0</v>
      </c>
      <c r="AR765" s="53">
        <f>SUMIFS('Capex forecast'!M$7:M$210,'Capex forecast'!$T$7:$T$210,$AF765,'Capex forecast'!$S$7:$S$210,$AH765,'Capex forecast'!$Q$7:$Q$210,"Repex")</f>
        <v>0</v>
      </c>
      <c r="AS765" s="53">
        <f>SUMIFS('Capex forecast'!N$7:N$210,'Capex forecast'!$T$7:$T$210,$AF765,'Capex forecast'!$S$7:$S$210,$AH765,'Capex forecast'!$Q$7:$Q$210,"Repex")</f>
        <v>0</v>
      </c>
    </row>
    <row r="766" spans="2:45" ht="15">
      <c r="B766" s="6" t="s">
        <v>22</v>
      </c>
      <c r="C766" s="6" t="str">
        <f>INDEX('Raw demand forecast'!$M$7:$M$5830,MATCH($B766,'Raw demand forecast'!$B$7:$B$5830,0))</f>
        <v>No</v>
      </c>
      <c r="D766" s="6" t="str">
        <f>IF(COUNTIF($B$93:B766,$B766) = 1, "LV", IF(COUNTIF($B$93:B766,$B766) = 2, "HV", "ST"))</f>
        <v>ST</v>
      </c>
      <c r="E766" s="6" t="str">
        <f>INDEX('Demand forecast and growth rate'!$E$7:$E$273,MATCH($B766,'Demand forecast and growth rate'!$B$7:$B$273,0))</f>
        <v>Steady/falling</v>
      </c>
      <c r="F766" s="32">
        <f>SUMIFS('Capex forecast'!E$7:E$210,'Capex forecast'!$T$7:$T$210,'Allocation of site-spec costs'!$B766,'Capex forecast'!$S$7:$S$210,'Allocation of site-spec costs'!$D766,'Capex forecast'!$Q$7:$Q$210,"Customer Connection")</f>
        <v>0</v>
      </c>
      <c r="G766" s="32">
        <f>SUMIFS('Capex forecast'!F$7:F$210,'Capex forecast'!$T$7:$T$210,'Allocation of site-spec costs'!$B766,'Capex forecast'!$S$7:$S$210,'Allocation of site-spec costs'!$D766,'Capex forecast'!$Q$7:$Q$210,"Customer Connection")</f>
        <v>0</v>
      </c>
      <c r="H766" s="32">
        <f>SUMIFS('Capex forecast'!G$7:G$210,'Capex forecast'!$T$7:$T$210,'Allocation of site-spec costs'!$B766,'Capex forecast'!$S$7:$S$210,'Allocation of site-spec costs'!$D766,'Capex forecast'!$Q$7:$Q$210,"Customer Connection")</f>
        <v>0</v>
      </c>
      <c r="I766" s="32">
        <f>SUMIFS('Capex forecast'!H$7:H$210,'Capex forecast'!$T$7:$T$210,'Allocation of site-spec costs'!$B766,'Capex forecast'!$S$7:$S$210,'Allocation of site-spec costs'!$D766,'Capex forecast'!$Q$7:$Q$210,"Customer Connection")</f>
        <v>0</v>
      </c>
      <c r="J766" s="32">
        <f>SUMIFS('Capex forecast'!I$7:I$210,'Capex forecast'!$T$7:$T$210,'Allocation of site-spec costs'!$B766,'Capex forecast'!$S$7:$S$210,'Allocation of site-spec costs'!$D766,'Capex forecast'!$Q$7:$Q$210,"Customer Connection")</f>
        <v>0</v>
      </c>
      <c r="K766" s="32">
        <f>SUMIFS('Capex forecast'!J$7:J$210,'Capex forecast'!$T$7:$T$210,'Allocation of site-spec costs'!$B766,'Capex forecast'!$S$7:$S$210,'Allocation of site-spec costs'!$D766,'Capex forecast'!$Q$7:$Q$210,"Customer Connection")</f>
        <v>0</v>
      </c>
      <c r="L766" s="32">
        <f>SUMIFS('Capex forecast'!K$7:K$210,'Capex forecast'!$T$7:$T$210,'Allocation of site-spec costs'!$B766,'Capex forecast'!$S$7:$S$210,'Allocation of site-spec costs'!$D766,'Capex forecast'!$Q$7:$Q$210,"Customer Connection")</f>
        <v>0</v>
      </c>
      <c r="M766" s="32">
        <f>SUMIFS('Capex forecast'!L$7:L$210,'Capex forecast'!$T$7:$T$210,'Allocation of site-spec costs'!$B766,'Capex forecast'!$S$7:$S$210,'Allocation of site-spec costs'!$D766,'Capex forecast'!$Q$7:$Q$210,"Customer Connection")</f>
        <v>0</v>
      </c>
      <c r="N766" s="32">
        <f>SUMIFS('Capex forecast'!M$7:M$210,'Capex forecast'!$T$7:$T$210,'Allocation of site-spec costs'!$B766,'Capex forecast'!$S$7:$S$210,'Allocation of site-spec costs'!$D766,'Capex forecast'!$Q$7:$Q$210,"Customer Connection")</f>
        <v>0</v>
      </c>
      <c r="O766" s="32">
        <f>SUMIFS('Capex forecast'!N$7:N$210,'Capex forecast'!$T$7:$T$210,'Allocation of site-spec costs'!$B766,'Capex forecast'!$S$7:$S$210,'Allocation of site-spec costs'!$D766,'Capex forecast'!$Q$7:$Q$210,"Customer Connection")</f>
        <v>0</v>
      </c>
      <c r="Q766" s="6" t="s">
        <v>22</v>
      </c>
      <c r="R766" s="6" t="str">
        <f>INDEX('Raw demand forecast'!$M$7:$M$5830,MATCH($Q766,'Raw demand forecast'!$B$7:$B$5830,0))</f>
        <v>No</v>
      </c>
      <c r="S766" s="6" t="str">
        <f>IF(COUNTIF($Q$93:Q766,$B766) = 1, "LV", IF(COUNTIF($Q$93:Q766,$B766) = 2, "HV", "ST"))</f>
        <v>ST</v>
      </c>
      <c r="T766" s="6" t="str">
        <f>INDEX('Demand forecast and growth rate'!$E$7:$E$273,MATCH($Q766,'Demand forecast and growth rate'!$B$7:$B$273,0))</f>
        <v>Steady/falling</v>
      </c>
      <c r="U766" s="32">
        <f>SUMIFS('Capex forecast'!E$7:E$210,'Capex forecast'!$T$7:$T$210,$Q766,'Capex forecast'!$S$7:$S$210,$S766,'Capex forecast'!$Q$7:$Q$210,"Augex")</f>
        <v>0</v>
      </c>
      <c r="V766" s="32">
        <f>SUMIFS('Capex forecast'!F$7:F$210,'Capex forecast'!$T$7:$T$210,$Q766,'Capex forecast'!$S$7:$S$210,$S766,'Capex forecast'!$Q$7:$Q$210,"Augex")</f>
        <v>0</v>
      </c>
      <c r="W766" s="32">
        <f>SUMIFS('Capex forecast'!G$7:G$210,'Capex forecast'!$T$7:$T$210,$Q766,'Capex forecast'!$S$7:$S$210,$S766,'Capex forecast'!$Q$7:$Q$210,"Augex")</f>
        <v>0</v>
      </c>
      <c r="X766" s="32">
        <f>SUMIFS('Capex forecast'!H$7:H$210,'Capex forecast'!$T$7:$T$210,$Q766,'Capex forecast'!$S$7:$S$210,$S766,'Capex forecast'!$Q$7:$Q$210,"Augex")</f>
        <v>0</v>
      </c>
      <c r="Y766" s="32">
        <f>SUMIFS('Capex forecast'!I$7:I$210,'Capex forecast'!$T$7:$T$210,$Q766,'Capex forecast'!$S$7:$S$210,$S766,'Capex forecast'!$Q$7:$Q$210,"Augex")</f>
        <v>0</v>
      </c>
      <c r="Z766" s="32">
        <f>SUMIFS('Capex forecast'!J$7:J$210,'Capex forecast'!$T$7:$T$210,$Q766,'Capex forecast'!$S$7:$S$210,$S766,'Capex forecast'!$Q$7:$Q$210,"Augex")</f>
        <v>0</v>
      </c>
      <c r="AA766" s="32">
        <f>SUMIFS('Capex forecast'!K$7:K$210,'Capex forecast'!$T$7:$T$210,$Q766,'Capex forecast'!$S$7:$S$210,$S766,'Capex forecast'!$Q$7:$Q$210,"Augex")</f>
        <v>0</v>
      </c>
      <c r="AB766" s="32">
        <f>SUMIFS('Capex forecast'!L$7:L$210,'Capex forecast'!$T$7:$T$210,$Q766,'Capex forecast'!$S$7:$S$210,$S766,'Capex forecast'!$Q$7:$Q$210,"Augex")</f>
        <v>0</v>
      </c>
      <c r="AC766" s="32">
        <f>SUMIFS('Capex forecast'!M$7:M$210,'Capex forecast'!$T$7:$T$210,$Q766,'Capex forecast'!$S$7:$S$210,$S766,'Capex forecast'!$Q$7:$Q$210,"Augex")</f>
        <v>0</v>
      </c>
      <c r="AD766" s="32">
        <f>SUMIFS('Capex forecast'!N$7:N$210,'Capex forecast'!$T$7:$T$210,$Q766,'Capex forecast'!$S$7:$S$210,$S766,'Capex forecast'!$Q$7:$Q$210,"Augex")</f>
        <v>0</v>
      </c>
      <c r="AF766" s="6" t="s">
        <v>22</v>
      </c>
      <c r="AG766" s="6" t="str">
        <f>INDEX('Raw demand forecast'!$M$7:$M$5830,MATCH($Q766,'Raw demand forecast'!$B$7:$B$5830,0))</f>
        <v>No</v>
      </c>
      <c r="AH766" s="6" t="str">
        <f>IF(COUNTIF($AF$93:AF766,$B766) = 1, "LV", IF(COUNTIF($AF$93:AF766,$B766) = 2, "HV", "ST"))</f>
        <v>ST</v>
      </c>
      <c r="AI766" s="6" t="str">
        <f>INDEX('Demand forecast and growth rate'!$E$7:$E$273,MATCH($Q766,'Demand forecast and growth rate'!$B$7:$B$273,0))</f>
        <v>Steady/falling</v>
      </c>
      <c r="AJ766" s="53">
        <f>SUMIFS('Capex forecast'!E$7:E$210,'Capex forecast'!$T$7:$T$210,$AF766,'Capex forecast'!$S$7:$S$210,$AH766,'Capex forecast'!$Q$7:$Q$210,"Repex")</f>
        <v>0</v>
      </c>
      <c r="AK766" s="53">
        <f>SUMIFS('Capex forecast'!F$7:F$210,'Capex forecast'!$T$7:$T$210,$AF766,'Capex forecast'!$S$7:$S$210,$AH766,'Capex forecast'!$Q$7:$Q$210,"Repex")</f>
        <v>0</v>
      </c>
      <c r="AL766" s="53">
        <f>SUMIFS('Capex forecast'!G$7:G$210,'Capex forecast'!$T$7:$T$210,$AF766,'Capex forecast'!$S$7:$S$210,$AH766,'Capex forecast'!$Q$7:$Q$210,"Repex")</f>
        <v>0</v>
      </c>
      <c r="AM766" s="53">
        <f>SUMIFS('Capex forecast'!H$7:H$210,'Capex forecast'!$T$7:$T$210,$AF766,'Capex forecast'!$S$7:$S$210,$AH766,'Capex forecast'!$Q$7:$Q$210,"Repex")</f>
        <v>0</v>
      </c>
      <c r="AN766" s="53">
        <f>SUMIFS('Capex forecast'!I$7:I$210,'Capex forecast'!$T$7:$T$210,$AF766,'Capex forecast'!$S$7:$S$210,$AH766,'Capex forecast'!$Q$7:$Q$210,"Repex")</f>
        <v>0</v>
      </c>
      <c r="AO766" s="53">
        <f>SUMIFS('Capex forecast'!J$7:J$210,'Capex forecast'!$T$7:$T$210,$AF766,'Capex forecast'!$S$7:$S$210,$AH766,'Capex forecast'!$Q$7:$Q$210,"Repex")</f>
        <v>0</v>
      </c>
      <c r="AP766" s="53">
        <f>SUMIFS('Capex forecast'!K$7:K$210,'Capex forecast'!$T$7:$T$210,$AF766,'Capex forecast'!$S$7:$S$210,$AH766,'Capex forecast'!$Q$7:$Q$210,"Repex")</f>
        <v>0</v>
      </c>
      <c r="AQ766" s="53">
        <f>SUMIFS('Capex forecast'!L$7:L$210,'Capex forecast'!$T$7:$T$210,$AF766,'Capex forecast'!$S$7:$S$210,$AH766,'Capex forecast'!$Q$7:$Q$210,"Repex")</f>
        <v>0</v>
      </c>
      <c r="AR766" s="53">
        <f>SUMIFS('Capex forecast'!M$7:M$210,'Capex forecast'!$T$7:$T$210,$AF766,'Capex forecast'!$S$7:$S$210,$AH766,'Capex forecast'!$Q$7:$Q$210,"Repex")</f>
        <v>0</v>
      </c>
      <c r="AS766" s="53">
        <f>SUMIFS('Capex forecast'!N$7:N$210,'Capex forecast'!$T$7:$T$210,$AF766,'Capex forecast'!$S$7:$S$210,$AH766,'Capex forecast'!$Q$7:$Q$210,"Repex")</f>
        <v>0</v>
      </c>
    </row>
    <row r="767" spans="2:45" ht="15">
      <c r="B767" s="6" t="s">
        <v>577</v>
      </c>
      <c r="C767" s="6" t="str">
        <f>INDEX('Raw demand forecast'!$M$7:$M$5830,MATCH($B767,'Raw demand forecast'!$B$7:$B$5830,0))</f>
        <v>Yes</v>
      </c>
      <c r="D767" s="6" t="str">
        <f>IF(COUNTIF($B$93:B767,$B767) = 1, "LV", IF(COUNTIF($B$93:B767,$B767) = 2, "HV", "ST"))</f>
        <v>ST</v>
      </c>
      <c r="E767" s="6" t="str">
        <f>INDEX('Demand forecast and growth rate'!$E$7:$E$273,MATCH($B767,'Demand forecast and growth rate'!$B$7:$B$273,0))</f>
        <v>Steady/falling</v>
      </c>
      <c r="F767" s="32">
        <f>SUMIFS('Capex forecast'!E$7:E$210,'Capex forecast'!$T$7:$T$210,'Allocation of site-spec costs'!$B767,'Capex forecast'!$S$7:$S$210,'Allocation of site-spec costs'!$D767,'Capex forecast'!$Q$7:$Q$210,"Customer Connection")</f>
        <v>0</v>
      </c>
      <c r="G767" s="32">
        <f>SUMIFS('Capex forecast'!F$7:F$210,'Capex forecast'!$T$7:$T$210,'Allocation of site-spec costs'!$B767,'Capex forecast'!$S$7:$S$210,'Allocation of site-spec costs'!$D767,'Capex forecast'!$Q$7:$Q$210,"Customer Connection")</f>
        <v>0</v>
      </c>
      <c r="H767" s="32">
        <f>SUMIFS('Capex forecast'!G$7:G$210,'Capex forecast'!$T$7:$T$210,'Allocation of site-spec costs'!$B767,'Capex forecast'!$S$7:$S$210,'Allocation of site-spec costs'!$D767,'Capex forecast'!$Q$7:$Q$210,"Customer Connection")</f>
        <v>0</v>
      </c>
      <c r="I767" s="32">
        <f>SUMIFS('Capex forecast'!H$7:H$210,'Capex forecast'!$T$7:$T$210,'Allocation of site-spec costs'!$B767,'Capex forecast'!$S$7:$S$210,'Allocation of site-spec costs'!$D767,'Capex forecast'!$Q$7:$Q$210,"Customer Connection")</f>
        <v>0</v>
      </c>
      <c r="J767" s="32">
        <f>SUMIFS('Capex forecast'!I$7:I$210,'Capex forecast'!$T$7:$T$210,'Allocation of site-spec costs'!$B767,'Capex forecast'!$S$7:$S$210,'Allocation of site-spec costs'!$D767,'Capex forecast'!$Q$7:$Q$210,"Customer Connection")</f>
        <v>0</v>
      </c>
      <c r="K767" s="32">
        <f>SUMIFS('Capex forecast'!J$7:J$210,'Capex forecast'!$T$7:$T$210,'Allocation of site-spec costs'!$B767,'Capex forecast'!$S$7:$S$210,'Allocation of site-spec costs'!$D767,'Capex forecast'!$Q$7:$Q$210,"Customer Connection")</f>
        <v>0</v>
      </c>
      <c r="L767" s="32">
        <f>SUMIFS('Capex forecast'!K$7:K$210,'Capex forecast'!$T$7:$T$210,'Allocation of site-spec costs'!$B767,'Capex forecast'!$S$7:$S$210,'Allocation of site-spec costs'!$D767,'Capex forecast'!$Q$7:$Q$210,"Customer Connection")</f>
        <v>0</v>
      </c>
      <c r="M767" s="32">
        <f>SUMIFS('Capex forecast'!L$7:L$210,'Capex forecast'!$T$7:$T$210,'Allocation of site-spec costs'!$B767,'Capex forecast'!$S$7:$S$210,'Allocation of site-spec costs'!$D767,'Capex forecast'!$Q$7:$Q$210,"Customer Connection")</f>
        <v>0</v>
      </c>
      <c r="N767" s="32">
        <f>SUMIFS('Capex forecast'!M$7:M$210,'Capex forecast'!$T$7:$T$210,'Allocation of site-spec costs'!$B767,'Capex forecast'!$S$7:$S$210,'Allocation of site-spec costs'!$D767,'Capex forecast'!$Q$7:$Q$210,"Customer Connection")</f>
        <v>0</v>
      </c>
      <c r="O767" s="32">
        <f>SUMIFS('Capex forecast'!N$7:N$210,'Capex forecast'!$T$7:$T$210,'Allocation of site-spec costs'!$B767,'Capex forecast'!$S$7:$S$210,'Allocation of site-spec costs'!$D767,'Capex forecast'!$Q$7:$Q$210,"Customer Connection")</f>
        <v>0</v>
      </c>
      <c r="Q767" s="6" t="s">
        <v>577</v>
      </c>
      <c r="R767" s="6" t="str">
        <f>INDEX('Raw demand forecast'!$M$7:$M$5830,MATCH($Q767,'Raw demand forecast'!$B$7:$B$5830,0))</f>
        <v>Yes</v>
      </c>
      <c r="S767" s="6" t="str">
        <f>IF(COUNTIF($Q$93:Q767,$B767) = 1, "LV", IF(COUNTIF($Q$93:Q767,$B767) = 2, "HV", "ST"))</f>
        <v>ST</v>
      </c>
      <c r="T767" s="6" t="str">
        <f>INDEX('Demand forecast and growth rate'!$E$7:$E$273,MATCH($Q767,'Demand forecast and growth rate'!$B$7:$B$273,0))</f>
        <v>Steady/falling</v>
      </c>
      <c r="U767" s="32">
        <f>SUMIFS('Capex forecast'!E$7:E$210,'Capex forecast'!$T$7:$T$210,$Q767,'Capex forecast'!$S$7:$S$210,$S767,'Capex forecast'!$Q$7:$Q$210,"Augex")</f>
        <v>0</v>
      </c>
      <c r="V767" s="32">
        <f>SUMIFS('Capex forecast'!F$7:F$210,'Capex forecast'!$T$7:$T$210,$Q767,'Capex forecast'!$S$7:$S$210,$S767,'Capex forecast'!$Q$7:$Q$210,"Augex")</f>
        <v>0</v>
      </c>
      <c r="W767" s="32">
        <f>SUMIFS('Capex forecast'!G$7:G$210,'Capex forecast'!$T$7:$T$210,$Q767,'Capex forecast'!$S$7:$S$210,$S767,'Capex forecast'!$Q$7:$Q$210,"Augex")</f>
        <v>0</v>
      </c>
      <c r="X767" s="32">
        <f>SUMIFS('Capex forecast'!H$7:H$210,'Capex forecast'!$T$7:$T$210,$Q767,'Capex forecast'!$S$7:$S$210,$S767,'Capex forecast'!$Q$7:$Q$210,"Augex")</f>
        <v>0</v>
      </c>
      <c r="Y767" s="32">
        <f>SUMIFS('Capex forecast'!I$7:I$210,'Capex forecast'!$T$7:$T$210,$Q767,'Capex forecast'!$S$7:$S$210,$S767,'Capex forecast'!$Q$7:$Q$210,"Augex")</f>
        <v>0</v>
      </c>
      <c r="Z767" s="32">
        <f>SUMIFS('Capex forecast'!J$7:J$210,'Capex forecast'!$T$7:$T$210,$Q767,'Capex forecast'!$S$7:$S$210,$S767,'Capex forecast'!$Q$7:$Q$210,"Augex")</f>
        <v>0</v>
      </c>
      <c r="AA767" s="32">
        <f>SUMIFS('Capex forecast'!K$7:K$210,'Capex forecast'!$T$7:$T$210,$Q767,'Capex forecast'!$S$7:$S$210,$S767,'Capex forecast'!$Q$7:$Q$210,"Augex")</f>
        <v>0</v>
      </c>
      <c r="AB767" s="32">
        <f>SUMIFS('Capex forecast'!L$7:L$210,'Capex forecast'!$T$7:$T$210,$Q767,'Capex forecast'!$S$7:$S$210,$S767,'Capex forecast'!$Q$7:$Q$210,"Augex")</f>
        <v>0</v>
      </c>
      <c r="AC767" s="32">
        <f>SUMIFS('Capex forecast'!M$7:M$210,'Capex forecast'!$T$7:$T$210,$Q767,'Capex forecast'!$S$7:$S$210,$S767,'Capex forecast'!$Q$7:$Q$210,"Augex")</f>
        <v>0</v>
      </c>
      <c r="AD767" s="32">
        <f>SUMIFS('Capex forecast'!N$7:N$210,'Capex forecast'!$T$7:$T$210,$Q767,'Capex forecast'!$S$7:$S$210,$S767,'Capex forecast'!$Q$7:$Q$210,"Augex")</f>
        <v>0</v>
      </c>
      <c r="AF767" s="6" t="s">
        <v>577</v>
      </c>
      <c r="AG767" s="6" t="str">
        <f>INDEX('Raw demand forecast'!$M$7:$M$5830,MATCH($Q767,'Raw demand forecast'!$B$7:$B$5830,0))</f>
        <v>Yes</v>
      </c>
      <c r="AH767" s="6" t="str">
        <f>IF(COUNTIF($AF$93:AF767,$B767) = 1, "LV", IF(COUNTIF($AF$93:AF767,$B767) = 2, "HV", "ST"))</f>
        <v>ST</v>
      </c>
      <c r="AI767" s="6" t="str">
        <f>INDEX('Demand forecast and growth rate'!$E$7:$E$273,MATCH($Q767,'Demand forecast and growth rate'!$B$7:$B$273,0))</f>
        <v>Steady/falling</v>
      </c>
      <c r="AJ767" s="53">
        <f>SUMIFS('Capex forecast'!E$7:E$210,'Capex forecast'!$T$7:$T$210,$AF767,'Capex forecast'!$S$7:$S$210,$AH767,'Capex forecast'!$Q$7:$Q$210,"Repex")</f>
        <v>0</v>
      </c>
      <c r="AK767" s="53">
        <f>SUMIFS('Capex forecast'!F$7:F$210,'Capex forecast'!$T$7:$T$210,$AF767,'Capex forecast'!$S$7:$S$210,$AH767,'Capex forecast'!$Q$7:$Q$210,"Repex")</f>
        <v>0</v>
      </c>
      <c r="AL767" s="53">
        <f>SUMIFS('Capex forecast'!G$7:G$210,'Capex forecast'!$T$7:$T$210,$AF767,'Capex forecast'!$S$7:$S$210,$AH767,'Capex forecast'!$Q$7:$Q$210,"Repex")</f>
        <v>0</v>
      </c>
      <c r="AM767" s="53">
        <f>SUMIFS('Capex forecast'!H$7:H$210,'Capex forecast'!$T$7:$T$210,$AF767,'Capex forecast'!$S$7:$S$210,$AH767,'Capex forecast'!$Q$7:$Q$210,"Repex")</f>
        <v>0</v>
      </c>
      <c r="AN767" s="53">
        <f>SUMIFS('Capex forecast'!I$7:I$210,'Capex forecast'!$T$7:$T$210,$AF767,'Capex forecast'!$S$7:$S$210,$AH767,'Capex forecast'!$Q$7:$Q$210,"Repex")</f>
        <v>0</v>
      </c>
      <c r="AO767" s="53">
        <f>SUMIFS('Capex forecast'!J$7:J$210,'Capex forecast'!$T$7:$T$210,$AF767,'Capex forecast'!$S$7:$S$210,$AH767,'Capex forecast'!$Q$7:$Q$210,"Repex")</f>
        <v>0</v>
      </c>
      <c r="AP767" s="53">
        <f>SUMIFS('Capex forecast'!K$7:K$210,'Capex forecast'!$T$7:$T$210,$AF767,'Capex forecast'!$S$7:$S$210,$AH767,'Capex forecast'!$Q$7:$Q$210,"Repex")</f>
        <v>0</v>
      </c>
      <c r="AQ767" s="53">
        <f>SUMIFS('Capex forecast'!L$7:L$210,'Capex forecast'!$T$7:$T$210,$AF767,'Capex forecast'!$S$7:$S$210,$AH767,'Capex forecast'!$Q$7:$Q$210,"Repex")</f>
        <v>0</v>
      </c>
      <c r="AR767" s="53">
        <f>SUMIFS('Capex forecast'!M$7:M$210,'Capex forecast'!$T$7:$T$210,$AF767,'Capex forecast'!$S$7:$S$210,$AH767,'Capex forecast'!$Q$7:$Q$210,"Repex")</f>
        <v>0</v>
      </c>
      <c r="AS767" s="53">
        <f>SUMIFS('Capex forecast'!N$7:N$210,'Capex forecast'!$T$7:$T$210,$AF767,'Capex forecast'!$S$7:$S$210,$AH767,'Capex forecast'!$Q$7:$Q$210,"Repex")</f>
        <v>0</v>
      </c>
    </row>
    <row r="768" spans="2:45" ht="15">
      <c r="B768" s="6" t="s">
        <v>578</v>
      </c>
      <c r="C768" s="6" t="str">
        <f>INDEX('Raw demand forecast'!$M$7:$M$5830,MATCH($B768,'Raw demand forecast'!$B$7:$B$5830,0))</f>
        <v>Yes</v>
      </c>
      <c r="D768" s="6" t="str">
        <f>IF(COUNTIF($B$93:B768,$B768) = 1, "LV", IF(COUNTIF($B$93:B768,$B768) = 2, "HV", "ST"))</f>
        <v>ST</v>
      </c>
      <c r="E768" s="6" t="str">
        <f>INDEX('Demand forecast and growth rate'!$E$7:$E$273,MATCH($B768,'Demand forecast and growth rate'!$B$7:$B$273,0))</f>
        <v>Steady/falling</v>
      </c>
      <c r="F768" s="32">
        <f>SUMIFS('Capex forecast'!E$7:E$210,'Capex forecast'!$T$7:$T$210,'Allocation of site-spec costs'!$B768,'Capex forecast'!$S$7:$S$210,'Allocation of site-spec costs'!$D768,'Capex forecast'!$Q$7:$Q$210,"Customer Connection")</f>
        <v>0</v>
      </c>
      <c r="G768" s="32">
        <f>SUMIFS('Capex forecast'!F$7:F$210,'Capex forecast'!$T$7:$T$210,'Allocation of site-spec costs'!$B768,'Capex forecast'!$S$7:$S$210,'Allocation of site-spec costs'!$D768,'Capex forecast'!$Q$7:$Q$210,"Customer Connection")</f>
        <v>0</v>
      </c>
      <c r="H768" s="32">
        <f>SUMIFS('Capex forecast'!G$7:G$210,'Capex forecast'!$T$7:$T$210,'Allocation of site-spec costs'!$B768,'Capex forecast'!$S$7:$S$210,'Allocation of site-spec costs'!$D768,'Capex forecast'!$Q$7:$Q$210,"Customer Connection")</f>
        <v>0</v>
      </c>
      <c r="I768" s="32">
        <f>SUMIFS('Capex forecast'!H$7:H$210,'Capex forecast'!$T$7:$T$210,'Allocation of site-spec costs'!$B768,'Capex forecast'!$S$7:$S$210,'Allocation of site-spec costs'!$D768,'Capex forecast'!$Q$7:$Q$210,"Customer Connection")</f>
        <v>0</v>
      </c>
      <c r="J768" s="32">
        <f>SUMIFS('Capex forecast'!I$7:I$210,'Capex forecast'!$T$7:$T$210,'Allocation of site-spec costs'!$B768,'Capex forecast'!$S$7:$S$210,'Allocation of site-spec costs'!$D768,'Capex forecast'!$Q$7:$Q$210,"Customer Connection")</f>
        <v>0</v>
      </c>
      <c r="K768" s="32">
        <f>SUMIFS('Capex forecast'!J$7:J$210,'Capex forecast'!$T$7:$T$210,'Allocation of site-spec costs'!$B768,'Capex forecast'!$S$7:$S$210,'Allocation of site-spec costs'!$D768,'Capex forecast'!$Q$7:$Q$210,"Customer Connection")</f>
        <v>0</v>
      </c>
      <c r="L768" s="32">
        <f>SUMIFS('Capex forecast'!K$7:K$210,'Capex forecast'!$T$7:$T$210,'Allocation of site-spec costs'!$B768,'Capex forecast'!$S$7:$S$210,'Allocation of site-spec costs'!$D768,'Capex forecast'!$Q$7:$Q$210,"Customer Connection")</f>
        <v>0</v>
      </c>
      <c r="M768" s="32">
        <f>SUMIFS('Capex forecast'!L$7:L$210,'Capex forecast'!$T$7:$T$210,'Allocation of site-spec costs'!$B768,'Capex forecast'!$S$7:$S$210,'Allocation of site-spec costs'!$D768,'Capex forecast'!$Q$7:$Q$210,"Customer Connection")</f>
        <v>0</v>
      </c>
      <c r="N768" s="32">
        <f>SUMIFS('Capex forecast'!M$7:M$210,'Capex forecast'!$T$7:$T$210,'Allocation of site-spec costs'!$B768,'Capex forecast'!$S$7:$S$210,'Allocation of site-spec costs'!$D768,'Capex forecast'!$Q$7:$Q$210,"Customer Connection")</f>
        <v>0</v>
      </c>
      <c r="O768" s="32">
        <f>SUMIFS('Capex forecast'!N$7:N$210,'Capex forecast'!$T$7:$T$210,'Allocation of site-spec costs'!$B768,'Capex forecast'!$S$7:$S$210,'Allocation of site-spec costs'!$D768,'Capex forecast'!$Q$7:$Q$210,"Customer Connection")</f>
        <v>0</v>
      </c>
      <c r="Q768" s="6" t="s">
        <v>578</v>
      </c>
      <c r="R768" s="6" t="str">
        <f>INDEX('Raw demand forecast'!$M$7:$M$5830,MATCH($Q768,'Raw demand forecast'!$B$7:$B$5830,0))</f>
        <v>Yes</v>
      </c>
      <c r="S768" s="6" t="str">
        <f>IF(COUNTIF($Q$93:Q768,$B768) = 1, "LV", IF(COUNTIF($Q$93:Q768,$B768) = 2, "HV", "ST"))</f>
        <v>ST</v>
      </c>
      <c r="T768" s="6" t="str">
        <f>INDEX('Demand forecast and growth rate'!$E$7:$E$273,MATCH($Q768,'Demand forecast and growth rate'!$B$7:$B$273,0))</f>
        <v>Steady/falling</v>
      </c>
      <c r="U768" s="32">
        <f>SUMIFS('Capex forecast'!E$7:E$210,'Capex forecast'!$T$7:$T$210,$Q768,'Capex forecast'!$S$7:$S$210,$S768,'Capex forecast'!$Q$7:$Q$210,"Augex")</f>
        <v>0</v>
      </c>
      <c r="V768" s="32">
        <f>SUMIFS('Capex forecast'!F$7:F$210,'Capex forecast'!$T$7:$T$210,$Q768,'Capex forecast'!$S$7:$S$210,$S768,'Capex forecast'!$Q$7:$Q$210,"Augex")</f>
        <v>0</v>
      </c>
      <c r="W768" s="32">
        <f>SUMIFS('Capex forecast'!G$7:G$210,'Capex forecast'!$T$7:$T$210,$Q768,'Capex forecast'!$S$7:$S$210,$S768,'Capex forecast'!$Q$7:$Q$210,"Augex")</f>
        <v>0</v>
      </c>
      <c r="X768" s="32">
        <f>SUMIFS('Capex forecast'!H$7:H$210,'Capex forecast'!$T$7:$T$210,$Q768,'Capex forecast'!$S$7:$S$210,$S768,'Capex forecast'!$Q$7:$Q$210,"Augex")</f>
        <v>0</v>
      </c>
      <c r="Y768" s="32">
        <f>SUMIFS('Capex forecast'!I$7:I$210,'Capex forecast'!$T$7:$T$210,$Q768,'Capex forecast'!$S$7:$S$210,$S768,'Capex forecast'!$Q$7:$Q$210,"Augex")</f>
        <v>0</v>
      </c>
      <c r="Z768" s="32">
        <f>SUMIFS('Capex forecast'!J$7:J$210,'Capex forecast'!$T$7:$T$210,$Q768,'Capex forecast'!$S$7:$S$210,$S768,'Capex forecast'!$Q$7:$Q$210,"Augex")</f>
        <v>0</v>
      </c>
      <c r="AA768" s="32">
        <f>SUMIFS('Capex forecast'!K$7:K$210,'Capex forecast'!$T$7:$T$210,$Q768,'Capex forecast'!$S$7:$S$210,$S768,'Capex forecast'!$Q$7:$Q$210,"Augex")</f>
        <v>0</v>
      </c>
      <c r="AB768" s="32">
        <f>SUMIFS('Capex forecast'!L$7:L$210,'Capex forecast'!$T$7:$T$210,$Q768,'Capex forecast'!$S$7:$S$210,$S768,'Capex forecast'!$Q$7:$Q$210,"Augex")</f>
        <v>0</v>
      </c>
      <c r="AC768" s="32">
        <f>SUMIFS('Capex forecast'!M$7:M$210,'Capex forecast'!$T$7:$T$210,$Q768,'Capex forecast'!$S$7:$S$210,$S768,'Capex forecast'!$Q$7:$Q$210,"Augex")</f>
        <v>0</v>
      </c>
      <c r="AD768" s="32">
        <f>SUMIFS('Capex forecast'!N$7:N$210,'Capex forecast'!$T$7:$T$210,$Q768,'Capex forecast'!$S$7:$S$210,$S768,'Capex forecast'!$Q$7:$Q$210,"Augex")</f>
        <v>0</v>
      </c>
      <c r="AF768" s="6" t="s">
        <v>578</v>
      </c>
      <c r="AG768" s="6" t="str">
        <f>INDEX('Raw demand forecast'!$M$7:$M$5830,MATCH($Q768,'Raw demand forecast'!$B$7:$B$5830,0))</f>
        <v>Yes</v>
      </c>
      <c r="AH768" s="6" t="str">
        <f>IF(COUNTIF($AF$93:AF768,$B768) = 1, "LV", IF(COUNTIF($AF$93:AF768,$B768) = 2, "HV", "ST"))</f>
        <v>ST</v>
      </c>
      <c r="AI768" s="6" t="str">
        <f>INDEX('Demand forecast and growth rate'!$E$7:$E$273,MATCH($Q768,'Demand forecast and growth rate'!$B$7:$B$273,0))</f>
        <v>Steady/falling</v>
      </c>
      <c r="AJ768" s="53">
        <f>SUMIFS('Capex forecast'!E$7:E$210,'Capex forecast'!$T$7:$T$210,$AF768,'Capex forecast'!$S$7:$S$210,$AH768,'Capex forecast'!$Q$7:$Q$210,"Repex")</f>
        <v>0</v>
      </c>
      <c r="AK768" s="53">
        <f>SUMIFS('Capex forecast'!F$7:F$210,'Capex forecast'!$T$7:$T$210,$AF768,'Capex forecast'!$S$7:$S$210,$AH768,'Capex forecast'!$Q$7:$Q$210,"Repex")</f>
        <v>0</v>
      </c>
      <c r="AL768" s="53">
        <f>SUMIFS('Capex forecast'!G$7:G$210,'Capex forecast'!$T$7:$T$210,$AF768,'Capex forecast'!$S$7:$S$210,$AH768,'Capex forecast'!$Q$7:$Q$210,"Repex")</f>
        <v>0</v>
      </c>
      <c r="AM768" s="53">
        <f>SUMIFS('Capex forecast'!H$7:H$210,'Capex forecast'!$T$7:$T$210,$AF768,'Capex forecast'!$S$7:$S$210,$AH768,'Capex forecast'!$Q$7:$Q$210,"Repex")</f>
        <v>0</v>
      </c>
      <c r="AN768" s="53">
        <f>SUMIFS('Capex forecast'!I$7:I$210,'Capex forecast'!$T$7:$T$210,$AF768,'Capex forecast'!$S$7:$S$210,$AH768,'Capex forecast'!$Q$7:$Q$210,"Repex")</f>
        <v>0</v>
      </c>
      <c r="AO768" s="53">
        <f>SUMIFS('Capex forecast'!J$7:J$210,'Capex forecast'!$T$7:$T$210,$AF768,'Capex forecast'!$S$7:$S$210,$AH768,'Capex forecast'!$Q$7:$Q$210,"Repex")</f>
        <v>0</v>
      </c>
      <c r="AP768" s="53">
        <f>SUMIFS('Capex forecast'!K$7:K$210,'Capex forecast'!$T$7:$T$210,$AF768,'Capex forecast'!$S$7:$S$210,$AH768,'Capex forecast'!$Q$7:$Q$210,"Repex")</f>
        <v>0</v>
      </c>
      <c r="AQ768" s="53">
        <f>SUMIFS('Capex forecast'!L$7:L$210,'Capex forecast'!$T$7:$T$210,$AF768,'Capex forecast'!$S$7:$S$210,$AH768,'Capex forecast'!$Q$7:$Q$210,"Repex")</f>
        <v>0</v>
      </c>
      <c r="AR768" s="53">
        <f>SUMIFS('Capex forecast'!M$7:M$210,'Capex forecast'!$T$7:$T$210,$AF768,'Capex forecast'!$S$7:$S$210,$AH768,'Capex forecast'!$Q$7:$Q$210,"Repex")</f>
        <v>0</v>
      </c>
      <c r="AS768" s="53">
        <f>SUMIFS('Capex forecast'!N$7:N$210,'Capex forecast'!$T$7:$T$210,$AF768,'Capex forecast'!$S$7:$S$210,$AH768,'Capex forecast'!$Q$7:$Q$210,"Repex")</f>
        <v>0</v>
      </c>
    </row>
    <row r="769" spans="2:45" ht="15">
      <c r="B769" s="6" t="s">
        <v>66</v>
      </c>
      <c r="C769" s="6" t="str">
        <f>INDEX('Raw demand forecast'!$M$7:$M$5830,MATCH($B769,'Raw demand forecast'!$B$7:$B$5830,0))</f>
        <v>No</v>
      </c>
      <c r="D769" s="6" t="str">
        <f>IF(COUNTIF($B$93:B769,$B769) = 1, "LV", IF(COUNTIF($B$93:B769,$B769) = 2, "HV", "ST"))</f>
        <v>ST</v>
      </c>
      <c r="E769" s="6" t="str">
        <f>INDEX('Demand forecast and growth rate'!$E$7:$E$273,MATCH($B769,'Demand forecast and growth rate'!$B$7:$B$273,0))</f>
        <v>Steady/falling</v>
      </c>
      <c r="F769" s="32">
        <f>SUMIFS('Capex forecast'!E$7:E$210,'Capex forecast'!$T$7:$T$210,'Allocation of site-spec costs'!$B769,'Capex forecast'!$S$7:$S$210,'Allocation of site-spec costs'!$D769,'Capex forecast'!$Q$7:$Q$210,"Customer Connection")</f>
        <v>0</v>
      </c>
      <c r="G769" s="32">
        <f>SUMIFS('Capex forecast'!F$7:F$210,'Capex forecast'!$T$7:$T$210,'Allocation of site-spec costs'!$B769,'Capex forecast'!$S$7:$S$210,'Allocation of site-spec costs'!$D769,'Capex forecast'!$Q$7:$Q$210,"Customer Connection")</f>
        <v>0</v>
      </c>
      <c r="H769" s="32">
        <f>SUMIFS('Capex forecast'!G$7:G$210,'Capex forecast'!$T$7:$T$210,'Allocation of site-spec costs'!$B769,'Capex forecast'!$S$7:$S$210,'Allocation of site-spec costs'!$D769,'Capex forecast'!$Q$7:$Q$210,"Customer Connection")</f>
        <v>0</v>
      </c>
      <c r="I769" s="32">
        <f>SUMIFS('Capex forecast'!H$7:H$210,'Capex forecast'!$T$7:$T$210,'Allocation of site-spec costs'!$B769,'Capex forecast'!$S$7:$S$210,'Allocation of site-spec costs'!$D769,'Capex forecast'!$Q$7:$Q$210,"Customer Connection")</f>
        <v>0</v>
      </c>
      <c r="J769" s="32">
        <f>SUMIFS('Capex forecast'!I$7:I$210,'Capex forecast'!$T$7:$T$210,'Allocation of site-spec costs'!$B769,'Capex forecast'!$S$7:$S$210,'Allocation of site-spec costs'!$D769,'Capex forecast'!$Q$7:$Q$210,"Customer Connection")</f>
        <v>0</v>
      </c>
      <c r="K769" s="32">
        <f>SUMIFS('Capex forecast'!J$7:J$210,'Capex forecast'!$T$7:$T$210,'Allocation of site-spec costs'!$B769,'Capex forecast'!$S$7:$S$210,'Allocation of site-spec costs'!$D769,'Capex forecast'!$Q$7:$Q$210,"Customer Connection")</f>
        <v>0</v>
      </c>
      <c r="L769" s="32">
        <f>SUMIFS('Capex forecast'!K$7:K$210,'Capex forecast'!$T$7:$T$210,'Allocation of site-spec costs'!$B769,'Capex forecast'!$S$7:$S$210,'Allocation of site-spec costs'!$D769,'Capex forecast'!$Q$7:$Q$210,"Customer Connection")</f>
        <v>0</v>
      </c>
      <c r="M769" s="32">
        <f>SUMIFS('Capex forecast'!L$7:L$210,'Capex forecast'!$T$7:$T$210,'Allocation of site-spec costs'!$B769,'Capex forecast'!$S$7:$S$210,'Allocation of site-spec costs'!$D769,'Capex forecast'!$Q$7:$Q$210,"Customer Connection")</f>
        <v>0</v>
      </c>
      <c r="N769" s="32">
        <f>SUMIFS('Capex forecast'!M$7:M$210,'Capex forecast'!$T$7:$T$210,'Allocation of site-spec costs'!$B769,'Capex forecast'!$S$7:$S$210,'Allocation of site-spec costs'!$D769,'Capex forecast'!$Q$7:$Q$210,"Customer Connection")</f>
        <v>0</v>
      </c>
      <c r="O769" s="32">
        <f>SUMIFS('Capex forecast'!N$7:N$210,'Capex forecast'!$T$7:$T$210,'Allocation of site-spec costs'!$B769,'Capex forecast'!$S$7:$S$210,'Allocation of site-spec costs'!$D769,'Capex forecast'!$Q$7:$Q$210,"Customer Connection")</f>
        <v>0</v>
      </c>
      <c r="Q769" s="6" t="s">
        <v>66</v>
      </c>
      <c r="R769" s="6" t="str">
        <f>INDEX('Raw demand forecast'!$M$7:$M$5830,MATCH($Q769,'Raw demand forecast'!$B$7:$B$5830,0))</f>
        <v>No</v>
      </c>
      <c r="S769" s="6" t="str">
        <f>IF(COUNTIF($Q$93:Q769,$B769) = 1, "LV", IF(COUNTIF($Q$93:Q769,$B769) = 2, "HV", "ST"))</f>
        <v>ST</v>
      </c>
      <c r="T769" s="6" t="str">
        <f>INDEX('Demand forecast and growth rate'!$E$7:$E$273,MATCH($Q769,'Demand forecast and growth rate'!$B$7:$B$273,0))</f>
        <v>Steady/falling</v>
      </c>
      <c r="U769" s="32">
        <f>SUMIFS('Capex forecast'!E$7:E$210,'Capex forecast'!$T$7:$T$210,$Q769,'Capex forecast'!$S$7:$S$210,$S769,'Capex forecast'!$Q$7:$Q$210,"Augex")</f>
        <v>0</v>
      </c>
      <c r="V769" s="32">
        <f>SUMIFS('Capex forecast'!F$7:F$210,'Capex forecast'!$T$7:$T$210,$Q769,'Capex forecast'!$S$7:$S$210,$S769,'Capex forecast'!$Q$7:$Q$210,"Augex")</f>
        <v>0</v>
      </c>
      <c r="W769" s="32">
        <f>SUMIFS('Capex forecast'!G$7:G$210,'Capex forecast'!$T$7:$T$210,$Q769,'Capex forecast'!$S$7:$S$210,$S769,'Capex forecast'!$Q$7:$Q$210,"Augex")</f>
        <v>0</v>
      </c>
      <c r="X769" s="32">
        <f>SUMIFS('Capex forecast'!H$7:H$210,'Capex forecast'!$T$7:$T$210,$Q769,'Capex forecast'!$S$7:$S$210,$S769,'Capex forecast'!$Q$7:$Q$210,"Augex")</f>
        <v>0</v>
      </c>
      <c r="Y769" s="32">
        <f>SUMIFS('Capex forecast'!I$7:I$210,'Capex forecast'!$T$7:$T$210,$Q769,'Capex forecast'!$S$7:$S$210,$S769,'Capex forecast'!$Q$7:$Q$210,"Augex")</f>
        <v>0</v>
      </c>
      <c r="Z769" s="32">
        <f>SUMIFS('Capex forecast'!J$7:J$210,'Capex forecast'!$T$7:$T$210,$Q769,'Capex forecast'!$S$7:$S$210,$S769,'Capex forecast'!$Q$7:$Q$210,"Augex")</f>
        <v>0</v>
      </c>
      <c r="AA769" s="32">
        <f>SUMIFS('Capex forecast'!K$7:K$210,'Capex forecast'!$T$7:$T$210,$Q769,'Capex forecast'!$S$7:$S$210,$S769,'Capex forecast'!$Q$7:$Q$210,"Augex")</f>
        <v>0</v>
      </c>
      <c r="AB769" s="32">
        <f>SUMIFS('Capex forecast'!L$7:L$210,'Capex forecast'!$T$7:$T$210,$Q769,'Capex forecast'!$S$7:$S$210,$S769,'Capex forecast'!$Q$7:$Q$210,"Augex")</f>
        <v>0</v>
      </c>
      <c r="AC769" s="32">
        <f>SUMIFS('Capex forecast'!M$7:M$210,'Capex forecast'!$T$7:$T$210,$Q769,'Capex forecast'!$S$7:$S$210,$S769,'Capex forecast'!$Q$7:$Q$210,"Augex")</f>
        <v>0</v>
      </c>
      <c r="AD769" s="32">
        <f>SUMIFS('Capex forecast'!N$7:N$210,'Capex forecast'!$T$7:$T$210,$Q769,'Capex forecast'!$S$7:$S$210,$S769,'Capex forecast'!$Q$7:$Q$210,"Augex")</f>
        <v>0</v>
      </c>
      <c r="AF769" s="6" t="s">
        <v>66</v>
      </c>
      <c r="AG769" s="6" t="str">
        <f>INDEX('Raw demand forecast'!$M$7:$M$5830,MATCH($Q769,'Raw demand forecast'!$B$7:$B$5830,0))</f>
        <v>No</v>
      </c>
      <c r="AH769" s="6" t="str">
        <f>IF(COUNTIF($AF$93:AF769,$B769) = 1, "LV", IF(COUNTIF($AF$93:AF769,$B769) = 2, "HV", "ST"))</f>
        <v>ST</v>
      </c>
      <c r="AI769" s="6" t="str">
        <f>INDEX('Demand forecast and growth rate'!$E$7:$E$273,MATCH($Q769,'Demand forecast and growth rate'!$B$7:$B$273,0))</f>
        <v>Steady/falling</v>
      </c>
      <c r="AJ769" s="53">
        <f>SUMIFS('Capex forecast'!E$7:E$210,'Capex forecast'!$T$7:$T$210,$AF769,'Capex forecast'!$S$7:$S$210,$AH769,'Capex forecast'!$Q$7:$Q$210,"Repex")</f>
        <v>0</v>
      </c>
      <c r="AK769" s="53">
        <f>SUMIFS('Capex forecast'!F$7:F$210,'Capex forecast'!$T$7:$T$210,$AF769,'Capex forecast'!$S$7:$S$210,$AH769,'Capex forecast'!$Q$7:$Q$210,"Repex")</f>
        <v>0</v>
      </c>
      <c r="AL769" s="53">
        <f>SUMIFS('Capex forecast'!G$7:G$210,'Capex forecast'!$T$7:$T$210,$AF769,'Capex forecast'!$S$7:$S$210,$AH769,'Capex forecast'!$Q$7:$Q$210,"Repex")</f>
        <v>0</v>
      </c>
      <c r="AM769" s="53">
        <f>SUMIFS('Capex forecast'!H$7:H$210,'Capex forecast'!$T$7:$T$210,$AF769,'Capex forecast'!$S$7:$S$210,$AH769,'Capex forecast'!$Q$7:$Q$210,"Repex")</f>
        <v>0</v>
      </c>
      <c r="AN769" s="53">
        <f>SUMIFS('Capex forecast'!I$7:I$210,'Capex forecast'!$T$7:$T$210,$AF769,'Capex forecast'!$S$7:$S$210,$AH769,'Capex forecast'!$Q$7:$Q$210,"Repex")</f>
        <v>0</v>
      </c>
      <c r="AO769" s="53">
        <f>SUMIFS('Capex forecast'!J$7:J$210,'Capex forecast'!$T$7:$T$210,$AF769,'Capex forecast'!$S$7:$S$210,$AH769,'Capex forecast'!$Q$7:$Q$210,"Repex")</f>
        <v>0</v>
      </c>
      <c r="AP769" s="53">
        <f>SUMIFS('Capex forecast'!K$7:K$210,'Capex forecast'!$T$7:$T$210,$AF769,'Capex forecast'!$S$7:$S$210,$AH769,'Capex forecast'!$Q$7:$Q$210,"Repex")</f>
        <v>0</v>
      </c>
      <c r="AQ769" s="53">
        <f>SUMIFS('Capex forecast'!L$7:L$210,'Capex forecast'!$T$7:$T$210,$AF769,'Capex forecast'!$S$7:$S$210,$AH769,'Capex forecast'!$Q$7:$Q$210,"Repex")</f>
        <v>0</v>
      </c>
      <c r="AR769" s="53">
        <f>SUMIFS('Capex forecast'!M$7:M$210,'Capex forecast'!$T$7:$T$210,$AF769,'Capex forecast'!$S$7:$S$210,$AH769,'Capex forecast'!$Q$7:$Q$210,"Repex")</f>
        <v>0</v>
      </c>
      <c r="AS769" s="53">
        <f>SUMIFS('Capex forecast'!N$7:N$210,'Capex forecast'!$T$7:$T$210,$AF769,'Capex forecast'!$S$7:$S$210,$AH769,'Capex forecast'!$Q$7:$Q$210,"Repex")</f>
        <v>0</v>
      </c>
    </row>
    <row r="770" spans="2:45" ht="15">
      <c r="B770" s="6" t="s">
        <v>594</v>
      </c>
      <c r="C770" s="6" t="str">
        <f>INDEX('Raw demand forecast'!$M$7:$M$5830,MATCH($B770,'Raw demand forecast'!$B$7:$B$5830,0))</f>
        <v>Yes</v>
      </c>
      <c r="D770" s="6" t="str">
        <f>IF(COUNTIF($B$93:B770,$B770) = 1, "LV", IF(COUNTIF($B$93:B770,$B770) = 2, "HV", "ST"))</f>
        <v>ST</v>
      </c>
      <c r="E770" s="6" t="str">
        <f>INDEX('Demand forecast and growth rate'!$E$7:$E$273,MATCH($B770,'Demand forecast and growth rate'!$B$7:$B$273,0))</f>
        <v>Steady/falling</v>
      </c>
      <c r="F770" s="32">
        <f>SUMIFS('Capex forecast'!E$7:E$210,'Capex forecast'!$T$7:$T$210,'Allocation of site-spec costs'!$B770,'Capex forecast'!$S$7:$S$210,'Allocation of site-spec costs'!$D770,'Capex forecast'!$Q$7:$Q$210,"Customer Connection")</f>
        <v>0</v>
      </c>
      <c r="G770" s="32">
        <f>SUMIFS('Capex forecast'!F$7:F$210,'Capex forecast'!$T$7:$T$210,'Allocation of site-spec costs'!$B770,'Capex forecast'!$S$7:$S$210,'Allocation of site-spec costs'!$D770,'Capex forecast'!$Q$7:$Q$210,"Customer Connection")</f>
        <v>0</v>
      </c>
      <c r="H770" s="32">
        <f>SUMIFS('Capex forecast'!G$7:G$210,'Capex forecast'!$T$7:$T$210,'Allocation of site-spec costs'!$B770,'Capex forecast'!$S$7:$S$210,'Allocation of site-spec costs'!$D770,'Capex forecast'!$Q$7:$Q$210,"Customer Connection")</f>
        <v>0</v>
      </c>
      <c r="I770" s="32">
        <f>SUMIFS('Capex forecast'!H$7:H$210,'Capex forecast'!$T$7:$T$210,'Allocation of site-spec costs'!$B770,'Capex forecast'!$S$7:$S$210,'Allocation of site-spec costs'!$D770,'Capex forecast'!$Q$7:$Q$210,"Customer Connection")</f>
        <v>0</v>
      </c>
      <c r="J770" s="32">
        <f>SUMIFS('Capex forecast'!I$7:I$210,'Capex forecast'!$T$7:$T$210,'Allocation of site-spec costs'!$B770,'Capex forecast'!$S$7:$S$210,'Allocation of site-spec costs'!$D770,'Capex forecast'!$Q$7:$Q$210,"Customer Connection")</f>
        <v>0</v>
      </c>
      <c r="K770" s="32">
        <f>SUMIFS('Capex forecast'!J$7:J$210,'Capex forecast'!$T$7:$T$210,'Allocation of site-spec costs'!$B770,'Capex forecast'!$S$7:$S$210,'Allocation of site-spec costs'!$D770,'Capex forecast'!$Q$7:$Q$210,"Customer Connection")</f>
        <v>0</v>
      </c>
      <c r="L770" s="32">
        <f>SUMIFS('Capex forecast'!K$7:K$210,'Capex forecast'!$T$7:$T$210,'Allocation of site-spec costs'!$B770,'Capex forecast'!$S$7:$S$210,'Allocation of site-spec costs'!$D770,'Capex forecast'!$Q$7:$Q$210,"Customer Connection")</f>
        <v>0</v>
      </c>
      <c r="M770" s="32">
        <f>SUMIFS('Capex forecast'!L$7:L$210,'Capex forecast'!$T$7:$T$210,'Allocation of site-spec costs'!$B770,'Capex forecast'!$S$7:$S$210,'Allocation of site-spec costs'!$D770,'Capex forecast'!$Q$7:$Q$210,"Customer Connection")</f>
        <v>0</v>
      </c>
      <c r="N770" s="32">
        <f>SUMIFS('Capex forecast'!M$7:M$210,'Capex forecast'!$T$7:$T$210,'Allocation of site-spec costs'!$B770,'Capex forecast'!$S$7:$S$210,'Allocation of site-spec costs'!$D770,'Capex forecast'!$Q$7:$Q$210,"Customer Connection")</f>
        <v>0</v>
      </c>
      <c r="O770" s="32">
        <f>SUMIFS('Capex forecast'!N$7:N$210,'Capex forecast'!$T$7:$T$210,'Allocation of site-spec costs'!$B770,'Capex forecast'!$S$7:$S$210,'Allocation of site-spec costs'!$D770,'Capex forecast'!$Q$7:$Q$210,"Customer Connection")</f>
        <v>0</v>
      </c>
      <c r="Q770" s="6" t="s">
        <v>594</v>
      </c>
      <c r="R770" s="6" t="str">
        <f>INDEX('Raw demand forecast'!$M$7:$M$5830,MATCH($Q770,'Raw demand forecast'!$B$7:$B$5830,0))</f>
        <v>Yes</v>
      </c>
      <c r="S770" s="6" t="str">
        <f>IF(COUNTIF($Q$93:Q770,$B770) = 1, "LV", IF(COUNTIF($Q$93:Q770,$B770) = 2, "HV", "ST"))</f>
        <v>ST</v>
      </c>
      <c r="T770" s="6" t="str">
        <f>INDEX('Demand forecast and growth rate'!$E$7:$E$273,MATCH($Q770,'Demand forecast and growth rate'!$B$7:$B$273,0))</f>
        <v>Steady/falling</v>
      </c>
      <c r="U770" s="32">
        <f>SUMIFS('Capex forecast'!E$7:E$210,'Capex forecast'!$T$7:$T$210,$Q770,'Capex forecast'!$S$7:$S$210,$S770,'Capex forecast'!$Q$7:$Q$210,"Augex")</f>
        <v>0</v>
      </c>
      <c r="V770" s="32">
        <f>SUMIFS('Capex forecast'!F$7:F$210,'Capex forecast'!$T$7:$T$210,$Q770,'Capex forecast'!$S$7:$S$210,$S770,'Capex forecast'!$Q$7:$Q$210,"Augex")</f>
        <v>0</v>
      </c>
      <c r="W770" s="32">
        <f>SUMIFS('Capex forecast'!G$7:G$210,'Capex forecast'!$T$7:$T$210,$Q770,'Capex forecast'!$S$7:$S$210,$S770,'Capex forecast'!$Q$7:$Q$210,"Augex")</f>
        <v>0</v>
      </c>
      <c r="X770" s="32">
        <f>SUMIFS('Capex forecast'!H$7:H$210,'Capex forecast'!$T$7:$T$210,$Q770,'Capex forecast'!$S$7:$S$210,$S770,'Capex forecast'!$Q$7:$Q$210,"Augex")</f>
        <v>0</v>
      </c>
      <c r="Y770" s="32">
        <f>SUMIFS('Capex forecast'!I$7:I$210,'Capex forecast'!$T$7:$T$210,$Q770,'Capex forecast'!$S$7:$S$210,$S770,'Capex forecast'!$Q$7:$Q$210,"Augex")</f>
        <v>0</v>
      </c>
      <c r="Z770" s="32">
        <f>SUMIFS('Capex forecast'!J$7:J$210,'Capex forecast'!$T$7:$T$210,$Q770,'Capex forecast'!$S$7:$S$210,$S770,'Capex forecast'!$Q$7:$Q$210,"Augex")</f>
        <v>0</v>
      </c>
      <c r="AA770" s="32">
        <f>SUMIFS('Capex forecast'!K$7:K$210,'Capex forecast'!$T$7:$T$210,$Q770,'Capex forecast'!$S$7:$S$210,$S770,'Capex forecast'!$Q$7:$Q$210,"Augex")</f>
        <v>0</v>
      </c>
      <c r="AB770" s="32">
        <f>SUMIFS('Capex forecast'!L$7:L$210,'Capex forecast'!$T$7:$T$210,$Q770,'Capex forecast'!$S$7:$S$210,$S770,'Capex forecast'!$Q$7:$Q$210,"Augex")</f>
        <v>0</v>
      </c>
      <c r="AC770" s="32">
        <f>SUMIFS('Capex forecast'!M$7:M$210,'Capex forecast'!$T$7:$T$210,$Q770,'Capex forecast'!$S$7:$S$210,$S770,'Capex forecast'!$Q$7:$Q$210,"Augex")</f>
        <v>0</v>
      </c>
      <c r="AD770" s="32">
        <f>SUMIFS('Capex forecast'!N$7:N$210,'Capex forecast'!$T$7:$T$210,$Q770,'Capex forecast'!$S$7:$S$210,$S770,'Capex forecast'!$Q$7:$Q$210,"Augex")</f>
        <v>0</v>
      </c>
      <c r="AF770" s="6" t="s">
        <v>594</v>
      </c>
      <c r="AG770" s="6" t="str">
        <f>INDEX('Raw demand forecast'!$M$7:$M$5830,MATCH($Q770,'Raw demand forecast'!$B$7:$B$5830,0))</f>
        <v>Yes</v>
      </c>
      <c r="AH770" s="6" t="str">
        <f>IF(COUNTIF($AF$93:AF770,$B770) = 1, "LV", IF(COUNTIF($AF$93:AF770,$B770) = 2, "HV", "ST"))</f>
        <v>ST</v>
      </c>
      <c r="AI770" s="6" t="str">
        <f>INDEX('Demand forecast and growth rate'!$E$7:$E$273,MATCH($Q770,'Demand forecast and growth rate'!$B$7:$B$273,0))</f>
        <v>Steady/falling</v>
      </c>
      <c r="AJ770" s="53">
        <f>SUMIFS('Capex forecast'!E$7:E$210,'Capex forecast'!$T$7:$T$210,$AF770,'Capex forecast'!$S$7:$S$210,$AH770,'Capex forecast'!$Q$7:$Q$210,"Repex")</f>
        <v>0</v>
      </c>
      <c r="AK770" s="53">
        <f>SUMIFS('Capex forecast'!F$7:F$210,'Capex forecast'!$T$7:$T$210,$AF770,'Capex forecast'!$S$7:$S$210,$AH770,'Capex forecast'!$Q$7:$Q$210,"Repex")</f>
        <v>0</v>
      </c>
      <c r="AL770" s="53">
        <f>SUMIFS('Capex forecast'!G$7:G$210,'Capex forecast'!$T$7:$T$210,$AF770,'Capex forecast'!$S$7:$S$210,$AH770,'Capex forecast'!$Q$7:$Q$210,"Repex")</f>
        <v>0</v>
      </c>
      <c r="AM770" s="53">
        <f>SUMIFS('Capex forecast'!H$7:H$210,'Capex forecast'!$T$7:$T$210,$AF770,'Capex forecast'!$S$7:$S$210,$AH770,'Capex forecast'!$Q$7:$Q$210,"Repex")</f>
        <v>0</v>
      </c>
      <c r="AN770" s="53">
        <f>SUMIFS('Capex forecast'!I$7:I$210,'Capex forecast'!$T$7:$T$210,$AF770,'Capex forecast'!$S$7:$S$210,$AH770,'Capex forecast'!$Q$7:$Q$210,"Repex")</f>
        <v>0</v>
      </c>
      <c r="AO770" s="53">
        <f>SUMIFS('Capex forecast'!J$7:J$210,'Capex forecast'!$T$7:$T$210,$AF770,'Capex forecast'!$S$7:$S$210,$AH770,'Capex forecast'!$Q$7:$Q$210,"Repex")</f>
        <v>0</v>
      </c>
      <c r="AP770" s="53">
        <f>SUMIFS('Capex forecast'!K$7:K$210,'Capex forecast'!$T$7:$T$210,$AF770,'Capex forecast'!$S$7:$S$210,$AH770,'Capex forecast'!$Q$7:$Q$210,"Repex")</f>
        <v>0</v>
      </c>
      <c r="AQ770" s="53">
        <f>SUMIFS('Capex forecast'!L$7:L$210,'Capex forecast'!$T$7:$T$210,$AF770,'Capex forecast'!$S$7:$S$210,$AH770,'Capex forecast'!$Q$7:$Q$210,"Repex")</f>
        <v>0</v>
      </c>
      <c r="AR770" s="53">
        <f>SUMIFS('Capex forecast'!M$7:M$210,'Capex forecast'!$T$7:$T$210,$AF770,'Capex forecast'!$S$7:$S$210,$AH770,'Capex forecast'!$Q$7:$Q$210,"Repex")</f>
        <v>0</v>
      </c>
      <c r="AS770" s="53">
        <f>SUMIFS('Capex forecast'!N$7:N$210,'Capex forecast'!$T$7:$T$210,$AF770,'Capex forecast'!$S$7:$S$210,$AH770,'Capex forecast'!$Q$7:$Q$210,"Repex")</f>
        <v>0</v>
      </c>
    </row>
    <row r="771" spans="2:45" ht="15">
      <c r="B771" s="6" t="s">
        <v>613</v>
      </c>
      <c r="C771" s="6" t="str">
        <f>INDEX('Raw demand forecast'!$M$7:$M$5830,MATCH($B771,'Raw demand forecast'!$B$7:$B$5830,0))</f>
        <v>Yes</v>
      </c>
      <c r="D771" s="6" t="str">
        <f>IF(COUNTIF($B$93:B771,$B771) = 1, "LV", IF(COUNTIF($B$93:B771,$B771) = 2, "HV", "ST"))</f>
        <v>ST</v>
      </c>
      <c r="E771" s="6" t="str">
        <f>INDEX('Demand forecast and growth rate'!$E$7:$E$273,MATCH($B771,'Demand forecast and growth rate'!$B$7:$B$273,0))</f>
        <v>Steady/falling</v>
      </c>
      <c r="F771" s="32">
        <f>SUMIFS('Capex forecast'!E$7:E$210,'Capex forecast'!$T$7:$T$210,'Allocation of site-spec costs'!$B771,'Capex forecast'!$S$7:$S$210,'Allocation of site-spec costs'!$D771,'Capex forecast'!$Q$7:$Q$210,"Customer Connection")</f>
        <v>0</v>
      </c>
      <c r="G771" s="32">
        <f>SUMIFS('Capex forecast'!F$7:F$210,'Capex forecast'!$T$7:$T$210,'Allocation of site-spec costs'!$B771,'Capex forecast'!$S$7:$S$210,'Allocation of site-spec costs'!$D771,'Capex forecast'!$Q$7:$Q$210,"Customer Connection")</f>
        <v>0</v>
      </c>
      <c r="H771" s="32">
        <f>SUMIFS('Capex forecast'!G$7:G$210,'Capex forecast'!$T$7:$T$210,'Allocation of site-spec costs'!$B771,'Capex forecast'!$S$7:$S$210,'Allocation of site-spec costs'!$D771,'Capex forecast'!$Q$7:$Q$210,"Customer Connection")</f>
        <v>0</v>
      </c>
      <c r="I771" s="32">
        <f>SUMIFS('Capex forecast'!H$7:H$210,'Capex forecast'!$T$7:$T$210,'Allocation of site-spec costs'!$B771,'Capex forecast'!$S$7:$S$210,'Allocation of site-spec costs'!$D771,'Capex forecast'!$Q$7:$Q$210,"Customer Connection")</f>
        <v>0</v>
      </c>
      <c r="J771" s="32">
        <f>SUMIFS('Capex forecast'!I$7:I$210,'Capex forecast'!$T$7:$T$210,'Allocation of site-spec costs'!$B771,'Capex forecast'!$S$7:$S$210,'Allocation of site-spec costs'!$D771,'Capex forecast'!$Q$7:$Q$210,"Customer Connection")</f>
        <v>0</v>
      </c>
      <c r="K771" s="32">
        <f>SUMIFS('Capex forecast'!J$7:J$210,'Capex forecast'!$T$7:$T$210,'Allocation of site-spec costs'!$B771,'Capex forecast'!$S$7:$S$210,'Allocation of site-spec costs'!$D771,'Capex forecast'!$Q$7:$Q$210,"Customer Connection")</f>
        <v>0</v>
      </c>
      <c r="L771" s="32">
        <f>SUMIFS('Capex forecast'!K$7:K$210,'Capex forecast'!$T$7:$T$210,'Allocation of site-spec costs'!$B771,'Capex forecast'!$S$7:$S$210,'Allocation of site-spec costs'!$D771,'Capex forecast'!$Q$7:$Q$210,"Customer Connection")</f>
        <v>0</v>
      </c>
      <c r="M771" s="32">
        <f>SUMIFS('Capex forecast'!L$7:L$210,'Capex forecast'!$T$7:$T$210,'Allocation of site-spec costs'!$B771,'Capex forecast'!$S$7:$S$210,'Allocation of site-spec costs'!$D771,'Capex forecast'!$Q$7:$Q$210,"Customer Connection")</f>
        <v>0</v>
      </c>
      <c r="N771" s="32">
        <f>SUMIFS('Capex forecast'!M$7:M$210,'Capex forecast'!$T$7:$T$210,'Allocation of site-spec costs'!$B771,'Capex forecast'!$S$7:$S$210,'Allocation of site-spec costs'!$D771,'Capex forecast'!$Q$7:$Q$210,"Customer Connection")</f>
        <v>0</v>
      </c>
      <c r="O771" s="32">
        <f>SUMIFS('Capex forecast'!N$7:N$210,'Capex forecast'!$T$7:$T$210,'Allocation of site-spec costs'!$B771,'Capex forecast'!$S$7:$S$210,'Allocation of site-spec costs'!$D771,'Capex forecast'!$Q$7:$Q$210,"Customer Connection")</f>
        <v>0</v>
      </c>
      <c r="Q771" s="6" t="s">
        <v>613</v>
      </c>
      <c r="R771" s="6" t="str">
        <f>INDEX('Raw demand forecast'!$M$7:$M$5830,MATCH($Q771,'Raw demand forecast'!$B$7:$B$5830,0))</f>
        <v>Yes</v>
      </c>
      <c r="S771" s="6" t="str">
        <f>IF(COUNTIF($Q$93:Q771,$B771) = 1, "LV", IF(COUNTIF($Q$93:Q771,$B771) = 2, "HV", "ST"))</f>
        <v>ST</v>
      </c>
      <c r="T771" s="6" t="str">
        <f>INDEX('Demand forecast and growth rate'!$E$7:$E$273,MATCH($Q771,'Demand forecast and growth rate'!$B$7:$B$273,0))</f>
        <v>Steady/falling</v>
      </c>
      <c r="U771" s="32">
        <f>SUMIFS('Capex forecast'!E$7:E$210,'Capex forecast'!$T$7:$T$210,$Q771,'Capex forecast'!$S$7:$S$210,$S771,'Capex forecast'!$Q$7:$Q$210,"Augex")</f>
        <v>0</v>
      </c>
      <c r="V771" s="32">
        <f>SUMIFS('Capex forecast'!F$7:F$210,'Capex forecast'!$T$7:$T$210,$Q771,'Capex forecast'!$S$7:$S$210,$S771,'Capex forecast'!$Q$7:$Q$210,"Augex")</f>
        <v>0</v>
      </c>
      <c r="W771" s="32">
        <f>SUMIFS('Capex forecast'!G$7:G$210,'Capex forecast'!$T$7:$T$210,$Q771,'Capex forecast'!$S$7:$S$210,$S771,'Capex forecast'!$Q$7:$Q$210,"Augex")</f>
        <v>0</v>
      </c>
      <c r="X771" s="32">
        <f>SUMIFS('Capex forecast'!H$7:H$210,'Capex forecast'!$T$7:$T$210,$Q771,'Capex forecast'!$S$7:$S$210,$S771,'Capex forecast'!$Q$7:$Q$210,"Augex")</f>
        <v>0</v>
      </c>
      <c r="Y771" s="32">
        <f>SUMIFS('Capex forecast'!I$7:I$210,'Capex forecast'!$T$7:$T$210,$Q771,'Capex forecast'!$S$7:$S$210,$S771,'Capex forecast'!$Q$7:$Q$210,"Augex")</f>
        <v>0</v>
      </c>
      <c r="Z771" s="32">
        <f>SUMIFS('Capex forecast'!J$7:J$210,'Capex forecast'!$T$7:$T$210,$Q771,'Capex forecast'!$S$7:$S$210,$S771,'Capex forecast'!$Q$7:$Q$210,"Augex")</f>
        <v>0</v>
      </c>
      <c r="AA771" s="32">
        <f>SUMIFS('Capex forecast'!K$7:K$210,'Capex forecast'!$T$7:$T$210,$Q771,'Capex forecast'!$S$7:$S$210,$S771,'Capex forecast'!$Q$7:$Q$210,"Augex")</f>
        <v>0</v>
      </c>
      <c r="AB771" s="32">
        <f>SUMIFS('Capex forecast'!L$7:L$210,'Capex forecast'!$T$7:$T$210,$Q771,'Capex forecast'!$S$7:$S$210,$S771,'Capex forecast'!$Q$7:$Q$210,"Augex")</f>
        <v>0</v>
      </c>
      <c r="AC771" s="32">
        <f>SUMIFS('Capex forecast'!M$7:M$210,'Capex forecast'!$T$7:$T$210,$Q771,'Capex forecast'!$S$7:$S$210,$S771,'Capex forecast'!$Q$7:$Q$210,"Augex")</f>
        <v>0</v>
      </c>
      <c r="AD771" s="32">
        <f>SUMIFS('Capex forecast'!N$7:N$210,'Capex forecast'!$T$7:$T$210,$Q771,'Capex forecast'!$S$7:$S$210,$S771,'Capex forecast'!$Q$7:$Q$210,"Augex")</f>
        <v>0</v>
      </c>
      <c r="AF771" s="6" t="s">
        <v>613</v>
      </c>
      <c r="AG771" s="6" t="str">
        <f>INDEX('Raw demand forecast'!$M$7:$M$5830,MATCH($Q771,'Raw demand forecast'!$B$7:$B$5830,0))</f>
        <v>Yes</v>
      </c>
      <c r="AH771" s="6" t="str">
        <f>IF(COUNTIF($AF$93:AF771,$B771) = 1, "LV", IF(COUNTIF($AF$93:AF771,$B771) = 2, "HV", "ST"))</f>
        <v>ST</v>
      </c>
      <c r="AI771" s="6" t="str">
        <f>INDEX('Demand forecast and growth rate'!$E$7:$E$273,MATCH($Q771,'Demand forecast and growth rate'!$B$7:$B$273,0))</f>
        <v>Steady/falling</v>
      </c>
      <c r="AJ771" s="53">
        <f>SUMIFS('Capex forecast'!E$7:E$210,'Capex forecast'!$T$7:$T$210,$AF771,'Capex forecast'!$S$7:$S$210,$AH771,'Capex forecast'!$Q$7:$Q$210,"Repex")</f>
        <v>0</v>
      </c>
      <c r="AK771" s="53">
        <f>SUMIFS('Capex forecast'!F$7:F$210,'Capex forecast'!$T$7:$T$210,$AF771,'Capex forecast'!$S$7:$S$210,$AH771,'Capex forecast'!$Q$7:$Q$210,"Repex")</f>
        <v>0</v>
      </c>
      <c r="AL771" s="53">
        <f>SUMIFS('Capex forecast'!G$7:G$210,'Capex forecast'!$T$7:$T$210,$AF771,'Capex forecast'!$S$7:$S$210,$AH771,'Capex forecast'!$Q$7:$Q$210,"Repex")</f>
        <v>0</v>
      </c>
      <c r="AM771" s="53">
        <f>SUMIFS('Capex forecast'!H$7:H$210,'Capex forecast'!$T$7:$T$210,$AF771,'Capex forecast'!$S$7:$S$210,$AH771,'Capex forecast'!$Q$7:$Q$210,"Repex")</f>
        <v>0</v>
      </c>
      <c r="AN771" s="53">
        <f>SUMIFS('Capex forecast'!I$7:I$210,'Capex forecast'!$T$7:$T$210,$AF771,'Capex forecast'!$S$7:$S$210,$AH771,'Capex forecast'!$Q$7:$Q$210,"Repex")</f>
        <v>0</v>
      </c>
      <c r="AO771" s="53">
        <f>SUMIFS('Capex forecast'!J$7:J$210,'Capex forecast'!$T$7:$T$210,$AF771,'Capex forecast'!$S$7:$S$210,$AH771,'Capex forecast'!$Q$7:$Q$210,"Repex")</f>
        <v>0</v>
      </c>
      <c r="AP771" s="53">
        <f>SUMIFS('Capex forecast'!K$7:K$210,'Capex forecast'!$T$7:$T$210,$AF771,'Capex forecast'!$S$7:$S$210,$AH771,'Capex forecast'!$Q$7:$Q$210,"Repex")</f>
        <v>0</v>
      </c>
      <c r="AQ771" s="53">
        <f>SUMIFS('Capex forecast'!L$7:L$210,'Capex forecast'!$T$7:$T$210,$AF771,'Capex forecast'!$S$7:$S$210,$AH771,'Capex forecast'!$Q$7:$Q$210,"Repex")</f>
        <v>0</v>
      </c>
      <c r="AR771" s="53">
        <f>SUMIFS('Capex forecast'!M$7:M$210,'Capex forecast'!$T$7:$T$210,$AF771,'Capex forecast'!$S$7:$S$210,$AH771,'Capex forecast'!$Q$7:$Q$210,"Repex")</f>
        <v>0</v>
      </c>
      <c r="AS771" s="53">
        <f>SUMIFS('Capex forecast'!N$7:N$210,'Capex forecast'!$T$7:$T$210,$AF771,'Capex forecast'!$S$7:$S$210,$AH771,'Capex forecast'!$Q$7:$Q$210,"Repex")</f>
        <v>0</v>
      </c>
    </row>
    <row r="772" spans="2:45" ht="15">
      <c r="B772" s="6" t="s">
        <v>615</v>
      </c>
      <c r="C772" s="6" t="str">
        <f>INDEX('Raw demand forecast'!$M$7:$M$5830,MATCH($B772,'Raw demand forecast'!$B$7:$B$5830,0))</f>
        <v>Yes</v>
      </c>
      <c r="D772" s="6" t="str">
        <f>IF(COUNTIF($B$93:B772,$B772) = 1, "LV", IF(COUNTIF($B$93:B772,$B772) = 2, "HV", "ST"))</f>
        <v>ST</v>
      </c>
      <c r="E772" s="6" t="str">
        <f>INDEX('Demand forecast and growth rate'!$E$7:$E$273,MATCH($B772,'Demand forecast and growth rate'!$B$7:$B$273,0))</f>
        <v>Steady/falling</v>
      </c>
      <c r="F772" s="32">
        <f>SUMIFS('Capex forecast'!E$7:E$210,'Capex forecast'!$T$7:$T$210,'Allocation of site-spec costs'!$B772,'Capex forecast'!$S$7:$S$210,'Allocation of site-spec costs'!$D772,'Capex forecast'!$Q$7:$Q$210,"Customer Connection")</f>
        <v>0</v>
      </c>
      <c r="G772" s="32">
        <f>SUMIFS('Capex forecast'!F$7:F$210,'Capex forecast'!$T$7:$T$210,'Allocation of site-spec costs'!$B772,'Capex forecast'!$S$7:$S$210,'Allocation of site-spec costs'!$D772,'Capex forecast'!$Q$7:$Q$210,"Customer Connection")</f>
        <v>0</v>
      </c>
      <c r="H772" s="32">
        <f>SUMIFS('Capex forecast'!G$7:G$210,'Capex forecast'!$T$7:$T$210,'Allocation of site-spec costs'!$B772,'Capex forecast'!$S$7:$S$210,'Allocation of site-spec costs'!$D772,'Capex forecast'!$Q$7:$Q$210,"Customer Connection")</f>
        <v>0</v>
      </c>
      <c r="I772" s="32">
        <f>SUMIFS('Capex forecast'!H$7:H$210,'Capex forecast'!$T$7:$T$210,'Allocation of site-spec costs'!$B772,'Capex forecast'!$S$7:$S$210,'Allocation of site-spec costs'!$D772,'Capex forecast'!$Q$7:$Q$210,"Customer Connection")</f>
        <v>0</v>
      </c>
      <c r="J772" s="32">
        <f>SUMIFS('Capex forecast'!I$7:I$210,'Capex forecast'!$T$7:$T$210,'Allocation of site-spec costs'!$B772,'Capex forecast'!$S$7:$S$210,'Allocation of site-spec costs'!$D772,'Capex forecast'!$Q$7:$Q$210,"Customer Connection")</f>
        <v>0</v>
      </c>
      <c r="K772" s="32">
        <f>SUMIFS('Capex forecast'!J$7:J$210,'Capex forecast'!$T$7:$T$210,'Allocation of site-spec costs'!$B772,'Capex forecast'!$S$7:$S$210,'Allocation of site-spec costs'!$D772,'Capex forecast'!$Q$7:$Q$210,"Customer Connection")</f>
        <v>0</v>
      </c>
      <c r="L772" s="32">
        <f>SUMIFS('Capex forecast'!K$7:K$210,'Capex forecast'!$T$7:$T$210,'Allocation of site-spec costs'!$B772,'Capex forecast'!$S$7:$S$210,'Allocation of site-spec costs'!$D772,'Capex forecast'!$Q$7:$Q$210,"Customer Connection")</f>
        <v>0</v>
      </c>
      <c r="M772" s="32">
        <f>SUMIFS('Capex forecast'!L$7:L$210,'Capex forecast'!$T$7:$T$210,'Allocation of site-spec costs'!$B772,'Capex forecast'!$S$7:$S$210,'Allocation of site-spec costs'!$D772,'Capex forecast'!$Q$7:$Q$210,"Customer Connection")</f>
        <v>0</v>
      </c>
      <c r="N772" s="32">
        <f>SUMIFS('Capex forecast'!M$7:M$210,'Capex forecast'!$T$7:$T$210,'Allocation of site-spec costs'!$B772,'Capex forecast'!$S$7:$S$210,'Allocation of site-spec costs'!$D772,'Capex forecast'!$Q$7:$Q$210,"Customer Connection")</f>
        <v>0</v>
      </c>
      <c r="O772" s="32">
        <f>SUMIFS('Capex forecast'!N$7:N$210,'Capex forecast'!$T$7:$T$210,'Allocation of site-spec costs'!$B772,'Capex forecast'!$S$7:$S$210,'Allocation of site-spec costs'!$D772,'Capex forecast'!$Q$7:$Q$210,"Customer Connection")</f>
        <v>0</v>
      </c>
      <c r="Q772" s="6" t="s">
        <v>615</v>
      </c>
      <c r="R772" s="6" t="str">
        <f>INDEX('Raw demand forecast'!$M$7:$M$5830,MATCH($Q772,'Raw demand forecast'!$B$7:$B$5830,0))</f>
        <v>Yes</v>
      </c>
      <c r="S772" s="6" t="str">
        <f>IF(COUNTIF($Q$93:Q772,$B772) = 1, "LV", IF(COUNTIF($Q$93:Q772,$B772) = 2, "HV", "ST"))</f>
        <v>ST</v>
      </c>
      <c r="T772" s="6" t="str">
        <f>INDEX('Demand forecast and growth rate'!$E$7:$E$273,MATCH($Q772,'Demand forecast and growth rate'!$B$7:$B$273,0))</f>
        <v>Steady/falling</v>
      </c>
      <c r="U772" s="32">
        <f>SUMIFS('Capex forecast'!E$7:E$210,'Capex forecast'!$T$7:$T$210,$Q772,'Capex forecast'!$S$7:$S$210,$S772,'Capex forecast'!$Q$7:$Q$210,"Augex")</f>
        <v>0</v>
      </c>
      <c r="V772" s="32">
        <f>SUMIFS('Capex forecast'!F$7:F$210,'Capex forecast'!$T$7:$T$210,$Q772,'Capex forecast'!$S$7:$S$210,$S772,'Capex forecast'!$Q$7:$Q$210,"Augex")</f>
        <v>0</v>
      </c>
      <c r="W772" s="32">
        <f>SUMIFS('Capex forecast'!G$7:G$210,'Capex forecast'!$T$7:$T$210,$Q772,'Capex forecast'!$S$7:$S$210,$S772,'Capex forecast'!$Q$7:$Q$210,"Augex")</f>
        <v>0</v>
      </c>
      <c r="X772" s="32">
        <f>SUMIFS('Capex forecast'!H$7:H$210,'Capex forecast'!$T$7:$T$210,$Q772,'Capex forecast'!$S$7:$S$210,$S772,'Capex forecast'!$Q$7:$Q$210,"Augex")</f>
        <v>0</v>
      </c>
      <c r="Y772" s="32">
        <f>SUMIFS('Capex forecast'!I$7:I$210,'Capex forecast'!$T$7:$T$210,$Q772,'Capex forecast'!$S$7:$S$210,$S772,'Capex forecast'!$Q$7:$Q$210,"Augex")</f>
        <v>0</v>
      </c>
      <c r="Z772" s="32">
        <f>SUMIFS('Capex forecast'!J$7:J$210,'Capex forecast'!$T$7:$T$210,$Q772,'Capex forecast'!$S$7:$S$210,$S772,'Capex forecast'!$Q$7:$Q$210,"Augex")</f>
        <v>0</v>
      </c>
      <c r="AA772" s="32">
        <f>SUMIFS('Capex forecast'!K$7:K$210,'Capex forecast'!$T$7:$T$210,$Q772,'Capex forecast'!$S$7:$S$210,$S772,'Capex forecast'!$Q$7:$Q$210,"Augex")</f>
        <v>0</v>
      </c>
      <c r="AB772" s="32">
        <f>SUMIFS('Capex forecast'!L$7:L$210,'Capex forecast'!$T$7:$T$210,$Q772,'Capex forecast'!$S$7:$S$210,$S772,'Capex forecast'!$Q$7:$Q$210,"Augex")</f>
        <v>0</v>
      </c>
      <c r="AC772" s="32">
        <f>SUMIFS('Capex forecast'!M$7:M$210,'Capex forecast'!$T$7:$T$210,$Q772,'Capex forecast'!$S$7:$S$210,$S772,'Capex forecast'!$Q$7:$Q$210,"Augex")</f>
        <v>0</v>
      </c>
      <c r="AD772" s="32">
        <f>SUMIFS('Capex forecast'!N$7:N$210,'Capex forecast'!$T$7:$T$210,$Q772,'Capex forecast'!$S$7:$S$210,$S772,'Capex forecast'!$Q$7:$Q$210,"Augex")</f>
        <v>0</v>
      </c>
      <c r="AF772" s="6" t="s">
        <v>615</v>
      </c>
      <c r="AG772" s="6" t="str">
        <f>INDEX('Raw demand forecast'!$M$7:$M$5830,MATCH($Q772,'Raw demand forecast'!$B$7:$B$5830,0))</f>
        <v>Yes</v>
      </c>
      <c r="AH772" s="6" t="str">
        <f>IF(COUNTIF($AF$93:AF772,$B772) = 1, "LV", IF(COUNTIF($AF$93:AF772,$B772) = 2, "HV", "ST"))</f>
        <v>ST</v>
      </c>
      <c r="AI772" s="6" t="str">
        <f>INDEX('Demand forecast and growth rate'!$E$7:$E$273,MATCH($Q772,'Demand forecast and growth rate'!$B$7:$B$273,0))</f>
        <v>Steady/falling</v>
      </c>
      <c r="AJ772" s="53">
        <f>SUMIFS('Capex forecast'!E$7:E$210,'Capex forecast'!$T$7:$T$210,$AF772,'Capex forecast'!$S$7:$S$210,$AH772,'Capex forecast'!$Q$7:$Q$210,"Repex")</f>
        <v>0</v>
      </c>
      <c r="AK772" s="53">
        <f>SUMIFS('Capex forecast'!F$7:F$210,'Capex forecast'!$T$7:$T$210,$AF772,'Capex forecast'!$S$7:$S$210,$AH772,'Capex forecast'!$Q$7:$Q$210,"Repex")</f>
        <v>0</v>
      </c>
      <c r="AL772" s="53">
        <f>SUMIFS('Capex forecast'!G$7:G$210,'Capex forecast'!$T$7:$T$210,$AF772,'Capex forecast'!$S$7:$S$210,$AH772,'Capex forecast'!$Q$7:$Q$210,"Repex")</f>
        <v>0</v>
      </c>
      <c r="AM772" s="53">
        <f>SUMIFS('Capex forecast'!H$7:H$210,'Capex forecast'!$T$7:$T$210,$AF772,'Capex forecast'!$S$7:$S$210,$AH772,'Capex forecast'!$Q$7:$Q$210,"Repex")</f>
        <v>0</v>
      </c>
      <c r="AN772" s="53">
        <f>SUMIFS('Capex forecast'!I$7:I$210,'Capex forecast'!$T$7:$T$210,$AF772,'Capex forecast'!$S$7:$S$210,$AH772,'Capex forecast'!$Q$7:$Q$210,"Repex")</f>
        <v>0</v>
      </c>
      <c r="AO772" s="53">
        <f>SUMIFS('Capex forecast'!J$7:J$210,'Capex forecast'!$T$7:$T$210,$AF772,'Capex forecast'!$S$7:$S$210,$AH772,'Capex forecast'!$Q$7:$Q$210,"Repex")</f>
        <v>0</v>
      </c>
      <c r="AP772" s="53">
        <f>SUMIFS('Capex forecast'!K$7:K$210,'Capex forecast'!$T$7:$T$210,$AF772,'Capex forecast'!$S$7:$S$210,$AH772,'Capex forecast'!$Q$7:$Q$210,"Repex")</f>
        <v>0</v>
      </c>
      <c r="AQ772" s="53">
        <f>SUMIFS('Capex forecast'!L$7:L$210,'Capex forecast'!$T$7:$T$210,$AF772,'Capex forecast'!$S$7:$S$210,$AH772,'Capex forecast'!$Q$7:$Q$210,"Repex")</f>
        <v>0</v>
      </c>
      <c r="AR772" s="53">
        <f>SUMIFS('Capex forecast'!M$7:M$210,'Capex forecast'!$T$7:$T$210,$AF772,'Capex forecast'!$S$7:$S$210,$AH772,'Capex forecast'!$Q$7:$Q$210,"Repex")</f>
        <v>0</v>
      </c>
      <c r="AS772" s="53">
        <f>SUMIFS('Capex forecast'!N$7:N$210,'Capex forecast'!$T$7:$T$210,$AF772,'Capex forecast'!$S$7:$S$210,$AH772,'Capex forecast'!$Q$7:$Q$210,"Repex")</f>
        <v>0</v>
      </c>
    </row>
    <row r="773" spans="2:45" ht="15">
      <c r="B773" s="6" t="s">
        <v>632</v>
      </c>
      <c r="C773" s="6" t="str">
        <f>INDEX('Raw demand forecast'!$M$7:$M$5830,MATCH($B773,'Raw demand forecast'!$B$7:$B$5830,0))</f>
        <v>Yes</v>
      </c>
      <c r="D773" s="6" t="str">
        <f>IF(COUNTIF($B$93:B773,$B773) = 1, "LV", IF(COUNTIF($B$93:B773,$B773) = 2, "HV", "ST"))</f>
        <v>ST</v>
      </c>
      <c r="E773" s="6" t="str">
        <f>INDEX('Demand forecast and growth rate'!$E$7:$E$273,MATCH($B773,'Demand forecast and growth rate'!$B$7:$B$273,0))</f>
        <v>Steady/falling</v>
      </c>
      <c r="F773" s="32">
        <f>SUMIFS('Capex forecast'!E$7:E$210,'Capex forecast'!$T$7:$T$210,'Allocation of site-spec costs'!$B773,'Capex forecast'!$S$7:$S$210,'Allocation of site-spec costs'!$D773,'Capex forecast'!$Q$7:$Q$210,"Customer Connection")</f>
        <v>0</v>
      </c>
      <c r="G773" s="32">
        <f>SUMIFS('Capex forecast'!F$7:F$210,'Capex forecast'!$T$7:$T$210,'Allocation of site-spec costs'!$B773,'Capex forecast'!$S$7:$S$210,'Allocation of site-spec costs'!$D773,'Capex forecast'!$Q$7:$Q$210,"Customer Connection")</f>
        <v>0</v>
      </c>
      <c r="H773" s="32">
        <f>SUMIFS('Capex forecast'!G$7:G$210,'Capex forecast'!$T$7:$T$210,'Allocation of site-spec costs'!$B773,'Capex forecast'!$S$7:$S$210,'Allocation of site-spec costs'!$D773,'Capex forecast'!$Q$7:$Q$210,"Customer Connection")</f>
        <v>0</v>
      </c>
      <c r="I773" s="32">
        <f>SUMIFS('Capex forecast'!H$7:H$210,'Capex forecast'!$T$7:$T$210,'Allocation of site-spec costs'!$B773,'Capex forecast'!$S$7:$S$210,'Allocation of site-spec costs'!$D773,'Capex forecast'!$Q$7:$Q$210,"Customer Connection")</f>
        <v>0</v>
      </c>
      <c r="J773" s="32">
        <f>SUMIFS('Capex forecast'!I$7:I$210,'Capex forecast'!$T$7:$T$210,'Allocation of site-spec costs'!$B773,'Capex forecast'!$S$7:$S$210,'Allocation of site-spec costs'!$D773,'Capex forecast'!$Q$7:$Q$210,"Customer Connection")</f>
        <v>0</v>
      </c>
      <c r="K773" s="32">
        <f>SUMIFS('Capex forecast'!J$7:J$210,'Capex forecast'!$T$7:$T$210,'Allocation of site-spec costs'!$B773,'Capex forecast'!$S$7:$S$210,'Allocation of site-spec costs'!$D773,'Capex forecast'!$Q$7:$Q$210,"Customer Connection")</f>
        <v>0</v>
      </c>
      <c r="L773" s="32">
        <f>SUMIFS('Capex forecast'!K$7:K$210,'Capex forecast'!$T$7:$T$210,'Allocation of site-spec costs'!$B773,'Capex forecast'!$S$7:$S$210,'Allocation of site-spec costs'!$D773,'Capex forecast'!$Q$7:$Q$210,"Customer Connection")</f>
        <v>0</v>
      </c>
      <c r="M773" s="32">
        <f>SUMIFS('Capex forecast'!L$7:L$210,'Capex forecast'!$T$7:$T$210,'Allocation of site-spec costs'!$B773,'Capex forecast'!$S$7:$S$210,'Allocation of site-spec costs'!$D773,'Capex forecast'!$Q$7:$Q$210,"Customer Connection")</f>
        <v>0</v>
      </c>
      <c r="N773" s="32">
        <f>SUMIFS('Capex forecast'!M$7:M$210,'Capex forecast'!$T$7:$T$210,'Allocation of site-spec costs'!$B773,'Capex forecast'!$S$7:$S$210,'Allocation of site-spec costs'!$D773,'Capex forecast'!$Q$7:$Q$210,"Customer Connection")</f>
        <v>0</v>
      </c>
      <c r="O773" s="32">
        <f>SUMIFS('Capex forecast'!N$7:N$210,'Capex forecast'!$T$7:$T$210,'Allocation of site-spec costs'!$B773,'Capex forecast'!$S$7:$S$210,'Allocation of site-spec costs'!$D773,'Capex forecast'!$Q$7:$Q$210,"Customer Connection")</f>
        <v>0</v>
      </c>
      <c r="Q773" s="6" t="s">
        <v>632</v>
      </c>
      <c r="R773" s="6" t="str">
        <f>INDEX('Raw demand forecast'!$M$7:$M$5830,MATCH($Q773,'Raw demand forecast'!$B$7:$B$5830,0))</f>
        <v>Yes</v>
      </c>
      <c r="S773" s="6" t="str">
        <f>IF(COUNTIF($Q$93:Q773,$B773) = 1, "LV", IF(COUNTIF($Q$93:Q773,$B773) = 2, "HV", "ST"))</f>
        <v>ST</v>
      </c>
      <c r="T773" s="6" t="str">
        <f>INDEX('Demand forecast and growth rate'!$E$7:$E$273,MATCH($Q773,'Demand forecast and growth rate'!$B$7:$B$273,0))</f>
        <v>Steady/falling</v>
      </c>
      <c r="U773" s="32">
        <f>SUMIFS('Capex forecast'!E$7:E$210,'Capex forecast'!$T$7:$T$210,$Q773,'Capex forecast'!$S$7:$S$210,$S773,'Capex forecast'!$Q$7:$Q$210,"Augex")</f>
        <v>0</v>
      </c>
      <c r="V773" s="32">
        <f>SUMIFS('Capex forecast'!F$7:F$210,'Capex forecast'!$T$7:$T$210,$Q773,'Capex forecast'!$S$7:$S$210,$S773,'Capex forecast'!$Q$7:$Q$210,"Augex")</f>
        <v>0</v>
      </c>
      <c r="W773" s="32">
        <f>SUMIFS('Capex forecast'!G$7:G$210,'Capex forecast'!$T$7:$T$210,$Q773,'Capex forecast'!$S$7:$S$210,$S773,'Capex forecast'!$Q$7:$Q$210,"Augex")</f>
        <v>0</v>
      </c>
      <c r="X773" s="32">
        <f>SUMIFS('Capex forecast'!H$7:H$210,'Capex forecast'!$T$7:$T$210,$Q773,'Capex forecast'!$S$7:$S$210,$S773,'Capex forecast'!$Q$7:$Q$210,"Augex")</f>
        <v>0</v>
      </c>
      <c r="Y773" s="32">
        <f>SUMIFS('Capex forecast'!I$7:I$210,'Capex forecast'!$T$7:$T$210,$Q773,'Capex forecast'!$S$7:$S$210,$S773,'Capex forecast'!$Q$7:$Q$210,"Augex")</f>
        <v>0</v>
      </c>
      <c r="Z773" s="32">
        <f>SUMIFS('Capex forecast'!J$7:J$210,'Capex forecast'!$T$7:$T$210,$Q773,'Capex forecast'!$S$7:$S$210,$S773,'Capex forecast'!$Q$7:$Q$210,"Augex")</f>
        <v>0</v>
      </c>
      <c r="AA773" s="32">
        <f>SUMIFS('Capex forecast'!K$7:K$210,'Capex forecast'!$T$7:$T$210,$Q773,'Capex forecast'!$S$7:$S$210,$S773,'Capex forecast'!$Q$7:$Q$210,"Augex")</f>
        <v>0</v>
      </c>
      <c r="AB773" s="32">
        <f>SUMIFS('Capex forecast'!L$7:L$210,'Capex forecast'!$T$7:$T$210,$Q773,'Capex forecast'!$S$7:$S$210,$S773,'Capex forecast'!$Q$7:$Q$210,"Augex")</f>
        <v>0</v>
      </c>
      <c r="AC773" s="32">
        <f>SUMIFS('Capex forecast'!M$7:M$210,'Capex forecast'!$T$7:$T$210,$Q773,'Capex forecast'!$S$7:$S$210,$S773,'Capex forecast'!$Q$7:$Q$210,"Augex")</f>
        <v>0</v>
      </c>
      <c r="AD773" s="32">
        <f>SUMIFS('Capex forecast'!N$7:N$210,'Capex forecast'!$T$7:$T$210,$Q773,'Capex forecast'!$S$7:$S$210,$S773,'Capex forecast'!$Q$7:$Q$210,"Augex")</f>
        <v>0</v>
      </c>
      <c r="AF773" s="6" t="s">
        <v>632</v>
      </c>
      <c r="AG773" s="6" t="str">
        <f>INDEX('Raw demand forecast'!$M$7:$M$5830,MATCH($Q773,'Raw demand forecast'!$B$7:$B$5830,0))</f>
        <v>Yes</v>
      </c>
      <c r="AH773" s="6" t="str">
        <f>IF(COUNTIF($AF$93:AF773,$B773) = 1, "LV", IF(COUNTIF($AF$93:AF773,$B773) = 2, "HV", "ST"))</f>
        <v>ST</v>
      </c>
      <c r="AI773" s="6" t="str">
        <f>INDEX('Demand forecast and growth rate'!$E$7:$E$273,MATCH($Q773,'Demand forecast and growth rate'!$B$7:$B$273,0))</f>
        <v>Steady/falling</v>
      </c>
      <c r="AJ773" s="53">
        <f>SUMIFS('Capex forecast'!E$7:E$210,'Capex forecast'!$T$7:$T$210,$AF773,'Capex forecast'!$S$7:$S$210,$AH773,'Capex forecast'!$Q$7:$Q$210,"Repex")</f>
        <v>0</v>
      </c>
      <c r="AK773" s="53">
        <f>SUMIFS('Capex forecast'!F$7:F$210,'Capex forecast'!$T$7:$T$210,$AF773,'Capex forecast'!$S$7:$S$210,$AH773,'Capex forecast'!$Q$7:$Q$210,"Repex")</f>
        <v>0</v>
      </c>
      <c r="AL773" s="53">
        <f>SUMIFS('Capex forecast'!G$7:G$210,'Capex forecast'!$T$7:$T$210,$AF773,'Capex forecast'!$S$7:$S$210,$AH773,'Capex forecast'!$Q$7:$Q$210,"Repex")</f>
        <v>0</v>
      </c>
      <c r="AM773" s="53">
        <f>SUMIFS('Capex forecast'!H$7:H$210,'Capex forecast'!$T$7:$T$210,$AF773,'Capex forecast'!$S$7:$S$210,$AH773,'Capex forecast'!$Q$7:$Q$210,"Repex")</f>
        <v>0</v>
      </c>
      <c r="AN773" s="53">
        <f>SUMIFS('Capex forecast'!I$7:I$210,'Capex forecast'!$T$7:$T$210,$AF773,'Capex forecast'!$S$7:$S$210,$AH773,'Capex forecast'!$Q$7:$Q$210,"Repex")</f>
        <v>0</v>
      </c>
      <c r="AO773" s="53">
        <f>SUMIFS('Capex forecast'!J$7:J$210,'Capex forecast'!$T$7:$T$210,$AF773,'Capex forecast'!$S$7:$S$210,$AH773,'Capex forecast'!$Q$7:$Q$210,"Repex")</f>
        <v>0</v>
      </c>
      <c r="AP773" s="53">
        <f>SUMIFS('Capex forecast'!K$7:K$210,'Capex forecast'!$T$7:$T$210,$AF773,'Capex forecast'!$S$7:$S$210,$AH773,'Capex forecast'!$Q$7:$Q$210,"Repex")</f>
        <v>0</v>
      </c>
      <c r="AQ773" s="53">
        <f>SUMIFS('Capex forecast'!L$7:L$210,'Capex forecast'!$T$7:$T$210,$AF773,'Capex forecast'!$S$7:$S$210,$AH773,'Capex forecast'!$Q$7:$Q$210,"Repex")</f>
        <v>0</v>
      </c>
      <c r="AR773" s="53">
        <f>SUMIFS('Capex forecast'!M$7:M$210,'Capex forecast'!$T$7:$T$210,$AF773,'Capex forecast'!$S$7:$S$210,$AH773,'Capex forecast'!$Q$7:$Q$210,"Repex")</f>
        <v>0</v>
      </c>
      <c r="AS773" s="53">
        <f>SUMIFS('Capex forecast'!N$7:N$210,'Capex forecast'!$T$7:$T$210,$AF773,'Capex forecast'!$S$7:$S$210,$AH773,'Capex forecast'!$Q$7:$Q$210,"Repex")</f>
        <v>0</v>
      </c>
    </row>
    <row r="774" spans="2:45" ht="15">
      <c r="B774" s="6" t="s">
        <v>596</v>
      </c>
      <c r="C774" s="6" t="str">
        <f>INDEX('Raw demand forecast'!$M$7:$M$5830,MATCH($B774,'Raw demand forecast'!$B$7:$B$5830,0))</f>
        <v>Yes</v>
      </c>
      <c r="D774" s="6" t="str">
        <f>IF(COUNTIF($B$93:B774,$B774) = 1, "LV", IF(COUNTIF($B$93:B774,$B774) = 2, "HV", "ST"))</f>
        <v>ST</v>
      </c>
      <c r="E774" s="6" t="str">
        <f>INDEX('Demand forecast and growth rate'!$E$7:$E$273,MATCH($B774,'Demand forecast and growth rate'!$B$7:$B$273,0))</f>
        <v>Steady/falling</v>
      </c>
      <c r="F774" s="32">
        <f>SUMIFS('Capex forecast'!E$7:E$210,'Capex forecast'!$T$7:$T$210,'Allocation of site-spec costs'!$B774,'Capex forecast'!$S$7:$S$210,'Allocation of site-spec costs'!$D774,'Capex forecast'!$Q$7:$Q$210,"Customer Connection")</f>
        <v>0</v>
      </c>
      <c r="G774" s="32">
        <f>SUMIFS('Capex forecast'!F$7:F$210,'Capex forecast'!$T$7:$T$210,'Allocation of site-spec costs'!$B774,'Capex forecast'!$S$7:$S$210,'Allocation of site-spec costs'!$D774,'Capex forecast'!$Q$7:$Q$210,"Customer Connection")</f>
        <v>0</v>
      </c>
      <c r="H774" s="32">
        <f>SUMIFS('Capex forecast'!G$7:G$210,'Capex forecast'!$T$7:$T$210,'Allocation of site-spec costs'!$B774,'Capex forecast'!$S$7:$S$210,'Allocation of site-spec costs'!$D774,'Capex forecast'!$Q$7:$Q$210,"Customer Connection")</f>
        <v>0</v>
      </c>
      <c r="I774" s="32">
        <f>SUMIFS('Capex forecast'!H$7:H$210,'Capex forecast'!$T$7:$T$210,'Allocation of site-spec costs'!$B774,'Capex forecast'!$S$7:$S$210,'Allocation of site-spec costs'!$D774,'Capex forecast'!$Q$7:$Q$210,"Customer Connection")</f>
        <v>0</v>
      </c>
      <c r="J774" s="32">
        <f>SUMIFS('Capex forecast'!I$7:I$210,'Capex forecast'!$T$7:$T$210,'Allocation of site-spec costs'!$B774,'Capex forecast'!$S$7:$S$210,'Allocation of site-spec costs'!$D774,'Capex forecast'!$Q$7:$Q$210,"Customer Connection")</f>
        <v>0</v>
      </c>
      <c r="K774" s="32">
        <f>SUMIFS('Capex forecast'!J$7:J$210,'Capex forecast'!$T$7:$T$210,'Allocation of site-spec costs'!$B774,'Capex forecast'!$S$7:$S$210,'Allocation of site-spec costs'!$D774,'Capex forecast'!$Q$7:$Q$210,"Customer Connection")</f>
        <v>0</v>
      </c>
      <c r="L774" s="32">
        <f>SUMIFS('Capex forecast'!K$7:K$210,'Capex forecast'!$T$7:$T$210,'Allocation of site-spec costs'!$B774,'Capex forecast'!$S$7:$S$210,'Allocation of site-spec costs'!$D774,'Capex forecast'!$Q$7:$Q$210,"Customer Connection")</f>
        <v>0</v>
      </c>
      <c r="M774" s="32">
        <f>SUMIFS('Capex forecast'!L$7:L$210,'Capex forecast'!$T$7:$T$210,'Allocation of site-spec costs'!$B774,'Capex forecast'!$S$7:$S$210,'Allocation of site-spec costs'!$D774,'Capex forecast'!$Q$7:$Q$210,"Customer Connection")</f>
        <v>0</v>
      </c>
      <c r="N774" s="32">
        <f>SUMIFS('Capex forecast'!M$7:M$210,'Capex forecast'!$T$7:$T$210,'Allocation of site-spec costs'!$B774,'Capex forecast'!$S$7:$S$210,'Allocation of site-spec costs'!$D774,'Capex forecast'!$Q$7:$Q$210,"Customer Connection")</f>
        <v>0</v>
      </c>
      <c r="O774" s="32">
        <f>SUMIFS('Capex forecast'!N$7:N$210,'Capex forecast'!$T$7:$T$210,'Allocation of site-spec costs'!$B774,'Capex forecast'!$S$7:$S$210,'Allocation of site-spec costs'!$D774,'Capex forecast'!$Q$7:$Q$210,"Customer Connection")</f>
        <v>0</v>
      </c>
      <c r="Q774" s="6" t="s">
        <v>596</v>
      </c>
      <c r="R774" s="6" t="str">
        <f>INDEX('Raw demand forecast'!$M$7:$M$5830,MATCH($Q774,'Raw demand forecast'!$B$7:$B$5830,0))</f>
        <v>Yes</v>
      </c>
      <c r="S774" s="6" t="str">
        <f>IF(COUNTIF($Q$93:Q774,$B774) = 1, "LV", IF(COUNTIF($Q$93:Q774,$B774) = 2, "HV", "ST"))</f>
        <v>ST</v>
      </c>
      <c r="T774" s="6" t="str">
        <f>INDEX('Demand forecast and growth rate'!$E$7:$E$273,MATCH($Q774,'Demand forecast and growth rate'!$B$7:$B$273,0))</f>
        <v>Steady/falling</v>
      </c>
      <c r="U774" s="32">
        <f>SUMIFS('Capex forecast'!E$7:E$210,'Capex forecast'!$T$7:$T$210,$Q774,'Capex forecast'!$S$7:$S$210,$S774,'Capex forecast'!$Q$7:$Q$210,"Augex")</f>
        <v>0</v>
      </c>
      <c r="V774" s="32">
        <f>SUMIFS('Capex forecast'!F$7:F$210,'Capex forecast'!$T$7:$T$210,$Q774,'Capex forecast'!$S$7:$S$210,$S774,'Capex forecast'!$Q$7:$Q$210,"Augex")</f>
        <v>0</v>
      </c>
      <c r="W774" s="32">
        <f>SUMIFS('Capex forecast'!G$7:G$210,'Capex forecast'!$T$7:$T$210,$Q774,'Capex forecast'!$S$7:$S$210,$S774,'Capex forecast'!$Q$7:$Q$210,"Augex")</f>
        <v>0</v>
      </c>
      <c r="X774" s="32">
        <f>SUMIFS('Capex forecast'!H$7:H$210,'Capex forecast'!$T$7:$T$210,$Q774,'Capex forecast'!$S$7:$S$210,$S774,'Capex forecast'!$Q$7:$Q$210,"Augex")</f>
        <v>0</v>
      </c>
      <c r="Y774" s="32">
        <f>SUMIFS('Capex forecast'!I$7:I$210,'Capex forecast'!$T$7:$T$210,$Q774,'Capex forecast'!$S$7:$S$210,$S774,'Capex forecast'!$Q$7:$Q$210,"Augex")</f>
        <v>0</v>
      </c>
      <c r="Z774" s="32">
        <f>SUMIFS('Capex forecast'!J$7:J$210,'Capex forecast'!$T$7:$T$210,$Q774,'Capex forecast'!$S$7:$S$210,$S774,'Capex forecast'!$Q$7:$Q$210,"Augex")</f>
        <v>0</v>
      </c>
      <c r="AA774" s="32">
        <f>SUMIFS('Capex forecast'!K$7:K$210,'Capex forecast'!$T$7:$T$210,$Q774,'Capex forecast'!$S$7:$S$210,$S774,'Capex forecast'!$Q$7:$Q$210,"Augex")</f>
        <v>0</v>
      </c>
      <c r="AB774" s="32">
        <f>SUMIFS('Capex forecast'!L$7:L$210,'Capex forecast'!$T$7:$T$210,$Q774,'Capex forecast'!$S$7:$S$210,$S774,'Capex forecast'!$Q$7:$Q$210,"Augex")</f>
        <v>0</v>
      </c>
      <c r="AC774" s="32">
        <f>SUMIFS('Capex forecast'!M$7:M$210,'Capex forecast'!$T$7:$T$210,$Q774,'Capex forecast'!$S$7:$S$210,$S774,'Capex forecast'!$Q$7:$Q$210,"Augex")</f>
        <v>0</v>
      </c>
      <c r="AD774" s="32">
        <f>SUMIFS('Capex forecast'!N$7:N$210,'Capex forecast'!$T$7:$T$210,$Q774,'Capex forecast'!$S$7:$S$210,$S774,'Capex forecast'!$Q$7:$Q$210,"Augex")</f>
        <v>0</v>
      </c>
      <c r="AF774" s="6" t="s">
        <v>596</v>
      </c>
      <c r="AG774" s="6" t="str">
        <f>INDEX('Raw demand forecast'!$M$7:$M$5830,MATCH($Q774,'Raw demand forecast'!$B$7:$B$5830,0))</f>
        <v>Yes</v>
      </c>
      <c r="AH774" s="6" t="str">
        <f>IF(COUNTIF($AF$93:AF774,$B774) = 1, "LV", IF(COUNTIF($AF$93:AF774,$B774) = 2, "HV", "ST"))</f>
        <v>ST</v>
      </c>
      <c r="AI774" s="6" t="str">
        <f>INDEX('Demand forecast and growth rate'!$E$7:$E$273,MATCH($Q774,'Demand forecast and growth rate'!$B$7:$B$273,0))</f>
        <v>Steady/falling</v>
      </c>
      <c r="AJ774" s="53">
        <f>SUMIFS('Capex forecast'!E$7:E$210,'Capex forecast'!$T$7:$T$210,$AF774,'Capex forecast'!$S$7:$S$210,$AH774,'Capex forecast'!$Q$7:$Q$210,"Repex")</f>
        <v>0</v>
      </c>
      <c r="AK774" s="53">
        <f>SUMIFS('Capex forecast'!F$7:F$210,'Capex forecast'!$T$7:$T$210,$AF774,'Capex forecast'!$S$7:$S$210,$AH774,'Capex forecast'!$Q$7:$Q$210,"Repex")</f>
        <v>0</v>
      </c>
      <c r="AL774" s="53">
        <f>SUMIFS('Capex forecast'!G$7:G$210,'Capex forecast'!$T$7:$T$210,$AF774,'Capex forecast'!$S$7:$S$210,$AH774,'Capex forecast'!$Q$7:$Q$210,"Repex")</f>
        <v>0</v>
      </c>
      <c r="AM774" s="53">
        <f>SUMIFS('Capex forecast'!H$7:H$210,'Capex forecast'!$T$7:$T$210,$AF774,'Capex forecast'!$S$7:$S$210,$AH774,'Capex forecast'!$Q$7:$Q$210,"Repex")</f>
        <v>0</v>
      </c>
      <c r="AN774" s="53">
        <f>SUMIFS('Capex forecast'!I$7:I$210,'Capex forecast'!$T$7:$T$210,$AF774,'Capex forecast'!$S$7:$S$210,$AH774,'Capex forecast'!$Q$7:$Q$210,"Repex")</f>
        <v>0</v>
      </c>
      <c r="AO774" s="53">
        <f>SUMIFS('Capex forecast'!J$7:J$210,'Capex forecast'!$T$7:$T$210,$AF774,'Capex forecast'!$S$7:$S$210,$AH774,'Capex forecast'!$Q$7:$Q$210,"Repex")</f>
        <v>0</v>
      </c>
      <c r="AP774" s="53">
        <f>SUMIFS('Capex forecast'!K$7:K$210,'Capex forecast'!$T$7:$T$210,$AF774,'Capex forecast'!$S$7:$S$210,$AH774,'Capex forecast'!$Q$7:$Q$210,"Repex")</f>
        <v>0</v>
      </c>
      <c r="AQ774" s="53">
        <f>SUMIFS('Capex forecast'!L$7:L$210,'Capex forecast'!$T$7:$T$210,$AF774,'Capex forecast'!$S$7:$S$210,$AH774,'Capex forecast'!$Q$7:$Q$210,"Repex")</f>
        <v>0</v>
      </c>
      <c r="AR774" s="53">
        <f>SUMIFS('Capex forecast'!M$7:M$210,'Capex forecast'!$T$7:$T$210,$AF774,'Capex forecast'!$S$7:$S$210,$AH774,'Capex forecast'!$Q$7:$Q$210,"Repex")</f>
        <v>0</v>
      </c>
      <c r="AS774" s="53">
        <f>SUMIFS('Capex forecast'!N$7:N$210,'Capex forecast'!$T$7:$T$210,$AF774,'Capex forecast'!$S$7:$S$210,$AH774,'Capex forecast'!$Q$7:$Q$210,"Repex")</f>
        <v>0</v>
      </c>
    </row>
    <row r="775" spans="2:45" ht="15">
      <c r="B775" s="6" t="s">
        <v>11</v>
      </c>
      <c r="C775" s="6" t="str">
        <f>INDEX('Raw demand forecast'!$M$7:$M$5830,MATCH($B775,'Raw demand forecast'!$B$7:$B$5830,0))</f>
        <v>No</v>
      </c>
      <c r="D775" s="6" t="str">
        <f>IF(COUNTIF($B$93:B775,$B775) = 1, "LV", IF(COUNTIF($B$93:B775,$B775) = 2, "HV", "ST"))</f>
        <v>ST</v>
      </c>
      <c r="E775" s="6" t="str">
        <f>INDEX('Demand forecast and growth rate'!$E$7:$E$273,MATCH($B775,'Demand forecast and growth rate'!$B$7:$B$273,0))</f>
        <v>Steady/falling</v>
      </c>
      <c r="F775" s="32">
        <f>SUMIFS('Capex forecast'!E$7:E$210,'Capex forecast'!$T$7:$T$210,'Allocation of site-spec costs'!$B775,'Capex forecast'!$S$7:$S$210,'Allocation of site-spec costs'!$D775,'Capex forecast'!$Q$7:$Q$210,"Customer Connection")</f>
        <v>0</v>
      </c>
      <c r="G775" s="32">
        <f>SUMIFS('Capex forecast'!F$7:F$210,'Capex forecast'!$T$7:$T$210,'Allocation of site-spec costs'!$B775,'Capex forecast'!$S$7:$S$210,'Allocation of site-spec costs'!$D775,'Capex forecast'!$Q$7:$Q$210,"Customer Connection")</f>
        <v>0</v>
      </c>
      <c r="H775" s="32">
        <f>SUMIFS('Capex forecast'!G$7:G$210,'Capex forecast'!$T$7:$T$210,'Allocation of site-spec costs'!$B775,'Capex forecast'!$S$7:$S$210,'Allocation of site-spec costs'!$D775,'Capex forecast'!$Q$7:$Q$210,"Customer Connection")</f>
        <v>0</v>
      </c>
      <c r="I775" s="32">
        <f>SUMIFS('Capex forecast'!H$7:H$210,'Capex forecast'!$T$7:$T$210,'Allocation of site-spec costs'!$B775,'Capex forecast'!$S$7:$S$210,'Allocation of site-spec costs'!$D775,'Capex forecast'!$Q$7:$Q$210,"Customer Connection")</f>
        <v>0</v>
      </c>
      <c r="J775" s="32">
        <f>SUMIFS('Capex forecast'!I$7:I$210,'Capex forecast'!$T$7:$T$210,'Allocation of site-spec costs'!$B775,'Capex forecast'!$S$7:$S$210,'Allocation of site-spec costs'!$D775,'Capex forecast'!$Q$7:$Q$210,"Customer Connection")</f>
        <v>0</v>
      </c>
      <c r="K775" s="32">
        <f>SUMIFS('Capex forecast'!J$7:J$210,'Capex forecast'!$T$7:$T$210,'Allocation of site-spec costs'!$B775,'Capex forecast'!$S$7:$S$210,'Allocation of site-spec costs'!$D775,'Capex forecast'!$Q$7:$Q$210,"Customer Connection")</f>
        <v>0</v>
      </c>
      <c r="L775" s="32">
        <f>SUMIFS('Capex forecast'!K$7:K$210,'Capex forecast'!$T$7:$T$210,'Allocation of site-spec costs'!$B775,'Capex forecast'!$S$7:$S$210,'Allocation of site-spec costs'!$D775,'Capex forecast'!$Q$7:$Q$210,"Customer Connection")</f>
        <v>0</v>
      </c>
      <c r="M775" s="32">
        <f>SUMIFS('Capex forecast'!L$7:L$210,'Capex forecast'!$T$7:$T$210,'Allocation of site-spec costs'!$B775,'Capex forecast'!$S$7:$S$210,'Allocation of site-spec costs'!$D775,'Capex forecast'!$Q$7:$Q$210,"Customer Connection")</f>
        <v>0</v>
      </c>
      <c r="N775" s="32">
        <f>SUMIFS('Capex forecast'!M$7:M$210,'Capex forecast'!$T$7:$T$210,'Allocation of site-spec costs'!$B775,'Capex forecast'!$S$7:$S$210,'Allocation of site-spec costs'!$D775,'Capex forecast'!$Q$7:$Q$210,"Customer Connection")</f>
        <v>0</v>
      </c>
      <c r="O775" s="32">
        <f>SUMIFS('Capex forecast'!N$7:N$210,'Capex forecast'!$T$7:$T$210,'Allocation of site-spec costs'!$B775,'Capex forecast'!$S$7:$S$210,'Allocation of site-spec costs'!$D775,'Capex forecast'!$Q$7:$Q$210,"Customer Connection")</f>
        <v>0</v>
      </c>
      <c r="Q775" s="6" t="s">
        <v>11</v>
      </c>
      <c r="R775" s="6" t="str">
        <f>INDEX('Raw demand forecast'!$M$7:$M$5830,MATCH($Q775,'Raw demand forecast'!$B$7:$B$5830,0))</f>
        <v>No</v>
      </c>
      <c r="S775" s="6" t="str">
        <f>IF(COUNTIF($Q$93:Q775,$B775) = 1, "LV", IF(COUNTIF($Q$93:Q775,$B775) = 2, "HV", "ST"))</f>
        <v>ST</v>
      </c>
      <c r="T775" s="6" t="str">
        <f>INDEX('Demand forecast and growth rate'!$E$7:$E$273,MATCH($Q775,'Demand forecast and growth rate'!$B$7:$B$273,0))</f>
        <v>Steady/falling</v>
      </c>
      <c r="U775" s="32">
        <f>SUMIFS('Capex forecast'!E$7:E$210,'Capex forecast'!$T$7:$T$210,$Q775,'Capex forecast'!$S$7:$S$210,$S775,'Capex forecast'!$Q$7:$Q$210,"Augex")</f>
        <v>0</v>
      </c>
      <c r="V775" s="32">
        <f>SUMIFS('Capex forecast'!F$7:F$210,'Capex forecast'!$T$7:$T$210,$Q775,'Capex forecast'!$S$7:$S$210,$S775,'Capex forecast'!$Q$7:$Q$210,"Augex")</f>
        <v>0</v>
      </c>
      <c r="W775" s="32">
        <f>SUMIFS('Capex forecast'!G$7:G$210,'Capex forecast'!$T$7:$T$210,$Q775,'Capex forecast'!$S$7:$S$210,$S775,'Capex forecast'!$Q$7:$Q$210,"Augex")</f>
        <v>0</v>
      </c>
      <c r="X775" s="32">
        <f>SUMIFS('Capex forecast'!H$7:H$210,'Capex forecast'!$T$7:$T$210,$Q775,'Capex forecast'!$S$7:$S$210,$S775,'Capex forecast'!$Q$7:$Q$210,"Augex")</f>
        <v>0</v>
      </c>
      <c r="Y775" s="32">
        <f>SUMIFS('Capex forecast'!I$7:I$210,'Capex forecast'!$T$7:$T$210,$Q775,'Capex forecast'!$S$7:$S$210,$S775,'Capex forecast'!$Q$7:$Q$210,"Augex")</f>
        <v>0</v>
      </c>
      <c r="Z775" s="32">
        <f>SUMIFS('Capex forecast'!J$7:J$210,'Capex forecast'!$T$7:$T$210,$Q775,'Capex forecast'!$S$7:$S$210,$S775,'Capex forecast'!$Q$7:$Q$210,"Augex")</f>
        <v>0</v>
      </c>
      <c r="AA775" s="32">
        <f>SUMIFS('Capex forecast'!K$7:K$210,'Capex forecast'!$T$7:$T$210,$Q775,'Capex forecast'!$S$7:$S$210,$S775,'Capex forecast'!$Q$7:$Q$210,"Augex")</f>
        <v>0</v>
      </c>
      <c r="AB775" s="32">
        <f>SUMIFS('Capex forecast'!L$7:L$210,'Capex forecast'!$T$7:$T$210,$Q775,'Capex forecast'!$S$7:$S$210,$S775,'Capex forecast'!$Q$7:$Q$210,"Augex")</f>
        <v>0</v>
      </c>
      <c r="AC775" s="32">
        <f>SUMIFS('Capex forecast'!M$7:M$210,'Capex forecast'!$T$7:$T$210,$Q775,'Capex forecast'!$S$7:$S$210,$S775,'Capex forecast'!$Q$7:$Q$210,"Augex")</f>
        <v>0</v>
      </c>
      <c r="AD775" s="32">
        <f>SUMIFS('Capex forecast'!N$7:N$210,'Capex forecast'!$T$7:$T$210,$Q775,'Capex forecast'!$S$7:$S$210,$S775,'Capex forecast'!$Q$7:$Q$210,"Augex")</f>
        <v>0</v>
      </c>
      <c r="AF775" s="6" t="s">
        <v>11</v>
      </c>
      <c r="AG775" s="6" t="str">
        <f>INDEX('Raw demand forecast'!$M$7:$M$5830,MATCH($Q775,'Raw demand forecast'!$B$7:$B$5830,0))</f>
        <v>No</v>
      </c>
      <c r="AH775" s="6" t="str">
        <f>IF(COUNTIF($AF$93:AF775,$B775) = 1, "LV", IF(COUNTIF($AF$93:AF775,$B775) = 2, "HV", "ST"))</f>
        <v>ST</v>
      </c>
      <c r="AI775" s="6" t="str">
        <f>INDEX('Demand forecast and growth rate'!$E$7:$E$273,MATCH($Q775,'Demand forecast and growth rate'!$B$7:$B$273,0))</f>
        <v>Steady/falling</v>
      </c>
      <c r="AJ775" s="53">
        <f>SUMIFS('Capex forecast'!E$7:E$210,'Capex forecast'!$T$7:$T$210,$AF775,'Capex forecast'!$S$7:$S$210,$AH775,'Capex forecast'!$Q$7:$Q$210,"Repex")</f>
        <v>2457614</v>
      </c>
      <c r="AK775" s="53">
        <f>SUMIFS('Capex forecast'!F$7:F$210,'Capex forecast'!$T$7:$T$210,$AF775,'Capex forecast'!$S$7:$S$210,$AH775,'Capex forecast'!$Q$7:$Q$210,"Repex")</f>
        <v>0</v>
      </c>
      <c r="AL775" s="53">
        <f>SUMIFS('Capex forecast'!G$7:G$210,'Capex forecast'!$T$7:$T$210,$AF775,'Capex forecast'!$S$7:$S$210,$AH775,'Capex forecast'!$Q$7:$Q$210,"Repex")</f>
        <v>0</v>
      </c>
      <c r="AM775" s="53">
        <f>SUMIFS('Capex forecast'!H$7:H$210,'Capex forecast'!$T$7:$T$210,$AF775,'Capex forecast'!$S$7:$S$210,$AH775,'Capex forecast'!$Q$7:$Q$210,"Repex")</f>
        <v>0</v>
      </c>
      <c r="AN775" s="53">
        <f>SUMIFS('Capex forecast'!I$7:I$210,'Capex forecast'!$T$7:$T$210,$AF775,'Capex forecast'!$S$7:$S$210,$AH775,'Capex forecast'!$Q$7:$Q$210,"Repex")</f>
        <v>0</v>
      </c>
      <c r="AO775" s="53">
        <f>SUMIFS('Capex forecast'!J$7:J$210,'Capex forecast'!$T$7:$T$210,$AF775,'Capex forecast'!$S$7:$S$210,$AH775,'Capex forecast'!$Q$7:$Q$210,"Repex")</f>
        <v>0</v>
      </c>
      <c r="AP775" s="53">
        <f>SUMIFS('Capex forecast'!K$7:K$210,'Capex forecast'!$T$7:$T$210,$AF775,'Capex forecast'!$S$7:$S$210,$AH775,'Capex forecast'!$Q$7:$Q$210,"Repex")</f>
        <v>0</v>
      </c>
      <c r="AQ775" s="53">
        <f>SUMIFS('Capex forecast'!L$7:L$210,'Capex forecast'!$T$7:$T$210,$AF775,'Capex forecast'!$S$7:$S$210,$AH775,'Capex forecast'!$Q$7:$Q$210,"Repex")</f>
        <v>0</v>
      </c>
      <c r="AR775" s="53">
        <f>SUMIFS('Capex forecast'!M$7:M$210,'Capex forecast'!$T$7:$T$210,$AF775,'Capex forecast'!$S$7:$S$210,$AH775,'Capex forecast'!$Q$7:$Q$210,"Repex")</f>
        <v>0</v>
      </c>
      <c r="AS775" s="53">
        <f>SUMIFS('Capex forecast'!N$7:N$210,'Capex forecast'!$T$7:$T$210,$AF775,'Capex forecast'!$S$7:$S$210,$AH775,'Capex forecast'!$Q$7:$Q$210,"Repex")</f>
        <v>0</v>
      </c>
    </row>
    <row r="776" spans="2:45" ht="15">
      <c r="B776" s="6" t="s">
        <v>35</v>
      </c>
      <c r="C776" s="6" t="str">
        <f>INDEX('Raw demand forecast'!$M$7:$M$5830,MATCH($B776,'Raw demand forecast'!$B$7:$B$5830,0))</f>
        <v>No</v>
      </c>
      <c r="D776" s="6" t="str">
        <f>IF(COUNTIF($B$93:B776,$B776) = 1, "LV", IF(COUNTIF($B$93:B776,$B776) = 2, "HV", "ST"))</f>
        <v>ST</v>
      </c>
      <c r="E776" s="6" t="str">
        <f>INDEX('Demand forecast and growth rate'!$E$7:$E$273,MATCH($B776,'Demand forecast and growth rate'!$B$7:$B$273,0))</f>
        <v>High growth</v>
      </c>
      <c r="F776" s="32">
        <f>SUMIFS('Capex forecast'!E$7:E$210,'Capex forecast'!$T$7:$T$210,'Allocation of site-spec costs'!$B776,'Capex forecast'!$S$7:$S$210,'Allocation of site-spec costs'!$D776,'Capex forecast'!$Q$7:$Q$210,"Customer Connection")</f>
        <v>0</v>
      </c>
      <c r="G776" s="32">
        <f>SUMIFS('Capex forecast'!F$7:F$210,'Capex forecast'!$T$7:$T$210,'Allocation of site-spec costs'!$B776,'Capex forecast'!$S$7:$S$210,'Allocation of site-spec costs'!$D776,'Capex forecast'!$Q$7:$Q$210,"Customer Connection")</f>
        <v>0</v>
      </c>
      <c r="H776" s="32">
        <f>SUMIFS('Capex forecast'!G$7:G$210,'Capex forecast'!$T$7:$T$210,'Allocation of site-spec costs'!$B776,'Capex forecast'!$S$7:$S$210,'Allocation of site-spec costs'!$D776,'Capex forecast'!$Q$7:$Q$210,"Customer Connection")</f>
        <v>0</v>
      </c>
      <c r="I776" s="32">
        <f>SUMIFS('Capex forecast'!H$7:H$210,'Capex forecast'!$T$7:$T$210,'Allocation of site-spec costs'!$B776,'Capex forecast'!$S$7:$S$210,'Allocation of site-spec costs'!$D776,'Capex forecast'!$Q$7:$Q$210,"Customer Connection")</f>
        <v>0</v>
      </c>
      <c r="J776" s="32">
        <f>SUMIFS('Capex forecast'!I$7:I$210,'Capex forecast'!$T$7:$T$210,'Allocation of site-spec costs'!$B776,'Capex forecast'!$S$7:$S$210,'Allocation of site-spec costs'!$D776,'Capex forecast'!$Q$7:$Q$210,"Customer Connection")</f>
        <v>0</v>
      </c>
      <c r="K776" s="32">
        <f>SUMIFS('Capex forecast'!J$7:J$210,'Capex forecast'!$T$7:$T$210,'Allocation of site-spec costs'!$B776,'Capex forecast'!$S$7:$S$210,'Allocation of site-spec costs'!$D776,'Capex forecast'!$Q$7:$Q$210,"Customer Connection")</f>
        <v>0</v>
      </c>
      <c r="L776" s="32">
        <f>SUMIFS('Capex forecast'!K$7:K$210,'Capex forecast'!$T$7:$T$210,'Allocation of site-spec costs'!$B776,'Capex forecast'!$S$7:$S$210,'Allocation of site-spec costs'!$D776,'Capex forecast'!$Q$7:$Q$210,"Customer Connection")</f>
        <v>0</v>
      </c>
      <c r="M776" s="32">
        <f>SUMIFS('Capex forecast'!L$7:L$210,'Capex forecast'!$T$7:$T$210,'Allocation of site-spec costs'!$B776,'Capex forecast'!$S$7:$S$210,'Allocation of site-spec costs'!$D776,'Capex forecast'!$Q$7:$Q$210,"Customer Connection")</f>
        <v>0</v>
      </c>
      <c r="N776" s="32">
        <f>SUMIFS('Capex forecast'!M$7:M$210,'Capex forecast'!$T$7:$T$210,'Allocation of site-spec costs'!$B776,'Capex forecast'!$S$7:$S$210,'Allocation of site-spec costs'!$D776,'Capex forecast'!$Q$7:$Q$210,"Customer Connection")</f>
        <v>0</v>
      </c>
      <c r="O776" s="32">
        <f>SUMIFS('Capex forecast'!N$7:N$210,'Capex forecast'!$T$7:$T$210,'Allocation of site-spec costs'!$B776,'Capex forecast'!$S$7:$S$210,'Allocation of site-spec costs'!$D776,'Capex forecast'!$Q$7:$Q$210,"Customer Connection")</f>
        <v>0</v>
      </c>
      <c r="Q776" s="6" t="s">
        <v>35</v>
      </c>
      <c r="R776" s="6" t="str">
        <f>INDEX('Raw demand forecast'!$M$7:$M$5830,MATCH($Q776,'Raw demand forecast'!$B$7:$B$5830,0))</f>
        <v>No</v>
      </c>
      <c r="S776" s="6" t="str">
        <f>IF(COUNTIF($Q$93:Q776,$B776) = 1, "LV", IF(COUNTIF($Q$93:Q776,$B776) = 2, "HV", "ST"))</f>
        <v>ST</v>
      </c>
      <c r="T776" s="6" t="str">
        <f>INDEX('Demand forecast and growth rate'!$E$7:$E$273,MATCH($Q776,'Demand forecast and growth rate'!$B$7:$B$273,0))</f>
        <v>High growth</v>
      </c>
      <c r="U776" s="32">
        <f>SUMIFS('Capex forecast'!E$7:E$210,'Capex forecast'!$T$7:$T$210,$Q776,'Capex forecast'!$S$7:$S$210,$S776,'Capex forecast'!$Q$7:$Q$210,"Augex")</f>
        <v>200000</v>
      </c>
      <c r="V776" s="32">
        <f>SUMIFS('Capex forecast'!F$7:F$210,'Capex forecast'!$T$7:$T$210,$Q776,'Capex forecast'!$S$7:$S$210,$S776,'Capex forecast'!$Q$7:$Q$210,"Augex")</f>
        <v>7851000</v>
      </c>
      <c r="W776" s="32">
        <f>SUMIFS('Capex forecast'!G$7:G$210,'Capex forecast'!$T$7:$T$210,$Q776,'Capex forecast'!$S$7:$S$210,$S776,'Capex forecast'!$Q$7:$Q$210,"Augex")</f>
        <v>7851000</v>
      </c>
      <c r="X776" s="32">
        <f>SUMIFS('Capex forecast'!H$7:H$210,'Capex forecast'!$T$7:$T$210,$Q776,'Capex forecast'!$S$7:$S$210,$S776,'Capex forecast'!$Q$7:$Q$210,"Augex")</f>
        <v>0</v>
      </c>
      <c r="Y776" s="32">
        <f>SUMIFS('Capex forecast'!I$7:I$210,'Capex forecast'!$T$7:$T$210,$Q776,'Capex forecast'!$S$7:$S$210,$S776,'Capex forecast'!$Q$7:$Q$210,"Augex")</f>
        <v>0</v>
      </c>
      <c r="Z776" s="32">
        <f>SUMIFS('Capex forecast'!J$7:J$210,'Capex forecast'!$T$7:$T$210,$Q776,'Capex forecast'!$S$7:$S$210,$S776,'Capex forecast'!$Q$7:$Q$210,"Augex")</f>
        <v>0</v>
      </c>
      <c r="AA776" s="32">
        <f>SUMIFS('Capex forecast'!K$7:K$210,'Capex forecast'!$T$7:$T$210,$Q776,'Capex forecast'!$S$7:$S$210,$S776,'Capex forecast'!$Q$7:$Q$210,"Augex")</f>
        <v>0</v>
      </c>
      <c r="AB776" s="32">
        <f>SUMIFS('Capex forecast'!L$7:L$210,'Capex forecast'!$T$7:$T$210,$Q776,'Capex forecast'!$S$7:$S$210,$S776,'Capex forecast'!$Q$7:$Q$210,"Augex")</f>
        <v>0</v>
      </c>
      <c r="AC776" s="32">
        <f>SUMIFS('Capex forecast'!M$7:M$210,'Capex forecast'!$T$7:$T$210,$Q776,'Capex forecast'!$S$7:$S$210,$S776,'Capex forecast'!$Q$7:$Q$210,"Augex")</f>
        <v>0</v>
      </c>
      <c r="AD776" s="32">
        <f>SUMIFS('Capex forecast'!N$7:N$210,'Capex forecast'!$T$7:$T$210,$Q776,'Capex forecast'!$S$7:$S$210,$S776,'Capex forecast'!$Q$7:$Q$210,"Augex")</f>
        <v>0</v>
      </c>
      <c r="AF776" s="6" t="s">
        <v>35</v>
      </c>
      <c r="AG776" s="6" t="str">
        <f>INDEX('Raw demand forecast'!$M$7:$M$5830,MATCH($Q776,'Raw demand forecast'!$B$7:$B$5830,0))</f>
        <v>No</v>
      </c>
      <c r="AH776" s="6" t="str">
        <f>IF(COUNTIF($AF$93:AF776,$B776) = 1, "LV", IF(COUNTIF($AF$93:AF776,$B776) = 2, "HV", "ST"))</f>
        <v>ST</v>
      </c>
      <c r="AI776" s="6" t="str">
        <f>INDEX('Demand forecast and growth rate'!$E$7:$E$273,MATCH($Q776,'Demand forecast and growth rate'!$B$7:$B$273,0))</f>
        <v>High growth</v>
      </c>
      <c r="AJ776" s="53">
        <f>SUMIFS('Capex forecast'!E$7:E$210,'Capex forecast'!$T$7:$T$210,$AF776,'Capex forecast'!$S$7:$S$210,$AH776,'Capex forecast'!$Q$7:$Q$210,"Repex")</f>
        <v>0</v>
      </c>
      <c r="AK776" s="53">
        <f>SUMIFS('Capex forecast'!F$7:F$210,'Capex forecast'!$T$7:$T$210,$AF776,'Capex forecast'!$S$7:$S$210,$AH776,'Capex forecast'!$Q$7:$Q$210,"Repex")</f>
        <v>0</v>
      </c>
      <c r="AL776" s="53">
        <f>SUMIFS('Capex forecast'!G$7:G$210,'Capex forecast'!$T$7:$T$210,$AF776,'Capex forecast'!$S$7:$S$210,$AH776,'Capex forecast'!$Q$7:$Q$210,"Repex")</f>
        <v>0</v>
      </c>
      <c r="AM776" s="53">
        <f>SUMIFS('Capex forecast'!H$7:H$210,'Capex forecast'!$T$7:$T$210,$AF776,'Capex forecast'!$S$7:$S$210,$AH776,'Capex forecast'!$Q$7:$Q$210,"Repex")</f>
        <v>0</v>
      </c>
      <c r="AN776" s="53">
        <f>SUMIFS('Capex forecast'!I$7:I$210,'Capex forecast'!$T$7:$T$210,$AF776,'Capex forecast'!$S$7:$S$210,$AH776,'Capex forecast'!$Q$7:$Q$210,"Repex")</f>
        <v>0</v>
      </c>
      <c r="AO776" s="53">
        <f>SUMIFS('Capex forecast'!J$7:J$210,'Capex forecast'!$T$7:$T$210,$AF776,'Capex forecast'!$S$7:$S$210,$AH776,'Capex forecast'!$Q$7:$Q$210,"Repex")</f>
        <v>0</v>
      </c>
      <c r="AP776" s="53">
        <f>SUMIFS('Capex forecast'!K$7:K$210,'Capex forecast'!$T$7:$T$210,$AF776,'Capex forecast'!$S$7:$S$210,$AH776,'Capex forecast'!$Q$7:$Q$210,"Repex")</f>
        <v>0</v>
      </c>
      <c r="AQ776" s="53">
        <f>SUMIFS('Capex forecast'!L$7:L$210,'Capex forecast'!$T$7:$T$210,$AF776,'Capex forecast'!$S$7:$S$210,$AH776,'Capex forecast'!$Q$7:$Q$210,"Repex")</f>
        <v>0</v>
      </c>
      <c r="AR776" s="53">
        <f>SUMIFS('Capex forecast'!M$7:M$210,'Capex forecast'!$T$7:$T$210,$AF776,'Capex forecast'!$S$7:$S$210,$AH776,'Capex forecast'!$Q$7:$Q$210,"Repex")</f>
        <v>0</v>
      </c>
      <c r="AS776" s="53">
        <f>SUMIFS('Capex forecast'!N$7:N$210,'Capex forecast'!$T$7:$T$210,$AF776,'Capex forecast'!$S$7:$S$210,$AH776,'Capex forecast'!$Q$7:$Q$210,"Repex")</f>
        <v>0</v>
      </c>
    </row>
    <row r="777" spans="2:45" ht="15">
      <c r="B777" s="6" t="s">
        <v>50</v>
      </c>
      <c r="C777" s="6" t="str">
        <f>INDEX('Raw demand forecast'!$M$7:$M$5830,MATCH($B777,'Raw demand forecast'!$B$7:$B$5830,0))</f>
        <v>No</v>
      </c>
      <c r="D777" s="6" t="str">
        <f>IF(COUNTIF($B$93:B777,$B777) = 1, "LV", IF(COUNTIF($B$93:B777,$B777) = 2, "HV", "ST"))</f>
        <v>ST</v>
      </c>
      <c r="E777" s="6" t="str">
        <f>INDEX('Demand forecast and growth rate'!$E$7:$E$273,MATCH($B777,'Demand forecast and growth rate'!$B$7:$B$273,0))</f>
        <v>High growth</v>
      </c>
      <c r="F777" s="32">
        <f>SUMIFS('Capex forecast'!E$7:E$210,'Capex forecast'!$T$7:$T$210,'Allocation of site-spec costs'!$B777,'Capex forecast'!$S$7:$S$210,'Allocation of site-spec costs'!$D777,'Capex forecast'!$Q$7:$Q$210,"Customer Connection")</f>
        <v>0</v>
      </c>
      <c r="G777" s="32">
        <f>SUMIFS('Capex forecast'!F$7:F$210,'Capex forecast'!$T$7:$T$210,'Allocation of site-spec costs'!$B777,'Capex forecast'!$S$7:$S$210,'Allocation of site-spec costs'!$D777,'Capex forecast'!$Q$7:$Q$210,"Customer Connection")</f>
        <v>0</v>
      </c>
      <c r="H777" s="32">
        <f>SUMIFS('Capex forecast'!G$7:G$210,'Capex forecast'!$T$7:$T$210,'Allocation of site-spec costs'!$B777,'Capex forecast'!$S$7:$S$210,'Allocation of site-spec costs'!$D777,'Capex forecast'!$Q$7:$Q$210,"Customer Connection")</f>
        <v>0</v>
      </c>
      <c r="I777" s="32">
        <f>SUMIFS('Capex forecast'!H$7:H$210,'Capex forecast'!$T$7:$T$210,'Allocation of site-spec costs'!$B777,'Capex forecast'!$S$7:$S$210,'Allocation of site-spec costs'!$D777,'Capex forecast'!$Q$7:$Q$210,"Customer Connection")</f>
        <v>0</v>
      </c>
      <c r="J777" s="32">
        <f>SUMIFS('Capex forecast'!I$7:I$210,'Capex forecast'!$T$7:$T$210,'Allocation of site-spec costs'!$B777,'Capex forecast'!$S$7:$S$210,'Allocation of site-spec costs'!$D777,'Capex forecast'!$Q$7:$Q$210,"Customer Connection")</f>
        <v>0</v>
      </c>
      <c r="K777" s="32">
        <f>SUMIFS('Capex forecast'!J$7:J$210,'Capex forecast'!$T$7:$T$210,'Allocation of site-spec costs'!$B777,'Capex forecast'!$S$7:$S$210,'Allocation of site-spec costs'!$D777,'Capex forecast'!$Q$7:$Q$210,"Customer Connection")</f>
        <v>0</v>
      </c>
      <c r="L777" s="32">
        <f>SUMIFS('Capex forecast'!K$7:K$210,'Capex forecast'!$T$7:$T$210,'Allocation of site-spec costs'!$B777,'Capex forecast'!$S$7:$S$210,'Allocation of site-spec costs'!$D777,'Capex forecast'!$Q$7:$Q$210,"Customer Connection")</f>
        <v>0</v>
      </c>
      <c r="M777" s="32">
        <f>SUMIFS('Capex forecast'!L$7:L$210,'Capex forecast'!$T$7:$T$210,'Allocation of site-spec costs'!$B777,'Capex forecast'!$S$7:$S$210,'Allocation of site-spec costs'!$D777,'Capex forecast'!$Q$7:$Q$210,"Customer Connection")</f>
        <v>0</v>
      </c>
      <c r="N777" s="32">
        <f>SUMIFS('Capex forecast'!M$7:M$210,'Capex forecast'!$T$7:$T$210,'Allocation of site-spec costs'!$B777,'Capex forecast'!$S$7:$S$210,'Allocation of site-spec costs'!$D777,'Capex forecast'!$Q$7:$Q$210,"Customer Connection")</f>
        <v>0</v>
      </c>
      <c r="O777" s="32">
        <f>SUMIFS('Capex forecast'!N$7:N$210,'Capex forecast'!$T$7:$T$210,'Allocation of site-spec costs'!$B777,'Capex forecast'!$S$7:$S$210,'Allocation of site-spec costs'!$D777,'Capex forecast'!$Q$7:$Q$210,"Customer Connection")</f>
        <v>0</v>
      </c>
      <c r="Q777" s="6" t="s">
        <v>50</v>
      </c>
      <c r="R777" s="6" t="str">
        <f>INDEX('Raw demand forecast'!$M$7:$M$5830,MATCH($Q777,'Raw demand forecast'!$B$7:$B$5830,0))</f>
        <v>No</v>
      </c>
      <c r="S777" s="6" t="str">
        <f>IF(COUNTIF($Q$93:Q777,$B777) = 1, "LV", IF(COUNTIF($Q$93:Q777,$B777) = 2, "HV", "ST"))</f>
        <v>ST</v>
      </c>
      <c r="T777" s="6" t="str">
        <f>INDEX('Demand forecast and growth rate'!$E$7:$E$273,MATCH($Q777,'Demand forecast and growth rate'!$B$7:$B$273,0))</f>
        <v>High growth</v>
      </c>
      <c r="U777" s="32">
        <f>SUMIFS('Capex forecast'!E$7:E$210,'Capex forecast'!$T$7:$T$210,$Q777,'Capex forecast'!$S$7:$S$210,$S777,'Capex forecast'!$Q$7:$Q$210,"Augex")</f>
        <v>0</v>
      </c>
      <c r="V777" s="32">
        <f>SUMIFS('Capex forecast'!F$7:F$210,'Capex forecast'!$T$7:$T$210,$Q777,'Capex forecast'!$S$7:$S$210,$S777,'Capex forecast'!$Q$7:$Q$210,"Augex")</f>
        <v>0</v>
      </c>
      <c r="W777" s="32">
        <f>SUMIFS('Capex forecast'!G$7:G$210,'Capex forecast'!$T$7:$T$210,$Q777,'Capex forecast'!$S$7:$S$210,$S777,'Capex forecast'!$Q$7:$Q$210,"Augex")</f>
        <v>0</v>
      </c>
      <c r="X777" s="32">
        <f>SUMIFS('Capex forecast'!H$7:H$210,'Capex forecast'!$T$7:$T$210,$Q777,'Capex forecast'!$S$7:$S$210,$S777,'Capex forecast'!$Q$7:$Q$210,"Augex")</f>
        <v>0</v>
      </c>
      <c r="Y777" s="32">
        <f>SUMIFS('Capex forecast'!I$7:I$210,'Capex forecast'!$T$7:$T$210,$Q777,'Capex forecast'!$S$7:$S$210,$S777,'Capex forecast'!$Q$7:$Q$210,"Augex")</f>
        <v>0</v>
      </c>
      <c r="Z777" s="32">
        <f>SUMIFS('Capex forecast'!J$7:J$210,'Capex forecast'!$T$7:$T$210,$Q777,'Capex forecast'!$S$7:$S$210,$S777,'Capex forecast'!$Q$7:$Q$210,"Augex")</f>
        <v>0</v>
      </c>
      <c r="AA777" s="32">
        <f>SUMIFS('Capex forecast'!K$7:K$210,'Capex forecast'!$T$7:$T$210,$Q777,'Capex forecast'!$S$7:$S$210,$S777,'Capex forecast'!$Q$7:$Q$210,"Augex")</f>
        <v>0</v>
      </c>
      <c r="AB777" s="32">
        <f>SUMIFS('Capex forecast'!L$7:L$210,'Capex forecast'!$T$7:$T$210,$Q777,'Capex forecast'!$S$7:$S$210,$S777,'Capex forecast'!$Q$7:$Q$210,"Augex")</f>
        <v>0</v>
      </c>
      <c r="AC777" s="32">
        <f>SUMIFS('Capex forecast'!M$7:M$210,'Capex forecast'!$T$7:$T$210,$Q777,'Capex forecast'!$S$7:$S$210,$S777,'Capex forecast'!$Q$7:$Q$210,"Augex")</f>
        <v>0</v>
      </c>
      <c r="AD777" s="32">
        <f>SUMIFS('Capex forecast'!N$7:N$210,'Capex forecast'!$T$7:$T$210,$Q777,'Capex forecast'!$S$7:$S$210,$S777,'Capex forecast'!$Q$7:$Q$210,"Augex")</f>
        <v>0</v>
      </c>
      <c r="AF777" s="6" t="s">
        <v>50</v>
      </c>
      <c r="AG777" s="6" t="str">
        <f>INDEX('Raw demand forecast'!$M$7:$M$5830,MATCH($Q777,'Raw demand forecast'!$B$7:$B$5830,0))</f>
        <v>No</v>
      </c>
      <c r="AH777" s="6" t="str">
        <f>IF(COUNTIF($AF$93:AF777,$B777) = 1, "LV", IF(COUNTIF($AF$93:AF777,$B777) = 2, "HV", "ST"))</f>
        <v>ST</v>
      </c>
      <c r="AI777" s="6" t="str">
        <f>INDEX('Demand forecast and growth rate'!$E$7:$E$273,MATCH($Q777,'Demand forecast and growth rate'!$B$7:$B$273,0))</f>
        <v>High growth</v>
      </c>
      <c r="AJ777" s="53">
        <f>SUMIFS('Capex forecast'!E$7:E$210,'Capex forecast'!$T$7:$T$210,$AF777,'Capex forecast'!$S$7:$S$210,$AH777,'Capex forecast'!$Q$7:$Q$210,"Repex")</f>
        <v>0</v>
      </c>
      <c r="AK777" s="53">
        <f>SUMIFS('Capex forecast'!F$7:F$210,'Capex forecast'!$T$7:$T$210,$AF777,'Capex forecast'!$S$7:$S$210,$AH777,'Capex forecast'!$Q$7:$Q$210,"Repex")</f>
        <v>0</v>
      </c>
      <c r="AL777" s="53">
        <f>SUMIFS('Capex forecast'!G$7:G$210,'Capex forecast'!$T$7:$T$210,$AF777,'Capex forecast'!$S$7:$S$210,$AH777,'Capex forecast'!$Q$7:$Q$210,"Repex")</f>
        <v>0</v>
      </c>
      <c r="AM777" s="53">
        <f>SUMIFS('Capex forecast'!H$7:H$210,'Capex forecast'!$T$7:$T$210,$AF777,'Capex forecast'!$S$7:$S$210,$AH777,'Capex forecast'!$Q$7:$Q$210,"Repex")</f>
        <v>0</v>
      </c>
      <c r="AN777" s="53">
        <f>SUMIFS('Capex forecast'!I$7:I$210,'Capex forecast'!$T$7:$T$210,$AF777,'Capex forecast'!$S$7:$S$210,$AH777,'Capex forecast'!$Q$7:$Q$210,"Repex")</f>
        <v>0</v>
      </c>
      <c r="AO777" s="53">
        <f>SUMIFS('Capex forecast'!J$7:J$210,'Capex forecast'!$T$7:$T$210,$AF777,'Capex forecast'!$S$7:$S$210,$AH777,'Capex forecast'!$Q$7:$Q$210,"Repex")</f>
        <v>0</v>
      </c>
      <c r="AP777" s="53">
        <f>SUMIFS('Capex forecast'!K$7:K$210,'Capex forecast'!$T$7:$T$210,$AF777,'Capex forecast'!$S$7:$S$210,$AH777,'Capex forecast'!$Q$7:$Q$210,"Repex")</f>
        <v>0</v>
      </c>
      <c r="AQ777" s="53">
        <f>SUMIFS('Capex forecast'!L$7:L$210,'Capex forecast'!$T$7:$T$210,$AF777,'Capex forecast'!$S$7:$S$210,$AH777,'Capex forecast'!$Q$7:$Q$210,"Repex")</f>
        <v>0</v>
      </c>
      <c r="AR777" s="53">
        <f>SUMIFS('Capex forecast'!M$7:M$210,'Capex forecast'!$T$7:$T$210,$AF777,'Capex forecast'!$S$7:$S$210,$AH777,'Capex forecast'!$Q$7:$Q$210,"Repex")</f>
        <v>0</v>
      </c>
      <c r="AS777" s="53">
        <f>SUMIFS('Capex forecast'!N$7:N$210,'Capex forecast'!$T$7:$T$210,$AF777,'Capex forecast'!$S$7:$S$210,$AH777,'Capex forecast'!$Q$7:$Q$210,"Repex")</f>
        <v>0</v>
      </c>
    </row>
    <row r="778" spans="2:45" ht="15">
      <c r="B778" s="6" t="s">
        <v>60</v>
      </c>
      <c r="C778" s="6" t="str">
        <f>INDEX('Raw demand forecast'!$M$7:$M$5830,MATCH($B778,'Raw demand forecast'!$B$7:$B$5830,0))</f>
        <v>No</v>
      </c>
      <c r="D778" s="6" t="str">
        <f>IF(COUNTIF($B$93:B778,$B778) = 1, "LV", IF(COUNTIF($B$93:B778,$B778) = 2, "HV", "ST"))</f>
        <v>ST</v>
      </c>
      <c r="E778" s="6" t="str">
        <f>INDEX('Demand forecast and growth rate'!$E$7:$E$273,MATCH($B778,'Demand forecast and growth rate'!$B$7:$B$273,0))</f>
        <v>Small growth</v>
      </c>
      <c r="F778" s="32">
        <f>SUMIFS('Capex forecast'!E$7:E$210,'Capex forecast'!$T$7:$T$210,'Allocation of site-spec costs'!$B778,'Capex forecast'!$S$7:$S$210,'Allocation of site-spec costs'!$D778,'Capex forecast'!$Q$7:$Q$210,"Customer Connection")</f>
        <v>0</v>
      </c>
      <c r="G778" s="32">
        <f>SUMIFS('Capex forecast'!F$7:F$210,'Capex forecast'!$T$7:$T$210,'Allocation of site-spec costs'!$B778,'Capex forecast'!$S$7:$S$210,'Allocation of site-spec costs'!$D778,'Capex forecast'!$Q$7:$Q$210,"Customer Connection")</f>
        <v>0</v>
      </c>
      <c r="H778" s="32">
        <f>SUMIFS('Capex forecast'!G$7:G$210,'Capex forecast'!$T$7:$T$210,'Allocation of site-spec costs'!$B778,'Capex forecast'!$S$7:$S$210,'Allocation of site-spec costs'!$D778,'Capex forecast'!$Q$7:$Q$210,"Customer Connection")</f>
        <v>0</v>
      </c>
      <c r="I778" s="32">
        <f>SUMIFS('Capex forecast'!H$7:H$210,'Capex forecast'!$T$7:$T$210,'Allocation of site-spec costs'!$B778,'Capex forecast'!$S$7:$S$210,'Allocation of site-spec costs'!$D778,'Capex forecast'!$Q$7:$Q$210,"Customer Connection")</f>
        <v>0</v>
      </c>
      <c r="J778" s="32">
        <f>SUMIFS('Capex forecast'!I$7:I$210,'Capex forecast'!$T$7:$T$210,'Allocation of site-spec costs'!$B778,'Capex forecast'!$S$7:$S$210,'Allocation of site-spec costs'!$D778,'Capex forecast'!$Q$7:$Q$210,"Customer Connection")</f>
        <v>0</v>
      </c>
      <c r="K778" s="32">
        <f>SUMIFS('Capex forecast'!J$7:J$210,'Capex forecast'!$T$7:$T$210,'Allocation of site-spec costs'!$B778,'Capex forecast'!$S$7:$S$210,'Allocation of site-spec costs'!$D778,'Capex forecast'!$Q$7:$Q$210,"Customer Connection")</f>
        <v>0</v>
      </c>
      <c r="L778" s="32">
        <f>SUMIFS('Capex forecast'!K$7:K$210,'Capex forecast'!$T$7:$T$210,'Allocation of site-spec costs'!$B778,'Capex forecast'!$S$7:$S$210,'Allocation of site-spec costs'!$D778,'Capex forecast'!$Q$7:$Q$210,"Customer Connection")</f>
        <v>0</v>
      </c>
      <c r="M778" s="32">
        <f>SUMIFS('Capex forecast'!L$7:L$210,'Capex forecast'!$T$7:$T$210,'Allocation of site-spec costs'!$B778,'Capex forecast'!$S$7:$S$210,'Allocation of site-spec costs'!$D778,'Capex forecast'!$Q$7:$Q$210,"Customer Connection")</f>
        <v>0</v>
      </c>
      <c r="N778" s="32">
        <f>SUMIFS('Capex forecast'!M$7:M$210,'Capex forecast'!$T$7:$T$210,'Allocation of site-spec costs'!$B778,'Capex forecast'!$S$7:$S$210,'Allocation of site-spec costs'!$D778,'Capex forecast'!$Q$7:$Q$210,"Customer Connection")</f>
        <v>0</v>
      </c>
      <c r="O778" s="32">
        <f>SUMIFS('Capex forecast'!N$7:N$210,'Capex forecast'!$T$7:$T$210,'Allocation of site-spec costs'!$B778,'Capex forecast'!$S$7:$S$210,'Allocation of site-spec costs'!$D778,'Capex forecast'!$Q$7:$Q$210,"Customer Connection")</f>
        <v>0</v>
      </c>
      <c r="Q778" s="6" t="s">
        <v>60</v>
      </c>
      <c r="R778" s="6" t="str">
        <f>INDEX('Raw demand forecast'!$M$7:$M$5830,MATCH($Q778,'Raw demand forecast'!$B$7:$B$5830,0))</f>
        <v>No</v>
      </c>
      <c r="S778" s="6" t="str">
        <f>IF(COUNTIF($Q$93:Q778,$B778) = 1, "LV", IF(COUNTIF($Q$93:Q778,$B778) = 2, "HV", "ST"))</f>
        <v>ST</v>
      </c>
      <c r="T778" s="6" t="str">
        <f>INDEX('Demand forecast and growth rate'!$E$7:$E$273,MATCH($Q778,'Demand forecast and growth rate'!$B$7:$B$273,0))</f>
        <v>Small growth</v>
      </c>
      <c r="U778" s="32">
        <f>SUMIFS('Capex forecast'!E$7:E$210,'Capex forecast'!$T$7:$T$210,$Q778,'Capex forecast'!$S$7:$S$210,$S778,'Capex forecast'!$Q$7:$Q$210,"Augex")</f>
        <v>0</v>
      </c>
      <c r="V778" s="32">
        <f>SUMIFS('Capex forecast'!F$7:F$210,'Capex forecast'!$T$7:$T$210,$Q778,'Capex forecast'!$S$7:$S$210,$S778,'Capex forecast'!$Q$7:$Q$210,"Augex")</f>
        <v>0</v>
      </c>
      <c r="W778" s="32">
        <f>SUMIFS('Capex forecast'!G$7:G$210,'Capex forecast'!$T$7:$T$210,$Q778,'Capex forecast'!$S$7:$S$210,$S778,'Capex forecast'!$Q$7:$Q$210,"Augex")</f>
        <v>0</v>
      </c>
      <c r="X778" s="32">
        <f>SUMIFS('Capex forecast'!H$7:H$210,'Capex forecast'!$T$7:$T$210,$Q778,'Capex forecast'!$S$7:$S$210,$S778,'Capex forecast'!$Q$7:$Q$210,"Augex")</f>
        <v>0</v>
      </c>
      <c r="Y778" s="32">
        <f>SUMIFS('Capex forecast'!I$7:I$210,'Capex forecast'!$T$7:$T$210,$Q778,'Capex forecast'!$S$7:$S$210,$S778,'Capex forecast'!$Q$7:$Q$210,"Augex")</f>
        <v>0</v>
      </c>
      <c r="Z778" s="32">
        <f>SUMIFS('Capex forecast'!J$7:J$210,'Capex forecast'!$T$7:$T$210,$Q778,'Capex forecast'!$S$7:$S$210,$S778,'Capex forecast'!$Q$7:$Q$210,"Augex")</f>
        <v>0</v>
      </c>
      <c r="AA778" s="32">
        <f>SUMIFS('Capex forecast'!K$7:K$210,'Capex forecast'!$T$7:$T$210,$Q778,'Capex forecast'!$S$7:$S$210,$S778,'Capex forecast'!$Q$7:$Q$210,"Augex")</f>
        <v>0</v>
      </c>
      <c r="AB778" s="32">
        <f>SUMIFS('Capex forecast'!L$7:L$210,'Capex forecast'!$T$7:$T$210,$Q778,'Capex forecast'!$S$7:$S$210,$S778,'Capex forecast'!$Q$7:$Q$210,"Augex")</f>
        <v>0</v>
      </c>
      <c r="AC778" s="32">
        <f>SUMIFS('Capex forecast'!M$7:M$210,'Capex forecast'!$T$7:$T$210,$Q778,'Capex forecast'!$S$7:$S$210,$S778,'Capex forecast'!$Q$7:$Q$210,"Augex")</f>
        <v>0</v>
      </c>
      <c r="AD778" s="32">
        <f>SUMIFS('Capex forecast'!N$7:N$210,'Capex forecast'!$T$7:$T$210,$Q778,'Capex forecast'!$S$7:$S$210,$S778,'Capex forecast'!$Q$7:$Q$210,"Augex")</f>
        <v>0</v>
      </c>
      <c r="AF778" s="6" t="s">
        <v>60</v>
      </c>
      <c r="AG778" s="6" t="str">
        <f>INDEX('Raw demand forecast'!$M$7:$M$5830,MATCH($Q778,'Raw demand forecast'!$B$7:$B$5830,0))</f>
        <v>No</v>
      </c>
      <c r="AH778" s="6" t="str">
        <f>IF(COUNTIF($AF$93:AF778,$B778) = 1, "LV", IF(COUNTIF($AF$93:AF778,$B778) = 2, "HV", "ST"))</f>
        <v>ST</v>
      </c>
      <c r="AI778" s="6" t="str">
        <f>INDEX('Demand forecast and growth rate'!$E$7:$E$273,MATCH($Q778,'Demand forecast and growth rate'!$B$7:$B$273,0))</f>
        <v>Small growth</v>
      </c>
      <c r="AJ778" s="53">
        <f>SUMIFS('Capex forecast'!E$7:E$210,'Capex forecast'!$T$7:$T$210,$AF778,'Capex forecast'!$S$7:$S$210,$AH778,'Capex forecast'!$Q$7:$Q$210,"Repex")</f>
        <v>6894.09</v>
      </c>
      <c r="AK778" s="53">
        <f>SUMIFS('Capex forecast'!F$7:F$210,'Capex forecast'!$T$7:$T$210,$AF778,'Capex forecast'!$S$7:$S$210,$AH778,'Capex forecast'!$Q$7:$Q$210,"Repex")</f>
        <v>0</v>
      </c>
      <c r="AL778" s="53">
        <f>SUMIFS('Capex forecast'!G$7:G$210,'Capex forecast'!$T$7:$T$210,$AF778,'Capex forecast'!$S$7:$S$210,$AH778,'Capex forecast'!$Q$7:$Q$210,"Repex")</f>
        <v>0</v>
      </c>
      <c r="AM778" s="53">
        <f>SUMIFS('Capex forecast'!H$7:H$210,'Capex forecast'!$T$7:$T$210,$AF778,'Capex forecast'!$S$7:$S$210,$AH778,'Capex forecast'!$Q$7:$Q$210,"Repex")</f>
        <v>0</v>
      </c>
      <c r="AN778" s="53">
        <f>SUMIFS('Capex forecast'!I$7:I$210,'Capex forecast'!$T$7:$T$210,$AF778,'Capex forecast'!$S$7:$S$210,$AH778,'Capex forecast'!$Q$7:$Q$210,"Repex")</f>
        <v>0</v>
      </c>
      <c r="AO778" s="53">
        <f>SUMIFS('Capex forecast'!J$7:J$210,'Capex forecast'!$T$7:$T$210,$AF778,'Capex forecast'!$S$7:$S$210,$AH778,'Capex forecast'!$Q$7:$Q$210,"Repex")</f>
        <v>0</v>
      </c>
      <c r="AP778" s="53">
        <f>SUMIFS('Capex forecast'!K$7:K$210,'Capex forecast'!$T$7:$T$210,$AF778,'Capex forecast'!$S$7:$S$210,$AH778,'Capex forecast'!$Q$7:$Q$210,"Repex")</f>
        <v>0</v>
      </c>
      <c r="AQ778" s="53">
        <f>SUMIFS('Capex forecast'!L$7:L$210,'Capex forecast'!$T$7:$T$210,$AF778,'Capex forecast'!$S$7:$S$210,$AH778,'Capex forecast'!$Q$7:$Q$210,"Repex")</f>
        <v>0</v>
      </c>
      <c r="AR778" s="53">
        <f>SUMIFS('Capex forecast'!M$7:M$210,'Capex forecast'!$T$7:$T$210,$AF778,'Capex forecast'!$S$7:$S$210,$AH778,'Capex forecast'!$Q$7:$Q$210,"Repex")</f>
        <v>0</v>
      </c>
      <c r="AS778" s="53">
        <f>SUMIFS('Capex forecast'!N$7:N$210,'Capex forecast'!$T$7:$T$210,$AF778,'Capex forecast'!$S$7:$S$210,$AH778,'Capex forecast'!$Q$7:$Q$210,"Repex")</f>
        <v>0</v>
      </c>
    </row>
    <row r="779" spans="2:45" ht="15">
      <c r="B779" s="6" t="s">
        <v>592</v>
      </c>
      <c r="C779" s="6" t="str">
        <f>INDEX('Raw demand forecast'!$M$7:$M$5830,MATCH($B779,'Raw demand forecast'!$B$7:$B$5830,0))</f>
        <v>Yes</v>
      </c>
      <c r="D779" s="6" t="str">
        <f>IF(COUNTIF($B$93:B779,$B779) = 1, "LV", IF(COUNTIF($B$93:B779,$B779) = 2, "HV", "ST"))</f>
        <v>ST</v>
      </c>
      <c r="E779" s="6" t="str">
        <f>INDEX('Demand forecast and growth rate'!$E$7:$E$273,MATCH($B779,'Demand forecast and growth rate'!$B$7:$B$273,0))</f>
        <v>Steady/falling</v>
      </c>
      <c r="F779" s="32">
        <f>SUMIFS('Capex forecast'!E$7:E$210,'Capex forecast'!$T$7:$T$210,'Allocation of site-spec costs'!$B779,'Capex forecast'!$S$7:$S$210,'Allocation of site-spec costs'!$D779,'Capex forecast'!$Q$7:$Q$210,"Customer Connection")</f>
        <v>0</v>
      </c>
      <c r="G779" s="32">
        <f>SUMIFS('Capex forecast'!F$7:F$210,'Capex forecast'!$T$7:$T$210,'Allocation of site-spec costs'!$B779,'Capex forecast'!$S$7:$S$210,'Allocation of site-spec costs'!$D779,'Capex forecast'!$Q$7:$Q$210,"Customer Connection")</f>
        <v>0</v>
      </c>
      <c r="H779" s="32">
        <f>SUMIFS('Capex forecast'!G$7:G$210,'Capex forecast'!$T$7:$T$210,'Allocation of site-spec costs'!$B779,'Capex forecast'!$S$7:$S$210,'Allocation of site-spec costs'!$D779,'Capex forecast'!$Q$7:$Q$210,"Customer Connection")</f>
        <v>0</v>
      </c>
      <c r="I779" s="32">
        <f>SUMIFS('Capex forecast'!H$7:H$210,'Capex forecast'!$T$7:$T$210,'Allocation of site-spec costs'!$B779,'Capex forecast'!$S$7:$S$210,'Allocation of site-spec costs'!$D779,'Capex forecast'!$Q$7:$Q$210,"Customer Connection")</f>
        <v>0</v>
      </c>
      <c r="J779" s="32">
        <f>SUMIFS('Capex forecast'!I$7:I$210,'Capex forecast'!$T$7:$T$210,'Allocation of site-spec costs'!$B779,'Capex forecast'!$S$7:$S$210,'Allocation of site-spec costs'!$D779,'Capex forecast'!$Q$7:$Q$210,"Customer Connection")</f>
        <v>0</v>
      </c>
      <c r="K779" s="32">
        <f>SUMIFS('Capex forecast'!J$7:J$210,'Capex forecast'!$T$7:$T$210,'Allocation of site-spec costs'!$B779,'Capex forecast'!$S$7:$S$210,'Allocation of site-spec costs'!$D779,'Capex forecast'!$Q$7:$Q$210,"Customer Connection")</f>
        <v>0</v>
      </c>
      <c r="L779" s="32">
        <f>SUMIFS('Capex forecast'!K$7:K$210,'Capex forecast'!$T$7:$T$210,'Allocation of site-spec costs'!$B779,'Capex forecast'!$S$7:$S$210,'Allocation of site-spec costs'!$D779,'Capex forecast'!$Q$7:$Q$210,"Customer Connection")</f>
        <v>0</v>
      </c>
      <c r="M779" s="32">
        <f>SUMIFS('Capex forecast'!L$7:L$210,'Capex forecast'!$T$7:$T$210,'Allocation of site-spec costs'!$B779,'Capex forecast'!$S$7:$S$210,'Allocation of site-spec costs'!$D779,'Capex forecast'!$Q$7:$Q$210,"Customer Connection")</f>
        <v>0</v>
      </c>
      <c r="N779" s="32">
        <f>SUMIFS('Capex forecast'!M$7:M$210,'Capex forecast'!$T$7:$T$210,'Allocation of site-spec costs'!$B779,'Capex forecast'!$S$7:$S$210,'Allocation of site-spec costs'!$D779,'Capex forecast'!$Q$7:$Q$210,"Customer Connection")</f>
        <v>0</v>
      </c>
      <c r="O779" s="32">
        <f>SUMIFS('Capex forecast'!N$7:N$210,'Capex forecast'!$T$7:$T$210,'Allocation of site-spec costs'!$B779,'Capex forecast'!$S$7:$S$210,'Allocation of site-spec costs'!$D779,'Capex forecast'!$Q$7:$Q$210,"Customer Connection")</f>
        <v>0</v>
      </c>
      <c r="Q779" s="6" t="s">
        <v>592</v>
      </c>
      <c r="R779" s="6" t="str">
        <f>INDEX('Raw demand forecast'!$M$7:$M$5830,MATCH($Q779,'Raw demand forecast'!$B$7:$B$5830,0))</f>
        <v>Yes</v>
      </c>
      <c r="S779" s="6" t="str">
        <f>IF(COUNTIF($Q$93:Q779,$B779) = 1, "LV", IF(COUNTIF($Q$93:Q779,$B779) = 2, "HV", "ST"))</f>
        <v>ST</v>
      </c>
      <c r="T779" s="6" t="str">
        <f>INDEX('Demand forecast and growth rate'!$E$7:$E$273,MATCH($Q779,'Demand forecast and growth rate'!$B$7:$B$273,0))</f>
        <v>Steady/falling</v>
      </c>
      <c r="U779" s="32">
        <f>SUMIFS('Capex forecast'!E$7:E$210,'Capex forecast'!$T$7:$T$210,$Q779,'Capex forecast'!$S$7:$S$210,$S779,'Capex forecast'!$Q$7:$Q$210,"Augex")</f>
        <v>0</v>
      </c>
      <c r="V779" s="32">
        <f>SUMIFS('Capex forecast'!F$7:F$210,'Capex forecast'!$T$7:$T$210,$Q779,'Capex forecast'!$S$7:$S$210,$S779,'Capex forecast'!$Q$7:$Q$210,"Augex")</f>
        <v>0</v>
      </c>
      <c r="W779" s="32">
        <f>SUMIFS('Capex forecast'!G$7:G$210,'Capex forecast'!$T$7:$T$210,$Q779,'Capex forecast'!$S$7:$S$210,$S779,'Capex forecast'!$Q$7:$Q$210,"Augex")</f>
        <v>0</v>
      </c>
      <c r="X779" s="32">
        <f>SUMIFS('Capex forecast'!H$7:H$210,'Capex forecast'!$T$7:$T$210,$Q779,'Capex forecast'!$S$7:$S$210,$S779,'Capex forecast'!$Q$7:$Q$210,"Augex")</f>
        <v>0</v>
      </c>
      <c r="Y779" s="32">
        <f>SUMIFS('Capex forecast'!I$7:I$210,'Capex forecast'!$T$7:$T$210,$Q779,'Capex forecast'!$S$7:$S$210,$S779,'Capex forecast'!$Q$7:$Q$210,"Augex")</f>
        <v>0</v>
      </c>
      <c r="Z779" s="32">
        <f>SUMIFS('Capex forecast'!J$7:J$210,'Capex forecast'!$T$7:$T$210,$Q779,'Capex forecast'!$S$7:$S$210,$S779,'Capex forecast'!$Q$7:$Q$210,"Augex")</f>
        <v>0</v>
      </c>
      <c r="AA779" s="32">
        <f>SUMIFS('Capex forecast'!K$7:K$210,'Capex forecast'!$T$7:$T$210,$Q779,'Capex forecast'!$S$7:$S$210,$S779,'Capex forecast'!$Q$7:$Q$210,"Augex")</f>
        <v>0</v>
      </c>
      <c r="AB779" s="32">
        <f>SUMIFS('Capex forecast'!L$7:L$210,'Capex forecast'!$T$7:$T$210,$Q779,'Capex forecast'!$S$7:$S$210,$S779,'Capex forecast'!$Q$7:$Q$210,"Augex")</f>
        <v>0</v>
      </c>
      <c r="AC779" s="32">
        <f>SUMIFS('Capex forecast'!M$7:M$210,'Capex forecast'!$T$7:$T$210,$Q779,'Capex forecast'!$S$7:$S$210,$S779,'Capex forecast'!$Q$7:$Q$210,"Augex")</f>
        <v>0</v>
      </c>
      <c r="AD779" s="32">
        <f>SUMIFS('Capex forecast'!N$7:N$210,'Capex forecast'!$T$7:$T$210,$Q779,'Capex forecast'!$S$7:$S$210,$S779,'Capex forecast'!$Q$7:$Q$210,"Augex")</f>
        <v>0</v>
      </c>
      <c r="AF779" s="6" t="s">
        <v>592</v>
      </c>
      <c r="AG779" s="6" t="str">
        <f>INDEX('Raw demand forecast'!$M$7:$M$5830,MATCH($Q779,'Raw demand forecast'!$B$7:$B$5830,0))</f>
        <v>Yes</v>
      </c>
      <c r="AH779" s="6" t="str">
        <f>IF(COUNTIF($AF$93:AF779,$B779) = 1, "LV", IF(COUNTIF($AF$93:AF779,$B779) = 2, "HV", "ST"))</f>
        <v>ST</v>
      </c>
      <c r="AI779" s="6" t="str">
        <f>INDEX('Demand forecast and growth rate'!$E$7:$E$273,MATCH($Q779,'Demand forecast and growth rate'!$B$7:$B$273,0))</f>
        <v>Steady/falling</v>
      </c>
      <c r="AJ779" s="53">
        <f>SUMIFS('Capex forecast'!E$7:E$210,'Capex forecast'!$T$7:$T$210,$AF779,'Capex forecast'!$S$7:$S$210,$AH779,'Capex forecast'!$Q$7:$Q$210,"Repex")</f>
        <v>0</v>
      </c>
      <c r="AK779" s="53">
        <f>SUMIFS('Capex forecast'!F$7:F$210,'Capex forecast'!$T$7:$T$210,$AF779,'Capex forecast'!$S$7:$S$210,$AH779,'Capex forecast'!$Q$7:$Q$210,"Repex")</f>
        <v>0</v>
      </c>
      <c r="AL779" s="53">
        <f>SUMIFS('Capex forecast'!G$7:G$210,'Capex forecast'!$T$7:$T$210,$AF779,'Capex forecast'!$S$7:$S$210,$AH779,'Capex forecast'!$Q$7:$Q$210,"Repex")</f>
        <v>0</v>
      </c>
      <c r="AM779" s="53">
        <f>SUMIFS('Capex forecast'!H$7:H$210,'Capex forecast'!$T$7:$T$210,$AF779,'Capex forecast'!$S$7:$S$210,$AH779,'Capex forecast'!$Q$7:$Q$210,"Repex")</f>
        <v>0</v>
      </c>
      <c r="AN779" s="53">
        <f>SUMIFS('Capex forecast'!I$7:I$210,'Capex forecast'!$T$7:$T$210,$AF779,'Capex forecast'!$S$7:$S$210,$AH779,'Capex forecast'!$Q$7:$Q$210,"Repex")</f>
        <v>0</v>
      </c>
      <c r="AO779" s="53">
        <f>SUMIFS('Capex forecast'!J$7:J$210,'Capex forecast'!$T$7:$T$210,$AF779,'Capex forecast'!$S$7:$S$210,$AH779,'Capex forecast'!$Q$7:$Q$210,"Repex")</f>
        <v>0</v>
      </c>
      <c r="AP779" s="53">
        <f>SUMIFS('Capex forecast'!K$7:K$210,'Capex forecast'!$T$7:$T$210,$AF779,'Capex forecast'!$S$7:$S$210,$AH779,'Capex forecast'!$Q$7:$Q$210,"Repex")</f>
        <v>0</v>
      </c>
      <c r="AQ779" s="53">
        <f>SUMIFS('Capex forecast'!L$7:L$210,'Capex forecast'!$T$7:$T$210,$AF779,'Capex forecast'!$S$7:$S$210,$AH779,'Capex forecast'!$Q$7:$Q$210,"Repex")</f>
        <v>0</v>
      </c>
      <c r="AR779" s="53">
        <f>SUMIFS('Capex forecast'!M$7:M$210,'Capex forecast'!$T$7:$T$210,$AF779,'Capex forecast'!$S$7:$S$210,$AH779,'Capex forecast'!$Q$7:$Q$210,"Repex")</f>
        <v>0</v>
      </c>
      <c r="AS779" s="53">
        <f>SUMIFS('Capex forecast'!N$7:N$210,'Capex forecast'!$T$7:$T$210,$AF779,'Capex forecast'!$S$7:$S$210,$AH779,'Capex forecast'!$Q$7:$Q$210,"Repex")</f>
        <v>0</v>
      </c>
    </row>
    <row r="780" spans="2:45" ht="15">
      <c r="B780" s="6" t="s">
        <v>78</v>
      </c>
      <c r="C780" s="6" t="str">
        <f>INDEX('Raw demand forecast'!$M$7:$M$5830,MATCH($B780,'Raw demand forecast'!$B$7:$B$5830,0))</f>
        <v>No</v>
      </c>
      <c r="D780" s="6" t="str">
        <f>IF(COUNTIF($B$93:B780,$B780) = 1, "LV", IF(COUNTIF($B$93:B780,$B780) = 2, "HV", "ST"))</f>
        <v>ST</v>
      </c>
      <c r="E780" s="6" t="str">
        <f>INDEX('Demand forecast and growth rate'!$E$7:$E$273,MATCH($B780,'Demand forecast and growth rate'!$B$7:$B$273,0))</f>
        <v>Steady/falling</v>
      </c>
      <c r="F780" s="32">
        <f>SUMIFS('Capex forecast'!E$7:E$210,'Capex forecast'!$T$7:$T$210,'Allocation of site-spec costs'!$B780,'Capex forecast'!$S$7:$S$210,'Allocation of site-spec costs'!$D780,'Capex forecast'!$Q$7:$Q$210,"Customer Connection")</f>
        <v>0</v>
      </c>
      <c r="G780" s="32">
        <f>SUMIFS('Capex forecast'!F$7:F$210,'Capex forecast'!$T$7:$T$210,'Allocation of site-spec costs'!$B780,'Capex forecast'!$S$7:$S$210,'Allocation of site-spec costs'!$D780,'Capex forecast'!$Q$7:$Q$210,"Customer Connection")</f>
        <v>0</v>
      </c>
      <c r="H780" s="32">
        <f>SUMIFS('Capex forecast'!G$7:G$210,'Capex forecast'!$T$7:$T$210,'Allocation of site-spec costs'!$B780,'Capex forecast'!$S$7:$S$210,'Allocation of site-spec costs'!$D780,'Capex forecast'!$Q$7:$Q$210,"Customer Connection")</f>
        <v>0</v>
      </c>
      <c r="I780" s="32">
        <f>SUMIFS('Capex forecast'!H$7:H$210,'Capex forecast'!$T$7:$T$210,'Allocation of site-spec costs'!$B780,'Capex forecast'!$S$7:$S$210,'Allocation of site-spec costs'!$D780,'Capex forecast'!$Q$7:$Q$210,"Customer Connection")</f>
        <v>0</v>
      </c>
      <c r="J780" s="32">
        <f>SUMIFS('Capex forecast'!I$7:I$210,'Capex forecast'!$T$7:$T$210,'Allocation of site-spec costs'!$B780,'Capex forecast'!$S$7:$S$210,'Allocation of site-spec costs'!$D780,'Capex forecast'!$Q$7:$Q$210,"Customer Connection")</f>
        <v>0</v>
      </c>
      <c r="K780" s="32">
        <f>SUMIFS('Capex forecast'!J$7:J$210,'Capex forecast'!$T$7:$T$210,'Allocation of site-spec costs'!$B780,'Capex forecast'!$S$7:$S$210,'Allocation of site-spec costs'!$D780,'Capex forecast'!$Q$7:$Q$210,"Customer Connection")</f>
        <v>0</v>
      </c>
      <c r="L780" s="32">
        <f>SUMIFS('Capex forecast'!K$7:K$210,'Capex forecast'!$T$7:$T$210,'Allocation of site-spec costs'!$B780,'Capex forecast'!$S$7:$S$210,'Allocation of site-spec costs'!$D780,'Capex forecast'!$Q$7:$Q$210,"Customer Connection")</f>
        <v>0</v>
      </c>
      <c r="M780" s="32">
        <f>SUMIFS('Capex forecast'!L$7:L$210,'Capex forecast'!$T$7:$T$210,'Allocation of site-spec costs'!$B780,'Capex forecast'!$S$7:$S$210,'Allocation of site-spec costs'!$D780,'Capex forecast'!$Q$7:$Q$210,"Customer Connection")</f>
        <v>0</v>
      </c>
      <c r="N780" s="32">
        <f>SUMIFS('Capex forecast'!M$7:M$210,'Capex forecast'!$T$7:$T$210,'Allocation of site-spec costs'!$B780,'Capex forecast'!$S$7:$S$210,'Allocation of site-spec costs'!$D780,'Capex forecast'!$Q$7:$Q$210,"Customer Connection")</f>
        <v>0</v>
      </c>
      <c r="O780" s="32">
        <f>SUMIFS('Capex forecast'!N$7:N$210,'Capex forecast'!$T$7:$T$210,'Allocation of site-spec costs'!$B780,'Capex forecast'!$S$7:$S$210,'Allocation of site-spec costs'!$D780,'Capex forecast'!$Q$7:$Q$210,"Customer Connection")</f>
        <v>0</v>
      </c>
      <c r="Q780" s="6" t="s">
        <v>78</v>
      </c>
      <c r="R780" s="6" t="str">
        <f>INDEX('Raw demand forecast'!$M$7:$M$5830,MATCH($Q780,'Raw demand forecast'!$B$7:$B$5830,0))</f>
        <v>No</v>
      </c>
      <c r="S780" s="6" t="str">
        <f>IF(COUNTIF($Q$93:Q780,$B780) = 1, "LV", IF(COUNTIF($Q$93:Q780,$B780) = 2, "HV", "ST"))</f>
        <v>ST</v>
      </c>
      <c r="T780" s="6" t="str">
        <f>INDEX('Demand forecast and growth rate'!$E$7:$E$273,MATCH($Q780,'Demand forecast and growth rate'!$B$7:$B$273,0))</f>
        <v>Steady/falling</v>
      </c>
      <c r="U780" s="32">
        <f>SUMIFS('Capex forecast'!E$7:E$210,'Capex forecast'!$T$7:$T$210,$Q780,'Capex forecast'!$S$7:$S$210,$S780,'Capex forecast'!$Q$7:$Q$210,"Augex")</f>
        <v>0</v>
      </c>
      <c r="V780" s="32">
        <f>SUMIFS('Capex forecast'!F$7:F$210,'Capex forecast'!$T$7:$T$210,$Q780,'Capex forecast'!$S$7:$S$210,$S780,'Capex forecast'!$Q$7:$Q$210,"Augex")</f>
        <v>0</v>
      </c>
      <c r="W780" s="32">
        <f>SUMIFS('Capex forecast'!G$7:G$210,'Capex forecast'!$T$7:$T$210,$Q780,'Capex forecast'!$S$7:$S$210,$S780,'Capex forecast'!$Q$7:$Q$210,"Augex")</f>
        <v>0</v>
      </c>
      <c r="X780" s="32">
        <f>SUMIFS('Capex forecast'!H$7:H$210,'Capex forecast'!$T$7:$T$210,$Q780,'Capex forecast'!$S$7:$S$210,$S780,'Capex forecast'!$Q$7:$Q$210,"Augex")</f>
        <v>0</v>
      </c>
      <c r="Y780" s="32">
        <f>SUMIFS('Capex forecast'!I$7:I$210,'Capex forecast'!$T$7:$T$210,$Q780,'Capex forecast'!$S$7:$S$210,$S780,'Capex forecast'!$Q$7:$Q$210,"Augex")</f>
        <v>0</v>
      </c>
      <c r="Z780" s="32">
        <f>SUMIFS('Capex forecast'!J$7:J$210,'Capex forecast'!$T$7:$T$210,$Q780,'Capex forecast'!$S$7:$S$210,$S780,'Capex forecast'!$Q$7:$Q$210,"Augex")</f>
        <v>0</v>
      </c>
      <c r="AA780" s="32">
        <f>SUMIFS('Capex forecast'!K$7:K$210,'Capex forecast'!$T$7:$T$210,$Q780,'Capex forecast'!$S$7:$S$210,$S780,'Capex forecast'!$Q$7:$Q$210,"Augex")</f>
        <v>0</v>
      </c>
      <c r="AB780" s="32">
        <f>SUMIFS('Capex forecast'!L$7:L$210,'Capex forecast'!$T$7:$T$210,$Q780,'Capex forecast'!$S$7:$S$210,$S780,'Capex forecast'!$Q$7:$Q$210,"Augex")</f>
        <v>0</v>
      </c>
      <c r="AC780" s="32">
        <f>SUMIFS('Capex forecast'!M$7:M$210,'Capex forecast'!$T$7:$T$210,$Q780,'Capex forecast'!$S$7:$S$210,$S780,'Capex forecast'!$Q$7:$Q$210,"Augex")</f>
        <v>0</v>
      </c>
      <c r="AD780" s="32">
        <f>SUMIFS('Capex forecast'!N$7:N$210,'Capex forecast'!$T$7:$T$210,$Q780,'Capex forecast'!$S$7:$S$210,$S780,'Capex forecast'!$Q$7:$Q$210,"Augex")</f>
        <v>0</v>
      </c>
      <c r="AF780" s="6" t="s">
        <v>78</v>
      </c>
      <c r="AG780" s="6" t="str">
        <f>INDEX('Raw demand forecast'!$M$7:$M$5830,MATCH($Q780,'Raw demand forecast'!$B$7:$B$5830,0))</f>
        <v>No</v>
      </c>
      <c r="AH780" s="6" t="str">
        <f>IF(COUNTIF($AF$93:AF780,$B780) = 1, "LV", IF(COUNTIF($AF$93:AF780,$B780) = 2, "HV", "ST"))</f>
        <v>ST</v>
      </c>
      <c r="AI780" s="6" t="str">
        <f>INDEX('Demand forecast and growth rate'!$E$7:$E$273,MATCH($Q780,'Demand forecast and growth rate'!$B$7:$B$273,0))</f>
        <v>Steady/falling</v>
      </c>
      <c r="AJ780" s="53">
        <f>SUMIFS('Capex forecast'!E$7:E$210,'Capex forecast'!$T$7:$T$210,$AF780,'Capex forecast'!$S$7:$S$210,$AH780,'Capex forecast'!$Q$7:$Q$210,"Repex")</f>
        <v>0</v>
      </c>
      <c r="AK780" s="53">
        <f>SUMIFS('Capex forecast'!F$7:F$210,'Capex forecast'!$T$7:$T$210,$AF780,'Capex forecast'!$S$7:$S$210,$AH780,'Capex forecast'!$Q$7:$Q$210,"Repex")</f>
        <v>0</v>
      </c>
      <c r="AL780" s="53">
        <f>SUMIFS('Capex forecast'!G$7:G$210,'Capex forecast'!$T$7:$T$210,$AF780,'Capex forecast'!$S$7:$S$210,$AH780,'Capex forecast'!$Q$7:$Q$210,"Repex")</f>
        <v>0</v>
      </c>
      <c r="AM780" s="53">
        <f>SUMIFS('Capex forecast'!H$7:H$210,'Capex forecast'!$T$7:$T$210,$AF780,'Capex forecast'!$S$7:$S$210,$AH780,'Capex forecast'!$Q$7:$Q$210,"Repex")</f>
        <v>0</v>
      </c>
      <c r="AN780" s="53">
        <f>SUMIFS('Capex forecast'!I$7:I$210,'Capex forecast'!$T$7:$T$210,$AF780,'Capex forecast'!$S$7:$S$210,$AH780,'Capex forecast'!$Q$7:$Q$210,"Repex")</f>
        <v>0</v>
      </c>
      <c r="AO780" s="53">
        <f>SUMIFS('Capex forecast'!J$7:J$210,'Capex forecast'!$T$7:$T$210,$AF780,'Capex forecast'!$S$7:$S$210,$AH780,'Capex forecast'!$Q$7:$Q$210,"Repex")</f>
        <v>0</v>
      </c>
      <c r="AP780" s="53">
        <f>SUMIFS('Capex forecast'!K$7:K$210,'Capex forecast'!$T$7:$T$210,$AF780,'Capex forecast'!$S$7:$S$210,$AH780,'Capex forecast'!$Q$7:$Q$210,"Repex")</f>
        <v>0</v>
      </c>
      <c r="AQ780" s="53">
        <f>SUMIFS('Capex forecast'!L$7:L$210,'Capex forecast'!$T$7:$T$210,$AF780,'Capex forecast'!$S$7:$S$210,$AH780,'Capex forecast'!$Q$7:$Q$210,"Repex")</f>
        <v>0</v>
      </c>
      <c r="AR780" s="53">
        <f>SUMIFS('Capex forecast'!M$7:M$210,'Capex forecast'!$T$7:$T$210,$AF780,'Capex forecast'!$S$7:$S$210,$AH780,'Capex forecast'!$Q$7:$Q$210,"Repex")</f>
        <v>0</v>
      </c>
      <c r="AS780" s="53">
        <f>SUMIFS('Capex forecast'!N$7:N$210,'Capex forecast'!$T$7:$T$210,$AF780,'Capex forecast'!$S$7:$S$210,$AH780,'Capex forecast'!$Q$7:$Q$210,"Repex")</f>
        <v>0</v>
      </c>
    </row>
    <row r="781" spans="2:45" ht="15">
      <c r="B781" s="6" t="s">
        <v>90</v>
      </c>
      <c r="C781" s="6" t="str">
        <f>INDEX('Raw demand forecast'!$M$7:$M$5830,MATCH($B781,'Raw demand forecast'!$B$7:$B$5830,0))</f>
        <v>No</v>
      </c>
      <c r="D781" s="6" t="str">
        <f>IF(COUNTIF($B$93:B781,$B781) = 1, "LV", IF(COUNTIF($B$93:B781,$B781) = 2, "HV", "ST"))</f>
        <v>ST</v>
      </c>
      <c r="E781" s="6" t="str">
        <f>INDEX('Demand forecast and growth rate'!$E$7:$E$273,MATCH($B781,'Demand forecast and growth rate'!$B$7:$B$273,0))</f>
        <v>Small growth</v>
      </c>
      <c r="F781" s="32">
        <f>SUMIFS('Capex forecast'!E$7:E$210,'Capex forecast'!$T$7:$T$210,'Allocation of site-spec costs'!$B781,'Capex forecast'!$S$7:$S$210,'Allocation of site-spec costs'!$D781,'Capex forecast'!$Q$7:$Q$210,"Customer Connection")</f>
        <v>0</v>
      </c>
      <c r="G781" s="32">
        <f>SUMIFS('Capex forecast'!F$7:F$210,'Capex forecast'!$T$7:$T$210,'Allocation of site-spec costs'!$B781,'Capex forecast'!$S$7:$S$210,'Allocation of site-spec costs'!$D781,'Capex forecast'!$Q$7:$Q$210,"Customer Connection")</f>
        <v>0</v>
      </c>
      <c r="H781" s="32">
        <f>SUMIFS('Capex forecast'!G$7:G$210,'Capex forecast'!$T$7:$T$210,'Allocation of site-spec costs'!$B781,'Capex forecast'!$S$7:$S$210,'Allocation of site-spec costs'!$D781,'Capex forecast'!$Q$7:$Q$210,"Customer Connection")</f>
        <v>0</v>
      </c>
      <c r="I781" s="32">
        <f>SUMIFS('Capex forecast'!H$7:H$210,'Capex forecast'!$T$7:$T$210,'Allocation of site-spec costs'!$B781,'Capex forecast'!$S$7:$S$210,'Allocation of site-spec costs'!$D781,'Capex forecast'!$Q$7:$Q$210,"Customer Connection")</f>
        <v>0</v>
      </c>
      <c r="J781" s="32">
        <f>SUMIFS('Capex forecast'!I$7:I$210,'Capex forecast'!$T$7:$T$210,'Allocation of site-spec costs'!$B781,'Capex forecast'!$S$7:$S$210,'Allocation of site-spec costs'!$D781,'Capex forecast'!$Q$7:$Q$210,"Customer Connection")</f>
        <v>0</v>
      </c>
      <c r="K781" s="32">
        <f>SUMIFS('Capex forecast'!J$7:J$210,'Capex forecast'!$T$7:$T$210,'Allocation of site-spec costs'!$B781,'Capex forecast'!$S$7:$S$210,'Allocation of site-spec costs'!$D781,'Capex forecast'!$Q$7:$Q$210,"Customer Connection")</f>
        <v>0</v>
      </c>
      <c r="L781" s="32">
        <f>SUMIFS('Capex forecast'!K$7:K$210,'Capex forecast'!$T$7:$T$210,'Allocation of site-spec costs'!$B781,'Capex forecast'!$S$7:$S$210,'Allocation of site-spec costs'!$D781,'Capex forecast'!$Q$7:$Q$210,"Customer Connection")</f>
        <v>0</v>
      </c>
      <c r="M781" s="32">
        <f>SUMIFS('Capex forecast'!L$7:L$210,'Capex forecast'!$T$7:$T$210,'Allocation of site-spec costs'!$B781,'Capex forecast'!$S$7:$S$210,'Allocation of site-spec costs'!$D781,'Capex forecast'!$Q$7:$Q$210,"Customer Connection")</f>
        <v>0</v>
      </c>
      <c r="N781" s="32">
        <f>SUMIFS('Capex forecast'!M$7:M$210,'Capex forecast'!$T$7:$T$210,'Allocation of site-spec costs'!$B781,'Capex forecast'!$S$7:$S$210,'Allocation of site-spec costs'!$D781,'Capex forecast'!$Q$7:$Q$210,"Customer Connection")</f>
        <v>0</v>
      </c>
      <c r="O781" s="32">
        <f>SUMIFS('Capex forecast'!N$7:N$210,'Capex forecast'!$T$7:$T$210,'Allocation of site-spec costs'!$B781,'Capex forecast'!$S$7:$S$210,'Allocation of site-spec costs'!$D781,'Capex forecast'!$Q$7:$Q$210,"Customer Connection")</f>
        <v>0</v>
      </c>
      <c r="Q781" s="6" t="s">
        <v>90</v>
      </c>
      <c r="R781" s="6" t="str">
        <f>INDEX('Raw demand forecast'!$M$7:$M$5830,MATCH($Q781,'Raw demand forecast'!$B$7:$B$5830,0))</f>
        <v>No</v>
      </c>
      <c r="S781" s="6" t="str">
        <f>IF(COUNTIF($Q$93:Q781,$B781) = 1, "LV", IF(COUNTIF($Q$93:Q781,$B781) = 2, "HV", "ST"))</f>
        <v>ST</v>
      </c>
      <c r="T781" s="6" t="str">
        <f>INDEX('Demand forecast and growth rate'!$E$7:$E$273,MATCH($Q781,'Demand forecast and growth rate'!$B$7:$B$273,0))</f>
        <v>Small growth</v>
      </c>
      <c r="U781" s="32">
        <f>SUMIFS('Capex forecast'!E$7:E$210,'Capex forecast'!$T$7:$T$210,$Q781,'Capex forecast'!$S$7:$S$210,$S781,'Capex forecast'!$Q$7:$Q$210,"Augex")</f>
        <v>0</v>
      </c>
      <c r="V781" s="32">
        <f>SUMIFS('Capex forecast'!F$7:F$210,'Capex forecast'!$T$7:$T$210,$Q781,'Capex forecast'!$S$7:$S$210,$S781,'Capex forecast'!$Q$7:$Q$210,"Augex")</f>
        <v>0</v>
      </c>
      <c r="W781" s="32">
        <f>SUMIFS('Capex forecast'!G$7:G$210,'Capex forecast'!$T$7:$T$210,$Q781,'Capex forecast'!$S$7:$S$210,$S781,'Capex forecast'!$Q$7:$Q$210,"Augex")</f>
        <v>0</v>
      </c>
      <c r="X781" s="32">
        <f>SUMIFS('Capex forecast'!H$7:H$210,'Capex forecast'!$T$7:$T$210,$Q781,'Capex forecast'!$S$7:$S$210,$S781,'Capex forecast'!$Q$7:$Q$210,"Augex")</f>
        <v>0</v>
      </c>
      <c r="Y781" s="32">
        <f>SUMIFS('Capex forecast'!I$7:I$210,'Capex forecast'!$T$7:$T$210,$Q781,'Capex forecast'!$S$7:$S$210,$S781,'Capex forecast'!$Q$7:$Q$210,"Augex")</f>
        <v>0</v>
      </c>
      <c r="Z781" s="32">
        <f>SUMIFS('Capex forecast'!J$7:J$210,'Capex forecast'!$T$7:$T$210,$Q781,'Capex forecast'!$S$7:$S$210,$S781,'Capex forecast'!$Q$7:$Q$210,"Augex")</f>
        <v>0</v>
      </c>
      <c r="AA781" s="32">
        <f>SUMIFS('Capex forecast'!K$7:K$210,'Capex forecast'!$T$7:$T$210,$Q781,'Capex forecast'!$S$7:$S$210,$S781,'Capex forecast'!$Q$7:$Q$210,"Augex")</f>
        <v>0</v>
      </c>
      <c r="AB781" s="32">
        <f>SUMIFS('Capex forecast'!L$7:L$210,'Capex forecast'!$T$7:$T$210,$Q781,'Capex forecast'!$S$7:$S$210,$S781,'Capex forecast'!$Q$7:$Q$210,"Augex")</f>
        <v>0</v>
      </c>
      <c r="AC781" s="32">
        <f>SUMIFS('Capex forecast'!M$7:M$210,'Capex forecast'!$T$7:$T$210,$Q781,'Capex forecast'!$S$7:$S$210,$S781,'Capex forecast'!$Q$7:$Q$210,"Augex")</f>
        <v>0</v>
      </c>
      <c r="AD781" s="32">
        <f>SUMIFS('Capex forecast'!N$7:N$210,'Capex forecast'!$T$7:$T$210,$Q781,'Capex forecast'!$S$7:$S$210,$S781,'Capex forecast'!$Q$7:$Q$210,"Augex")</f>
        <v>0</v>
      </c>
      <c r="AF781" s="6" t="s">
        <v>90</v>
      </c>
      <c r="AG781" s="6" t="str">
        <f>INDEX('Raw demand forecast'!$M$7:$M$5830,MATCH($Q781,'Raw demand forecast'!$B$7:$B$5830,0))</f>
        <v>No</v>
      </c>
      <c r="AH781" s="6" t="str">
        <f>IF(COUNTIF($AF$93:AF781,$B781) = 1, "LV", IF(COUNTIF($AF$93:AF781,$B781) = 2, "HV", "ST"))</f>
        <v>ST</v>
      </c>
      <c r="AI781" s="6" t="str">
        <f>INDEX('Demand forecast and growth rate'!$E$7:$E$273,MATCH($Q781,'Demand forecast and growth rate'!$B$7:$B$273,0))</f>
        <v>Small growth</v>
      </c>
      <c r="AJ781" s="53">
        <f>SUMIFS('Capex forecast'!E$7:E$210,'Capex forecast'!$T$7:$T$210,$AF781,'Capex forecast'!$S$7:$S$210,$AH781,'Capex forecast'!$Q$7:$Q$210,"Repex")</f>
        <v>0</v>
      </c>
      <c r="AK781" s="53">
        <f>SUMIFS('Capex forecast'!F$7:F$210,'Capex forecast'!$T$7:$T$210,$AF781,'Capex forecast'!$S$7:$S$210,$AH781,'Capex forecast'!$Q$7:$Q$210,"Repex")</f>
        <v>0</v>
      </c>
      <c r="AL781" s="53">
        <f>SUMIFS('Capex forecast'!G$7:G$210,'Capex forecast'!$T$7:$T$210,$AF781,'Capex forecast'!$S$7:$S$210,$AH781,'Capex forecast'!$Q$7:$Q$210,"Repex")</f>
        <v>0</v>
      </c>
      <c r="AM781" s="53">
        <f>SUMIFS('Capex forecast'!H$7:H$210,'Capex forecast'!$T$7:$T$210,$AF781,'Capex forecast'!$S$7:$S$210,$AH781,'Capex forecast'!$Q$7:$Q$210,"Repex")</f>
        <v>0</v>
      </c>
      <c r="AN781" s="53">
        <f>SUMIFS('Capex forecast'!I$7:I$210,'Capex forecast'!$T$7:$T$210,$AF781,'Capex forecast'!$S$7:$S$210,$AH781,'Capex forecast'!$Q$7:$Q$210,"Repex")</f>
        <v>0</v>
      </c>
      <c r="AO781" s="53">
        <f>SUMIFS('Capex forecast'!J$7:J$210,'Capex forecast'!$T$7:$T$210,$AF781,'Capex forecast'!$S$7:$S$210,$AH781,'Capex forecast'!$Q$7:$Q$210,"Repex")</f>
        <v>0</v>
      </c>
      <c r="AP781" s="53">
        <f>SUMIFS('Capex forecast'!K$7:K$210,'Capex forecast'!$T$7:$T$210,$AF781,'Capex forecast'!$S$7:$S$210,$AH781,'Capex forecast'!$Q$7:$Q$210,"Repex")</f>
        <v>0</v>
      </c>
      <c r="AQ781" s="53">
        <f>SUMIFS('Capex forecast'!L$7:L$210,'Capex forecast'!$T$7:$T$210,$AF781,'Capex forecast'!$S$7:$S$210,$AH781,'Capex forecast'!$Q$7:$Q$210,"Repex")</f>
        <v>0</v>
      </c>
      <c r="AR781" s="53">
        <f>SUMIFS('Capex forecast'!M$7:M$210,'Capex forecast'!$T$7:$T$210,$AF781,'Capex forecast'!$S$7:$S$210,$AH781,'Capex forecast'!$Q$7:$Q$210,"Repex")</f>
        <v>0</v>
      </c>
      <c r="AS781" s="53">
        <f>SUMIFS('Capex forecast'!N$7:N$210,'Capex forecast'!$T$7:$T$210,$AF781,'Capex forecast'!$S$7:$S$210,$AH781,'Capex forecast'!$Q$7:$Q$210,"Repex")</f>
        <v>0</v>
      </c>
    </row>
    <row r="782" spans="2:45" ht="15">
      <c r="B782" s="6" t="s">
        <v>621</v>
      </c>
      <c r="C782" s="6" t="str">
        <f>INDEX('Raw demand forecast'!$M$7:$M$5830,MATCH($B782,'Raw demand forecast'!$B$7:$B$5830,0))</f>
        <v>Yes</v>
      </c>
      <c r="D782" s="6" t="str">
        <f>IF(COUNTIF($B$93:B782,$B782) = 1, "LV", IF(COUNTIF($B$93:B782,$B782) = 2, "HV", "ST"))</f>
        <v>ST</v>
      </c>
      <c r="E782" s="6" t="str">
        <f>INDEX('Demand forecast and growth rate'!$E$7:$E$273,MATCH($B782,'Demand forecast and growth rate'!$B$7:$B$273,0))</f>
        <v>Steady/falling</v>
      </c>
      <c r="F782" s="32">
        <f>SUMIFS('Capex forecast'!E$7:E$210,'Capex forecast'!$T$7:$T$210,'Allocation of site-spec costs'!$B782,'Capex forecast'!$S$7:$S$210,'Allocation of site-spec costs'!$D782,'Capex forecast'!$Q$7:$Q$210,"Customer Connection")</f>
        <v>0</v>
      </c>
      <c r="G782" s="32">
        <f>SUMIFS('Capex forecast'!F$7:F$210,'Capex forecast'!$T$7:$T$210,'Allocation of site-spec costs'!$B782,'Capex forecast'!$S$7:$S$210,'Allocation of site-spec costs'!$D782,'Capex forecast'!$Q$7:$Q$210,"Customer Connection")</f>
        <v>0</v>
      </c>
      <c r="H782" s="32">
        <f>SUMIFS('Capex forecast'!G$7:G$210,'Capex forecast'!$T$7:$T$210,'Allocation of site-spec costs'!$B782,'Capex forecast'!$S$7:$S$210,'Allocation of site-spec costs'!$D782,'Capex forecast'!$Q$7:$Q$210,"Customer Connection")</f>
        <v>0</v>
      </c>
      <c r="I782" s="32">
        <f>SUMIFS('Capex forecast'!H$7:H$210,'Capex forecast'!$T$7:$T$210,'Allocation of site-spec costs'!$B782,'Capex forecast'!$S$7:$S$210,'Allocation of site-spec costs'!$D782,'Capex forecast'!$Q$7:$Q$210,"Customer Connection")</f>
        <v>0</v>
      </c>
      <c r="J782" s="32">
        <f>SUMIFS('Capex forecast'!I$7:I$210,'Capex forecast'!$T$7:$T$210,'Allocation of site-spec costs'!$B782,'Capex forecast'!$S$7:$S$210,'Allocation of site-spec costs'!$D782,'Capex forecast'!$Q$7:$Q$210,"Customer Connection")</f>
        <v>0</v>
      </c>
      <c r="K782" s="32">
        <f>SUMIFS('Capex forecast'!J$7:J$210,'Capex forecast'!$T$7:$T$210,'Allocation of site-spec costs'!$B782,'Capex forecast'!$S$7:$S$210,'Allocation of site-spec costs'!$D782,'Capex forecast'!$Q$7:$Q$210,"Customer Connection")</f>
        <v>0</v>
      </c>
      <c r="L782" s="32">
        <f>SUMIFS('Capex forecast'!K$7:K$210,'Capex forecast'!$T$7:$T$210,'Allocation of site-spec costs'!$B782,'Capex forecast'!$S$7:$S$210,'Allocation of site-spec costs'!$D782,'Capex forecast'!$Q$7:$Q$210,"Customer Connection")</f>
        <v>0</v>
      </c>
      <c r="M782" s="32">
        <f>SUMIFS('Capex forecast'!L$7:L$210,'Capex forecast'!$T$7:$T$210,'Allocation of site-spec costs'!$B782,'Capex forecast'!$S$7:$S$210,'Allocation of site-spec costs'!$D782,'Capex forecast'!$Q$7:$Q$210,"Customer Connection")</f>
        <v>0</v>
      </c>
      <c r="N782" s="32">
        <f>SUMIFS('Capex forecast'!M$7:M$210,'Capex forecast'!$T$7:$T$210,'Allocation of site-spec costs'!$B782,'Capex forecast'!$S$7:$S$210,'Allocation of site-spec costs'!$D782,'Capex forecast'!$Q$7:$Q$210,"Customer Connection")</f>
        <v>0</v>
      </c>
      <c r="O782" s="32">
        <f>SUMIFS('Capex forecast'!N$7:N$210,'Capex forecast'!$T$7:$T$210,'Allocation of site-spec costs'!$B782,'Capex forecast'!$S$7:$S$210,'Allocation of site-spec costs'!$D782,'Capex forecast'!$Q$7:$Q$210,"Customer Connection")</f>
        <v>0</v>
      </c>
      <c r="Q782" s="6" t="s">
        <v>621</v>
      </c>
      <c r="R782" s="6" t="str">
        <f>INDEX('Raw demand forecast'!$M$7:$M$5830,MATCH($Q782,'Raw demand forecast'!$B$7:$B$5830,0))</f>
        <v>Yes</v>
      </c>
      <c r="S782" s="6" t="str">
        <f>IF(COUNTIF($Q$93:Q782,$B782) = 1, "LV", IF(COUNTIF($Q$93:Q782,$B782) = 2, "HV", "ST"))</f>
        <v>ST</v>
      </c>
      <c r="T782" s="6" t="str">
        <f>INDEX('Demand forecast and growth rate'!$E$7:$E$273,MATCH($Q782,'Demand forecast and growth rate'!$B$7:$B$273,0))</f>
        <v>Steady/falling</v>
      </c>
      <c r="U782" s="32">
        <f>SUMIFS('Capex forecast'!E$7:E$210,'Capex forecast'!$T$7:$T$210,$Q782,'Capex forecast'!$S$7:$S$210,$S782,'Capex forecast'!$Q$7:$Q$210,"Augex")</f>
        <v>0</v>
      </c>
      <c r="V782" s="32">
        <f>SUMIFS('Capex forecast'!F$7:F$210,'Capex forecast'!$T$7:$T$210,$Q782,'Capex forecast'!$S$7:$S$210,$S782,'Capex forecast'!$Q$7:$Q$210,"Augex")</f>
        <v>0</v>
      </c>
      <c r="W782" s="32">
        <f>SUMIFS('Capex forecast'!G$7:G$210,'Capex forecast'!$T$7:$T$210,$Q782,'Capex forecast'!$S$7:$S$210,$S782,'Capex forecast'!$Q$7:$Q$210,"Augex")</f>
        <v>0</v>
      </c>
      <c r="X782" s="32">
        <f>SUMIFS('Capex forecast'!H$7:H$210,'Capex forecast'!$T$7:$T$210,$Q782,'Capex forecast'!$S$7:$S$210,$S782,'Capex forecast'!$Q$7:$Q$210,"Augex")</f>
        <v>0</v>
      </c>
      <c r="Y782" s="32">
        <f>SUMIFS('Capex forecast'!I$7:I$210,'Capex forecast'!$T$7:$T$210,$Q782,'Capex forecast'!$S$7:$S$210,$S782,'Capex forecast'!$Q$7:$Q$210,"Augex")</f>
        <v>0</v>
      </c>
      <c r="Z782" s="32">
        <f>SUMIFS('Capex forecast'!J$7:J$210,'Capex forecast'!$T$7:$T$210,$Q782,'Capex forecast'!$S$7:$S$210,$S782,'Capex forecast'!$Q$7:$Q$210,"Augex")</f>
        <v>0</v>
      </c>
      <c r="AA782" s="32">
        <f>SUMIFS('Capex forecast'!K$7:K$210,'Capex forecast'!$T$7:$T$210,$Q782,'Capex forecast'!$S$7:$S$210,$S782,'Capex forecast'!$Q$7:$Q$210,"Augex")</f>
        <v>0</v>
      </c>
      <c r="AB782" s="32">
        <f>SUMIFS('Capex forecast'!L$7:L$210,'Capex forecast'!$T$7:$T$210,$Q782,'Capex forecast'!$S$7:$S$210,$S782,'Capex forecast'!$Q$7:$Q$210,"Augex")</f>
        <v>0</v>
      </c>
      <c r="AC782" s="32">
        <f>SUMIFS('Capex forecast'!M$7:M$210,'Capex forecast'!$T$7:$T$210,$Q782,'Capex forecast'!$S$7:$S$210,$S782,'Capex forecast'!$Q$7:$Q$210,"Augex")</f>
        <v>0</v>
      </c>
      <c r="AD782" s="32">
        <f>SUMIFS('Capex forecast'!N$7:N$210,'Capex forecast'!$T$7:$T$210,$Q782,'Capex forecast'!$S$7:$S$210,$S782,'Capex forecast'!$Q$7:$Q$210,"Augex")</f>
        <v>0</v>
      </c>
      <c r="AF782" s="6" t="s">
        <v>621</v>
      </c>
      <c r="AG782" s="6" t="str">
        <f>INDEX('Raw demand forecast'!$M$7:$M$5830,MATCH($Q782,'Raw demand forecast'!$B$7:$B$5830,0))</f>
        <v>Yes</v>
      </c>
      <c r="AH782" s="6" t="str">
        <f>IF(COUNTIF($AF$93:AF782,$B782) = 1, "LV", IF(COUNTIF($AF$93:AF782,$B782) = 2, "HV", "ST"))</f>
        <v>ST</v>
      </c>
      <c r="AI782" s="6" t="str">
        <f>INDEX('Demand forecast and growth rate'!$E$7:$E$273,MATCH($Q782,'Demand forecast and growth rate'!$B$7:$B$273,0))</f>
        <v>Steady/falling</v>
      </c>
      <c r="AJ782" s="53">
        <f>SUMIFS('Capex forecast'!E$7:E$210,'Capex forecast'!$T$7:$T$210,$AF782,'Capex forecast'!$S$7:$S$210,$AH782,'Capex forecast'!$Q$7:$Q$210,"Repex")</f>
        <v>0</v>
      </c>
      <c r="AK782" s="53">
        <f>SUMIFS('Capex forecast'!F$7:F$210,'Capex forecast'!$T$7:$T$210,$AF782,'Capex forecast'!$S$7:$S$210,$AH782,'Capex forecast'!$Q$7:$Q$210,"Repex")</f>
        <v>0</v>
      </c>
      <c r="AL782" s="53">
        <f>SUMIFS('Capex forecast'!G$7:G$210,'Capex forecast'!$T$7:$T$210,$AF782,'Capex forecast'!$S$7:$S$210,$AH782,'Capex forecast'!$Q$7:$Q$210,"Repex")</f>
        <v>0</v>
      </c>
      <c r="AM782" s="53">
        <f>SUMIFS('Capex forecast'!H$7:H$210,'Capex forecast'!$T$7:$T$210,$AF782,'Capex forecast'!$S$7:$S$210,$AH782,'Capex forecast'!$Q$7:$Q$210,"Repex")</f>
        <v>0</v>
      </c>
      <c r="AN782" s="53">
        <f>SUMIFS('Capex forecast'!I$7:I$210,'Capex forecast'!$T$7:$T$210,$AF782,'Capex forecast'!$S$7:$S$210,$AH782,'Capex forecast'!$Q$7:$Q$210,"Repex")</f>
        <v>0</v>
      </c>
      <c r="AO782" s="53">
        <f>SUMIFS('Capex forecast'!J$7:J$210,'Capex forecast'!$T$7:$T$210,$AF782,'Capex forecast'!$S$7:$S$210,$AH782,'Capex forecast'!$Q$7:$Q$210,"Repex")</f>
        <v>0</v>
      </c>
      <c r="AP782" s="53">
        <f>SUMIFS('Capex forecast'!K$7:K$210,'Capex forecast'!$T$7:$T$210,$AF782,'Capex forecast'!$S$7:$S$210,$AH782,'Capex forecast'!$Q$7:$Q$210,"Repex")</f>
        <v>0</v>
      </c>
      <c r="AQ782" s="53">
        <f>SUMIFS('Capex forecast'!L$7:L$210,'Capex forecast'!$T$7:$T$210,$AF782,'Capex forecast'!$S$7:$S$210,$AH782,'Capex forecast'!$Q$7:$Q$210,"Repex")</f>
        <v>0</v>
      </c>
      <c r="AR782" s="53">
        <f>SUMIFS('Capex forecast'!M$7:M$210,'Capex forecast'!$T$7:$T$210,$AF782,'Capex forecast'!$S$7:$S$210,$AH782,'Capex forecast'!$Q$7:$Q$210,"Repex")</f>
        <v>0</v>
      </c>
      <c r="AS782" s="53">
        <f>SUMIFS('Capex forecast'!N$7:N$210,'Capex forecast'!$T$7:$T$210,$AF782,'Capex forecast'!$S$7:$S$210,$AH782,'Capex forecast'!$Q$7:$Q$210,"Repex")</f>
        <v>0</v>
      </c>
    </row>
    <row r="783" spans="2:45" ht="15">
      <c r="B783" s="6" t="s">
        <v>617</v>
      </c>
      <c r="C783" s="6" t="str">
        <f>INDEX('Raw demand forecast'!$M$7:$M$5830,MATCH($B783,'Raw demand forecast'!$B$7:$B$5830,0))</f>
        <v>Yes</v>
      </c>
      <c r="D783" s="6" t="str">
        <f>IF(COUNTIF($B$93:B783,$B783) = 1, "LV", IF(COUNTIF($B$93:B783,$B783) = 2, "HV", "ST"))</f>
        <v>ST</v>
      </c>
      <c r="E783" s="6" t="str">
        <f>INDEX('Demand forecast and growth rate'!$E$7:$E$273,MATCH($B783,'Demand forecast and growth rate'!$B$7:$B$273,0))</f>
        <v>Steady/falling</v>
      </c>
      <c r="F783" s="32">
        <f>SUMIFS('Capex forecast'!E$7:E$210,'Capex forecast'!$T$7:$T$210,'Allocation of site-spec costs'!$B783,'Capex forecast'!$S$7:$S$210,'Allocation of site-spec costs'!$D783,'Capex forecast'!$Q$7:$Q$210,"Customer Connection")</f>
        <v>0</v>
      </c>
      <c r="G783" s="32">
        <f>SUMIFS('Capex forecast'!F$7:F$210,'Capex forecast'!$T$7:$T$210,'Allocation of site-spec costs'!$B783,'Capex forecast'!$S$7:$S$210,'Allocation of site-spec costs'!$D783,'Capex forecast'!$Q$7:$Q$210,"Customer Connection")</f>
        <v>0</v>
      </c>
      <c r="H783" s="32">
        <f>SUMIFS('Capex forecast'!G$7:G$210,'Capex forecast'!$T$7:$T$210,'Allocation of site-spec costs'!$B783,'Capex forecast'!$S$7:$S$210,'Allocation of site-spec costs'!$D783,'Capex forecast'!$Q$7:$Q$210,"Customer Connection")</f>
        <v>0</v>
      </c>
      <c r="I783" s="32">
        <f>SUMIFS('Capex forecast'!H$7:H$210,'Capex forecast'!$T$7:$T$210,'Allocation of site-spec costs'!$B783,'Capex forecast'!$S$7:$S$210,'Allocation of site-spec costs'!$D783,'Capex forecast'!$Q$7:$Q$210,"Customer Connection")</f>
        <v>0</v>
      </c>
      <c r="J783" s="32">
        <f>SUMIFS('Capex forecast'!I$7:I$210,'Capex forecast'!$T$7:$T$210,'Allocation of site-spec costs'!$B783,'Capex forecast'!$S$7:$S$210,'Allocation of site-spec costs'!$D783,'Capex forecast'!$Q$7:$Q$210,"Customer Connection")</f>
        <v>0</v>
      </c>
      <c r="K783" s="32">
        <f>SUMIFS('Capex forecast'!J$7:J$210,'Capex forecast'!$T$7:$T$210,'Allocation of site-spec costs'!$B783,'Capex forecast'!$S$7:$S$210,'Allocation of site-spec costs'!$D783,'Capex forecast'!$Q$7:$Q$210,"Customer Connection")</f>
        <v>0</v>
      </c>
      <c r="L783" s="32">
        <f>SUMIFS('Capex forecast'!K$7:K$210,'Capex forecast'!$T$7:$T$210,'Allocation of site-spec costs'!$B783,'Capex forecast'!$S$7:$S$210,'Allocation of site-spec costs'!$D783,'Capex forecast'!$Q$7:$Q$210,"Customer Connection")</f>
        <v>0</v>
      </c>
      <c r="M783" s="32">
        <f>SUMIFS('Capex forecast'!L$7:L$210,'Capex forecast'!$T$7:$T$210,'Allocation of site-spec costs'!$B783,'Capex forecast'!$S$7:$S$210,'Allocation of site-spec costs'!$D783,'Capex forecast'!$Q$7:$Q$210,"Customer Connection")</f>
        <v>0</v>
      </c>
      <c r="N783" s="32">
        <f>SUMIFS('Capex forecast'!M$7:M$210,'Capex forecast'!$T$7:$T$210,'Allocation of site-spec costs'!$B783,'Capex forecast'!$S$7:$S$210,'Allocation of site-spec costs'!$D783,'Capex forecast'!$Q$7:$Q$210,"Customer Connection")</f>
        <v>0</v>
      </c>
      <c r="O783" s="32">
        <f>SUMIFS('Capex forecast'!N$7:N$210,'Capex forecast'!$T$7:$T$210,'Allocation of site-spec costs'!$B783,'Capex forecast'!$S$7:$S$210,'Allocation of site-spec costs'!$D783,'Capex forecast'!$Q$7:$Q$210,"Customer Connection")</f>
        <v>0</v>
      </c>
      <c r="Q783" s="6" t="s">
        <v>617</v>
      </c>
      <c r="R783" s="6" t="str">
        <f>INDEX('Raw demand forecast'!$M$7:$M$5830,MATCH($Q783,'Raw demand forecast'!$B$7:$B$5830,0))</f>
        <v>Yes</v>
      </c>
      <c r="S783" s="6" t="str">
        <f>IF(COUNTIF($Q$93:Q783,$B783) = 1, "LV", IF(COUNTIF($Q$93:Q783,$B783) = 2, "HV", "ST"))</f>
        <v>ST</v>
      </c>
      <c r="T783" s="6" t="str">
        <f>INDEX('Demand forecast and growth rate'!$E$7:$E$273,MATCH($Q783,'Demand forecast and growth rate'!$B$7:$B$273,0))</f>
        <v>Steady/falling</v>
      </c>
      <c r="U783" s="32">
        <f>SUMIFS('Capex forecast'!E$7:E$210,'Capex forecast'!$T$7:$T$210,$Q783,'Capex forecast'!$S$7:$S$210,$S783,'Capex forecast'!$Q$7:$Q$210,"Augex")</f>
        <v>0</v>
      </c>
      <c r="V783" s="32">
        <f>SUMIFS('Capex forecast'!F$7:F$210,'Capex forecast'!$T$7:$T$210,$Q783,'Capex forecast'!$S$7:$S$210,$S783,'Capex forecast'!$Q$7:$Q$210,"Augex")</f>
        <v>0</v>
      </c>
      <c r="W783" s="32">
        <f>SUMIFS('Capex forecast'!G$7:G$210,'Capex forecast'!$T$7:$T$210,$Q783,'Capex forecast'!$S$7:$S$210,$S783,'Capex forecast'!$Q$7:$Q$210,"Augex")</f>
        <v>0</v>
      </c>
      <c r="X783" s="32">
        <f>SUMIFS('Capex forecast'!H$7:H$210,'Capex forecast'!$T$7:$T$210,$Q783,'Capex forecast'!$S$7:$S$210,$S783,'Capex forecast'!$Q$7:$Q$210,"Augex")</f>
        <v>0</v>
      </c>
      <c r="Y783" s="32">
        <f>SUMIFS('Capex forecast'!I$7:I$210,'Capex forecast'!$T$7:$T$210,$Q783,'Capex forecast'!$S$7:$S$210,$S783,'Capex forecast'!$Q$7:$Q$210,"Augex")</f>
        <v>0</v>
      </c>
      <c r="Z783" s="32">
        <f>SUMIFS('Capex forecast'!J$7:J$210,'Capex forecast'!$T$7:$T$210,$Q783,'Capex forecast'!$S$7:$S$210,$S783,'Capex forecast'!$Q$7:$Q$210,"Augex")</f>
        <v>0</v>
      </c>
      <c r="AA783" s="32">
        <f>SUMIFS('Capex forecast'!K$7:K$210,'Capex forecast'!$T$7:$T$210,$Q783,'Capex forecast'!$S$7:$S$210,$S783,'Capex forecast'!$Q$7:$Q$210,"Augex")</f>
        <v>0</v>
      </c>
      <c r="AB783" s="32">
        <f>SUMIFS('Capex forecast'!L$7:L$210,'Capex forecast'!$T$7:$T$210,$Q783,'Capex forecast'!$S$7:$S$210,$S783,'Capex forecast'!$Q$7:$Q$210,"Augex")</f>
        <v>0</v>
      </c>
      <c r="AC783" s="32">
        <f>SUMIFS('Capex forecast'!M$7:M$210,'Capex forecast'!$T$7:$T$210,$Q783,'Capex forecast'!$S$7:$S$210,$S783,'Capex forecast'!$Q$7:$Q$210,"Augex")</f>
        <v>0</v>
      </c>
      <c r="AD783" s="32">
        <f>SUMIFS('Capex forecast'!N$7:N$210,'Capex forecast'!$T$7:$T$210,$Q783,'Capex forecast'!$S$7:$S$210,$S783,'Capex forecast'!$Q$7:$Q$210,"Augex")</f>
        <v>0</v>
      </c>
      <c r="AF783" s="6" t="s">
        <v>617</v>
      </c>
      <c r="AG783" s="6" t="str">
        <f>INDEX('Raw demand forecast'!$M$7:$M$5830,MATCH($Q783,'Raw demand forecast'!$B$7:$B$5830,0))</f>
        <v>Yes</v>
      </c>
      <c r="AH783" s="6" t="str">
        <f>IF(COUNTIF($AF$93:AF783,$B783) = 1, "LV", IF(COUNTIF($AF$93:AF783,$B783) = 2, "HV", "ST"))</f>
        <v>ST</v>
      </c>
      <c r="AI783" s="6" t="str">
        <f>INDEX('Demand forecast and growth rate'!$E$7:$E$273,MATCH($Q783,'Demand forecast and growth rate'!$B$7:$B$273,0))</f>
        <v>Steady/falling</v>
      </c>
      <c r="AJ783" s="53">
        <f>SUMIFS('Capex forecast'!E$7:E$210,'Capex forecast'!$T$7:$T$210,$AF783,'Capex forecast'!$S$7:$S$210,$AH783,'Capex forecast'!$Q$7:$Q$210,"Repex")</f>
        <v>0</v>
      </c>
      <c r="AK783" s="53">
        <f>SUMIFS('Capex forecast'!F$7:F$210,'Capex forecast'!$T$7:$T$210,$AF783,'Capex forecast'!$S$7:$S$210,$AH783,'Capex forecast'!$Q$7:$Q$210,"Repex")</f>
        <v>0</v>
      </c>
      <c r="AL783" s="53">
        <f>SUMIFS('Capex forecast'!G$7:G$210,'Capex forecast'!$T$7:$T$210,$AF783,'Capex forecast'!$S$7:$S$210,$AH783,'Capex forecast'!$Q$7:$Q$210,"Repex")</f>
        <v>0</v>
      </c>
      <c r="AM783" s="53">
        <f>SUMIFS('Capex forecast'!H$7:H$210,'Capex forecast'!$T$7:$T$210,$AF783,'Capex forecast'!$S$7:$S$210,$AH783,'Capex forecast'!$Q$7:$Q$210,"Repex")</f>
        <v>0</v>
      </c>
      <c r="AN783" s="53">
        <f>SUMIFS('Capex forecast'!I$7:I$210,'Capex forecast'!$T$7:$T$210,$AF783,'Capex forecast'!$S$7:$S$210,$AH783,'Capex forecast'!$Q$7:$Q$210,"Repex")</f>
        <v>0</v>
      </c>
      <c r="AO783" s="53">
        <f>SUMIFS('Capex forecast'!J$7:J$210,'Capex forecast'!$T$7:$T$210,$AF783,'Capex forecast'!$S$7:$S$210,$AH783,'Capex forecast'!$Q$7:$Q$210,"Repex")</f>
        <v>0</v>
      </c>
      <c r="AP783" s="53">
        <f>SUMIFS('Capex forecast'!K$7:K$210,'Capex forecast'!$T$7:$T$210,$AF783,'Capex forecast'!$S$7:$S$210,$AH783,'Capex forecast'!$Q$7:$Q$210,"Repex")</f>
        <v>0</v>
      </c>
      <c r="AQ783" s="53">
        <f>SUMIFS('Capex forecast'!L$7:L$210,'Capex forecast'!$T$7:$T$210,$AF783,'Capex forecast'!$S$7:$S$210,$AH783,'Capex forecast'!$Q$7:$Q$210,"Repex")</f>
        <v>0</v>
      </c>
      <c r="AR783" s="53">
        <f>SUMIFS('Capex forecast'!M$7:M$210,'Capex forecast'!$T$7:$T$210,$AF783,'Capex forecast'!$S$7:$S$210,$AH783,'Capex forecast'!$Q$7:$Q$210,"Repex")</f>
        <v>0</v>
      </c>
      <c r="AS783" s="53">
        <f>SUMIFS('Capex forecast'!N$7:N$210,'Capex forecast'!$T$7:$T$210,$AF783,'Capex forecast'!$S$7:$S$210,$AH783,'Capex forecast'!$Q$7:$Q$210,"Repex")</f>
        <v>0</v>
      </c>
    </row>
    <row r="784" spans="2:45" ht="15">
      <c r="B784" s="6" t="s">
        <v>144</v>
      </c>
      <c r="C784" s="6" t="str">
        <f>INDEX('Raw demand forecast'!$M$7:$M$5830,MATCH($B784,'Raw demand forecast'!$B$7:$B$5830,0))</f>
        <v>No</v>
      </c>
      <c r="D784" s="6" t="str">
        <f>IF(COUNTIF($B$93:B784,$B784) = 1, "LV", IF(COUNTIF($B$93:B784,$B784) = 2, "HV", "ST"))</f>
        <v>ST</v>
      </c>
      <c r="E784" s="6" t="str">
        <f>INDEX('Demand forecast and growth rate'!$E$7:$E$273,MATCH($B784,'Demand forecast and growth rate'!$B$7:$B$273,0))</f>
        <v>Small growth</v>
      </c>
      <c r="F784" s="32">
        <f>SUMIFS('Capex forecast'!E$7:E$210,'Capex forecast'!$T$7:$T$210,'Allocation of site-spec costs'!$B784,'Capex forecast'!$S$7:$S$210,'Allocation of site-spec costs'!$D784,'Capex forecast'!$Q$7:$Q$210,"Customer Connection")</f>
        <v>0</v>
      </c>
      <c r="G784" s="32">
        <f>SUMIFS('Capex forecast'!F$7:F$210,'Capex forecast'!$T$7:$T$210,'Allocation of site-spec costs'!$B784,'Capex forecast'!$S$7:$S$210,'Allocation of site-spec costs'!$D784,'Capex forecast'!$Q$7:$Q$210,"Customer Connection")</f>
        <v>0</v>
      </c>
      <c r="H784" s="32">
        <f>SUMIFS('Capex forecast'!G$7:G$210,'Capex forecast'!$T$7:$T$210,'Allocation of site-spec costs'!$B784,'Capex forecast'!$S$7:$S$210,'Allocation of site-spec costs'!$D784,'Capex forecast'!$Q$7:$Q$210,"Customer Connection")</f>
        <v>0</v>
      </c>
      <c r="I784" s="32">
        <f>SUMIFS('Capex forecast'!H$7:H$210,'Capex forecast'!$T$7:$T$210,'Allocation of site-spec costs'!$B784,'Capex forecast'!$S$7:$S$210,'Allocation of site-spec costs'!$D784,'Capex forecast'!$Q$7:$Q$210,"Customer Connection")</f>
        <v>0</v>
      </c>
      <c r="J784" s="32">
        <f>SUMIFS('Capex forecast'!I$7:I$210,'Capex forecast'!$T$7:$T$210,'Allocation of site-spec costs'!$B784,'Capex forecast'!$S$7:$S$210,'Allocation of site-spec costs'!$D784,'Capex forecast'!$Q$7:$Q$210,"Customer Connection")</f>
        <v>0</v>
      </c>
      <c r="K784" s="32">
        <f>SUMIFS('Capex forecast'!J$7:J$210,'Capex forecast'!$T$7:$T$210,'Allocation of site-spec costs'!$B784,'Capex forecast'!$S$7:$S$210,'Allocation of site-spec costs'!$D784,'Capex forecast'!$Q$7:$Q$210,"Customer Connection")</f>
        <v>0</v>
      </c>
      <c r="L784" s="32">
        <f>SUMIFS('Capex forecast'!K$7:K$210,'Capex forecast'!$T$7:$T$210,'Allocation of site-spec costs'!$B784,'Capex forecast'!$S$7:$S$210,'Allocation of site-spec costs'!$D784,'Capex forecast'!$Q$7:$Q$210,"Customer Connection")</f>
        <v>0</v>
      </c>
      <c r="M784" s="32">
        <f>SUMIFS('Capex forecast'!L$7:L$210,'Capex forecast'!$T$7:$T$210,'Allocation of site-spec costs'!$B784,'Capex forecast'!$S$7:$S$210,'Allocation of site-spec costs'!$D784,'Capex forecast'!$Q$7:$Q$210,"Customer Connection")</f>
        <v>0</v>
      </c>
      <c r="N784" s="32">
        <f>SUMIFS('Capex forecast'!M$7:M$210,'Capex forecast'!$T$7:$T$210,'Allocation of site-spec costs'!$B784,'Capex forecast'!$S$7:$S$210,'Allocation of site-spec costs'!$D784,'Capex forecast'!$Q$7:$Q$210,"Customer Connection")</f>
        <v>0</v>
      </c>
      <c r="O784" s="32">
        <f>SUMIFS('Capex forecast'!N$7:N$210,'Capex forecast'!$T$7:$T$210,'Allocation of site-spec costs'!$B784,'Capex forecast'!$S$7:$S$210,'Allocation of site-spec costs'!$D784,'Capex forecast'!$Q$7:$Q$210,"Customer Connection")</f>
        <v>0</v>
      </c>
      <c r="Q784" s="6" t="s">
        <v>144</v>
      </c>
      <c r="R784" s="6" t="str">
        <f>INDEX('Raw demand forecast'!$M$7:$M$5830,MATCH($Q784,'Raw demand forecast'!$B$7:$B$5830,0))</f>
        <v>No</v>
      </c>
      <c r="S784" s="6" t="str">
        <f>IF(COUNTIF($Q$93:Q784,$B784) = 1, "LV", IF(COUNTIF($Q$93:Q784,$B784) = 2, "HV", "ST"))</f>
        <v>ST</v>
      </c>
      <c r="T784" s="6" t="str">
        <f>INDEX('Demand forecast and growth rate'!$E$7:$E$273,MATCH($Q784,'Demand forecast and growth rate'!$B$7:$B$273,0))</f>
        <v>Small growth</v>
      </c>
      <c r="U784" s="32">
        <f>SUMIFS('Capex forecast'!E$7:E$210,'Capex forecast'!$T$7:$T$210,$Q784,'Capex forecast'!$S$7:$S$210,$S784,'Capex forecast'!$Q$7:$Q$210,"Augex")</f>
        <v>0</v>
      </c>
      <c r="V784" s="32">
        <f>SUMIFS('Capex forecast'!F$7:F$210,'Capex forecast'!$T$7:$T$210,$Q784,'Capex forecast'!$S$7:$S$210,$S784,'Capex forecast'!$Q$7:$Q$210,"Augex")</f>
        <v>0</v>
      </c>
      <c r="W784" s="32">
        <f>SUMIFS('Capex forecast'!G$7:G$210,'Capex forecast'!$T$7:$T$210,$Q784,'Capex forecast'!$S$7:$S$210,$S784,'Capex forecast'!$Q$7:$Q$210,"Augex")</f>
        <v>0</v>
      </c>
      <c r="X784" s="32">
        <f>SUMIFS('Capex forecast'!H$7:H$210,'Capex forecast'!$T$7:$T$210,$Q784,'Capex forecast'!$S$7:$S$210,$S784,'Capex forecast'!$Q$7:$Q$210,"Augex")</f>
        <v>0</v>
      </c>
      <c r="Y784" s="32">
        <f>SUMIFS('Capex forecast'!I$7:I$210,'Capex forecast'!$T$7:$T$210,$Q784,'Capex forecast'!$S$7:$S$210,$S784,'Capex forecast'!$Q$7:$Q$210,"Augex")</f>
        <v>0</v>
      </c>
      <c r="Z784" s="32">
        <f>SUMIFS('Capex forecast'!J$7:J$210,'Capex forecast'!$T$7:$T$210,$Q784,'Capex forecast'!$S$7:$S$210,$S784,'Capex forecast'!$Q$7:$Q$210,"Augex")</f>
        <v>0</v>
      </c>
      <c r="AA784" s="32">
        <f>SUMIFS('Capex forecast'!K$7:K$210,'Capex forecast'!$T$7:$T$210,$Q784,'Capex forecast'!$S$7:$S$210,$S784,'Capex forecast'!$Q$7:$Q$210,"Augex")</f>
        <v>0</v>
      </c>
      <c r="AB784" s="32">
        <f>SUMIFS('Capex forecast'!L$7:L$210,'Capex forecast'!$T$7:$T$210,$Q784,'Capex forecast'!$S$7:$S$210,$S784,'Capex forecast'!$Q$7:$Q$210,"Augex")</f>
        <v>0</v>
      </c>
      <c r="AC784" s="32">
        <f>SUMIFS('Capex forecast'!M$7:M$210,'Capex forecast'!$T$7:$T$210,$Q784,'Capex forecast'!$S$7:$S$210,$S784,'Capex forecast'!$Q$7:$Q$210,"Augex")</f>
        <v>0</v>
      </c>
      <c r="AD784" s="32">
        <f>SUMIFS('Capex forecast'!N$7:N$210,'Capex forecast'!$T$7:$T$210,$Q784,'Capex forecast'!$S$7:$S$210,$S784,'Capex forecast'!$Q$7:$Q$210,"Augex")</f>
        <v>0</v>
      </c>
      <c r="AF784" s="6" t="s">
        <v>144</v>
      </c>
      <c r="AG784" s="6" t="str">
        <f>INDEX('Raw demand forecast'!$M$7:$M$5830,MATCH($Q784,'Raw demand forecast'!$B$7:$B$5830,0))</f>
        <v>No</v>
      </c>
      <c r="AH784" s="6" t="str">
        <f>IF(COUNTIF($AF$93:AF784,$B784) = 1, "LV", IF(COUNTIF($AF$93:AF784,$B784) = 2, "HV", "ST"))</f>
        <v>ST</v>
      </c>
      <c r="AI784" s="6" t="str">
        <f>INDEX('Demand forecast and growth rate'!$E$7:$E$273,MATCH($Q784,'Demand forecast and growth rate'!$B$7:$B$273,0))</f>
        <v>Small growth</v>
      </c>
      <c r="AJ784" s="53">
        <f>SUMIFS('Capex forecast'!E$7:E$210,'Capex forecast'!$T$7:$T$210,$AF784,'Capex forecast'!$S$7:$S$210,$AH784,'Capex forecast'!$Q$7:$Q$210,"Repex")</f>
        <v>0</v>
      </c>
      <c r="AK784" s="53">
        <f>SUMIFS('Capex forecast'!F$7:F$210,'Capex forecast'!$T$7:$T$210,$AF784,'Capex forecast'!$S$7:$S$210,$AH784,'Capex forecast'!$Q$7:$Q$210,"Repex")</f>
        <v>0</v>
      </c>
      <c r="AL784" s="53">
        <f>SUMIFS('Capex forecast'!G$7:G$210,'Capex forecast'!$T$7:$T$210,$AF784,'Capex forecast'!$S$7:$S$210,$AH784,'Capex forecast'!$Q$7:$Q$210,"Repex")</f>
        <v>0</v>
      </c>
      <c r="AM784" s="53">
        <f>SUMIFS('Capex forecast'!H$7:H$210,'Capex forecast'!$T$7:$T$210,$AF784,'Capex forecast'!$S$7:$S$210,$AH784,'Capex forecast'!$Q$7:$Q$210,"Repex")</f>
        <v>0</v>
      </c>
      <c r="AN784" s="53">
        <f>SUMIFS('Capex forecast'!I$7:I$210,'Capex forecast'!$T$7:$T$210,$AF784,'Capex forecast'!$S$7:$S$210,$AH784,'Capex forecast'!$Q$7:$Q$210,"Repex")</f>
        <v>0</v>
      </c>
      <c r="AO784" s="53">
        <f>SUMIFS('Capex forecast'!J$7:J$210,'Capex forecast'!$T$7:$T$210,$AF784,'Capex forecast'!$S$7:$S$210,$AH784,'Capex forecast'!$Q$7:$Q$210,"Repex")</f>
        <v>0</v>
      </c>
      <c r="AP784" s="53">
        <f>SUMIFS('Capex forecast'!K$7:K$210,'Capex forecast'!$T$7:$T$210,$AF784,'Capex forecast'!$S$7:$S$210,$AH784,'Capex forecast'!$Q$7:$Q$210,"Repex")</f>
        <v>0</v>
      </c>
      <c r="AQ784" s="53">
        <f>SUMIFS('Capex forecast'!L$7:L$210,'Capex forecast'!$T$7:$T$210,$AF784,'Capex forecast'!$S$7:$S$210,$AH784,'Capex forecast'!$Q$7:$Q$210,"Repex")</f>
        <v>0</v>
      </c>
      <c r="AR784" s="53">
        <f>SUMIFS('Capex forecast'!M$7:M$210,'Capex forecast'!$T$7:$T$210,$AF784,'Capex forecast'!$S$7:$S$210,$AH784,'Capex forecast'!$Q$7:$Q$210,"Repex")</f>
        <v>0</v>
      </c>
      <c r="AS784" s="53">
        <f>SUMIFS('Capex forecast'!N$7:N$210,'Capex forecast'!$T$7:$T$210,$AF784,'Capex forecast'!$S$7:$S$210,$AH784,'Capex forecast'!$Q$7:$Q$210,"Repex")</f>
        <v>0</v>
      </c>
    </row>
    <row r="785" spans="2:45" ht="15">
      <c r="B785" s="6" t="s">
        <v>165</v>
      </c>
      <c r="C785" s="6" t="str">
        <f>INDEX('Raw demand forecast'!$M$7:$M$5830,MATCH($B785,'Raw demand forecast'!$B$7:$B$5830,0))</f>
        <v>No</v>
      </c>
      <c r="D785" s="6" t="str">
        <f>IF(COUNTIF($B$93:B785,$B785) = 1, "LV", IF(COUNTIF($B$93:B785,$B785) = 2, "HV", "ST"))</f>
        <v>ST</v>
      </c>
      <c r="E785" s="6" t="str">
        <f>INDEX('Demand forecast and growth rate'!$E$7:$E$273,MATCH($B785,'Demand forecast and growth rate'!$B$7:$B$273,0))</f>
        <v>Steady/falling</v>
      </c>
      <c r="F785" s="32">
        <f>SUMIFS('Capex forecast'!E$7:E$210,'Capex forecast'!$T$7:$T$210,'Allocation of site-spec costs'!$B785,'Capex forecast'!$S$7:$S$210,'Allocation of site-spec costs'!$D785,'Capex forecast'!$Q$7:$Q$210,"Customer Connection")</f>
        <v>0</v>
      </c>
      <c r="G785" s="32">
        <f>SUMIFS('Capex forecast'!F$7:F$210,'Capex forecast'!$T$7:$T$210,'Allocation of site-spec costs'!$B785,'Capex forecast'!$S$7:$S$210,'Allocation of site-spec costs'!$D785,'Capex forecast'!$Q$7:$Q$210,"Customer Connection")</f>
        <v>0</v>
      </c>
      <c r="H785" s="32">
        <f>SUMIFS('Capex forecast'!G$7:G$210,'Capex forecast'!$T$7:$T$210,'Allocation of site-spec costs'!$B785,'Capex forecast'!$S$7:$S$210,'Allocation of site-spec costs'!$D785,'Capex forecast'!$Q$7:$Q$210,"Customer Connection")</f>
        <v>0</v>
      </c>
      <c r="I785" s="32">
        <f>SUMIFS('Capex forecast'!H$7:H$210,'Capex forecast'!$T$7:$T$210,'Allocation of site-spec costs'!$B785,'Capex forecast'!$S$7:$S$210,'Allocation of site-spec costs'!$D785,'Capex forecast'!$Q$7:$Q$210,"Customer Connection")</f>
        <v>0</v>
      </c>
      <c r="J785" s="32">
        <f>SUMIFS('Capex forecast'!I$7:I$210,'Capex forecast'!$T$7:$T$210,'Allocation of site-spec costs'!$B785,'Capex forecast'!$S$7:$S$210,'Allocation of site-spec costs'!$D785,'Capex forecast'!$Q$7:$Q$210,"Customer Connection")</f>
        <v>0</v>
      </c>
      <c r="K785" s="32">
        <f>SUMIFS('Capex forecast'!J$7:J$210,'Capex forecast'!$T$7:$T$210,'Allocation of site-spec costs'!$B785,'Capex forecast'!$S$7:$S$210,'Allocation of site-spec costs'!$D785,'Capex forecast'!$Q$7:$Q$210,"Customer Connection")</f>
        <v>0</v>
      </c>
      <c r="L785" s="32">
        <f>SUMIFS('Capex forecast'!K$7:K$210,'Capex forecast'!$T$7:$T$210,'Allocation of site-spec costs'!$B785,'Capex forecast'!$S$7:$S$210,'Allocation of site-spec costs'!$D785,'Capex forecast'!$Q$7:$Q$210,"Customer Connection")</f>
        <v>0</v>
      </c>
      <c r="M785" s="32">
        <f>SUMIFS('Capex forecast'!L$7:L$210,'Capex forecast'!$T$7:$T$210,'Allocation of site-spec costs'!$B785,'Capex forecast'!$S$7:$S$210,'Allocation of site-spec costs'!$D785,'Capex forecast'!$Q$7:$Q$210,"Customer Connection")</f>
        <v>0</v>
      </c>
      <c r="N785" s="32">
        <f>SUMIFS('Capex forecast'!M$7:M$210,'Capex forecast'!$T$7:$T$210,'Allocation of site-spec costs'!$B785,'Capex forecast'!$S$7:$S$210,'Allocation of site-spec costs'!$D785,'Capex forecast'!$Q$7:$Q$210,"Customer Connection")</f>
        <v>0</v>
      </c>
      <c r="O785" s="32">
        <f>SUMIFS('Capex forecast'!N$7:N$210,'Capex forecast'!$T$7:$T$210,'Allocation of site-spec costs'!$B785,'Capex forecast'!$S$7:$S$210,'Allocation of site-spec costs'!$D785,'Capex forecast'!$Q$7:$Q$210,"Customer Connection")</f>
        <v>0</v>
      </c>
      <c r="Q785" s="6" t="s">
        <v>165</v>
      </c>
      <c r="R785" s="6" t="str">
        <f>INDEX('Raw demand forecast'!$M$7:$M$5830,MATCH($Q785,'Raw demand forecast'!$B$7:$B$5830,0))</f>
        <v>No</v>
      </c>
      <c r="S785" s="6" t="str">
        <f>IF(COUNTIF($Q$93:Q785,$B785) = 1, "LV", IF(COUNTIF($Q$93:Q785,$B785) = 2, "HV", "ST"))</f>
        <v>ST</v>
      </c>
      <c r="T785" s="6" t="str">
        <f>INDEX('Demand forecast and growth rate'!$E$7:$E$273,MATCH($Q785,'Demand forecast and growth rate'!$B$7:$B$273,0))</f>
        <v>Steady/falling</v>
      </c>
      <c r="U785" s="32">
        <f>SUMIFS('Capex forecast'!E$7:E$210,'Capex forecast'!$T$7:$T$210,$Q785,'Capex forecast'!$S$7:$S$210,$S785,'Capex forecast'!$Q$7:$Q$210,"Augex")</f>
        <v>0</v>
      </c>
      <c r="V785" s="32">
        <f>SUMIFS('Capex forecast'!F$7:F$210,'Capex forecast'!$T$7:$T$210,$Q785,'Capex forecast'!$S$7:$S$210,$S785,'Capex forecast'!$Q$7:$Q$210,"Augex")</f>
        <v>0</v>
      </c>
      <c r="W785" s="32">
        <f>SUMIFS('Capex forecast'!G$7:G$210,'Capex forecast'!$T$7:$T$210,$Q785,'Capex forecast'!$S$7:$S$210,$S785,'Capex forecast'!$Q$7:$Q$210,"Augex")</f>
        <v>0</v>
      </c>
      <c r="X785" s="32">
        <f>SUMIFS('Capex forecast'!H$7:H$210,'Capex forecast'!$T$7:$T$210,$Q785,'Capex forecast'!$S$7:$S$210,$S785,'Capex forecast'!$Q$7:$Q$210,"Augex")</f>
        <v>0</v>
      </c>
      <c r="Y785" s="32">
        <f>SUMIFS('Capex forecast'!I$7:I$210,'Capex forecast'!$T$7:$T$210,$Q785,'Capex forecast'!$S$7:$S$210,$S785,'Capex forecast'!$Q$7:$Q$210,"Augex")</f>
        <v>0</v>
      </c>
      <c r="Z785" s="32">
        <f>SUMIFS('Capex forecast'!J$7:J$210,'Capex forecast'!$T$7:$T$210,$Q785,'Capex forecast'!$S$7:$S$210,$S785,'Capex forecast'!$Q$7:$Q$210,"Augex")</f>
        <v>0</v>
      </c>
      <c r="AA785" s="32">
        <f>SUMIFS('Capex forecast'!K$7:K$210,'Capex forecast'!$T$7:$T$210,$Q785,'Capex forecast'!$S$7:$S$210,$S785,'Capex forecast'!$Q$7:$Q$210,"Augex")</f>
        <v>0</v>
      </c>
      <c r="AB785" s="32">
        <f>SUMIFS('Capex forecast'!L$7:L$210,'Capex forecast'!$T$7:$T$210,$Q785,'Capex forecast'!$S$7:$S$210,$S785,'Capex forecast'!$Q$7:$Q$210,"Augex")</f>
        <v>0</v>
      </c>
      <c r="AC785" s="32">
        <f>SUMIFS('Capex forecast'!M$7:M$210,'Capex forecast'!$T$7:$T$210,$Q785,'Capex forecast'!$S$7:$S$210,$S785,'Capex forecast'!$Q$7:$Q$210,"Augex")</f>
        <v>0</v>
      </c>
      <c r="AD785" s="32">
        <f>SUMIFS('Capex forecast'!N$7:N$210,'Capex forecast'!$T$7:$T$210,$Q785,'Capex forecast'!$S$7:$S$210,$S785,'Capex forecast'!$Q$7:$Q$210,"Augex")</f>
        <v>0</v>
      </c>
      <c r="AF785" s="6" t="s">
        <v>165</v>
      </c>
      <c r="AG785" s="6" t="str">
        <f>INDEX('Raw demand forecast'!$M$7:$M$5830,MATCH($Q785,'Raw demand forecast'!$B$7:$B$5830,0))</f>
        <v>No</v>
      </c>
      <c r="AH785" s="6" t="str">
        <f>IF(COUNTIF($AF$93:AF785,$B785) = 1, "LV", IF(COUNTIF($AF$93:AF785,$B785) = 2, "HV", "ST"))</f>
        <v>ST</v>
      </c>
      <c r="AI785" s="6" t="str">
        <f>INDEX('Demand forecast and growth rate'!$E$7:$E$273,MATCH($Q785,'Demand forecast and growth rate'!$B$7:$B$273,0))</f>
        <v>Steady/falling</v>
      </c>
      <c r="AJ785" s="53">
        <f>SUMIFS('Capex forecast'!E$7:E$210,'Capex forecast'!$T$7:$T$210,$AF785,'Capex forecast'!$S$7:$S$210,$AH785,'Capex forecast'!$Q$7:$Q$210,"Repex")</f>
        <v>0</v>
      </c>
      <c r="AK785" s="53">
        <f>SUMIFS('Capex forecast'!F$7:F$210,'Capex forecast'!$T$7:$T$210,$AF785,'Capex forecast'!$S$7:$S$210,$AH785,'Capex forecast'!$Q$7:$Q$210,"Repex")</f>
        <v>0</v>
      </c>
      <c r="AL785" s="53">
        <f>SUMIFS('Capex forecast'!G$7:G$210,'Capex forecast'!$T$7:$T$210,$AF785,'Capex forecast'!$S$7:$S$210,$AH785,'Capex forecast'!$Q$7:$Q$210,"Repex")</f>
        <v>0</v>
      </c>
      <c r="AM785" s="53">
        <f>SUMIFS('Capex forecast'!H$7:H$210,'Capex forecast'!$T$7:$T$210,$AF785,'Capex forecast'!$S$7:$S$210,$AH785,'Capex forecast'!$Q$7:$Q$210,"Repex")</f>
        <v>0</v>
      </c>
      <c r="AN785" s="53">
        <f>SUMIFS('Capex forecast'!I$7:I$210,'Capex forecast'!$T$7:$T$210,$AF785,'Capex forecast'!$S$7:$S$210,$AH785,'Capex forecast'!$Q$7:$Q$210,"Repex")</f>
        <v>0</v>
      </c>
      <c r="AO785" s="53">
        <f>SUMIFS('Capex forecast'!J$7:J$210,'Capex forecast'!$T$7:$T$210,$AF785,'Capex forecast'!$S$7:$S$210,$AH785,'Capex forecast'!$Q$7:$Q$210,"Repex")</f>
        <v>0</v>
      </c>
      <c r="AP785" s="53">
        <f>SUMIFS('Capex forecast'!K$7:K$210,'Capex forecast'!$T$7:$T$210,$AF785,'Capex forecast'!$S$7:$S$210,$AH785,'Capex forecast'!$Q$7:$Q$210,"Repex")</f>
        <v>0</v>
      </c>
      <c r="AQ785" s="53">
        <f>SUMIFS('Capex forecast'!L$7:L$210,'Capex forecast'!$T$7:$T$210,$AF785,'Capex forecast'!$S$7:$S$210,$AH785,'Capex forecast'!$Q$7:$Q$210,"Repex")</f>
        <v>0</v>
      </c>
      <c r="AR785" s="53">
        <f>SUMIFS('Capex forecast'!M$7:M$210,'Capex forecast'!$T$7:$T$210,$AF785,'Capex forecast'!$S$7:$S$210,$AH785,'Capex forecast'!$Q$7:$Q$210,"Repex")</f>
        <v>0</v>
      </c>
      <c r="AS785" s="53">
        <f>SUMIFS('Capex forecast'!N$7:N$210,'Capex forecast'!$T$7:$T$210,$AF785,'Capex forecast'!$S$7:$S$210,$AH785,'Capex forecast'!$Q$7:$Q$210,"Repex")</f>
        <v>0</v>
      </c>
    </row>
    <row r="786" spans="2:45" ht="15">
      <c r="B786" s="6" t="s">
        <v>575</v>
      </c>
      <c r="C786" s="6" t="str">
        <f>INDEX('Raw demand forecast'!$M$7:$M$5830,MATCH($B786,'Raw demand forecast'!$B$7:$B$5830,0))</f>
        <v>No</v>
      </c>
      <c r="D786" s="6" t="str">
        <f>IF(COUNTIF($B$93:B786,$B786) = 1, "LV", IF(COUNTIF($B$93:B786,$B786) = 2, "HV", "ST"))</f>
        <v>ST</v>
      </c>
      <c r="E786" s="6" t="str">
        <f>INDEX('Demand forecast and growth rate'!$E$7:$E$273,MATCH($B786,'Demand forecast and growth rate'!$B$7:$B$273,0))</f>
        <v>Steady/falling</v>
      </c>
      <c r="F786" s="32">
        <f>SUMIFS('Capex forecast'!E$7:E$210,'Capex forecast'!$T$7:$T$210,'Allocation of site-spec costs'!$B786,'Capex forecast'!$S$7:$S$210,'Allocation of site-spec costs'!$D786,'Capex forecast'!$Q$7:$Q$210,"Customer Connection")</f>
        <v>0</v>
      </c>
      <c r="G786" s="32">
        <f>SUMIFS('Capex forecast'!F$7:F$210,'Capex forecast'!$T$7:$T$210,'Allocation of site-spec costs'!$B786,'Capex forecast'!$S$7:$S$210,'Allocation of site-spec costs'!$D786,'Capex forecast'!$Q$7:$Q$210,"Customer Connection")</f>
        <v>0</v>
      </c>
      <c r="H786" s="32">
        <f>SUMIFS('Capex forecast'!G$7:G$210,'Capex forecast'!$T$7:$T$210,'Allocation of site-spec costs'!$B786,'Capex forecast'!$S$7:$S$210,'Allocation of site-spec costs'!$D786,'Capex forecast'!$Q$7:$Q$210,"Customer Connection")</f>
        <v>0</v>
      </c>
      <c r="I786" s="32">
        <f>SUMIFS('Capex forecast'!H$7:H$210,'Capex forecast'!$T$7:$T$210,'Allocation of site-spec costs'!$B786,'Capex forecast'!$S$7:$S$210,'Allocation of site-spec costs'!$D786,'Capex forecast'!$Q$7:$Q$210,"Customer Connection")</f>
        <v>0</v>
      </c>
      <c r="J786" s="32">
        <f>SUMIFS('Capex forecast'!I$7:I$210,'Capex forecast'!$T$7:$T$210,'Allocation of site-spec costs'!$B786,'Capex forecast'!$S$7:$S$210,'Allocation of site-spec costs'!$D786,'Capex forecast'!$Q$7:$Q$210,"Customer Connection")</f>
        <v>0</v>
      </c>
      <c r="K786" s="32">
        <f>SUMIFS('Capex forecast'!J$7:J$210,'Capex forecast'!$T$7:$T$210,'Allocation of site-spec costs'!$B786,'Capex forecast'!$S$7:$S$210,'Allocation of site-spec costs'!$D786,'Capex forecast'!$Q$7:$Q$210,"Customer Connection")</f>
        <v>0</v>
      </c>
      <c r="L786" s="32">
        <f>SUMIFS('Capex forecast'!K$7:K$210,'Capex forecast'!$T$7:$T$210,'Allocation of site-spec costs'!$B786,'Capex forecast'!$S$7:$S$210,'Allocation of site-spec costs'!$D786,'Capex forecast'!$Q$7:$Q$210,"Customer Connection")</f>
        <v>0</v>
      </c>
      <c r="M786" s="32">
        <f>SUMIFS('Capex forecast'!L$7:L$210,'Capex forecast'!$T$7:$T$210,'Allocation of site-spec costs'!$B786,'Capex forecast'!$S$7:$S$210,'Allocation of site-spec costs'!$D786,'Capex forecast'!$Q$7:$Q$210,"Customer Connection")</f>
        <v>0</v>
      </c>
      <c r="N786" s="32">
        <f>SUMIFS('Capex forecast'!M$7:M$210,'Capex forecast'!$T$7:$T$210,'Allocation of site-spec costs'!$B786,'Capex forecast'!$S$7:$S$210,'Allocation of site-spec costs'!$D786,'Capex forecast'!$Q$7:$Q$210,"Customer Connection")</f>
        <v>0</v>
      </c>
      <c r="O786" s="32">
        <f>SUMIFS('Capex forecast'!N$7:N$210,'Capex forecast'!$T$7:$T$210,'Allocation of site-spec costs'!$B786,'Capex forecast'!$S$7:$S$210,'Allocation of site-spec costs'!$D786,'Capex forecast'!$Q$7:$Q$210,"Customer Connection")</f>
        <v>0</v>
      </c>
      <c r="Q786" s="6" t="s">
        <v>575</v>
      </c>
      <c r="R786" s="6" t="str">
        <f>INDEX('Raw demand forecast'!$M$7:$M$5830,MATCH($Q786,'Raw demand forecast'!$B$7:$B$5830,0))</f>
        <v>No</v>
      </c>
      <c r="S786" s="6" t="str">
        <f>IF(COUNTIF($Q$93:Q786,$B786) = 1, "LV", IF(COUNTIF($Q$93:Q786,$B786) = 2, "HV", "ST"))</f>
        <v>ST</v>
      </c>
      <c r="T786" s="6" t="str">
        <f>INDEX('Demand forecast and growth rate'!$E$7:$E$273,MATCH($Q786,'Demand forecast and growth rate'!$B$7:$B$273,0))</f>
        <v>Steady/falling</v>
      </c>
      <c r="U786" s="32">
        <f>SUMIFS('Capex forecast'!E$7:E$210,'Capex forecast'!$T$7:$T$210,$Q786,'Capex forecast'!$S$7:$S$210,$S786,'Capex forecast'!$Q$7:$Q$210,"Augex")</f>
        <v>0</v>
      </c>
      <c r="V786" s="32">
        <f>SUMIFS('Capex forecast'!F$7:F$210,'Capex forecast'!$T$7:$T$210,$Q786,'Capex forecast'!$S$7:$S$210,$S786,'Capex forecast'!$Q$7:$Q$210,"Augex")</f>
        <v>0</v>
      </c>
      <c r="W786" s="32">
        <f>SUMIFS('Capex forecast'!G$7:G$210,'Capex forecast'!$T$7:$T$210,$Q786,'Capex forecast'!$S$7:$S$210,$S786,'Capex forecast'!$Q$7:$Q$210,"Augex")</f>
        <v>0</v>
      </c>
      <c r="X786" s="32">
        <f>SUMIFS('Capex forecast'!H$7:H$210,'Capex forecast'!$T$7:$T$210,$Q786,'Capex forecast'!$S$7:$S$210,$S786,'Capex forecast'!$Q$7:$Q$210,"Augex")</f>
        <v>0</v>
      </c>
      <c r="Y786" s="32">
        <f>SUMIFS('Capex forecast'!I$7:I$210,'Capex forecast'!$T$7:$T$210,$Q786,'Capex forecast'!$S$7:$S$210,$S786,'Capex forecast'!$Q$7:$Q$210,"Augex")</f>
        <v>0</v>
      </c>
      <c r="Z786" s="32">
        <f>SUMIFS('Capex forecast'!J$7:J$210,'Capex forecast'!$T$7:$T$210,$Q786,'Capex forecast'!$S$7:$S$210,$S786,'Capex forecast'!$Q$7:$Q$210,"Augex")</f>
        <v>0</v>
      </c>
      <c r="AA786" s="32">
        <f>SUMIFS('Capex forecast'!K$7:K$210,'Capex forecast'!$T$7:$T$210,$Q786,'Capex forecast'!$S$7:$S$210,$S786,'Capex forecast'!$Q$7:$Q$210,"Augex")</f>
        <v>0</v>
      </c>
      <c r="AB786" s="32">
        <f>SUMIFS('Capex forecast'!L$7:L$210,'Capex forecast'!$T$7:$T$210,$Q786,'Capex forecast'!$S$7:$S$210,$S786,'Capex forecast'!$Q$7:$Q$210,"Augex")</f>
        <v>0</v>
      </c>
      <c r="AC786" s="32">
        <f>SUMIFS('Capex forecast'!M$7:M$210,'Capex forecast'!$T$7:$T$210,$Q786,'Capex forecast'!$S$7:$S$210,$S786,'Capex forecast'!$Q$7:$Q$210,"Augex")</f>
        <v>0</v>
      </c>
      <c r="AD786" s="32">
        <f>SUMIFS('Capex forecast'!N$7:N$210,'Capex forecast'!$T$7:$T$210,$Q786,'Capex forecast'!$S$7:$S$210,$S786,'Capex forecast'!$Q$7:$Q$210,"Augex")</f>
        <v>0</v>
      </c>
      <c r="AF786" s="6" t="s">
        <v>575</v>
      </c>
      <c r="AG786" s="6" t="str">
        <f>INDEX('Raw demand forecast'!$M$7:$M$5830,MATCH($Q786,'Raw demand forecast'!$B$7:$B$5830,0))</f>
        <v>No</v>
      </c>
      <c r="AH786" s="6" t="str">
        <f>IF(COUNTIF($AF$93:AF786,$B786) = 1, "LV", IF(COUNTIF($AF$93:AF786,$B786) = 2, "HV", "ST"))</f>
        <v>ST</v>
      </c>
      <c r="AI786" s="6" t="str">
        <f>INDEX('Demand forecast and growth rate'!$E$7:$E$273,MATCH($Q786,'Demand forecast and growth rate'!$B$7:$B$273,0))</f>
        <v>Steady/falling</v>
      </c>
      <c r="AJ786" s="53">
        <f>SUMIFS('Capex forecast'!E$7:E$210,'Capex forecast'!$T$7:$T$210,$AF786,'Capex forecast'!$S$7:$S$210,$AH786,'Capex forecast'!$Q$7:$Q$210,"Repex")</f>
        <v>0</v>
      </c>
      <c r="AK786" s="53">
        <f>SUMIFS('Capex forecast'!F$7:F$210,'Capex forecast'!$T$7:$T$210,$AF786,'Capex forecast'!$S$7:$S$210,$AH786,'Capex forecast'!$Q$7:$Q$210,"Repex")</f>
        <v>0</v>
      </c>
      <c r="AL786" s="53">
        <f>SUMIFS('Capex forecast'!G$7:G$210,'Capex forecast'!$T$7:$T$210,$AF786,'Capex forecast'!$S$7:$S$210,$AH786,'Capex forecast'!$Q$7:$Q$210,"Repex")</f>
        <v>0</v>
      </c>
      <c r="AM786" s="53">
        <f>SUMIFS('Capex forecast'!H$7:H$210,'Capex forecast'!$T$7:$T$210,$AF786,'Capex forecast'!$S$7:$S$210,$AH786,'Capex forecast'!$Q$7:$Q$210,"Repex")</f>
        <v>0</v>
      </c>
      <c r="AN786" s="53">
        <f>SUMIFS('Capex forecast'!I$7:I$210,'Capex forecast'!$T$7:$T$210,$AF786,'Capex forecast'!$S$7:$S$210,$AH786,'Capex forecast'!$Q$7:$Q$210,"Repex")</f>
        <v>0</v>
      </c>
      <c r="AO786" s="53">
        <f>SUMIFS('Capex forecast'!J$7:J$210,'Capex forecast'!$T$7:$T$210,$AF786,'Capex forecast'!$S$7:$S$210,$AH786,'Capex forecast'!$Q$7:$Q$210,"Repex")</f>
        <v>0</v>
      </c>
      <c r="AP786" s="53">
        <f>SUMIFS('Capex forecast'!K$7:K$210,'Capex forecast'!$T$7:$T$210,$AF786,'Capex forecast'!$S$7:$S$210,$AH786,'Capex forecast'!$Q$7:$Q$210,"Repex")</f>
        <v>0</v>
      </c>
      <c r="AQ786" s="53">
        <f>SUMIFS('Capex forecast'!L$7:L$210,'Capex forecast'!$T$7:$T$210,$AF786,'Capex forecast'!$S$7:$S$210,$AH786,'Capex forecast'!$Q$7:$Q$210,"Repex")</f>
        <v>0</v>
      </c>
      <c r="AR786" s="53">
        <f>SUMIFS('Capex forecast'!M$7:M$210,'Capex forecast'!$T$7:$T$210,$AF786,'Capex forecast'!$S$7:$S$210,$AH786,'Capex forecast'!$Q$7:$Q$210,"Repex")</f>
        <v>0</v>
      </c>
      <c r="AS786" s="53">
        <f>SUMIFS('Capex forecast'!N$7:N$210,'Capex forecast'!$T$7:$T$210,$AF786,'Capex forecast'!$S$7:$S$210,$AH786,'Capex forecast'!$Q$7:$Q$210,"Repex")</f>
        <v>0</v>
      </c>
    </row>
    <row r="787" spans="2:45" ht="15">
      <c r="B787" s="6" t="s">
        <v>43</v>
      </c>
      <c r="C787" s="6" t="str">
        <f>INDEX('Raw demand forecast'!$M$7:$M$5830,MATCH($B787,'Raw demand forecast'!$B$7:$B$5830,0))</f>
        <v>No</v>
      </c>
      <c r="D787" s="6" t="str">
        <f>IF(COUNTIF($B$93:B787,$B787) = 1, "LV", IF(COUNTIF($B$93:B787,$B787) = 2, "HV", "ST"))</f>
        <v>ST</v>
      </c>
      <c r="E787" s="6" t="str">
        <f>INDEX('Demand forecast and growth rate'!$E$7:$E$273,MATCH($B787,'Demand forecast and growth rate'!$B$7:$B$273,0))</f>
        <v>Steady/falling</v>
      </c>
      <c r="F787" s="32">
        <f>SUMIFS('Capex forecast'!E$7:E$210,'Capex forecast'!$T$7:$T$210,'Allocation of site-spec costs'!$B787,'Capex forecast'!$S$7:$S$210,'Allocation of site-spec costs'!$D787,'Capex forecast'!$Q$7:$Q$210,"Customer Connection")</f>
        <v>0</v>
      </c>
      <c r="G787" s="32">
        <f>SUMIFS('Capex forecast'!F$7:F$210,'Capex forecast'!$T$7:$T$210,'Allocation of site-spec costs'!$B787,'Capex forecast'!$S$7:$S$210,'Allocation of site-spec costs'!$D787,'Capex forecast'!$Q$7:$Q$210,"Customer Connection")</f>
        <v>0</v>
      </c>
      <c r="H787" s="32">
        <f>SUMIFS('Capex forecast'!G$7:G$210,'Capex forecast'!$T$7:$T$210,'Allocation of site-spec costs'!$B787,'Capex forecast'!$S$7:$S$210,'Allocation of site-spec costs'!$D787,'Capex forecast'!$Q$7:$Q$210,"Customer Connection")</f>
        <v>0</v>
      </c>
      <c r="I787" s="32">
        <f>SUMIFS('Capex forecast'!H$7:H$210,'Capex forecast'!$T$7:$T$210,'Allocation of site-spec costs'!$B787,'Capex forecast'!$S$7:$S$210,'Allocation of site-spec costs'!$D787,'Capex forecast'!$Q$7:$Q$210,"Customer Connection")</f>
        <v>0</v>
      </c>
      <c r="J787" s="32">
        <f>SUMIFS('Capex forecast'!I$7:I$210,'Capex forecast'!$T$7:$T$210,'Allocation of site-spec costs'!$B787,'Capex forecast'!$S$7:$S$210,'Allocation of site-spec costs'!$D787,'Capex forecast'!$Q$7:$Q$210,"Customer Connection")</f>
        <v>0</v>
      </c>
      <c r="K787" s="32">
        <f>SUMIFS('Capex forecast'!J$7:J$210,'Capex forecast'!$T$7:$T$210,'Allocation of site-spec costs'!$B787,'Capex forecast'!$S$7:$S$210,'Allocation of site-spec costs'!$D787,'Capex forecast'!$Q$7:$Q$210,"Customer Connection")</f>
        <v>0</v>
      </c>
      <c r="L787" s="32">
        <f>SUMIFS('Capex forecast'!K$7:K$210,'Capex forecast'!$T$7:$T$210,'Allocation of site-spec costs'!$B787,'Capex forecast'!$S$7:$S$210,'Allocation of site-spec costs'!$D787,'Capex forecast'!$Q$7:$Q$210,"Customer Connection")</f>
        <v>0</v>
      </c>
      <c r="M787" s="32">
        <f>SUMIFS('Capex forecast'!L$7:L$210,'Capex forecast'!$T$7:$T$210,'Allocation of site-spec costs'!$B787,'Capex forecast'!$S$7:$S$210,'Allocation of site-spec costs'!$D787,'Capex forecast'!$Q$7:$Q$210,"Customer Connection")</f>
        <v>0</v>
      </c>
      <c r="N787" s="32">
        <f>SUMIFS('Capex forecast'!M$7:M$210,'Capex forecast'!$T$7:$T$210,'Allocation of site-spec costs'!$B787,'Capex forecast'!$S$7:$S$210,'Allocation of site-spec costs'!$D787,'Capex forecast'!$Q$7:$Q$210,"Customer Connection")</f>
        <v>0</v>
      </c>
      <c r="O787" s="32">
        <f>SUMIFS('Capex forecast'!N$7:N$210,'Capex forecast'!$T$7:$T$210,'Allocation of site-spec costs'!$B787,'Capex forecast'!$S$7:$S$210,'Allocation of site-spec costs'!$D787,'Capex forecast'!$Q$7:$Q$210,"Customer Connection")</f>
        <v>0</v>
      </c>
      <c r="Q787" s="6" t="s">
        <v>43</v>
      </c>
      <c r="R787" s="6" t="str">
        <f>INDEX('Raw demand forecast'!$M$7:$M$5830,MATCH($Q787,'Raw demand forecast'!$B$7:$B$5830,0))</f>
        <v>No</v>
      </c>
      <c r="S787" s="6" t="str">
        <f>IF(COUNTIF($Q$93:Q787,$B787) = 1, "LV", IF(COUNTIF($Q$93:Q787,$B787) = 2, "HV", "ST"))</f>
        <v>ST</v>
      </c>
      <c r="T787" s="6" t="str">
        <f>INDEX('Demand forecast and growth rate'!$E$7:$E$273,MATCH($Q787,'Demand forecast and growth rate'!$B$7:$B$273,0))</f>
        <v>Steady/falling</v>
      </c>
      <c r="U787" s="32">
        <f>SUMIFS('Capex forecast'!E$7:E$210,'Capex forecast'!$T$7:$T$210,$Q787,'Capex forecast'!$S$7:$S$210,$S787,'Capex forecast'!$Q$7:$Q$210,"Augex")</f>
        <v>0</v>
      </c>
      <c r="V787" s="32">
        <f>SUMIFS('Capex forecast'!F$7:F$210,'Capex forecast'!$T$7:$T$210,$Q787,'Capex forecast'!$S$7:$S$210,$S787,'Capex forecast'!$Q$7:$Q$210,"Augex")</f>
        <v>0</v>
      </c>
      <c r="W787" s="32">
        <f>SUMIFS('Capex forecast'!G$7:G$210,'Capex forecast'!$T$7:$T$210,$Q787,'Capex forecast'!$S$7:$S$210,$S787,'Capex forecast'!$Q$7:$Q$210,"Augex")</f>
        <v>0</v>
      </c>
      <c r="X787" s="32">
        <f>SUMIFS('Capex forecast'!H$7:H$210,'Capex forecast'!$T$7:$T$210,$Q787,'Capex forecast'!$S$7:$S$210,$S787,'Capex forecast'!$Q$7:$Q$210,"Augex")</f>
        <v>0</v>
      </c>
      <c r="Y787" s="32">
        <f>SUMIFS('Capex forecast'!I$7:I$210,'Capex forecast'!$T$7:$T$210,$Q787,'Capex forecast'!$S$7:$S$210,$S787,'Capex forecast'!$Q$7:$Q$210,"Augex")</f>
        <v>0</v>
      </c>
      <c r="Z787" s="32">
        <f>SUMIFS('Capex forecast'!J$7:J$210,'Capex forecast'!$T$7:$T$210,$Q787,'Capex forecast'!$S$7:$S$210,$S787,'Capex forecast'!$Q$7:$Q$210,"Augex")</f>
        <v>0</v>
      </c>
      <c r="AA787" s="32">
        <f>SUMIFS('Capex forecast'!K$7:K$210,'Capex forecast'!$T$7:$T$210,$Q787,'Capex forecast'!$S$7:$S$210,$S787,'Capex forecast'!$Q$7:$Q$210,"Augex")</f>
        <v>0</v>
      </c>
      <c r="AB787" s="32">
        <f>SUMIFS('Capex forecast'!L$7:L$210,'Capex forecast'!$T$7:$T$210,$Q787,'Capex forecast'!$S$7:$S$210,$S787,'Capex forecast'!$Q$7:$Q$210,"Augex")</f>
        <v>0</v>
      </c>
      <c r="AC787" s="32">
        <f>SUMIFS('Capex forecast'!M$7:M$210,'Capex forecast'!$T$7:$T$210,$Q787,'Capex forecast'!$S$7:$S$210,$S787,'Capex forecast'!$Q$7:$Q$210,"Augex")</f>
        <v>0</v>
      </c>
      <c r="AD787" s="32">
        <f>SUMIFS('Capex forecast'!N$7:N$210,'Capex forecast'!$T$7:$T$210,$Q787,'Capex forecast'!$S$7:$S$210,$S787,'Capex forecast'!$Q$7:$Q$210,"Augex")</f>
        <v>0</v>
      </c>
      <c r="AF787" s="6" t="s">
        <v>43</v>
      </c>
      <c r="AG787" s="6" t="str">
        <f>INDEX('Raw demand forecast'!$M$7:$M$5830,MATCH($Q787,'Raw demand forecast'!$B$7:$B$5830,0))</f>
        <v>No</v>
      </c>
      <c r="AH787" s="6" t="str">
        <f>IF(COUNTIF($AF$93:AF787,$B787) = 1, "LV", IF(COUNTIF($AF$93:AF787,$B787) = 2, "HV", "ST"))</f>
        <v>ST</v>
      </c>
      <c r="AI787" s="6" t="str">
        <f>INDEX('Demand forecast and growth rate'!$E$7:$E$273,MATCH($Q787,'Demand forecast and growth rate'!$B$7:$B$273,0))</f>
        <v>Steady/falling</v>
      </c>
      <c r="AJ787" s="53">
        <f>SUMIFS('Capex forecast'!E$7:E$210,'Capex forecast'!$T$7:$T$210,$AF787,'Capex forecast'!$S$7:$S$210,$AH787,'Capex forecast'!$Q$7:$Q$210,"Repex")</f>
        <v>0</v>
      </c>
      <c r="AK787" s="53">
        <f>SUMIFS('Capex forecast'!F$7:F$210,'Capex forecast'!$T$7:$T$210,$AF787,'Capex forecast'!$S$7:$S$210,$AH787,'Capex forecast'!$Q$7:$Q$210,"Repex")</f>
        <v>0</v>
      </c>
      <c r="AL787" s="53">
        <f>SUMIFS('Capex forecast'!G$7:G$210,'Capex forecast'!$T$7:$T$210,$AF787,'Capex forecast'!$S$7:$S$210,$AH787,'Capex forecast'!$Q$7:$Q$210,"Repex")</f>
        <v>0</v>
      </c>
      <c r="AM787" s="53">
        <f>SUMIFS('Capex forecast'!H$7:H$210,'Capex forecast'!$T$7:$T$210,$AF787,'Capex forecast'!$S$7:$S$210,$AH787,'Capex forecast'!$Q$7:$Q$210,"Repex")</f>
        <v>0</v>
      </c>
      <c r="AN787" s="53">
        <f>SUMIFS('Capex forecast'!I$7:I$210,'Capex forecast'!$T$7:$T$210,$AF787,'Capex forecast'!$S$7:$S$210,$AH787,'Capex forecast'!$Q$7:$Q$210,"Repex")</f>
        <v>0</v>
      </c>
      <c r="AO787" s="53">
        <f>SUMIFS('Capex forecast'!J$7:J$210,'Capex forecast'!$T$7:$T$210,$AF787,'Capex forecast'!$S$7:$S$210,$AH787,'Capex forecast'!$Q$7:$Q$210,"Repex")</f>
        <v>0</v>
      </c>
      <c r="AP787" s="53">
        <f>SUMIFS('Capex forecast'!K$7:K$210,'Capex forecast'!$T$7:$T$210,$AF787,'Capex forecast'!$S$7:$S$210,$AH787,'Capex forecast'!$Q$7:$Q$210,"Repex")</f>
        <v>0</v>
      </c>
      <c r="AQ787" s="53">
        <f>SUMIFS('Capex forecast'!L$7:L$210,'Capex forecast'!$T$7:$T$210,$AF787,'Capex forecast'!$S$7:$S$210,$AH787,'Capex forecast'!$Q$7:$Q$210,"Repex")</f>
        <v>0</v>
      </c>
      <c r="AR787" s="53">
        <f>SUMIFS('Capex forecast'!M$7:M$210,'Capex forecast'!$T$7:$T$210,$AF787,'Capex forecast'!$S$7:$S$210,$AH787,'Capex forecast'!$Q$7:$Q$210,"Repex")</f>
        <v>0</v>
      </c>
      <c r="AS787" s="53">
        <f>SUMIFS('Capex forecast'!N$7:N$210,'Capex forecast'!$T$7:$T$210,$AF787,'Capex forecast'!$S$7:$S$210,$AH787,'Capex forecast'!$Q$7:$Q$210,"Repex")</f>
        <v>0</v>
      </c>
    </row>
    <row r="788" spans="2:45" ht="15">
      <c r="B788" s="6" t="s">
        <v>622</v>
      </c>
      <c r="C788" s="6" t="str">
        <f>INDEX('Raw demand forecast'!$M$7:$M$5830,MATCH($B788,'Raw demand forecast'!$B$7:$B$5830,0))</f>
        <v>Yes</v>
      </c>
      <c r="D788" s="6" t="str">
        <f>IF(COUNTIF($B$93:B788,$B788) = 1, "LV", IF(COUNTIF($B$93:B788,$B788) = 2, "HV", "ST"))</f>
        <v>ST</v>
      </c>
      <c r="E788" s="6" t="str">
        <f>INDEX('Demand forecast and growth rate'!$E$7:$E$273,MATCH($B788,'Demand forecast and growth rate'!$B$7:$B$273,0))</f>
        <v>Steady/falling</v>
      </c>
      <c r="F788" s="32">
        <f>SUMIFS('Capex forecast'!E$7:E$210,'Capex forecast'!$T$7:$T$210,'Allocation of site-spec costs'!$B788,'Capex forecast'!$S$7:$S$210,'Allocation of site-spec costs'!$D788,'Capex forecast'!$Q$7:$Q$210,"Customer Connection")</f>
        <v>0</v>
      </c>
      <c r="G788" s="32">
        <f>SUMIFS('Capex forecast'!F$7:F$210,'Capex forecast'!$T$7:$T$210,'Allocation of site-spec costs'!$B788,'Capex forecast'!$S$7:$S$210,'Allocation of site-spec costs'!$D788,'Capex forecast'!$Q$7:$Q$210,"Customer Connection")</f>
        <v>0</v>
      </c>
      <c r="H788" s="32">
        <f>SUMIFS('Capex forecast'!G$7:G$210,'Capex forecast'!$T$7:$T$210,'Allocation of site-spec costs'!$B788,'Capex forecast'!$S$7:$S$210,'Allocation of site-spec costs'!$D788,'Capex forecast'!$Q$7:$Q$210,"Customer Connection")</f>
        <v>0</v>
      </c>
      <c r="I788" s="32">
        <f>SUMIFS('Capex forecast'!H$7:H$210,'Capex forecast'!$T$7:$T$210,'Allocation of site-spec costs'!$B788,'Capex forecast'!$S$7:$S$210,'Allocation of site-spec costs'!$D788,'Capex forecast'!$Q$7:$Q$210,"Customer Connection")</f>
        <v>0</v>
      </c>
      <c r="J788" s="32">
        <f>SUMIFS('Capex forecast'!I$7:I$210,'Capex forecast'!$T$7:$T$210,'Allocation of site-spec costs'!$B788,'Capex forecast'!$S$7:$S$210,'Allocation of site-spec costs'!$D788,'Capex forecast'!$Q$7:$Q$210,"Customer Connection")</f>
        <v>0</v>
      </c>
      <c r="K788" s="32">
        <f>SUMIFS('Capex forecast'!J$7:J$210,'Capex forecast'!$T$7:$T$210,'Allocation of site-spec costs'!$B788,'Capex forecast'!$S$7:$S$210,'Allocation of site-spec costs'!$D788,'Capex forecast'!$Q$7:$Q$210,"Customer Connection")</f>
        <v>0</v>
      </c>
      <c r="L788" s="32">
        <f>SUMIFS('Capex forecast'!K$7:K$210,'Capex forecast'!$T$7:$T$210,'Allocation of site-spec costs'!$B788,'Capex forecast'!$S$7:$S$210,'Allocation of site-spec costs'!$D788,'Capex forecast'!$Q$7:$Q$210,"Customer Connection")</f>
        <v>0</v>
      </c>
      <c r="M788" s="32">
        <f>SUMIFS('Capex forecast'!L$7:L$210,'Capex forecast'!$T$7:$T$210,'Allocation of site-spec costs'!$B788,'Capex forecast'!$S$7:$S$210,'Allocation of site-spec costs'!$D788,'Capex forecast'!$Q$7:$Q$210,"Customer Connection")</f>
        <v>0</v>
      </c>
      <c r="N788" s="32">
        <f>SUMIFS('Capex forecast'!M$7:M$210,'Capex forecast'!$T$7:$T$210,'Allocation of site-spec costs'!$B788,'Capex forecast'!$S$7:$S$210,'Allocation of site-spec costs'!$D788,'Capex forecast'!$Q$7:$Q$210,"Customer Connection")</f>
        <v>0</v>
      </c>
      <c r="O788" s="32">
        <f>SUMIFS('Capex forecast'!N$7:N$210,'Capex forecast'!$T$7:$T$210,'Allocation of site-spec costs'!$B788,'Capex forecast'!$S$7:$S$210,'Allocation of site-spec costs'!$D788,'Capex forecast'!$Q$7:$Q$210,"Customer Connection")</f>
        <v>0</v>
      </c>
      <c r="Q788" s="6" t="s">
        <v>622</v>
      </c>
      <c r="R788" s="6" t="str">
        <f>INDEX('Raw demand forecast'!$M$7:$M$5830,MATCH($Q788,'Raw demand forecast'!$B$7:$B$5830,0))</f>
        <v>Yes</v>
      </c>
      <c r="S788" s="6" t="str">
        <f>IF(COUNTIF($Q$93:Q788,$B788) = 1, "LV", IF(COUNTIF($Q$93:Q788,$B788) = 2, "HV", "ST"))</f>
        <v>ST</v>
      </c>
      <c r="T788" s="6" t="str">
        <f>INDEX('Demand forecast and growth rate'!$E$7:$E$273,MATCH($Q788,'Demand forecast and growth rate'!$B$7:$B$273,0))</f>
        <v>Steady/falling</v>
      </c>
      <c r="U788" s="32">
        <f>SUMIFS('Capex forecast'!E$7:E$210,'Capex forecast'!$T$7:$T$210,$Q788,'Capex forecast'!$S$7:$S$210,$S788,'Capex forecast'!$Q$7:$Q$210,"Augex")</f>
        <v>0</v>
      </c>
      <c r="V788" s="32">
        <f>SUMIFS('Capex forecast'!F$7:F$210,'Capex forecast'!$T$7:$T$210,$Q788,'Capex forecast'!$S$7:$S$210,$S788,'Capex forecast'!$Q$7:$Q$210,"Augex")</f>
        <v>0</v>
      </c>
      <c r="W788" s="32">
        <f>SUMIFS('Capex forecast'!G$7:G$210,'Capex forecast'!$T$7:$T$210,$Q788,'Capex forecast'!$S$7:$S$210,$S788,'Capex forecast'!$Q$7:$Q$210,"Augex")</f>
        <v>0</v>
      </c>
      <c r="X788" s="32">
        <f>SUMIFS('Capex forecast'!H$7:H$210,'Capex forecast'!$T$7:$T$210,$Q788,'Capex forecast'!$S$7:$S$210,$S788,'Capex forecast'!$Q$7:$Q$210,"Augex")</f>
        <v>0</v>
      </c>
      <c r="Y788" s="32">
        <f>SUMIFS('Capex forecast'!I$7:I$210,'Capex forecast'!$T$7:$T$210,$Q788,'Capex forecast'!$S$7:$S$210,$S788,'Capex forecast'!$Q$7:$Q$210,"Augex")</f>
        <v>0</v>
      </c>
      <c r="Z788" s="32">
        <f>SUMIFS('Capex forecast'!J$7:J$210,'Capex forecast'!$T$7:$T$210,$Q788,'Capex forecast'!$S$7:$S$210,$S788,'Capex forecast'!$Q$7:$Q$210,"Augex")</f>
        <v>0</v>
      </c>
      <c r="AA788" s="32">
        <f>SUMIFS('Capex forecast'!K$7:K$210,'Capex forecast'!$T$7:$T$210,$Q788,'Capex forecast'!$S$7:$S$210,$S788,'Capex forecast'!$Q$7:$Q$210,"Augex")</f>
        <v>0</v>
      </c>
      <c r="AB788" s="32">
        <f>SUMIFS('Capex forecast'!L$7:L$210,'Capex forecast'!$T$7:$T$210,$Q788,'Capex forecast'!$S$7:$S$210,$S788,'Capex forecast'!$Q$7:$Q$210,"Augex")</f>
        <v>0</v>
      </c>
      <c r="AC788" s="32">
        <f>SUMIFS('Capex forecast'!M$7:M$210,'Capex forecast'!$T$7:$T$210,$Q788,'Capex forecast'!$S$7:$S$210,$S788,'Capex forecast'!$Q$7:$Q$210,"Augex")</f>
        <v>0</v>
      </c>
      <c r="AD788" s="32">
        <f>SUMIFS('Capex forecast'!N$7:N$210,'Capex forecast'!$T$7:$T$210,$Q788,'Capex forecast'!$S$7:$S$210,$S788,'Capex forecast'!$Q$7:$Q$210,"Augex")</f>
        <v>0</v>
      </c>
      <c r="AF788" s="6" t="s">
        <v>622</v>
      </c>
      <c r="AG788" s="6" t="str">
        <f>INDEX('Raw demand forecast'!$M$7:$M$5830,MATCH($Q788,'Raw demand forecast'!$B$7:$B$5830,0))</f>
        <v>Yes</v>
      </c>
      <c r="AH788" s="6" t="str">
        <f>IF(COUNTIF($AF$93:AF788,$B788) = 1, "LV", IF(COUNTIF($AF$93:AF788,$B788) = 2, "HV", "ST"))</f>
        <v>ST</v>
      </c>
      <c r="AI788" s="6" t="str">
        <f>INDEX('Demand forecast and growth rate'!$E$7:$E$273,MATCH($Q788,'Demand forecast and growth rate'!$B$7:$B$273,0))</f>
        <v>Steady/falling</v>
      </c>
      <c r="AJ788" s="53">
        <f>SUMIFS('Capex forecast'!E$7:E$210,'Capex forecast'!$T$7:$T$210,$AF788,'Capex forecast'!$S$7:$S$210,$AH788,'Capex forecast'!$Q$7:$Q$210,"Repex")</f>
        <v>0</v>
      </c>
      <c r="AK788" s="53">
        <f>SUMIFS('Capex forecast'!F$7:F$210,'Capex forecast'!$T$7:$T$210,$AF788,'Capex forecast'!$S$7:$S$210,$AH788,'Capex forecast'!$Q$7:$Q$210,"Repex")</f>
        <v>0</v>
      </c>
      <c r="AL788" s="53">
        <f>SUMIFS('Capex forecast'!G$7:G$210,'Capex forecast'!$T$7:$T$210,$AF788,'Capex forecast'!$S$7:$S$210,$AH788,'Capex forecast'!$Q$7:$Q$210,"Repex")</f>
        <v>0</v>
      </c>
      <c r="AM788" s="53">
        <f>SUMIFS('Capex forecast'!H$7:H$210,'Capex forecast'!$T$7:$T$210,$AF788,'Capex forecast'!$S$7:$S$210,$AH788,'Capex forecast'!$Q$7:$Q$210,"Repex")</f>
        <v>0</v>
      </c>
      <c r="AN788" s="53">
        <f>SUMIFS('Capex forecast'!I$7:I$210,'Capex forecast'!$T$7:$T$210,$AF788,'Capex forecast'!$S$7:$S$210,$AH788,'Capex forecast'!$Q$7:$Q$210,"Repex")</f>
        <v>0</v>
      </c>
      <c r="AO788" s="53">
        <f>SUMIFS('Capex forecast'!J$7:J$210,'Capex forecast'!$T$7:$T$210,$AF788,'Capex forecast'!$S$7:$S$210,$AH788,'Capex forecast'!$Q$7:$Q$210,"Repex")</f>
        <v>0</v>
      </c>
      <c r="AP788" s="53">
        <f>SUMIFS('Capex forecast'!K$7:K$210,'Capex forecast'!$T$7:$T$210,$AF788,'Capex forecast'!$S$7:$S$210,$AH788,'Capex forecast'!$Q$7:$Q$210,"Repex")</f>
        <v>0</v>
      </c>
      <c r="AQ788" s="53">
        <f>SUMIFS('Capex forecast'!L$7:L$210,'Capex forecast'!$T$7:$T$210,$AF788,'Capex forecast'!$S$7:$S$210,$AH788,'Capex forecast'!$Q$7:$Q$210,"Repex")</f>
        <v>0</v>
      </c>
      <c r="AR788" s="53">
        <f>SUMIFS('Capex forecast'!M$7:M$210,'Capex forecast'!$T$7:$T$210,$AF788,'Capex forecast'!$S$7:$S$210,$AH788,'Capex forecast'!$Q$7:$Q$210,"Repex")</f>
        <v>0</v>
      </c>
      <c r="AS788" s="53">
        <f>SUMIFS('Capex forecast'!N$7:N$210,'Capex forecast'!$T$7:$T$210,$AF788,'Capex forecast'!$S$7:$S$210,$AH788,'Capex forecast'!$Q$7:$Q$210,"Repex")</f>
        <v>0</v>
      </c>
    </row>
    <row r="789" spans="2:45" ht="15">
      <c r="B789" s="6" t="s">
        <v>122</v>
      </c>
      <c r="C789" s="6" t="str">
        <f>INDEX('Raw demand forecast'!$M$7:$M$5830,MATCH($B789,'Raw demand forecast'!$B$7:$B$5830,0))</f>
        <v>No</v>
      </c>
      <c r="D789" s="6" t="str">
        <f>IF(COUNTIF($B$93:B789,$B789) = 1, "LV", IF(COUNTIF($B$93:B789,$B789) = 2, "HV", "ST"))</f>
        <v>ST</v>
      </c>
      <c r="E789" s="6" t="str">
        <f>INDEX('Demand forecast and growth rate'!$E$7:$E$273,MATCH($B789,'Demand forecast and growth rate'!$B$7:$B$273,0))</f>
        <v>Steady/falling</v>
      </c>
      <c r="F789" s="32">
        <f>SUMIFS('Capex forecast'!E$7:E$210,'Capex forecast'!$T$7:$T$210,'Allocation of site-spec costs'!$B789,'Capex forecast'!$S$7:$S$210,'Allocation of site-spec costs'!$D789,'Capex forecast'!$Q$7:$Q$210,"Customer Connection")</f>
        <v>0</v>
      </c>
      <c r="G789" s="32">
        <f>SUMIFS('Capex forecast'!F$7:F$210,'Capex forecast'!$T$7:$T$210,'Allocation of site-spec costs'!$B789,'Capex forecast'!$S$7:$S$210,'Allocation of site-spec costs'!$D789,'Capex forecast'!$Q$7:$Q$210,"Customer Connection")</f>
        <v>0</v>
      </c>
      <c r="H789" s="32">
        <f>SUMIFS('Capex forecast'!G$7:G$210,'Capex forecast'!$T$7:$T$210,'Allocation of site-spec costs'!$B789,'Capex forecast'!$S$7:$S$210,'Allocation of site-spec costs'!$D789,'Capex forecast'!$Q$7:$Q$210,"Customer Connection")</f>
        <v>0</v>
      </c>
      <c r="I789" s="32">
        <f>SUMIFS('Capex forecast'!H$7:H$210,'Capex forecast'!$T$7:$T$210,'Allocation of site-spec costs'!$B789,'Capex forecast'!$S$7:$S$210,'Allocation of site-spec costs'!$D789,'Capex forecast'!$Q$7:$Q$210,"Customer Connection")</f>
        <v>0</v>
      </c>
      <c r="J789" s="32">
        <f>SUMIFS('Capex forecast'!I$7:I$210,'Capex forecast'!$T$7:$T$210,'Allocation of site-spec costs'!$B789,'Capex forecast'!$S$7:$S$210,'Allocation of site-spec costs'!$D789,'Capex forecast'!$Q$7:$Q$210,"Customer Connection")</f>
        <v>0</v>
      </c>
      <c r="K789" s="32">
        <f>SUMIFS('Capex forecast'!J$7:J$210,'Capex forecast'!$T$7:$T$210,'Allocation of site-spec costs'!$B789,'Capex forecast'!$S$7:$S$210,'Allocation of site-spec costs'!$D789,'Capex forecast'!$Q$7:$Q$210,"Customer Connection")</f>
        <v>0</v>
      </c>
      <c r="L789" s="32">
        <f>SUMIFS('Capex forecast'!K$7:K$210,'Capex forecast'!$T$7:$T$210,'Allocation of site-spec costs'!$B789,'Capex forecast'!$S$7:$S$210,'Allocation of site-spec costs'!$D789,'Capex forecast'!$Q$7:$Q$210,"Customer Connection")</f>
        <v>0</v>
      </c>
      <c r="M789" s="32">
        <f>SUMIFS('Capex forecast'!L$7:L$210,'Capex forecast'!$T$7:$T$210,'Allocation of site-spec costs'!$B789,'Capex forecast'!$S$7:$S$210,'Allocation of site-spec costs'!$D789,'Capex forecast'!$Q$7:$Q$210,"Customer Connection")</f>
        <v>0</v>
      </c>
      <c r="N789" s="32">
        <f>SUMIFS('Capex forecast'!M$7:M$210,'Capex forecast'!$T$7:$T$210,'Allocation of site-spec costs'!$B789,'Capex forecast'!$S$7:$S$210,'Allocation of site-spec costs'!$D789,'Capex forecast'!$Q$7:$Q$210,"Customer Connection")</f>
        <v>0</v>
      </c>
      <c r="O789" s="32">
        <f>SUMIFS('Capex forecast'!N$7:N$210,'Capex forecast'!$T$7:$T$210,'Allocation of site-spec costs'!$B789,'Capex forecast'!$S$7:$S$210,'Allocation of site-spec costs'!$D789,'Capex forecast'!$Q$7:$Q$210,"Customer Connection")</f>
        <v>0</v>
      </c>
      <c r="Q789" s="6" t="s">
        <v>122</v>
      </c>
      <c r="R789" s="6" t="str">
        <f>INDEX('Raw demand forecast'!$M$7:$M$5830,MATCH($Q789,'Raw demand forecast'!$B$7:$B$5830,0))</f>
        <v>No</v>
      </c>
      <c r="S789" s="6" t="str">
        <f>IF(COUNTIF($Q$93:Q789,$B789) = 1, "LV", IF(COUNTIF($Q$93:Q789,$B789) = 2, "HV", "ST"))</f>
        <v>ST</v>
      </c>
      <c r="T789" s="6" t="str">
        <f>INDEX('Demand forecast and growth rate'!$E$7:$E$273,MATCH($Q789,'Demand forecast and growth rate'!$B$7:$B$273,0))</f>
        <v>Steady/falling</v>
      </c>
      <c r="U789" s="32">
        <f>SUMIFS('Capex forecast'!E$7:E$210,'Capex forecast'!$T$7:$T$210,$Q789,'Capex forecast'!$S$7:$S$210,$S789,'Capex forecast'!$Q$7:$Q$210,"Augex")</f>
        <v>300000</v>
      </c>
      <c r="V789" s="32">
        <f>SUMIFS('Capex forecast'!F$7:F$210,'Capex forecast'!$T$7:$T$210,$Q789,'Capex forecast'!$S$7:$S$210,$S789,'Capex forecast'!$Q$7:$Q$210,"Augex")</f>
        <v>0</v>
      </c>
      <c r="W789" s="32">
        <f>SUMIFS('Capex forecast'!G$7:G$210,'Capex forecast'!$T$7:$T$210,$Q789,'Capex forecast'!$S$7:$S$210,$S789,'Capex forecast'!$Q$7:$Q$210,"Augex")</f>
        <v>0</v>
      </c>
      <c r="X789" s="32">
        <f>SUMIFS('Capex forecast'!H$7:H$210,'Capex forecast'!$T$7:$T$210,$Q789,'Capex forecast'!$S$7:$S$210,$S789,'Capex forecast'!$Q$7:$Q$210,"Augex")</f>
        <v>0</v>
      </c>
      <c r="Y789" s="32">
        <f>SUMIFS('Capex forecast'!I$7:I$210,'Capex forecast'!$T$7:$T$210,$Q789,'Capex forecast'!$S$7:$S$210,$S789,'Capex forecast'!$Q$7:$Q$210,"Augex")</f>
        <v>0</v>
      </c>
      <c r="Z789" s="32">
        <f>SUMIFS('Capex forecast'!J$7:J$210,'Capex forecast'!$T$7:$T$210,$Q789,'Capex forecast'!$S$7:$S$210,$S789,'Capex forecast'!$Q$7:$Q$210,"Augex")</f>
        <v>0</v>
      </c>
      <c r="AA789" s="32">
        <f>SUMIFS('Capex forecast'!K$7:K$210,'Capex forecast'!$T$7:$T$210,$Q789,'Capex forecast'!$S$7:$S$210,$S789,'Capex forecast'!$Q$7:$Q$210,"Augex")</f>
        <v>0</v>
      </c>
      <c r="AB789" s="32">
        <f>SUMIFS('Capex forecast'!L$7:L$210,'Capex forecast'!$T$7:$T$210,$Q789,'Capex forecast'!$S$7:$S$210,$S789,'Capex forecast'!$Q$7:$Q$210,"Augex")</f>
        <v>0</v>
      </c>
      <c r="AC789" s="32">
        <f>SUMIFS('Capex forecast'!M$7:M$210,'Capex forecast'!$T$7:$T$210,$Q789,'Capex forecast'!$S$7:$S$210,$S789,'Capex forecast'!$Q$7:$Q$210,"Augex")</f>
        <v>0</v>
      </c>
      <c r="AD789" s="32">
        <f>SUMIFS('Capex forecast'!N$7:N$210,'Capex forecast'!$T$7:$T$210,$Q789,'Capex forecast'!$S$7:$S$210,$S789,'Capex forecast'!$Q$7:$Q$210,"Augex")</f>
        <v>0</v>
      </c>
      <c r="AF789" s="6" t="s">
        <v>122</v>
      </c>
      <c r="AG789" s="6" t="str">
        <f>INDEX('Raw demand forecast'!$M$7:$M$5830,MATCH($Q789,'Raw demand forecast'!$B$7:$B$5830,0))</f>
        <v>No</v>
      </c>
      <c r="AH789" s="6" t="str">
        <f>IF(COUNTIF($AF$93:AF789,$B789) = 1, "LV", IF(COUNTIF($AF$93:AF789,$B789) = 2, "HV", "ST"))</f>
        <v>ST</v>
      </c>
      <c r="AI789" s="6" t="str">
        <f>INDEX('Demand forecast and growth rate'!$E$7:$E$273,MATCH($Q789,'Demand forecast and growth rate'!$B$7:$B$273,0))</f>
        <v>Steady/falling</v>
      </c>
      <c r="AJ789" s="53">
        <f>SUMIFS('Capex forecast'!E$7:E$210,'Capex forecast'!$T$7:$T$210,$AF789,'Capex forecast'!$S$7:$S$210,$AH789,'Capex forecast'!$Q$7:$Q$210,"Repex")</f>
        <v>0</v>
      </c>
      <c r="AK789" s="53">
        <f>SUMIFS('Capex forecast'!F$7:F$210,'Capex forecast'!$T$7:$T$210,$AF789,'Capex forecast'!$S$7:$S$210,$AH789,'Capex forecast'!$Q$7:$Q$210,"Repex")</f>
        <v>0</v>
      </c>
      <c r="AL789" s="53">
        <f>SUMIFS('Capex forecast'!G$7:G$210,'Capex forecast'!$T$7:$T$210,$AF789,'Capex forecast'!$S$7:$S$210,$AH789,'Capex forecast'!$Q$7:$Q$210,"Repex")</f>
        <v>0</v>
      </c>
      <c r="AM789" s="53">
        <f>SUMIFS('Capex forecast'!H$7:H$210,'Capex forecast'!$T$7:$T$210,$AF789,'Capex forecast'!$S$7:$S$210,$AH789,'Capex forecast'!$Q$7:$Q$210,"Repex")</f>
        <v>0</v>
      </c>
      <c r="AN789" s="53">
        <f>SUMIFS('Capex forecast'!I$7:I$210,'Capex forecast'!$T$7:$T$210,$AF789,'Capex forecast'!$S$7:$S$210,$AH789,'Capex forecast'!$Q$7:$Q$210,"Repex")</f>
        <v>0</v>
      </c>
      <c r="AO789" s="53">
        <f>SUMIFS('Capex forecast'!J$7:J$210,'Capex forecast'!$T$7:$T$210,$AF789,'Capex forecast'!$S$7:$S$210,$AH789,'Capex forecast'!$Q$7:$Q$210,"Repex")</f>
        <v>0</v>
      </c>
      <c r="AP789" s="53">
        <f>SUMIFS('Capex forecast'!K$7:K$210,'Capex forecast'!$T$7:$T$210,$AF789,'Capex forecast'!$S$7:$S$210,$AH789,'Capex forecast'!$Q$7:$Q$210,"Repex")</f>
        <v>0</v>
      </c>
      <c r="AQ789" s="53">
        <f>SUMIFS('Capex forecast'!L$7:L$210,'Capex forecast'!$T$7:$T$210,$AF789,'Capex forecast'!$S$7:$S$210,$AH789,'Capex forecast'!$Q$7:$Q$210,"Repex")</f>
        <v>0</v>
      </c>
      <c r="AR789" s="53">
        <f>SUMIFS('Capex forecast'!M$7:M$210,'Capex forecast'!$T$7:$T$210,$AF789,'Capex forecast'!$S$7:$S$210,$AH789,'Capex forecast'!$Q$7:$Q$210,"Repex")</f>
        <v>0</v>
      </c>
      <c r="AS789" s="53">
        <f>SUMIFS('Capex forecast'!N$7:N$210,'Capex forecast'!$T$7:$T$210,$AF789,'Capex forecast'!$S$7:$S$210,$AH789,'Capex forecast'!$Q$7:$Q$210,"Repex")</f>
        <v>0</v>
      </c>
    </row>
    <row r="790" spans="2:45" ht="15">
      <c r="B790" s="6" t="s">
        <v>161</v>
      </c>
      <c r="C790" s="6" t="str">
        <f>INDEX('Raw demand forecast'!$M$7:$M$5830,MATCH($B790,'Raw demand forecast'!$B$7:$B$5830,0))</f>
        <v>No</v>
      </c>
      <c r="D790" s="6" t="str">
        <f>IF(COUNTIF($B$93:B790,$B790) = 1, "LV", IF(COUNTIF($B$93:B790,$B790) = 2, "HV", "ST"))</f>
        <v>ST</v>
      </c>
      <c r="E790" s="6" t="str">
        <f>INDEX('Demand forecast and growth rate'!$E$7:$E$273,MATCH($B790,'Demand forecast and growth rate'!$B$7:$B$273,0))</f>
        <v>Steady/falling</v>
      </c>
      <c r="F790" s="32">
        <f>SUMIFS('Capex forecast'!E$7:E$210,'Capex forecast'!$T$7:$T$210,'Allocation of site-spec costs'!$B790,'Capex forecast'!$S$7:$S$210,'Allocation of site-spec costs'!$D790,'Capex forecast'!$Q$7:$Q$210,"Customer Connection")</f>
        <v>0</v>
      </c>
      <c r="G790" s="32">
        <f>SUMIFS('Capex forecast'!F$7:F$210,'Capex forecast'!$T$7:$T$210,'Allocation of site-spec costs'!$B790,'Capex forecast'!$S$7:$S$210,'Allocation of site-spec costs'!$D790,'Capex forecast'!$Q$7:$Q$210,"Customer Connection")</f>
        <v>0</v>
      </c>
      <c r="H790" s="32">
        <f>SUMIFS('Capex forecast'!G$7:G$210,'Capex forecast'!$T$7:$T$210,'Allocation of site-spec costs'!$B790,'Capex forecast'!$S$7:$S$210,'Allocation of site-spec costs'!$D790,'Capex forecast'!$Q$7:$Q$210,"Customer Connection")</f>
        <v>0</v>
      </c>
      <c r="I790" s="32">
        <f>SUMIFS('Capex forecast'!H$7:H$210,'Capex forecast'!$T$7:$T$210,'Allocation of site-spec costs'!$B790,'Capex forecast'!$S$7:$S$210,'Allocation of site-spec costs'!$D790,'Capex forecast'!$Q$7:$Q$210,"Customer Connection")</f>
        <v>0</v>
      </c>
      <c r="J790" s="32">
        <f>SUMIFS('Capex forecast'!I$7:I$210,'Capex forecast'!$T$7:$T$210,'Allocation of site-spec costs'!$B790,'Capex forecast'!$S$7:$S$210,'Allocation of site-spec costs'!$D790,'Capex forecast'!$Q$7:$Q$210,"Customer Connection")</f>
        <v>0</v>
      </c>
      <c r="K790" s="32">
        <f>SUMIFS('Capex forecast'!J$7:J$210,'Capex forecast'!$T$7:$T$210,'Allocation of site-spec costs'!$B790,'Capex forecast'!$S$7:$S$210,'Allocation of site-spec costs'!$D790,'Capex forecast'!$Q$7:$Q$210,"Customer Connection")</f>
        <v>0</v>
      </c>
      <c r="L790" s="32">
        <f>SUMIFS('Capex forecast'!K$7:K$210,'Capex forecast'!$T$7:$T$210,'Allocation of site-spec costs'!$B790,'Capex forecast'!$S$7:$S$210,'Allocation of site-spec costs'!$D790,'Capex forecast'!$Q$7:$Q$210,"Customer Connection")</f>
        <v>0</v>
      </c>
      <c r="M790" s="32">
        <f>SUMIFS('Capex forecast'!L$7:L$210,'Capex forecast'!$T$7:$T$210,'Allocation of site-spec costs'!$B790,'Capex forecast'!$S$7:$S$210,'Allocation of site-spec costs'!$D790,'Capex forecast'!$Q$7:$Q$210,"Customer Connection")</f>
        <v>0</v>
      </c>
      <c r="N790" s="32">
        <f>SUMIFS('Capex forecast'!M$7:M$210,'Capex forecast'!$T$7:$T$210,'Allocation of site-spec costs'!$B790,'Capex forecast'!$S$7:$S$210,'Allocation of site-spec costs'!$D790,'Capex forecast'!$Q$7:$Q$210,"Customer Connection")</f>
        <v>0</v>
      </c>
      <c r="O790" s="32">
        <f>SUMIFS('Capex forecast'!N$7:N$210,'Capex forecast'!$T$7:$T$210,'Allocation of site-spec costs'!$B790,'Capex forecast'!$S$7:$S$210,'Allocation of site-spec costs'!$D790,'Capex forecast'!$Q$7:$Q$210,"Customer Connection")</f>
        <v>0</v>
      </c>
      <c r="Q790" s="6" t="s">
        <v>161</v>
      </c>
      <c r="R790" s="6" t="str">
        <f>INDEX('Raw demand forecast'!$M$7:$M$5830,MATCH($Q790,'Raw demand forecast'!$B$7:$B$5830,0))</f>
        <v>No</v>
      </c>
      <c r="S790" s="6" t="str">
        <f>IF(COUNTIF($Q$93:Q790,$B790) = 1, "LV", IF(COUNTIF($Q$93:Q790,$B790) = 2, "HV", "ST"))</f>
        <v>ST</v>
      </c>
      <c r="T790" s="6" t="str">
        <f>INDEX('Demand forecast and growth rate'!$E$7:$E$273,MATCH($Q790,'Demand forecast and growth rate'!$B$7:$B$273,0))</f>
        <v>Steady/falling</v>
      </c>
      <c r="U790" s="32">
        <f>SUMIFS('Capex forecast'!E$7:E$210,'Capex forecast'!$T$7:$T$210,$Q790,'Capex forecast'!$S$7:$S$210,$S790,'Capex forecast'!$Q$7:$Q$210,"Augex")</f>
        <v>0</v>
      </c>
      <c r="V790" s="32">
        <f>SUMIFS('Capex forecast'!F$7:F$210,'Capex forecast'!$T$7:$T$210,$Q790,'Capex forecast'!$S$7:$S$210,$S790,'Capex forecast'!$Q$7:$Q$210,"Augex")</f>
        <v>0</v>
      </c>
      <c r="W790" s="32">
        <f>SUMIFS('Capex forecast'!G$7:G$210,'Capex forecast'!$T$7:$T$210,$Q790,'Capex forecast'!$S$7:$S$210,$S790,'Capex forecast'!$Q$7:$Q$210,"Augex")</f>
        <v>0</v>
      </c>
      <c r="X790" s="32">
        <f>SUMIFS('Capex forecast'!H$7:H$210,'Capex forecast'!$T$7:$T$210,$Q790,'Capex forecast'!$S$7:$S$210,$S790,'Capex forecast'!$Q$7:$Q$210,"Augex")</f>
        <v>0</v>
      </c>
      <c r="Y790" s="32">
        <f>SUMIFS('Capex forecast'!I$7:I$210,'Capex forecast'!$T$7:$T$210,$Q790,'Capex forecast'!$S$7:$S$210,$S790,'Capex forecast'!$Q$7:$Q$210,"Augex")</f>
        <v>0</v>
      </c>
      <c r="Z790" s="32">
        <f>SUMIFS('Capex forecast'!J$7:J$210,'Capex forecast'!$T$7:$T$210,$Q790,'Capex forecast'!$S$7:$S$210,$S790,'Capex forecast'!$Q$7:$Q$210,"Augex")</f>
        <v>0</v>
      </c>
      <c r="AA790" s="32">
        <f>SUMIFS('Capex forecast'!K$7:K$210,'Capex forecast'!$T$7:$T$210,$Q790,'Capex forecast'!$S$7:$S$210,$S790,'Capex forecast'!$Q$7:$Q$210,"Augex")</f>
        <v>0</v>
      </c>
      <c r="AB790" s="32">
        <f>SUMIFS('Capex forecast'!L$7:L$210,'Capex forecast'!$T$7:$T$210,$Q790,'Capex forecast'!$S$7:$S$210,$S790,'Capex forecast'!$Q$7:$Q$210,"Augex")</f>
        <v>0</v>
      </c>
      <c r="AC790" s="32">
        <f>SUMIFS('Capex forecast'!M$7:M$210,'Capex forecast'!$T$7:$T$210,$Q790,'Capex forecast'!$S$7:$S$210,$S790,'Capex forecast'!$Q$7:$Q$210,"Augex")</f>
        <v>0</v>
      </c>
      <c r="AD790" s="32">
        <f>SUMIFS('Capex forecast'!N$7:N$210,'Capex forecast'!$T$7:$T$210,$Q790,'Capex forecast'!$S$7:$S$210,$S790,'Capex forecast'!$Q$7:$Q$210,"Augex")</f>
        <v>0</v>
      </c>
      <c r="AF790" s="6" t="s">
        <v>161</v>
      </c>
      <c r="AG790" s="6" t="str">
        <f>INDEX('Raw demand forecast'!$M$7:$M$5830,MATCH($Q790,'Raw demand forecast'!$B$7:$B$5830,0))</f>
        <v>No</v>
      </c>
      <c r="AH790" s="6" t="str">
        <f>IF(COUNTIF($AF$93:AF790,$B790) = 1, "LV", IF(COUNTIF($AF$93:AF790,$B790) = 2, "HV", "ST"))</f>
        <v>ST</v>
      </c>
      <c r="AI790" s="6" t="str">
        <f>INDEX('Demand forecast and growth rate'!$E$7:$E$273,MATCH($Q790,'Demand forecast and growth rate'!$B$7:$B$273,0))</f>
        <v>Steady/falling</v>
      </c>
      <c r="AJ790" s="53">
        <f>SUMIFS('Capex forecast'!E$7:E$210,'Capex forecast'!$T$7:$T$210,$AF790,'Capex forecast'!$S$7:$S$210,$AH790,'Capex forecast'!$Q$7:$Q$210,"Repex")</f>
        <v>0</v>
      </c>
      <c r="AK790" s="53">
        <f>SUMIFS('Capex forecast'!F$7:F$210,'Capex forecast'!$T$7:$T$210,$AF790,'Capex forecast'!$S$7:$S$210,$AH790,'Capex forecast'!$Q$7:$Q$210,"Repex")</f>
        <v>0</v>
      </c>
      <c r="AL790" s="53">
        <f>SUMIFS('Capex forecast'!G$7:G$210,'Capex forecast'!$T$7:$T$210,$AF790,'Capex forecast'!$S$7:$S$210,$AH790,'Capex forecast'!$Q$7:$Q$210,"Repex")</f>
        <v>0</v>
      </c>
      <c r="AM790" s="53">
        <f>SUMIFS('Capex forecast'!H$7:H$210,'Capex forecast'!$T$7:$T$210,$AF790,'Capex forecast'!$S$7:$S$210,$AH790,'Capex forecast'!$Q$7:$Q$210,"Repex")</f>
        <v>0</v>
      </c>
      <c r="AN790" s="53">
        <f>SUMIFS('Capex forecast'!I$7:I$210,'Capex forecast'!$T$7:$T$210,$AF790,'Capex forecast'!$S$7:$S$210,$AH790,'Capex forecast'!$Q$7:$Q$210,"Repex")</f>
        <v>0</v>
      </c>
      <c r="AO790" s="53">
        <f>SUMIFS('Capex forecast'!J$7:J$210,'Capex forecast'!$T$7:$T$210,$AF790,'Capex forecast'!$S$7:$S$210,$AH790,'Capex forecast'!$Q$7:$Q$210,"Repex")</f>
        <v>0</v>
      </c>
      <c r="AP790" s="53">
        <f>SUMIFS('Capex forecast'!K$7:K$210,'Capex forecast'!$T$7:$T$210,$AF790,'Capex forecast'!$S$7:$S$210,$AH790,'Capex forecast'!$Q$7:$Q$210,"Repex")</f>
        <v>0</v>
      </c>
      <c r="AQ790" s="53">
        <f>SUMIFS('Capex forecast'!L$7:L$210,'Capex forecast'!$T$7:$T$210,$AF790,'Capex forecast'!$S$7:$S$210,$AH790,'Capex forecast'!$Q$7:$Q$210,"Repex")</f>
        <v>0</v>
      </c>
      <c r="AR790" s="53">
        <f>SUMIFS('Capex forecast'!M$7:M$210,'Capex forecast'!$T$7:$T$210,$AF790,'Capex forecast'!$S$7:$S$210,$AH790,'Capex forecast'!$Q$7:$Q$210,"Repex")</f>
        <v>0</v>
      </c>
      <c r="AS790" s="53">
        <f>SUMIFS('Capex forecast'!N$7:N$210,'Capex forecast'!$T$7:$T$210,$AF790,'Capex forecast'!$S$7:$S$210,$AH790,'Capex forecast'!$Q$7:$Q$210,"Repex")</f>
        <v>0</v>
      </c>
    </row>
    <row r="791" spans="2:45" ht="15">
      <c r="B791" s="6" t="s">
        <v>181</v>
      </c>
      <c r="C791" s="6" t="str">
        <f>INDEX('Raw demand forecast'!$M$7:$M$5830,MATCH($B791,'Raw demand forecast'!$B$7:$B$5830,0))</f>
        <v>No</v>
      </c>
      <c r="D791" s="6" t="str">
        <f>IF(COUNTIF($B$93:B791,$B791) = 1, "LV", IF(COUNTIF($B$93:B791,$B791) = 2, "HV", "ST"))</f>
        <v>ST</v>
      </c>
      <c r="E791" s="6" t="str">
        <f>INDEX('Demand forecast and growth rate'!$E$7:$E$273,MATCH($B791,'Demand forecast and growth rate'!$B$7:$B$273,0))</f>
        <v>Steady/falling</v>
      </c>
      <c r="F791" s="32">
        <f>SUMIFS('Capex forecast'!E$7:E$210,'Capex forecast'!$T$7:$T$210,'Allocation of site-spec costs'!$B791,'Capex forecast'!$S$7:$S$210,'Allocation of site-spec costs'!$D791,'Capex forecast'!$Q$7:$Q$210,"Customer Connection")</f>
        <v>0</v>
      </c>
      <c r="G791" s="32">
        <f>SUMIFS('Capex forecast'!F$7:F$210,'Capex forecast'!$T$7:$T$210,'Allocation of site-spec costs'!$B791,'Capex forecast'!$S$7:$S$210,'Allocation of site-spec costs'!$D791,'Capex forecast'!$Q$7:$Q$210,"Customer Connection")</f>
        <v>0</v>
      </c>
      <c r="H791" s="32">
        <f>SUMIFS('Capex forecast'!G$7:G$210,'Capex forecast'!$T$7:$T$210,'Allocation of site-spec costs'!$B791,'Capex forecast'!$S$7:$S$210,'Allocation of site-spec costs'!$D791,'Capex forecast'!$Q$7:$Q$210,"Customer Connection")</f>
        <v>0</v>
      </c>
      <c r="I791" s="32">
        <f>SUMIFS('Capex forecast'!H$7:H$210,'Capex forecast'!$T$7:$T$210,'Allocation of site-spec costs'!$B791,'Capex forecast'!$S$7:$S$210,'Allocation of site-spec costs'!$D791,'Capex forecast'!$Q$7:$Q$210,"Customer Connection")</f>
        <v>0</v>
      </c>
      <c r="J791" s="32">
        <f>SUMIFS('Capex forecast'!I$7:I$210,'Capex forecast'!$T$7:$T$210,'Allocation of site-spec costs'!$B791,'Capex forecast'!$S$7:$S$210,'Allocation of site-spec costs'!$D791,'Capex forecast'!$Q$7:$Q$210,"Customer Connection")</f>
        <v>0</v>
      </c>
      <c r="K791" s="32">
        <f>SUMIFS('Capex forecast'!J$7:J$210,'Capex forecast'!$T$7:$T$210,'Allocation of site-spec costs'!$B791,'Capex forecast'!$S$7:$S$210,'Allocation of site-spec costs'!$D791,'Capex forecast'!$Q$7:$Q$210,"Customer Connection")</f>
        <v>0</v>
      </c>
      <c r="L791" s="32">
        <f>SUMIFS('Capex forecast'!K$7:K$210,'Capex forecast'!$T$7:$T$210,'Allocation of site-spec costs'!$B791,'Capex forecast'!$S$7:$S$210,'Allocation of site-spec costs'!$D791,'Capex forecast'!$Q$7:$Q$210,"Customer Connection")</f>
        <v>0</v>
      </c>
      <c r="M791" s="32">
        <f>SUMIFS('Capex forecast'!L$7:L$210,'Capex forecast'!$T$7:$T$210,'Allocation of site-spec costs'!$B791,'Capex forecast'!$S$7:$S$210,'Allocation of site-spec costs'!$D791,'Capex forecast'!$Q$7:$Q$210,"Customer Connection")</f>
        <v>0</v>
      </c>
      <c r="N791" s="32">
        <f>SUMIFS('Capex forecast'!M$7:M$210,'Capex forecast'!$T$7:$T$210,'Allocation of site-spec costs'!$B791,'Capex forecast'!$S$7:$S$210,'Allocation of site-spec costs'!$D791,'Capex forecast'!$Q$7:$Q$210,"Customer Connection")</f>
        <v>0</v>
      </c>
      <c r="O791" s="32">
        <f>SUMIFS('Capex forecast'!N$7:N$210,'Capex forecast'!$T$7:$T$210,'Allocation of site-spec costs'!$B791,'Capex forecast'!$S$7:$S$210,'Allocation of site-spec costs'!$D791,'Capex forecast'!$Q$7:$Q$210,"Customer Connection")</f>
        <v>0</v>
      </c>
      <c r="Q791" s="6" t="s">
        <v>181</v>
      </c>
      <c r="R791" s="6" t="str">
        <f>INDEX('Raw demand forecast'!$M$7:$M$5830,MATCH($Q791,'Raw demand forecast'!$B$7:$B$5830,0))</f>
        <v>No</v>
      </c>
      <c r="S791" s="6" t="str">
        <f>IF(COUNTIF($Q$93:Q791,$B791) = 1, "LV", IF(COUNTIF($Q$93:Q791,$B791) = 2, "HV", "ST"))</f>
        <v>ST</v>
      </c>
      <c r="T791" s="6" t="str">
        <f>INDEX('Demand forecast and growth rate'!$E$7:$E$273,MATCH($Q791,'Demand forecast and growth rate'!$B$7:$B$273,0))</f>
        <v>Steady/falling</v>
      </c>
      <c r="U791" s="32">
        <f>SUMIFS('Capex forecast'!E$7:E$210,'Capex forecast'!$T$7:$T$210,$Q791,'Capex forecast'!$S$7:$S$210,$S791,'Capex forecast'!$Q$7:$Q$210,"Augex")</f>
        <v>0</v>
      </c>
      <c r="V791" s="32">
        <f>SUMIFS('Capex forecast'!F$7:F$210,'Capex forecast'!$T$7:$T$210,$Q791,'Capex forecast'!$S$7:$S$210,$S791,'Capex forecast'!$Q$7:$Q$210,"Augex")</f>
        <v>0</v>
      </c>
      <c r="W791" s="32">
        <f>SUMIFS('Capex forecast'!G$7:G$210,'Capex forecast'!$T$7:$T$210,$Q791,'Capex forecast'!$S$7:$S$210,$S791,'Capex forecast'!$Q$7:$Q$210,"Augex")</f>
        <v>0</v>
      </c>
      <c r="X791" s="32">
        <f>SUMIFS('Capex forecast'!H$7:H$210,'Capex forecast'!$T$7:$T$210,$Q791,'Capex forecast'!$S$7:$S$210,$S791,'Capex forecast'!$Q$7:$Q$210,"Augex")</f>
        <v>0</v>
      </c>
      <c r="Y791" s="32">
        <f>SUMIFS('Capex forecast'!I$7:I$210,'Capex forecast'!$T$7:$T$210,$Q791,'Capex forecast'!$S$7:$S$210,$S791,'Capex forecast'!$Q$7:$Q$210,"Augex")</f>
        <v>0</v>
      </c>
      <c r="Z791" s="32">
        <f>SUMIFS('Capex forecast'!J$7:J$210,'Capex forecast'!$T$7:$T$210,$Q791,'Capex forecast'!$S$7:$S$210,$S791,'Capex forecast'!$Q$7:$Q$210,"Augex")</f>
        <v>0</v>
      </c>
      <c r="AA791" s="32">
        <f>SUMIFS('Capex forecast'!K$7:K$210,'Capex forecast'!$T$7:$T$210,$Q791,'Capex forecast'!$S$7:$S$210,$S791,'Capex forecast'!$Q$7:$Q$210,"Augex")</f>
        <v>0</v>
      </c>
      <c r="AB791" s="32">
        <f>SUMIFS('Capex forecast'!L$7:L$210,'Capex forecast'!$T$7:$T$210,$Q791,'Capex forecast'!$S$7:$S$210,$S791,'Capex forecast'!$Q$7:$Q$210,"Augex")</f>
        <v>0</v>
      </c>
      <c r="AC791" s="32">
        <f>SUMIFS('Capex forecast'!M$7:M$210,'Capex forecast'!$T$7:$T$210,$Q791,'Capex forecast'!$S$7:$S$210,$S791,'Capex forecast'!$Q$7:$Q$210,"Augex")</f>
        <v>0</v>
      </c>
      <c r="AD791" s="32">
        <f>SUMIFS('Capex forecast'!N$7:N$210,'Capex forecast'!$T$7:$T$210,$Q791,'Capex forecast'!$S$7:$S$210,$S791,'Capex forecast'!$Q$7:$Q$210,"Augex")</f>
        <v>0</v>
      </c>
      <c r="AF791" s="6" t="s">
        <v>181</v>
      </c>
      <c r="AG791" s="6" t="str">
        <f>INDEX('Raw demand forecast'!$M$7:$M$5830,MATCH($Q791,'Raw demand forecast'!$B$7:$B$5830,0))</f>
        <v>No</v>
      </c>
      <c r="AH791" s="6" t="str">
        <f>IF(COUNTIF($AF$93:AF791,$B791) = 1, "LV", IF(COUNTIF($AF$93:AF791,$B791) = 2, "HV", "ST"))</f>
        <v>ST</v>
      </c>
      <c r="AI791" s="6" t="str">
        <f>INDEX('Demand forecast and growth rate'!$E$7:$E$273,MATCH($Q791,'Demand forecast and growth rate'!$B$7:$B$273,0))</f>
        <v>Steady/falling</v>
      </c>
      <c r="AJ791" s="53">
        <f>SUMIFS('Capex forecast'!E$7:E$210,'Capex forecast'!$T$7:$T$210,$AF791,'Capex forecast'!$S$7:$S$210,$AH791,'Capex forecast'!$Q$7:$Q$210,"Repex")</f>
        <v>0</v>
      </c>
      <c r="AK791" s="53">
        <f>SUMIFS('Capex forecast'!F$7:F$210,'Capex forecast'!$T$7:$T$210,$AF791,'Capex forecast'!$S$7:$S$210,$AH791,'Capex forecast'!$Q$7:$Q$210,"Repex")</f>
        <v>0</v>
      </c>
      <c r="AL791" s="53">
        <f>SUMIFS('Capex forecast'!G$7:G$210,'Capex forecast'!$T$7:$T$210,$AF791,'Capex forecast'!$S$7:$S$210,$AH791,'Capex forecast'!$Q$7:$Q$210,"Repex")</f>
        <v>0</v>
      </c>
      <c r="AM791" s="53">
        <f>SUMIFS('Capex forecast'!H$7:H$210,'Capex forecast'!$T$7:$T$210,$AF791,'Capex forecast'!$S$7:$S$210,$AH791,'Capex forecast'!$Q$7:$Q$210,"Repex")</f>
        <v>0</v>
      </c>
      <c r="AN791" s="53">
        <f>SUMIFS('Capex forecast'!I$7:I$210,'Capex forecast'!$T$7:$T$210,$AF791,'Capex forecast'!$S$7:$S$210,$AH791,'Capex forecast'!$Q$7:$Q$210,"Repex")</f>
        <v>0</v>
      </c>
      <c r="AO791" s="53">
        <f>SUMIFS('Capex forecast'!J$7:J$210,'Capex forecast'!$T$7:$T$210,$AF791,'Capex forecast'!$S$7:$S$210,$AH791,'Capex forecast'!$Q$7:$Q$210,"Repex")</f>
        <v>0</v>
      </c>
      <c r="AP791" s="53">
        <f>SUMIFS('Capex forecast'!K$7:K$210,'Capex forecast'!$T$7:$T$210,$AF791,'Capex forecast'!$S$7:$S$210,$AH791,'Capex forecast'!$Q$7:$Q$210,"Repex")</f>
        <v>0</v>
      </c>
      <c r="AQ791" s="53">
        <f>SUMIFS('Capex forecast'!L$7:L$210,'Capex forecast'!$T$7:$T$210,$AF791,'Capex forecast'!$S$7:$S$210,$AH791,'Capex forecast'!$Q$7:$Q$210,"Repex")</f>
        <v>0</v>
      </c>
      <c r="AR791" s="53">
        <f>SUMIFS('Capex forecast'!M$7:M$210,'Capex forecast'!$T$7:$T$210,$AF791,'Capex forecast'!$S$7:$S$210,$AH791,'Capex forecast'!$Q$7:$Q$210,"Repex")</f>
        <v>0</v>
      </c>
      <c r="AS791" s="53">
        <f>SUMIFS('Capex forecast'!N$7:N$210,'Capex forecast'!$T$7:$T$210,$AF791,'Capex forecast'!$S$7:$S$210,$AH791,'Capex forecast'!$Q$7:$Q$210,"Repex")</f>
        <v>0</v>
      </c>
    </row>
    <row r="792" spans="2:45" ht="15">
      <c r="B792" s="6" t="s">
        <v>565</v>
      </c>
      <c r="C792" s="6" t="str">
        <f>INDEX('Raw demand forecast'!$M$7:$M$5830,MATCH($B792,'Raw demand forecast'!$B$7:$B$5830,0))</f>
        <v>Yes</v>
      </c>
      <c r="D792" s="6" t="str">
        <f>IF(COUNTIF($B$93:B792,$B792) = 1, "LV", IF(COUNTIF($B$93:B792,$B792) = 2, "HV", "ST"))</f>
        <v>ST</v>
      </c>
      <c r="E792" s="6" t="str">
        <f>INDEX('Demand forecast and growth rate'!$E$7:$E$273,MATCH($B792,'Demand forecast and growth rate'!$B$7:$B$273,0))</f>
        <v>Steady/falling</v>
      </c>
      <c r="F792" s="32">
        <f>SUMIFS('Capex forecast'!E$7:E$210,'Capex forecast'!$T$7:$T$210,'Allocation of site-spec costs'!$B792,'Capex forecast'!$S$7:$S$210,'Allocation of site-spec costs'!$D792,'Capex forecast'!$Q$7:$Q$210,"Customer Connection")</f>
        <v>0</v>
      </c>
      <c r="G792" s="32">
        <f>SUMIFS('Capex forecast'!F$7:F$210,'Capex forecast'!$T$7:$T$210,'Allocation of site-spec costs'!$B792,'Capex forecast'!$S$7:$S$210,'Allocation of site-spec costs'!$D792,'Capex forecast'!$Q$7:$Q$210,"Customer Connection")</f>
        <v>0</v>
      </c>
      <c r="H792" s="32">
        <f>SUMIFS('Capex forecast'!G$7:G$210,'Capex forecast'!$T$7:$T$210,'Allocation of site-spec costs'!$B792,'Capex forecast'!$S$7:$S$210,'Allocation of site-spec costs'!$D792,'Capex forecast'!$Q$7:$Q$210,"Customer Connection")</f>
        <v>0</v>
      </c>
      <c r="I792" s="32">
        <f>SUMIFS('Capex forecast'!H$7:H$210,'Capex forecast'!$T$7:$T$210,'Allocation of site-spec costs'!$B792,'Capex forecast'!$S$7:$S$210,'Allocation of site-spec costs'!$D792,'Capex forecast'!$Q$7:$Q$210,"Customer Connection")</f>
        <v>0</v>
      </c>
      <c r="J792" s="32">
        <f>SUMIFS('Capex forecast'!I$7:I$210,'Capex forecast'!$T$7:$T$210,'Allocation of site-spec costs'!$B792,'Capex forecast'!$S$7:$S$210,'Allocation of site-spec costs'!$D792,'Capex forecast'!$Q$7:$Q$210,"Customer Connection")</f>
        <v>0</v>
      </c>
      <c r="K792" s="32">
        <f>SUMIFS('Capex forecast'!J$7:J$210,'Capex forecast'!$T$7:$T$210,'Allocation of site-spec costs'!$B792,'Capex forecast'!$S$7:$S$210,'Allocation of site-spec costs'!$D792,'Capex forecast'!$Q$7:$Q$210,"Customer Connection")</f>
        <v>0</v>
      </c>
      <c r="L792" s="32">
        <f>SUMIFS('Capex forecast'!K$7:K$210,'Capex forecast'!$T$7:$T$210,'Allocation of site-spec costs'!$B792,'Capex forecast'!$S$7:$S$210,'Allocation of site-spec costs'!$D792,'Capex forecast'!$Q$7:$Q$210,"Customer Connection")</f>
        <v>0</v>
      </c>
      <c r="M792" s="32">
        <f>SUMIFS('Capex forecast'!L$7:L$210,'Capex forecast'!$T$7:$T$210,'Allocation of site-spec costs'!$B792,'Capex forecast'!$S$7:$S$210,'Allocation of site-spec costs'!$D792,'Capex forecast'!$Q$7:$Q$210,"Customer Connection")</f>
        <v>0</v>
      </c>
      <c r="N792" s="32">
        <f>SUMIFS('Capex forecast'!M$7:M$210,'Capex forecast'!$T$7:$T$210,'Allocation of site-spec costs'!$B792,'Capex forecast'!$S$7:$S$210,'Allocation of site-spec costs'!$D792,'Capex forecast'!$Q$7:$Q$210,"Customer Connection")</f>
        <v>0</v>
      </c>
      <c r="O792" s="32">
        <f>SUMIFS('Capex forecast'!N$7:N$210,'Capex forecast'!$T$7:$T$210,'Allocation of site-spec costs'!$B792,'Capex forecast'!$S$7:$S$210,'Allocation of site-spec costs'!$D792,'Capex forecast'!$Q$7:$Q$210,"Customer Connection")</f>
        <v>0</v>
      </c>
      <c r="Q792" s="6" t="s">
        <v>565</v>
      </c>
      <c r="R792" s="6" t="str">
        <f>INDEX('Raw demand forecast'!$M$7:$M$5830,MATCH($Q792,'Raw demand forecast'!$B$7:$B$5830,0))</f>
        <v>Yes</v>
      </c>
      <c r="S792" s="6" t="str">
        <f>IF(COUNTIF($Q$93:Q792,$B792) = 1, "LV", IF(COUNTIF($Q$93:Q792,$B792) = 2, "HV", "ST"))</f>
        <v>ST</v>
      </c>
      <c r="T792" s="6" t="str">
        <f>INDEX('Demand forecast and growth rate'!$E$7:$E$273,MATCH($Q792,'Demand forecast and growth rate'!$B$7:$B$273,0))</f>
        <v>Steady/falling</v>
      </c>
      <c r="U792" s="32">
        <f>SUMIFS('Capex forecast'!E$7:E$210,'Capex forecast'!$T$7:$T$210,$Q792,'Capex forecast'!$S$7:$S$210,$S792,'Capex forecast'!$Q$7:$Q$210,"Augex")</f>
        <v>0</v>
      </c>
      <c r="V792" s="32">
        <f>SUMIFS('Capex forecast'!F$7:F$210,'Capex forecast'!$T$7:$T$210,$Q792,'Capex forecast'!$S$7:$S$210,$S792,'Capex forecast'!$Q$7:$Q$210,"Augex")</f>
        <v>0</v>
      </c>
      <c r="W792" s="32">
        <f>SUMIFS('Capex forecast'!G$7:G$210,'Capex forecast'!$T$7:$T$210,$Q792,'Capex forecast'!$S$7:$S$210,$S792,'Capex forecast'!$Q$7:$Q$210,"Augex")</f>
        <v>0</v>
      </c>
      <c r="X792" s="32">
        <f>SUMIFS('Capex forecast'!H$7:H$210,'Capex forecast'!$T$7:$T$210,$Q792,'Capex forecast'!$S$7:$S$210,$S792,'Capex forecast'!$Q$7:$Q$210,"Augex")</f>
        <v>0</v>
      </c>
      <c r="Y792" s="32">
        <f>SUMIFS('Capex forecast'!I$7:I$210,'Capex forecast'!$T$7:$T$210,$Q792,'Capex forecast'!$S$7:$S$210,$S792,'Capex forecast'!$Q$7:$Q$210,"Augex")</f>
        <v>0</v>
      </c>
      <c r="Z792" s="32">
        <f>SUMIFS('Capex forecast'!J$7:J$210,'Capex forecast'!$T$7:$T$210,$Q792,'Capex forecast'!$S$7:$S$210,$S792,'Capex forecast'!$Q$7:$Q$210,"Augex")</f>
        <v>0</v>
      </c>
      <c r="AA792" s="32">
        <f>SUMIFS('Capex forecast'!K$7:K$210,'Capex forecast'!$T$7:$T$210,$Q792,'Capex forecast'!$S$7:$S$210,$S792,'Capex forecast'!$Q$7:$Q$210,"Augex")</f>
        <v>0</v>
      </c>
      <c r="AB792" s="32">
        <f>SUMIFS('Capex forecast'!L$7:L$210,'Capex forecast'!$T$7:$T$210,$Q792,'Capex forecast'!$S$7:$S$210,$S792,'Capex forecast'!$Q$7:$Q$210,"Augex")</f>
        <v>0</v>
      </c>
      <c r="AC792" s="32">
        <f>SUMIFS('Capex forecast'!M$7:M$210,'Capex forecast'!$T$7:$T$210,$Q792,'Capex forecast'!$S$7:$S$210,$S792,'Capex forecast'!$Q$7:$Q$210,"Augex")</f>
        <v>0</v>
      </c>
      <c r="AD792" s="32">
        <f>SUMIFS('Capex forecast'!N$7:N$210,'Capex forecast'!$T$7:$T$210,$Q792,'Capex forecast'!$S$7:$S$210,$S792,'Capex forecast'!$Q$7:$Q$210,"Augex")</f>
        <v>0</v>
      </c>
      <c r="AF792" s="6" t="s">
        <v>565</v>
      </c>
      <c r="AG792" s="6" t="str">
        <f>INDEX('Raw demand forecast'!$M$7:$M$5830,MATCH($Q792,'Raw demand forecast'!$B$7:$B$5830,0))</f>
        <v>Yes</v>
      </c>
      <c r="AH792" s="6" t="str">
        <f>IF(COUNTIF($AF$93:AF792,$B792) = 1, "LV", IF(COUNTIF($AF$93:AF792,$B792) = 2, "HV", "ST"))</f>
        <v>ST</v>
      </c>
      <c r="AI792" s="6" t="str">
        <f>INDEX('Demand forecast and growth rate'!$E$7:$E$273,MATCH($Q792,'Demand forecast and growth rate'!$B$7:$B$273,0))</f>
        <v>Steady/falling</v>
      </c>
      <c r="AJ792" s="53">
        <f>SUMIFS('Capex forecast'!E$7:E$210,'Capex forecast'!$T$7:$T$210,$AF792,'Capex forecast'!$S$7:$S$210,$AH792,'Capex forecast'!$Q$7:$Q$210,"Repex")</f>
        <v>0</v>
      </c>
      <c r="AK792" s="53">
        <f>SUMIFS('Capex forecast'!F$7:F$210,'Capex forecast'!$T$7:$T$210,$AF792,'Capex forecast'!$S$7:$S$210,$AH792,'Capex forecast'!$Q$7:$Q$210,"Repex")</f>
        <v>0</v>
      </c>
      <c r="AL792" s="53">
        <f>SUMIFS('Capex forecast'!G$7:G$210,'Capex forecast'!$T$7:$T$210,$AF792,'Capex forecast'!$S$7:$S$210,$AH792,'Capex forecast'!$Q$7:$Q$210,"Repex")</f>
        <v>0</v>
      </c>
      <c r="AM792" s="53">
        <f>SUMIFS('Capex forecast'!H$7:H$210,'Capex forecast'!$T$7:$T$210,$AF792,'Capex forecast'!$S$7:$S$210,$AH792,'Capex forecast'!$Q$7:$Q$210,"Repex")</f>
        <v>0</v>
      </c>
      <c r="AN792" s="53">
        <f>SUMIFS('Capex forecast'!I$7:I$210,'Capex forecast'!$T$7:$T$210,$AF792,'Capex forecast'!$S$7:$S$210,$AH792,'Capex forecast'!$Q$7:$Q$210,"Repex")</f>
        <v>0</v>
      </c>
      <c r="AO792" s="53">
        <f>SUMIFS('Capex forecast'!J$7:J$210,'Capex forecast'!$T$7:$T$210,$AF792,'Capex forecast'!$S$7:$S$210,$AH792,'Capex forecast'!$Q$7:$Q$210,"Repex")</f>
        <v>0</v>
      </c>
      <c r="AP792" s="53">
        <f>SUMIFS('Capex forecast'!K$7:K$210,'Capex forecast'!$T$7:$T$210,$AF792,'Capex forecast'!$S$7:$S$210,$AH792,'Capex forecast'!$Q$7:$Q$210,"Repex")</f>
        <v>0</v>
      </c>
      <c r="AQ792" s="53">
        <f>SUMIFS('Capex forecast'!L$7:L$210,'Capex forecast'!$T$7:$T$210,$AF792,'Capex forecast'!$S$7:$S$210,$AH792,'Capex forecast'!$Q$7:$Q$210,"Repex")</f>
        <v>0</v>
      </c>
      <c r="AR792" s="53">
        <f>SUMIFS('Capex forecast'!M$7:M$210,'Capex forecast'!$T$7:$T$210,$AF792,'Capex forecast'!$S$7:$S$210,$AH792,'Capex forecast'!$Q$7:$Q$210,"Repex")</f>
        <v>0</v>
      </c>
      <c r="AS792" s="53">
        <f>SUMIFS('Capex forecast'!N$7:N$210,'Capex forecast'!$T$7:$T$210,$AF792,'Capex forecast'!$S$7:$S$210,$AH792,'Capex forecast'!$Q$7:$Q$210,"Repex")</f>
        <v>0</v>
      </c>
    </row>
    <row r="793" spans="2:45" ht="15">
      <c r="B793" s="6" t="s">
        <v>570</v>
      </c>
      <c r="C793" s="6" t="str">
        <f>INDEX('Raw demand forecast'!$M$7:$M$5830,MATCH($B793,'Raw demand forecast'!$B$7:$B$5830,0))</f>
        <v>Yes</v>
      </c>
      <c r="D793" s="6" t="str">
        <f>IF(COUNTIF($B$93:B793,$B793) = 1, "LV", IF(COUNTIF($B$93:B793,$B793) = 2, "HV", "ST"))</f>
        <v>ST</v>
      </c>
      <c r="E793" s="6" t="str">
        <f>INDEX('Demand forecast and growth rate'!$E$7:$E$273,MATCH($B793,'Demand forecast and growth rate'!$B$7:$B$273,0))</f>
        <v>Steady/falling</v>
      </c>
      <c r="F793" s="32">
        <f>SUMIFS('Capex forecast'!E$7:E$210,'Capex forecast'!$T$7:$T$210,'Allocation of site-spec costs'!$B793,'Capex forecast'!$S$7:$S$210,'Allocation of site-spec costs'!$D793,'Capex forecast'!$Q$7:$Q$210,"Customer Connection")</f>
        <v>0</v>
      </c>
      <c r="G793" s="32">
        <f>SUMIFS('Capex forecast'!F$7:F$210,'Capex forecast'!$T$7:$T$210,'Allocation of site-spec costs'!$B793,'Capex forecast'!$S$7:$S$210,'Allocation of site-spec costs'!$D793,'Capex forecast'!$Q$7:$Q$210,"Customer Connection")</f>
        <v>0</v>
      </c>
      <c r="H793" s="32">
        <f>SUMIFS('Capex forecast'!G$7:G$210,'Capex forecast'!$T$7:$T$210,'Allocation of site-spec costs'!$B793,'Capex forecast'!$S$7:$S$210,'Allocation of site-spec costs'!$D793,'Capex forecast'!$Q$7:$Q$210,"Customer Connection")</f>
        <v>0</v>
      </c>
      <c r="I793" s="32">
        <f>SUMIFS('Capex forecast'!H$7:H$210,'Capex forecast'!$T$7:$T$210,'Allocation of site-spec costs'!$B793,'Capex forecast'!$S$7:$S$210,'Allocation of site-spec costs'!$D793,'Capex forecast'!$Q$7:$Q$210,"Customer Connection")</f>
        <v>0</v>
      </c>
      <c r="J793" s="32">
        <f>SUMIFS('Capex forecast'!I$7:I$210,'Capex forecast'!$T$7:$T$210,'Allocation of site-spec costs'!$B793,'Capex forecast'!$S$7:$S$210,'Allocation of site-spec costs'!$D793,'Capex forecast'!$Q$7:$Q$210,"Customer Connection")</f>
        <v>0</v>
      </c>
      <c r="K793" s="32">
        <f>SUMIFS('Capex forecast'!J$7:J$210,'Capex forecast'!$T$7:$T$210,'Allocation of site-spec costs'!$B793,'Capex forecast'!$S$7:$S$210,'Allocation of site-spec costs'!$D793,'Capex forecast'!$Q$7:$Q$210,"Customer Connection")</f>
        <v>0</v>
      </c>
      <c r="L793" s="32">
        <f>SUMIFS('Capex forecast'!K$7:K$210,'Capex forecast'!$T$7:$T$210,'Allocation of site-spec costs'!$B793,'Capex forecast'!$S$7:$S$210,'Allocation of site-spec costs'!$D793,'Capex forecast'!$Q$7:$Q$210,"Customer Connection")</f>
        <v>0</v>
      </c>
      <c r="M793" s="32">
        <f>SUMIFS('Capex forecast'!L$7:L$210,'Capex forecast'!$T$7:$T$210,'Allocation of site-spec costs'!$B793,'Capex forecast'!$S$7:$S$210,'Allocation of site-spec costs'!$D793,'Capex forecast'!$Q$7:$Q$210,"Customer Connection")</f>
        <v>0</v>
      </c>
      <c r="N793" s="32">
        <f>SUMIFS('Capex forecast'!M$7:M$210,'Capex forecast'!$T$7:$T$210,'Allocation of site-spec costs'!$B793,'Capex forecast'!$S$7:$S$210,'Allocation of site-spec costs'!$D793,'Capex forecast'!$Q$7:$Q$210,"Customer Connection")</f>
        <v>0</v>
      </c>
      <c r="O793" s="32">
        <f>SUMIFS('Capex forecast'!N$7:N$210,'Capex forecast'!$T$7:$T$210,'Allocation of site-spec costs'!$B793,'Capex forecast'!$S$7:$S$210,'Allocation of site-spec costs'!$D793,'Capex forecast'!$Q$7:$Q$210,"Customer Connection")</f>
        <v>0</v>
      </c>
      <c r="Q793" s="6" t="s">
        <v>570</v>
      </c>
      <c r="R793" s="6" t="str">
        <f>INDEX('Raw demand forecast'!$M$7:$M$5830,MATCH($Q793,'Raw demand forecast'!$B$7:$B$5830,0))</f>
        <v>Yes</v>
      </c>
      <c r="S793" s="6" t="str">
        <f>IF(COUNTIF($Q$93:Q793,$B793) = 1, "LV", IF(COUNTIF($Q$93:Q793,$B793) = 2, "HV", "ST"))</f>
        <v>ST</v>
      </c>
      <c r="T793" s="6" t="str">
        <f>INDEX('Demand forecast and growth rate'!$E$7:$E$273,MATCH($Q793,'Demand forecast and growth rate'!$B$7:$B$273,0))</f>
        <v>Steady/falling</v>
      </c>
      <c r="U793" s="32">
        <f>SUMIFS('Capex forecast'!E$7:E$210,'Capex forecast'!$T$7:$T$210,$Q793,'Capex forecast'!$S$7:$S$210,$S793,'Capex forecast'!$Q$7:$Q$210,"Augex")</f>
        <v>0</v>
      </c>
      <c r="V793" s="32">
        <f>SUMIFS('Capex forecast'!F$7:F$210,'Capex forecast'!$T$7:$T$210,$Q793,'Capex forecast'!$S$7:$S$210,$S793,'Capex forecast'!$Q$7:$Q$210,"Augex")</f>
        <v>0</v>
      </c>
      <c r="W793" s="32">
        <f>SUMIFS('Capex forecast'!G$7:G$210,'Capex forecast'!$T$7:$T$210,$Q793,'Capex forecast'!$S$7:$S$210,$S793,'Capex forecast'!$Q$7:$Q$210,"Augex")</f>
        <v>0</v>
      </c>
      <c r="X793" s="32">
        <f>SUMIFS('Capex forecast'!H$7:H$210,'Capex forecast'!$T$7:$T$210,$Q793,'Capex forecast'!$S$7:$S$210,$S793,'Capex forecast'!$Q$7:$Q$210,"Augex")</f>
        <v>0</v>
      </c>
      <c r="Y793" s="32">
        <f>SUMIFS('Capex forecast'!I$7:I$210,'Capex forecast'!$T$7:$T$210,$Q793,'Capex forecast'!$S$7:$S$210,$S793,'Capex forecast'!$Q$7:$Q$210,"Augex")</f>
        <v>0</v>
      </c>
      <c r="Z793" s="32">
        <f>SUMIFS('Capex forecast'!J$7:J$210,'Capex forecast'!$T$7:$T$210,$Q793,'Capex forecast'!$S$7:$S$210,$S793,'Capex forecast'!$Q$7:$Q$210,"Augex")</f>
        <v>0</v>
      </c>
      <c r="AA793" s="32">
        <f>SUMIFS('Capex forecast'!K$7:K$210,'Capex forecast'!$T$7:$T$210,$Q793,'Capex forecast'!$S$7:$S$210,$S793,'Capex forecast'!$Q$7:$Q$210,"Augex")</f>
        <v>0</v>
      </c>
      <c r="AB793" s="32">
        <f>SUMIFS('Capex forecast'!L$7:L$210,'Capex forecast'!$T$7:$T$210,$Q793,'Capex forecast'!$S$7:$S$210,$S793,'Capex forecast'!$Q$7:$Q$210,"Augex")</f>
        <v>0</v>
      </c>
      <c r="AC793" s="32">
        <f>SUMIFS('Capex forecast'!M$7:M$210,'Capex forecast'!$T$7:$T$210,$Q793,'Capex forecast'!$S$7:$S$210,$S793,'Capex forecast'!$Q$7:$Q$210,"Augex")</f>
        <v>0</v>
      </c>
      <c r="AD793" s="32">
        <f>SUMIFS('Capex forecast'!N$7:N$210,'Capex forecast'!$T$7:$T$210,$Q793,'Capex forecast'!$S$7:$S$210,$S793,'Capex forecast'!$Q$7:$Q$210,"Augex")</f>
        <v>0</v>
      </c>
      <c r="AF793" s="6" t="s">
        <v>570</v>
      </c>
      <c r="AG793" s="6" t="str">
        <f>INDEX('Raw demand forecast'!$M$7:$M$5830,MATCH($Q793,'Raw demand forecast'!$B$7:$B$5830,0))</f>
        <v>Yes</v>
      </c>
      <c r="AH793" s="6" t="str">
        <f>IF(COUNTIF($AF$93:AF793,$B793) = 1, "LV", IF(COUNTIF($AF$93:AF793,$B793) = 2, "HV", "ST"))</f>
        <v>ST</v>
      </c>
      <c r="AI793" s="6" t="str">
        <f>INDEX('Demand forecast and growth rate'!$E$7:$E$273,MATCH($Q793,'Demand forecast and growth rate'!$B$7:$B$273,0))</f>
        <v>Steady/falling</v>
      </c>
      <c r="AJ793" s="53">
        <f>SUMIFS('Capex forecast'!E$7:E$210,'Capex forecast'!$T$7:$T$210,$AF793,'Capex forecast'!$S$7:$S$210,$AH793,'Capex forecast'!$Q$7:$Q$210,"Repex")</f>
        <v>0</v>
      </c>
      <c r="AK793" s="53">
        <f>SUMIFS('Capex forecast'!F$7:F$210,'Capex forecast'!$T$7:$T$210,$AF793,'Capex forecast'!$S$7:$S$210,$AH793,'Capex forecast'!$Q$7:$Q$210,"Repex")</f>
        <v>0</v>
      </c>
      <c r="AL793" s="53">
        <f>SUMIFS('Capex forecast'!G$7:G$210,'Capex forecast'!$T$7:$T$210,$AF793,'Capex forecast'!$S$7:$S$210,$AH793,'Capex forecast'!$Q$7:$Q$210,"Repex")</f>
        <v>0</v>
      </c>
      <c r="AM793" s="53">
        <f>SUMIFS('Capex forecast'!H$7:H$210,'Capex forecast'!$T$7:$T$210,$AF793,'Capex forecast'!$S$7:$S$210,$AH793,'Capex forecast'!$Q$7:$Q$210,"Repex")</f>
        <v>0</v>
      </c>
      <c r="AN793" s="53">
        <f>SUMIFS('Capex forecast'!I$7:I$210,'Capex forecast'!$T$7:$T$210,$AF793,'Capex forecast'!$S$7:$S$210,$AH793,'Capex forecast'!$Q$7:$Q$210,"Repex")</f>
        <v>0</v>
      </c>
      <c r="AO793" s="53">
        <f>SUMIFS('Capex forecast'!J$7:J$210,'Capex forecast'!$T$7:$T$210,$AF793,'Capex forecast'!$S$7:$S$210,$AH793,'Capex forecast'!$Q$7:$Q$210,"Repex")</f>
        <v>0</v>
      </c>
      <c r="AP793" s="53">
        <f>SUMIFS('Capex forecast'!K$7:K$210,'Capex forecast'!$T$7:$T$210,$AF793,'Capex forecast'!$S$7:$S$210,$AH793,'Capex forecast'!$Q$7:$Q$210,"Repex")</f>
        <v>0</v>
      </c>
      <c r="AQ793" s="53">
        <f>SUMIFS('Capex forecast'!L$7:L$210,'Capex forecast'!$T$7:$T$210,$AF793,'Capex forecast'!$S$7:$S$210,$AH793,'Capex forecast'!$Q$7:$Q$210,"Repex")</f>
        <v>0</v>
      </c>
      <c r="AR793" s="53">
        <f>SUMIFS('Capex forecast'!M$7:M$210,'Capex forecast'!$T$7:$T$210,$AF793,'Capex forecast'!$S$7:$S$210,$AH793,'Capex forecast'!$Q$7:$Q$210,"Repex")</f>
        <v>0</v>
      </c>
      <c r="AS793" s="53">
        <f>SUMIFS('Capex forecast'!N$7:N$210,'Capex forecast'!$T$7:$T$210,$AF793,'Capex forecast'!$S$7:$S$210,$AH793,'Capex forecast'!$Q$7:$Q$210,"Repex")</f>
        <v>0</v>
      </c>
    </row>
    <row r="794" spans="2:45" ht="15">
      <c r="B794" s="6" t="s">
        <v>99</v>
      </c>
      <c r="C794" s="6" t="str">
        <f>INDEX('Raw demand forecast'!$M$7:$M$5830,MATCH($B794,'Raw demand forecast'!$B$7:$B$5830,0))</f>
        <v>No</v>
      </c>
      <c r="D794" s="6" t="str">
        <f>IF(COUNTIF($B$93:B794,$B794) = 1, "LV", IF(COUNTIF($B$93:B794,$B794) = 2, "HV", "ST"))</f>
        <v>ST</v>
      </c>
      <c r="E794" s="6" t="str">
        <f>INDEX('Demand forecast and growth rate'!$E$7:$E$273,MATCH($B794,'Demand forecast and growth rate'!$B$7:$B$273,0))</f>
        <v>Small growth</v>
      </c>
      <c r="F794" s="32">
        <f>SUMIFS('Capex forecast'!E$7:E$210,'Capex forecast'!$T$7:$T$210,'Allocation of site-spec costs'!$B794,'Capex forecast'!$S$7:$S$210,'Allocation of site-spec costs'!$D794,'Capex forecast'!$Q$7:$Q$210,"Customer Connection")</f>
        <v>0</v>
      </c>
      <c r="G794" s="32">
        <f>SUMIFS('Capex forecast'!F$7:F$210,'Capex forecast'!$T$7:$T$210,'Allocation of site-spec costs'!$B794,'Capex forecast'!$S$7:$S$210,'Allocation of site-spec costs'!$D794,'Capex forecast'!$Q$7:$Q$210,"Customer Connection")</f>
        <v>0</v>
      </c>
      <c r="H794" s="32">
        <f>SUMIFS('Capex forecast'!G$7:G$210,'Capex forecast'!$T$7:$T$210,'Allocation of site-spec costs'!$B794,'Capex forecast'!$S$7:$S$210,'Allocation of site-spec costs'!$D794,'Capex forecast'!$Q$7:$Q$210,"Customer Connection")</f>
        <v>0</v>
      </c>
      <c r="I794" s="32">
        <f>SUMIFS('Capex forecast'!H$7:H$210,'Capex forecast'!$T$7:$T$210,'Allocation of site-spec costs'!$B794,'Capex forecast'!$S$7:$S$210,'Allocation of site-spec costs'!$D794,'Capex forecast'!$Q$7:$Q$210,"Customer Connection")</f>
        <v>0</v>
      </c>
      <c r="J794" s="32">
        <f>SUMIFS('Capex forecast'!I$7:I$210,'Capex forecast'!$T$7:$T$210,'Allocation of site-spec costs'!$B794,'Capex forecast'!$S$7:$S$210,'Allocation of site-spec costs'!$D794,'Capex forecast'!$Q$7:$Q$210,"Customer Connection")</f>
        <v>0</v>
      </c>
      <c r="K794" s="32">
        <f>SUMIFS('Capex forecast'!J$7:J$210,'Capex forecast'!$T$7:$T$210,'Allocation of site-spec costs'!$B794,'Capex forecast'!$S$7:$S$210,'Allocation of site-spec costs'!$D794,'Capex forecast'!$Q$7:$Q$210,"Customer Connection")</f>
        <v>0</v>
      </c>
      <c r="L794" s="32">
        <f>SUMIFS('Capex forecast'!K$7:K$210,'Capex forecast'!$T$7:$T$210,'Allocation of site-spec costs'!$B794,'Capex forecast'!$S$7:$S$210,'Allocation of site-spec costs'!$D794,'Capex forecast'!$Q$7:$Q$210,"Customer Connection")</f>
        <v>0</v>
      </c>
      <c r="M794" s="32">
        <f>SUMIFS('Capex forecast'!L$7:L$210,'Capex forecast'!$T$7:$T$210,'Allocation of site-spec costs'!$B794,'Capex forecast'!$S$7:$S$210,'Allocation of site-spec costs'!$D794,'Capex forecast'!$Q$7:$Q$210,"Customer Connection")</f>
        <v>0</v>
      </c>
      <c r="N794" s="32">
        <f>SUMIFS('Capex forecast'!M$7:M$210,'Capex forecast'!$T$7:$T$210,'Allocation of site-spec costs'!$B794,'Capex forecast'!$S$7:$S$210,'Allocation of site-spec costs'!$D794,'Capex forecast'!$Q$7:$Q$210,"Customer Connection")</f>
        <v>0</v>
      </c>
      <c r="O794" s="32">
        <f>SUMIFS('Capex forecast'!N$7:N$210,'Capex forecast'!$T$7:$T$210,'Allocation of site-spec costs'!$B794,'Capex forecast'!$S$7:$S$210,'Allocation of site-spec costs'!$D794,'Capex forecast'!$Q$7:$Q$210,"Customer Connection")</f>
        <v>0</v>
      </c>
      <c r="Q794" s="6" t="s">
        <v>99</v>
      </c>
      <c r="R794" s="6" t="str">
        <f>INDEX('Raw demand forecast'!$M$7:$M$5830,MATCH($Q794,'Raw demand forecast'!$B$7:$B$5830,0))</f>
        <v>No</v>
      </c>
      <c r="S794" s="6" t="str">
        <f>IF(COUNTIF($Q$93:Q794,$B794) = 1, "LV", IF(COUNTIF($Q$93:Q794,$B794) = 2, "HV", "ST"))</f>
        <v>ST</v>
      </c>
      <c r="T794" s="6" t="str">
        <f>INDEX('Demand forecast and growth rate'!$E$7:$E$273,MATCH($Q794,'Demand forecast and growth rate'!$B$7:$B$273,0))</f>
        <v>Small growth</v>
      </c>
      <c r="U794" s="32">
        <f>SUMIFS('Capex forecast'!E$7:E$210,'Capex forecast'!$T$7:$T$210,$Q794,'Capex forecast'!$S$7:$S$210,$S794,'Capex forecast'!$Q$7:$Q$210,"Augex")</f>
        <v>0</v>
      </c>
      <c r="V794" s="32">
        <f>SUMIFS('Capex forecast'!F$7:F$210,'Capex forecast'!$T$7:$T$210,$Q794,'Capex forecast'!$S$7:$S$210,$S794,'Capex forecast'!$Q$7:$Q$210,"Augex")</f>
        <v>0</v>
      </c>
      <c r="W794" s="32">
        <f>SUMIFS('Capex forecast'!G$7:G$210,'Capex forecast'!$T$7:$T$210,$Q794,'Capex forecast'!$S$7:$S$210,$S794,'Capex forecast'!$Q$7:$Q$210,"Augex")</f>
        <v>0</v>
      </c>
      <c r="X794" s="32">
        <f>SUMIFS('Capex forecast'!H$7:H$210,'Capex forecast'!$T$7:$T$210,$Q794,'Capex forecast'!$S$7:$S$210,$S794,'Capex forecast'!$Q$7:$Q$210,"Augex")</f>
        <v>0</v>
      </c>
      <c r="Y794" s="32">
        <f>SUMIFS('Capex forecast'!I$7:I$210,'Capex forecast'!$T$7:$T$210,$Q794,'Capex forecast'!$S$7:$S$210,$S794,'Capex forecast'!$Q$7:$Q$210,"Augex")</f>
        <v>0</v>
      </c>
      <c r="Z794" s="32">
        <f>SUMIFS('Capex forecast'!J$7:J$210,'Capex forecast'!$T$7:$T$210,$Q794,'Capex forecast'!$S$7:$S$210,$S794,'Capex forecast'!$Q$7:$Q$210,"Augex")</f>
        <v>0</v>
      </c>
      <c r="AA794" s="32">
        <f>SUMIFS('Capex forecast'!K$7:K$210,'Capex forecast'!$T$7:$T$210,$Q794,'Capex forecast'!$S$7:$S$210,$S794,'Capex forecast'!$Q$7:$Q$210,"Augex")</f>
        <v>0</v>
      </c>
      <c r="AB794" s="32">
        <f>SUMIFS('Capex forecast'!L$7:L$210,'Capex forecast'!$T$7:$T$210,$Q794,'Capex forecast'!$S$7:$S$210,$S794,'Capex forecast'!$Q$7:$Q$210,"Augex")</f>
        <v>0</v>
      </c>
      <c r="AC794" s="32">
        <f>SUMIFS('Capex forecast'!M$7:M$210,'Capex forecast'!$T$7:$T$210,$Q794,'Capex forecast'!$S$7:$S$210,$S794,'Capex forecast'!$Q$7:$Q$210,"Augex")</f>
        <v>0</v>
      </c>
      <c r="AD794" s="32">
        <f>SUMIFS('Capex forecast'!N$7:N$210,'Capex forecast'!$T$7:$T$210,$Q794,'Capex forecast'!$S$7:$S$210,$S794,'Capex forecast'!$Q$7:$Q$210,"Augex")</f>
        <v>0</v>
      </c>
      <c r="AF794" s="6" t="s">
        <v>99</v>
      </c>
      <c r="AG794" s="6" t="str">
        <f>INDEX('Raw demand forecast'!$M$7:$M$5830,MATCH($Q794,'Raw demand forecast'!$B$7:$B$5830,0))</f>
        <v>No</v>
      </c>
      <c r="AH794" s="6" t="str">
        <f>IF(COUNTIF($AF$93:AF794,$B794) = 1, "LV", IF(COUNTIF($AF$93:AF794,$B794) = 2, "HV", "ST"))</f>
        <v>ST</v>
      </c>
      <c r="AI794" s="6" t="str">
        <f>INDEX('Demand forecast and growth rate'!$E$7:$E$273,MATCH($Q794,'Demand forecast and growth rate'!$B$7:$B$273,0))</f>
        <v>Small growth</v>
      </c>
      <c r="AJ794" s="53">
        <f>SUMIFS('Capex forecast'!E$7:E$210,'Capex forecast'!$T$7:$T$210,$AF794,'Capex forecast'!$S$7:$S$210,$AH794,'Capex forecast'!$Q$7:$Q$210,"Repex")</f>
        <v>0</v>
      </c>
      <c r="AK794" s="53">
        <f>SUMIFS('Capex forecast'!F$7:F$210,'Capex forecast'!$T$7:$T$210,$AF794,'Capex forecast'!$S$7:$S$210,$AH794,'Capex forecast'!$Q$7:$Q$210,"Repex")</f>
        <v>0</v>
      </c>
      <c r="AL794" s="53">
        <f>SUMIFS('Capex forecast'!G$7:G$210,'Capex forecast'!$T$7:$T$210,$AF794,'Capex forecast'!$S$7:$S$210,$AH794,'Capex forecast'!$Q$7:$Q$210,"Repex")</f>
        <v>0</v>
      </c>
      <c r="AM794" s="53">
        <f>SUMIFS('Capex forecast'!H$7:H$210,'Capex forecast'!$T$7:$T$210,$AF794,'Capex forecast'!$S$7:$S$210,$AH794,'Capex forecast'!$Q$7:$Q$210,"Repex")</f>
        <v>0</v>
      </c>
      <c r="AN794" s="53">
        <f>SUMIFS('Capex forecast'!I$7:I$210,'Capex forecast'!$T$7:$T$210,$AF794,'Capex forecast'!$S$7:$S$210,$AH794,'Capex forecast'!$Q$7:$Q$210,"Repex")</f>
        <v>0</v>
      </c>
      <c r="AO794" s="53">
        <f>SUMIFS('Capex forecast'!J$7:J$210,'Capex forecast'!$T$7:$T$210,$AF794,'Capex forecast'!$S$7:$S$210,$AH794,'Capex forecast'!$Q$7:$Q$210,"Repex")</f>
        <v>0</v>
      </c>
      <c r="AP794" s="53">
        <f>SUMIFS('Capex forecast'!K$7:K$210,'Capex forecast'!$T$7:$T$210,$AF794,'Capex forecast'!$S$7:$S$210,$AH794,'Capex forecast'!$Q$7:$Q$210,"Repex")</f>
        <v>0</v>
      </c>
      <c r="AQ794" s="53">
        <f>SUMIFS('Capex forecast'!L$7:L$210,'Capex forecast'!$T$7:$T$210,$AF794,'Capex forecast'!$S$7:$S$210,$AH794,'Capex forecast'!$Q$7:$Q$210,"Repex")</f>
        <v>0</v>
      </c>
      <c r="AR794" s="53">
        <f>SUMIFS('Capex forecast'!M$7:M$210,'Capex forecast'!$T$7:$T$210,$AF794,'Capex forecast'!$S$7:$S$210,$AH794,'Capex forecast'!$Q$7:$Q$210,"Repex")</f>
        <v>0</v>
      </c>
      <c r="AS794" s="53">
        <f>SUMIFS('Capex forecast'!N$7:N$210,'Capex forecast'!$T$7:$T$210,$AF794,'Capex forecast'!$S$7:$S$210,$AH794,'Capex forecast'!$Q$7:$Q$210,"Repex")</f>
        <v>0</v>
      </c>
    </row>
    <row r="795" spans="2:45" ht="15">
      <c r="B795" s="6" t="s">
        <v>110</v>
      </c>
      <c r="C795" s="6" t="str">
        <f>INDEX('Raw demand forecast'!$M$7:$M$5830,MATCH($B795,'Raw demand forecast'!$B$7:$B$5830,0))</f>
        <v>No</v>
      </c>
      <c r="D795" s="6" t="str">
        <f>IF(COUNTIF($B$93:B795,$B795) = 1, "LV", IF(COUNTIF($B$93:B795,$B795) = 2, "HV", "ST"))</f>
        <v>ST</v>
      </c>
      <c r="E795" s="6" t="str">
        <f>INDEX('Demand forecast and growth rate'!$E$7:$E$273,MATCH($B795,'Demand forecast and growth rate'!$B$7:$B$273,0))</f>
        <v>Small growth</v>
      </c>
      <c r="F795" s="32">
        <f>SUMIFS('Capex forecast'!E$7:E$210,'Capex forecast'!$T$7:$T$210,'Allocation of site-spec costs'!$B795,'Capex forecast'!$S$7:$S$210,'Allocation of site-spec costs'!$D795,'Capex forecast'!$Q$7:$Q$210,"Customer Connection")</f>
        <v>0</v>
      </c>
      <c r="G795" s="32">
        <f>SUMIFS('Capex forecast'!F$7:F$210,'Capex forecast'!$T$7:$T$210,'Allocation of site-spec costs'!$B795,'Capex forecast'!$S$7:$S$210,'Allocation of site-spec costs'!$D795,'Capex forecast'!$Q$7:$Q$210,"Customer Connection")</f>
        <v>0</v>
      </c>
      <c r="H795" s="32">
        <f>SUMIFS('Capex forecast'!G$7:G$210,'Capex forecast'!$T$7:$T$210,'Allocation of site-spec costs'!$B795,'Capex forecast'!$S$7:$S$210,'Allocation of site-spec costs'!$D795,'Capex forecast'!$Q$7:$Q$210,"Customer Connection")</f>
        <v>0</v>
      </c>
      <c r="I795" s="32">
        <f>SUMIFS('Capex forecast'!H$7:H$210,'Capex forecast'!$T$7:$T$210,'Allocation of site-spec costs'!$B795,'Capex forecast'!$S$7:$S$210,'Allocation of site-spec costs'!$D795,'Capex forecast'!$Q$7:$Q$210,"Customer Connection")</f>
        <v>0</v>
      </c>
      <c r="J795" s="32">
        <f>SUMIFS('Capex forecast'!I$7:I$210,'Capex forecast'!$T$7:$T$210,'Allocation of site-spec costs'!$B795,'Capex forecast'!$S$7:$S$210,'Allocation of site-spec costs'!$D795,'Capex forecast'!$Q$7:$Q$210,"Customer Connection")</f>
        <v>0</v>
      </c>
      <c r="K795" s="32">
        <f>SUMIFS('Capex forecast'!J$7:J$210,'Capex forecast'!$T$7:$T$210,'Allocation of site-spec costs'!$B795,'Capex forecast'!$S$7:$S$210,'Allocation of site-spec costs'!$D795,'Capex forecast'!$Q$7:$Q$210,"Customer Connection")</f>
        <v>0</v>
      </c>
      <c r="L795" s="32">
        <f>SUMIFS('Capex forecast'!K$7:K$210,'Capex forecast'!$T$7:$T$210,'Allocation of site-spec costs'!$B795,'Capex forecast'!$S$7:$S$210,'Allocation of site-spec costs'!$D795,'Capex forecast'!$Q$7:$Q$210,"Customer Connection")</f>
        <v>0</v>
      </c>
      <c r="M795" s="32">
        <f>SUMIFS('Capex forecast'!L$7:L$210,'Capex forecast'!$T$7:$T$210,'Allocation of site-spec costs'!$B795,'Capex forecast'!$S$7:$S$210,'Allocation of site-spec costs'!$D795,'Capex forecast'!$Q$7:$Q$210,"Customer Connection")</f>
        <v>0</v>
      </c>
      <c r="N795" s="32">
        <f>SUMIFS('Capex forecast'!M$7:M$210,'Capex forecast'!$T$7:$T$210,'Allocation of site-spec costs'!$B795,'Capex forecast'!$S$7:$S$210,'Allocation of site-spec costs'!$D795,'Capex forecast'!$Q$7:$Q$210,"Customer Connection")</f>
        <v>0</v>
      </c>
      <c r="O795" s="32">
        <f>SUMIFS('Capex forecast'!N$7:N$210,'Capex forecast'!$T$7:$T$210,'Allocation of site-spec costs'!$B795,'Capex forecast'!$S$7:$S$210,'Allocation of site-spec costs'!$D795,'Capex forecast'!$Q$7:$Q$210,"Customer Connection")</f>
        <v>0</v>
      </c>
      <c r="Q795" s="6" t="s">
        <v>110</v>
      </c>
      <c r="R795" s="6" t="str">
        <f>INDEX('Raw demand forecast'!$M$7:$M$5830,MATCH($Q795,'Raw demand forecast'!$B$7:$B$5830,0))</f>
        <v>No</v>
      </c>
      <c r="S795" s="6" t="str">
        <f>IF(COUNTIF($Q$93:Q795,$B795) = 1, "LV", IF(COUNTIF($Q$93:Q795,$B795) = 2, "HV", "ST"))</f>
        <v>ST</v>
      </c>
      <c r="T795" s="6" t="str">
        <f>INDEX('Demand forecast and growth rate'!$E$7:$E$273,MATCH($Q795,'Demand forecast and growth rate'!$B$7:$B$273,0))</f>
        <v>Small growth</v>
      </c>
      <c r="U795" s="32">
        <f>SUMIFS('Capex forecast'!E$7:E$210,'Capex forecast'!$T$7:$T$210,$Q795,'Capex forecast'!$S$7:$S$210,$S795,'Capex forecast'!$Q$7:$Q$210,"Augex")</f>
        <v>0</v>
      </c>
      <c r="V795" s="32">
        <f>SUMIFS('Capex forecast'!F$7:F$210,'Capex forecast'!$T$7:$T$210,$Q795,'Capex forecast'!$S$7:$S$210,$S795,'Capex forecast'!$Q$7:$Q$210,"Augex")</f>
        <v>0</v>
      </c>
      <c r="W795" s="32">
        <f>SUMIFS('Capex forecast'!G$7:G$210,'Capex forecast'!$T$7:$T$210,$Q795,'Capex forecast'!$S$7:$S$210,$S795,'Capex forecast'!$Q$7:$Q$210,"Augex")</f>
        <v>0</v>
      </c>
      <c r="X795" s="32">
        <f>SUMIFS('Capex forecast'!H$7:H$210,'Capex forecast'!$T$7:$T$210,$Q795,'Capex forecast'!$S$7:$S$210,$S795,'Capex forecast'!$Q$7:$Q$210,"Augex")</f>
        <v>0</v>
      </c>
      <c r="Y795" s="32">
        <f>SUMIFS('Capex forecast'!I$7:I$210,'Capex forecast'!$T$7:$T$210,$Q795,'Capex forecast'!$S$7:$S$210,$S795,'Capex forecast'!$Q$7:$Q$210,"Augex")</f>
        <v>0</v>
      </c>
      <c r="Z795" s="32">
        <f>SUMIFS('Capex forecast'!J$7:J$210,'Capex forecast'!$T$7:$T$210,$Q795,'Capex forecast'!$S$7:$S$210,$S795,'Capex forecast'!$Q$7:$Q$210,"Augex")</f>
        <v>0</v>
      </c>
      <c r="AA795" s="32">
        <f>SUMIFS('Capex forecast'!K$7:K$210,'Capex forecast'!$T$7:$T$210,$Q795,'Capex forecast'!$S$7:$S$210,$S795,'Capex forecast'!$Q$7:$Q$210,"Augex")</f>
        <v>7279999.9999999991</v>
      </c>
      <c r="AB795" s="32">
        <f>SUMIFS('Capex forecast'!L$7:L$210,'Capex forecast'!$T$7:$T$210,$Q795,'Capex forecast'!$S$7:$S$210,$S795,'Capex forecast'!$Q$7:$Q$210,"Augex")</f>
        <v>0</v>
      </c>
      <c r="AC795" s="32">
        <f>SUMIFS('Capex forecast'!M$7:M$210,'Capex forecast'!$T$7:$T$210,$Q795,'Capex forecast'!$S$7:$S$210,$S795,'Capex forecast'!$Q$7:$Q$210,"Augex")</f>
        <v>0</v>
      </c>
      <c r="AD795" s="32">
        <f>SUMIFS('Capex forecast'!N$7:N$210,'Capex forecast'!$T$7:$T$210,$Q795,'Capex forecast'!$S$7:$S$210,$S795,'Capex forecast'!$Q$7:$Q$210,"Augex")</f>
        <v>0</v>
      </c>
      <c r="AF795" s="6" t="s">
        <v>110</v>
      </c>
      <c r="AG795" s="6" t="str">
        <f>INDEX('Raw demand forecast'!$M$7:$M$5830,MATCH($Q795,'Raw demand forecast'!$B$7:$B$5830,0))</f>
        <v>No</v>
      </c>
      <c r="AH795" s="6" t="str">
        <f>IF(COUNTIF($AF$93:AF795,$B795) = 1, "LV", IF(COUNTIF($AF$93:AF795,$B795) = 2, "HV", "ST"))</f>
        <v>ST</v>
      </c>
      <c r="AI795" s="6" t="str">
        <f>INDEX('Demand forecast and growth rate'!$E$7:$E$273,MATCH($Q795,'Demand forecast and growth rate'!$B$7:$B$273,0))</f>
        <v>Small growth</v>
      </c>
      <c r="AJ795" s="53">
        <f>SUMIFS('Capex forecast'!E$7:E$210,'Capex forecast'!$T$7:$T$210,$AF795,'Capex forecast'!$S$7:$S$210,$AH795,'Capex forecast'!$Q$7:$Q$210,"Repex")</f>
        <v>0</v>
      </c>
      <c r="AK795" s="53">
        <f>SUMIFS('Capex forecast'!F$7:F$210,'Capex forecast'!$T$7:$T$210,$AF795,'Capex forecast'!$S$7:$S$210,$AH795,'Capex forecast'!$Q$7:$Q$210,"Repex")</f>
        <v>0</v>
      </c>
      <c r="AL795" s="53">
        <f>SUMIFS('Capex forecast'!G$7:G$210,'Capex forecast'!$T$7:$T$210,$AF795,'Capex forecast'!$S$7:$S$210,$AH795,'Capex forecast'!$Q$7:$Q$210,"Repex")</f>
        <v>0</v>
      </c>
      <c r="AM795" s="53">
        <f>SUMIFS('Capex forecast'!H$7:H$210,'Capex forecast'!$T$7:$T$210,$AF795,'Capex forecast'!$S$7:$S$210,$AH795,'Capex forecast'!$Q$7:$Q$210,"Repex")</f>
        <v>0</v>
      </c>
      <c r="AN795" s="53">
        <f>SUMIFS('Capex forecast'!I$7:I$210,'Capex forecast'!$T$7:$T$210,$AF795,'Capex forecast'!$S$7:$S$210,$AH795,'Capex forecast'!$Q$7:$Q$210,"Repex")</f>
        <v>0</v>
      </c>
      <c r="AO795" s="53">
        <f>SUMIFS('Capex forecast'!J$7:J$210,'Capex forecast'!$T$7:$T$210,$AF795,'Capex forecast'!$S$7:$S$210,$AH795,'Capex forecast'!$Q$7:$Q$210,"Repex")</f>
        <v>0</v>
      </c>
      <c r="AP795" s="53">
        <f>SUMIFS('Capex forecast'!K$7:K$210,'Capex forecast'!$T$7:$T$210,$AF795,'Capex forecast'!$S$7:$S$210,$AH795,'Capex forecast'!$Q$7:$Q$210,"Repex")</f>
        <v>0</v>
      </c>
      <c r="AQ795" s="53">
        <f>SUMIFS('Capex forecast'!L$7:L$210,'Capex forecast'!$T$7:$T$210,$AF795,'Capex forecast'!$S$7:$S$210,$AH795,'Capex forecast'!$Q$7:$Q$210,"Repex")</f>
        <v>0</v>
      </c>
      <c r="AR795" s="53">
        <f>SUMIFS('Capex forecast'!M$7:M$210,'Capex forecast'!$T$7:$T$210,$AF795,'Capex forecast'!$S$7:$S$210,$AH795,'Capex forecast'!$Q$7:$Q$210,"Repex")</f>
        <v>0</v>
      </c>
      <c r="AS795" s="53">
        <f>SUMIFS('Capex forecast'!N$7:N$210,'Capex forecast'!$T$7:$T$210,$AF795,'Capex forecast'!$S$7:$S$210,$AH795,'Capex forecast'!$Q$7:$Q$210,"Repex")</f>
        <v>0</v>
      </c>
    </row>
    <row r="796" spans="2:45" ht="15">
      <c r="B796" s="6" t="s">
        <v>111</v>
      </c>
      <c r="C796" s="6" t="str">
        <f>INDEX('Raw demand forecast'!$M$7:$M$5830,MATCH($B796,'Raw demand forecast'!$B$7:$B$5830,0))</f>
        <v>No</v>
      </c>
      <c r="D796" s="6" t="str">
        <f>IF(COUNTIF($B$93:B796,$B796) = 1, "LV", IF(COUNTIF($B$93:B796,$B796) = 2, "HV", "ST"))</f>
        <v>ST</v>
      </c>
      <c r="E796" s="6" t="str">
        <f>INDEX('Demand forecast and growth rate'!$E$7:$E$273,MATCH($B796,'Demand forecast and growth rate'!$B$7:$B$273,0))</f>
        <v>Small growth</v>
      </c>
      <c r="F796" s="32">
        <f>SUMIFS('Capex forecast'!E$7:E$210,'Capex forecast'!$T$7:$T$210,'Allocation of site-spec costs'!$B796,'Capex forecast'!$S$7:$S$210,'Allocation of site-spec costs'!$D796,'Capex forecast'!$Q$7:$Q$210,"Customer Connection")</f>
        <v>0</v>
      </c>
      <c r="G796" s="32">
        <f>SUMIFS('Capex forecast'!F$7:F$210,'Capex forecast'!$T$7:$T$210,'Allocation of site-spec costs'!$B796,'Capex forecast'!$S$7:$S$210,'Allocation of site-spec costs'!$D796,'Capex forecast'!$Q$7:$Q$210,"Customer Connection")</f>
        <v>0</v>
      </c>
      <c r="H796" s="32">
        <f>SUMIFS('Capex forecast'!G$7:G$210,'Capex forecast'!$T$7:$T$210,'Allocation of site-spec costs'!$B796,'Capex forecast'!$S$7:$S$210,'Allocation of site-spec costs'!$D796,'Capex forecast'!$Q$7:$Q$210,"Customer Connection")</f>
        <v>0</v>
      </c>
      <c r="I796" s="32">
        <f>SUMIFS('Capex forecast'!H$7:H$210,'Capex forecast'!$T$7:$T$210,'Allocation of site-spec costs'!$B796,'Capex forecast'!$S$7:$S$210,'Allocation of site-spec costs'!$D796,'Capex forecast'!$Q$7:$Q$210,"Customer Connection")</f>
        <v>0</v>
      </c>
      <c r="J796" s="32">
        <f>SUMIFS('Capex forecast'!I$7:I$210,'Capex forecast'!$T$7:$T$210,'Allocation of site-spec costs'!$B796,'Capex forecast'!$S$7:$S$210,'Allocation of site-spec costs'!$D796,'Capex forecast'!$Q$7:$Q$210,"Customer Connection")</f>
        <v>0</v>
      </c>
      <c r="K796" s="32">
        <f>SUMIFS('Capex forecast'!J$7:J$210,'Capex forecast'!$T$7:$T$210,'Allocation of site-spec costs'!$B796,'Capex forecast'!$S$7:$S$210,'Allocation of site-spec costs'!$D796,'Capex forecast'!$Q$7:$Q$210,"Customer Connection")</f>
        <v>0</v>
      </c>
      <c r="L796" s="32">
        <f>SUMIFS('Capex forecast'!K$7:K$210,'Capex forecast'!$T$7:$T$210,'Allocation of site-spec costs'!$B796,'Capex forecast'!$S$7:$S$210,'Allocation of site-spec costs'!$D796,'Capex forecast'!$Q$7:$Q$210,"Customer Connection")</f>
        <v>0</v>
      </c>
      <c r="M796" s="32">
        <f>SUMIFS('Capex forecast'!L$7:L$210,'Capex forecast'!$T$7:$T$210,'Allocation of site-spec costs'!$B796,'Capex forecast'!$S$7:$S$210,'Allocation of site-spec costs'!$D796,'Capex forecast'!$Q$7:$Q$210,"Customer Connection")</f>
        <v>0</v>
      </c>
      <c r="N796" s="32">
        <f>SUMIFS('Capex forecast'!M$7:M$210,'Capex forecast'!$T$7:$T$210,'Allocation of site-spec costs'!$B796,'Capex forecast'!$S$7:$S$210,'Allocation of site-spec costs'!$D796,'Capex forecast'!$Q$7:$Q$210,"Customer Connection")</f>
        <v>0</v>
      </c>
      <c r="O796" s="32">
        <f>SUMIFS('Capex forecast'!N$7:N$210,'Capex forecast'!$T$7:$T$210,'Allocation of site-spec costs'!$B796,'Capex forecast'!$S$7:$S$210,'Allocation of site-spec costs'!$D796,'Capex forecast'!$Q$7:$Q$210,"Customer Connection")</f>
        <v>0</v>
      </c>
      <c r="Q796" s="6" t="s">
        <v>111</v>
      </c>
      <c r="R796" s="6" t="str">
        <f>INDEX('Raw demand forecast'!$M$7:$M$5830,MATCH($Q796,'Raw demand forecast'!$B$7:$B$5830,0))</f>
        <v>No</v>
      </c>
      <c r="S796" s="6" t="str">
        <f>IF(COUNTIF($Q$93:Q796,$B796) = 1, "LV", IF(COUNTIF($Q$93:Q796,$B796) = 2, "HV", "ST"))</f>
        <v>ST</v>
      </c>
      <c r="T796" s="6" t="str">
        <f>INDEX('Demand forecast and growth rate'!$E$7:$E$273,MATCH($Q796,'Demand forecast and growth rate'!$B$7:$B$273,0))</f>
        <v>Small growth</v>
      </c>
      <c r="U796" s="32">
        <f>SUMIFS('Capex forecast'!E$7:E$210,'Capex forecast'!$T$7:$T$210,$Q796,'Capex forecast'!$S$7:$S$210,$S796,'Capex forecast'!$Q$7:$Q$210,"Augex")</f>
        <v>0</v>
      </c>
      <c r="V796" s="32">
        <f>SUMIFS('Capex forecast'!F$7:F$210,'Capex forecast'!$T$7:$T$210,$Q796,'Capex forecast'!$S$7:$S$210,$S796,'Capex forecast'!$Q$7:$Q$210,"Augex")</f>
        <v>0</v>
      </c>
      <c r="W796" s="32">
        <f>SUMIFS('Capex forecast'!G$7:G$210,'Capex forecast'!$T$7:$T$210,$Q796,'Capex forecast'!$S$7:$S$210,$S796,'Capex forecast'!$Q$7:$Q$210,"Augex")</f>
        <v>0</v>
      </c>
      <c r="X796" s="32">
        <f>SUMIFS('Capex forecast'!H$7:H$210,'Capex forecast'!$T$7:$T$210,$Q796,'Capex forecast'!$S$7:$S$210,$S796,'Capex forecast'!$Q$7:$Q$210,"Augex")</f>
        <v>0</v>
      </c>
      <c r="Y796" s="32">
        <f>SUMIFS('Capex forecast'!I$7:I$210,'Capex forecast'!$T$7:$T$210,$Q796,'Capex forecast'!$S$7:$S$210,$S796,'Capex forecast'!$Q$7:$Q$210,"Augex")</f>
        <v>0</v>
      </c>
      <c r="Z796" s="32">
        <f>SUMIFS('Capex forecast'!J$7:J$210,'Capex forecast'!$T$7:$T$210,$Q796,'Capex forecast'!$S$7:$S$210,$S796,'Capex forecast'!$Q$7:$Q$210,"Augex")</f>
        <v>0</v>
      </c>
      <c r="AA796" s="32">
        <f>SUMIFS('Capex forecast'!K$7:K$210,'Capex forecast'!$T$7:$T$210,$Q796,'Capex forecast'!$S$7:$S$210,$S796,'Capex forecast'!$Q$7:$Q$210,"Augex")</f>
        <v>7102439.0243902467</v>
      </c>
      <c r="AB796" s="32">
        <f>SUMIFS('Capex forecast'!L$7:L$210,'Capex forecast'!$T$7:$T$210,$Q796,'Capex forecast'!$S$7:$S$210,$S796,'Capex forecast'!$Q$7:$Q$210,"Augex")</f>
        <v>0</v>
      </c>
      <c r="AC796" s="32">
        <f>SUMIFS('Capex forecast'!M$7:M$210,'Capex forecast'!$T$7:$T$210,$Q796,'Capex forecast'!$S$7:$S$210,$S796,'Capex forecast'!$Q$7:$Q$210,"Augex")</f>
        <v>0</v>
      </c>
      <c r="AD796" s="32">
        <f>SUMIFS('Capex forecast'!N$7:N$210,'Capex forecast'!$T$7:$T$210,$Q796,'Capex forecast'!$S$7:$S$210,$S796,'Capex forecast'!$Q$7:$Q$210,"Augex")</f>
        <v>0</v>
      </c>
      <c r="AF796" s="6" t="s">
        <v>111</v>
      </c>
      <c r="AG796" s="6" t="str">
        <f>INDEX('Raw demand forecast'!$M$7:$M$5830,MATCH($Q796,'Raw demand forecast'!$B$7:$B$5830,0))</f>
        <v>No</v>
      </c>
      <c r="AH796" s="6" t="str">
        <f>IF(COUNTIF($AF$93:AF796,$B796) = 1, "LV", IF(COUNTIF($AF$93:AF796,$B796) = 2, "HV", "ST"))</f>
        <v>ST</v>
      </c>
      <c r="AI796" s="6" t="str">
        <f>INDEX('Demand forecast and growth rate'!$E$7:$E$273,MATCH($Q796,'Demand forecast and growth rate'!$B$7:$B$273,0))</f>
        <v>Small growth</v>
      </c>
      <c r="AJ796" s="53">
        <f>SUMIFS('Capex forecast'!E$7:E$210,'Capex forecast'!$T$7:$T$210,$AF796,'Capex forecast'!$S$7:$S$210,$AH796,'Capex forecast'!$Q$7:$Q$210,"Repex")</f>
        <v>0</v>
      </c>
      <c r="AK796" s="53">
        <f>SUMIFS('Capex forecast'!F$7:F$210,'Capex forecast'!$T$7:$T$210,$AF796,'Capex forecast'!$S$7:$S$210,$AH796,'Capex forecast'!$Q$7:$Q$210,"Repex")</f>
        <v>0</v>
      </c>
      <c r="AL796" s="53">
        <f>SUMIFS('Capex forecast'!G$7:G$210,'Capex forecast'!$T$7:$T$210,$AF796,'Capex forecast'!$S$7:$S$210,$AH796,'Capex forecast'!$Q$7:$Q$210,"Repex")</f>
        <v>0</v>
      </c>
      <c r="AM796" s="53">
        <f>SUMIFS('Capex forecast'!H$7:H$210,'Capex forecast'!$T$7:$T$210,$AF796,'Capex forecast'!$S$7:$S$210,$AH796,'Capex forecast'!$Q$7:$Q$210,"Repex")</f>
        <v>0</v>
      </c>
      <c r="AN796" s="53">
        <f>SUMIFS('Capex forecast'!I$7:I$210,'Capex forecast'!$T$7:$T$210,$AF796,'Capex forecast'!$S$7:$S$210,$AH796,'Capex forecast'!$Q$7:$Q$210,"Repex")</f>
        <v>0</v>
      </c>
      <c r="AO796" s="53">
        <f>SUMIFS('Capex forecast'!J$7:J$210,'Capex forecast'!$T$7:$T$210,$AF796,'Capex forecast'!$S$7:$S$210,$AH796,'Capex forecast'!$Q$7:$Q$210,"Repex")</f>
        <v>0</v>
      </c>
      <c r="AP796" s="53">
        <f>SUMIFS('Capex forecast'!K$7:K$210,'Capex forecast'!$T$7:$T$210,$AF796,'Capex forecast'!$S$7:$S$210,$AH796,'Capex forecast'!$Q$7:$Q$210,"Repex")</f>
        <v>0</v>
      </c>
      <c r="AQ796" s="53">
        <f>SUMIFS('Capex forecast'!L$7:L$210,'Capex forecast'!$T$7:$T$210,$AF796,'Capex forecast'!$S$7:$S$210,$AH796,'Capex forecast'!$Q$7:$Q$210,"Repex")</f>
        <v>0</v>
      </c>
      <c r="AR796" s="53">
        <f>SUMIFS('Capex forecast'!M$7:M$210,'Capex forecast'!$T$7:$T$210,$AF796,'Capex forecast'!$S$7:$S$210,$AH796,'Capex forecast'!$Q$7:$Q$210,"Repex")</f>
        <v>0</v>
      </c>
      <c r="AS796" s="53">
        <f>SUMIFS('Capex forecast'!N$7:N$210,'Capex forecast'!$T$7:$T$210,$AF796,'Capex forecast'!$S$7:$S$210,$AH796,'Capex forecast'!$Q$7:$Q$210,"Repex")</f>
        <v>0</v>
      </c>
    </row>
    <row r="797" spans="2:45" ht="15">
      <c r="B797" s="6" t="s">
        <v>159</v>
      </c>
      <c r="C797" s="6" t="str">
        <f>INDEX('Raw demand forecast'!$M$7:$M$5830,MATCH($B797,'Raw demand forecast'!$B$7:$B$5830,0))</f>
        <v>No</v>
      </c>
      <c r="D797" s="6" t="str">
        <f>IF(COUNTIF($B$93:B797,$B797) = 1, "LV", IF(COUNTIF($B$93:B797,$B797) = 2, "HV", "ST"))</f>
        <v>ST</v>
      </c>
      <c r="E797" s="6" t="str">
        <f>INDEX('Demand forecast and growth rate'!$E$7:$E$273,MATCH($B797,'Demand forecast and growth rate'!$B$7:$B$273,0))</f>
        <v>Steady/falling</v>
      </c>
      <c r="F797" s="32">
        <f>SUMIFS('Capex forecast'!E$7:E$210,'Capex forecast'!$T$7:$T$210,'Allocation of site-spec costs'!$B797,'Capex forecast'!$S$7:$S$210,'Allocation of site-spec costs'!$D797,'Capex forecast'!$Q$7:$Q$210,"Customer Connection")</f>
        <v>0</v>
      </c>
      <c r="G797" s="32">
        <f>SUMIFS('Capex forecast'!F$7:F$210,'Capex forecast'!$T$7:$T$210,'Allocation of site-spec costs'!$B797,'Capex forecast'!$S$7:$S$210,'Allocation of site-spec costs'!$D797,'Capex forecast'!$Q$7:$Q$210,"Customer Connection")</f>
        <v>0</v>
      </c>
      <c r="H797" s="32">
        <f>SUMIFS('Capex forecast'!G$7:G$210,'Capex forecast'!$T$7:$T$210,'Allocation of site-spec costs'!$B797,'Capex forecast'!$S$7:$S$210,'Allocation of site-spec costs'!$D797,'Capex forecast'!$Q$7:$Q$210,"Customer Connection")</f>
        <v>0</v>
      </c>
      <c r="I797" s="32">
        <f>SUMIFS('Capex forecast'!H$7:H$210,'Capex forecast'!$T$7:$T$210,'Allocation of site-spec costs'!$B797,'Capex forecast'!$S$7:$S$210,'Allocation of site-spec costs'!$D797,'Capex forecast'!$Q$7:$Q$210,"Customer Connection")</f>
        <v>0</v>
      </c>
      <c r="J797" s="32">
        <f>SUMIFS('Capex forecast'!I$7:I$210,'Capex forecast'!$T$7:$T$210,'Allocation of site-spec costs'!$B797,'Capex forecast'!$S$7:$S$210,'Allocation of site-spec costs'!$D797,'Capex forecast'!$Q$7:$Q$210,"Customer Connection")</f>
        <v>0</v>
      </c>
      <c r="K797" s="32">
        <f>SUMIFS('Capex forecast'!J$7:J$210,'Capex forecast'!$T$7:$T$210,'Allocation of site-spec costs'!$B797,'Capex forecast'!$S$7:$S$210,'Allocation of site-spec costs'!$D797,'Capex forecast'!$Q$7:$Q$210,"Customer Connection")</f>
        <v>0</v>
      </c>
      <c r="L797" s="32">
        <f>SUMIFS('Capex forecast'!K$7:K$210,'Capex forecast'!$T$7:$T$210,'Allocation of site-spec costs'!$B797,'Capex forecast'!$S$7:$S$210,'Allocation of site-spec costs'!$D797,'Capex forecast'!$Q$7:$Q$210,"Customer Connection")</f>
        <v>0</v>
      </c>
      <c r="M797" s="32">
        <f>SUMIFS('Capex forecast'!L$7:L$210,'Capex forecast'!$T$7:$T$210,'Allocation of site-spec costs'!$B797,'Capex forecast'!$S$7:$S$210,'Allocation of site-spec costs'!$D797,'Capex forecast'!$Q$7:$Q$210,"Customer Connection")</f>
        <v>0</v>
      </c>
      <c r="N797" s="32">
        <f>SUMIFS('Capex forecast'!M$7:M$210,'Capex forecast'!$T$7:$T$210,'Allocation of site-spec costs'!$B797,'Capex forecast'!$S$7:$S$210,'Allocation of site-spec costs'!$D797,'Capex forecast'!$Q$7:$Q$210,"Customer Connection")</f>
        <v>0</v>
      </c>
      <c r="O797" s="32">
        <f>SUMIFS('Capex forecast'!N$7:N$210,'Capex forecast'!$T$7:$T$210,'Allocation of site-spec costs'!$B797,'Capex forecast'!$S$7:$S$210,'Allocation of site-spec costs'!$D797,'Capex forecast'!$Q$7:$Q$210,"Customer Connection")</f>
        <v>0</v>
      </c>
      <c r="Q797" s="6" t="s">
        <v>159</v>
      </c>
      <c r="R797" s="6" t="str">
        <f>INDEX('Raw demand forecast'!$M$7:$M$5830,MATCH($Q797,'Raw demand forecast'!$B$7:$B$5830,0))</f>
        <v>No</v>
      </c>
      <c r="S797" s="6" t="str">
        <f>IF(COUNTIF($Q$93:Q797,$B797) = 1, "LV", IF(COUNTIF($Q$93:Q797,$B797) = 2, "HV", "ST"))</f>
        <v>ST</v>
      </c>
      <c r="T797" s="6" t="str">
        <f>INDEX('Demand forecast and growth rate'!$E$7:$E$273,MATCH($Q797,'Demand forecast and growth rate'!$B$7:$B$273,0))</f>
        <v>Steady/falling</v>
      </c>
      <c r="U797" s="32">
        <f>SUMIFS('Capex forecast'!E$7:E$210,'Capex forecast'!$T$7:$T$210,$Q797,'Capex forecast'!$S$7:$S$210,$S797,'Capex forecast'!$Q$7:$Q$210,"Augex")</f>
        <v>0</v>
      </c>
      <c r="V797" s="32">
        <f>SUMIFS('Capex forecast'!F$7:F$210,'Capex forecast'!$T$7:$T$210,$Q797,'Capex forecast'!$S$7:$S$210,$S797,'Capex forecast'!$Q$7:$Q$210,"Augex")</f>
        <v>0</v>
      </c>
      <c r="W797" s="32">
        <f>SUMIFS('Capex forecast'!G$7:G$210,'Capex forecast'!$T$7:$T$210,$Q797,'Capex forecast'!$S$7:$S$210,$S797,'Capex forecast'!$Q$7:$Q$210,"Augex")</f>
        <v>0</v>
      </c>
      <c r="X797" s="32">
        <f>SUMIFS('Capex forecast'!H$7:H$210,'Capex forecast'!$T$7:$T$210,$Q797,'Capex forecast'!$S$7:$S$210,$S797,'Capex forecast'!$Q$7:$Q$210,"Augex")</f>
        <v>0</v>
      </c>
      <c r="Y797" s="32">
        <f>SUMIFS('Capex forecast'!I$7:I$210,'Capex forecast'!$T$7:$T$210,$Q797,'Capex forecast'!$S$7:$S$210,$S797,'Capex forecast'!$Q$7:$Q$210,"Augex")</f>
        <v>0</v>
      </c>
      <c r="Z797" s="32">
        <f>SUMIFS('Capex forecast'!J$7:J$210,'Capex forecast'!$T$7:$T$210,$Q797,'Capex forecast'!$S$7:$S$210,$S797,'Capex forecast'!$Q$7:$Q$210,"Augex")</f>
        <v>0</v>
      </c>
      <c r="AA797" s="32">
        <f>SUMIFS('Capex forecast'!K$7:K$210,'Capex forecast'!$T$7:$T$210,$Q797,'Capex forecast'!$S$7:$S$210,$S797,'Capex forecast'!$Q$7:$Q$210,"Augex")</f>
        <v>0</v>
      </c>
      <c r="AB797" s="32">
        <f>SUMIFS('Capex forecast'!L$7:L$210,'Capex forecast'!$T$7:$T$210,$Q797,'Capex forecast'!$S$7:$S$210,$S797,'Capex forecast'!$Q$7:$Q$210,"Augex")</f>
        <v>0</v>
      </c>
      <c r="AC797" s="32">
        <f>SUMIFS('Capex forecast'!M$7:M$210,'Capex forecast'!$T$7:$T$210,$Q797,'Capex forecast'!$S$7:$S$210,$S797,'Capex forecast'!$Q$7:$Q$210,"Augex")</f>
        <v>0</v>
      </c>
      <c r="AD797" s="32">
        <f>SUMIFS('Capex forecast'!N$7:N$210,'Capex forecast'!$T$7:$T$210,$Q797,'Capex forecast'!$S$7:$S$210,$S797,'Capex forecast'!$Q$7:$Q$210,"Augex")</f>
        <v>0</v>
      </c>
      <c r="AF797" s="6" t="s">
        <v>159</v>
      </c>
      <c r="AG797" s="6" t="str">
        <f>INDEX('Raw demand forecast'!$M$7:$M$5830,MATCH($Q797,'Raw demand forecast'!$B$7:$B$5830,0))</f>
        <v>No</v>
      </c>
      <c r="AH797" s="6" t="str">
        <f>IF(COUNTIF($AF$93:AF797,$B797) = 1, "LV", IF(COUNTIF($AF$93:AF797,$B797) = 2, "HV", "ST"))</f>
        <v>ST</v>
      </c>
      <c r="AI797" s="6" t="str">
        <f>INDEX('Demand forecast and growth rate'!$E$7:$E$273,MATCH($Q797,'Demand forecast and growth rate'!$B$7:$B$273,0))</f>
        <v>Steady/falling</v>
      </c>
      <c r="AJ797" s="53">
        <f>SUMIFS('Capex forecast'!E$7:E$210,'Capex forecast'!$T$7:$T$210,$AF797,'Capex forecast'!$S$7:$S$210,$AH797,'Capex forecast'!$Q$7:$Q$210,"Repex")</f>
        <v>0</v>
      </c>
      <c r="AK797" s="53">
        <f>SUMIFS('Capex forecast'!F$7:F$210,'Capex forecast'!$T$7:$T$210,$AF797,'Capex forecast'!$S$7:$S$210,$AH797,'Capex forecast'!$Q$7:$Q$210,"Repex")</f>
        <v>0</v>
      </c>
      <c r="AL797" s="53">
        <f>SUMIFS('Capex forecast'!G$7:G$210,'Capex forecast'!$T$7:$T$210,$AF797,'Capex forecast'!$S$7:$S$210,$AH797,'Capex forecast'!$Q$7:$Q$210,"Repex")</f>
        <v>0</v>
      </c>
      <c r="AM797" s="53">
        <f>SUMIFS('Capex forecast'!H$7:H$210,'Capex forecast'!$T$7:$T$210,$AF797,'Capex forecast'!$S$7:$S$210,$AH797,'Capex forecast'!$Q$7:$Q$210,"Repex")</f>
        <v>0</v>
      </c>
      <c r="AN797" s="53">
        <f>SUMIFS('Capex forecast'!I$7:I$210,'Capex forecast'!$T$7:$T$210,$AF797,'Capex forecast'!$S$7:$S$210,$AH797,'Capex forecast'!$Q$7:$Q$210,"Repex")</f>
        <v>0</v>
      </c>
      <c r="AO797" s="53">
        <f>SUMIFS('Capex forecast'!J$7:J$210,'Capex forecast'!$T$7:$T$210,$AF797,'Capex forecast'!$S$7:$S$210,$AH797,'Capex forecast'!$Q$7:$Q$210,"Repex")</f>
        <v>0</v>
      </c>
      <c r="AP797" s="53">
        <f>SUMIFS('Capex forecast'!K$7:K$210,'Capex forecast'!$T$7:$T$210,$AF797,'Capex forecast'!$S$7:$S$210,$AH797,'Capex forecast'!$Q$7:$Q$210,"Repex")</f>
        <v>0</v>
      </c>
      <c r="AQ797" s="53">
        <f>SUMIFS('Capex forecast'!L$7:L$210,'Capex forecast'!$T$7:$T$210,$AF797,'Capex forecast'!$S$7:$S$210,$AH797,'Capex forecast'!$Q$7:$Q$210,"Repex")</f>
        <v>0</v>
      </c>
      <c r="AR797" s="53">
        <f>SUMIFS('Capex forecast'!M$7:M$210,'Capex forecast'!$T$7:$T$210,$AF797,'Capex forecast'!$S$7:$S$210,$AH797,'Capex forecast'!$Q$7:$Q$210,"Repex")</f>
        <v>0</v>
      </c>
      <c r="AS797" s="53">
        <f>SUMIFS('Capex forecast'!N$7:N$210,'Capex forecast'!$T$7:$T$210,$AF797,'Capex forecast'!$S$7:$S$210,$AH797,'Capex forecast'!$Q$7:$Q$210,"Repex")</f>
        <v>0</v>
      </c>
    </row>
    <row r="798" spans="2:45" ht="15">
      <c r="B798" s="6" t="s">
        <v>626</v>
      </c>
      <c r="C798" s="6" t="str">
        <f>INDEX('Raw demand forecast'!$M$7:$M$5830,MATCH($B798,'Raw demand forecast'!$B$7:$B$5830,0))</f>
        <v>Yes</v>
      </c>
      <c r="D798" s="6" t="str">
        <f>IF(COUNTIF($B$93:B798,$B798) = 1, "LV", IF(COUNTIF($B$93:B798,$B798) = 2, "HV", "ST"))</f>
        <v>ST</v>
      </c>
      <c r="E798" s="6" t="str">
        <f>INDEX('Demand forecast and growth rate'!$E$7:$E$273,MATCH($B798,'Demand forecast and growth rate'!$B$7:$B$273,0))</f>
        <v>Steady/falling</v>
      </c>
      <c r="F798" s="32">
        <f>SUMIFS('Capex forecast'!E$7:E$210,'Capex forecast'!$T$7:$T$210,'Allocation of site-spec costs'!$B798,'Capex forecast'!$S$7:$S$210,'Allocation of site-spec costs'!$D798,'Capex forecast'!$Q$7:$Q$210,"Customer Connection")</f>
        <v>0</v>
      </c>
      <c r="G798" s="32">
        <f>SUMIFS('Capex forecast'!F$7:F$210,'Capex forecast'!$T$7:$T$210,'Allocation of site-spec costs'!$B798,'Capex forecast'!$S$7:$S$210,'Allocation of site-spec costs'!$D798,'Capex forecast'!$Q$7:$Q$210,"Customer Connection")</f>
        <v>0</v>
      </c>
      <c r="H798" s="32">
        <f>SUMIFS('Capex forecast'!G$7:G$210,'Capex forecast'!$T$7:$T$210,'Allocation of site-spec costs'!$B798,'Capex forecast'!$S$7:$S$210,'Allocation of site-spec costs'!$D798,'Capex forecast'!$Q$7:$Q$210,"Customer Connection")</f>
        <v>0</v>
      </c>
      <c r="I798" s="32">
        <f>SUMIFS('Capex forecast'!H$7:H$210,'Capex forecast'!$T$7:$T$210,'Allocation of site-spec costs'!$B798,'Capex forecast'!$S$7:$S$210,'Allocation of site-spec costs'!$D798,'Capex forecast'!$Q$7:$Q$210,"Customer Connection")</f>
        <v>0</v>
      </c>
      <c r="J798" s="32">
        <f>SUMIFS('Capex forecast'!I$7:I$210,'Capex forecast'!$T$7:$T$210,'Allocation of site-spec costs'!$B798,'Capex forecast'!$S$7:$S$210,'Allocation of site-spec costs'!$D798,'Capex forecast'!$Q$7:$Q$210,"Customer Connection")</f>
        <v>0</v>
      </c>
      <c r="K798" s="32">
        <f>SUMIFS('Capex forecast'!J$7:J$210,'Capex forecast'!$T$7:$T$210,'Allocation of site-spec costs'!$B798,'Capex forecast'!$S$7:$S$210,'Allocation of site-spec costs'!$D798,'Capex forecast'!$Q$7:$Q$210,"Customer Connection")</f>
        <v>0</v>
      </c>
      <c r="L798" s="32">
        <f>SUMIFS('Capex forecast'!K$7:K$210,'Capex forecast'!$T$7:$T$210,'Allocation of site-spec costs'!$B798,'Capex forecast'!$S$7:$S$210,'Allocation of site-spec costs'!$D798,'Capex forecast'!$Q$7:$Q$210,"Customer Connection")</f>
        <v>0</v>
      </c>
      <c r="M798" s="32">
        <f>SUMIFS('Capex forecast'!L$7:L$210,'Capex forecast'!$T$7:$T$210,'Allocation of site-spec costs'!$B798,'Capex forecast'!$S$7:$S$210,'Allocation of site-spec costs'!$D798,'Capex forecast'!$Q$7:$Q$210,"Customer Connection")</f>
        <v>0</v>
      </c>
      <c r="N798" s="32">
        <f>SUMIFS('Capex forecast'!M$7:M$210,'Capex forecast'!$T$7:$T$210,'Allocation of site-spec costs'!$B798,'Capex forecast'!$S$7:$S$210,'Allocation of site-spec costs'!$D798,'Capex forecast'!$Q$7:$Q$210,"Customer Connection")</f>
        <v>0</v>
      </c>
      <c r="O798" s="32">
        <f>SUMIFS('Capex forecast'!N$7:N$210,'Capex forecast'!$T$7:$T$210,'Allocation of site-spec costs'!$B798,'Capex forecast'!$S$7:$S$210,'Allocation of site-spec costs'!$D798,'Capex forecast'!$Q$7:$Q$210,"Customer Connection")</f>
        <v>0</v>
      </c>
      <c r="Q798" s="6" t="s">
        <v>626</v>
      </c>
      <c r="R798" s="6" t="str">
        <f>INDEX('Raw demand forecast'!$M$7:$M$5830,MATCH($Q798,'Raw demand forecast'!$B$7:$B$5830,0))</f>
        <v>Yes</v>
      </c>
      <c r="S798" s="6" t="str">
        <f>IF(COUNTIF($Q$93:Q798,$B798) = 1, "LV", IF(COUNTIF($Q$93:Q798,$B798) = 2, "HV", "ST"))</f>
        <v>ST</v>
      </c>
      <c r="T798" s="6" t="str">
        <f>INDEX('Demand forecast and growth rate'!$E$7:$E$273,MATCH($Q798,'Demand forecast and growth rate'!$B$7:$B$273,0))</f>
        <v>Steady/falling</v>
      </c>
      <c r="U798" s="32">
        <f>SUMIFS('Capex forecast'!E$7:E$210,'Capex forecast'!$T$7:$T$210,$Q798,'Capex forecast'!$S$7:$S$210,$S798,'Capex forecast'!$Q$7:$Q$210,"Augex")</f>
        <v>0</v>
      </c>
      <c r="V798" s="32">
        <f>SUMIFS('Capex forecast'!F$7:F$210,'Capex forecast'!$T$7:$T$210,$Q798,'Capex forecast'!$S$7:$S$210,$S798,'Capex forecast'!$Q$7:$Q$210,"Augex")</f>
        <v>0</v>
      </c>
      <c r="W798" s="32">
        <f>SUMIFS('Capex forecast'!G$7:G$210,'Capex forecast'!$T$7:$T$210,$Q798,'Capex forecast'!$S$7:$S$210,$S798,'Capex forecast'!$Q$7:$Q$210,"Augex")</f>
        <v>0</v>
      </c>
      <c r="X798" s="32">
        <f>SUMIFS('Capex forecast'!H$7:H$210,'Capex forecast'!$T$7:$T$210,$Q798,'Capex forecast'!$S$7:$S$210,$S798,'Capex forecast'!$Q$7:$Q$210,"Augex")</f>
        <v>0</v>
      </c>
      <c r="Y798" s="32">
        <f>SUMIFS('Capex forecast'!I$7:I$210,'Capex forecast'!$T$7:$T$210,$Q798,'Capex forecast'!$S$7:$S$210,$S798,'Capex forecast'!$Q$7:$Q$210,"Augex")</f>
        <v>0</v>
      </c>
      <c r="Z798" s="32">
        <f>SUMIFS('Capex forecast'!J$7:J$210,'Capex forecast'!$T$7:$T$210,$Q798,'Capex forecast'!$S$7:$S$210,$S798,'Capex forecast'!$Q$7:$Q$210,"Augex")</f>
        <v>0</v>
      </c>
      <c r="AA798" s="32">
        <f>SUMIFS('Capex forecast'!K$7:K$210,'Capex forecast'!$T$7:$T$210,$Q798,'Capex forecast'!$S$7:$S$210,$S798,'Capex forecast'!$Q$7:$Q$210,"Augex")</f>
        <v>0</v>
      </c>
      <c r="AB798" s="32">
        <f>SUMIFS('Capex forecast'!L$7:L$210,'Capex forecast'!$T$7:$T$210,$Q798,'Capex forecast'!$S$7:$S$210,$S798,'Capex forecast'!$Q$7:$Q$210,"Augex")</f>
        <v>0</v>
      </c>
      <c r="AC798" s="32">
        <f>SUMIFS('Capex forecast'!M$7:M$210,'Capex forecast'!$T$7:$T$210,$Q798,'Capex forecast'!$S$7:$S$210,$S798,'Capex forecast'!$Q$7:$Q$210,"Augex")</f>
        <v>0</v>
      </c>
      <c r="AD798" s="32">
        <f>SUMIFS('Capex forecast'!N$7:N$210,'Capex forecast'!$T$7:$T$210,$Q798,'Capex forecast'!$S$7:$S$210,$S798,'Capex forecast'!$Q$7:$Q$210,"Augex")</f>
        <v>0</v>
      </c>
      <c r="AF798" s="6" t="s">
        <v>626</v>
      </c>
      <c r="AG798" s="6" t="str">
        <f>INDEX('Raw demand forecast'!$M$7:$M$5830,MATCH($Q798,'Raw demand forecast'!$B$7:$B$5830,0))</f>
        <v>Yes</v>
      </c>
      <c r="AH798" s="6" t="str">
        <f>IF(COUNTIF($AF$93:AF798,$B798) = 1, "LV", IF(COUNTIF($AF$93:AF798,$B798) = 2, "HV", "ST"))</f>
        <v>ST</v>
      </c>
      <c r="AI798" s="6" t="str">
        <f>INDEX('Demand forecast and growth rate'!$E$7:$E$273,MATCH($Q798,'Demand forecast and growth rate'!$B$7:$B$273,0))</f>
        <v>Steady/falling</v>
      </c>
      <c r="AJ798" s="53">
        <f>SUMIFS('Capex forecast'!E$7:E$210,'Capex forecast'!$T$7:$T$210,$AF798,'Capex forecast'!$S$7:$S$210,$AH798,'Capex forecast'!$Q$7:$Q$210,"Repex")</f>
        <v>0</v>
      </c>
      <c r="AK798" s="53">
        <f>SUMIFS('Capex forecast'!F$7:F$210,'Capex forecast'!$T$7:$T$210,$AF798,'Capex forecast'!$S$7:$S$210,$AH798,'Capex forecast'!$Q$7:$Q$210,"Repex")</f>
        <v>0</v>
      </c>
      <c r="AL798" s="53">
        <f>SUMIFS('Capex forecast'!G$7:G$210,'Capex forecast'!$T$7:$T$210,$AF798,'Capex forecast'!$S$7:$S$210,$AH798,'Capex forecast'!$Q$7:$Q$210,"Repex")</f>
        <v>0</v>
      </c>
      <c r="AM798" s="53">
        <f>SUMIFS('Capex forecast'!H$7:H$210,'Capex forecast'!$T$7:$T$210,$AF798,'Capex forecast'!$S$7:$S$210,$AH798,'Capex forecast'!$Q$7:$Q$210,"Repex")</f>
        <v>0</v>
      </c>
      <c r="AN798" s="53">
        <f>SUMIFS('Capex forecast'!I$7:I$210,'Capex forecast'!$T$7:$T$210,$AF798,'Capex forecast'!$S$7:$S$210,$AH798,'Capex forecast'!$Q$7:$Q$210,"Repex")</f>
        <v>0</v>
      </c>
      <c r="AO798" s="53">
        <f>SUMIFS('Capex forecast'!J$7:J$210,'Capex forecast'!$T$7:$T$210,$AF798,'Capex forecast'!$S$7:$S$210,$AH798,'Capex forecast'!$Q$7:$Q$210,"Repex")</f>
        <v>0</v>
      </c>
      <c r="AP798" s="53">
        <f>SUMIFS('Capex forecast'!K$7:K$210,'Capex forecast'!$T$7:$T$210,$AF798,'Capex forecast'!$S$7:$S$210,$AH798,'Capex forecast'!$Q$7:$Q$210,"Repex")</f>
        <v>0</v>
      </c>
      <c r="AQ798" s="53">
        <f>SUMIFS('Capex forecast'!L$7:L$210,'Capex forecast'!$T$7:$T$210,$AF798,'Capex forecast'!$S$7:$S$210,$AH798,'Capex forecast'!$Q$7:$Q$210,"Repex")</f>
        <v>0</v>
      </c>
      <c r="AR798" s="53">
        <f>SUMIFS('Capex forecast'!M$7:M$210,'Capex forecast'!$T$7:$T$210,$AF798,'Capex forecast'!$S$7:$S$210,$AH798,'Capex forecast'!$Q$7:$Q$210,"Repex")</f>
        <v>0</v>
      </c>
      <c r="AS798" s="53">
        <f>SUMIFS('Capex forecast'!N$7:N$210,'Capex forecast'!$T$7:$T$210,$AF798,'Capex forecast'!$S$7:$S$210,$AH798,'Capex forecast'!$Q$7:$Q$210,"Repex")</f>
        <v>0</v>
      </c>
    </row>
    <row r="799" spans="2:45" ht="15">
      <c r="B799" s="6" t="s">
        <v>178</v>
      </c>
      <c r="C799" s="6" t="str">
        <f>INDEX('Raw demand forecast'!$M$7:$M$5830,MATCH($B799,'Raw demand forecast'!$B$7:$B$5830,0))</f>
        <v>No</v>
      </c>
      <c r="D799" s="6" t="str">
        <f>IF(COUNTIF($B$93:B799,$B799) = 1, "LV", IF(COUNTIF($B$93:B799,$B799) = 2, "HV", "ST"))</f>
        <v>ST</v>
      </c>
      <c r="E799" s="6" t="str">
        <f>INDEX('Demand forecast and growth rate'!$E$7:$E$273,MATCH($B799,'Demand forecast and growth rate'!$B$7:$B$273,0))</f>
        <v>High growth</v>
      </c>
      <c r="F799" s="32">
        <f>SUMIFS('Capex forecast'!E$7:E$210,'Capex forecast'!$T$7:$T$210,'Allocation of site-spec costs'!$B799,'Capex forecast'!$S$7:$S$210,'Allocation of site-spec costs'!$D799,'Capex forecast'!$Q$7:$Q$210,"Customer Connection")</f>
        <v>0</v>
      </c>
      <c r="G799" s="32">
        <f>SUMIFS('Capex forecast'!F$7:F$210,'Capex forecast'!$T$7:$T$210,'Allocation of site-spec costs'!$B799,'Capex forecast'!$S$7:$S$210,'Allocation of site-spec costs'!$D799,'Capex forecast'!$Q$7:$Q$210,"Customer Connection")</f>
        <v>0</v>
      </c>
      <c r="H799" s="32">
        <f>SUMIFS('Capex forecast'!G$7:G$210,'Capex forecast'!$T$7:$T$210,'Allocation of site-spec costs'!$B799,'Capex forecast'!$S$7:$S$210,'Allocation of site-spec costs'!$D799,'Capex forecast'!$Q$7:$Q$210,"Customer Connection")</f>
        <v>0</v>
      </c>
      <c r="I799" s="32">
        <f>SUMIFS('Capex forecast'!H$7:H$210,'Capex forecast'!$T$7:$T$210,'Allocation of site-spec costs'!$B799,'Capex forecast'!$S$7:$S$210,'Allocation of site-spec costs'!$D799,'Capex forecast'!$Q$7:$Q$210,"Customer Connection")</f>
        <v>0</v>
      </c>
      <c r="J799" s="32">
        <f>SUMIFS('Capex forecast'!I$7:I$210,'Capex forecast'!$T$7:$T$210,'Allocation of site-spec costs'!$B799,'Capex forecast'!$S$7:$S$210,'Allocation of site-spec costs'!$D799,'Capex forecast'!$Q$7:$Q$210,"Customer Connection")</f>
        <v>0</v>
      </c>
      <c r="K799" s="32">
        <f>SUMIFS('Capex forecast'!J$7:J$210,'Capex forecast'!$T$7:$T$210,'Allocation of site-spec costs'!$B799,'Capex forecast'!$S$7:$S$210,'Allocation of site-spec costs'!$D799,'Capex forecast'!$Q$7:$Q$210,"Customer Connection")</f>
        <v>0</v>
      </c>
      <c r="L799" s="32">
        <f>SUMIFS('Capex forecast'!K$7:K$210,'Capex forecast'!$T$7:$T$210,'Allocation of site-spec costs'!$B799,'Capex forecast'!$S$7:$S$210,'Allocation of site-spec costs'!$D799,'Capex forecast'!$Q$7:$Q$210,"Customer Connection")</f>
        <v>0</v>
      </c>
      <c r="M799" s="32">
        <f>SUMIFS('Capex forecast'!L$7:L$210,'Capex forecast'!$T$7:$T$210,'Allocation of site-spec costs'!$B799,'Capex forecast'!$S$7:$S$210,'Allocation of site-spec costs'!$D799,'Capex forecast'!$Q$7:$Q$210,"Customer Connection")</f>
        <v>0</v>
      </c>
      <c r="N799" s="32">
        <f>SUMIFS('Capex forecast'!M$7:M$210,'Capex forecast'!$T$7:$T$210,'Allocation of site-spec costs'!$B799,'Capex forecast'!$S$7:$S$210,'Allocation of site-spec costs'!$D799,'Capex forecast'!$Q$7:$Q$210,"Customer Connection")</f>
        <v>0</v>
      </c>
      <c r="O799" s="32">
        <f>SUMIFS('Capex forecast'!N$7:N$210,'Capex forecast'!$T$7:$T$210,'Allocation of site-spec costs'!$B799,'Capex forecast'!$S$7:$S$210,'Allocation of site-spec costs'!$D799,'Capex forecast'!$Q$7:$Q$210,"Customer Connection")</f>
        <v>0</v>
      </c>
      <c r="Q799" s="6" t="s">
        <v>178</v>
      </c>
      <c r="R799" s="6" t="str">
        <f>INDEX('Raw demand forecast'!$M$7:$M$5830,MATCH($Q799,'Raw demand forecast'!$B$7:$B$5830,0))</f>
        <v>No</v>
      </c>
      <c r="S799" s="6" t="str">
        <f>IF(COUNTIF($Q$93:Q799,$B799) = 1, "LV", IF(COUNTIF($Q$93:Q799,$B799) = 2, "HV", "ST"))</f>
        <v>ST</v>
      </c>
      <c r="T799" s="6" t="str">
        <f>INDEX('Demand forecast and growth rate'!$E$7:$E$273,MATCH($Q799,'Demand forecast and growth rate'!$B$7:$B$273,0))</f>
        <v>High growth</v>
      </c>
      <c r="U799" s="32">
        <f>SUMIFS('Capex forecast'!E$7:E$210,'Capex forecast'!$T$7:$T$210,$Q799,'Capex forecast'!$S$7:$S$210,$S799,'Capex forecast'!$Q$7:$Q$210,"Augex")</f>
        <v>0</v>
      </c>
      <c r="V799" s="32">
        <f>SUMIFS('Capex forecast'!F$7:F$210,'Capex forecast'!$T$7:$T$210,$Q799,'Capex forecast'!$S$7:$S$210,$S799,'Capex forecast'!$Q$7:$Q$210,"Augex")</f>
        <v>0</v>
      </c>
      <c r="W799" s="32">
        <f>SUMIFS('Capex forecast'!G$7:G$210,'Capex forecast'!$T$7:$T$210,$Q799,'Capex forecast'!$S$7:$S$210,$S799,'Capex forecast'!$Q$7:$Q$210,"Augex")</f>
        <v>0</v>
      </c>
      <c r="X799" s="32">
        <f>SUMIFS('Capex forecast'!H$7:H$210,'Capex forecast'!$T$7:$T$210,$Q799,'Capex forecast'!$S$7:$S$210,$S799,'Capex forecast'!$Q$7:$Q$210,"Augex")</f>
        <v>0</v>
      </c>
      <c r="Y799" s="32">
        <f>SUMIFS('Capex forecast'!I$7:I$210,'Capex forecast'!$T$7:$T$210,$Q799,'Capex forecast'!$S$7:$S$210,$S799,'Capex forecast'!$Q$7:$Q$210,"Augex")</f>
        <v>0</v>
      </c>
      <c r="Z799" s="32">
        <f>SUMIFS('Capex forecast'!J$7:J$210,'Capex forecast'!$T$7:$T$210,$Q799,'Capex forecast'!$S$7:$S$210,$S799,'Capex forecast'!$Q$7:$Q$210,"Augex")</f>
        <v>0</v>
      </c>
      <c r="AA799" s="32">
        <f>SUMIFS('Capex forecast'!K$7:K$210,'Capex forecast'!$T$7:$T$210,$Q799,'Capex forecast'!$S$7:$S$210,$S799,'Capex forecast'!$Q$7:$Q$210,"Augex")</f>
        <v>0</v>
      </c>
      <c r="AB799" s="32">
        <f>SUMIFS('Capex forecast'!L$7:L$210,'Capex forecast'!$T$7:$T$210,$Q799,'Capex forecast'!$S$7:$S$210,$S799,'Capex forecast'!$Q$7:$Q$210,"Augex")</f>
        <v>0</v>
      </c>
      <c r="AC799" s="32">
        <f>SUMIFS('Capex forecast'!M$7:M$210,'Capex forecast'!$T$7:$T$210,$Q799,'Capex forecast'!$S$7:$S$210,$S799,'Capex forecast'!$Q$7:$Q$210,"Augex")</f>
        <v>0</v>
      </c>
      <c r="AD799" s="32">
        <f>SUMIFS('Capex forecast'!N$7:N$210,'Capex forecast'!$T$7:$T$210,$Q799,'Capex forecast'!$S$7:$S$210,$S799,'Capex forecast'!$Q$7:$Q$210,"Augex")</f>
        <v>0</v>
      </c>
      <c r="AF799" s="6" t="s">
        <v>178</v>
      </c>
      <c r="AG799" s="6" t="str">
        <f>INDEX('Raw demand forecast'!$M$7:$M$5830,MATCH($Q799,'Raw demand forecast'!$B$7:$B$5830,0))</f>
        <v>No</v>
      </c>
      <c r="AH799" s="6" t="str">
        <f>IF(COUNTIF($AF$93:AF799,$B799) = 1, "LV", IF(COUNTIF($AF$93:AF799,$B799) = 2, "HV", "ST"))</f>
        <v>ST</v>
      </c>
      <c r="AI799" s="6" t="str">
        <f>INDEX('Demand forecast and growth rate'!$E$7:$E$273,MATCH($Q799,'Demand forecast and growth rate'!$B$7:$B$273,0))</f>
        <v>High growth</v>
      </c>
      <c r="AJ799" s="53">
        <f>SUMIFS('Capex forecast'!E$7:E$210,'Capex forecast'!$T$7:$T$210,$AF799,'Capex forecast'!$S$7:$S$210,$AH799,'Capex forecast'!$Q$7:$Q$210,"Repex")</f>
        <v>0</v>
      </c>
      <c r="AK799" s="53">
        <f>SUMIFS('Capex forecast'!F$7:F$210,'Capex forecast'!$T$7:$T$210,$AF799,'Capex forecast'!$S$7:$S$210,$AH799,'Capex forecast'!$Q$7:$Q$210,"Repex")</f>
        <v>0</v>
      </c>
      <c r="AL799" s="53">
        <f>SUMIFS('Capex forecast'!G$7:G$210,'Capex forecast'!$T$7:$T$210,$AF799,'Capex forecast'!$S$7:$S$210,$AH799,'Capex forecast'!$Q$7:$Q$210,"Repex")</f>
        <v>0</v>
      </c>
      <c r="AM799" s="53">
        <f>SUMIFS('Capex forecast'!H$7:H$210,'Capex forecast'!$T$7:$T$210,$AF799,'Capex forecast'!$S$7:$S$210,$AH799,'Capex forecast'!$Q$7:$Q$210,"Repex")</f>
        <v>0</v>
      </c>
      <c r="AN799" s="53">
        <f>SUMIFS('Capex forecast'!I$7:I$210,'Capex forecast'!$T$7:$T$210,$AF799,'Capex forecast'!$S$7:$S$210,$AH799,'Capex forecast'!$Q$7:$Q$210,"Repex")</f>
        <v>0</v>
      </c>
      <c r="AO799" s="53">
        <f>SUMIFS('Capex forecast'!J$7:J$210,'Capex forecast'!$T$7:$T$210,$AF799,'Capex forecast'!$S$7:$S$210,$AH799,'Capex forecast'!$Q$7:$Q$210,"Repex")</f>
        <v>0</v>
      </c>
      <c r="AP799" s="53">
        <f>SUMIFS('Capex forecast'!K$7:K$210,'Capex forecast'!$T$7:$T$210,$AF799,'Capex forecast'!$S$7:$S$210,$AH799,'Capex forecast'!$Q$7:$Q$210,"Repex")</f>
        <v>0</v>
      </c>
      <c r="AQ799" s="53">
        <f>SUMIFS('Capex forecast'!L$7:L$210,'Capex forecast'!$T$7:$T$210,$AF799,'Capex forecast'!$S$7:$S$210,$AH799,'Capex forecast'!$Q$7:$Q$210,"Repex")</f>
        <v>0</v>
      </c>
      <c r="AR799" s="53">
        <f>SUMIFS('Capex forecast'!M$7:M$210,'Capex forecast'!$T$7:$T$210,$AF799,'Capex forecast'!$S$7:$S$210,$AH799,'Capex forecast'!$Q$7:$Q$210,"Repex")</f>
        <v>0</v>
      </c>
      <c r="AS799" s="53">
        <f>SUMIFS('Capex forecast'!N$7:N$210,'Capex forecast'!$T$7:$T$210,$AF799,'Capex forecast'!$S$7:$S$210,$AH799,'Capex forecast'!$Q$7:$Q$210,"Repex")</f>
        <v>0</v>
      </c>
    </row>
    <row r="800" spans="2:45" ht="15">
      <c r="B800" s="6" t="s">
        <v>585</v>
      </c>
      <c r="C800" s="6" t="str">
        <f>INDEX('Raw demand forecast'!$M$7:$M$5830,MATCH($B800,'Raw demand forecast'!$B$7:$B$5830,0))</f>
        <v>Exclude</v>
      </c>
      <c r="D800" s="6" t="str">
        <f>IF(COUNTIF($B$93:B800,$B800) = 1, "LV", IF(COUNTIF($B$93:B800,$B800) = 2, "HV", "ST"))</f>
        <v>ST</v>
      </c>
      <c r="E800" s="6" t="str">
        <f>INDEX('Demand forecast and growth rate'!$E$7:$E$273,MATCH($B800,'Demand forecast and growth rate'!$B$7:$B$273,0))</f>
        <v>Small growth</v>
      </c>
      <c r="F800" s="32">
        <f>SUMIFS('Capex forecast'!E$7:E$210,'Capex forecast'!$T$7:$T$210,'Allocation of site-spec costs'!$B800,'Capex forecast'!$S$7:$S$210,'Allocation of site-spec costs'!$D800,'Capex forecast'!$Q$7:$Q$210,"Customer Connection")</f>
        <v>0</v>
      </c>
      <c r="G800" s="32">
        <f>SUMIFS('Capex forecast'!F$7:F$210,'Capex forecast'!$T$7:$T$210,'Allocation of site-spec costs'!$B800,'Capex forecast'!$S$7:$S$210,'Allocation of site-spec costs'!$D800,'Capex forecast'!$Q$7:$Q$210,"Customer Connection")</f>
        <v>0</v>
      </c>
      <c r="H800" s="32">
        <f>SUMIFS('Capex forecast'!G$7:G$210,'Capex forecast'!$T$7:$T$210,'Allocation of site-spec costs'!$B800,'Capex forecast'!$S$7:$S$210,'Allocation of site-spec costs'!$D800,'Capex forecast'!$Q$7:$Q$210,"Customer Connection")</f>
        <v>0</v>
      </c>
      <c r="I800" s="32">
        <f>SUMIFS('Capex forecast'!H$7:H$210,'Capex forecast'!$T$7:$T$210,'Allocation of site-spec costs'!$B800,'Capex forecast'!$S$7:$S$210,'Allocation of site-spec costs'!$D800,'Capex forecast'!$Q$7:$Q$210,"Customer Connection")</f>
        <v>0</v>
      </c>
      <c r="J800" s="32">
        <f>SUMIFS('Capex forecast'!I$7:I$210,'Capex forecast'!$T$7:$T$210,'Allocation of site-spec costs'!$B800,'Capex forecast'!$S$7:$S$210,'Allocation of site-spec costs'!$D800,'Capex forecast'!$Q$7:$Q$210,"Customer Connection")</f>
        <v>0</v>
      </c>
      <c r="K800" s="32">
        <f>SUMIFS('Capex forecast'!J$7:J$210,'Capex forecast'!$T$7:$T$210,'Allocation of site-spec costs'!$B800,'Capex forecast'!$S$7:$S$210,'Allocation of site-spec costs'!$D800,'Capex forecast'!$Q$7:$Q$210,"Customer Connection")</f>
        <v>0</v>
      </c>
      <c r="L800" s="32">
        <f>SUMIFS('Capex forecast'!K$7:K$210,'Capex forecast'!$T$7:$T$210,'Allocation of site-spec costs'!$B800,'Capex forecast'!$S$7:$S$210,'Allocation of site-spec costs'!$D800,'Capex forecast'!$Q$7:$Q$210,"Customer Connection")</f>
        <v>0</v>
      </c>
      <c r="M800" s="32">
        <f>SUMIFS('Capex forecast'!L$7:L$210,'Capex forecast'!$T$7:$T$210,'Allocation of site-spec costs'!$B800,'Capex forecast'!$S$7:$S$210,'Allocation of site-spec costs'!$D800,'Capex forecast'!$Q$7:$Q$210,"Customer Connection")</f>
        <v>0</v>
      </c>
      <c r="N800" s="32">
        <f>SUMIFS('Capex forecast'!M$7:M$210,'Capex forecast'!$T$7:$T$210,'Allocation of site-spec costs'!$B800,'Capex forecast'!$S$7:$S$210,'Allocation of site-spec costs'!$D800,'Capex forecast'!$Q$7:$Q$210,"Customer Connection")</f>
        <v>0</v>
      </c>
      <c r="O800" s="32">
        <f>SUMIFS('Capex forecast'!N$7:N$210,'Capex forecast'!$T$7:$T$210,'Allocation of site-spec costs'!$B800,'Capex forecast'!$S$7:$S$210,'Allocation of site-spec costs'!$D800,'Capex forecast'!$Q$7:$Q$210,"Customer Connection")</f>
        <v>0</v>
      </c>
      <c r="Q800" s="6" t="s">
        <v>585</v>
      </c>
      <c r="R800" s="6" t="str">
        <f>INDEX('Raw demand forecast'!$M$7:$M$5830,MATCH($Q800,'Raw demand forecast'!$B$7:$B$5830,0))</f>
        <v>Exclude</v>
      </c>
      <c r="S800" s="6" t="str">
        <f>IF(COUNTIF($Q$93:Q800,$B800) = 1, "LV", IF(COUNTIF($Q$93:Q800,$B800) = 2, "HV", "ST"))</f>
        <v>ST</v>
      </c>
      <c r="T800" s="6" t="str">
        <f>INDEX('Demand forecast and growth rate'!$E$7:$E$273,MATCH($Q800,'Demand forecast and growth rate'!$B$7:$B$273,0))</f>
        <v>Small growth</v>
      </c>
      <c r="U800" s="32">
        <f>SUMIFS('Capex forecast'!E$7:E$210,'Capex forecast'!$T$7:$T$210,$Q800,'Capex forecast'!$S$7:$S$210,$S800,'Capex forecast'!$Q$7:$Q$210,"Augex")</f>
        <v>0</v>
      </c>
      <c r="V800" s="32">
        <f>SUMIFS('Capex forecast'!F$7:F$210,'Capex forecast'!$T$7:$T$210,$Q800,'Capex forecast'!$S$7:$S$210,$S800,'Capex forecast'!$Q$7:$Q$210,"Augex")</f>
        <v>0</v>
      </c>
      <c r="W800" s="32">
        <f>SUMIFS('Capex forecast'!G$7:G$210,'Capex forecast'!$T$7:$T$210,$Q800,'Capex forecast'!$S$7:$S$210,$S800,'Capex forecast'!$Q$7:$Q$210,"Augex")</f>
        <v>0</v>
      </c>
      <c r="X800" s="32">
        <f>SUMIFS('Capex forecast'!H$7:H$210,'Capex forecast'!$T$7:$T$210,$Q800,'Capex forecast'!$S$7:$S$210,$S800,'Capex forecast'!$Q$7:$Q$210,"Augex")</f>
        <v>0</v>
      </c>
      <c r="Y800" s="32">
        <f>SUMIFS('Capex forecast'!I$7:I$210,'Capex forecast'!$T$7:$T$210,$Q800,'Capex forecast'!$S$7:$S$210,$S800,'Capex forecast'!$Q$7:$Q$210,"Augex")</f>
        <v>0</v>
      </c>
      <c r="Z800" s="32">
        <f>SUMIFS('Capex forecast'!J$7:J$210,'Capex forecast'!$T$7:$T$210,$Q800,'Capex forecast'!$S$7:$S$210,$S800,'Capex forecast'!$Q$7:$Q$210,"Augex")</f>
        <v>0</v>
      </c>
      <c r="AA800" s="32">
        <f>SUMIFS('Capex forecast'!K$7:K$210,'Capex forecast'!$T$7:$T$210,$Q800,'Capex forecast'!$S$7:$S$210,$S800,'Capex forecast'!$Q$7:$Q$210,"Augex")</f>
        <v>0</v>
      </c>
      <c r="AB800" s="32">
        <f>SUMIFS('Capex forecast'!L$7:L$210,'Capex forecast'!$T$7:$T$210,$Q800,'Capex forecast'!$S$7:$S$210,$S800,'Capex forecast'!$Q$7:$Q$210,"Augex")</f>
        <v>0</v>
      </c>
      <c r="AC800" s="32">
        <f>SUMIFS('Capex forecast'!M$7:M$210,'Capex forecast'!$T$7:$T$210,$Q800,'Capex forecast'!$S$7:$S$210,$S800,'Capex forecast'!$Q$7:$Q$210,"Augex")</f>
        <v>0</v>
      </c>
      <c r="AD800" s="32">
        <f>SUMIFS('Capex forecast'!N$7:N$210,'Capex forecast'!$T$7:$T$210,$Q800,'Capex forecast'!$S$7:$S$210,$S800,'Capex forecast'!$Q$7:$Q$210,"Augex")</f>
        <v>0</v>
      </c>
      <c r="AF800" s="6" t="s">
        <v>585</v>
      </c>
      <c r="AG800" s="6" t="str">
        <f>INDEX('Raw demand forecast'!$M$7:$M$5830,MATCH($Q800,'Raw demand forecast'!$B$7:$B$5830,0))</f>
        <v>Exclude</v>
      </c>
      <c r="AH800" s="6" t="str">
        <f>IF(COUNTIF($AF$93:AF800,$B800) = 1, "LV", IF(COUNTIF($AF$93:AF800,$B800) = 2, "HV", "ST"))</f>
        <v>ST</v>
      </c>
      <c r="AI800" s="6" t="str">
        <f>INDEX('Demand forecast and growth rate'!$E$7:$E$273,MATCH($Q800,'Demand forecast and growth rate'!$B$7:$B$273,0))</f>
        <v>Small growth</v>
      </c>
      <c r="AJ800" s="53">
        <f>SUMIFS('Capex forecast'!E$7:E$210,'Capex forecast'!$T$7:$T$210,$AF800,'Capex forecast'!$S$7:$S$210,$AH800,'Capex forecast'!$Q$7:$Q$210,"Repex")</f>
        <v>0</v>
      </c>
      <c r="AK800" s="53">
        <f>SUMIFS('Capex forecast'!F$7:F$210,'Capex forecast'!$T$7:$T$210,$AF800,'Capex forecast'!$S$7:$S$210,$AH800,'Capex forecast'!$Q$7:$Q$210,"Repex")</f>
        <v>0</v>
      </c>
      <c r="AL800" s="53">
        <f>SUMIFS('Capex forecast'!G$7:G$210,'Capex forecast'!$T$7:$T$210,$AF800,'Capex forecast'!$S$7:$S$210,$AH800,'Capex forecast'!$Q$7:$Q$210,"Repex")</f>
        <v>0</v>
      </c>
      <c r="AM800" s="53">
        <f>SUMIFS('Capex forecast'!H$7:H$210,'Capex forecast'!$T$7:$T$210,$AF800,'Capex forecast'!$S$7:$S$210,$AH800,'Capex forecast'!$Q$7:$Q$210,"Repex")</f>
        <v>0</v>
      </c>
      <c r="AN800" s="53">
        <f>SUMIFS('Capex forecast'!I$7:I$210,'Capex forecast'!$T$7:$T$210,$AF800,'Capex forecast'!$S$7:$S$210,$AH800,'Capex forecast'!$Q$7:$Q$210,"Repex")</f>
        <v>0</v>
      </c>
      <c r="AO800" s="53">
        <f>SUMIFS('Capex forecast'!J$7:J$210,'Capex forecast'!$T$7:$T$210,$AF800,'Capex forecast'!$S$7:$S$210,$AH800,'Capex forecast'!$Q$7:$Q$210,"Repex")</f>
        <v>0</v>
      </c>
      <c r="AP800" s="53">
        <f>SUMIFS('Capex forecast'!K$7:K$210,'Capex forecast'!$T$7:$T$210,$AF800,'Capex forecast'!$S$7:$S$210,$AH800,'Capex forecast'!$Q$7:$Q$210,"Repex")</f>
        <v>0</v>
      </c>
      <c r="AQ800" s="53">
        <f>SUMIFS('Capex forecast'!L$7:L$210,'Capex forecast'!$T$7:$T$210,$AF800,'Capex forecast'!$S$7:$S$210,$AH800,'Capex forecast'!$Q$7:$Q$210,"Repex")</f>
        <v>0</v>
      </c>
      <c r="AR800" s="53">
        <f>SUMIFS('Capex forecast'!M$7:M$210,'Capex forecast'!$T$7:$T$210,$AF800,'Capex forecast'!$S$7:$S$210,$AH800,'Capex forecast'!$Q$7:$Q$210,"Repex")</f>
        <v>0</v>
      </c>
      <c r="AS800" s="53">
        <f>SUMIFS('Capex forecast'!N$7:N$210,'Capex forecast'!$T$7:$T$210,$AF800,'Capex forecast'!$S$7:$S$210,$AH800,'Capex forecast'!$Q$7:$Q$210,"Repex")</f>
        <v>0</v>
      </c>
    </row>
    <row r="801" spans="2:45" ht="15">
      <c r="B801" s="6" t="s">
        <v>576</v>
      </c>
      <c r="C801" s="6" t="str">
        <f>INDEX('Raw demand forecast'!$M$7:$M$5830,MATCH($B801,'Raw demand forecast'!$B$7:$B$5830,0))</f>
        <v>Yes</v>
      </c>
      <c r="D801" s="6" t="str">
        <f>IF(COUNTIF($B$93:B801,$B801) = 1, "LV", IF(COUNTIF($B$93:B801,$B801) = 2, "HV", "ST"))</f>
        <v>ST</v>
      </c>
      <c r="E801" s="6" t="str">
        <f>INDEX('Demand forecast and growth rate'!$E$7:$E$273,MATCH($B801,'Demand forecast and growth rate'!$B$7:$B$273,0))</f>
        <v>Steady/falling</v>
      </c>
      <c r="F801" s="32">
        <f>SUMIFS('Capex forecast'!E$7:E$210,'Capex forecast'!$T$7:$T$210,'Allocation of site-spec costs'!$B801,'Capex forecast'!$S$7:$S$210,'Allocation of site-spec costs'!$D801,'Capex forecast'!$Q$7:$Q$210,"Customer Connection")</f>
        <v>0</v>
      </c>
      <c r="G801" s="32">
        <f>SUMIFS('Capex forecast'!F$7:F$210,'Capex forecast'!$T$7:$T$210,'Allocation of site-spec costs'!$B801,'Capex forecast'!$S$7:$S$210,'Allocation of site-spec costs'!$D801,'Capex forecast'!$Q$7:$Q$210,"Customer Connection")</f>
        <v>0</v>
      </c>
      <c r="H801" s="32">
        <f>SUMIFS('Capex forecast'!G$7:G$210,'Capex forecast'!$T$7:$T$210,'Allocation of site-spec costs'!$B801,'Capex forecast'!$S$7:$S$210,'Allocation of site-spec costs'!$D801,'Capex forecast'!$Q$7:$Q$210,"Customer Connection")</f>
        <v>0</v>
      </c>
      <c r="I801" s="32">
        <f>SUMIFS('Capex forecast'!H$7:H$210,'Capex forecast'!$T$7:$T$210,'Allocation of site-spec costs'!$B801,'Capex forecast'!$S$7:$S$210,'Allocation of site-spec costs'!$D801,'Capex forecast'!$Q$7:$Q$210,"Customer Connection")</f>
        <v>0</v>
      </c>
      <c r="J801" s="32">
        <f>SUMIFS('Capex forecast'!I$7:I$210,'Capex forecast'!$T$7:$T$210,'Allocation of site-spec costs'!$B801,'Capex forecast'!$S$7:$S$210,'Allocation of site-spec costs'!$D801,'Capex forecast'!$Q$7:$Q$210,"Customer Connection")</f>
        <v>0</v>
      </c>
      <c r="K801" s="32">
        <f>SUMIFS('Capex forecast'!J$7:J$210,'Capex forecast'!$T$7:$T$210,'Allocation of site-spec costs'!$B801,'Capex forecast'!$S$7:$S$210,'Allocation of site-spec costs'!$D801,'Capex forecast'!$Q$7:$Q$210,"Customer Connection")</f>
        <v>0</v>
      </c>
      <c r="L801" s="32">
        <f>SUMIFS('Capex forecast'!K$7:K$210,'Capex forecast'!$T$7:$T$210,'Allocation of site-spec costs'!$B801,'Capex forecast'!$S$7:$S$210,'Allocation of site-spec costs'!$D801,'Capex forecast'!$Q$7:$Q$210,"Customer Connection")</f>
        <v>0</v>
      </c>
      <c r="M801" s="32">
        <f>SUMIFS('Capex forecast'!L$7:L$210,'Capex forecast'!$T$7:$T$210,'Allocation of site-spec costs'!$B801,'Capex forecast'!$S$7:$S$210,'Allocation of site-spec costs'!$D801,'Capex forecast'!$Q$7:$Q$210,"Customer Connection")</f>
        <v>0</v>
      </c>
      <c r="N801" s="32">
        <f>SUMIFS('Capex forecast'!M$7:M$210,'Capex forecast'!$T$7:$T$210,'Allocation of site-spec costs'!$B801,'Capex forecast'!$S$7:$S$210,'Allocation of site-spec costs'!$D801,'Capex forecast'!$Q$7:$Q$210,"Customer Connection")</f>
        <v>0</v>
      </c>
      <c r="O801" s="32">
        <f>SUMIFS('Capex forecast'!N$7:N$210,'Capex forecast'!$T$7:$T$210,'Allocation of site-spec costs'!$B801,'Capex forecast'!$S$7:$S$210,'Allocation of site-spec costs'!$D801,'Capex forecast'!$Q$7:$Q$210,"Customer Connection")</f>
        <v>0</v>
      </c>
      <c r="Q801" s="6" t="s">
        <v>576</v>
      </c>
      <c r="R801" s="6" t="str">
        <f>INDEX('Raw demand forecast'!$M$7:$M$5830,MATCH($Q801,'Raw demand forecast'!$B$7:$B$5830,0))</f>
        <v>Yes</v>
      </c>
      <c r="S801" s="6" t="str">
        <f>IF(COUNTIF($Q$93:Q801,$B801) = 1, "LV", IF(COUNTIF($Q$93:Q801,$B801) = 2, "HV", "ST"))</f>
        <v>ST</v>
      </c>
      <c r="T801" s="6" t="str">
        <f>INDEX('Demand forecast and growth rate'!$E$7:$E$273,MATCH($Q801,'Demand forecast and growth rate'!$B$7:$B$273,0))</f>
        <v>Steady/falling</v>
      </c>
      <c r="U801" s="32">
        <f>SUMIFS('Capex forecast'!E$7:E$210,'Capex forecast'!$T$7:$T$210,$Q801,'Capex forecast'!$S$7:$S$210,$S801,'Capex forecast'!$Q$7:$Q$210,"Augex")</f>
        <v>0</v>
      </c>
      <c r="V801" s="32">
        <f>SUMIFS('Capex forecast'!F$7:F$210,'Capex forecast'!$T$7:$T$210,$Q801,'Capex forecast'!$S$7:$S$210,$S801,'Capex forecast'!$Q$7:$Q$210,"Augex")</f>
        <v>0</v>
      </c>
      <c r="W801" s="32">
        <f>SUMIFS('Capex forecast'!G$7:G$210,'Capex forecast'!$T$7:$T$210,$Q801,'Capex forecast'!$S$7:$S$210,$S801,'Capex forecast'!$Q$7:$Q$210,"Augex")</f>
        <v>0</v>
      </c>
      <c r="X801" s="32">
        <f>SUMIFS('Capex forecast'!H$7:H$210,'Capex forecast'!$T$7:$T$210,$Q801,'Capex forecast'!$S$7:$S$210,$S801,'Capex forecast'!$Q$7:$Q$210,"Augex")</f>
        <v>0</v>
      </c>
      <c r="Y801" s="32">
        <f>SUMIFS('Capex forecast'!I$7:I$210,'Capex forecast'!$T$7:$T$210,$Q801,'Capex forecast'!$S$7:$S$210,$S801,'Capex forecast'!$Q$7:$Q$210,"Augex")</f>
        <v>0</v>
      </c>
      <c r="Z801" s="32">
        <f>SUMIFS('Capex forecast'!J$7:J$210,'Capex forecast'!$T$7:$T$210,$Q801,'Capex forecast'!$S$7:$S$210,$S801,'Capex forecast'!$Q$7:$Q$210,"Augex")</f>
        <v>0</v>
      </c>
      <c r="AA801" s="32">
        <f>SUMIFS('Capex forecast'!K$7:K$210,'Capex forecast'!$T$7:$T$210,$Q801,'Capex forecast'!$S$7:$S$210,$S801,'Capex forecast'!$Q$7:$Q$210,"Augex")</f>
        <v>0</v>
      </c>
      <c r="AB801" s="32">
        <f>SUMIFS('Capex forecast'!L$7:L$210,'Capex forecast'!$T$7:$T$210,$Q801,'Capex forecast'!$S$7:$S$210,$S801,'Capex forecast'!$Q$7:$Q$210,"Augex")</f>
        <v>0</v>
      </c>
      <c r="AC801" s="32">
        <f>SUMIFS('Capex forecast'!M$7:M$210,'Capex forecast'!$T$7:$T$210,$Q801,'Capex forecast'!$S$7:$S$210,$S801,'Capex forecast'!$Q$7:$Q$210,"Augex")</f>
        <v>0</v>
      </c>
      <c r="AD801" s="32">
        <f>SUMIFS('Capex forecast'!N$7:N$210,'Capex forecast'!$T$7:$T$210,$Q801,'Capex forecast'!$S$7:$S$210,$S801,'Capex forecast'!$Q$7:$Q$210,"Augex")</f>
        <v>0</v>
      </c>
      <c r="AF801" s="6" t="s">
        <v>576</v>
      </c>
      <c r="AG801" s="6" t="str">
        <f>INDEX('Raw demand forecast'!$M$7:$M$5830,MATCH($Q801,'Raw demand forecast'!$B$7:$B$5830,0))</f>
        <v>Yes</v>
      </c>
      <c r="AH801" s="6" t="str">
        <f>IF(COUNTIF($AF$93:AF801,$B801) = 1, "LV", IF(COUNTIF($AF$93:AF801,$B801) = 2, "HV", "ST"))</f>
        <v>ST</v>
      </c>
      <c r="AI801" s="6" t="str">
        <f>INDEX('Demand forecast and growth rate'!$E$7:$E$273,MATCH($Q801,'Demand forecast and growth rate'!$B$7:$B$273,0))</f>
        <v>Steady/falling</v>
      </c>
      <c r="AJ801" s="53">
        <f>SUMIFS('Capex forecast'!E$7:E$210,'Capex forecast'!$T$7:$T$210,$AF801,'Capex forecast'!$S$7:$S$210,$AH801,'Capex forecast'!$Q$7:$Q$210,"Repex")</f>
        <v>0</v>
      </c>
      <c r="AK801" s="53">
        <f>SUMIFS('Capex forecast'!F$7:F$210,'Capex forecast'!$T$7:$T$210,$AF801,'Capex forecast'!$S$7:$S$210,$AH801,'Capex forecast'!$Q$7:$Q$210,"Repex")</f>
        <v>0</v>
      </c>
      <c r="AL801" s="53">
        <f>SUMIFS('Capex forecast'!G$7:G$210,'Capex forecast'!$T$7:$T$210,$AF801,'Capex forecast'!$S$7:$S$210,$AH801,'Capex forecast'!$Q$7:$Q$210,"Repex")</f>
        <v>0</v>
      </c>
      <c r="AM801" s="53">
        <f>SUMIFS('Capex forecast'!H$7:H$210,'Capex forecast'!$T$7:$T$210,$AF801,'Capex forecast'!$S$7:$S$210,$AH801,'Capex forecast'!$Q$7:$Q$210,"Repex")</f>
        <v>0</v>
      </c>
      <c r="AN801" s="53">
        <f>SUMIFS('Capex forecast'!I$7:I$210,'Capex forecast'!$T$7:$T$210,$AF801,'Capex forecast'!$S$7:$S$210,$AH801,'Capex forecast'!$Q$7:$Q$210,"Repex")</f>
        <v>0</v>
      </c>
      <c r="AO801" s="53">
        <f>SUMIFS('Capex forecast'!J$7:J$210,'Capex forecast'!$T$7:$T$210,$AF801,'Capex forecast'!$S$7:$S$210,$AH801,'Capex forecast'!$Q$7:$Q$210,"Repex")</f>
        <v>0</v>
      </c>
      <c r="AP801" s="53">
        <f>SUMIFS('Capex forecast'!K$7:K$210,'Capex forecast'!$T$7:$T$210,$AF801,'Capex forecast'!$S$7:$S$210,$AH801,'Capex forecast'!$Q$7:$Q$210,"Repex")</f>
        <v>0</v>
      </c>
      <c r="AQ801" s="53">
        <f>SUMIFS('Capex forecast'!L$7:L$210,'Capex forecast'!$T$7:$T$210,$AF801,'Capex forecast'!$S$7:$S$210,$AH801,'Capex forecast'!$Q$7:$Q$210,"Repex")</f>
        <v>0</v>
      </c>
      <c r="AR801" s="53">
        <f>SUMIFS('Capex forecast'!M$7:M$210,'Capex forecast'!$T$7:$T$210,$AF801,'Capex forecast'!$S$7:$S$210,$AH801,'Capex forecast'!$Q$7:$Q$210,"Repex")</f>
        <v>0</v>
      </c>
      <c r="AS801" s="53">
        <f>SUMIFS('Capex forecast'!N$7:N$210,'Capex forecast'!$T$7:$T$210,$AF801,'Capex forecast'!$S$7:$S$210,$AH801,'Capex forecast'!$Q$7:$Q$210,"Repex")</f>
        <v>0</v>
      </c>
    </row>
    <row r="802" spans="2:45" ht="15">
      <c r="B802" s="6" t="s">
        <v>580</v>
      </c>
      <c r="C802" s="6" t="str">
        <f>INDEX('Raw demand forecast'!$M$7:$M$5830,MATCH($B802,'Raw demand forecast'!$B$7:$B$5830,0))</f>
        <v>Yes</v>
      </c>
      <c r="D802" s="6" t="str">
        <f>IF(COUNTIF($B$93:B802,$B802) = 1, "LV", IF(COUNTIF($B$93:B802,$B802) = 2, "HV", "ST"))</f>
        <v>ST</v>
      </c>
      <c r="E802" s="6" t="str">
        <f>INDEX('Demand forecast and growth rate'!$E$7:$E$273,MATCH($B802,'Demand forecast and growth rate'!$B$7:$B$273,0))</f>
        <v>Steady/falling</v>
      </c>
      <c r="F802" s="32">
        <f>SUMIFS('Capex forecast'!E$7:E$210,'Capex forecast'!$T$7:$T$210,'Allocation of site-spec costs'!$B802,'Capex forecast'!$S$7:$S$210,'Allocation of site-spec costs'!$D802,'Capex forecast'!$Q$7:$Q$210,"Customer Connection")</f>
        <v>0</v>
      </c>
      <c r="G802" s="32">
        <f>SUMIFS('Capex forecast'!F$7:F$210,'Capex forecast'!$T$7:$T$210,'Allocation of site-spec costs'!$B802,'Capex forecast'!$S$7:$S$210,'Allocation of site-spec costs'!$D802,'Capex forecast'!$Q$7:$Q$210,"Customer Connection")</f>
        <v>0</v>
      </c>
      <c r="H802" s="32">
        <f>SUMIFS('Capex forecast'!G$7:G$210,'Capex forecast'!$T$7:$T$210,'Allocation of site-spec costs'!$B802,'Capex forecast'!$S$7:$S$210,'Allocation of site-spec costs'!$D802,'Capex forecast'!$Q$7:$Q$210,"Customer Connection")</f>
        <v>0</v>
      </c>
      <c r="I802" s="32">
        <f>SUMIFS('Capex forecast'!H$7:H$210,'Capex forecast'!$T$7:$T$210,'Allocation of site-spec costs'!$B802,'Capex forecast'!$S$7:$S$210,'Allocation of site-spec costs'!$D802,'Capex forecast'!$Q$7:$Q$210,"Customer Connection")</f>
        <v>0</v>
      </c>
      <c r="J802" s="32">
        <f>SUMIFS('Capex forecast'!I$7:I$210,'Capex forecast'!$T$7:$T$210,'Allocation of site-spec costs'!$B802,'Capex forecast'!$S$7:$S$210,'Allocation of site-spec costs'!$D802,'Capex forecast'!$Q$7:$Q$210,"Customer Connection")</f>
        <v>0</v>
      </c>
      <c r="K802" s="32">
        <f>SUMIFS('Capex forecast'!J$7:J$210,'Capex forecast'!$T$7:$T$210,'Allocation of site-spec costs'!$B802,'Capex forecast'!$S$7:$S$210,'Allocation of site-spec costs'!$D802,'Capex forecast'!$Q$7:$Q$210,"Customer Connection")</f>
        <v>0</v>
      </c>
      <c r="L802" s="32">
        <f>SUMIFS('Capex forecast'!K$7:K$210,'Capex forecast'!$T$7:$T$210,'Allocation of site-spec costs'!$B802,'Capex forecast'!$S$7:$S$210,'Allocation of site-spec costs'!$D802,'Capex forecast'!$Q$7:$Q$210,"Customer Connection")</f>
        <v>0</v>
      </c>
      <c r="M802" s="32">
        <f>SUMIFS('Capex forecast'!L$7:L$210,'Capex forecast'!$T$7:$T$210,'Allocation of site-spec costs'!$B802,'Capex forecast'!$S$7:$S$210,'Allocation of site-spec costs'!$D802,'Capex forecast'!$Q$7:$Q$210,"Customer Connection")</f>
        <v>0</v>
      </c>
      <c r="N802" s="32">
        <f>SUMIFS('Capex forecast'!M$7:M$210,'Capex forecast'!$T$7:$T$210,'Allocation of site-spec costs'!$B802,'Capex forecast'!$S$7:$S$210,'Allocation of site-spec costs'!$D802,'Capex forecast'!$Q$7:$Q$210,"Customer Connection")</f>
        <v>0</v>
      </c>
      <c r="O802" s="32">
        <f>SUMIFS('Capex forecast'!N$7:N$210,'Capex forecast'!$T$7:$T$210,'Allocation of site-spec costs'!$B802,'Capex forecast'!$S$7:$S$210,'Allocation of site-spec costs'!$D802,'Capex forecast'!$Q$7:$Q$210,"Customer Connection")</f>
        <v>0</v>
      </c>
      <c r="Q802" s="6" t="s">
        <v>580</v>
      </c>
      <c r="R802" s="6" t="str">
        <f>INDEX('Raw demand forecast'!$M$7:$M$5830,MATCH($Q802,'Raw demand forecast'!$B$7:$B$5830,0))</f>
        <v>Yes</v>
      </c>
      <c r="S802" s="6" t="str">
        <f>IF(COUNTIF($Q$93:Q802,$B802) = 1, "LV", IF(COUNTIF($Q$93:Q802,$B802) = 2, "HV", "ST"))</f>
        <v>ST</v>
      </c>
      <c r="T802" s="6" t="str">
        <f>INDEX('Demand forecast and growth rate'!$E$7:$E$273,MATCH($Q802,'Demand forecast and growth rate'!$B$7:$B$273,0))</f>
        <v>Steady/falling</v>
      </c>
      <c r="U802" s="32">
        <f>SUMIFS('Capex forecast'!E$7:E$210,'Capex forecast'!$T$7:$T$210,$Q802,'Capex forecast'!$S$7:$S$210,$S802,'Capex forecast'!$Q$7:$Q$210,"Augex")</f>
        <v>0</v>
      </c>
      <c r="V802" s="32">
        <f>SUMIFS('Capex forecast'!F$7:F$210,'Capex forecast'!$T$7:$T$210,$Q802,'Capex forecast'!$S$7:$S$210,$S802,'Capex forecast'!$Q$7:$Q$210,"Augex")</f>
        <v>0</v>
      </c>
      <c r="W802" s="32">
        <f>SUMIFS('Capex forecast'!G$7:G$210,'Capex forecast'!$T$7:$T$210,$Q802,'Capex forecast'!$S$7:$S$210,$S802,'Capex forecast'!$Q$7:$Q$210,"Augex")</f>
        <v>0</v>
      </c>
      <c r="X802" s="32">
        <f>SUMIFS('Capex forecast'!H$7:H$210,'Capex forecast'!$T$7:$T$210,$Q802,'Capex forecast'!$S$7:$S$210,$S802,'Capex forecast'!$Q$7:$Q$210,"Augex")</f>
        <v>0</v>
      </c>
      <c r="Y802" s="32">
        <f>SUMIFS('Capex forecast'!I$7:I$210,'Capex forecast'!$T$7:$T$210,$Q802,'Capex forecast'!$S$7:$S$210,$S802,'Capex forecast'!$Q$7:$Q$210,"Augex")</f>
        <v>0</v>
      </c>
      <c r="Z802" s="32">
        <f>SUMIFS('Capex forecast'!J$7:J$210,'Capex forecast'!$T$7:$T$210,$Q802,'Capex forecast'!$S$7:$S$210,$S802,'Capex forecast'!$Q$7:$Q$210,"Augex")</f>
        <v>0</v>
      </c>
      <c r="AA802" s="32">
        <f>SUMIFS('Capex forecast'!K$7:K$210,'Capex forecast'!$T$7:$T$210,$Q802,'Capex forecast'!$S$7:$S$210,$S802,'Capex forecast'!$Q$7:$Q$210,"Augex")</f>
        <v>0</v>
      </c>
      <c r="AB802" s="32">
        <f>SUMIFS('Capex forecast'!L$7:L$210,'Capex forecast'!$T$7:$T$210,$Q802,'Capex forecast'!$S$7:$S$210,$S802,'Capex forecast'!$Q$7:$Q$210,"Augex")</f>
        <v>0</v>
      </c>
      <c r="AC802" s="32">
        <f>SUMIFS('Capex forecast'!M$7:M$210,'Capex forecast'!$T$7:$T$210,$Q802,'Capex forecast'!$S$7:$S$210,$S802,'Capex forecast'!$Q$7:$Q$210,"Augex")</f>
        <v>0</v>
      </c>
      <c r="AD802" s="32">
        <f>SUMIFS('Capex forecast'!N$7:N$210,'Capex forecast'!$T$7:$T$210,$Q802,'Capex forecast'!$S$7:$S$210,$S802,'Capex forecast'!$Q$7:$Q$210,"Augex")</f>
        <v>0</v>
      </c>
      <c r="AF802" s="6" t="s">
        <v>580</v>
      </c>
      <c r="AG802" s="6" t="str">
        <f>INDEX('Raw demand forecast'!$M$7:$M$5830,MATCH($Q802,'Raw demand forecast'!$B$7:$B$5830,0))</f>
        <v>Yes</v>
      </c>
      <c r="AH802" s="6" t="str">
        <f>IF(COUNTIF($AF$93:AF802,$B802) = 1, "LV", IF(COUNTIF($AF$93:AF802,$B802) = 2, "HV", "ST"))</f>
        <v>ST</v>
      </c>
      <c r="AI802" s="6" t="str">
        <f>INDEX('Demand forecast and growth rate'!$E$7:$E$273,MATCH($Q802,'Demand forecast and growth rate'!$B$7:$B$273,0))</f>
        <v>Steady/falling</v>
      </c>
      <c r="AJ802" s="53">
        <f>SUMIFS('Capex forecast'!E$7:E$210,'Capex forecast'!$T$7:$T$210,$AF802,'Capex forecast'!$S$7:$S$210,$AH802,'Capex forecast'!$Q$7:$Q$210,"Repex")</f>
        <v>0</v>
      </c>
      <c r="AK802" s="53">
        <f>SUMIFS('Capex forecast'!F$7:F$210,'Capex forecast'!$T$7:$T$210,$AF802,'Capex forecast'!$S$7:$S$210,$AH802,'Capex forecast'!$Q$7:$Q$210,"Repex")</f>
        <v>0</v>
      </c>
      <c r="AL802" s="53">
        <f>SUMIFS('Capex forecast'!G$7:G$210,'Capex forecast'!$T$7:$T$210,$AF802,'Capex forecast'!$S$7:$S$210,$AH802,'Capex forecast'!$Q$7:$Q$210,"Repex")</f>
        <v>0</v>
      </c>
      <c r="AM802" s="53">
        <f>SUMIFS('Capex forecast'!H$7:H$210,'Capex forecast'!$T$7:$T$210,$AF802,'Capex forecast'!$S$7:$S$210,$AH802,'Capex forecast'!$Q$7:$Q$210,"Repex")</f>
        <v>0</v>
      </c>
      <c r="AN802" s="53">
        <f>SUMIFS('Capex forecast'!I$7:I$210,'Capex forecast'!$T$7:$T$210,$AF802,'Capex forecast'!$S$7:$S$210,$AH802,'Capex forecast'!$Q$7:$Q$210,"Repex")</f>
        <v>0</v>
      </c>
      <c r="AO802" s="53">
        <f>SUMIFS('Capex forecast'!J$7:J$210,'Capex forecast'!$T$7:$T$210,$AF802,'Capex forecast'!$S$7:$S$210,$AH802,'Capex forecast'!$Q$7:$Q$210,"Repex")</f>
        <v>0</v>
      </c>
      <c r="AP802" s="53">
        <f>SUMIFS('Capex forecast'!K$7:K$210,'Capex forecast'!$T$7:$T$210,$AF802,'Capex forecast'!$S$7:$S$210,$AH802,'Capex forecast'!$Q$7:$Q$210,"Repex")</f>
        <v>0</v>
      </c>
      <c r="AQ802" s="53">
        <f>SUMIFS('Capex forecast'!L$7:L$210,'Capex forecast'!$T$7:$T$210,$AF802,'Capex forecast'!$S$7:$S$210,$AH802,'Capex forecast'!$Q$7:$Q$210,"Repex")</f>
        <v>0</v>
      </c>
      <c r="AR802" s="53">
        <f>SUMIFS('Capex forecast'!M$7:M$210,'Capex forecast'!$T$7:$T$210,$AF802,'Capex forecast'!$S$7:$S$210,$AH802,'Capex forecast'!$Q$7:$Q$210,"Repex")</f>
        <v>0</v>
      </c>
      <c r="AS802" s="53">
        <f>SUMIFS('Capex forecast'!N$7:N$210,'Capex forecast'!$T$7:$T$210,$AF802,'Capex forecast'!$S$7:$S$210,$AH802,'Capex forecast'!$Q$7:$Q$210,"Repex")</f>
        <v>0</v>
      </c>
    </row>
    <row r="803" spans="2:45" ht="15">
      <c r="B803" s="6" t="s">
        <v>601</v>
      </c>
      <c r="C803" s="6" t="str">
        <f>INDEX('Raw demand forecast'!$M$7:$M$5830,MATCH($B803,'Raw demand forecast'!$B$7:$B$5830,0))</f>
        <v>Yes</v>
      </c>
      <c r="D803" s="6" t="str">
        <f>IF(COUNTIF($B$93:B803,$B803) = 1, "LV", IF(COUNTIF($B$93:B803,$B803) = 2, "HV", "ST"))</f>
        <v>ST</v>
      </c>
      <c r="E803" s="6" t="str">
        <f>INDEX('Demand forecast and growth rate'!$E$7:$E$273,MATCH($B803,'Demand forecast and growth rate'!$B$7:$B$273,0))</f>
        <v>Steady/falling</v>
      </c>
      <c r="F803" s="32">
        <f>SUMIFS('Capex forecast'!E$7:E$210,'Capex forecast'!$T$7:$T$210,'Allocation of site-spec costs'!$B803,'Capex forecast'!$S$7:$S$210,'Allocation of site-spec costs'!$D803,'Capex forecast'!$Q$7:$Q$210,"Customer Connection")</f>
        <v>0</v>
      </c>
      <c r="G803" s="32">
        <f>SUMIFS('Capex forecast'!F$7:F$210,'Capex forecast'!$T$7:$T$210,'Allocation of site-spec costs'!$B803,'Capex forecast'!$S$7:$S$210,'Allocation of site-spec costs'!$D803,'Capex forecast'!$Q$7:$Q$210,"Customer Connection")</f>
        <v>0</v>
      </c>
      <c r="H803" s="32">
        <f>SUMIFS('Capex forecast'!G$7:G$210,'Capex forecast'!$T$7:$T$210,'Allocation of site-spec costs'!$B803,'Capex forecast'!$S$7:$S$210,'Allocation of site-spec costs'!$D803,'Capex forecast'!$Q$7:$Q$210,"Customer Connection")</f>
        <v>0</v>
      </c>
      <c r="I803" s="32">
        <f>SUMIFS('Capex forecast'!H$7:H$210,'Capex forecast'!$T$7:$T$210,'Allocation of site-spec costs'!$B803,'Capex forecast'!$S$7:$S$210,'Allocation of site-spec costs'!$D803,'Capex forecast'!$Q$7:$Q$210,"Customer Connection")</f>
        <v>0</v>
      </c>
      <c r="J803" s="32">
        <f>SUMIFS('Capex forecast'!I$7:I$210,'Capex forecast'!$T$7:$T$210,'Allocation of site-spec costs'!$B803,'Capex forecast'!$S$7:$S$210,'Allocation of site-spec costs'!$D803,'Capex forecast'!$Q$7:$Q$210,"Customer Connection")</f>
        <v>0</v>
      </c>
      <c r="K803" s="32">
        <f>SUMIFS('Capex forecast'!J$7:J$210,'Capex forecast'!$T$7:$T$210,'Allocation of site-spec costs'!$B803,'Capex forecast'!$S$7:$S$210,'Allocation of site-spec costs'!$D803,'Capex forecast'!$Q$7:$Q$210,"Customer Connection")</f>
        <v>0</v>
      </c>
      <c r="L803" s="32">
        <f>SUMIFS('Capex forecast'!K$7:K$210,'Capex forecast'!$T$7:$T$210,'Allocation of site-spec costs'!$B803,'Capex forecast'!$S$7:$S$210,'Allocation of site-spec costs'!$D803,'Capex forecast'!$Q$7:$Q$210,"Customer Connection")</f>
        <v>0</v>
      </c>
      <c r="M803" s="32">
        <f>SUMIFS('Capex forecast'!L$7:L$210,'Capex forecast'!$T$7:$T$210,'Allocation of site-spec costs'!$B803,'Capex forecast'!$S$7:$S$210,'Allocation of site-spec costs'!$D803,'Capex forecast'!$Q$7:$Q$210,"Customer Connection")</f>
        <v>0</v>
      </c>
      <c r="N803" s="32">
        <f>SUMIFS('Capex forecast'!M$7:M$210,'Capex forecast'!$T$7:$T$210,'Allocation of site-spec costs'!$B803,'Capex forecast'!$S$7:$S$210,'Allocation of site-spec costs'!$D803,'Capex forecast'!$Q$7:$Q$210,"Customer Connection")</f>
        <v>0</v>
      </c>
      <c r="O803" s="32">
        <f>SUMIFS('Capex forecast'!N$7:N$210,'Capex forecast'!$T$7:$T$210,'Allocation of site-spec costs'!$B803,'Capex forecast'!$S$7:$S$210,'Allocation of site-spec costs'!$D803,'Capex forecast'!$Q$7:$Q$210,"Customer Connection")</f>
        <v>0</v>
      </c>
      <c r="Q803" s="6" t="s">
        <v>601</v>
      </c>
      <c r="R803" s="6" t="str">
        <f>INDEX('Raw demand forecast'!$M$7:$M$5830,MATCH($Q803,'Raw demand forecast'!$B$7:$B$5830,0))</f>
        <v>Yes</v>
      </c>
      <c r="S803" s="6" t="str">
        <f>IF(COUNTIF($Q$93:Q803,$B803) = 1, "LV", IF(COUNTIF($Q$93:Q803,$B803) = 2, "HV", "ST"))</f>
        <v>ST</v>
      </c>
      <c r="T803" s="6" t="str">
        <f>INDEX('Demand forecast and growth rate'!$E$7:$E$273,MATCH($Q803,'Demand forecast and growth rate'!$B$7:$B$273,0))</f>
        <v>Steady/falling</v>
      </c>
      <c r="U803" s="32">
        <f>SUMIFS('Capex forecast'!E$7:E$210,'Capex forecast'!$T$7:$T$210,$Q803,'Capex forecast'!$S$7:$S$210,$S803,'Capex forecast'!$Q$7:$Q$210,"Augex")</f>
        <v>0</v>
      </c>
      <c r="V803" s="32">
        <f>SUMIFS('Capex forecast'!F$7:F$210,'Capex forecast'!$T$7:$T$210,$Q803,'Capex forecast'!$S$7:$S$210,$S803,'Capex forecast'!$Q$7:$Q$210,"Augex")</f>
        <v>0</v>
      </c>
      <c r="W803" s="32">
        <f>SUMIFS('Capex forecast'!G$7:G$210,'Capex forecast'!$T$7:$T$210,$Q803,'Capex forecast'!$S$7:$S$210,$S803,'Capex forecast'!$Q$7:$Q$210,"Augex")</f>
        <v>0</v>
      </c>
      <c r="X803" s="32">
        <f>SUMIFS('Capex forecast'!H$7:H$210,'Capex forecast'!$T$7:$T$210,$Q803,'Capex forecast'!$S$7:$S$210,$S803,'Capex forecast'!$Q$7:$Q$210,"Augex")</f>
        <v>0</v>
      </c>
      <c r="Y803" s="32">
        <f>SUMIFS('Capex forecast'!I$7:I$210,'Capex forecast'!$T$7:$T$210,$Q803,'Capex forecast'!$S$7:$S$210,$S803,'Capex forecast'!$Q$7:$Q$210,"Augex")</f>
        <v>0</v>
      </c>
      <c r="Z803" s="32">
        <f>SUMIFS('Capex forecast'!J$7:J$210,'Capex forecast'!$T$7:$T$210,$Q803,'Capex forecast'!$S$7:$S$210,$S803,'Capex forecast'!$Q$7:$Q$210,"Augex")</f>
        <v>0</v>
      </c>
      <c r="AA803" s="32">
        <f>SUMIFS('Capex forecast'!K$7:K$210,'Capex forecast'!$T$7:$T$210,$Q803,'Capex forecast'!$S$7:$S$210,$S803,'Capex forecast'!$Q$7:$Q$210,"Augex")</f>
        <v>0</v>
      </c>
      <c r="AB803" s="32">
        <f>SUMIFS('Capex forecast'!L$7:L$210,'Capex forecast'!$T$7:$T$210,$Q803,'Capex forecast'!$S$7:$S$210,$S803,'Capex forecast'!$Q$7:$Q$210,"Augex")</f>
        <v>0</v>
      </c>
      <c r="AC803" s="32">
        <f>SUMIFS('Capex forecast'!M$7:M$210,'Capex forecast'!$T$7:$T$210,$Q803,'Capex forecast'!$S$7:$S$210,$S803,'Capex forecast'!$Q$7:$Q$210,"Augex")</f>
        <v>0</v>
      </c>
      <c r="AD803" s="32">
        <f>SUMIFS('Capex forecast'!N$7:N$210,'Capex forecast'!$T$7:$T$210,$Q803,'Capex forecast'!$S$7:$S$210,$S803,'Capex forecast'!$Q$7:$Q$210,"Augex")</f>
        <v>0</v>
      </c>
      <c r="AF803" s="6" t="s">
        <v>601</v>
      </c>
      <c r="AG803" s="6" t="str">
        <f>INDEX('Raw demand forecast'!$M$7:$M$5830,MATCH($Q803,'Raw demand forecast'!$B$7:$B$5830,0))</f>
        <v>Yes</v>
      </c>
      <c r="AH803" s="6" t="str">
        <f>IF(COUNTIF($AF$93:AF803,$B803) = 1, "LV", IF(COUNTIF($AF$93:AF803,$B803) = 2, "HV", "ST"))</f>
        <v>ST</v>
      </c>
      <c r="AI803" s="6" t="str">
        <f>INDEX('Demand forecast and growth rate'!$E$7:$E$273,MATCH($Q803,'Demand forecast and growth rate'!$B$7:$B$273,0))</f>
        <v>Steady/falling</v>
      </c>
      <c r="AJ803" s="53">
        <f>SUMIFS('Capex forecast'!E$7:E$210,'Capex forecast'!$T$7:$T$210,$AF803,'Capex forecast'!$S$7:$S$210,$AH803,'Capex forecast'!$Q$7:$Q$210,"Repex")</f>
        <v>0</v>
      </c>
      <c r="AK803" s="53">
        <f>SUMIFS('Capex forecast'!F$7:F$210,'Capex forecast'!$T$7:$T$210,$AF803,'Capex forecast'!$S$7:$S$210,$AH803,'Capex forecast'!$Q$7:$Q$210,"Repex")</f>
        <v>0</v>
      </c>
      <c r="AL803" s="53">
        <f>SUMIFS('Capex forecast'!G$7:G$210,'Capex forecast'!$T$7:$T$210,$AF803,'Capex forecast'!$S$7:$S$210,$AH803,'Capex forecast'!$Q$7:$Q$210,"Repex")</f>
        <v>0</v>
      </c>
      <c r="AM803" s="53">
        <f>SUMIFS('Capex forecast'!H$7:H$210,'Capex forecast'!$T$7:$T$210,$AF803,'Capex forecast'!$S$7:$S$210,$AH803,'Capex forecast'!$Q$7:$Q$210,"Repex")</f>
        <v>0</v>
      </c>
      <c r="AN803" s="53">
        <f>SUMIFS('Capex forecast'!I$7:I$210,'Capex forecast'!$T$7:$T$210,$AF803,'Capex forecast'!$S$7:$S$210,$AH803,'Capex forecast'!$Q$7:$Q$210,"Repex")</f>
        <v>0</v>
      </c>
      <c r="AO803" s="53">
        <f>SUMIFS('Capex forecast'!J$7:J$210,'Capex forecast'!$T$7:$T$210,$AF803,'Capex forecast'!$S$7:$S$210,$AH803,'Capex forecast'!$Q$7:$Q$210,"Repex")</f>
        <v>0</v>
      </c>
      <c r="AP803" s="53">
        <f>SUMIFS('Capex forecast'!K$7:K$210,'Capex forecast'!$T$7:$T$210,$AF803,'Capex forecast'!$S$7:$S$210,$AH803,'Capex forecast'!$Q$7:$Q$210,"Repex")</f>
        <v>0</v>
      </c>
      <c r="AQ803" s="53">
        <f>SUMIFS('Capex forecast'!L$7:L$210,'Capex forecast'!$T$7:$T$210,$AF803,'Capex forecast'!$S$7:$S$210,$AH803,'Capex forecast'!$Q$7:$Q$210,"Repex")</f>
        <v>0</v>
      </c>
      <c r="AR803" s="53">
        <f>SUMIFS('Capex forecast'!M$7:M$210,'Capex forecast'!$T$7:$T$210,$AF803,'Capex forecast'!$S$7:$S$210,$AH803,'Capex forecast'!$Q$7:$Q$210,"Repex")</f>
        <v>0</v>
      </c>
      <c r="AS803" s="53">
        <f>SUMIFS('Capex forecast'!N$7:N$210,'Capex forecast'!$T$7:$T$210,$AF803,'Capex forecast'!$S$7:$S$210,$AH803,'Capex forecast'!$Q$7:$Q$210,"Repex")</f>
        <v>0</v>
      </c>
    </row>
    <row r="804" spans="2:45" ht="15">
      <c r="B804" s="6" t="s">
        <v>602</v>
      </c>
      <c r="C804" s="6" t="str">
        <f>INDEX('Raw demand forecast'!$M$7:$M$5830,MATCH($B804,'Raw demand forecast'!$B$7:$B$5830,0))</f>
        <v>Yes</v>
      </c>
      <c r="D804" s="6" t="str">
        <f>IF(COUNTIF($B$93:B804,$B804) = 1, "LV", IF(COUNTIF($B$93:B804,$B804) = 2, "HV", "ST"))</f>
        <v>ST</v>
      </c>
      <c r="E804" s="6" t="str">
        <f>INDEX('Demand forecast and growth rate'!$E$7:$E$273,MATCH($B804,'Demand forecast and growth rate'!$B$7:$B$273,0))</f>
        <v>Steady/falling</v>
      </c>
      <c r="F804" s="32">
        <f>SUMIFS('Capex forecast'!E$7:E$210,'Capex forecast'!$T$7:$T$210,'Allocation of site-spec costs'!$B804,'Capex forecast'!$S$7:$S$210,'Allocation of site-spec costs'!$D804,'Capex forecast'!$Q$7:$Q$210,"Customer Connection")</f>
        <v>0</v>
      </c>
      <c r="G804" s="32">
        <f>SUMIFS('Capex forecast'!F$7:F$210,'Capex forecast'!$T$7:$T$210,'Allocation of site-spec costs'!$B804,'Capex forecast'!$S$7:$S$210,'Allocation of site-spec costs'!$D804,'Capex forecast'!$Q$7:$Q$210,"Customer Connection")</f>
        <v>0</v>
      </c>
      <c r="H804" s="32">
        <f>SUMIFS('Capex forecast'!G$7:G$210,'Capex forecast'!$T$7:$T$210,'Allocation of site-spec costs'!$B804,'Capex forecast'!$S$7:$S$210,'Allocation of site-spec costs'!$D804,'Capex forecast'!$Q$7:$Q$210,"Customer Connection")</f>
        <v>0</v>
      </c>
      <c r="I804" s="32">
        <f>SUMIFS('Capex forecast'!H$7:H$210,'Capex forecast'!$T$7:$T$210,'Allocation of site-spec costs'!$B804,'Capex forecast'!$S$7:$S$210,'Allocation of site-spec costs'!$D804,'Capex forecast'!$Q$7:$Q$210,"Customer Connection")</f>
        <v>0</v>
      </c>
      <c r="J804" s="32">
        <f>SUMIFS('Capex forecast'!I$7:I$210,'Capex forecast'!$T$7:$T$210,'Allocation of site-spec costs'!$B804,'Capex forecast'!$S$7:$S$210,'Allocation of site-spec costs'!$D804,'Capex forecast'!$Q$7:$Q$210,"Customer Connection")</f>
        <v>0</v>
      </c>
      <c r="K804" s="32">
        <f>SUMIFS('Capex forecast'!J$7:J$210,'Capex forecast'!$T$7:$T$210,'Allocation of site-spec costs'!$B804,'Capex forecast'!$S$7:$S$210,'Allocation of site-spec costs'!$D804,'Capex forecast'!$Q$7:$Q$210,"Customer Connection")</f>
        <v>0</v>
      </c>
      <c r="L804" s="32">
        <f>SUMIFS('Capex forecast'!K$7:K$210,'Capex forecast'!$T$7:$T$210,'Allocation of site-spec costs'!$B804,'Capex forecast'!$S$7:$S$210,'Allocation of site-spec costs'!$D804,'Capex forecast'!$Q$7:$Q$210,"Customer Connection")</f>
        <v>0</v>
      </c>
      <c r="M804" s="32">
        <f>SUMIFS('Capex forecast'!L$7:L$210,'Capex forecast'!$T$7:$T$210,'Allocation of site-spec costs'!$B804,'Capex forecast'!$S$7:$S$210,'Allocation of site-spec costs'!$D804,'Capex forecast'!$Q$7:$Q$210,"Customer Connection")</f>
        <v>0</v>
      </c>
      <c r="N804" s="32">
        <f>SUMIFS('Capex forecast'!M$7:M$210,'Capex forecast'!$T$7:$T$210,'Allocation of site-spec costs'!$B804,'Capex forecast'!$S$7:$S$210,'Allocation of site-spec costs'!$D804,'Capex forecast'!$Q$7:$Q$210,"Customer Connection")</f>
        <v>0</v>
      </c>
      <c r="O804" s="32">
        <f>SUMIFS('Capex forecast'!N$7:N$210,'Capex forecast'!$T$7:$T$210,'Allocation of site-spec costs'!$B804,'Capex forecast'!$S$7:$S$210,'Allocation of site-spec costs'!$D804,'Capex forecast'!$Q$7:$Q$210,"Customer Connection")</f>
        <v>0</v>
      </c>
      <c r="Q804" s="6" t="s">
        <v>602</v>
      </c>
      <c r="R804" s="6" t="str">
        <f>INDEX('Raw demand forecast'!$M$7:$M$5830,MATCH($Q804,'Raw demand forecast'!$B$7:$B$5830,0))</f>
        <v>Yes</v>
      </c>
      <c r="S804" s="6" t="str">
        <f>IF(COUNTIF($Q$93:Q804,$B804) = 1, "LV", IF(COUNTIF($Q$93:Q804,$B804) = 2, "HV", "ST"))</f>
        <v>ST</v>
      </c>
      <c r="T804" s="6" t="str">
        <f>INDEX('Demand forecast and growth rate'!$E$7:$E$273,MATCH($Q804,'Demand forecast and growth rate'!$B$7:$B$273,0))</f>
        <v>Steady/falling</v>
      </c>
      <c r="U804" s="32">
        <f>SUMIFS('Capex forecast'!E$7:E$210,'Capex forecast'!$T$7:$T$210,$Q804,'Capex forecast'!$S$7:$S$210,$S804,'Capex forecast'!$Q$7:$Q$210,"Augex")</f>
        <v>0</v>
      </c>
      <c r="V804" s="32">
        <f>SUMIFS('Capex forecast'!F$7:F$210,'Capex forecast'!$T$7:$T$210,$Q804,'Capex forecast'!$S$7:$S$210,$S804,'Capex forecast'!$Q$7:$Q$210,"Augex")</f>
        <v>0</v>
      </c>
      <c r="W804" s="32">
        <f>SUMIFS('Capex forecast'!G$7:G$210,'Capex forecast'!$T$7:$T$210,$Q804,'Capex forecast'!$S$7:$S$210,$S804,'Capex forecast'!$Q$7:$Q$210,"Augex")</f>
        <v>0</v>
      </c>
      <c r="X804" s="32">
        <f>SUMIFS('Capex forecast'!H$7:H$210,'Capex forecast'!$T$7:$T$210,$Q804,'Capex forecast'!$S$7:$S$210,$S804,'Capex forecast'!$Q$7:$Q$210,"Augex")</f>
        <v>0</v>
      </c>
      <c r="Y804" s="32">
        <f>SUMIFS('Capex forecast'!I$7:I$210,'Capex forecast'!$T$7:$T$210,$Q804,'Capex forecast'!$S$7:$S$210,$S804,'Capex forecast'!$Q$7:$Q$210,"Augex")</f>
        <v>0</v>
      </c>
      <c r="Z804" s="32">
        <f>SUMIFS('Capex forecast'!J$7:J$210,'Capex forecast'!$T$7:$T$210,$Q804,'Capex forecast'!$S$7:$S$210,$S804,'Capex forecast'!$Q$7:$Q$210,"Augex")</f>
        <v>0</v>
      </c>
      <c r="AA804" s="32">
        <f>SUMIFS('Capex forecast'!K$7:K$210,'Capex forecast'!$T$7:$T$210,$Q804,'Capex forecast'!$S$7:$S$210,$S804,'Capex forecast'!$Q$7:$Q$210,"Augex")</f>
        <v>0</v>
      </c>
      <c r="AB804" s="32">
        <f>SUMIFS('Capex forecast'!L$7:L$210,'Capex forecast'!$T$7:$T$210,$Q804,'Capex forecast'!$S$7:$S$210,$S804,'Capex forecast'!$Q$7:$Q$210,"Augex")</f>
        <v>0</v>
      </c>
      <c r="AC804" s="32">
        <f>SUMIFS('Capex forecast'!M$7:M$210,'Capex forecast'!$T$7:$T$210,$Q804,'Capex forecast'!$S$7:$S$210,$S804,'Capex forecast'!$Q$7:$Q$210,"Augex")</f>
        <v>0</v>
      </c>
      <c r="AD804" s="32">
        <f>SUMIFS('Capex forecast'!N$7:N$210,'Capex forecast'!$T$7:$T$210,$Q804,'Capex forecast'!$S$7:$S$210,$S804,'Capex forecast'!$Q$7:$Q$210,"Augex")</f>
        <v>0</v>
      </c>
      <c r="AF804" s="6" t="s">
        <v>602</v>
      </c>
      <c r="AG804" s="6" t="str">
        <f>INDEX('Raw demand forecast'!$M$7:$M$5830,MATCH($Q804,'Raw demand forecast'!$B$7:$B$5830,0))</f>
        <v>Yes</v>
      </c>
      <c r="AH804" s="6" t="str">
        <f>IF(COUNTIF($AF$93:AF804,$B804) = 1, "LV", IF(COUNTIF($AF$93:AF804,$B804) = 2, "HV", "ST"))</f>
        <v>ST</v>
      </c>
      <c r="AI804" s="6" t="str">
        <f>INDEX('Demand forecast and growth rate'!$E$7:$E$273,MATCH($Q804,'Demand forecast and growth rate'!$B$7:$B$273,0))</f>
        <v>Steady/falling</v>
      </c>
      <c r="AJ804" s="53">
        <f>SUMIFS('Capex forecast'!E$7:E$210,'Capex forecast'!$T$7:$T$210,$AF804,'Capex forecast'!$S$7:$S$210,$AH804,'Capex forecast'!$Q$7:$Q$210,"Repex")</f>
        <v>0</v>
      </c>
      <c r="AK804" s="53">
        <f>SUMIFS('Capex forecast'!F$7:F$210,'Capex forecast'!$T$7:$T$210,$AF804,'Capex forecast'!$S$7:$S$210,$AH804,'Capex forecast'!$Q$7:$Q$210,"Repex")</f>
        <v>0</v>
      </c>
      <c r="AL804" s="53">
        <f>SUMIFS('Capex forecast'!G$7:G$210,'Capex forecast'!$T$7:$T$210,$AF804,'Capex forecast'!$S$7:$S$210,$AH804,'Capex forecast'!$Q$7:$Q$210,"Repex")</f>
        <v>0</v>
      </c>
      <c r="AM804" s="53">
        <f>SUMIFS('Capex forecast'!H$7:H$210,'Capex forecast'!$T$7:$T$210,$AF804,'Capex forecast'!$S$7:$S$210,$AH804,'Capex forecast'!$Q$7:$Q$210,"Repex")</f>
        <v>0</v>
      </c>
      <c r="AN804" s="53">
        <f>SUMIFS('Capex forecast'!I$7:I$210,'Capex forecast'!$T$7:$T$210,$AF804,'Capex forecast'!$S$7:$S$210,$AH804,'Capex forecast'!$Q$7:$Q$210,"Repex")</f>
        <v>0</v>
      </c>
      <c r="AO804" s="53">
        <f>SUMIFS('Capex forecast'!J$7:J$210,'Capex forecast'!$T$7:$T$210,$AF804,'Capex forecast'!$S$7:$S$210,$AH804,'Capex forecast'!$Q$7:$Q$210,"Repex")</f>
        <v>0</v>
      </c>
      <c r="AP804" s="53">
        <f>SUMIFS('Capex forecast'!K$7:K$210,'Capex forecast'!$T$7:$T$210,$AF804,'Capex forecast'!$S$7:$S$210,$AH804,'Capex forecast'!$Q$7:$Q$210,"Repex")</f>
        <v>0</v>
      </c>
      <c r="AQ804" s="53">
        <f>SUMIFS('Capex forecast'!L$7:L$210,'Capex forecast'!$T$7:$T$210,$AF804,'Capex forecast'!$S$7:$S$210,$AH804,'Capex forecast'!$Q$7:$Q$210,"Repex")</f>
        <v>0</v>
      </c>
      <c r="AR804" s="53">
        <f>SUMIFS('Capex forecast'!M$7:M$210,'Capex forecast'!$T$7:$T$210,$AF804,'Capex forecast'!$S$7:$S$210,$AH804,'Capex forecast'!$Q$7:$Q$210,"Repex")</f>
        <v>0</v>
      </c>
      <c r="AS804" s="53">
        <f>SUMIFS('Capex forecast'!N$7:N$210,'Capex forecast'!$T$7:$T$210,$AF804,'Capex forecast'!$S$7:$S$210,$AH804,'Capex forecast'!$Q$7:$Q$210,"Repex")</f>
        <v>0</v>
      </c>
    </row>
    <row r="805" spans="2:45" ht="15">
      <c r="B805" s="6" t="s">
        <v>127</v>
      </c>
      <c r="C805" s="6" t="str">
        <f>INDEX('Raw demand forecast'!$M$7:$M$5830,MATCH($B805,'Raw demand forecast'!$B$7:$B$5830,0))</f>
        <v>No</v>
      </c>
      <c r="D805" s="6" t="str">
        <f>IF(COUNTIF($B$93:B805,$B805) = 1, "LV", IF(COUNTIF($B$93:B805,$B805) = 2, "HV", "ST"))</f>
        <v>ST</v>
      </c>
      <c r="E805" s="6" t="str">
        <f>INDEX('Demand forecast and growth rate'!$E$7:$E$273,MATCH($B805,'Demand forecast and growth rate'!$B$7:$B$273,0))</f>
        <v>Small growth</v>
      </c>
      <c r="F805" s="32">
        <f>SUMIFS('Capex forecast'!E$7:E$210,'Capex forecast'!$T$7:$T$210,'Allocation of site-spec costs'!$B805,'Capex forecast'!$S$7:$S$210,'Allocation of site-spec costs'!$D805,'Capex forecast'!$Q$7:$Q$210,"Customer Connection")</f>
        <v>0</v>
      </c>
      <c r="G805" s="32">
        <f>SUMIFS('Capex forecast'!F$7:F$210,'Capex forecast'!$T$7:$T$210,'Allocation of site-spec costs'!$B805,'Capex forecast'!$S$7:$S$210,'Allocation of site-spec costs'!$D805,'Capex forecast'!$Q$7:$Q$210,"Customer Connection")</f>
        <v>0</v>
      </c>
      <c r="H805" s="32">
        <f>SUMIFS('Capex forecast'!G$7:G$210,'Capex forecast'!$T$7:$T$210,'Allocation of site-spec costs'!$B805,'Capex forecast'!$S$7:$S$210,'Allocation of site-spec costs'!$D805,'Capex forecast'!$Q$7:$Q$210,"Customer Connection")</f>
        <v>0</v>
      </c>
      <c r="I805" s="32">
        <f>SUMIFS('Capex forecast'!H$7:H$210,'Capex forecast'!$T$7:$T$210,'Allocation of site-spec costs'!$B805,'Capex forecast'!$S$7:$S$210,'Allocation of site-spec costs'!$D805,'Capex forecast'!$Q$7:$Q$210,"Customer Connection")</f>
        <v>0</v>
      </c>
      <c r="J805" s="32">
        <f>SUMIFS('Capex forecast'!I$7:I$210,'Capex forecast'!$T$7:$T$210,'Allocation of site-spec costs'!$B805,'Capex forecast'!$S$7:$S$210,'Allocation of site-spec costs'!$D805,'Capex forecast'!$Q$7:$Q$210,"Customer Connection")</f>
        <v>0</v>
      </c>
      <c r="K805" s="32">
        <f>SUMIFS('Capex forecast'!J$7:J$210,'Capex forecast'!$T$7:$T$210,'Allocation of site-spec costs'!$B805,'Capex forecast'!$S$7:$S$210,'Allocation of site-spec costs'!$D805,'Capex forecast'!$Q$7:$Q$210,"Customer Connection")</f>
        <v>0</v>
      </c>
      <c r="L805" s="32">
        <f>SUMIFS('Capex forecast'!K$7:K$210,'Capex forecast'!$T$7:$T$210,'Allocation of site-spec costs'!$B805,'Capex forecast'!$S$7:$S$210,'Allocation of site-spec costs'!$D805,'Capex forecast'!$Q$7:$Q$210,"Customer Connection")</f>
        <v>0</v>
      </c>
      <c r="M805" s="32">
        <f>SUMIFS('Capex forecast'!L$7:L$210,'Capex forecast'!$T$7:$T$210,'Allocation of site-spec costs'!$B805,'Capex forecast'!$S$7:$S$210,'Allocation of site-spec costs'!$D805,'Capex forecast'!$Q$7:$Q$210,"Customer Connection")</f>
        <v>0</v>
      </c>
      <c r="N805" s="32">
        <f>SUMIFS('Capex forecast'!M$7:M$210,'Capex forecast'!$T$7:$T$210,'Allocation of site-spec costs'!$B805,'Capex forecast'!$S$7:$S$210,'Allocation of site-spec costs'!$D805,'Capex forecast'!$Q$7:$Q$210,"Customer Connection")</f>
        <v>0</v>
      </c>
      <c r="O805" s="32">
        <f>SUMIFS('Capex forecast'!N$7:N$210,'Capex forecast'!$T$7:$T$210,'Allocation of site-spec costs'!$B805,'Capex forecast'!$S$7:$S$210,'Allocation of site-spec costs'!$D805,'Capex forecast'!$Q$7:$Q$210,"Customer Connection")</f>
        <v>0</v>
      </c>
      <c r="Q805" s="6" t="s">
        <v>127</v>
      </c>
      <c r="R805" s="6" t="str">
        <f>INDEX('Raw demand forecast'!$M$7:$M$5830,MATCH($Q805,'Raw demand forecast'!$B$7:$B$5830,0))</f>
        <v>No</v>
      </c>
      <c r="S805" s="6" t="str">
        <f>IF(COUNTIF($Q$93:Q805,$B805) = 1, "LV", IF(COUNTIF($Q$93:Q805,$B805) = 2, "HV", "ST"))</f>
        <v>ST</v>
      </c>
      <c r="T805" s="6" t="str">
        <f>INDEX('Demand forecast and growth rate'!$E$7:$E$273,MATCH($Q805,'Demand forecast and growth rate'!$B$7:$B$273,0))</f>
        <v>Small growth</v>
      </c>
      <c r="U805" s="32">
        <f>SUMIFS('Capex forecast'!E$7:E$210,'Capex forecast'!$T$7:$T$210,$Q805,'Capex forecast'!$S$7:$S$210,$S805,'Capex forecast'!$Q$7:$Q$210,"Augex")</f>
        <v>0</v>
      </c>
      <c r="V805" s="32">
        <f>SUMIFS('Capex forecast'!F$7:F$210,'Capex forecast'!$T$7:$T$210,$Q805,'Capex forecast'!$S$7:$S$210,$S805,'Capex forecast'!$Q$7:$Q$210,"Augex")</f>
        <v>0</v>
      </c>
      <c r="W805" s="32">
        <f>SUMIFS('Capex forecast'!G$7:G$210,'Capex forecast'!$T$7:$T$210,$Q805,'Capex forecast'!$S$7:$S$210,$S805,'Capex forecast'!$Q$7:$Q$210,"Augex")</f>
        <v>0</v>
      </c>
      <c r="X805" s="32">
        <f>SUMIFS('Capex forecast'!H$7:H$210,'Capex forecast'!$T$7:$T$210,$Q805,'Capex forecast'!$S$7:$S$210,$S805,'Capex forecast'!$Q$7:$Q$210,"Augex")</f>
        <v>0</v>
      </c>
      <c r="Y805" s="32">
        <f>SUMIFS('Capex forecast'!I$7:I$210,'Capex forecast'!$T$7:$T$210,$Q805,'Capex forecast'!$S$7:$S$210,$S805,'Capex forecast'!$Q$7:$Q$210,"Augex")</f>
        <v>0</v>
      </c>
      <c r="Z805" s="32">
        <f>SUMIFS('Capex forecast'!J$7:J$210,'Capex forecast'!$T$7:$T$210,$Q805,'Capex forecast'!$S$7:$S$210,$S805,'Capex forecast'!$Q$7:$Q$210,"Augex")</f>
        <v>0</v>
      </c>
      <c r="AA805" s="32">
        <f>SUMIFS('Capex forecast'!K$7:K$210,'Capex forecast'!$T$7:$T$210,$Q805,'Capex forecast'!$S$7:$S$210,$S805,'Capex forecast'!$Q$7:$Q$210,"Augex")</f>
        <v>0</v>
      </c>
      <c r="AB805" s="32">
        <f>SUMIFS('Capex forecast'!L$7:L$210,'Capex forecast'!$T$7:$T$210,$Q805,'Capex forecast'!$S$7:$S$210,$S805,'Capex forecast'!$Q$7:$Q$210,"Augex")</f>
        <v>0</v>
      </c>
      <c r="AC805" s="32">
        <f>SUMIFS('Capex forecast'!M$7:M$210,'Capex forecast'!$T$7:$T$210,$Q805,'Capex forecast'!$S$7:$S$210,$S805,'Capex forecast'!$Q$7:$Q$210,"Augex")</f>
        <v>0</v>
      </c>
      <c r="AD805" s="32">
        <f>SUMIFS('Capex forecast'!N$7:N$210,'Capex forecast'!$T$7:$T$210,$Q805,'Capex forecast'!$S$7:$S$210,$S805,'Capex forecast'!$Q$7:$Q$210,"Augex")</f>
        <v>0</v>
      </c>
      <c r="AF805" s="6" t="s">
        <v>127</v>
      </c>
      <c r="AG805" s="6" t="str">
        <f>INDEX('Raw demand forecast'!$M$7:$M$5830,MATCH($Q805,'Raw demand forecast'!$B$7:$B$5830,0))</f>
        <v>No</v>
      </c>
      <c r="AH805" s="6" t="str">
        <f>IF(COUNTIF($AF$93:AF805,$B805) = 1, "LV", IF(COUNTIF($AF$93:AF805,$B805) = 2, "HV", "ST"))</f>
        <v>ST</v>
      </c>
      <c r="AI805" s="6" t="str">
        <f>INDEX('Demand forecast and growth rate'!$E$7:$E$273,MATCH($Q805,'Demand forecast and growth rate'!$B$7:$B$273,0))</f>
        <v>Small growth</v>
      </c>
      <c r="AJ805" s="53">
        <f>SUMIFS('Capex forecast'!E$7:E$210,'Capex forecast'!$T$7:$T$210,$AF805,'Capex forecast'!$S$7:$S$210,$AH805,'Capex forecast'!$Q$7:$Q$210,"Repex")</f>
        <v>0</v>
      </c>
      <c r="AK805" s="53">
        <f>SUMIFS('Capex forecast'!F$7:F$210,'Capex forecast'!$T$7:$T$210,$AF805,'Capex forecast'!$S$7:$S$210,$AH805,'Capex forecast'!$Q$7:$Q$210,"Repex")</f>
        <v>0</v>
      </c>
      <c r="AL805" s="53">
        <f>SUMIFS('Capex forecast'!G$7:G$210,'Capex forecast'!$T$7:$T$210,$AF805,'Capex forecast'!$S$7:$S$210,$AH805,'Capex forecast'!$Q$7:$Q$210,"Repex")</f>
        <v>0</v>
      </c>
      <c r="AM805" s="53">
        <f>SUMIFS('Capex forecast'!H$7:H$210,'Capex forecast'!$T$7:$T$210,$AF805,'Capex forecast'!$S$7:$S$210,$AH805,'Capex forecast'!$Q$7:$Q$210,"Repex")</f>
        <v>0</v>
      </c>
      <c r="AN805" s="53">
        <f>SUMIFS('Capex forecast'!I$7:I$210,'Capex forecast'!$T$7:$T$210,$AF805,'Capex forecast'!$S$7:$S$210,$AH805,'Capex forecast'!$Q$7:$Q$210,"Repex")</f>
        <v>0</v>
      </c>
      <c r="AO805" s="53">
        <f>SUMIFS('Capex forecast'!J$7:J$210,'Capex forecast'!$T$7:$T$210,$AF805,'Capex forecast'!$S$7:$S$210,$AH805,'Capex forecast'!$Q$7:$Q$210,"Repex")</f>
        <v>0</v>
      </c>
      <c r="AP805" s="53">
        <f>SUMIFS('Capex forecast'!K$7:K$210,'Capex forecast'!$T$7:$T$210,$AF805,'Capex forecast'!$S$7:$S$210,$AH805,'Capex forecast'!$Q$7:$Q$210,"Repex")</f>
        <v>0</v>
      </c>
      <c r="AQ805" s="53">
        <f>SUMIFS('Capex forecast'!L$7:L$210,'Capex forecast'!$T$7:$T$210,$AF805,'Capex forecast'!$S$7:$S$210,$AH805,'Capex forecast'!$Q$7:$Q$210,"Repex")</f>
        <v>0</v>
      </c>
      <c r="AR805" s="53">
        <f>SUMIFS('Capex forecast'!M$7:M$210,'Capex forecast'!$T$7:$T$210,$AF805,'Capex forecast'!$S$7:$S$210,$AH805,'Capex forecast'!$Q$7:$Q$210,"Repex")</f>
        <v>0</v>
      </c>
      <c r="AS805" s="53">
        <f>SUMIFS('Capex forecast'!N$7:N$210,'Capex forecast'!$T$7:$T$210,$AF805,'Capex forecast'!$S$7:$S$210,$AH805,'Capex forecast'!$Q$7:$Q$210,"Repex")</f>
        <v>0</v>
      </c>
    </row>
    <row r="806" spans="2:45" ht="15">
      <c r="B806" s="6" t="s">
        <v>623</v>
      </c>
      <c r="C806" s="6" t="str">
        <f>INDEX('Raw demand forecast'!$M$7:$M$5830,MATCH($B806,'Raw demand forecast'!$B$7:$B$5830,0))</f>
        <v>Yes</v>
      </c>
      <c r="D806" s="6" t="str">
        <f>IF(COUNTIF($B$93:B806,$B806) = 1, "LV", IF(COUNTIF($B$93:B806,$B806) = 2, "HV", "ST"))</f>
        <v>ST</v>
      </c>
      <c r="E806" s="6" t="str">
        <f>INDEX('Demand forecast and growth rate'!$E$7:$E$273,MATCH($B806,'Demand forecast and growth rate'!$B$7:$B$273,0))</f>
        <v>Steady/falling</v>
      </c>
      <c r="F806" s="32">
        <f>SUMIFS('Capex forecast'!E$7:E$210,'Capex forecast'!$T$7:$T$210,'Allocation of site-spec costs'!$B806,'Capex forecast'!$S$7:$S$210,'Allocation of site-spec costs'!$D806,'Capex forecast'!$Q$7:$Q$210,"Customer Connection")</f>
        <v>0</v>
      </c>
      <c r="G806" s="32">
        <f>SUMIFS('Capex forecast'!F$7:F$210,'Capex forecast'!$T$7:$T$210,'Allocation of site-spec costs'!$B806,'Capex forecast'!$S$7:$S$210,'Allocation of site-spec costs'!$D806,'Capex forecast'!$Q$7:$Q$210,"Customer Connection")</f>
        <v>0</v>
      </c>
      <c r="H806" s="32">
        <f>SUMIFS('Capex forecast'!G$7:G$210,'Capex forecast'!$T$7:$T$210,'Allocation of site-spec costs'!$B806,'Capex forecast'!$S$7:$S$210,'Allocation of site-spec costs'!$D806,'Capex forecast'!$Q$7:$Q$210,"Customer Connection")</f>
        <v>0</v>
      </c>
      <c r="I806" s="32">
        <f>SUMIFS('Capex forecast'!H$7:H$210,'Capex forecast'!$T$7:$T$210,'Allocation of site-spec costs'!$B806,'Capex forecast'!$S$7:$S$210,'Allocation of site-spec costs'!$D806,'Capex forecast'!$Q$7:$Q$210,"Customer Connection")</f>
        <v>0</v>
      </c>
      <c r="J806" s="32">
        <f>SUMIFS('Capex forecast'!I$7:I$210,'Capex forecast'!$T$7:$T$210,'Allocation of site-spec costs'!$B806,'Capex forecast'!$S$7:$S$210,'Allocation of site-spec costs'!$D806,'Capex forecast'!$Q$7:$Q$210,"Customer Connection")</f>
        <v>0</v>
      </c>
      <c r="K806" s="32">
        <f>SUMIFS('Capex forecast'!J$7:J$210,'Capex forecast'!$T$7:$T$210,'Allocation of site-spec costs'!$B806,'Capex forecast'!$S$7:$S$210,'Allocation of site-spec costs'!$D806,'Capex forecast'!$Q$7:$Q$210,"Customer Connection")</f>
        <v>0</v>
      </c>
      <c r="L806" s="32">
        <f>SUMIFS('Capex forecast'!K$7:K$210,'Capex forecast'!$T$7:$T$210,'Allocation of site-spec costs'!$B806,'Capex forecast'!$S$7:$S$210,'Allocation of site-spec costs'!$D806,'Capex forecast'!$Q$7:$Q$210,"Customer Connection")</f>
        <v>0</v>
      </c>
      <c r="M806" s="32">
        <f>SUMIFS('Capex forecast'!L$7:L$210,'Capex forecast'!$T$7:$T$210,'Allocation of site-spec costs'!$B806,'Capex forecast'!$S$7:$S$210,'Allocation of site-spec costs'!$D806,'Capex forecast'!$Q$7:$Q$210,"Customer Connection")</f>
        <v>0</v>
      </c>
      <c r="N806" s="32">
        <f>SUMIFS('Capex forecast'!M$7:M$210,'Capex forecast'!$T$7:$T$210,'Allocation of site-spec costs'!$B806,'Capex forecast'!$S$7:$S$210,'Allocation of site-spec costs'!$D806,'Capex forecast'!$Q$7:$Q$210,"Customer Connection")</f>
        <v>0</v>
      </c>
      <c r="O806" s="32">
        <f>SUMIFS('Capex forecast'!N$7:N$210,'Capex forecast'!$T$7:$T$210,'Allocation of site-spec costs'!$B806,'Capex forecast'!$S$7:$S$210,'Allocation of site-spec costs'!$D806,'Capex forecast'!$Q$7:$Q$210,"Customer Connection")</f>
        <v>0</v>
      </c>
      <c r="Q806" s="6" t="s">
        <v>623</v>
      </c>
      <c r="R806" s="6" t="str">
        <f>INDEX('Raw demand forecast'!$M$7:$M$5830,MATCH($Q806,'Raw demand forecast'!$B$7:$B$5830,0))</f>
        <v>Yes</v>
      </c>
      <c r="S806" s="6" t="str">
        <f>IF(COUNTIF($Q$93:Q806,$B806) = 1, "LV", IF(COUNTIF($Q$93:Q806,$B806) = 2, "HV", "ST"))</f>
        <v>ST</v>
      </c>
      <c r="T806" s="6" t="str">
        <f>INDEX('Demand forecast and growth rate'!$E$7:$E$273,MATCH($Q806,'Demand forecast and growth rate'!$B$7:$B$273,0))</f>
        <v>Steady/falling</v>
      </c>
      <c r="U806" s="32">
        <f>SUMIFS('Capex forecast'!E$7:E$210,'Capex forecast'!$T$7:$T$210,$Q806,'Capex forecast'!$S$7:$S$210,$S806,'Capex forecast'!$Q$7:$Q$210,"Augex")</f>
        <v>0</v>
      </c>
      <c r="V806" s="32">
        <f>SUMIFS('Capex forecast'!F$7:F$210,'Capex forecast'!$T$7:$T$210,$Q806,'Capex forecast'!$S$7:$S$210,$S806,'Capex forecast'!$Q$7:$Q$210,"Augex")</f>
        <v>0</v>
      </c>
      <c r="W806" s="32">
        <f>SUMIFS('Capex forecast'!G$7:G$210,'Capex forecast'!$T$7:$T$210,$Q806,'Capex forecast'!$S$7:$S$210,$S806,'Capex forecast'!$Q$7:$Q$210,"Augex")</f>
        <v>0</v>
      </c>
      <c r="X806" s="32">
        <f>SUMIFS('Capex forecast'!H$7:H$210,'Capex forecast'!$T$7:$T$210,$Q806,'Capex forecast'!$S$7:$S$210,$S806,'Capex forecast'!$Q$7:$Q$210,"Augex")</f>
        <v>0</v>
      </c>
      <c r="Y806" s="32">
        <f>SUMIFS('Capex forecast'!I$7:I$210,'Capex forecast'!$T$7:$T$210,$Q806,'Capex forecast'!$S$7:$S$210,$S806,'Capex forecast'!$Q$7:$Q$210,"Augex")</f>
        <v>0</v>
      </c>
      <c r="Z806" s="32">
        <f>SUMIFS('Capex forecast'!J$7:J$210,'Capex forecast'!$T$7:$T$210,$Q806,'Capex forecast'!$S$7:$S$210,$S806,'Capex forecast'!$Q$7:$Q$210,"Augex")</f>
        <v>0</v>
      </c>
      <c r="AA806" s="32">
        <f>SUMIFS('Capex forecast'!K$7:K$210,'Capex forecast'!$T$7:$T$210,$Q806,'Capex forecast'!$S$7:$S$210,$S806,'Capex forecast'!$Q$7:$Q$210,"Augex")</f>
        <v>0</v>
      </c>
      <c r="AB806" s="32">
        <f>SUMIFS('Capex forecast'!L$7:L$210,'Capex forecast'!$T$7:$T$210,$Q806,'Capex forecast'!$S$7:$S$210,$S806,'Capex forecast'!$Q$7:$Q$210,"Augex")</f>
        <v>0</v>
      </c>
      <c r="AC806" s="32">
        <f>SUMIFS('Capex forecast'!M$7:M$210,'Capex forecast'!$T$7:$T$210,$Q806,'Capex forecast'!$S$7:$S$210,$S806,'Capex forecast'!$Q$7:$Q$210,"Augex")</f>
        <v>0</v>
      </c>
      <c r="AD806" s="32">
        <f>SUMIFS('Capex forecast'!N$7:N$210,'Capex forecast'!$T$7:$T$210,$Q806,'Capex forecast'!$S$7:$S$210,$S806,'Capex forecast'!$Q$7:$Q$210,"Augex")</f>
        <v>0</v>
      </c>
      <c r="AF806" s="6" t="s">
        <v>623</v>
      </c>
      <c r="AG806" s="6" t="str">
        <f>INDEX('Raw demand forecast'!$M$7:$M$5830,MATCH($Q806,'Raw demand forecast'!$B$7:$B$5830,0))</f>
        <v>Yes</v>
      </c>
      <c r="AH806" s="6" t="str">
        <f>IF(COUNTIF($AF$93:AF806,$B806) = 1, "LV", IF(COUNTIF($AF$93:AF806,$B806) = 2, "HV", "ST"))</f>
        <v>ST</v>
      </c>
      <c r="AI806" s="6" t="str">
        <f>INDEX('Demand forecast and growth rate'!$E$7:$E$273,MATCH($Q806,'Demand forecast and growth rate'!$B$7:$B$273,0))</f>
        <v>Steady/falling</v>
      </c>
      <c r="AJ806" s="53">
        <f>SUMIFS('Capex forecast'!E$7:E$210,'Capex forecast'!$T$7:$T$210,$AF806,'Capex forecast'!$S$7:$S$210,$AH806,'Capex forecast'!$Q$7:$Q$210,"Repex")</f>
        <v>0</v>
      </c>
      <c r="AK806" s="53">
        <f>SUMIFS('Capex forecast'!F$7:F$210,'Capex forecast'!$T$7:$T$210,$AF806,'Capex forecast'!$S$7:$S$210,$AH806,'Capex forecast'!$Q$7:$Q$210,"Repex")</f>
        <v>0</v>
      </c>
      <c r="AL806" s="53">
        <f>SUMIFS('Capex forecast'!G$7:G$210,'Capex forecast'!$T$7:$T$210,$AF806,'Capex forecast'!$S$7:$S$210,$AH806,'Capex forecast'!$Q$7:$Q$210,"Repex")</f>
        <v>0</v>
      </c>
      <c r="AM806" s="53">
        <f>SUMIFS('Capex forecast'!H$7:H$210,'Capex forecast'!$T$7:$T$210,$AF806,'Capex forecast'!$S$7:$S$210,$AH806,'Capex forecast'!$Q$7:$Q$210,"Repex")</f>
        <v>0</v>
      </c>
      <c r="AN806" s="53">
        <f>SUMIFS('Capex forecast'!I$7:I$210,'Capex forecast'!$T$7:$T$210,$AF806,'Capex forecast'!$S$7:$S$210,$AH806,'Capex forecast'!$Q$7:$Q$210,"Repex")</f>
        <v>0</v>
      </c>
      <c r="AO806" s="53">
        <f>SUMIFS('Capex forecast'!J$7:J$210,'Capex forecast'!$T$7:$T$210,$AF806,'Capex forecast'!$S$7:$S$210,$AH806,'Capex forecast'!$Q$7:$Q$210,"Repex")</f>
        <v>0</v>
      </c>
      <c r="AP806" s="53">
        <f>SUMIFS('Capex forecast'!K$7:K$210,'Capex forecast'!$T$7:$T$210,$AF806,'Capex forecast'!$S$7:$S$210,$AH806,'Capex forecast'!$Q$7:$Q$210,"Repex")</f>
        <v>0</v>
      </c>
      <c r="AQ806" s="53">
        <f>SUMIFS('Capex forecast'!L$7:L$210,'Capex forecast'!$T$7:$T$210,$AF806,'Capex forecast'!$S$7:$S$210,$AH806,'Capex forecast'!$Q$7:$Q$210,"Repex")</f>
        <v>0</v>
      </c>
      <c r="AR806" s="53">
        <f>SUMIFS('Capex forecast'!M$7:M$210,'Capex forecast'!$T$7:$T$210,$AF806,'Capex forecast'!$S$7:$S$210,$AH806,'Capex forecast'!$Q$7:$Q$210,"Repex")</f>
        <v>0</v>
      </c>
      <c r="AS806" s="53">
        <f>SUMIFS('Capex forecast'!N$7:N$210,'Capex forecast'!$T$7:$T$210,$AF806,'Capex forecast'!$S$7:$S$210,$AH806,'Capex forecast'!$Q$7:$Q$210,"Repex")</f>
        <v>0</v>
      </c>
    </row>
    <row r="807" spans="2:45" ht="15">
      <c r="B807" s="6" t="s">
        <v>36</v>
      </c>
      <c r="C807" s="6" t="str">
        <f>INDEX('Raw demand forecast'!$M$7:$M$5830,MATCH($B807,'Raw demand forecast'!$B$7:$B$5830,0))</f>
        <v>No</v>
      </c>
      <c r="D807" s="6" t="str">
        <f>IF(COUNTIF($B$93:B807,$B807) = 1, "LV", IF(COUNTIF($B$93:B807,$B807) = 2, "HV", "ST"))</f>
        <v>ST</v>
      </c>
      <c r="E807" s="6" t="str">
        <f>INDEX('Demand forecast and growth rate'!$E$7:$E$273,MATCH($B807,'Demand forecast and growth rate'!$B$7:$B$273,0))</f>
        <v>Steady/falling</v>
      </c>
      <c r="F807" s="32">
        <f>SUMIFS('Capex forecast'!E$7:E$210,'Capex forecast'!$T$7:$T$210,'Allocation of site-spec costs'!$B807,'Capex forecast'!$S$7:$S$210,'Allocation of site-spec costs'!$D807,'Capex forecast'!$Q$7:$Q$210,"Customer Connection")</f>
        <v>0</v>
      </c>
      <c r="G807" s="32">
        <f>SUMIFS('Capex forecast'!F$7:F$210,'Capex forecast'!$T$7:$T$210,'Allocation of site-spec costs'!$B807,'Capex forecast'!$S$7:$S$210,'Allocation of site-spec costs'!$D807,'Capex forecast'!$Q$7:$Q$210,"Customer Connection")</f>
        <v>0</v>
      </c>
      <c r="H807" s="32">
        <f>SUMIFS('Capex forecast'!G$7:G$210,'Capex forecast'!$T$7:$T$210,'Allocation of site-spec costs'!$B807,'Capex forecast'!$S$7:$S$210,'Allocation of site-spec costs'!$D807,'Capex forecast'!$Q$7:$Q$210,"Customer Connection")</f>
        <v>0</v>
      </c>
      <c r="I807" s="32">
        <f>SUMIFS('Capex forecast'!H$7:H$210,'Capex forecast'!$T$7:$T$210,'Allocation of site-spec costs'!$B807,'Capex forecast'!$S$7:$S$210,'Allocation of site-spec costs'!$D807,'Capex forecast'!$Q$7:$Q$210,"Customer Connection")</f>
        <v>0</v>
      </c>
      <c r="J807" s="32">
        <f>SUMIFS('Capex forecast'!I$7:I$210,'Capex forecast'!$T$7:$T$210,'Allocation of site-spec costs'!$B807,'Capex forecast'!$S$7:$S$210,'Allocation of site-spec costs'!$D807,'Capex forecast'!$Q$7:$Q$210,"Customer Connection")</f>
        <v>0</v>
      </c>
      <c r="K807" s="32">
        <f>SUMIFS('Capex forecast'!J$7:J$210,'Capex forecast'!$T$7:$T$210,'Allocation of site-spec costs'!$B807,'Capex forecast'!$S$7:$S$210,'Allocation of site-spec costs'!$D807,'Capex forecast'!$Q$7:$Q$210,"Customer Connection")</f>
        <v>0</v>
      </c>
      <c r="L807" s="32">
        <f>SUMIFS('Capex forecast'!K$7:K$210,'Capex forecast'!$T$7:$T$210,'Allocation of site-spec costs'!$B807,'Capex forecast'!$S$7:$S$210,'Allocation of site-spec costs'!$D807,'Capex forecast'!$Q$7:$Q$210,"Customer Connection")</f>
        <v>0</v>
      </c>
      <c r="M807" s="32">
        <f>SUMIFS('Capex forecast'!L$7:L$210,'Capex forecast'!$T$7:$T$210,'Allocation of site-spec costs'!$B807,'Capex forecast'!$S$7:$S$210,'Allocation of site-spec costs'!$D807,'Capex forecast'!$Q$7:$Q$210,"Customer Connection")</f>
        <v>0</v>
      </c>
      <c r="N807" s="32">
        <f>SUMIFS('Capex forecast'!M$7:M$210,'Capex forecast'!$T$7:$T$210,'Allocation of site-spec costs'!$B807,'Capex forecast'!$S$7:$S$210,'Allocation of site-spec costs'!$D807,'Capex forecast'!$Q$7:$Q$210,"Customer Connection")</f>
        <v>0</v>
      </c>
      <c r="O807" s="32">
        <f>SUMIFS('Capex forecast'!N$7:N$210,'Capex forecast'!$T$7:$T$210,'Allocation of site-spec costs'!$B807,'Capex forecast'!$S$7:$S$210,'Allocation of site-spec costs'!$D807,'Capex forecast'!$Q$7:$Q$210,"Customer Connection")</f>
        <v>0</v>
      </c>
      <c r="Q807" s="6" t="s">
        <v>36</v>
      </c>
      <c r="R807" s="6" t="str">
        <f>INDEX('Raw demand forecast'!$M$7:$M$5830,MATCH($Q807,'Raw demand forecast'!$B$7:$B$5830,0))</f>
        <v>No</v>
      </c>
      <c r="S807" s="6" t="str">
        <f>IF(COUNTIF($Q$93:Q807,$B807) = 1, "LV", IF(COUNTIF($Q$93:Q807,$B807) = 2, "HV", "ST"))</f>
        <v>ST</v>
      </c>
      <c r="T807" s="6" t="str">
        <f>INDEX('Demand forecast and growth rate'!$E$7:$E$273,MATCH($Q807,'Demand forecast and growth rate'!$B$7:$B$273,0))</f>
        <v>Steady/falling</v>
      </c>
      <c r="U807" s="32">
        <f>SUMIFS('Capex forecast'!E$7:E$210,'Capex forecast'!$T$7:$T$210,$Q807,'Capex forecast'!$S$7:$S$210,$S807,'Capex forecast'!$Q$7:$Q$210,"Augex")</f>
        <v>0</v>
      </c>
      <c r="V807" s="32">
        <f>SUMIFS('Capex forecast'!F$7:F$210,'Capex forecast'!$T$7:$T$210,$Q807,'Capex forecast'!$S$7:$S$210,$S807,'Capex forecast'!$Q$7:$Q$210,"Augex")</f>
        <v>0</v>
      </c>
      <c r="W807" s="32">
        <f>SUMIFS('Capex forecast'!G$7:G$210,'Capex forecast'!$T$7:$T$210,$Q807,'Capex forecast'!$S$7:$S$210,$S807,'Capex forecast'!$Q$7:$Q$210,"Augex")</f>
        <v>0</v>
      </c>
      <c r="X807" s="32">
        <f>SUMIFS('Capex forecast'!H$7:H$210,'Capex forecast'!$T$7:$T$210,$Q807,'Capex forecast'!$S$7:$S$210,$S807,'Capex forecast'!$Q$7:$Q$210,"Augex")</f>
        <v>0</v>
      </c>
      <c r="Y807" s="32">
        <f>SUMIFS('Capex forecast'!I$7:I$210,'Capex forecast'!$T$7:$T$210,$Q807,'Capex forecast'!$S$7:$S$210,$S807,'Capex forecast'!$Q$7:$Q$210,"Augex")</f>
        <v>0</v>
      </c>
      <c r="Z807" s="32">
        <f>SUMIFS('Capex forecast'!J$7:J$210,'Capex forecast'!$T$7:$T$210,$Q807,'Capex forecast'!$S$7:$S$210,$S807,'Capex forecast'!$Q$7:$Q$210,"Augex")</f>
        <v>0</v>
      </c>
      <c r="AA807" s="32">
        <f>SUMIFS('Capex forecast'!K$7:K$210,'Capex forecast'!$T$7:$T$210,$Q807,'Capex forecast'!$S$7:$S$210,$S807,'Capex forecast'!$Q$7:$Q$210,"Augex")</f>
        <v>0</v>
      </c>
      <c r="AB807" s="32">
        <f>SUMIFS('Capex forecast'!L$7:L$210,'Capex forecast'!$T$7:$T$210,$Q807,'Capex forecast'!$S$7:$S$210,$S807,'Capex forecast'!$Q$7:$Q$210,"Augex")</f>
        <v>0</v>
      </c>
      <c r="AC807" s="32">
        <f>SUMIFS('Capex forecast'!M$7:M$210,'Capex forecast'!$T$7:$T$210,$Q807,'Capex forecast'!$S$7:$S$210,$S807,'Capex forecast'!$Q$7:$Q$210,"Augex")</f>
        <v>0</v>
      </c>
      <c r="AD807" s="32">
        <f>SUMIFS('Capex forecast'!N$7:N$210,'Capex forecast'!$T$7:$T$210,$Q807,'Capex forecast'!$S$7:$S$210,$S807,'Capex forecast'!$Q$7:$Q$210,"Augex")</f>
        <v>0</v>
      </c>
      <c r="AF807" s="6" t="s">
        <v>36</v>
      </c>
      <c r="AG807" s="6" t="str">
        <f>INDEX('Raw demand forecast'!$M$7:$M$5830,MATCH($Q807,'Raw demand forecast'!$B$7:$B$5830,0))</f>
        <v>No</v>
      </c>
      <c r="AH807" s="6" t="str">
        <f>IF(COUNTIF($AF$93:AF807,$B807) = 1, "LV", IF(COUNTIF($AF$93:AF807,$B807) = 2, "HV", "ST"))</f>
        <v>ST</v>
      </c>
      <c r="AI807" s="6" t="str">
        <f>INDEX('Demand forecast and growth rate'!$E$7:$E$273,MATCH($Q807,'Demand forecast and growth rate'!$B$7:$B$273,0))</f>
        <v>Steady/falling</v>
      </c>
      <c r="AJ807" s="53">
        <f>SUMIFS('Capex forecast'!E$7:E$210,'Capex forecast'!$T$7:$T$210,$AF807,'Capex forecast'!$S$7:$S$210,$AH807,'Capex forecast'!$Q$7:$Q$210,"Repex")</f>
        <v>0</v>
      </c>
      <c r="AK807" s="53">
        <f>SUMIFS('Capex forecast'!F$7:F$210,'Capex forecast'!$T$7:$T$210,$AF807,'Capex forecast'!$S$7:$S$210,$AH807,'Capex forecast'!$Q$7:$Q$210,"Repex")</f>
        <v>0</v>
      </c>
      <c r="AL807" s="53">
        <f>SUMIFS('Capex forecast'!G$7:G$210,'Capex forecast'!$T$7:$T$210,$AF807,'Capex forecast'!$S$7:$S$210,$AH807,'Capex forecast'!$Q$7:$Q$210,"Repex")</f>
        <v>0</v>
      </c>
      <c r="AM807" s="53">
        <f>SUMIFS('Capex forecast'!H$7:H$210,'Capex forecast'!$T$7:$T$210,$AF807,'Capex forecast'!$S$7:$S$210,$AH807,'Capex forecast'!$Q$7:$Q$210,"Repex")</f>
        <v>0</v>
      </c>
      <c r="AN807" s="53">
        <f>SUMIFS('Capex forecast'!I$7:I$210,'Capex forecast'!$T$7:$T$210,$AF807,'Capex forecast'!$S$7:$S$210,$AH807,'Capex forecast'!$Q$7:$Q$210,"Repex")</f>
        <v>0</v>
      </c>
      <c r="AO807" s="53">
        <f>SUMIFS('Capex forecast'!J$7:J$210,'Capex forecast'!$T$7:$T$210,$AF807,'Capex forecast'!$S$7:$S$210,$AH807,'Capex forecast'!$Q$7:$Q$210,"Repex")</f>
        <v>0</v>
      </c>
      <c r="AP807" s="53">
        <f>SUMIFS('Capex forecast'!K$7:K$210,'Capex forecast'!$T$7:$T$210,$AF807,'Capex forecast'!$S$7:$S$210,$AH807,'Capex forecast'!$Q$7:$Q$210,"Repex")</f>
        <v>0</v>
      </c>
      <c r="AQ807" s="53">
        <f>SUMIFS('Capex forecast'!L$7:L$210,'Capex forecast'!$T$7:$T$210,$AF807,'Capex forecast'!$S$7:$S$210,$AH807,'Capex forecast'!$Q$7:$Q$210,"Repex")</f>
        <v>0</v>
      </c>
      <c r="AR807" s="53">
        <f>SUMIFS('Capex forecast'!M$7:M$210,'Capex forecast'!$T$7:$T$210,$AF807,'Capex forecast'!$S$7:$S$210,$AH807,'Capex forecast'!$Q$7:$Q$210,"Repex")</f>
        <v>0</v>
      </c>
      <c r="AS807" s="53">
        <f>SUMIFS('Capex forecast'!N$7:N$210,'Capex forecast'!$T$7:$T$210,$AF807,'Capex forecast'!$S$7:$S$210,$AH807,'Capex forecast'!$Q$7:$Q$210,"Repex")</f>
        <v>0</v>
      </c>
    </row>
    <row r="808" spans="2:45" ht="15">
      <c r="B808" s="6" t="s">
        <v>48</v>
      </c>
      <c r="C808" s="6" t="str">
        <f>INDEX('Raw demand forecast'!$M$7:$M$5830,MATCH($B808,'Raw demand forecast'!$B$7:$B$5830,0))</f>
        <v>No</v>
      </c>
      <c r="D808" s="6" t="str">
        <f>IF(COUNTIF($B$93:B808,$B808) = 1, "LV", IF(COUNTIF($B$93:B808,$B808) = 2, "HV", "ST"))</f>
        <v>ST</v>
      </c>
      <c r="E808" s="6" t="str">
        <f>INDEX('Demand forecast and growth rate'!$E$7:$E$273,MATCH($B808,'Demand forecast and growth rate'!$B$7:$B$273,0))</f>
        <v>Small growth</v>
      </c>
      <c r="F808" s="32">
        <f>SUMIFS('Capex forecast'!E$7:E$210,'Capex forecast'!$T$7:$T$210,'Allocation of site-spec costs'!$B808,'Capex forecast'!$S$7:$S$210,'Allocation of site-spec costs'!$D808,'Capex forecast'!$Q$7:$Q$210,"Customer Connection")</f>
        <v>0</v>
      </c>
      <c r="G808" s="32">
        <f>SUMIFS('Capex forecast'!F$7:F$210,'Capex forecast'!$T$7:$T$210,'Allocation of site-spec costs'!$B808,'Capex forecast'!$S$7:$S$210,'Allocation of site-spec costs'!$D808,'Capex forecast'!$Q$7:$Q$210,"Customer Connection")</f>
        <v>0</v>
      </c>
      <c r="H808" s="32">
        <f>SUMIFS('Capex forecast'!G$7:G$210,'Capex forecast'!$T$7:$T$210,'Allocation of site-spec costs'!$B808,'Capex forecast'!$S$7:$S$210,'Allocation of site-spec costs'!$D808,'Capex forecast'!$Q$7:$Q$210,"Customer Connection")</f>
        <v>0</v>
      </c>
      <c r="I808" s="32">
        <f>SUMIFS('Capex forecast'!H$7:H$210,'Capex forecast'!$T$7:$T$210,'Allocation of site-spec costs'!$B808,'Capex forecast'!$S$7:$S$210,'Allocation of site-spec costs'!$D808,'Capex forecast'!$Q$7:$Q$210,"Customer Connection")</f>
        <v>0</v>
      </c>
      <c r="J808" s="32">
        <f>SUMIFS('Capex forecast'!I$7:I$210,'Capex forecast'!$T$7:$T$210,'Allocation of site-spec costs'!$B808,'Capex forecast'!$S$7:$S$210,'Allocation of site-spec costs'!$D808,'Capex forecast'!$Q$7:$Q$210,"Customer Connection")</f>
        <v>0</v>
      </c>
      <c r="K808" s="32">
        <f>SUMIFS('Capex forecast'!J$7:J$210,'Capex forecast'!$T$7:$T$210,'Allocation of site-spec costs'!$B808,'Capex forecast'!$S$7:$S$210,'Allocation of site-spec costs'!$D808,'Capex forecast'!$Q$7:$Q$210,"Customer Connection")</f>
        <v>0</v>
      </c>
      <c r="L808" s="32">
        <f>SUMIFS('Capex forecast'!K$7:K$210,'Capex forecast'!$T$7:$T$210,'Allocation of site-spec costs'!$B808,'Capex forecast'!$S$7:$S$210,'Allocation of site-spec costs'!$D808,'Capex forecast'!$Q$7:$Q$210,"Customer Connection")</f>
        <v>0</v>
      </c>
      <c r="M808" s="32">
        <f>SUMIFS('Capex forecast'!L$7:L$210,'Capex forecast'!$T$7:$T$210,'Allocation of site-spec costs'!$B808,'Capex forecast'!$S$7:$S$210,'Allocation of site-spec costs'!$D808,'Capex forecast'!$Q$7:$Q$210,"Customer Connection")</f>
        <v>0</v>
      </c>
      <c r="N808" s="32">
        <f>SUMIFS('Capex forecast'!M$7:M$210,'Capex forecast'!$T$7:$T$210,'Allocation of site-spec costs'!$B808,'Capex forecast'!$S$7:$S$210,'Allocation of site-spec costs'!$D808,'Capex forecast'!$Q$7:$Q$210,"Customer Connection")</f>
        <v>0</v>
      </c>
      <c r="O808" s="32">
        <f>SUMIFS('Capex forecast'!N$7:N$210,'Capex forecast'!$T$7:$T$210,'Allocation of site-spec costs'!$B808,'Capex forecast'!$S$7:$S$210,'Allocation of site-spec costs'!$D808,'Capex forecast'!$Q$7:$Q$210,"Customer Connection")</f>
        <v>0</v>
      </c>
      <c r="Q808" s="6" t="s">
        <v>48</v>
      </c>
      <c r="R808" s="6" t="str">
        <f>INDEX('Raw demand forecast'!$M$7:$M$5830,MATCH($Q808,'Raw demand forecast'!$B$7:$B$5830,0))</f>
        <v>No</v>
      </c>
      <c r="S808" s="6" t="str">
        <f>IF(COUNTIF($Q$93:Q808,$B808) = 1, "LV", IF(COUNTIF($Q$93:Q808,$B808) = 2, "HV", "ST"))</f>
        <v>ST</v>
      </c>
      <c r="T808" s="6" t="str">
        <f>INDEX('Demand forecast and growth rate'!$E$7:$E$273,MATCH($Q808,'Demand forecast and growth rate'!$B$7:$B$273,0))</f>
        <v>Small growth</v>
      </c>
      <c r="U808" s="32">
        <f>SUMIFS('Capex forecast'!E$7:E$210,'Capex forecast'!$T$7:$T$210,$Q808,'Capex forecast'!$S$7:$S$210,$S808,'Capex forecast'!$Q$7:$Q$210,"Augex")</f>
        <v>0</v>
      </c>
      <c r="V808" s="32">
        <f>SUMIFS('Capex forecast'!F$7:F$210,'Capex forecast'!$T$7:$T$210,$Q808,'Capex forecast'!$S$7:$S$210,$S808,'Capex forecast'!$Q$7:$Q$210,"Augex")</f>
        <v>0</v>
      </c>
      <c r="W808" s="32">
        <f>SUMIFS('Capex forecast'!G$7:G$210,'Capex forecast'!$T$7:$T$210,$Q808,'Capex forecast'!$S$7:$S$210,$S808,'Capex forecast'!$Q$7:$Q$210,"Augex")</f>
        <v>0</v>
      </c>
      <c r="X808" s="32">
        <f>SUMIFS('Capex forecast'!H$7:H$210,'Capex forecast'!$T$7:$T$210,$Q808,'Capex forecast'!$S$7:$S$210,$S808,'Capex forecast'!$Q$7:$Q$210,"Augex")</f>
        <v>0</v>
      </c>
      <c r="Y808" s="32">
        <f>SUMIFS('Capex forecast'!I$7:I$210,'Capex forecast'!$T$7:$T$210,$Q808,'Capex forecast'!$S$7:$S$210,$S808,'Capex forecast'!$Q$7:$Q$210,"Augex")</f>
        <v>999999.99999999977</v>
      </c>
      <c r="Z808" s="32">
        <f>SUMIFS('Capex forecast'!J$7:J$210,'Capex forecast'!$T$7:$T$210,$Q808,'Capex forecast'!$S$7:$S$210,$S808,'Capex forecast'!$Q$7:$Q$210,"Augex")</f>
        <v>3609999.9999999995</v>
      </c>
      <c r="AA808" s="32">
        <f>SUMIFS('Capex forecast'!K$7:K$210,'Capex forecast'!$T$7:$T$210,$Q808,'Capex forecast'!$S$7:$S$210,$S808,'Capex forecast'!$Q$7:$Q$210,"Augex")</f>
        <v>14439999.999999998</v>
      </c>
      <c r="AB808" s="32">
        <f>SUMIFS('Capex forecast'!L$7:L$210,'Capex forecast'!$T$7:$T$210,$Q808,'Capex forecast'!$S$7:$S$210,$S808,'Capex forecast'!$Q$7:$Q$210,"Augex")</f>
        <v>0</v>
      </c>
      <c r="AC808" s="32">
        <f>SUMIFS('Capex forecast'!M$7:M$210,'Capex forecast'!$T$7:$T$210,$Q808,'Capex forecast'!$S$7:$S$210,$S808,'Capex forecast'!$Q$7:$Q$210,"Augex")</f>
        <v>0</v>
      </c>
      <c r="AD808" s="32">
        <f>SUMIFS('Capex forecast'!N$7:N$210,'Capex forecast'!$T$7:$T$210,$Q808,'Capex forecast'!$S$7:$S$210,$S808,'Capex forecast'!$Q$7:$Q$210,"Augex")</f>
        <v>0</v>
      </c>
      <c r="AF808" s="6" t="s">
        <v>48</v>
      </c>
      <c r="AG808" s="6" t="str">
        <f>INDEX('Raw demand forecast'!$M$7:$M$5830,MATCH($Q808,'Raw demand forecast'!$B$7:$B$5830,0))</f>
        <v>No</v>
      </c>
      <c r="AH808" s="6" t="str">
        <f>IF(COUNTIF($AF$93:AF808,$B808) = 1, "LV", IF(COUNTIF($AF$93:AF808,$B808) = 2, "HV", "ST"))</f>
        <v>ST</v>
      </c>
      <c r="AI808" s="6" t="str">
        <f>INDEX('Demand forecast and growth rate'!$E$7:$E$273,MATCH($Q808,'Demand forecast and growth rate'!$B$7:$B$273,0))</f>
        <v>Small growth</v>
      </c>
      <c r="AJ808" s="53">
        <f>SUMIFS('Capex forecast'!E$7:E$210,'Capex forecast'!$T$7:$T$210,$AF808,'Capex forecast'!$S$7:$S$210,$AH808,'Capex forecast'!$Q$7:$Q$210,"Repex")</f>
        <v>0</v>
      </c>
      <c r="AK808" s="53">
        <f>SUMIFS('Capex forecast'!F$7:F$210,'Capex forecast'!$T$7:$T$210,$AF808,'Capex forecast'!$S$7:$S$210,$AH808,'Capex forecast'!$Q$7:$Q$210,"Repex")</f>
        <v>0</v>
      </c>
      <c r="AL808" s="53">
        <f>SUMIFS('Capex forecast'!G$7:G$210,'Capex forecast'!$T$7:$T$210,$AF808,'Capex forecast'!$S$7:$S$210,$AH808,'Capex forecast'!$Q$7:$Q$210,"Repex")</f>
        <v>0</v>
      </c>
      <c r="AM808" s="53">
        <f>SUMIFS('Capex forecast'!H$7:H$210,'Capex forecast'!$T$7:$T$210,$AF808,'Capex forecast'!$S$7:$S$210,$AH808,'Capex forecast'!$Q$7:$Q$210,"Repex")</f>
        <v>0</v>
      </c>
      <c r="AN808" s="53">
        <f>SUMIFS('Capex forecast'!I$7:I$210,'Capex forecast'!$T$7:$T$210,$AF808,'Capex forecast'!$S$7:$S$210,$AH808,'Capex forecast'!$Q$7:$Q$210,"Repex")</f>
        <v>0</v>
      </c>
      <c r="AO808" s="53">
        <f>SUMIFS('Capex forecast'!J$7:J$210,'Capex forecast'!$T$7:$T$210,$AF808,'Capex forecast'!$S$7:$S$210,$AH808,'Capex forecast'!$Q$7:$Q$210,"Repex")</f>
        <v>0</v>
      </c>
      <c r="AP808" s="53">
        <f>SUMIFS('Capex forecast'!K$7:K$210,'Capex forecast'!$T$7:$T$210,$AF808,'Capex forecast'!$S$7:$S$210,$AH808,'Capex forecast'!$Q$7:$Q$210,"Repex")</f>
        <v>0</v>
      </c>
      <c r="AQ808" s="53">
        <f>SUMIFS('Capex forecast'!L$7:L$210,'Capex forecast'!$T$7:$T$210,$AF808,'Capex forecast'!$S$7:$S$210,$AH808,'Capex forecast'!$Q$7:$Q$210,"Repex")</f>
        <v>0</v>
      </c>
      <c r="AR808" s="53">
        <f>SUMIFS('Capex forecast'!M$7:M$210,'Capex forecast'!$T$7:$T$210,$AF808,'Capex forecast'!$S$7:$S$210,$AH808,'Capex forecast'!$Q$7:$Q$210,"Repex")</f>
        <v>0</v>
      </c>
      <c r="AS808" s="53">
        <f>SUMIFS('Capex forecast'!N$7:N$210,'Capex forecast'!$T$7:$T$210,$AF808,'Capex forecast'!$S$7:$S$210,$AH808,'Capex forecast'!$Q$7:$Q$210,"Repex")</f>
        <v>0</v>
      </c>
    </row>
    <row r="809" spans="2:45" ht="15">
      <c r="B809" s="6" t="s">
        <v>57</v>
      </c>
      <c r="C809" s="6" t="str">
        <f>INDEX('Raw demand forecast'!$M$7:$M$5830,MATCH($B809,'Raw demand forecast'!$B$7:$B$5830,0))</f>
        <v>No</v>
      </c>
      <c r="D809" s="6" t="str">
        <f>IF(COUNTIF($B$93:B809,$B809) = 1, "LV", IF(COUNTIF($B$93:B809,$B809) = 2, "HV", "ST"))</f>
        <v>ST</v>
      </c>
      <c r="E809" s="6" t="str">
        <f>INDEX('Demand forecast and growth rate'!$E$7:$E$273,MATCH($B809,'Demand forecast and growth rate'!$B$7:$B$273,0))</f>
        <v>Small growth</v>
      </c>
      <c r="F809" s="32">
        <f>SUMIFS('Capex forecast'!E$7:E$210,'Capex forecast'!$T$7:$T$210,'Allocation of site-spec costs'!$B809,'Capex forecast'!$S$7:$S$210,'Allocation of site-spec costs'!$D809,'Capex forecast'!$Q$7:$Q$210,"Customer Connection")</f>
        <v>0</v>
      </c>
      <c r="G809" s="32">
        <f>SUMIFS('Capex forecast'!F$7:F$210,'Capex forecast'!$T$7:$T$210,'Allocation of site-spec costs'!$B809,'Capex forecast'!$S$7:$S$210,'Allocation of site-spec costs'!$D809,'Capex forecast'!$Q$7:$Q$210,"Customer Connection")</f>
        <v>0</v>
      </c>
      <c r="H809" s="32">
        <f>SUMIFS('Capex forecast'!G$7:G$210,'Capex forecast'!$T$7:$T$210,'Allocation of site-spec costs'!$B809,'Capex forecast'!$S$7:$S$210,'Allocation of site-spec costs'!$D809,'Capex forecast'!$Q$7:$Q$210,"Customer Connection")</f>
        <v>0</v>
      </c>
      <c r="I809" s="32">
        <f>SUMIFS('Capex forecast'!H$7:H$210,'Capex forecast'!$T$7:$T$210,'Allocation of site-spec costs'!$B809,'Capex forecast'!$S$7:$S$210,'Allocation of site-spec costs'!$D809,'Capex forecast'!$Q$7:$Q$210,"Customer Connection")</f>
        <v>0</v>
      </c>
      <c r="J809" s="32">
        <f>SUMIFS('Capex forecast'!I$7:I$210,'Capex forecast'!$T$7:$T$210,'Allocation of site-spec costs'!$B809,'Capex forecast'!$S$7:$S$210,'Allocation of site-spec costs'!$D809,'Capex forecast'!$Q$7:$Q$210,"Customer Connection")</f>
        <v>0</v>
      </c>
      <c r="K809" s="32">
        <f>SUMIFS('Capex forecast'!J$7:J$210,'Capex forecast'!$T$7:$T$210,'Allocation of site-spec costs'!$B809,'Capex forecast'!$S$7:$S$210,'Allocation of site-spec costs'!$D809,'Capex forecast'!$Q$7:$Q$210,"Customer Connection")</f>
        <v>0</v>
      </c>
      <c r="L809" s="32">
        <f>SUMIFS('Capex forecast'!K$7:K$210,'Capex forecast'!$T$7:$T$210,'Allocation of site-spec costs'!$B809,'Capex forecast'!$S$7:$S$210,'Allocation of site-spec costs'!$D809,'Capex forecast'!$Q$7:$Q$210,"Customer Connection")</f>
        <v>0</v>
      </c>
      <c r="M809" s="32">
        <f>SUMIFS('Capex forecast'!L$7:L$210,'Capex forecast'!$T$7:$T$210,'Allocation of site-spec costs'!$B809,'Capex forecast'!$S$7:$S$210,'Allocation of site-spec costs'!$D809,'Capex forecast'!$Q$7:$Q$210,"Customer Connection")</f>
        <v>0</v>
      </c>
      <c r="N809" s="32">
        <f>SUMIFS('Capex forecast'!M$7:M$210,'Capex forecast'!$T$7:$T$210,'Allocation of site-spec costs'!$B809,'Capex forecast'!$S$7:$S$210,'Allocation of site-spec costs'!$D809,'Capex forecast'!$Q$7:$Q$210,"Customer Connection")</f>
        <v>0</v>
      </c>
      <c r="O809" s="32">
        <f>SUMIFS('Capex forecast'!N$7:N$210,'Capex forecast'!$T$7:$T$210,'Allocation of site-spec costs'!$B809,'Capex forecast'!$S$7:$S$210,'Allocation of site-spec costs'!$D809,'Capex forecast'!$Q$7:$Q$210,"Customer Connection")</f>
        <v>0</v>
      </c>
      <c r="Q809" s="6" t="s">
        <v>57</v>
      </c>
      <c r="R809" s="6" t="str">
        <f>INDEX('Raw demand forecast'!$M$7:$M$5830,MATCH($Q809,'Raw demand forecast'!$B$7:$B$5830,0))</f>
        <v>No</v>
      </c>
      <c r="S809" s="6" t="str">
        <f>IF(COUNTIF($Q$93:Q809,$B809) = 1, "LV", IF(COUNTIF($Q$93:Q809,$B809) = 2, "HV", "ST"))</f>
        <v>ST</v>
      </c>
      <c r="T809" s="6" t="str">
        <f>INDEX('Demand forecast and growth rate'!$E$7:$E$273,MATCH($Q809,'Demand forecast and growth rate'!$B$7:$B$273,0))</f>
        <v>Small growth</v>
      </c>
      <c r="U809" s="32">
        <f>SUMIFS('Capex forecast'!E$7:E$210,'Capex forecast'!$T$7:$T$210,$Q809,'Capex forecast'!$S$7:$S$210,$S809,'Capex forecast'!$Q$7:$Q$210,"Augex")</f>
        <v>0</v>
      </c>
      <c r="V809" s="32">
        <f>SUMIFS('Capex forecast'!F$7:F$210,'Capex forecast'!$T$7:$T$210,$Q809,'Capex forecast'!$S$7:$S$210,$S809,'Capex forecast'!$Q$7:$Q$210,"Augex")</f>
        <v>0</v>
      </c>
      <c r="W809" s="32">
        <f>SUMIFS('Capex forecast'!G$7:G$210,'Capex forecast'!$T$7:$T$210,$Q809,'Capex forecast'!$S$7:$S$210,$S809,'Capex forecast'!$Q$7:$Q$210,"Augex")</f>
        <v>0</v>
      </c>
      <c r="X809" s="32">
        <f>SUMIFS('Capex forecast'!H$7:H$210,'Capex forecast'!$T$7:$T$210,$Q809,'Capex forecast'!$S$7:$S$210,$S809,'Capex forecast'!$Q$7:$Q$210,"Augex")</f>
        <v>0</v>
      </c>
      <c r="Y809" s="32">
        <f>SUMIFS('Capex forecast'!I$7:I$210,'Capex forecast'!$T$7:$T$210,$Q809,'Capex forecast'!$S$7:$S$210,$S809,'Capex forecast'!$Q$7:$Q$210,"Augex")</f>
        <v>0</v>
      </c>
      <c r="Z809" s="32">
        <f>SUMIFS('Capex forecast'!J$7:J$210,'Capex forecast'!$T$7:$T$210,$Q809,'Capex forecast'!$S$7:$S$210,$S809,'Capex forecast'!$Q$7:$Q$210,"Augex")</f>
        <v>0</v>
      </c>
      <c r="AA809" s="32">
        <f>SUMIFS('Capex forecast'!K$7:K$210,'Capex forecast'!$T$7:$T$210,$Q809,'Capex forecast'!$S$7:$S$210,$S809,'Capex forecast'!$Q$7:$Q$210,"Augex")</f>
        <v>0</v>
      </c>
      <c r="AB809" s="32">
        <f>SUMIFS('Capex forecast'!L$7:L$210,'Capex forecast'!$T$7:$T$210,$Q809,'Capex forecast'!$S$7:$S$210,$S809,'Capex forecast'!$Q$7:$Q$210,"Augex")</f>
        <v>0</v>
      </c>
      <c r="AC809" s="32">
        <f>SUMIFS('Capex forecast'!M$7:M$210,'Capex forecast'!$T$7:$T$210,$Q809,'Capex forecast'!$S$7:$S$210,$S809,'Capex forecast'!$Q$7:$Q$210,"Augex")</f>
        <v>0</v>
      </c>
      <c r="AD809" s="32">
        <f>SUMIFS('Capex forecast'!N$7:N$210,'Capex forecast'!$T$7:$T$210,$Q809,'Capex forecast'!$S$7:$S$210,$S809,'Capex forecast'!$Q$7:$Q$210,"Augex")</f>
        <v>0</v>
      </c>
      <c r="AF809" s="6" t="s">
        <v>57</v>
      </c>
      <c r="AG809" s="6" t="str">
        <f>INDEX('Raw demand forecast'!$M$7:$M$5830,MATCH($Q809,'Raw demand forecast'!$B$7:$B$5830,0))</f>
        <v>No</v>
      </c>
      <c r="AH809" s="6" t="str">
        <f>IF(COUNTIF($AF$93:AF809,$B809) = 1, "LV", IF(COUNTIF($AF$93:AF809,$B809) = 2, "HV", "ST"))</f>
        <v>ST</v>
      </c>
      <c r="AI809" s="6" t="str">
        <f>INDEX('Demand forecast and growth rate'!$E$7:$E$273,MATCH($Q809,'Demand forecast and growth rate'!$B$7:$B$273,0))</f>
        <v>Small growth</v>
      </c>
      <c r="AJ809" s="53">
        <f>SUMIFS('Capex forecast'!E$7:E$210,'Capex forecast'!$T$7:$T$210,$AF809,'Capex forecast'!$S$7:$S$210,$AH809,'Capex forecast'!$Q$7:$Q$210,"Repex")</f>
        <v>0</v>
      </c>
      <c r="AK809" s="53">
        <f>SUMIFS('Capex forecast'!F$7:F$210,'Capex forecast'!$T$7:$T$210,$AF809,'Capex forecast'!$S$7:$S$210,$AH809,'Capex forecast'!$Q$7:$Q$210,"Repex")</f>
        <v>0</v>
      </c>
      <c r="AL809" s="53">
        <f>SUMIFS('Capex forecast'!G$7:G$210,'Capex forecast'!$T$7:$T$210,$AF809,'Capex forecast'!$S$7:$S$210,$AH809,'Capex forecast'!$Q$7:$Q$210,"Repex")</f>
        <v>0</v>
      </c>
      <c r="AM809" s="53">
        <f>SUMIFS('Capex forecast'!H$7:H$210,'Capex forecast'!$T$7:$T$210,$AF809,'Capex forecast'!$S$7:$S$210,$AH809,'Capex forecast'!$Q$7:$Q$210,"Repex")</f>
        <v>0</v>
      </c>
      <c r="AN809" s="53">
        <f>SUMIFS('Capex forecast'!I$7:I$210,'Capex forecast'!$T$7:$T$210,$AF809,'Capex forecast'!$S$7:$S$210,$AH809,'Capex forecast'!$Q$7:$Q$210,"Repex")</f>
        <v>0</v>
      </c>
      <c r="AO809" s="53">
        <f>SUMIFS('Capex forecast'!J$7:J$210,'Capex forecast'!$T$7:$T$210,$AF809,'Capex forecast'!$S$7:$S$210,$AH809,'Capex forecast'!$Q$7:$Q$210,"Repex")</f>
        <v>0</v>
      </c>
      <c r="AP809" s="53">
        <f>SUMIFS('Capex forecast'!K$7:K$210,'Capex forecast'!$T$7:$T$210,$AF809,'Capex forecast'!$S$7:$S$210,$AH809,'Capex forecast'!$Q$7:$Q$210,"Repex")</f>
        <v>0</v>
      </c>
      <c r="AQ809" s="53">
        <f>SUMIFS('Capex forecast'!L$7:L$210,'Capex forecast'!$T$7:$T$210,$AF809,'Capex forecast'!$S$7:$S$210,$AH809,'Capex forecast'!$Q$7:$Q$210,"Repex")</f>
        <v>0</v>
      </c>
      <c r="AR809" s="53">
        <f>SUMIFS('Capex forecast'!M$7:M$210,'Capex forecast'!$T$7:$T$210,$AF809,'Capex forecast'!$S$7:$S$210,$AH809,'Capex forecast'!$Q$7:$Q$210,"Repex")</f>
        <v>0</v>
      </c>
      <c r="AS809" s="53">
        <f>SUMIFS('Capex forecast'!N$7:N$210,'Capex forecast'!$T$7:$T$210,$AF809,'Capex forecast'!$S$7:$S$210,$AH809,'Capex forecast'!$Q$7:$Q$210,"Repex")</f>
        <v>0</v>
      </c>
    </row>
    <row r="810" spans="2:45" ht="15">
      <c r="B810" s="6" t="s">
        <v>80</v>
      </c>
      <c r="C810" s="6" t="str">
        <f>INDEX('Raw demand forecast'!$M$7:$M$5830,MATCH($B810,'Raw demand forecast'!$B$7:$B$5830,0))</f>
        <v>No</v>
      </c>
      <c r="D810" s="6" t="str">
        <f>IF(COUNTIF($B$93:B810,$B810) = 1, "LV", IF(COUNTIF($B$93:B810,$B810) = 2, "HV", "ST"))</f>
        <v>ST</v>
      </c>
      <c r="E810" s="6" t="str">
        <f>INDEX('Demand forecast and growth rate'!$E$7:$E$273,MATCH($B810,'Demand forecast and growth rate'!$B$7:$B$273,0))</f>
        <v>Small growth</v>
      </c>
      <c r="F810" s="32">
        <f>SUMIFS('Capex forecast'!E$7:E$210,'Capex forecast'!$T$7:$T$210,'Allocation of site-spec costs'!$B810,'Capex forecast'!$S$7:$S$210,'Allocation of site-spec costs'!$D810,'Capex forecast'!$Q$7:$Q$210,"Customer Connection")</f>
        <v>0</v>
      </c>
      <c r="G810" s="32">
        <f>SUMIFS('Capex forecast'!F$7:F$210,'Capex forecast'!$T$7:$T$210,'Allocation of site-spec costs'!$B810,'Capex forecast'!$S$7:$S$210,'Allocation of site-spec costs'!$D810,'Capex forecast'!$Q$7:$Q$210,"Customer Connection")</f>
        <v>0</v>
      </c>
      <c r="H810" s="32">
        <f>SUMIFS('Capex forecast'!G$7:G$210,'Capex forecast'!$T$7:$T$210,'Allocation of site-spec costs'!$B810,'Capex forecast'!$S$7:$S$210,'Allocation of site-spec costs'!$D810,'Capex forecast'!$Q$7:$Q$210,"Customer Connection")</f>
        <v>0</v>
      </c>
      <c r="I810" s="32">
        <f>SUMIFS('Capex forecast'!H$7:H$210,'Capex forecast'!$T$7:$T$210,'Allocation of site-spec costs'!$B810,'Capex forecast'!$S$7:$S$210,'Allocation of site-spec costs'!$D810,'Capex forecast'!$Q$7:$Q$210,"Customer Connection")</f>
        <v>0</v>
      </c>
      <c r="J810" s="32">
        <f>SUMIFS('Capex forecast'!I$7:I$210,'Capex forecast'!$T$7:$T$210,'Allocation of site-spec costs'!$B810,'Capex forecast'!$S$7:$S$210,'Allocation of site-spec costs'!$D810,'Capex forecast'!$Q$7:$Q$210,"Customer Connection")</f>
        <v>0</v>
      </c>
      <c r="K810" s="32">
        <f>SUMIFS('Capex forecast'!J$7:J$210,'Capex forecast'!$T$7:$T$210,'Allocation of site-spec costs'!$B810,'Capex forecast'!$S$7:$S$210,'Allocation of site-spec costs'!$D810,'Capex forecast'!$Q$7:$Q$210,"Customer Connection")</f>
        <v>0</v>
      </c>
      <c r="L810" s="32">
        <f>SUMIFS('Capex forecast'!K$7:K$210,'Capex forecast'!$T$7:$T$210,'Allocation of site-spec costs'!$B810,'Capex forecast'!$S$7:$S$210,'Allocation of site-spec costs'!$D810,'Capex forecast'!$Q$7:$Q$210,"Customer Connection")</f>
        <v>0</v>
      </c>
      <c r="M810" s="32">
        <f>SUMIFS('Capex forecast'!L$7:L$210,'Capex forecast'!$T$7:$T$210,'Allocation of site-spec costs'!$B810,'Capex forecast'!$S$7:$S$210,'Allocation of site-spec costs'!$D810,'Capex forecast'!$Q$7:$Q$210,"Customer Connection")</f>
        <v>0</v>
      </c>
      <c r="N810" s="32">
        <f>SUMIFS('Capex forecast'!M$7:M$210,'Capex forecast'!$T$7:$T$210,'Allocation of site-spec costs'!$B810,'Capex forecast'!$S$7:$S$210,'Allocation of site-spec costs'!$D810,'Capex forecast'!$Q$7:$Q$210,"Customer Connection")</f>
        <v>0</v>
      </c>
      <c r="O810" s="32">
        <f>SUMIFS('Capex forecast'!N$7:N$210,'Capex forecast'!$T$7:$T$210,'Allocation of site-spec costs'!$B810,'Capex forecast'!$S$7:$S$210,'Allocation of site-spec costs'!$D810,'Capex forecast'!$Q$7:$Q$210,"Customer Connection")</f>
        <v>0</v>
      </c>
      <c r="Q810" s="6" t="s">
        <v>80</v>
      </c>
      <c r="R810" s="6" t="str">
        <f>INDEX('Raw demand forecast'!$M$7:$M$5830,MATCH($Q810,'Raw demand forecast'!$B$7:$B$5830,0))</f>
        <v>No</v>
      </c>
      <c r="S810" s="6" t="str">
        <f>IF(COUNTIF($Q$93:Q810,$B810) = 1, "LV", IF(COUNTIF($Q$93:Q810,$B810) = 2, "HV", "ST"))</f>
        <v>ST</v>
      </c>
      <c r="T810" s="6" t="str">
        <f>INDEX('Demand forecast and growth rate'!$E$7:$E$273,MATCH($Q810,'Demand forecast and growth rate'!$B$7:$B$273,0))</f>
        <v>Small growth</v>
      </c>
      <c r="U810" s="32">
        <f>SUMIFS('Capex forecast'!E$7:E$210,'Capex forecast'!$T$7:$T$210,$Q810,'Capex forecast'!$S$7:$S$210,$S810,'Capex forecast'!$Q$7:$Q$210,"Augex")</f>
        <v>0</v>
      </c>
      <c r="V810" s="32">
        <f>SUMIFS('Capex forecast'!F$7:F$210,'Capex forecast'!$T$7:$T$210,$Q810,'Capex forecast'!$S$7:$S$210,$S810,'Capex forecast'!$Q$7:$Q$210,"Augex")</f>
        <v>0</v>
      </c>
      <c r="W810" s="32">
        <f>SUMIFS('Capex forecast'!G$7:G$210,'Capex forecast'!$T$7:$T$210,$Q810,'Capex forecast'!$S$7:$S$210,$S810,'Capex forecast'!$Q$7:$Q$210,"Augex")</f>
        <v>0</v>
      </c>
      <c r="X810" s="32">
        <f>SUMIFS('Capex forecast'!H$7:H$210,'Capex forecast'!$T$7:$T$210,$Q810,'Capex forecast'!$S$7:$S$210,$S810,'Capex forecast'!$Q$7:$Q$210,"Augex")</f>
        <v>0</v>
      </c>
      <c r="Y810" s="32">
        <f>SUMIFS('Capex forecast'!I$7:I$210,'Capex forecast'!$T$7:$T$210,$Q810,'Capex forecast'!$S$7:$S$210,$S810,'Capex forecast'!$Q$7:$Q$210,"Augex")</f>
        <v>0</v>
      </c>
      <c r="Z810" s="32">
        <f>SUMIFS('Capex forecast'!J$7:J$210,'Capex forecast'!$T$7:$T$210,$Q810,'Capex forecast'!$S$7:$S$210,$S810,'Capex forecast'!$Q$7:$Q$210,"Augex")</f>
        <v>0</v>
      </c>
      <c r="AA810" s="32">
        <f>SUMIFS('Capex forecast'!K$7:K$210,'Capex forecast'!$T$7:$T$210,$Q810,'Capex forecast'!$S$7:$S$210,$S810,'Capex forecast'!$Q$7:$Q$210,"Augex")</f>
        <v>0</v>
      </c>
      <c r="AB810" s="32">
        <f>SUMIFS('Capex forecast'!L$7:L$210,'Capex forecast'!$T$7:$T$210,$Q810,'Capex forecast'!$S$7:$S$210,$S810,'Capex forecast'!$Q$7:$Q$210,"Augex")</f>
        <v>0</v>
      </c>
      <c r="AC810" s="32">
        <f>SUMIFS('Capex forecast'!M$7:M$210,'Capex forecast'!$T$7:$T$210,$Q810,'Capex forecast'!$S$7:$S$210,$S810,'Capex forecast'!$Q$7:$Q$210,"Augex")</f>
        <v>0</v>
      </c>
      <c r="AD810" s="32">
        <f>SUMIFS('Capex forecast'!N$7:N$210,'Capex forecast'!$T$7:$T$210,$Q810,'Capex forecast'!$S$7:$S$210,$S810,'Capex forecast'!$Q$7:$Q$210,"Augex")</f>
        <v>0</v>
      </c>
      <c r="AF810" s="6" t="s">
        <v>80</v>
      </c>
      <c r="AG810" s="6" t="str">
        <f>INDEX('Raw demand forecast'!$M$7:$M$5830,MATCH($Q810,'Raw demand forecast'!$B$7:$B$5830,0))</f>
        <v>No</v>
      </c>
      <c r="AH810" s="6" t="str">
        <f>IF(COUNTIF($AF$93:AF810,$B810) = 1, "LV", IF(COUNTIF($AF$93:AF810,$B810) = 2, "HV", "ST"))</f>
        <v>ST</v>
      </c>
      <c r="AI810" s="6" t="str">
        <f>INDEX('Demand forecast and growth rate'!$E$7:$E$273,MATCH($Q810,'Demand forecast and growth rate'!$B$7:$B$273,0))</f>
        <v>Small growth</v>
      </c>
      <c r="AJ810" s="53">
        <f>SUMIFS('Capex forecast'!E$7:E$210,'Capex forecast'!$T$7:$T$210,$AF810,'Capex forecast'!$S$7:$S$210,$AH810,'Capex forecast'!$Q$7:$Q$210,"Repex")</f>
        <v>0</v>
      </c>
      <c r="AK810" s="53">
        <f>SUMIFS('Capex forecast'!F$7:F$210,'Capex forecast'!$T$7:$T$210,$AF810,'Capex forecast'!$S$7:$S$210,$AH810,'Capex forecast'!$Q$7:$Q$210,"Repex")</f>
        <v>0</v>
      </c>
      <c r="AL810" s="53">
        <f>SUMIFS('Capex forecast'!G$7:G$210,'Capex forecast'!$T$7:$T$210,$AF810,'Capex forecast'!$S$7:$S$210,$AH810,'Capex forecast'!$Q$7:$Q$210,"Repex")</f>
        <v>0</v>
      </c>
      <c r="AM810" s="53">
        <f>SUMIFS('Capex forecast'!H$7:H$210,'Capex forecast'!$T$7:$T$210,$AF810,'Capex forecast'!$S$7:$S$210,$AH810,'Capex forecast'!$Q$7:$Q$210,"Repex")</f>
        <v>0</v>
      </c>
      <c r="AN810" s="53">
        <f>SUMIFS('Capex forecast'!I$7:I$210,'Capex forecast'!$T$7:$T$210,$AF810,'Capex forecast'!$S$7:$S$210,$AH810,'Capex forecast'!$Q$7:$Q$210,"Repex")</f>
        <v>0</v>
      </c>
      <c r="AO810" s="53">
        <f>SUMIFS('Capex forecast'!J$7:J$210,'Capex forecast'!$T$7:$T$210,$AF810,'Capex forecast'!$S$7:$S$210,$AH810,'Capex forecast'!$Q$7:$Q$210,"Repex")</f>
        <v>0</v>
      </c>
      <c r="AP810" s="53">
        <f>SUMIFS('Capex forecast'!K$7:K$210,'Capex forecast'!$T$7:$T$210,$AF810,'Capex forecast'!$S$7:$S$210,$AH810,'Capex forecast'!$Q$7:$Q$210,"Repex")</f>
        <v>0</v>
      </c>
      <c r="AQ810" s="53">
        <f>SUMIFS('Capex forecast'!L$7:L$210,'Capex forecast'!$T$7:$T$210,$AF810,'Capex forecast'!$S$7:$S$210,$AH810,'Capex forecast'!$Q$7:$Q$210,"Repex")</f>
        <v>0</v>
      </c>
      <c r="AR810" s="53">
        <f>SUMIFS('Capex forecast'!M$7:M$210,'Capex forecast'!$T$7:$T$210,$AF810,'Capex forecast'!$S$7:$S$210,$AH810,'Capex forecast'!$Q$7:$Q$210,"Repex")</f>
        <v>0</v>
      </c>
      <c r="AS810" s="53">
        <f>SUMIFS('Capex forecast'!N$7:N$210,'Capex forecast'!$T$7:$T$210,$AF810,'Capex forecast'!$S$7:$S$210,$AH810,'Capex forecast'!$Q$7:$Q$210,"Repex")</f>
        <v>0</v>
      </c>
    </row>
    <row r="811" spans="2:45" ht="15">
      <c r="B811" s="6" t="s">
        <v>91</v>
      </c>
      <c r="C811" s="6" t="str">
        <f>INDEX('Raw demand forecast'!$M$7:$M$5830,MATCH($B811,'Raw demand forecast'!$B$7:$B$5830,0))</f>
        <v>No</v>
      </c>
      <c r="D811" s="6" t="str">
        <f>IF(COUNTIF($B$93:B811,$B811) = 1, "LV", IF(COUNTIF($B$93:B811,$B811) = 2, "HV", "ST"))</f>
        <v>ST</v>
      </c>
      <c r="E811" s="6" t="str">
        <f>INDEX('Demand forecast and growth rate'!$E$7:$E$273,MATCH($B811,'Demand forecast and growth rate'!$B$7:$B$273,0))</f>
        <v>Small growth</v>
      </c>
      <c r="F811" s="32">
        <f>SUMIFS('Capex forecast'!E$7:E$210,'Capex forecast'!$T$7:$T$210,'Allocation of site-spec costs'!$B811,'Capex forecast'!$S$7:$S$210,'Allocation of site-spec costs'!$D811,'Capex forecast'!$Q$7:$Q$210,"Customer Connection")</f>
        <v>0</v>
      </c>
      <c r="G811" s="32">
        <f>SUMIFS('Capex forecast'!F$7:F$210,'Capex forecast'!$T$7:$T$210,'Allocation of site-spec costs'!$B811,'Capex forecast'!$S$7:$S$210,'Allocation of site-spec costs'!$D811,'Capex forecast'!$Q$7:$Q$210,"Customer Connection")</f>
        <v>0</v>
      </c>
      <c r="H811" s="32">
        <f>SUMIFS('Capex forecast'!G$7:G$210,'Capex forecast'!$T$7:$T$210,'Allocation of site-spec costs'!$B811,'Capex forecast'!$S$7:$S$210,'Allocation of site-spec costs'!$D811,'Capex forecast'!$Q$7:$Q$210,"Customer Connection")</f>
        <v>0</v>
      </c>
      <c r="I811" s="32">
        <f>SUMIFS('Capex forecast'!H$7:H$210,'Capex forecast'!$T$7:$T$210,'Allocation of site-spec costs'!$B811,'Capex forecast'!$S$7:$S$210,'Allocation of site-spec costs'!$D811,'Capex forecast'!$Q$7:$Q$210,"Customer Connection")</f>
        <v>0</v>
      </c>
      <c r="J811" s="32">
        <f>SUMIFS('Capex forecast'!I$7:I$210,'Capex forecast'!$T$7:$T$210,'Allocation of site-spec costs'!$B811,'Capex forecast'!$S$7:$S$210,'Allocation of site-spec costs'!$D811,'Capex forecast'!$Q$7:$Q$210,"Customer Connection")</f>
        <v>0</v>
      </c>
      <c r="K811" s="32">
        <f>SUMIFS('Capex forecast'!J$7:J$210,'Capex forecast'!$T$7:$T$210,'Allocation of site-spec costs'!$B811,'Capex forecast'!$S$7:$S$210,'Allocation of site-spec costs'!$D811,'Capex forecast'!$Q$7:$Q$210,"Customer Connection")</f>
        <v>0</v>
      </c>
      <c r="L811" s="32">
        <f>SUMIFS('Capex forecast'!K$7:K$210,'Capex forecast'!$T$7:$T$210,'Allocation of site-spec costs'!$B811,'Capex forecast'!$S$7:$S$210,'Allocation of site-spec costs'!$D811,'Capex forecast'!$Q$7:$Q$210,"Customer Connection")</f>
        <v>0</v>
      </c>
      <c r="M811" s="32">
        <f>SUMIFS('Capex forecast'!L$7:L$210,'Capex forecast'!$T$7:$T$210,'Allocation of site-spec costs'!$B811,'Capex forecast'!$S$7:$S$210,'Allocation of site-spec costs'!$D811,'Capex forecast'!$Q$7:$Q$210,"Customer Connection")</f>
        <v>0</v>
      </c>
      <c r="N811" s="32">
        <f>SUMIFS('Capex forecast'!M$7:M$210,'Capex forecast'!$T$7:$T$210,'Allocation of site-spec costs'!$B811,'Capex forecast'!$S$7:$S$210,'Allocation of site-spec costs'!$D811,'Capex forecast'!$Q$7:$Q$210,"Customer Connection")</f>
        <v>0</v>
      </c>
      <c r="O811" s="32">
        <f>SUMIFS('Capex forecast'!N$7:N$210,'Capex forecast'!$T$7:$T$210,'Allocation of site-spec costs'!$B811,'Capex forecast'!$S$7:$S$210,'Allocation of site-spec costs'!$D811,'Capex forecast'!$Q$7:$Q$210,"Customer Connection")</f>
        <v>0</v>
      </c>
      <c r="Q811" s="6" t="s">
        <v>91</v>
      </c>
      <c r="R811" s="6" t="str">
        <f>INDEX('Raw demand forecast'!$M$7:$M$5830,MATCH($Q811,'Raw demand forecast'!$B$7:$B$5830,0))</f>
        <v>No</v>
      </c>
      <c r="S811" s="6" t="str">
        <f>IF(COUNTIF($Q$93:Q811,$B811) = 1, "LV", IF(COUNTIF($Q$93:Q811,$B811) = 2, "HV", "ST"))</f>
        <v>ST</v>
      </c>
      <c r="T811" s="6" t="str">
        <f>INDEX('Demand forecast and growth rate'!$E$7:$E$273,MATCH($Q811,'Demand forecast and growth rate'!$B$7:$B$273,0))</f>
        <v>Small growth</v>
      </c>
      <c r="U811" s="32">
        <f>SUMIFS('Capex forecast'!E$7:E$210,'Capex forecast'!$T$7:$T$210,$Q811,'Capex forecast'!$S$7:$S$210,$S811,'Capex forecast'!$Q$7:$Q$210,"Augex")</f>
        <v>0</v>
      </c>
      <c r="V811" s="32">
        <f>SUMIFS('Capex forecast'!F$7:F$210,'Capex forecast'!$T$7:$T$210,$Q811,'Capex forecast'!$S$7:$S$210,$S811,'Capex forecast'!$Q$7:$Q$210,"Augex")</f>
        <v>0</v>
      </c>
      <c r="W811" s="32">
        <f>SUMIFS('Capex forecast'!G$7:G$210,'Capex forecast'!$T$7:$T$210,$Q811,'Capex forecast'!$S$7:$S$210,$S811,'Capex forecast'!$Q$7:$Q$210,"Augex")</f>
        <v>0</v>
      </c>
      <c r="X811" s="32">
        <f>SUMIFS('Capex forecast'!H$7:H$210,'Capex forecast'!$T$7:$T$210,$Q811,'Capex forecast'!$S$7:$S$210,$S811,'Capex forecast'!$Q$7:$Q$210,"Augex")</f>
        <v>0</v>
      </c>
      <c r="Y811" s="32">
        <f>SUMIFS('Capex forecast'!I$7:I$210,'Capex forecast'!$T$7:$T$210,$Q811,'Capex forecast'!$S$7:$S$210,$S811,'Capex forecast'!$Q$7:$Q$210,"Augex")</f>
        <v>0</v>
      </c>
      <c r="Z811" s="32">
        <f>SUMIFS('Capex forecast'!J$7:J$210,'Capex forecast'!$T$7:$T$210,$Q811,'Capex forecast'!$S$7:$S$210,$S811,'Capex forecast'!$Q$7:$Q$210,"Augex")</f>
        <v>0</v>
      </c>
      <c r="AA811" s="32">
        <f>SUMIFS('Capex forecast'!K$7:K$210,'Capex forecast'!$T$7:$T$210,$Q811,'Capex forecast'!$S$7:$S$210,$S811,'Capex forecast'!$Q$7:$Q$210,"Augex")</f>
        <v>0</v>
      </c>
      <c r="AB811" s="32">
        <f>SUMIFS('Capex forecast'!L$7:L$210,'Capex forecast'!$T$7:$T$210,$Q811,'Capex forecast'!$S$7:$S$210,$S811,'Capex forecast'!$Q$7:$Q$210,"Augex")</f>
        <v>0</v>
      </c>
      <c r="AC811" s="32">
        <f>SUMIFS('Capex forecast'!M$7:M$210,'Capex forecast'!$T$7:$T$210,$Q811,'Capex forecast'!$S$7:$S$210,$S811,'Capex forecast'!$Q$7:$Q$210,"Augex")</f>
        <v>0</v>
      </c>
      <c r="AD811" s="32">
        <f>SUMIFS('Capex forecast'!N$7:N$210,'Capex forecast'!$T$7:$T$210,$Q811,'Capex forecast'!$S$7:$S$210,$S811,'Capex forecast'!$Q$7:$Q$210,"Augex")</f>
        <v>0</v>
      </c>
      <c r="AF811" s="6" t="s">
        <v>91</v>
      </c>
      <c r="AG811" s="6" t="str">
        <f>INDEX('Raw demand forecast'!$M$7:$M$5830,MATCH($Q811,'Raw demand forecast'!$B$7:$B$5830,0))</f>
        <v>No</v>
      </c>
      <c r="AH811" s="6" t="str">
        <f>IF(COUNTIF($AF$93:AF811,$B811) = 1, "LV", IF(COUNTIF($AF$93:AF811,$B811) = 2, "HV", "ST"))</f>
        <v>ST</v>
      </c>
      <c r="AI811" s="6" t="str">
        <f>INDEX('Demand forecast and growth rate'!$E$7:$E$273,MATCH($Q811,'Demand forecast and growth rate'!$B$7:$B$273,0))</f>
        <v>Small growth</v>
      </c>
      <c r="AJ811" s="53">
        <f>SUMIFS('Capex forecast'!E$7:E$210,'Capex forecast'!$T$7:$T$210,$AF811,'Capex forecast'!$S$7:$S$210,$AH811,'Capex forecast'!$Q$7:$Q$210,"Repex")</f>
        <v>0</v>
      </c>
      <c r="AK811" s="53">
        <f>SUMIFS('Capex forecast'!F$7:F$210,'Capex forecast'!$T$7:$T$210,$AF811,'Capex forecast'!$S$7:$S$210,$AH811,'Capex forecast'!$Q$7:$Q$210,"Repex")</f>
        <v>0</v>
      </c>
      <c r="AL811" s="53">
        <f>SUMIFS('Capex forecast'!G$7:G$210,'Capex forecast'!$T$7:$T$210,$AF811,'Capex forecast'!$S$7:$S$210,$AH811,'Capex forecast'!$Q$7:$Q$210,"Repex")</f>
        <v>0</v>
      </c>
      <c r="AM811" s="53">
        <f>SUMIFS('Capex forecast'!H$7:H$210,'Capex forecast'!$T$7:$T$210,$AF811,'Capex forecast'!$S$7:$S$210,$AH811,'Capex forecast'!$Q$7:$Q$210,"Repex")</f>
        <v>0</v>
      </c>
      <c r="AN811" s="53">
        <f>SUMIFS('Capex forecast'!I$7:I$210,'Capex forecast'!$T$7:$T$210,$AF811,'Capex forecast'!$S$7:$S$210,$AH811,'Capex forecast'!$Q$7:$Q$210,"Repex")</f>
        <v>0</v>
      </c>
      <c r="AO811" s="53">
        <f>SUMIFS('Capex forecast'!J$7:J$210,'Capex forecast'!$T$7:$T$210,$AF811,'Capex forecast'!$S$7:$S$210,$AH811,'Capex forecast'!$Q$7:$Q$210,"Repex")</f>
        <v>0</v>
      </c>
      <c r="AP811" s="53">
        <f>SUMIFS('Capex forecast'!K$7:K$210,'Capex forecast'!$T$7:$T$210,$AF811,'Capex forecast'!$S$7:$S$210,$AH811,'Capex forecast'!$Q$7:$Q$210,"Repex")</f>
        <v>0</v>
      </c>
      <c r="AQ811" s="53">
        <f>SUMIFS('Capex forecast'!L$7:L$210,'Capex forecast'!$T$7:$T$210,$AF811,'Capex forecast'!$S$7:$S$210,$AH811,'Capex forecast'!$Q$7:$Q$210,"Repex")</f>
        <v>0</v>
      </c>
      <c r="AR811" s="53">
        <f>SUMIFS('Capex forecast'!M$7:M$210,'Capex forecast'!$T$7:$T$210,$AF811,'Capex forecast'!$S$7:$S$210,$AH811,'Capex forecast'!$Q$7:$Q$210,"Repex")</f>
        <v>0</v>
      </c>
      <c r="AS811" s="53">
        <f>SUMIFS('Capex forecast'!N$7:N$210,'Capex forecast'!$T$7:$T$210,$AF811,'Capex forecast'!$S$7:$S$210,$AH811,'Capex forecast'!$Q$7:$Q$210,"Repex")</f>
        <v>0</v>
      </c>
    </row>
    <row r="812" spans="2:45" ht="15">
      <c r="B812" s="6" t="s">
        <v>627</v>
      </c>
      <c r="C812" s="6" t="str">
        <f>INDEX('Raw demand forecast'!$M$7:$M$5830,MATCH($B812,'Raw demand forecast'!$B$7:$B$5830,0))</f>
        <v>Yes</v>
      </c>
      <c r="D812" s="6" t="str">
        <f>IF(COUNTIF($B$93:B812,$B812) = 1, "LV", IF(COUNTIF($B$93:B812,$B812) = 2, "HV", "ST"))</f>
        <v>ST</v>
      </c>
      <c r="E812" s="6" t="str">
        <f>INDEX('Demand forecast and growth rate'!$E$7:$E$273,MATCH($B812,'Demand forecast and growth rate'!$B$7:$B$273,0))</f>
        <v>Steady/falling</v>
      </c>
      <c r="F812" s="32">
        <f>SUMIFS('Capex forecast'!E$7:E$210,'Capex forecast'!$T$7:$T$210,'Allocation of site-spec costs'!$B812,'Capex forecast'!$S$7:$S$210,'Allocation of site-spec costs'!$D812,'Capex forecast'!$Q$7:$Q$210,"Customer Connection")</f>
        <v>0</v>
      </c>
      <c r="G812" s="32">
        <f>SUMIFS('Capex forecast'!F$7:F$210,'Capex forecast'!$T$7:$T$210,'Allocation of site-spec costs'!$B812,'Capex forecast'!$S$7:$S$210,'Allocation of site-spec costs'!$D812,'Capex forecast'!$Q$7:$Q$210,"Customer Connection")</f>
        <v>0</v>
      </c>
      <c r="H812" s="32">
        <f>SUMIFS('Capex forecast'!G$7:G$210,'Capex forecast'!$T$7:$T$210,'Allocation of site-spec costs'!$B812,'Capex forecast'!$S$7:$S$210,'Allocation of site-spec costs'!$D812,'Capex forecast'!$Q$7:$Q$210,"Customer Connection")</f>
        <v>0</v>
      </c>
      <c r="I812" s="32">
        <f>SUMIFS('Capex forecast'!H$7:H$210,'Capex forecast'!$T$7:$T$210,'Allocation of site-spec costs'!$B812,'Capex forecast'!$S$7:$S$210,'Allocation of site-spec costs'!$D812,'Capex forecast'!$Q$7:$Q$210,"Customer Connection")</f>
        <v>0</v>
      </c>
      <c r="J812" s="32">
        <f>SUMIFS('Capex forecast'!I$7:I$210,'Capex forecast'!$T$7:$T$210,'Allocation of site-spec costs'!$B812,'Capex forecast'!$S$7:$S$210,'Allocation of site-spec costs'!$D812,'Capex forecast'!$Q$7:$Q$210,"Customer Connection")</f>
        <v>0</v>
      </c>
      <c r="K812" s="32">
        <f>SUMIFS('Capex forecast'!J$7:J$210,'Capex forecast'!$T$7:$T$210,'Allocation of site-spec costs'!$B812,'Capex forecast'!$S$7:$S$210,'Allocation of site-spec costs'!$D812,'Capex forecast'!$Q$7:$Q$210,"Customer Connection")</f>
        <v>0</v>
      </c>
      <c r="L812" s="32">
        <f>SUMIFS('Capex forecast'!K$7:K$210,'Capex forecast'!$T$7:$T$210,'Allocation of site-spec costs'!$B812,'Capex forecast'!$S$7:$S$210,'Allocation of site-spec costs'!$D812,'Capex forecast'!$Q$7:$Q$210,"Customer Connection")</f>
        <v>0</v>
      </c>
      <c r="M812" s="32">
        <f>SUMIFS('Capex forecast'!L$7:L$210,'Capex forecast'!$T$7:$T$210,'Allocation of site-spec costs'!$B812,'Capex forecast'!$S$7:$S$210,'Allocation of site-spec costs'!$D812,'Capex forecast'!$Q$7:$Q$210,"Customer Connection")</f>
        <v>0</v>
      </c>
      <c r="N812" s="32">
        <f>SUMIFS('Capex forecast'!M$7:M$210,'Capex forecast'!$T$7:$T$210,'Allocation of site-spec costs'!$B812,'Capex forecast'!$S$7:$S$210,'Allocation of site-spec costs'!$D812,'Capex forecast'!$Q$7:$Q$210,"Customer Connection")</f>
        <v>0</v>
      </c>
      <c r="O812" s="32">
        <f>SUMIFS('Capex forecast'!N$7:N$210,'Capex forecast'!$T$7:$T$210,'Allocation of site-spec costs'!$B812,'Capex forecast'!$S$7:$S$210,'Allocation of site-spec costs'!$D812,'Capex forecast'!$Q$7:$Q$210,"Customer Connection")</f>
        <v>0</v>
      </c>
      <c r="Q812" s="6" t="s">
        <v>627</v>
      </c>
      <c r="R812" s="6" t="str">
        <f>INDEX('Raw demand forecast'!$M$7:$M$5830,MATCH($Q812,'Raw demand forecast'!$B$7:$B$5830,0))</f>
        <v>Yes</v>
      </c>
      <c r="S812" s="6" t="str">
        <f>IF(COUNTIF($Q$93:Q812,$B812) = 1, "LV", IF(COUNTIF($Q$93:Q812,$B812) = 2, "HV", "ST"))</f>
        <v>ST</v>
      </c>
      <c r="T812" s="6" t="str">
        <f>INDEX('Demand forecast and growth rate'!$E$7:$E$273,MATCH($Q812,'Demand forecast and growth rate'!$B$7:$B$273,0))</f>
        <v>Steady/falling</v>
      </c>
      <c r="U812" s="32">
        <f>SUMIFS('Capex forecast'!E$7:E$210,'Capex forecast'!$T$7:$T$210,$Q812,'Capex forecast'!$S$7:$S$210,$S812,'Capex forecast'!$Q$7:$Q$210,"Augex")</f>
        <v>0</v>
      </c>
      <c r="V812" s="32">
        <f>SUMIFS('Capex forecast'!F$7:F$210,'Capex forecast'!$T$7:$T$210,$Q812,'Capex forecast'!$S$7:$S$210,$S812,'Capex forecast'!$Q$7:$Q$210,"Augex")</f>
        <v>0</v>
      </c>
      <c r="W812" s="32">
        <f>SUMIFS('Capex forecast'!G$7:G$210,'Capex forecast'!$T$7:$T$210,$Q812,'Capex forecast'!$S$7:$S$210,$S812,'Capex forecast'!$Q$7:$Q$210,"Augex")</f>
        <v>0</v>
      </c>
      <c r="X812" s="32">
        <f>SUMIFS('Capex forecast'!H$7:H$210,'Capex forecast'!$T$7:$T$210,$Q812,'Capex forecast'!$S$7:$S$210,$S812,'Capex forecast'!$Q$7:$Q$210,"Augex")</f>
        <v>0</v>
      </c>
      <c r="Y812" s="32">
        <f>SUMIFS('Capex forecast'!I$7:I$210,'Capex forecast'!$T$7:$T$210,$Q812,'Capex forecast'!$S$7:$S$210,$S812,'Capex forecast'!$Q$7:$Q$210,"Augex")</f>
        <v>0</v>
      </c>
      <c r="Z812" s="32">
        <f>SUMIFS('Capex forecast'!J$7:J$210,'Capex forecast'!$T$7:$T$210,$Q812,'Capex forecast'!$S$7:$S$210,$S812,'Capex forecast'!$Q$7:$Q$210,"Augex")</f>
        <v>0</v>
      </c>
      <c r="AA812" s="32">
        <f>SUMIFS('Capex forecast'!K$7:K$210,'Capex forecast'!$T$7:$T$210,$Q812,'Capex forecast'!$S$7:$S$210,$S812,'Capex forecast'!$Q$7:$Q$210,"Augex")</f>
        <v>0</v>
      </c>
      <c r="AB812" s="32">
        <f>SUMIFS('Capex forecast'!L$7:L$210,'Capex forecast'!$T$7:$T$210,$Q812,'Capex forecast'!$S$7:$S$210,$S812,'Capex forecast'!$Q$7:$Q$210,"Augex")</f>
        <v>0</v>
      </c>
      <c r="AC812" s="32">
        <f>SUMIFS('Capex forecast'!M$7:M$210,'Capex forecast'!$T$7:$T$210,$Q812,'Capex forecast'!$S$7:$S$210,$S812,'Capex forecast'!$Q$7:$Q$210,"Augex")</f>
        <v>0</v>
      </c>
      <c r="AD812" s="32">
        <f>SUMIFS('Capex forecast'!N$7:N$210,'Capex forecast'!$T$7:$T$210,$Q812,'Capex forecast'!$S$7:$S$210,$S812,'Capex forecast'!$Q$7:$Q$210,"Augex")</f>
        <v>0</v>
      </c>
      <c r="AF812" s="6" t="s">
        <v>627</v>
      </c>
      <c r="AG812" s="6" t="str">
        <f>INDEX('Raw demand forecast'!$M$7:$M$5830,MATCH($Q812,'Raw demand forecast'!$B$7:$B$5830,0))</f>
        <v>Yes</v>
      </c>
      <c r="AH812" s="6" t="str">
        <f>IF(COUNTIF($AF$93:AF812,$B812) = 1, "LV", IF(COUNTIF($AF$93:AF812,$B812) = 2, "HV", "ST"))</f>
        <v>ST</v>
      </c>
      <c r="AI812" s="6" t="str">
        <f>INDEX('Demand forecast and growth rate'!$E$7:$E$273,MATCH($Q812,'Demand forecast and growth rate'!$B$7:$B$273,0))</f>
        <v>Steady/falling</v>
      </c>
      <c r="AJ812" s="53">
        <f>SUMIFS('Capex forecast'!E$7:E$210,'Capex forecast'!$T$7:$T$210,$AF812,'Capex forecast'!$S$7:$S$210,$AH812,'Capex forecast'!$Q$7:$Q$210,"Repex")</f>
        <v>0</v>
      </c>
      <c r="AK812" s="53">
        <f>SUMIFS('Capex forecast'!F$7:F$210,'Capex forecast'!$T$7:$T$210,$AF812,'Capex forecast'!$S$7:$S$210,$AH812,'Capex forecast'!$Q$7:$Q$210,"Repex")</f>
        <v>0</v>
      </c>
      <c r="AL812" s="53">
        <f>SUMIFS('Capex forecast'!G$7:G$210,'Capex forecast'!$T$7:$T$210,$AF812,'Capex forecast'!$S$7:$S$210,$AH812,'Capex forecast'!$Q$7:$Q$210,"Repex")</f>
        <v>0</v>
      </c>
      <c r="AM812" s="53">
        <f>SUMIFS('Capex forecast'!H$7:H$210,'Capex forecast'!$T$7:$T$210,$AF812,'Capex forecast'!$S$7:$S$210,$AH812,'Capex forecast'!$Q$7:$Q$210,"Repex")</f>
        <v>0</v>
      </c>
      <c r="AN812" s="53">
        <f>SUMIFS('Capex forecast'!I$7:I$210,'Capex forecast'!$T$7:$T$210,$AF812,'Capex forecast'!$S$7:$S$210,$AH812,'Capex forecast'!$Q$7:$Q$210,"Repex")</f>
        <v>0</v>
      </c>
      <c r="AO812" s="53">
        <f>SUMIFS('Capex forecast'!J$7:J$210,'Capex forecast'!$T$7:$T$210,$AF812,'Capex forecast'!$S$7:$S$210,$AH812,'Capex forecast'!$Q$7:$Q$210,"Repex")</f>
        <v>0</v>
      </c>
      <c r="AP812" s="53">
        <f>SUMIFS('Capex forecast'!K$7:K$210,'Capex forecast'!$T$7:$T$210,$AF812,'Capex forecast'!$S$7:$S$210,$AH812,'Capex forecast'!$Q$7:$Q$210,"Repex")</f>
        <v>0</v>
      </c>
      <c r="AQ812" s="53">
        <f>SUMIFS('Capex forecast'!L$7:L$210,'Capex forecast'!$T$7:$T$210,$AF812,'Capex forecast'!$S$7:$S$210,$AH812,'Capex forecast'!$Q$7:$Q$210,"Repex")</f>
        <v>0</v>
      </c>
      <c r="AR812" s="53">
        <f>SUMIFS('Capex forecast'!M$7:M$210,'Capex forecast'!$T$7:$T$210,$AF812,'Capex forecast'!$S$7:$S$210,$AH812,'Capex forecast'!$Q$7:$Q$210,"Repex")</f>
        <v>0</v>
      </c>
      <c r="AS812" s="53">
        <f>SUMIFS('Capex forecast'!N$7:N$210,'Capex forecast'!$T$7:$T$210,$AF812,'Capex forecast'!$S$7:$S$210,$AH812,'Capex forecast'!$Q$7:$Q$210,"Repex")</f>
        <v>0</v>
      </c>
    </row>
    <row r="813" spans="2:45" ht="15">
      <c r="B813" s="6" t="s">
        <v>61</v>
      </c>
      <c r="C813" s="6" t="str">
        <f>INDEX('Raw demand forecast'!$M$7:$M$5830,MATCH($B813,'Raw demand forecast'!$B$7:$B$5830,0))</f>
        <v>No</v>
      </c>
      <c r="D813" s="6" t="str">
        <f>IF(COUNTIF($B$93:B813,$B813) = 1, "LV", IF(COUNTIF($B$93:B813,$B813) = 2, "HV", "ST"))</f>
        <v>ST</v>
      </c>
      <c r="E813" s="6" t="str">
        <f>INDEX('Demand forecast and growth rate'!$E$7:$E$273,MATCH($B813,'Demand forecast and growth rate'!$B$7:$B$273,0))</f>
        <v>Small growth</v>
      </c>
      <c r="F813" s="32">
        <f>SUMIFS('Capex forecast'!E$7:E$210,'Capex forecast'!$T$7:$T$210,'Allocation of site-spec costs'!$B813,'Capex forecast'!$S$7:$S$210,'Allocation of site-spec costs'!$D813,'Capex forecast'!$Q$7:$Q$210,"Customer Connection")</f>
        <v>0</v>
      </c>
      <c r="G813" s="32">
        <f>SUMIFS('Capex forecast'!F$7:F$210,'Capex forecast'!$T$7:$T$210,'Allocation of site-spec costs'!$B813,'Capex forecast'!$S$7:$S$210,'Allocation of site-spec costs'!$D813,'Capex forecast'!$Q$7:$Q$210,"Customer Connection")</f>
        <v>0</v>
      </c>
      <c r="H813" s="32">
        <f>SUMIFS('Capex forecast'!G$7:G$210,'Capex forecast'!$T$7:$T$210,'Allocation of site-spec costs'!$B813,'Capex forecast'!$S$7:$S$210,'Allocation of site-spec costs'!$D813,'Capex forecast'!$Q$7:$Q$210,"Customer Connection")</f>
        <v>0</v>
      </c>
      <c r="I813" s="32">
        <f>SUMIFS('Capex forecast'!H$7:H$210,'Capex forecast'!$T$7:$T$210,'Allocation of site-spec costs'!$B813,'Capex forecast'!$S$7:$S$210,'Allocation of site-spec costs'!$D813,'Capex forecast'!$Q$7:$Q$210,"Customer Connection")</f>
        <v>0</v>
      </c>
      <c r="J813" s="32">
        <f>SUMIFS('Capex forecast'!I$7:I$210,'Capex forecast'!$T$7:$T$210,'Allocation of site-spec costs'!$B813,'Capex forecast'!$S$7:$S$210,'Allocation of site-spec costs'!$D813,'Capex forecast'!$Q$7:$Q$210,"Customer Connection")</f>
        <v>0</v>
      </c>
      <c r="K813" s="32">
        <f>SUMIFS('Capex forecast'!J$7:J$210,'Capex forecast'!$T$7:$T$210,'Allocation of site-spec costs'!$B813,'Capex forecast'!$S$7:$S$210,'Allocation of site-spec costs'!$D813,'Capex forecast'!$Q$7:$Q$210,"Customer Connection")</f>
        <v>0</v>
      </c>
      <c r="L813" s="32">
        <f>SUMIFS('Capex forecast'!K$7:K$210,'Capex forecast'!$T$7:$T$210,'Allocation of site-spec costs'!$B813,'Capex forecast'!$S$7:$S$210,'Allocation of site-spec costs'!$D813,'Capex forecast'!$Q$7:$Q$210,"Customer Connection")</f>
        <v>0</v>
      </c>
      <c r="M813" s="32">
        <f>SUMIFS('Capex forecast'!L$7:L$210,'Capex forecast'!$T$7:$T$210,'Allocation of site-spec costs'!$B813,'Capex forecast'!$S$7:$S$210,'Allocation of site-spec costs'!$D813,'Capex forecast'!$Q$7:$Q$210,"Customer Connection")</f>
        <v>0</v>
      </c>
      <c r="N813" s="32">
        <f>SUMIFS('Capex forecast'!M$7:M$210,'Capex forecast'!$T$7:$T$210,'Allocation of site-spec costs'!$B813,'Capex forecast'!$S$7:$S$210,'Allocation of site-spec costs'!$D813,'Capex forecast'!$Q$7:$Q$210,"Customer Connection")</f>
        <v>0</v>
      </c>
      <c r="O813" s="32">
        <f>SUMIFS('Capex forecast'!N$7:N$210,'Capex forecast'!$T$7:$T$210,'Allocation of site-spec costs'!$B813,'Capex forecast'!$S$7:$S$210,'Allocation of site-spec costs'!$D813,'Capex forecast'!$Q$7:$Q$210,"Customer Connection")</f>
        <v>0</v>
      </c>
      <c r="Q813" s="6" t="s">
        <v>61</v>
      </c>
      <c r="R813" s="6" t="str">
        <f>INDEX('Raw demand forecast'!$M$7:$M$5830,MATCH($Q813,'Raw demand forecast'!$B$7:$B$5830,0))</f>
        <v>No</v>
      </c>
      <c r="S813" s="6" t="str">
        <f>IF(COUNTIF($Q$93:Q813,$B813) = 1, "LV", IF(COUNTIF($Q$93:Q813,$B813) = 2, "HV", "ST"))</f>
        <v>ST</v>
      </c>
      <c r="T813" s="6" t="str">
        <f>INDEX('Demand forecast and growth rate'!$E$7:$E$273,MATCH($Q813,'Demand forecast and growth rate'!$B$7:$B$273,0))</f>
        <v>Small growth</v>
      </c>
      <c r="U813" s="32">
        <f>SUMIFS('Capex forecast'!E$7:E$210,'Capex forecast'!$T$7:$T$210,$Q813,'Capex forecast'!$S$7:$S$210,$S813,'Capex forecast'!$Q$7:$Q$210,"Augex")</f>
        <v>0</v>
      </c>
      <c r="V813" s="32">
        <f>SUMIFS('Capex forecast'!F$7:F$210,'Capex forecast'!$T$7:$T$210,$Q813,'Capex forecast'!$S$7:$S$210,$S813,'Capex forecast'!$Q$7:$Q$210,"Augex")</f>
        <v>0</v>
      </c>
      <c r="W813" s="32">
        <f>SUMIFS('Capex forecast'!G$7:G$210,'Capex forecast'!$T$7:$T$210,$Q813,'Capex forecast'!$S$7:$S$210,$S813,'Capex forecast'!$Q$7:$Q$210,"Augex")</f>
        <v>0</v>
      </c>
      <c r="X813" s="32">
        <f>SUMIFS('Capex forecast'!H$7:H$210,'Capex forecast'!$T$7:$T$210,$Q813,'Capex forecast'!$S$7:$S$210,$S813,'Capex forecast'!$Q$7:$Q$210,"Augex")</f>
        <v>0</v>
      </c>
      <c r="Y813" s="32">
        <f>SUMIFS('Capex forecast'!I$7:I$210,'Capex forecast'!$T$7:$T$210,$Q813,'Capex forecast'!$S$7:$S$210,$S813,'Capex forecast'!$Q$7:$Q$210,"Augex")</f>
        <v>0</v>
      </c>
      <c r="Z813" s="32">
        <f>SUMIFS('Capex forecast'!J$7:J$210,'Capex forecast'!$T$7:$T$210,$Q813,'Capex forecast'!$S$7:$S$210,$S813,'Capex forecast'!$Q$7:$Q$210,"Augex")</f>
        <v>0</v>
      </c>
      <c r="AA813" s="32">
        <f>SUMIFS('Capex forecast'!K$7:K$210,'Capex forecast'!$T$7:$T$210,$Q813,'Capex forecast'!$S$7:$S$210,$S813,'Capex forecast'!$Q$7:$Q$210,"Augex")</f>
        <v>0</v>
      </c>
      <c r="AB813" s="32">
        <f>SUMIFS('Capex forecast'!L$7:L$210,'Capex forecast'!$T$7:$T$210,$Q813,'Capex forecast'!$S$7:$S$210,$S813,'Capex forecast'!$Q$7:$Q$210,"Augex")</f>
        <v>0</v>
      </c>
      <c r="AC813" s="32">
        <f>SUMIFS('Capex forecast'!M$7:M$210,'Capex forecast'!$T$7:$T$210,$Q813,'Capex forecast'!$S$7:$S$210,$S813,'Capex forecast'!$Q$7:$Q$210,"Augex")</f>
        <v>0</v>
      </c>
      <c r="AD813" s="32">
        <f>SUMIFS('Capex forecast'!N$7:N$210,'Capex forecast'!$T$7:$T$210,$Q813,'Capex forecast'!$S$7:$S$210,$S813,'Capex forecast'!$Q$7:$Q$210,"Augex")</f>
        <v>0</v>
      </c>
      <c r="AF813" s="6" t="s">
        <v>61</v>
      </c>
      <c r="AG813" s="6" t="str">
        <f>INDEX('Raw demand forecast'!$M$7:$M$5830,MATCH($Q813,'Raw demand forecast'!$B$7:$B$5830,0))</f>
        <v>No</v>
      </c>
      <c r="AH813" s="6" t="str">
        <f>IF(COUNTIF($AF$93:AF813,$B813) = 1, "LV", IF(COUNTIF($AF$93:AF813,$B813) = 2, "HV", "ST"))</f>
        <v>ST</v>
      </c>
      <c r="AI813" s="6" t="str">
        <f>INDEX('Demand forecast and growth rate'!$E$7:$E$273,MATCH($Q813,'Demand forecast and growth rate'!$B$7:$B$273,0))</f>
        <v>Small growth</v>
      </c>
      <c r="AJ813" s="53">
        <f>SUMIFS('Capex forecast'!E$7:E$210,'Capex forecast'!$T$7:$T$210,$AF813,'Capex forecast'!$S$7:$S$210,$AH813,'Capex forecast'!$Q$7:$Q$210,"Repex")</f>
        <v>0</v>
      </c>
      <c r="AK813" s="53">
        <f>SUMIFS('Capex forecast'!F$7:F$210,'Capex forecast'!$T$7:$T$210,$AF813,'Capex forecast'!$S$7:$S$210,$AH813,'Capex forecast'!$Q$7:$Q$210,"Repex")</f>
        <v>0</v>
      </c>
      <c r="AL813" s="53">
        <f>SUMIFS('Capex forecast'!G$7:G$210,'Capex forecast'!$T$7:$T$210,$AF813,'Capex forecast'!$S$7:$S$210,$AH813,'Capex forecast'!$Q$7:$Q$210,"Repex")</f>
        <v>0</v>
      </c>
      <c r="AM813" s="53">
        <f>SUMIFS('Capex forecast'!H$7:H$210,'Capex forecast'!$T$7:$T$210,$AF813,'Capex forecast'!$S$7:$S$210,$AH813,'Capex forecast'!$Q$7:$Q$210,"Repex")</f>
        <v>0</v>
      </c>
      <c r="AN813" s="53">
        <f>SUMIFS('Capex forecast'!I$7:I$210,'Capex forecast'!$T$7:$T$210,$AF813,'Capex forecast'!$S$7:$S$210,$AH813,'Capex forecast'!$Q$7:$Q$210,"Repex")</f>
        <v>0</v>
      </c>
      <c r="AO813" s="53">
        <f>SUMIFS('Capex forecast'!J$7:J$210,'Capex forecast'!$T$7:$T$210,$AF813,'Capex forecast'!$S$7:$S$210,$AH813,'Capex forecast'!$Q$7:$Q$210,"Repex")</f>
        <v>0</v>
      </c>
      <c r="AP813" s="53">
        <f>SUMIFS('Capex forecast'!K$7:K$210,'Capex forecast'!$T$7:$T$210,$AF813,'Capex forecast'!$S$7:$S$210,$AH813,'Capex forecast'!$Q$7:$Q$210,"Repex")</f>
        <v>0</v>
      </c>
      <c r="AQ813" s="53">
        <f>SUMIFS('Capex forecast'!L$7:L$210,'Capex forecast'!$T$7:$T$210,$AF813,'Capex forecast'!$S$7:$S$210,$AH813,'Capex forecast'!$Q$7:$Q$210,"Repex")</f>
        <v>0</v>
      </c>
      <c r="AR813" s="53">
        <f>SUMIFS('Capex forecast'!M$7:M$210,'Capex forecast'!$T$7:$T$210,$AF813,'Capex forecast'!$S$7:$S$210,$AH813,'Capex forecast'!$Q$7:$Q$210,"Repex")</f>
        <v>0</v>
      </c>
      <c r="AS813" s="53">
        <f>SUMIFS('Capex forecast'!N$7:N$210,'Capex forecast'!$T$7:$T$210,$AF813,'Capex forecast'!$S$7:$S$210,$AH813,'Capex forecast'!$Q$7:$Q$210,"Repex")</f>
        <v>0</v>
      </c>
    </row>
    <row r="814" spans="2:45" ht="15">
      <c r="B814" s="6" t="s">
        <v>97</v>
      </c>
      <c r="C814" s="6" t="str">
        <f>INDEX('Raw demand forecast'!$M$7:$M$5830,MATCH($B814,'Raw demand forecast'!$B$7:$B$5830,0))</f>
        <v>No</v>
      </c>
      <c r="D814" s="6" t="str">
        <f>IF(COUNTIF($B$93:B814,$B814) = 1, "LV", IF(COUNTIF($B$93:B814,$B814) = 2, "HV", "ST"))</f>
        <v>ST</v>
      </c>
      <c r="E814" s="6" t="str">
        <f>INDEX('Demand forecast and growth rate'!$E$7:$E$273,MATCH($B814,'Demand forecast and growth rate'!$B$7:$B$273,0))</f>
        <v>High growth</v>
      </c>
      <c r="F814" s="32">
        <f>SUMIFS('Capex forecast'!E$7:E$210,'Capex forecast'!$T$7:$T$210,'Allocation of site-spec costs'!$B814,'Capex forecast'!$S$7:$S$210,'Allocation of site-spec costs'!$D814,'Capex forecast'!$Q$7:$Q$210,"Customer Connection")</f>
        <v>0</v>
      </c>
      <c r="G814" s="32">
        <f>SUMIFS('Capex forecast'!F$7:F$210,'Capex forecast'!$T$7:$T$210,'Allocation of site-spec costs'!$B814,'Capex forecast'!$S$7:$S$210,'Allocation of site-spec costs'!$D814,'Capex forecast'!$Q$7:$Q$210,"Customer Connection")</f>
        <v>0</v>
      </c>
      <c r="H814" s="32">
        <f>SUMIFS('Capex forecast'!G$7:G$210,'Capex forecast'!$T$7:$T$210,'Allocation of site-spec costs'!$B814,'Capex forecast'!$S$7:$S$210,'Allocation of site-spec costs'!$D814,'Capex forecast'!$Q$7:$Q$210,"Customer Connection")</f>
        <v>0</v>
      </c>
      <c r="I814" s="32">
        <f>SUMIFS('Capex forecast'!H$7:H$210,'Capex forecast'!$T$7:$T$210,'Allocation of site-spec costs'!$B814,'Capex forecast'!$S$7:$S$210,'Allocation of site-spec costs'!$D814,'Capex forecast'!$Q$7:$Q$210,"Customer Connection")</f>
        <v>0</v>
      </c>
      <c r="J814" s="32">
        <f>SUMIFS('Capex forecast'!I$7:I$210,'Capex forecast'!$T$7:$T$210,'Allocation of site-spec costs'!$B814,'Capex forecast'!$S$7:$S$210,'Allocation of site-spec costs'!$D814,'Capex forecast'!$Q$7:$Q$210,"Customer Connection")</f>
        <v>0</v>
      </c>
      <c r="K814" s="32">
        <f>SUMIFS('Capex forecast'!J$7:J$210,'Capex forecast'!$T$7:$T$210,'Allocation of site-spec costs'!$B814,'Capex forecast'!$S$7:$S$210,'Allocation of site-spec costs'!$D814,'Capex forecast'!$Q$7:$Q$210,"Customer Connection")</f>
        <v>0</v>
      </c>
      <c r="L814" s="32">
        <f>SUMIFS('Capex forecast'!K$7:K$210,'Capex forecast'!$T$7:$T$210,'Allocation of site-spec costs'!$B814,'Capex forecast'!$S$7:$S$210,'Allocation of site-spec costs'!$D814,'Capex forecast'!$Q$7:$Q$210,"Customer Connection")</f>
        <v>0</v>
      </c>
      <c r="M814" s="32">
        <f>SUMIFS('Capex forecast'!L$7:L$210,'Capex forecast'!$T$7:$T$210,'Allocation of site-spec costs'!$B814,'Capex forecast'!$S$7:$S$210,'Allocation of site-spec costs'!$D814,'Capex forecast'!$Q$7:$Q$210,"Customer Connection")</f>
        <v>0</v>
      </c>
      <c r="N814" s="32">
        <f>SUMIFS('Capex forecast'!M$7:M$210,'Capex forecast'!$T$7:$T$210,'Allocation of site-spec costs'!$B814,'Capex forecast'!$S$7:$S$210,'Allocation of site-spec costs'!$D814,'Capex forecast'!$Q$7:$Q$210,"Customer Connection")</f>
        <v>0</v>
      </c>
      <c r="O814" s="32">
        <f>SUMIFS('Capex forecast'!N$7:N$210,'Capex forecast'!$T$7:$T$210,'Allocation of site-spec costs'!$B814,'Capex forecast'!$S$7:$S$210,'Allocation of site-spec costs'!$D814,'Capex forecast'!$Q$7:$Q$210,"Customer Connection")</f>
        <v>0</v>
      </c>
      <c r="Q814" s="6" t="s">
        <v>97</v>
      </c>
      <c r="R814" s="6" t="str">
        <f>INDEX('Raw demand forecast'!$M$7:$M$5830,MATCH($Q814,'Raw demand forecast'!$B$7:$B$5830,0))</f>
        <v>No</v>
      </c>
      <c r="S814" s="6" t="str">
        <f>IF(COUNTIF($Q$93:Q814,$B814) = 1, "LV", IF(COUNTIF($Q$93:Q814,$B814) = 2, "HV", "ST"))</f>
        <v>ST</v>
      </c>
      <c r="T814" s="6" t="str">
        <f>INDEX('Demand forecast and growth rate'!$E$7:$E$273,MATCH($Q814,'Demand forecast and growth rate'!$B$7:$B$273,0))</f>
        <v>High growth</v>
      </c>
      <c r="U814" s="32">
        <f>SUMIFS('Capex forecast'!E$7:E$210,'Capex forecast'!$T$7:$T$210,$Q814,'Capex forecast'!$S$7:$S$210,$S814,'Capex forecast'!$Q$7:$Q$210,"Augex")</f>
        <v>0</v>
      </c>
      <c r="V814" s="32">
        <f>SUMIFS('Capex forecast'!F$7:F$210,'Capex forecast'!$T$7:$T$210,$Q814,'Capex forecast'!$S$7:$S$210,$S814,'Capex forecast'!$Q$7:$Q$210,"Augex")</f>
        <v>0</v>
      </c>
      <c r="W814" s="32">
        <f>SUMIFS('Capex forecast'!G$7:G$210,'Capex forecast'!$T$7:$T$210,$Q814,'Capex forecast'!$S$7:$S$210,$S814,'Capex forecast'!$Q$7:$Q$210,"Augex")</f>
        <v>0</v>
      </c>
      <c r="X814" s="32">
        <f>SUMIFS('Capex forecast'!H$7:H$210,'Capex forecast'!$T$7:$T$210,$Q814,'Capex forecast'!$S$7:$S$210,$S814,'Capex forecast'!$Q$7:$Q$210,"Augex")</f>
        <v>0</v>
      </c>
      <c r="Y814" s="32">
        <f>SUMIFS('Capex forecast'!I$7:I$210,'Capex forecast'!$T$7:$T$210,$Q814,'Capex forecast'!$S$7:$S$210,$S814,'Capex forecast'!$Q$7:$Q$210,"Augex")</f>
        <v>0</v>
      </c>
      <c r="Z814" s="32">
        <f>SUMIFS('Capex forecast'!J$7:J$210,'Capex forecast'!$T$7:$T$210,$Q814,'Capex forecast'!$S$7:$S$210,$S814,'Capex forecast'!$Q$7:$Q$210,"Augex")</f>
        <v>0</v>
      </c>
      <c r="AA814" s="32">
        <f>SUMIFS('Capex forecast'!K$7:K$210,'Capex forecast'!$T$7:$T$210,$Q814,'Capex forecast'!$S$7:$S$210,$S814,'Capex forecast'!$Q$7:$Q$210,"Augex")</f>
        <v>11969999.999999998</v>
      </c>
      <c r="AB814" s="32">
        <f>SUMIFS('Capex forecast'!L$7:L$210,'Capex forecast'!$T$7:$T$210,$Q814,'Capex forecast'!$S$7:$S$210,$S814,'Capex forecast'!$Q$7:$Q$210,"Augex")</f>
        <v>5129999.9999999991</v>
      </c>
      <c r="AC814" s="32">
        <f>SUMIFS('Capex forecast'!M$7:M$210,'Capex forecast'!$T$7:$T$210,$Q814,'Capex forecast'!$S$7:$S$210,$S814,'Capex forecast'!$Q$7:$Q$210,"Augex")</f>
        <v>0</v>
      </c>
      <c r="AD814" s="32">
        <f>SUMIFS('Capex forecast'!N$7:N$210,'Capex forecast'!$T$7:$T$210,$Q814,'Capex forecast'!$S$7:$S$210,$S814,'Capex forecast'!$Q$7:$Q$210,"Augex")</f>
        <v>0</v>
      </c>
      <c r="AF814" s="6" t="s">
        <v>97</v>
      </c>
      <c r="AG814" s="6" t="str">
        <f>INDEX('Raw demand forecast'!$M$7:$M$5830,MATCH($Q814,'Raw demand forecast'!$B$7:$B$5830,0))</f>
        <v>No</v>
      </c>
      <c r="AH814" s="6" t="str">
        <f>IF(COUNTIF($AF$93:AF814,$B814) = 1, "LV", IF(COUNTIF($AF$93:AF814,$B814) = 2, "HV", "ST"))</f>
        <v>ST</v>
      </c>
      <c r="AI814" s="6" t="str">
        <f>INDEX('Demand forecast and growth rate'!$E$7:$E$273,MATCH($Q814,'Demand forecast and growth rate'!$B$7:$B$273,0))</f>
        <v>High growth</v>
      </c>
      <c r="AJ814" s="53">
        <f>SUMIFS('Capex forecast'!E$7:E$210,'Capex forecast'!$T$7:$T$210,$AF814,'Capex forecast'!$S$7:$S$210,$AH814,'Capex forecast'!$Q$7:$Q$210,"Repex")</f>
        <v>0</v>
      </c>
      <c r="AK814" s="53">
        <f>SUMIFS('Capex forecast'!F$7:F$210,'Capex forecast'!$T$7:$T$210,$AF814,'Capex forecast'!$S$7:$S$210,$AH814,'Capex forecast'!$Q$7:$Q$210,"Repex")</f>
        <v>0</v>
      </c>
      <c r="AL814" s="53">
        <f>SUMIFS('Capex forecast'!G$7:G$210,'Capex forecast'!$T$7:$T$210,$AF814,'Capex forecast'!$S$7:$S$210,$AH814,'Capex forecast'!$Q$7:$Q$210,"Repex")</f>
        <v>0</v>
      </c>
      <c r="AM814" s="53">
        <f>SUMIFS('Capex forecast'!H$7:H$210,'Capex forecast'!$T$7:$T$210,$AF814,'Capex forecast'!$S$7:$S$210,$AH814,'Capex forecast'!$Q$7:$Q$210,"Repex")</f>
        <v>0</v>
      </c>
      <c r="AN814" s="53">
        <f>SUMIFS('Capex forecast'!I$7:I$210,'Capex forecast'!$T$7:$T$210,$AF814,'Capex forecast'!$S$7:$S$210,$AH814,'Capex forecast'!$Q$7:$Q$210,"Repex")</f>
        <v>0</v>
      </c>
      <c r="AO814" s="53">
        <f>SUMIFS('Capex forecast'!J$7:J$210,'Capex forecast'!$T$7:$T$210,$AF814,'Capex forecast'!$S$7:$S$210,$AH814,'Capex forecast'!$Q$7:$Q$210,"Repex")</f>
        <v>0</v>
      </c>
      <c r="AP814" s="53">
        <f>SUMIFS('Capex forecast'!K$7:K$210,'Capex forecast'!$T$7:$T$210,$AF814,'Capex forecast'!$S$7:$S$210,$AH814,'Capex forecast'!$Q$7:$Q$210,"Repex")</f>
        <v>0</v>
      </c>
      <c r="AQ814" s="53">
        <f>SUMIFS('Capex forecast'!L$7:L$210,'Capex forecast'!$T$7:$T$210,$AF814,'Capex forecast'!$S$7:$S$210,$AH814,'Capex forecast'!$Q$7:$Q$210,"Repex")</f>
        <v>0</v>
      </c>
      <c r="AR814" s="53">
        <f>SUMIFS('Capex forecast'!M$7:M$210,'Capex forecast'!$T$7:$T$210,$AF814,'Capex forecast'!$S$7:$S$210,$AH814,'Capex forecast'!$Q$7:$Q$210,"Repex")</f>
        <v>0</v>
      </c>
      <c r="AS814" s="53">
        <f>SUMIFS('Capex forecast'!N$7:N$210,'Capex forecast'!$T$7:$T$210,$AF814,'Capex forecast'!$S$7:$S$210,$AH814,'Capex forecast'!$Q$7:$Q$210,"Repex")</f>
        <v>0</v>
      </c>
    </row>
    <row r="815" spans="2:45" ht="15">
      <c r="B815" s="6" t="s">
        <v>118</v>
      </c>
      <c r="C815" s="6" t="str">
        <f>INDEX('Raw demand forecast'!$M$7:$M$5830,MATCH($B815,'Raw demand forecast'!$B$7:$B$5830,0))</f>
        <v>No</v>
      </c>
      <c r="D815" s="6" t="str">
        <f>IF(COUNTIF($B$93:B815,$B815) = 1, "LV", IF(COUNTIF($B$93:B815,$B815) = 2, "HV", "ST"))</f>
        <v>ST</v>
      </c>
      <c r="E815" s="6" t="str">
        <f>INDEX('Demand forecast and growth rate'!$E$7:$E$273,MATCH($B815,'Demand forecast and growth rate'!$B$7:$B$273,0))</f>
        <v>Steady/falling</v>
      </c>
      <c r="F815" s="32">
        <f>SUMIFS('Capex forecast'!E$7:E$210,'Capex forecast'!$T$7:$T$210,'Allocation of site-spec costs'!$B815,'Capex forecast'!$S$7:$S$210,'Allocation of site-spec costs'!$D815,'Capex forecast'!$Q$7:$Q$210,"Customer Connection")</f>
        <v>0</v>
      </c>
      <c r="G815" s="32">
        <f>SUMIFS('Capex forecast'!F$7:F$210,'Capex forecast'!$T$7:$T$210,'Allocation of site-spec costs'!$B815,'Capex forecast'!$S$7:$S$210,'Allocation of site-spec costs'!$D815,'Capex forecast'!$Q$7:$Q$210,"Customer Connection")</f>
        <v>0</v>
      </c>
      <c r="H815" s="32">
        <f>SUMIFS('Capex forecast'!G$7:G$210,'Capex forecast'!$T$7:$T$210,'Allocation of site-spec costs'!$B815,'Capex forecast'!$S$7:$S$210,'Allocation of site-spec costs'!$D815,'Capex forecast'!$Q$7:$Q$210,"Customer Connection")</f>
        <v>0</v>
      </c>
      <c r="I815" s="32">
        <f>SUMIFS('Capex forecast'!H$7:H$210,'Capex forecast'!$T$7:$T$210,'Allocation of site-spec costs'!$B815,'Capex forecast'!$S$7:$S$210,'Allocation of site-spec costs'!$D815,'Capex forecast'!$Q$7:$Q$210,"Customer Connection")</f>
        <v>0</v>
      </c>
      <c r="J815" s="32">
        <f>SUMIFS('Capex forecast'!I$7:I$210,'Capex forecast'!$T$7:$T$210,'Allocation of site-spec costs'!$B815,'Capex forecast'!$S$7:$S$210,'Allocation of site-spec costs'!$D815,'Capex forecast'!$Q$7:$Q$210,"Customer Connection")</f>
        <v>0</v>
      </c>
      <c r="K815" s="32">
        <f>SUMIFS('Capex forecast'!J$7:J$210,'Capex forecast'!$T$7:$T$210,'Allocation of site-spec costs'!$B815,'Capex forecast'!$S$7:$S$210,'Allocation of site-spec costs'!$D815,'Capex forecast'!$Q$7:$Q$210,"Customer Connection")</f>
        <v>0</v>
      </c>
      <c r="L815" s="32">
        <f>SUMIFS('Capex forecast'!K$7:K$210,'Capex forecast'!$T$7:$T$210,'Allocation of site-spec costs'!$B815,'Capex forecast'!$S$7:$S$210,'Allocation of site-spec costs'!$D815,'Capex forecast'!$Q$7:$Q$210,"Customer Connection")</f>
        <v>0</v>
      </c>
      <c r="M815" s="32">
        <f>SUMIFS('Capex forecast'!L$7:L$210,'Capex forecast'!$T$7:$T$210,'Allocation of site-spec costs'!$B815,'Capex forecast'!$S$7:$S$210,'Allocation of site-spec costs'!$D815,'Capex forecast'!$Q$7:$Q$210,"Customer Connection")</f>
        <v>0</v>
      </c>
      <c r="N815" s="32">
        <f>SUMIFS('Capex forecast'!M$7:M$210,'Capex forecast'!$T$7:$T$210,'Allocation of site-spec costs'!$B815,'Capex forecast'!$S$7:$S$210,'Allocation of site-spec costs'!$D815,'Capex forecast'!$Q$7:$Q$210,"Customer Connection")</f>
        <v>0</v>
      </c>
      <c r="O815" s="32">
        <f>SUMIFS('Capex forecast'!N$7:N$210,'Capex forecast'!$T$7:$T$210,'Allocation of site-spec costs'!$B815,'Capex forecast'!$S$7:$S$210,'Allocation of site-spec costs'!$D815,'Capex forecast'!$Q$7:$Q$210,"Customer Connection")</f>
        <v>0</v>
      </c>
      <c r="Q815" s="6" t="s">
        <v>118</v>
      </c>
      <c r="R815" s="6" t="str">
        <f>INDEX('Raw demand forecast'!$M$7:$M$5830,MATCH($Q815,'Raw demand forecast'!$B$7:$B$5830,0))</f>
        <v>No</v>
      </c>
      <c r="S815" s="6" t="str">
        <f>IF(COUNTIF($Q$93:Q815,$B815) = 1, "LV", IF(COUNTIF($Q$93:Q815,$B815) = 2, "HV", "ST"))</f>
        <v>ST</v>
      </c>
      <c r="T815" s="6" t="str">
        <f>INDEX('Demand forecast and growth rate'!$E$7:$E$273,MATCH($Q815,'Demand forecast and growth rate'!$B$7:$B$273,0))</f>
        <v>Steady/falling</v>
      </c>
      <c r="U815" s="32">
        <f>SUMIFS('Capex forecast'!E$7:E$210,'Capex forecast'!$T$7:$T$210,$Q815,'Capex forecast'!$S$7:$S$210,$S815,'Capex forecast'!$Q$7:$Q$210,"Augex")</f>
        <v>0</v>
      </c>
      <c r="V815" s="32">
        <f>SUMIFS('Capex forecast'!F$7:F$210,'Capex forecast'!$T$7:$T$210,$Q815,'Capex forecast'!$S$7:$S$210,$S815,'Capex forecast'!$Q$7:$Q$210,"Augex")</f>
        <v>0</v>
      </c>
      <c r="W815" s="32">
        <f>SUMIFS('Capex forecast'!G$7:G$210,'Capex forecast'!$T$7:$T$210,$Q815,'Capex forecast'!$S$7:$S$210,$S815,'Capex forecast'!$Q$7:$Q$210,"Augex")</f>
        <v>0</v>
      </c>
      <c r="X815" s="32">
        <f>SUMIFS('Capex forecast'!H$7:H$210,'Capex forecast'!$T$7:$T$210,$Q815,'Capex forecast'!$S$7:$S$210,$S815,'Capex forecast'!$Q$7:$Q$210,"Augex")</f>
        <v>0</v>
      </c>
      <c r="Y815" s="32">
        <f>SUMIFS('Capex forecast'!I$7:I$210,'Capex forecast'!$T$7:$T$210,$Q815,'Capex forecast'!$S$7:$S$210,$S815,'Capex forecast'!$Q$7:$Q$210,"Augex")</f>
        <v>0</v>
      </c>
      <c r="Z815" s="32">
        <f>SUMIFS('Capex forecast'!J$7:J$210,'Capex forecast'!$T$7:$T$210,$Q815,'Capex forecast'!$S$7:$S$210,$S815,'Capex forecast'!$Q$7:$Q$210,"Augex")</f>
        <v>0</v>
      </c>
      <c r="AA815" s="32">
        <f>SUMIFS('Capex forecast'!K$7:K$210,'Capex forecast'!$T$7:$T$210,$Q815,'Capex forecast'!$S$7:$S$210,$S815,'Capex forecast'!$Q$7:$Q$210,"Augex")</f>
        <v>0</v>
      </c>
      <c r="AB815" s="32">
        <f>SUMIFS('Capex forecast'!L$7:L$210,'Capex forecast'!$T$7:$T$210,$Q815,'Capex forecast'!$S$7:$S$210,$S815,'Capex forecast'!$Q$7:$Q$210,"Augex")</f>
        <v>0</v>
      </c>
      <c r="AC815" s="32">
        <f>SUMIFS('Capex forecast'!M$7:M$210,'Capex forecast'!$T$7:$T$210,$Q815,'Capex forecast'!$S$7:$S$210,$S815,'Capex forecast'!$Q$7:$Q$210,"Augex")</f>
        <v>0</v>
      </c>
      <c r="AD815" s="32">
        <f>SUMIFS('Capex forecast'!N$7:N$210,'Capex forecast'!$T$7:$T$210,$Q815,'Capex forecast'!$S$7:$S$210,$S815,'Capex forecast'!$Q$7:$Q$210,"Augex")</f>
        <v>0</v>
      </c>
      <c r="AF815" s="6" t="s">
        <v>118</v>
      </c>
      <c r="AG815" s="6" t="str">
        <f>INDEX('Raw demand forecast'!$M$7:$M$5830,MATCH($Q815,'Raw demand forecast'!$B$7:$B$5830,0))</f>
        <v>No</v>
      </c>
      <c r="AH815" s="6" t="str">
        <f>IF(COUNTIF($AF$93:AF815,$B815) = 1, "LV", IF(COUNTIF($AF$93:AF815,$B815) = 2, "HV", "ST"))</f>
        <v>ST</v>
      </c>
      <c r="AI815" s="6" t="str">
        <f>INDEX('Demand forecast and growth rate'!$E$7:$E$273,MATCH($Q815,'Demand forecast and growth rate'!$B$7:$B$273,0))</f>
        <v>Steady/falling</v>
      </c>
      <c r="AJ815" s="53">
        <f>SUMIFS('Capex forecast'!E$7:E$210,'Capex forecast'!$T$7:$T$210,$AF815,'Capex forecast'!$S$7:$S$210,$AH815,'Capex forecast'!$Q$7:$Q$210,"Repex")</f>
        <v>0</v>
      </c>
      <c r="AK815" s="53">
        <f>SUMIFS('Capex forecast'!F$7:F$210,'Capex forecast'!$T$7:$T$210,$AF815,'Capex forecast'!$S$7:$S$210,$AH815,'Capex forecast'!$Q$7:$Q$210,"Repex")</f>
        <v>0</v>
      </c>
      <c r="AL815" s="53">
        <f>SUMIFS('Capex forecast'!G$7:G$210,'Capex forecast'!$T$7:$T$210,$AF815,'Capex forecast'!$S$7:$S$210,$AH815,'Capex forecast'!$Q$7:$Q$210,"Repex")</f>
        <v>0</v>
      </c>
      <c r="AM815" s="53">
        <f>SUMIFS('Capex forecast'!H$7:H$210,'Capex forecast'!$T$7:$T$210,$AF815,'Capex forecast'!$S$7:$S$210,$AH815,'Capex forecast'!$Q$7:$Q$210,"Repex")</f>
        <v>0</v>
      </c>
      <c r="AN815" s="53">
        <f>SUMIFS('Capex forecast'!I$7:I$210,'Capex forecast'!$T$7:$T$210,$AF815,'Capex forecast'!$S$7:$S$210,$AH815,'Capex forecast'!$Q$7:$Q$210,"Repex")</f>
        <v>0</v>
      </c>
      <c r="AO815" s="53">
        <f>SUMIFS('Capex forecast'!J$7:J$210,'Capex forecast'!$T$7:$T$210,$AF815,'Capex forecast'!$S$7:$S$210,$AH815,'Capex forecast'!$Q$7:$Q$210,"Repex")</f>
        <v>0</v>
      </c>
      <c r="AP815" s="53">
        <f>SUMIFS('Capex forecast'!K$7:K$210,'Capex forecast'!$T$7:$T$210,$AF815,'Capex forecast'!$S$7:$S$210,$AH815,'Capex forecast'!$Q$7:$Q$210,"Repex")</f>
        <v>0</v>
      </c>
      <c r="AQ815" s="53">
        <f>SUMIFS('Capex forecast'!L$7:L$210,'Capex forecast'!$T$7:$T$210,$AF815,'Capex forecast'!$S$7:$S$210,$AH815,'Capex forecast'!$Q$7:$Q$210,"Repex")</f>
        <v>0</v>
      </c>
      <c r="AR815" s="53">
        <f>SUMIFS('Capex forecast'!M$7:M$210,'Capex forecast'!$T$7:$T$210,$AF815,'Capex forecast'!$S$7:$S$210,$AH815,'Capex forecast'!$Q$7:$Q$210,"Repex")</f>
        <v>0</v>
      </c>
      <c r="AS815" s="53">
        <f>SUMIFS('Capex forecast'!N$7:N$210,'Capex forecast'!$T$7:$T$210,$AF815,'Capex forecast'!$S$7:$S$210,$AH815,'Capex forecast'!$Q$7:$Q$210,"Repex")</f>
        <v>0</v>
      </c>
    </row>
    <row r="816" spans="2:45" ht="15">
      <c r="B816" s="6" t="s">
        <v>125</v>
      </c>
      <c r="C816" s="6" t="str">
        <f>INDEX('Raw demand forecast'!$M$7:$M$5830,MATCH($B816,'Raw demand forecast'!$B$7:$B$5830,0))</f>
        <v>No</v>
      </c>
      <c r="D816" s="6" t="str">
        <f>IF(COUNTIF($B$93:B816,$B816) = 1, "LV", IF(COUNTIF($B$93:B816,$B816) = 2, "HV", "ST"))</f>
        <v>ST</v>
      </c>
      <c r="E816" s="6" t="str">
        <f>INDEX('Demand forecast and growth rate'!$E$7:$E$273,MATCH($B816,'Demand forecast and growth rate'!$B$7:$B$273,0))</f>
        <v>High growth</v>
      </c>
      <c r="F816" s="32">
        <f>SUMIFS('Capex forecast'!E$7:E$210,'Capex forecast'!$T$7:$T$210,'Allocation of site-spec costs'!$B816,'Capex forecast'!$S$7:$S$210,'Allocation of site-spec costs'!$D816,'Capex forecast'!$Q$7:$Q$210,"Customer Connection")</f>
        <v>0</v>
      </c>
      <c r="G816" s="32">
        <f>SUMIFS('Capex forecast'!F$7:F$210,'Capex forecast'!$T$7:$T$210,'Allocation of site-spec costs'!$B816,'Capex forecast'!$S$7:$S$210,'Allocation of site-spec costs'!$D816,'Capex forecast'!$Q$7:$Q$210,"Customer Connection")</f>
        <v>0</v>
      </c>
      <c r="H816" s="32">
        <f>SUMIFS('Capex forecast'!G$7:G$210,'Capex forecast'!$T$7:$T$210,'Allocation of site-spec costs'!$B816,'Capex forecast'!$S$7:$S$210,'Allocation of site-spec costs'!$D816,'Capex forecast'!$Q$7:$Q$210,"Customer Connection")</f>
        <v>0</v>
      </c>
      <c r="I816" s="32">
        <f>SUMIFS('Capex forecast'!H$7:H$210,'Capex forecast'!$T$7:$T$210,'Allocation of site-spec costs'!$B816,'Capex forecast'!$S$7:$S$210,'Allocation of site-spec costs'!$D816,'Capex forecast'!$Q$7:$Q$210,"Customer Connection")</f>
        <v>0</v>
      </c>
      <c r="J816" s="32">
        <f>SUMIFS('Capex forecast'!I$7:I$210,'Capex forecast'!$T$7:$T$210,'Allocation of site-spec costs'!$B816,'Capex forecast'!$S$7:$S$210,'Allocation of site-spec costs'!$D816,'Capex forecast'!$Q$7:$Q$210,"Customer Connection")</f>
        <v>0</v>
      </c>
      <c r="K816" s="32">
        <f>SUMIFS('Capex forecast'!J$7:J$210,'Capex forecast'!$T$7:$T$210,'Allocation of site-spec costs'!$B816,'Capex forecast'!$S$7:$S$210,'Allocation of site-spec costs'!$D816,'Capex forecast'!$Q$7:$Q$210,"Customer Connection")</f>
        <v>0</v>
      </c>
      <c r="L816" s="32">
        <f>SUMIFS('Capex forecast'!K$7:K$210,'Capex forecast'!$T$7:$T$210,'Allocation of site-spec costs'!$B816,'Capex forecast'!$S$7:$S$210,'Allocation of site-spec costs'!$D816,'Capex forecast'!$Q$7:$Q$210,"Customer Connection")</f>
        <v>0</v>
      </c>
      <c r="M816" s="32">
        <f>SUMIFS('Capex forecast'!L$7:L$210,'Capex forecast'!$T$7:$T$210,'Allocation of site-spec costs'!$B816,'Capex forecast'!$S$7:$S$210,'Allocation of site-spec costs'!$D816,'Capex forecast'!$Q$7:$Q$210,"Customer Connection")</f>
        <v>0</v>
      </c>
      <c r="N816" s="32">
        <f>SUMIFS('Capex forecast'!M$7:M$210,'Capex forecast'!$T$7:$T$210,'Allocation of site-spec costs'!$B816,'Capex forecast'!$S$7:$S$210,'Allocation of site-spec costs'!$D816,'Capex forecast'!$Q$7:$Q$210,"Customer Connection")</f>
        <v>0</v>
      </c>
      <c r="O816" s="32">
        <f>SUMIFS('Capex forecast'!N$7:N$210,'Capex forecast'!$T$7:$T$210,'Allocation of site-spec costs'!$B816,'Capex forecast'!$S$7:$S$210,'Allocation of site-spec costs'!$D816,'Capex forecast'!$Q$7:$Q$210,"Customer Connection")</f>
        <v>0</v>
      </c>
      <c r="Q816" s="6" t="s">
        <v>125</v>
      </c>
      <c r="R816" s="6" t="str">
        <f>INDEX('Raw demand forecast'!$M$7:$M$5830,MATCH($Q816,'Raw demand forecast'!$B$7:$B$5830,0))</f>
        <v>No</v>
      </c>
      <c r="S816" s="6" t="str">
        <f>IF(COUNTIF($Q$93:Q816,$B816) = 1, "LV", IF(COUNTIF($Q$93:Q816,$B816) = 2, "HV", "ST"))</f>
        <v>ST</v>
      </c>
      <c r="T816" s="6" t="str">
        <f>INDEX('Demand forecast and growth rate'!$E$7:$E$273,MATCH($Q816,'Demand forecast and growth rate'!$B$7:$B$273,0))</f>
        <v>High growth</v>
      </c>
      <c r="U816" s="32">
        <f>SUMIFS('Capex forecast'!E$7:E$210,'Capex forecast'!$T$7:$T$210,$Q816,'Capex forecast'!$S$7:$S$210,$S816,'Capex forecast'!$Q$7:$Q$210,"Augex")</f>
        <v>0</v>
      </c>
      <c r="V816" s="32">
        <f>SUMIFS('Capex forecast'!F$7:F$210,'Capex forecast'!$T$7:$T$210,$Q816,'Capex forecast'!$S$7:$S$210,$S816,'Capex forecast'!$Q$7:$Q$210,"Augex")</f>
        <v>4615000</v>
      </c>
      <c r="W816" s="32">
        <f>SUMIFS('Capex forecast'!G$7:G$210,'Capex forecast'!$T$7:$T$210,$Q816,'Capex forecast'!$S$7:$S$210,$S816,'Capex forecast'!$Q$7:$Q$210,"Augex")</f>
        <v>13230000</v>
      </c>
      <c r="X816" s="32">
        <f>SUMIFS('Capex forecast'!H$7:H$210,'Capex forecast'!$T$7:$T$210,$Q816,'Capex forecast'!$S$7:$S$210,$S816,'Capex forecast'!$Q$7:$Q$210,"Augex")</f>
        <v>10230000</v>
      </c>
      <c r="Y816" s="32">
        <f>SUMIFS('Capex forecast'!I$7:I$210,'Capex forecast'!$T$7:$T$210,$Q816,'Capex forecast'!$S$7:$S$210,$S816,'Capex forecast'!$Q$7:$Q$210,"Augex")</f>
        <v>0</v>
      </c>
      <c r="Z816" s="32">
        <f>SUMIFS('Capex forecast'!J$7:J$210,'Capex forecast'!$T$7:$T$210,$Q816,'Capex forecast'!$S$7:$S$210,$S816,'Capex forecast'!$Q$7:$Q$210,"Augex")</f>
        <v>0</v>
      </c>
      <c r="AA816" s="32">
        <f>SUMIFS('Capex forecast'!K$7:K$210,'Capex forecast'!$T$7:$T$210,$Q816,'Capex forecast'!$S$7:$S$210,$S816,'Capex forecast'!$Q$7:$Q$210,"Augex")</f>
        <v>0</v>
      </c>
      <c r="AB816" s="32">
        <f>SUMIFS('Capex forecast'!L$7:L$210,'Capex forecast'!$T$7:$T$210,$Q816,'Capex forecast'!$S$7:$S$210,$S816,'Capex forecast'!$Q$7:$Q$210,"Augex")</f>
        <v>0</v>
      </c>
      <c r="AC816" s="32">
        <f>SUMIFS('Capex forecast'!M$7:M$210,'Capex forecast'!$T$7:$T$210,$Q816,'Capex forecast'!$S$7:$S$210,$S816,'Capex forecast'!$Q$7:$Q$210,"Augex")</f>
        <v>0</v>
      </c>
      <c r="AD816" s="32">
        <f>SUMIFS('Capex forecast'!N$7:N$210,'Capex forecast'!$T$7:$T$210,$Q816,'Capex forecast'!$S$7:$S$210,$S816,'Capex forecast'!$Q$7:$Q$210,"Augex")</f>
        <v>0</v>
      </c>
      <c r="AF816" s="6" t="s">
        <v>125</v>
      </c>
      <c r="AG816" s="6" t="str">
        <f>INDEX('Raw demand forecast'!$M$7:$M$5830,MATCH($Q816,'Raw demand forecast'!$B$7:$B$5830,0))</f>
        <v>No</v>
      </c>
      <c r="AH816" s="6" t="str">
        <f>IF(COUNTIF($AF$93:AF816,$B816) = 1, "LV", IF(COUNTIF($AF$93:AF816,$B816) = 2, "HV", "ST"))</f>
        <v>ST</v>
      </c>
      <c r="AI816" s="6" t="str">
        <f>INDEX('Demand forecast and growth rate'!$E$7:$E$273,MATCH($Q816,'Demand forecast and growth rate'!$B$7:$B$273,0))</f>
        <v>High growth</v>
      </c>
      <c r="AJ816" s="53">
        <f>SUMIFS('Capex forecast'!E$7:E$210,'Capex forecast'!$T$7:$T$210,$AF816,'Capex forecast'!$S$7:$S$210,$AH816,'Capex forecast'!$Q$7:$Q$210,"Repex")</f>
        <v>0</v>
      </c>
      <c r="AK816" s="53">
        <f>SUMIFS('Capex forecast'!F$7:F$210,'Capex forecast'!$T$7:$T$210,$AF816,'Capex forecast'!$S$7:$S$210,$AH816,'Capex forecast'!$Q$7:$Q$210,"Repex")</f>
        <v>0</v>
      </c>
      <c r="AL816" s="53">
        <f>SUMIFS('Capex forecast'!G$7:G$210,'Capex forecast'!$T$7:$T$210,$AF816,'Capex forecast'!$S$7:$S$210,$AH816,'Capex forecast'!$Q$7:$Q$210,"Repex")</f>
        <v>0</v>
      </c>
      <c r="AM816" s="53">
        <f>SUMIFS('Capex forecast'!H$7:H$210,'Capex forecast'!$T$7:$T$210,$AF816,'Capex forecast'!$S$7:$S$210,$AH816,'Capex forecast'!$Q$7:$Q$210,"Repex")</f>
        <v>0</v>
      </c>
      <c r="AN816" s="53">
        <f>SUMIFS('Capex forecast'!I$7:I$210,'Capex forecast'!$T$7:$T$210,$AF816,'Capex forecast'!$S$7:$S$210,$AH816,'Capex forecast'!$Q$7:$Q$210,"Repex")</f>
        <v>0</v>
      </c>
      <c r="AO816" s="53">
        <f>SUMIFS('Capex forecast'!J$7:J$210,'Capex forecast'!$T$7:$T$210,$AF816,'Capex forecast'!$S$7:$S$210,$AH816,'Capex forecast'!$Q$7:$Q$210,"Repex")</f>
        <v>0</v>
      </c>
      <c r="AP816" s="53">
        <f>SUMIFS('Capex forecast'!K$7:K$210,'Capex forecast'!$T$7:$T$210,$AF816,'Capex forecast'!$S$7:$S$210,$AH816,'Capex forecast'!$Q$7:$Q$210,"Repex")</f>
        <v>0</v>
      </c>
      <c r="AQ816" s="53">
        <f>SUMIFS('Capex forecast'!L$7:L$210,'Capex forecast'!$T$7:$T$210,$AF816,'Capex forecast'!$S$7:$S$210,$AH816,'Capex forecast'!$Q$7:$Q$210,"Repex")</f>
        <v>0</v>
      </c>
      <c r="AR816" s="53">
        <f>SUMIFS('Capex forecast'!M$7:M$210,'Capex forecast'!$T$7:$T$210,$AF816,'Capex forecast'!$S$7:$S$210,$AH816,'Capex forecast'!$Q$7:$Q$210,"Repex")</f>
        <v>0</v>
      </c>
      <c r="AS816" s="53">
        <f>SUMIFS('Capex forecast'!N$7:N$210,'Capex forecast'!$T$7:$T$210,$AF816,'Capex forecast'!$S$7:$S$210,$AH816,'Capex forecast'!$Q$7:$Q$210,"Repex")</f>
        <v>0</v>
      </c>
    </row>
    <row r="817" spans="2:45" ht="15">
      <c r="B817" s="6" t="s">
        <v>554</v>
      </c>
      <c r="C817" s="6" t="str">
        <f>INDEX('Raw demand forecast'!$M$7:$M$5830,MATCH($B817,'Raw demand forecast'!$B$7:$B$5830,0))</f>
        <v>Yes</v>
      </c>
      <c r="D817" s="6" t="str">
        <f>IF(COUNTIF($B$93:B817,$B817) = 1, "LV", IF(COUNTIF($B$93:B817,$B817) = 2, "HV", "ST"))</f>
        <v>ST</v>
      </c>
      <c r="E817" s="6" t="str">
        <f>INDEX('Demand forecast and growth rate'!$E$7:$E$273,MATCH($B817,'Demand forecast and growth rate'!$B$7:$B$273,0))</f>
        <v>Steady/falling</v>
      </c>
      <c r="F817" s="32">
        <f>SUMIFS('Capex forecast'!E$7:E$210,'Capex forecast'!$T$7:$T$210,'Allocation of site-spec costs'!$B817,'Capex forecast'!$S$7:$S$210,'Allocation of site-spec costs'!$D817,'Capex forecast'!$Q$7:$Q$210,"Customer Connection")</f>
        <v>0</v>
      </c>
      <c r="G817" s="32">
        <f>SUMIFS('Capex forecast'!F$7:F$210,'Capex forecast'!$T$7:$T$210,'Allocation of site-spec costs'!$B817,'Capex forecast'!$S$7:$S$210,'Allocation of site-spec costs'!$D817,'Capex forecast'!$Q$7:$Q$210,"Customer Connection")</f>
        <v>0</v>
      </c>
      <c r="H817" s="32">
        <f>SUMIFS('Capex forecast'!G$7:G$210,'Capex forecast'!$T$7:$T$210,'Allocation of site-spec costs'!$B817,'Capex forecast'!$S$7:$S$210,'Allocation of site-spec costs'!$D817,'Capex forecast'!$Q$7:$Q$210,"Customer Connection")</f>
        <v>0</v>
      </c>
      <c r="I817" s="32">
        <f>SUMIFS('Capex forecast'!H$7:H$210,'Capex forecast'!$T$7:$T$210,'Allocation of site-spec costs'!$B817,'Capex forecast'!$S$7:$S$210,'Allocation of site-spec costs'!$D817,'Capex forecast'!$Q$7:$Q$210,"Customer Connection")</f>
        <v>0</v>
      </c>
      <c r="J817" s="32">
        <f>SUMIFS('Capex forecast'!I$7:I$210,'Capex forecast'!$T$7:$T$210,'Allocation of site-spec costs'!$B817,'Capex forecast'!$S$7:$S$210,'Allocation of site-spec costs'!$D817,'Capex forecast'!$Q$7:$Q$210,"Customer Connection")</f>
        <v>0</v>
      </c>
      <c r="K817" s="32">
        <f>SUMIFS('Capex forecast'!J$7:J$210,'Capex forecast'!$T$7:$T$210,'Allocation of site-spec costs'!$B817,'Capex forecast'!$S$7:$S$210,'Allocation of site-spec costs'!$D817,'Capex forecast'!$Q$7:$Q$210,"Customer Connection")</f>
        <v>0</v>
      </c>
      <c r="L817" s="32">
        <f>SUMIFS('Capex forecast'!K$7:K$210,'Capex forecast'!$T$7:$T$210,'Allocation of site-spec costs'!$B817,'Capex forecast'!$S$7:$S$210,'Allocation of site-spec costs'!$D817,'Capex forecast'!$Q$7:$Q$210,"Customer Connection")</f>
        <v>0</v>
      </c>
      <c r="M817" s="32">
        <f>SUMIFS('Capex forecast'!L$7:L$210,'Capex forecast'!$T$7:$T$210,'Allocation of site-spec costs'!$B817,'Capex forecast'!$S$7:$S$210,'Allocation of site-spec costs'!$D817,'Capex forecast'!$Q$7:$Q$210,"Customer Connection")</f>
        <v>0</v>
      </c>
      <c r="N817" s="32">
        <f>SUMIFS('Capex forecast'!M$7:M$210,'Capex forecast'!$T$7:$T$210,'Allocation of site-spec costs'!$B817,'Capex forecast'!$S$7:$S$210,'Allocation of site-spec costs'!$D817,'Capex forecast'!$Q$7:$Q$210,"Customer Connection")</f>
        <v>0</v>
      </c>
      <c r="O817" s="32">
        <f>SUMIFS('Capex forecast'!N$7:N$210,'Capex forecast'!$T$7:$T$210,'Allocation of site-spec costs'!$B817,'Capex forecast'!$S$7:$S$210,'Allocation of site-spec costs'!$D817,'Capex forecast'!$Q$7:$Q$210,"Customer Connection")</f>
        <v>0</v>
      </c>
      <c r="Q817" s="6" t="s">
        <v>554</v>
      </c>
      <c r="R817" s="6" t="str">
        <f>INDEX('Raw demand forecast'!$M$7:$M$5830,MATCH($Q817,'Raw demand forecast'!$B$7:$B$5830,0))</f>
        <v>Yes</v>
      </c>
      <c r="S817" s="6" t="str">
        <f>IF(COUNTIF($Q$93:Q817,$B817) = 1, "LV", IF(COUNTIF($Q$93:Q817,$B817) = 2, "HV", "ST"))</f>
        <v>ST</v>
      </c>
      <c r="T817" s="6" t="str">
        <f>INDEX('Demand forecast and growth rate'!$E$7:$E$273,MATCH($Q817,'Demand forecast and growth rate'!$B$7:$B$273,0))</f>
        <v>Steady/falling</v>
      </c>
      <c r="U817" s="32">
        <f>SUMIFS('Capex forecast'!E$7:E$210,'Capex forecast'!$T$7:$T$210,$Q817,'Capex forecast'!$S$7:$S$210,$S817,'Capex forecast'!$Q$7:$Q$210,"Augex")</f>
        <v>0</v>
      </c>
      <c r="V817" s="32">
        <f>SUMIFS('Capex forecast'!F$7:F$210,'Capex forecast'!$T$7:$T$210,$Q817,'Capex forecast'!$S$7:$S$210,$S817,'Capex forecast'!$Q$7:$Q$210,"Augex")</f>
        <v>0</v>
      </c>
      <c r="W817" s="32">
        <f>SUMIFS('Capex forecast'!G$7:G$210,'Capex forecast'!$T$7:$T$210,$Q817,'Capex forecast'!$S$7:$S$210,$S817,'Capex forecast'!$Q$7:$Q$210,"Augex")</f>
        <v>0</v>
      </c>
      <c r="X817" s="32">
        <f>SUMIFS('Capex forecast'!H$7:H$210,'Capex forecast'!$T$7:$T$210,$Q817,'Capex forecast'!$S$7:$S$210,$S817,'Capex forecast'!$Q$7:$Q$210,"Augex")</f>
        <v>0</v>
      </c>
      <c r="Y817" s="32">
        <f>SUMIFS('Capex forecast'!I$7:I$210,'Capex forecast'!$T$7:$T$210,$Q817,'Capex forecast'!$S$7:$S$210,$S817,'Capex forecast'!$Q$7:$Q$210,"Augex")</f>
        <v>0</v>
      </c>
      <c r="Z817" s="32">
        <f>SUMIFS('Capex forecast'!J$7:J$210,'Capex forecast'!$T$7:$T$210,$Q817,'Capex forecast'!$S$7:$S$210,$S817,'Capex forecast'!$Q$7:$Q$210,"Augex")</f>
        <v>0</v>
      </c>
      <c r="AA817" s="32">
        <f>SUMIFS('Capex forecast'!K$7:K$210,'Capex forecast'!$T$7:$T$210,$Q817,'Capex forecast'!$S$7:$S$210,$S817,'Capex forecast'!$Q$7:$Q$210,"Augex")</f>
        <v>0</v>
      </c>
      <c r="AB817" s="32">
        <f>SUMIFS('Capex forecast'!L$7:L$210,'Capex forecast'!$T$7:$T$210,$Q817,'Capex forecast'!$S$7:$S$210,$S817,'Capex forecast'!$Q$7:$Q$210,"Augex")</f>
        <v>0</v>
      </c>
      <c r="AC817" s="32">
        <f>SUMIFS('Capex forecast'!M$7:M$210,'Capex forecast'!$T$7:$T$210,$Q817,'Capex forecast'!$S$7:$S$210,$S817,'Capex forecast'!$Q$7:$Q$210,"Augex")</f>
        <v>0</v>
      </c>
      <c r="AD817" s="32">
        <f>SUMIFS('Capex forecast'!N$7:N$210,'Capex forecast'!$T$7:$T$210,$Q817,'Capex forecast'!$S$7:$S$210,$S817,'Capex forecast'!$Q$7:$Q$210,"Augex")</f>
        <v>0</v>
      </c>
      <c r="AF817" s="6" t="s">
        <v>554</v>
      </c>
      <c r="AG817" s="6" t="str">
        <f>INDEX('Raw demand forecast'!$M$7:$M$5830,MATCH($Q817,'Raw demand forecast'!$B$7:$B$5830,0))</f>
        <v>Yes</v>
      </c>
      <c r="AH817" s="6" t="str">
        <f>IF(COUNTIF($AF$93:AF817,$B817) = 1, "LV", IF(COUNTIF($AF$93:AF817,$B817) = 2, "HV", "ST"))</f>
        <v>ST</v>
      </c>
      <c r="AI817" s="6" t="str">
        <f>INDEX('Demand forecast and growth rate'!$E$7:$E$273,MATCH($Q817,'Demand forecast and growth rate'!$B$7:$B$273,0))</f>
        <v>Steady/falling</v>
      </c>
      <c r="AJ817" s="53">
        <f>SUMIFS('Capex forecast'!E$7:E$210,'Capex forecast'!$T$7:$T$210,$AF817,'Capex forecast'!$S$7:$S$210,$AH817,'Capex forecast'!$Q$7:$Q$210,"Repex")</f>
        <v>0</v>
      </c>
      <c r="AK817" s="53">
        <f>SUMIFS('Capex forecast'!F$7:F$210,'Capex forecast'!$T$7:$T$210,$AF817,'Capex forecast'!$S$7:$S$210,$AH817,'Capex forecast'!$Q$7:$Q$210,"Repex")</f>
        <v>0</v>
      </c>
      <c r="AL817" s="53">
        <f>SUMIFS('Capex forecast'!G$7:G$210,'Capex forecast'!$T$7:$T$210,$AF817,'Capex forecast'!$S$7:$S$210,$AH817,'Capex forecast'!$Q$7:$Q$210,"Repex")</f>
        <v>0</v>
      </c>
      <c r="AM817" s="53">
        <f>SUMIFS('Capex forecast'!H$7:H$210,'Capex forecast'!$T$7:$T$210,$AF817,'Capex forecast'!$S$7:$S$210,$AH817,'Capex forecast'!$Q$7:$Q$210,"Repex")</f>
        <v>0</v>
      </c>
      <c r="AN817" s="53">
        <f>SUMIFS('Capex forecast'!I$7:I$210,'Capex forecast'!$T$7:$T$210,$AF817,'Capex forecast'!$S$7:$S$210,$AH817,'Capex forecast'!$Q$7:$Q$210,"Repex")</f>
        <v>0</v>
      </c>
      <c r="AO817" s="53">
        <f>SUMIFS('Capex forecast'!J$7:J$210,'Capex forecast'!$T$7:$T$210,$AF817,'Capex forecast'!$S$7:$S$210,$AH817,'Capex forecast'!$Q$7:$Q$210,"Repex")</f>
        <v>0</v>
      </c>
      <c r="AP817" s="53">
        <f>SUMIFS('Capex forecast'!K$7:K$210,'Capex forecast'!$T$7:$T$210,$AF817,'Capex forecast'!$S$7:$S$210,$AH817,'Capex forecast'!$Q$7:$Q$210,"Repex")</f>
        <v>0</v>
      </c>
      <c r="AQ817" s="53">
        <f>SUMIFS('Capex forecast'!L$7:L$210,'Capex forecast'!$T$7:$T$210,$AF817,'Capex forecast'!$S$7:$S$210,$AH817,'Capex forecast'!$Q$7:$Q$210,"Repex")</f>
        <v>0</v>
      </c>
      <c r="AR817" s="53">
        <f>SUMIFS('Capex forecast'!M$7:M$210,'Capex forecast'!$T$7:$T$210,$AF817,'Capex forecast'!$S$7:$S$210,$AH817,'Capex forecast'!$Q$7:$Q$210,"Repex")</f>
        <v>0</v>
      </c>
      <c r="AS817" s="53">
        <f>SUMIFS('Capex forecast'!N$7:N$210,'Capex forecast'!$T$7:$T$210,$AF817,'Capex forecast'!$S$7:$S$210,$AH817,'Capex forecast'!$Q$7:$Q$210,"Repex")</f>
        <v>0</v>
      </c>
    </row>
    <row r="818" spans="2:45" ht="15">
      <c r="B818" s="6" t="s">
        <v>562</v>
      </c>
      <c r="C818" s="6" t="str">
        <f>INDEX('Raw demand forecast'!$M$7:$M$5830,MATCH($B818,'Raw demand forecast'!$B$7:$B$5830,0))</f>
        <v>Yes</v>
      </c>
      <c r="D818" s="6" t="str">
        <f>IF(COUNTIF($B$93:B818,$B818) = 1, "LV", IF(COUNTIF($B$93:B818,$B818) = 2, "HV", "ST"))</f>
        <v>ST</v>
      </c>
      <c r="E818" s="6" t="str">
        <f>INDEX('Demand forecast and growth rate'!$E$7:$E$273,MATCH($B818,'Demand forecast and growth rate'!$B$7:$B$273,0))</f>
        <v>Steady/falling</v>
      </c>
      <c r="F818" s="32">
        <f>SUMIFS('Capex forecast'!E$7:E$210,'Capex forecast'!$T$7:$T$210,'Allocation of site-spec costs'!$B818,'Capex forecast'!$S$7:$S$210,'Allocation of site-spec costs'!$D818,'Capex forecast'!$Q$7:$Q$210,"Customer Connection")</f>
        <v>0</v>
      </c>
      <c r="G818" s="32">
        <f>SUMIFS('Capex forecast'!F$7:F$210,'Capex forecast'!$T$7:$T$210,'Allocation of site-spec costs'!$B818,'Capex forecast'!$S$7:$S$210,'Allocation of site-spec costs'!$D818,'Capex forecast'!$Q$7:$Q$210,"Customer Connection")</f>
        <v>0</v>
      </c>
      <c r="H818" s="32">
        <f>SUMIFS('Capex forecast'!G$7:G$210,'Capex forecast'!$T$7:$T$210,'Allocation of site-spec costs'!$B818,'Capex forecast'!$S$7:$S$210,'Allocation of site-spec costs'!$D818,'Capex forecast'!$Q$7:$Q$210,"Customer Connection")</f>
        <v>0</v>
      </c>
      <c r="I818" s="32">
        <f>SUMIFS('Capex forecast'!H$7:H$210,'Capex forecast'!$T$7:$T$210,'Allocation of site-spec costs'!$B818,'Capex forecast'!$S$7:$S$210,'Allocation of site-spec costs'!$D818,'Capex forecast'!$Q$7:$Q$210,"Customer Connection")</f>
        <v>0</v>
      </c>
      <c r="J818" s="32">
        <f>SUMIFS('Capex forecast'!I$7:I$210,'Capex forecast'!$T$7:$T$210,'Allocation of site-spec costs'!$B818,'Capex forecast'!$S$7:$S$210,'Allocation of site-spec costs'!$D818,'Capex forecast'!$Q$7:$Q$210,"Customer Connection")</f>
        <v>0</v>
      </c>
      <c r="K818" s="32">
        <f>SUMIFS('Capex forecast'!J$7:J$210,'Capex forecast'!$T$7:$T$210,'Allocation of site-spec costs'!$B818,'Capex forecast'!$S$7:$S$210,'Allocation of site-spec costs'!$D818,'Capex forecast'!$Q$7:$Q$210,"Customer Connection")</f>
        <v>0</v>
      </c>
      <c r="L818" s="32">
        <f>SUMIFS('Capex forecast'!K$7:K$210,'Capex forecast'!$T$7:$T$210,'Allocation of site-spec costs'!$B818,'Capex forecast'!$S$7:$S$210,'Allocation of site-spec costs'!$D818,'Capex forecast'!$Q$7:$Q$210,"Customer Connection")</f>
        <v>0</v>
      </c>
      <c r="M818" s="32">
        <f>SUMIFS('Capex forecast'!L$7:L$210,'Capex forecast'!$T$7:$T$210,'Allocation of site-spec costs'!$B818,'Capex forecast'!$S$7:$S$210,'Allocation of site-spec costs'!$D818,'Capex forecast'!$Q$7:$Q$210,"Customer Connection")</f>
        <v>0</v>
      </c>
      <c r="N818" s="32">
        <f>SUMIFS('Capex forecast'!M$7:M$210,'Capex forecast'!$T$7:$T$210,'Allocation of site-spec costs'!$B818,'Capex forecast'!$S$7:$S$210,'Allocation of site-spec costs'!$D818,'Capex forecast'!$Q$7:$Q$210,"Customer Connection")</f>
        <v>0</v>
      </c>
      <c r="O818" s="32">
        <f>SUMIFS('Capex forecast'!N$7:N$210,'Capex forecast'!$T$7:$T$210,'Allocation of site-spec costs'!$B818,'Capex forecast'!$S$7:$S$210,'Allocation of site-spec costs'!$D818,'Capex forecast'!$Q$7:$Q$210,"Customer Connection")</f>
        <v>0</v>
      </c>
      <c r="Q818" s="6" t="s">
        <v>562</v>
      </c>
      <c r="R818" s="6" t="str">
        <f>INDEX('Raw demand forecast'!$M$7:$M$5830,MATCH($Q818,'Raw demand forecast'!$B$7:$B$5830,0))</f>
        <v>Yes</v>
      </c>
      <c r="S818" s="6" t="str">
        <f>IF(COUNTIF($Q$93:Q818,$B818) = 1, "LV", IF(COUNTIF($Q$93:Q818,$B818) = 2, "HV", "ST"))</f>
        <v>ST</v>
      </c>
      <c r="T818" s="6" t="str">
        <f>INDEX('Demand forecast and growth rate'!$E$7:$E$273,MATCH($Q818,'Demand forecast and growth rate'!$B$7:$B$273,0))</f>
        <v>Steady/falling</v>
      </c>
      <c r="U818" s="32">
        <f>SUMIFS('Capex forecast'!E$7:E$210,'Capex forecast'!$T$7:$T$210,$Q818,'Capex forecast'!$S$7:$S$210,$S818,'Capex forecast'!$Q$7:$Q$210,"Augex")</f>
        <v>0</v>
      </c>
      <c r="V818" s="32">
        <f>SUMIFS('Capex forecast'!F$7:F$210,'Capex forecast'!$T$7:$T$210,$Q818,'Capex forecast'!$S$7:$S$210,$S818,'Capex forecast'!$Q$7:$Q$210,"Augex")</f>
        <v>0</v>
      </c>
      <c r="W818" s="32">
        <f>SUMIFS('Capex forecast'!G$7:G$210,'Capex forecast'!$T$7:$T$210,$Q818,'Capex forecast'!$S$7:$S$210,$S818,'Capex forecast'!$Q$7:$Q$210,"Augex")</f>
        <v>0</v>
      </c>
      <c r="X818" s="32">
        <f>SUMIFS('Capex forecast'!H$7:H$210,'Capex forecast'!$T$7:$T$210,$Q818,'Capex forecast'!$S$7:$S$210,$S818,'Capex forecast'!$Q$7:$Q$210,"Augex")</f>
        <v>0</v>
      </c>
      <c r="Y818" s="32">
        <f>SUMIFS('Capex forecast'!I$7:I$210,'Capex forecast'!$T$7:$T$210,$Q818,'Capex forecast'!$S$7:$S$210,$S818,'Capex forecast'!$Q$7:$Q$210,"Augex")</f>
        <v>0</v>
      </c>
      <c r="Z818" s="32">
        <f>SUMIFS('Capex forecast'!J$7:J$210,'Capex forecast'!$T$7:$T$210,$Q818,'Capex forecast'!$S$7:$S$210,$S818,'Capex forecast'!$Q$7:$Q$210,"Augex")</f>
        <v>0</v>
      </c>
      <c r="AA818" s="32">
        <f>SUMIFS('Capex forecast'!K$7:K$210,'Capex forecast'!$T$7:$T$210,$Q818,'Capex forecast'!$S$7:$S$210,$S818,'Capex forecast'!$Q$7:$Q$210,"Augex")</f>
        <v>0</v>
      </c>
      <c r="AB818" s="32">
        <f>SUMIFS('Capex forecast'!L$7:L$210,'Capex forecast'!$T$7:$T$210,$Q818,'Capex forecast'!$S$7:$S$210,$S818,'Capex forecast'!$Q$7:$Q$210,"Augex")</f>
        <v>0</v>
      </c>
      <c r="AC818" s="32">
        <f>SUMIFS('Capex forecast'!M$7:M$210,'Capex forecast'!$T$7:$T$210,$Q818,'Capex forecast'!$S$7:$S$210,$S818,'Capex forecast'!$Q$7:$Q$210,"Augex")</f>
        <v>0</v>
      </c>
      <c r="AD818" s="32">
        <f>SUMIFS('Capex forecast'!N$7:N$210,'Capex forecast'!$T$7:$T$210,$Q818,'Capex forecast'!$S$7:$S$210,$S818,'Capex forecast'!$Q$7:$Q$210,"Augex")</f>
        <v>0</v>
      </c>
      <c r="AF818" s="6" t="s">
        <v>562</v>
      </c>
      <c r="AG818" s="6" t="str">
        <f>INDEX('Raw demand forecast'!$M$7:$M$5830,MATCH($Q818,'Raw demand forecast'!$B$7:$B$5830,0))</f>
        <v>Yes</v>
      </c>
      <c r="AH818" s="6" t="str">
        <f>IF(COUNTIF($AF$93:AF818,$B818) = 1, "LV", IF(COUNTIF($AF$93:AF818,$B818) = 2, "HV", "ST"))</f>
        <v>ST</v>
      </c>
      <c r="AI818" s="6" t="str">
        <f>INDEX('Demand forecast and growth rate'!$E$7:$E$273,MATCH($Q818,'Demand forecast and growth rate'!$B$7:$B$273,0))</f>
        <v>Steady/falling</v>
      </c>
      <c r="AJ818" s="53">
        <f>SUMIFS('Capex forecast'!E$7:E$210,'Capex forecast'!$T$7:$T$210,$AF818,'Capex forecast'!$S$7:$S$210,$AH818,'Capex forecast'!$Q$7:$Q$210,"Repex")</f>
        <v>0</v>
      </c>
      <c r="AK818" s="53">
        <f>SUMIFS('Capex forecast'!F$7:F$210,'Capex forecast'!$T$7:$T$210,$AF818,'Capex forecast'!$S$7:$S$210,$AH818,'Capex forecast'!$Q$7:$Q$210,"Repex")</f>
        <v>0</v>
      </c>
      <c r="AL818" s="53">
        <f>SUMIFS('Capex forecast'!G$7:G$210,'Capex forecast'!$T$7:$T$210,$AF818,'Capex forecast'!$S$7:$S$210,$AH818,'Capex forecast'!$Q$7:$Q$210,"Repex")</f>
        <v>0</v>
      </c>
      <c r="AM818" s="53">
        <f>SUMIFS('Capex forecast'!H$7:H$210,'Capex forecast'!$T$7:$T$210,$AF818,'Capex forecast'!$S$7:$S$210,$AH818,'Capex forecast'!$Q$7:$Q$210,"Repex")</f>
        <v>0</v>
      </c>
      <c r="AN818" s="53">
        <f>SUMIFS('Capex forecast'!I$7:I$210,'Capex forecast'!$T$7:$T$210,$AF818,'Capex forecast'!$S$7:$S$210,$AH818,'Capex forecast'!$Q$7:$Q$210,"Repex")</f>
        <v>0</v>
      </c>
      <c r="AO818" s="53">
        <f>SUMIFS('Capex forecast'!J$7:J$210,'Capex forecast'!$T$7:$T$210,$AF818,'Capex forecast'!$S$7:$S$210,$AH818,'Capex forecast'!$Q$7:$Q$210,"Repex")</f>
        <v>0</v>
      </c>
      <c r="AP818" s="53">
        <f>SUMIFS('Capex forecast'!K$7:K$210,'Capex forecast'!$T$7:$T$210,$AF818,'Capex forecast'!$S$7:$S$210,$AH818,'Capex forecast'!$Q$7:$Q$210,"Repex")</f>
        <v>0</v>
      </c>
      <c r="AQ818" s="53">
        <f>SUMIFS('Capex forecast'!L$7:L$210,'Capex forecast'!$T$7:$T$210,$AF818,'Capex forecast'!$S$7:$S$210,$AH818,'Capex forecast'!$Q$7:$Q$210,"Repex")</f>
        <v>0</v>
      </c>
      <c r="AR818" s="53">
        <f>SUMIFS('Capex forecast'!M$7:M$210,'Capex forecast'!$T$7:$T$210,$AF818,'Capex forecast'!$S$7:$S$210,$AH818,'Capex forecast'!$Q$7:$Q$210,"Repex")</f>
        <v>0</v>
      </c>
      <c r="AS818" s="53">
        <f>SUMIFS('Capex forecast'!N$7:N$210,'Capex forecast'!$T$7:$T$210,$AF818,'Capex forecast'!$S$7:$S$210,$AH818,'Capex forecast'!$Q$7:$Q$210,"Repex")</f>
        <v>0</v>
      </c>
    </row>
    <row r="819" spans="2:45" ht="15">
      <c r="B819" s="6" t="s">
        <v>20</v>
      </c>
      <c r="C819" s="6" t="str">
        <f>INDEX('Raw demand forecast'!$M$7:$M$5830,MATCH($B819,'Raw demand forecast'!$B$7:$B$5830,0))</f>
        <v>No</v>
      </c>
      <c r="D819" s="6" t="str">
        <f>IF(COUNTIF($B$93:B819,$B819) = 1, "LV", IF(COUNTIF($B$93:B819,$B819) = 2, "HV", "ST"))</f>
        <v>ST</v>
      </c>
      <c r="E819" s="6" t="str">
        <f>INDEX('Demand forecast and growth rate'!$E$7:$E$273,MATCH($B819,'Demand forecast and growth rate'!$B$7:$B$273,0))</f>
        <v>Steady/falling</v>
      </c>
      <c r="F819" s="32">
        <f>SUMIFS('Capex forecast'!E$7:E$210,'Capex forecast'!$T$7:$T$210,'Allocation of site-spec costs'!$B819,'Capex forecast'!$S$7:$S$210,'Allocation of site-spec costs'!$D819,'Capex forecast'!$Q$7:$Q$210,"Customer Connection")</f>
        <v>0</v>
      </c>
      <c r="G819" s="32">
        <f>SUMIFS('Capex forecast'!F$7:F$210,'Capex forecast'!$T$7:$T$210,'Allocation of site-spec costs'!$B819,'Capex forecast'!$S$7:$S$210,'Allocation of site-spec costs'!$D819,'Capex forecast'!$Q$7:$Q$210,"Customer Connection")</f>
        <v>0</v>
      </c>
      <c r="H819" s="32">
        <f>SUMIFS('Capex forecast'!G$7:G$210,'Capex forecast'!$T$7:$T$210,'Allocation of site-spec costs'!$B819,'Capex forecast'!$S$7:$S$210,'Allocation of site-spec costs'!$D819,'Capex forecast'!$Q$7:$Q$210,"Customer Connection")</f>
        <v>0</v>
      </c>
      <c r="I819" s="32">
        <f>SUMIFS('Capex forecast'!H$7:H$210,'Capex forecast'!$T$7:$T$210,'Allocation of site-spec costs'!$B819,'Capex forecast'!$S$7:$S$210,'Allocation of site-spec costs'!$D819,'Capex forecast'!$Q$7:$Q$210,"Customer Connection")</f>
        <v>0</v>
      </c>
      <c r="J819" s="32">
        <f>SUMIFS('Capex forecast'!I$7:I$210,'Capex forecast'!$T$7:$T$210,'Allocation of site-spec costs'!$B819,'Capex forecast'!$S$7:$S$210,'Allocation of site-spec costs'!$D819,'Capex forecast'!$Q$7:$Q$210,"Customer Connection")</f>
        <v>0</v>
      </c>
      <c r="K819" s="32">
        <f>SUMIFS('Capex forecast'!J$7:J$210,'Capex forecast'!$T$7:$T$210,'Allocation of site-spec costs'!$B819,'Capex forecast'!$S$7:$S$210,'Allocation of site-spec costs'!$D819,'Capex forecast'!$Q$7:$Q$210,"Customer Connection")</f>
        <v>0</v>
      </c>
      <c r="L819" s="32">
        <f>SUMIFS('Capex forecast'!K$7:K$210,'Capex forecast'!$T$7:$T$210,'Allocation of site-spec costs'!$B819,'Capex forecast'!$S$7:$S$210,'Allocation of site-spec costs'!$D819,'Capex forecast'!$Q$7:$Q$210,"Customer Connection")</f>
        <v>0</v>
      </c>
      <c r="M819" s="32">
        <f>SUMIFS('Capex forecast'!L$7:L$210,'Capex forecast'!$T$7:$T$210,'Allocation of site-spec costs'!$B819,'Capex forecast'!$S$7:$S$210,'Allocation of site-spec costs'!$D819,'Capex forecast'!$Q$7:$Q$210,"Customer Connection")</f>
        <v>0</v>
      </c>
      <c r="N819" s="32">
        <f>SUMIFS('Capex forecast'!M$7:M$210,'Capex forecast'!$T$7:$T$210,'Allocation of site-spec costs'!$B819,'Capex forecast'!$S$7:$S$210,'Allocation of site-spec costs'!$D819,'Capex forecast'!$Q$7:$Q$210,"Customer Connection")</f>
        <v>0</v>
      </c>
      <c r="O819" s="32">
        <f>SUMIFS('Capex forecast'!N$7:N$210,'Capex forecast'!$T$7:$T$210,'Allocation of site-spec costs'!$B819,'Capex forecast'!$S$7:$S$210,'Allocation of site-spec costs'!$D819,'Capex forecast'!$Q$7:$Q$210,"Customer Connection")</f>
        <v>0</v>
      </c>
      <c r="Q819" s="6" t="s">
        <v>20</v>
      </c>
      <c r="R819" s="6" t="str">
        <f>INDEX('Raw demand forecast'!$M$7:$M$5830,MATCH($Q819,'Raw demand forecast'!$B$7:$B$5830,0))</f>
        <v>No</v>
      </c>
      <c r="S819" s="6" t="str">
        <f>IF(COUNTIF($Q$93:Q819,$B819) = 1, "LV", IF(COUNTIF($Q$93:Q819,$B819) = 2, "HV", "ST"))</f>
        <v>ST</v>
      </c>
      <c r="T819" s="6" t="str">
        <f>INDEX('Demand forecast and growth rate'!$E$7:$E$273,MATCH($Q819,'Demand forecast and growth rate'!$B$7:$B$273,0))</f>
        <v>Steady/falling</v>
      </c>
      <c r="U819" s="32">
        <f>SUMIFS('Capex forecast'!E$7:E$210,'Capex forecast'!$T$7:$T$210,$Q819,'Capex forecast'!$S$7:$S$210,$S819,'Capex forecast'!$Q$7:$Q$210,"Augex")</f>
        <v>0</v>
      </c>
      <c r="V819" s="32">
        <f>SUMIFS('Capex forecast'!F$7:F$210,'Capex forecast'!$T$7:$T$210,$Q819,'Capex forecast'!$S$7:$S$210,$S819,'Capex forecast'!$Q$7:$Q$210,"Augex")</f>
        <v>0</v>
      </c>
      <c r="W819" s="32">
        <f>SUMIFS('Capex forecast'!G$7:G$210,'Capex forecast'!$T$7:$T$210,$Q819,'Capex forecast'!$S$7:$S$210,$S819,'Capex forecast'!$Q$7:$Q$210,"Augex")</f>
        <v>0</v>
      </c>
      <c r="X819" s="32">
        <f>SUMIFS('Capex forecast'!H$7:H$210,'Capex forecast'!$T$7:$T$210,$Q819,'Capex forecast'!$S$7:$S$210,$S819,'Capex forecast'!$Q$7:$Q$210,"Augex")</f>
        <v>0</v>
      </c>
      <c r="Y819" s="32">
        <f>SUMIFS('Capex forecast'!I$7:I$210,'Capex forecast'!$T$7:$T$210,$Q819,'Capex forecast'!$S$7:$S$210,$S819,'Capex forecast'!$Q$7:$Q$210,"Augex")</f>
        <v>0</v>
      </c>
      <c r="Z819" s="32">
        <f>SUMIFS('Capex forecast'!J$7:J$210,'Capex forecast'!$T$7:$T$210,$Q819,'Capex forecast'!$S$7:$S$210,$S819,'Capex forecast'!$Q$7:$Q$210,"Augex")</f>
        <v>0</v>
      </c>
      <c r="AA819" s="32">
        <f>SUMIFS('Capex forecast'!K$7:K$210,'Capex forecast'!$T$7:$T$210,$Q819,'Capex forecast'!$S$7:$S$210,$S819,'Capex forecast'!$Q$7:$Q$210,"Augex")</f>
        <v>0</v>
      </c>
      <c r="AB819" s="32">
        <f>SUMIFS('Capex forecast'!L$7:L$210,'Capex forecast'!$T$7:$T$210,$Q819,'Capex forecast'!$S$7:$S$210,$S819,'Capex forecast'!$Q$7:$Q$210,"Augex")</f>
        <v>0</v>
      </c>
      <c r="AC819" s="32">
        <f>SUMIFS('Capex forecast'!M$7:M$210,'Capex forecast'!$T$7:$T$210,$Q819,'Capex forecast'!$S$7:$S$210,$S819,'Capex forecast'!$Q$7:$Q$210,"Augex")</f>
        <v>0</v>
      </c>
      <c r="AD819" s="32">
        <f>SUMIFS('Capex forecast'!N$7:N$210,'Capex forecast'!$T$7:$T$210,$Q819,'Capex forecast'!$S$7:$S$210,$S819,'Capex forecast'!$Q$7:$Q$210,"Augex")</f>
        <v>0</v>
      </c>
      <c r="AF819" s="6" t="s">
        <v>20</v>
      </c>
      <c r="AG819" s="6" t="str">
        <f>INDEX('Raw demand forecast'!$M$7:$M$5830,MATCH($Q819,'Raw demand forecast'!$B$7:$B$5830,0))</f>
        <v>No</v>
      </c>
      <c r="AH819" s="6" t="str">
        <f>IF(COUNTIF($AF$93:AF819,$B819) = 1, "LV", IF(COUNTIF($AF$93:AF819,$B819) = 2, "HV", "ST"))</f>
        <v>ST</v>
      </c>
      <c r="AI819" s="6" t="str">
        <f>INDEX('Demand forecast and growth rate'!$E$7:$E$273,MATCH($Q819,'Demand forecast and growth rate'!$B$7:$B$273,0))</f>
        <v>Steady/falling</v>
      </c>
      <c r="AJ819" s="53">
        <f>SUMIFS('Capex forecast'!E$7:E$210,'Capex forecast'!$T$7:$T$210,$AF819,'Capex forecast'!$S$7:$S$210,$AH819,'Capex forecast'!$Q$7:$Q$210,"Repex")</f>
        <v>0</v>
      </c>
      <c r="AK819" s="53">
        <f>SUMIFS('Capex forecast'!F$7:F$210,'Capex forecast'!$T$7:$T$210,$AF819,'Capex forecast'!$S$7:$S$210,$AH819,'Capex forecast'!$Q$7:$Q$210,"Repex")</f>
        <v>0</v>
      </c>
      <c r="AL819" s="53">
        <f>SUMIFS('Capex forecast'!G$7:G$210,'Capex forecast'!$T$7:$T$210,$AF819,'Capex forecast'!$S$7:$S$210,$AH819,'Capex forecast'!$Q$7:$Q$210,"Repex")</f>
        <v>0</v>
      </c>
      <c r="AM819" s="53">
        <f>SUMIFS('Capex forecast'!H$7:H$210,'Capex forecast'!$T$7:$T$210,$AF819,'Capex forecast'!$S$7:$S$210,$AH819,'Capex forecast'!$Q$7:$Q$210,"Repex")</f>
        <v>0</v>
      </c>
      <c r="AN819" s="53">
        <f>SUMIFS('Capex forecast'!I$7:I$210,'Capex forecast'!$T$7:$T$210,$AF819,'Capex forecast'!$S$7:$S$210,$AH819,'Capex forecast'!$Q$7:$Q$210,"Repex")</f>
        <v>0</v>
      </c>
      <c r="AO819" s="53">
        <f>SUMIFS('Capex forecast'!J$7:J$210,'Capex forecast'!$T$7:$T$210,$AF819,'Capex forecast'!$S$7:$S$210,$AH819,'Capex forecast'!$Q$7:$Q$210,"Repex")</f>
        <v>0</v>
      </c>
      <c r="AP819" s="53">
        <f>SUMIFS('Capex forecast'!K$7:K$210,'Capex forecast'!$T$7:$T$210,$AF819,'Capex forecast'!$S$7:$S$210,$AH819,'Capex forecast'!$Q$7:$Q$210,"Repex")</f>
        <v>0</v>
      </c>
      <c r="AQ819" s="53">
        <f>SUMIFS('Capex forecast'!L$7:L$210,'Capex forecast'!$T$7:$T$210,$AF819,'Capex forecast'!$S$7:$S$210,$AH819,'Capex forecast'!$Q$7:$Q$210,"Repex")</f>
        <v>0</v>
      </c>
      <c r="AR819" s="53">
        <f>SUMIFS('Capex forecast'!M$7:M$210,'Capex forecast'!$T$7:$T$210,$AF819,'Capex forecast'!$S$7:$S$210,$AH819,'Capex forecast'!$Q$7:$Q$210,"Repex")</f>
        <v>0</v>
      </c>
      <c r="AS819" s="53">
        <f>SUMIFS('Capex forecast'!N$7:N$210,'Capex forecast'!$T$7:$T$210,$AF819,'Capex forecast'!$S$7:$S$210,$AH819,'Capex forecast'!$Q$7:$Q$210,"Repex")</f>
        <v>0</v>
      </c>
    </row>
    <row r="820" spans="2:45" ht="15">
      <c r="B820" s="6" t="s">
        <v>24</v>
      </c>
      <c r="C820" s="6" t="str">
        <f>INDEX('Raw demand forecast'!$M$7:$M$5830,MATCH($B820,'Raw demand forecast'!$B$7:$B$5830,0))</f>
        <v>No</v>
      </c>
      <c r="D820" s="6" t="str">
        <f>IF(COUNTIF($B$93:B820,$B820) = 1, "LV", IF(COUNTIF($B$93:B820,$B820) = 2, "HV", "ST"))</f>
        <v>ST</v>
      </c>
      <c r="E820" s="6" t="str">
        <f>INDEX('Demand forecast and growth rate'!$E$7:$E$273,MATCH($B820,'Demand forecast and growth rate'!$B$7:$B$273,0))</f>
        <v>Steady/falling</v>
      </c>
      <c r="F820" s="32">
        <f>SUMIFS('Capex forecast'!E$7:E$210,'Capex forecast'!$T$7:$T$210,'Allocation of site-spec costs'!$B820,'Capex forecast'!$S$7:$S$210,'Allocation of site-spec costs'!$D820,'Capex forecast'!$Q$7:$Q$210,"Customer Connection")</f>
        <v>0</v>
      </c>
      <c r="G820" s="32">
        <f>SUMIFS('Capex forecast'!F$7:F$210,'Capex forecast'!$T$7:$T$210,'Allocation of site-spec costs'!$B820,'Capex forecast'!$S$7:$S$210,'Allocation of site-spec costs'!$D820,'Capex forecast'!$Q$7:$Q$210,"Customer Connection")</f>
        <v>0</v>
      </c>
      <c r="H820" s="32">
        <f>SUMIFS('Capex forecast'!G$7:G$210,'Capex forecast'!$T$7:$T$210,'Allocation of site-spec costs'!$B820,'Capex forecast'!$S$7:$S$210,'Allocation of site-spec costs'!$D820,'Capex forecast'!$Q$7:$Q$210,"Customer Connection")</f>
        <v>0</v>
      </c>
      <c r="I820" s="32">
        <f>SUMIFS('Capex forecast'!H$7:H$210,'Capex forecast'!$T$7:$T$210,'Allocation of site-spec costs'!$B820,'Capex forecast'!$S$7:$S$210,'Allocation of site-spec costs'!$D820,'Capex forecast'!$Q$7:$Q$210,"Customer Connection")</f>
        <v>0</v>
      </c>
      <c r="J820" s="32">
        <f>SUMIFS('Capex forecast'!I$7:I$210,'Capex forecast'!$T$7:$T$210,'Allocation of site-spec costs'!$B820,'Capex forecast'!$S$7:$S$210,'Allocation of site-spec costs'!$D820,'Capex forecast'!$Q$7:$Q$210,"Customer Connection")</f>
        <v>0</v>
      </c>
      <c r="K820" s="32">
        <f>SUMIFS('Capex forecast'!J$7:J$210,'Capex forecast'!$T$7:$T$210,'Allocation of site-spec costs'!$B820,'Capex forecast'!$S$7:$S$210,'Allocation of site-spec costs'!$D820,'Capex forecast'!$Q$7:$Q$210,"Customer Connection")</f>
        <v>0</v>
      </c>
      <c r="L820" s="32">
        <f>SUMIFS('Capex forecast'!K$7:K$210,'Capex forecast'!$T$7:$T$210,'Allocation of site-spec costs'!$B820,'Capex forecast'!$S$7:$S$210,'Allocation of site-spec costs'!$D820,'Capex forecast'!$Q$7:$Q$210,"Customer Connection")</f>
        <v>0</v>
      </c>
      <c r="M820" s="32">
        <f>SUMIFS('Capex forecast'!L$7:L$210,'Capex forecast'!$T$7:$T$210,'Allocation of site-spec costs'!$B820,'Capex forecast'!$S$7:$S$210,'Allocation of site-spec costs'!$D820,'Capex forecast'!$Q$7:$Q$210,"Customer Connection")</f>
        <v>0</v>
      </c>
      <c r="N820" s="32">
        <f>SUMIFS('Capex forecast'!M$7:M$210,'Capex forecast'!$T$7:$T$210,'Allocation of site-spec costs'!$B820,'Capex forecast'!$S$7:$S$210,'Allocation of site-spec costs'!$D820,'Capex forecast'!$Q$7:$Q$210,"Customer Connection")</f>
        <v>0</v>
      </c>
      <c r="O820" s="32">
        <f>SUMIFS('Capex forecast'!N$7:N$210,'Capex forecast'!$T$7:$T$210,'Allocation of site-spec costs'!$B820,'Capex forecast'!$S$7:$S$210,'Allocation of site-spec costs'!$D820,'Capex forecast'!$Q$7:$Q$210,"Customer Connection")</f>
        <v>0</v>
      </c>
      <c r="Q820" s="6" t="s">
        <v>24</v>
      </c>
      <c r="R820" s="6" t="str">
        <f>INDEX('Raw demand forecast'!$M$7:$M$5830,MATCH($Q820,'Raw demand forecast'!$B$7:$B$5830,0))</f>
        <v>No</v>
      </c>
      <c r="S820" s="6" t="str">
        <f>IF(COUNTIF($Q$93:Q820,$B820) = 1, "LV", IF(COUNTIF($Q$93:Q820,$B820) = 2, "HV", "ST"))</f>
        <v>ST</v>
      </c>
      <c r="T820" s="6" t="str">
        <f>INDEX('Demand forecast and growth rate'!$E$7:$E$273,MATCH($Q820,'Demand forecast and growth rate'!$B$7:$B$273,0))</f>
        <v>Steady/falling</v>
      </c>
      <c r="U820" s="32">
        <f>SUMIFS('Capex forecast'!E$7:E$210,'Capex forecast'!$T$7:$T$210,$Q820,'Capex forecast'!$S$7:$S$210,$S820,'Capex forecast'!$Q$7:$Q$210,"Augex")</f>
        <v>0</v>
      </c>
      <c r="V820" s="32">
        <f>SUMIFS('Capex forecast'!F$7:F$210,'Capex forecast'!$T$7:$T$210,$Q820,'Capex forecast'!$S$7:$S$210,$S820,'Capex forecast'!$Q$7:$Q$210,"Augex")</f>
        <v>0</v>
      </c>
      <c r="W820" s="32">
        <f>SUMIFS('Capex forecast'!G$7:G$210,'Capex forecast'!$T$7:$T$210,$Q820,'Capex forecast'!$S$7:$S$210,$S820,'Capex forecast'!$Q$7:$Q$210,"Augex")</f>
        <v>0</v>
      </c>
      <c r="X820" s="32">
        <f>SUMIFS('Capex forecast'!H$7:H$210,'Capex forecast'!$T$7:$T$210,$Q820,'Capex forecast'!$S$7:$S$210,$S820,'Capex forecast'!$Q$7:$Q$210,"Augex")</f>
        <v>0</v>
      </c>
      <c r="Y820" s="32">
        <f>SUMIFS('Capex forecast'!I$7:I$210,'Capex forecast'!$T$7:$T$210,$Q820,'Capex forecast'!$S$7:$S$210,$S820,'Capex forecast'!$Q$7:$Q$210,"Augex")</f>
        <v>0</v>
      </c>
      <c r="Z820" s="32">
        <f>SUMIFS('Capex forecast'!J$7:J$210,'Capex forecast'!$T$7:$T$210,$Q820,'Capex forecast'!$S$7:$S$210,$S820,'Capex forecast'!$Q$7:$Q$210,"Augex")</f>
        <v>0</v>
      </c>
      <c r="AA820" s="32">
        <f>SUMIFS('Capex forecast'!K$7:K$210,'Capex forecast'!$T$7:$T$210,$Q820,'Capex forecast'!$S$7:$S$210,$S820,'Capex forecast'!$Q$7:$Q$210,"Augex")</f>
        <v>0</v>
      </c>
      <c r="AB820" s="32">
        <f>SUMIFS('Capex forecast'!L$7:L$210,'Capex forecast'!$T$7:$T$210,$Q820,'Capex forecast'!$S$7:$S$210,$S820,'Capex forecast'!$Q$7:$Q$210,"Augex")</f>
        <v>0</v>
      </c>
      <c r="AC820" s="32">
        <f>SUMIFS('Capex forecast'!M$7:M$210,'Capex forecast'!$T$7:$T$210,$Q820,'Capex forecast'!$S$7:$S$210,$S820,'Capex forecast'!$Q$7:$Q$210,"Augex")</f>
        <v>0</v>
      </c>
      <c r="AD820" s="32">
        <f>SUMIFS('Capex forecast'!N$7:N$210,'Capex forecast'!$T$7:$T$210,$Q820,'Capex forecast'!$S$7:$S$210,$S820,'Capex forecast'!$Q$7:$Q$210,"Augex")</f>
        <v>0</v>
      </c>
      <c r="AF820" s="6" t="s">
        <v>24</v>
      </c>
      <c r="AG820" s="6" t="str">
        <f>INDEX('Raw demand forecast'!$M$7:$M$5830,MATCH($Q820,'Raw demand forecast'!$B$7:$B$5830,0))</f>
        <v>No</v>
      </c>
      <c r="AH820" s="6" t="str">
        <f>IF(COUNTIF($AF$93:AF820,$B820) = 1, "LV", IF(COUNTIF($AF$93:AF820,$B820) = 2, "HV", "ST"))</f>
        <v>ST</v>
      </c>
      <c r="AI820" s="6" t="str">
        <f>INDEX('Demand forecast and growth rate'!$E$7:$E$273,MATCH($Q820,'Demand forecast and growth rate'!$B$7:$B$273,0))</f>
        <v>Steady/falling</v>
      </c>
      <c r="AJ820" s="53">
        <f>SUMIFS('Capex forecast'!E$7:E$210,'Capex forecast'!$T$7:$T$210,$AF820,'Capex forecast'!$S$7:$S$210,$AH820,'Capex forecast'!$Q$7:$Q$210,"Repex")</f>
        <v>0</v>
      </c>
      <c r="AK820" s="53">
        <f>SUMIFS('Capex forecast'!F$7:F$210,'Capex forecast'!$T$7:$T$210,$AF820,'Capex forecast'!$S$7:$S$210,$AH820,'Capex forecast'!$Q$7:$Q$210,"Repex")</f>
        <v>0</v>
      </c>
      <c r="AL820" s="53">
        <f>SUMIFS('Capex forecast'!G$7:G$210,'Capex forecast'!$T$7:$T$210,$AF820,'Capex forecast'!$S$7:$S$210,$AH820,'Capex forecast'!$Q$7:$Q$210,"Repex")</f>
        <v>0</v>
      </c>
      <c r="AM820" s="53">
        <f>SUMIFS('Capex forecast'!H$7:H$210,'Capex forecast'!$T$7:$T$210,$AF820,'Capex forecast'!$S$7:$S$210,$AH820,'Capex forecast'!$Q$7:$Q$210,"Repex")</f>
        <v>0</v>
      </c>
      <c r="AN820" s="53">
        <f>SUMIFS('Capex forecast'!I$7:I$210,'Capex forecast'!$T$7:$T$210,$AF820,'Capex forecast'!$S$7:$S$210,$AH820,'Capex forecast'!$Q$7:$Q$210,"Repex")</f>
        <v>0</v>
      </c>
      <c r="AO820" s="53">
        <f>SUMIFS('Capex forecast'!J$7:J$210,'Capex forecast'!$T$7:$T$210,$AF820,'Capex forecast'!$S$7:$S$210,$AH820,'Capex forecast'!$Q$7:$Q$210,"Repex")</f>
        <v>0</v>
      </c>
      <c r="AP820" s="53">
        <f>SUMIFS('Capex forecast'!K$7:K$210,'Capex forecast'!$T$7:$T$210,$AF820,'Capex forecast'!$S$7:$S$210,$AH820,'Capex forecast'!$Q$7:$Q$210,"Repex")</f>
        <v>0</v>
      </c>
      <c r="AQ820" s="53">
        <f>SUMIFS('Capex forecast'!L$7:L$210,'Capex forecast'!$T$7:$T$210,$AF820,'Capex forecast'!$S$7:$S$210,$AH820,'Capex forecast'!$Q$7:$Q$210,"Repex")</f>
        <v>0</v>
      </c>
      <c r="AR820" s="53">
        <f>SUMIFS('Capex forecast'!M$7:M$210,'Capex forecast'!$T$7:$T$210,$AF820,'Capex forecast'!$S$7:$S$210,$AH820,'Capex forecast'!$Q$7:$Q$210,"Repex")</f>
        <v>0</v>
      </c>
      <c r="AS820" s="53">
        <f>SUMIFS('Capex forecast'!N$7:N$210,'Capex forecast'!$T$7:$T$210,$AF820,'Capex forecast'!$S$7:$S$210,$AH820,'Capex forecast'!$Q$7:$Q$210,"Repex")</f>
        <v>0</v>
      </c>
    </row>
    <row r="821" spans="2:45" ht="15">
      <c r="B821" s="6" t="s">
        <v>25</v>
      </c>
      <c r="C821" s="6" t="str">
        <f>INDEX('Raw demand forecast'!$M$7:$M$5830,MATCH($B821,'Raw demand forecast'!$B$7:$B$5830,0))</f>
        <v>No</v>
      </c>
      <c r="D821" s="6" t="str">
        <f>IF(COUNTIF($B$93:B821,$B821) = 1, "LV", IF(COUNTIF($B$93:B821,$B821) = 2, "HV", "ST"))</f>
        <v>ST</v>
      </c>
      <c r="E821" s="6" t="str">
        <f>INDEX('Demand forecast and growth rate'!$E$7:$E$273,MATCH($B821,'Demand forecast and growth rate'!$B$7:$B$273,0))</f>
        <v>High growth</v>
      </c>
      <c r="F821" s="32">
        <f>SUMIFS('Capex forecast'!E$7:E$210,'Capex forecast'!$T$7:$T$210,'Allocation of site-spec costs'!$B821,'Capex forecast'!$S$7:$S$210,'Allocation of site-spec costs'!$D821,'Capex forecast'!$Q$7:$Q$210,"Customer Connection")</f>
        <v>0</v>
      </c>
      <c r="G821" s="32">
        <f>SUMIFS('Capex forecast'!F$7:F$210,'Capex forecast'!$T$7:$T$210,'Allocation of site-spec costs'!$B821,'Capex forecast'!$S$7:$S$210,'Allocation of site-spec costs'!$D821,'Capex forecast'!$Q$7:$Q$210,"Customer Connection")</f>
        <v>0</v>
      </c>
      <c r="H821" s="32">
        <f>SUMIFS('Capex forecast'!G$7:G$210,'Capex forecast'!$T$7:$T$210,'Allocation of site-spec costs'!$B821,'Capex forecast'!$S$7:$S$210,'Allocation of site-spec costs'!$D821,'Capex forecast'!$Q$7:$Q$210,"Customer Connection")</f>
        <v>0</v>
      </c>
      <c r="I821" s="32">
        <f>SUMIFS('Capex forecast'!H$7:H$210,'Capex forecast'!$T$7:$T$210,'Allocation of site-spec costs'!$B821,'Capex forecast'!$S$7:$S$210,'Allocation of site-spec costs'!$D821,'Capex forecast'!$Q$7:$Q$210,"Customer Connection")</f>
        <v>0</v>
      </c>
      <c r="J821" s="32">
        <f>SUMIFS('Capex forecast'!I$7:I$210,'Capex forecast'!$T$7:$T$210,'Allocation of site-spec costs'!$B821,'Capex forecast'!$S$7:$S$210,'Allocation of site-spec costs'!$D821,'Capex forecast'!$Q$7:$Q$210,"Customer Connection")</f>
        <v>0</v>
      </c>
      <c r="K821" s="32">
        <f>SUMIFS('Capex forecast'!J$7:J$210,'Capex forecast'!$T$7:$T$210,'Allocation of site-spec costs'!$B821,'Capex forecast'!$S$7:$S$210,'Allocation of site-spec costs'!$D821,'Capex forecast'!$Q$7:$Q$210,"Customer Connection")</f>
        <v>0</v>
      </c>
      <c r="L821" s="32">
        <f>SUMIFS('Capex forecast'!K$7:K$210,'Capex forecast'!$T$7:$T$210,'Allocation of site-spec costs'!$B821,'Capex forecast'!$S$7:$S$210,'Allocation of site-spec costs'!$D821,'Capex forecast'!$Q$7:$Q$210,"Customer Connection")</f>
        <v>0</v>
      </c>
      <c r="M821" s="32">
        <f>SUMIFS('Capex forecast'!L$7:L$210,'Capex forecast'!$T$7:$T$210,'Allocation of site-spec costs'!$B821,'Capex forecast'!$S$7:$S$210,'Allocation of site-spec costs'!$D821,'Capex forecast'!$Q$7:$Q$210,"Customer Connection")</f>
        <v>0</v>
      </c>
      <c r="N821" s="32">
        <f>SUMIFS('Capex forecast'!M$7:M$210,'Capex forecast'!$T$7:$T$210,'Allocation of site-spec costs'!$B821,'Capex forecast'!$S$7:$S$210,'Allocation of site-spec costs'!$D821,'Capex forecast'!$Q$7:$Q$210,"Customer Connection")</f>
        <v>0</v>
      </c>
      <c r="O821" s="32">
        <f>SUMIFS('Capex forecast'!N$7:N$210,'Capex forecast'!$T$7:$T$210,'Allocation of site-spec costs'!$B821,'Capex forecast'!$S$7:$S$210,'Allocation of site-spec costs'!$D821,'Capex forecast'!$Q$7:$Q$210,"Customer Connection")</f>
        <v>0</v>
      </c>
      <c r="Q821" s="6" t="s">
        <v>25</v>
      </c>
      <c r="R821" s="6" t="str">
        <f>INDEX('Raw demand forecast'!$M$7:$M$5830,MATCH($Q821,'Raw demand forecast'!$B$7:$B$5830,0))</f>
        <v>No</v>
      </c>
      <c r="S821" s="6" t="str">
        <f>IF(COUNTIF($Q$93:Q821,$B821) = 1, "LV", IF(COUNTIF($Q$93:Q821,$B821) = 2, "HV", "ST"))</f>
        <v>ST</v>
      </c>
      <c r="T821" s="6" t="str">
        <f>INDEX('Demand forecast and growth rate'!$E$7:$E$273,MATCH($Q821,'Demand forecast and growth rate'!$B$7:$B$273,0))</f>
        <v>High growth</v>
      </c>
      <c r="U821" s="32">
        <f>SUMIFS('Capex forecast'!E$7:E$210,'Capex forecast'!$T$7:$T$210,$Q821,'Capex forecast'!$S$7:$S$210,$S821,'Capex forecast'!$Q$7:$Q$210,"Augex")</f>
        <v>0</v>
      </c>
      <c r="V821" s="32">
        <f>SUMIFS('Capex forecast'!F$7:F$210,'Capex forecast'!$T$7:$T$210,$Q821,'Capex forecast'!$S$7:$S$210,$S821,'Capex forecast'!$Q$7:$Q$210,"Augex")</f>
        <v>0</v>
      </c>
      <c r="W821" s="32">
        <f>SUMIFS('Capex forecast'!G$7:G$210,'Capex forecast'!$T$7:$T$210,$Q821,'Capex forecast'!$S$7:$S$210,$S821,'Capex forecast'!$Q$7:$Q$210,"Augex")</f>
        <v>0</v>
      </c>
      <c r="X821" s="32">
        <f>SUMIFS('Capex forecast'!H$7:H$210,'Capex forecast'!$T$7:$T$210,$Q821,'Capex forecast'!$S$7:$S$210,$S821,'Capex forecast'!$Q$7:$Q$210,"Augex")</f>
        <v>3691999.9999999991</v>
      </c>
      <c r="Y821" s="32">
        <f>SUMIFS('Capex forecast'!I$7:I$210,'Capex forecast'!$T$7:$T$210,$Q821,'Capex forecast'!$S$7:$S$210,$S821,'Capex forecast'!$Q$7:$Q$210,"Augex")</f>
        <v>7383999.9999999981</v>
      </c>
      <c r="Z821" s="32">
        <f>SUMIFS('Capex forecast'!J$7:J$210,'Capex forecast'!$T$7:$T$210,$Q821,'Capex forecast'!$S$7:$S$210,$S821,'Capex forecast'!$Q$7:$Q$210,"Augex")</f>
        <v>7383999.9999999981</v>
      </c>
      <c r="AA821" s="32">
        <f>SUMIFS('Capex forecast'!K$7:K$210,'Capex forecast'!$T$7:$T$210,$Q821,'Capex forecast'!$S$7:$S$210,$S821,'Capex forecast'!$Q$7:$Q$210,"Augex")</f>
        <v>0</v>
      </c>
      <c r="AB821" s="32">
        <f>SUMIFS('Capex forecast'!L$7:L$210,'Capex forecast'!$T$7:$T$210,$Q821,'Capex forecast'!$S$7:$S$210,$S821,'Capex forecast'!$Q$7:$Q$210,"Augex")</f>
        <v>0</v>
      </c>
      <c r="AC821" s="32">
        <f>SUMIFS('Capex forecast'!M$7:M$210,'Capex forecast'!$T$7:$T$210,$Q821,'Capex forecast'!$S$7:$S$210,$S821,'Capex forecast'!$Q$7:$Q$210,"Augex")</f>
        <v>0</v>
      </c>
      <c r="AD821" s="32">
        <f>SUMIFS('Capex forecast'!N$7:N$210,'Capex forecast'!$T$7:$T$210,$Q821,'Capex forecast'!$S$7:$S$210,$S821,'Capex forecast'!$Q$7:$Q$210,"Augex")</f>
        <v>0</v>
      </c>
      <c r="AF821" s="6" t="s">
        <v>25</v>
      </c>
      <c r="AG821" s="6" t="str">
        <f>INDEX('Raw demand forecast'!$M$7:$M$5830,MATCH($Q821,'Raw demand forecast'!$B$7:$B$5830,0))</f>
        <v>No</v>
      </c>
      <c r="AH821" s="6" t="str">
        <f>IF(COUNTIF($AF$93:AF821,$B821) = 1, "LV", IF(COUNTIF($AF$93:AF821,$B821) = 2, "HV", "ST"))</f>
        <v>ST</v>
      </c>
      <c r="AI821" s="6" t="str">
        <f>INDEX('Demand forecast and growth rate'!$E$7:$E$273,MATCH($Q821,'Demand forecast and growth rate'!$B$7:$B$273,0))</f>
        <v>High growth</v>
      </c>
      <c r="AJ821" s="53">
        <f>SUMIFS('Capex forecast'!E$7:E$210,'Capex forecast'!$T$7:$T$210,$AF821,'Capex forecast'!$S$7:$S$210,$AH821,'Capex forecast'!$Q$7:$Q$210,"Repex")</f>
        <v>0</v>
      </c>
      <c r="AK821" s="53">
        <f>SUMIFS('Capex forecast'!F$7:F$210,'Capex forecast'!$T$7:$T$210,$AF821,'Capex forecast'!$S$7:$S$210,$AH821,'Capex forecast'!$Q$7:$Q$210,"Repex")</f>
        <v>0</v>
      </c>
      <c r="AL821" s="53">
        <f>SUMIFS('Capex forecast'!G$7:G$210,'Capex forecast'!$T$7:$T$210,$AF821,'Capex forecast'!$S$7:$S$210,$AH821,'Capex forecast'!$Q$7:$Q$210,"Repex")</f>
        <v>0</v>
      </c>
      <c r="AM821" s="53">
        <f>SUMIFS('Capex forecast'!H$7:H$210,'Capex forecast'!$T$7:$T$210,$AF821,'Capex forecast'!$S$7:$S$210,$AH821,'Capex forecast'!$Q$7:$Q$210,"Repex")</f>
        <v>0</v>
      </c>
      <c r="AN821" s="53">
        <f>SUMIFS('Capex forecast'!I$7:I$210,'Capex forecast'!$T$7:$T$210,$AF821,'Capex forecast'!$S$7:$S$210,$AH821,'Capex forecast'!$Q$7:$Q$210,"Repex")</f>
        <v>0</v>
      </c>
      <c r="AO821" s="53">
        <f>SUMIFS('Capex forecast'!J$7:J$210,'Capex forecast'!$T$7:$T$210,$AF821,'Capex forecast'!$S$7:$S$210,$AH821,'Capex forecast'!$Q$7:$Q$210,"Repex")</f>
        <v>0</v>
      </c>
      <c r="AP821" s="53">
        <f>SUMIFS('Capex forecast'!K$7:K$210,'Capex forecast'!$T$7:$T$210,$AF821,'Capex forecast'!$S$7:$S$210,$AH821,'Capex forecast'!$Q$7:$Q$210,"Repex")</f>
        <v>0</v>
      </c>
      <c r="AQ821" s="53">
        <f>SUMIFS('Capex forecast'!L$7:L$210,'Capex forecast'!$T$7:$T$210,$AF821,'Capex forecast'!$S$7:$S$210,$AH821,'Capex forecast'!$Q$7:$Q$210,"Repex")</f>
        <v>0</v>
      </c>
      <c r="AR821" s="53">
        <f>SUMIFS('Capex forecast'!M$7:M$210,'Capex forecast'!$T$7:$T$210,$AF821,'Capex forecast'!$S$7:$S$210,$AH821,'Capex forecast'!$Q$7:$Q$210,"Repex")</f>
        <v>0</v>
      </c>
      <c r="AS821" s="53">
        <f>SUMIFS('Capex forecast'!N$7:N$210,'Capex forecast'!$T$7:$T$210,$AF821,'Capex forecast'!$S$7:$S$210,$AH821,'Capex forecast'!$Q$7:$Q$210,"Repex")</f>
        <v>0</v>
      </c>
    </row>
    <row r="822" spans="2:45" ht="15">
      <c r="B822" s="6" t="s">
        <v>572</v>
      </c>
      <c r="C822" s="6" t="str">
        <f>INDEX('Raw demand forecast'!$M$7:$M$5830,MATCH($B822,'Raw demand forecast'!$B$7:$B$5830,0))</f>
        <v>Yes</v>
      </c>
      <c r="D822" s="6" t="str">
        <f>IF(COUNTIF($B$93:B822,$B822) = 1, "LV", IF(COUNTIF($B$93:B822,$B822) = 2, "HV", "ST"))</f>
        <v>ST</v>
      </c>
      <c r="E822" s="6" t="str">
        <f>INDEX('Demand forecast and growth rate'!$E$7:$E$273,MATCH($B822,'Demand forecast and growth rate'!$B$7:$B$273,0))</f>
        <v>Steady/falling</v>
      </c>
      <c r="F822" s="32">
        <f>SUMIFS('Capex forecast'!E$7:E$210,'Capex forecast'!$T$7:$T$210,'Allocation of site-spec costs'!$B822,'Capex forecast'!$S$7:$S$210,'Allocation of site-spec costs'!$D822,'Capex forecast'!$Q$7:$Q$210,"Customer Connection")</f>
        <v>0</v>
      </c>
      <c r="G822" s="32">
        <f>SUMIFS('Capex forecast'!F$7:F$210,'Capex forecast'!$T$7:$T$210,'Allocation of site-spec costs'!$B822,'Capex forecast'!$S$7:$S$210,'Allocation of site-spec costs'!$D822,'Capex forecast'!$Q$7:$Q$210,"Customer Connection")</f>
        <v>0</v>
      </c>
      <c r="H822" s="32">
        <f>SUMIFS('Capex forecast'!G$7:G$210,'Capex forecast'!$T$7:$T$210,'Allocation of site-spec costs'!$B822,'Capex forecast'!$S$7:$S$210,'Allocation of site-spec costs'!$D822,'Capex forecast'!$Q$7:$Q$210,"Customer Connection")</f>
        <v>0</v>
      </c>
      <c r="I822" s="32">
        <f>SUMIFS('Capex forecast'!H$7:H$210,'Capex forecast'!$T$7:$T$210,'Allocation of site-spec costs'!$B822,'Capex forecast'!$S$7:$S$210,'Allocation of site-spec costs'!$D822,'Capex forecast'!$Q$7:$Q$210,"Customer Connection")</f>
        <v>0</v>
      </c>
      <c r="J822" s="32">
        <f>SUMIFS('Capex forecast'!I$7:I$210,'Capex forecast'!$T$7:$T$210,'Allocation of site-spec costs'!$B822,'Capex forecast'!$S$7:$S$210,'Allocation of site-spec costs'!$D822,'Capex forecast'!$Q$7:$Q$210,"Customer Connection")</f>
        <v>0</v>
      </c>
      <c r="K822" s="32">
        <f>SUMIFS('Capex forecast'!J$7:J$210,'Capex forecast'!$T$7:$T$210,'Allocation of site-spec costs'!$B822,'Capex forecast'!$S$7:$S$210,'Allocation of site-spec costs'!$D822,'Capex forecast'!$Q$7:$Q$210,"Customer Connection")</f>
        <v>0</v>
      </c>
      <c r="L822" s="32">
        <f>SUMIFS('Capex forecast'!K$7:K$210,'Capex forecast'!$T$7:$T$210,'Allocation of site-spec costs'!$B822,'Capex forecast'!$S$7:$S$210,'Allocation of site-spec costs'!$D822,'Capex forecast'!$Q$7:$Q$210,"Customer Connection")</f>
        <v>0</v>
      </c>
      <c r="M822" s="32">
        <f>SUMIFS('Capex forecast'!L$7:L$210,'Capex forecast'!$T$7:$T$210,'Allocation of site-spec costs'!$B822,'Capex forecast'!$S$7:$S$210,'Allocation of site-spec costs'!$D822,'Capex forecast'!$Q$7:$Q$210,"Customer Connection")</f>
        <v>0</v>
      </c>
      <c r="N822" s="32">
        <f>SUMIFS('Capex forecast'!M$7:M$210,'Capex forecast'!$T$7:$T$210,'Allocation of site-spec costs'!$B822,'Capex forecast'!$S$7:$S$210,'Allocation of site-spec costs'!$D822,'Capex forecast'!$Q$7:$Q$210,"Customer Connection")</f>
        <v>0</v>
      </c>
      <c r="O822" s="32">
        <f>SUMIFS('Capex forecast'!N$7:N$210,'Capex forecast'!$T$7:$T$210,'Allocation of site-spec costs'!$B822,'Capex forecast'!$S$7:$S$210,'Allocation of site-spec costs'!$D822,'Capex forecast'!$Q$7:$Q$210,"Customer Connection")</f>
        <v>0</v>
      </c>
      <c r="Q822" s="6" t="s">
        <v>572</v>
      </c>
      <c r="R822" s="6" t="str">
        <f>INDEX('Raw demand forecast'!$M$7:$M$5830,MATCH($Q822,'Raw demand forecast'!$B$7:$B$5830,0))</f>
        <v>Yes</v>
      </c>
      <c r="S822" s="6" t="str">
        <f>IF(COUNTIF($Q$93:Q822,$B822) = 1, "LV", IF(COUNTIF($Q$93:Q822,$B822) = 2, "HV", "ST"))</f>
        <v>ST</v>
      </c>
      <c r="T822" s="6" t="str">
        <f>INDEX('Demand forecast and growth rate'!$E$7:$E$273,MATCH($Q822,'Demand forecast and growth rate'!$B$7:$B$273,0))</f>
        <v>Steady/falling</v>
      </c>
      <c r="U822" s="32">
        <f>SUMIFS('Capex forecast'!E$7:E$210,'Capex forecast'!$T$7:$T$210,$Q822,'Capex forecast'!$S$7:$S$210,$S822,'Capex forecast'!$Q$7:$Q$210,"Augex")</f>
        <v>0</v>
      </c>
      <c r="V822" s="32">
        <f>SUMIFS('Capex forecast'!F$7:F$210,'Capex forecast'!$T$7:$T$210,$Q822,'Capex forecast'!$S$7:$S$210,$S822,'Capex forecast'!$Q$7:$Q$210,"Augex")</f>
        <v>0</v>
      </c>
      <c r="W822" s="32">
        <f>SUMIFS('Capex forecast'!G$7:G$210,'Capex forecast'!$T$7:$T$210,$Q822,'Capex forecast'!$S$7:$S$210,$S822,'Capex forecast'!$Q$7:$Q$210,"Augex")</f>
        <v>0</v>
      </c>
      <c r="X822" s="32">
        <f>SUMIFS('Capex forecast'!H$7:H$210,'Capex forecast'!$T$7:$T$210,$Q822,'Capex forecast'!$S$7:$S$210,$S822,'Capex forecast'!$Q$7:$Q$210,"Augex")</f>
        <v>0</v>
      </c>
      <c r="Y822" s="32">
        <f>SUMIFS('Capex forecast'!I$7:I$210,'Capex forecast'!$T$7:$T$210,$Q822,'Capex forecast'!$S$7:$S$210,$S822,'Capex forecast'!$Q$7:$Q$210,"Augex")</f>
        <v>0</v>
      </c>
      <c r="Z822" s="32">
        <f>SUMIFS('Capex forecast'!J$7:J$210,'Capex forecast'!$T$7:$T$210,$Q822,'Capex forecast'!$S$7:$S$210,$S822,'Capex forecast'!$Q$7:$Q$210,"Augex")</f>
        <v>0</v>
      </c>
      <c r="AA822" s="32">
        <f>SUMIFS('Capex forecast'!K$7:K$210,'Capex forecast'!$T$7:$T$210,$Q822,'Capex forecast'!$S$7:$S$210,$S822,'Capex forecast'!$Q$7:$Q$210,"Augex")</f>
        <v>0</v>
      </c>
      <c r="AB822" s="32">
        <f>SUMIFS('Capex forecast'!L$7:L$210,'Capex forecast'!$T$7:$T$210,$Q822,'Capex forecast'!$S$7:$S$210,$S822,'Capex forecast'!$Q$7:$Q$210,"Augex")</f>
        <v>0</v>
      </c>
      <c r="AC822" s="32">
        <f>SUMIFS('Capex forecast'!M$7:M$210,'Capex forecast'!$T$7:$T$210,$Q822,'Capex forecast'!$S$7:$S$210,$S822,'Capex forecast'!$Q$7:$Q$210,"Augex")</f>
        <v>0</v>
      </c>
      <c r="AD822" s="32">
        <f>SUMIFS('Capex forecast'!N$7:N$210,'Capex forecast'!$T$7:$T$210,$Q822,'Capex forecast'!$S$7:$S$210,$S822,'Capex forecast'!$Q$7:$Q$210,"Augex")</f>
        <v>0</v>
      </c>
      <c r="AF822" s="6" t="s">
        <v>572</v>
      </c>
      <c r="AG822" s="6" t="str">
        <f>INDEX('Raw demand forecast'!$M$7:$M$5830,MATCH($Q822,'Raw demand forecast'!$B$7:$B$5830,0))</f>
        <v>Yes</v>
      </c>
      <c r="AH822" s="6" t="str">
        <f>IF(COUNTIF($AF$93:AF822,$B822) = 1, "LV", IF(COUNTIF($AF$93:AF822,$B822) = 2, "HV", "ST"))</f>
        <v>ST</v>
      </c>
      <c r="AI822" s="6" t="str">
        <f>INDEX('Demand forecast and growth rate'!$E$7:$E$273,MATCH($Q822,'Demand forecast and growth rate'!$B$7:$B$273,0))</f>
        <v>Steady/falling</v>
      </c>
      <c r="AJ822" s="53">
        <f>SUMIFS('Capex forecast'!E$7:E$210,'Capex forecast'!$T$7:$T$210,$AF822,'Capex forecast'!$S$7:$S$210,$AH822,'Capex forecast'!$Q$7:$Q$210,"Repex")</f>
        <v>0</v>
      </c>
      <c r="AK822" s="53">
        <f>SUMIFS('Capex forecast'!F$7:F$210,'Capex forecast'!$T$7:$T$210,$AF822,'Capex forecast'!$S$7:$S$210,$AH822,'Capex forecast'!$Q$7:$Q$210,"Repex")</f>
        <v>0</v>
      </c>
      <c r="AL822" s="53">
        <f>SUMIFS('Capex forecast'!G$7:G$210,'Capex forecast'!$T$7:$T$210,$AF822,'Capex forecast'!$S$7:$S$210,$AH822,'Capex forecast'!$Q$7:$Q$210,"Repex")</f>
        <v>0</v>
      </c>
      <c r="AM822" s="53">
        <f>SUMIFS('Capex forecast'!H$7:H$210,'Capex forecast'!$T$7:$T$210,$AF822,'Capex forecast'!$S$7:$S$210,$AH822,'Capex forecast'!$Q$7:$Q$210,"Repex")</f>
        <v>0</v>
      </c>
      <c r="AN822" s="53">
        <f>SUMIFS('Capex forecast'!I$7:I$210,'Capex forecast'!$T$7:$T$210,$AF822,'Capex forecast'!$S$7:$S$210,$AH822,'Capex forecast'!$Q$7:$Q$210,"Repex")</f>
        <v>0</v>
      </c>
      <c r="AO822" s="53">
        <f>SUMIFS('Capex forecast'!J$7:J$210,'Capex forecast'!$T$7:$T$210,$AF822,'Capex forecast'!$S$7:$S$210,$AH822,'Capex forecast'!$Q$7:$Q$210,"Repex")</f>
        <v>0</v>
      </c>
      <c r="AP822" s="53">
        <f>SUMIFS('Capex forecast'!K$7:K$210,'Capex forecast'!$T$7:$T$210,$AF822,'Capex forecast'!$S$7:$S$210,$AH822,'Capex forecast'!$Q$7:$Q$210,"Repex")</f>
        <v>0</v>
      </c>
      <c r="AQ822" s="53">
        <f>SUMIFS('Capex forecast'!L$7:L$210,'Capex forecast'!$T$7:$T$210,$AF822,'Capex forecast'!$S$7:$S$210,$AH822,'Capex forecast'!$Q$7:$Q$210,"Repex")</f>
        <v>0</v>
      </c>
      <c r="AR822" s="53">
        <f>SUMIFS('Capex forecast'!M$7:M$210,'Capex forecast'!$T$7:$T$210,$AF822,'Capex forecast'!$S$7:$S$210,$AH822,'Capex forecast'!$Q$7:$Q$210,"Repex")</f>
        <v>0</v>
      </c>
      <c r="AS822" s="53">
        <f>SUMIFS('Capex forecast'!N$7:N$210,'Capex forecast'!$T$7:$T$210,$AF822,'Capex forecast'!$S$7:$S$210,$AH822,'Capex forecast'!$Q$7:$Q$210,"Repex")</f>
        <v>0</v>
      </c>
    </row>
    <row r="823" spans="2:45" ht="15">
      <c r="B823" s="6" t="s">
        <v>574</v>
      </c>
      <c r="C823" s="6" t="str">
        <f>INDEX('Raw demand forecast'!$M$7:$M$5830,MATCH($B823,'Raw demand forecast'!$B$7:$B$5830,0))</f>
        <v>Yes</v>
      </c>
      <c r="D823" s="6" t="str">
        <f>IF(COUNTIF($B$93:B823,$B823) = 1, "LV", IF(COUNTIF($B$93:B823,$B823) = 2, "HV", "ST"))</f>
        <v>ST</v>
      </c>
      <c r="E823" s="6" t="str">
        <f>INDEX('Demand forecast and growth rate'!$E$7:$E$273,MATCH($B823,'Demand forecast and growth rate'!$B$7:$B$273,0))</f>
        <v>Steady/falling</v>
      </c>
      <c r="F823" s="32">
        <f>SUMIFS('Capex forecast'!E$7:E$210,'Capex forecast'!$T$7:$T$210,'Allocation of site-spec costs'!$B823,'Capex forecast'!$S$7:$S$210,'Allocation of site-spec costs'!$D823,'Capex forecast'!$Q$7:$Q$210,"Customer Connection")</f>
        <v>0</v>
      </c>
      <c r="G823" s="32">
        <f>SUMIFS('Capex forecast'!F$7:F$210,'Capex forecast'!$T$7:$T$210,'Allocation of site-spec costs'!$B823,'Capex forecast'!$S$7:$S$210,'Allocation of site-spec costs'!$D823,'Capex forecast'!$Q$7:$Q$210,"Customer Connection")</f>
        <v>0</v>
      </c>
      <c r="H823" s="32">
        <f>SUMIFS('Capex forecast'!G$7:G$210,'Capex forecast'!$T$7:$T$210,'Allocation of site-spec costs'!$B823,'Capex forecast'!$S$7:$S$210,'Allocation of site-spec costs'!$D823,'Capex forecast'!$Q$7:$Q$210,"Customer Connection")</f>
        <v>0</v>
      </c>
      <c r="I823" s="32">
        <f>SUMIFS('Capex forecast'!H$7:H$210,'Capex forecast'!$T$7:$T$210,'Allocation of site-spec costs'!$B823,'Capex forecast'!$S$7:$S$210,'Allocation of site-spec costs'!$D823,'Capex forecast'!$Q$7:$Q$210,"Customer Connection")</f>
        <v>0</v>
      </c>
      <c r="J823" s="32">
        <f>SUMIFS('Capex forecast'!I$7:I$210,'Capex forecast'!$T$7:$T$210,'Allocation of site-spec costs'!$B823,'Capex forecast'!$S$7:$S$210,'Allocation of site-spec costs'!$D823,'Capex forecast'!$Q$7:$Q$210,"Customer Connection")</f>
        <v>0</v>
      </c>
      <c r="K823" s="32">
        <f>SUMIFS('Capex forecast'!J$7:J$210,'Capex forecast'!$T$7:$T$210,'Allocation of site-spec costs'!$B823,'Capex forecast'!$S$7:$S$210,'Allocation of site-spec costs'!$D823,'Capex forecast'!$Q$7:$Q$210,"Customer Connection")</f>
        <v>0</v>
      </c>
      <c r="L823" s="32">
        <f>SUMIFS('Capex forecast'!K$7:K$210,'Capex forecast'!$T$7:$T$210,'Allocation of site-spec costs'!$B823,'Capex forecast'!$S$7:$S$210,'Allocation of site-spec costs'!$D823,'Capex forecast'!$Q$7:$Q$210,"Customer Connection")</f>
        <v>0</v>
      </c>
      <c r="M823" s="32">
        <f>SUMIFS('Capex forecast'!L$7:L$210,'Capex forecast'!$T$7:$T$210,'Allocation of site-spec costs'!$B823,'Capex forecast'!$S$7:$S$210,'Allocation of site-spec costs'!$D823,'Capex forecast'!$Q$7:$Q$210,"Customer Connection")</f>
        <v>0</v>
      </c>
      <c r="N823" s="32">
        <f>SUMIFS('Capex forecast'!M$7:M$210,'Capex forecast'!$T$7:$T$210,'Allocation of site-spec costs'!$B823,'Capex forecast'!$S$7:$S$210,'Allocation of site-spec costs'!$D823,'Capex forecast'!$Q$7:$Q$210,"Customer Connection")</f>
        <v>0</v>
      </c>
      <c r="O823" s="32">
        <f>SUMIFS('Capex forecast'!N$7:N$210,'Capex forecast'!$T$7:$T$210,'Allocation of site-spec costs'!$B823,'Capex forecast'!$S$7:$S$210,'Allocation of site-spec costs'!$D823,'Capex forecast'!$Q$7:$Q$210,"Customer Connection")</f>
        <v>0</v>
      </c>
      <c r="Q823" s="6" t="s">
        <v>574</v>
      </c>
      <c r="R823" s="6" t="str">
        <f>INDEX('Raw demand forecast'!$M$7:$M$5830,MATCH($Q823,'Raw demand forecast'!$B$7:$B$5830,0))</f>
        <v>Yes</v>
      </c>
      <c r="S823" s="6" t="str">
        <f>IF(COUNTIF($Q$93:Q823,$B823) = 1, "LV", IF(COUNTIF($Q$93:Q823,$B823) = 2, "HV", "ST"))</f>
        <v>ST</v>
      </c>
      <c r="T823" s="6" t="str">
        <f>INDEX('Demand forecast and growth rate'!$E$7:$E$273,MATCH($Q823,'Demand forecast and growth rate'!$B$7:$B$273,0))</f>
        <v>Steady/falling</v>
      </c>
      <c r="U823" s="32">
        <f>SUMIFS('Capex forecast'!E$7:E$210,'Capex forecast'!$T$7:$T$210,$Q823,'Capex forecast'!$S$7:$S$210,$S823,'Capex forecast'!$Q$7:$Q$210,"Augex")</f>
        <v>0</v>
      </c>
      <c r="V823" s="32">
        <f>SUMIFS('Capex forecast'!F$7:F$210,'Capex forecast'!$T$7:$T$210,$Q823,'Capex forecast'!$S$7:$S$210,$S823,'Capex forecast'!$Q$7:$Q$210,"Augex")</f>
        <v>0</v>
      </c>
      <c r="W823" s="32">
        <f>SUMIFS('Capex forecast'!G$7:G$210,'Capex forecast'!$T$7:$T$210,$Q823,'Capex forecast'!$S$7:$S$210,$S823,'Capex forecast'!$Q$7:$Q$210,"Augex")</f>
        <v>0</v>
      </c>
      <c r="X823" s="32">
        <f>SUMIFS('Capex forecast'!H$7:H$210,'Capex forecast'!$T$7:$T$210,$Q823,'Capex forecast'!$S$7:$S$210,$S823,'Capex forecast'!$Q$7:$Q$210,"Augex")</f>
        <v>0</v>
      </c>
      <c r="Y823" s="32">
        <f>SUMIFS('Capex forecast'!I$7:I$210,'Capex forecast'!$T$7:$T$210,$Q823,'Capex forecast'!$S$7:$S$210,$S823,'Capex forecast'!$Q$7:$Q$210,"Augex")</f>
        <v>0</v>
      </c>
      <c r="Z823" s="32">
        <f>SUMIFS('Capex forecast'!J$7:J$210,'Capex forecast'!$T$7:$T$210,$Q823,'Capex forecast'!$S$7:$S$210,$S823,'Capex forecast'!$Q$7:$Q$210,"Augex")</f>
        <v>0</v>
      </c>
      <c r="AA823" s="32">
        <f>SUMIFS('Capex forecast'!K$7:K$210,'Capex forecast'!$T$7:$T$210,$Q823,'Capex forecast'!$S$7:$S$210,$S823,'Capex forecast'!$Q$7:$Q$210,"Augex")</f>
        <v>0</v>
      </c>
      <c r="AB823" s="32">
        <f>SUMIFS('Capex forecast'!L$7:L$210,'Capex forecast'!$T$7:$T$210,$Q823,'Capex forecast'!$S$7:$S$210,$S823,'Capex forecast'!$Q$7:$Q$210,"Augex")</f>
        <v>0</v>
      </c>
      <c r="AC823" s="32">
        <f>SUMIFS('Capex forecast'!M$7:M$210,'Capex forecast'!$T$7:$T$210,$Q823,'Capex forecast'!$S$7:$S$210,$S823,'Capex forecast'!$Q$7:$Q$210,"Augex")</f>
        <v>0</v>
      </c>
      <c r="AD823" s="32">
        <f>SUMIFS('Capex forecast'!N$7:N$210,'Capex forecast'!$T$7:$T$210,$Q823,'Capex forecast'!$S$7:$S$210,$S823,'Capex forecast'!$Q$7:$Q$210,"Augex")</f>
        <v>0</v>
      </c>
      <c r="AF823" s="6" t="s">
        <v>574</v>
      </c>
      <c r="AG823" s="6" t="str">
        <f>INDEX('Raw demand forecast'!$M$7:$M$5830,MATCH($Q823,'Raw demand forecast'!$B$7:$B$5830,0))</f>
        <v>Yes</v>
      </c>
      <c r="AH823" s="6" t="str">
        <f>IF(COUNTIF($AF$93:AF823,$B823) = 1, "LV", IF(COUNTIF($AF$93:AF823,$B823) = 2, "HV", "ST"))</f>
        <v>ST</v>
      </c>
      <c r="AI823" s="6" t="str">
        <f>INDEX('Demand forecast and growth rate'!$E$7:$E$273,MATCH($Q823,'Demand forecast and growth rate'!$B$7:$B$273,0))</f>
        <v>Steady/falling</v>
      </c>
      <c r="AJ823" s="53">
        <f>SUMIFS('Capex forecast'!E$7:E$210,'Capex forecast'!$T$7:$T$210,$AF823,'Capex forecast'!$S$7:$S$210,$AH823,'Capex forecast'!$Q$7:$Q$210,"Repex")</f>
        <v>0</v>
      </c>
      <c r="AK823" s="53">
        <f>SUMIFS('Capex forecast'!F$7:F$210,'Capex forecast'!$T$7:$T$210,$AF823,'Capex forecast'!$S$7:$S$210,$AH823,'Capex forecast'!$Q$7:$Q$210,"Repex")</f>
        <v>0</v>
      </c>
      <c r="AL823" s="53">
        <f>SUMIFS('Capex forecast'!G$7:G$210,'Capex forecast'!$T$7:$T$210,$AF823,'Capex forecast'!$S$7:$S$210,$AH823,'Capex forecast'!$Q$7:$Q$210,"Repex")</f>
        <v>0</v>
      </c>
      <c r="AM823" s="53">
        <f>SUMIFS('Capex forecast'!H$7:H$210,'Capex forecast'!$T$7:$T$210,$AF823,'Capex forecast'!$S$7:$S$210,$AH823,'Capex forecast'!$Q$7:$Q$210,"Repex")</f>
        <v>0</v>
      </c>
      <c r="AN823" s="53">
        <f>SUMIFS('Capex forecast'!I$7:I$210,'Capex forecast'!$T$7:$T$210,$AF823,'Capex forecast'!$S$7:$S$210,$AH823,'Capex forecast'!$Q$7:$Q$210,"Repex")</f>
        <v>0</v>
      </c>
      <c r="AO823" s="53">
        <f>SUMIFS('Capex forecast'!J$7:J$210,'Capex forecast'!$T$7:$T$210,$AF823,'Capex forecast'!$S$7:$S$210,$AH823,'Capex forecast'!$Q$7:$Q$210,"Repex")</f>
        <v>0</v>
      </c>
      <c r="AP823" s="53">
        <f>SUMIFS('Capex forecast'!K$7:K$210,'Capex forecast'!$T$7:$T$210,$AF823,'Capex forecast'!$S$7:$S$210,$AH823,'Capex forecast'!$Q$7:$Q$210,"Repex")</f>
        <v>0</v>
      </c>
      <c r="AQ823" s="53">
        <f>SUMIFS('Capex forecast'!L$7:L$210,'Capex forecast'!$T$7:$T$210,$AF823,'Capex forecast'!$S$7:$S$210,$AH823,'Capex forecast'!$Q$7:$Q$210,"Repex")</f>
        <v>0</v>
      </c>
      <c r="AR823" s="53">
        <f>SUMIFS('Capex forecast'!M$7:M$210,'Capex forecast'!$T$7:$T$210,$AF823,'Capex forecast'!$S$7:$S$210,$AH823,'Capex forecast'!$Q$7:$Q$210,"Repex")</f>
        <v>0</v>
      </c>
      <c r="AS823" s="53">
        <f>SUMIFS('Capex forecast'!N$7:N$210,'Capex forecast'!$T$7:$T$210,$AF823,'Capex forecast'!$S$7:$S$210,$AH823,'Capex forecast'!$Q$7:$Q$210,"Repex")</f>
        <v>0</v>
      </c>
    </row>
    <row r="824" spans="2:45" ht="15">
      <c r="B824" s="6" t="s">
        <v>49</v>
      </c>
      <c r="C824" s="6" t="str">
        <f>INDEX('Raw demand forecast'!$M$7:$M$5830,MATCH($B824,'Raw demand forecast'!$B$7:$B$5830,0))</f>
        <v>No</v>
      </c>
      <c r="D824" s="6" t="str">
        <f>IF(COUNTIF($B$93:B824,$B824) = 1, "LV", IF(COUNTIF($B$93:B824,$B824) = 2, "HV", "ST"))</f>
        <v>ST</v>
      </c>
      <c r="E824" s="6" t="str">
        <f>INDEX('Demand forecast and growth rate'!$E$7:$E$273,MATCH($B824,'Demand forecast and growth rate'!$B$7:$B$273,0))</f>
        <v>Steady/falling</v>
      </c>
      <c r="F824" s="32">
        <f>SUMIFS('Capex forecast'!E$7:E$210,'Capex forecast'!$T$7:$T$210,'Allocation of site-spec costs'!$B824,'Capex forecast'!$S$7:$S$210,'Allocation of site-spec costs'!$D824,'Capex forecast'!$Q$7:$Q$210,"Customer Connection")</f>
        <v>0</v>
      </c>
      <c r="G824" s="32">
        <f>SUMIFS('Capex forecast'!F$7:F$210,'Capex forecast'!$T$7:$T$210,'Allocation of site-spec costs'!$B824,'Capex forecast'!$S$7:$S$210,'Allocation of site-spec costs'!$D824,'Capex forecast'!$Q$7:$Q$210,"Customer Connection")</f>
        <v>0</v>
      </c>
      <c r="H824" s="32">
        <f>SUMIFS('Capex forecast'!G$7:G$210,'Capex forecast'!$T$7:$T$210,'Allocation of site-spec costs'!$B824,'Capex forecast'!$S$7:$S$210,'Allocation of site-spec costs'!$D824,'Capex forecast'!$Q$7:$Q$210,"Customer Connection")</f>
        <v>0</v>
      </c>
      <c r="I824" s="32">
        <f>SUMIFS('Capex forecast'!H$7:H$210,'Capex forecast'!$T$7:$T$210,'Allocation of site-spec costs'!$B824,'Capex forecast'!$S$7:$S$210,'Allocation of site-spec costs'!$D824,'Capex forecast'!$Q$7:$Q$210,"Customer Connection")</f>
        <v>0</v>
      </c>
      <c r="J824" s="32">
        <f>SUMIFS('Capex forecast'!I$7:I$210,'Capex forecast'!$T$7:$T$210,'Allocation of site-spec costs'!$B824,'Capex forecast'!$S$7:$S$210,'Allocation of site-spec costs'!$D824,'Capex forecast'!$Q$7:$Q$210,"Customer Connection")</f>
        <v>0</v>
      </c>
      <c r="K824" s="32">
        <f>SUMIFS('Capex forecast'!J$7:J$210,'Capex forecast'!$T$7:$T$210,'Allocation of site-spec costs'!$B824,'Capex forecast'!$S$7:$S$210,'Allocation of site-spec costs'!$D824,'Capex forecast'!$Q$7:$Q$210,"Customer Connection")</f>
        <v>0</v>
      </c>
      <c r="L824" s="32">
        <f>SUMIFS('Capex forecast'!K$7:K$210,'Capex forecast'!$T$7:$T$210,'Allocation of site-spec costs'!$B824,'Capex forecast'!$S$7:$S$210,'Allocation of site-spec costs'!$D824,'Capex forecast'!$Q$7:$Q$210,"Customer Connection")</f>
        <v>0</v>
      </c>
      <c r="M824" s="32">
        <f>SUMIFS('Capex forecast'!L$7:L$210,'Capex forecast'!$T$7:$T$210,'Allocation of site-spec costs'!$B824,'Capex forecast'!$S$7:$S$210,'Allocation of site-spec costs'!$D824,'Capex forecast'!$Q$7:$Q$210,"Customer Connection")</f>
        <v>0</v>
      </c>
      <c r="N824" s="32">
        <f>SUMIFS('Capex forecast'!M$7:M$210,'Capex forecast'!$T$7:$T$210,'Allocation of site-spec costs'!$B824,'Capex forecast'!$S$7:$S$210,'Allocation of site-spec costs'!$D824,'Capex forecast'!$Q$7:$Q$210,"Customer Connection")</f>
        <v>0</v>
      </c>
      <c r="O824" s="32">
        <f>SUMIFS('Capex forecast'!N$7:N$210,'Capex forecast'!$T$7:$T$210,'Allocation of site-spec costs'!$B824,'Capex forecast'!$S$7:$S$210,'Allocation of site-spec costs'!$D824,'Capex forecast'!$Q$7:$Q$210,"Customer Connection")</f>
        <v>0</v>
      </c>
      <c r="Q824" s="6" t="s">
        <v>49</v>
      </c>
      <c r="R824" s="6" t="str">
        <f>INDEX('Raw demand forecast'!$M$7:$M$5830,MATCH($Q824,'Raw demand forecast'!$B$7:$B$5830,0))</f>
        <v>No</v>
      </c>
      <c r="S824" s="6" t="str">
        <f>IF(COUNTIF($Q$93:Q824,$B824) = 1, "LV", IF(COUNTIF($Q$93:Q824,$B824) = 2, "HV", "ST"))</f>
        <v>ST</v>
      </c>
      <c r="T824" s="6" t="str">
        <f>INDEX('Demand forecast and growth rate'!$E$7:$E$273,MATCH($Q824,'Demand forecast and growth rate'!$B$7:$B$273,0))</f>
        <v>Steady/falling</v>
      </c>
      <c r="U824" s="32">
        <f>SUMIFS('Capex forecast'!E$7:E$210,'Capex forecast'!$T$7:$T$210,$Q824,'Capex forecast'!$S$7:$S$210,$S824,'Capex forecast'!$Q$7:$Q$210,"Augex")</f>
        <v>0</v>
      </c>
      <c r="V824" s="32">
        <f>SUMIFS('Capex forecast'!F$7:F$210,'Capex forecast'!$T$7:$T$210,$Q824,'Capex forecast'!$S$7:$S$210,$S824,'Capex forecast'!$Q$7:$Q$210,"Augex")</f>
        <v>0</v>
      </c>
      <c r="W824" s="32">
        <f>SUMIFS('Capex forecast'!G$7:G$210,'Capex forecast'!$T$7:$T$210,$Q824,'Capex forecast'!$S$7:$S$210,$S824,'Capex forecast'!$Q$7:$Q$210,"Augex")</f>
        <v>0</v>
      </c>
      <c r="X824" s="32">
        <f>SUMIFS('Capex forecast'!H$7:H$210,'Capex forecast'!$T$7:$T$210,$Q824,'Capex forecast'!$S$7:$S$210,$S824,'Capex forecast'!$Q$7:$Q$210,"Augex")</f>
        <v>0</v>
      </c>
      <c r="Y824" s="32">
        <f>SUMIFS('Capex forecast'!I$7:I$210,'Capex forecast'!$T$7:$T$210,$Q824,'Capex forecast'!$S$7:$S$210,$S824,'Capex forecast'!$Q$7:$Q$210,"Augex")</f>
        <v>0</v>
      </c>
      <c r="Z824" s="32">
        <f>SUMIFS('Capex forecast'!J$7:J$210,'Capex forecast'!$T$7:$T$210,$Q824,'Capex forecast'!$S$7:$S$210,$S824,'Capex forecast'!$Q$7:$Q$210,"Augex")</f>
        <v>0</v>
      </c>
      <c r="AA824" s="32">
        <f>SUMIFS('Capex forecast'!K$7:K$210,'Capex forecast'!$T$7:$T$210,$Q824,'Capex forecast'!$S$7:$S$210,$S824,'Capex forecast'!$Q$7:$Q$210,"Augex")</f>
        <v>0</v>
      </c>
      <c r="AB824" s="32">
        <f>SUMIFS('Capex forecast'!L$7:L$210,'Capex forecast'!$T$7:$T$210,$Q824,'Capex forecast'!$S$7:$S$210,$S824,'Capex forecast'!$Q$7:$Q$210,"Augex")</f>
        <v>0</v>
      </c>
      <c r="AC824" s="32">
        <f>SUMIFS('Capex forecast'!M$7:M$210,'Capex forecast'!$T$7:$T$210,$Q824,'Capex forecast'!$S$7:$S$210,$S824,'Capex forecast'!$Q$7:$Q$210,"Augex")</f>
        <v>3664999.9999999986</v>
      </c>
      <c r="AD824" s="32">
        <f>SUMIFS('Capex forecast'!N$7:N$210,'Capex forecast'!$T$7:$T$210,$Q824,'Capex forecast'!$S$7:$S$210,$S824,'Capex forecast'!$Q$7:$Q$210,"Augex")</f>
        <v>3664999.9999999995</v>
      </c>
      <c r="AF824" s="6" t="s">
        <v>49</v>
      </c>
      <c r="AG824" s="6" t="str">
        <f>INDEX('Raw demand forecast'!$M$7:$M$5830,MATCH($Q824,'Raw demand forecast'!$B$7:$B$5830,0))</f>
        <v>No</v>
      </c>
      <c r="AH824" s="6" t="str">
        <f>IF(COUNTIF($AF$93:AF824,$B824) = 1, "LV", IF(COUNTIF($AF$93:AF824,$B824) = 2, "HV", "ST"))</f>
        <v>ST</v>
      </c>
      <c r="AI824" s="6" t="str">
        <f>INDEX('Demand forecast and growth rate'!$E$7:$E$273,MATCH($Q824,'Demand forecast and growth rate'!$B$7:$B$273,0))</f>
        <v>Steady/falling</v>
      </c>
      <c r="AJ824" s="53">
        <f>SUMIFS('Capex forecast'!E$7:E$210,'Capex forecast'!$T$7:$T$210,$AF824,'Capex forecast'!$S$7:$S$210,$AH824,'Capex forecast'!$Q$7:$Q$210,"Repex")</f>
        <v>0</v>
      </c>
      <c r="AK824" s="53">
        <f>SUMIFS('Capex forecast'!F$7:F$210,'Capex forecast'!$T$7:$T$210,$AF824,'Capex forecast'!$S$7:$S$210,$AH824,'Capex forecast'!$Q$7:$Q$210,"Repex")</f>
        <v>0</v>
      </c>
      <c r="AL824" s="53">
        <f>SUMIFS('Capex forecast'!G$7:G$210,'Capex forecast'!$T$7:$T$210,$AF824,'Capex forecast'!$S$7:$S$210,$AH824,'Capex forecast'!$Q$7:$Q$210,"Repex")</f>
        <v>0</v>
      </c>
      <c r="AM824" s="53">
        <f>SUMIFS('Capex forecast'!H$7:H$210,'Capex forecast'!$T$7:$T$210,$AF824,'Capex forecast'!$S$7:$S$210,$AH824,'Capex forecast'!$Q$7:$Q$210,"Repex")</f>
        <v>0</v>
      </c>
      <c r="AN824" s="53">
        <f>SUMIFS('Capex forecast'!I$7:I$210,'Capex forecast'!$T$7:$T$210,$AF824,'Capex forecast'!$S$7:$S$210,$AH824,'Capex forecast'!$Q$7:$Q$210,"Repex")</f>
        <v>0</v>
      </c>
      <c r="AO824" s="53">
        <f>SUMIFS('Capex forecast'!J$7:J$210,'Capex forecast'!$T$7:$T$210,$AF824,'Capex forecast'!$S$7:$S$210,$AH824,'Capex forecast'!$Q$7:$Q$210,"Repex")</f>
        <v>0</v>
      </c>
      <c r="AP824" s="53">
        <f>SUMIFS('Capex forecast'!K$7:K$210,'Capex forecast'!$T$7:$T$210,$AF824,'Capex forecast'!$S$7:$S$210,$AH824,'Capex forecast'!$Q$7:$Q$210,"Repex")</f>
        <v>0</v>
      </c>
      <c r="AQ824" s="53">
        <f>SUMIFS('Capex forecast'!L$7:L$210,'Capex forecast'!$T$7:$T$210,$AF824,'Capex forecast'!$S$7:$S$210,$AH824,'Capex forecast'!$Q$7:$Q$210,"Repex")</f>
        <v>0</v>
      </c>
      <c r="AR824" s="53">
        <f>SUMIFS('Capex forecast'!M$7:M$210,'Capex forecast'!$T$7:$T$210,$AF824,'Capex forecast'!$S$7:$S$210,$AH824,'Capex forecast'!$Q$7:$Q$210,"Repex")</f>
        <v>0</v>
      </c>
      <c r="AS824" s="53">
        <f>SUMIFS('Capex forecast'!N$7:N$210,'Capex forecast'!$T$7:$T$210,$AF824,'Capex forecast'!$S$7:$S$210,$AH824,'Capex forecast'!$Q$7:$Q$210,"Repex")</f>
        <v>0</v>
      </c>
    </row>
    <row r="825" spans="2:45" ht="15">
      <c r="B825" s="6" t="s">
        <v>591</v>
      </c>
      <c r="C825" s="6" t="str">
        <f>INDEX('Raw demand forecast'!$M$7:$M$5830,MATCH($B825,'Raw demand forecast'!$B$7:$B$5830,0))</f>
        <v>Yes</v>
      </c>
      <c r="D825" s="6" t="str">
        <f>IF(COUNTIF($B$93:B825,$B825) = 1, "LV", IF(COUNTIF($B$93:B825,$B825) = 2, "HV", "ST"))</f>
        <v>ST</v>
      </c>
      <c r="E825" s="6" t="str">
        <f>INDEX('Demand forecast and growth rate'!$E$7:$E$273,MATCH($B825,'Demand forecast and growth rate'!$B$7:$B$273,0))</f>
        <v>High growth</v>
      </c>
      <c r="F825" s="32">
        <f>SUMIFS('Capex forecast'!E$7:E$210,'Capex forecast'!$T$7:$T$210,'Allocation of site-spec costs'!$B825,'Capex forecast'!$S$7:$S$210,'Allocation of site-spec costs'!$D825,'Capex forecast'!$Q$7:$Q$210,"Customer Connection")</f>
        <v>0</v>
      </c>
      <c r="G825" s="32">
        <f>SUMIFS('Capex forecast'!F$7:F$210,'Capex forecast'!$T$7:$T$210,'Allocation of site-spec costs'!$B825,'Capex forecast'!$S$7:$S$210,'Allocation of site-spec costs'!$D825,'Capex forecast'!$Q$7:$Q$210,"Customer Connection")</f>
        <v>0</v>
      </c>
      <c r="H825" s="32">
        <f>SUMIFS('Capex forecast'!G$7:G$210,'Capex forecast'!$T$7:$T$210,'Allocation of site-spec costs'!$B825,'Capex forecast'!$S$7:$S$210,'Allocation of site-spec costs'!$D825,'Capex forecast'!$Q$7:$Q$210,"Customer Connection")</f>
        <v>0</v>
      </c>
      <c r="I825" s="32">
        <f>SUMIFS('Capex forecast'!H$7:H$210,'Capex forecast'!$T$7:$T$210,'Allocation of site-spec costs'!$B825,'Capex forecast'!$S$7:$S$210,'Allocation of site-spec costs'!$D825,'Capex forecast'!$Q$7:$Q$210,"Customer Connection")</f>
        <v>0</v>
      </c>
      <c r="J825" s="32">
        <f>SUMIFS('Capex forecast'!I$7:I$210,'Capex forecast'!$T$7:$T$210,'Allocation of site-spec costs'!$B825,'Capex forecast'!$S$7:$S$210,'Allocation of site-spec costs'!$D825,'Capex forecast'!$Q$7:$Q$210,"Customer Connection")</f>
        <v>0</v>
      </c>
      <c r="K825" s="32">
        <f>SUMIFS('Capex forecast'!J$7:J$210,'Capex forecast'!$T$7:$T$210,'Allocation of site-spec costs'!$B825,'Capex forecast'!$S$7:$S$210,'Allocation of site-spec costs'!$D825,'Capex forecast'!$Q$7:$Q$210,"Customer Connection")</f>
        <v>0</v>
      </c>
      <c r="L825" s="32">
        <f>SUMIFS('Capex forecast'!K$7:K$210,'Capex forecast'!$T$7:$T$210,'Allocation of site-spec costs'!$B825,'Capex forecast'!$S$7:$S$210,'Allocation of site-spec costs'!$D825,'Capex forecast'!$Q$7:$Q$210,"Customer Connection")</f>
        <v>0</v>
      </c>
      <c r="M825" s="32">
        <f>SUMIFS('Capex forecast'!L$7:L$210,'Capex forecast'!$T$7:$T$210,'Allocation of site-spec costs'!$B825,'Capex forecast'!$S$7:$S$210,'Allocation of site-spec costs'!$D825,'Capex forecast'!$Q$7:$Q$210,"Customer Connection")</f>
        <v>0</v>
      </c>
      <c r="N825" s="32">
        <f>SUMIFS('Capex forecast'!M$7:M$210,'Capex forecast'!$T$7:$T$210,'Allocation of site-spec costs'!$B825,'Capex forecast'!$S$7:$S$210,'Allocation of site-spec costs'!$D825,'Capex forecast'!$Q$7:$Q$210,"Customer Connection")</f>
        <v>0</v>
      </c>
      <c r="O825" s="32">
        <f>SUMIFS('Capex forecast'!N$7:N$210,'Capex forecast'!$T$7:$T$210,'Allocation of site-spec costs'!$B825,'Capex forecast'!$S$7:$S$210,'Allocation of site-spec costs'!$D825,'Capex forecast'!$Q$7:$Q$210,"Customer Connection")</f>
        <v>0</v>
      </c>
      <c r="Q825" s="6" t="s">
        <v>591</v>
      </c>
      <c r="R825" s="6" t="str">
        <f>INDEX('Raw demand forecast'!$M$7:$M$5830,MATCH($Q825,'Raw demand forecast'!$B$7:$B$5830,0))</f>
        <v>Yes</v>
      </c>
      <c r="S825" s="6" t="str">
        <f>IF(COUNTIF($Q$93:Q825,$B825) = 1, "LV", IF(COUNTIF($Q$93:Q825,$B825) = 2, "HV", "ST"))</f>
        <v>ST</v>
      </c>
      <c r="T825" s="6" t="str">
        <f>INDEX('Demand forecast and growth rate'!$E$7:$E$273,MATCH($Q825,'Demand forecast and growth rate'!$B$7:$B$273,0))</f>
        <v>High growth</v>
      </c>
      <c r="U825" s="32">
        <f>SUMIFS('Capex forecast'!E$7:E$210,'Capex forecast'!$T$7:$T$210,$Q825,'Capex forecast'!$S$7:$S$210,$S825,'Capex forecast'!$Q$7:$Q$210,"Augex")</f>
        <v>0</v>
      </c>
      <c r="V825" s="32">
        <f>SUMIFS('Capex forecast'!F$7:F$210,'Capex forecast'!$T$7:$T$210,$Q825,'Capex forecast'!$S$7:$S$210,$S825,'Capex forecast'!$Q$7:$Q$210,"Augex")</f>
        <v>0</v>
      </c>
      <c r="W825" s="32">
        <f>SUMIFS('Capex forecast'!G$7:G$210,'Capex forecast'!$T$7:$T$210,$Q825,'Capex forecast'!$S$7:$S$210,$S825,'Capex forecast'!$Q$7:$Q$210,"Augex")</f>
        <v>0</v>
      </c>
      <c r="X825" s="32">
        <f>SUMIFS('Capex forecast'!H$7:H$210,'Capex forecast'!$T$7:$T$210,$Q825,'Capex forecast'!$S$7:$S$210,$S825,'Capex forecast'!$Q$7:$Q$210,"Augex")</f>
        <v>0</v>
      </c>
      <c r="Y825" s="32">
        <f>SUMIFS('Capex forecast'!I$7:I$210,'Capex forecast'!$T$7:$T$210,$Q825,'Capex forecast'!$S$7:$S$210,$S825,'Capex forecast'!$Q$7:$Q$210,"Augex")</f>
        <v>0</v>
      </c>
      <c r="Z825" s="32">
        <f>SUMIFS('Capex forecast'!J$7:J$210,'Capex forecast'!$T$7:$T$210,$Q825,'Capex forecast'!$S$7:$S$210,$S825,'Capex forecast'!$Q$7:$Q$210,"Augex")</f>
        <v>0</v>
      </c>
      <c r="AA825" s="32">
        <f>SUMIFS('Capex forecast'!K$7:K$210,'Capex forecast'!$T$7:$T$210,$Q825,'Capex forecast'!$S$7:$S$210,$S825,'Capex forecast'!$Q$7:$Q$210,"Augex")</f>
        <v>0</v>
      </c>
      <c r="AB825" s="32">
        <f>SUMIFS('Capex forecast'!L$7:L$210,'Capex forecast'!$T$7:$T$210,$Q825,'Capex forecast'!$S$7:$S$210,$S825,'Capex forecast'!$Q$7:$Q$210,"Augex")</f>
        <v>0</v>
      </c>
      <c r="AC825" s="32">
        <f>SUMIFS('Capex forecast'!M$7:M$210,'Capex forecast'!$T$7:$T$210,$Q825,'Capex forecast'!$S$7:$S$210,$S825,'Capex forecast'!$Q$7:$Q$210,"Augex")</f>
        <v>0</v>
      </c>
      <c r="AD825" s="32">
        <f>SUMIFS('Capex forecast'!N$7:N$210,'Capex forecast'!$T$7:$T$210,$Q825,'Capex forecast'!$S$7:$S$210,$S825,'Capex forecast'!$Q$7:$Q$210,"Augex")</f>
        <v>0</v>
      </c>
      <c r="AF825" s="6" t="s">
        <v>591</v>
      </c>
      <c r="AG825" s="6" t="str">
        <f>INDEX('Raw demand forecast'!$M$7:$M$5830,MATCH($Q825,'Raw demand forecast'!$B$7:$B$5830,0))</f>
        <v>Yes</v>
      </c>
      <c r="AH825" s="6" t="str">
        <f>IF(COUNTIF($AF$93:AF825,$B825) = 1, "LV", IF(COUNTIF($AF$93:AF825,$B825) = 2, "HV", "ST"))</f>
        <v>ST</v>
      </c>
      <c r="AI825" s="6" t="str">
        <f>INDEX('Demand forecast and growth rate'!$E$7:$E$273,MATCH($Q825,'Demand forecast and growth rate'!$B$7:$B$273,0))</f>
        <v>High growth</v>
      </c>
      <c r="AJ825" s="53">
        <f>SUMIFS('Capex forecast'!E$7:E$210,'Capex forecast'!$T$7:$T$210,$AF825,'Capex forecast'!$S$7:$S$210,$AH825,'Capex forecast'!$Q$7:$Q$210,"Repex")</f>
        <v>0</v>
      </c>
      <c r="AK825" s="53">
        <f>SUMIFS('Capex forecast'!F$7:F$210,'Capex forecast'!$T$7:$T$210,$AF825,'Capex forecast'!$S$7:$S$210,$AH825,'Capex forecast'!$Q$7:$Q$210,"Repex")</f>
        <v>0</v>
      </c>
      <c r="AL825" s="53">
        <f>SUMIFS('Capex forecast'!G$7:G$210,'Capex forecast'!$T$7:$T$210,$AF825,'Capex forecast'!$S$7:$S$210,$AH825,'Capex forecast'!$Q$7:$Q$210,"Repex")</f>
        <v>0</v>
      </c>
      <c r="AM825" s="53">
        <f>SUMIFS('Capex forecast'!H$7:H$210,'Capex forecast'!$T$7:$T$210,$AF825,'Capex forecast'!$S$7:$S$210,$AH825,'Capex forecast'!$Q$7:$Q$210,"Repex")</f>
        <v>0</v>
      </c>
      <c r="AN825" s="53">
        <f>SUMIFS('Capex forecast'!I$7:I$210,'Capex forecast'!$T$7:$T$210,$AF825,'Capex forecast'!$S$7:$S$210,$AH825,'Capex forecast'!$Q$7:$Q$210,"Repex")</f>
        <v>0</v>
      </c>
      <c r="AO825" s="53">
        <f>SUMIFS('Capex forecast'!J$7:J$210,'Capex forecast'!$T$7:$T$210,$AF825,'Capex forecast'!$S$7:$S$210,$AH825,'Capex forecast'!$Q$7:$Q$210,"Repex")</f>
        <v>0</v>
      </c>
      <c r="AP825" s="53">
        <f>SUMIFS('Capex forecast'!K$7:K$210,'Capex forecast'!$T$7:$T$210,$AF825,'Capex forecast'!$S$7:$S$210,$AH825,'Capex forecast'!$Q$7:$Q$210,"Repex")</f>
        <v>0</v>
      </c>
      <c r="AQ825" s="53">
        <f>SUMIFS('Capex forecast'!L$7:L$210,'Capex forecast'!$T$7:$T$210,$AF825,'Capex forecast'!$S$7:$S$210,$AH825,'Capex forecast'!$Q$7:$Q$210,"Repex")</f>
        <v>0</v>
      </c>
      <c r="AR825" s="53">
        <f>SUMIFS('Capex forecast'!M$7:M$210,'Capex forecast'!$T$7:$T$210,$AF825,'Capex forecast'!$S$7:$S$210,$AH825,'Capex forecast'!$Q$7:$Q$210,"Repex")</f>
        <v>0</v>
      </c>
      <c r="AS825" s="53">
        <f>SUMIFS('Capex forecast'!N$7:N$210,'Capex forecast'!$T$7:$T$210,$AF825,'Capex forecast'!$S$7:$S$210,$AH825,'Capex forecast'!$Q$7:$Q$210,"Repex")</f>
        <v>0</v>
      </c>
    </row>
    <row r="826" spans="2:45" ht="15">
      <c r="B826" s="6" t="s">
        <v>75</v>
      </c>
      <c r="C826" s="6" t="str">
        <f>INDEX('Raw demand forecast'!$M$7:$M$5830,MATCH($B826,'Raw demand forecast'!$B$7:$B$5830,0))</f>
        <v>No</v>
      </c>
      <c r="D826" s="6" t="str">
        <f>IF(COUNTIF($B$93:B826,$B826) = 1, "LV", IF(COUNTIF($B$93:B826,$B826) = 2, "HV", "ST"))</f>
        <v>ST</v>
      </c>
      <c r="E826" s="6" t="str">
        <f>INDEX('Demand forecast and growth rate'!$E$7:$E$273,MATCH($B826,'Demand forecast and growth rate'!$B$7:$B$273,0))</f>
        <v>Small growth</v>
      </c>
      <c r="F826" s="32">
        <f>SUMIFS('Capex forecast'!E$7:E$210,'Capex forecast'!$T$7:$T$210,'Allocation of site-spec costs'!$B826,'Capex forecast'!$S$7:$S$210,'Allocation of site-spec costs'!$D826,'Capex forecast'!$Q$7:$Q$210,"Customer Connection")</f>
        <v>0</v>
      </c>
      <c r="G826" s="32">
        <f>SUMIFS('Capex forecast'!F$7:F$210,'Capex forecast'!$T$7:$T$210,'Allocation of site-spec costs'!$B826,'Capex forecast'!$S$7:$S$210,'Allocation of site-spec costs'!$D826,'Capex forecast'!$Q$7:$Q$210,"Customer Connection")</f>
        <v>0</v>
      </c>
      <c r="H826" s="32">
        <f>SUMIFS('Capex forecast'!G$7:G$210,'Capex forecast'!$T$7:$T$210,'Allocation of site-spec costs'!$B826,'Capex forecast'!$S$7:$S$210,'Allocation of site-spec costs'!$D826,'Capex forecast'!$Q$7:$Q$210,"Customer Connection")</f>
        <v>0</v>
      </c>
      <c r="I826" s="32">
        <f>SUMIFS('Capex forecast'!H$7:H$210,'Capex forecast'!$T$7:$T$210,'Allocation of site-spec costs'!$B826,'Capex forecast'!$S$7:$S$210,'Allocation of site-spec costs'!$D826,'Capex forecast'!$Q$7:$Q$210,"Customer Connection")</f>
        <v>0</v>
      </c>
      <c r="J826" s="32">
        <f>SUMIFS('Capex forecast'!I$7:I$210,'Capex forecast'!$T$7:$T$210,'Allocation of site-spec costs'!$B826,'Capex forecast'!$S$7:$S$210,'Allocation of site-spec costs'!$D826,'Capex forecast'!$Q$7:$Q$210,"Customer Connection")</f>
        <v>0</v>
      </c>
      <c r="K826" s="32">
        <f>SUMIFS('Capex forecast'!J$7:J$210,'Capex forecast'!$T$7:$T$210,'Allocation of site-spec costs'!$B826,'Capex forecast'!$S$7:$S$210,'Allocation of site-spec costs'!$D826,'Capex forecast'!$Q$7:$Q$210,"Customer Connection")</f>
        <v>0</v>
      </c>
      <c r="L826" s="32">
        <f>SUMIFS('Capex forecast'!K$7:K$210,'Capex forecast'!$T$7:$T$210,'Allocation of site-spec costs'!$B826,'Capex forecast'!$S$7:$S$210,'Allocation of site-spec costs'!$D826,'Capex forecast'!$Q$7:$Q$210,"Customer Connection")</f>
        <v>0</v>
      </c>
      <c r="M826" s="32">
        <f>SUMIFS('Capex forecast'!L$7:L$210,'Capex forecast'!$T$7:$T$210,'Allocation of site-spec costs'!$B826,'Capex forecast'!$S$7:$S$210,'Allocation of site-spec costs'!$D826,'Capex forecast'!$Q$7:$Q$210,"Customer Connection")</f>
        <v>0</v>
      </c>
      <c r="N826" s="32">
        <f>SUMIFS('Capex forecast'!M$7:M$210,'Capex forecast'!$T$7:$T$210,'Allocation of site-spec costs'!$B826,'Capex forecast'!$S$7:$S$210,'Allocation of site-spec costs'!$D826,'Capex forecast'!$Q$7:$Q$210,"Customer Connection")</f>
        <v>0</v>
      </c>
      <c r="O826" s="32">
        <f>SUMIFS('Capex forecast'!N$7:N$210,'Capex forecast'!$T$7:$T$210,'Allocation of site-spec costs'!$B826,'Capex forecast'!$S$7:$S$210,'Allocation of site-spec costs'!$D826,'Capex forecast'!$Q$7:$Q$210,"Customer Connection")</f>
        <v>0</v>
      </c>
      <c r="Q826" s="6" t="s">
        <v>75</v>
      </c>
      <c r="R826" s="6" t="str">
        <f>INDEX('Raw demand forecast'!$M$7:$M$5830,MATCH($Q826,'Raw demand forecast'!$B$7:$B$5830,0))</f>
        <v>No</v>
      </c>
      <c r="S826" s="6" t="str">
        <f>IF(COUNTIF($Q$93:Q826,$B826) = 1, "LV", IF(COUNTIF($Q$93:Q826,$B826) = 2, "HV", "ST"))</f>
        <v>ST</v>
      </c>
      <c r="T826" s="6" t="str">
        <f>INDEX('Demand forecast and growth rate'!$E$7:$E$273,MATCH($Q826,'Demand forecast and growth rate'!$B$7:$B$273,0))</f>
        <v>Small growth</v>
      </c>
      <c r="U826" s="32">
        <f>SUMIFS('Capex forecast'!E$7:E$210,'Capex forecast'!$T$7:$T$210,$Q826,'Capex forecast'!$S$7:$S$210,$S826,'Capex forecast'!$Q$7:$Q$210,"Augex")</f>
        <v>0</v>
      </c>
      <c r="V826" s="32">
        <f>SUMIFS('Capex forecast'!F$7:F$210,'Capex forecast'!$T$7:$T$210,$Q826,'Capex forecast'!$S$7:$S$210,$S826,'Capex forecast'!$Q$7:$Q$210,"Augex")</f>
        <v>0</v>
      </c>
      <c r="W826" s="32">
        <f>SUMIFS('Capex forecast'!G$7:G$210,'Capex forecast'!$T$7:$T$210,$Q826,'Capex forecast'!$S$7:$S$210,$S826,'Capex forecast'!$Q$7:$Q$210,"Augex")</f>
        <v>0</v>
      </c>
      <c r="X826" s="32">
        <f>SUMIFS('Capex forecast'!H$7:H$210,'Capex forecast'!$T$7:$T$210,$Q826,'Capex forecast'!$S$7:$S$210,$S826,'Capex forecast'!$Q$7:$Q$210,"Augex")</f>
        <v>0</v>
      </c>
      <c r="Y826" s="32">
        <f>SUMIFS('Capex forecast'!I$7:I$210,'Capex forecast'!$T$7:$T$210,$Q826,'Capex forecast'!$S$7:$S$210,$S826,'Capex forecast'!$Q$7:$Q$210,"Augex")</f>
        <v>0</v>
      </c>
      <c r="Z826" s="32">
        <f>SUMIFS('Capex forecast'!J$7:J$210,'Capex forecast'!$T$7:$T$210,$Q826,'Capex forecast'!$S$7:$S$210,$S826,'Capex forecast'!$Q$7:$Q$210,"Augex")</f>
        <v>0</v>
      </c>
      <c r="AA826" s="32">
        <f>SUMIFS('Capex forecast'!K$7:K$210,'Capex forecast'!$T$7:$T$210,$Q826,'Capex forecast'!$S$7:$S$210,$S826,'Capex forecast'!$Q$7:$Q$210,"Augex")</f>
        <v>0</v>
      </c>
      <c r="AB826" s="32">
        <f>SUMIFS('Capex forecast'!L$7:L$210,'Capex forecast'!$T$7:$T$210,$Q826,'Capex forecast'!$S$7:$S$210,$S826,'Capex forecast'!$Q$7:$Q$210,"Augex")</f>
        <v>0</v>
      </c>
      <c r="AC826" s="32">
        <f>SUMIFS('Capex forecast'!M$7:M$210,'Capex forecast'!$T$7:$T$210,$Q826,'Capex forecast'!$S$7:$S$210,$S826,'Capex forecast'!$Q$7:$Q$210,"Augex")</f>
        <v>0</v>
      </c>
      <c r="AD826" s="32">
        <f>SUMIFS('Capex forecast'!N$7:N$210,'Capex forecast'!$T$7:$T$210,$Q826,'Capex forecast'!$S$7:$S$210,$S826,'Capex forecast'!$Q$7:$Q$210,"Augex")</f>
        <v>0</v>
      </c>
      <c r="AF826" s="6" t="s">
        <v>75</v>
      </c>
      <c r="AG826" s="6" t="str">
        <f>INDEX('Raw demand forecast'!$M$7:$M$5830,MATCH($Q826,'Raw demand forecast'!$B$7:$B$5830,0))</f>
        <v>No</v>
      </c>
      <c r="AH826" s="6" t="str">
        <f>IF(COUNTIF($AF$93:AF826,$B826) = 1, "LV", IF(COUNTIF($AF$93:AF826,$B826) = 2, "HV", "ST"))</f>
        <v>ST</v>
      </c>
      <c r="AI826" s="6" t="str">
        <f>INDEX('Demand forecast and growth rate'!$E$7:$E$273,MATCH($Q826,'Demand forecast and growth rate'!$B$7:$B$273,0))</f>
        <v>Small growth</v>
      </c>
      <c r="AJ826" s="53">
        <f>SUMIFS('Capex forecast'!E$7:E$210,'Capex forecast'!$T$7:$T$210,$AF826,'Capex forecast'!$S$7:$S$210,$AH826,'Capex forecast'!$Q$7:$Q$210,"Repex")</f>
        <v>0</v>
      </c>
      <c r="AK826" s="53">
        <f>SUMIFS('Capex forecast'!F$7:F$210,'Capex forecast'!$T$7:$T$210,$AF826,'Capex forecast'!$S$7:$S$210,$AH826,'Capex forecast'!$Q$7:$Q$210,"Repex")</f>
        <v>0</v>
      </c>
      <c r="AL826" s="53">
        <f>SUMIFS('Capex forecast'!G$7:G$210,'Capex forecast'!$T$7:$T$210,$AF826,'Capex forecast'!$S$7:$S$210,$AH826,'Capex forecast'!$Q$7:$Q$210,"Repex")</f>
        <v>0</v>
      </c>
      <c r="AM826" s="53">
        <f>SUMIFS('Capex forecast'!H$7:H$210,'Capex forecast'!$T$7:$T$210,$AF826,'Capex forecast'!$S$7:$S$210,$AH826,'Capex forecast'!$Q$7:$Q$210,"Repex")</f>
        <v>0</v>
      </c>
      <c r="AN826" s="53">
        <f>SUMIFS('Capex forecast'!I$7:I$210,'Capex forecast'!$T$7:$T$210,$AF826,'Capex forecast'!$S$7:$S$210,$AH826,'Capex forecast'!$Q$7:$Q$210,"Repex")</f>
        <v>0</v>
      </c>
      <c r="AO826" s="53">
        <f>SUMIFS('Capex forecast'!J$7:J$210,'Capex forecast'!$T$7:$T$210,$AF826,'Capex forecast'!$S$7:$S$210,$AH826,'Capex forecast'!$Q$7:$Q$210,"Repex")</f>
        <v>0</v>
      </c>
      <c r="AP826" s="53">
        <f>SUMIFS('Capex forecast'!K$7:K$210,'Capex forecast'!$T$7:$T$210,$AF826,'Capex forecast'!$S$7:$S$210,$AH826,'Capex forecast'!$Q$7:$Q$210,"Repex")</f>
        <v>0</v>
      </c>
      <c r="AQ826" s="53">
        <f>SUMIFS('Capex forecast'!L$7:L$210,'Capex forecast'!$T$7:$T$210,$AF826,'Capex forecast'!$S$7:$S$210,$AH826,'Capex forecast'!$Q$7:$Q$210,"Repex")</f>
        <v>0</v>
      </c>
      <c r="AR826" s="53">
        <f>SUMIFS('Capex forecast'!M$7:M$210,'Capex forecast'!$T$7:$T$210,$AF826,'Capex forecast'!$S$7:$S$210,$AH826,'Capex forecast'!$Q$7:$Q$210,"Repex")</f>
        <v>0</v>
      </c>
      <c r="AS826" s="53">
        <f>SUMIFS('Capex forecast'!N$7:N$210,'Capex forecast'!$T$7:$T$210,$AF826,'Capex forecast'!$S$7:$S$210,$AH826,'Capex forecast'!$Q$7:$Q$210,"Repex")</f>
        <v>0</v>
      </c>
    </row>
    <row r="827" spans="2:45" ht="15">
      <c r="B827" s="6" t="s">
        <v>82</v>
      </c>
      <c r="C827" s="6" t="str">
        <f>INDEX('Raw demand forecast'!$M$7:$M$5830,MATCH($B827,'Raw demand forecast'!$B$7:$B$5830,0))</f>
        <v>No</v>
      </c>
      <c r="D827" s="6" t="str">
        <f>IF(COUNTIF($B$93:B827,$B827) = 1, "LV", IF(COUNTIF($B$93:B827,$B827) = 2, "HV", "ST"))</f>
        <v>ST</v>
      </c>
      <c r="E827" s="6" t="str">
        <f>INDEX('Demand forecast and growth rate'!$E$7:$E$273,MATCH($B827,'Demand forecast and growth rate'!$B$7:$B$273,0))</f>
        <v>Steady/falling</v>
      </c>
      <c r="F827" s="32">
        <f>SUMIFS('Capex forecast'!E$7:E$210,'Capex forecast'!$T$7:$T$210,'Allocation of site-spec costs'!$B827,'Capex forecast'!$S$7:$S$210,'Allocation of site-spec costs'!$D827,'Capex forecast'!$Q$7:$Q$210,"Customer Connection")</f>
        <v>0</v>
      </c>
      <c r="G827" s="32">
        <f>SUMIFS('Capex forecast'!F$7:F$210,'Capex forecast'!$T$7:$T$210,'Allocation of site-spec costs'!$B827,'Capex forecast'!$S$7:$S$210,'Allocation of site-spec costs'!$D827,'Capex forecast'!$Q$7:$Q$210,"Customer Connection")</f>
        <v>0</v>
      </c>
      <c r="H827" s="32">
        <f>SUMIFS('Capex forecast'!G$7:G$210,'Capex forecast'!$T$7:$T$210,'Allocation of site-spec costs'!$B827,'Capex forecast'!$S$7:$S$210,'Allocation of site-spec costs'!$D827,'Capex forecast'!$Q$7:$Q$210,"Customer Connection")</f>
        <v>0</v>
      </c>
      <c r="I827" s="32">
        <f>SUMIFS('Capex forecast'!H$7:H$210,'Capex forecast'!$T$7:$T$210,'Allocation of site-spec costs'!$B827,'Capex forecast'!$S$7:$S$210,'Allocation of site-spec costs'!$D827,'Capex forecast'!$Q$7:$Q$210,"Customer Connection")</f>
        <v>0</v>
      </c>
      <c r="J827" s="32">
        <f>SUMIFS('Capex forecast'!I$7:I$210,'Capex forecast'!$T$7:$T$210,'Allocation of site-spec costs'!$B827,'Capex forecast'!$S$7:$S$210,'Allocation of site-spec costs'!$D827,'Capex forecast'!$Q$7:$Q$210,"Customer Connection")</f>
        <v>0</v>
      </c>
      <c r="K827" s="32">
        <f>SUMIFS('Capex forecast'!J$7:J$210,'Capex forecast'!$T$7:$T$210,'Allocation of site-spec costs'!$B827,'Capex forecast'!$S$7:$S$210,'Allocation of site-spec costs'!$D827,'Capex forecast'!$Q$7:$Q$210,"Customer Connection")</f>
        <v>0</v>
      </c>
      <c r="L827" s="32">
        <f>SUMIFS('Capex forecast'!K$7:K$210,'Capex forecast'!$T$7:$T$210,'Allocation of site-spec costs'!$B827,'Capex forecast'!$S$7:$S$210,'Allocation of site-spec costs'!$D827,'Capex forecast'!$Q$7:$Q$210,"Customer Connection")</f>
        <v>0</v>
      </c>
      <c r="M827" s="32">
        <f>SUMIFS('Capex forecast'!L$7:L$210,'Capex forecast'!$T$7:$T$210,'Allocation of site-spec costs'!$B827,'Capex forecast'!$S$7:$S$210,'Allocation of site-spec costs'!$D827,'Capex forecast'!$Q$7:$Q$210,"Customer Connection")</f>
        <v>0</v>
      </c>
      <c r="N827" s="32">
        <f>SUMIFS('Capex forecast'!M$7:M$210,'Capex forecast'!$T$7:$T$210,'Allocation of site-spec costs'!$B827,'Capex forecast'!$S$7:$S$210,'Allocation of site-spec costs'!$D827,'Capex forecast'!$Q$7:$Q$210,"Customer Connection")</f>
        <v>0</v>
      </c>
      <c r="O827" s="32">
        <f>SUMIFS('Capex forecast'!N$7:N$210,'Capex forecast'!$T$7:$T$210,'Allocation of site-spec costs'!$B827,'Capex forecast'!$S$7:$S$210,'Allocation of site-spec costs'!$D827,'Capex forecast'!$Q$7:$Q$210,"Customer Connection")</f>
        <v>0</v>
      </c>
      <c r="Q827" s="6" t="s">
        <v>82</v>
      </c>
      <c r="R827" s="6" t="str">
        <f>INDEX('Raw demand forecast'!$M$7:$M$5830,MATCH($Q827,'Raw demand forecast'!$B$7:$B$5830,0))</f>
        <v>No</v>
      </c>
      <c r="S827" s="6" t="str">
        <f>IF(COUNTIF($Q$93:Q827,$B827) = 1, "LV", IF(COUNTIF($Q$93:Q827,$B827) = 2, "HV", "ST"))</f>
        <v>ST</v>
      </c>
      <c r="T827" s="6" t="str">
        <f>INDEX('Demand forecast and growth rate'!$E$7:$E$273,MATCH($Q827,'Demand forecast and growth rate'!$B$7:$B$273,0))</f>
        <v>Steady/falling</v>
      </c>
      <c r="U827" s="32">
        <f>SUMIFS('Capex forecast'!E$7:E$210,'Capex forecast'!$T$7:$T$210,$Q827,'Capex forecast'!$S$7:$S$210,$S827,'Capex forecast'!$Q$7:$Q$210,"Augex")</f>
        <v>0</v>
      </c>
      <c r="V827" s="32">
        <f>SUMIFS('Capex forecast'!F$7:F$210,'Capex forecast'!$T$7:$T$210,$Q827,'Capex forecast'!$S$7:$S$210,$S827,'Capex forecast'!$Q$7:$Q$210,"Augex")</f>
        <v>0</v>
      </c>
      <c r="W827" s="32">
        <f>SUMIFS('Capex forecast'!G$7:G$210,'Capex forecast'!$T$7:$T$210,$Q827,'Capex forecast'!$S$7:$S$210,$S827,'Capex forecast'!$Q$7:$Q$210,"Augex")</f>
        <v>0</v>
      </c>
      <c r="X827" s="32">
        <f>SUMIFS('Capex forecast'!H$7:H$210,'Capex forecast'!$T$7:$T$210,$Q827,'Capex forecast'!$S$7:$S$210,$S827,'Capex forecast'!$Q$7:$Q$210,"Augex")</f>
        <v>0</v>
      </c>
      <c r="Y827" s="32">
        <f>SUMIFS('Capex forecast'!I$7:I$210,'Capex forecast'!$T$7:$T$210,$Q827,'Capex forecast'!$S$7:$S$210,$S827,'Capex forecast'!$Q$7:$Q$210,"Augex")</f>
        <v>0</v>
      </c>
      <c r="Z827" s="32">
        <f>SUMIFS('Capex forecast'!J$7:J$210,'Capex forecast'!$T$7:$T$210,$Q827,'Capex forecast'!$S$7:$S$210,$S827,'Capex forecast'!$Q$7:$Q$210,"Augex")</f>
        <v>0</v>
      </c>
      <c r="AA827" s="32">
        <f>SUMIFS('Capex forecast'!K$7:K$210,'Capex forecast'!$T$7:$T$210,$Q827,'Capex forecast'!$S$7:$S$210,$S827,'Capex forecast'!$Q$7:$Q$210,"Augex")</f>
        <v>0</v>
      </c>
      <c r="AB827" s="32">
        <f>SUMIFS('Capex forecast'!L$7:L$210,'Capex forecast'!$T$7:$T$210,$Q827,'Capex forecast'!$S$7:$S$210,$S827,'Capex forecast'!$Q$7:$Q$210,"Augex")</f>
        <v>0</v>
      </c>
      <c r="AC827" s="32">
        <f>SUMIFS('Capex forecast'!M$7:M$210,'Capex forecast'!$T$7:$T$210,$Q827,'Capex forecast'!$S$7:$S$210,$S827,'Capex forecast'!$Q$7:$Q$210,"Augex")</f>
        <v>0</v>
      </c>
      <c r="AD827" s="32">
        <f>SUMIFS('Capex forecast'!N$7:N$210,'Capex forecast'!$T$7:$T$210,$Q827,'Capex forecast'!$S$7:$S$210,$S827,'Capex forecast'!$Q$7:$Q$210,"Augex")</f>
        <v>0</v>
      </c>
      <c r="AF827" s="6" t="s">
        <v>82</v>
      </c>
      <c r="AG827" s="6" t="str">
        <f>INDEX('Raw demand forecast'!$M$7:$M$5830,MATCH($Q827,'Raw demand forecast'!$B$7:$B$5830,0))</f>
        <v>No</v>
      </c>
      <c r="AH827" s="6" t="str">
        <f>IF(COUNTIF($AF$93:AF827,$B827) = 1, "LV", IF(COUNTIF($AF$93:AF827,$B827) = 2, "HV", "ST"))</f>
        <v>ST</v>
      </c>
      <c r="AI827" s="6" t="str">
        <f>INDEX('Demand forecast and growth rate'!$E$7:$E$273,MATCH($Q827,'Demand forecast and growth rate'!$B$7:$B$273,0))</f>
        <v>Steady/falling</v>
      </c>
      <c r="AJ827" s="53">
        <f>SUMIFS('Capex forecast'!E$7:E$210,'Capex forecast'!$T$7:$T$210,$AF827,'Capex forecast'!$S$7:$S$210,$AH827,'Capex forecast'!$Q$7:$Q$210,"Repex")</f>
        <v>0</v>
      </c>
      <c r="AK827" s="53">
        <f>SUMIFS('Capex forecast'!F$7:F$210,'Capex forecast'!$T$7:$T$210,$AF827,'Capex forecast'!$S$7:$S$210,$AH827,'Capex forecast'!$Q$7:$Q$210,"Repex")</f>
        <v>0</v>
      </c>
      <c r="AL827" s="53">
        <f>SUMIFS('Capex forecast'!G$7:G$210,'Capex forecast'!$T$7:$T$210,$AF827,'Capex forecast'!$S$7:$S$210,$AH827,'Capex forecast'!$Q$7:$Q$210,"Repex")</f>
        <v>0</v>
      </c>
      <c r="AM827" s="53">
        <f>SUMIFS('Capex forecast'!H$7:H$210,'Capex forecast'!$T$7:$T$210,$AF827,'Capex forecast'!$S$7:$S$210,$AH827,'Capex forecast'!$Q$7:$Q$210,"Repex")</f>
        <v>0</v>
      </c>
      <c r="AN827" s="53">
        <f>SUMIFS('Capex forecast'!I$7:I$210,'Capex forecast'!$T$7:$T$210,$AF827,'Capex forecast'!$S$7:$S$210,$AH827,'Capex forecast'!$Q$7:$Q$210,"Repex")</f>
        <v>0</v>
      </c>
      <c r="AO827" s="53">
        <f>SUMIFS('Capex forecast'!J$7:J$210,'Capex forecast'!$T$7:$T$210,$AF827,'Capex forecast'!$S$7:$S$210,$AH827,'Capex forecast'!$Q$7:$Q$210,"Repex")</f>
        <v>0</v>
      </c>
      <c r="AP827" s="53">
        <f>SUMIFS('Capex forecast'!K$7:K$210,'Capex forecast'!$T$7:$T$210,$AF827,'Capex forecast'!$S$7:$S$210,$AH827,'Capex forecast'!$Q$7:$Q$210,"Repex")</f>
        <v>0</v>
      </c>
      <c r="AQ827" s="53">
        <f>SUMIFS('Capex forecast'!L$7:L$210,'Capex forecast'!$T$7:$T$210,$AF827,'Capex forecast'!$S$7:$S$210,$AH827,'Capex forecast'!$Q$7:$Q$210,"Repex")</f>
        <v>0</v>
      </c>
      <c r="AR827" s="53">
        <f>SUMIFS('Capex forecast'!M$7:M$210,'Capex forecast'!$T$7:$T$210,$AF827,'Capex forecast'!$S$7:$S$210,$AH827,'Capex forecast'!$Q$7:$Q$210,"Repex")</f>
        <v>0</v>
      </c>
      <c r="AS827" s="53">
        <f>SUMIFS('Capex forecast'!N$7:N$210,'Capex forecast'!$T$7:$T$210,$AF827,'Capex forecast'!$S$7:$S$210,$AH827,'Capex forecast'!$Q$7:$Q$210,"Repex")</f>
        <v>0</v>
      </c>
    </row>
    <row r="828" spans="2:45" ht="15">
      <c r="B828" s="6" t="s">
        <v>600</v>
      </c>
      <c r="C828" s="6" t="str">
        <f>INDEX('Raw demand forecast'!$M$7:$M$5830,MATCH($B828,'Raw demand forecast'!$B$7:$B$5830,0))</f>
        <v>Yes</v>
      </c>
      <c r="D828" s="6" t="str">
        <f>IF(COUNTIF($B$93:B828,$B828) = 1, "LV", IF(COUNTIF($B$93:B828,$B828) = 2, "HV", "ST"))</f>
        <v>ST</v>
      </c>
      <c r="E828" s="6" t="str">
        <f>INDEX('Demand forecast and growth rate'!$E$7:$E$273,MATCH($B828,'Demand forecast and growth rate'!$B$7:$B$273,0))</f>
        <v>Small growth</v>
      </c>
      <c r="F828" s="32">
        <f>SUMIFS('Capex forecast'!E$7:E$210,'Capex forecast'!$T$7:$T$210,'Allocation of site-spec costs'!$B828,'Capex forecast'!$S$7:$S$210,'Allocation of site-spec costs'!$D828,'Capex forecast'!$Q$7:$Q$210,"Customer Connection")</f>
        <v>0</v>
      </c>
      <c r="G828" s="32">
        <f>SUMIFS('Capex forecast'!F$7:F$210,'Capex forecast'!$T$7:$T$210,'Allocation of site-spec costs'!$B828,'Capex forecast'!$S$7:$S$210,'Allocation of site-spec costs'!$D828,'Capex forecast'!$Q$7:$Q$210,"Customer Connection")</f>
        <v>0</v>
      </c>
      <c r="H828" s="32">
        <f>SUMIFS('Capex forecast'!G$7:G$210,'Capex forecast'!$T$7:$T$210,'Allocation of site-spec costs'!$B828,'Capex forecast'!$S$7:$S$210,'Allocation of site-spec costs'!$D828,'Capex forecast'!$Q$7:$Q$210,"Customer Connection")</f>
        <v>0</v>
      </c>
      <c r="I828" s="32">
        <f>SUMIFS('Capex forecast'!H$7:H$210,'Capex forecast'!$T$7:$T$210,'Allocation of site-spec costs'!$B828,'Capex forecast'!$S$7:$S$210,'Allocation of site-spec costs'!$D828,'Capex forecast'!$Q$7:$Q$210,"Customer Connection")</f>
        <v>0</v>
      </c>
      <c r="J828" s="32">
        <f>SUMIFS('Capex forecast'!I$7:I$210,'Capex forecast'!$T$7:$T$210,'Allocation of site-spec costs'!$B828,'Capex forecast'!$S$7:$S$210,'Allocation of site-spec costs'!$D828,'Capex forecast'!$Q$7:$Q$210,"Customer Connection")</f>
        <v>0</v>
      </c>
      <c r="K828" s="32">
        <f>SUMIFS('Capex forecast'!J$7:J$210,'Capex forecast'!$T$7:$T$210,'Allocation of site-spec costs'!$B828,'Capex forecast'!$S$7:$S$210,'Allocation of site-spec costs'!$D828,'Capex forecast'!$Q$7:$Q$210,"Customer Connection")</f>
        <v>0</v>
      </c>
      <c r="L828" s="32">
        <f>SUMIFS('Capex forecast'!K$7:K$210,'Capex forecast'!$T$7:$T$210,'Allocation of site-spec costs'!$B828,'Capex forecast'!$S$7:$S$210,'Allocation of site-spec costs'!$D828,'Capex forecast'!$Q$7:$Q$210,"Customer Connection")</f>
        <v>0</v>
      </c>
      <c r="M828" s="32">
        <f>SUMIFS('Capex forecast'!L$7:L$210,'Capex forecast'!$T$7:$T$210,'Allocation of site-spec costs'!$B828,'Capex forecast'!$S$7:$S$210,'Allocation of site-spec costs'!$D828,'Capex forecast'!$Q$7:$Q$210,"Customer Connection")</f>
        <v>0</v>
      </c>
      <c r="N828" s="32">
        <f>SUMIFS('Capex forecast'!M$7:M$210,'Capex forecast'!$T$7:$T$210,'Allocation of site-spec costs'!$B828,'Capex forecast'!$S$7:$S$210,'Allocation of site-spec costs'!$D828,'Capex forecast'!$Q$7:$Q$210,"Customer Connection")</f>
        <v>0</v>
      </c>
      <c r="O828" s="32">
        <f>SUMIFS('Capex forecast'!N$7:N$210,'Capex forecast'!$T$7:$T$210,'Allocation of site-spec costs'!$B828,'Capex forecast'!$S$7:$S$210,'Allocation of site-spec costs'!$D828,'Capex forecast'!$Q$7:$Q$210,"Customer Connection")</f>
        <v>0</v>
      </c>
      <c r="Q828" s="6" t="s">
        <v>600</v>
      </c>
      <c r="R828" s="6" t="str">
        <f>INDEX('Raw demand forecast'!$M$7:$M$5830,MATCH($Q828,'Raw demand forecast'!$B$7:$B$5830,0))</f>
        <v>Yes</v>
      </c>
      <c r="S828" s="6" t="str">
        <f>IF(COUNTIF($Q$93:Q828,$B828) = 1, "LV", IF(COUNTIF($Q$93:Q828,$B828) = 2, "HV", "ST"))</f>
        <v>ST</v>
      </c>
      <c r="T828" s="6" t="str">
        <f>INDEX('Demand forecast and growth rate'!$E$7:$E$273,MATCH($Q828,'Demand forecast and growth rate'!$B$7:$B$273,0))</f>
        <v>Small growth</v>
      </c>
      <c r="U828" s="32">
        <f>SUMIFS('Capex forecast'!E$7:E$210,'Capex forecast'!$T$7:$T$210,$Q828,'Capex forecast'!$S$7:$S$210,$S828,'Capex forecast'!$Q$7:$Q$210,"Augex")</f>
        <v>0</v>
      </c>
      <c r="V828" s="32">
        <f>SUMIFS('Capex forecast'!F$7:F$210,'Capex forecast'!$T$7:$T$210,$Q828,'Capex forecast'!$S$7:$S$210,$S828,'Capex forecast'!$Q$7:$Q$210,"Augex")</f>
        <v>0</v>
      </c>
      <c r="W828" s="32">
        <f>SUMIFS('Capex forecast'!G$7:G$210,'Capex forecast'!$T$7:$T$210,$Q828,'Capex forecast'!$S$7:$S$210,$S828,'Capex forecast'!$Q$7:$Q$210,"Augex")</f>
        <v>0</v>
      </c>
      <c r="X828" s="32">
        <f>SUMIFS('Capex forecast'!H$7:H$210,'Capex forecast'!$T$7:$T$210,$Q828,'Capex forecast'!$S$7:$S$210,$S828,'Capex forecast'!$Q$7:$Q$210,"Augex")</f>
        <v>0</v>
      </c>
      <c r="Y828" s="32">
        <f>SUMIFS('Capex forecast'!I$7:I$210,'Capex forecast'!$T$7:$T$210,$Q828,'Capex forecast'!$S$7:$S$210,$S828,'Capex forecast'!$Q$7:$Q$210,"Augex")</f>
        <v>0</v>
      </c>
      <c r="Z828" s="32">
        <f>SUMIFS('Capex forecast'!J$7:J$210,'Capex forecast'!$T$7:$T$210,$Q828,'Capex forecast'!$S$7:$S$210,$S828,'Capex forecast'!$Q$7:$Q$210,"Augex")</f>
        <v>0</v>
      </c>
      <c r="AA828" s="32">
        <f>SUMIFS('Capex forecast'!K$7:K$210,'Capex forecast'!$T$7:$T$210,$Q828,'Capex forecast'!$S$7:$S$210,$S828,'Capex forecast'!$Q$7:$Q$210,"Augex")</f>
        <v>0</v>
      </c>
      <c r="AB828" s="32">
        <f>SUMIFS('Capex forecast'!L$7:L$210,'Capex forecast'!$T$7:$T$210,$Q828,'Capex forecast'!$S$7:$S$210,$S828,'Capex forecast'!$Q$7:$Q$210,"Augex")</f>
        <v>0</v>
      </c>
      <c r="AC828" s="32">
        <f>SUMIFS('Capex forecast'!M$7:M$210,'Capex forecast'!$T$7:$T$210,$Q828,'Capex forecast'!$S$7:$S$210,$S828,'Capex forecast'!$Q$7:$Q$210,"Augex")</f>
        <v>0</v>
      </c>
      <c r="AD828" s="32">
        <f>SUMIFS('Capex forecast'!N$7:N$210,'Capex forecast'!$T$7:$T$210,$Q828,'Capex forecast'!$S$7:$S$210,$S828,'Capex forecast'!$Q$7:$Q$210,"Augex")</f>
        <v>0</v>
      </c>
      <c r="AF828" s="6" t="s">
        <v>600</v>
      </c>
      <c r="AG828" s="6" t="str">
        <f>INDEX('Raw demand forecast'!$M$7:$M$5830,MATCH($Q828,'Raw demand forecast'!$B$7:$B$5830,0))</f>
        <v>Yes</v>
      </c>
      <c r="AH828" s="6" t="str">
        <f>IF(COUNTIF($AF$93:AF828,$B828) = 1, "LV", IF(COUNTIF($AF$93:AF828,$B828) = 2, "HV", "ST"))</f>
        <v>ST</v>
      </c>
      <c r="AI828" s="6" t="str">
        <f>INDEX('Demand forecast and growth rate'!$E$7:$E$273,MATCH($Q828,'Demand forecast and growth rate'!$B$7:$B$273,0))</f>
        <v>Small growth</v>
      </c>
      <c r="AJ828" s="53">
        <f>SUMIFS('Capex forecast'!E$7:E$210,'Capex forecast'!$T$7:$T$210,$AF828,'Capex forecast'!$S$7:$S$210,$AH828,'Capex forecast'!$Q$7:$Q$210,"Repex")</f>
        <v>0</v>
      </c>
      <c r="AK828" s="53">
        <f>SUMIFS('Capex forecast'!F$7:F$210,'Capex forecast'!$T$7:$T$210,$AF828,'Capex forecast'!$S$7:$S$210,$AH828,'Capex forecast'!$Q$7:$Q$210,"Repex")</f>
        <v>0</v>
      </c>
      <c r="AL828" s="53">
        <f>SUMIFS('Capex forecast'!G$7:G$210,'Capex forecast'!$T$7:$T$210,$AF828,'Capex forecast'!$S$7:$S$210,$AH828,'Capex forecast'!$Q$7:$Q$210,"Repex")</f>
        <v>0</v>
      </c>
      <c r="AM828" s="53">
        <f>SUMIFS('Capex forecast'!H$7:H$210,'Capex forecast'!$T$7:$T$210,$AF828,'Capex forecast'!$S$7:$S$210,$AH828,'Capex forecast'!$Q$7:$Q$210,"Repex")</f>
        <v>0</v>
      </c>
      <c r="AN828" s="53">
        <f>SUMIFS('Capex forecast'!I$7:I$210,'Capex forecast'!$T$7:$T$210,$AF828,'Capex forecast'!$S$7:$S$210,$AH828,'Capex forecast'!$Q$7:$Q$210,"Repex")</f>
        <v>0</v>
      </c>
      <c r="AO828" s="53">
        <f>SUMIFS('Capex forecast'!J$7:J$210,'Capex forecast'!$T$7:$T$210,$AF828,'Capex forecast'!$S$7:$S$210,$AH828,'Capex forecast'!$Q$7:$Q$210,"Repex")</f>
        <v>0</v>
      </c>
      <c r="AP828" s="53">
        <f>SUMIFS('Capex forecast'!K$7:K$210,'Capex forecast'!$T$7:$T$210,$AF828,'Capex forecast'!$S$7:$S$210,$AH828,'Capex forecast'!$Q$7:$Q$210,"Repex")</f>
        <v>0</v>
      </c>
      <c r="AQ828" s="53">
        <f>SUMIFS('Capex forecast'!L$7:L$210,'Capex forecast'!$T$7:$T$210,$AF828,'Capex forecast'!$S$7:$S$210,$AH828,'Capex forecast'!$Q$7:$Q$210,"Repex")</f>
        <v>0</v>
      </c>
      <c r="AR828" s="53">
        <f>SUMIFS('Capex forecast'!M$7:M$210,'Capex forecast'!$T$7:$T$210,$AF828,'Capex forecast'!$S$7:$S$210,$AH828,'Capex forecast'!$Q$7:$Q$210,"Repex")</f>
        <v>0</v>
      </c>
      <c r="AS828" s="53">
        <f>SUMIFS('Capex forecast'!N$7:N$210,'Capex forecast'!$T$7:$T$210,$AF828,'Capex forecast'!$S$7:$S$210,$AH828,'Capex forecast'!$Q$7:$Q$210,"Repex")</f>
        <v>0</v>
      </c>
    </row>
    <row r="829" spans="2:45" ht="15">
      <c r="B829" s="6" t="s">
        <v>121</v>
      </c>
      <c r="C829" s="6" t="str">
        <f>INDEX('Raw demand forecast'!$M$7:$M$5830,MATCH($B829,'Raw demand forecast'!$B$7:$B$5830,0))</f>
        <v>No</v>
      </c>
      <c r="D829" s="6" t="str">
        <f>IF(COUNTIF($B$93:B829,$B829) = 1, "LV", IF(COUNTIF($B$93:B829,$B829) = 2, "HV", "ST"))</f>
        <v>ST</v>
      </c>
      <c r="E829" s="6" t="str">
        <f>INDEX('Demand forecast and growth rate'!$E$7:$E$273,MATCH($B829,'Demand forecast and growth rate'!$B$7:$B$273,0))</f>
        <v>Steady/falling</v>
      </c>
      <c r="F829" s="32">
        <f>SUMIFS('Capex forecast'!E$7:E$210,'Capex forecast'!$T$7:$T$210,'Allocation of site-spec costs'!$B829,'Capex forecast'!$S$7:$S$210,'Allocation of site-spec costs'!$D829,'Capex forecast'!$Q$7:$Q$210,"Customer Connection")</f>
        <v>0</v>
      </c>
      <c r="G829" s="32">
        <f>SUMIFS('Capex forecast'!F$7:F$210,'Capex forecast'!$T$7:$T$210,'Allocation of site-spec costs'!$B829,'Capex forecast'!$S$7:$S$210,'Allocation of site-spec costs'!$D829,'Capex forecast'!$Q$7:$Q$210,"Customer Connection")</f>
        <v>0</v>
      </c>
      <c r="H829" s="32">
        <f>SUMIFS('Capex forecast'!G$7:G$210,'Capex forecast'!$T$7:$T$210,'Allocation of site-spec costs'!$B829,'Capex forecast'!$S$7:$S$210,'Allocation of site-spec costs'!$D829,'Capex forecast'!$Q$7:$Q$210,"Customer Connection")</f>
        <v>0</v>
      </c>
      <c r="I829" s="32">
        <f>SUMIFS('Capex forecast'!H$7:H$210,'Capex forecast'!$T$7:$T$210,'Allocation of site-spec costs'!$B829,'Capex forecast'!$S$7:$S$210,'Allocation of site-spec costs'!$D829,'Capex forecast'!$Q$7:$Q$210,"Customer Connection")</f>
        <v>0</v>
      </c>
      <c r="J829" s="32">
        <f>SUMIFS('Capex forecast'!I$7:I$210,'Capex forecast'!$T$7:$T$210,'Allocation of site-spec costs'!$B829,'Capex forecast'!$S$7:$S$210,'Allocation of site-spec costs'!$D829,'Capex forecast'!$Q$7:$Q$210,"Customer Connection")</f>
        <v>0</v>
      </c>
      <c r="K829" s="32">
        <f>SUMIFS('Capex forecast'!J$7:J$210,'Capex forecast'!$T$7:$T$210,'Allocation of site-spec costs'!$B829,'Capex forecast'!$S$7:$S$210,'Allocation of site-spec costs'!$D829,'Capex forecast'!$Q$7:$Q$210,"Customer Connection")</f>
        <v>0</v>
      </c>
      <c r="L829" s="32">
        <f>SUMIFS('Capex forecast'!K$7:K$210,'Capex forecast'!$T$7:$T$210,'Allocation of site-spec costs'!$B829,'Capex forecast'!$S$7:$S$210,'Allocation of site-spec costs'!$D829,'Capex forecast'!$Q$7:$Q$210,"Customer Connection")</f>
        <v>0</v>
      </c>
      <c r="M829" s="32">
        <f>SUMIFS('Capex forecast'!L$7:L$210,'Capex forecast'!$T$7:$T$210,'Allocation of site-spec costs'!$B829,'Capex forecast'!$S$7:$S$210,'Allocation of site-spec costs'!$D829,'Capex forecast'!$Q$7:$Q$210,"Customer Connection")</f>
        <v>0</v>
      </c>
      <c r="N829" s="32">
        <f>SUMIFS('Capex forecast'!M$7:M$210,'Capex forecast'!$T$7:$T$210,'Allocation of site-spec costs'!$B829,'Capex forecast'!$S$7:$S$210,'Allocation of site-spec costs'!$D829,'Capex forecast'!$Q$7:$Q$210,"Customer Connection")</f>
        <v>0</v>
      </c>
      <c r="O829" s="32">
        <f>SUMIFS('Capex forecast'!N$7:N$210,'Capex forecast'!$T$7:$T$210,'Allocation of site-spec costs'!$B829,'Capex forecast'!$S$7:$S$210,'Allocation of site-spec costs'!$D829,'Capex forecast'!$Q$7:$Q$210,"Customer Connection")</f>
        <v>0</v>
      </c>
      <c r="Q829" s="6" t="s">
        <v>121</v>
      </c>
      <c r="R829" s="6" t="str">
        <f>INDEX('Raw demand forecast'!$M$7:$M$5830,MATCH($Q829,'Raw demand forecast'!$B$7:$B$5830,0))</f>
        <v>No</v>
      </c>
      <c r="S829" s="6" t="str">
        <f>IF(COUNTIF($Q$93:Q829,$B829) = 1, "LV", IF(COUNTIF($Q$93:Q829,$B829) = 2, "HV", "ST"))</f>
        <v>ST</v>
      </c>
      <c r="T829" s="6" t="str">
        <f>INDEX('Demand forecast and growth rate'!$E$7:$E$273,MATCH($Q829,'Demand forecast and growth rate'!$B$7:$B$273,0))</f>
        <v>Steady/falling</v>
      </c>
      <c r="U829" s="32">
        <f>SUMIFS('Capex forecast'!E$7:E$210,'Capex forecast'!$T$7:$T$210,$Q829,'Capex forecast'!$S$7:$S$210,$S829,'Capex forecast'!$Q$7:$Q$210,"Augex")</f>
        <v>0</v>
      </c>
      <c r="V829" s="32">
        <f>SUMIFS('Capex forecast'!F$7:F$210,'Capex forecast'!$T$7:$T$210,$Q829,'Capex forecast'!$S$7:$S$210,$S829,'Capex forecast'!$Q$7:$Q$210,"Augex")</f>
        <v>0</v>
      </c>
      <c r="W829" s="32">
        <f>SUMIFS('Capex forecast'!G$7:G$210,'Capex forecast'!$T$7:$T$210,$Q829,'Capex forecast'!$S$7:$S$210,$S829,'Capex forecast'!$Q$7:$Q$210,"Augex")</f>
        <v>0</v>
      </c>
      <c r="X829" s="32">
        <f>SUMIFS('Capex forecast'!H$7:H$210,'Capex forecast'!$T$7:$T$210,$Q829,'Capex forecast'!$S$7:$S$210,$S829,'Capex forecast'!$Q$7:$Q$210,"Augex")</f>
        <v>0</v>
      </c>
      <c r="Y829" s="32">
        <f>SUMIFS('Capex forecast'!I$7:I$210,'Capex forecast'!$T$7:$T$210,$Q829,'Capex forecast'!$S$7:$S$210,$S829,'Capex forecast'!$Q$7:$Q$210,"Augex")</f>
        <v>0</v>
      </c>
      <c r="Z829" s="32">
        <f>SUMIFS('Capex forecast'!J$7:J$210,'Capex forecast'!$T$7:$T$210,$Q829,'Capex forecast'!$S$7:$S$210,$S829,'Capex forecast'!$Q$7:$Q$210,"Augex")</f>
        <v>0</v>
      </c>
      <c r="AA829" s="32">
        <f>SUMIFS('Capex forecast'!K$7:K$210,'Capex forecast'!$T$7:$T$210,$Q829,'Capex forecast'!$S$7:$S$210,$S829,'Capex forecast'!$Q$7:$Q$210,"Augex")</f>
        <v>0</v>
      </c>
      <c r="AB829" s="32">
        <f>SUMIFS('Capex forecast'!L$7:L$210,'Capex forecast'!$T$7:$T$210,$Q829,'Capex forecast'!$S$7:$S$210,$S829,'Capex forecast'!$Q$7:$Q$210,"Augex")</f>
        <v>0</v>
      </c>
      <c r="AC829" s="32">
        <f>SUMIFS('Capex forecast'!M$7:M$210,'Capex forecast'!$T$7:$T$210,$Q829,'Capex forecast'!$S$7:$S$210,$S829,'Capex forecast'!$Q$7:$Q$210,"Augex")</f>
        <v>0</v>
      </c>
      <c r="AD829" s="32">
        <f>SUMIFS('Capex forecast'!N$7:N$210,'Capex forecast'!$T$7:$T$210,$Q829,'Capex forecast'!$S$7:$S$210,$S829,'Capex forecast'!$Q$7:$Q$210,"Augex")</f>
        <v>0</v>
      </c>
      <c r="AF829" s="6" t="s">
        <v>121</v>
      </c>
      <c r="AG829" s="6" t="str">
        <f>INDEX('Raw demand forecast'!$M$7:$M$5830,MATCH($Q829,'Raw demand forecast'!$B$7:$B$5830,0))</f>
        <v>No</v>
      </c>
      <c r="AH829" s="6" t="str">
        <f>IF(COUNTIF($AF$93:AF829,$B829) = 1, "LV", IF(COUNTIF($AF$93:AF829,$B829) = 2, "HV", "ST"))</f>
        <v>ST</v>
      </c>
      <c r="AI829" s="6" t="str">
        <f>INDEX('Demand forecast and growth rate'!$E$7:$E$273,MATCH($Q829,'Demand forecast and growth rate'!$B$7:$B$273,0))</f>
        <v>Steady/falling</v>
      </c>
      <c r="AJ829" s="53">
        <f>SUMIFS('Capex forecast'!E$7:E$210,'Capex forecast'!$T$7:$T$210,$AF829,'Capex forecast'!$S$7:$S$210,$AH829,'Capex forecast'!$Q$7:$Q$210,"Repex")</f>
        <v>0</v>
      </c>
      <c r="AK829" s="53">
        <f>SUMIFS('Capex forecast'!F$7:F$210,'Capex forecast'!$T$7:$T$210,$AF829,'Capex forecast'!$S$7:$S$210,$AH829,'Capex forecast'!$Q$7:$Q$210,"Repex")</f>
        <v>0</v>
      </c>
      <c r="AL829" s="53">
        <f>SUMIFS('Capex forecast'!G$7:G$210,'Capex forecast'!$T$7:$T$210,$AF829,'Capex forecast'!$S$7:$S$210,$AH829,'Capex forecast'!$Q$7:$Q$210,"Repex")</f>
        <v>0</v>
      </c>
      <c r="AM829" s="53">
        <f>SUMIFS('Capex forecast'!H$7:H$210,'Capex forecast'!$T$7:$T$210,$AF829,'Capex forecast'!$S$7:$S$210,$AH829,'Capex forecast'!$Q$7:$Q$210,"Repex")</f>
        <v>0</v>
      </c>
      <c r="AN829" s="53">
        <f>SUMIFS('Capex forecast'!I$7:I$210,'Capex forecast'!$T$7:$T$210,$AF829,'Capex forecast'!$S$7:$S$210,$AH829,'Capex forecast'!$Q$7:$Q$210,"Repex")</f>
        <v>0</v>
      </c>
      <c r="AO829" s="53">
        <f>SUMIFS('Capex forecast'!J$7:J$210,'Capex forecast'!$T$7:$T$210,$AF829,'Capex forecast'!$S$7:$S$210,$AH829,'Capex forecast'!$Q$7:$Q$210,"Repex")</f>
        <v>0</v>
      </c>
      <c r="AP829" s="53">
        <f>SUMIFS('Capex forecast'!K$7:K$210,'Capex forecast'!$T$7:$T$210,$AF829,'Capex forecast'!$S$7:$S$210,$AH829,'Capex forecast'!$Q$7:$Q$210,"Repex")</f>
        <v>0</v>
      </c>
      <c r="AQ829" s="53">
        <f>SUMIFS('Capex forecast'!L$7:L$210,'Capex forecast'!$T$7:$T$210,$AF829,'Capex forecast'!$S$7:$S$210,$AH829,'Capex forecast'!$Q$7:$Q$210,"Repex")</f>
        <v>0</v>
      </c>
      <c r="AR829" s="53">
        <f>SUMIFS('Capex forecast'!M$7:M$210,'Capex forecast'!$T$7:$T$210,$AF829,'Capex forecast'!$S$7:$S$210,$AH829,'Capex forecast'!$Q$7:$Q$210,"Repex")</f>
        <v>0</v>
      </c>
      <c r="AS829" s="53">
        <f>SUMIFS('Capex forecast'!N$7:N$210,'Capex forecast'!$T$7:$T$210,$AF829,'Capex forecast'!$S$7:$S$210,$AH829,'Capex forecast'!$Q$7:$Q$210,"Repex")</f>
        <v>0</v>
      </c>
    </row>
    <row r="830" spans="2:45" ht="15">
      <c r="B830" s="6" t="s">
        <v>150</v>
      </c>
      <c r="C830" s="6" t="str">
        <f>INDEX('Raw demand forecast'!$M$7:$M$5830,MATCH($B830,'Raw demand forecast'!$B$7:$B$5830,0))</f>
        <v>No</v>
      </c>
      <c r="D830" s="6" t="str">
        <f>IF(COUNTIF($B$93:B830,$B830) = 1, "LV", IF(COUNTIF($B$93:B830,$B830) = 2, "HV", "ST"))</f>
        <v>ST</v>
      </c>
      <c r="E830" s="6" t="str">
        <f>INDEX('Demand forecast and growth rate'!$E$7:$E$273,MATCH($B830,'Demand forecast and growth rate'!$B$7:$B$273,0))</f>
        <v>Small growth</v>
      </c>
      <c r="F830" s="32">
        <f>SUMIFS('Capex forecast'!E$7:E$210,'Capex forecast'!$T$7:$T$210,'Allocation of site-spec costs'!$B830,'Capex forecast'!$S$7:$S$210,'Allocation of site-spec costs'!$D830,'Capex forecast'!$Q$7:$Q$210,"Customer Connection")</f>
        <v>0</v>
      </c>
      <c r="G830" s="32">
        <f>SUMIFS('Capex forecast'!F$7:F$210,'Capex forecast'!$T$7:$T$210,'Allocation of site-spec costs'!$B830,'Capex forecast'!$S$7:$S$210,'Allocation of site-spec costs'!$D830,'Capex forecast'!$Q$7:$Q$210,"Customer Connection")</f>
        <v>0</v>
      </c>
      <c r="H830" s="32">
        <f>SUMIFS('Capex forecast'!G$7:G$210,'Capex forecast'!$T$7:$T$210,'Allocation of site-spec costs'!$B830,'Capex forecast'!$S$7:$S$210,'Allocation of site-spec costs'!$D830,'Capex forecast'!$Q$7:$Q$210,"Customer Connection")</f>
        <v>0</v>
      </c>
      <c r="I830" s="32">
        <f>SUMIFS('Capex forecast'!H$7:H$210,'Capex forecast'!$T$7:$T$210,'Allocation of site-spec costs'!$B830,'Capex forecast'!$S$7:$S$210,'Allocation of site-spec costs'!$D830,'Capex forecast'!$Q$7:$Q$210,"Customer Connection")</f>
        <v>0</v>
      </c>
      <c r="J830" s="32">
        <f>SUMIFS('Capex forecast'!I$7:I$210,'Capex forecast'!$T$7:$T$210,'Allocation of site-spec costs'!$B830,'Capex forecast'!$S$7:$S$210,'Allocation of site-spec costs'!$D830,'Capex forecast'!$Q$7:$Q$210,"Customer Connection")</f>
        <v>0</v>
      </c>
      <c r="K830" s="32">
        <f>SUMIFS('Capex forecast'!J$7:J$210,'Capex forecast'!$T$7:$T$210,'Allocation of site-spec costs'!$B830,'Capex forecast'!$S$7:$S$210,'Allocation of site-spec costs'!$D830,'Capex forecast'!$Q$7:$Q$210,"Customer Connection")</f>
        <v>0</v>
      </c>
      <c r="L830" s="32">
        <f>SUMIFS('Capex forecast'!K$7:K$210,'Capex forecast'!$T$7:$T$210,'Allocation of site-spec costs'!$B830,'Capex forecast'!$S$7:$S$210,'Allocation of site-spec costs'!$D830,'Capex forecast'!$Q$7:$Q$210,"Customer Connection")</f>
        <v>0</v>
      </c>
      <c r="M830" s="32">
        <f>SUMIFS('Capex forecast'!L$7:L$210,'Capex forecast'!$T$7:$T$210,'Allocation of site-spec costs'!$B830,'Capex forecast'!$S$7:$S$210,'Allocation of site-spec costs'!$D830,'Capex forecast'!$Q$7:$Q$210,"Customer Connection")</f>
        <v>0</v>
      </c>
      <c r="N830" s="32">
        <f>SUMIFS('Capex forecast'!M$7:M$210,'Capex forecast'!$T$7:$T$210,'Allocation of site-spec costs'!$B830,'Capex forecast'!$S$7:$S$210,'Allocation of site-spec costs'!$D830,'Capex forecast'!$Q$7:$Q$210,"Customer Connection")</f>
        <v>0</v>
      </c>
      <c r="O830" s="32">
        <f>SUMIFS('Capex forecast'!N$7:N$210,'Capex forecast'!$T$7:$T$210,'Allocation of site-spec costs'!$B830,'Capex forecast'!$S$7:$S$210,'Allocation of site-spec costs'!$D830,'Capex forecast'!$Q$7:$Q$210,"Customer Connection")</f>
        <v>0</v>
      </c>
      <c r="Q830" s="6" t="s">
        <v>150</v>
      </c>
      <c r="R830" s="6" t="str">
        <f>INDEX('Raw demand forecast'!$M$7:$M$5830,MATCH($Q830,'Raw demand forecast'!$B$7:$B$5830,0))</f>
        <v>No</v>
      </c>
      <c r="S830" s="6" t="str">
        <f>IF(COUNTIF($Q$93:Q830,$B830) = 1, "LV", IF(COUNTIF($Q$93:Q830,$B830) = 2, "HV", "ST"))</f>
        <v>ST</v>
      </c>
      <c r="T830" s="6" t="str">
        <f>INDEX('Demand forecast and growth rate'!$E$7:$E$273,MATCH($Q830,'Demand forecast and growth rate'!$B$7:$B$273,0))</f>
        <v>Small growth</v>
      </c>
      <c r="U830" s="32">
        <f>SUMIFS('Capex forecast'!E$7:E$210,'Capex forecast'!$T$7:$T$210,$Q830,'Capex forecast'!$S$7:$S$210,$S830,'Capex forecast'!$Q$7:$Q$210,"Augex")</f>
        <v>0</v>
      </c>
      <c r="V830" s="32">
        <f>SUMIFS('Capex forecast'!F$7:F$210,'Capex forecast'!$T$7:$T$210,$Q830,'Capex forecast'!$S$7:$S$210,$S830,'Capex forecast'!$Q$7:$Q$210,"Augex")</f>
        <v>0</v>
      </c>
      <c r="W830" s="32">
        <f>SUMIFS('Capex forecast'!G$7:G$210,'Capex forecast'!$T$7:$T$210,$Q830,'Capex forecast'!$S$7:$S$210,$S830,'Capex forecast'!$Q$7:$Q$210,"Augex")</f>
        <v>0</v>
      </c>
      <c r="X830" s="32">
        <f>SUMIFS('Capex forecast'!H$7:H$210,'Capex forecast'!$T$7:$T$210,$Q830,'Capex forecast'!$S$7:$S$210,$S830,'Capex forecast'!$Q$7:$Q$210,"Augex")</f>
        <v>0</v>
      </c>
      <c r="Y830" s="32">
        <f>SUMIFS('Capex forecast'!I$7:I$210,'Capex forecast'!$T$7:$T$210,$Q830,'Capex forecast'!$S$7:$S$210,$S830,'Capex forecast'!$Q$7:$Q$210,"Augex")</f>
        <v>0</v>
      </c>
      <c r="Z830" s="32">
        <f>SUMIFS('Capex forecast'!J$7:J$210,'Capex forecast'!$T$7:$T$210,$Q830,'Capex forecast'!$S$7:$S$210,$S830,'Capex forecast'!$Q$7:$Q$210,"Augex")</f>
        <v>0</v>
      </c>
      <c r="AA830" s="32">
        <f>SUMIFS('Capex forecast'!K$7:K$210,'Capex forecast'!$T$7:$T$210,$Q830,'Capex forecast'!$S$7:$S$210,$S830,'Capex forecast'!$Q$7:$Q$210,"Augex")</f>
        <v>0</v>
      </c>
      <c r="AB830" s="32">
        <f>SUMIFS('Capex forecast'!L$7:L$210,'Capex forecast'!$T$7:$T$210,$Q830,'Capex forecast'!$S$7:$S$210,$S830,'Capex forecast'!$Q$7:$Q$210,"Augex")</f>
        <v>0</v>
      </c>
      <c r="AC830" s="32">
        <f>SUMIFS('Capex forecast'!M$7:M$210,'Capex forecast'!$T$7:$T$210,$Q830,'Capex forecast'!$S$7:$S$210,$S830,'Capex forecast'!$Q$7:$Q$210,"Augex")</f>
        <v>0</v>
      </c>
      <c r="AD830" s="32">
        <f>SUMIFS('Capex forecast'!N$7:N$210,'Capex forecast'!$T$7:$T$210,$Q830,'Capex forecast'!$S$7:$S$210,$S830,'Capex forecast'!$Q$7:$Q$210,"Augex")</f>
        <v>0</v>
      </c>
      <c r="AF830" s="6" t="s">
        <v>150</v>
      </c>
      <c r="AG830" s="6" t="str">
        <f>INDEX('Raw demand forecast'!$M$7:$M$5830,MATCH($Q830,'Raw demand forecast'!$B$7:$B$5830,0))</f>
        <v>No</v>
      </c>
      <c r="AH830" s="6" t="str">
        <f>IF(COUNTIF($AF$93:AF830,$B830) = 1, "LV", IF(COUNTIF($AF$93:AF830,$B830) = 2, "HV", "ST"))</f>
        <v>ST</v>
      </c>
      <c r="AI830" s="6" t="str">
        <f>INDEX('Demand forecast and growth rate'!$E$7:$E$273,MATCH($Q830,'Demand forecast and growth rate'!$B$7:$B$273,0))</f>
        <v>Small growth</v>
      </c>
      <c r="AJ830" s="53">
        <f>SUMIFS('Capex forecast'!E$7:E$210,'Capex forecast'!$T$7:$T$210,$AF830,'Capex forecast'!$S$7:$S$210,$AH830,'Capex forecast'!$Q$7:$Q$210,"Repex")</f>
        <v>0</v>
      </c>
      <c r="AK830" s="53">
        <f>SUMIFS('Capex forecast'!F$7:F$210,'Capex forecast'!$T$7:$T$210,$AF830,'Capex forecast'!$S$7:$S$210,$AH830,'Capex forecast'!$Q$7:$Q$210,"Repex")</f>
        <v>0</v>
      </c>
      <c r="AL830" s="53">
        <f>SUMIFS('Capex forecast'!G$7:G$210,'Capex forecast'!$T$7:$T$210,$AF830,'Capex forecast'!$S$7:$S$210,$AH830,'Capex forecast'!$Q$7:$Q$210,"Repex")</f>
        <v>0</v>
      </c>
      <c r="AM830" s="53">
        <f>SUMIFS('Capex forecast'!H$7:H$210,'Capex forecast'!$T$7:$T$210,$AF830,'Capex forecast'!$S$7:$S$210,$AH830,'Capex forecast'!$Q$7:$Q$210,"Repex")</f>
        <v>0</v>
      </c>
      <c r="AN830" s="53">
        <f>SUMIFS('Capex forecast'!I$7:I$210,'Capex forecast'!$T$7:$T$210,$AF830,'Capex forecast'!$S$7:$S$210,$AH830,'Capex forecast'!$Q$7:$Q$210,"Repex")</f>
        <v>0</v>
      </c>
      <c r="AO830" s="53">
        <f>SUMIFS('Capex forecast'!J$7:J$210,'Capex forecast'!$T$7:$T$210,$AF830,'Capex forecast'!$S$7:$S$210,$AH830,'Capex forecast'!$Q$7:$Q$210,"Repex")</f>
        <v>0</v>
      </c>
      <c r="AP830" s="53">
        <f>SUMIFS('Capex forecast'!K$7:K$210,'Capex forecast'!$T$7:$T$210,$AF830,'Capex forecast'!$S$7:$S$210,$AH830,'Capex forecast'!$Q$7:$Q$210,"Repex")</f>
        <v>0</v>
      </c>
      <c r="AQ830" s="53">
        <f>SUMIFS('Capex forecast'!L$7:L$210,'Capex forecast'!$T$7:$T$210,$AF830,'Capex forecast'!$S$7:$S$210,$AH830,'Capex forecast'!$Q$7:$Q$210,"Repex")</f>
        <v>0</v>
      </c>
      <c r="AR830" s="53">
        <f>SUMIFS('Capex forecast'!M$7:M$210,'Capex forecast'!$T$7:$T$210,$AF830,'Capex forecast'!$S$7:$S$210,$AH830,'Capex forecast'!$Q$7:$Q$210,"Repex")</f>
        <v>0</v>
      </c>
      <c r="AS830" s="53">
        <f>SUMIFS('Capex forecast'!N$7:N$210,'Capex forecast'!$T$7:$T$210,$AF830,'Capex forecast'!$S$7:$S$210,$AH830,'Capex forecast'!$Q$7:$Q$210,"Repex")</f>
        <v>0</v>
      </c>
    </row>
    <row r="831" spans="2:45" ht="15">
      <c r="B831" s="6" t="s">
        <v>156</v>
      </c>
      <c r="C831" s="6" t="str">
        <f>INDEX('Raw demand forecast'!$M$7:$M$5830,MATCH($B831,'Raw demand forecast'!$B$7:$B$5830,0))</f>
        <v>No</v>
      </c>
      <c r="D831" s="6" t="str">
        <f>IF(COUNTIF($B$93:B831,$B831) = 1, "LV", IF(COUNTIF($B$93:B831,$B831) = 2, "HV", "ST"))</f>
        <v>ST</v>
      </c>
      <c r="E831" s="6" t="str">
        <f>INDEX('Demand forecast and growth rate'!$E$7:$E$273,MATCH($B831,'Demand forecast and growth rate'!$B$7:$B$273,0))</f>
        <v>Steady/falling</v>
      </c>
      <c r="F831" s="32">
        <f>SUMIFS('Capex forecast'!E$7:E$210,'Capex forecast'!$T$7:$T$210,'Allocation of site-spec costs'!$B831,'Capex forecast'!$S$7:$S$210,'Allocation of site-spec costs'!$D831,'Capex forecast'!$Q$7:$Q$210,"Customer Connection")</f>
        <v>0</v>
      </c>
      <c r="G831" s="32">
        <f>SUMIFS('Capex forecast'!F$7:F$210,'Capex forecast'!$T$7:$T$210,'Allocation of site-spec costs'!$B831,'Capex forecast'!$S$7:$S$210,'Allocation of site-spec costs'!$D831,'Capex forecast'!$Q$7:$Q$210,"Customer Connection")</f>
        <v>0</v>
      </c>
      <c r="H831" s="32">
        <f>SUMIFS('Capex forecast'!G$7:G$210,'Capex forecast'!$T$7:$T$210,'Allocation of site-spec costs'!$B831,'Capex forecast'!$S$7:$S$210,'Allocation of site-spec costs'!$D831,'Capex forecast'!$Q$7:$Q$210,"Customer Connection")</f>
        <v>0</v>
      </c>
      <c r="I831" s="32">
        <f>SUMIFS('Capex forecast'!H$7:H$210,'Capex forecast'!$T$7:$T$210,'Allocation of site-spec costs'!$B831,'Capex forecast'!$S$7:$S$210,'Allocation of site-spec costs'!$D831,'Capex forecast'!$Q$7:$Q$210,"Customer Connection")</f>
        <v>0</v>
      </c>
      <c r="J831" s="32">
        <f>SUMIFS('Capex forecast'!I$7:I$210,'Capex forecast'!$T$7:$T$210,'Allocation of site-spec costs'!$B831,'Capex forecast'!$S$7:$S$210,'Allocation of site-spec costs'!$D831,'Capex forecast'!$Q$7:$Q$210,"Customer Connection")</f>
        <v>0</v>
      </c>
      <c r="K831" s="32">
        <f>SUMIFS('Capex forecast'!J$7:J$210,'Capex forecast'!$T$7:$T$210,'Allocation of site-spec costs'!$B831,'Capex forecast'!$S$7:$S$210,'Allocation of site-spec costs'!$D831,'Capex forecast'!$Q$7:$Q$210,"Customer Connection")</f>
        <v>0</v>
      </c>
      <c r="L831" s="32">
        <f>SUMIFS('Capex forecast'!K$7:K$210,'Capex forecast'!$T$7:$T$210,'Allocation of site-spec costs'!$B831,'Capex forecast'!$S$7:$S$210,'Allocation of site-spec costs'!$D831,'Capex forecast'!$Q$7:$Q$210,"Customer Connection")</f>
        <v>0</v>
      </c>
      <c r="M831" s="32">
        <f>SUMIFS('Capex forecast'!L$7:L$210,'Capex forecast'!$T$7:$T$210,'Allocation of site-spec costs'!$B831,'Capex forecast'!$S$7:$S$210,'Allocation of site-spec costs'!$D831,'Capex forecast'!$Q$7:$Q$210,"Customer Connection")</f>
        <v>0</v>
      </c>
      <c r="N831" s="32">
        <f>SUMIFS('Capex forecast'!M$7:M$210,'Capex forecast'!$T$7:$T$210,'Allocation of site-spec costs'!$B831,'Capex forecast'!$S$7:$S$210,'Allocation of site-spec costs'!$D831,'Capex forecast'!$Q$7:$Q$210,"Customer Connection")</f>
        <v>0</v>
      </c>
      <c r="O831" s="32">
        <f>SUMIFS('Capex forecast'!N$7:N$210,'Capex forecast'!$T$7:$T$210,'Allocation of site-spec costs'!$B831,'Capex forecast'!$S$7:$S$210,'Allocation of site-spec costs'!$D831,'Capex forecast'!$Q$7:$Q$210,"Customer Connection")</f>
        <v>0</v>
      </c>
      <c r="Q831" s="6" t="s">
        <v>156</v>
      </c>
      <c r="R831" s="6" t="str">
        <f>INDEX('Raw demand forecast'!$M$7:$M$5830,MATCH($Q831,'Raw demand forecast'!$B$7:$B$5830,0))</f>
        <v>No</v>
      </c>
      <c r="S831" s="6" t="str">
        <f>IF(COUNTIF($Q$93:Q831,$B831) = 1, "LV", IF(COUNTIF($Q$93:Q831,$B831) = 2, "HV", "ST"))</f>
        <v>ST</v>
      </c>
      <c r="T831" s="6" t="str">
        <f>INDEX('Demand forecast and growth rate'!$E$7:$E$273,MATCH($Q831,'Demand forecast and growth rate'!$B$7:$B$273,0))</f>
        <v>Steady/falling</v>
      </c>
      <c r="U831" s="32">
        <f>SUMIFS('Capex forecast'!E$7:E$210,'Capex forecast'!$T$7:$T$210,$Q831,'Capex forecast'!$S$7:$S$210,$S831,'Capex forecast'!$Q$7:$Q$210,"Augex")</f>
        <v>0</v>
      </c>
      <c r="V831" s="32">
        <f>SUMIFS('Capex forecast'!F$7:F$210,'Capex forecast'!$T$7:$T$210,$Q831,'Capex forecast'!$S$7:$S$210,$S831,'Capex forecast'!$Q$7:$Q$210,"Augex")</f>
        <v>0</v>
      </c>
      <c r="W831" s="32">
        <f>SUMIFS('Capex forecast'!G$7:G$210,'Capex forecast'!$T$7:$T$210,$Q831,'Capex forecast'!$S$7:$S$210,$S831,'Capex forecast'!$Q$7:$Q$210,"Augex")</f>
        <v>0</v>
      </c>
      <c r="X831" s="32">
        <f>SUMIFS('Capex forecast'!H$7:H$210,'Capex forecast'!$T$7:$T$210,$Q831,'Capex forecast'!$S$7:$S$210,$S831,'Capex forecast'!$Q$7:$Q$210,"Augex")</f>
        <v>0</v>
      </c>
      <c r="Y831" s="32">
        <f>SUMIFS('Capex forecast'!I$7:I$210,'Capex forecast'!$T$7:$T$210,$Q831,'Capex forecast'!$S$7:$S$210,$S831,'Capex forecast'!$Q$7:$Q$210,"Augex")</f>
        <v>0</v>
      </c>
      <c r="Z831" s="32">
        <f>SUMIFS('Capex forecast'!J$7:J$210,'Capex forecast'!$T$7:$T$210,$Q831,'Capex forecast'!$S$7:$S$210,$S831,'Capex forecast'!$Q$7:$Q$210,"Augex")</f>
        <v>0</v>
      </c>
      <c r="AA831" s="32">
        <f>SUMIFS('Capex forecast'!K$7:K$210,'Capex forecast'!$T$7:$T$210,$Q831,'Capex forecast'!$S$7:$S$210,$S831,'Capex forecast'!$Q$7:$Q$210,"Augex")</f>
        <v>0</v>
      </c>
      <c r="AB831" s="32">
        <f>SUMIFS('Capex forecast'!L$7:L$210,'Capex forecast'!$T$7:$T$210,$Q831,'Capex forecast'!$S$7:$S$210,$S831,'Capex forecast'!$Q$7:$Q$210,"Augex")</f>
        <v>0</v>
      </c>
      <c r="AC831" s="32">
        <f>SUMIFS('Capex forecast'!M$7:M$210,'Capex forecast'!$T$7:$T$210,$Q831,'Capex forecast'!$S$7:$S$210,$S831,'Capex forecast'!$Q$7:$Q$210,"Augex")</f>
        <v>0</v>
      </c>
      <c r="AD831" s="32">
        <f>SUMIFS('Capex forecast'!N$7:N$210,'Capex forecast'!$T$7:$T$210,$Q831,'Capex forecast'!$S$7:$S$210,$S831,'Capex forecast'!$Q$7:$Q$210,"Augex")</f>
        <v>0</v>
      </c>
      <c r="AF831" s="6" t="s">
        <v>156</v>
      </c>
      <c r="AG831" s="6" t="str">
        <f>INDEX('Raw demand forecast'!$M$7:$M$5830,MATCH($Q831,'Raw demand forecast'!$B$7:$B$5830,0))</f>
        <v>No</v>
      </c>
      <c r="AH831" s="6" t="str">
        <f>IF(COUNTIF($AF$93:AF831,$B831) = 1, "LV", IF(COUNTIF($AF$93:AF831,$B831) = 2, "HV", "ST"))</f>
        <v>ST</v>
      </c>
      <c r="AI831" s="6" t="str">
        <f>INDEX('Demand forecast and growth rate'!$E$7:$E$273,MATCH($Q831,'Demand forecast and growth rate'!$B$7:$B$273,0))</f>
        <v>Steady/falling</v>
      </c>
      <c r="AJ831" s="53">
        <f>SUMIFS('Capex forecast'!E$7:E$210,'Capex forecast'!$T$7:$T$210,$AF831,'Capex forecast'!$S$7:$S$210,$AH831,'Capex forecast'!$Q$7:$Q$210,"Repex")</f>
        <v>2400000</v>
      </c>
      <c r="AK831" s="53">
        <f>SUMIFS('Capex forecast'!F$7:F$210,'Capex forecast'!$T$7:$T$210,$AF831,'Capex forecast'!$S$7:$S$210,$AH831,'Capex forecast'!$Q$7:$Q$210,"Repex")</f>
        <v>3663000</v>
      </c>
      <c r="AL831" s="53">
        <f>SUMIFS('Capex forecast'!G$7:G$210,'Capex forecast'!$T$7:$T$210,$AF831,'Capex forecast'!$S$7:$S$210,$AH831,'Capex forecast'!$Q$7:$Q$210,"Repex")</f>
        <v>3771428.5714285714</v>
      </c>
      <c r="AM831" s="53">
        <f>SUMIFS('Capex forecast'!H$7:H$210,'Capex forecast'!$T$7:$T$210,$AF831,'Capex forecast'!$S$7:$S$210,$AH831,'Capex forecast'!$Q$7:$Q$210,"Repex")</f>
        <v>0</v>
      </c>
      <c r="AN831" s="53">
        <f>SUMIFS('Capex forecast'!I$7:I$210,'Capex forecast'!$T$7:$T$210,$AF831,'Capex forecast'!$S$7:$S$210,$AH831,'Capex forecast'!$Q$7:$Q$210,"Repex")</f>
        <v>0</v>
      </c>
      <c r="AO831" s="53">
        <f>SUMIFS('Capex forecast'!J$7:J$210,'Capex forecast'!$T$7:$T$210,$AF831,'Capex forecast'!$S$7:$S$210,$AH831,'Capex forecast'!$Q$7:$Q$210,"Repex")</f>
        <v>0</v>
      </c>
      <c r="AP831" s="53">
        <f>SUMIFS('Capex forecast'!K$7:K$210,'Capex forecast'!$T$7:$T$210,$AF831,'Capex forecast'!$S$7:$S$210,$AH831,'Capex forecast'!$Q$7:$Q$210,"Repex")</f>
        <v>0</v>
      </c>
      <c r="AQ831" s="53">
        <f>SUMIFS('Capex forecast'!L$7:L$210,'Capex forecast'!$T$7:$T$210,$AF831,'Capex forecast'!$S$7:$S$210,$AH831,'Capex forecast'!$Q$7:$Q$210,"Repex")</f>
        <v>0</v>
      </c>
      <c r="AR831" s="53">
        <f>SUMIFS('Capex forecast'!M$7:M$210,'Capex forecast'!$T$7:$T$210,$AF831,'Capex forecast'!$S$7:$S$210,$AH831,'Capex forecast'!$Q$7:$Q$210,"Repex")</f>
        <v>0</v>
      </c>
      <c r="AS831" s="53">
        <f>SUMIFS('Capex forecast'!N$7:N$210,'Capex forecast'!$T$7:$T$210,$AF831,'Capex forecast'!$S$7:$S$210,$AH831,'Capex forecast'!$Q$7:$Q$210,"Repex")</f>
        <v>0</v>
      </c>
    </row>
    <row r="832" spans="2:45" ht="15">
      <c r="B832" s="6" t="s">
        <v>566</v>
      </c>
      <c r="C832" s="6" t="str">
        <f>INDEX('Raw demand forecast'!$M$7:$M$5830,MATCH($B832,'Raw demand forecast'!$B$7:$B$5830,0))</f>
        <v>Yes</v>
      </c>
      <c r="D832" s="6" t="str">
        <f>IF(COUNTIF($B$93:B832,$B832) = 1, "LV", IF(COUNTIF($B$93:B832,$B832) = 2, "HV", "ST"))</f>
        <v>ST</v>
      </c>
      <c r="E832" s="6" t="str">
        <f>INDEX('Demand forecast and growth rate'!$E$7:$E$273,MATCH($B832,'Demand forecast and growth rate'!$B$7:$B$273,0))</f>
        <v>Steady/falling</v>
      </c>
      <c r="F832" s="32">
        <f>SUMIFS('Capex forecast'!E$7:E$210,'Capex forecast'!$T$7:$T$210,'Allocation of site-spec costs'!$B832,'Capex forecast'!$S$7:$S$210,'Allocation of site-spec costs'!$D832,'Capex forecast'!$Q$7:$Q$210,"Customer Connection")</f>
        <v>0</v>
      </c>
      <c r="G832" s="32">
        <f>SUMIFS('Capex forecast'!F$7:F$210,'Capex forecast'!$T$7:$T$210,'Allocation of site-spec costs'!$B832,'Capex forecast'!$S$7:$S$210,'Allocation of site-spec costs'!$D832,'Capex forecast'!$Q$7:$Q$210,"Customer Connection")</f>
        <v>0</v>
      </c>
      <c r="H832" s="32">
        <f>SUMIFS('Capex forecast'!G$7:G$210,'Capex forecast'!$T$7:$T$210,'Allocation of site-spec costs'!$B832,'Capex forecast'!$S$7:$S$210,'Allocation of site-spec costs'!$D832,'Capex forecast'!$Q$7:$Q$210,"Customer Connection")</f>
        <v>0</v>
      </c>
      <c r="I832" s="32">
        <f>SUMIFS('Capex forecast'!H$7:H$210,'Capex forecast'!$T$7:$T$210,'Allocation of site-spec costs'!$B832,'Capex forecast'!$S$7:$S$210,'Allocation of site-spec costs'!$D832,'Capex forecast'!$Q$7:$Q$210,"Customer Connection")</f>
        <v>0</v>
      </c>
      <c r="J832" s="32">
        <f>SUMIFS('Capex forecast'!I$7:I$210,'Capex forecast'!$T$7:$T$210,'Allocation of site-spec costs'!$B832,'Capex forecast'!$S$7:$S$210,'Allocation of site-spec costs'!$D832,'Capex forecast'!$Q$7:$Q$210,"Customer Connection")</f>
        <v>0</v>
      </c>
      <c r="K832" s="32">
        <f>SUMIFS('Capex forecast'!J$7:J$210,'Capex forecast'!$T$7:$T$210,'Allocation of site-spec costs'!$B832,'Capex forecast'!$S$7:$S$210,'Allocation of site-spec costs'!$D832,'Capex forecast'!$Q$7:$Q$210,"Customer Connection")</f>
        <v>0</v>
      </c>
      <c r="L832" s="32">
        <f>SUMIFS('Capex forecast'!K$7:K$210,'Capex forecast'!$T$7:$T$210,'Allocation of site-spec costs'!$B832,'Capex forecast'!$S$7:$S$210,'Allocation of site-spec costs'!$D832,'Capex forecast'!$Q$7:$Q$210,"Customer Connection")</f>
        <v>0</v>
      </c>
      <c r="M832" s="32">
        <f>SUMIFS('Capex forecast'!L$7:L$210,'Capex forecast'!$T$7:$T$210,'Allocation of site-spec costs'!$B832,'Capex forecast'!$S$7:$S$210,'Allocation of site-spec costs'!$D832,'Capex forecast'!$Q$7:$Q$210,"Customer Connection")</f>
        <v>0</v>
      </c>
      <c r="N832" s="32">
        <f>SUMIFS('Capex forecast'!M$7:M$210,'Capex forecast'!$T$7:$T$210,'Allocation of site-spec costs'!$B832,'Capex forecast'!$S$7:$S$210,'Allocation of site-spec costs'!$D832,'Capex forecast'!$Q$7:$Q$210,"Customer Connection")</f>
        <v>0</v>
      </c>
      <c r="O832" s="32">
        <f>SUMIFS('Capex forecast'!N$7:N$210,'Capex forecast'!$T$7:$T$210,'Allocation of site-spec costs'!$B832,'Capex forecast'!$S$7:$S$210,'Allocation of site-spec costs'!$D832,'Capex forecast'!$Q$7:$Q$210,"Customer Connection")</f>
        <v>0</v>
      </c>
      <c r="Q832" s="6" t="s">
        <v>566</v>
      </c>
      <c r="R832" s="6" t="str">
        <f>INDEX('Raw demand forecast'!$M$7:$M$5830,MATCH($Q832,'Raw demand forecast'!$B$7:$B$5830,0))</f>
        <v>Yes</v>
      </c>
      <c r="S832" s="6" t="str">
        <f>IF(COUNTIF($Q$93:Q832,$B832) = 1, "LV", IF(COUNTIF($Q$93:Q832,$B832) = 2, "HV", "ST"))</f>
        <v>ST</v>
      </c>
      <c r="T832" s="6" t="str">
        <f>INDEX('Demand forecast and growth rate'!$E$7:$E$273,MATCH($Q832,'Demand forecast and growth rate'!$B$7:$B$273,0))</f>
        <v>Steady/falling</v>
      </c>
      <c r="U832" s="32">
        <f>SUMIFS('Capex forecast'!E$7:E$210,'Capex forecast'!$T$7:$T$210,$Q832,'Capex forecast'!$S$7:$S$210,$S832,'Capex forecast'!$Q$7:$Q$210,"Augex")</f>
        <v>0</v>
      </c>
      <c r="V832" s="32">
        <f>SUMIFS('Capex forecast'!F$7:F$210,'Capex forecast'!$T$7:$T$210,$Q832,'Capex forecast'!$S$7:$S$210,$S832,'Capex forecast'!$Q$7:$Q$210,"Augex")</f>
        <v>0</v>
      </c>
      <c r="W832" s="32">
        <f>SUMIFS('Capex forecast'!G$7:G$210,'Capex forecast'!$T$7:$T$210,$Q832,'Capex forecast'!$S$7:$S$210,$S832,'Capex forecast'!$Q$7:$Q$210,"Augex")</f>
        <v>0</v>
      </c>
      <c r="X832" s="32">
        <f>SUMIFS('Capex forecast'!H$7:H$210,'Capex forecast'!$T$7:$T$210,$Q832,'Capex forecast'!$S$7:$S$210,$S832,'Capex forecast'!$Q$7:$Q$210,"Augex")</f>
        <v>0</v>
      </c>
      <c r="Y832" s="32">
        <f>SUMIFS('Capex forecast'!I$7:I$210,'Capex forecast'!$T$7:$T$210,$Q832,'Capex forecast'!$S$7:$S$210,$S832,'Capex forecast'!$Q$7:$Q$210,"Augex")</f>
        <v>0</v>
      </c>
      <c r="Z832" s="32">
        <f>SUMIFS('Capex forecast'!J$7:J$210,'Capex forecast'!$T$7:$T$210,$Q832,'Capex forecast'!$S$7:$S$210,$S832,'Capex forecast'!$Q$7:$Q$210,"Augex")</f>
        <v>0</v>
      </c>
      <c r="AA832" s="32">
        <f>SUMIFS('Capex forecast'!K$7:K$210,'Capex forecast'!$T$7:$T$210,$Q832,'Capex forecast'!$S$7:$S$210,$S832,'Capex forecast'!$Q$7:$Q$210,"Augex")</f>
        <v>0</v>
      </c>
      <c r="AB832" s="32">
        <f>SUMIFS('Capex forecast'!L$7:L$210,'Capex forecast'!$T$7:$T$210,$Q832,'Capex forecast'!$S$7:$S$210,$S832,'Capex forecast'!$Q$7:$Q$210,"Augex")</f>
        <v>0</v>
      </c>
      <c r="AC832" s="32">
        <f>SUMIFS('Capex forecast'!M$7:M$210,'Capex forecast'!$T$7:$T$210,$Q832,'Capex forecast'!$S$7:$S$210,$S832,'Capex forecast'!$Q$7:$Q$210,"Augex")</f>
        <v>0</v>
      </c>
      <c r="AD832" s="32">
        <f>SUMIFS('Capex forecast'!N$7:N$210,'Capex forecast'!$T$7:$T$210,$Q832,'Capex forecast'!$S$7:$S$210,$S832,'Capex forecast'!$Q$7:$Q$210,"Augex")</f>
        <v>0</v>
      </c>
      <c r="AF832" s="6" t="s">
        <v>566</v>
      </c>
      <c r="AG832" s="6" t="str">
        <f>INDEX('Raw demand forecast'!$M$7:$M$5830,MATCH($Q832,'Raw demand forecast'!$B$7:$B$5830,0))</f>
        <v>Yes</v>
      </c>
      <c r="AH832" s="6" t="str">
        <f>IF(COUNTIF($AF$93:AF832,$B832) = 1, "LV", IF(COUNTIF($AF$93:AF832,$B832) = 2, "HV", "ST"))</f>
        <v>ST</v>
      </c>
      <c r="AI832" s="6" t="str">
        <f>INDEX('Demand forecast and growth rate'!$E$7:$E$273,MATCH($Q832,'Demand forecast and growth rate'!$B$7:$B$273,0))</f>
        <v>Steady/falling</v>
      </c>
      <c r="AJ832" s="53">
        <f>SUMIFS('Capex forecast'!E$7:E$210,'Capex forecast'!$T$7:$T$210,$AF832,'Capex forecast'!$S$7:$S$210,$AH832,'Capex forecast'!$Q$7:$Q$210,"Repex")</f>
        <v>0</v>
      </c>
      <c r="AK832" s="53">
        <f>SUMIFS('Capex forecast'!F$7:F$210,'Capex forecast'!$T$7:$T$210,$AF832,'Capex forecast'!$S$7:$S$210,$AH832,'Capex forecast'!$Q$7:$Q$210,"Repex")</f>
        <v>0</v>
      </c>
      <c r="AL832" s="53">
        <f>SUMIFS('Capex forecast'!G$7:G$210,'Capex forecast'!$T$7:$T$210,$AF832,'Capex forecast'!$S$7:$S$210,$AH832,'Capex forecast'!$Q$7:$Q$210,"Repex")</f>
        <v>0</v>
      </c>
      <c r="AM832" s="53">
        <f>SUMIFS('Capex forecast'!H$7:H$210,'Capex forecast'!$T$7:$T$210,$AF832,'Capex forecast'!$S$7:$S$210,$AH832,'Capex forecast'!$Q$7:$Q$210,"Repex")</f>
        <v>0</v>
      </c>
      <c r="AN832" s="53">
        <f>SUMIFS('Capex forecast'!I$7:I$210,'Capex forecast'!$T$7:$T$210,$AF832,'Capex forecast'!$S$7:$S$210,$AH832,'Capex forecast'!$Q$7:$Q$210,"Repex")</f>
        <v>0</v>
      </c>
      <c r="AO832" s="53">
        <f>SUMIFS('Capex forecast'!J$7:J$210,'Capex forecast'!$T$7:$T$210,$AF832,'Capex forecast'!$S$7:$S$210,$AH832,'Capex forecast'!$Q$7:$Q$210,"Repex")</f>
        <v>0</v>
      </c>
      <c r="AP832" s="53">
        <f>SUMIFS('Capex forecast'!K$7:K$210,'Capex forecast'!$T$7:$T$210,$AF832,'Capex forecast'!$S$7:$S$210,$AH832,'Capex forecast'!$Q$7:$Q$210,"Repex")</f>
        <v>0</v>
      </c>
      <c r="AQ832" s="53">
        <f>SUMIFS('Capex forecast'!L$7:L$210,'Capex forecast'!$T$7:$T$210,$AF832,'Capex forecast'!$S$7:$S$210,$AH832,'Capex forecast'!$Q$7:$Q$210,"Repex")</f>
        <v>0</v>
      </c>
      <c r="AR832" s="53">
        <f>SUMIFS('Capex forecast'!M$7:M$210,'Capex forecast'!$T$7:$T$210,$AF832,'Capex forecast'!$S$7:$S$210,$AH832,'Capex forecast'!$Q$7:$Q$210,"Repex")</f>
        <v>0</v>
      </c>
      <c r="AS832" s="53">
        <f>SUMIFS('Capex forecast'!N$7:N$210,'Capex forecast'!$T$7:$T$210,$AF832,'Capex forecast'!$S$7:$S$210,$AH832,'Capex forecast'!$Q$7:$Q$210,"Repex")</f>
        <v>0</v>
      </c>
    </row>
    <row r="833" spans="2:45" ht="15">
      <c r="B833" s="6" t="s">
        <v>582</v>
      </c>
      <c r="C833" s="6" t="str">
        <f>INDEX('Raw demand forecast'!$M$7:$M$5830,MATCH($B833,'Raw demand forecast'!$B$7:$B$5830,0))</f>
        <v>Yes</v>
      </c>
      <c r="D833" s="6" t="str">
        <f>IF(COUNTIF($B$93:B833,$B833) = 1, "LV", IF(COUNTIF($B$93:B833,$B833) = 2, "HV", "ST"))</f>
        <v>ST</v>
      </c>
      <c r="E833" s="6" t="str">
        <f>INDEX('Demand forecast and growth rate'!$E$7:$E$273,MATCH($B833,'Demand forecast and growth rate'!$B$7:$B$273,0))</f>
        <v>Steady/falling</v>
      </c>
      <c r="F833" s="32">
        <f>SUMIFS('Capex forecast'!E$7:E$210,'Capex forecast'!$T$7:$T$210,'Allocation of site-spec costs'!$B833,'Capex forecast'!$S$7:$S$210,'Allocation of site-spec costs'!$D833,'Capex forecast'!$Q$7:$Q$210,"Customer Connection")</f>
        <v>0</v>
      </c>
      <c r="G833" s="32">
        <f>SUMIFS('Capex forecast'!F$7:F$210,'Capex forecast'!$T$7:$T$210,'Allocation of site-spec costs'!$B833,'Capex forecast'!$S$7:$S$210,'Allocation of site-spec costs'!$D833,'Capex forecast'!$Q$7:$Q$210,"Customer Connection")</f>
        <v>0</v>
      </c>
      <c r="H833" s="32">
        <f>SUMIFS('Capex forecast'!G$7:G$210,'Capex forecast'!$T$7:$T$210,'Allocation of site-spec costs'!$B833,'Capex forecast'!$S$7:$S$210,'Allocation of site-spec costs'!$D833,'Capex forecast'!$Q$7:$Q$210,"Customer Connection")</f>
        <v>0</v>
      </c>
      <c r="I833" s="32">
        <f>SUMIFS('Capex forecast'!H$7:H$210,'Capex forecast'!$T$7:$T$210,'Allocation of site-spec costs'!$B833,'Capex forecast'!$S$7:$S$210,'Allocation of site-spec costs'!$D833,'Capex forecast'!$Q$7:$Q$210,"Customer Connection")</f>
        <v>0</v>
      </c>
      <c r="J833" s="32">
        <f>SUMIFS('Capex forecast'!I$7:I$210,'Capex forecast'!$T$7:$T$210,'Allocation of site-spec costs'!$B833,'Capex forecast'!$S$7:$S$210,'Allocation of site-spec costs'!$D833,'Capex forecast'!$Q$7:$Q$210,"Customer Connection")</f>
        <v>0</v>
      </c>
      <c r="K833" s="32">
        <f>SUMIFS('Capex forecast'!J$7:J$210,'Capex forecast'!$T$7:$T$210,'Allocation of site-spec costs'!$B833,'Capex forecast'!$S$7:$S$210,'Allocation of site-spec costs'!$D833,'Capex forecast'!$Q$7:$Q$210,"Customer Connection")</f>
        <v>0</v>
      </c>
      <c r="L833" s="32">
        <f>SUMIFS('Capex forecast'!K$7:K$210,'Capex forecast'!$T$7:$T$210,'Allocation of site-spec costs'!$B833,'Capex forecast'!$S$7:$S$210,'Allocation of site-spec costs'!$D833,'Capex forecast'!$Q$7:$Q$210,"Customer Connection")</f>
        <v>0</v>
      </c>
      <c r="M833" s="32">
        <f>SUMIFS('Capex forecast'!L$7:L$210,'Capex forecast'!$T$7:$T$210,'Allocation of site-spec costs'!$B833,'Capex forecast'!$S$7:$S$210,'Allocation of site-spec costs'!$D833,'Capex forecast'!$Q$7:$Q$210,"Customer Connection")</f>
        <v>0</v>
      </c>
      <c r="N833" s="32">
        <f>SUMIFS('Capex forecast'!M$7:M$210,'Capex forecast'!$T$7:$T$210,'Allocation of site-spec costs'!$B833,'Capex forecast'!$S$7:$S$210,'Allocation of site-spec costs'!$D833,'Capex forecast'!$Q$7:$Q$210,"Customer Connection")</f>
        <v>0</v>
      </c>
      <c r="O833" s="32">
        <f>SUMIFS('Capex forecast'!N$7:N$210,'Capex forecast'!$T$7:$T$210,'Allocation of site-spec costs'!$B833,'Capex forecast'!$S$7:$S$210,'Allocation of site-spec costs'!$D833,'Capex forecast'!$Q$7:$Q$210,"Customer Connection")</f>
        <v>0</v>
      </c>
      <c r="Q833" s="6" t="s">
        <v>582</v>
      </c>
      <c r="R833" s="6" t="str">
        <f>INDEX('Raw demand forecast'!$M$7:$M$5830,MATCH($Q833,'Raw demand forecast'!$B$7:$B$5830,0))</f>
        <v>Yes</v>
      </c>
      <c r="S833" s="6" t="str">
        <f>IF(COUNTIF($Q$93:Q833,$B833) = 1, "LV", IF(COUNTIF($Q$93:Q833,$B833) = 2, "HV", "ST"))</f>
        <v>ST</v>
      </c>
      <c r="T833" s="6" t="str">
        <f>INDEX('Demand forecast and growth rate'!$E$7:$E$273,MATCH($Q833,'Demand forecast and growth rate'!$B$7:$B$273,0))</f>
        <v>Steady/falling</v>
      </c>
      <c r="U833" s="32">
        <f>SUMIFS('Capex forecast'!E$7:E$210,'Capex forecast'!$T$7:$T$210,$Q833,'Capex forecast'!$S$7:$S$210,$S833,'Capex forecast'!$Q$7:$Q$210,"Augex")</f>
        <v>0</v>
      </c>
      <c r="V833" s="32">
        <f>SUMIFS('Capex forecast'!F$7:F$210,'Capex forecast'!$T$7:$T$210,$Q833,'Capex forecast'!$S$7:$S$210,$S833,'Capex forecast'!$Q$7:$Q$210,"Augex")</f>
        <v>0</v>
      </c>
      <c r="W833" s="32">
        <f>SUMIFS('Capex forecast'!G$7:G$210,'Capex forecast'!$T$7:$T$210,$Q833,'Capex forecast'!$S$7:$S$210,$S833,'Capex forecast'!$Q$7:$Q$210,"Augex")</f>
        <v>0</v>
      </c>
      <c r="X833" s="32">
        <f>SUMIFS('Capex forecast'!H$7:H$210,'Capex forecast'!$T$7:$T$210,$Q833,'Capex forecast'!$S$7:$S$210,$S833,'Capex forecast'!$Q$7:$Q$210,"Augex")</f>
        <v>0</v>
      </c>
      <c r="Y833" s="32">
        <f>SUMIFS('Capex forecast'!I$7:I$210,'Capex forecast'!$T$7:$T$210,$Q833,'Capex forecast'!$S$7:$S$210,$S833,'Capex forecast'!$Q$7:$Q$210,"Augex")</f>
        <v>0</v>
      </c>
      <c r="Z833" s="32">
        <f>SUMIFS('Capex forecast'!J$7:J$210,'Capex forecast'!$T$7:$T$210,$Q833,'Capex forecast'!$S$7:$S$210,$S833,'Capex forecast'!$Q$7:$Q$210,"Augex")</f>
        <v>0</v>
      </c>
      <c r="AA833" s="32">
        <f>SUMIFS('Capex forecast'!K$7:K$210,'Capex forecast'!$T$7:$T$210,$Q833,'Capex forecast'!$S$7:$S$210,$S833,'Capex forecast'!$Q$7:$Q$210,"Augex")</f>
        <v>0</v>
      </c>
      <c r="AB833" s="32">
        <f>SUMIFS('Capex forecast'!L$7:L$210,'Capex forecast'!$T$7:$T$210,$Q833,'Capex forecast'!$S$7:$S$210,$S833,'Capex forecast'!$Q$7:$Q$210,"Augex")</f>
        <v>0</v>
      </c>
      <c r="AC833" s="32">
        <f>SUMIFS('Capex forecast'!M$7:M$210,'Capex forecast'!$T$7:$T$210,$Q833,'Capex forecast'!$S$7:$S$210,$S833,'Capex forecast'!$Q$7:$Q$210,"Augex")</f>
        <v>0</v>
      </c>
      <c r="AD833" s="32">
        <f>SUMIFS('Capex forecast'!N$7:N$210,'Capex forecast'!$T$7:$T$210,$Q833,'Capex forecast'!$S$7:$S$210,$S833,'Capex forecast'!$Q$7:$Q$210,"Augex")</f>
        <v>0</v>
      </c>
      <c r="AF833" s="6" t="s">
        <v>582</v>
      </c>
      <c r="AG833" s="6" t="str">
        <f>INDEX('Raw demand forecast'!$M$7:$M$5830,MATCH($Q833,'Raw demand forecast'!$B$7:$B$5830,0))</f>
        <v>Yes</v>
      </c>
      <c r="AH833" s="6" t="str">
        <f>IF(COUNTIF($AF$93:AF833,$B833) = 1, "LV", IF(COUNTIF($AF$93:AF833,$B833) = 2, "HV", "ST"))</f>
        <v>ST</v>
      </c>
      <c r="AI833" s="6" t="str">
        <f>INDEX('Demand forecast and growth rate'!$E$7:$E$273,MATCH($Q833,'Demand forecast and growth rate'!$B$7:$B$273,0))</f>
        <v>Steady/falling</v>
      </c>
      <c r="AJ833" s="53">
        <f>SUMIFS('Capex forecast'!E$7:E$210,'Capex forecast'!$T$7:$T$210,$AF833,'Capex forecast'!$S$7:$S$210,$AH833,'Capex forecast'!$Q$7:$Q$210,"Repex")</f>
        <v>0</v>
      </c>
      <c r="AK833" s="53">
        <f>SUMIFS('Capex forecast'!F$7:F$210,'Capex forecast'!$T$7:$T$210,$AF833,'Capex forecast'!$S$7:$S$210,$AH833,'Capex forecast'!$Q$7:$Q$210,"Repex")</f>
        <v>0</v>
      </c>
      <c r="AL833" s="53">
        <f>SUMIFS('Capex forecast'!G$7:G$210,'Capex forecast'!$T$7:$T$210,$AF833,'Capex forecast'!$S$7:$S$210,$AH833,'Capex forecast'!$Q$7:$Q$210,"Repex")</f>
        <v>0</v>
      </c>
      <c r="AM833" s="53">
        <f>SUMIFS('Capex forecast'!H$7:H$210,'Capex forecast'!$T$7:$T$210,$AF833,'Capex forecast'!$S$7:$S$210,$AH833,'Capex forecast'!$Q$7:$Q$210,"Repex")</f>
        <v>0</v>
      </c>
      <c r="AN833" s="53">
        <f>SUMIFS('Capex forecast'!I$7:I$210,'Capex forecast'!$T$7:$T$210,$AF833,'Capex forecast'!$S$7:$S$210,$AH833,'Capex forecast'!$Q$7:$Q$210,"Repex")</f>
        <v>0</v>
      </c>
      <c r="AO833" s="53">
        <f>SUMIFS('Capex forecast'!J$7:J$210,'Capex forecast'!$T$7:$T$210,$AF833,'Capex forecast'!$S$7:$S$210,$AH833,'Capex forecast'!$Q$7:$Q$210,"Repex")</f>
        <v>0</v>
      </c>
      <c r="AP833" s="53">
        <f>SUMIFS('Capex forecast'!K$7:K$210,'Capex forecast'!$T$7:$T$210,$AF833,'Capex forecast'!$S$7:$S$210,$AH833,'Capex forecast'!$Q$7:$Q$210,"Repex")</f>
        <v>0</v>
      </c>
      <c r="AQ833" s="53">
        <f>SUMIFS('Capex forecast'!L$7:L$210,'Capex forecast'!$T$7:$T$210,$AF833,'Capex forecast'!$S$7:$S$210,$AH833,'Capex forecast'!$Q$7:$Q$210,"Repex")</f>
        <v>0</v>
      </c>
      <c r="AR833" s="53">
        <f>SUMIFS('Capex forecast'!M$7:M$210,'Capex forecast'!$T$7:$T$210,$AF833,'Capex forecast'!$S$7:$S$210,$AH833,'Capex forecast'!$Q$7:$Q$210,"Repex")</f>
        <v>0</v>
      </c>
      <c r="AS833" s="53">
        <f>SUMIFS('Capex forecast'!N$7:N$210,'Capex forecast'!$T$7:$T$210,$AF833,'Capex forecast'!$S$7:$S$210,$AH833,'Capex forecast'!$Q$7:$Q$210,"Repex")</f>
        <v>0</v>
      </c>
    </row>
    <row r="834" spans="2:45" ht="15">
      <c r="B834" s="6" t="s">
        <v>583</v>
      </c>
      <c r="C834" s="6" t="str">
        <f>INDEX('Raw demand forecast'!$M$7:$M$5830,MATCH($B834,'Raw demand forecast'!$B$7:$B$5830,0))</f>
        <v>Yes</v>
      </c>
      <c r="D834" s="6" t="str">
        <f>IF(COUNTIF($B$93:B834,$B834) = 1, "LV", IF(COUNTIF($B$93:B834,$B834) = 2, "HV", "ST"))</f>
        <v>ST</v>
      </c>
      <c r="E834" s="6" t="str">
        <f>INDEX('Demand forecast and growth rate'!$E$7:$E$273,MATCH($B834,'Demand forecast and growth rate'!$B$7:$B$273,0))</f>
        <v>Steady/falling</v>
      </c>
      <c r="F834" s="32">
        <f>SUMIFS('Capex forecast'!E$7:E$210,'Capex forecast'!$T$7:$T$210,'Allocation of site-spec costs'!$B834,'Capex forecast'!$S$7:$S$210,'Allocation of site-spec costs'!$D834,'Capex forecast'!$Q$7:$Q$210,"Customer Connection")</f>
        <v>0</v>
      </c>
      <c r="G834" s="32">
        <f>SUMIFS('Capex forecast'!F$7:F$210,'Capex forecast'!$T$7:$T$210,'Allocation of site-spec costs'!$B834,'Capex forecast'!$S$7:$S$210,'Allocation of site-spec costs'!$D834,'Capex forecast'!$Q$7:$Q$210,"Customer Connection")</f>
        <v>0</v>
      </c>
      <c r="H834" s="32">
        <f>SUMIFS('Capex forecast'!G$7:G$210,'Capex forecast'!$T$7:$T$210,'Allocation of site-spec costs'!$B834,'Capex forecast'!$S$7:$S$210,'Allocation of site-spec costs'!$D834,'Capex forecast'!$Q$7:$Q$210,"Customer Connection")</f>
        <v>0</v>
      </c>
      <c r="I834" s="32">
        <f>SUMIFS('Capex forecast'!H$7:H$210,'Capex forecast'!$T$7:$T$210,'Allocation of site-spec costs'!$B834,'Capex forecast'!$S$7:$S$210,'Allocation of site-spec costs'!$D834,'Capex forecast'!$Q$7:$Q$210,"Customer Connection")</f>
        <v>0</v>
      </c>
      <c r="J834" s="32">
        <f>SUMIFS('Capex forecast'!I$7:I$210,'Capex forecast'!$T$7:$T$210,'Allocation of site-spec costs'!$B834,'Capex forecast'!$S$7:$S$210,'Allocation of site-spec costs'!$D834,'Capex forecast'!$Q$7:$Q$210,"Customer Connection")</f>
        <v>0</v>
      </c>
      <c r="K834" s="32">
        <f>SUMIFS('Capex forecast'!J$7:J$210,'Capex forecast'!$T$7:$T$210,'Allocation of site-spec costs'!$B834,'Capex forecast'!$S$7:$S$210,'Allocation of site-spec costs'!$D834,'Capex forecast'!$Q$7:$Q$210,"Customer Connection")</f>
        <v>0</v>
      </c>
      <c r="L834" s="32">
        <f>SUMIFS('Capex forecast'!K$7:K$210,'Capex forecast'!$T$7:$T$210,'Allocation of site-spec costs'!$B834,'Capex forecast'!$S$7:$S$210,'Allocation of site-spec costs'!$D834,'Capex forecast'!$Q$7:$Q$210,"Customer Connection")</f>
        <v>0</v>
      </c>
      <c r="M834" s="32">
        <f>SUMIFS('Capex forecast'!L$7:L$210,'Capex forecast'!$T$7:$T$210,'Allocation of site-spec costs'!$B834,'Capex forecast'!$S$7:$S$210,'Allocation of site-spec costs'!$D834,'Capex forecast'!$Q$7:$Q$210,"Customer Connection")</f>
        <v>0</v>
      </c>
      <c r="N834" s="32">
        <f>SUMIFS('Capex forecast'!M$7:M$210,'Capex forecast'!$T$7:$T$210,'Allocation of site-spec costs'!$B834,'Capex forecast'!$S$7:$S$210,'Allocation of site-spec costs'!$D834,'Capex forecast'!$Q$7:$Q$210,"Customer Connection")</f>
        <v>0</v>
      </c>
      <c r="O834" s="32">
        <f>SUMIFS('Capex forecast'!N$7:N$210,'Capex forecast'!$T$7:$T$210,'Allocation of site-spec costs'!$B834,'Capex forecast'!$S$7:$S$210,'Allocation of site-spec costs'!$D834,'Capex forecast'!$Q$7:$Q$210,"Customer Connection")</f>
        <v>0</v>
      </c>
      <c r="Q834" s="6" t="s">
        <v>583</v>
      </c>
      <c r="R834" s="6" t="str">
        <f>INDEX('Raw demand forecast'!$M$7:$M$5830,MATCH($Q834,'Raw demand forecast'!$B$7:$B$5830,0))</f>
        <v>Yes</v>
      </c>
      <c r="S834" s="6" t="str">
        <f>IF(COUNTIF($Q$93:Q834,$B834) = 1, "LV", IF(COUNTIF($Q$93:Q834,$B834) = 2, "HV", "ST"))</f>
        <v>ST</v>
      </c>
      <c r="T834" s="6" t="str">
        <f>INDEX('Demand forecast and growth rate'!$E$7:$E$273,MATCH($Q834,'Demand forecast and growth rate'!$B$7:$B$273,0))</f>
        <v>Steady/falling</v>
      </c>
      <c r="U834" s="32">
        <f>SUMIFS('Capex forecast'!E$7:E$210,'Capex forecast'!$T$7:$T$210,$Q834,'Capex forecast'!$S$7:$S$210,$S834,'Capex forecast'!$Q$7:$Q$210,"Augex")</f>
        <v>0</v>
      </c>
      <c r="V834" s="32">
        <f>SUMIFS('Capex forecast'!F$7:F$210,'Capex forecast'!$T$7:$T$210,$Q834,'Capex forecast'!$S$7:$S$210,$S834,'Capex forecast'!$Q$7:$Q$210,"Augex")</f>
        <v>0</v>
      </c>
      <c r="W834" s="32">
        <f>SUMIFS('Capex forecast'!G$7:G$210,'Capex forecast'!$T$7:$T$210,$Q834,'Capex forecast'!$S$7:$S$210,$S834,'Capex forecast'!$Q$7:$Q$210,"Augex")</f>
        <v>0</v>
      </c>
      <c r="X834" s="32">
        <f>SUMIFS('Capex forecast'!H$7:H$210,'Capex forecast'!$T$7:$T$210,$Q834,'Capex forecast'!$S$7:$S$210,$S834,'Capex forecast'!$Q$7:$Q$210,"Augex")</f>
        <v>0</v>
      </c>
      <c r="Y834" s="32">
        <f>SUMIFS('Capex forecast'!I$7:I$210,'Capex forecast'!$T$7:$T$210,$Q834,'Capex forecast'!$S$7:$S$210,$S834,'Capex forecast'!$Q$7:$Q$210,"Augex")</f>
        <v>0</v>
      </c>
      <c r="Z834" s="32">
        <f>SUMIFS('Capex forecast'!J$7:J$210,'Capex forecast'!$T$7:$T$210,$Q834,'Capex forecast'!$S$7:$S$210,$S834,'Capex forecast'!$Q$7:$Q$210,"Augex")</f>
        <v>0</v>
      </c>
      <c r="AA834" s="32">
        <f>SUMIFS('Capex forecast'!K$7:K$210,'Capex forecast'!$T$7:$T$210,$Q834,'Capex forecast'!$S$7:$S$210,$S834,'Capex forecast'!$Q$7:$Q$210,"Augex")</f>
        <v>0</v>
      </c>
      <c r="AB834" s="32">
        <f>SUMIFS('Capex forecast'!L$7:L$210,'Capex forecast'!$T$7:$T$210,$Q834,'Capex forecast'!$S$7:$S$210,$S834,'Capex forecast'!$Q$7:$Q$210,"Augex")</f>
        <v>0</v>
      </c>
      <c r="AC834" s="32">
        <f>SUMIFS('Capex forecast'!M$7:M$210,'Capex forecast'!$T$7:$T$210,$Q834,'Capex forecast'!$S$7:$S$210,$S834,'Capex forecast'!$Q$7:$Q$210,"Augex")</f>
        <v>0</v>
      </c>
      <c r="AD834" s="32">
        <f>SUMIFS('Capex forecast'!N$7:N$210,'Capex forecast'!$T$7:$T$210,$Q834,'Capex forecast'!$S$7:$S$210,$S834,'Capex forecast'!$Q$7:$Q$210,"Augex")</f>
        <v>0</v>
      </c>
      <c r="AF834" s="6" t="s">
        <v>583</v>
      </c>
      <c r="AG834" s="6" t="str">
        <f>INDEX('Raw demand forecast'!$M$7:$M$5830,MATCH($Q834,'Raw demand forecast'!$B$7:$B$5830,0))</f>
        <v>Yes</v>
      </c>
      <c r="AH834" s="6" t="str">
        <f>IF(COUNTIF($AF$93:AF834,$B834) = 1, "LV", IF(COUNTIF($AF$93:AF834,$B834) = 2, "HV", "ST"))</f>
        <v>ST</v>
      </c>
      <c r="AI834" s="6" t="str">
        <f>INDEX('Demand forecast and growth rate'!$E$7:$E$273,MATCH($Q834,'Demand forecast and growth rate'!$B$7:$B$273,0))</f>
        <v>Steady/falling</v>
      </c>
      <c r="AJ834" s="53">
        <f>SUMIFS('Capex forecast'!E$7:E$210,'Capex forecast'!$T$7:$T$210,$AF834,'Capex forecast'!$S$7:$S$210,$AH834,'Capex forecast'!$Q$7:$Q$210,"Repex")</f>
        <v>0</v>
      </c>
      <c r="AK834" s="53">
        <f>SUMIFS('Capex forecast'!F$7:F$210,'Capex forecast'!$T$7:$T$210,$AF834,'Capex forecast'!$S$7:$S$210,$AH834,'Capex forecast'!$Q$7:$Q$210,"Repex")</f>
        <v>0</v>
      </c>
      <c r="AL834" s="53">
        <f>SUMIFS('Capex forecast'!G$7:G$210,'Capex forecast'!$T$7:$T$210,$AF834,'Capex forecast'!$S$7:$S$210,$AH834,'Capex forecast'!$Q$7:$Q$210,"Repex")</f>
        <v>0</v>
      </c>
      <c r="AM834" s="53">
        <f>SUMIFS('Capex forecast'!H$7:H$210,'Capex forecast'!$T$7:$T$210,$AF834,'Capex forecast'!$S$7:$S$210,$AH834,'Capex forecast'!$Q$7:$Q$210,"Repex")</f>
        <v>0</v>
      </c>
      <c r="AN834" s="53">
        <f>SUMIFS('Capex forecast'!I$7:I$210,'Capex forecast'!$T$7:$T$210,$AF834,'Capex forecast'!$S$7:$S$210,$AH834,'Capex forecast'!$Q$7:$Q$210,"Repex")</f>
        <v>0</v>
      </c>
      <c r="AO834" s="53">
        <f>SUMIFS('Capex forecast'!J$7:J$210,'Capex forecast'!$T$7:$T$210,$AF834,'Capex forecast'!$S$7:$S$210,$AH834,'Capex forecast'!$Q$7:$Q$210,"Repex")</f>
        <v>0</v>
      </c>
      <c r="AP834" s="53">
        <f>SUMIFS('Capex forecast'!K$7:K$210,'Capex forecast'!$T$7:$T$210,$AF834,'Capex forecast'!$S$7:$S$210,$AH834,'Capex forecast'!$Q$7:$Q$210,"Repex")</f>
        <v>0</v>
      </c>
      <c r="AQ834" s="53">
        <f>SUMIFS('Capex forecast'!L$7:L$210,'Capex forecast'!$T$7:$T$210,$AF834,'Capex forecast'!$S$7:$S$210,$AH834,'Capex forecast'!$Q$7:$Q$210,"Repex")</f>
        <v>0</v>
      </c>
      <c r="AR834" s="53">
        <f>SUMIFS('Capex forecast'!M$7:M$210,'Capex forecast'!$T$7:$T$210,$AF834,'Capex forecast'!$S$7:$S$210,$AH834,'Capex forecast'!$Q$7:$Q$210,"Repex")</f>
        <v>0</v>
      </c>
      <c r="AS834" s="53">
        <f>SUMIFS('Capex forecast'!N$7:N$210,'Capex forecast'!$T$7:$T$210,$AF834,'Capex forecast'!$S$7:$S$210,$AH834,'Capex forecast'!$Q$7:$Q$210,"Repex")</f>
        <v>0</v>
      </c>
    </row>
    <row r="835" spans="2:45" ht="15">
      <c r="B835" s="6" t="s">
        <v>588</v>
      </c>
      <c r="C835" s="6" t="str">
        <f>INDEX('Raw demand forecast'!$M$7:$M$5830,MATCH($B835,'Raw demand forecast'!$B$7:$B$5830,0))</f>
        <v>Yes</v>
      </c>
      <c r="D835" s="6" t="str">
        <f>IF(COUNTIF($B$93:B835,$B835) = 1, "LV", IF(COUNTIF($B$93:B835,$B835) = 2, "HV", "ST"))</f>
        <v>ST</v>
      </c>
      <c r="E835" s="6" t="str">
        <f>INDEX('Demand forecast and growth rate'!$E$7:$E$273,MATCH($B835,'Demand forecast and growth rate'!$B$7:$B$273,0))</f>
        <v>Steady/falling</v>
      </c>
      <c r="F835" s="32">
        <f>SUMIFS('Capex forecast'!E$7:E$210,'Capex forecast'!$T$7:$T$210,'Allocation of site-spec costs'!$B835,'Capex forecast'!$S$7:$S$210,'Allocation of site-spec costs'!$D835,'Capex forecast'!$Q$7:$Q$210,"Customer Connection")</f>
        <v>0</v>
      </c>
      <c r="G835" s="32">
        <f>SUMIFS('Capex forecast'!F$7:F$210,'Capex forecast'!$T$7:$T$210,'Allocation of site-spec costs'!$B835,'Capex forecast'!$S$7:$S$210,'Allocation of site-spec costs'!$D835,'Capex forecast'!$Q$7:$Q$210,"Customer Connection")</f>
        <v>0</v>
      </c>
      <c r="H835" s="32">
        <f>SUMIFS('Capex forecast'!G$7:G$210,'Capex forecast'!$T$7:$T$210,'Allocation of site-spec costs'!$B835,'Capex forecast'!$S$7:$S$210,'Allocation of site-spec costs'!$D835,'Capex forecast'!$Q$7:$Q$210,"Customer Connection")</f>
        <v>0</v>
      </c>
      <c r="I835" s="32">
        <f>SUMIFS('Capex forecast'!H$7:H$210,'Capex forecast'!$T$7:$T$210,'Allocation of site-spec costs'!$B835,'Capex forecast'!$S$7:$S$210,'Allocation of site-spec costs'!$D835,'Capex forecast'!$Q$7:$Q$210,"Customer Connection")</f>
        <v>0</v>
      </c>
      <c r="J835" s="32">
        <f>SUMIFS('Capex forecast'!I$7:I$210,'Capex forecast'!$T$7:$T$210,'Allocation of site-spec costs'!$B835,'Capex forecast'!$S$7:$S$210,'Allocation of site-spec costs'!$D835,'Capex forecast'!$Q$7:$Q$210,"Customer Connection")</f>
        <v>0</v>
      </c>
      <c r="K835" s="32">
        <f>SUMIFS('Capex forecast'!J$7:J$210,'Capex forecast'!$T$7:$T$210,'Allocation of site-spec costs'!$B835,'Capex forecast'!$S$7:$S$210,'Allocation of site-spec costs'!$D835,'Capex forecast'!$Q$7:$Q$210,"Customer Connection")</f>
        <v>0</v>
      </c>
      <c r="L835" s="32">
        <f>SUMIFS('Capex forecast'!K$7:K$210,'Capex forecast'!$T$7:$T$210,'Allocation of site-spec costs'!$B835,'Capex forecast'!$S$7:$S$210,'Allocation of site-spec costs'!$D835,'Capex forecast'!$Q$7:$Q$210,"Customer Connection")</f>
        <v>0</v>
      </c>
      <c r="M835" s="32">
        <f>SUMIFS('Capex forecast'!L$7:L$210,'Capex forecast'!$T$7:$T$210,'Allocation of site-spec costs'!$B835,'Capex forecast'!$S$7:$S$210,'Allocation of site-spec costs'!$D835,'Capex forecast'!$Q$7:$Q$210,"Customer Connection")</f>
        <v>0</v>
      </c>
      <c r="N835" s="32">
        <f>SUMIFS('Capex forecast'!M$7:M$210,'Capex forecast'!$T$7:$T$210,'Allocation of site-spec costs'!$B835,'Capex forecast'!$S$7:$S$210,'Allocation of site-spec costs'!$D835,'Capex forecast'!$Q$7:$Q$210,"Customer Connection")</f>
        <v>0</v>
      </c>
      <c r="O835" s="32">
        <f>SUMIFS('Capex forecast'!N$7:N$210,'Capex forecast'!$T$7:$T$210,'Allocation of site-spec costs'!$B835,'Capex forecast'!$S$7:$S$210,'Allocation of site-spec costs'!$D835,'Capex forecast'!$Q$7:$Q$210,"Customer Connection")</f>
        <v>0</v>
      </c>
      <c r="Q835" s="6" t="s">
        <v>588</v>
      </c>
      <c r="R835" s="6" t="str">
        <f>INDEX('Raw demand forecast'!$M$7:$M$5830,MATCH($Q835,'Raw demand forecast'!$B$7:$B$5830,0))</f>
        <v>Yes</v>
      </c>
      <c r="S835" s="6" t="str">
        <f>IF(COUNTIF($Q$93:Q835,$B835) = 1, "LV", IF(COUNTIF($Q$93:Q835,$B835) = 2, "HV", "ST"))</f>
        <v>ST</v>
      </c>
      <c r="T835" s="6" t="str">
        <f>INDEX('Demand forecast and growth rate'!$E$7:$E$273,MATCH($Q835,'Demand forecast and growth rate'!$B$7:$B$273,0))</f>
        <v>Steady/falling</v>
      </c>
      <c r="U835" s="32">
        <f>SUMIFS('Capex forecast'!E$7:E$210,'Capex forecast'!$T$7:$T$210,$Q835,'Capex forecast'!$S$7:$S$210,$S835,'Capex forecast'!$Q$7:$Q$210,"Augex")</f>
        <v>0</v>
      </c>
      <c r="V835" s="32">
        <f>SUMIFS('Capex forecast'!F$7:F$210,'Capex forecast'!$T$7:$T$210,$Q835,'Capex forecast'!$S$7:$S$210,$S835,'Capex forecast'!$Q$7:$Q$210,"Augex")</f>
        <v>0</v>
      </c>
      <c r="W835" s="32">
        <f>SUMIFS('Capex forecast'!G$7:G$210,'Capex forecast'!$T$7:$T$210,$Q835,'Capex forecast'!$S$7:$S$210,$S835,'Capex forecast'!$Q$7:$Q$210,"Augex")</f>
        <v>0</v>
      </c>
      <c r="X835" s="32">
        <f>SUMIFS('Capex forecast'!H$7:H$210,'Capex forecast'!$T$7:$T$210,$Q835,'Capex forecast'!$S$7:$S$210,$S835,'Capex forecast'!$Q$7:$Q$210,"Augex")</f>
        <v>0</v>
      </c>
      <c r="Y835" s="32">
        <f>SUMIFS('Capex forecast'!I$7:I$210,'Capex forecast'!$T$7:$T$210,$Q835,'Capex forecast'!$S$7:$S$210,$S835,'Capex forecast'!$Q$7:$Q$210,"Augex")</f>
        <v>0</v>
      </c>
      <c r="Z835" s="32">
        <f>SUMIFS('Capex forecast'!J$7:J$210,'Capex forecast'!$T$7:$T$210,$Q835,'Capex forecast'!$S$7:$S$210,$S835,'Capex forecast'!$Q$7:$Q$210,"Augex")</f>
        <v>0</v>
      </c>
      <c r="AA835" s="32">
        <f>SUMIFS('Capex forecast'!K$7:K$210,'Capex forecast'!$T$7:$T$210,$Q835,'Capex forecast'!$S$7:$S$210,$S835,'Capex forecast'!$Q$7:$Q$210,"Augex")</f>
        <v>0</v>
      </c>
      <c r="AB835" s="32">
        <f>SUMIFS('Capex forecast'!L$7:L$210,'Capex forecast'!$T$7:$T$210,$Q835,'Capex forecast'!$S$7:$S$210,$S835,'Capex forecast'!$Q$7:$Q$210,"Augex")</f>
        <v>0</v>
      </c>
      <c r="AC835" s="32">
        <f>SUMIFS('Capex forecast'!M$7:M$210,'Capex forecast'!$T$7:$T$210,$Q835,'Capex forecast'!$S$7:$S$210,$S835,'Capex forecast'!$Q$7:$Q$210,"Augex")</f>
        <v>0</v>
      </c>
      <c r="AD835" s="32">
        <f>SUMIFS('Capex forecast'!N$7:N$210,'Capex forecast'!$T$7:$T$210,$Q835,'Capex forecast'!$S$7:$S$210,$S835,'Capex forecast'!$Q$7:$Q$210,"Augex")</f>
        <v>0</v>
      </c>
      <c r="AF835" s="6" t="s">
        <v>588</v>
      </c>
      <c r="AG835" s="6" t="str">
        <f>INDEX('Raw demand forecast'!$M$7:$M$5830,MATCH($Q835,'Raw demand forecast'!$B$7:$B$5830,0))</f>
        <v>Yes</v>
      </c>
      <c r="AH835" s="6" t="str">
        <f>IF(COUNTIF($AF$93:AF835,$B835) = 1, "LV", IF(COUNTIF($AF$93:AF835,$B835) = 2, "HV", "ST"))</f>
        <v>ST</v>
      </c>
      <c r="AI835" s="6" t="str">
        <f>INDEX('Demand forecast and growth rate'!$E$7:$E$273,MATCH($Q835,'Demand forecast and growth rate'!$B$7:$B$273,0))</f>
        <v>Steady/falling</v>
      </c>
      <c r="AJ835" s="53">
        <f>SUMIFS('Capex forecast'!E$7:E$210,'Capex forecast'!$T$7:$T$210,$AF835,'Capex forecast'!$S$7:$S$210,$AH835,'Capex forecast'!$Q$7:$Q$210,"Repex")</f>
        <v>0</v>
      </c>
      <c r="AK835" s="53">
        <f>SUMIFS('Capex forecast'!F$7:F$210,'Capex forecast'!$T$7:$T$210,$AF835,'Capex forecast'!$S$7:$S$210,$AH835,'Capex forecast'!$Q$7:$Q$210,"Repex")</f>
        <v>0</v>
      </c>
      <c r="AL835" s="53">
        <f>SUMIFS('Capex forecast'!G$7:G$210,'Capex forecast'!$T$7:$T$210,$AF835,'Capex forecast'!$S$7:$S$210,$AH835,'Capex forecast'!$Q$7:$Q$210,"Repex")</f>
        <v>0</v>
      </c>
      <c r="AM835" s="53">
        <f>SUMIFS('Capex forecast'!H$7:H$210,'Capex forecast'!$T$7:$T$210,$AF835,'Capex forecast'!$S$7:$S$210,$AH835,'Capex forecast'!$Q$7:$Q$210,"Repex")</f>
        <v>0</v>
      </c>
      <c r="AN835" s="53">
        <f>SUMIFS('Capex forecast'!I$7:I$210,'Capex forecast'!$T$7:$T$210,$AF835,'Capex forecast'!$S$7:$S$210,$AH835,'Capex forecast'!$Q$7:$Q$210,"Repex")</f>
        <v>0</v>
      </c>
      <c r="AO835" s="53">
        <f>SUMIFS('Capex forecast'!J$7:J$210,'Capex forecast'!$T$7:$T$210,$AF835,'Capex forecast'!$S$7:$S$210,$AH835,'Capex forecast'!$Q$7:$Q$210,"Repex")</f>
        <v>0</v>
      </c>
      <c r="AP835" s="53">
        <f>SUMIFS('Capex forecast'!K$7:K$210,'Capex forecast'!$T$7:$T$210,$AF835,'Capex forecast'!$S$7:$S$210,$AH835,'Capex forecast'!$Q$7:$Q$210,"Repex")</f>
        <v>0</v>
      </c>
      <c r="AQ835" s="53">
        <f>SUMIFS('Capex forecast'!L$7:L$210,'Capex forecast'!$T$7:$T$210,$AF835,'Capex forecast'!$S$7:$S$210,$AH835,'Capex forecast'!$Q$7:$Q$210,"Repex")</f>
        <v>0</v>
      </c>
      <c r="AR835" s="53">
        <f>SUMIFS('Capex forecast'!M$7:M$210,'Capex forecast'!$T$7:$T$210,$AF835,'Capex forecast'!$S$7:$S$210,$AH835,'Capex forecast'!$Q$7:$Q$210,"Repex")</f>
        <v>0</v>
      </c>
      <c r="AS835" s="53">
        <f>SUMIFS('Capex forecast'!N$7:N$210,'Capex forecast'!$T$7:$T$210,$AF835,'Capex forecast'!$S$7:$S$210,$AH835,'Capex forecast'!$Q$7:$Q$210,"Repex")</f>
        <v>0</v>
      </c>
    </row>
    <row r="836" spans="2:45" ht="15">
      <c r="B836" s="6" t="s">
        <v>59</v>
      </c>
      <c r="C836" s="6" t="str">
        <f>INDEX('Raw demand forecast'!$M$7:$M$5830,MATCH($B836,'Raw demand forecast'!$B$7:$B$5830,0))</f>
        <v>No</v>
      </c>
      <c r="D836" s="6" t="str">
        <f>IF(COUNTIF($B$93:B836,$B836) = 1, "LV", IF(COUNTIF($B$93:B836,$B836) = 2, "HV", "ST"))</f>
        <v>ST</v>
      </c>
      <c r="E836" s="6" t="str">
        <f>INDEX('Demand forecast and growth rate'!$E$7:$E$273,MATCH($B836,'Demand forecast and growth rate'!$B$7:$B$273,0))</f>
        <v>Steady/falling</v>
      </c>
      <c r="F836" s="32">
        <f>SUMIFS('Capex forecast'!E$7:E$210,'Capex forecast'!$T$7:$T$210,'Allocation of site-spec costs'!$B836,'Capex forecast'!$S$7:$S$210,'Allocation of site-spec costs'!$D836,'Capex forecast'!$Q$7:$Q$210,"Customer Connection")</f>
        <v>0</v>
      </c>
      <c r="G836" s="32">
        <f>SUMIFS('Capex forecast'!F$7:F$210,'Capex forecast'!$T$7:$T$210,'Allocation of site-spec costs'!$B836,'Capex forecast'!$S$7:$S$210,'Allocation of site-spec costs'!$D836,'Capex forecast'!$Q$7:$Q$210,"Customer Connection")</f>
        <v>0</v>
      </c>
      <c r="H836" s="32">
        <f>SUMIFS('Capex forecast'!G$7:G$210,'Capex forecast'!$T$7:$T$210,'Allocation of site-spec costs'!$B836,'Capex forecast'!$S$7:$S$210,'Allocation of site-spec costs'!$D836,'Capex forecast'!$Q$7:$Q$210,"Customer Connection")</f>
        <v>0</v>
      </c>
      <c r="I836" s="32">
        <f>SUMIFS('Capex forecast'!H$7:H$210,'Capex forecast'!$T$7:$T$210,'Allocation of site-spec costs'!$B836,'Capex forecast'!$S$7:$S$210,'Allocation of site-spec costs'!$D836,'Capex forecast'!$Q$7:$Q$210,"Customer Connection")</f>
        <v>0</v>
      </c>
      <c r="J836" s="32">
        <f>SUMIFS('Capex forecast'!I$7:I$210,'Capex forecast'!$T$7:$T$210,'Allocation of site-spec costs'!$B836,'Capex forecast'!$S$7:$S$210,'Allocation of site-spec costs'!$D836,'Capex forecast'!$Q$7:$Q$210,"Customer Connection")</f>
        <v>0</v>
      </c>
      <c r="K836" s="32">
        <f>SUMIFS('Capex forecast'!J$7:J$210,'Capex forecast'!$T$7:$T$210,'Allocation of site-spec costs'!$B836,'Capex forecast'!$S$7:$S$210,'Allocation of site-spec costs'!$D836,'Capex forecast'!$Q$7:$Q$210,"Customer Connection")</f>
        <v>0</v>
      </c>
      <c r="L836" s="32">
        <f>SUMIFS('Capex forecast'!K$7:K$210,'Capex forecast'!$T$7:$T$210,'Allocation of site-spec costs'!$B836,'Capex forecast'!$S$7:$S$210,'Allocation of site-spec costs'!$D836,'Capex forecast'!$Q$7:$Q$210,"Customer Connection")</f>
        <v>0</v>
      </c>
      <c r="M836" s="32">
        <f>SUMIFS('Capex forecast'!L$7:L$210,'Capex forecast'!$T$7:$T$210,'Allocation of site-spec costs'!$B836,'Capex forecast'!$S$7:$S$210,'Allocation of site-spec costs'!$D836,'Capex forecast'!$Q$7:$Q$210,"Customer Connection")</f>
        <v>0</v>
      </c>
      <c r="N836" s="32">
        <f>SUMIFS('Capex forecast'!M$7:M$210,'Capex forecast'!$T$7:$T$210,'Allocation of site-spec costs'!$B836,'Capex forecast'!$S$7:$S$210,'Allocation of site-spec costs'!$D836,'Capex forecast'!$Q$7:$Q$210,"Customer Connection")</f>
        <v>0</v>
      </c>
      <c r="O836" s="32">
        <f>SUMIFS('Capex forecast'!N$7:N$210,'Capex forecast'!$T$7:$T$210,'Allocation of site-spec costs'!$B836,'Capex forecast'!$S$7:$S$210,'Allocation of site-spec costs'!$D836,'Capex forecast'!$Q$7:$Q$210,"Customer Connection")</f>
        <v>0</v>
      </c>
      <c r="Q836" s="6" t="s">
        <v>59</v>
      </c>
      <c r="R836" s="6" t="str">
        <f>INDEX('Raw demand forecast'!$M$7:$M$5830,MATCH($Q836,'Raw demand forecast'!$B$7:$B$5830,0))</f>
        <v>No</v>
      </c>
      <c r="S836" s="6" t="str">
        <f>IF(COUNTIF($Q$93:Q836,$B836) = 1, "LV", IF(COUNTIF($Q$93:Q836,$B836) = 2, "HV", "ST"))</f>
        <v>ST</v>
      </c>
      <c r="T836" s="6" t="str">
        <f>INDEX('Demand forecast and growth rate'!$E$7:$E$273,MATCH($Q836,'Demand forecast and growth rate'!$B$7:$B$273,0))</f>
        <v>Steady/falling</v>
      </c>
      <c r="U836" s="32">
        <f>SUMIFS('Capex forecast'!E$7:E$210,'Capex forecast'!$T$7:$T$210,$Q836,'Capex forecast'!$S$7:$S$210,$S836,'Capex forecast'!$Q$7:$Q$210,"Augex")</f>
        <v>0</v>
      </c>
      <c r="V836" s="32">
        <f>SUMIFS('Capex forecast'!F$7:F$210,'Capex forecast'!$T$7:$T$210,$Q836,'Capex forecast'!$S$7:$S$210,$S836,'Capex forecast'!$Q$7:$Q$210,"Augex")</f>
        <v>0</v>
      </c>
      <c r="W836" s="32">
        <f>SUMIFS('Capex forecast'!G$7:G$210,'Capex forecast'!$T$7:$T$210,$Q836,'Capex forecast'!$S$7:$S$210,$S836,'Capex forecast'!$Q$7:$Q$210,"Augex")</f>
        <v>0</v>
      </c>
      <c r="X836" s="32">
        <f>SUMIFS('Capex forecast'!H$7:H$210,'Capex forecast'!$T$7:$T$210,$Q836,'Capex forecast'!$S$7:$S$210,$S836,'Capex forecast'!$Q$7:$Q$210,"Augex")</f>
        <v>0</v>
      </c>
      <c r="Y836" s="32">
        <f>SUMIFS('Capex forecast'!I$7:I$210,'Capex forecast'!$T$7:$T$210,$Q836,'Capex forecast'!$S$7:$S$210,$S836,'Capex forecast'!$Q$7:$Q$210,"Augex")</f>
        <v>0</v>
      </c>
      <c r="Z836" s="32">
        <f>SUMIFS('Capex forecast'!J$7:J$210,'Capex forecast'!$T$7:$T$210,$Q836,'Capex forecast'!$S$7:$S$210,$S836,'Capex forecast'!$Q$7:$Q$210,"Augex")</f>
        <v>0</v>
      </c>
      <c r="AA836" s="32">
        <f>SUMIFS('Capex forecast'!K$7:K$210,'Capex forecast'!$T$7:$T$210,$Q836,'Capex forecast'!$S$7:$S$210,$S836,'Capex forecast'!$Q$7:$Q$210,"Augex")</f>
        <v>0</v>
      </c>
      <c r="AB836" s="32">
        <f>SUMIFS('Capex forecast'!L$7:L$210,'Capex forecast'!$T$7:$T$210,$Q836,'Capex forecast'!$S$7:$S$210,$S836,'Capex forecast'!$Q$7:$Q$210,"Augex")</f>
        <v>0</v>
      </c>
      <c r="AC836" s="32">
        <f>SUMIFS('Capex forecast'!M$7:M$210,'Capex forecast'!$T$7:$T$210,$Q836,'Capex forecast'!$S$7:$S$210,$S836,'Capex forecast'!$Q$7:$Q$210,"Augex")</f>
        <v>0</v>
      </c>
      <c r="AD836" s="32">
        <f>SUMIFS('Capex forecast'!N$7:N$210,'Capex forecast'!$T$7:$T$210,$Q836,'Capex forecast'!$S$7:$S$210,$S836,'Capex forecast'!$Q$7:$Q$210,"Augex")</f>
        <v>0</v>
      </c>
      <c r="AF836" s="6" t="s">
        <v>59</v>
      </c>
      <c r="AG836" s="6" t="str">
        <f>INDEX('Raw demand forecast'!$M$7:$M$5830,MATCH($Q836,'Raw demand forecast'!$B$7:$B$5830,0))</f>
        <v>No</v>
      </c>
      <c r="AH836" s="6" t="str">
        <f>IF(COUNTIF($AF$93:AF836,$B836) = 1, "LV", IF(COUNTIF($AF$93:AF836,$B836) = 2, "HV", "ST"))</f>
        <v>ST</v>
      </c>
      <c r="AI836" s="6" t="str">
        <f>INDEX('Demand forecast and growth rate'!$E$7:$E$273,MATCH($Q836,'Demand forecast and growth rate'!$B$7:$B$273,0))</f>
        <v>Steady/falling</v>
      </c>
      <c r="AJ836" s="53">
        <f>SUMIFS('Capex forecast'!E$7:E$210,'Capex forecast'!$T$7:$T$210,$AF836,'Capex forecast'!$S$7:$S$210,$AH836,'Capex forecast'!$Q$7:$Q$210,"Repex")</f>
        <v>0</v>
      </c>
      <c r="AK836" s="53">
        <f>SUMIFS('Capex forecast'!F$7:F$210,'Capex forecast'!$T$7:$T$210,$AF836,'Capex forecast'!$S$7:$S$210,$AH836,'Capex forecast'!$Q$7:$Q$210,"Repex")</f>
        <v>0</v>
      </c>
      <c r="AL836" s="53">
        <f>SUMIFS('Capex forecast'!G$7:G$210,'Capex forecast'!$T$7:$T$210,$AF836,'Capex forecast'!$S$7:$S$210,$AH836,'Capex forecast'!$Q$7:$Q$210,"Repex")</f>
        <v>0</v>
      </c>
      <c r="AM836" s="53">
        <f>SUMIFS('Capex forecast'!H$7:H$210,'Capex forecast'!$T$7:$T$210,$AF836,'Capex forecast'!$S$7:$S$210,$AH836,'Capex forecast'!$Q$7:$Q$210,"Repex")</f>
        <v>0</v>
      </c>
      <c r="AN836" s="53">
        <f>SUMIFS('Capex forecast'!I$7:I$210,'Capex forecast'!$T$7:$T$210,$AF836,'Capex forecast'!$S$7:$S$210,$AH836,'Capex forecast'!$Q$7:$Q$210,"Repex")</f>
        <v>0</v>
      </c>
      <c r="AO836" s="53">
        <f>SUMIFS('Capex forecast'!J$7:J$210,'Capex forecast'!$T$7:$T$210,$AF836,'Capex forecast'!$S$7:$S$210,$AH836,'Capex forecast'!$Q$7:$Q$210,"Repex")</f>
        <v>0</v>
      </c>
      <c r="AP836" s="53">
        <f>SUMIFS('Capex forecast'!K$7:K$210,'Capex forecast'!$T$7:$T$210,$AF836,'Capex forecast'!$S$7:$S$210,$AH836,'Capex forecast'!$Q$7:$Q$210,"Repex")</f>
        <v>0</v>
      </c>
      <c r="AQ836" s="53">
        <f>SUMIFS('Capex forecast'!L$7:L$210,'Capex forecast'!$T$7:$T$210,$AF836,'Capex forecast'!$S$7:$S$210,$AH836,'Capex forecast'!$Q$7:$Q$210,"Repex")</f>
        <v>0</v>
      </c>
      <c r="AR836" s="53">
        <f>SUMIFS('Capex forecast'!M$7:M$210,'Capex forecast'!$T$7:$T$210,$AF836,'Capex forecast'!$S$7:$S$210,$AH836,'Capex forecast'!$Q$7:$Q$210,"Repex")</f>
        <v>0</v>
      </c>
      <c r="AS836" s="53">
        <f>SUMIFS('Capex forecast'!N$7:N$210,'Capex forecast'!$T$7:$T$210,$AF836,'Capex forecast'!$S$7:$S$210,$AH836,'Capex forecast'!$Q$7:$Q$210,"Repex")</f>
        <v>0</v>
      </c>
    </row>
    <row r="837" spans="2:45" ht="15">
      <c r="B837" s="6" t="s">
        <v>77</v>
      </c>
      <c r="C837" s="6" t="str">
        <f>INDEX('Raw demand forecast'!$M$7:$M$5830,MATCH($B837,'Raw demand forecast'!$B$7:$B$5830,0))</f>
        <v>No</v>
      </c>
      <c r="D837" s="6" t="str">
        <f>IF(COUNTIF($B$93:B837,$B837) = 1, "LV", IF(COUNTIF($B$93:B837,$B837) = 2, "HV", "ST"))</f>
        <v>ST</v>
      </c>
      <c r="E837" s="6" t="str">
        <f>INDEX('Demand forecast and growth rate'!$E$7:$E$273,MATCH($B837,'Demand forecast and growth rate'!$B$7:$B$273,0))</f>
        <v>Steady/falling</v>
      </c>
      <c r="F837" s="32">
        <f>SUMIFS('Capex forecast'!E$7:E$210,'Capex forecast'!$T$7:$T$210,'Allocation of site-spec costs'!$B837,'Capex forecast'!$S$7:$S$210,'Allocation of site-spec costs'!$D837,'Capex forecast'!$Q$7:$Q$210,"Customer Connection")</f>
        <v>0</v>
      </c>
      <c r="G837" s="32">
        <f>SUMIFS('Capex forecast'!F$7:F$210,'Capex forecast'!$T$7:$T$210,'Allocation of site-spec costs'!$B837,'Capex forecast'!$S$7:$S$210,'Allocation of site-spec costs'!$D837,'Capex forecast'!$Q$7:$Q$210,"Customer Connection")</f>
        <v>0</v>
      </c>
      <c r="H837" s="32">
        <f>SUMIFS('Capex forecast'!G$7:G$210,'Capex forecast'!$T$7:$T$210,'Allocation of site-spec costs'!$B837,'Capex forecast'!$S$7:$S$210,'Allocation of site-spec costs'!$D837,'Capex forecast'!$Q$7:$Q$210,"Customer Connection")</f>
        <v>0</v>
      </c>
      <c r="I837" s="32">
        <f>SUMIFS('Capex forecast'!H$7:H$210,'Capex forecast'!$T$7:$T$210,'Allocation of site-spec costs'!$B837,'Capex forecast'!$S$7:$S$210,'Allocation of site-spec costs'!$D837,'Capex forecast'!$Q$7:$Q$210,"Customer Connection")</f>
        <v>0</v>
      </c>
      <c r="J837" s="32">
        <f>SUMIFS('Capex forecast'!I$7:I$210,'Capex forecast'!$T$7:$T$210,'Allocation of site-spec costs'!$B837,'Capex forecast'!$S$7:$S$210,'Allocation of site-spec costs'!$D837,'Capex forecast'!$Q$7:$Q$210,"Customer Connection")</f>
        <v>0</v>
      </c>
      <c r="K837" s="32">
        <f>SUMIFS('Capex forecast'!J$7:J$210,'Capex forecast'!$T$7:$T$210,'Allocation of site-spec costs'!$B837,'Capex forecast'!$S$7:$S$210,'Allocation of site-spec costs'!$D837,'Capex forecast'!$Q$7:$Q$210,"Customer Connection")</f>
        <v>0</v>
      </c>
      <c r="L837" s="32">
        <f>SUMIFS('Capex forecast'!K$7:K$210,'Capex forecast'!$T$7:$T$210,'Allocation of site-spec costs'!$B837,'Capex forecast'!$S$7:$S$210,'Allocation of site-spec costs'!$D837,'Capex forecast'!$Q$7:$Q$210,"Customer Connection")</f>
        <v>0</v>
      </c>
      <c r="M837" s="32">
        <f>SUMIFS('Capex forecast'!L$7:L$210,'Capex forecast'!$T$7:$T$210,'Allocation of site-spec costs'!$B837,'Capex forecast'!$S$7:$S$210,'Allocation of site-spec costs'!$D837,'Capex forecast'!$Q$7:$Q$210,"Customer Connection")</f>
        <v>0</v>
      </c>
      <c r="N837" s="32">
        <f>SUMIFS('Capex forecast'!M$7:M$210,'Capex forecast'!$T$7:$T$210,'Allocation of site-spec costs'!$B837,'Capex forecast'!$S$7:$S$210,'Allocation of site-spec costs'!$D837,'Capex forecast'!$Q$7:$Q$210,"Customer Connection")</f>
        <v>0</v>
      </c>
      <c r="O837" s="32">
        <f>SUMIFS('Capex forecast'!N$7:N$210,'Capex forecast'!$T$7:$T$210,'Allocation of site-spec costs'!$B837,'Capex forecast'!$S$7:$S$210,'Allocation of site-spec costs'!$D837,'Capex forecast'!$Q$7:$Q$210,"Customer Connection")</f>
        <v>0</v>
      </c>
      <c r="Q837" s="6" t="s">
        <v>77</v>
      </c>
      <c r="R837" s="6" t="str">
        <f>INDEX('Raw demand forecast'!$M$7:$M$5830,MATCH($Q837,'Raw demand forecast'!$B$7:$B$5830,0))</f>
        <v>No</v>
      </c>
      <c r="S837" s="6" t="str">
        <f>IF(COUNTIF($Q$93:Q837,$B837) = 1, "LV", IF(COUNTIF($Q$93:Q837,$B837) = 2, "HV", "ST"))</f>
        <v>ST</v>
      </c>
      <c r="T837" s="6" t="str">
        <f>INDEX('Demand forecast and growth rate'!$E$7:$E$273,MATCH($Q837,'Demand forecast and growth rate'!$B$7:$B$273,0))</f>
        <v>Steady/falling</v>
      </c>
      <c r="U837" s="32">
        <f>SUMIFS('Capex forecast'!E$7:E$210,'Capex forecast'!$T$7:$T$210,$Q837,'Capex forecast'!$S$7:$S$210,$S837,'Capex forecast'!$Q$7:$Q$210,"Augex")</f>
        <v>0</v>
      </c>
      <c r="V837" s="32">
        <f>SUMIFS('Capex forecast'!F$7:F$210,'Capex forecast'!$T$7:$T$210,$Q837,'Capex forecast'!$S$7:$S$210,$S837,'Capex forecast'!$Q$7:$Q$210,"Augex")</f>
        <v>0</v>
      </c>
      <c r="W837" s="32">
        <f>SUMIFS('Capex forecast'!G$7:G$210,'Capex forecast'!$T$7:$T$210,$Q837,'Capex forecast'!$S$7:$S$210,$S837,'Capex forecast'!$Q$7:$Q$210,"Augex")</f>
        <v>0</v>
      </c>
      <c r="X837" s="32">
        <f>SUMIFS('Capex forecast'!H$7:H$210,'Capex forecast'!$T$7:$T$210,$Q837,'Capex forecast'!$S$7:$S$210,$S837,'Capex forecast'!$Q$7:$Q$210,"Augex")</f>
        <v>0</v>
      </c>
      <c r="Y837" s="32">
        <f>SUMIFS('Capex forecast'!I$7:I$210,'Capex forecast'!$T$7:$T$210,$Q837,'Capex forecast'!$S$7:$S$210,$S837,'Capex forecast'!$Q$7:$Q$210,"Augex")</f>
        <v>0</v>
      </c>
      <c r="Z837" s="32">
        <f>SUMIFS('Capex forecast'!J$7:J$210,'Capex forecast'!$T$7:$T$210,$Q837,'Capex forecast'!$S$7:$S$210,$S837,'Capex forecast'!$Q$7:$Q$210,"Augex")</f>
        <v>0</v>
      </c>
      <c r="AA837" s="32">
        <f>SUMIFS('Capex forecast'!K$7:K$210,'Capex forecast'!$T$7:$T$210,$Q837,'Capex forecast'!$S$7:$S$210,$S837,'Capex forecast'!$Q$7:$Q$210,"Augex")</f>
        <v>0</v>
      </c>
      <c r="AB837" s="32">
        <f>SUMIFS('Capex forecast'!L$7:L$210,'Capex forecast'!$T$7:$T$210,$Q837,'Capex forecast'!$S$7:$S$210,$S837,'Capex forecast'!$Q$7:$Q$210,"Augex")</f>
        <v>0</v>
      </c>
      <c r="AC837" s="32">
        <f>SUMIFS('Capex forecast'!M$7:M$210,'Capex forecast'!$T$7:$T$210,$Q837,'Capex forecast'!$S$7:$S$210,$S837,'Capex forecast'!$Q$7:$Q$210,"Augex")</f>
        <v>0</v>
      </c>
      <c r="AD837" s="32">
        <f>SUMIFS('Capex forecast'!N$7:N$210,'Capex forecast'!$T$7:$T$210,$Q837,'Capex forecast'!$S$7:$S$210,$S837,'Capex forecast'!$Q$7:$Q$210,"Augex")</f>
        <v>0</v>
      </c>
      <c r="AF837" s="6" t="s">
        <v>77</v>
      </c>
      <c r="AG837" s="6" t="str">
        <f>INDEX('Raw demand forecast'!$M$7:$M$5830,MATCH($Q837,'Raw demand forecast'!$B$7:$B$5830,0))</f>
        <v>No</v>
      </c>
      <c r="AH837" s="6" t="str">
        <f>IF(COUNTIF($AF$93:AF837,$B837) = 1, "LV", IF(COUNTIF($AF$93:AF837,$B837) = 2, "HV", "ST"))</f>
        <v>ST</v>
      </c>
      <c r="AI837" s="6" t="str">
        <f>INDEX('Demand forecast and growth rate'!$E$7:$E$273,MATCH($Q837,'Demand forecast and growth rate'!$B$7:$B$273,0))</f>
        <v>Steady/falling</v>
      </c>
      <c r="AJ837" s="53">
        <f>SUMIFS('Capex forecast'!E$7:E$210,'Capex forecast'!$T$7:$T$210,$AF837,'Capex forecast'!$S$7:$S$210,$AH837,'Capex forecast'!$Q$7:$Q$210,"Repex")</f>
        <v>0</v>
      </c>
      <c r="AK837" s="53">
        <f>SUMIFS('Capex forecast'!F$7:F$210,'Capex forecast'!$T$7:$T$210,$AF837,'Capex forecast'!$S$7:$S$210,$AH837,'Capex forecast'!$Q$7:$Q$210,"Repex")</f>
        <v>0</v>
      </c>
      <c r="AL837" s="53">
        <f>SUMIFS('Capex forecast'!G$7:G$210,'Capex forecast'!$T$7:$T$210,$AF837,'Capex forecast'!$S$7:$S$210,$AH837,'Capex forecast'!$Q$7:$Q$210,"Repex")</f>
        <v>0</v>
      </c>
      <c r="AM837" s="53">
        <f>SUMIFS('Capex forecast'!H$7:H$210,'Capex forecast'!$T$7:$T$210,$AF837,'Capex forecast'!$S$7:$S$210,$AH837,'Capex forecast'!$Q$7:$Q$210,"Repex")</f>
        <v>0</v>
      </c>
      <c r="AN837" s="53">
        <f>SUMIFS('Capex forecast'!I$7:I$210,'Capex forecast'!$T$7:$T$210,$AF837,'Capex forecast'!$S$7:$S$210,$AH837,'Capex forecast'!$Q$7:$Q$210,"Repex")</f>
        <v>0</v>
      </c>
      <c r="AO837" s="53">
        <f>SUMIFS('Capex forecast'!J$7:J$210,'Capex forecast'!$T$7:$T$210,$AF837,'Capex forecast'!$S$7:$S$210,$AH837,'Capex forecast'!$Q$7:$Q$210,"Repex")</f>
        <v>0</v>
      </c>
      <c r="AP837" s="53">
        <f>SUMIFS('Capex forecast'!K$7:K$210,'Capex forecast'!$T$7:$T$210,$AF837,'Capex forecast'!$S$7:$S$210,$AH837,'Capex forecast'!$Q$7:$Q$210,"Repex")</f>
        <v>0</v>
      </c>
      <c r="AQ837" s="53">
        <f>SUMIFS('Capex forecast'!L$7:L$210,'Capex forecast'!$T$7:$T$210,$AF837,'Capex forecast'!$S$7:$S$210,$AH837,'Capex forecast'!$Q$7:$Q$210,"Repex")</f>
        <v>0</v>
      </c>
      <c r="AR837" s="53">
        <f>SUMIFS('Capex forecast'!M$7:M$210,'Capex forecast'!$T$7:$T$210,$AF837,'Capex forecast'!$S$7:$S$210,$AH837,'Capex forecast'!$Q$7:$Q$210,"Repex")</f>
        <v>0</v>
      </c>
      <c r="AS837" s="53">
        <f>SUMIFS('Capex forecast'!N$7:N$210,'Capex forecast'!$T$7:$T$210,$AF837,'Capex forecast'!$S$7:$S$210,$AH837,'Capex forecast'!$Q$7:$Q$210,"Repex")</f>
        <v>0</v>
      </c>
    </row>
    <row r="838" spans="2:45" ht="15">
      <c r="B838" s="6" t="s">
        <v>87</v>
      </c>
      <c r="C838" s="6" t="str">
        <f>INDEX('Raw demand forecast'!$M$7:$M$5830,MATCH($B838,'Raw demand forecast'!$B$7:$B$5830,0))</f>
        <v>No</v>
      </c>
      <c r="D838" s="6" t="str">
        <f>IF(COUNTIF($B$93:B838,$B838) = 1, "LV", IF(COUNTIF($B$93:B838,$B838) = 2, "HV", "ST"))</f>
        <v>ST</v>
      </c>
      <c r="E838" s="6" t="str">
        <f>INDEX('Demand forecast and growth rate'!$E$7:$E$273,MATCH($B838,'Demand forecast and growth rate'!$B$7:$B$273,0))</f>
        <v>Small growth</v>
      </c>
      <c r="F838" s="32">
        <f>SUMIFS('Capex forecast'!E$7:E$210,'Capex forecast'!$T$7:$T$210,'Allocation of site-spec costs'!$B838,'Capex forecast'!$S$7:$S$210,'Allocation of site-spec costs'!$D838,'Capex forecast'!$Q$7:$Q$210,"Customer Connection")</f>
        <v>0</v>
      </c>
      <c r="G838" s="32">
        <f>SUMIFS('Capex forecast'!F$7:F$210,'Capex forecast'!$T$7:$T$210,'Allocation of site-spec costs'!$B838,'Capex forecast'!$S$7:$S$210,'Allocation of site-spec costs'!$D838,'Capex forecast'!$Q$7:$Q$210,"Customer Connection")</f>
        <v>0</v>
      </c>
      <c r="H838" s="32">
        <f>SUMIFS('Capex forecast'!G$7:G$210,'Capex forecast'!$T$7:$T$210,'Allocation of site-spec costs'!$B838,'Capex forecast'!$S$7:$S$210,'Allocation of site-spec costs'!$D838,'Capex forecast'!$Q$7:$Q$210,"Customer Connection")</f>
        <v>0</v>
      </c>
      <c r="I838" s="32">
        <f>SUMIFS('Capex forecast'!H$7:H$210,'Capex forecast'!$T$7:$T$210,'Allocation of site-spec costs'!$B838,'Capex forecast'!$S$7:$S$210,'Allocation of site-spec costs'!$D838,'Capex forecast'!$Q$7:$Q$210,"Customer Connection")</f>
        <v>0</v>
      </c>
      <c r="J838" s="32">
        <f>SUMIFS('Capex forecast'!I$7:I$210,'Capex forecast'!$T$7:$T$210,'Allocation of site-spec costs'!$B838,'Capex forecast'!$S$7:$S$210,'Allocation of site-spec costs'!$D838,'Capex forecast'!$Q$7:$Q$210,"Customer Connection")</f>
        <v>0</v>
      </c>
      <c r="K838" s="32">
        <f>SUMIFS('Capex forecast'!J$7:J$210,'Capex forecast'!$T$7:$T$210,'Allocation of site-spec costs'!$B838,'Capex forecast'!$S$7:$S$210,'Allocation of site-spec costs'!$D838,'Capex forecast'!$Q$7:$Q$210,"Customer Connection")</f>
        <v>0</v>
      </c>
      <c r="L838" s="32">
        <f>SUMIFS('Capex forecast'!K$7:K$210,'Capex forecast'!$T$7:$T$210,'Allocation of site-spec costs'!$B838,'Capex forecast'!$S$7:$S$210,'Allocation of site-spec costs'!$D838,'Capex forecast'!$Q$7:$Q$210,"Customer Connection")</f>
        <v>0</v>
      </c>
      <c r="M838" s="32">
        <f>SUMIFS('Capex forecast'!L$7:L$210,'Capex forecast'!$T$7:$T$210,'Allocation of site-spec costs'!$B838,'Capex forecast'!$S$7:$S$210,'Allocation of site-spec costs'!$D838,'Capex forecast'!$Q$7:$Q$210,"Customer Connection")</f>
        <v>0</v>
      </c>
      <c r="N838" s="32">
        <f>SUMIFS('Capex forecast'!M$7:M$210,'Capex forecast'!$T$7:$T$210,'Allocation of site-spec costs'!$B838,'Capex forecast'!$S$7:$S$210,'Allocation of site-spec costs'!$D838,'Capex forecast'!$Q$7:$Q$210,"Customer Connection")</f>
        <v>0</v>
      </c>
      <c r="O838" s="32">
        <f>SUMIFS('Capex forecast'!N$7:N$210,'Capex forecast'!$T$7:$T$210,'Allocation of site-spec costs'!$B838,'Capex forecast'!$S$7:$S$210,'Allocation of site-spec costs'!$D838,'Capex forecast'!$Q$7:$Q$210,"Customer Connection")</f>
        <v>0</v>
      </c>
      <c r="Q838" s="6" t="s">
        <v>87</v>
      </c>
      <c r="R838" s="6" t="str">
        <f>INDEX('Raw demand forecast'!$M$7:$M$5830,MATCH($Q838,'Raw demand forecast'!$B$7:$B$5830,0))</f>
        <v>No</v>
      </c>
      <c r="S838" s="6" t="str">
        <f>IF(COUNTIF($Q$93:Q838,$B838) = 1, "LV", IF(COUNTIF($Q$93:Q838,$B838) = 2, "HV", "ST"))</f>
        <v>ST</v>
      </c>
      <c r="T838" s="6" t="str">
        <f>INDEX('Demand forecast and growth rate'!$E$7:$E$273,MATCH($Q838,'Demand forecast and growth rate'!$B$7:$B$273,0))</f>
        <v>Small growth</v>
      </c>
      <c r="U838" s="32">
        <f>SUMIFS('Capex forecast'!E$7:E$210,'Capex forecast'!$T$7:$T$210,$Q838,'Capex forecast'!$S$7:$S$210,$S838,'Capex forecast'!$Q$7:$Q$210,"Augex")</f>
        <v>0</v>
      </c>
      <c r="V838" s="32">
        <f>SUMIFS('Capex forecast'!F$7:F$210,'Capex forecast'!$T$7:$T$210,$Q838,'Capex forecast'!$S$7:$S$210,$S838,'Capex forecast'!$Q$7:$Q$210,"Augex")</f>
        <v>0</v>
      </c>
      <c r="W838" s="32">
        <f>SUMIFS('Capex forecast'!G$7:G$210,'Capex forecast'!$T$7:$T$210,$Q838,'Capex forecast'!$S$7:$S$210,$S838,'Capex forecast'!$Q$7:$Q$210,"Augex")</f>
        <v>0</v>
      </c>
      <c r="X838" s="32">
        <f>SUMIFS('Capex forecast'!H$7:H$210,'Capex forecast'!$T$7:$T$210,$Q838,'Capex forecast'!$S$7:$S$210,$S838,'Capex forecast'!$Q$7:$Q$210,"Augex")</f>
        <v>0</v>
      </c>
      <c r="Y838" s="32">
        <f>SUMIFS('Capex forecast'!I$7:I$210,'Capex forecast'!$T$7:$T$210,$Q838,'Capex forecast'!$S$7:$S$210,$S838,'Capex forecast'!$Q$7:$Q$210,"Augex")</f>
        <v>0</v>
      </c>
      <c r="Z838" s="32">
        <f>SUMIFS('Capex forecast'!J$7:J$210,'Capex forecast'!$T$7:$T$210,$Q838,'Capex forecast'!$S$7:$S$210,$S838,'Capex forecast'!$Q$7:$Q$210,"Augex")</f>
        <v>0</v>
      </c>
      <c r="AA838" s="32">
        <f>SUMIFS('Capex forecast'!K$7:K$210,'Capex forecast'!$T$7:$T$210,$Q838,'Capex forecast'!$S$7:$S$210,$S838,'Capex forecast'!$Q$7:$Q$210,"Augex")</f>
        <v>0</v>
      </c>
      <c r="AB838" s="32">
        <f>SUMIFS('Capex forecast'!L$7:L$210,'Capex forecast'!$T$7:$T$210,$Q838,'Capex forecast'!$S$7:$S$210,$S838,'Capex forecast'!$Q$7:$Q$210,"Augex")</f>
        <v>0</v>
      </c>
      <c r="AC838" s="32">
        <f>SUMIFS('Capex forecast'!M$7:M$210,'Capex forecast'!$T$7:$T$210,$Q838,'Capex forecast'!$S$7:$S$210,$S838,'Capex forecast'!$Q$7:$Q$210,"Augex")</f>
        <v>0</v>
      </c>
      <c r="AD838" s="32">
        <f>SUMIFS('Capex forecast'!N$7:N$210,'Capex forecast'!$T$7:$T$210,$Q838,'Capex forecast'!$S$7:$S$210,$S838,'Capex forecast'!$Q$7:$Q$210,"Augex")</f>
        <v>0</v>
      </c>
      <c r="AF838" s="6" t="s">
        <v>87</v>
      </c>
      <c r="AG838" s="6" t="str">
        <f>INDEX('Raw demand forecast'!$M$7:$M$5830,MATCH($Q838,'Raw demand forecast'!$B$7:$B$5830,0))</f>
        <v>No</v>
      </c>
      <c r="AH838" s="6" t="str">
        <f>IF(COUNTIF($AF$93:AF838,$B838) = 1, "LV", IF(COUNTIF($AF$93:AF838,$B838) = 2, "HV", "ST"))</f>
        <v>ST</v>
      </c>
      <c r="AI838" s="6" t="str">
        <f>INDEX('Demand forecast and growth rate'!$E$7:$E$273,MATCH($Q838,'Demand forecast and growth rate'!$B$7:$B$273,0))</f>
        <v>Small growth</v>
      </c>
      <c r="AJ838" s="53">
        <f>SUMIFS('Capex forecast'!E$7:E$210,'Capex forecast'!$T$7:$T$210,$AF838,'Capex forecast'!$S$7:$S$210,$AH838,'Capex forecast'!$Q$7:$Q$210,"Repex")</f>
        <v>0</v>
      </c>
      <c r="AK838" s="53">
        <f>SUMIFS('Capex forecast'!F$7:F$210,'Capex forecast'!$T$7:$T$210,$AF838,'Capex forecast'!$S$7:$S$210,$AH838,'Capex forecast'!$Q$7:$Q$210,"Repex")</f>
        <v>0</v>
      </c>
      <c r="AL838" s="53">
        <f>SUMIFS('Capex forecast'!G$7:G$210,'Capex forecast'!$T$7:$T$210,$AF838,'Capex forecast'!$S$7:$S$210,$AH838,'Capex forecast'!$Q$7:$Q$210,"Repex")</f>
        <v>0</v>
      </c>
      <c r="AM838" s="53">
        <f>SUMIFS('Capex forecast'!H$7:H$210,'Capex forecast'!$T$7:$T$210,$AF838,'Capex forecast'!$S$7:$S$210,$AH838,'Capex forecast'!$Q$7:$Q$210,"Repex")</f>
        <v>0</v>
      </c>
      <c r="AN838" s="53">
        <f>SUMIFS('Capex forecast'!I$7:I$210,'Capex forecast'!$T$7:$T$210,$AF838,'Capex forecast'!$S$7:$S$210,$AH838,'Capex forecast'!$Q$7:$Q$210,"Repex")</f>
        <v>0</v>
      </c>
      <c r="AO838" s="53">
        <f>SUMIFS('Capex forecast'!J$7:J$210,'Capex forecast'!$T$7:$T$210,$AF838,'Capex forecast'!$S$7:$S$210,$AH838,'Capex forecast'!$Q$7:$Q$210,"Repex")</f>
        <v>0</v>
      </c>
      <c r="AP838" s="53">
        <f>SUMIFS('Capex forecast'!K$7:K$210,'Capex forecast'!$T$7:$T$210,$AF838,'Capex forecast'!$S$7:$S$210,$AH838,'Capex forecast'!$Q$7:$Q$210,"Repex")</f>
        <v>0</v>
      </c>
      <c r="AQ838" s="53">
        <f>SUMIFS('Capex forecast'!L$7:L$210,'Capex forecast'!$T$7:$T$210,$AF838,'Capex forecast'!$S$7:$S$210,$AH838,'Capex forecast'!$Q$7:$Q$210,"Repex")</f>
        <v>0</v>
      </c>
      <c r="AR838" s="53">
        <f>SUMIFS('Capex forecast'!M$7:M$210,'Capex forecast'!$T$7:$T$210,$AF838,'Capex forecast'!$S$7:$S$210,$AH838,'Capex forecast'!$Q$7:$Q$210,"Repex")</f>
        <v>0</v>
      </c>
      <c r="AS838" s="53">
        <f>SUMIFS('Capex forecast'!N$7:N$210,'Capex forecast'!$T$7:$T$210,$AF838,'Capex forecast'!$S$7:$S$210,$AH838,'Capex forecast'!$Q$7:$Q$210,"Repex")</f>
        <v>0</v>
      </c>
    </row>
    <row r="839" spans="2:45" ht="15">
      <c r="B839" s="6" t="s">
        <v>85</v>
      </c>
      <c r="C839" s="6" t="str">
        <f>INDEX('Raw demand forecast'!$M$7:$M$5830,MATCH($B839,'Raw demand forecast'!$B$7:$B$5830,0))</f>
        <v>No</v>
      </c>
      <c r="D839" s="6" t="str">
        <f>IF(COUNTIF($B$93:B839,$B839) = 1, "LV", IF(COUNTIF($B$93:B839,$B839) = 2, "HV", "ST"))</f>
        <v>ST</v>
      </c>
      <c r="E839" s="6" t="str">
        <f>INDEX('Demand forecast and growth rate'!$E$7:$E$273,MATCH($B839,'Demand forecast and growth rate'!$B$7:$B$273,0))</f>
        <v>High growth</v>
      </c>
      <c r="F839" s="32">
        <f>SUMIFS('Capex forecast'!E$7:E$210,'Capex forecast'!$T$7:$T$210,'Allocation of site-spec costs'!$B839,'Capex forecast'!$S$7:$S$210,'Allocation of site-spec costs'!$D839,'Capex forecast'!$Q$7:$Q$210,"Customer Connection")</f>
        <v>0</v>
      </c>
      <c r="G839" s="32">
        <f>SUMIFS('Capex forecast'!F$7:F$210,'Capex forecast'!$T$7:$T$210,'Allocation of site-spec costs'!$B839,'Capex forecast'!$S$7:$S$210,'Allocation of site-spec costs'!$D839,'Capex forecast'!$Q$7:$Q$210,"Customer Connection")</f>
        <v>0</v>
      </c>
      <c r="H839" s="32">
        <f>SUMIFS('Capex forecast'!G$7:G$210,'Capex forecast'!$T$7:$T$210,'Allocation of site-spec costs'!$B839,'Capex forecast'!$S$7:$S$210,'Allocation of site-spec costs'!$D839,'Capex forecast'!$Q$7:$Q$210,"Customer Connection")</f>
        <v>0</v>
      </c>
      <c r="I839" s="32">
        <f>SUMIFS('Capex forecast'!H$7:H$210,'Capex forecast'!$T$7:$T$210,'Allocation of site-spec costs'!$B839,'Capex forecast'!$S$7:$S$210,'Allocation of site-spec costs'!$D839,'Capex forecast'!$Q$7:$Q$210,"Customer Connection")</f>
        <v>0</v>
      </c>
      <c r="J839" s="32">
        <f>SUMIFS('Capex forecast'!I$7:I$210,'Capex forecast'!$T$7:$T$210,'Allocation of site-spec costs'!$B839,'Capex forecast'!$S$7:$S$210,'Allocation of site-spec costs'!$D839,'Capex forecast'!$Q$7:$Q$210,"Customer Connection")</f>
        <v>0</v>
      </c>
      <c r="K839" s="32">
        <f>SUMIFS('Capex forecast'!J$7:J$210,'Capex forecast'!$T$7:$T$210,'Allocation of site-spec costs'!$B839,'Capex forecast'!$S$7:$S$210,'Allocation of site-spec costs'!$D839,'Capex forecast'!$Q$7:$Q$210,"Customer Connection")</f>
        <v>0</v>
      </c>
      <c r="L839" s="32">
        <f>SUMIFS('Capex forecast'!K$7:K$210,'Capex forecast'!$T$7:$T$210,'Allocation of site-spec costs'!$B839,'Capex forecast'!$S$7:$S$210,'Allocation of site-spec costs'!$D839,'Capex forecast'!$Q$7:$Q$210,"Customer Connection")</f>
        <v>0</v>
      </c>
      <c r="M839" s="32">
        <f>SUMIFS('Capex forecast'!L$7:L$210,'Capex forecast'!$T$7:$T$210,'Allocation of site-spec costs'!$B839,'Capex forecast'!$S$7:$S$210,'Allocation of site-spec costs'!$D839,'Capex forecast'!$Q$7:$Q$210,"Customer Connection")</f>
        <v>0</v>
      </c>
      <c r="N839" s="32">
        <f>SUMIFS('Capex forecast'!M$7:M$210,'Capex forecast'!$T$7:$T$210,'Allocation of site-spec costs'!$B839,'Capex forecast'!$S$7:$S$210,'Allocation of site-spec costs'!$D839,'Capex forecast'!$Q$7:$Q$210,"Customer Connection")</f>
        <v>0</v>
      </c>
      <c r="O839" s="32">
        <f>SUMIFS('Capex forecast'!N$7:N$210,'Capex forecast'!$T$7:$T$210,'Allocation of site-spec costs'!$B839,'Capex forecast'!$S$7:$S$210,'Allocation of site-spec costs'!$D839,'Capex forecast'!$Q$7:$Q$210,"Customer Connection")</f>
        <v>0</v>
      </c>
      <c r="Q839" s="6" t="s">
        <v>85</v>
      </c>
      <c r="R839" s="6" t="str">
        <f>INDEX('Raw demand forecast'!$M$7:$M$5830,MATCH($Q839,'Raw demand forecast'!$B$7:$B$5830,0))</f>
        <v>No</v>
      </c>
      <c r="S839" s="6" t="str">
        <f>IF(COUNTIF($Q$93:Q839,$B839) = 1, "LV", IF(COUNTIF($Q$93:Q839,$B839) = 2, "HV", "ST"))</f>
        <v>ST</v>
      </c>
      <c r="T839" s="6" t="str">
        <f>INDEX('Demand forecast and growth rate'!$E$7:$E$273,MATCH($Q839,'Demand forecast and growth rate'!$B$7:$B$273,0))</f>
        <v>High growth</v>
      </c>
      <c r="U839" s="32">
        <f>SUMIFS('Capex forecast'!E$7:E$210,'Capex forecast'!$T$7:$T$210,$Q839,'Capex forecast'!$S$7:$S$210,$S839,'Capex forecast'!$Q$7:$Q$210,"Augex")</f>
        <v>0</v>
      </c>
      <c r="V839" s="32">
        <f>SUMIFS('Capex forecast'!F$7:F$210,'Capex forecast'!$T$7:$T$210,$Q839,'Capex forecast'!$S$7:$S$210,$S839,'Capex forecast'!$Q$7:$Q$210,"Augex")</f>
        <v>0</v>
      </c>
      <c r="W839" s="32">
        <f>SUMIFS('Capex forecast'!G$7:G$210,'Capex forecast'!$T$7:$T$210,$Q839,'Capex forecast'!$S$7:$S$210,$S839,'Capex forecast'!$Q$7:$Q$210,"Augex")</f>
        <v>0</v>
      </c>
      <c r="X839" s="32">
        <f>SUMIFS('Capex forecast'!H$7:H$210,'Capex forecast'!$T$7:$T$210,$Q839,'Capex forecast'!$S$7:$S$210,$S839,'Capex forecast'!$Q$7:$Q$210,"Augex")</f>
        <v>0</v>
      </c>
      <c r="Y839" s="32">
        <f>SUMIFS('Capex forecast'!I$7:I$210,'Capex forecast'!$T$7:$T$210,$Q839,'Capex forecast'!$S$7:$S$210,$S839,'Capex forecast'!$Q$7:$Q$210,"Augex")</f>
        <v>0</v>
      </c>
      <c r="Z839" s="32">
        <f>SUMIFS('Capex forecast'!J$7:J$210,'Capex forecast'!$T$7:$T$210,$Q839,'Capex forecast'!$S$7:$S$210,$S839,'Capex forecast'!$Q$7:$Q$210,"Augex")</f>
        <v>0</v>
      </c>
      <c r="AA839" s="32">
        <f>SUMIFS('Capex forecast'!K$7:K$210,'Capex forecast'!$T$7:$T$210,$Q839,'Capex forecast'!$S$7:$S$210,$S839,'Capex forecast'!$Q$7:$Q$210,"Augex")</f>
        <v>0</v>
      </c>
      <c r="AB839" s="32">
        <f>SUMIFS('Capex forecast'!L$7:L$210,'Capex forecast'!$T$7:$T$210,$Q839,'Capex forecast'!$S$7:$S$210,$S839,'Capex forecast'!$Q$7:$Q$210,"Augex")</f>
        <v>0</v>
      </c>
      <c r="AC839" s="32">
        <f>SUMIFS('Capex forecast'!M$7:M$210,'Capex forecast'!$T$7:$T$210,$Q839,'Capex forecast'!$S$7:$S$210,$S839,'Capex forecast'!$Q$7:$Q$210,"Augex")</f>
        <v>0</v>
      </c>
      <c r="AD839" s="32">
        <f>SUMIFS('Capex forecast'!N$7:N$210,'Capex forecast'!$T$7:$T$210,$Q839,'Capex forecast'!$S$7:$S$210,$S839,'Capex forecast'!$Q$7:$Q$210,"Augex")</f>
        <v>0</v>
      </c>
      <c r="AF839" s="6" t="s">
        <v>85</v>
      </c>
      <c r="AG839" s="6" t="str">
        <f>INDEX('Raw demand forecast'!$M$7:$M$5830,MATCH($Q839,'Raw demand forecast'!$B$7:$B$5830,0))</f>
        <v>No</v>
      </c>
      <c r="AH839" s="6" t="str">
        <f>IF(COUNTIF($AF$93:AF839,$B839) = 1, "LV", IF(COUNTIF($AF$93:AF839,$B839) = 2, "HV", "ST"))</f>
        <v>ST</v>
      </c>
      <c r="AI839" s="6" t="str">
        <f>INDEX('Demand forecast and growth rate'!$E$7:$E$273,MATCH($Q839,'Demand forecast and growth rate'!$B$7:$B$273,0))</f>
        <v>High growth</v>
      </c>
      <c r="AJ839" s="53">
        <f>SUMIFS('Capex forecast'!E$7:E$210,'Capex forecast'!$T$7:$T$210,$AF839,'Capex forecast'!$S$7:$S$210,$AH839,'Capex forecast'!$Q$7:$Q$210,"Repex")</f>
        <v>0</v>
      </c>
      <c r="AK839" s="53">
        <f>SUMIFS('Capex forecast'!F$7:F$210,'Capex forecast'!$T$7:$T$210,$AF839,'Capex forecast'!$S$7:$S$210,$AH839,'Capex forecast'!$Q$7:$Q$210,"Repex")</f>
        <v>0</v>
      </c>
      <c r="AL839" s="53">
        <f>SUMIFS('Capex forecast'!G$7:G$210,'Capex forecast'!$T$7:$T$210,$AF839,'Capex forecast'!$S$7:$S$210,$AH839,'Capex forecast'!$Q$7:$Q$210,"Repex")</f>
        <v>0</v>
      </c>
      <c r="AM839" s="53">
        <f>SUMIFS('Capex forecast'!H$7:H$210,'Capex forecast'!$T$7:$T$210,$AF839,'Capex forecast'!$S$7:$S$210,$AH839,'Capex forecast'!$Q$7:$Q$210,"Repex")</f>
        <v>0</v>
      </c>
      <c r="AN839" s="53">
        <f>SUMIFS('Capex forecast'!I$7:I$210,'Capex forecast'!$T$7:$T$210,$AF839,'Capex forecast'!$S$7:$S$210,$AH839,'Capex forecast'!$Q$7:$Q$210,"Repex")</f>
        <v>0</v>
      </c>
      <c r="AO839" s="53">
        <f>SUMIFS('Capex forecast'!J$7:J$210,'Capex forecast'!$T$7:$T$210,$AF839,'Capex forecast'!$S$7:$S$210,$AH839,'Capex forecast'!$Q$7:$Q$210,"Repex")</f>
        <v>0</v>
      </c>
      <c r="AP839" s="53">
        <f>SUMIFS('Capex forecast'!K$7:K$210,'Capex forecast'!$T$7:$T$210,$AF839,'Capex forecast'!$S$7:$S$210,$AH839,'Capex forecast'!$Q$7:$Q$210,"Repex")</f>
        <v>0</v>
      </c>
      <c r="AQ839" s="53">
        <f>SUMIFS('Capex forecast'!L$7:L$210,'Capex forecast'!$T$7:$T$210,$AF839,'Capex forecast'!$S$7:$S$210,$AH839,'Capex forecast'!$Q$7:$Q$210,"Repex")</f>
        <v>0</v>
      </c>
      <c r="AR839" s="53">
        <f>SUMIFS('Capex forecast'!M$7:M$210,'Capex forecast'!$T$7:$T$210,$AF839,'Capex forecast'!$S$7:$S$210,$AH839,'Capex forecast'!$Q$7:$Q$210,"Repex")</f>
        <v>0</v>
      </c>
      <c r="AS839" s="53">
        <f>SUMIFS('Capex forecast'!N$7:N$210,'Capex forecast'!$T$7:$T$210,$AF839,'Capex forecast'!$S$7:$S$210,$AH839,'Capex forecast'!$Q$7:$Q$210,"Repex")</f>
        <v>0</v>
      </c>
    </row>
    <row r="840" spans="2:45" ht="15">
      <c r="B840" s="6" t="s">
        <v>598</v>
      </c>
      <c r="C840" s="6" t="str">
        <f>INDEX('Raw demand forecast'!$M$7:$M$5830,MATCH($B840,'Raw demand forecast'!$B$7:$B$5830,0))</f>
        <v>Yes</v>
      </c>
      <c r="D840" s="6" t="str">
        <f>IF(COUNTIF($B$93:B840,$B840) = 1, "LV", IF(COUNTIF($B$93:B840,$B840) = 2, "HV", "ST"))</f>
        <v>ST</v>
      </c>
      <c r="E840" s="6" t="str">
        <f>INDEX('Demand forecast and growth rate'!$E$7:$E$273,MATCH($B840,'Demand forecast and growth rate'!$B$7:$B$273,0))</f>
        <v>Steady/falling</v>
      </c>
      <c r="F840" s="32">
        <f>SUMIFS('Capex forecast'!E$7:E$210,'Capex forecast'!$T$7:$T$210,'Allocation of site-spec costs'!$B840,'Capex forecast'!$S$7:$S$210,'Allocation of site-spec costs'!$D840,'Capex forecast'!$Q$7:$Q$210,"Customer Connection")</f>
        <v>0</v>
      </c>
      <c r="G840" s="32">
        <f>SUMIFS('Capex forecast'!F$7:F$210,'Capex forecast'!$T$7:$T$210,'Allocation of site-spec costs'!$B840,'Capex forecast'!$S$7:$S$210,'Allocation of site-spec costs'!$D840,'Capex forecast'!$Q$7:$Q$210,"Customer Connection")</f>
        <v>0</v>
      </c>
      <c r="H840" s="32">
        <f>SUMIFS('Capex forecast'!G$7:G$210,'Capex forecast'!$T$7:$T$210,'Allocation of site-spec costs'!$B840,'Capex forecast'!$S$7:$S$210,'Allocation of site-spec costs'!$D840,'Capex forecast'!$Q$7:$Q$210,"Customer Connection")</f>
        <v>0</v>
      </c>
      <c r="I840" s="32">
        <f>SUMIFS('Capex forecast'!H$7:H$210,'Capex forecast'!$T$7:$T$210,'Allocation of site-spec costs'!$B840,'Capex forecast'!$S$7:$S$210,'Allocation of site-spec costs'!$D840,'Capex forecast'!$Q$7:$Q$210,"Customer Connection")</f>
        <v>0</v>
      </c>
      <c r="J840" s="32">
        <f>SUMIFS('Capex forecast'!I$7:I$210,'Capex forecast'!$T$7:$T$210,'Allocation of site-spec costs'!$B840,'Capex forecast'!$S$7:$S$210,'Allocation of site-spec costs'!$D840,'Capex forecast'!$Q$7:$Q$210,"Customer Connection")</f>
        <v>0</v>
      </c>
      <c r="K840" s="32">
        <f>SUMIFS('Capex forecast'!J$7:J$210,'Capex forecast'!$T$7:$T$210,'Allocation of site-spec costs'!$B840,'Capex forecast'!$S$7:$S$210,'Allocation of site-spec costs'!$D840,'Capex forecast'!$Q$7:$Q$210,"Customer Connection")</f>
        <v>0</v>
      </c>
      <c r="L840" s="32">
        <f>SUMIFS('Capex forecast'!K$7:K$210,'Capex forecast'!$T$7:$T$210,'Allocation of site-spec costs'!$B840,'Capex forecast'!$S$7:$S$210,'Allocation of site-spec costs'!$D840,'Capex forecast'!$Q$7:$Q$210,"Customer Connection")</f>
        <v>0</v>
      </c>
      <c r="M840" s="32">
        <f>SUMIFS('Capex forecast'!L$7:L$210,'Capex forecast'!$T$7:$T$210,'Allocation of site-spec costs'!$B840,'Capex forecast'!$S$7:$S$210,'Allocation of site-spec costs'!$D840,'Capex forecast'!$Q$7:$Q$210,"Customer Connection")</f>
        <v>0</v>
      </c>
      <c r="N840" s="32">
        <f>SUMIFS('Capex forecast'!M$7:M$210,'Capex forecast'!$T$7:$T$210,'Allocation of site-spec costs'!$B840,'Capex forecast'!$S$7:$S$210,'Allocation of site-spec costs'!$D840,'Capex forecast'!$Q$7:$Q$210,"Customer Connection")</f>
        <v>0</v>
      </c>
      <c r="O840" s="32">
        <f>SUMIFS('Capex forecast'!N$7:N$210,'Capex forecast'!$T$7:$T$210,'Allocation of site-spec costs'!$B840,'Capex forecast'!$S$7:$S$210,'Allocation of site-spec costs'!$D840,'Capex forecast'!$Q$7:$Q$210,"Customer Connection")</f>
        <v>0</v>
      </c>
      <c r="Q840" s="6" t="s">
        <v>598</v>
      </c>
      <c r="R840" s="6" t="str">
        <f>INDEX('Raw demand forecast'!$M$7:$M$5830,MATCH($Q840,'Raw demand forecast'!$B$7:$B$5830,0))</f>
        <v>Yes</v>
      </c>
      <c r="S840" s="6" t="str">
        <f>IF(COUNTIF($Q$93:Q840,$B840) = 1, "LV", IF(COUNTIF($Q$93:Q840,$B840) = 2, "HV", "ST"))</f>
        <v>ST</v>
      </c>
      <c r="T840" s="6" t="str">
        <f>INDEX('Demand forecast and growth rate'!$E$7:$E$273,MATCH($Q840,'Demand forecast and growth rate'!$B$7:$B$273,0))</f>
        <v>Steady/falling</v>
      </c>
      <c r="U840" s="32">
        <f>SUMIFS('Capex forecast'!E$7:E$210,'Capex forecast'!$T$7:$T$210,$Q840,'Capex forecast'!$S$7:$S$210,$S840,'Capex forecast'!$Q$7:$Q$210,"Augex")</f>
        <v>0</v>
      </c>
      <c r="V840" s="32">
        <f>SUMIFS('Capex forecast'!F$7:F$210,'Capex forecast'!$T$7:$T$210,$Q840,'Capex forecast'!$S$7:$S$210,$S840,'Capex forecast'!$Q$7:$Q$210,"Augex")</f>
        <v>0</v>
      </c>
      <c r="W840" s="32">
        <f>SUMIFS('Capex forecast'!G$7:G$210,'Capex forecast'!$T$7:$T$210,$Q840,'Capex forecast'!$S$7:$S$210,$S840,'Capex forecast'!$Q$7:$Q$210,"Augex")</f>
        <v>0</v>
      </c>
      <c r="X840" s="32">
        <f>SUMIFS('Capex forecast'!H$7:H$210,'Capex forecast'!$T$7:$T$210,$Q840,'Capex forecast'!$S$7:$S$210,$S840,'Capex forecast'!$Q$7:$Q$210,"Augex")</f>
        <v>0</v>
      </c>
      <c r="Y840" s="32">
        <f>SUMIFS('Capex forecast'!I$7:I$210,'Capex forecast'!$T$7:$T$210,$Q840,'Capex forecast'!$S$7:$S$210,$S840,'Capex forecast'!$Q$7:$Q$210,"Augex")</f>
        <v>0</v>
      </c>
      <c r="Z840" s="32">
        <f>SUMIFS('Capex forecast'!J$7:J$210,'Capex forecast'!$T$7:$T$210,$Q840,'Capex forecast'!$S$7:$S$210,$S840,'Capex forecast'!$Q$7:$Q$210,"Augex")</f>
        <v>0</v>
      </c>
      <c r="AA840" s="32">
        <f>SUMIFS('Capex forecast'!K$7:K$210,'Capex forecast'!$T$7:$T$210,$Q840,'Capex forecast'!$S$7:$S$210,$S840,'Capex forecast'!$Q$7:$Q$210,"Augex")</f>
        <v>0</v>
      </c>
      <c r="AB840" s="32">
        <f>SUMIFS('Capex forecast'!L$7:L$210,'Capex forecast'!$T$7:$T$210,$Q840,'Capex forecast'!$S$7:$S$210,$S840,'Capex forecast'!$Q$7:$Q$210,"Augex")</f>
        <v>0</v>
      </c>
      <c r="AC840" s="32">
        <f>SUMIFS('Capex forecast'!M$7:M$210,'Capex forecast'!$T$7:$T$210,$Q840,'Capex forecast'!$S$7:$S$210,$S840,'Capex forecast'!$Q$7:$Q$210,"Augex")</f>
        <v>0</v>
      </c>
      <c r="AD840" s="32">
        <f>SUMIFS('Capex forecast'!N$7:N$210,'Capex forecast'!$T$7:$T$210,$Q840,'Capex forecast'!$S$7:$S$210,$S840,'Capex forecast'!$Q$7:$Q$210,"Augex")</f>
        <v>0</v>
      </c>
      <c r="AF840" s="6" t="s">
        <v>598</v>
      </c>
      <c r="AG840" s="6" t="str">
        <f>INDEX('Raw demand forecast'!$M$7:$M$5830,MATCH($Q840,'Raw demand forecast'!$B$7:$B$5830,0))</f>
        <v>Yes</v>
      </c>
      <c r="AH840" s="6" t="str">
        <f>IF(COUNTIF($AF$93:AF840,$B840) = 1, "LV", IF(COUNTIF($AF$93:AF840,$B840) = 2, "HV", "ST"))</f>
        <v>ST</v>
      </c>
      <c r="AI840" s="6" t="str">
        <f>INDEX('Demand forecast and growth rate'!$E$7:$E$273,MATCH($Q840,'Demand forecast and growth rate'!$B$7:$B$273,0))</f>
        <v>Steady/falling</v>
      </c>
      <c r="AJ840" s="53">
        <f>SUMIFS('Capex forecast'!E$7:E$210,'Capex forecast'!$T$7:$T$210,$AF840,'Capex forecast'!$S$7:$S$210,$AH840,'Capex forecast'!$Q$7:$Q$210,"Repex")</f>
        <v>0</v>
      </c>
      <c r="AK840" s="53">
        <f>SUMIFS('Capex forecast'!F$7:F$210,'Capex forecast'!$T$7:$T$210,$AF840,'Capex forecast'!$S$7:$S$210,$AH840,'Capex forecast'!$Q$7:$Q$210,"Repex")</f>
        <v>0</v>
      </c>
      <c r="AL840" s="53">
        <f>SUMIFS('Capex forecast'!G$7:G$210,'Capex forecast'!$T$7:$T$210,$AF840,'Capex forecast'!$S$7:$S$210,$AH840,'Capex forecast'!$Q$7:$Q$210,"Repex")</f>
        <v>0</v>
      </c>
      <c r="AM840" s="53">
        <f>SUMIFS('Capex forecast'!H$7:H$210,'Capex forecast'!$T$7:$T$210,$AF840,'Capex forecast'!$S$7:$S$210,$AH840,'Capex forecast'!$Q$7:$Q$210,"Repex")</f>
        <v>0</v>
      </c>
      <c r="AN840" s="53">
        <f>SUMIFS('Capex forecast'!I$7:I$210,'Capex forecast'!$T$7:$T$210,$AF840,'Capex forecast'!$S$7:$S$210,$AH840,'Capex forecast'!$Q$7:$Q$210,"Repex")</f>
        <v>0</v>
      </c>
      <c r="AO840" s="53">
        <f>SUMIFS('Capex forecast'!J$7:J$210,'Capex forecast'!$T$7:$T$210,$AF840,'Capex forecast'!$S$7:$S$210,$AH840,'Capex forecast'!$Q$7:$Q$210,"Repex")</f>
        <v>0</v>
      </c>
      <c r="AP840" s="53">
        <f>SUMIFS('Capex forecast'!K$7:K$210,'Capex forecast'!$T$7:$T$210,$AF840,'Capex forecast'!$S$7:$S$210,$AH840,'Capex forecast'!$Q$7:$Q$210,"Repex")</f>
        <v>0</v>
      </c>
      <c r="AQ840" s="53">
        <f>SUMIFS('Capex forecast'!L$7:L$210,'Capex forecast'!$T$7:$T$210,$AF840,'Capex forecast'!$S$7:$S$210,$AH840,'Capex forecast'!$Q$7:$Q$210,"Repex")</f>
        <v>0</v>
      </c>
      <c r="AR840" s="53">
        <f>SUMIFS('Capex forecast'!M$7:M$210,'Capex forecast'!$T$7:$T$210,$AF840,'Capex forecast'!$S$7:$S$210,$AH840,'Capex forecast'!$Q$7:$Q$210,"Repex")</f>
        <v>0</v>
      </c>
      <c r="AS840" s="53">
        <f>SUMIFS('Capex forecast'!N$7:N$210,'Capex forecast'!$T$7:$T$210,$AF840,'Capex forecast'!$S$7:$S$210,$AH840,'Capex forecast'!$Q$7:$Q$210,"Repex")</f>
        <v>0</v>
      </c>
    </row>
    <row r="841" spans="2:45" ht="15">
      <c r="B841" s="6" t="s">
        <v>603</v>
      </c>
      <c r="C841" s="6" t="str">
        <f>INDEX('Raw demand forecast'!$M$7:$M$5830,MATCH($B841,'Raw demand forecast'!$B$7:$B$5830,0))</f>
        <v>Yes</v>
      </c>
      <c r="D841" s="6" t="str">
        <f>IF(COUNTIF($B$93:B841,$B841) = 1, "LV", IF(COUNTIF($B$93:B841,$B841) = 2, "HV", "ST"))</f>
        <v>ST</v>
      </c>
      <c r="E841" s="6" t="str">
        <f>INDEX('Demand forecast and growth rate'!$E$7:$E$273,MATCH($B841,'Demand forecast and growth rate'!$B$7:$B$273,0))</f>
        <v>Steady/falling</v>
      </c>
      <c r="F841" s="32">
        <f>SUMIFS('Capex forecast'!E$7:E$210,'Capex forecast'!$T$7:$T$210,'Allocation of site-spec costs'!$B841,'Capex forecast'!$S$7:$S$210,'Allocation of site-spec costs'!$D841,'Capex forecast'!$Q$7:$Q$210,"Customer Connection")</f>
        <v>0</v>
      </c>
      <c r="G841" s="32">
        <f>SUMIFS('Capex forecast'!F$7:F$210,'Capex forecast'!$T$7:$T$210,'Allocation of site-spec costs'!$B841,'Capex forecast'!$S$7:$S$210,'Allocation of site-spec costs'!$D841,'Capex forecast'!$Q$7:$Q$210,"Customer Connection")</f>
        <v>0</v>
      </c>
      <c r="H841" s="32">
        <f>SUMIFS('Capex forecast'!G$7:G$210,'Capex forecast'!$T$7:$T$210,'Allocation of site-spec costs'!$B841,'Capex forecast'!$S$7:$S$210,'Allocation of site-spec costs'!$D841,'Capex forecast'!$Q$7:$Q$210,"Customer Connection")</f>
        <v>0</v>
      </c>
      <c r="I841" s="32">
        <f>SUMIFS('Capex forecast'!H$7:H$210,'Capex forecast'!$T$7:$T$210,'Allocation of site-spec costs'!$B841,'Capex forecast'!$S$7:$S$210,'Allocation of site-spec costs'!$D841,'Capex forecast'!$Q$7:$Q$210,"Customer Connection")</f>
        <v>0</v>
      </c>
      <c r="J841" s="32">
        <f>SUMIFS('Capex forecast'!I$7:I$210,'Capex forecast'!$T$7:$T$210,'Allocation of site-spec costs'!$B841,'Capex forecast'!$S$7:$S$210,'Allocation of site-spec costs'!$D841,'Capex forecast'!$Q$7:$Q$210,"Customer Connection")</f>
        <v>0</v>
      </c>
      <c r="K841" s="32">
        <f>SUMIFS('Capex forecast'!J$7:J$210,'Capex forecast'!$T$7:$T$210,'Allocation of site-spec costs'!$B841,'Capex forecast'!$S$7:$S$210,'Allocation of site-spec costs'!$D841,'Capex forecast'!$Q$7:$Q$210,"Customer Connection")</f>
        <v>0</v>
      </c>
      <c r="L841" s="32">
        <f>SUMIFS('Capex forecast'!K$7:K$210,'Capex forecast'!$T$7:$T$210,'Allocation of site-spec costs'!$B841,'Capex forecast'!$S$7:$S$210,'Allocation of site-spec costs'!$D841,'Capex forecast'!$Q$7:$Q$210,"Customer Connection")</f>
        <v>0</v>
      </c>
      <c r="M841" s="32">
        <f>SUMIFS('Capex forecast'!L$7:L$210,'Capex forecast'!$T$7:$T$210,'Allocation of site-spec costs'!$B841,'Capex forecast'!$S$7:$S$210,'Allocation of site-spec costs'!$D841,'Capex forecast'!$Q$7:$Q$210,"Customer Connection")</f>
        <v>0</v>
      </c>
      <c r="N841" s="32">
        <f>SUMIFS('Capex forecast'!M$7:M$210,'Capex forecast'!$T$7:$T$210,'Allocation of site-spec costs'!$B841,'Capex forecast'!$S$7:$S$210,'Allocation of site-spec costs'!$D841,'Capex forecast'!$Q$7:$Q$210,"Customer Connection")</f>
        <v>0</v>
      </c>
      <c r="O841" s="32">
        <f>SUMIFS('Capex forecast'!N$7:N$210,'Capex forecast'!$T$7:$T$210,'Allocation of site-spec costs'!$B841,'Capex forecast'!$S$7:$S$210,'Allocation of site-spec costs'!$D841,'Capex forecast'!$Q$7:$Q$210,"Customer Connection")</f>
        <v>0</v>
      </c>
      <c r="Q841" s="6" t="s">
        <v>603</v>
      </c>
      <c r="R841" s="6" t="str">
        <f>INDEX('Raw demand forecast'!$M$7:$M$5830,MATCH($Q841,'Raw demand forecast'!$B$7:$B$5830,0))</f>
        <v>Yes</v>
      </c>
      <c r="S841" s="6" t="str">
        <f>IF(COUNTIF($Q$93:Q841,$B841) = 1, "LV", IF(COUNTIF($Q$93:Q841,$B841) = 2, "HV", "ST"))</f>
        <v>ST</v>
      </c>
      <c r="T841" s="6" t="str">
        <f>INDEX('Demand forecast and growth rate'!$E$7:$E$273,MATCH($Q841,'Demand forecast and growth rate'!$B$7:$B$273,0))</f>
        <v>Steady/falling</v>
      </c>
      <c r="U841" s="32">
        <f>SUMIFS('Capex forecast'!E$7:E$210,'Capex forecast'!$T$7:$T$210,$Q841,'Capex forecast'!$S$7:$S$210,$S841,'Capex forecast'!$Q$7:$Q$210,"Augex")</f>
        <v>0</v>
      </c>
      <c r="V841" s="32">
        <f>SUMIFS('Capex forecast'!F$7:F$210,'Capex forecast'!$T$7:$T$210,$Q841,'Capex forecast'!$S$7:$S$210,$S841,'Capex forecast'!$Q$7:$Q$210,"Augex")</f>
        <v>0</v>
      </c>
      <c r="W841" s="32">
        <f>SUMIFS('Capex forecast'!G$7:G$210,'Capex forecast'!$T$7:$T$210,$Q841,'Capex forecast'!$S$7:$S$210,$S841,'Capex forecast'!$Q$7:$Q$210,"Augex")</f>
        <v>0</v>
      </c>
      <c r="X841" s="32">
        <f>SUMIFS('Capex forecast'!H$7:H$210,'Capex forecast'!$T$7:$T$210,$Q841,'Capex forecast'!$S$7:$S$210,$S841,'Capex forecast'!$Q$7:$Q$210,"Augex")</f>
        <v>0</v>
      </c>
      <c r="Y841" s="32">
        <f>SUMIFS('Capex forecast'!I$7:I$210,'Capex forecast'!$T$7:$T$210,$Q841,'Capex forecast'!$S$7:$S$210,$S841,'Capex forecast'!$Q$7:$Q$210,"Augex")</f>
        <v>0</v>
      </c>
      <c r="Z841" s="32">
        <f>SUMIFS('Capex forecast'!J$7:J$210,'Capex forecast'!$T$7:$T$210,$Q841,'Capex forecast'!$S$7:$S$210,$S841,'Capex forecast'!$Q$7:$Q$210,"Augex")</f>
        <v>0</v>
      </c>
      <c r="AA841" s="32">
        <f>SUMIFS('Capex forecast'!K$7:K$210,'Capex forecast'!$T$7:$T$210,$Q841,'Capex forecast'!$S$7:$S$210,$S841,'Capex forecast'!$Q$7:$Q$210,"Augex")</f>
        <v>0</v>
      </c>
      <c r="AB841" s="32">
        <f>SUMIFS('Capex forecast'!L$7:L$210,'Capex forecast'!$T$7:$T$210,$Q841,'Capex forecast'!$S$7:$S$210,$S841,'Capex forecast'!$Q$7:$Q$210,"Augex")</f>
        <v>0</v>
      </c>
      <c r="AC841" s="32">
        <f>SUMIFS('Capex forecast'!M$7:M$210,'Capex forecast'!$T$7:$T$210,$Q841,'Capex forecast'!$S$7:$S$210,$S841,'Capex forecast'!$Q$7:$Q$210,"Augex")</f>
        <v>0</v>
      </c>
      <c r="AD841" s="32">
        <f>SUMIFS('Capex forecast'!N$7:N$210,'Capex forecast'!$T$7:$T$210,$Q841,'Capex forecast'!$S$7:$S$210,$S841,'Capex forecast'!$Q$7:$Q$210,"Augex")</f>
        <v>0</v>
      </c>
      <c r="AF841" s="6" t="s">
        <v>603</v>
      </c>
      <c r="AG841" s="6" t="str">
        <f>INDEX('Raw demand forecast'!$M$7:$M$5830,MATCH($Q841,'Raw demand forecast'!$B$7:$B$5830,0))</f>
        <v>Yes</v>
      </c>
      <c r="AH841" s="6" t="str">
        <f>IF(COUNTIF($AF$93:AF841,$B841) = 1, "LV", IF(COUNTIF($AF$93:AF841,$B841) = 2, "HV", "ST"))</f>
        <v>ST</v>
      </c>
      <c r="AI841" s="6" t="str">
        <f>INDEX('Demand forecast and growth rate'!$E$7:$E$273,MATCH($Q841,'Demand forecast and growth rate'!$B$7:$B$273,0))</f>
        <v>Steady/falling</v>
      </c>
      <c r="AJ841" s="53">
        <f>SUMIFS('Capex forecast'!E$7:E$210,'Capex forecast'!$T$7:$T$210,$AF841,'Capex forecast'!$S$7:$S$210,$AH841,'Capex forecast'!$Q$7:$Q$210,"Repex")</f>
        <v>0</v>
      </c>
      <c r="AK841" s="53">
        <f>SUMIFS('Capex forecast'!F$7:F$210,'Capex forecast'!$T$7:$T$210,$AF841,'Capex forecast'!$S$7:$S$210,$AH841,'Capex forecast'!$Q$7:$Q$210,"Repex")</f>
        <v>0</v>
      </c>
      <c r="AL841" s="53">
        <f>SUMIFS('Capex forecast'!G$7:G$210,'Capex forecast'!$T$7:$T$210,$AF841,'Capex forecast'!$S$7:$S$210,$AH841,'Capex forecast'!$Q$7:$Q$210,"Repex")</f>
        <v>0</v>
      </c>
      <c r="AM841" s="53">
        <f>SUMIFS('Capex forecast'!H$7:H$210,'Capex forecast'!$T$7:$T$210,$AF841,'Capex forecast'!$S$7:$S$210,$AH841,'Capex forecast'!$Q$7:$Q$210,"Repex")</f>
        <v>0</v>
      </c>
      <c r="AN841" s="53">
        <f>SUMIFS('Capex forecast'!I$7:I$210,'Capex forecast'!$T$7:$T$210,$AF841,'Capex forecast'!$S$7:$S$210,$AH841,'Capex forecast'!$Q$7:$Q$210,"Repex")</f>
        <v>0</v>
      </c>
      <c r="AO841" s="53">
        <f>SUMIFS('Capex forecast'!J$7:J$210,'Capex forecast'!$T$7:$T$210,$AF841,'Capex forecast'!$S$7:$S$210,$AH841,'Capex forecast'!$Q$7:$Q$210,"Repex")</f>
        <v>0</v>
      </c>
      <c r="AP841" s="53">
        <f>SUMIFS('Capex forecast'!K$7:K$210,'Capex forecast'!$T$7:$T$210,$AF841,'Capex forecast'!$S$7:$S$210,$AH841,'Capex forecast'!$Q$7:$Q$210,"Repex")</f>
        <v>0</v>
      </c>
      <c r="AQ841" s="53">
        <f>SUMIFS('Capex forecast'!L$7:L$210,'Capex forecast'!$T$7:$T$210,$AF841,'Capex forecast'!$S$7:$S$210,$AH841,'Capex forecast'!$Q$7:$Q$210,"Repex")</f>
        <v>0</v>
      </c>
      <c r="AR841" s="53">
        <f>SUMIFS('Capex forecast'!M$7:M$210,'Capex forecast'!$T$7:$T$210,$AF841,'Capex forecast'!$S$7:$S$210,$AH841,'Capex forecast'!$Q$7:$Q$210,"Repex")</f>
        <v>0</v>
      </c>
      <c r="AS841" s="53">
        <f>SUMIFS('Capex forecast'!N$7:N$210,'Capex forecast'!$T$7:$T$210,$AF841,'Capex forecast'!$S$7:$S$210,$AH841,'Capex forecast'!$Q$7:$Q$210,"Repex")</f>
        <v>0</v>
      </c>
    </row>
    <row r="842" spans="2:45" ht="15">
      <c r="B842" s="6" t="s">
        <v>119</v>
      </c>
      <c r="C842" s="6" t="str">
        <f>INDEX('Raw demand forecast'!$M$7:$M$5830,MATCH($B842,'Raw demand forecast'!$B$7:$B$5830,0))</f>
        <v>No</v>
      </c>
      <c r="D842" s="6" t="str">
        <f>IF(COUNTIF($B$93:B842,$B842) = 1, "LV", IF(COUNTIF($B$93:B842,$B842) = 2, "HV", "ST"))</f>
        <v>ST</v>
      </c>
      <c r="E842" s="6" t="str">
        <f>INDEX('Demand forecast and growth rate'!$E$7:$E$273,MATCH($B842,'Demand forecast and growth rate'!$B$7:$B$273,0))</f>
        <v>Small growth</v>
      </c>
      <c r="F842" s="32">
        <f>SUMIFS('Capex forecast'!E$7:E$210,'Capex forecast'!$T$7:$T$210,'Allocation of site-spec costs'!$B842,'Capex forecast'!$S$7:$S$210,'Allocation of site-spec costs'!$D842,'Capex forecast'!$Q$7:$Q$210,"Customer Connection")</f>
        <v>0</v>
      </c>
      <c r="G842" s="32">
        <f>SUMIFS('Capex forecast'!F$7:F$210,'Capex forecast'!$T$7:$T$210,'Allocation of site-spec costs'!$B842,'Capex forecast'!$S$7:$S$210,'Allocation of site-spec costs'!$D842,'Capex forecast'!$Q$7:$Q$210,"Customer Connection")</f>
        <v>0</v>
      </c>
      <c r="H842" s="32">
        <f>SUMIFS('Capex forecast'!G$7:G$210,'Capex forecast'!$T$7:$T$210,'Allocation of site-spec costs'!$B842,'Capex forecast'!$S$7:$S$210,'Allocation of site-spec costs'!$D842,'Capex forecast'!$Q$7:$Q$210,"Customer Connection")</f>
        <v>0</v>
      </c>
      <c r="I842" s="32">
        <f>SUMIFS('Capex forecast'!H$7:H$210,'Capex forecast'!$T$7:$T$210,'Allocation of site-spec costs'!$B842,'Capex forecast'!$S$7:$S$210,'Allocation of site-spec costs'!$D842,'Capex forecast'!$Q$7:$Q$210,"Customer Connection")</f>
        <v>0</v>
      </c>
      <c r="J842" s="32">
        <f>SUMIFS('Capex forecast'!I$7:I$210,'Capex forecast'!$T$7:$T$210,'Allocation of site-spec costs'!$B842,'Capex forecast'!$S$7:$S$210,'Allocation of site-spec costs'!$D842,'Capex forecast'!$Q$7:$Q$210,"Customer Connection")</f>
        <v>0</v>
      </c>
      <c r="K842" s="32">
        <f>SUMIFS('Capex forecast'!J$7:J$210,'Capex forecast'!$T$7:$T$210,'Allocation of site-spec costs'!$B842,'Capex forecast'!$S$7:$S$210,'Allocation of site-spec costs'!$D842,'Capex forecast'!$Q$7:$Q$210,"Customer Connection")</f>
        <v>0</v>
      </c>
      <c r="L842" s="32">
        <f>SUMIFS('Capex forecast'!K$7:K$210,'Capex forecast'!$T$7:$T$210,'Allocation of site-spec costs'!$B842,'Capex forecast'!$S$7:$S$210,'Allocation of site-spec costs'!$D842,'Capex forecast'!$Q$7:$Q$210,"Customer Connection")</f>
        <v>0</v>
      </c>
      <c r="M842" s="32">
        <f>SUMIFS('Capex forecast'!L$7:L$210,'Capex forecast'!$T$7:$T$210,'Allocation of site-spec costs'!$B842,'Capex forecast'!$S$7:$S$210,'Allocation of site-spec costs'!$D842,'Capex forecast'!$Q$7:$Q$210,"Customer Connection")</f>
        <v>0</v>
      </c>
      <c r="N842" s="32">
        <f>SUMIFS('Capex forecast'!M$7:M$210,'Capex forecast'!$T$7:$T$210,'Allocation of site-spec costs'!$B842,'Capex forecast'!$S$7:$S$210,'Allocation of site-spec costs'!$D842,'Capex forecast'!$Q$7:$Q$210,"Customer Connection")</f>
        <v>0</v>
      </c>
      <c r="O842" s="32">
        <f>SUMIFS('Capex forecast'!N$7:N$210,'Capex forecast'!$T$7:$T$210,'Allocation of site-spec costs'!$B842,'Capex forecast'!$S$7:$S$210,'Allocation of site-spec costs'!$D842,'Capex forecast'!$Q$7:$Q$210,"Customer Connection")</f>
        <v>0</v>
      </c>
      <c r="Q842" s="6" t="s">
        <v>119</v>
      </c>
      <c r="R842" s="6" t="str">
        <f>INDEX('Raw demand forecast'!$M$7:$M$5830,MATCH($Q842,'Raw demand forecast'!$B$7:$B$5830,0))</f>
        <v>No</v>
      </c>
      <c r="S842" s="6" t="str">
        <f>IF(COUNTIF($Q$93:Q842,$B842) = 1, "LV", IF(COUNTIF($Q$93:Q842,$B842) = 2, "HV", "ST"))</f>
        <v>ST</v>
      </c>
      <c r="T842" s="6" t="str">
        <f>INDEX('Demand forecast and growth rate'!$E$7:$E$273,MATCH($Q842,'Demand forecast and growth rate'!$B$7:$B$273,0))</f>
        <v>Small growth</v>
      </c>
      <c r="U842" s="32">
        <f>SUMIFS('Capex forecast'!E$7:E$210,'Capex forecast'!$T$7:$T$210,$Q842,'Capex forecast'!$S$7:$S$210,$S842,'Capex forecast'!$Q$7:$Q$210,"Augex")</f>
        <v>0</v>
      </c>
      <c r="V842" s="32">
        <f>SUMIFS('Capex forecast'!F$7:F$210,'Capex forecast'!$T$7:$T$210,$Q842,'Capex forecast'!$S$7:$S$210,$S842,'Capex forecast'!$Q$7:$Q$210,"Augex")</f>
        <v>0</v>
      </c>
      <c r="W842" s="32">
        <f>SUMIFS('Capex forecast'!G$7:G$210,'Capex forecast'!$T$7:$T$210,$Q842,'Capex forecast'!$S$7:$S$210,$S842,'Capex forecast'!$Q$7:$Q$210,"Augex")</f>
        <v>0</v>
      </c>
      <c r="X842" s="32">
        <f>SUMIFS('Capex forecast'!H$7:H$210,'Capex forecast'!$T$7:$T$210,$Q842,'Capex forecast'!$S$7:$S$210,$S842,'Capex forecast'!$Q$7:$Q$210,"Augex")</f>
        <v>0</v>
      </c>
      <c r="Y842" s="32">
        <f>SUMIFS('Capex forecast'!I$7:I$210,'Capex forecast'!$T$7:$T$210,$Q842,'Capex forecast'!$S$7:$S$210,$S842,'Capex forecast'!$Q$7:$Q$210,"Augex")</f>
        <v>0</v>
      </c>
      <c r="Z842" s="32">
        <f>SUMIFS('Capex forecast'!J$7:J$210,'Capex forecast'!$T$7:$T$210,$Q842,'Capex forecast'!$S$7:$S$210,$S842,'Capex forecast'!$Q$7:$Q$210,"Augex")</f>
        <v>0</v>
      </c>
      <c r="AA842" s="32">
        <f>SUMIFS('Capex forecast'!K$7:K$210,'Capex forecast'!$T$7:$T$210,$Q842,'Capex forecast'!$S$7:$S$210,$S842,'Capex forecast'!$Q$7:$Q$210,"Augex")</f>
        <v>0</v>
      </c>
      <c r="AB842" s="32">
        <f>SUMIFS('Capex forecast'!L$7:L$210,'Capex forecast'!$T$7:$T$210,$Q842,'Capex forecast'!$S$7:$S$210,$S842,'Capex forecast'!$Q$7:$Q$210,"Augex")</f>
        <v>0</v>
      </c>
      <c r="AC842" s="32">
        <f>SUMIFS('Capex forecast'!M$7:M$210,'Capex forecast'!$T$7:$T$210,$Q842,'Capex forecast'!$S$7:$S$210,$S842,'Capex forecast'!$Q$7:$Q$210,"Augex")</f>
        <v>0</v>
      </c>
      <c r="AD842" s="32">
        <f>SUMIFS('Capex forecast'!N$7:N$210,'Capex forecast'!$T$7:$T$210,$Q842,'Capex forecast'!$S$7:$S$210,$S842,'Capex forecast'!$Q$7:$Q$210,"Augex")</f>
        <v>0</v>
      </c>
      <c r="AF842" s="6" t="s">
        <v>119</v>
      </c>
      <c r="AG842" s="6" t="str">
        <f>INDEX('Raw demand forecast'!$M$7:$M$5830,MATCH($Q842,'Raw demand forecast'!$B$7:$B$5830,0))</f>
        <v>No</v>
      </c>
      <c r="AH842" s="6" t="str">
        <f>IF(COUNTIF($AF$93:AF842,$B842) = 1, "LV", IF(COUNTIF($AF$93:AF842,$B842) = 2, "HV", "ST"))</f>
        <v>ST</v>
      </c>
      <c r="AI842" s="6" t="str">
        <f>INDEX('Demand forecast and growth rate'!$E$7:$E$273,MATCH($Q842,'Demand forecast and growth rate'!$B$7:$B$273,0))</f>
        <v>Small growth</v>
      </c>
      <c r="AJ842" s="53">
        <f>SUMIFS('Capex forecast'!E$7:E$210,'Capex forecast'!$T$7:$T$210,$AF842,'Capex forecast'!$S$7:$S$210,$AH842,'Capex forecast'!$Q$7:$Q$210,"Repex")</f>
        <v>0</v>
      </c>
      <c r="AK842" s="53">
        <f>SUMIFS('Capex forecast'!F$7:F$210,'Capex forecast'!$T$7:$T$210,$AF842,'Capex forecast'!$S$7:$S$210,$AH842,'Capex forecast'!$Q$7:$Q$210,"Repex")</f>
        <v>0</v>
      </c>
      <c r="AL842" s="53">
        <f>SUMIFS('Capex forecast'!G$7:G$210,'Capex forecast'!$T$7:$T$210,$AF842,'Capex forecast'!$S$7:$S$210,$AH842,'Capex forecast'!$Q$7:$Q$210,"Repex")</f>
        <v>0</v>
      </c>
      <c r="AM842" s="53">
        <f>SUMIFS('Capex forecast'!H$7:H$210,'Capex forecast'!$T$7:$T$210,$AF842,'Capex forecast'!$S$7:$S$210,$AH842,'Capex forecast'!$Q$7:$Q$210,"Repex")</f>
        <v>0</v>
      </c>
      <c r="AN842" s="53">
        <f>SUMIFS('Capex forecast'!I$7:I$210,'Capex forecast'!$T$7:$T$210,$AF842,'Capex forecast'!$S$7:$S$210,$AH842,'Capex forecast'!$Q$7:$Q$210,"Repex")</f>
        <v>0</v>
      </c>
      <c r="AO842" s="53">
        <f>SUMIFS('Capex forecast'!J$7:J$210,'Capex forecast'!$T$7:$T$210,$AF842,'Capex forecast'!$S$7:$S$210,$AH842,'Capex forecast'!$Q$7:$Q$210,"Repex")</f>
        <v>0</v>
      </c>
      <c r="AP842" s="53">
        <f>SUMIFS('Capex forecast'!K$7:K$210,'Capex forecast'!$T$7:$T$210,$AF842,'Capex forecast'!$S$7:$S$210,$AH842,'Capex forecast'!$Q$7:$Q$210,"Repex")</f>
        <v>0</v>
      </c>
      <c r="AQ842" s="53">
        <f>SUMIFS('Capex forecast'!L$7:L$210,'Capex forecast'!$T$7:$T$210,$AF842,'Capex forecast'!$S$7:$S$210,$AH842,'Capex forecast'!$Q$7:$Q$210,"Repex")</f>
        <v>0</v>
      </c>
      <c r="AR842" s="53">
        <f>SUMIFS('Capex forecast'!M$7:M$210,'Capex forecast'!$T$7:$T$210,$AF842,'Capex forecast'!$S$7:$S$210,$AH842,'Capex forecast'!$Q$7:$Q$210,"Repex")</f>
        <v>0</v>
      </c>
      <c r="AS842" s="53">
        <f>SUMIFS('Capex forecast'!N$7:N$210,'Capex forecast'!$T$7:$T$210,$AF842,'Capex forecast'!$S$7:$S$210,$AH842,'Capex forecast'!$Q$7:$Q$210,"Repex")</f>
        <v>0</v>
      </c>
    </row>
    <row r="843" spans="2:45" ht="15">
      <c r="B843" s="6" t="s">
        <v>606</v>
      </c>
      <c r="C843" s="6" t="str">
        <f>INDEX('Raw demand forecast'!$M$7:$M$5830,MATCH($B843,'Raw demand forecast'!$B$7:$B$5830,0))</f>
        <v>Yes</v>
      </c>
      <c r="D843" s="6" t="str">
        <f>IF(COUNTIF($B$93:B843,$B843) = 1, "LV", IF(COUNTIF($B$93:B843,$B843) = 2, "HV", "ST"))</f>
        <v>ST</v>
      </c>
      <c r="E843" s="6" t="str">
        <f>INDEX('Demand forecast and growth rate'!$E$7:$E$273,MATCH($B843,'Demand forecast and growth rate'!$B$7:$B$273,0))</f>
        <v>Steady/falling</v>
      </c>
      <c r="F843" s="32">
        <f>SUMIFS('Capex forecast'!E$7:E$210,'Capex forecast'!$T$7:$T$210,'Allocation of site-spec costs'!$B843,'Capex forecast'!$S$7:$S$210,'Allocation of site-spec costs'!$D843,'Capex forecast'!$Q$7:$Q$210,"Customer Connection")</f>
        <v>0</v>
      </c>
      <c r="G843" s="32">
        <f>SUMIFS('Capex forecast'!F$7:F$210,'Capex forecast'!$T$7:$T$210,'Allocation of site-spec costs'!$B843,'Capex forecast'!$S$7:$S$210,'Allocation of site-spec costs'!$D843,'Capex forecast'!$Q$7:$Q$210,"Customer Connection")</f>
        <v>0</v>
      </c>
      <c r="H843" s="32">
        <f>SUMIFS('Capex forecast'!G$7:G$210,'Capex forecast'!$T$7:$T$210,'Allocation of site-spec costs'!$B843,'Capex forecast'!$S$7:$S$210,'Allocation of site-spec costs'!$D843,'Capex forecast'!$Q$7:$Q$210,"Customer Connection")</f>
        <v>0</v>
      </c>
      <c r="I843" s="32">
        <f>SUMIFS('Capex forecast'!H$7:H$210,'Capex forecast'!$T$7:$T$210,'Allocation of site-spec costs'!$B843,'Capex forecast'!$S$7:$S$210,'Allocation of site-spec costs'!$D843,'Capex forecast'!$Q$7:$Q$210,"Customer Connection")</f>
        <v>0</v>
      </c>
      <c r="J843" s="32">
        <f>SUMIFS('Capex forecast'!I$7:I$210,'Capex forecast'!$T$7:$T$210,'Allocation of site-spec costs'!$B843,'Capex forecast'!$S$7:$S$210,'Allocation of site-spec costs'!$D843,'Capex forecast'!$Q$7:$Q$210,"Customer Connection")</f>
        <v>0</v>
      </c>
      <c r="K843" s="32">
        <f>SUMIFS('Capex forecast'!J$7:J$210,'Capex forecast'!$T$7:$T$210,'Allocation of site-spec costs'!$B843,'Capex forecast'!$S$7:$S$210,'Allocation of site-spec costs'!$D843,'Capex forecast'!$Q$7:$Q$210,"Customer Connection")</f>
        <v>0</v>
      </c>
      <c r="L843" s="32">
        <f>SUMIFS('Capex forecast'!K$7:K$210,'Capex forecast'!$T$7:$T$210,'Allocation of site-spec costs'!$B843,'Capex forecast'!$S$7:$S$210,'Allocation of site-spec costs'!$D843,'Capex forecast'!$Q$7:$Q$210,"Customer Connection")</f>
        <v>0</v>
      </c>
      <c r="M843" s="32">
        <f>SUMIFS('Capex forecast'!L$7:L$210,'Capex forecast'!$T$7:$T$210,'Allocation of site-spec costs'!$B843,'Capex forecast'!$S$7:$S$210,'Allocation of site-spec costs'!$D843,'Capex forecast'!$Q$7:$Q$210,"Customer Connection")</f>
        <v>0</v>
      </c>
      <c r="N843" s="32">
        <f>SUMIFS('Capex forecast'!M$7:M$210,'Capex forecast'!$T$7:$T$210,'Allocation of site-spec costs'!$B843,'Capex forecast'!$S$7:$S$210,'Allocation of site-spec costs'!$D843,'Capex forecast'!$Q$7:$Q$210,"Customer Connection")</f>
        <v>0</v>
      </c>
      <c r="O843" s="32">
        <f>SUMIFS('Capex forecast'!N$7:N$210,'Capex forecast'!$T$7:$T$210,'Allocation of site-spec costs'!$B843,'Capex forecast'!$S$7:$S$210,'Allocation of site-spec costs'!$D843,'Capex forecast'!$Q$7:$Q$210,"Customer Connection")</f>
        <v>0</v>
      </c>
      <c r="Q843" s="6" t="s">
        <v>606</v>
      </c>
      <c r="R843" s="6" t="str">
        <f>INDEX('Raw demand forecast'!$M$7:$M$5830,MATCH($Q843,'Raw demand forecast'!$B$7:$B$5830,0))</f>
        <v>Yes</v>
      </c>
      <c r="S843" s="6" t="str">
        <f>IF(COUNTIF($Q$93:Q843,$B843) = 1, "LV", IF(COUNTIF($Q$93:Q843,$B843) = 2, "HV", "ST"))</f>
        <v>ST</v>
      </c>
      <c r="T843" s="6" t="str">
        <f>INDEX('Demand forecast and growth rate'!$E$7:$E$273,MATCH($Q843,'Demand forecast and growth rate'!$B$7:$B$273,0))</f>
        <v>Steady/falling</v>
      </c>
      <c r="U843" s="32">
        <f>SUMIFS('Capex forecast'!E$7:E$210,'Capex forecast'!$T$7:$T$210,$Q843,'Capex forecast'!$S$7:$S$210,$S843,'Capex forecast'!$Q$7:$Q$210,"Augex")</f>
        <v>0</v>
      </c>
      <c r="V843" s="32">
        <f>SUMIFS('Capex forecast'!F$7:F$210,'Capex forecast'!$T$7:$T$210,$Q843,'Capex forecast'!$S$7:$S$210,$S843,'Capex forecast'!$Q$7:$Q$210,"Augex")</f>
        <v>0</v>
      </c>
      <c r="W843" s="32">
        <f>SUMIFS('Capex forecast'!G$7:G$210,'Capex forecast'!$T$7:$T$210,$Q843,'Capex forecast'!$S$7:$S$210,$S843,'Capex forecast'!$Q$7:$Q$210,"Augex")</f>
        <v>0</v>
      </c>
      <c r="X843" s="32">
        <f>SUMIFS('Capex forecast'!H$7:H$210,'Capex forecast'!$T$7:$T$210,$Q843,'Capex forecast'!$S$7:$S$210,$S843,'Capex forecast'!$Q$7:$Q$210,"Augex")</f>
        <v>0</v>
      </c>
      <c r="Y843" s="32">
        <f>SUMIFS('Capex forecast'!I$7:I$210,'Capex forecast'!$T$7:$T$210,$Q843,'Capex forecast'!$S$7:$S$210,$S843,'Capex forecast'!$Q$7:$Q$210,"Augex")</f>
        <v>0</v>
      </c>
      <c r="Z843" s="32">
        <f>SUMIFS('Capex forecast'!J$7:J$210,'Capex forecast'!$T$7:$T$210,$Q843,'Capex forecast'!$S$7:$S$210,$S843,'Capex forecast'!$Q$7:$Q$210,"Augex")</f>
        <v>0</v>
      </c>
      <c r="AA843" s="32">
        <f>SUMIFS('Capex forecast'!K$7:K$210,'Capex forecast'!$T$7:$T$210,$Q843,'Capex forecast'!$S$7:$S$210,$S843,'Capex forecast'!$Q$7:$Q$210,"Augex")</f>
        <v>0</v>
      </c>
      <c r="AB843" s="32">
        <f>SUMIFS('Capex forecast'!L$7:L$210,'Capex forecast'!$T$7:$T$210,$Q843,'Capex forecast'!$S$7:$S$210,$S843,'Capex forecast'!$Q$7:$Q$210,"Augex")</f>
        <v>0</v>
      </c>
      <c r="AC843" s="32">
        <f>SUMIFS('Capex forecast'!M$7:M$210,'Capex forecast'!$T$7:$T$210,$Q843,'Capex forecast'!$S$7:$S$210,$S843,'Capex forecast'!$Q$7:$Q$210,"Augex")</f>
        <v>0</v>
      </c>
      <c r="AD843" s="32">
        <f>SUMIFS('Capex forecast'!N$7:N$210,'Capex forecast'!$T$7:$T$210,$Q843,'Capex forecast'!$S$7:$S$210,$S843,'Capex forecast'!$Q$7:$Q$210,"Augex")</f>
        <v>0</v>
      </c>
      <c r="AF843" s="6" t="s">
        <v>606</v>
      </c>
      <c r="AG843" s="6" t="str">
        <f>INDEX('Raw demand forecast'!$M$7:$M$5830,MATCH($Q843,'Raw demand forecast'!$B$7:$B$5830,0))</f>
        <v>Yes</v>
      </c>
      <c r="AH843" s="6" t="str">
        <f>IF(COUNTIF($AF$93:AF843,$B843) = 1, "LV", IF(COUNTIF($AF$93:AF843,$B843) = 2, "HV", "ST"))</f>
        <v>ST</v>
      </c>
      <c r="AI843" s="6" t="str">
        <f>INDEX('Demand forecast and growth rate'!$E$7:$E$273,MATCH($Q843,'Demand forecast and growth rate'!$B$7:$B$273,0))</f>
        <v>Steady/falling</v>
      </c>
      <c r="AJ843" s="53">
        <f>SUMIFS('Capex forecast'!E$7:E$210,'Capex forecast'!$T$7:$T$210,$AF843,'Capex forecast'!$S$7:$S$210,$AH843,'Capex forecast'!$Q$7:$Q$210,"Repex")</f>
        <v>0</v>
      </c>
      <c r="AK843" s="53">
        <f>SUMIFS('Capex forecast'!F$7:F$210,'Capex forecast'!$T$7:$T$210,$AF843,'Capex forecast'!$S$7:$S$210,$AH843,'Capex forecast'!$Q$7:$Q$210,"Repex")</f>
        <v>0</v>
      </c>
      <c r="AL843" s="53">
        <f>SUMIFS('Capex forecast'!G$7:G$210,'Capex forecast'!$T$7:$T$210,$AF843,'Capex forecast'!$S$7:$S$210,$AH843,'Capex forecast'!$Q$7:$Q$210,"Repex")</f>
        <v>0</v>
      </c>
      <c r="AM843" s="53">
        <f>SUMIFS('Capex forecast'!H$7:H$210,'Capex forecast'!$T$7:$T$210,$AF843,'Capex forecast'!$S$7:$S$210,$AH843,'Capex forecast'!$Q$7:$Q$210,"Repex")</f>
        <v>0</v>
      </c>
      <c r="AN843" s="53">
        <f>SUMIFS('Capex forecast'!I$7:I$210,'Capex forecast'!$T$7:$T$210,$AF843,'Capex forecast'!$S$7:$S$210,$AH843,'Capex forecast'!$Q$7:$Q$210,"Repex")</f>
        <v>0</v>
      </c>
      <c r="AO843" s="53">
        <f>SUMIFS('Capex forecast'!J$7:J$210,'Capex forecast'!$T$7:$T$210,$AF843,'Capex forecast'!$S$7:$S$210,$AH843,'Capex forecast'!$Q$7:$Q$210,"Repex")</f>
        <v>0</v>
      </c>
      <c r="AP843" s="53">
        <f>SUMIFS('Capex forecast'!K$7:K$210,'Capex forecast'!$T$7:$T$210,$AF843,'Capex forecast'!$S$7:$S$210,$AH843,'Capex forecast'!$Q$7:$Q$210,"Repex")</f>
        <v>0</v>
      </c>
      <c r="AQ843" s="53">
        <f>SUMIFS('Capex forecast'!L$7:L$210,'Capex forecast'!$T$7:$T$210,$AF843,'Capex forecast'!$S$7:$S$210,$AH843,'Capex forecast'!$Q$7:$Q$210,"Repex")</f>
        <v>0</v>
      </c>
      <c r="AR843" s="53">
        <f>SUMIFS('Capex forecast'!M$7:M$210,'Capex forecast'!$T$7:$T$210,$AF843,'Capex forecast'!$S$7:$S$210,$AH843,'Capex forecast'!$Q$7:$Q$210,"Repex")</f>
        <v>0</v>
      </c>
      <c r="AS843" s="53">
        <f>SUMIFS('Capex forecast'!N$7:N$210,'Capex forecast'!$T$7:$T$210,$AF843,'Capex forecast'!$S$7:$S$210,$AH843,'Capex forecast'!$Q$7:$Q$210,"Repex")</f>
        <v>0</v>
      </c>
    </row>
    <row r="844" spans="2:45" ht="15">
      <c r="B844" s="6" t="s">
        <v>128</v>
      </c>
      <c r="C844" s="6" t="str">
        <f>INDEX('Raw demand forecast'!$M$7:$M$5830,MATCH($B844,'Raw demand forecast'!$B$7:$B$5830,0))</f>
        <v>No</v>
      </c>
      <c r="D844" s="6" t="str">
        <f>IF(COUNTIF($B$93:B844,$B844) = 1, "LV", IF(COUNTIF($B$93:B844,$B844) = 2, "HV", "ST"))</f>
        <v>ST</v>
      </c>
      <c r="E844" s="6" t="str">
        <f>INDEX('Demand forecast and growth rate'!$E$7:$E$273,MATCH($B844,'Demand forecast and growth rate'!$B$7:$B$273,0))</f>
        <v>Small growth</v>
      </c>
      <c r="F844" s="32">
        <f>SUMIFS('Capex forecast'!E$7:E$210,'Capex forecast'!$T$7:$T$210,'Allocation of site-spec costs'!$B844,'Capex forecast'!$S$7:$S$210,'Allocation of site-spec costs'!$D844,'Capex forecast'!$Q$7:$Q$210,"Customer Connection")</f>
        <v>0</v>
      </c>
      <c r="G844" s="32">
        <f>SUMIFS('Capex forecast'!F$7:F$210,'Capex forecast'!$T$7:$T$210,'Allocation of site-spec costs'!$B844,'Capex forecast'!$S$7:$S$210,'Allocation of site-spec costs'!$D844,'Capex forecast'!$Q$7:$Q$210,"Customer Connection")</f>
        <v>0</v>
      </c>
      <c r="H844" s="32">
        <f>SUMIFS('Capex forecast'!G$7:G$210,'Capex forecast'!$T$7:$T$210,'Allocation of site-spec costs'!$B844,'Capex forecast'!$S$7:$S$210,'Allocation of site-spec costs'!$D844,'Capex forecast'!$Q$7:$Q$210,"Customer Connection")</f>
        <v>0</v>
      </c>
      <c r="I844" s="32">
        <f>SUMIFS('Capex forecast'!H$7:H$210,'Capex forecast'!$T$7:$T$210,'Allocation of site-spec costs'!$B844,'Capex forecast'!$S$7:$S$210,'Allocation of site-spec costs'!$D844,'Capex forecast'!$Q$7:$Q$210,"Customer Connection")</f>
        <v>0</v>
      </c>
      <c r="J844" s="32">
        <f>SUMIFS('Capex forecast'!I$7:I$210,'Capex forecast'!$T$7:$T$210,'Allocation of site-spec costs'!$B844,'Capex forecast'!$S$7:$S$210,'Allocation of site-spec costs'!$D844,'Capex forecast'!$Q$7:$Q$210,"Customer Connection")</f>
        <v>0</v>
      </c>
      <c r="K844" s="32">
        <f>SUMIFS('Capex forecast'!J$7:J$210,'Capex forecast'!$T$7:$T$210,'Allocation of site-spec costs'!$B844,'Capex forecast'!$S$7:$S$210,'Allocation of site-spec costs'!$D844,'Capex forecast'!$Q$7:$Q$210,"Customer Connection")</f>
        <v>0</v>
      </c>
      <c r="L844" s="32">
        <f>SUMIFS('Capex forecast'!K$7:K$210,'Capex forecast'!$T$7:$T$210,'Allocation of site-spec costs'!$B844,'Capex forecast'!$S$7:$S$210,'Allocation of site-spec costs'!$D844,'Capex forecast'!$Q$7:$Q$210,"Customer Connection")</f>
        <v>0</v>
      </c>
      <c r="M844" s="32">
        <f>SUMIFS('Capex forecast'!L$7:L$210,'Capex forecast'!$T$7:$T$210,'Allocation of site-spec costs'!$B844,'Capex forecast'!$S$7:$S$210,'Allocation of site-spec costs'!$D844,'Capex forecast'!$Q$7:$Q$210,"Customer Connection")</f>
        <v>0</v>
      </c>
      <c r="N844" s="32">
        <f>SUMIFS('Capex forecast'!M$7:M$210,'Capex forecast'!$T$7:$T$210,'Allocation of site-spec costs'!$B844,'Capex forecast'!$S$7:$S$210,'Allocation of site-spec costs'!$D844,'Capex forecast'!$Q$7:$Q$210,"Customer Connection")</f>
        <v>0</v>
      </c>
      <c r="O844" s="32">
        <f>SUMIFS('Capex forecast'!N$7:N$210,'Capex forecast'!$T$7:$T$210,'Allocation of site-spec costs'!$B844,'Capex forecast'!$S$7:$S$210,'Allocation of site-spec costs'!$D844,'Capex forecast'!$Q$7:$Q$210,"Customer Connection")</f>
        <v>0</v>
      </c>
      <c r="Q844" s="6" t="s">
        <v>128</v>
      </c>
      <c r="R844" s="6" t="str">
        <f>INDEX('Raw demand forecast'!$M$7:$M$5830,MATCH($Q844,'Raw demand forecast'!$B$7:$B$5830,0))</f>
        <v>No</v>
      </c>
      <c r="S844" s="6" t="str">
        <f>IF(COUNTIF($Q$93:Q844,$B844) = 1, "LV", IF(COUNTIF($Q$93:Q844,$B844) = 2, "HV", "ST"))</f>
        <v>ST</v>
      </c>
      <c r="T844" s="6" t="str">
        <f>INDEX('Demand forecast and growth rate'!$E$7:$E$273,MATCH($Q844,'Demand forecast and growth rate'!$B$7:$B$273,0))</f>
        <v>Small growth</v>
      </c>
      <c r="U844" s="32">
        <f>SUMIFS('Capex forecast'!E$7:E$210,'Capex forecast'!$T$7:$T$210,$Q844,'Capex forecast'!$S$7:$S$210,$S844,'Capex forecast'!$Q$7:$Q$210,"Augex")</f>
        <v>0</v>
      </c>
      <c r="V844" s="32">
        <f>SUMIFS('Capex forecast'!F$7:F$210,'Capex forecast'!$T$7:$T$210,$Q844,'Capex forecast'!$S$7:$S$210,$S844,'Capex forecast'!$Q$7:$Q$210,"Augex")</f>
        <v>0</v>
      </c>
      <c r="W844" s="32">
        <f>SUMIFS('Capex forecast'!G$7:G$210,'Capex forecast'!$T$7:$T$210,$Q844,'Capex forecast'!$S$7:$S$210,$S844,'Capex forecast'!$Q$7:$Q$210,"Augex")</f>
        <v>0</v>
      </c>
      <c r="X844" s="32">
        <f>SUMIFS('Capex forecast'!H$7:H$210,'Capex forecast'!$T$7:$T$210,$Q844,'Capex forecast'!$S$7:$S$210,$S844,'Capex forecast'!$Q$7:$Q$210,"Augex")</f>
        <v>0</v>
      </c>
      <c r="Y844" s="32">
        <f>SUMIFS('Capex forecast'!I$7:I$210,'Capex forecast'!$T$7:$T$210,$Q844,'Capex forecast'!$S$7:$S$210,$S844,'Capex forecast'!$Q$7:$Q$210,"Augex")</f>
        <v>0</v>
      </c>
      <c r="Z844" s="32">
        <f>SUMIFS('Capex forecast'!J$7:J$210,'Capex forecast'!$T$7:$T$210,$Q844,'Capex forecast'!$S$7:$S$210,$S844,'Capex forecast'!$Q$7:$Q$210,"Augex")</f>
        <v>0</v>
      </c>
      <c r="AA844" s="32">
        <f>SUMIFS('Capex forecast'!K$7:K$210,'Capex forecast'!$T$7:$T$210,$Q844,'Capex forecast'!$S$7:$S$210,$S844,'Capex forecast'!$Q$7:$Q$210,"Augex")</f>
        <v>0</v>
      </c>
      <c r="AB844" s="32">
        <f>SUMIFS('Capex forecast'!L$7:L$210,'Capex forecast'!$T$7:$T$210,$Q844,'Capex forecast'!$S$7:$S$210,$S844,'Capex forecast'!$Q$7:$Q$210,"Augex")</f>
        <v>0</v>
      </c>
      <c r="AC844" s="32">
        <f>SUMIFS('Capex forecast'!M$7:M$210,'Capex forecast'!$T$7:$T$210,$Q844,'Capex forecast'!$S$7:$S$210,$S844,'Capex forecast'!$Q$7:$Q$210,"Augex")</f>
        <v>0</v>
      </c>
      <c r="AD844" s="32">
        <f>SUMIFS('Capex forecast'!N$7:N$210,'Capex forecast'!$T$7:$T$210,$Q844,'Capex forecast'!$S$7:$S$210,$S844,'Capex forecast'!$Q$7:$Q$210,"Augex")</f>
        <v>0</v>
      </c>
      <c r="AF844" s="6" t="s">
        <v>128</v>
      </c>
      <c r="AG844" s="6" t="str">
        <f>INDEX('Raw demand forecast'!$M$7:$M$5830,MATCH($Q844,'Raw demand forecast'!$B$7:$B$5830,0))</f>
        <v>No</v>
      </c>
      <c r="AH844" s="6" t="str">
        <f>IF(COUNTIF($AF$93:AF844,$B844) = 1, "LV", IF(COUNTIF($AF$93:AF844,$B844) = 2, "HV", "ST"))</f>
        <v>ST</v>
      </c>
      <c r="AI844" s="6" t="str">
        <f>INDEX('Demand forecast and growth rate'!$E$7:$E$273,MATCH($Q844,'Demand forecast and growth rate'!$B$7:$B$273,0))</f>
        <v>Small growth</v>
      </c>
      <c r="AJ844" s="53">
        <f>SUMIFS('Capex forecast'!E$7:E$210,'Capex forecast'!$T$7:$T$210,$AF844,'Capex forecast'!$S$7:$S$210,$AH844,'Capex forecast'!$Q$7:$Q$210,"Repex")</f>
        <v>0</v>
      </c>
      <c r="AK844" s="53">
        <f>SUMIFS('Capex forecast'!F$7:F$210,'Capex forecast'!$T$7:$T$210,$AF844,'Capex forecast'!$S$7:$S$210,$AH844,'Capex forecast'!$Q$7:$Q$210,"Repex")</f>
        <v>0</v>
      </c>
      <c r="AL844" s="53">
        <f>SUMIFS('Capex forecast'!G$7:G$210,'Capex forecast'!$T$7:$T$210,$AF844,'Capex forecast'!$S$7:$S$210,$AH844,'Capex forecast'!$Q$7:$Q$210,"Repex")</f>
        <v>0</v>
      </c>
      <c r="AM844" s="53">
        <f>SUMIFS('Capex forecast'!H$7:H$210,'Capex forecast'!$T$7:$T$210,$AF844,'Capex forecast'!$S$7:$S$210,$AH844,'Capex forecast'!$Q$7:$Q$210,"Repex")</f>
        <v>0</v>
      </c>
      <c r="AN844" s="53">
        <f>SUMIFS('Capex forecast'!I$7:I$210,'Capex forecast'!$T$7:$T$210,$AF844,'Capex forecast'!$S$7:$S$210,$AH844,'Capex forecast'!$Q$7:$Q$210,"Repex")</f>
        <v>0</v>
      </c>
      <c r="AO844" s="53">
        <f>SUMIFS('Capex forecast'!J$7:J$210,'Capex forecast'!$T$7:$T$210,$AF844,'Capex forecast'!$S$7:$S$210,$AH844,'Capex forecast'!$Q$7:$Q$210,"Repex")</f>
        <v>0</v>
      </c>
      <c r="AP844" s="53">
        <f>SUMIFS('Capex forecast'!K$7:K$210,'Capex forecast'!$T$7:$T$210,$AF844,'Capex forecast'!$S$7:$S$210,$AH844,'Capex forecast'!$Q$7:$Q$210,"Repex")</f>
        <v>0</v>
      </c>
      <c r="AQ844" s="53">
        <f>SUMIFS('Capex forecast'!L$7:L$210,'Capex forecast'!$T$7:$T$210,$AF844,'Capex forecast'!$S$7:$S$210,$AH844,'Capex forecast'!$Q$7:$Q$210,"Repex")</f>
        <v>0</v>
      </c>
      <c r="AR844" s="53">
        <f>SUMIFS('Capex forecast'!M$7:M$210,'Capex forecast'!$T$7:$T$210,$AF844,'Capex forecast'!$S$7:$S$210,$AH844,'Capex forecast'!$Q$7:$Q$210,"Repex")</f>
        <v>0</v>
      </c>
      <c r="AS844" s="53">
        <f>SUMIFS('Capex forecast'!N$7:N$210,'Capex forecast'!$T$7:$T$210,$AF844,'Capex forecast'!$S$7:$S$210,$AH844,'Capex forecast'!$Q$7:$Q$210,"Repex")</f>
        <v>0</v>
      </c>
    </row>
    <row r="845" spans="2:45" ht="15">
      <c r="B845" s="6" t="s">
        <v>152</v>
      </c>
      <c r="C845" s="6" t="str">
        <f>INDEX('Raw demand forecast'!$M$7:$M$5830,MATCH($B845,'Raw demand forecast'!$B$7:$B$5830,0))</f>
        <v>No</v>
      </c>
      <c r="D845" s="6" t="str">
        <f>IF(COUNTIF($B$93:B845,$B845) = 1, "LV", IF(COUNTIF($B$93:B845,$B845) = 2, "HV", "ST"))</f>
        <v>ST</v>
      </c>
      <c r="E845" s="6" t="str">
        <f>INDEX('Demand forecast and growth rate'!$E$7:$E$273,MATCH($B845,'Demand forecast and growth rate'!$B$7:$B$273,0))</f>
        <v>Small growth</v>
      </c>
      <c r="F845" s="32">
        <f>SUMIFS('Capex forecast'!E$7:E$210,'Capex forecast'!$T$7:$T$210,'Allocation of site-spec costs'!$B845,'Capex forecast'!$S$7:$S$210,'Allocation of site-spec costs'!$D845,'Capex forecast'!$Q$7:$Q$210,"Customer Connection")</f>
        <v>0</v>
      </c>
      <c r="G845" s="32">
        <f>SUMIFS('Capex forecast'!F$7:F$210,'Capex forecast'!$T$7:$T$210,'Allocation of site-spec costs'!$B845,'Capex forecast'!$S$7:$S$210,'Allocation of site-spec costs'!$D845,'Capex forecast'!$Q$7:$Q$210,"Customer Connection")</f>
        <v>0</v>
      </c>
      <c r="H845" s="32">
        <f>SUMIFS('Capex forecast'!G$7:G$210,'Capex forecast'!$T$7:$T$210,'Allocation of site-spec costs'!$B845,'Capex forecast'!$S$7:$S$210,'Allocation of site-spec costs'!$D845,'Capex forecast'!$Q$7:$Q$210,"Customer Connection")</f>
        <v>0</v>
      </c>
      <c r="I845" s="32">
        <f>SUMIFS('Capex forecast'!H$7:H$210,'Capex forecast'!$T$7:$T$210,'Allocation of site-spec costs'!$B845,'Capex forecast'!$S$7:$S$210,'Allocation of site-spec costs'!$D845,'Capex forecast'!$Q$7:$Q$210,"Customer Connection")</f>
        <v>0</v>
      </c>
      <c r="J845" s="32">
        <f>SUMIFS('Capex forecast'!I$7:I$210,'Capex forecast'!$T$7:$T$210,'Allocation of site-spec costs'!$B845,'Capex forecast'!$S$7:$S$210,'Allocation of site-spec costs'!$D845,'Capex forecast'!$Q$7:$Q$210,"Customer Connection")</f>
        <v>0</v>
      </c>
      <c r="K845" s="32">
        <f>SUMIFS('Capex forecast'!J$7:J$210,'Capex forecast'!$T$7:$T$210,'Allocation of site-spec costs'!$B845,'Capex forecast'!$S$7:$S$210,'Allocation of site-spec costs'!$D845,'Capex forecast'!$Q$7:$Q$210,"Customer Connection")</f>
        <v>0</v>
      </c>
      <c r="L845" s="32">
        <f>SUMIFS('Capex forecast'!K$7:K$210,'Capex forecast'!$T$7:$T$210,'Allocation of site-spec costs'!$B845,'Capex forecast'!$S$7:$S$210,'Allocation of site-spec costs'!$D845,'Capex forecast'!$Q$7:$Q$210,"Customer Connection")</f>
        <v>0</v>
      </c>
      <c r="M845" s="32">
        <f>SUMIFS('Capex forecast'!L$7:L$210,'Capex forecast'!$T$7:$T$210,'Allocation of site-spec costs'!$B845,'Capex forecast'!$S$7:$S$210,'Allocation of site-spec costs'!$D845,'Capex forecast'!$Q$7:$Q$210,"Customer Connection")</f>
        <v>0</v>
      </c>
      <c r="N845" s="32">
        <f>SUMIFS('Capex forecast'!M$7:M$210,'Capex forecast'!$T$7:$T$210,'Allocation of site-spec costs'!$B845,'Capex forecast'!$S$7:$S$210,'Allocation of site-spec costs'!$D845,'Capex forecast'!$Q$7:$Q$210,"Customer Connection")</f>
        <v>0</v>
      </c>
      <c r="O845" s="32">
        <f>SUMIFS('Capex forecast'!N$7:N$210,'Capex forecast'!$T$7:$T$210,'Allocation of site-spec costs'!$B845,'Capex forecast'!$S$7:$S$210,'Allocation of site-spec costs'!$D845,'Capex forecast'!$Q$7:$Q$210,"Customer Connection")</f>
        <v>0</v>
      </c>
      <c r="Q845" s="6" t="s">
        <v>152</v>
      </c>
      <c r="R845" s="6" t="str">
        <f>INDEX('Raw demand forecast'!$M$7:$M$5830,MATCH($Q845,'Raw demand forecast'!$B$7:$B$5830,0))</f>
        <v>No</v>
      </c>
      <c r="S845" s="6" t="str">
        <f>IF(COUNTIF($Q$93:Q845,$B845) = 1, "LV", IF(COUNTIF($Q$93:Q845,$B845) = 2, "HV", "ST"))</f>
        <v>ST</v>
      </c>
      <c r="T845" s="6" t="str">
        <f>INDEX('Demand forecast and growth rate'!$E$7:$E$273,MATCH($Q845,'Demand forecast and growth rate'!$B$7:$B$273,0))</f>
        <v>Small growth</v>
      </c>
      <c r="U845" s="32">
        <f>SUMIFS('Capex forecast'!E$7:E$210,'Capex forecast'!$T$7:$T$210,$Q845,'Capex forecast'!$S$7:$S$210,$S845,'Capex forecast'!$Q$7:$Q$210,"Augex")</f>
        <v>0</v>
      </c>
      <c r="V845" s="32">
        <f>SUMIFS('Capex forecast'!F$7:F$210,'Capex forecast'!$T$7:$T$210,$Q845,'Capex forecast'!$S$7:$S$210,$S845,'Capex forecast'!$Q$7:$Q$210,"Augex")</f>
        <v>0</v>
      </c>
      <c r="W845" s="32">
        <f>SUMIFS('Capex forecast'!G$7:G$210,'Capex forecast'!$T$7:$T$210,$Q845,'Capex forecast'!$S$7:$S$210,$S845,'Capex forecast'!$Q$7:$Q$210,"Augex")</f>
        <v>0</v>
      </c>
      <c r="X845" s="32">
        <f>SUMIFS('Capex forecast'!H$7:H$210,'Capex forecast'!$T$7:$T$210,$Q845,'Capex forecast'!$S$7:$S$210,$S845,'Capex forecast'!$Q$7:$Q$210,"Augex")</f>
        <v>0</v>
      </c>
      <c r="Y845" s="32">
        <f>SUMIFS('Capex forecast'!I$7:I$210,'Capex forecast'!$T$7:$T$210,$Q845,'Capex forecast'!$S$7:$S$210,$S845,'Capex forecast'!$Q$7:$Q$210,"Augex")</f>
        <v>0</v>
      </c>
      <c r="Z845" s="32">
        <f>SUMIFS('Capex forecast'!J$7:J$210,'Capex forecast'!$T$7:$T$210,$Q845,'Capex forecast'!$S$7:$S$210,$S845,'Capex forecast'!$Q$7:$Q$210,"Augex")</f>
        <v>0</v>
      </c>
      <c r="AA845" s="32">
        <f>SUMIFS('Capex forecast'!K$7:K$210,'Capex forecast'!$T$7:$T$210,$Q845,'Capex forecast'!$S$7:$S$210,$S845,'Capex forecast'!$Q$7:$Q$210,"Augex")</f>
        <v>0</v>
      </c>
      <c r="AB845" s="32">
        <f>SUMIFS('Capex forecast'!L$7:L$210,'Capex forecast'!$T$7:$T$210,$Q845,'Capex forecast'!$S$7:$S$210,$S845,'Capex forecast'!$Q$7:$Q$210,"Augex")</f>
        <v>0</v>
      </c>
      <c r="AC845" s="32">
        <f>SUMIFS('Capex forecast'!M$7:M$210,'Capex forecast'!$T$7:$T$210,$Q845,'Capex forecast'!$S$7:$S$210,$S845,'Capex forecast'!$Q$7:$Q$210,"Augex")</f>
        <v>0</v>
      </c>
      <c r="AD845" s="32">
        <f>SUMIFS('Capex forecast'!N$7:N$210,'Capex forecast'!$T$7:$T$210,$Q845,'Capex forecast'!$S$7:$S$210,$S845,'Capex forecast'!$Q$7:$Q$210,"Augex")</f>
        <v>0</v>
      </c>
      <c r="AF845" s="6" t="s">
        <v>152</v>
      </c>
      <c r="AG845" s="6" t="str">
        <f>INDEX('Raw demand forecast'!$M$7:$M$5830,MATCH($Q845,'Raw demand forecast'!$B$7:$B$5830,0))</f>
        <v>No</v>
      </c>
      <c r="AH845" s="6" t="str">
        <f>IF(COUNTIF($AF$93:AF845,$B845) = 1, "LV", IF(COUNTIF($AF$93:AF845,$B845) = 2, "HV", "ST"))</f>
        <v>ST</v>
      </c>
      <c r="AI845" s="6" t="str">
        <f>INDEX('Demand forecast and growth rate'!$E$7:$E$273,MATCH($Q845,'Demand forecast and growth rate'!$B$7:$B$273,0))</f>
        <v>Small growth</v>
      </c>
      <c r="AJ845" s="53">
        <f>SUMIFS('Capex forecast'!E$7:E$210,'Capex forecast'!$T$7:$T$210,$AF845,'Capex forecast'!$S$7:$S$210,$AH845,'Capex forecast'!$Q$7:$Q$210,"Repex")</f>
        <v>0</v>
      </c>
      <c r="AK845" s="53">
        <f>SUMIFS('Capex forecast'!F$7:F$210,'Capex forecast'!$T$7:$T$210,$AF845,'Capex forecast'!$S$7:$S$210,$AH845,'Capex forecast'!$Q$7:$Q$210,"Repex")</f>
        <v>0</v>
      </c>
      <c r="AL845" s="53">
        <f>SUMIFS('Capex forecast'!G$7:G$210,'Capex forecast'!$T$7:$T$210,$AF845,'Capex forecast'!$S$7:$S$210,$AH845,'Capex forecast'!$Q$7:$Q$210,"Repex")</f>
        <v>0</v>
      </c>
      <c r="AM845" s="53">
        <f>SUMIFS('Capex forecast'!H$7:H$210,'Capex forecast'!$T$7:$T$210,$AF845,'Capex forecast'!$S$7:$S$210,$AH845,'Capex forecast'!$Q$7:$Q$210,"Repex")</f>
        <v>0</v>
      </c>
      <c r="AN845" s="53">
        <f>SUMIFS('Capex forecast'!I$7:I$210,'Capex forecast'!$T$7:$T$210,$AF845,'Capex forecast'!$S$7:$S$210,$AH845,'Capex forecast'!$Q$7:$Q$210,"Repex")</f>
        <v>0</v>
      </c>
      <c r="AO845" s="53">
        <f>SUMIFS('Capex forecast'!J$7:J$210,'Capex forecast'!$T$7:$T$210,$AF845,'Capex forecast'!$S$7:$S$210,$AH845,'Capex forecast'!$Q$7:$Q$210,"Repex")</f>
        <v>0</v>
      </c>
      <c r="AP845" s="53">
        <f>SUMIFS('Capex forecast'!K$7:K$210,'Capex forecast'!$T$7:$T$210,$AF845,'Capex forecast'!$S$7:$S$210,$AH845,'Capex forecast'!$Q$7:$Q$210,"Repex")</f>
        <v>0</v>
      </c>
      <c r="AQ845" s="53">
        <f>SUMIFS('Capex forecast'!L$7:L$210,'Capex forecast'!$T$7:$T$210,$AF845,'Capex forecast'!$S$7:$S$210,$AH845,'Capex forecast'!$Q$7:$Q$210,"Repex")</f>
        <v>0</v>
      </c>
      <c r="AR845" s="53">
        <f>SUMIFS('Capex forecast'!M$7:M$210,'Capex forecast'!$T$7:$T$210,$AF845,'Capex forecast'!$S$7:$S$210,$AH845,'Capex forecast'!$Q$7:$Q$210,"Repex")</f>
        <v>0</v>
      </c>
      <c r="AS845" s="53">
        <f>SUMIFS('Capex forecast'!N$7:N$210,'Capex forecast'!$T$7:$T$210,$AF845,'Capex forecast'!$S$7:$S$210,$AH845,'Capex forecast'!$Q$7:$Q$210,"Repex")</f>
        <v>0</v>
      </c>
    </row>
    <row r="846" spans="2:45" ht="15">
      <c r="B846" s="6" t="s">
        <v>160</v>
      </c>
      <c r="C846" s="6" t="str">
        <f>INDEX('Raw demand forecast'!$M$7:$M$5830,MATCH($B846,'Raw demand forecast'!$B$7:$B$5830,0))</f>
        <v>No</v>
      </c>
      <c r="D846" s="6" t="str">
        <f>IF(COUNTIF($B$93:B846,$B846) = 1, "LV", IF(COUNTIF($B$93:B846,$B846) = 2, "HV", "ST"))</f>
        <v>ST</v>
      </c>
      <c r="E846" s="6" t="str">
        <f>INDEX('Demand forecast and growth rate'!$E$7:$E$273,MATCH($B846,'Demand forecast and growth rate'!$B$7:$B$273,0))</f>
        <v>Steady/falling</v>
      </c>
      <c r="F846" s="32">
        <f>SUMIFS('Capex forecast'!E$7:E$210,'Capex forecast'!$T$7:$T$210,'Allocation of site-spec costs'!$B846,'Capex forecast'!$S$7:$S$210,'Allocation of site-spec costs'!$D846,'Capex forecast'!$Q$7:$Q$210,"Customer Connection")</f>
        <v>0</v>
      </c>
      <c r="G846" s="32">
        <f>SUMIFS('Capex forecast'!F$7:F$210,'Capex forecast'!$T$7:$T$210,'Allocation of site-spec costs'!$B846,'Capex forecast'!$S$7:$S$210,'Allocation of site-spec costs'!$D846,'Capex forecast'!$Q$7:$Q$210,"Customer Connection")</f>
        <v>0</v>
      </c>
      <c r="H846" s="32">
        <f>SUMIFS('Capex forecast'!G$7:G$210,'Capex forecast'!$T$7:$T$210,'Allocation of site-spec costs'!$B846,'Capex forecast'!$S$7:$S$210,'Allocation of site-spec costs'!$D846,'Capex forecast'!$Q$7:$Q$210,"Customer Connection")</f>
        <v>0</v>
      </c>
      <c r="I846" s="32">
        <f>SUMIFS('Capex forecast'!H$7:H$210,'Capex forecast'!$T$7:$T$210,'Allocation of site-spec costs'!$B846,'Capex forecast'!$S$7:$S$210,'Allocation of site-spec costs'!$D846,'Capex forecast'!$Q$7:$Q$210,"Customer Connection")</f>
        <v>0</v>
      </c>
      <c r="J846" s="32">
        <f>SUMIFS('Capex forecast'!I$7:I$210,'Capex forecast'!$T$7:$T$210,'Allocation of site-spec costs'!$B846,'Capex forecast'!$S$7:$S$210,'Allocation of site-spec costs'!$D846,'Capex forecast'!$Q$7:$Q$210,"Customer Connection")</f>
        <v>0</v>
      </c>
      <c r="K846" s="32">
        <f>SUMIFS('Capex forecast'!J$7:J$210,'Capex forecast'!$T$7:$T$210,'Allocation of site-spec costs'!$B846,'Capex forecast'!$S$7:$S$210,'Allocation of site-spec costs'!$D846,'Capex forecast'!$Q$7:$Q$210,"Customer Connection")</f>
        <v>0</v>
      </c>
      <c r="L846" s="32">
        <f>SUMIFS('Capex forecast'!K$7:K$210,'Capex forecast'!$T$7:$T$210,'Allocation of site-spec costs'!$B846,'Capex forecast'!$S$7:$S$210,'Allocation of site-spec costs'!$D846,'Capex forecast'!$Q$7:$Q$210,"Customer Connection")</f>
        <v>0</v>
      </c>
      <c r="M846" s="32">
        <f>SUMIFS('Capex forecast'!L$7:L$210,'Capex forecast'!$T$7:$T$210,'Allocation of site-spec costs'!$B846,'Capex forecast'!$S$7:$S$210,'Allocation of site-spec costs'!$D846,'Capex forecast'!$Q$7:$Q$210,"Customer Connection")</f>
        <v>0</v>
      </c>
      <c r="N846" s="32">
        <f>SUMIFS('Capex forecast'!M$7:M$210,'Capex forecast'!$T$7:$T$210,'Allocation of site-spec costs'!$B846,'Capex forecast'!$S$7:$S$210,'Allocation of site-spec costs'!$D846,'Capex forecast'!$Q$7:$Q$210,"Customer Connection")</f>
        <v>0</v>
      </c>
      <c r="O846" s="32">
        <f>SUMIFS('Capex forecast'!N$7:N$210,'Capex forecast'!$T$7:$T$210,'Allocation of site-spec costs'!$B846,'Capex forecast'!$S$7:$S$210,'Allocation of site-spec costs'!$D846,'Capex forecast'!$Q$7:$Q$210,"Customer Connection")</f>
        <v>0</v>
      </c>
      <c r="Q846" s="6" t="s">
        <v>160</v>
      </c>
      <c r="R846" s="6" t="str">
        <f>INDEX('Raw demand forecast'!$M$7:$M$5830,MATCH($Q846,'Raw demand forecast'!$B$7:$B$5830,0))</f>
        <v>No</v>
      </c>
      <c r="S846" s="6" t="str">
        <f>IF(COUNTIF($Q$93:Q846,$B846) = 1, "LV", IF(COUNTIF($Q$93:Q846,$B846) = 2, "HV", "ST"))</f>
        <v>ST</v>
      </c>
      <c r="T846" s="6" t="str">
        <f>INDEX('Demand forecast and growth rate'!$E$7:$E$273,MATCH($Q846,'Demand forecast and growth rate'!$B$7:$B$273,0))</f>
        <v>Steady/falling</v>
      </c>
      <c r="U846" s="32">
        <f>SUMIFS('Capex forecast'!E$7:E$210,'Capex forecast'!$T$7:$T$210,$Q846,'Capex forecast'!$S$7:$S$210,$S846,'Capex forecast'!$Q$7:$Q$210,"Augex")</f>
        <v>0</v>
      </c>
      <c r="V846" s="32">
        <f>SUMIFS('Capex forecast'!F$7:F$210,'Capex forecast'!$T$7:$T$210,$Q846,'Capex forecast'!$S$7:$S$210,$S846,'Capex forecast'!$Q$7:$Q$210,"Augex")</f>
        <v>0</v>
      </c>
      <c r="W846" s="32">
        <f>SUMIFS('Capex forecast'!G$7:G$210,'Capex forecast'!$T$7:$T$210,$Q846,'Capex forecast'!$S$7:$S$210,$S846,'Capex forecast'!$Q$7:$Q$210,"Augex")</f>
        <v>0</v>
      </c>
      <c r="X846" s="32">
        <f>SUMIFS('Capex forecast'!H$7:H$210,'Capex forecast'!$T$7:$T$210,$Q846,'Capex forecast'!$S$7:$S$210,$S846,'Capex forecast'!$Q$7:$Q$210,"Augex")</f>
        <v>0</v>
      </c>
      <c r="Y846" s="32">
        <f>SUMIFS('Capex forecast'!I$7:I$210,'Capex forecast'!$T$7:$T$210,$Q846,'Capex forecast'!$S$7:$S$210,$S846,'Capex forecast'!$Q$7:$Q$210,"Augex")</f>
        <v>0</v>
      </c>
      <c r="Z846" s="32">
        <f>SUMIFS('Capex forecast'!J$7:J$210,'Capex forecast'!$T$7:$T$210,$Q846,'Capex forecast'!$S$7:$S$210,$S846,'Capex forecast'!$Q$7:$Q$210,"Augex")</f>
        <v>0</v>
      </c>
      <c r="AA846" s="32">
        <f>SUMIFS('Capex forecast'!K$7:K$210,'Capex forecast'!$T$7:$T$210,$Q846,'Capex forecast'!$S$7:$S$210,$S846,'Capex forecast'!$Q$7:$Q$210,"Augex")</f>
        <v>0</v>
      </c>
      <c r="AB846" s="32">
        <f>SUMIFS('Capex forecast'!L$7:L$210,'Capex forecast'!$T$7:$T$210,$Q846,'Capex forecast'!$S$7:$S$210,$S846,'Capex forecast'!$Q$7:$Q$210,"Augex")</f>
        <v>0</v>
      </c>
      <c r="AC846" s="32">
        <f>SUMIFS('Capex forecast'!M$7:M$210,'Capex forecast'!$T$7:$T$210,$Q846,'Capex forecast'!$S$7:$S$210,$S846,'Capex forecast'!$Q$7:$Q$210,"Augex")</f>
        <v>0</v>
      </c>
      <c r="AD846" s="32">
        <f>SUMIFS('Capex forecast'!N$7:N$210,'Capex forecast'!$T$7:$T$210,$Q846,'Capex forecast'!$S$7:$S$210,$S846,'Capex forecast'!$Q$7:$Q$210,"Augex")</f>
        <v>0</v>
      </c>
      <c r="AF846" s="6" t="s">
        <v>160</v>
      </c>
      <c r="AG846" s="6" t="str">
        <f>INDEX('Raw demand forecast'!$M$7:$M$5830,MATCH($Q846,'Raw demand forecast'!$B$7:$B$5830,0))</f>
        <v>No</v>
      </c>
      <c r="AH846" s="6" t="str">
        <f>IF(COUNTIF($AF$93:AF846,$B846) = 1, "LV", IF(COUNTIF($AF$93:AF846,$B846) = 2, "HV", "ST"))</f>
        <v>ST</v>
      </c>
      <c r="AI846" s="6" t="str">
        <f>INDEX('Demand forecast and growth rate'!$E$7:$E$273,MATCH($Q846,'Demand forecast and growth rate'!$B$7:$B$273,0))</f>
        <v>Steady/falling</v>
      </c>
      <c r="AJ846" s="53">
        <f>SUMIFS('Capex forecast'!E$7:E$210,'Capex forecast'!$T$7:$T$210,$AF846,'Capex forecast'!$S$7:$S$210,$AH846,'Capex forecast'!$Q$7:$Q$210,"Repex")</f>
        <v>0</v>
      </c>
      <c r="AK846" s="53">
        <f>SUMIFS('Capex forecast'!F$7:F$210,'Capex forecast'!$T$7:$T$210,$AF846,'Capex forecast'!$S$7:$S$210,$AH846,'Capex forecast'!$Q$7:$Q$210,"Repex")</f>
        <v>0</v>
      </c>
      <c r="AL846" s="53">
        <f>SUMIFS('Capex forecast'!G$7:G$210,'Capex forecast'!$T$7:$T$210,$AF846,'Capex forecast'!$S$7:$S$210,$AH846,'Capex forecast'!$Q$7:$Q$210,"Repex")</f>
        <v>0</v>
      </c>
      <c r="AM846" s="53">
        <f>SUMIFS('Capex forecast'!H$7:H$210,'Capex forecast'!$T$7:$T$210,$AF846,'Capex forecast'!$S$7:$S$210,$AH846,'Capex forecast'!$Q$7:$Q$210,"Repex")</f>
        <v>0</v>
      </c>
      <c r="AN846" s="53">
        <f>SUMIFS('Capex forecast'!I$7:I$210,'Capex forecast'!$T$7:$T$210,$AF846,'Capex forecast'!$S$7:$S$210,$AH846,'Capex forecast'!$Q$7:$Q$210,"Repex")</f>
        <v>0</v>
      </c>
      <c r="AO846" s="53">
        <f>SUMIFS('Capex forecast'!J$7:J$210,'Capex forecast'!$T$7:$T$210,$AF846,'Capex forecast'!$S$7:$S$210,$AH846,'Capex forecast'!$Q$7:$Q$210,"Repex")</f>
        <v>0</v>
      </c>
      <c r="AP846" s="53">
        <f>SUMIFS('Capex forecast'!K$7:K$210,'Capex forecast'!$T$7:$T$210,$AF846,'Capex forecast'!$S$7:$S$210,$AH846,'Capex forecast'!$Q$7:$Q$210,"Repex")</f>
        <v>0</v>
      </c>
      <c r="AQ846" s="53">
        <f>SUMIFS('Capex forecast'!L$7:L$210,'Capex forecast'!$T$7:$T$210,$AF846,'Capex forecast'!$S$7:$S$210,$AH846,'Capex forecast'!$Q$7:$Q$210,"Repex")</f>
        <v>0</v>
      </c>
      <c r="AR846" s="53">
        <f>SUMIFS('Capex forecast'!M$7:M$210,'Capex forecast'!$T$7:$T$210,$AF846,'Capex forecast'!$S$7:$S$210,$AH846,'Capex forecast'!$Q$7:$Q$210,"Repex")</f>
        <v>0</v>
      </c>
      <c r="AS846" s="53">
        <f>SUMIFS('Capex forecast'!N$7:N$210,'Capex forecast'!$T$7:$T$210,$AF846,'Capex forecast'!$S$7:$S$210,$AH846,'Capex forecast'!$Q$7:$Q$210,"Repex")</f>
        <v>0</v>
      </c>
    </row>
    <row r="847" spans="2:45" ht="15">
      <c r="B847" s="6" t="s">
        <v>164</v>
      </c>
      <c r="C847" s="6" t="str">
        <f>INDEX('Raw demand forecast'!$M$7:$M$5830,MATCH($B847,'Raw demand forecast'!$B$7:$B$5830,0))</f>
        <v>No</v>
      </c>
      <c r="D847" s="6" t="str">
        <f>IF(COUNTIF($B$93:B847,$B847) = 1, "LV", IF(COUNTIF($B$93:B847,$B847) = 2, "HV", "ST"))</f>
        <v>ST</v>
      </c>
      <c r="E847" s="6" t="str">
        <f>INDEX('Demand forecast and growth rate'!$E$7:$E$273,MATCH($B847,'Demand forecast and growth rate'!$B$7:$B$273,0))</f>
        <v>High growth</v>
      </c>
      <c r="F847" s="32">
        <f>SUMIFS('Capex forecast'!E$7:E$210,'Capex forecast'!$T$7:$T$210,'Allocation of site-spec costs'!$B847,'Capex forecast'!$S$7:$S$210,'Allocation of site-spec costs'!$D847,'Capex forecast'!$Q$7:$Q$210,"Customer Connection")</f>
        <v>0</v>
      </c>
      <c r="G847" s="32">
        <f>SUMIFS('Capex forecast'!F$7:F$210,'Capex forecast'!$T$7:$T$210,'Allocation of site-spec costs'!$B847,'Capex forecast'!$S$7:$S$210,'Allocation of site-spec costs'!$D847,'Capex forecast'!$Q$7:$Q$210,"Customer Connection")</f>
        <v>0</v>
      </c>
      <c r="H847" s="32">
        <f>SUMIFS('Capex forecast'!G$7:G$210,'Capex forecast'!$T$7:$T$210,'Allocation of site-spec costs'!$B847,'Capex forecast'!$S$7:$S$210,'Allocation of site-spec costs'!$D847,'Capex forecast'!$Q$7:$Q$210,"Customer Connection")</f>
        <v>0</v>
      </c>
      <c r="I847" s="32">
        <f>SUMIFS('Capex forecast'!H$7:H$210,'Capex forecast'!$T$7:$T$210,'Allocation of site-spec costs'!$B847,'Capex forecast'!$S$7:$S$210,'Allocation of site-spec costs'!$D847,'Capex forecast'!$Q$7:$Q$210,"Customer Connection")</f>
        <v>0</v>
      </c>
      <c r="J847" s="32">
        <f>SUMIFS('Capex forecast'!I$7:I$210,'Capex forecast'!$T$7:$T$210,'Allocation of site-spec costs'!$B847,'Capex forecast'!$S$7:$S$210,'Allocation of site-spec costs'!$D847,'Capex forecast'!$Q$7:$Q$210,"Customer Connection")</f>
        <v>0</v>
      </c>
      <c r="K847" s="32">
        <f>SUMIFS('Capex forecast'!J$7:J$210,'Capex forecast'!$T$7:$T$210,'Allocation of site-spec costs'!$B847,'Capex forecast'!$S$7:$S$210,'Allocation of site-spec costs'!$D847,'Capex forecast'!$Q$7:$Q$210,"Customer Connection")</f>
        <v>0</v>
      </c>
      <c r="L847" s="32">
        <f>SUMIFS('Capex forecast'!K$7:K$210,'Capex forecast'!$T$7:$T$210,'Allocation of site-spec costs'!$B847,'Capex forecast'!$S$7:$S$210,'Allocation of site-spec costs'!$D847,'Capex forecast'!$Q$7:$Q$210,"Customer Connection")</f>
        <v>0</v>
      </c>
      <c r="M847" s="32">
        <f>SUMIFS('Capex forecast'!L$7:L$210,'Capex forecast'!$T$7:$T$210,'Allocation of site-spec costs'!$B847,'Capex forecast'!$S$7:$S$210,'Allocation of site-spec costs'!$D847,'Capex forecast'!$Q$7:$Q$210,"Customer Connection")</f>
        <v>0</v>
      </c>
      <c r="N847" s="32">
        <f>SUMIFS('Capex forecast'!M$7:M$210,'Capex forecast'!$T$7:$T$210,'Allocation of site-spec costs'!$B847,'Capex forecast'!$S$7:$S$210,'Allocation of site-spec costs'!$D847,'Capex forecast'!$Q$7:$Q$210,"Customer Connection")</f>
        <v>0</v>
      </c>
      <c r="O847" s="32">
        <f>SUMIFS('Capex forecast'!N$7:N$210,'Capex forecast'!$T$7:$T$210,'Allocation of site-spec costs'!$B847,'Capex forecast'!$S$7:$S$210,'Allocation of site-spec costs'!$D847,'Capex forecast'!$Q$7:$Q$210,"Customer Connection")</f>
        <v>0</v>
      </c>
      <c r="Q847" s="6" t="s">
        <v>164</v>
      </c>
      <c r="R847" s="6" t="str">
        <f>INDEX('Raw demand forecast'!$M$7:$M$5830,MATCH($Q847,'Raw demand forecast'!$B$7:$B$5830,0))</f>
        <v>No</v>
      </c>
      <c r="S847" s="6" t="str">
        <f>IF(COUNTIF($Q$93:Q847,$B847) = 1, "LV", IF(COUNTIF($Q$93:Q847,$B847) = 2, "HV", "ST"))</f>
        <v>ST</v>
      </c>
      <c r="T847" s="6" t="str">
        <f>INDEX('Demand forecast and growth rate'!$E$7:$E$273,MATCH($Q847,'Demand forecast and growth rate'!$B$7:$B$273,0))</f>
        <v>High growth</v>
      </c>
      <c r="U847" s="32">
        <f>SUMIFS('Capex forecast'!E$7:E$210,'Capex forecast'!$T$7:$T$210,$Q847,'Capex forecast'!$S$7:$S$210,$S847,'Capex forecast'!$Q$7:$Q$210,"Augex")</f>
        <v>0</v>
      </c>
      <c r="V847" s="32">
        <f>SUMIFS('Capex forecast'!F$7:F$210,'Capex forecast'!$T$7:$T$210,$Q847,'Capex forecast'!$S$7:$S$210,$S847,'Capex forecast'!$Q$7:$Q$210,"Augex")</f>
        <v>0</v>
      </c>
      <c r="W847" s="32">
        <f>SUMIFS('Capex forecast'!G$7:G$210,'Capex forecast'!$T$7:$T$210,$Q847,'Capex forecast'!$S$7:$S$210,$S847,'Capex forecast'!$Q$7:$Q$210,"Augex")</f>
        <v>0</v>
      </c>
      <c r="X847" s="32">
        <f>SUMIFS('Capex forecast'!H$7:H$210,'Capex forecast'!$T$7:$T$210,$Q847,'Capex forecast'!$S$7:$S$210,$S847,'Capex forecast'!$Q$7:$Q$210,"Augex")</f>
        <v>0</v>
      </c>
      <c r="Y847" s="32">
        <f>SUMIFS('Capex forecast'!I$7:I$210,'Capex forecast'!$T$7:$T$210,$Q847,'Capex forecast'!$S$7:$S$210,$S847,'Capex forecast'!$Q$7:$Q$210,"Augex")</f>
        <v>0</v>
      </c>
      <c r="Z847" s="32">
        <f>SUMIFS('Capex forecast'!J$7:J$210,'Capex forecast'!$T$7:$T$210,$Q847,'Capex forecast'!$S$7:$S$210,$S847,'Capex forecast'!$Q$7:$Q$210,"Augex")</f>
        <v>0</v>
      </c>
      <c r="AA847" s="32">
        <f>SUMIFS('Capex forecast'!K$7:K$210,'Capex forecast'!$T$7:$T$210,$Q847,'Capex forecast'!$S$7:$S$210,$S847,'Capex forecast'!$Q$7:$Q$210,"Augex")</f>
        <v>0</v>
      </c>
      <c r="AB847" s="32">
        <f>SUMIFS('Capex forecast'!L$7:L$210,'Capex forecast'!$T$7:$T$210,$Q847,'Capex forecast'!$S$7:$S$210,$S847,'Capex forecast'!$Q$7:$Q$210,"Augex")</f>
        <v>0</v>
      </c>
      <c r="AC847" s="32">
        <f>SUMIFS('Capex forecast'!M$7:M$210,'Capex forecast'!$T$7:$T$210,$Q847,'Capex forecast'!$S$7:$S$210,$S847,'Capex forecast'!$Q$7:$Q$210,"Augex")</f>
        <v>0</v>
      </c>
      <c r="AD847" s="32">
        <f>SUMIFS('Capex forecast'!N$7:N$210,'Capex forecast'!$T$7:$T$210,$Q847,'Capex forecast'!$S$7:$S$210,$S847,'Capex forecast'!$Q$7:$Q$210,"Augex")</f>
        <v>0</v>
      </c>
      <c r="AF847" s="6" t="s">
        <v>164</v>
      </c>
      <c r="AG847" s="6" t="str">
        <f>INDEX('Raw demand forecast'!$M$7:$M$5830,MATCH($Q847,'Raw demand forecast'!$B$7:$B$5830,0))</f>
        <v>No</v>
      </c>
      <c r="AH847" s="6" t="str">
        <f>IF(COUNTIF($AF$93:AF847,$B847) = 1, "LV", IF(COUNTIF($AF$93:AF847,$B847) = 2, "HV", "ST"))</f>
        <v>ST</v>
      </c>
      <c r="AI847" s="6" t="str">
        <f>INDEX('Demand forecast and growth rate'!$E$7:$E$273,MATCH($Q847,'Demand forecast and growth rate'!$B$7:$B$273,0))</f>
        <v>High growth</v>
      </c>
      <c r="AJ847" s="53">
        <f>SUMIFS('Capex forecast'!E$7:E$210,'Capex forecast'!$T$7:$T$210,$AF847,'Capex forecast'!$S$7:$S$210,$AH847,'Capex forecast'!$Q$7:$Q$210,"Repex")</f>
        <v>0</v>
      </c>
      <c r="AK847" s="53">
        <f>SUMIFS('Capex forecast'!F$7:F$210,'Capex forecast'!$T$7:$T$210,$AF847,'Capex forecast'!$S$7:$S$210,$AH847,'Capex forecast'!$Q$7:$Q$210,"Repex")</f>
        <v>0</v>
      </c>
      <c r="AL847" s="53">
        <f>SUMIFS('Capex forecast'!G$7:G$210,'Capex forecast'!$T$7:$T$210,$AF847,'Capex forecast'!$S$7:$S$210,$AH847,'Capex forecast'!$Q$7:$Q$210,"Repex")</f>
        <v>0</v>
      </c>
      <c r="AM847" s="53">
        <f>SUMIFS('Capex forecast'!H$7:H$210,'Capex forecast'!$T$7:$T$210,$AF847,'Capex forecast'!$S$7:$S$210,$AH847,'Capex forecast'!$Q$7:$Q$210,"Repex")</f>
        <v>4000000</v>
      </c>
      <c r="AN847" s="53">
        <f>SUMIFS('Capex forecast'!I$7:I$210,'Capex forecast'!$T$7:$T$210,$AF847,'Capex forecast'!$S$7:$S$210,$AH847,'Capex forecast'!$Q$7:$Q$210,"Repex")</f>
        <v>5000000</v>
      </c>
      <c r="AO847" s="53">
        <f>SUMIFS('Capex forecast'!J$7:J$210,'Capex forecast'!$T$7:$T$210,$AF847,'Capex forecast'!$S$7:$S$210,$AH847,'Capex forecast'!$Q$7:$Q$210,"Repex")</f>
        <v>6000000</v>
      </c>
      <c r="AP847" s="53">
        <f>SUMIFS('Capex forecast'!K$7:K$210,'Capex forecast'!$T$7:$T$210,$AF847,'Capex forecast'!$S$7:$S$210,$AH847,'Capex forecast'!$Q$7:$Q$210,"Repex")</f>
        <v>0</v>
      </c>
      <c r="AQ847" s="53">
        <f>SUMIFS('Capex forecast'!L$7:L$210,'Capex forecast'!$T$7:$T$210,$AF847,'Capex forecast'!$S$7:$S$210,$AH847,'Capex forecast'!$Q$7:$Q$210,"Repex")</f>
        <v>0</v>
      </c>
      <c r="AR847" s="53">
        <f>SUMIFS('Capex forecast'!M$7:M$210,'Capex forecast'!$T$7:$T$210,$AF847,'Capex forecast'!$S$7:$S$210,$AH847,'Capex forecast'!$Q$7:$Q$210,"Repex")</f>
        <v>0</v>
      </c>
      <c r="AS847" s="53">
        <f>SUMIFS('Capex forecast'!N$7:N$210,'Capex forecast'!$T$7:$T$210,$AF847,'Capex forecast'!$S$7:$S$210,$AH847,'Capex forecast'!$Q$7:$Q$210,"Repex")</f>
        <v>0</v>
      </c>
    </row>
    <row r="848" spans="2:45" ht="15">
      <c r="B848" s="6" t="s">
        <v>174</v>
      </c>
      <c r="C848" s="6" t="str">
        <f>INDEX('Raw demand forecast'!$M$7:$M$5830,MATCH($B848,'Raw demand forecast'!$B$7:$B$5830,0))</f>
        <v>No</v>
      </c>
      <c r="D848" s="6" t="str">
        <f>IF(COUNTIF($B$93:B848,$B848) = 1, "LV", IF(COUNTIF($B$93:B848,$B848) = 2, "HV", "ST"))</f>
        <v>ST</v>
      </c>
      <c r="E848" s="6" t="str">
        <f>INDEX('Demand forecast and growth rate'!$E$7:$E$273,MATCH($B848,'Demand forecast and growth rate'!$B$7:$B$273,0))</f>
        <v>Steady/falling</v>
      </c>
      <c r="F848" s="32">
        <f>SUMIFS('Capex forecast'!E$7:E$210,'Capex forecast'!$T$7:$T$210,'Allocation of site-spec costs'!$B848,'Capex forecast'!$S$7:$S$210,'Allocation of site-spec costs'!$D848,'Capex forecast'!$Q$7:$Q$210,"Customer Connection")</f>
        <v>0</v>
      </c>
      <c r="G848" s="32">
        <f>SUMIFS('Capex forecast'!F$7:F$210,'Capex forecast'!$T$7:$T$210,'Allocation of site-spec costs'!$B848,'Capex forecast'!$S$7:$S$210,'Allocation of site-spec costs'!$D848,'Capex forecast'!$Q$7:$Q$210,"Customer Connection")</f>
        <v>0</v>
      </c>
      <c r="H848" s="32">
        <f>SUMIFS('Capex forecast'!G$7:G$210,'Capex forecast'!$T$7:$T$210,'Allocation of site-spec costs'!$B848,'Capex forecast'!$S$7:$S$210,'Allocation of site-spec costs'!$D848,'Capex forecast'!$Q$7:$Q$210,"Customer Connection")</f>
        <v>0</v>
      </c>
      <c r="I848" s="32">
        <f>SUMIFS('Capex forecast'!H$7:H$210,'Capex forecast'!$T$7:$T$210,'Allocation of site-spec costs'!$B848,'Capex forecast'!$S$7:$S$210,'Allocation of site-spec costs'!$D848,'Capex forecast'!$Q$7:$Q$210,"Customer Connection")</f>
        <v>0</v>
      </c>
      <c r="J848" s="32">
        <f>SUMIFS('Capex forecast'!I$7:I$210,'Capex forecast'!$T$7:$T$210,'Allocation of site-spec costs'!$B848,'Capex forecast'!$S$7:$S$210,'Allocation of site-spec costs'!$D848,'Capex forecast'!$Q$7:$Q$210,"Customer Connection")</f>
        <v>0</v>
      </c>
      <c r="K848" s="32">
        <f>SUMIFS('Capex forecast'!J$7:J$210,'Capex forecast'!$T$7:$T$210,'Allocation of site-spec costs'!$B848,'Capex forecast'!$S$7:$S$210,'Allocation of site-spec costs'!$D848,'Capex forecast'!$Q$7:$Q$210,"Customer Connection")</f>
        <v>0</v>
      </c>
      <c r="L848" s="32">
        <f>SUMIFS('Capex forecast'!K$7:K$210,'Capex forecast'!$T$7:$T$210,'Allocation of site-spec costs'!$B848,'Capex forecast'!$S$7:$S$210,'Allocation of site-spec costs'!$D848,'Capex forecast'!$Q$7:$Q$210,"Customer Connection")</f>
        <v>0</v>
      </c>
      <c r="M848" s="32">
        <f>SUMIFS('Capex forecast'!L$7:L$210,'Capex forecast'!$T$7:$T$210,'Allocation of site-spec costs'!$B848,'Capex forecast'!$S$7:$S$210,'Allocation of site-spec costs'!$D848,'Capex forecast'!$Q$7:$Q$210,"Customer Connection")</f>
        <v>0</v>
      </c>
      <c r="N848" s="32">
        <f>SUMIFS('Capex forecast'!M$7:M$210,'Capex forecast'!$T$7:$T$210,'Allocation of site-spec costs'!$B848,'Capex forecast'!$S$7:$S$210,'Allocation of site-spec costs'!$D848,'Capex forecast'!$Q$7:$Q$210,"Customer Connection")</f>
        <v>0</v>
      </c>
      <c r="O848" s="32">
        <f>SUMIFS('Capex forecast'!N$7:N$210,'Capex forecast'!$T$7:$T$210,'Allocation of site-spec costs'!$B848,'Capex forecast'!$S$7:$S$210,'Allocation of site-spec costs'!$D848,'Capex forecast'!$Q$7:$Q$210,"Customer Connection")</f>
        <v>0</v>
      </c>
      <c r="Q848" s="6" t="s">
        <v>174</v>
      </c>
      <c r="R848" s="6" t="str">
        <f>INDEX('Raw demand forecast'!$M$7:$M$5830,MATCH($Q848,'Raw demand forecast'!$B$7:$B$5830,0))</f>
        <v>No</v>
      </c>
      <c r="S848" s="6" t="str">
        <f>IF(COUNTIF($Q$93:Q848,$B848) = 1, "LV", IF(COUNTIF($Q$93:Q848,$B848) = 2, "HV", "ST"))</f>
        <v>ST</v>
      </c>
      <c r="T848" s="6" t="str">
        <f>INDEX('Demand forecast and growth rate'!$E$7:$E$273,MATCH($Q848,'Demand forecast and growth rate'!$B$7:$B$273,0))</f>
        <v>Steady/falling</v>
      </c>
      <c r="U848" s="32">
        <f>SUMIFS('Capex forecast'!E$7:E$210,'Capex forecast'!$T$7:$T$210,$Q848,'Capex forecast'!$S$7:$S$210,$S848,'Capex forecast'!$Q$7:$Q$210,"Augex")</f>
        <v>0</v>
      </c>
      <c r="V848" s="32">
        <f>SUMIFS('Capex forecast'!F$7:F$210,'Capex forecast'!$T$7:$T$210,$Q848,'Capex forecast'!$S$7:$S$210,$S848,'Capex forecast'!$Q$7:$Q$210,"Augex")</f>
        <v>0</v>
      </c>
      <c r="W848" s="32">
        <f>SUMIFS('Capex forecast'!G$7:G$210,'Capex forecast'!$T$7:$T$210,$Q848,'Capex forecast'!$S$7:$S$210,$S848,'Capex forecast'!$Q$7:$Q$210,"Augex")</f>
        <v>0</v>
      </c>
      <c r="X848" s="32">
        <f>SUMIFS('Capex forecast'!H$7:H$210,'Capex forecast'!$T$7:$T$210,$Q848,'Capex forecast'!$S$7:$S$210,$S848,'Capex forecast'!$Q$7:$Q$210,"Augex")</f>
        <v>0</v>
      </c>
      <c r="Y848" s="32">
        <f>SUMIFS('Capex forecast'!I$7:I$210,'Capex forecast'!$T$7:$T$210,$Q848,'Capex forecast'!$S$7:$S$210,$S848,'Capex forecast'!$Q$7:$Q$210,"Augex")</f>
        <v>0</v>
      </c>
      <c r="Z848" s="32">
        <f>SUMIFS('Capex forecast'!J$7:J$210,'Capex forecast'!$T$7:$T$210,$Q848,'Capex forecast'!$S$7:$S$210,$S848,'Capex forecast'!$Q$7:$Q$210,"Augex")</f>
        <v>0</v>
      </c>
      <c r="AA848" s="32">
        <f>SUMIFS('Capex forecast'!K$7:K$210,'Capex forecast'!$T$7:$T$210,$Q848,'Capex forecast'!$S$7:$S$210,$S848,'Capex forecast'!$Q$7:$Q$210,"Augex")</f>
        <v>0</v>
      </c>
      <c r="AB848" s="32">
        <f>SUMIFS('Capex forecast'!L$7:L$210,'Capex forecast'!$T$7:$T$210,$Q848,'Capex forecast'!$S$7:$S$210,$S848,'Capex forecast'!$Q$7:$Q$210,"Augex")</f>
        <v>0</v>
      </c>
      <c r="AC848" s="32">
        <f>SUMIFS('Capex forecast'!M$7:M$210,'Capex forecast'!$T$7:$T$210,$Q848,'Capex forecast'!$S$7:$S$210,$S848,'Capex forecast'!$Q$7:$Q$210,"Augex")</f>
        <v>0</v>
      </c>
      <c r="AD848" s="32">
        <f>SUMIFS('Capex forecast'!N$7:N$210,'Capex forecast'!$T$7:$T$210,$Q848,'Capex forecast'!$S$7:$S$210,$S848,'Capex forecast'!$Q$7:$Q$210,"Augex")</f>
        <v>0</v>
      </c>
      <c r="AF848" s="6" t="s">
        <v>174</v>
      </c>
      <c r="AG848" s="6" t="str">
        <f>INDEX('Raw demand forecast'!$M$7:$M$5830,MATCH($Q848,'Raw demand forecast'!$B$7:$B$5830,0))</f>
        <v>No</v>
      </c>
      <c r="AH848" s="6" t="str">
        <f>IF(COUNTIF($AF$93:AF848,$B848) = 1, "LV", IF(COUNTIF($AF$93:AF848,$B848) = 2, "HV", "ST"))</f>
        <v>ST</v>
      </c>
      <c r="AI848" s="6" t="str">
        <f>INDEX('Demand forecast and growth rate'!$E$7:$E$273,MATCH($Q848,'Demand forecast and growth rate'!$B$7:$B$273,0))</f>
        <v>Steady/falling</v>
      </c>
      <c r="AJ848" s="53">
        <f>SUMIFS('Capex forecast'!E$7:E$210,'Capex forecast'!$T$7:$T$210,$AF848,'Capex forecast'!$S$7:$S$210,$AH848,'Capex forecast'!$Q$7:$Q$210,"Repex")</f>
        <v>0</v>
      </c>
      <c r="AK848" s="53">
        <f>SUMIFS('Capex forecast'!F$7:F$210,'Capex forecast'!$T$7:$T$210,$AF848,'Capex forecast'!$S$7:$S$210,$AH848,'Capex forecast'!$Q$7:$Q$210,"Repex")</f>
        <v>0</v>
      </c>
      <c r="AL848" s="53">
        <f>SUMIFS('Capex forecast'!G$7:G$210,'Capex forecast'!$T$7:$T$210,$AF848,'Capex forecast'!$S$7:$S$210,$AH848,'Capex forecast'!$Q$7:$Q$210,"Repex")</f>
        <v>0</v>
      </c>
      <c r="AM848" s="53">
        <f>SUMIFS('Capex forecast'!H$7:H$210,'Capex forecast'!$T$7:$T$210,$AF848,'Capex forecast'!$S$7:$S$210,$AH848,'Capex forecast'!$Q$7:$Q$210,"Repex")</f>
        <v>0</v>
      </c>
      <c r="AN848" s="53">
        <f>SUMIFS('Capex forecast'!I$7:I$210,'Capex forecast'!$T$7:$T$210,$AF848,'Capex forecast'!$S$7:$S$210,$AH848,'Capex forecast'!$Q$7:$Q$210,"Repex")</f>
        <v>0</v>
      </c>
      <c r="AO848" s="53">
        <f>SUMIFS('Capex forecast'!J$7:J$210,'Capex forecast'!$T$7:$T$210,$AF848,'Capex forecast'!$S$7:$S$210,$AH848,'Capex forecast'!$Q$7:$Q$210,"Repex")</f>
        <v>0</v>
      </c>
      <c r="AP848" s="53">
        <f>SUMIFS('Capex forecast'!K$7:K$210,'Capex forecast'!$T$7:$T$210,$AF848,'Capex forecast'!$S$7:$S$210,$AH848,'Capex forecast'!$Q$7:$Q$210,"Repex")</f>
        <v>0</v>
      </c>
      <c r="AQ848" s="53">
        <f>SUMIFS('Capex forecast'!L$7:L$210,'Capex forecast'!$T$7:$T$210,$AF848,'Capex forecast'!$S$7:$S$210,$AH848,'Capex forecast'!$Q$7:$Q$210,"Repex")</f>
        <v>0</v>
      </c>
      <c r="AR848" s="53">
        <f>SUMIFS('Capex forecast'!M$7:M$210,'Capex forecast'!$T$7:$T$210,$AF848,'Capex forecast'!$S$7:$S$210,$AH848,'Capex forecast'!$Q$7:$Q$210,"Repex")</f>
        <v>0</v>
      </c>
      <c r="AS848" s="53">
        <f>SUMIFS('Capex forecast'!N$7:N$210,'Capex forecast'!$T$7:$T$210,$AF848,'Capex forecast'!$S$7:$S$210,$AH848,'Capex forecast'!$Q$7:$Q$210,"Repex")</f>
        <v>0</v>
      </c>
    </row>
    <row r="849" spans="2:45" ht="15">
      <c r="B849" s="6" t="s">
        <v>637</v>
      </c>
      <c r="C849" s="6" t="str">
        <f>INDEX('Raw demand forecast'!$M$7:$M$5830,MATCH($B849,'Raw demand forecast'!$B$7:$B$5830,0))</f>
        <v>Yes</v>
      </c>
      <c r="D849" s="6" t="str">
        <f>IF(COUNTIF($B$93:B849,$B849) = 1, "LV", IF(COUNTIF($B$93:B849,$B849) = 2, "HV", "ST"))</f>
        <v>ST</v>
      </c>
      <c r="E849" s="6" t="str">
        <f>INDEX('Demand forecast and growth rate'!$E$7:$E$273,MATCH($B849,'Demand forecast and growth rate'!$B$7:$B$273,0))</f>
        <v>Steady/falling</v>
      </c>
      <c r="F849" s="32">
        <f>SUMIFS('Capex forecast'!E$7:E$210,'Capex forecast'!$T$7:$T$210,'Allocation of site-spec costs'!$B849,'Capex forecast'!$S$7:$S$210,'Allocation of site-spec costs'!$D849,'Capex forecast'!$Q$7:$Q$210,"Customer Connection")</f>
        <v>0</v>
      </c>
      <c r="G849" s="32">
        <f>SUMIFS('Capex forecast'!F$7:F$210,'Capex forecast'!$T$7:$T$210,'Allocation of site-spec costs'!$B849,'Capex forecast'!$S$7:$S$210,'Allocation of site-spec costs'!$D849,'Capex forecast'!$Q$7:$Q$210,"Customer Connection")</f>
        <v>0</v>
      </c>
      <c r="H849" s="32">
        <f>SUMIFS('Capex forecast'!G$7:G$210,'Capex forecast'!$T$7:$T$210,'Allocation of site-spec costs'!$B849,'Capex forecast'!$S$7:$S$210,'Allocation of site-spec costs'!$D849,'Capex forecast'!$Q$7:$Q$210,"Customer Connection")</f>
        <v>0</v>
      </c>
      <c r="I849" s="32">
        <f>SUMIFS('Capex forecast'!H$7:H$210,'Capex forecast'!$T$7:$T$210,'Allocation of site-spec costs'!$B849,'Capex forecast'!$S$7:$S$210,'Allocation of site-spec costs'!$D849,'Capex forecast'!$Q$7:$Q$210,"Customer Connection")</f>
        <v>0</v>
      </c>
      <c r="J849" s="32">
        <f>SUMIFS('Capex forecast'!I$7:I$210,'Capex forecast'!$T$7:$T$210,'Allocation of site-spec costs'!$B849,'Capex forecast'!$S$7:$S$210,'Allocation of site-spec costs'!$D849,'Capex forecast'!$Q$7:$Q$210,"Customer Connection")</f>
        <v>0</v>
      </c>
      <c r="K849" s="32">
        <f>SUMIFS('Capex forecast'!J$7:J$210,'Capex forecast'!$T$7:$T$210,'Allocation of site-spec costs'!$B849,'Capex forecast'!$S$7:$S$210,'Allocation of site-spec costs'!$D849,'Capex forecast'!$Q$7:$Q$210,"Customer Connection")</f>
        <v>0</v>
      </c>
      <c r="L849" s="32">
        <f>SUMIFS('Capex forecast'!K$7:K$210,'Capex forecast'!$T$7:$T$210,'Allocation of site-spec costs'!$B849,'Capex forecast'!$S$7:$S$210,'Allocation of site-spec costs'!$D849,'Capex forecast'!$Q$7:$Q$210,"Customer Connection")</f>
        <v>0</v>
      </c>
      <c r="M849" s="32">
        <f>SUMIFS('Capex forecast'!L$7:L$210,'Capex forecast'!$T$7:$T$210,'Allocation of site-spec costs'!$B849,'Capex forecast'!$S$7:$S$210,'Allocation of site-spec costs'!$D849,'Capex forecast'!$Q$7:$Q$210,"Customer Connection")</f>
        <v>0</v>
      </c>
      <c r="N849" s="32">
        <f>SUMIFS('Capex forecast'!M$7:M$210,'Capex forecast'!$T$7:$T$210,'Allocation of site-spec costs'!$B849,'Capex forecast'!$S$7:$S$210,'Allocation of site-spec costs'!$D849,'Capex forecast'!$Q$7:$Q$210,"Customer Connection")</f>
        <v>0</v>
      </c>
      <c r="O849" s="32">
        <f>SUMIFS('Capex forecast'!N$7:N$210,'Capex forecast'!$T$7:$T$210,'Allocation of site-spec costs'!$B849,'Capex forecast'!$S$7:$S$210,'Allocation of site-spec costs'!$D849,'Capex forecast'!$Q$7:$Q$210,"Customer Connection")</f>
        <v>0</v>
      </c>
      <c r="Q849" s="6" t="s">
        <v>637</v>
      </c>
      <c r="R849" s="6" t="str">
        <f>INDEX('Raw demand forecast'!$M$7:$M$5830,MATCH($Q849,'Raw demand forecast'!$B$7:$B$5830,0))</f>
        <v>Yes</v>
      </c>
      <c r="S849" s="6" t="str">
        <f>IF(COUNTIF($Q$93:Q849,$B849) = 1, "LV", IF(COUNTIF($Q$93:Q849,$B849) = 2, "HV", "ST"))</f>
        <v>ST</v>
      </c>
      <c r="T849" s="6" t="str">
        <f>INDEX('Demand forecast and growth rate'!$E$7:$E$273,MATCH($Q849,'Demand forecast and growth rate'!$B$7:$B$273,0))</f>
        <v>Steady/falling</v>
      </c>
      <c r="U849" s="32">
        <f>SUMIFS('Capex forecast'!E$7:E$210,'Capex forecast'!$T$7:$T$210,$Q849,'Capex forecast'!$S$7:$S$210,$S849,'Capex forecast'!$Q$7:$Q$210,"Augex")</f>
        <v>0</v>
      </c>
      <c r="V849" s="32">
        <f>SUMIFS('Capex forecast'!F$7:F$210,'Capex forecast'!$T$7:$T$210,$Q849,'Capex forecast'!$S$7:$S$210,$S849,'Capex forecast'!$Q$7:$Q$210,"Augex")</f>
        <v>0</v>
      </c>
      <c r="W849" s="32">
        <f>SUMIFS('Capex forecast'!G$7:G$210,'Capex forecast'!$T$7:$T$210,$Q849,'Capex forecast'!$S$7:$S$210,$S849,'Capex forecast'!$Q$7:$Q$210,"Augex")</f>
        <v>0</v>
      </c>
      <c r="X849" s="32">
        <f>SUMIFS('Capex forecast'!H$7:H$210,'Capex forecast'!$T$7:$T$210,$Q849,'Capex forecast'!$S$7:$S$210,$S849,'Capex forecast'!$Q$7:$Q$210,"Augex")</f>
        <v>0</v>
      </c>
      <c r="Y849" s="32">
        <f>SUMIFS('Capex forecast'!I$7:I$210,'Capex forecast'!$T$7:$T$210,$Q849,'Capex forecast'!$S$7:$S$210,$S849,'Capex forecast'!$Q$7:$Q$210,"Augex")</f>
        <v>0</v>
      </c>
      <c r="Z849" s="32">
        <f>SUMIFS('Capex forecast'!J$7:J$210,'Capex forecast'!$T$7:$T$210,$Q849,'Capex forecast'!$S$7:$S$210,$S849,'Capex forecast'!$Q$7:$Q$210,"Augex")</f>
        <v>0</v>
      </c>
      <c r="AA849" s="32">
        <f>SUMIFS('Capex forecast'!K$7:K$210,'Capex forecast'!$T$7:$T$210,$Q849,'Capex forecast'!$S$7:$S$210,$S849,'Capex forecast'!$Q$7:$Q$210,"Augex")</f>
        <v>0</v>
      </c>
      <c r="AB849" s="32">
        <f>SUMIFS('Capex forecast'!L$7:L$210,'Capex forecast'!$T$7:$T$210,$Q849,'Capex forecast'!$S$7:$S$210,$S849,'Capex forecast'!$Q$7:$Q$210,"Augex")</f>
        <v>0</v>
      </c>
      <c r="AC849" s="32">
        <f>SUMIFS('Capex forecast'!M$7:M$210,'Capex forecast'!$T$7:$T$210,$Q849,'Capex forecast'!$S$7:$S$210,$S849,'Capex forecast'!$Q$7:$Q$210,"Augex")</f>
        <v>0</v>
      </c>
      <c r="AD849" s="32">
        <f>SUMIFS('Capex forecast'!N$7:N$210,'Capex forecast'!$T$7:$T$210,$Q849,'Capex forecast'!$S$7:$S$210,$S849,'Capex forecast'!$Q$7:$Q$210,"Augex")</f>
        <v>0</v>
      </c>
      <c r="AF849" s="6" t="s">
        <v>637</v>
      </c>
      <c r="AG849" s="6" t="str">
        <f>INDEX('Raw demand forecast'!$M$7:$M$5830,MATCH($Q849,'Raw demand forecast'!$B$7:$B$5830,0))</f>
        <v>Yes</v>
      </c>
      <c r="AH849" s="6" t="str">
        <f>IF(COUNTIF($AF$93:AF849,$B849) = 1, "LV", IF(COUNTIF($AF$93:AF849,$B849) = 2, "HV", "ST"))</f>
        <v>ST</v>
      </c>
      <c r="AI849" s="6" t="str">
        <f>INDEX('Demand forecast and growth rate'!$E$7:$E$273,MATCH($Q849,'Demand forecast and growth rate'!$B$7:$B$273,0))</f>
        <v>Steady/falling</v>
      </c>
      <c r="AJ849" s="53">
        <f>SUMIFS('Capex forecast'!E$7:E$210,'Capex forecast'!$T$7:$T$210,$AF849,'Capex forecast'!$S$7:$S$210,$AH849,'Capex forecast'!$Q$7:$Q$210,"Repex")</f>
        <v>0</v>
      </c>
      <c r="AK849" s="53">
        <f>SUMIFS('Capex forecast'!F$7:F$210,'Capex forecast'!$T$7:$T$210,$AF849,'Capex forecast'!$S$7:$S$210,$AH849,'Capex forecast'!$Q$7:$Q$210,"Repex")</f>
        <v>0</v>
      </c>
      <c r="AL849" s="53">
        <f>SUMIFS('Capex forecast'!G$7:G$210,'Capex forecast'!$T$7:$T$210,$AF849,'Capex forecast'!$S$7:$S$210,$AH849,'Capex forecast'!$Q$7:$Q$210,"Repex")</f>
        <v>0</v>
      </c>
      <c r="AM849" s="53">
        <f>SUMIFS('Capex forecast'!H$7:H$210,'Capex forecast'!$T$7:$T$210,$AF849,'Capex forecast'!$S$7:$S$210,$AH849,'Capex forecast'!$Q$7:$Q$210,"Repex")</f>
        <v>0</v>
      </c>
      <c r="AN849" s="53">
        <f>SUMIFS('Capex forecast'!I$7:I$210,'Capex forecast'!$T$7:$T$210,$AF849,'Capex forecast'!$S$7:$S$210,$AH849,'Capex forecast'!$Q$7:$Q$210,"Repex")</f>
        <v>0</v>
      </c>
      <c r="AO849" s="53">
        <f>SUMIFS('Capex forecast'!J$7:J$210,'Capex forecast'!$T$7:$T$210,$AF849,'Capex forecast'!$S$7:$S$210,$AH849,'Capex forecast'!$Q$7:$Q$210,"Repex")</f>
        <v>0</v>
      </c>
      <c r="AP849" s="53">
        <f>SUMIFS('Capex forecast'!K$7:K$210,'Capex forecast'!$T$7:$T$210,$AF849,'Capex forecast'!$S$7:$S$210,$AH849,'Capex forecast'!$Q$7:$Q$210,"Repex")</f>
        <v>0</v>
      </c>
      <c r="AQ849" s="53">
        <f>SUMIFS('Capex forecast'!L$7:L$210,'Capex forecast'!$T$7:$T$210,$AF849,'Capex forecast'!$S$7:$S$210,$AH849,'Capex forecast'!$Q$7:$Q$210,"Repex")</f>
        <v>0</v>
      </c>
      <c r="AR849" s="53">
        <f>SUMIFS('Capex forecast'!M$7:M$210,'Capex forecast'!$T$7:$T$210,$AF849,'Capex forecast'!$S$7:$S$210,$AH849,'Capex forecast'!$Q$7:$Q$210,"Repex")</f>
        <v>0</v>
      </c>
      <c r="AS849" s="53">
        <f>SUMIFS('Capex forecast'!N$7:N$210,'Capex forecast'!$T$7:$T$210,$AF849,'Capex forecast'!$S$7:$S$210,$AH849,'Capex forecast'!$Q$7:$Q$210,"Repex")</f>
        <v>0</v>
      </c>
    </row>
    <row r="850" spans="2:45" ht="15">
      <c r="B850" s="6" t="s">
        <v>638</v>
      </c>
      <c r="C850" s="6" t="str">
        <f>INDEX('Raw demand forecast'!$M$7:$M$5830,MATCH($B850,'Raw demand forecast'!$B$7:$B$5830,0))</f>
        <v>Yes</v>
      </c>
      <c r="D850" s="6" t="str">
        <f>IF(COUNTIF($B$93:B850,$B850) = 1, "LV", IF(COUNTIF($B$93:B850,$B850) = 2, "HV", "ST"))</f>
        <v>ST</v>
      </c>
      <c r="E850" s="6" t="str">
        <f>INDEX('Demand forecast and growth rate'!$E$7:$E$273,MATCH($B850,'Demand forecast and growth rate'!$B$7:$B$273,0))</f>
        <v>Steady/falling</v>
      </c>
      <c r="F850" s="32">
        <f>SUMIFS('Capex forecast'!E$7:E$210,'Capex forecast'!$T$7:$T$210,'Allocation of site-spec costs'!$B850,'Capex forecast'!$S$7:$S$210,'Allocation of site-spec costs'!$D850,'Capex forecast'!$Q$7:$Q$210,"Customer Connection")</f>
        <v>0</v>
      </c>
      <c r="G850" s="32">
        <f>SUMIFS('Capex forecast'!F$7:F$210,'Capex forecast'!$T$7:$T$210,'Allocation of site-spec costs'!$B850,'Capex forecast'!$S$7:$S$210,'Allocation of site-spec costs'!$D850,'Capex forecast'!$Q$7:$Q$210,"Customer Connection")</f>
        <v>0</v>
      </c>
      <c r="H850" s="32">
        <f>SUMIFS('Capex forecast'!G$7:G$210,'Capex forecast'!$T$7:$T$210,'Allocation of site-spec costs'!$B850,'Capex forecast'!$S$7:$S$210,'Allocation of site-spec costs'!$D850,'Capex forecast'!$Q$7:$Q$210,"Customer Connection")</f>
        <v>0</v>
      </c>
      <c r="I850" s="32">
        <f>SUMIFS('Capex forecast'!H$7:H$210,'Capex forecast'!$T$7:$T$210,'Allocation of site-spec costs'!$B850,'Capex forecast'!$S$7:$S$210,'Allocation of site-spec costs'!$D850,'Capex forecast'!$Q$7:$Q$210,"Customer Connection")</f>
        <v>0</v>
      </c>
      <c r="J850" s="32">
        <f>SUMIFS('Capex forecast'!I$7:I$210,'Capex forecast'!$T$7:$T$210,'Allocation of site-spec costs'!$B850,'Capex forecast'!$S$7:$S$210,'Allocation of site-spec costs'!$D850,'Capex forecast'!$Q$7:$Q$210,"Customer Connection")</f>
        <v>0</v>
      </c>
      <c r="K850" s="32">
        <f>SUMIFS('Capex forecast'!J$7:J$210,'Capex forecast'!$T$7:$T$210,'Allocation of site-spec costs'!$B850,'Capex forecast'!$S$7:$S$210,'Allocation of site-spec costs'!$D850,'Capex forecast'!$Q$7:$Q$210,"Customer Connection")</f>
        <v>0</v>
      </c>
      <c r="L850" s="32">
        <f>SUMIFS('Capex forecast'!K$7:K$210,'Capex forecast'!$T$7:$T$210,'Allocation of site-spec costs'!$B850,'Capex forecast'!$S$7:$S$210,'Allocation of site-spec costs'!$D850,'Capex forecast'!$Q$7:$Q$210,"Customer Connection")</f>
        <v>0</v>
      </c>
      <c r="M850" s="32">
        <f>SUMIFS('Capex forecast'!L$7:L$210,'Capex forecast'!$T$7:$T$210,'Allocation of site-spec costs'!$B850,'Capex forecast'!$S$7:$S$210,'Allocation of site-spec costs'!$D850,'Capex forecast'!$Q$7:$Q$210,"Customer Connection")</f>
        <v>0</v>
      </c>
      <c r="N850" s="32">
        <f>SUMIFS('Capex forecast'!M$7:M$210,'Capex forecast'!$T$7:$T$210,'Allocation of site-spec costs'!$B850,'Capex forecast'!$S$7:$S$210,'Allocation of site-spec costs'!$D850,'Capex forecast'!$Q$7:$Q$210,"Customer Connection")</f>
        <v>0</v>
      </c>
      <c r="O850" s="32">
        <f>SUMIFS('Capex forecast'!N$7:N$210,'Capex forecast'!$T$7:$T$210,'Allocation of site-spec costs'!$B850,'Capex forecast'!$S$7:$S$210,'Allocation of site-spec costs'!$D850,'Capex forecast'!$Q$7:$Q$210,"Customer Connection")</f>
        <v>0</v>
      </c>
      <c r="Q850" s="6" t="s">
        <v>638</v>
      </c>
      <c r="R850" s="6" t="str">
        <f>INDEX('Raw demand forecast'!$M$7:$M$5830,MATCH($Q850,'Raw demand forecast'!$B$7:$B$5830,0))</f>
        <v>Yes</v>
      </c>
      <c r="S850" s="6" t="str">
        <f>IF(COUNTIF($Q$93:Q850,$B850) = 1, "LV", IF(COUNTIF($Q$93:Q850,$B850) = 2, "HV", "ST"))</f>
        <v>ST</v>
      </c>
      <c r="T850" s="6" t="str">
        <f>INDEX('Demand forecast and growth rate'!$E$7:$E$273,MATCH($Q850,'Demand forecast and growth rate'!$B$7:$B$273,0))</f>
        <v>Steady/falling</v>
      </c>
      <c r="U850" s="32">
        <f>SUMIFS('Capex forecast'!E$7:E$210,'Capex forecast'!$T$7:$T$210,$Q850,'Capex forecast'!$S$7:$S$210,$S850,'Capex forecast'!$Q$7:$Q$210,"Augex")</f>
        <v>0</v>
      </c>
      <c r="V850" s="32">
        <f>SUMIFS('Capex forecast'!F$7:F$210,'Capex forecast'!$T$7:$T$210,$Q850,'Capex forecast'!$S$7:$S$210,$S850,'Capex forecast'!$Q$7:$Q$210,"Augex")</f>
        <v>0</v>
      </c>
      <c r="W850" s="32">
        <f>SUMIFS('Capex forecast'!G$7:G$210,'Capex forecast'!$T$7:$T$210,$Q850,'Capex forecast'!$S$7:$S$210,$S850,'Capex forecast'!$Q$7:$Q$210,"Augex")</f>
        <v>0</v>
      </c>
      <c r="X850" s="32">
        <f>SUMIFS('Capex forecast'!H$7:H$210,'Capex forecast'!$T$7:$T$210,$Q850,'Capex forecast'!$S$7:$S$210,$S850,'Capex forecast'!$Q$7:$Q$210,"Augex")</f>
        <v>0</v>
      </c>
      <c r="Y850" s="32">
        <f>SUMIFS('Capex forecast'!I$7:I$210,'Capex forecast'!$T$7:$T$210,$Q850,'Capex forecast'!$S$7:$S$210,$S850,'Capex forecast'!$Q$7:$Q$210,"Augex")</f>
        <v>0</v>
      </c>
      <c r="Z850" s="32">
        <f>SUMIFS('Capex forecast'!J$7:J$210,'Capex forecast'!$T$7:$T$210,$Q850,'Capex forecast'!$S$7:$S$210,$S850,'Capex forecast'!$Q$7:$Q$210,"Augex")</f>
        <v>0</v>
      </c>
      <c r="AA850" s="32">
        <f>SUMIFS('Capex forecast'!K$7:K$210,'Capex forecast'!$T$7:$T$210,$Q850,'Capex forecast'!$S$7:$S$210,$S850,'Capex forecast'!$Q$7:$Q$210,"Augex")</f>
        <v>0</v>
      </c>
      <c r="AB850" s="32">
        <f>SUMIFS('Capex forecast'!L$7:L$210,'Capex forecast'!$T$7:$T$210,$Q850,'Capex forecast'!$S$7:$S$210,$S850,'Capex forecast'!$Q$7:$Q$210,"Augex")</f>
        <v>0</v>
      </c>
      <c r="AC850" s="32">
        <f>SUMIFS('Capex forecast'!M$7:M$210,'Capex forecast'!$T$7:$T$210,$Q850,'Capex forecast'!$S$7:$S$210,$S850,'Capex forecast'!$Q$7:$Q$210,"Augex")</f>
        <v>0</v>
      </c>
      <c r="AD850" s="32">
        <f>SUMIFS('Capex forecast'!N$7:N$210,'Capex forecast'!$T$7:$T$210,$Q850,'Capex forecast'!$S$7:$S$210,$S850,'Capex forecast'!$Q$7:$Q$210,"Augex")</f>
        <v>0</v>
      </c>
      <c r="AF850" s="6" t="s">
        <v>638</v>
      </c>
      <c r="AG850" s="6" t="str">
        <f>INDEX('Raw demand forecast'!$M$7:$M$5830,MATCH($Q850,'Raw demand forecast'!$B$7:$B$5830,0))</f>
        <v>Yes</v>
      </c>
      <c r="AH850" s="6" t="str">
        <f>IF(COUNTIF($AF$93:AF850,$B850) = 1, "LV", IF(COUNTIF($AF$93:AF850,$B850) = 2, "HV", "ST"))</f>
        <v>ST</v>
      </c>
      <c r="AI850" s="6" t="str">
        <f>INDEX('Demand forecast and growth rate'!$E$7:$E$273,MATCH($Q850,'Demand forecast and growth rate'!$B$7:$B$273,0))</f>
        <v>Steady/falling</v>
      </c>
      <c r="AJ850" s="53">
        <f>SUMIFS('Capex forecast'!E$7:E$210,'Capex forecast'!$T$7:$T$210,$AF850,'Capex forecast'!$S$7:$S$210,$AH850,'Capex forecast'!$Q$7:$Q$210,"Repex")</f>
        <v>0</v>
      </c>
      <c r="AK850" s="53">
        <f>SUMIFS('Capex forecast'!F$7:F$210,'Capex forecast'!$T$7:$T$210,$AF850,'Capex forecast'!$S$7:$S$210,$AH850,'Capex forecast'!$Q$7:$Q$210,"Repex")</f>
        <v>0</v>
      </c>
      <c r="AL850" s="53">
        <f>SUMIFS('Capex forecast'!G$7:G$210,'Capex forecast'!$T$7:$T$210,$AF850,'Capex forecast'!$S$7:$S$210,$AH850,'Capex forecast'!$Q$7:$Q$210,"Repex")</f>
        <v>0</v>
      </c>
      <c r="AM850" s="53">
        <f>SUMIFS('Capex forecast'!H$7:H$210,'Capex forecast'!$T$7:$T$210,$AF850,'Capex forecast'!$S$7:$S$210,$AH850,'Capex forecast'!$Q$7:$Q$210,"Repex")</f>
        <v>0</v>
      </c>
      <c r="AN850" s="53">
        <f>SUMIFS('Capex forecast'!I$7:I$210,'Capex forecast'!$T$7:$T$210,$AF850,'Capex forecast'!$S$7:$S$210,$AH850,'Capex forecast'!$Q$7:$Q$210,"Repex")</f>
        <v>0</v>
      </c>
      <c r="AO850" s="53">
        <f>SUMIFS('Capex forecast'!J$7:J$210,'Capex forecast'!$T$7:$T$210,$AF850,'Capex forecast'!$S$7:$S$210,$AH850,'Capex forecast'!$Q$7:$Q$210,"Repex")</f>
        <v>0</v>
      </c>
      <c r="AP850" s="53">
        <f>SUMIFS('Capex forecast'!K$7:K$210,'Capex forecast'!$T$7:$T$210,$AF850,'Capex forecast'!$S$7:$S$210,$AH850,'Capex forecast'!$Q$7:$Q$210,"Repex")</f>
        <v>0</v>
      </c>
      <c r="AQ850" s="53">
        <f>SUMIFS('Capex forecast'!L$7:L$210,'Capex forecast'!$T$7:$T$210,$AF850,'Capex forecast'!$S$7:$S$210,$AH850,'Capex forecast'!$Q$7:$Q$210,"Repex")</f>
        <v>0</v>
      </c>
      <c r="AR850" s="53">
        <f>SUMIFS('Capex forecast'!M$7:M$210,'Capex forecast'!$T$7:$T$210,$AF850,'Capex forecast'!$S$7:$S$210,$AH850,'Capex forecast'!$Q$7:$Q$210,"Repex")</f>
        <v>0</v>
      </c>
      <c r="AS850" s="53">
        <f>SUMIFS('Capex forecast'!N$7:N$210,'Capex forecast'!$T$7:$T$210,$AF850,'Capex forecast'!$S$7:$S$210,$AH850,'Capex forecast'!$Q$7:$Q$210,"Repex")</f>
        <v>0</v>
      </c>
    </row>
    <row r="851" spans="2:45" ht="15">
      <c r="B851" s="6" t="s">
        <v>84</v>
      </c>
      <c r="C851" s="6" t="str">
        <f>INDEX('Raw demand forecast'!$M$7:$M$5830,MATCH($B851,'Raw demand forecast'!$B$7:$B$5830,0))</f>
        <v>No</v>
      </c>
      <c r="D851" s="6" t="str">
        <f>IF(COUNTIF($B$93:B851,$B851) = 1, "LV", IF(COUNTIF($B$93:B851,$B851) = 2, "HV", "ST"))</f>
        <v>ST</v>
      </c>
      <c r="E851" s="6" t="str">
        <f>INDEX('Demand forecast and growth rate'!$E$7:$E$273,MATCH($B851,'Demand forecast and growth rate'!$B$7:$B$273,0))</f>
        <v>Steady/falling</v>
      </c>
      <c r="F851" s="32">
        <f>SUMIFS('Capex forecast'!E$7:E$210,'Capex forecast'!$T$7:$T$210,'Allocation of site-spec costs'!$B851,'Capex forecast'!$S$7:$S$210,'Allocation of site-spec costs'!$D851,'Capex forecast'!$Q$7:$Q$210,"Customer Connection")</f>
        <v>0</v>
      </c>
      <c r="G851" s="32">
        <f>SUMIFS('Capex forecast'!F$7:F$210,'Capex forecast'!$T$7:$T$210,'Allocation of site-spec costs'!$B851,'Capex forecast'!$S$7:$S$210,'Allocation of site-spec costs'!$D851,'Capex forecast'!$Q$7:$Q$210,"Customer Connection")</f>
        <v>0</v>
      </c>
      <c r="H851" s="32">
        <f>SUMIFS('Capex forecast'!G$7:G$210,'Capex forecast'!$T$7:$T$210,'Allocation of site-spec costs'!$B851,'Capex forecast'!$S$7:$S$210,'Allocation of site-spec costs'!$D851,'Capex forecast'!$Q$7:$Q$210,"Customer Connection")</f>
        <v>0</v>
      </c>
      <c r="I851" s="32">
        <f>SUMIFS('Capex forecast'!H$7:H$210,'Capex forecast'!$T$7:$T$210,'Allocation of site-spec costs'!$B851,'Capex forecast'!$S$7:$S$210,'Allocation of site-spec costs'!$D851,'Capex forecast'!$Q$7:$Q$210,"Customer Connection")</f>
        <v>0</v>
      </c>
      <c r="J851" s="32">
        <f>SUMIFS('Capex forecast'!I$7:I$210,'Capex forecast'!$T$7:$T$210,'Allocation of site-spec costs'!$B851,'Capex forecast'!$S$7:$S$210,'Allocation of site-spec costs'!$D851,'Capex forecast'!$Q$7:$Q$210,"Customer Connection")</f>
        <v>0</v>
      </c>
      <c r="K851" s="32">
        <f>SUMIFS('Capex forecast'!J$7:J$210,'Capex forecast'!$T$7:$T$210,'Allocation of site-spec costs'!$B851,'Capex forecast'!$S$7:$S$210,'Allocation of site-spec costs'!$D851,'Capex forecast'!$Q$7:$Q$210,"Customer Connection")</f>
        <v>0</v>
      </c>
      <c r="L851" s="32">
        <f>SUMIFS('Capex forecast'!K$7:K$210,'Capex forecast'!$T$7:$T$210,'Allocation of site-spec costs'!$B851,'Capex forecast'!$S$7:$S$210,'Allocation of site-spec costs'!$D851,'Capex forecast'!$Q$7:$Q$210,"Customer Connection")</f>
        <v>0</v>
      </c>
      <c r="M851" s="32">
        <f>SUMIFS('Capex forecast'!L$7:L$210,'Capex forecast'!$T$7:$T$210,'Allocation of site-spec costs'!$B851,'Capex forecast'!$S$7:$S$210,'Allocation of site-spec costs'!$D851,'Capex forecast'!$Q$7:$Q$210,"Customer Connection")</f>
        <v>0</v>
      </c>
      <c r="N851" s="32">
        <f>SUMIFS('Capex forecast'!M$7:M$210,'Capex forecast'!$T$7:$T$210,'Allocation of site-spec costs'!$B851,'Capex forecast'!$S$7:$S$210,'Allocation of site-spec costs'!$D851,'Capex forecast'!$Q$7:$Q$210,"Customer Connection")</f>
        <v>0</v>
      </c>
      <c r="O851" s="32">
        <f>SUMIFS('Capex forecast'!N$7:N$210,'Capex forecast'!$T$7:$T$210,'Allocation of site-spec costs'!$B851,'Capex forecast'!$S$7:$S$210,'Allocation of site-spec costs'!$D851,'Capex forecast'!$Q$7:$Q$210,"Customer Connection")</f>
        <v>0</v>
      </c>
      <c r="Q851" s="6" t="s">
        <v>84</v>
      </c>
      <c r="R851" s="6" t="str">
        <f>INDEX('Raw demand forecast'!$M$7:$M$5830,MATCH($Q851,'Raw demand forecast'!$B$7:$B$5830,0))</f>
        <v>No</v>
      </c>
      <c r="S851" s="6" t="str">
        <f>IF(COUNTIF($Q$93:Q851,$B851) = 1, "LV", IF(COUNTIF($Q$93:Q851,$B851) = 2, "HV", "ST"))</f>
        <v>ST</v>
      </c>
      <c r="T851" s="6" t="str">
        <f>INDEX('Demand forecast and growth rate'!$E$7:$E$273,MATCH($Q851,'Demand forecast and growth rate'!$B$7:$B$273,0))</f>
        <v>Steady/falling</v>
      </c>
      <c r="U851" s="32">
        <f>SUMIFS('Capex forecast'!E$7:E$210,'Capex forecast'!$T$7:$T$210,$Q851,'Capex forecast'!$S$7:$S$210,$S851,'Capex forecast'!$Q$7:$Q$210,"Augex")</f>
        <v>0</v>
      </c>
      <c r="V851" s="32">
        <f>SUMIFS('Capex forecast'!F$7:F$210,'Capex forecast'!$T$7:$T$210,$Q851,'Capex forecast'!$S$7:$S$210,$S851,'Capex forecast'!$Q$7:$Q$210,"Augex")</f>
        <v>0</v>
      </c>
      <c r="W851" s="32">
        <f>SUMIFS('Capex forecast'!G$7:G$210,'Capex forecast'!$T$7:$T$210,$Q851,'Capex forecast'!$S$7:$S$210,$S851,'Capex forecast'!$Q$7:$Q$210,"Augex")</f>
        <v>0</v>
      </c>
      <c r="X851" s="32">
        <f>SUMIFS('Capex forecast'!H$7:H$210,'Capex forecast'!$T$7:$T$210,$Q851,'Capex forecast'!$S$7:$S$210,$S851,'Capex forecast'!$Q$7:$Q$210,"Augex")</f>
        <v>0</v>
      </c>
      <c r="Y851" s="32">
        <f>SUMIFS('Capex forecast'!I$7:I$210,'Capex forecast'!$T$7:$T$210,$Q851,'Capex forecast'!$S$7:$S$210,$S851,'Capex forecast'!$Q$7:$Q$210,"Augex")</f>
        <v>0</v>
      </c>
      <c r="Z851" s="32">
        <f>SUMIFS('Capex forecast'!J$7:J$210,'Capex forecast'!$T$7:$T$210,$Q851,'Capex forecast'!$S$7:$S$210,$S851,'Capex forecast'!$Q$7:$Q$210,"Augex")</f>
        <v>0</v>
      </c>
      <c r="AA851" s="32">
        <f>SUMIFS('Capex forecast'!K$7:K$210,'Capex forecast'!$T$7:$T$210,$Q851,'Capex forecast'!$S$7:$S$210,$S851,'Capex forecast'!$Q$7:$Q$210,"Augex")</f>
        <v>0</v>
      </c>
      <c r="AB851" s="32">
        <f>SUMIFS('Capex forecast'!L$7:L$210,'Capex forecast'!$T$7:$T$210,$Q851,'Capex forecast'!$S$7:$S$210,$S851,'Capex forecast'!$Q$7:$Q$210,"Augex")</f>
        <v>0</v>
      </c>
      <c r="AC851" s="32">
        <f>SUMIFS('Capex forecast'!M$7:M$210,'Capex forecast'!$T$7:$T$210,$Q851,'Capex forecast'!$S$7:$S$210,$S851,'Capex forecast'!$Q$7:$Q$210,"Augex")</f>
        <v>0</v>
      </c>
      <c r="AD851" s="32">
        <f>SUMIFS('Capex forecast'!N$7:N$210,'Capex forecast'!$T$7:$T$210,$Q851,'Capex forecast'!$S$7:$S$210,$S851,'Capex forecast'!$Q$7:$Q$210,"Augex")</f>
        <v>0</v>
      </c>
      <c r="AF851" s="6" t="s">
        <v>84</v>
      </c>
      <c r="AG851" s="6" t="str">
        <f>INDEX('Raw demand forecast'!$M$7:$M$5830,MATCH($Q851,'Raw demand forecast'!$B$7:$B$5830,0))</f>
        <v>No</v>
      </c>
      <c r="AH851" s="6" t="str">
        <f>IF(COUNTIF($AF$93:AF851,$B851) = 1, "LV", IF(COUNTIF($AF$93:AF851,$B851) = 2, "HV", "ST"))</f>
        <v>ST</v>
      </c>
      <c r="AI851" s="6" t="str">
        <f>INDEX('Demand forecast and growth rate'!$E$7:$E$273,MATCH($Q851,'Demand forecast and growth rate'!$B$7:$B$273,0))</f>
        <v>Steady/falling</v>
      </c>
      <c r="AJ851" s="53">
        <f>SUMIFS('Capex forecast'!E$7:E$210,'Capex forecast'!$T$7:$T$210,$AF851,'Capex forecast'!$S$7:$S$210,$AH851,'Capex forecast'!$Q$7:$Q$210,"Repex")</f>
        <v>0</v>
      </c>
      <c r="AK851" s="53">
        <f>SUMIFS('Capex forecast'!F$7:F$210,'Capex forecast'!$T$7:$T$210,$AF851,'Capex forecast'!$S$7:$S$210,$AH851,'Capex forecast'!$Q$7:$Q$210,"Repex")</f>
        <v>0</v>
      </c>
      <c r="AL851" s="53">
        <f>SUMIFS('Capex forecast'!G$7:G$210,'Capex forecast'!$T$7:$T$210,$AF851,'Capex forecast'!$S$7:$S$210,$AH851,'Capex forecast'!$Q$7:$Q$210,"Repex")</f>
        <v>0</v>
      </c>
      <c r="AM851" s="53">
        <f>SUMIFS('Capex forecast'!H$7:H$210,'Capex forecast'!$T$7:$T$210,$AF851,'Capex forecast'!$S$7:$S$210,$AH851,'Capex forecast'!$Q$7:$Q$210,"Repex")</f>
        <v>0</v>
      </c>
      <c r="AN851" s="53">
        <f>SUMIFS('Capex forecast'!I$7:I$210,'Capex forecast'!$T$7:$T$210,$AF851,'Capex forecast'!$S$7:$S$210,$AH851,'Capex forecast'!$Q$7:$Q$210,"Repex")</f>
        <v>0</v>
      </c>
      <c r="AO851" s="53">
        <f>SUMIFS('Capex forecast'!J$7:J$210,'Capex forecast'!$T$7:$T$210,$AF851,'Capex forecast'!$S$7:$S$210,$AH851,'Capex forecast'!$Q$7:$Q$210,"Repex")</f>
        <v>0</v>
      </c>
      <c r="AP851" s="53">
        <f>SUMIFS('Capex forecast'!K$7:K$210,'Capex forecast'!$T$7:$T$210,$AF851,'Capex forecast'!$S$7:$S$210,$AH851,'Capex forecast'!$Q$7:$Q$210,"Repex")</f>
        <v>0</v>
      </c>
      <c r="AQ851" s="53">
        <f>SUMIFS('Capex forecast'!L$7:L$210,'Capex forecast'!$T$7:$T$210,$AF851,'Capex forecast'!$S$7:$S$210,$AH851,'Capex forecast'!$Q$7:$Q$210,"Repex")</f>
        <v>0</v>
      </c>
      <c r="AR851" s="53">
        <f>SUMIFS('Capex forecast'!M$7:M$210,'Capex forecast'!$T$7:$T$210,$AF851,'Capex forecast'!$S$7:$S$210,$AH851,'Capex forecast'!$Q$7:$Q$210,"Repex")</f>
        <v>0</v>
      </c>
      <c r="AS851" s="53">
        <f>SUMIFS('Capex forecast'!N$7:N$210,'Capex forecast'!$T$7:$T$210,$AF851,'Capex forecast'!$S$7:$S$210,$AH851,'Capex forecast'!$Q$7:$Q$210,"Repex")</f>
        <v>0</v>
      </c>
    </row>
    <row r="852" spans="2:45" ht="15">
      <c r="B852" s="6" t="s">
        <v>88</v>
      </c>
      <c r="C852" s="6" t="str">
        <f>INDEX('Raw demand forecast'!$M$7:$M$5830,MATCH($B852,'Raw demand forecast'!$B$7:$B$5830,0))</f>
        <v>No</v>
      </c>
      <c r="D852" s="6" t="str">
        <f>IF(COUNTIF($B$93:B852,$B852) = 1, "LV", IF(COUNTIF($B$93:B852,$B852) = 2, "HV", "ST"))</f>
        <v>ST</v>
      </c>
      <c r="E852" s="6" t="str">
        <f>INDEX('Demand forecast and growth rate'!$E$7:$E$273,MATCH($B852,'Demand forecast and growth rate'!$B$7:$B$273,0))</f>
        <v>Steady/falling</v>
      </c>
      <c r="F852" s="32">
        <f>SUMIFS('Capex forecast'!E$7:E$210,'Capex forecast'!$T$7:$T$210,'Allocation of site-spec costs'!$B852,'Capex forecast'!$S$7:$S$210,'Allocation of site-spec costs'!$D852,'Capex forecast'!$Q$7:$Q$210,"Customer Connection")</f>
        <v>0</v>
      </c>
      <c r="G852" s="32">
        <f>SUMIFS('Capex forecast'!F$7:F$210,'Capex forecast'!$T$7:$T$210,'Allocation of site-spec costs'!$B852,'Capex forecast'!$S$7:$S$210,'Allocation of site-spec costs'!$D852,'Capex forecast'!$Q$7:$Q$210,"Customer Connection")</f>
        <v>0</v>
      </c>
      <c r="H852" s="32">
        <f>SUMIFS('Capex forecast'!G$7:G$210,'Capex forecast'!$T$7:$T$210,'Allocation of site-spec costs'!$B852,'Capex forecast'!$S$7:$S$210,'Allocation of site-spec costs'!$D852,'Capex forecast'!$Q$7:$Q$210,"Customer Connection")</f>
        <v>0</v>
      </c>
      <c r="I852" s="32">
        <f>SUMIFS('Capex forecast'!H$7:H$210,'Capex forecast'!$T$7:$T$210,'Allocation of site-spec costs'!$B852,'Capex forecast'!$S$7:$S$210,'Allocation of site-spec costs'!$D852,'Capex forecast'!$Q$7:$Q$210,"Customer Connection")</f>
        <v>0</v>
      </c>
      <c r="J852" s="32">
        <f>SUMIFS('Capex forecast'!I$7:I$210,'Capex forecast'!$T$7:$T$210,'Allocation of site-spec costs'!$B852,'Capex forecast'!$S$7:$S$210,'Allocation of site-spec costs'!$D852,'Capex forecast'!$Q$7:$Q$210,"Customer Connection")</f>
        <v>0</v>
      </c>
      <c r="K852" s="32">
        <f>SUMIFS('Capex forecast'!J$7:J$210,'Capex forecast'!$T$7:$T$210,'Allocation of site-spec costs'!$B852,'Capex forecast'!$S$7:$S$210,'Allocation of site-spec costs'!$D852,'Capex forecast'!$Q$7:$Q$210,"Customer Connection")</f>
        <v>0</v>
      </c>
      <c r="L852" s="32">
        <f>SUMIFS('Capex forecast'!K$7:K$210,'Capex forecast'!$T$7:$T$210,'Allocation of site-spec costs'!$B852,'Capex forecast'!$S$7:$S$210,'Allocation of site-spec costs'!$D852,'Capex forecast'!$Q$7:$Q$210,"Customer Connection")</f>
        <v>0</v>
      </c>
      <c r="M852" s="32">
        <f>SUMIFS('Capex forecast'!L$7:L$210,'Capex forecast'!$T$7:$T$210,'Allocation of site-spec costs'!$B852,'Capex forecast'!$S$7:$S$210,'Allocation of site-spec costs'!$D852,'Capex forecast'!$Q$7:$Q$210,"Customer Connection")</f>
        <v>0</v>
      </c>
      <c r="N852" s="32">
        <f>SUMIFS('Capex forecast'!M$7:M$210,'Capex forecast'!$T$7:$T$210,'Allocation of site-spec costs'!$B852,'Capex forecast'!$S$7:$S$210,'Allocation of site-spec costs'!$D852,'Capex forecast'!$Q$7:$Q$210,"Customer Connection")</f>
        <v>0</v>
      </c>
      <c r="O852" s="32">
        <f>SUMIFS('Capex forecast'!N$7:N$210,'Capex forecast'!$T$7:$T$210,'Allocation of site-spec costs'!$B852,'Capex forecast'!$S$7:$S$210,'Allocation of site-spec costs'!$D852,'Capex forecast'!$Q$7:$Q$210,"Customer Connection")</f>
        <v>0</v>
      </c>
      <c r="Q852" s="6" t="s">
        <v>88</v>
      </c>
      <c r="R852" s="6" t="str">
        <f>INDEX('Raw demand forecast'!$M$7:$M$5830,MATCH($Q852,'Raw demand forecast'!$B$7:$B$5830,0))</f>
        <v>No</v>
      </c>
      <c r="S852" s="6" t="str">
        <f>IF(COUNTIF($Q$93:Q852,$B852) = 1, "LV", IF(COUNTIF($Q$93:Q852,$B852) = 2, "HV", "ST"))</f>
        <v>ST</v>
      </c>
      <c r="T852" s="6" t="str">
        <f>INDEX('Demand forecast and growth rate'!$E$7:$E$273,MATCH($Q852,'Demand forecast and growth rate'!$B$7:$B$273,0))</f>
        <v>Steady/falling</v>
      </c>
      <c r="U852" s="32">
        <f>SUMIFS('Capex forecast'!E$7:E$210,'Capex forecast'!$T$7:$T$210,$Q852,'Capex forecast'!$S$7:$S$210,$S852,'Capex forecast'!$Q$7:$Q$210,"Augex")</f>
        <v>0</v>
      </c>
      <c r="V852" s="32">
        <f>SUMIFS('Capex forecast'!F$7:F$210,'Capex forecast'!$T$7:$T$210,$Q852,'Capex forecast'!$S$7:$S$210,$S852,'Capex forecast'!$Q$7:$Q$210,"Augex")</f>
        <v>0</v>
      </c>
      <c r="W852" s="32">
        <f>SUMIFS('Capex forecast'!G$7:G$210,'Capex forecast'!$T$7:$T$210,$Q852,'Capex forecast'!$S$7:$S$210,$S852,'Capex forecast'!$Q$7:$Q$210,"Augex")</f>
        <v>0</v>
      </c>
      <c r="X852" s="32">
        <f>SUMIFS('Capex forecast'!H$7:H$210,'Capex forecast'!$T$7:$T$210,$Q852,'Capex forecast'!$S$7:$S$210,$S852,'Capex forecast'!$Q$7:$Q$210,"Augex")</f>
        <v>0</v>
      </c>
      <c r="Y852" s="32">
        <f>SUMIFS('Capex forecast'!I$7:I$210,'Capex forecast'!$T$7:$T$210,$Q852,'Capex forecast'!$S$7:$S$210,$S852,'Capex forecast'!$Q$7:$Q$210,"Augex")</f>
        <v>0</v>
      </c>
      <c r="Z852" s="32">
        <f>SUMIFS('Capex forecast'!J$7:J$210,'Capex forecast'!$T$7:$T$210,$Q852,'Capex forecast'!$S$7:$S$210,$S852,'Capex forecast'!$Q$7:$Q$210,"Augex")</f>
        <v>0</v>
      </c>
      <c r="AA852" s="32">
        <f>SUMIFS('Capex forecast'!K$7:K$210,'Capex forecast'!$T$7:$T$210,$Q852,'Capex forecast'!$S$7:$S$210,$S852,'Capex forecast'!$Q$7:$Q$210,"Augex")</f>
        <v>0</v>
      </c>
      <c r="AB852" s="32">
        <f>SUMIFS('Capex forecast'!L$7:L$210,'Capex forecast'!$T$7:$T$210,$Q852,'Capex forecast'!$S$7:$S$210,$S852,'Capex forecast'!$Q$7:$Q$210,"Augex")</f>
        <v>0</v>
      </c>
      <c r="AC852" s="32">
        <f>SUMIFS('Capex forecast'!M$7:M$210,'Capex forecast'!$T$7:$T$210,$Q852,'Capex forecast'!$S$7:$S$210,$S852,'Capex forecast'!$Q$7:$Q$210,"Augex")</f>
        <v>0</v>
      </c>
      <c r="AD852" s="32">
        <f>SUMIFS('Capex forecast'!N$7:N$210,'Capex forecast'!$T$7:$T$210,$Q852,'Capex forecast'!$S$7:$S$210,$S852,'Capex forecast'!$Q$7:$Q$210,"Augex")</f>
        <v>0</v>
      </c>
      <c r="AF852" s="6" t="s">
        <v>88</v>
      </c>
      <c r="AG852" s="6" t="str">
        <f>INDEX('Raw demand forecast'!$M$7:$M$5830,MATCH($Q852,'Raw demand forecast'!$B$7:$B$5830,0))</f>
        <v>No</v>
      </c>
      <c r="AH852" s="6" t="str">
        <f>IF(COUNTIF($AF$93:AF852,$B852) = 1, "LV", IF(COUNTIF($AF$93:AF852,$B852) = 2, "HV", "ST"))</f>
        <v>ST</v>
      </c>
      <c r="AI852" s="6" t="str">
        <f>INDEX('Demand forecast and growth rate'!$E$7:$E$273,MATCH($Q852,'Demand forecast and growth rate'!$B$7:$B$273,0))</f>
        <v>Steady/falling</v>
      </c>
      <c r="AJ852" s="53">
        <f>SUMIFS('Capex forecast'!E$7:E$210,'Capex forecast'!$T$7:$T$210,$AF852,'Capex forecast'!$S$7:$S$210,$AH852,'Capex forecast'!$Q$7:$Q$210,"Repex")</f>
        <v>0</v>
      </c>
      <c r="AK852" s="53">
        <f>SUMIFS('Capex forecast'!F$7:F$210,'Capex forecast'!$T$7:$T$210,$AF852,'Capex forecast'!$S$7:$S$210,$AH852,'Capex forecast'!$Q$7:$Q$210,"Repex")</f>
        <v>0</v>
      </c>
      <c r="AL852" s="53">
        <f>SUMIFS('Capex forecast'!G$7:G$210,'Capex forecast'!$T$7:$T$210,$AF852,'Capex forecast'!$S$7:$S$210,$AH852,'Capex forecast'!$Q$7:$Q$210,"Repex")</f>
        <v>0</v>
      </c>
      <c r="AM852" s="53">
        <f>SUMIFS('Capex forecast'!H$7:H$210,'Capex forecast'!$T$7:$T$210,$AF852,'Capex forecast'!$S$7:$S$210,$AH852,'Capex forecast'!$Q$7:$Q$210,"Repex")</f>
        <v>0</v>
      </c>
      <c r="AN852" s="53">
        <f>SUMIFS('Capex forecast'!I$7:I$210,'Capex forecast'!$T$7:$T$210,$AF852,'Capex forecast'!$S$7:$S$210,$AH852,'Capex forecast'!$Q$7:$Q$210,"Repex")</f>
        <v>0</v>
      </c>
      <c r="AO852" s="53">
        <f>SUMIFS('Capex forecast'!J$7:J$210,'Capex forecast'!$T$7:$T$210,$AF852,'Capex forecast'!$S$7:$S$210,$AH852,'Capex forecast'!$Q$7:$Q$210,"Repex")</f>
        <v>0</v>
      </c>
      <c r="AP852" s="53">
        <f>SUMIFS('Capex forecast'!K$7:K$210,'Capex forecast'!$T$7:$T$210,$AF852,'Capex forecast'!$S$7:$S$210,$AH852,'Capex forecast'!$Q$7:$Q$210,"Repex")</f>
        <v>0</v>
      </c>
      <c r="AQ852" s="53">
        <f>SUMIFS('Capex forecast'!L$7:L$210,'Capex forecast'!$T$7:$T$210,$AF852,'Capex forecast'!$S$7:$S$210,$AH852,'Capex forecast'!$Q$7:$Q$210,"Repex")</f>
        <v>0</v>
      </c>
      <c r="AR852" s="53">
        <f>SUMIFS('Capex forecast'!M$7:M$210,'Capex forecast'!$T$7:$T$210,$AF852,'Capex forecast'!$S$7:$S$210,$AH852,'Capex forecast'!$Q$7:$Q$210,"Repex")</f>
        <v>0</v>
      </c>
      <c r="AS852" s="53">
        <f>SUMIFS('Capex forecast'!N$7:N$210,'Capex forecast'!$T$7:$T$210,$AF852,'Capex forecast'!$S$7:$S$210,$AH852,'Capex forecast'!$Q$7:$Q$210,"Repex")</f>
        <v>0</v>
      </c>
    </row>
    <row r="853" spans="2:45" ht="15">
      <c r="B853" s="6" t="s">
        <v>550</v>
      </c>
      <c r="C853" s="6" t="str">
        <f>INDEX('Raw demand forecast'!$M$7:$M$5830,MATCH($B853,'Raw demand forecast'!$B$7:$B$5830,0))</f>
        <v>Yes</v>
      </c>
      <c r="D853" s="6" t="str">
        <f>IF(COUNTIF($B$93:B853,$B853) = 1, "LV", IF(COUNTIF($B$93:B853,$B853) = 2, "HV", "ST"))</f>
        <v>ST</v>
      </c>
      <c r="E853" s="6" t="str">
        <f>INDEX('Demand forecast and growth rate'!$E$7:$E$273,MATCH($B853,'Demand forecast and growth rate'!$B$7:$B$273,0))</f>
        <v>High growth</v>
      </c>
      <c r="F853" s="32">
        <f>SUMIFS('Capex forecast'!E$7:E$210,'Capex forecast'!$T$7:$T$210,'Allocation of site-spec costs'!$B853,'Capex forecast'!$S$7:$S$210,'Allocation of site-spec costs'!$D853,'Capex forecast'!$Q$7:$Q$210,"Customer Connection")</f>
        <v>0</v>
      </c>
      <c r="G853" s="32">
        <f>SUMIFS('Capex forecast'!F$7:F$210,'Capex forecast'!$T$7:$T$210,'Allocation of site-spec costs'!$B853,'Capex forecast'!$S$7:$S$210,'Allocation of site-spec costs'!$D853,'Capex forecast'!$Q$7:$Q$210,"Customer Connection")</f>
        <v>0</v>
      </c>
      <c r="H853" s="32">
        <f>SUMIFS('Capex forecast'!G$7:G$210,'Capex forecast'!$T$7:$T$210,'Allocation of site-spec costs'!$B853,'Capex forecast'!$S$7:$S$210,'Allocation of site-spec costs'!$D853,'Capex forecast'!$Q$7:$Q$210,"Customer Connection")</f>
        <v>0</v>
      </c>
      <c r="I853" s="32">
        <f>SUMIFS('Capex forecast'!H$7:H$210,'Capex forecast'!$T$7:$T$210,'Allocation of site-spec costs'!$B853,'Capex forecast'!$S$7:$S$210,'Allocation of site-spec costs'!$D853,'Capex forecast'!$Q$7:$Q$210,"Customer Connection")</f>
        <v>0</v>
      </c>
      <c r="J853" s="32">
        <f>SUMIFS('Capex forecast'!I$7:I$210,'Capex forecast'!$T$7:$T$210,'Allocation of site-spec costs'!$B853,'Capex forecast'!$S$7:$S$210,'Allocation of site-spec costs'!$D853,'Capex forecast'!$Q$7:$Q$210,"Customer Connection")</f>
        <v>0</v>
      </c>
      <c r="K853" s="32">
        <f>SUMIFS('Capex forecast'!J$7:J$210,'Capex forecast'!$T$7:$T$210,'Allocation of site-spec costs'!$B853,'Capex forecast'!$S$7:$S$210,'Allocation of site-spec costs'!$D853,'Capex forecast'!$Q$7:$Q$210,"Customer Connection")</f>
        <v>0</v>
      </c>
      <c r="L853" s="32">
        <f>SUMIFS('Capex forecast'!K$7:K$210,'Capex forecast'!$T$7:$T$210,'Allocation of site-spec costs'!$B853,'Capex forecast'!$S$7:$S$210,'Allocation of site-spec costs'!$D853,'Capex forecast'!$Q$7:$Q$210,"Customer Connection")</f>
        <v>0</v>
      </c>
      <c r="M853" s="32">
        <f>SUMIFS('Capex forecast'!L$7:L$210,'Capex forecast'!$T$7:$T$210,'Allocation of site-spec costs'!$B853,'Capex forecast'!$S$7:$S$210,'Allocation of site-spec costs'!$D853,'Capex forecast'!$Q$7:$Q$210,"Customer Connection")</f>
        <v>0</v>
      </c>
      <c r="N853" s="32">
        <f>SUMIFS('Capex forecast'!M$7:M$210,'Capex forecast'!$T$7:$T$210,'Allocation of site-spec costs'!$B853,'Capex forecast'!$S$7:$S$210,'Allocation of site-spec costs'!$D853,'Capex forecast'!$Q$7:$Q$210,"Customer Connection")</f>
        <v>0</v>
      </c>
      <c r="O853" s="32">
        <f>SUMIFS('Capex forecast'!N$7:N$210,'Capex forecast'!$T$7:$T$210,'Allocation of site-spec costs'!$B853,'Capex forecast'!$S$7:$S$210,'Allocation of site-spec costs'!$D853,'Capex forecast'!$Q$7:$Q$210,"Customer Connection")</f>
        <v>0</v>
      </c>
      <c r="Q853" s="6" t="s">
        <v>550</v>
      </c>
      <c r="R853" s="6" t="str">
        <f>INDEX('Raw demand forecast'!$M$7:$M$5830,MATCH($Q853,'Raw demand forecast'!$B$7:$B$5830,0))</f>
        <v>Yes</v>
      </c>
      <c r="S853" s="6" t="str">
        <f>IF(COUNTIF($Q$93:Q853,$B853) = 1, "LV", IF(COUNTIF($Q$93:Q853,$B853) = 2, "HV", "ST"))</f>
        <v>ST</v>
      </c>
      <c r="T853" s="6" t="str">
        <f>INDEX('Demand forecast and growth rate'!$E$7:$E$273,MATCH($Q853,'Demand forecast and growth rate'!$B$7:$B$273,0))</f>
        <v>High growth</v>
      </c>
      <c r="U853" s="32">
        <f>SUMIFS('Capex forecast'!E$7:E$210,'Capex forecast'!$T$7:$T$210,$Q853,'Capex forecast'!$S$7:$S$210,$S853,'Capex forecast'!$Q$7:$Q$210,"Augex")</f>
        <v>0</v>
      </c>
      <c r="V853" s="32">
        <f>SUMIFS('Capex forecast'!F$7:F$210,'Capex forecast'!$T$7:$T$210,$Q853,'Capex forecast'!$S$7:$S$210,$S853,'Capex forecast'!$Q$7:$Q$210,"Augex")</f>
        <v>0</v>
      </c>
      <c r="W853" s="32">
        <f>SUMIFS('Capex forecast'!G$7:G$210,'Capex forecast'!$T$7:$T$210,$Q853,'Capex forecast'!$S$7:$S$210,$S853,'Capex forecast'!$Q$7:$Q$210,"Augex")</f>
        <v>0</v>
      </c>
      <c r="X853" s="32">
        <f>SUMIFS('Capex forecast'!H$7:H$210,'Capex forecast'!$T$7:$T$210,$Q853,'Capex forecast'!$S$7:$S$210,$S853,'Capex forecast'!$Q$7:$Q$210,"Augex")</f>
        <v>0</v>
      </c>
      <c r="Y853" s="32">
        <f>SUMIFS('Capex forecast'!I$7:I$210,'Capex forecast'!$T$7:$T$210,$Q853,'Capex forecast'!$S$7:$S$210,$S853,'Capex forecast'!$Q$7:$Q$210,"Augex")</f>
        <v>0</v>
      </c>
      <c r="Z853" s="32">
        <f>SUMIFS('Capex forecast'!J$7:J$210,'Capex forecast'!$T$7:$T$210,$Q853,'Capex forecast'!$S$7:$S$210,$S853,'Capex forecast'!$Q$7:$Q$210,"Augex")</f>
        <v>0</v>
      </c>
      <c r="AA853" s="32">
        <f>SUMIFS('Capex forecast'!K$7:K$210,'Capex forecast'!$T$7:$T$210,$Q853,'Capex forecast'!$S$7:$S$210,$S853,'Capex forecast'!$Q$7:$Q$210,"Augex")</f>
        <v>0</v>
      </c>
      <c r="AB853" s="32">
        <f>SUMIFS('Capex forecast'!L$7:L$210,'Capex forecast'!$T$7:$T$210,$Q853,'Capex forecast'!$S$7:$S$210,$S853,'Capex forecast'!$Q$7:$Q$210,"Augex")</f>
        <v>0</v>
      </c>
      <c r="AC853" s="32">
        <f>SUMIFS('Capex forecast'!M$7:M$210,'Capex forecast'!$T$7:$T$210,$Q853,'Capex forecast'!$S$7:$S$210,$S853,'Capex forecast'!$Q$7:$Q$210,"Augex")</f>
        <v>0</v>
      </c>
      <c r="AD853" s="32">
        <f>SUMIFS('Capex forecast'!N$7:N$210,'Capex forecast'!$T$7:$T$210,$Q853,'Capex forecast'!$S$7:$S$210,$S853,'Capex forecast'!$Q$7:$Q$210,"Augex")</f>
        <v>0</v>
      </c>
      <c r="AF853" s="6" t="s">
        <v>550</v>
      </c>
      <c r="AG853" s="6" t="str">
        <f>INDEX('Raw demand forecast'!$M$7:$M$5830,MATCH($Q853,'Raw demand forecast'!$B$7:$B$5830,0))</f>
        <v>Yes</v>
      </c>
      <c r="AH853" s="6" t="str">
        <f>IF(COUNTIF($AF$93:AF853,$B853) = 1, "LV", IF(COUNTIF($AF$93:AF853,$B853) = 2, "HV", "ST"))</f>
        <v>ST</v>
      </c>
      <c r="AI853" s="6" t="str">
        <f>INDEX('Demand forecast and growth rate'!$E$7:$E$273,MATCH($Q853,'Demand forecast and growth rate'!$B$7:$B$273,0))</f>
        <v>High growth</v>
      </c>
      <c r="AJ853" s="53">
        <f>SUMIFS('Capex forecast'!E$7:E$210,'Capex forecast'!$T$7:$T$210,$AF853,'Capex forecast'!$S$7:$S$210,$AH853,'Capex forecast'!$Q$7:$Q$210,"Repex")</f>
        <v>0</v>
      </c>
      <c r="AK853" s="53">
        <f>SUMIFS('Capex forecast'!F$7:F$210,'Capex forecast'!$T$7:$T$210,$AF853,'Capex forecast'!$S$7:$S$210,$AH853,'Capex forecast'!$Q$7:$Q$210,"Repex")</f>
        <v>0</v>
      </c>
      <c r="AL853" s="53">
        <f>SUMIFS('Capex forecast'!G$7:G$210,'Capex forecast'!$T$7:$T$210,$AF853,'Capex forecast'!$S$7:$S$210,$AH853,'Capex forecast'!$Q$7:$Q$210,"Repex")</f>
        <v>0</v>
      </c>
      <c r="AM853" s="53">
        <f>SUMIFS('Capex forecast'!H$7:H$210,'Capex forecast'!$T$7:$T$210,$AF853,'Capex forecast'!$S$7:$S$210,$AH853,'Capex forecast'!$Q$7:$Q$210,"Repex")</f>
        <v>0</v>
      </c>
      <c r="AN853" s="53">
        <f>SUMIFS('Capex forecast'!I$7:I$210,'Capex forecast'!$T$7:$T$210,$AF853,'Capex forecast'!$S$7:$S$210,$AH853,'Capex forecast'!$Q$7:$Q$210,"Repex")</f>
        <v>0</v>
      </c>
      <c r="AO853" s="53">
        <f>SUMIFS('Capex forecast'!J$7:J$210,'Capex forecast'!$T$7:$T$210,$AF853,'Capex forecast'!$S$7:$S$210,$AH853,'Capex forecast'!$Q$7:$Q$210,"Repex")</f>
        <v>0</v>
      </c>
      <c r="AP853" s="53">
        <f>SUMIFS('Capex forecast'!K$7:K$210,'Capex forecast'!$T$7:$T$210,$AF853,'Capex forecast'!$S$7:$S$210,$AH853,'Capex forecast'!$Q$7:$Q$210,"Repex")</f>
        <v>0</v>
      </c>
      <c r="AQ853" s="53">
        <f>SUMIFS('Capex forecast'!L$7:L$210,'Capex forecast'!$T$7:$T$210,$AF853,'Capex forecast'!$S$7:$S$210,$AH853,'Capex forecast'!$Q$7:$Q$210,"Repex")</f>
        <v>0</v>
      </c>
      <c r="AR853" s="53">
        <f>SUMIFS('Capex forecast'!M$7:M$210,'Capex forecast'!$T$7:$T$210,$AF853,'Capex forecast'!$S$7:$S$210,$AH853,'Capex forecast'!$Q$7:$Q$210,"Repex")</f>
        <v>0</v>
      </c>
      <c r="AS853" s="53">
        <f>SUMIFS('Capex forecast'!N$7:N$210,'Capex forecast'!$T$7:$T$210,$AF853,'Capex forecast'!$S$7:$S$210,$AH853,'Capex forecast'!$Q$7:$Q$210,"Repex")</f>
        <v>0</v>
      </c>
    </row>
    <row r="854" spans="2:45" ht="15">
      <c r="B854" s="6" t="s">
        <v>15</v>
      </c>
      <c r="C854" s="6" t="str">
        <f>INDEX('Raw demand forecast'!$M$7:$M$5830,MATCH($B854,'Raw demand forecast'!$B$7:$B$5830,0))</f>
        <v>No</v>
      </c>
      <c r="D854" s="6" t="str">
        <f>IF(COUNTIF($B$93:B854,$B854) = 1, "LV", IF(COUNTIF($B$93:B854,$B854) = 2, "HV", "ST"))</f>
        <v>ST</v>
      </c>
      <c r="E854" s="6" t="str">
        <f>INDEX('Demand forecast and growth rate'!$E$7:$E$273,MATCH($B854,'Demand forecast and growth rate'!$B$7:$B$273,0))</f>
        <v>Small growth</v>
      </c>
      <c r="F854" s="32">
        <f>SUMIFS('Capex forecast'!E$7:E$210,'Capex forecast'!$T$7:$T$210,'Allocation of site-spec costs'!$B854,'Capex forecast'!$S$7:$S$210,'Allocation of site-spec costs'!$D854,'Capex forecast'!$Q$7:$Q$210,"Customer Connection")</f>
        <v>0</v>
      </c>
      <c r="G854" s="32">
        <f>SUMIFS('Capex forecast'!F$7:F$210,'Capex forecast'!$T$7:$T$210,'Allocation of site-spec costs'!$B854,'Capex forecast'!$S$7:$S$210,'Allocation of site-spec costs'!$D854,'Capex forecast'!$Q$7:$Q$210,"Customer Connection")</f>
        <v>0</v>
      </c>
      <c r="H854" s="32">
        <f>SUMIFS('Capex forecast'!G$7:G$210,'Capex forecast'!$T$7:$T$210,'Allocation of site-spec costs'!$B854,'Capex forecast'!$S$7:$S$210,'Allocation of site-spec costs'!$D854,'Capex forecast'!$Q$7:$Q$210,"Customer Connection")</f>
        <v>0</v>
      </c>
      <c r="I854" s="32">
        <f>SUMIFS('Capex forecast'!H$7:H$210,'Capex forecast'!$T$7:$T$210,'Allocation of site-spec costs'!$B854,'Capex forecast'!$S$7:$S$210,'Allocation of site-spec costs'!$D854,'Capex forecast'!$Q$7:$Q$210,"Customer Connection")</f>
        <v>0</v>
      </c>
      <c r="J854" s="32">
        <f>SUMIFS('Capex forecast'!I$7:I$210,'Capex forecast'!$T$7:$T$210,'Allocation of site-spec costs'!$B854,'Capex forecast'!$S$7:$S$210,'Allocation of site-spec costs'!$D854,'Capex forecast'!$Q$7:$Q$210,"Customer Connection")</f>
        <v>0</v>
      </c>
      <c r="K854" s="32">
        <f>SUMIFS('Capex forecast'!J$7:J$210,'Capex forecast'!$T$7:$T$210,'Allocation of site-spec costs'!$B854,'Capex forecast'!$S$7:$S$210,'Allocation of site-spec costs'!$D854,'Capex forecast'!$Q$7:$Q$210,"Customer Connection")</f>
        <v>0</v>
      </c>
      <c r="L854" s="32">
        <f>SUMIFS('Capex forecast'!K$7:K$210,'Capex forecast'!$T$7:$T$210,'Allocation of site-spec costs'!$B854,'Capex forecast'!$S$7:$S$210,'Allocation of site-spec costs'!$D854,'Capex forecast'!$Q$7:$Q$210,"Customer Connection")</f>
        <v>0</v>
      </c>
      <c r="M854" s="32">
        <f>SUMIFS('Capex forecast'!L$7:L$210,'Capex forecast'!$T$7:$T$210,'Allocation of site-spec costs'!$B854,'Capex forecast'!$S$7:$S$210,'Allocation of site-spec costs'!$D854,'Capex forecast'!$Q$7:$Q$210,"Customer Connection")</f>
        <v>0</v>
      </c>
      <c r="N854" s="32">
        <f>SUMIFS('Capex forecast'!M$7:M$210,'Capex forecast'!$T$7:$T$210,'Allocation of site-spec costs'!$B854,'Capex forecast'!$S$7:$S$210,'Allocation of site-spec costs'!$D854,'Capex forecast'!$Q$7:$Q$210,"Customer Connection")</f>
        <v>0</v>
      </c>
      <c r="O854" s="32">
        <f>SUMIFS('Capex forecast'!N$7:N$210,'Capex forecast'!$T$7:$T$210,'Allocation of site-spec costs'!$B854,'Capex forecast'!$S$7:$S$210,'Allocation of site-spec costs'!$D854,'Capex forecast'!$Q$7:$Q$210,"Customer Connection")</f>
        <v>0</v>
      </c>
      <c r="Q854" s="6" t="s">
        <v>15</v>
      </c>
      <c r="R854" s="6" t="str">
        <f>INDEX('Raw demand forecast'!$M$7:$M$5830,MATCH($Q854,'Raw demand forecast'!$B$7:$B$5830,0))</f>
        <v>No</v>
      </c>
      <c r="S854" s="6" t="str">
        <f>IF(COUNTIF($Q$93:Q854,$B854) = 1, "LV", IF(COUNTIF($Q$93:Q854,$B854) = 2, "HV", "ST"))</f>
        <v>ST</v>
      </c>
      <c r="T854" s="6" t="str">
        <f>INDEX('Demand forecast and growth rate'!$E$7:$E$273,MATCH($Q854,'Demand forecast and growth rate'!$B$7:$B$273,0))</f>
        <v>Small growth</v>
      </c>
      <c r="U854" s="32">
        <f>SUMIFS('Capex forecast'!E$7:E$210,'Capex forecast'!$T$7:$T$210,$Q854,'Capex forecast'!$S$7:$S$210,$S854,'Capex forecast'!$Q$7:$Q$210,"Augex")</f>
        <v>0</v>
      </c>
      <c r="V854" s="32">
        <f>SUMIFS('Capex forecast'!F$7:F$210,'Capex forecast'!$T$7:$T$210,$Q854,'Capex forecast'!$S$7:$S$210,$S854,'Capex forecast'!$Q$7:$Q$210,"Augex")</f>
        <v>0</v>
      </c>
      <c r="W854" s="32">
        <f>SUMIFS('Capex forecast'!G$7:G$210,'Capex forecast'!$T$7:$T$210,$Q854,'Capex forecast'!$S$7:$S$210,$S854,'Capex forecast'!$Q$7:$Q$210,"Augex")</f>
        <v>0</v>
      </c>
      <c r="X854" s="32">
        <f>SUMIFS('Capex forecast'!H$7:H$210,'Capex forecast'!$T$7:$T$210,$Q854,'Capex forecast'!$S$7:$S$210,$S854,'Capex forecast'!$Q$7:$Q$210,"Augex")</f>
        <v>0</v>
      </c>
      <c r="Y854" s="32">
        <f>SUMIFS('Capex forecast'!I$7:I$210,'Capex forecast'!$T$7:$T$210,$Q854,'Capex forecast'!$S$7:$S$210,$S854,'Capex forecast'!$Q$7:$Q$210,"Augex")</f>
        <v>0</v>
      </c>
      <c r="Z854" s="32">
        <f>SUMIFS('Capex forecast'!J$7:J$210,'Capex forecast'!$T$7:$T$210,$Q854,'Capex forecast'!$S$7:$S$210,$S854,'Capex forecast'!$Q$7:$Q$210,"Augex")</f>
        <v>0</v>
      </c>
      <c r="AA854" s="32">
        <f>SUMIFS('Capex forecast'!K$7:K$210,'Capex forecast'!$T$7:$T$210,$Q854,'Capex forecast'!$S$7:$S$210,$S854,'Capex forecast'!$Q$7:$Q$210,"Augex")</f>
        <v>0</v>
      </c>
      <c r="AB854" s="32">
        <f>SUMIFS('Capex forecast'!L$7:L$210,'Capex forecast'!$T$7:$T$210,$Q854,'Capex forecast'!$S$7:$S$210,$S854,'Capex forecast'!$Q$7:$Q$210,"Augex")</f>
        <v>0</v>
      </c>
      <c r="AC854" s="32">
        <f>SUMIFS('Capex forecast'!M$7:M$210,'Capex forecast'!$T$7:$T$210,$Q854,'Capex forecast'!$S$7:$S$210,$S854,'Capex forecast'!$Q$7:$Q$210,"Augex")</f>
        <v>0</v>
      </c>
      <c r="AD854" s="32">
        <f>SUMIFS('Capex forecast'!N$7:N$210,'Capex forecast'!$T$7:$T$210,$Q854,'Capex forecast'!$S$7:$S$210,$S854,'Capex forecast'!$Q$7:$Q$210,"Augex")</f>
        <v>0</v>
      </c>
      <c r="AF854" s="6" t="s">
        <v>15</v>
      </c>
      <c r="AG854" s="6" t="str">
        <f>INDEX('Raw demand forecast'!$M$7:$M$5830,MATCH($Q854,'Raw demand forecast'!$B$7:$B$5830,0))</f>
        <v>No</v>
      </c>
      <c r="AH854" s="6" t="str">
        <f>IF(COUNTIF($AF$93:AF854,$B854) = 1, "LV", IF(COUNTIF($AF$93:AF854,$B854) = 2, "HV", "ST"))</f>
        <v>ST</v>
      </c>
      <c r="AI854" s="6" t="str">
        <f>INDEX('Demand forecast and growth rate'!$E$7:$E$273,MATCH($Q854,'Demand forecast and growth rate'!$B$7:$B$273,0))</f>
        <v>Small growth</v>
      </c>
      <c r="AJ854" s="53">
        <f>SUMIFS('Capex forecast'!E$7:E$210,'Capex forecast'!$T$7:$T$210,$AF854,'Capex forecast'!$S$7:$S$210,$AH854,'Capex forecast'!$Q$7:$Q$210,"Repex")</f>
        <v>0</v>
      </c>
      <c r="AK854" s="53">
        <f>SUMIFS('Capex forecast'!F$7:F$210,'Capex forecast'!$T$7:$T$210,$AF854,'Capex forecast'!$S$7:$S$210,$AH854,'Capex forecast'!$Q$7:$Q$210,"Repex")</f>
        <v>0</v>
      </c>
      <c r="AL854" s="53">
        <f>SUMIFS('Capex forecast'!G$7:G$210,'Capex forecast'!$T$7:$T$210,$AF854,'Capex forecast'!$S$7:$S$210,$AH854,'Capex forecast'!$Q$7:$Q$210,"Repex")</f>
        <v>0</v>
      </c>
      <c r="AM854" s="53">
        <f>SUMIFS('Capex forecast'!H$7:H$210,'Capex forecast'!$T$7:$T$210,$AF854,'Capex forecast'!$S$7:$S$210,$AH854,'Capex forecast'!$Q$7:$Q$210,"Repex")</f>
        <v>0</v>
      </c>
      <c r="AN854" s="53">
        <f>SUMIFS('Capex forecast'!I$7:I$210,'Capex forecast'!$T$7:$T$210,$AF854,'Capex forecast'!$S$7:$S$210,$AH854,'Capex forecast'!$Q$7:$Q$210,"Repex")</f>
        <v>0</v>
      </c>
      <c r="AO854" s="53">
        <f>SUMIFS('Capex forecast'!J$7:J$210,'Capex forecast'!$T$7:$T$210,$AF854,'Capex forecast'!$S$7:$S$210,$AH854,'Capex forecast'!$Q$7:$Q$210,"Repex")</f>
        <v>0</v>
      </c>
      <c r="AP854" s="53">
        <f>SUMIFS('Capex forecast'!K$7:K$210,'Capex forecast'!$T$7:$T$210,$AF854,'Capex forecast'!$S$7:$S$210,$AH854,'Capex forecast'!$Q$7:$Q$210,"Repex")</f>
        <v>0</v>
      </c>
      <c r="AQ854" s="53">
        <f>SUMIFS('Capex forecast'!L$7:L$210,'Capex forecast'!$T$7:$T$210,$AF854,'Capex forecast'!$S$7:$S$210,$AH854,'Capex forecast'!$Q$7:$Q$210,"Repex")</f>
        <v>0</v>
      </c>
      <c r="AR854" s="53">
        <f>SUMIFS('Capex forecast'!M$7:M$210,'Capex forecast'!$T$7:$T$210,$AF854,'Capex forecast'!$S$7:$S$210,$AH854,'Capex forecast'!$Q$7:$Q$210,"Repex")</f>
        <v>0</v>
      </c>
      <c r="AS854" s="53">
        <f>SUMIFS('Capex forecast'!N$7:N$210,'Capex forecast'!$T$7:$T$210,$AF854,'Capex forecast'!$S$7:$S$210,$AH854,'Capex forecast'!$Q$7:$Q$210,"Repex")</f>
        <v>0</v>
      </c>
    </row>
    <row r="855" spans="2:45" ht="15">
      <c r="B855" s="6" t="s">
        <v>17</v>
      </c>
      <c r="C855" s="6" t="str">
        <f>INDEX('Raw demand forecast'!$M$7:$M$5830,MATCH($B855,'Raw demand forecast'!$B$7:$B$5830,0))</f>
        <v>No</v>
      </c>
      <c r="D855" s="6" t="str">
        <f>IF(COUNTIF($B$93:B855,$B855) = 1, "LV", IF(COUNTIF($B$93:B855,$B855) = 2, "HV", "ST"))</f>
        <v>ST</v>
      </c>
      <c r="E855" s="6" t="str">
        <f>INDEX('Demand forecast and growth rate'!$E$7:$E$273,MATCH($B855,'Demand forecast and growth rate'!$B$7:$B$273,0))</f>
        <v>Steady/falling</v>
      </c>
      <c r="F855" s="32">
        <f>SUMIFS('Capex forecast'!E$7:E$210,'Capex forecast'!$T$7:$T$210,'Allocation of site-spec costs'!$B855,'Capex forecast'!$S$7:$S$210,'Allocation of site-spec costs'!$D855,'Capex forecast'!$Q$7:$Q$210,"Customer Connection")</f>
        <v>0</v>
      </c>
      <c r="G855" s="32">
        <f>SUMIFS('Capex forecast'!F$7:F$210,'Capex forecast'!$T$7:$T$210,'Allocation of site-spec costs'!$B855,'Capex forecast'!$S$7:$S$210,'Allocation of site-spec costs'!$D855,'Capex forecast'!$Q$7:$Q$210,"Customer Connection")</f>
        <v>0</v>
      </c>
      <c r="H855" s="32">
        <f>SUMIFS('Capex forecast'!G$7:G$210,'Capex forecast'!$T$7:$T$210,'Allocation of site-spec costs'!$B855,'Capex forecast'!$S$7:$S$210,'Allocation of site-spec costs'!$D855,'Capex forecast'!$Q$7:$Q$210,"Customer Connection")</f>
        <v>0</v>
      </c>
      <c r="I855" s="32">
        <f>SUMIFS('Capex forecast'!H$7:H$210,'Capex forecast'!$T$7:$T$210,'Allocation of site-spec costs'!$B855,'Capex forecast'!$S$7:$S$210,'Allocation of site-spec costs'!$D855,'Capex forecast'!$Q$7:$Q$210,"Customer Connection")</f>
        <v>0</v>
      </c>
      <c r="J855" s="32">
        <f>SUMIFS('Capex forecast'!I$7:I$210,'Capex forecast'!$T$7:$T$210,'Allocation of site-spec costs'!$B855,'Capex forecast'!$S$7:$S$210,'Allocation of site-spec costs'!$D855,'Capex forecast'!$Q$7:$Q$210,"Customer Connection")</f>
        <v>0</v>
      </c>
      <c r="K855" s="32">
        <f>SUMIFS('Capex forecast'!J$7:J$210,'Capex forecast'!$T$7:$T$210,'Allocation of site-spec costs'!$B855,'Capex forecast'!$S$7:$S$210,'Allocation of site-spec costs'!$D855,'Capex forecast'!$Q$7:$Q$210,"Customer Connection")</f>
        <v>0</v>
      </c>
      <c r="L855" s="32">
        <f>SUMIFS('Capex forecast'!K$7:K$210,'Capex forecast'!$T$7:$T$210,'Allocation of site-spec costs'!$B855,'Capex forecast'!$S$7:$S$210,'Allocation of site-spec costs'!$D855,'Capex forecast'!$Q$7:$Q$210,"Customer Connection")</f>
        <v>0</v>
      </c>
      <c r="M855" s="32">
        <f>SUMIFS('Capex forecast'!L$7:L$210,'Capex forecast'!$T$7:$T$210,'Allocation of site-spec costs'!$B855,'Capex forecast'!$S$7:$S$210,'Allocation of site-spec costs'!$D855,'Capex forecast'!$Q$7:$Q$210,"Customer Connection")</f>
        <v>0</v>
      </c>
      <c r="N855" s="32">
        <f>SUMIFS('Capex forecast'!M$7:M$210,'Capex forecast'!$T$7:$T$210,'Allocation of site-spec costs'!$B855,'Capex forecast'!$S$7:$S$210,'Allocation of site-spec costs'!$D855,'Capex forecast'!$Q$7:$Q$210,"Customer Connection")</f>
        <v>0</v>
      </c>
      <c r="O855" s="32">
        <f>SUMIFS('Capex forecast'!N$7:N$210,'Capex forecast'!$T$7:$T$210,'Allocation of site-spec costs'!$B855,'Capex forecast'!$S$7:$S$210,'Allocation of site-spec costs'!$D855,'Capex forecast'!$Q$7:$Q$210,"Customer Connection")</f>
        <v>0</v>
      </c>
      <c r="Q855" s="6" t="s">
        <v>17</v>
      </c>
      <c r="R855" s="6" t="str">
        <f>INDEX('Raw demand forecast'!$M$7:$M$5830,MATCH($Q855,'Raw demand forecast'!$B$7:$B$5830,0))</f>
        <v>No</v>
      </c>
      <c r="S855" s="6" t="str">
        <f>IF(COUNTIF($Q$93:Q855,$B855) = 1, "LV", IF(COUNTIF($Q$93:Q855,$B855) = 2, "HV", "ST"))</f>
        <v>ST</v>
      </c>
      <c r="T855" s="6" t="str">
        <f>INDEX('Demand forecast and growth rate'!$E$7:$E$273,MATCH($Q855,'Demand forecast and growth rate'!$B$7:$B$273,0))</f>
        <v>Steady/falling</v>
      </c>
      <c r="U855" s="32">
        <f>SUMIFS('Capex forecast'!E$7:E$210,'Capex forecast'!$T$7:$T$210,$Q855,'Capex forecast'!$S$7:$S$210,$S855,'Capex forecast'!$Q$7:$Q$210,"Augex")</f>
        <v>0</v>
      </c>
      <c r="V855" s="32">
        <f>SUMIFS('Capex forecast'!F$7:F$210,'Capex forecast'!$T$7:$T$210,$Q855,'Capex forecast'!$S$7:$S$210,$S855,'Capex forecast'!$Q$7:$Q$210,"Augex")</f>
        <v>0</v>
      </c>
      <c r="W855" s="32">
        <f>SUMIFS('Capex forecast'!G$7:G$210,'Capex forecast'!$T$7:$T$210,$Q855,'Capex forecast'!$S$7:$S$210,$S855,'Capex forecast'!$Q$7:$Q$210,"Augex")</f>
        <v>0</v>
      </c>
      <c r="X855" s="32">
        <f>SUMIFS('Capex forecast'!H$7:H$210,'Capex forecast'!$T$7:$T$210,$Q855,'Capex forecast'!$S$7:$S$210,$S855,'Capex forecast'!$Q$7:$Q$210,"Augex")</f>
        <v>0</v>
      </c>
      <c r="Y855" s="32">
        <f>SUMIFS('Capex forecast'!I$7:I$210,'Capex forecast'!$T$7:$T$210,$Q855,'Capex forecast'!$S$7:$S$210,$S855,'Capex forecast'!$Q$7:$Q$210,"Augex")</f>
        <v>0</v>
      </c>
      <c r="Z855" s="32">
        <f>SUMIFS('Capex forecast'!J$7:J$210,'Capex forecast'!$T$7:$T$210,$Q855,'Capex forecast'!$S$7:$S$210,$S855,'Capex forecast'!$Q$7:$Q$210,"Augex")</f>
        <v>0</v>
      </c>
      <c r="AA855" s="32">
        <f>SUMIFS('Capex forecast'!K$7:K$210,'Capex forecast'!$T$7:$T$210,$Q855,'Capex forecast'!$S$7:$S$210,$S855,'Capex forecast'!$Q$7:$Q$210,"Augex")</f>
        <v>0</v>
      </c>
      <c r="AB855" s="32">
        <f>SUMIFS('Capex forecast'!L$7:L$210,'Capex forecast'!$T$7:$T$210,$Q855,'Capex forecast'!$S$7:$S$210,$S855,'Capex forecast'!$Q$7:$Q$210,"Augex")</f>
        <v>0</v>
      </c>
      <c r="AC855" s="32">
        <f>SUMIFS('Capex forecast'!M$7:M$210,'Capex forecast'!$T$7:$T$210,$Q855,'Capex forecast'!$S$7:$S$210,$S855,'Capex forecast'!$Q$7:$Q$210,"Augex")</f>
        <v>0</v>
      </c>
      <c r="AD855" s="32">
        <f>SUMIFS('Capex forecast'!N$7:N$210,'Capex forecast'!$T$7:$T$210,$Q855,'Capex forecast'!$S$7:$S$210,$S855,'Capex forecast'!$Q$7:$Q$210,"Augex")</f>
        <v>0</v>
      </c>
      <c r="AF855" s="6" t="s">
        <v>17</v>
      </c>
      <c r="AG855" s="6" t="str">
        <f>INDEX('Raw demand forecast'!$M$7:$M$5830,MATCH($Q855,'Raw demand forecast'!$B$7:$B$5830,0))</f>
        <v>No</v>
      </c>
      <c r="AH855" s="6" t="str">
        <f>IF(COUNTIF($AF$93:AF855,$B855) = 1, "LV", IF(COUNTIF($AF$93:AF855,$B855) = 2, "HV", "ST"))</f>
        <v>ST</v>
      </c>
      <c r="AI855" s="6" t="str">
        <f>INDEX('Demand forecast and growth rate'!$E$7:$E$273,MATCH($Q855,'Demand forecast and growth rate'!$B$7:$B$273,0))</f>
        <v>Steady/falling</v>
      </c>
      <c r="AJ855" s="53">
        <f>SUMIFS('Capex forecast'!E$7:E$210,'Capex forecast'!$T$7:$T$210,$AF855,'Capex forecast'!$S$7:$S$210,$AH855,'Capex forecast'!$Q$7:$Q$210,"Repex")</f>
        <v>0</v>
      </c>
      <c r="AK855" s="53">
        <f>SUMIFS('Capex forecast'!F$7:F$210,'Capex forecast'!$T$7:$T$210,$AF855,'Capex forecast'!$S$7:$S$210,$AH855,'Capex forecast'!$Q$7:$Q$210,"Repex")</f>
        <v>0</v>
      </c>
      <c r="AL855" s="53">
        <f>SUMIFS('Capex forecast'!G$7:G$210,'Capex forecast'!$T$7:$T$210,$AF855,'Capex forecast'!$S$7:$S$210,$AH855,'Capex forecast'!$Q$7:$Q$210,"Repex")</f>
        <v>0</v>
      </c>
      <c r="AM855" s="53">
        <f>SUMIFS('Capex forecast'!H$7:H$210,'Capex forecast'!$T$7:$T$210,$AF855,'Capex forecast'!$S$7:$S$210,$AH855,'Capex forecast'!$Q$7:$Q$210,"Repex")</f>
        <v>0</v>
      </c>
      <c r="AN855" s="53">
        <f>SUMIFS('Capex forecast'!I$7:I$210,'Capex forecast'!$T$7:$T$210,$AF855,'Capex forecast'!$S$7:$S$210,$AH855,'Capex forecast'!$Q$7:$Q$210,"Repex")</f>
        <v>0</v>
      </c>
      <c r="AO855" s="53">
        <f>SUMIFS('Capex forecast'!J$7:J$210,'Capex forecast'!$T$7:$T$210,$AF855,'Capex forecast'!$S$7:$S$210,$AH855,'Capex forecast'!$Q$7:$Q$210,"Repex")</f>
        <v>0</v>
      </c>
      <c r="AP855" s="53">
        <f>SUMIFS('Capex forecast'!K$7:K$210,'Capex forecast'!$T$7:$T$210,$AF855,'Capex forecast'!$S$7:$S$210,$AH855,'Capex forecast'!$Q$7:$Q$210,"Repex")</f>
        <v>0</v>
      </c>
      <c r="AQ855" s="53">
        <f>SUMIFS('Capex forecast'!L$7:L$210,'Capex forecast'!$T$7:$T$210,$AF855,'Capex forecast'!$S$7:$S$210,$AH855,'Capex forecast'!$Q$7:$Q$210,"Repex")</f>
        <v>0</v>
      </c>
      <c r="AR855" s="53">
        <f>SUMIFS('Capex forecast'!M$7:M$210,'Capex forecast'!$T$7:$T$210,$AF855,'Capex forecast'!$S$7:$S$210,$AH855,'Capex forecast'!$Q$7:$Q$210,"Repex")</f>
        <v>0</v>
      </c>
      <c r="AS855" s="53">
        <f>SUMIFS('Capex forecast'!N$7:N$210,'Capex forecast'!$T$7:$T$210,$AF855,'Capex forecast'!$S$7:$S$210,$AH855,'Capex forecast'!$Q$7:$Q$210,"Repex")</f>
        <v>0</v>
      </c>
    </row>
    <row r="856" spans="2:45" ht="15">
      <c r="B856" s="6" t="s">
        <v>18</v>
      </c>
      <c r="C856" s="6" t="str">
        <f>INDEX('Raw demand forecast'!$M$7:$M$5830,MATCH($B856,'Raw demand forecast'!$B$7:$B$5830,0))</f>
        <v>No</v>
      </c>
      <c r="D856" s="6" t="str">
        <f>IF(COUNTIF($B$93:B856,$B856) = 1, "LV", IF(COUNTIF($B$93:B856,$B856) = 2, "HV", "ST"))</f>
        <v>ST</v>
      </c>
      <c r="E856" s="6" t="str">
        <f>INDEX('Demand forecast and growth rate'!$E$7:$E$273,MATCH($B856,'Demand forecast and growth rate'!$B$7:$B$273,0))</f>
        <v>High growth</v>
      </c>
      <c r="F856" s="32">
        <f>SUMIFS('Capex forecast'!E$7:E$210,'Capex forecast'!$T$7:$T$210,'Allocation of site-spec costs'!$B856,'Capex forecast'!$S$7:$S$210,'Allocation of site-spec costs'!$D856,'Capex forecast'!$Q$7:$Q$210,"Customer Connection")</f>
        <v>0</v>
      </c>
      <c r="G856" s="32">
        <f>SUMIFS('Capex forecast'!F$7:F$210,'Capex forecast'!$T$7:$T$210,'Allocation of site-spec costs'!$B856,'Capex forecast'!$S$7:$S$210,'Allocation of site-spec costs'!$D856,'Capex forecast'!$Q$7:$Q$210,"Customer Connection")</f>
        <v>0</v>
      </c>
      <c r="H856" s="32">
        <f>SUMIFS('Capex forecast'!G$7:G$210,'Capex forecast'!$T$7:$T$210,'Allocation of site-spec costs'!$B856,'Capex forecast'!$S$7:$S$210,'Allocation of site-spec costs'!$D856,'Capex forecast'!$Q$7:$Q$210,"Customer Connection")</f>
        <v>0</v>
      </c>
      <c r="I856" s="32">
        <f>SUMIFS('Capex forecast'!H$7:H$210,'Capex forecast'!$T$7:$T$210,'Allocation of site-spec costs'!$B856,'Capex forecast'!$S$7:$S$210,'Allocation of site-spec costs'!$D856,'Capex forecast'!$Q$7:$Q$210,"Customer Connection")</f>
        <v>0</v>
      </c>
      <c r="J856" s="32">
        <f>SUMIFS('Capex forecast'!I$7:I$210,'Capex forecast'!$T$7:$T$210,'Allocation of site-spec costs'!$B856,'Capex forecast'!$S$7:$S$210,'Allocation of site-spec costs'!$D856,'Capex forecast'!$Q$7:$Q$210,"Customer Connection")</f>
        <v>0</v>
      </c>
      <c r="K856" s="32">
        <f>SUMIFS('Capex forecast'!J$7:J$210,'Capex forecast'!$T$7:$T$210,'Allocation of site-spec costs'!$B856,'Capex forecast'!$S$7:$S$210,'Allocation of site-spec costs'!$D856,'Capex forecast'!$Q$7:$Q$210,"Customer Connection")</f>
        <v>0</v>
      </c>
      <c r="L856" s="32">
        <f>SUMIFS('Capex forecast'!K$7:K$210,'Capex forecast'!$T$7:$T$210,'Allocation of site-spec costs'!$B856,'Capex forecast'!$S$7:$S$210,'Allocation of site-spec costs'!$D856,'Capex forecast'!$Q$7:$Q$210,"Customer Connection")</f>
        <v>0</v>
      </c>
      <c r="M856" s="32">
        <f>SUMIFS('Capex forecast'!L$7:L$210,'Capex forecast'!$T$7:$T$210,'Allocation of site-spec costs'!$B856,'Capex forecast'!$S$7:$S$210,'Allocation of site-spec costs'!$D856,'Capex forecast'!$Q$7:$Q$210,"Customer Connection")</f>
        <v>0</v>
      </c>
      <c r="N856" s="32">
        <f>SUMIFS('Capex forecast'!M$7:M$210,'Capex forecast'!$T$7:$T$210,'Allocation of site-spec costs'!$B856,'Capex forecast'!$S$7:$S$210,'Allocation of site-spec costs'!$D856,'Capex forecast'!$Q$7:$Q$210,"Customer Connection")</f>
        <v>0</v>
      </c>
      <c r="O856" s="32">
        <f>SUMIFS('Capex forecast'!N$7:N$210,'Capex forecast'!$T$7:$T$210,'Allocation of site-spec costs'!$B856,'Capex forecast'!$S$7:$S$210,'Allocation of site-spec costs'!$D856,'Capex forecast'!$Q$7:$Q$210,"Customer Connection")</f>
        <v>0</v>
      </c>
      <c r="Q856" s="6" t="s">
        <v>18</v>
      </c>
      <c r="R856" s="6" t="str">
        <f>INDEX('Raw demand forecast'!$M$7:$M$5830,MATCH($Q856,'Raw demand forecast'!$B$7:$B$5830,0))</f>
        <v>No</v>
      </c>
      <c r="S856" s="6" t="str">
        <f>IF(COUNTIF($Q$93:Q856,$B856) = 1, "LV", IF(COUNTIF($Q$93:Q856,$B856) = 2, "HV", "ST"))</f>
        <v>ST</v>
      </c>
      <c r="T856" s="6" t="str">
        <f>INDEX('Demand forecast and growth rate'!$E$7:$E$273,MATCH($Q856,'Demand forecast and growth rate'!$B$7:$B$273,0))</f>
        <v>High growth</v>
      </c>
      <c r="U856" s="32">
        <f>SUMIFS('Capex forecast'!E$7:E$210,'Capex forecast'!$T$7:$T$210,$Q856,'Capex forecast'!$S$7:$S$210,$S856,'Capex forecast'!$Q$7:$Q$210,"Augex")</f>
        <v>0</v>
      </c>
      <c r="V856" s="32">
        <f>SUMIFS('Capex forecast'!F$7:F$210,'Capex forecast'!$T$7:$T$210,$Q856,'Capex forecast'!$S$7:$S$210,$S856,'Capex forecast'!$Q$7:$Q$210,"Augex")</f>
        <v>0</v>
      </c>
      <c r="W856" s="32">
        <f>SUMIFS('Capex forecast'!G$7:G$210,'Capex forecast'!$T$7:$T$210,$Q856,'Capex forecast'!$S$7:$S$210,$S856,'Capex forecast'!$Q$7:$Q$210,"Augex")</f>
        <v>0</v>
      </c>
      <c r="X856" s="32">
        <f>SUMIFS('Capex forecast'!H$7:H$210,'Capex forecast'!$T$7:$T$210,$Q856,'Capex forecast'!$S$7:$S$210,$S856,'Capex forecast'!$Q$7:$Q$210,"Augex")</f>
        <v>0</v>
      </c>
      <c r="Y856" s="32">
        <f>SUMIFS('Capex forecast'!I$7:I$210,'Capex forecast'!$T$7:$T$210,$Q856,'Capex forecast'!$S$7:$S$210,$S856,'Capex forecast'!$Q$7:$Q$210,"Augex")</f>
        <v>0</v>
      </c>
      <c r="Z856" s="32">
        <f>SUMIFS('Capex forecast'!J$7:J$210,'Capex forecast'!$T$7:$T$210,$Q856,'Capex forecast'!$S$7:$S$210,$S856,'Capex forecast'!$Q$7:$Q$210,"Augex")</f>
        <v>0</v>
      </c>
      <c r="AA856" s="32">
        <f>SUMIFS('Capex forecast'!K$7:K$210,'Capex forecast'!$T$7:$T$210,$Q856,'Capex forecast'!$S$7:$S$210,$S856,'Capex forecast'!$Q$7:$Q$210,"Augex")</f>
        <v>0</v>
      </c>
      <c r="AB856" s="32">
        <f>SUMIFS('Capex forecast'!L$7:L$210,'Capex forecast'!$T$7:$T$210,$Q856,'Capex forecast'!$S$7:$S$210,$S856,'Capex forecast'!$Q$7:$Q$210,"Augex")</f>
        <v>0</v>
      </c>
      <c r="AC856" s="32">
        <f>SUMIFS('Capex forecast'!M$7:M$210,'Capex forecast'!$T$7:$T$210,$Q856,'Capex forecast'!$S$7:$S$210,$S856,'Capex forecast'!$Q$7:$Q$210,"Augex")</f>
        <v>0</v>
      </c>
      <c r="AD856" s="32">
        <f>SUMIFS('Capex forecast'!N$7:N$210,'Capex forecast'!$T$7:$T$210,$Q856,'Capex forecast'!$S$7:$S$210,$S856,'Capex forecast'!$Q$7:$Q$210,"Augex")</f>
        <v>0</v>
      </c>
      <c r="AF856" s="6" t="s">
        <v>18</v>
      </c>
      <c r="AG856" s="6" t="str">
        <f>INDEX('Raw demand forecast'!$M$7:$M$5830,MATCH($Q856,'Raw demand forecast'!$B$7:$B$5830,0))</f>
        <v>No</v>
      </c>
      <c r="AH856" s="6" t="str">
        <f>IF(COUNTIF($AF$93:AF856,$B856) = 1, "LV", IF(COUNTIF($AF$93:AF856,$B856) = 2, "HV", "ST"))</f>
        <v>ST</v>
      </c>
      <c r="AI856" s="6" t="str">
        <f>INDEX('Demand forecast and growth rate'!$E$7:$E$273,MATCH($Q856,'Demand forecast and growth rate'!$B$7:$B$273,0))</f>
        <v>High growth</v>
      </c>
      <c r="AJ856" s="53">
        <f>SUMIFS('Capex forecast'!E$7:E$210,'Capex forecast'!$T$7:$T$210,$AF856,'Capex forecast'!$S$7:$S$210,$AH856,'Capex forecast'!$Q$7:$Q$210,"Repex")</f>
        <v>0</v>
      </c>
      <c r="AK856" s="53">
        <f>SUMIFS('Capex forecast'!F$7:F$210,'Capex forecast'!$T$7:$T$210,$AF856,'Capex forecast'!$S$7:$S$210,$AH856,'Capex forecast'!$Q$7:$Q$210,"Repex")</f>
        <v>0</v>
      </c>
      <c r="AL856" s="53">
        <f>SUMIFS('Capex forecast'!G$7:G$210,'Capex forecast'!$T$7:$T$210,$AF856,'Capex forecast'!$S$7:$S$210,$AH856,'Capex forecast'!$Q$7:$Q$210,"Repex")</f>
        <v>0</v>
      </c>
      <c r="AM856" s="53">
        <f>SUMIFS('Capex forecast'!H$7:H$210,'Capex forecast'!$T$7:$T$210,$AF856,'Capex forecast'!$S$7:$S$210,$AH856,'Capex forecast'!$Q$7:$Q$210,"Repex")</f>
        <v>0</v>
      </c>
      <c r="AN856" s="53">
        <f>SUMIFS('Capex forecast'!I$7:I$210,'Capex forecast'!$T$7:$T$210,$AF856,'Capex forecast'!$S$7:$S$210,$AH856,'Capex forecast'!$Q$7:$Q$210,"Repex")</f>
        <v>0</v>
      </c>
      <c r="AO856" s="53">
        <f>SUMIFS('Capex forecast'!J$7:J$210,'Capex forecast'!$T$7:$T$210,$AF856,'Capex forecast'!$S$7:$S$210,$AH856,'Capex forecast'!$Q$7:$Q$210,"Repex")</f>
        <v>0</v>
      </c>
      <c r="AP856" s="53">
        <f>SUMIFS('Capex forecast'!K$7:K$210,'Capex forecast'!$T$7:$T$210,$AF856,'Capex forecast'!$S$7:$S$210,$AH856,'Capex forecast'!$Q$7:$Q$210,"Repex")</f>
        <v>0</v>
      </c>
      <c r="AQ856" s="53">
        <f>SUMIFS('Capex forecast'!L$7:L$210,'Capex forecast'!$T$7:$T$210,$AF856,'Capex forecast'!$S$7:$S$210,$AH856,'Capex forecast'!$Q$7:$Q$210,"Repex")</f>
        <v>0</v>
      </c>
      <c r="AR856" s="53">
        <f>SUMIFS('Capex forecast'!M$7:M$210,'Capex forecast'!$T$7:$T$210,$AF856,'Capex forecast'!$S$7:$S$210,$AH856,'Capex forecast'!$Q$7:$Q$210,"Repex")</f>
        <v>0</v>
      </c>
      <c r="AS856" s="53">
        <f>SUMIFS('Capex forecast'!N$7:N$210,'Capex forecast'!$T$7:$T$210,$AF856,'Capex forecast'!$S$7:$S$210,$AH856,'Capex forecast'!$Q$7:$Q$210,"Repex")</f>
        <v>0</v>
      </c>
    </row>
    <row r="857" spans="2:45" ht="15">
      <c r="B857" s="6" t="s">
        <v>605</v>
      </c>
      <c r="C857" s="6" t="str">
        <f>INDEX('Raw demand forecast'!$M$7:$M$5830,MATCH($B857,'Raw demand forecast'!$B$7:$B$5830,0))</f>
        <v>Yes</v>
      </c>
      <c r="D857" s="6" t="str">
        <f>IF(COUNTIF($B$93:B857,$B857) = 1, "LV", IF(COUNTIF($B$93:B857,$B857) = 2, "HV", "ST"))</f>
        <v>ST</v>
      </c>
      <c r="E857" s="6" t="str">
        <f>INDEX('Demand forecast and growth rate'!$E$7:$E$273,MATCH($B857,'Demand forecast and growth rate'!$B$7:$B$273,0))</f>
        <v>Steady/falling</v>
      </c>
      <c r="F857" s="32">
        <f>SUMIFS('Capex forecast'!E$7:E$210,'Capex forecast'!$T$7:$T$210,'Allocation of site-spec costs'!$B857,'Capex forecast'!$S$7:$S$210,'Allocation of site-spec costs'!$D857,'Capex forecast'!$Q$7:$Q$210,"Customer Connection")</f>
        <v>0</v>
      </c>
      <c r="G857" s="32">
        <f>SUMIFS('Capex forecast'!F$7:F$210,'Capex forecast'!$T$7:$T$210,'Allocation of site-spec costs'!$B857,'Capex forecast'!$S$7:$S$210,'Allocation of site-spec costs'!$D857,'Capex forecast'!$Q$7:$Q$210,"Customer Connection")</f>
        <v>0</v>
      </c>
      <c r="H857" s="32">
        <f>SUMIFS('Capex forecast'!G$7:G$210,'Capex forecast'!$T$7:$T$210,'Allocation of site-spec costs'!$B857,'Capex forecast'!$S$7:$S$210,'Allocation of site-spec costs'!$D857,'Capex forecast'!$Q$7:$Q$210,"Customer Connection")</f>
        <v>0</v>
      </c>
      <c r="I857" s="32">
        <f>SUMIFS('Capex forecast'!H$7:H$210,'Capex forecast'!$T$7:$T$210,'Allocation of site-spec costs'!$B857,'Capex forecast'!$S$7:$S$210,'Allocation of site-spec costs'!$D857,'Capex forecast'!$Q$7:$Q$210,"Customer Connection")</f>
        <v>0</v>
      </c>
      <c r="J857" s="32">
        <f>SUMIFS('Capex forecast'!I$7:I$210,'Capex forecast'!$T$7:$T$210,'Allocation of site-spec costs'!$B857,'Capex forecast'!$S$7:$S$210,'Allocation of site-spec costs'!$D857,'Capex forecast'!$Q$7:$Q$210,"Customer Connection")</f>
        <v>0</v>
      </c>
      <c r="K857" s="32">
        <f>SUMIFS('Capex forecast'!J$7:J$210,'Capex forecast'!$T$7:$T$210,'Allocation of site-spec costs'!$B857,'Capex forecast'!$S$7:$S$210,'Allocation of site-spec costs'!$D857,'Capex forecast'!$Q$7:$Q$210,"Customer Connection")</f>
        <v>0</v>
      </c>
      <c r="L857" s="32">
        <f>SUMIFS('Capex forecast'!K$7:K$210,'Capex forecast'!$T$7:$T$210,'Allocation of site-spec costs'!$B857,'Capex forecast'!$S$7:$S$210,'Allocation of site-spec costs'!$D857,'Capex forecast'!$Q$7:$Q$210,"Customer Connection")</f>
        <v>0</v>
      </c>
      <c r="M857" s="32">
        <f>SUMIFS('Capex forecast'!L$7:L$210,'Capex forecast'!$T$7:$T$210,'Allocation of site-spec costs'!$B857,'Capex forecast'!$S$7:$S$210,'Allocation of site-spec costs'!$D857,'Capex forecast'!$Q$7:$Q$210,"Customer Connection")</f>
        <v>0</v>
      </c>
      <c r="N857" s="32">
        <f>SUMIFS('Capex forecast'!M$7:M$210,'Capex forecast'!$T$7:$T$210,'Allocation of site-spec costs'!$B857,'Capex forecast'!$S$7:$S$210,'Allocation of site-spec costs'!$D857,'Capex forecast'!$Q$7:$Q$210,"Customer Connection")</f>
        <v>0</v>
      </c>
      <c r="O857" s="32">
        <f>SUMIFS('Capex forecast'!N$7:N$210,'Capex forecast'!$T$7:$T$210,'Allocation of site-spec costs'!$B857,'Capex forecast'!$S$7:$S$210,'Allocation of site-spec costs'!$D857,'Capex forecast'!$Q$7:$Q$210,"Customer Connection")</f>
        <v>0</v>
      </c>
      <c r="Q857" s="6" t="s">
        <v>605</v>
      </c>
      <c r="R857" s="6" t="str">
        <f>INDEX('Raw demand forecast'!$M$7:$M$5830,MATCH($Q857,'Raw demand forecast'!$B$7:$B$5830,0))</f>
        <v>Yes</v>
      </c>
      <c r="S857" s="6" t="str">
        <f>IF(COUNTIF($Q$93:Q857,$B857) = 1, "LV", IF(COUNTIF($Q$93:Q857,$B857) = 2, "HV", "ST"))</f>
        <v>ST</v>
      </c>
      <c r="T857" s="6" t="str">
        <f>INDEX('Demand forecast and growth rate'!$E$7:$E$273,MATCH($Q857,'Demand forecast and growth rate'!$B$7:$B$273,0))</f>
        <v>Steady/falling</v>
      </c>
      <c r="U857" s="32">
        <f>SUMIFS('Capex forecast'!E$7:E$210,'Capex forecast'!$T$7:$T$210,$Q857,'Capex forecast'!$S$7:$S$210,$S857,'Capex forecast'!$Q$7:$Q$210,"Augex")</f>
        <v>0</v>
      </c>
      <c r="V857" s="32">
        <f>SUMIFS('Capex forecast'!F$7:F$210,'Capex forecast'!$T$7:$T$210,$Q857,'Capex forecast'!$S$7:$S$210,$S857,'Capex forecast'!$Q$7:$Q$210,"Augex")</f>
        <v>0</v>
      </c>
      <c r="W857" s="32">
        <f>SUMIFS('Capex forecast'!G$7:G$210,'Capex forecast'!$T$7:$T$210,$Q857,'Capex forecast'!$S$7:$S$210,$S857,'Capex forecast'!$Q$7:$Q$210,"Augex")</f>
        <v>0</v>
      </c>
      <c r="X857" s="32">
        <f>SUMIFS('Capex forecast'!H$7:H$210,'Capex forecast'!$T$7:$T$210,$Q857,'Capex forecast'!$S$7:$S$210,$S857,'Capex forecast'!$Q$7:$Q$210,"Augex")</f>
        <v>0</v>
      </c>
      <c r="Y857" s="32">
        <f>SUMIFS('Capex forecast'!I$7:I$210,'Capex forecast'!$T$7:$T$210,$Q857,'Capex forecast'!$S$7:$S$210,$S857,'Capex forecast'!$Q$7:$Q$210,"Augex")</f>
        <v>0</v>
      </c>
      <c r="Z857" s="32">
        <f>SUMIFS('Capex forecast'!J$7:J$210,'Capex forecast'!$T$7:$T$210,$Q857,'Capex forecast'!$S$7:$S$210,$S857,'Capex forecast'!$Q$7:$Q$210,"Augex")</f>
        <v>0</v>
      </c>
      <c r="AA857" s="32">
        <f>SUMIFS('Capex forecast'!K$7:K$210,'Capex forecast'!$T$7:$T$210,$Q857,'Capex forecast'!$S$7:$S$210,$S857,'Capex forecast'!$Q$7:$Q$210,"Augex")</f>
        <v>0</v>
      </c>
      <c r="AB857" s="32">
        <f>SUMIFS('Capex forecast'!L$7:L$210,'Capex forecast'!$T$7:$T$210,$Q857,'Capex forecast'!$S$7:$S$210,$S857,'Capex forecast'!$Q$7:$Q$210,"Augex")</f>
        <v>0</v>
      </c>
      <c r="AC857" s="32">
        <f>SUMIFS('Capex forecast'!M$7:M$210,'Capex forecast'!$T$7:$T$210,$Q857,'Capex forecast'!$S$7:$S$210,$S857,'Capex forecast'!$Q$7:$Q$210,"Augex")</f>
        <v>0</v>
      </c>
      <c r="AD857" s="32">
        <f>SUMIFS('Capex forecast'!N$7:N$210,'Capex forecast'!$T$7:$T$210,$Q857,'Capex forecast'!$S$7:$S$210,$S857,'Capex forecast'!$Q$7:$Q$210,"Augex")</f>
        <v>0</v>
      </c>
      <c r="AF857" s="6" t="s">
        <v>605</v>
      </c>
      <c r="AG857" s="6" t="str">
        <f>INDEX('Raw demand forecast'!$M$7:$M$5830,MATCH($Q857,'Raw demand forecast'!$B$7:$B$5830,0))</f>
        <v>Yes</v>
      </c>
      <c r="AH857" s="6" t="str">
        <f>IF(COUNTIF($AF$93:AF857,$B857) = 1, "LV", IF(COUNTIF($AF$93:AF857,$B857) = 2, "HV", "ST"))</f>
        <v>ST</v>
      </c>
      <c r="AI857" s="6" t="str">
        <f>INDEX('Demand forecast and growth rate'!$E$7:$E$273,MATCH($Q857,'Demand forecast and growth rate'!$B$7:$B$273,0))</f>
        <v>Steady/falling</v>
      </c>
      <c r="AJ857" s="53">
        <f>SUMIFS('Capex forecast'!E$7:E$210,'Capex forecast'!$T$7:$T$210,$AF857,'Capex forecast'!$S$7:$S$210,$AH857,'Capex forecast'!$Q$7:$Q$210,"Repex")</f>
        <v>0</v>
      </c>
      <c r="AK857" s="53">
        <f>SUMIFS('Capex forecast'!F$7:F$210,'Capex forecast'!$T$7:$T$210,$AF857,'Capex forecast'!$S$7:$S$210,$AH857,'Capex forecast'!$Q$7:$Q$210,"Repex")</f>
        <v>0</v>
      </c>
      <c r="AL857" s="53">
        <f>SUMIFS('Capex forecast'!G$7:G$210,'Capex forecast'!$T$7:$T$210,$AF857,'Capex forecast'!$S$7:$S$210,$AH857,'Capex forecast'!$Q$7:$Q$210,"Repex")</f>
        <v>0</v>
      </c>
      <c r="AM857" s="53">
        <f>SUMIFS('Capex forecast'!H$7:H$210,'Capex forecast'!$T$7:$T$210,$AF857,'Capex forecast'!$S$7:$S$210,$AH857,'Capex forecast'!$Q$7:$Q$210,"Repex")</f>
        <v>0</v>
      </c>
      <c r="AN857" s="53">
        <f>SUMIFS('Capex forecast'!I$7:I$210,'Capex forecast'!$T$7:$T$210,$AF857,'Capex forecast'!$S$7:$S$210,$AH857,'Capex forecast'!$Q$7:$Q$210,"Repex")</f>
        <v>0</v>
      </c>
      <c r="AO857" s="53">
        <f>SUMIFS('Capex forecast'!J$7:J$210,'Capex forecast'!$T$7:$T$210,$AF857,'Capex forecast'!$S$7:$S$210,$AH857,'Capex forecast'!$Q$7:$Q$210,"Repex")</f>
        <v>0</v>
      </c>
      <c r="AP857" s="53">
        <f>SUMIFS('Capex forecast'!K$7:K$210,'Capex forecast'!$T$7:$T$210,$AF857,'Capex forecast'!$S$7:$S$210,$AH857,'Capex forecast'!$Q$7:$Q$210,"Repex")</f>
        <v>0</v>
      </c>
      <c r="AQ857" s="53">
        <f>SUMIFS('Capex forecast'!L$7:L$210,'Capex forecast'!$T$7:$T$210,$AF857,'Capex forecast'!$S$7:$S$210,$AH857,'Capex forecast'!$Q$7:$Q$210,"Repex")</f>
        <v>0</v>
      </c>
      <c r="AR857" s="53">
        <f>SUMIFS('Capex forecast'!M$7:M$210,'Capex forecast'!$T$7:$T$210,$AF857,'Capex forecast'!$S$7:$S$210,$AH857,'Capex forecast'!$Q$7:$Q$210,"Repex")</f>
        <v>0</v>
      </c>
      <c r="AS857" s="53">
        <f>SUMIFS('Capex forecast'!N$7:N$210,'Capex forecast'!$T$7:$T$210,$AF857,'Capex forecast'!$S$7:$S$210,$AH857,'Capex forecast'!$Q$7:$Q$210,"Repex")</f>
        <v>0</v>
      </c>
    </row>
    <row r="858" spans="2:45" ht="15">
      <c r="B858" s="6" t="s">
        <v>31</v>
      </c>
      <c r="C858" s="6" t="str">
        <f>INDEX('Raw demand forecast'!$M$7:$M$5830,MATCH($B858,'Raw demand forecast'!$B$7:$B$5830,0))</f>
        <v>No</v>
      </c>
      <c r="D858" s="6" t="str">
        <f>IF(COUNTIF($B$93:B858,$B858) = 1, "LV", IF(COUNTIF($B$93:B858,$B858) = 2, "HV", "ST"))</f>
        <v>ST</v>
      </c>
      <c r="E858" s="6" t="str">
        <f>INDEX('Demand forecast and growth rate'!$E$7:$E$273,MATCH($B858,'Demand forecast and growth rate'!$B$7:$B$273,0))</f>
        <v>Steady/falling</v>
      </c>
      <c r="F858" s="32">
        <f>SUMIFS('Capex forecast'!E$7:E$210,'Capex forecast'!$T$7:$T$210,'Allocation of site-spec costs'!$B858,'Capex forecast'!$S$7:$S$210,'Allocation of site-spec costs'!$D858,'Capex forecast'!$Q$7:$Q$210,"Customer Connection")</f>
        <v>0</v>
      </c>
      <c r="G858" s="32">
        <f>SUMIFS('Capex forecast'!F$7:F$210,'Capex forecast'!$T$7:$T$210,'Allocation of site-spec costs'!$B858,'Capex forecast'!$S$7:$S$210,'Allocation of site-spec costs'!$D858,'Capex forecast'!$Q$7:$Q$210,"Customer Connection")</f>
        <v>0</v>
      </c>
      <c r="H858" s="32">
        <f>SUMIFS('Capex forecast'!G$7:G$210,'Capex forecast'!$T$7:$T$210,'Allocation of site-spec costs'!$B858,'Capex forecast'!$S$7:$S$210,'Allocation of site-spec costs'!$D858,'Capex forecast'!$Q$7:$Q$210,"Customer Connection")</f>
        <v>0</v>
      </c>
      <c r="I858" s="32">
        <f>SUMIFS('Capex forecast'!H$7:H$210,'Capex forecast'!$T$7:$T$210,'Allocation of site-spec costs'!$B858,'Capex forecast'!$S$7:$S$210,'Allocation of site-spec costs'!$D858,'Capex forecast'!$Q$7:$Q$210,"Customer Connection")</f>
        <v>0</v>
      </c>
      <c r="J858" s="32">
        <f>SUMIFS('Capex forecast'!I$7:I$210,'Capex forecast'!$T$7:$T$210,'Allocation of site-spec costs'!$B858,'Capex forecast'!$S$7:$S$210,'Allocation of site-spec costs'!$D858,'Capex forecast'!$Q$7:$Q$210,"Customer Connection")</f>
        <v>0</v>
      </c>
      <c r="K858" s="32">
        <f>SUMIFS('Capex forecast'!J$7:J$210,'Capex forecast'!$T$7:$T$210,'Allocation of site-spec costs'!$B858,'Capex forecast'!$S$7:$S$210,'Allocation of site-spec costs'!$D858,'Capex forecast'!$Q$7:$Q$210,"Customer Connection")</f>
        <v>0</v>
      </c>
      <c r="L858" s="32">
        <f>SUMIFS('Capex forecast'!K$7:K$210,'Capex forecast'!$T$7:$T$210,'Allocation of site-spec costs'!$B858,'Capex forecast'!$S$7:$S$210,'Allocation of site-spec costs'!$D858,'Capex forecast'!$Q$7:$Q$210,"Customer Connection")</f>
        <v>0</v>
      </c>
      <c r="M858" s="32">
        <f>SUMIFS('Capex forecast'!L$7:L$210,'Capex forecast'!$T$7:$T$210,'Allocation of site-spec costs'!$B858,'Capex forecast'!$S$7:$S$210,'Allocation of site-spec costs'!$D858,'Capex forecast'!$Q$7:$Q$210,"Customer Connection")</f>
        <v>0</v>
      </c>
      <c r="N858" s="32">
        <f>SUMIFS('Capex forecast'!M$7:M$210,'Capex forecast'!$T$7:$T$210,'Allocation of site-spec costs'!$B858,'Capex forecast'!$S$7:$S$210,'Allocation of site-spec costs'!$D858,'Capex forecast'!$Q$7:$Q$210,"Customer Connection")</f>
        <v>0</v>
      </c>
      <c r="O858" s="32">
        <f>SUMIFS('Capex forecast'!N$7:N$210,'Capex forecast'!$T$7:$T$210,'Allocation of site-spec costs'!$B858,'Capex forecast'!$S$7:$S$210,'Allocation of site-spec costs'!$D858,'Capex forecast'!$Q$7:$Q$210,"Customer Connection")</f>
        <v>0</v>
      </c>
      <c r="Q858" s="6" t="s">
        <v>31</v>
      </c>
      <c r="R858" s="6" t="str">
        <f>INDEX('Raw demand forecast'!$M$7:$M$5830,MATCH($Q858,'Raw demand forecast'!$B$7:$B$5830,0))</f>
        <v>No</v>
      </c>
      <c r="S858" s="6" t="str">
        <f>IF(COUNTIF($Q$93:Q858,$B858) = 1, "LV", IF(COUNTIF($Q$93:Q858,$B858) = 2, "HV", "ST"))</f>
        <v>ST</v>
      </c>
      <c r="T858" s="6" t="str">
        <f>INDEX('Demand forecast and growth rate'!$E$7:$E$273,MATCH($Q858,'Demand forecast and growth rate'!$B$7:$B$273,0))</f>
        <v>Steady/falling</v>
      </c>
      <c r="U858" s="32">
        <f>SUMIFS('Capex forecast'!E$7:E$210,'Capex forecast'!$T$7:$T$210,$Q858,'Capex forecast'!$S$7:$S$210,$S858,'Capex forecast'!$Q$7:$Q$210,"Augex")</f>
        <v>0</v>
      </c>
      <c r="V858" s="32">
        <f>SUMIFS('Capex forecast'!F$7:F$210,'Capex forecast'!$T$7:$T$210,$Q858,'Capex forecast'!$S$7:$S$210,$S858,'Capex forecast'!$Q$7:$Q$210,"Augex")</f>
        <v>0</v>
      </c>
      <c r="W858" s="32">
        <f>SUMIFS('Capex forecast'!G$7:G$210,'Capex forecast'!$T$7:$T$210,$Q858,'Capex forecast'!$S$7:$S$210,$S858,'Capex forecast'!$Q$7:$Q$210,"Augex")</f>
        <v>0</v>
      </c>
      <c r="X858" s="32">
        <f>SUMIFS('Capex forecast'!H$7:H$210,'Capex forecast'!$T$7:$T$210,$Q858,'Capex forecast'!$S$7:$S$210,$S858,'Capex forecast'!$Q$7:$Q$210,"Augex")</f>
        <v>0</v>
      </c>
      <c r="Y858" s="32">
        <f>SUMIFS('Capex forecast'!I$7:I$210,'Capex forecast'!$T$7:$T$210,$Q858,'Capex forecast'!$S$7:$S$210,$S858,'Capex forecast'!$Q$7:$Q$210,"Augex")</f>
        <v>0</v>
      </c>
      <c r="Z858" s="32">
        <f>SUMIFS('Capex forecast'!J$7:J$210,'Capex forecast'!$T$7:$T$210,$Q858,'Capex forecast'!$S$7:$S$210,$S858,'Capex forecast'!$Q$7:$Q$210,"Augex")</f>
        <v>0</v>
      </c>
      <c r="AA858" s="32">
        <f>SUMIFS('Capex forecast'!K$7:K$210,'Capex forecast'!$T$7:$T$210,$Q858,'Capex forecast'!$S$7:$S$210,$S858,'Capex forecast'!$Q$7:$Q$210,"Augex")</f>
        <v>0</v>
      </c>
      <c r="AB858" s="32">
        <f>SUMIFS('Capex forecast'!L$7:L$210,'Capex forecast'!$T$7:$T$210,$Q858,'Capex forecast'!$S$7:$S$210,$S858,'Capex forecast'!$Q$7:$Q$210,"Augex")</f>
        <v>4133999.9999999995</v>
      </c>
      <c r="AC858" s="32">
        <f>SUMIFS('Capex forecast'!M$7:M$210,'Capex forecast'!$T$7:$T$210,$Q858,'Capex forecast'!$S$7:$S$210,$S858,'Capex forecast'!$Q$7:$Q$210,"Augex")</f>
        <v>8267999.9999999972</v>
      </c>
      <c r="AD858" s="32">
        <f>SUMIFS('Capex forecast'!N$7:N$210,'Capex forecast'!$T$7:$T$210,$Q858,'Capex forecast'!$S$7:$S$210,$S858,'Capex forecast'!$Q$7:$Q$210,"Augex")</f>
        <v>8267999.9999999991</v>
      </c>
      <c r="AF858" s="6" t="s">
        <v>31</v>
      </c>
      <c r="AG858" s="6" t="str">
        <f>INDEX('Raw demand forecast'!$M$7:$M$5830,MATCH($Q858,'Raw demand forecast'!$B$7:$B$5830,0))</f>
        <v>No</v>
      </c>
      <c r="AH858" s="6" t="str">
        <f>IF(COUNTIF($AF$93:AF858,$B858) = 1, "LV", IF(COUNTIF($AF$93:AF858,$B858) = 2, "HV", "ST"))</f>
        <v>ST</v>
      </c>
      <c r="AI858" s="6" t="str">
        <f>INDEX('Demand forecast and growth rate'!$E$7:$E$273,MATCH($Q858,'Demand forecast and growth rate'!$B$7:$B$273,0))</f>
        <v>Steady/falling</v>
      </c>
      <c r="AJ858" s="53">
        <f>SUMIFS('Capex forecast'!E$7:E$210,'Capex forecast'!$T$7:$T$210,$AF858,'Capex forecast'!$S$7:$S$210,$AH858,'Capex forecast'!$Q$7:$Q$210,"Repex")</f>
        <v>0</v>
      </c>
      <c r="AK858" s="53">
        <f>SUMIFS('Capex forecast'!F$7:F$210,'Capex forecast'!$T$7:$T$210,$AF858,'Capex forecast'!$S$7:$S$210,$AH858,'Capex forecast'!$Q$7:$Q$210,"Repex")</f>
        <v>0</v>
      </c>
      <c r="AL858" s="53">
        <f>SUMIFS('Capex forecast'!G$7:G$210,'Capex forecast'!$T$7:$T$210,$AF858,'Capex forecast'!$S$7:$S$210,$AH858,'Capex forecast'!$Q$7:$Q$210,"Repex")</f>
        <v>0</v>
      </c>
      <c r="AM858" s="53">
        <f>SUMIFS('Capex forecast'!H$7:H$210,'Capex forecast'!$T$7:$T$210,$AF858,'Capex forecast'!$S$7:$S$210,$AH858,'Capex forecast'!$Q$7:$Q$210,"Repex")</f>
        <v>0</v>
      </c>
      <c r="AN858" s="53">
        <f>SUMIFS('Capex forecast'!I$7:I$210,'Capex forecast'!$T$7:$T$210,$AF858,'Capex forecast'!$S$7:$S$210,$AH858,'Capex forecast'!$Q$7:$Q$210,"Repex")</f>
        <v>0</v>
      </c>
      <c r="AO858" s="53">
        <f>SUMIFS('Capex forecast'!J$7:J$210,'Capex forecast'!$T$7:$T$210,$AF858,'Capex forecast'!$S$7:$S$210,$AH858,'Capex forecast'!$Q$7:$Q$210,"Repex")</f>
        <v>0</v>
      </c>
      <c r="AP858" s="53">
        <f>SUMIFS('Capex forecast'!K$7:K$210,'Capex forecast'!$T$7:$T$210,$AF858,'Capex forecast'!$S$7:$S$210,$AH858,'Capex forecast'!$Q$7:$Q$210,"Repex")</f>
        <v>0</v>
      </c>
      <c r="AQ858" s="53">
        <f>SUMIFS('Capex forecast'!L$7:L$210,'Capex forecast'!$T$7:$T$210,$AF858,'Capex forecast'!$S$7:$S$210,$AH858,'Capex forecast'!$Q$7:$Q$210,"Repex")</f>
        <v>0</v>
      </c>
      <c r="AR858" s="53">
        <f>SUMIFS('Capex forecast'!M$7:M$210,'Capex forecast'!$T$7:$T$210,$AF858,'Capex forecast'!$S$7:$S$210,$AH858,'Capex forecast'!$Q$7:$Q$210,"Repex")</f>
        <v>0</v>
      </c>
      <c r="AS858" s="53">
        <f>SUMIFS('Capex forecast'!N$7:N$210,'Capex forecast'!$T$7:$T$210,$AF858,'Capex forecast'!$S$7:$S$210,$AH858,'Capex forecast'!$Q$7:$Q$210,"Repex")</f>
        <v>0</v>
      </c>
    </row>
    <row r="859" spans="2:45" ht="15">
      <c r="B859" s="6" t="s">
        <v>55</v>
      </c>
      <c r="C859" s="6" t="str">
        <f>INDEX('Raw demand forecast'!$M$7:$M$5830,MATCH($B859,'Raw demand forecast'!$B$7:$B$5830,0))</f>
        <v>No</v>
      </c>
      <c r="D859" s="6" t="str">
        <f>IF(COUNTIF($B$93:B859,$B859) = 1, "LV", IF(COUNTIF($B$93:B859,$B859) = 2, "HV", "ST"))</f>
        <v>ST</v>
      </c>
      <c r="E859" s="6" t="str">
        <f>INDEX('Demand forecast and growth rate'!$E$7:$E$273,MATCH($B859,'Demand forecast and growth rate'!$B$7:$B$273,0))</f>
        <v>High growth</v>
      </c>
      <c r="F859" s="32">
        <f>SUMIFS('Capex forecast'!E$7:E$210,'Capex forecast'!$T$7:$T$210,'Allocation of site-spec costs'!$B859,'Capex forecast'!$S$7:$S$210,'Allocation of site-spec costs'!$D859,'Capex forecast'!$Q$7:$Q$210,"Customer Connection")</f>
        <v>0</v>
      </c>
      <c r="G859" s="32">
        <f>SUMIFS('Capex forecast'!F$7:F$210,'Capex forecast'!$T$7:$T$210,'Allocation of site-spec costs'!$B859,'Capex forecast'!$S$7:$S$210,'Allocation of site-spec costs'!$D859,'Capex forecast'!$Q$7:$Q$210,"Customer Connection")</f>
        <v>0</v>
      </c>
      <c r="H859" s="32">
        <f>SUMIFS('Capex forecast'!G$7:G$210,'Capex forecast'!$T$7:$T$210,'Allocation of site-spec costs'!$B859,'Capex forecast'!$S$7:$S$210,'Allocation of site-spec costs'!$D859,'Capex forecast'!$Q$7:$Q$210,"Customer Connection")</f>
        <v>0</v>
      </c>
      <c r="I859" s="32">
        <f>SUMIFS('Capex forecast'!H$7:H$210,'Capex forecast'!$T$7:$T$210,'Allocation of site-spec costs'!$B859,'Capex forecast'!$S$7:$S$210,'Allocation of site-spec costs'!$D859,'Capex forecast'!$Q$7:$Q$210,"Customer Connection")</f>
        <v>0</v>
      </c>
      <c r="J859" s="32">
        <f>SUMIFS('Capex forecast'!I$7:I$210,'Capex forecast'!$T$7:$T$210,'Allocation of site-spec costs'!$B859,'Capex forecast'!$S$7:$S$210,'Allocation of site-spec costs'!$D859,'Capex forecast'!$Q$7:$Q$210,"Customer Connection")</f>
        <v>0</v>
      </c>
      <c r="K859" s="32">
        <f>SUMIFS('Capex forecast'!J$7:J$210,'Capex forecast'!$T$7:$T$210,'Allocation of site-spec costs'!$B859,'Capex forecast'!$S$7:$S$210,'Allocation of site-spec costs'!$D859,'Capex forecast'!$Q$7:$Q$210,"Customer Connection")</f>
        <v>0</v>
      </c>
      <c r="L859" s="32">
        <f>SUMIFS('Capex forecast'!K$7:K$210,'Capex forecast'!$T$7:$T$210,'Allocation of site-spec costs'!$B859,'Capex forecast'!$S$7:$S$210,'Allocation of site-spec costs'!$D859,'Capex forecast'!$Q$7:$Q$210,"Customer Connection")</f>
        <v>0</v>
      </c>
      <c r="M859" s="32">
        <f>SUMIFS('Capex forecast'!L$7:L$210,'Capex forecast'!$T$7:$T$210,'Allocation of site-spec costs'!$B859,'Capex forecast'!$S$7:$S$210,'Allocation of site-spec costs'!$D859,'Capex forecast'!$Q$7:$Q$210,"Customer Connection")</f>
        <v>0</v>
      </c>
      <c r="N859" s="32">
        <f>SUMIFS('Capex forecast'!M$7:M$210,'Capex forecast'!$T$7:$T$210,'Allocation of site-spec costs'!$B859,'Capex forecast'!$S$7:$S$210,'Allocation of site-spec costs'!$D859,'Capex forecast'!$Q$7:$Q$210,"Customer Connection")</f>
        <v>0</v>
      </c>
      <c r="O859" s="32">
        <f>SUMIFS('Capex forecast'!N$7:N$210,'Capex forecast'!$T$7:$T$210,'Allocation of site-spec costs'!$B859,'Capex forecast'!$S$7:$S$210,'Allocation of site-spec costs'!$D859,'Capex forecast'!$Q$7:$Q$210,"Customer Connection")</f>
        <v>0</v>
      </c>
      <c r="Q859" s="6" t="s">
        <v>55</v>
      </c>
      <c r="R859" s="6" t="str">
        <f>INDEX('Raw demand forecast'!$M$7:$M$5830,MATCH($Q859,'Raw demand forecast'!$B$7:$B$5830,0))</f>
        <v>No</v>
      </c>
      <c r="S859" s="6" t="str">
        <f>IF(COUNTIF($Q$93:Q859,$B859) = 1, "LV", IF(COUNTIF($Q$93:Q859,$B859) = 2, "HV", "ST"))</f>
        <v>ST</v>
      </c>
      <c r="T859" s="6" t="str">
        <f>INDEX('Demand forecast and growth rate'!$E$7:$E$273,MATCH($Q859,'Demand forecast and growth rate'!$B$7:$B$273,0))</f>
        <v>High growth</v>
      </c>
      <c r="U859" s="32">
        <f>SUMIFS('Capex forecast'!E$7:E$210,'Capex forecast'!$T$7:$T$210,$Q859,'Capex forecast'!$S$7:$S$210,$S859,'Capex forecast'!$Q$7:$Q$210,"Augex")</f>
        <v>0</v>
      </c>
      <c r="V859" s="32">
        <f>SUMIFS('Capex forecast'!F$7:F$210,'Capex forecast'!$T$7:$T$210,$Q859,'Capex forecast'!$S$7:$S$210,$S859,'Capex forecast'!$Q$7:$Q$210,"Augex")</f>
        <v>0</v>
      </c>
      <c r="W859" s="32">
        <f>SUMIFS('Capex forecast'!G$7:G$210,'Capex forecast'!$T$7:$T$210,$Q859,'Capex forecast'!$S$7:$S$210,$S859,'Capex forecast'!$Q$7:$Q$210,"Augex")</f>
        <v>0</v>
      </c>
      <c r="X859" s="32">
        <f>SUMIFS('Capex forecast'!H$7:H$210,'Capex forecast'!$T$7:$T$210,$Q859,'Capex forecast'!$S$7:$S$210,$S859,'Capex forecast'!$Q$7:$Q$210,"Augex")</f>
        <v>0</v>
      </c>
      <c r="Y859" s="32">
        <f>SUMIFS('Capex forecast'!I$7:I$210,'Capex forecast'!$T$7:$T$210,$Q859,'Capex forecast'!$S$7:$S$210,$S859,'Capex forecast'!$Q$7:$Q$210,"Augex")</f>
        <v>0</v>
      </c>
      <c r="Z859" s="32">
        <f>SUMIFS('Capex forecast'!J$7:J$210,'Capex forecast'!$T$7:$T$210,$Q859,'Capex forecast'!$S$7:$S$210,$S859,'Capex forecast'!$Q$7:$Q$210,"Augex")</f>
        <v>0</v>
      </c>
      <c r="AA859" s="32">
        <f>SUMIFS('Capex forecast'!K$7:K$210,'Capex forecast'!$T$7:$T$210,$Q859,'Capex forecast'!$S$7:$S$210,$S859,'Capex forecast'!$Q$7:$Q$210,"Augex")</f>
        <v>0</v>
      </c>
      <c r="AB859" s="32">
        <f>SUMIFS('Capex forecast'!L$7:L$210,'Capex forecast'!$T$7:$T$210,$Q859,'Capex forecast'!$S$7:$S$210,$S859,'Capex forecast'!$Q$7:$Q$210,"Augex")</f>
        <v>0</v>
      </c>
      <c r="AC859" s="32">
        <f>SUMIFS('Capex forecast'!M$7:M$210,'Capex forecast'!$T$7:$T$210,$Q859,'Capex forecast'!$S$7:$S$210,$S859,'Capex forecast'!$Q$7:$Q$210,"Augex")</f>
        <v>0</v>
      </c>
      <c r="AD859" s="32">
        <f>SUMIFS('Capex forecast'!N$7:N$210,'Capex forecast'!$T$7:$T$210,$Q859,'Capex forecast'!$S$7:$S$210,$S859,'Capex forecast'!$Q$7:$Q$210,"Augex")</f>
        <v>0</v>
      </c>
      <c r="AF859" s="6" t="s">
        <v>55</v>
      </c>
      <c r="AG859" s="6" t="str">
        <f>INDEX('Raw demand forecast'!$M$7:$M$5830,MATCH($Q859,'Raw demand forecast'!$B$7:$B$5830,0))</f>
        <v>No</v>
      </c>
      <c r="AH859" s="6" t="str">
        <f>IF(COUNTIF($AF$93:AF859,$B859) = 1, "LV", IF(COUNTIF($AF$93:AF859,$B859) = 2, "HV", "ST"))</f>
        <v>ST</v>
      </c>
      <c r="AI859" s="6" t="str">
        <f>INDEX('Demand forecast and growth rate'!$E$7:$E$273,MATCH($Q859,'Demand forecast and growth rate'!$B$7:$B$273,0))</f>
        <v>High growth</v>
      </c>
      <c r="AJ859" s="53">
        <f>SUMIFS('Capex forecast'!E$7:E$210,'Capex forecast'!$T$7:$T$210,$AF859,'Capex forecast'!$S$7:$S$210,$AH859,'Capex forecast'!$Q$7:$Q$210,"Repex")</f>
        <v>0</v>
      </c>
      <c r="AK859" s="53">
        <f>SUMIFS('Capex forecast'!F$7:F$210,'Capex forecast'!$T$7:$T$210,$AF859,'Capex forecast'!$S$7:$S$210,$AH859,'Capex forecast'!$Q$7:$Q$210,"Repex")</f>
        <v>0</v>
      </c>
      <c r="AL859" s="53">
        <f>SUMIFS('Capex forecast'!G$7:G$210,'Capex forecast'!$T$7:$T$210,$AF859,'Capex forecast'!$S$7:$S$210,$AH859,'Capex forecast'!$Q$7:$Q$210,"Repex")</f>
        <v>0</v>
      </c>
      <c r="AM859" s="53">
        <f>SUMIFS('Capex forecast'!H$7:H$210,'Capex forecast'!$T$7:$T$210,$AF859,'Capex forecast'!$S$7:$S$210,$AH859,'Capex forecast'!$Q$7:$Q$210,"Repex")</f>
        <v>0</v>
      </c>
      <c r="AN859" s="53">
        <f>SUMIFS('Capex forecast'!I$7:I$210,'Capex forecast'!$T$7:$T$210,$AF859,'Capex forecast'!$S$7:$S$210,$AH859,'Capex forecast'!$Q$7:$Q$210,"Repex")</f>
        <v>0</v>
      </c>
      <c r="AO859" s="53">
        <f>SUMIFS('Capex forecast'!J$7:J$210,'Capex forecast'!$T$7:$T$210,$AF859,'Capex forecast'!$S$7:$S$210,$AH859,'Capex forecast'!$Q$7:$Q$210,"Repex")</f>
        <v>0</v>
      </c>
      <c r="AP859" s="53">
        <f>SUMIFS('Capex forecast'!K$7:K$210,'Capex forecast'!$T$7:$T$210,$AF859,'Capex forecast'!$S$7:$S$210,$AH859,'Capex forecast'!$Q$7:$Q$210,"Repex")</f>
        <v>0</v>
      </c>
      <c r="AQ859" s="53">
        <f>SUMIFS('Capex forecast'!L$7:L$210,'Capex forecast'!$T$7:$T$210,$AF859,'Capex forecast'!$S$7:$S$210,$AH859,'Capex forecast'!$Q$7:$Q$210,"Repex")</f>
        <v>0</v>
      </c>
      <c r="AR859" s="53">
        <f>SUMIFS('Capex forecast'!M$7:M$210,'Capex forecast'!$T$7:$T$210,$AF859,'Capex forecast'!$S$7:$S$210,$AH859,'Capex forecast'!$Q$7:$Q$210,"Repex")</f>
        <v>0</v>
      </c>
      <c r="AS859" s="53">
        <f>SUMIFS('Capex forecast'!N$7:N$210,'Capex forecast'!$T$7:$T$210,$AF859,'Capex forecast'!$S$7:$S$210,$AH859,'Capex forecast'!$Q$7:$Q$210,"Repex")</f>
        <v>0</v>
      </c>
    </row>
    <row r="860" spans="2:45" ht="15">
      <c r="B860" s="6" t="s">
        <v>74</v>
      </c>
      <c r="C860" s="6" t="str">
        <f>INDEX('Raw demand forecast'!$M$7:$M$5830,MATCH($B860,'Raw demand forecast'!$B$7:$B$5830,0))</f>
        <v>No</v>
      </c>
      <c r="D860" s="6" t="str">
        <f>IF(COUNTIF($B$93:B860,$B860) = 1, "LV", IF(COUNTIF($B$93:B860,$B860) = 2, "HV", "ST"))</f>
        <v>ST</v>
      </c>
      <c r="E860" s="6" t="str">
        <f>INDEX('Demand forecast and growth rate'!$E$7:$E$273,MATCH($B860,'Demand forecast and growth rate'!$B$7:$B$273,0))</f>
        <v>High growth</v>
      </c>
      <c r="F860" s="32">
        <f>SUMIFS('Capex forecast'!E$7:E$210,'Capex forecast'!$T$7:$T$210,'Allocation of site-spec costs'!$B860,'Capex forecast'!$S$7:$S$210,'Allocation of site-spec costs'!$D860,'Capex forecast'!$Q$7:$Q$210,"Customer Connection")</f>
        <v>0</v>
      </c>
      <c r="G860" s="32">
        <f>SUMIFS('Capex forecast'!F$7:F$210,'Capex forecast'!$T$7:$T$210,'Allocation of site-spec costs'!$B860,'Capex forecast'!$S$7:$S$210,'Allocation of site-spec costs'!$D860,'Capex forecast'!$Q$7:$Q$210,"Customer Connection")</f>
        <v>0</v>
      </c>
      <c r="H860" s="32">
        <f>SUMIFS('Capex forecast'!G$7:G$210,'Capex forecast'!$T$7:$T$210,'Allocation of site-spec costs'!$B860,'Capex forecast'!$S$7:$S$210,'Allocation of site-spec costs'!$D860,'Capex forecast'!$Q$7:$Q$210,"Customer Connection")</f>
        <v>0</v>
      </c>
      <c r="I860" s="32">
        <f>SUMIFS('Capex forecast'!H$7:H$210,'Capex forecast'!$T$7:$T$210,'Allocation of site-spec costs'!$B860,'Capex forecast'!$S$7:$S$210,'Allocation of site-spec costs'!$D860,'Capex forecast'!$Q$7:$Q$210,"Customer Connection")</f>
        <v>0</v>
      </c>
      <c r="J860" s="32">
        <f>SUMIFS('Capex forecast'!I$7:I$210,'Capex forecast'!$T$7:$T$210,'Allocation of site-spec costs'!$B860,'Capex forecast'!$S$7:$S$210,'Allocation of site-spec costs'!$D860,'Capex forecast'!$Q$7:$Q$210,"Customer Connection")</f>
        <v>0</v>
      </c>
      <c r="K860" s="32">
        <f>SUMIFS('Capex forecast'!J$7:J$210,'Capex forecast'!$T$7:$T$210,'Allocation of site-spec costs'!$B860,'Capex forecast'!$S$7:$S$210,'Allocation of site-spec costs'!$D860,'Capex forecast'!$Q$7:$Q$210,"Customer Connection")</f>
        <v>0</v>
      </c>
      <c r="L860" s="32">
        <f>SUMIFS('Capex forecast'!K$7:K$210,'Capex forecast'!$T$7:$T$210,'Allocation of site-spec costs'!$B860,'Capex forecast'!$S$7:$S$210,'Allocation of site-spec costs'!$D860,'Capex forecast'!$Q$7:$Q$210,"Customer Connection")</f>
        <v>0</v>
      </c>
      <c r="M860" s="32">
        <f>SUMIFS('Capex forecast'!L$7:L$210,'Capex forecast'!$T$7:$T$210,'Allocation of site-spec costs'!$B860,'Capex forecast'!$S$7:$S$210,'Allocation of site-spec costs'!$D860,'Capex forecast'!$Q$7:$Q$210,"Customer Connection")</f>
        <v>0</v>
      </c>
      <c r="N860" s="32">
        <f>SUMIFS('Capex forecast'!M$7:M$210,'Capex forecast'!$T$7:$T$210,'Allocation of site-spec costs'!$B860,'Capex forecast'!$S$7:$S$210,'Allocation of site-spec costs'!$D860,'Capex forecast'!$Q$7:$Q$210,"Customer Connection")</f>
        <v>0</v>
      </c>
      <c r="O860" s="32">
        <f>SUMIFS('Capex forecast'!N$7:N$210,'Capex forecast'!$T$7:$T$210,'Allocation of site-spec costs'!$B860,'Capex forecast'!$S$7:$S$210,'Allocation of site-spec costs'!$D860,'Capex forecast'!$Q$7:$Q$210,"Customer Connection")</f>
        <v>0</v>
      </c>
      <c r="Q860" s="6" t="s">
        <v>74</v>
      </c>
      <c r="R860" s="6" t="str">
        <f>INDEX('Raw demand forecast'!$M$7:$M$5830,MATCH($Q860,'Raw demand forecast'!$B$7:$B$5830,0))</f>
        <v>No</v>
      </c>
      <c r="S860" s="6" t="str">
        <f>IF(COUNTIF($Q$93:Q860,$B860) = 1, "LV", IF(COUNTIF($Q$93:Q860,$B860) = 2, "HV", "ST"))</f>
        <v>ST</v>
      </c>
      <c r="T860" s="6" t="str">
        <f>INDEX('Demand forecast and growth rate'!$E$7:$E$273,MATCH($Q860,'Demand forecast and growth rate'!$B$7:$B$273,0))</f>
        <v>High growth</v>
      </c>
      <c r="U860" s="32">
        <f>SUMIFS('Capex forecast'!E$7:E$210,'Capex forecast'!$T$7:$T$210,$Q860,'Capex forecast'!$S$7:$S$210,$S860,'Capex forecast'!$Q$7:$Q$210,"Augex")</f>
        <v>0</v>
      </c>
      <c r="V860" s="32">
        <f>SUMIFS('Capex forecast'!F$7:F$210,'Capex forecast'!$T$7:$T$210,$Q860,'Capex forecast'!$S$7:$S$210,$S860,'Capex forecast'!$Q$7:$Q$210,"Augex")</f>
        <v>0</v>
      </c>
      <c r="W860" s="32">
        <f>SUMIFS('Capex forecast'!G$7:G$210,'Capex forecast'!$T$7:$T$210,$Q860,'Capex forecast'!$S$7:$S$210,$S860,'Capex forecast'!$Q$7:$Q$210,"Augex")</f>
        <v>0</v>
      </c>
      <c r="X860" s="32">
        <f>SUMIFS('Capex forecast'!H$7:H$210,'Capex forecast'!$T$7:$T$210,$Q860,'Capex forecast'!$S$7:$S$210,$S860,'Capex forecast'!$Q$7:$Q$210,"Augex")</f>
        <v>0</v>
      </c>
      <c r="Y860" s="32">
        <f>SUMIFS('Capex forecast'!I$7:I$210,'Capex forecast'!$T$7:$T$210,$Q860,'Capex forecast'!$S$7:$S$210,$S860,'Capex forecast'!$Q$7:$Q$210,"Augex")</f>
        <v>0</v>
      </c>
      <c r="Z860" s="32">
        <f>SUMIFS('Capex forecast'!J$7:J$210,'Capex forecast'!$T$7:$T$210,$Q860,'Capex forecast'!$S$7:$S$210,$S860,'Capex forecast'!$Q$7:$Q$210,"Augex")</f>
        <v>0</v>
      </c>
      <c r="AA860" s="32">
        <f>SUMIFS('Capex forecast'!K$7:K$210,'Capex forecast'!$T$7:$T$210,$Q860,'Capex forecast'!$S$7:$S$210,$S860,'Capex forecast'!$Q$7:$Q$210,"Augex")</f>
        <v>0</v>
      </c>
      <c r="AB860" s="32">
        <f>SUMIFS('Capex forecast'!L$7:L$210,'Capex forecast'!$T$7:$T$210,$Q860,'Capex forecast'!$S$7:$S$210,$S860,'Capex forecast'!$Q$7:$Q$210,"Augex")</f>
        <v>0</v>
      </c>
      <c r="AC860" s="32">
        <f>SUMIFS('Capex forecast'!M$7:M$210,'Capex forecast'!$T$7:$T$210,$Q860,'Capex forecast'!$S$7:$S$210,$S860,'Capex forecast'!$Q$7:$Q$210,"Augex")</f>
        <v>0</v>
      </c>
      <c r="AD860" s="32">
        <f>SUMIFS('Capex forecast'!N$7:N$210,'Capex forecast'!$T$7:$T$210,$Q860,'Capex forecast'!$S$7:$S$210,$S860,'Capex forecast'!$Q$7:$Q$210,"Augex")</f>
        <v>0</v>
      </c>
      <c r="AF860" s="6" t="s">
        <v>74</v>
      </c>
      <c r="AG860" s="6" t="str">
        <f>INDEX('Raw demand forecast'!$M$7:$M$5830,MATCH($Q860,'Raw demand forecast'!$B$7:$B$5830,0))</f>
        <v>No</v>
      </c>
      <c r="AH860" s="6" t="str">
        <f>IF(COUNTIF($AF$93:AF860,$B860) = 1, "LV", IF(COUNTIF($AF$93:AF860,$B860) = 2, "HV", "ST"))</f>
        <v>ST</v>
      </c>
      <c r="AI860" s="6" t="str">
        <f>INDEX('Demand forecast and growth rate'!$E$7:$E$273,MATCH($Q860,'Demand forecast and growth rate'!$B$7:$B$273,0))</f>
        <v>High growth</v>
      </c>
      <c r="AJ860" s="53">
        <f>SUMIFS('Capex forecast'!E$7:E$210,'Capex forecast'!$T$7:$T$210,$AF860,'Capex forecast'!$S$7:$S$210,$AH860,'Capex forecast'!$Q$7:$Q$210,"Repex")</f>
        <v>0</v>
      </c>
      <c r="AK860" s="53">
        <f>SUMIFS('Capex forecast'!F$7:F$210,'Capex forecast'!$T$7:$T$210,$AF860,'Capex forecast'!$S$7:$S$210,$AH860,'Capex forecast'!$Q$7:$Q$210,"Repex")</f>
        <v>0</v>
      </c>
      <c r="AL860" s="53">
        <f>SUMIFS('Capex forecast'!G$7:G$210,'Capex forecast'!$T$7:$T$210,$AF860,'Capex forecast'!$S$7:$S$210,$AH860,'Capex forecast'!$Q$7:$Q$210,"Repex")</f>
        <v>0</v>
      </c>
      <c r="AM860" s="53">
        <f>SUMIFS('Capex forecast'!H$7:H$210,'Capex forecast'!$T$7:$T$210,$AF860,'Capex forecast'!$S$7:$S$210,$AH860,'Capex forecast'!$Q$7:$Q$210,"Repex")</f>
        <v>0</v>
      </c>
      <c r="AN860" s="53">
        <f>SUMIFS('Capex forecast'!I$7:I$210,'Capex forecast'!$T$7:$T$210,$AF860,'Capex forecast'!$S$7:$S$210,$AH860,'Capex forecast'!$Q$7:$Q$210,"Repex")</f>
        <v>0</v>
      </c>
      <c r="AO860" s="53">
        <f>SUMIFS('Capex forecast'!J$7:J$210,'Capex forecast'!$T$7:$T$210,$AF860,'Capex forecast'!$S$7:$S$210,$AH860,'Capex forecast'!$Q$7:$Q$210,"Repex")</f>
        <v>0</v>
      </c>
      <c r="AP860" s="53">
        <f>SUMIFS('Capex forecast'!K$7:K$210,'Capex forecast'!$T$7:$T$210,$AF860,'Capex forecast'!$S$7:$S$210,$AH860,'Capex forecast'!$Q$7:$Q$210,"Repex")</f>
        <v>0</v>
      </c>
      <c r="AQ860" s="53">
        <f>SUMIFS('Capex forecast'!L$7:L$210,'Capex forecast'!$T$7:$T$210,$AF860,'Capex forecast'!$S$7:$S$210,$AH860,'Capex forecast'!$Q$7:$Q$210,"Repex")</f>
        <v>0</v>
      </c>
      <c r="AR860" s="53">
        <f>SUMIFS('Capex forecast'!M$7:M$210,'Capex forecast'!$T$7:$T$210,$AF860,'Capex forecast'!$S$7:$S$210,$AH860,'Capex forecast'!$Q$7:$Q$210,"Repex")</f>
        <v>0</v>
      </c>
      <c r="AS860" s="53">
        <f>SUMIFS('Capex forecast'!N$7:N$210,'Capex forecast'!$T$7:$T$210,$AF860,'Capex forecast'!$S$7:$S$210,$AH860,'Capex forecast'!$Q$7:$Q$210,"Repex")</f>
        <v>0</v>
      </c>
    </row>
    <row r="861" spans="2:45" ht="15">
      <c r="B861" s="6" t="s">
        <v>100</v>
      </c>
      <c r="C861" s="6" t="str">
        <f>INDEX('Raw demand forecast'!$M$7:$M$5830,MATCH($B861,'Raw demand forecast'!$B$7:$B$5830,0))</f>
        <v>No</v>
      </c>
      <c r="D861" s="6" t="str">
        <f>IF(COUNTIF($B$93:B861,$B861) = 1, "LV", IF(COUNTIF($B$93:B861,$B861) = 2, "HV", "ST"))</f>
        <v>ST</v>
      </c>
      <c r="E861" s="6" t="str">
        <f>INDEX('Demand forecast and growth rate'!$E$7:$E$273,MATCH($B861,'Demand forecast and growth rate'!$B$7:$B$273,0))</f>
        <v>High growth</v>
      </c>
      <c r="F861" s="32">
        <f>SUMIFS('Capex forecast'!E$7:E$210,'Capex forecast'!$T$7:$T$210,'Allocation of site-spec costs'!$B861,'Capex forecast'!$S$7:$S$210,'Allocation of site-spec costs'!$D861,'Capex forecast'!$Q$7:$Q$210,"Customer Connection")</f>
        <v>0</v>
      </c>
      <c r="G861" s="32">
        <f>SUMIFS('Capex forecast'!F$7:F$210,'Capex forecast'!$T$7:$T$210,'Allocation of site-spec costs'!$B861,'Capex forecast'!$S$7:$S$210,'Allocation of site-spec costs'!$D861,'Capex forecast'!$Q$7:$Q$210,"Customer Connection")</f>
        <v>0</v>
      </c>
      <c r="H861" s="32">
        <f>SUMIFS('Capex forecast'!G$7:G$210,'Capex forecast'!$T$7:$T$210,'Allocation of site-spec costs'!$B861,'Capex forecast'!$S$7:$S$210,'Allocation of site-spec costs'!$D861,'Capex forecast'!$Q$7:$Q$210,"Customer Connection")</f>
        <v>0</v>
      </c>
      <c r="I861" s="32">
        <f>SUMIFS('Capex forecast'!H$7:H$210,'Capex forecast'!$T$7:$T$210,'Allocation of site-spec costs'!$B861,'Capex forecast'!$S$7:$S$210,'Allocation of site-spec costs'!$D861,'Capex forecast'!$Q$7:$Q$210,"Customer Connection")</f>
        <v>0</v>
      </c>
      <c r="J861" s="32">
        <f>SUMIFS('Capex forecast'!I$7:I$210,'Capex forecast'!$T$7:$T$210,'Allocation of site-spec costs'!$B861,'Capex forecast'!$S$7:$S$210,'Allocation of site-spec costs'!$D861,'Capex forecast'!$Q$7:$Q$210,"Customer Connection")</f>
        <v>0</v>
      </c>
      <c r="K861" s="32">
        <f>SUMIFS('Capex forecast'!J$7:J$210,'Capex forecast'!$T$7:$T$210,'Allocation of site-spec costs'!$B861,'Capex forecast'!$S$7:$S$210,'Allocation of site-spec costs'!$D861,'Capex forecast'!$Q$7:$Q$210,"Customer Connection")</f>
        <v>0</v>
      </c>
      <c r="L861" s="32">
        <f>SUMIFS('Capex forecast'!K$7:K$210,'Capex forecast'!$T$7:$T$210,'Allocation of site-spec costs'!$B861,'Capex forecast'!$S$7:$S$210,'Allocation of site-spec costs'!$D861,'Capex forecast'!$Q$7:$Q$210,"Customer Connection")</f>
        <v>0</v>
      </c>
      <c r="M861" s="32">
        <f>SUMIFS('Capex forecast'!L$7:L$210,'Capex forecast'!$T$7:$T$210,'Allocation of site-spec costs'!$B861,'Capex forecast'!$S$7:$S$210,'Allocation of site-spec costs'!$D861,'Capex forecast'!$Q$7:$Q$210,"Customer Connection")</f>
        <v>0</v>
      </c>
      <c r="N861" s="32">
        <f>SUMIFS('Capex forecast'!M$7:M$210,'Capex forecast'!$T$7:$T$210,'Allocation of site-spec costs'!$B861,'Capex forecast'!$S$7:$S$210,'Allocation of site-spec costs'!$D861,'Capex forecast'!$Q$7:$Q$210,"Customer Connection")</f>
        <v>0</v>
      </c>
      <c r="O861" s="32">
        <f>SUMIFS('Capex forecast'!N$7:N$210,'Capex forecast'!$T$7:$T$210,'Allocation of site-spec costs'!$B861,'Capex forecast'!$S$7:$S$210,'Allocation of site-spec costs'!$D861,'Capex forecast'!$Q$7:$Q$210,"Customer Connection")</f>
        <v>0</v>
      </c>
      <c r="Q861" s="6" t="s">
        <v>100</v>
      </c>
      <c r="R861" s="6" t="str">
        <f>INDEX('Raw demand forecast'!$M$7:$M$5830,MATCH($Q861,'Raw demand forecast'!$B$7:$B$5830,0))</f>
        <v>No</v>
      </c>
      <c r="S861" s="6" t="str">
        <f>IF(COUNTIF($Q$93:Q861,$B861) = 1, "LV", IF(COUNTIF($Q$93:Q861,$B861) = 2, "HV", "ST"))</f>
        <v>ST</v>
      </c>
      <c r="T861" s="6" t="str">
        <f>INDEX('Demand forecast and growth rate'!$E$7:$E$273,MATCH($Q861,'Demand forecast and growth rate'!$B$7:$B$273,0))</f>
        <v>High growth</v>
      </c>
      <c r="U861" s="32">
        <f>SUMIFS('Capex forecast'!E$7:E$210,'Capex forecast'!$T$7:$T$210,$Q861,'Capex forecast'!$S$7:$S$210,$S861,'Capex forecast'!$Q$7:$Q$210,"Augex")</f>
        <v>0</v>
      </c>
      <c r="V861" s="32">
        <f>SUMIFS('Capex forecast'!F$7:F$210,'Capex forecast'!$T$7:$T$210,$Q861,'Capex forecast'!$S$7:$S$210,$S861,'Capex forecast'!$Q$7:$Q$210,"Augex")</f>
        <v>0</v>
      </c>
      <c r="W861" s="32">
        <f>SUMIFS('Capex forecast'!G$7:G$210,'Capex forecast'!$T$7:$T$210,$Q861,'Capex forecast'!$S$7:$S$210,$S861,'Capex forecast'!$Q$7:$Q$210,"Augex")</f>
        <v>0</v>
      </c>
      <c r="X861" s="32">
        <f>SUMIFS('Capex forecast'!H$7:H$210,'Capex forecast'!$T$7:$T$210,$Q861,'Capex forecast'!$S$7:$S$210,$S861,'Capex forecast'!$Q$7:$Q$210,"Augex")</f>
        <v>0</v>
      </c>
      <c r="Y861" s="32">
        <f>SUMIFS('Capex forecast'!I$7:I$210,'Capex forecast'!$T$7:$T$210,$Q861,'Capex forecast'!$S$7:$S$210,$S861,'Capex forecast'!$Q$7:$Q$210,"Augex")</f>
        <v>0</v>
      </c>
      <c r="Z861" s="32">
        <f>SUMIFS('Capex forecast'!J$7:J$210,'Capex forecast'!$T$7:$T$210,$Q861,'Capex forecast'!$S$7:$S$210,$S861,'Capex forecast'!$Q$7:$Q$210,"Augex")</f>
        <v>0</v>
      </c>
      <c r="AA861" s="32">
        <f>SUMIFS('Capex forecast'!K$7:K$210,'Capex forecast'!$T$7:$T$210,$Q861,'Capex forecast'!$S$7:$S$210,$S861,'Capex forecast'!$Q$7:$Q$210,"Augex")</f>
        <v>0</v>
      </c>
      <c r="AB861" s="32">
        <f>SUMIFS('Capex forecast'!L$7:L$210,'Capex forecast'!$T$7:$T$210,$Q861,'Capex forecast'!$S$7:$S$210,$S861,'Capex forecast'!$Q$7:$Q$210,"Augex")</f>
        <v>0</v>
      </c>
      <c r="AC861" s="32">
        <f>SUMIFS('Capex forecast'!M$7:M$210,'Capex forecast'!$T$7:$T$210,$Q861,'Capex forecast'!$S$7:$S$210,$S861,'Capex forecast'!$Q$7:$Q$210,"Augex")</f>
        <v>0</v>
      </c>
      <c r="AD861" s="32">
        <f>SUMIFS('Capex forecast'!N$7:N$210,'Capex forecast'!$T$7:$T$210,$Q861,'Capex forecast'!$S$7:$S$210,$S861,'Capex forecast'!$Q$7:$Q$210,"Augex")</f>
        <v>0</v>
      </c>
      <c r="AF861" s="6" t="s">
        <v>100</v>
      </c>
      <c r="AG861" s="6" t="str">
        <f>INDEX('Raw demand forecast'!$M$7:$M$5830,MATCH($Q861,'Raw demand forecast'!$B$7:$B$5830,0))</f>
        <v>No</v>
      </c>
      <c r="AH861" s="6" t="str">
        <f>IF(COUNTIF($AF$93:AF861,$B861) = 1, "LV", IF(COUNTIF($AF$93:AF861,$B861) = 2, "HV", "ST"))</f>
        <v>ST</v>
      </c>
      <c r="AI861" s="6" t="str">
        <f>INDEX('Demand forecast and growth rate'!$E$7:$E$273,MATCH($Q861,'Demand forecast and growth rate'!$B$7:$B$273,0))</f>
        <v>High growth</v>
      </c>
      <c r="AJ861" s="53">
        <f>SUMIFS('Capex forecast'!E$7:E$210,'Capex forecast'!$T$7:$T$210,$AF861,'Capex forecast'!$S$7:$S$210,$AH861,'Capex forecast'!$Q$7:$Q$210,"Repex")</f>
        <v>0</v>
      </c>
      <c r="AK861" s="53">
        <f>SUMIFS('Capex forecast'!F$7:F$210,'Capex forecast'!$T$7:$T$210,$AF861,'Capex forecast'!$S$7:$S$210,$AH861,'Capex forecast'!$Q$7:$Q$210,"Repex")</f>
        <v>0</v>
      </c>
      <c r="AL861" s="53">
        <f>SUMIFS('Capex forecast'!G$7:G$210,'Capex forecast'!$T$7:$T$210,$AF861,'Capex forecast'!$S$7:$S$210,$AH861,'Capex forecast'!$Q$7:$Q$210,"Repex")</f>
        <v>0</v>
      </c>
      <c r="AM861" s="53">
        <f>SUMIFS('Capex forecast'!H$7:H$210,'Capex forecast'!$T$7:$T$210,$AF861,'Capex forecast'!$S$7:$S$210,$AH861,'Capex forecast'!$Q$7:$Q$210,"Repex")</f>
        <v>0</v>
      </c>
      <c r="AN861" s="53">
        <f>SUMIFS('Capex forecast'!I$7:I$210,'Capex forecast'!$T$7:$T$210,$AF861,'Capex forecast'!$S$7:$S$210,$AH861,'Capex forecast'!$Q$7:$Q$210,"Repex")</f>
        <v>0</v>
      </c>
      <c r="AO861" s="53">
        <f>SUMIFS('Capex forecast'!J$7:J$210,'Capex forecast'!$T$7:$T$210,$AF861,'Capex forecast'!$S$7:$S$210,$AH861,'Capex forecast'!$Q$7:$Q$210,"Repex")</f>
        <v>0</v>
      </c>
      <c r="AP861" s="53">
        <f>SUMIFS('Capex forecast'!K$7:K$210,'Capex forecast'!$T$7:$T$210,$AF861,'Capex forecast'!$S$7:$S$210,$AH861,'Capex forecast'!$Q$7:$Q$210,"Repex")</f>
        <v>0</v>
      </c>
      <c r="AQ861" s="53">
        <f>SUMIFS('Capex forecast'!L$7:L$210,'Capex forecast'!$T$7:$T$210,$AF861,'Capex forecast'!$S$7:$S$210,$AH861,'Capex forecast'!$Q$7:$Q$210,"Repex")</f>
        <v>0</v>
      </c>
      <c r="AR861" s="53">
        <f>SUMIFS('Capex forecast'!M$7:M$210,'Capex forecast'!$T$7:$T$210,$AF861,'Capex forecast'!$S$7:$S$210,$AH861,'Capex forecast'!$Q$7:$Q$210,"Repex")</f>
        <v>0</v>
      </c>
      <c r="AS861" s="53">
        <f>SUMIFS('Capex forecast'!N$7:N$210,'Capex forecast'!$T$7:$T$210,$AF861,'Capex forecast'!$S$7:$S$210,$AH861,'Capex forecast'!$Q$7:$Q$210,"Repex")</f>
        <v>0</v>
      </c>
    </row>
    <row r="862" spans="2:45" ht="15">
      <c r="B862" s="6" t="s">
        <v>113</v>
      </c>
      <c r="C862" s="6" t="str">
        <f>INDEX('Raw demand forecast'!$M$7:$M$5830,MATCH($B862,'Raw demand forecast'!$B$7:$B$5830,0))</f>
        <v>No</v>
      </c>
      <c r="D862" s="6" t="str">
        <f>IF(COUNTIF($B$93:B862,$B862) = 1, "LV", IF(COUNTIF($B$93:B862,$B862) = 2, "HV", "ST"))</f>
        <v>ST</v>
      </c>
      <c r="E862" s="6" t="str">
        <f>INDEX('Demand forecast and growth rate'!$E$7:$E$273,MATCH($B862,'Demand forecast and growth rate'!$B$7:$B$273,0))</f>
        <v>High growth</v>
      </c>
      <c r="F862" s="32">
        <f>SUMIFS('Capex forecast'!E$7:E$210,'Capex forecast'!$T$7:$T$210,'Allocation of site-spec costs'!$B862,'Capex forecast'!$S$7:$S$210,'Allocation of site-spec costs'!$D862,'Capex forecast'!$Q$7:$Q$210,"Customer Connection")</f>
        <v>0</v>
      </c>
      <c r="G862" s="32">
        <f>SUMIFS('Capex forecast'!F$7:F$210,'Capex forecast'!$T$7:$T$210,'Allocation of site-spec costs'!$B862,'Capex forecast'!$S$7:$S$210,'Allocation of site-spec costs'!$D862,'Capex forecast'!$Q$7:$Q$210,"Customer Connection")</f>
        <v>0</v>
      </c>
      <c r="H862" s="32">
        <f>SUMIFS('Capex forecast'!G$7:G$210,'Capex forecast'!$T$7:$T$210,'Allocation of site-spec costs'!$B862,'Capex forecast'!$S$7:$S$210,'Allocation of site-spec costs'!$D862,'Capex forecast'!$Q$7:$Q$210,"Customer Connection")</f>
        <v>0</v>
      </c>
      <c r="I862" s="32">
        <f>SUMIFS('Capex forecast'!H$7:H$210,'Capex forecast'!$T$7:$T$210,'Allocation of site-spec costs'!$B862,'Capex forecast'!$S$7:$S$210,'Allocation of site-spec costs'!$D862,'Capex forecast'!$Q$7:$Q$210,"Customer Connection")</f>
        <v>0</v>
      </c>
      <c r="J862" s="32">
        <f>SUMIFS('Capex forecast'!I$7:I$210,'Capex forecast'!$T$7:$T$210,'Allocation of site-spec costs'!$B862,'Capex forecast'!$S$7:$S$210,'Allocation of site-spec costs'!$D862,'Capex forecast'!$Q$7:$Q$210,"Customer Connection")</f>
        <v>0</v>
      </c>
      <c r="K862" s="32">
        <f>SUMIFS('Capex forecast'!J$7:J$210,'Capex forecast'!$T$7:$T$210,'Allocation of site-spec costs'!$B862,'Capex forecast'!$S$7:$S$210,'Allocation of site-spec costs'!$D862,'Capex forecast'!$Q$7:$Q$210,"Customer Connection")</f>
        <v>0</v>
      </c>
      <c r="L862" s="32">
        <f>SUMIFS('Capex forecast'!K$7:K$210,'Capex forecast'!$T$7:$T$210,'Allocation of site-spec costs'!$B862,'Capex forecast'!$S$7:$S$210,'Allocation of site-spec costs'!$D862,'Capex forecast'!$Q$7:$Q$210,"Customer Connection")</f>
        <v>0</v>
      </c>
      <c r="M862" s="32">
        <f>SUMIFS('Capex forecast'!L$7:L$210,'Capex forecast'!$T$7:$T$210,'Allocation of site-spec costs'!$B862,'Capex forecast'!$S$7:$S$210,'Allocation of site-spec costs'!$D862,'Capex forecast'!$Q$7:$Q$210,"Customer Connection")</f>
        <v>0</v>
      </c>
      <c r="N862" s="32">
        <f>SUMIFS('Capex forecast'!M$7:M$210,'Capex forecast'!$T$7:$T$210,'Allocation of site-spec costs'!$B862,'Capex forecast'!$S$7:$S$210,'Allocation of site-spec costs'!$D862,'Capex forecast'!$Q$7:$Q$210,"Customer Connection")</f>
        <v>0</v>
      </c>
      <c r="O862" s="32">
        <f>SUMIFS('Capex forecast'!N$7:N$210,'Capex forecast'!$T$7:$T$210,'Allocation of site-spec costs'!$B862,'Capex forecast'!$S$7:$S$210,'Allocation of site-spec costs'!$D862,'Capex forecast'!$Q$7:$Q$210,"Customer Connection")</f>
        <v>0</v>
      </c>
      <c r="Q862" s="6" t="s">
        <v>113</v>
      </c>
      <c r="R862" s="6" t="str">
        <f>INDEX('Raw demand forecast'!$M$7:$M$5830,MATCH($Q862,'Raw demand forecast'!$B$7:$B$5830,0))</f>
        <v>No</v>
      </c>
      <c r="S862" s="6" t="str">
        <f>IF(COUNTIF($Q$93:Q862,$B862) = 1, "LV", IF(COUNTIF($Q$93:Q862,$B862) = 2, "HV", "ST"))</f>
        <v>ST</v>
      </c>
      <c r="T862" s="6" t="str">
        <f>INDEX('Demand forecast and growth rate'!$E$7:$E$273,MATCH($Q862,'Demand forecast and growth rate'!$B$7:$B$273,0))</f>
        <v>High growth</v>
      </c>
      <c r="U862" s="32">
        <f>SUMIFS('Capex forecast'!E$7:E$210,'Capex forecast'!$T$7:$T$210,$Q862,'Capex forecast'!$S$7:$S$210,$S862,'Capex forecast'!$Q$7:$Q$210,"Augex")</f>
        <v>0</v>
      </c>
      <c r="V862" s="32">
        <f>SUMIFS('Capex forecast'!F$7:F$210,'Capex forecast'!$T$7:$T$210,$Q862,'Capex forecast'!$S$7:$S$210,$S862,'Capex forecast'!$Q$7:$Q$210,"Augex")</f>
        <v>0</v>
      </c>
      <c r="W862" s="32">
        <f>SUMIFS('Capex forecast'!G$7:G$210,'Capex forecast'!$T$7:$T$210,$Q862,'Capex forecast'!$S$7:$S$210,$S862,'Capex forecast'!$Q$7:$Q$210,"Augex")</f>
        <v>0</v>
      </c>
      <c r="X862" s="32">
        <f>SUMIFS('Capex forecast'!H$7:H$210,'Capex forecast'!$T$7:$T$210,$Q862,'Capex forecast'!$S$7:$S$210,$S862,'Capex forecast'!$Q$7:$Q$210,"Augex")</f>
        <v>0</v>
      </c>
      <c r="Y862" s="32">
        <f>SUMIFS('Capex forecast'!I$7:I$210,'Capex forecast'!$T$7:$T$210,$Q862,'Capex forecast'!$S$7:$S$210,$S862,'Capex forecast'!$Q$7:$Q$210,"Augex")</f>
        <v>0</v>
      </c>
      <c r="Z862" s="32">
        <f>SUMIFS('Capex forecast'!J$7:J$210,'Capex forecast'!$T$7:$T$210,$Q862,'Capex forecast'!$S$7:$S$210,$S862,'Capex forecast'!$Q$7:$Q$210,"Augex")</f>
        <v>0</v>
      </c>
      <c r="AA862" s="32">
        <f>SUMIFS('Capex forecast'!K$7:K$210,'Capex forecast'!$T$7:$T$210,$Q862,'Capex forecast'!$S$7:$S$210,$S862,'Capex forecast'!$Q$7:$Q$210,"Augex")</f>
        <v>0</v>
      </c>
      <c r="AB862" s="32">
        <f>SUMIFS('Capex forecast'!L$7:L$210,'Capex forecast'!$T$7:$T$210,$Q862,'Capex forecast'!$S$7:$S$210,$S862,'Capex forecast'!$Q$7:$Q$210,"Augex")</f>
        <v>0</v>
      </c>
      <c r="AC862" s="32">
        <f>SUMIFS('Capex forecast'!M$7:M$210,'Capex forecast'!$T$7:$T$210,$Q862,'Capex forecast'!$S$7:$S$210,$S862,'Capex forecast'!$Q$7:$Q$210,"Augex")</f>
        <v>0</v>
      </c>
      <c r="AD862" s="32">
        <f>SUMIFS('Capex forecast'!N$7:N$210,'Capex forecast'!$T$7:$T$210,$Q862,'Capex forecast'!$S$7:$S$210,$S862,'Capex forecast'!$Q$7:$Q$210,"Augex")</f>
        <v>0</v>
      </c>
      <c r="AF862" s="6" t="s">
        <v>113</v>
      </c>
      <c r="AG862" s="6" t="str">
        <f>INDEX('Raw demand forecast'!$M$7:$M$5830,MATCH($Q862,'Raw demand forecast'!$B$7:$B$5830,0))</f>
        <v>No</v>
      </c>
      <c r="AH862" s="6" t="str">
        <f>IF(COUNTIF($AF$93:AF862,$B862) = 1, "LV", IF(COUNTIF($AF$93:AF862,$B862) = 2, "HV", "ST"))</f>
        <v>ST</v>
      </c>
      <c r="AI862" s="6" t="str">
        <f>INDEX('Demand forecast and growth rate'!$E$7:$E$273,MATCH($Q862,'Demand forecast and growth rate'!$B$7:$B$273,0))</f>
        <v>High growth</v>
      </c>
      <c r="AJ862" s="53">
        <f>SUMIFS('Capex forecast'!E$7:E$210,'Capex forecast'!$T$7:$T$210,$AF862,'Capex forecast'!$S$7:$S$210,$AH862,'Capex forecast'!$Q$7:$Q$210,"Repex")</f>
        <v>0</v>
      </c>
      <c r="AK862" s="53">
        <f>SUMIFS('Capex forecast'!F$7:F$210,'Capex forecast'!$T$7:$T$210,$AF862,'Capex forecast'!$S$7:$S$210,$AH862,'Capex forecast'!$Q$7:$Q$210,"Repex")</f>
        <v>0</v>
      </c>
      <c r="AL862" s="53">
        <f>SUMIFS('Capex forecast'!G$7:G$210,'Capex forecast'!$T$7:$T$210,$AF862,'Capex forecast'!$S$7:$S$210,$AH862,'Capex forecast'!$Q$7:$Q$210,"Repex")</f>
        <v>0</v>
      </c>
      <c r="AM862" s="53">
        <f>SUMIFS('Capex forecast'!H$7:H$210,'Capex forecast'!$T$7:$T$210,$AF862,'Capex forecast'!$S$7:$S$210,$AH862,'Capex forecast'!$Q$7:$Q$210,"Repex")</f>
        <v>0</v>
      </c>
      <c r="AN862" s="53">
        <f>SUMIFS('Capex forecast'!I$7:I$210,'Capex forecast'!$T$7:$T$210,$AF862,'Capex forecast'!$S$7:$S$210,$AH862,'Capex forecast'!$Q$7:$Q$210,"Repex")</f>
        <v>0</v>
      </c>
      <c r="AO862" s="53">
        <f>SUMIFS('Capex forecast'!J$7:J$210,'Capex forecast'!$T$7:$T$210,$AF862,'Capex forecast'!$S$7:$S$210,$AH862,'Capex forecast'!$Q$7:$Q$210,"Repex")</f>
        <v>0</v>
      </c>
      <c r="AP862" s="53">
        <f>SUMIFS('Capex forecast'!K$7:K$210,'Capex forecast'!$T$7:$T$210,$AF862,'Capex forecast'!$S$7:$S$210,$AH862,'Capex forecast'!$Q$7:$Q$210,"Repex")</f>
        <v>0</v>
      </c>
      <c r="AQ862" s="53">
        <f>SUMIFS('Capex forecast'!L$7:L$210,'Capex forecast'!$T$7:$T$210,$AF862,'Capex forecast'!$S$7:$S$210,$AH862,'Capex forecast'!$Q$7:$Q$210,"Repex")</f>
        <v>0</v>
      </c>
      <c r="AR862" s="53">
        <f>SUMIFS('Capex forecast'!M$7:M$210,'Capex forecast'!$T$7:$T$210,$AF862,'Capex forecast'!$S$7:$S$210,$AH862,'Capex forecast'!$Q$7:$Q$210,"Repex")</f>
        <v>0</v>
      </c>
      <c r="AS862" s="53">
        <f>SUMIFS('Capex forecast'!N$7:N$210,'Capex forecast'!$T$7:$T$210,$AF862,'Capex forecast'!$S$7:$S$210,$AH862,'Capex forecast'!$Q$7:$Q$210,"Repex")</f>
        <v>0</v>
      </c>
    </row>
    <row r="863" spans="2:45" ht="15">
      <c r="B863" s="6" t="s">
        <v>132</v>
      </c>
      <c r="C863" s="6" t="str">
        <f>INDEX('Raw demand forecast'!$M$7:$M$5830,MATCH($B863,'Raw demand forecast'!$B$7:$B$5830,0))</f>
        <v>No</v>
      </c>
      <c r="D863" s="6" t="str">
        <f>IF(COUNTIF($B$93:B863,$B863) = 1, "LV", IF(COUNTIF($B$93:B863,$B863) = 2, "HV", "ST"))</f>
        <v>ST</v>
      </c>
      <c r="E863" s="6" t="str">
        <f>INDEX('Demand forecast and growth rate'!$E$7:$E$273,MATCH($B863,'Demand forecast and growth rate'!$B$7:$B$273,0))</f>
        <v>Steady/falling</v>
      </c>
      <c r="F863" s="32">
        <f>SUMIFS('Capex forecast'!E$7:E$210,'Capex forecast'!$T$7:$T$210,'Allocation of site-spec costs'!$B863,'Capex forecast'!$S$7:$S$210,'Allocation of site-spec costs'!$D863,'Capex forecast'!$Q$7:$Q$210,"Customer Connection")</f>
        <v>0</v>
      </c>
      <c r="G863" s="32">
        <f>SUMIFS('Capex forecast'!F$7:F$210,'Capex forecast'!$T$7:$T$210,'Allocation of site-spec costs'!$B863,'Capex forecast'!$S$7:$S$210,'Allocation of site-spec costs'!$D863,'Capex forecast'!$Q$7:$Q$210,"Customer Connection")</f>
        <v>0</v>
      </c>
      <c r="H863" s="32">
        <f>SUMIFS('Capex forecast'!G$7:G$210,'Capex forecast'!$T$7:$T$210,'Allocation of site-spec costs'!$B863,'Capex forecast'!$S$7:$S$210,'Allocation of site-spec costs'!$D863,'Capex forecast'!$Q$7:$Q$210,"Customer Connection")</f>
        <v>0</v>
      </c>
      <c r="I863" s="32">
        <f>SUMIFS('Capex forecast'!H$7:H$210,'Capex forecast'!$T$7:$T$210,'Allocation of site-spec costs'!$B863,'Capex forecast'!$S$7:$S$210,'Allocation of site-spec costs'!$D863,'Capex forecast'!$Q$7:$Q$210,"Customer Connection")</f>
        <v>0</v>
      </c>
      <c r="J863" s="32">
        <f>SUMIFS('Capex forecast'!I$7:I$210,'Capex forecast'!$T$7:$T$210,'Allocation of site-spec costs'!$B863,'Capex forecast'!$S$7:$S$210,'Allocation of site-spec costs'!$D863,'Capex forecast'!$Q$7:$Q$210,"Customer Connection")</f>
        <v>0</v>
      </c>
      <c r="K863" s="32">
        <f>SUMIFS('Capex forecast'!J$7:J$210,'Capex forecast'!$T$7:$T$210,'Allocation of site-spec costs'!$B863,'Capex forecast'!$S$7:$S$210,'Allocation of site-spec costs'!$D863,'Capex forecast'!$Q$7:$Q$210,"Customer Connection")</f>
        <v>0</v>
      </c>
      <c r="L863" s="32">
        <f>SUMIFS('Capex forecast'!K$7:K$210,'Capex forecast'!$T$7:$T$210,'Allocation of site-spec costs'!$B863,'Capex forecast'!$S$7:$S$210,'Allocation of site-spec costs'!$D863,'Capex forecast'!$Q$7:$Q$210,"Customer Connection")</f>
        <v>0</v>
      </c>
      <c r="M863" s="32">
        <f>SUMIFS('Capex forecast'!L$7:L$210,'Capex forecast'!$T$7:$T$210,'Allocation of site-spec costs'!$B863,'Capex forecast'!$S$7:$S$210,'Allocation of site-spec costs'!$D863,'Capex forecast'!$Q$7:$Q$210,"Customer Connection")</f>
        <v>0</v>
      </c>
      <c r="N863" s="32">
        <f>SUMIFS('Capex forecast'!M$7:M$210,'Capex forecast'!$T$7:$T$210,'Allocation of site-spec costs'!$B863,'Capex forecast'!$S$7:$S$210,'Allocation of site-spec costs'!$D863,'Capex forecast'!$Q$7:$Q$210,"Customer Connection")</f>
        <v>0</v>
      </c>
      <c r="O863" s="32">
        <f>SUMIFS('Capex forecast'!N$7:N$210,'Capex forecast'!$T$7:$T$210,'Allocation of site-spec costs'!$B863,'Capex forecast'!$S$7:$S$210,'Allocation of site-spec costs'!$D863,'Capex forecast'!$Q$7:$Q$210,"Customer Connection")</f>
        <v>0</v>
      </c>
      <c r="Q863" s="6" t="s">
        <v>132</v>
      </c>
      <c r="R863" s="6" t="str">
        <f>INDEX('Raw demand forecast'!$M$7:$M$5830,MATCH($Q863,'Raw demand forecast'!$B$7:$B$5830,0))</f>
        <v>No</v>
      </c>
      <c r="S863" s="6" t="str">
        <f>IF(COUNTIF($Q$93:Q863,$B863) = 1, "LV", IF(COUNTIF($Q$93:Q863,$B863) = 2, "HV", "ST"))</f>
        <v>ST</v>
      </c>
      <c r="T863" s="6" t="str">
        <f>INDEX('Demand forecast and growth rate'!$E$7:$E$273,MATCH($Q863,'Demand forecast and growth rate'!$B$7:$B$273,0))</f>
        <v>Steady/falling</v>
      </c>
      <c r="U863" s="32">
        <f>SUMIFS('Capex forecast'!E$7:E$210,'Capex forecast'!$T$7:$T$210,$Q863,'Capex forecast'!$S$7:$S$210,$S863,'Capex forecast'!$Q$7:$Q$210,"Augex")</f>
        <v>0</v>
      </c>
      <c r="V863" s="32">
        <f>SUMIFS('Capex forecast'!F$7:F$210,'Capex forecast'!$T$7:$T$210,$Q863,'Capex forecast'!$S$7:$S$210,$S863,'Capex forecast'!$Q$7:$Q$210,"Augex")</f>
        <v>0</v>
      </c>
      <c r="W863" s="32">
        <f>SUMIFS('Capex forecast'!G$7:G$210,'Capex forecast'!$T$7:$T$210,$Q863,'Capex forecast'!$S$7:$S$210,$S863,'Capex forecast'!$Q$7:$Q$210,"Augex")</f>
        <v>0</v>
      </c>
      <c r="X863" s="32">
        <f>SUMIFS('Capex forecast'!H$7:H$210,'Capex forecast'!$T$7:$T$210,$Q863,'Capex forecast'!$S$7:$S$210,$S863,'Capex forecast'!$Q$7:$Q$210,"Augex")</f>
        <v>0</v>
      </c>
      <c r="Y863" s="32">
        <f>SUMIFS('Capex forecast'!I$7:I$210,'Capex forecast'!$T$7:$T$210,$Q863,'Capex forecast'!$S$7:$S$210,$S863,'Capex forecast'!$Q$7:$Q$210,"Augex")</f>
        <v>0</v>
      </c>
      <c r="Z863" s="32">
        <f>SUMIFS('Capex forecast'!J$7:J$210,'Capex forecast'!$T$7:$T$210,$Q863,'Capex forecast'!$S$7:$S$210,$S863,'Capex forecast'!$Q$7:$Q$210,"Augex")</f>
        <v>0</v>
      </c>
      <c r="AA863" s="32">
        <f>SUMIFS('Capex forecast'!K$7:K$210,'Capex forecast'!$T$7:$T$210,$Q863,'Capex forecast'!$S$7:$S$210,$S863,'Capex forecast'!$Q$7:$Q$210,"Augex")</f>
        <v>0</v>
      </c>
      <c r="AB863" s="32">
        <f>SUMIFS('Capex forecast'!L$7:L$210,'Capex forecast'!$T$7:$T$210,$Q863,'Capex forecast'!$S$7:$S$210,$S863,'Capex forecast'!$Q$7:$Q$210,"Augex")</f>
        <v>0</v>
      </c>
      <c r="AC863" s="32">
        <f>SUMIFS('Capex forecast'!M$7:M$210,'Capex forecast'!$T$7:$T$210,$Q863,'Capex forecast'!$S$7:$S$210,$S863,'Capex forecast'!$Q$7:$Q$210,"Augex")</f>
        <v>0</v>
      </c>
      <c r="AD863" s="32">
        <f>SUMIFS('Capex forecast'!N$7:N$210,'Capex forecast'!$T$7:$T$210,$Q863,'Capex forecast'!$S$7:$S$210,$S863,'Capex forecast'!$Q$7:$Q$210,"Augex")</f>
        <v>0</v>
      </c>
      <c r="AF863" s="6" t="s">
        <v>132</v>
      </c>
      <c r="AG863" s="6" t="str">
        <f>INDEX('Raw demand forecast'!$M$7:$M$5830,MATCH($Q863,'Raw demand forecast'!$B$7:$B$5830,0))</f>
        <v>No</v>
      </c>
      <c r="AH863" s="6" t="str">
        <f>IF(COUNTIF($AF$93:AF863,$B863) = 1, "LV", IF(COUNTIF($AF$93:AF863,$B863) = 2, "HV", "ST"))</f>
        <v>ST</v>
      </c>
      <c r="AI863" s="6" t="str">
        <f>INDEX('Demand forecast and growth rate'!$E$7:$E$273,MATCH($Q863,'Demand forecast and growth rate'!$B$7:$B$273,0))</f>
        <v>Steady/falling</v>
      </c>
      <c r="AJ863" s="53">
        <f>SUMIFS('Capex forecast'!E$7:E$210,'Capex forecast'!$T$7:$T$210,$AF863,'Capex forecast'!$S$7:$S$210,$AH863,'Capex forecast'!$Q$7:$Q$210,"Repex")</f>
        <v>0</v>
      </c>
      <c r="AK863" s="53">
        <f>SUMIFS('Capex forecast'!F$7:F$210,'Capex forecast'!$T$7:$T$210,$AF863,'Capex forecast'!$S$7:$S$210,$AH863,'Capex forecast'!$Q$7:$Q$210,"Repex")</f>
        <v>0</v>
      </c>
      <c r="AL863" s="53">
        <f>SUMIFS('Capex forecast'!G$7:G$210,'Capex forecast'!$T$7:$T$210,$AF863,'Capex forecast'!$S$7:$S$210,$AH863,'Capex forecast'!$Q$7:$Q$210,"Repex")</f>
        <v>0</v>
      </c>
      <c r="AM863" s="53">
        <f>SUMIFS('Capex forecast'!H$7:H$210,'Capex forecast'!$T$7:$T$210,$AF863,'Capex forecast'!$S$7:$S$210,$AH863,'Capex forecast'!$Q$7:$Q$210,"Repex")</f>
        <v>0</v>
      </c>
      <c r="AN863" s="53">
        <f>SUMIFS('Capex forecast'!I$7:I$210,'Capex forecast'!$T$7:$T$210,$AF863,'Capex forecast'!$S$7:$S$210,$AH863,'Capex forecast'!$Q$7:$Q$210,"Repex")</f>
        <v>0</v>
      </c>
      <c r="AO863" s="53">
        <f>SUMIFS('Capex forecast'!J$7:J$210,'Capex forecast'!$T$7:$T$210,$AF863,'Capex forecast'!$S$7:$S$210,$AH863,'Capex forecast'!$Q$7:$Q$210,"Repex")</f>
        <v>0</v>
      </c>
      <c r="AP863" s="53">
        <f>SUMIFS('Capex forecast'!K$7:K$210,'Capex forecast'!$T$7:$T$210,$AF863,'Capex forecast'!$S$7:$S$210,$AH863,'Capex forecast'!$Q$7:$Q$210,"Repex")</f>
        <v>0</v>
      </c>
      <c r="AQ863" s="53">
        <f>SUMIFS('Capex forecast'!L$7:L$210,'Capex forecast'!$T$7:$T$210,$AF863,'Capex forecast'!$S$7:$S$210,$AH863,'Capex forecast'!$Q$7:$Q$210,"Repex")</f>
        <v>0</v>
      </c>
      <c r="AR863" s="53">
        <f>SUMIFS('Capex forecast'!M$7:M$210,'Capex forecast'!$T$7:$T$210,$AF863,'Capex forecast'!$S$7:$S$210,$AH863,'Capex forecast'!$Q$7:$Q$210,"Repex")</f>
        <v>0</v>
      </c>
      <c r="AS863" s="53">
        <f>SUMIFS('Capex forecast'!N$7:N$210,'Capex forecast'!$T$7:$T$210,$AF863,'Capex forecast'!$S$7:$S$210,$AH863,'Capex forecast'!$Q$7:$Q$210,"Repex")</f>
        <v>0</v>
      </c>
    </row>
    <row r="864" spans="2:45" ht="15">
      <c r="B864" s="6" t="s">
        <v>137</v>
      </c>
      <c r="C864" s="6" t="str">
        <f>INDEX('Raw demand forecast'!$M$7:$M$5830,MATCH($B864,'Raw demand forecast'!$B$7:$B$5830,0))</f>
        <v>No</v>
      </c>
      <c r="D864" s="6" t="str">
        <f>IF(COUNTIF($B$93:B864,$B864) = 1, "LV", IF(COUNTIF($B$93:B864,$B864) = 2, "HV", "ST"))</f>
        <v>ST</v>
      </c>
      <c r="E864" s="6" t="str">
        <f>INDEX('Demand forecast and growth rate'!$E$7:$E$273,MATCH($B864,'Demand forecast and growth rate'!$B$7:$B$273,0))</f>
        <v>Small growth</v>
      </c>
      <c r="F864" s="32">
        <f>SUMIFS('Capex forecast'!E$7:E$210,'Capex forecast'!$T$7:$T$210,'Allocation of site-spec costs'!$B864,'Capex forecast'!$S$7:$S$210,'Allocation of site-spec costs'!$D864,'Capex forecast'!$Q$7:$Q$210,"Customer Connection")</f>
        <v>0</v>
      </c>
      <c r="G864" s="32">
        <f>SUMIFS('Capex forecast'!F$7:F$210,'Capex forecast'!$T$7:$T$210,'Allocation of site-spec costs'!$B864,'Capex forecast'!$S$7:$S$210,'Allocation of site-spec costs'!$D864,'Capex forecast'!$Q$7:$Q$210,"Customer Connection")</f>
        <v>0</v>
      </c>
      <c r="H864" s="32">
        <f>SUMIFS('Capex forecast'!G$7:G$210,'Capex forecast'!$T$7:$T$210,'Allocation of site-spec costs'!$B864,'Capex forecast'!$S$7:$S$210,'Allocation of site-spec costs'!$D864,'Capex forecast'!$Q$7:$Q$210,"Customer Connection")</f>
        <v>0</v>
      </c>
      <c r="I864" s="32">
        <f>SUMIFS('Capex forecast'!H$7:H$210,'Capex forecast'!$T$7:$T$210,'Allocation of site-spec costs'!$B864,'Capex forecast'!$S$7:$S$210,'Allocation of site-spec costs'!$D864,'Capex forecast'!$Q$7:$Q$210,"Customer Connection")</f>
        <v>0</v>
      </c>
      <c r="J864" s="32">
        <f>SUMIFS('Capex forecast'!I$7:I$210,'Capex forecast'!$T$7:$T$210,'Allocation of site-spec costs'!$B864,'Capex forecast'!$S$7:$S$210,'Allocation of site-spec costs'!$D864,'Capex forecast'!$Q$7:$Q$210,"Customer Connection")</f>
        <v>0</v>
      </c>
      <c r="K864" s="32">
        <f>SUMIFS('Capex forecast'!J$7:J$210,'Capex forecast'!$T$7:$T$210,'Allocation of site-spec costs'!$B864,'Capex forecast'!$S$7:$S$210,'Allocation of site-spec costs'!$D864,'Capex forecast'!$Q$7:$Q$210,"Customer Connection")</f>
        <v>0</v>
      </c>
      <c r="L864" s="32">
        <f>SUMIFS('Capex forecast'!K$7:K$210,'Capex forecast'!$T$7:$T$210,'Allocation of site-spec costs'!$B864,'Capex forecast'!$S$7:$S$210,'Allocation of site-spec costs'!$D864,'Capex forecast'!$Q$7:$Q$210,"Customer Connection")</f>
        <v>0</v>
      </c>
      <c r="M864" s="32">
        <f>SUMIFS('Capex forecast'!L$7:L$210,'Capex forecast'!$T$7:$T$210,'Allocation of site-spec costs'!$B864,'Capex forecast'!$S$7:$S$210,'Allocation of site-spec costs'!$D864,'Capex forecast'!$Q$7:$Q$210,"Customer Connection")</f>
        <v>0</v>
      </c>
      <c r="N864" s="32">
        <f>SUMIFS('Capex forecast'!M$7:M$210,'Capex forecast'!$T$7:$T$210,'Allocation of site-spec costs'!$B864,'Capex forecast'!$S$7:$S$210,'Allocation of site-spec costs'!$D864,'Capex forecast'!$Q$7:$Q$210,"Customer Connection")</f>
        <v>0</v>
      </c>
      <c r="O864" s="32">
        <f>SUMIFS('Capex forecast'!N$7:N$210,'Capex forecast'!$T$7:$T$210,'Allocation of site-spec costs'!$B864,'Capex forecast'!$S$7:$S$210,'Allocation of site-spec costs'!$D864,'Capex forecast'!$Q$7:$Q$210,"Customer Connection")</f>
        <v>0</v>
      </c>
      <c r="Q864" s="6" t="s">
        <v>137</v>
      </c>
      <c r="R864" s="6" t="str">
        <f>INDEX('Raw demand forecast'!$M$7:$M$5830,MATCH($Q864,'Raw demand forecast'!$B$7:$B$5830,0))</f>
        <v>No</v>
      </c>
      <c r="S864" s="6" t="str">
        <f>IF(COUNTIF($Q$93:Q864,$B864) = 1, "LV", IF(COUNTIF($Q$93:Q864,$B864) = 2, "HV", "ST"))</f>
        <v>ST</v>
      </c>
      <c r="T864" s="6" t="str">
        <f>INDEX('Demand forecast and growth rate'!$E$7:$E$273,MATCH($Q864,'Demand forecast and growth rate'!$B$7:$B$273,0))</f>
        <v>Small growth</v>
      </c>
      <c r="U864" s="32">
        <f>SUMIFS('Capex forecast'!E$7:E$210,'Capex forecast'!$T$7:$T$210,$Q864,'Capex forecast'!$S$7:$S$210,$S864,'Capex forecast'!$Q$7:$Q$210,"Augex")</f>
        <v>0</v>
      </c>
      <c r="V864" s="32">
        <f>SUMIFS('Capex forecast'!F$7:F$210,'Capex forecast'!$T$7:$T$210,$Q864,'Capex forecast'!$S$7:$S$210,$S864,'Capex forecast'!$Q$7:$Q$210,"Augex")</f>
        <v>0</v>
      </c>
      <c r="W864" s="32">
        <f>SUMIFS('Capex forecast'!G$7:G$210,'Capex forecast'!$T$7:$T$210,$Q864,'Capex forecast'!$S$7:$S$210,$S864,'Capex forecast'!$Q$7:$Q$210,"Augex")</f>
        <v>0</v>
      </c>
      <c r="X864" s="32">
        <f>SUMIFS('Capex forecast'!H$7:H$210,'Capex forecast'!$T$7:$T$210,$Q864,'Capex forecast'!$S$7:$S$210,$S864,'Capex forecast'!$Q$7:$Q$210,"Augex")</f>
        <v>0</v>
      </c>
      <c r="Y864" s="32">
        <f>SUMIFS('Capex forecast'!I$7:I$210,'Capex forecast'!$T$7:$T$210,$Q864,'Capex forecast'!$S$7:$S$210,$S864,'Capex forecast'!$Q$7:$Q$210,"Augex")</f>
        <v>0</v>
      </c>
      <c r="Z864" s="32">
        <f>SUMIFS('Capex forecast'!J$7:J$210,'Capex forecast'!$T$7:$T$210,$Q864,'Capex forecast'!$S$7:$S$210,$S864,'Capex forecast'!$Q$7:$Q$210,"Augex")</f>
        <v>0</v>
      </c>
      <c r="AA864" s="32">
        <f>SUMIFS('Capex forecast'!K$7:K$210,'Capex forecast'!$T$7:$T$210,$Q864,'Capex forecast'!$S$7:$S$210,$S864,'Capex forecast'!$Q$7:$Q$210,"Augex")</f>
        <v>0</v>
      </c>
      <c r="AB864" s="32">
        <f>SUMIFS('Capex forecast'!L$7:L$210,'Capex forecast'!$T$7:$T$210,$Q864,'Capex forecast'!$S$7:$S$210,$S864,'Capex forecast'!$Q$7:$Q$210,"Augex")</f>
        <v>0</v>
      </c>
      <c r="AC864" s="32">
        <f>SUMIFS('Capex forecast'!M$7:M$210,'Capex forecast'!$T$7:$T$210,$Q864,'Capex forecast'!$S$7:$S$210,$S864,'Capex forecast'!$Q$7:$Q$210,"Augex")</f>
        <v>0</v>
      </c>
      <c r="AD864" s="32">
        <f>SUMIFS('Capex forecast'!N$7:N$210,'Capex forecast'!$T$7:$T$210,$Q864,'Capex forecast'!$S$7:$S$210,$S864,'Capex forecast'!$Q$7:$Q$210,"Augex")</f>
        <v>0</v>
      </c>
      <c r="AF864" s="6" t="s">
        <v>137</v>
      </c>
      <c r="AG864" s="6" t="str">
        <f>INDEX('Raw demand forecast'!$M$7:$M$5830,MATCH($Q864,'Raw demand forecast'!$B$7:$B$5830,0))</f>
        <v>No</v>
      </c>
      <c r="AH864" s="6" t="str">
        <f>IF(COUNTIF($AF$93:AF864,$B864) = 1, "LV", IF(COUNTIF($AF$93:AF864,$B864) = 2, "HV", "ST"))</f>
        <v>ST</v>
      </c>
      <c r="AI864" s="6" t="str">
        <f>INDEX('Demand forecast and growth rate'!$E$7:$E$273,MATCH($Q864,'Demand forecast and growth rate'!$B$7:$B$273,0))</f>
        <v>Small growth</v>
      </c>
      <c r="AJ864" s="53">
        <f>SUMIFS('Capex forecast'!E$7:E$210,'Capex forecast'!$T$7:$T$210,$AF864,'Capex forecast'!$S$7:$S$210,$AH864,'Capex forecast'!$Q$7:$Q$210,"Repex")</f>
        <v>0</v>
      </c>
      <c r="AK864" s="53">
        <f>SUMIFS('Capex forecast'!F$7:F$210,'Capex forecast'!$T$7:$T$210,$AF864,'Capex forecast'!$S$7:$S$210,$AH864,'Capex forecast'!$Q$7:$Q$210,"Repex")</f>
        <v>0</v>
      </c>
      <c r="AL864" s="53">
        <f>SUMIFS('Capex forecast'!G$7:G$210,'Capex forecast'!$T$7:$T$210,$AF864,'Capex forecast'!$S$7:$S$210,$AH864,'Capex forecast'!$Q$7:$Q$210,"Repex")</f>
        <v>0</v>
      </c>
      <c r="AM864" s="53">
        <f>SUMIFS('Capex forecast'!H$7:H$210,'Capex forecast'!$T$7:$T$210,$AF864,'Capex forecast'!$S$7:$S$210,$AH864,'Capex forecast'!$Q$7:$Q$210,"Repex")</f>
        <v>0</v>
      </c>
      <c r="AN864" s="53">
        <f>SUMIFS('Capex forecast'!I$7:I$210,'Capex forecast'!$T$7:$T$210,$AF864,'Capex forecast'!$S$7:$S$210,$AH864,'Capex forecast'!$Q$7:$Q$210,"Repex")</f>
        <v>0</v>
      </c>
      <c r="AO864" s="53">
        <f>SUMIFS('Capex forecast'!J$7:J$210,'Capex forecast'!$T$7:$T$210,$AF864,'Capex forecast'!$S$7:$S$210,$AH864,'Capex forecast'!$Q$7:$Q$210,"Repex")</f>
        <v>0</v>
      </c>
      <c r="AP864" s="53">
        <f>SUMIFS('Capex forecast'!K$7:K$210,'Capex forecast'!$T$7:$T$210,$AF864,'Capex forecast'!$S$7:$S$210,$AH864,'Capex forecast'!$Q$7:$Q$210,"Repex")</f>
        <v>0</v>
      </c>
      <c r="AQ864" s="53">
        <f>SUMIFS('Capex forecast'!L$7:L$210,'Capex forecast'!$T$7:$T$210,$AF864,'Capex forecast'!$S$7:$S$210,$AH864,'Capex forecast'!$Q$7:$Q$210,"Repex")</f>
        <v>0</v>
      </c>
      <c r="AR864" s="53">
        <f>SUMIFS('Capex forecast'!M$7:M$210,'Capex forecast'!$T$7:$T$210,$AF864,'Capex forecast'!$S$7:$S$210,$AH864,'Capex forecast'!$Q$7:$Q$210,"Repex")</f>
        <v>0</v>
      </c>
      <c r="AS864" s="53">
        <f>SUMIFS('Capex forecast'!N$7:N$210,'Capex forecast'!$T$7:$T$210,$AF864,'Capex forecast'!$S$7:$S$210,$AH864,'Capex forecast'!$Q$7:$Q$210,"Repex")</f>
        <v>0</v>
      </c>
    </row>
    <row r="865" spans="2:45" ht="15">
      <c r="B865" s="6" t="s">
        <v>142</v>
      </c>
      <c r="C865" s="6" t="str">
        <f>INDEX('Raw demand forecast'!$M$7:$M$5830,MATCH($B865,'Raw demand forecast'!$B$7:$B$5830,0))</f>
        <v>No</v>
      </c>
      <c r="D865" s="6" t="str">
        <f>IF(COUNTIF($B$93:B865,$B865) = 1, "LV", IF(COUNTIF($B$93:B865,$B865) = 2, "HV", "ST"))</f>
        <v>ST</v>
      </c>
      <c r="E865" s="6" t="str">
        <f>INDEX('Demand forecast and growth rate'!$E$7:$E$273,MATCH($B865,'Demand forecast and growth rate'!$B$7:$B$273,0))</f>
        <v>High growth</v>
      </c>
      <c r="F865" s="32">
        <f>SUMIFS('Capex forecast'!E$7:E$210,'Capex forecast'!$T$7:$T$210,'Allocation of site-spec costs'!$B865,'Capex forecast'!$S$7:$S$210,'Allocation of site-spec costs'!$D865,'Capex forecast'!$Q$7:$Q$210,"Customer Connection")</f>
        <v>0</v>
      </c>
      <c r="G865" s="32">
        <f>SUMIFS('Capex forecast'!F$7:F$210,'Capex forecast'!$T$7:$T$210,'Allocation of site-spec costs'!$B865,'Capex forecast'!$S$7:$S$210,'Allocation of site-spec costs'!$D865,'Capex forecast'!$Q$7:$Q$210,"Customer Connection")</f>
        <v>0</v>
      </c>
      <c r="H865" s="32">
        <f>SUMIFS('Capex forecast'!G$7:G$210,'Capex forecast'!$T$7:$T$210,'Allocation of site-spec costs'!$B865,'Capex forecast'!$S$7:$S$210,'Allocation of site-spec costs'!$D865,'Capex forecast'!$Q$7:$Q$210,"Customer Connection")</f>
        <v>0</v>
      </c>
      <c r="I865" s="32">
        <f>SUMIFS('Capex forecast'!H$7:H$210,'Capex forecast'!$T$7:$T$210,'Allocation of site-spec costs'!$B865,'Capex forecast'!$S$7:$S$210,'Allocation of site-spec costs'!$D865,'Capex forecast'!$Q$7:$Q$210,"Customer Connection")</f>
        <v>0</v>
      </c>
      <c r="J865" s="32">
        <f>SUMIFS('Capex forecast'!I$7:I$210,'Capex forecast'!$T$7:$T$210,'Allocation of site-spec costs'!$B865,'Capex forecast'!$S$7:$S$210,'Allocation of site-spec costs'!$D865,'Capex forecast'!$Q$7:$Q$210,"Customer Connection")</f>
        <v>0</v>
      </c>
      <c r="K865" s="32">
        <f>SUMIFS('Capex forecast'!J$7:J$210,'Capex forecast'!$T$7:$T$210,'Allocation of site-spec costs'!$B865,'Capex forecast'!$S$7:$S$210,'Allocation of site-spec costs'!$D865,'Capex forecast'!$Q$7:$Q$210,"Customer Connection")</f>
        <v>0</v>
      </c>
      <c r="L865" s="32">
        <f>SUMIFS('Capex forecast'!K$7:K$210,'Capex forecast'!$T$7:$T$210,'Allocation of site-spec costs'!$B865,'Capex forecast'!$S$7:$S$210,'Allocation of site-spec costs'!$D865,'Capex forecast'!$Q$7:$Q$210,"Customer Connection")</f>
        <v>0</v>
      </c>
      <c r="M865" s="32">
        <f>SUMIFS('Capex forecast'!L$7:L$210,'Capex forecast'!$T$7:$T$210,'Allocation of site-spec costs'!$B865,'Capex forecast'!$S$7:$S$210,'Allocation of site-spec costs'!$D865,'Capex forecast'!$Q$7:$Q$210,"Customer Connection")</f>
        <v>0</v>
      </c>
      <c r="N865" s="32">
        <f>SUMIFS('Capex forecast'!M$7:M$210,'Capex forecast'!$T$7:$T$210,'Allocation of site-spec costs'!$B865,'Capex forecast'!$S$7:$S$210,'Allocation of site-spec costs'!$D865,'Capex forecast'!$Q$7:$Q$210,"Customer Connection")</f>
        <v>0</v>
      </c>
      <c r="O865" s="32">
        <f>SUMIFS('Capex forecast'!N$7:N$210,'Capex forecast'!$T$7:$T$210,'Allocation of site-spec costs'!$B865,'Capex forecast'!$S$7:$S$210,'Allocation of site-spec costs'!$D865,'Capex forecast'!$Q$7:$Q$210,"Customer Connection")</f>
        <v>0</v>
      </c>
      <c r="Q865" s="6" t="s">
        <v>142</v>
      </c>
      <c r="R865" s="6" t="str">
        <f>INDEX('Raw demand forecast'!$M$7:$M$5830,MATCH($Q865,'Raw demand forecast'!$B$7:$B$5830,0))</f>
        <v>No</v>
      </c>
      <c r="S865" s="6" t="str">
        <f>IF(COUNTIF($Q$93:Q865,$B865) = 1, "LV", IF(COUNTIF($Q$93:Q865,$B865) = 2, "HV", "ST"))</f>
        <v>ST</v>
      </c>
      <c r="T865" s="6" t="str">
        <f>INDEX('Demand forecast and growth rate'!$E$7:$E$273,MATCH($Q865,'Demand forecast and growth rate'!$B$7:$B$273,0))</f>
        <v>High growth</v>
      </c>
      <c r="U865" s="32">
        <f>SUMIFS('Capex forecast'!E$7:E$210,'Capex forecast'!$T$7:$T$210,$Q865,'Capex forecast'!$S$7:$S$210,$S865,'Capex forecast'!$Q$7:$Q$210,"Augex")</f>
        <v>0</v>
      </c>
      <c r="V865" s="32">
        <f>SUMIFS('Capex forecast'!F$7:F$210,'Capex forecast'!$T$7:$T$210,$Q865,'Capex forecast'!$S$7:$S$210,$S865,'Capex forecast'!$Q$7:$Q$210,"Augex")</f>
        <v>6104000</v>
      </c>
      <c r="W865" s="32">
        <f>SUMIFS('Capex forecast'!G$7:G$210,'Capex forecast'!$T$7:$T$210,$Q865,'Capex forecast'!$S$7:$S$210,$S865,'Capex forecast'!$Q$7:$Q$210,"Augex")</f>
        <v>18208000</v>
      </c>
      <c r="X865" s="32">
        <f>SUMIFS('Capex forecast'!H$7:H$210,'Capex forecast'!$T$7:$T$210,$Q865,'Capex forecast'!$S$7:$S$210,$S865,'Capex forecast'!$Q$7:$Q$210,"Augex")</f>
        <v>16207999.999999998</v>
      </c>
      <c r="Y865" s="32">
        <f>SUMIFS('Capex forecast'!I$7:I$210,'Capex forecast'!$T$7:$T$210,$Q865,'Capex forecast'!$S$7:$S$210,$S865,'Capex forecast'!$Q$7:$Q$210,"Augex")</f>
        <v>0</v>
      </c>
      <c r="Z865" s="32">
        <f>SUMIFS('Capex forecast'!J$7:J$210,'Capex forecast'!$T$7:$T$210,$Q865,'Capex forecast'!$S$7:$S$210,$S865,'Capex forecast'!$Q$7:$Q$210,"Augex")</f>
        <v>0</v>
      </c>
      <c r="AA865" s="32">
        <f>SUMIFS('Capex forecast'!K$7:K$210,'Capex forecast'!$T$7:$T$210,$Q865,'Capex forecast'!$S$7:$S$210,$S865,'Capex forecast'!$Q$7:$Q$210,"Augex")</f>
        <v>0</v>
      </c>
      <c r="AB865" s="32">
        <f>SUMIFS('Capex forecast'!L$7:L$210,'Capex forecast'!$T$7:$T$210,$Q865,'Capex forecast'!$S$7:$S$210,$S865,'Capex forecast'!$Q$7:$Q$210,"Augex")</f>
        <v>0</v>
      </c>
      <c r="AC865" s="32">
        <f>SUMIFS('Capex forecast'!M$7:M$210,'Capex forecast'!$T$7:$T$210,$Q865,'Capex forecast'!$S$7:$S$210,$S865,'Capex forecast'!$Q$7:$Q$210,"Augex")</f>
        <v>0</v>
      </c>
      <c r="AD865" s="32">
        <f>SUMIFS('Capex forecast'!N$7:N$210,'Capex forecast'!$T$7:$T$210,$Q865,'Capex forecast'!$S$7:$S$210,$S865,'Capex forecast'!$Q$7:$Q$210,"Augex")</f>
        <v>0</v>
      </c>
      <c r="AF865" s="6" t="s">
        <v>142</v>
      </c>
      <c r="AG865" s="6" t="str">
        <f>INDEX('Raw demand forecast'!$M$7:$M$5830,MATCH($Q865,'Raw demand forecast'!$B$7:$B$5830,0))</f>
        <v>No</v>
      </c>
      <c r="AH865" s="6" t="str">
        <f>IF(COUNTIF($AF$93:AF865,$B865) = 1, "LV", IF(COUNTIF($AF$93:AF865,$B865) = 2, "HV", "ST"))</f>
        <v>ST</v>
      </c>
      <c r="AI865" s="6" t="str">
        <f>INDEX('Demand forecast and growth rate'!$E$7:$E$273,MATCH($Q865,'Demand forecast and growth rate'!$B$7:$B$273,0))</f>
        <v>High growth</v>
      </c>
      <c r="AJ865" s="53">
        <f>SUMIFS('Capex forecast'!E$7:E$210,'Capex forecast'!$T$7:$T$210,$AF865,'Capex forecast'!$S$7:$S$210,$AH865,'Capex forecast'!$Q$7:$Q$210,"Repex")</f>
        <v>0</v>
      </c>
      <c r="AK865" s="53">
        <f>SUMIFS('Capex forecast'!F$7:F$210,'Capex forecast'!$T$7:$T$210,$AF865,'Capex forecast'!$S$7:$S$210,$AH865,'Capex forecast'!$Q$7:$Q$210,"Repex")</f>
        <v>0</v>
      </c>
      <c r="AL865" s="53">
        <f>SUMIFS('Capex forecast'!G$7:G$210,'Capex forecast'!$T$7:$T$210,$AF865,'Capex forecast'!$S$7:$S$210,$AH865,'Capex forecast'!$Q$7:$Q$210,"Repex")</f>
        <v>0</v>
      </c>
      <c r="AM865" s="53">
        <f>SUMIFS('Capex forecast'!H$7:H$210,'Capex forecast'!$T$7:$T$210,$AF865,'Capex forecast'!$S$7:$S$210,$AH865,'Capex forecast'!$Q$7:$Q$210,"Repex")</f>
        <v>0</v>
      </c>
      <c r="AN865" s="53">
        <f>SUMIFS('Capex forecast'!I$7:I$210,'Capex forecast'!$T$7:$T$210,$AF865,'Capex forecast'!$S$7:$S$210,$AH865,'Capex forecast'!$Q$7:$Q$210,"Repex")</f>
        <v>0</v>
      </c>
      <c r="AO865" s="53">
        <f>SUMIFS('Capex forecast'!J$7:J$210,'Capex forecast'!$T$7:$T$210,$AF865,'Capex forecast'!$S$7:$S$210,$AH865,'Capex forecast'!$Q$7:$Q$210,"Repex")</f>
        <v>0</v>
      </c>
      <c r="AP865" s="53">
        <f>SUMIFS('Capex forecast'!K$7:K$210,'Capex forecast'!$T$7:$T$210,$AF865,'Capex forecast'!$S$7:$S$210,$AH865,'Capex forecast'!$Q$7:$Q$210,"Repex")</f>
        <v>0</v>
      </c>
      <c r="AQ865" s="53">
        <f>SUMIFS('Capex forecast'!L$7:L$210,'Capex forecast'!$T$7:$T$210,$AF865,'Capex forecast'!$S$7:$S$210,$AH865,'Capex forecast'!$Q$7:$Q$210,"Repex")</f>
        <v>0</v>
      </c>
      <c r="AR865" s="53">
        <f>SUMIFS('Capex forecast'!M$7:M$210,'Capex forecast'!$T$7:$T$210,$AF865,'Capex forecast'!$S$7:$S$210,$AH865,'Capex forecast'!$Q$7:$Q$210,"Repex")</f>
        <v>0</v>
      </c>
      <c r="AS865" s="53">
        <f>SUMIFS('Capex forecast'!N$7:N$210,'Capex forecast'!$T$7:$T$210,$AF865,'Capex forecast'!$S$7:$S$210,$AH865,'Capex forecast'!$Q$7:$Q$210,"Repex")</f>
        <v>0</v>
      </c>
    </row>
    <row r="866" spans="2:45" ht="15">
      <c r="B866" s="6" t="s">
        <v>153</v>
      </c>
      <c r="C866" s="6" t="str">
        <f>INDEX('Raw demand forecast'!$M$7:$M$5830,MATCH($B866,'Raw demand forecast'!$B$7:$B$5830,0))</f>
        <v>No</v>
      </c>
      <c r="D866" s="6" t="str">
        <f>IF(COUNTIF($B$93:B866,$B866) = 1, "LV", IF(COUNTIF($B$93:B866,$B866) = 2, "HV", "ST"))</f>
        <v>ST</v>
      </c>
      <c r="E866" s="6" t="str">
        <f>INDEX('Demand forecast and growth rate'!$E$7:$E$273,MATCH($B866,'Demand forecast and growth rate'!$B$7:$B$273,0))</f>
        <v>High growth</v>
      </c>
      <c r="F866" s="32">
        <f>SUMIFS('Capex forecast'!E$7:E$210,'Capex forecast'!$T$7:$T$210,'Allocation of site-spec costs'!$B866,'Capex forecast'!$S$7:$S$210,'Allocation of site-spec costs'!$D866,'Capex forecast'!$Q$7:$Q$210,"Customer Connection")</f>
        <v>0</v>
      </c>
      <c r="G866" s="32">
        <f>SUMIFS('Capex forecast'!F$7:F$210,'Capex forecast'!$T$7:$T$210,'Allocation of site-spec costs'!$B866,'Capex forecast'!$S$7:$S$210,'Allocation of site-spec costs'!$D866,'Capex forecast'!$Q$7:$Q$210,"Customer Connection")</f>
        <v>0</v>
      </c>
      <c r="H866" s="32">
        <f>SUMIFS('Capex forecast'!G$7:G$210,'Capex forecast'!$T$7:$T$210,'Allocation of site-spec costs'!$B866,'Capex forecast'!$S$7:$S$210,'Allocation of site-spec costs'!$D866,'Capex forecast'!$Q$7:$Q$210,"Customer Connection")</f>
        <v>0</v>
      </c>
      <c r="I866" s="32">
        <f>SUMIFS('Capex forecast'!H$7:H$210,'Capex forecast'!$T$7:$T$210,'Allocation of site-spec costs'!$B866,'Capex forecast'!$S$7:$S$210,'Allocation of site-spec costs'!$D866,'Capex forecast'!$Q$7:$Q$210,"Customer Connection")</f>
        <v>0</v>
      </c>
      <c r="J866" s="32">
        <f>SUMIFS('Capex forecast'!I$7:I$210,'Capex forecast'!$T$7:$T$210,'Allocation of site-spec costs'!$B866,'Capex forecast'!$S$7:$S$210,'Allocation of site-spec costs'!$D866,'Capex forecast'!$Q$7:$Q$210,"Customer Connection")</f>
        <v>0</v>
      </c>
      <c r="K866" s="32">
        <f>SUMIFS('Capex forecast'!J$7:J$210,'Capex forecast'!$T$7:$T$210,'Allocation of site-spec costs'!$B866,'Capex forecast'!$S$7:$S$210,'Allocation of site-spec costs'!$D866,'Capex forecast'!$Q$7:$Q$210,"Customer Connection")</f>
        <v>0</v>
      </c>
      <c r="L866" s="32">
        <f>SUMIFS('Capex forecast'!K$7:K$210,'Capex forecast'!$T$7:$T$210,'Allocation of site-spec costs'!$B866,'Capex forecast'!$S$7:$S$210,'Allocation of site-spec costs'!$D866,'Capex forecast'!$Q$7:$Q$210,"Customer Connection")</f>
        <v>0</v>
      </c>
      <c r="M866" s="32">
        <f>SUMIFS('Capex forecast'!L$7:L$210,'Capex forecast'!$T$7:$T$210,'Allocation of site-spec costs'!$B866,'Capex forecast'!$S$7:$S$210,'Allocation of site-spec costs'!$D866,'Capex forecast'!$Q$7:$Q$210,"Customer Connection")</f>
        <v>0</v>
      </c>
      <c r="N866" s="32">
        <f>SUMIFS('Capex forecast'!M$7:M$210,'Capex forecast'!$T$7:$T$210,'Allocation of site-spec costs'!$B866,'Capex forecast'!$S$7:$S$210,'Allocation of site-spec costs'!$D866,'Capex forecast'!$Q$7:$Q$210,"Customer Connection")</f>
        <v>0</v>
      </c>
      <c r="O866" s="32">
        <f>SUMIFS('Capex forecast'!N$7:N$210,'Capex forecast'!$T$7:$T$210,'Allocation of site-spec costs'!$B866,'Capex forecast'!$S$7:$S$210,'Allocation of site-spec costs'!$D866,'Capex forecast'!$Q$7:$Q$210,"Customer Connection")</f>
        <v>0</v>
      </c>
      <c r="Q866" s="6" t="s">
        <v>153</v>
      </c>
      <c r="R866" s="6" t="str">
        <f>INDEX('Raw demand forecast'!$M$7:$M$5830,MATCH($Q866,'Raw demand forecast'!$B$7:$B$5830,0))</f>
        <v>No</v>
      </c>
      <c r="S866" s="6" t="str">
        <f>IF(COUNTIF($Q$93:Q866,$B866) = 1, "LV", IF(COUNTIF($Q$93:Q866,$B866) = 2, "HV", "ST"))</f>
        <v>ST</v>
      </c>
      <c r="T866" s="6" t="str">
        <f>INDEX('Demand forecast and growth rate'!$E$7:$E$273,MATCH($Q866,'Demand forecast and growth rate'!$B$7:$B$273,0))</f>
        <v>High growth</v>
      </c>
      <c r="U866" s="32">
        <f>SUMIFS('Capex forecast'!E$7:E$210,'Capex forecast'!$T$7:$T$210,$Q866,'Capex forecast'!$S$7:$S$210,$S866,'Capex forecast'!$Q$7:$Q$210,"Augex")</f>
        <v>0</v>
      </c>
      <c r="V866" s="32">
        <f>SUMIFS('Capex forecast'!F$7:F$210,'Capex forecast'!$T$7:$T$210,$Q866,'Capex forecast'!$S$7:$S$210,$S866,'Capex forecast'!$Q$7:$Q$210,"Augex")</f>
        <v>5452000</v>
      </c>
      <c r="W866" s="32">
        <f>SUMIFS('Capex forecast'!G$7:G$210,'Capex forecast'!$T$7:$T$210,$Q866,'Capex forecast'!$S$7:$S$210,$S866,'Capex forecast'!$Q$7:$Q$210,"Augex")</f>
        <v>12904000</v>
      </c>
      <c r="X866" s="32">
        <f>SUMIFS('Capex forecast'!H$7:H$210,'Capex forecast'!$T$7:$T$210,$Q866,'Capex forecast'!$S$7:$S$210,$S866,'Capex forecast'!$Q$7:$Q$210,"Augex")</f>
        <v>8904000</v>
      </c>
      <c r="Y866" s="32">
        <f>SUMIFS('Capex forecast'!I$7:I$210,'Capex forecast'!$T$7:$T$210,$Q866,'Capex forecast'!$S$7:$S$210,$S866,'Capex forecast'!$Q$7:$Q$210,"Augex")</f>
        <v>0</v>
      </c>
      <c r="Z866" s="32">
        <f>SUMIFS('Capex forecast'!J$7:J$210,'Capex forecast'!$T$7:$T$210,$Q866,'Capex forecast'!$S$7:$S$210,$S866,'Capex forecast'!$Q$7:$Q$210,"Augex")</f>
        <v>0</v>
      </c>
      <c r="AA866" s="32">
        <f>SUMIFS('Capex forecast'!K$7:K$210,'Capex forecast'!$T$7:$T$210,$Q866,'Capex forecast'!$S$7:$S$210,$S866,'Capex forecast'!$Q$7:$Q$210,"Augex")</f>
        <v>0</v>
      </c>
      <c r="AB866" s="32">
        <f>SUMIFS('Capex forecast'!L$7:L$210,'Capex forecast'!$T$7:$T$210,$Q866,'Capex forecast'!$S$7:$S$210,$S866,'Capex forecast'!$Q$7:$Q$210,"Augex")</f>
        <v>0</v>
      </c>
      <c r="AC866" s="32">
        <f>SUMIFS('Capex forecast'!M$7:M$210,'Capex forecast'!$T$7:$T$210,$Q866,'Capex forecast'!$S$7:$S$210,$S866,'Capex forecast'!$Q$7:$Q$210,"Augex")</f>
        <v>0</v>
      </c>
      <c r="AD866" s="32">
        <f>SUMIFS('Capex forecast'!N$7:N$210,'Capex forecast'!$T$7:$T$210,$Q866,'Capex forecast'!$S$7:$S$210,$S866,'Capex forecast'!$Q$7:$Q$210,"Augex")</f>
        <v>0</v>
      </c>
      <c r="AF866" s="6" t="s">
        <v>153</v>
      </c>
      <c r="AG866" s="6" t="str">
        <f>INDEX('Raw demand forecast'!$M$7:$M$5830,MATCH($Q866,'Raw demand forecast'!$B$7:$B$5830,0))</f>
        <v>No</v>
      </c>
      <c r="AH866" s="6" t="str">
        <f>IF(COUNTIF($AF$93:AF866,$B866) = 1, "LV", IF(COUNTIF($AF$93:AF866,$B866) = 2, "HV", "ST"))</f>
        <v>ST</v>
      </c>
      <c r="AI866" s="6" t="str">
        <f>INDEX('Demand forecast and growth rate'!$E$7:$E$273,MATCH($Q866,'Demand forecast and growth rate'!$B$7:$B$273,0))</f>
        <v>High growth</v>
      </c>
      <c r="AJ866" s="53">
        <f>SUMIFS('Capex forecast'!E$7:E$210,'Capex forecast'!$T$7:$T$210,$AF866,'Capex forecast'!$S$7:$S$210,$AH866,'Capex forecast'!$Q$7:$Q$210,"Repex")</f>
        <v>0</v>
      </c>
      <c r="AK866" s="53">
        <f>SUMIFS('Capex forecast'!F$7:F$210,'Capex forecast'!$T$7:$T$210,$AF866,'Capex forecast'!$S$7:$S$210,$AH866,'Capex forecast'!$Q$7:$Q$210,"Repex")</f>
        <v>0</v>
      </c>
      <c r="AL866" s="53">
        <f>SUMIFS('Capex forecast'!G$7:G$210,'Capex forecast'!$T$7:$T$210,$AF866,'Capex forecast'!$S$7:$S$210,$AH866,'Capex forecast'!$Q$7:$Q$210,"Repex")</f>
        <v>0</v>
      </c>
      <c r="AM866" s="53">
        <f>SUMIFS('Capex forecast'!H$7:H$210,'Capex forecast'!$T$7:$T$210,$AF866,'Capex forecast'!$S$7:$S$210,$AH866,'Capex forecast'!$Q$7:$Q$210,"Repex")</f>
        <v>0</v>
      </c>
      <c r="AN866" s="53">
        <f>SUMIFS('Capex forecast'!I$7:I$210,'Capex forecast'!$T$7:$T$210,$AF866,'Capex forecast'!$S$7:$S$210,$AH866,'Capex forecast'!$Q$7:$Q$210,"Repex")</f>
        <v>0</v>
      </c>
      <c r="AO866" s="53">
        <f>SUMIFS('Capex forecast'!J$7:J$210,'Capex forecast'!$T$7:$T$210,$AF866,'Capex forecast'!$S$7:$S$210,$AH866,'Capex forecast'!$Q$7:$Q$210,"Repex")</f>
        <v>0</v>
      </c>
      <c r="AP866" s="53">
        <f>SUMIFS('Capex forecast'!K$7:K$210,'Capex forecast'!$T$7:$T$210,$AF866,'Capex forecast'!$S$7:$S$210,$AH866,'Capex forecast'!$Q$7:$Q$210,"Repex")</f>
        <v>0</v>
      </c>
      <c r="AQ866" s="53">
        <f>SUMIFS('Capex forecast'!L$7:L$210,'Capex forecast'!$T$7:$T$210,$AF866,'Capex forecast'!$S$7:$S$210,$AH866,'Capex forecast'!$Q$7:$Q$210,"Repex")</f>
        <v>0</v>
      </c>
      <c r="AR866" s="53">
        <f>SUMIFS('Capex forecast'!M$7:M$210,'Capex forecast'!$T$7:$T$210,$AF866,'Capex forecast'!$S$7:$S$210,$AH866,'Capex forecast'!$Q$7:$Q$210,"Repex")</f>
        <v>0</v>
      </c>
      <c r="AS866" s="53">
        <f>SUMIFS('Capex forecast'!N$7:N$210,'Capex forecast'!$T$7:$T$210,$AF866,'Capex forecast'!$S$7:$S$210,$AH866,'Capex forecast'!$Q$7:$Q$210,"Repex")</f>
        <v>0</v>
      </c>
    </row>
    <row r="867" spans="2:45" ht="15">
      <c r="B867" s="6" t="s">
        <v>168</v>
      </c>
      <c r="C867" s="6" t="str">
        <f>INDEX('Raw demand forecast'!$M$7:$M$5830,MATCH($B867,'Raw demand forecast'!$B$7:$B$5830,0))</f>
        <v>No</v>
      </c>
      <c r="D867" s="6" t="str">
        <f>IF(COUNTIF($B$93:B867,$B867) = 1, "LV", IF(COUNTIF($B$93:B867,$B867) = 2, "HV", "ST"))</f>
        <v>ST</v>
      </c>
      <c r="E867" s="6" t="str">
        <f>INDEX('Demand forecast and growth rate'!$E$7:$E$273,MATCH($B867,'Demand forecast and growth rate'!$B$7:$B$273,0))</f>
        <v>High growth</v>
      </c>
      <c r="F867" s="32">
        <f>SUMIFS('Capex forecast'!E$7:E$210,'Capex forecast'!$T$7:$T$210,'Allocation of site-spec costs'!$B867,'Capex forecast'!$S$7:$S$210,'Allocation of site-spec costs'!$D867,'Capex forecast'!$Q$7:$Q$210,"Customer Connection")</f>
        <v>0</v>
      </c>
      <c r="G867" s="32">
        <f>SUMIFS('Capex forecast'!F$7:F$210,'Capex forecast'!$T$7:$T$210,'Allocation of site-spec costs'!$B867,'Capex forecast'!$S$7:$S$210,'Allocation of site-spec costs'!$D867,'Capex forecast'!$Q$7:$Q$210,"Customer Connection")</f>
        <v>0</v>
      </c>
      <c r="H867" s="32">
        <f>SUMIFS('Capex forecast'!G$7:G$210,'Capex forecast'!$T$7:$T$210,'Allocation of site-spec costs'!$B867,'Capex forecast'!$S$7:$S$210,'Allocation of site-spec costs'!$D867,'Capex forecast'!$Q$7:$Q$210,"Customer Connection")</f>
        <v>0</v>
      </c>
      <c r="I867" s="32">
        <f>SUMIFS('Capex forecast'!H$7:H$210,'Capex forecast'!$T$7:$T$210,'Allocation of site-spec costs'!$B867,'Capex forecast'!$S$7:$S$210,'Allocation of site-spec costs'!$D867,'Capex forecast'!$Q$7:$Q$210,"Customer Connection")</f>
        <v>0</v>
      </c>
      <c r="J867" s="32">
        <f>SUMIFS('Capex forecast'!I$7:I$210,'Capex forecast'!$T$7:$T$210,'Allocation of site-spec costs'!$B867,'Capex forecast'!$S$7:$S$210,'Allocation of site-spec costs'!$D867,'Capex forecast'!$Q$7:$Q$210,"Customer Connection")</f>
        <v>0</v>
      </c>
      <c r="K867" s="32">
        <f>SUMIFS('Capex forecast'!J$7:J$210,'Capex forecast'!$T$7:$T$210,'Allocation of site-spec costs'!$B867,'Capex forecast'!$S$7:$S$210,'Allocation of site-spec costs'!$D867,'Capex forecast'!$Q$7:$Q$210,"Customer Connection")</f>
        <v>0</v>
      </c>
      <c r="L867" s="32">
        <f>SUMIFS('Capex forecast'!K$7:K$210,'Capex forecast'!$T$7:$T$210,'Allocation of site-spec costs'!$B867,'Capex forecast'!$S$7:$S$210,'Allocation of site-spec costs'!$D867,'Capex forecast'!$Q$7:$Q$210,"Customer Connection")</f>
        <v>0</v>
      </c>
      <c r="M867" s="32">
        <f>SUMIFS('Capex forecast'!L$7:L$210,'Capex forecast'!$T$7:$T$210,'Allocation of site-spec costs'!$B867,'Capex forecast'!$S$7:$S$210,'Allocation of site-spec costs'!$D867,'Capex forecast'!$Q$7:$Q$210,"Customer Connection")</f>
        <v>0</v>
      </c>
      <c r="N867" s="32">
        <f>SUMIFS('Capex forecast'!M$7:M$210,'Capex forecast'!$T$7:$T$210,'Allocation of site-spec costs'!$B867,'Capex forecast'!$S$7:$S$210,'Allocation of site-spec costs'!$D867,'Capex forecast'!$Q$7:$Q$210,"Customer Connection")</f>
        <v>0</v>
      </c>
      <c r="O867" s="32">
        <f>SUMIFS('Capex forecast'!N$7:N$210,'Capex forecast'!$T$7:$T$210,'Allocation of site-spec costs'!$B867,'Capex forecast'!$S$7:$S$210,'Allocation of site-spec costs'!$D867,'Capex forecast'!$Q$7:$Q$210,"Customer Connection")</f>
        <v>0</v>
      </c>
      <c r="Q867" s="6" t="s">
        <v>168</v>
      </c>
      <c r="R867" s="6" t="str">
        <f>INDEX('Raw demand forecast'!$M$7:$M$5830,MATCH($Q867,'Raw demand forecast'!$B$7:$B$5830,0))</f>
        <v>No</v>
      </c>
      <c r="S867" s="6" t="str">
        <f>IF(COUNTIF($Q$93:Q867,$B867) = 1, "LV", IF(COUNTIF($Q$93:Q867,$B867) = 2, "HV", "ST"))</f>
        <v>ST</v>
      </c>
      <c r="T867" s="6" t="str">
        <f>INDEX('Demand forecast and growth rate'!$E$7:$E$273,MATCH($Q867,'Demand forecast and growth rate'!$B$7:$B$273,0))</f>
        <v>High growth</v>
      </c>
      <c r="U867" s="32">
        <f>SUMIFS('Capex forecast'!E$7:E$210,'Capex forecast'!$T$7:$T$210,$Q867,'Capex forecast'!$S$7:$S$210,$S867,'Capex forecast'!$Q$7:$Q$210,"Augex")</f>
        <v>0</v>
      </c>
      <c r="V867" s="32">
        <f>SUMIFS('Capex forecast'!F$7:F$210,'Capex forecast'!$T$7:$T$210,$Q867,'Capex forecast'!$S$7:$S$210,$S867,'Capex forecast'!$Q$7:$Q$210,"Augex")</f>
        <v>0</v>
      </c>
      <c r="W867" s="32">
        <f>SUMIFS('Capex forecast'!G$7:G$210,'Capex forecast'!$T$7:$T$210,$Q867,'Capex forecast'!$S$7:$S$210,$S867,'Capex forecast'!$Q$7:$Q$210,"Augex")</f>
        <v>0</v>
      </c>
      <c r="X867" s="32">
        <f>SUMIFS('Capex forecast'!H$7:H$210,'Capex forecast'!$T$7:$T$210,$Q867,'Capex forecast'!$S$7:$S$210,$S867,'Capex forecast'!$Q$7:$Q$210,"Augex")</f>
        <v>0</v>
      </c>
      <c r="Y867" s="32">
        <f>SUMIFS('Capex forecast'!I$7:I$210,'Capex forecast'!$T$7:$T$210,$Q867,'Capex forecast'!$S$7:$S$210,$S867,'Capex forecast'!$Q$7:$Q$210,"Augex")</f>
        <v>0</v>
      </c>
      <c r="Z867" s="32">
        <f>SUMIFS('Capex forecast'!J$7:J$210,'Capex forecast'!$T$7:$T$210,$Q867,'Capex forecast'!$S$7:$S$210,$S867,'Capex forecast'!$Q$7:$Q$210,"Augex")</f>
        <v>0</v>
      </c>
      <c r="AA867" s="32">
        <f>SUMIFS('Capex forecast'!K$7:K$210,'Capex forecast'!$T$7:$T$210,$Q867,'Capex forecast'!$S$7:$S$210,$S867,'Capex forecast'!$Q$7:$Q$210,"Augex")</f>
        <v>0</v>
      </c>
      <c r="AB867" s="32">
        <f>SUMIFS('Capex forecast'!L$7:L$210,'Capex forecast'!$T$7:$T$210,$Q867,'Capex forecast'!$S$7:$S$210,$S867,'Capex forecast'!$Q$7:$Q$210,"Augex")</f>
        <v>0</v>
      </c>
      <c r="AC867" s="32">
        <f>SUMIFS('Capex forecast'!M$7:M$210,'Capex forecast'!$T$7:$T$210,$Q867,'Capex forecast'!$S$7:$S$210,$S867,'Capex forecast'!$Q$7:$Q$210,"Augex")</f>
        <v>0</v>
      </c>
      <c r="AD867" s="32">
        <f>SUMIFS('Capex forecast'!N$7:N$210,'Capex forecast'!$T$7:$T$210,$Q867,'Capex forecast'!$S$7:$S$210,$S867,'Capex forecast'!$Q$7:$Q$210,"Augex")</f>
        <v>0</v>
      </c>
      <c r="AF867" s="6" t="s">
        <v>168</v>
      </c>
      <c r="AG867" s="6" t="str">
        <f>INDEX('Raw demand forecast'!$M$7:$M$5830,MATCH($Q867,'Raw demand forecast'!$B$7:$B$5830,0))</f>
        <v>No</v>
      </c>
      <c r="AH867" s="6" t="str">
        <f>IF(COUNTIF($AF$93:AF867,$B867) = 1, "LV", IF(COUNTIF($AF$93:AF867,$B867) = 2, "HV", "ST"))</f>
        <v>ST</v>
      </c>
      <c r="AI867" s="6" t="str">
        <f>INDEX('Demand forecast and growth rate'!$E$7:$E$273,MATCH($Q867,'Demand forecast and growth rate'!$B$7:$B$273,0))</f>
        <v>High growth</v>
      </c>
      <c r="AJ867" s="53">
        <f>SUMIFS('Capex forecast'!E$7:E$210,'Capex forecast'!$T$7:$T$210,$AF867,'Capex forecast'!$S$7:$S$210,$AH867,'Capex forecast'!$Q$7:$Q$210,"Repex")</f>
        <v>0</v>
      </c>
      <c r="AK867" s="53">
        <f>SUMIFS('Capex forecast'!F$7:F$210,'Capex forecast'!$T$7:$T$210,$AF867,'Capex forecast'!$S$7:$S$210,$AH867,'Capex forecast'!$Q$7:$Q$210,"Repex")</f>
        <v>0</v>
      </c>
      <c r="AL867" s="53">
        <f>SUMIFS('Capex forecast'!G$7:G$210,'Capex forecast'!$T$7:$T$210,$AF867,'Capex forecast'!$S$7:$S$210,$AH867,'Capex forecast'!$Q$7:$Q$210,"Repex")</f>
        <v>0</v>
      </c>
      <c r="AM867" s="53">
        <f>SUMIFS('Capex forecast'!H$7:H$210,'Capex forecast'!$T$7:$T$210,$AF867,'Capex forecast'!$S$7:$S$210,$AH867,'Capex forecast'!$Q$7:$Q$210,"Repex")</f>
        <v>0</v>
      </c>
      <c r="AN867" s="53">
        <f>SUMIFS('Capex forecast'!I$7:I$210,'Capex forecast'!$T$7:$T$210,$AF867,'Capex forecast'!$S$7:$S$210,$AH867,'Capex forecast'!$Q$7:$Q$210,"Repex")</f>
        <v>0</v>
      </c>
      <c r="AO867" s="53">
        <f>SUMIFS('Capex forecast'!J$7:J$210,'Capex forecast'!$T$7:$T$210,$AF867,'Capex forecast'!$S$7:$S$210,$AH867,'Capex forecast'!$Q$7:$Q$210,"Repex")</f>
        <v>0</v>
      </c>
      <c r="AP867" s="53">
        <f>SUMIFS('Capex forecast'!K$7:K$210,'Capex forecast'!$T$7:$T$210,$AF867,'Capex forecast'!$S$7:$S$210,$AH867,'Capex forecast'!$Q$7:$Q$210,"Repex")</f>
        <v>0</v>
      </c>
      <c r="AQ867" s="53">
        <f>SUMIFS('Capex forecast'!L$7:L$210,'Capex forecast'!$T$7:$T$210,$AF867,'Capex forecast'!$S$7:$S$210,$AH867,'Capex forecast'!$Q$7:$Q$210,"Repex")</f>
        <v>0</v>
      </c>
      <c r="AR867" s="53">
        <f>SUMIFS('Capex forecast'!M$7:M$210,'Capex forecast'!$T$7:$T$210,$AF867,'Capex forecast'!$S$7:$S$210,$AH867,'Capex forecast'!$Q$7:$Q$210,"Repex")</f>
        <v>0</v>
      </c>
      <c r="AS867" s="53">
        <f>SUMIFS('Capex forecast'!N$7:N$210,'Capex forecast'!$T$7:$T$210,$AF867,'Capex forecast'!$S$7:$S$210,$AH867,'Capex forecast'!$Q$7:$Q$210,"Repex")</f>
        <v>0</v>
      </c>
    </row>
    <row r="868" spans="2:45" ht="15">
      <c r="B868" s="6" t="s">
        <v>173</v>
      </c>
      <c r="C868" s="6" t="str">
        <f>INDEX('Raw demand forecast'!$M$7:$M$5830,MATCH($B868,'Raw demand forecast'!$B$7:$B$5830,0))</f>
        <v>No</v>
      </c>
      <c r="D868" s="6" t="str">
        <f>IF(COUNTIF($B$93:B868,$B868) = 1, "LV", IF(COUNTIF($B$93:B868,$B868) = 2, "HV", "ST"))</f>
        <v>ST</v>
      </c>
      <c r="E868" s="6" t="str">
        <f>INDEX('Demand forecast and growth rate'!$E$7:$E$273,MATCH($B868,'Demand forecast and growth rate'!$B$7:$B$273,0))</f>
        <v>Steady/falling</v>
      </c>
      <c r="F868" s="32">
        <f>SUMIFS('Capex forecast'!E$7:E$210,'Capex forecast'!$T$7:$T$210,'Allocation of site-spec costs'!$B868,'Capex forecast'!$S$7:$S$210,'Allocation of site-spec costs'!$D868,'Capex forecast'!$Q$7:$Q$210,"Customer Connection")</f>
        <v>0</v>
      </c>
      <c r="G868" s="32">
        <f>SUMIFS('Capex forecast'!F$7:F$210,'Capex forecast'!$T$7:$T$210,'Allocation of site-spec costs'!$B868,'Capex forecast'!$S$7:$S$210,'Allocation of site-spec costs'!$D868,'Capex forecast'!$Q$7:$Q$210,"Customer Connection")</f>
        <v>0</v>
      </c>
      <c r="H868" s="32">
        <f>SUMIFS('Capex forecast'!G$7:G$210,'Capex forecast'!$T$7:$T$210,'Allocation of site-spec costs'!$B868,'Capex forecast'!$S$7:$S$210,'Allocation of site-spec costs'!$D868,'Capex forecast'!$Q$7:$Q$210,"Customer Connection")</f>
        <v>0</v>
      </c>
      <c r="I868" s="32">
        <f>SUMIFS('Capex forecast'!H$7:H$210,'Capex forecast'!$T$7:$T$210,'Allocation of site-spec costs'!$B868,'Capex forecast'!$S$7:$S$210,'Allocation of site-spec costs'!$D868,'Capex forecast'!$Q$7:$Q$210,"Customer Connection")</f>
        <v>0</v>
      </c>
      <c r="J868" s="32">
        <f>SUMIFS('Capex forecast'!I$7:I$210,'Capex forecast'!$T$7:$T$210,'Allocation of site-spec costs'!$B868,'Capex forecast'!$S$7:$S$210,'Allocation of site-spec costs'!$D868,'Capex forecast'!$Q$7:$Q$210,"Customer Connection")</f>
        <v>0</v>
      </c>
      <c r="K868" s="32">
        <f>SUMIFS('Capex forecast'!J$7:J$210,'Capex forecast'!$T$7:$T$210,'Allocation of site-spec costs'!$B868,'Capex forecast'!$S$7:$S$210,'Allocation of site-spec costs'!$D868,'Capex forecast'!$Q$7:$Q$210,"Customer Connection")</f>
        <v>0</v>
      </c>
      <c r="L868" s="32">
        <f>SUMIFS('Capex forecast'!K$7:K$210,'Capex forecast'!$T$7:$T$210,'Allocation of site-spec costs'!$B868,'Capex forecast'!$S$7:$S$210,'Allocation of site-spec costs'!$D868,'Capex forecast'!$Q$7:$Q$210,"Customer Connection")</f>
        <v>0</v>
      </c>
      <c r="M868" s="32">
        <f>SUMIFS('Capex forecast'!L$7:L$210,'Capex forecast'!$T$7:$T$210,'Allocation of site-spec costs'!$B868,'Capex forecast'!$S$7:$S$210,'Allocation of site-spec costs'!$D868,'Capex forecast'!$Q$7:$Q$210,"Customer Connection")</f>
        <v>0</v>
      </c>
      <c r="N868" s="32">
        <f>SUMIFS('Capex forecast'!M$7:M$210,'Capex forecast'!$T$7:$T$210,'Allocation of site-spec costs'!$B868,'Capex forecast'!$S$7:$S$210,'Allocation of site-spec costs'!$D868,'Capex forecast'!$Q$7:$Q$210,"Customer Connection")</f>
        <v>0</v>
      </c>
      <c r="O868" s="32">
        <f>SUMIFS('Capex forecast'!N$7:N$210,'Capex forecast'!$T$7:$T$210,'Allocation of site-spec costs'!$B868,'Capex forecast'!$S$7:$S$210,'Allocation of site-spec costs'!$D868,'Capex forecast'!$Q$7:$Q$210,"Customer Connection")</f>
        <v>0</v>
      </c>
      <c r="Q868" s="6" t="s">
        <v>173</v>
      </c>
      <c r="R868" s="6" t="str">
        <f>INDEX('Raw demand forecast'!$M$7:$M$5830,MATCH($Q868,'Raw demand forecast'!$B$7:$B$5830,0))</f>
        <v>No</v>
      </c>
      <c r="S868" s="6" t="str">
        <f>IF(COUNTIF($Q$93:Q868,$B868) = 1, "LV", IF(COUNTIF($Q$93:Q868,$B868) = 2, "HV", "ST"))</f>
        <v>ST</v>
      </c>
      <c r="T868" s="6" t="str">
        <f>INDEX('Demand forecast and growth rate'!$E$7:$E$273,MATCH($Q868,'Demand forecast and growth rate'!$B$7:$B$273,0))</f>
        <v>Steady/falling</v>
      </c>
      <c r="U868" s="32">
        <f>SUMIFS('Capex forecast'!E$7:E$210,'Capex forecast'!$T$7:$T$210,$Q868,'Capex forecast'!$S$7:$S$210,$S868,'Capex forecast'!$Q$7:$Q$210,"Augex")</f>
        <v>0</v>
      </c>
      <c r="V868" s="32">
        <f>SUMIFS('Capex forecast'!F$7:F$210,'Capex forecast'!$T$7:$T$210,$Q868,'Capex forecast'!$S$7:$S$210,$S868,'Capex forecast'!$Q$7:$Q$210,"Augex")</f>
        <v>0</v>
      </c>
      <c r="W868" s="32">
        <f>SUMIFS('Capex forecast'!G$7:G$210,'Capex forecast'!$T$7:$T$210,$Q868,'Capex forecast'!$S$7:$S$210,$S868,'Capex forecast'!$Q$7:$Q$210,"Augex")</f>
        <v>0</v>
      </c>
      <c r="X868" s="32">
        <f>SUMIFS('Capex forecast'!H$7:H$210,'Capex forecast'!$T$7:$T$210,$Q868,'Capex forecast'!$S$7:$S$210,$S868,'Capex forecast'!$Q$7:$Q$210,"Augex")</f>
        <v>0</v>
      </c>
      <c r="Y868" s="32">
        <f>SUMIFS('Capex forecast'!I$7:I$210,'Capex forecast'!$T$7:$T$210,$Q868,'Capex forecast'!$S$7:$S$210,$S868,'Capex forecast'!$Q$7:$Q$210,"Augex")</f>
        <v>0</v>
      </c>
      <c r="Z868" s="32">
        <f>SUMIFS('Capex forecast'!J$7:J$210,'Capex forecast'!$T$7:$T$210,$Q868,'Capex forecast'!$S$7:$S$210,$S868,'Capex forecast'!$Q$7:$Q$210,"Augex")</f>
        <v>0</v>
      </c>
      <c r="AA868" s="32">
        <f>SUMIFS('Capex forecast'!K$7:K$210,'Capex forecast'!$T$7:$T$210,$Q868,'Capex forecast'!$S$7:$S$210,$S868,'Capex forecast'!$Q$7:$Q$210,"Augex")</f>
        <v>0</v>
      </c>
      <c r="AB868" s="32">
        <f>SUMIFS('Capex forecast'!L$7:L$210,'Capex forecast'!$T$7:$T$210,$Q868,'Capex forecast'!$S$7:$S$210,$S868,'Capex forecast'!$Q$7:$Q$210,"Augex")</f>
        <v>0</v>
      </c>
      <c r="AC868" s="32">
        <f>SUMIFS('Capex forecast'!M$7:M$210,'Capex forecast'!$T$7:$T$210,$Q868,'Capex forecast'!$S$7:$S$210,$S868,'Capex forecast'!$Q$7:$Q$210,"Augex")</f>
        <v>0</v>
      </c>
      <c r="AD868" s="32">
        <f>SUMIFS('Capex forecast'!N$7:N$210,'Capex forecast'!$T$7:$T$210,$Q868,'Capex forecast'!$S$7:$S$210,$S868,'Capex forecast'!$Q$7:$Q$210,"Augex")</f>
        <v>0</v>
      </c>
      <c r="AF868" s="6" t="s">
        <v>173</v>
      </c>
      <c r="AG868" s="6" t="str">
        <f>INDEX('Raw demand forecast'!$M$7:$M$5830,MATCH($Q868,'Raw demand forecast'!$B$7:$B$5830,0))</f>
        <v>No</v>
      </c>
      <c r="AH868" s="6" t="str">
        <f>IF(COUNTIF($AF$93:AF868,$B868) = 1, "LV", IF(COUNTIF($AF$93:AF868,$B868) = 2, "HV", "ST"))</f>
        <v>ST</v>
      </c>
      <c r="AI868" s="6" t="str">
        <f>INDEX('Demand forecast and growth rate'!$E$7:$E$273,MATCH($Q868,'Demand forecast and growth rate'!$B$7:$B$273,0))</f>
        <v>Steady/falling</v>
      </c>
      <c r="AJ868" s="53">
        <f>SUMIFS('Capex forecast'!E$7:E$210,'Capex forecast'!$T$7:$T$210,$AF868,'Capex forecast'!$S$7:$S$210,$AH868,'Capex forecast'!$Q$7:$Q$210,"Repex")</f>
        <v>0</v>
      </c>
      <c r="AK868" s="53">
        <f>SUMIFS('Capex forecast'!F$7:F$210,'Capex forecast'!$T$7:$T$210,$AF868,'Capex forecast'!$S$7:$S$210,$AH868,'Capex forecast'!$Q$7:$Q$210,"Repex")</f>
        <v>0</v>
      </c>
      <c r="AL868" s="53">
        <f>SUMIFS('Capex forecast'!G$7:G$210,'Capex forecast'!$T$7:$T$210,$AF868,'Capex forecast'!$S$7:$S$210,$AH868,'Capex forecast'!$Q$7:$Q$210,"Repex")</f>
        <v>0</v>
      </c>
      <c r="AM868" s="53">
        <f>SUMIFS('Capex forecast'!H$7:H$210,'Capex forecast'!$T$7:$T$210,$AF868,'Capex forecast'!$S$7:$S$210,$AH868,'Capex forecast'!$Q$7:$Q$210,"Repex")</f>
        <v>0</v>
      </c>
      <c r="AN868" s="53">
        <f>SUMIFS('Capex forecast'!I$7:I$210,'Capex forecast'!$T$7:$T$210,$AF868,'Capex forecast'!$S$7:$S$210,$AH868,'Capex forecast'!$Q$7:$Q$210,"Repex")</f>
        <v>0</v>
      </c>
      <c r="AO868" s="53">
        <f>SUMIFS('Capex forecast'!J$7:J$210,'Capex forecast'!$T$7:$T$210,$AF868,'Capex forecast'!$S$7:$S$210,$AH868,'Capex forecast'!$Q$7:$Q$210,"Repex")</f>
        <v>0</v>
      </c>
      <c r="AP868" s="53">
        <f>SUMIFS('Capex forecast'!K$7:K$210,'Capex forecast'!$T$7:$T$210,$AF868,'Capex forecast'!$S$7:$S$210,$AH868,'Capex forecast'!$Q$7:$Q$210,"Repex")</f>
        <v>0</v>
      </c>
      <c r="AQ868" s="53">
        <f>SUMIFS('Capex forecast'!L$7:L$210,'Capex forecast'!$T$7:$T$210,$AF868,'Capex forecast'!$S$7:$S$210,$AH868,'Capex forecast'!$Q$7:$Q$210,"Repex")</f>
        <v>0</v>
      </c>
      <c r="AR868" s="53">
        <f>SUMIFS('Capex forecast'!M$7:M$210,'Capex forecast'!$T$7:$T$210,$AF868,'Capex forecast'!$S$7:$S$210,$AH868,'Capex forecast'!$Q$7:$Q$210,"Repex")</f>
        <v>0</v>
      </c>
      <c r="AS868" s="53">
        <f>SUMIFS('Capex forecast'!N$7:N$210,'Capex forecast'!$T$7:$T$210,$AF868,'Capex forecast'!$S$7:$S$210,$AH868,'Capex forecast'!$Q$7:$Q$210,"Repex")</f>
        <v>0</v>
      </c>
    </row>
    <row r="869" spans="2:45" ht="15">
      <c r="B869" s="6" t="s">
        <v>176</v>
      </c>
      <c r="C869" s="6" t="str">
        <f>INDEX('Raw demand forecast'!$M$7:$M$5830,MATCH($B869,'Raw demand forecast'!$B$7:$B$5830,0))</f>
        <v>No</v>
      </c>
      <c r="D869" s="6" t="str">
        <f>IF(COUNTIF($B$93:B869,$B869) = 1, "LV", IF(COUNTIF($B$93:B869,$B869) = 2, "HV", "ST"))</f>
        <v>ST</v>
      </c>
      <c r="E869" s="6" t="str">
        <f>INDEX('Demand forecast and growth rate'!$E$7:$E$273,MATCH($B869,'Demand forecast and growth rate'!$B$7:$B$273,0))</f>
        <v>Steady/falling</v>
      </c>
      <c r="F869" s="32">
        <f>SUMIFS('Capex forecast'!E$7:E$210,'Capex forecast'!$T$7:$T$210,'Allocation of site-spec costs'!$B869,'Capex forecast'!$S$7:$S$210,'Allocation of site-spec costs'!$D869,'Capex forecast'!$Q$7:$Q$210,"Customer Connection")</f>
        <v>0</v>
      </c>
      <c r="G869" s="32">
        <f>SUMIFS('Capex forecast'!F$7:F$210,'Capex forecast'!$T$7:$T$210,'Allocation of site-spec costs'!$B869,'Capex forecast'!$S$7:$S$210,'Allocation of site-spec costs'!$D869,'Capex forecast'!$Q$7:$Q$210,"Customer Connection")</f>
        <v>0</v>
      </c>
      <c r="H869" s="32">
        <f>SUMIFS('Capex forecast'!G$7:G$210,'Capex forecast'!$T$7:$T$210,'Allocation of site-spec costs'!$B869,'Capex forecast'!$S$7:$S$210,'Allocation of site-spec costs'!$D869,'Capex forecast'!$Q$7:$Q$210,"Customer Connection")</f>
        <v>0</v>
      </c>
      <c r="I869" s="32">
        <f>SUMIFS('Capex forecast'!H$7:H$210,'Capex forecast'!$T$7:$T$210,'Allocation of site-spec costs'!$B869,'Capex forecast'!$S$7:$S$210,'Allocation of site-spec costs'!$D869,'Capex forecast'!$Q$7:$Q$210,"Customer Connection")</f>
        <v>0</v>
      </c>
      <c r="J869" s="32">
        <f>SUMIFS('Capex forecast'!I$7:I$210,'Capex forecast'!$T$7:$T$210,'Allocation of site-spec costs'!$B869,'Capex forecast'!$S$7:$S$210,'Allocation of site-spec costs'!$D869,'Capex forecast'!$Q$7:$Q$210,"Customer Connection")</f>
        <v>0</v>
      </c>
      <c r="K869" s="32">
        <f>SUMIFS('Capex forecast'!J$7:J$210,'Capex forecast'!$T$7:$T$210,'Allocation of site-spec costs'!$B869,'Capex forecast'!$S$7:$S$210,'Allocation of site-spec costs'!$D869,'Capex forecast'!$Q$7:$Q$210,"Customer Connection")</f>
        <v>0</v>
      </c>
      <c r="L869" s="32">
        <f>SUMIFS('Capex forecast'!K$7:K$210,'Capex forecast'!$T$7:$T$210,'Allocation of site-spec costs'!$B869,'Capex forecast'!$S$7:$S$210,'Allocation of site-spec costs'!$D869,'Capex forecast'!$Q$7:$Q$210,"Customer Connection")</f>
        <v>0</v>
      </c>
      <c r="M869" s="32">
        <f>SUMIFS('Capex forecast'!L$7:L$210,'Capex forecast'!$T$7:$T$210,'Allocation of site-spec costs'!$B869,'Capex forecast'!$S$7:$S$210,'Allocation of site-spec costs'!$D869,'Capex forecast'!$Q$7:$Q$210,"Customer Connection")</f>
        <v>0</v>
      </c>
      <c r="N869" s="32">
        <f>SUMIFS('Capex forecast'!M$7:M$210,'Capex forecast'!$T$7:$T$210,'Allocation of site-spec costs'!$B869,'Capex forecast'!$S$7:$S$210,'Allocation of site-spec costs'!$D869,'Capex forecast'!$Q$7:$Q$210,"Customer Connection")</f>
        <v>0</v>
      </c>
      <c r="O869" s="32">
        <f>SUMIFS('Capex forecast'!N$7:N$210,'Capex forecast'!$T$7:$T$210,'Allocation of site-spec costs'!$B869,'Capex forecast'!$S$7:$S$210,'Allocation of site-spec costs'!$D869,'Capex forecast'!$Q$7:$Q$210,"Customer Connection")</f>
        <v>0</v>
      </c>
      <c r="Q869" s="6" t="s">
        <v>176</v>
      </c>
      <c r="R869" s="6" t="str">
        <f>INDEX('Raw demand forecast'!$M$7:$M$5830,MATCH($Q869,'Raw demand forecast'!$B$7:$B$5830,0))</f>
        <v>No</v>
      </c>
      <c r="S869" s="6" t="str">
        <f>IF(COUNTIF($Q$93:Q869,$B869) = 1, "LV", IF(COUNTIF($Q$93:Q869,$B869) = 2, "HV", "ST"))</f>
        <v>ST</v>
      </c>
      <c r="T869" s="6" t="str">
        <f>INDEX('Demand forecast and growth rate'!$E$7:$E$273,MATCH($Q869,'Demand forecast and growth rate'!$B$7:$B$273,0))</f>
        <v>Steady/falling</v>
      </c>
      <c r="U869" s="32">
        <f>SUMIFS('Capex forecast'!E$7:E$210,'Capex forecast'!$T$7:$T$210,$Q869,'Capex forecast'!$S$7:$S$210,$S869,'Capex forecast'!$Q$7:$Q$210,"Augex")</f>
        <v>0</v>
      </c>
      <c r="V869" s="32">
        <f>SUMIFS('Capex forecast'!F$7:F$210,'Capex forecast'!$T$7:$T$210,$Q869,'Capex forecast'!$S$7:$S$210,$S869,'Capex forecast'!$Q$7:$Q$210,"Augex")</f>
        <v>0</v>
      </c>
      <c r="W869" s="32">
        <f>SUMIFS('Capex forecast'!G$7:G$210,'Capex forecast'!$T$7:$T$210,$Q869,'Capex forecast'!$S$7:$S$210,$S869,'Capex forecast'!$Q$7:$Q$210,"Augex")</f>
        <v>0</v>
      </c>
      <c r="X869" s="32">
        <f>SUMIFS('Capex forecast'!H$7:H$210,'Capex forecast'!$T$7:$T$210,$Q869,'Capex forecast'!$S$7:$S$210,$S869,'Capex forecast'!$Q$7:$Q$210,"Augex")</f>
        <v>0</v>
      </c>
      <c r="Y869" s="32">
        <f>SUMIFS('Capex forecast'!I$7:I$210,'Capex forecast'!$T$7:$T$210,$Q869,'Capex forecast'!$S$7:$S$210,$S869,'Capex forecast'!$Q$7:$Q$210,"Augex")</f>
        <v>0</v>
      </c>
      <c r="Z869" s="32">
        <f>SUMIFS('Capex forecast'!J$7:J$210,'Capex forecast'!$T$7:$T$210,$Q869,'Capex forecast'!$S$7:$S$210,$S869,'Capex forecast'!$Q$7:$Q$210,"Augex")</f>
        <v>0</v>
      </c>
      <c r="AA869" s="32">
        <f>SUMIFS('Capex forecast'!K$7:K$210,'Capex forecast'!$T$7:$T$210,$Q869,'Capex forecast'!$S$7:$S$210,$S869,'Capex forecast'!$Q$7:$Q$210,"Augex")</f>
        <v>0</v>
      </c>
      <c r="AB869" s="32">
        <f>SUMIFS('Capex forecast'!L$7:L$210,'Capex forecast'!$T$7:$T$210,$Q869,'Capex forecast'!$S$7:$S$210,$S869,'Capex forecast'!$Q$7:$Q$210,"Augex")</f>
        <v>0</v>
      </c>
      <c r="AC869" s="32">
        <f>SUMIFS('Capex forecast'!M$7:M$210,'Capex forecast'!$T$7:$T$210,$Q869,'Capex forecast'!$S$7:$S$210,$S869,'Capex forecast'!$Q$7:$Q$210,"Augex")</f>
        <v>0</v>
      </c>
      <c r="AD869" s="32">
        <f>SUMIFS('Capex forecast'!N$7:N$210,'Capex forecast'!$T$7:$T$210,$Q869,'Capex forecast'!$S$7:$S$210,$S869,'Capex forecast'!$Q$7:$Q$210,"Augex")</f>
        <v>0</v>
      </c>
      <c r="AF869" s="6" t="s">
        <v>176</v>
      </c>
      <c r="AG869" s="6" t="str">
        <f>INDEX('Raw demand forecast'!$M$7:$M$5830,MATCH($Q869,'Raw demand forecast'!$B$7:$B$5830,0))</f>
        <v>No</v>
      </c>
      <c r="AH869" s="6" t="str">
        <f>IF(COUNTIF($AF$93:AF869,$B869) = 1, "LV", IF(COUNTIF($AF$93:AF869,$B869) = 2, "HV", "ST"))</f>
        <v>ST</v>
      </c>
      <c r="AI869" s="6" t="str">
        <f>INDEX('Demand forecast and growth rate'!$E$7:$E$273,MATCH($Q869,'Demand forecast and growth rate'!$B$7:$B$273,0))</f>
        <v>Steady/falling</v>
      </c>
      <c r="AJ869" s="53">
        <f>SUMIFS('Capex forecast'!E$7:E$210,'Capex forecast'!$T$7:$T$210,$AF869,'Capex forecast'!$S$7:$S$210,$AH869,'Capex forecast'!$Q$7:$Q$210,"Repex")</f>
        <v>0</v>
      </c>
      <c r="AK869" s="53">
        <f>SUMIFS('Capex forecast'!F$7:F$210,'Capex forecast'!$T$7:$T$210,$AF869,'Capex forecast'!$S$7:$S$210,$AH869,'Capex forecast'!$Q$7:$Q$210,"Repex")</f>
        <v>0</v>
      </c>
      <c r="AL869" s="53">
        <f>SUMIFS('Capex forecast'!G$7:G$210,'Capex forecast'!$T$7:$T$210,$AF869,'Capex forecast'!$S$7:$S$210,$AH869,'Capex forecast'!$Q$7:$Q$210,"Repex")</f>
        <v>0</v>
      </c>
      <c r="AM869" s="53">
        <f>SUMIFS('Capex forecast'!H$7:H$210,'Capex forecast'!$T$7:$T$210,$AF869,'Capex forecast'!$S$7:$S$210,$AH869,'Capex forecast'!$Q$7:$Q$210,"Repex")</f>
        <v>0</v>
      </c>
      <c r="AN869" s="53">
        <f>SUMIFS('Capex forecast'!I$7:I$210,'Capex forecast'!$T$7:$T$210,$AF869,'Capex forecast'!$S$7:$S$210,$AH869,'Capex forecast'!$Q$7:$Q$210,"Repex")</f>
        <v>0</v>
      </c>
      <c r="AO869" s="53">
        <f>SUMIFS('Capex forecast'!J$7:J$210,'Capex forecast'!$T$7:$T$210,$AF869,'Capex forecast'!$S$7:$S$210,$AH869,'Capex forecast'!$Q$7:$Q$210,"Repex")</f>
        <v>0</v>
      </c>
      <c r="AP869" s="53">
        <f>SUMIFS('Capex forecast'!K$7:K$210,'Capex forecast'!$T$7:$T$210,$AF869,'Capex forecast'!$S$7:$S$210,$AH869,'Capex forecast'!$Q$7:$Q$210,"Repex")</f>
        <v>0</v>
      </c>
      <c r="AQ869" s="53">
        <f>SUMIFS('Capex forecast'!L$7:L$210,'Capex forecast'!$T$7:$T$210,$AF869,'Capex forecast'!$S$7:$S$210,$AH869,'Capex forecast'!$Q$7:$Q$210,"Repex")</f>
        <v>0</v>
      </c>
      <c r="AR869" s="53">
        <f>SUMIFS('Capex forecast'!M$7:M$210,'Capex forecast'!$T$7:$T$210,$AF869,'Capex forecast'!$S$7:$S$210,$AH869,'Capex forecast'!$Q$7:$Q$210,"Repex")</f>
        <v>0</v>
      </c>
      <c r="AS869" s="53">
        <f>SUMIFS('Capex forecast'!N$7:N$210,'Capex forecast'!$T$7:$T$210,$AF869,'Capex forecast'!$S$7:$S$210,$AH869,'Capex forecast'!$Q$7:$Q$210,"Repex")</f>
        <v>0</v>
      </c>
    </row>
    <row r="870" spans="2:45" ht="15">
      <c r="B870" s="6" t="s">
        <v>30</v>
      </c>
      <c r="C870" s="6" t="str">
        <f>INDEX('Raw demand forecast'!$M$7:$M$5830,MATCH($B870,'Raw demand forecast'!$B$7:$B$5830,0))</f>
        <v>No</v>
      </c>
      <c r="D870" s="6" t="str">
        <f>IF(COUNTIF($B$93:B870,$B870) = 1, "LV", IF(COUNTIF($B$93:B870,$B870) = 2, "HV", "ST"))</f>
        <v>ST</v>
      </c>
      <c r="E870" s="6" t="str">
        <f>INDEX('Demand forecast and growth rate'!$E$7:$E$273,MATCH($B870,'Demand forecast and growth rate'!$B$7:$B$273,0))</f>
        <v>High growth</v>
      </c>
      <c r="F870" s="32">
        <f>SUMIFS('Capex forecast'!E$7:E$210,'Capex forecast'!$T$7:$T$210,'Allocation of site-spec costs'!$B870,'Capex forecast'!$S$7:$S$210,'Allocation of site-spec costs'!$D870,'Capex forecast'!$Q$7:$Q$210,"Customer Connection")</f>
        <v>0</v>
      </c>
      <c r="G870" s="32">
        <f>SUMIFS('Capex forecast'!F$7:F$210,'Capex forecast'!$T$7:$T$210,'Allocation of site-spec costs'!$B870,'Capex forecast'!$S$7:$S$210,'Allocation of site-spec costs'!$D870,'Capex forecast'!$Q$7:$Q$210,"Customer Connection")</f>
        <v>0</v>
      </c>
      <c r="H870" s="32">
        <f>SUMIFS('Capex forecast'!G$7:G$210,'Capex forecast'!$T$7:$T$210,'Allocation of site-spec costs'!$B870,'Capex forecast'!$S$7:$S$210,'Allocation of site-spec costs'!$D870,'Capex forecast'!$Q$7:$Q$210,"Customer Connection")</f>
        <v>0</v>
      </c>
      <c r="I870" s="32">
        <f>SUMIFS('Capex forecast'!H$7:H$210,'Capex forecast'!$T$7:$T$210,'Allocation of site-spec costs'!$B870,'Capex forecast'!$S$7:$S$210,'Allocation of site-spec costs'!$D870,'Capex forecast'!$Q$7:$Q$210,"Customer Connection")</f>
        <v>0</v>
      </c>
      <c r="J870" s="32">
        <f>SUMIFS('Capex forecast'!I$7:I$210,'Capex forecast'!$T$7:$T$210,'Allocation of site-spec costs'!$B870,'Capex forecast'!$S$7:$S$210,'Allocation of site-spec costs'!$D870,'Capex forecast'!$Q$7:$Q$210,"Customer Connection")</f>
        <v>0</v>
      </c>
      <c r="K870" s="32">
        <f>SUMIFS('Capex forecast'!J$7:J$210,'Capex forecast'!$T$7:$T$210,'Allocation of site-spec costs'!$B870,'Capex forecast'!$S$7:$S$210,'Allocation of site-spec costs'!$D870,'Capex forecast'!$Q$7:$Q$210,"Customer Connection")</f>
        <v>0</v>
      </c>
      <c r="L870" s="32">
        <f>SUMIFS('Capex forecast'!K$7:K$210,'Capex forecast'!$T$7:$T$210,'Allocation of site-spec costs'!$B870,'Capex forecast'!$S$7:$S$210,'Allocation of site-spec costs'!$D870,'Capex forecast'!$Q$7:$Q$210,"Customer Connection")</f>
        <v>0</v>
      </c>
      <c r="M870" s="32">
        <f>SUMIFS('Capex forecast'!L$7:L$210,'Capex forecast'!$T$7:$T$210,'Allocation of site-spec costs'!$B870,'Capex forecast'!$S$7:$S$210,'Allocation of site-spec costs'!$D870,'Capex forecast'!$Q$7:$Q$210,"Customer Connection")</f>
        <v>0</v>
      </c>
      <c r="N870" s="32">
        <f>SUMIFS('Capex forecast'!M$7:M$210,'Capex forecast'!$T$7:$T$210,'Allocation of site-spec costs'!$B870,'Capex forecast'!$S$7:$S$210,'Allocation of site-spec costs'!$D870,'Capex forecast'!$Q$7:$Q$210,"Customer Connection")</f>
        <v>0</v>
      </c>
      <c r="O870" s="32">
        <f>SUMIFS('Capex forecast'!N$7:N$210,'Capex forecast'!$T$7:$T$210,'Allocation of site-spec costs'!$B870,'Capex forecast'!$S$7:$S$210,'Allocation of site-spec costs'!$D870,'Capex forecast'!$Q$7:$Q$210,"Customer Connection")</f>
        <v>0</v>
      </c>
      <c r="Q870" s="6" t="s">
        <v>30</v>
      </c>
      <c r="R870" s="6" t="str">
        <f>INDEX('Raw demand forecast'!$M$7:$M$5830,MATCH($Q870,'Raw demand forecast'!$B$7:$B$5830,0))</f>
        <v>No</v>
      </c>
      <c r="S870" s="6" t="str">
        <f>IF(COUNTIF($Q$93:Q870,$B870) = 1, "LV", IF(COUNTIF($Q$93:Q870,$B870) = 2, "HV", "ST"))</f>
        <v>ST</v>
      </c>
      <c r="T870" s="6" t="str">
        <f>INDEX('Demand forecast and growth rate'!$E$7:$E$273,MATCH($Q870,'Demand forecast and growth rate'!$B$7:$B$273,0))</f>
        <v>High growth</v>
      </c>
      <c r="U870" s="32">
        <f>SUMIFS('Capex forecast'!E$7:E$210,'Capex forecast'!$T$7:$T$210,$Q870,'Capex forecast'!$S$7:$S$210,$S870,'Capex forecast'!$Q$7:$Q$210,"Augex")</f>
        <v>0</v>
      </c>
      <c r="V870" s="32">
        <f>SUMIFS('Capex forecast'!F$7:F$210,'Capex forecast'!$T$7:$T$210,$Q870,'Capex forecast'!$S$7:$S$210,$S870,'Capex forecast'!$Q$7:$Q$210,"Augex")</f>
        <v>4964000</v>
      </c>
      <c r="W870" s="32">
        <f>SUMIFS('Capex forecast'!G$7:G$210,'Capex forecast'!$T$7:$T$210,$Q870,'Capex forecast'!$S$7:$S$210,$S870,'Capex forecast'!$Q$7:$Q$210,"Augex")</f>
        <v>15928000</v>
      </c>
      <c r="X870" s="32">
        <f>SUMIFS('Capex forecast'!H$7:H$210,'Capex forecast'!$T$7:$T$210,$Q870,'Capex forecast'!$S$7:$S$210,$S870,'Capex forecast'!$Q$7:$Q$210,"Augex")</f>
        <v>13927999.999999996</v>
      </c>
      <c r="Y870" s="32">
        <f>SUMIFS('Capex forecast'!I$7:I$210,'Capex forecast'!$T$7:$T$210,$Q870,'Capex forecast'!$S$7:$S$210,$S870,'Capex forecast'!$Q$7:$Q$210,"Augex")</f>
        <v>0</v>
      </c>
      <c r="Z870" s="32">
        <f>SUMIFS('Capex forecast'!J$7:J$210,'Capex forecast'!$T$7:$T$210,$Q870,'Capex forecast'!$S$7:$S$210,$S870,'Capex forecast'!$Q$7:$Q$210,"Augex")</f>
        <v>0</v>
      </c>
      <c r="AA870" s="32">
        <f>SUMIFS('Capex forecast'!K$7:K$210,'Capex forecast'!$T$7:$T$210,$Q870,'Capex forecast'!$S$7:$S$210,$S870,'Capex forecast'!$Q$7:$Q$210,"Augex")</f>
        <v>0</v>
      </c>
      <c r="AB870" s="32">
        <f>SUMIFS('Capex forecast'!L$7:L$210,'Capex forecast'!$T$7:$T$210,$Q870,'Capex forecast'!$S$7:$S$210,$S870,'Capex forecast'!$Q$7:$Q$210,"Augex")</f>
        <v>0</v>
      </c>
      <c r="AC870" s="32">
        <f>SUMIFS('Capex forecast'!M$7:M$210,'Capex forecast'!$T$7:$T$210,$Q870,'Capex forecast'!$S$7:$S$210,$S870,'Capex forecast'!$Q$7:$Q$210,"Augex")</f>
        <v>0</v>
      </c>
      <c r="AD870" s="32">
        <f>SUMIFS('Capex forecast'!N$7:N$210,'Capex forecast'!$T$7:$T$210,$Q870,'Capex forecast'!$S$7:$S$210,$S870,'Capex forecast'!$Q$7:$Q$210,"Augex")</f>
        <v>0</v>
      </c>
      <c r="AF870" s="6" t="s">
        <v>30</v>
      </c>
      <c r="AG870" s="6" t="str">
        <f>INDEX('Raw demand forecast'!$M$7:$M$5830,MATCH($Q870,'Raw demand forecast'!$B$7:$B$5830,0))</f>
        <v>No</v>
      </c>
      <c r="AH870" s="6" t="str">
        <f>IF(COUNTIF($AF$93:AF870,$B870) = 1, "LV", IF(COUNTIF($AF$93:AF870,$B870) = 2, "HV", "ST"))</f>
        <v>ST</v>
      </c>
      <c r="AI870" s="6" t="str">
        <f>INDEX('Demand forecast and growth rate'!$E$7:$E$273,MATCH($Q870,'Demand forecast and growth rate'!$B$7:$B$273,0))</f>
        <v>High growth</v>
      </c>
      <c r="AJ870" s="53">
        <f>SUMIFS('Capex forecast'!E$7:E$210,'Capex forecast'!$T$7:$T$210,$AF870,'Capex forecast'!$S$7:$S$210,$AH870,'Capex forecast'!$Q$7:$Q$210,"Repex")</f>
        <v>0</v>
      </c>
      <c r="AK870" s="53">
        <f>SUMIFS('Capex forecast'!F$7:F$210,'Capex forecast'!$T$7:$T$210,$AF870,'Capex forecast'!$S$7:$S$210,$AH870,'Capex forecast'!$Q$7:$Q$210,"Repex")</f>
        <v>0</v>
      </c>
      <c r="AL870" s="53">
        <f>SUMIFS('Capex forecast'!G$7:G$210,'Capex forecast'!$T$7:$T$210,$AF870,'Capex forecast'!$S$7:$S$210,$AH870,'Capex forecast'!$Q$7:$Q$210,"Repex")</f>
        <v>0</v>
      </c>
      <c r="AM870" s="53">
        <f>SUMIFS('Capex forecast'!H$7:H$210,'Capex forecast'!$T$7:$T$210,$AF870,'Capex forecast'!$S$7:$S$210,$AH870,'Capex forecast'!$Q$7:$Q$210,"Repex")</f>
        <v>0</v>
      </c>
      <c r="AN870" s="53">
        <f>SUMIFS('Capex forecast'!I$7:I$210,'Capex forecast'!$T$7:$T$210,$AF870,'Capex forecast'!$S$7:$S$210,$AH870,'Capex forecast'!$Q$7:$Q$210,"Repex")</f>
        <v>0</v>
      </c>
      <c r="AO870" s="53">
        <f>SUMIFS('Capex forecast'!J$7:J$210,'Capex forecast'!$T$7:$T$210,$AF870,'Capex forecast'!$S$7:$S$210,$AH870,'Capex forecast'!$Q$7:$Q$210,"Repex")</f>
        <v>0</v>
      </c>
      <c r="AP870" s="53">
        <f>SUMIFS('Capex forecast'!K$7:K$210,'Capex forecast'!$T$7:$T$210,$AF870,'Capex forecast'!$S$7:$S$210,$AH870,'Capex forecast'!$Q$7:$Q$210,"Repex")</f>
        <v>0</v>
      </c>
      <c r="AQ870" s="53">
        <f>SUMIFS('Capex forecast'!L$7:L$210,'Capex forecast'!$T$7:$T$210,$AF870,'Capex forecast'!$S$7:$S$210,$AH870,'Capex forecast'!$Q$7:$Q$210,"Repex")</f>
        <v>0</v>
      </c>
      <c r="AR870" s="53">
        <f>SUMIFS('Capex forecast'!M$7:M$210,'Capex forecast'!$T$7:$T$210,$AF870,'Capex forecast'!$S$7:$S$210,$AH870,'Capex forecast'!$Q$7:$Q$210,"Repex")</f>
        <v>0</v>
      </c>
      <c r="AS870" s="53">
        <f>SUMIFS('Capex forecast'!N$7:N$210,'Capex forecast'!$T$7:$T$210,$AF870,'Capex forecast'!$S$7:$S$210,$AH870,'Capex forecast'!$Q$7:$Q$210,"Repex")</f>
        <v>0</v>
      </c>
    </row>
    <row r="871" spans="2:45" ht="15">
      <c r="B871" s="6" t="s">
        <v>44</v>
      </c>
      <c r="C871" s="6" t="str">
        <f>INDEX('Raw demand forecast'!$M$7:$M$5830,MATCH($B871,'Raw demand forecast'!$B$7:$B$5830,0))</f>
        <v>No</v>
      </c>
      <c r="D871" s="6" t="str">
        <f>IF(COUNTIF($B$93:B871,$B871) = 1, "LV", IF(COUNTIF($B$93:B871,$B871) = 2, "HV", "ST"))</f>
        <v>ST</v>
      </c>
      <c r="E871" s="6" t="str">
        <f>INDEX('Demand forecast and growth rate'!$E$7:$E$273,MATCH($B871,'Demand forecast and growth rate'!$B$7:$B$273,0))</f>
        <v>High growth</v>
      </c>
      <c r="F871" s="32">
        <f>SUMIFS('Capex forecast'!E$7:E$210,'Capex forecast'!$T$7:$T$210,'Allocation of site-spec costs'!$B871,'Capex forecast'!$S$7:$S$210,'Allocation of site-spec costs'!$D871,'Capex forecast'!$Q$7:$Q$210,"Customer Connection")</f>
        <v>0</v>
      </c>
      <c r="G871" s="32">
        <f>SUMIFS('Capex forecast'!F$7:F$210,'Capex forecast'!$T$7:$T$210,'Allocation of site-spec costs'!$B871,'Capex forecast'!$S$7:$S$210,'Allocation of site-spec costs'!$D871,'Capex forecast'!$Q$7:$Q$210,"Customer Connection")</f>
        <v>0</v>
      </c>
      <c r="H871" s="32">
        <f>SUMIFS('Capex forecast'!G$7:G$210,'Capex forecast'!$T$7:$T$210,'Allocation of site-spec costs'!$B871,'Capex forecast'!$S$7:$S$210,'Allocation of site-spec costs'!$D871,'Capex forecast'!$Q$7:$Q$210,"Customer Connection")</f>
        <v>0</v>
      </c>
      <c r="I871" s="32">
        <f>SUMIFS('Capex forecast'!H$7:H$210,'Capex forecast'!$T$7:$T$210,'Allocation of site-spec costs'!$B871,'Capex forecast'!$S$7:$S$210,'Allocation of site-spec costs'!$D871,'Capex forecast'!$Q$7:$Q$210,"Customer Connection")</f>
        <v>0</v>
      </c>
      <c r="J871" s="32">
        <f>SUMIFS('Capex forecast'!I$7:I$210,'Capex forecast'!$T$7:$T$210,'Allocation of site-spec costs'!$B871,'Capex forecast'!$S$7:$S$210,'Allocation of site-spec costs'!$D871,'Capex forecast'!$Q$7:$Q$210,"Customer Connection")</f>
        <v>0</v>
      </c>
      <c r="K871" s="32">
        <f>SUMIFS('Capex forecast'!J$7:J$210,'Capex forecast'!$T$7:$T$210,'Allocation of site-spec costs'!$B871,'Capex forecast'!$S$7:$S$210,'Allocation of site-spec costs'!$D871,'Capex forecast'!$Q$7:$Q$210,"Customer Connection")</f>
        <v>0</v>
      </c>
      <c r="L871" s="32">
        <f>SUMIFS('Capex forecast'!K$7:K$210,'Capex forecast'!$T$7:$T$210,'Allocation of site-spec costs'!$B871,'Capex forecast'!$S$7:$S$210,'Allocation of site-spec costs'!$D871,'Capex forecast'!$Q$7:$Q$210,"Customer Connection")</f>
        <v>0</v>
      </c>
      <c r="M871" s="32">
        <f>SUMIFS('Capex forecast'!L$7:L$210,'Capex forecast'!$T$7:$T$210,'Allocation of site-spec costs'!$B871,'Capex forecast'!$S$7:$S$210,'Allocation of site-spec costs'!$D871,'Capex forecast'!$Q$7:$Q$210,"Customer Connection")</f>
        <v>0</v>
      </c>
      <c r="N871" s="32">
        <f>SUMIFS('Capex forecast'!M$7:M$210,'Capex forecast'!$T$7:$T$210,'Allocation of site-spec costs'!$B871,'Capex forecast'!$S$7:$S$210,'Allocation of site-spec costs'!$D871,'Capex forecast'!$Q$7:$Q$210,"Customer Connection")</f>
        <v>0</v>
      </c>
      <c r="O871" s="32">
        <f>SUMIFS('Capex forecast'!N$7:N$210,'Capex forecast'!$T$7:$T$210,'Allocation of site-spec costs'!$B871,'Capex forecast'!$S$7:$S$210,'Allocation of site-spec costs'!$D871,'Capex forecast'!$Q$7:$Q$210,"Customer Connection")</f>
        <v>0</v>
      </c>
      <c r="Q871" s="6" t="s">
        <v>44</v>
      </c>
      <c r="R871" s="6" t="str">
        <f>INDEX('Raw demand forecast'!$M$7:$M$5830,MATCH($Q871,'Raw demand forecast'!$B$7:$B$5830,0))</f>
        <v>No</v>
      </c>
      <c r="S871" s="6" t="str">
        <f>IF(COUNTIF($Q$93:Q871,$B871) = 1, "LV", IF(COUNTIF($Q$93:Q871,$B871) = 2, "HV", "ST"))</f>
        <v>ST</v>
      </c>
      <c r="T871" s="6" t="str">
        <f>INDEX('Demand forecast and growth rate'!$E$7:$E$273,MATCH($Q871,'Demand forecast and growth rate'!$B$7:$B$273,0))</f>
        <v>High growth</v>
      </c>
      <c r="U871" s="32">
        <f>SUMIFS('Capex forecast'!E$7:E$210,'Capex forecast'!$T$7:$T$210,$Q871,'Capex forecast'!$S$7:$S$210,$S871,'Capex forecast'!$Q$7:$Q$210,"Augex")</f>
        <v>0</v>
      </c>
      <c r="V871" s="32">
        <f>SUMIFS('Capex forecast'!F$7:F$210,'Capex forecast'!$T$7:$T$210,$Q871,'Capex forecast'!$S$7:$S$210,$S871,'Capex forecast'!$Q$7:$Q$210,"Augex")</f>
        <v>0</v>
      </c>
      <c r="W871" s="32">
        <f>SUMIFS('Capex forecast'!G$7:G$210,'Capex forecast'!$T$7:$T$210,$Q871,'Capex forecast'!$S$7:$S$210,$S871,'Capex forecast'!$Q$7:$Q$210,"Augex")</f>
        <v>0</v>
      </c>
      <c r="X871" s="32">
        <f>SUMIFS('Capex forecast'!H$7:H$210,'Capex forecast'!$T$7:$T$210,$Q871,'Capex forecast'!$S$7:$S$210,$S871,'Capex forecast'!$Q$7:$Q$210,"Augex")</f>
        <v>0</v>
      </c>
      <c r="Y871" s="32">
        <f>SUMIFS('Capex forecast'!I$7:I$210,'Capex forecast'!$T$7:$T$210,$Q871,'Capex forecast'!$S$7:$S$210,$S871,'Capex forecast'!$Q$7:$Q$210,"Augex")</f>
        <v>0</v>
      </c>
      <c r="Z871" s="32">
        <f>SUMIFS('Capex forecast'!J$7:J$210,'Capex forecast'!$T$7:$T$210,$Q871,'Capex forecast'!$S$7:$S$210,$S871,'Capex forecast'!$Q$7:$Q$210,"Augex")</f>
        <v>0</v>
      </c>
      <c r="AA871" s="32">
        <f>SUMIFS('Capex forecast'!K$7:K$210,'Capex forecast'!$T$7:$T$210,$Q871,'Capex forecast'!$S$7:$S$210,$S871,'Capex forecast'!$Q$7:$Q$210,"Augex")</f>
        <v>0</v>
      </c>
      <c r="AB871" s="32">
        <f>SUMIFS('Capex forecast'!L$7:L$210,'Capex forecast'!$T$7:$T$210,$Q871,'Capex forecast'!$S$7:$S$210,$S871,'Capex forecast'!$Q$7:$Q$210,"Augex")</f>
        <v>7479999.9999999981</v>
      </c>
      <c r="AC871" s="32">
        <f>SUMIFS('Capex forecast'!M$7:M$210,'Capex forecast'!$T$7:$T$210,$Q871,'Capex forecast'!$S$7:$S$210,$S871,'Capex forecast'!$Q$7:$Q$210,"Augex")</f>
        <v>0</v>
      </c>
      <c r="AD871" s="32">
        <f>SUMIFS('Capex forecast'!N$7:N$210,'Capex forecast'!$T$7:$T$210,$Q871,'Capex forecast'!$S$7:$S$210,$S871,'Capex forecast'!$Q$7:$Q$210,"Augex")</f>
        <v>0</v>
      </c>
      <c r="AF871" s="6" t="s">
        <v>44</v>
      </c>
      <c r="AG871" s="6" t="str">
        <f>INDEX('Raw demand forecast'!$M$7:$M$5830,MATCH($Q871,'Raw demand forecast'!$B$7:$B$5830,0))</f>
        <v>No</v>
      </c>
      <c r="AH871" s="6" t="str">
        <f>IF(COUNTIF($AF$93:AF871,$B871) = 1, "LV", IF(COUNTIF($AF$93:AF871,$B871) = 2, "HV", "ST"))</f>
        <v>ST</v>
      </c>
      <c r="AI871" s="6" t="str">
        <f>INDEX('Demand forecast and growth rate'!$E$7:$E$273,MATCH($Q871,'Demand forecast and growth rate'!$B$7:$B$273,0))</f>
        <v>High growth</v>
      </c>
      <c r="AJ871" s="53">
        <f>SUMIFS('Capex forecast'!E$7:E$210,'Capex forecast'!$T$7:$T$210,$AF871,'Capex forecast'!$S$7:$S$210,$AH871,'Capex forecast'!$Q$7:$Q$210,"Repex")</f>
        <v>0</v>
      </c>
      <c r="AK871" s="53">
        <f>SUMIFS('Capex forecast'!F$7:F$210,'Capex forecast'!$T$7:$T$210,$AF871,'Capex forecast'!$S$7:$S$210,$AH871,'Capex forecast'!$Q$7:$Q$210,"Repex")</f>
        <v>0</v>
      </c>
      <c r="AL871" s="53">
        <f>SUMIFS('Capex forecast'!G$7:G$210,'Capex forecast'!$T$7:$T$210,$AF871,'Capex forecast'!$S$7:$S$210,$AH871,'Capex forecast'!$Q$7:$Q$210,"Repex")</f>
        <v>0</v>
      </c>
      <c r="AM871" s="53">
        <f>SUMIFS('Capex forecast'!H$7:H$210,'Capex forecast'!$T$7:$T$210,$AF871,'Capex forecast'!$S$7:$S$210,$AH871,'Capex forecast'!$Q$7:$Q$210,"Repex")</f>
        <v>0</v>
      </c>
      <c r="AN871" s="53">
        <f>SUMIFS('Capex forecast'!I$7:I$210,'Capex forecast'!$T$7:$T$210,$AF871,'Capex forecast'!$S$7:$S$210,$AH871,'Capex forecast'!$Q$7:$Q$210,"Repex")</f>
        <v>0</v>
      </c>
      <c r="AO871" s="53">
        <f>SUMIFS('Capex forecast'!J$7:J$210,'Capex forecast'!$T$7:$T$210,$AF871,'Capex forecast'!$S$7:$S$210,$AH871,'Capex forecast'!$Q$7:$Q$210,"Repex")</f>
        <v>0</v>
      </c>
      <c r="AP871" s="53">
        <f>SUMIFS('Capex forecast'!K$7:K$210,'Capex forecast'!$T$7:$T$210,$AF871,'Capex forecast'!$S$7:$S$210,$AH871,'Capex forecast'!$Q$7:$Q$210,"Repex")</f>
        <v>0</v>
      </c>
      <c r="AQ871" s="53">
        <f>SUMIFS('Capex forecast'!L$7:L$210,'Capex forecast'!$T$7:$T$210,$AF871,'Capex forecast'!$S$7:$S$210,$AH871,'Capex forecast'!$Q$7:$Q$210,"Repex")</f>
        <v>0</v>
      </c>
      <c r="AR871" s="53">
        <f>SUMIFS('Capex forecast'!M$7:M$210,'Capex forecast'!$T$7:$T$210,$AF871,'Capex forecast'!$S$7:$S$210,$AH871,'Capex forecast'!$Q$7:$Q$210,"Repex")</f>
        <v>0</v>
      </c>
      <c r="AS871" s="53">
        <f>SUMIFS('Capex forecast'!N$7:N$210,'Capex forecast'!$T$7:$T$210,$AF871,'Capex forecast'!$S$7:$S$210,$AH871,'Capex forecast'!$Q$7:$Q$210,"Repex")</f>
        <v>0</v>
      </c>
    </row>
    <row r="872" spans="2:45" ht="15">
      <c r="B872" s="6" t="s">
        <v>581</v>
      </c>
      <c r="C872" s="6" t="str">
        <f>INDEX('Raw demand forecast'!$M$7:$M$5830,MATCH($B872,'Raw demand forecast'!$B$7:$B$5830,0))</f>
        <v>No</v>
      </c>
      <c r="D872" s="6" t="str">
        <f>IF(COUNTIF($B$93:B872,$B872) = 1, "LV", IF(COUNTIF($B$93:B872,$B872) = 2, "HV", "ST"))</f>
        <v>ST</v>
      </c>
      <c r="E872" s="6" t="str">
        <f>INDEX('Demand forecast and growth rate'!$E$7:$E$273,MATCH($B872,'Demand forecast and growth rate'!$B$7:$B$273,0))</f>
        <v>Steady/falling</v>
      </c>
      <c r="F872" s="32">
        <f>SUMIFS('Capex forecast'!E$7:E$210,'Capex forecast'!$T$7:$T$210,'Allocation of site-spec costs'!$B872,'Capex forecast'!$S$7:$S$210,'Allocation of site-spec costs'!$D872,'Capex forecast'!$Q$7:$Q$210,"Customer Connection")</f>
        <v>0</v>
      </c>
      <c r="G872" s="32">
        <f>SUMIFS('Capex forecast'!F$7:F$210,'Capex forecast'!$T$7:$T$210,'Allocation of site-spec costs'!$B872,'Capex forecast'!$S$7:$S$210,'Allocation of site-spec costs'!$D872,'Capex forecast'!$Q$7:$Q$210,"Customer Connection")</f>
        <v>0</v>
      </c>
      <c r="H872" s="32">
        <f>SUMIFS('Capex forecast'!G$7:G$210,'Capex forecast'!$T$7:$T$210,'Allocation of site-spec costs'!$B872,'Capex forecast'!$S$7:$S$210,'Allocation of site-spec costs'!$D872,'Capex forecast'!$Q$7:$Q$210,"Customer Connection")</f>
        <v>0</v>
      </c>
      <c r="I872" s="32">
        <f>SUMIFS('Capex forecast'!H$7:H$210,'Capex forecast'!$T$7:$T$210,'Allocation of site-spec costs'!$B872,'Capex forecast'!$S$7:$S$210,'Allocation of site-spec costs'!$D872,'Capex forecast'!$Q$7:$Q$210,"Customer Connection")</f>
        <v>0</v>
      </c>
      <c r="J872" s="32">
        <f>SUMIFS('Capex forecast'!I$7:I$210,'Capex forecast'!$T$7:$T$210,'Allocation of site-spec costs'!$B872,'Capex forecast'!$S$7:$S$210,'Allocation of site-spec costs'!$D872,'Capex forecast'!$Q$7:$Q$210,"Customer Connection")</f>
        <v>0</v>
      </c>
      <c r="K872" s="32">
        <f>SUMIFS('Capex forecast'!J$7:J$210,'Capex forecast'!$T$7:$T$210,'Allocation of site-spec costs'!$B872,'Capex forecast'!$S$7:$S$210,'Allocation of site-spec costs'!$D872,'Capex forecast'!$Q$7:$Q$210,"Customer Connection")</f>
        <v>0</v>
      </c>
      <c r="L872" s="32">
        <f>SUMIFS('Capex forecast'!K$7:K$210,'Capex forecast'!$T$7:$T$210,'Allocation of site-spec costs'!$B872,'Capex forecast'!$S$7:$S$210,'Allocation of site-spec costs'!$D872,'Capex forecast'!$Q$7:$Q$210,"Customer Connection")</f>
        <v>0</v>
      </c>
      <c r="M872" s="32">
        <f>SUMIFS('Capex forecast'!L$7:L$210,'Capex forecast'!$T$7:$T$210,'Allocation of site-spec costs'!$B872,'Capex forecast'!$S$7:$S$210,'Allocation of site-spec costs'!$D872,'Capex forecast'!$Q$7:$Q$210,"Customer Connection")</f>
        <v>0</v>
      </c>
      <c r="N872" s="32">
        <f>SUMIFS('Capex forecast'!M$7:M$210,'Capex forecast'!$T$7:$T$210,'Allocation of site-spec costs'!$B872,'Capex forecast'!$S$7:$S$210,'Allocation of site-spec costs'!$D872,'Capex forecast'!$Q$7:$Q$210,"Customer Connection")</f>
        <v>0</v>
      </c>
      <c r="O872" s="32">
        <f>SUMIFS('Capex forecast'!N$7:N$210,'Capex forecast'!$T$7:$T$210,'Allocation of site-spec costs'!$B872,'Capex forecast'!$S$7:$S$210,'Allocation of site-spec costs'!$D872,'Capex forecast'!$Q$7:$Q$210,"Customer Connection")</f>
        <v>0</v>
      </c>
      <c r="Q872" s="6" t="s">
        <v>581</v>
      </c>
      <c r="R872" s="6" t="str">
        <f>INDEX('Raw demand forecast'!$M$7:$M$5830,MATCH($Q872,'Raw demand forecast'!$B$7:$B$5830,0))</f>
        <v>No</v>
      </c>
      <c r="S872" s="6" t="str">
        <f>IF(COUNTIF($Q$93:Q872,$B872) = 1, "LV", IF(COUNTIF($Q$93:Q872,$B872) = 2, "HV", "ST"))</f>
        <v>ST</v>
      </c>
      <c r="T872" s="6" t="str">
        <f>INDEX('Demand forecast and growth rate'!$E$7:$E$273,MATCH($Q872,'Demand forecast and growth rate'!$B$7:$B$273,0))</f>
        <v>Steady/falling</v>
      </c>
      <c r="U872" s="32">
        <f>SUMIFS('Capex forecast'!E$7:E$210,'Capex forecast'!$T$7:$T$210,$Q872,'Capex forecast'!$S$7:$S$210,$S872,'Capex forecast'!$Q$7:$Q$210,"Augex")</f>
        <v>0</v>
      </c>
      <c r="V872" s="32">
        <f>SUMIFS('Capex forecast'!F$7:F$210,'Capex forecast'!$T$7:$T$210,$Q872,'Capex forecast'!$S$7:$S$210,$S872,'Capex forecast'!$Q$7:$Q$210,"Augex")</f>
        <v>0</v>
      </c>
      <c r="W872" s="32">
        <f>SUMIFS('Capex forecast'!G$7:G$210,'Capex forecast'!$T$7:$T$210,$Q872,'Capex forecast'!$S$7:$S$210,$S872,'Capex forecast'!$Q$7:$Q$210,"Augex")</f>
        <v>0</v>
      </c>
      <c r="X872" s="32">
        <f>SUMIFS('Capex forecast'!H$7:H$210,'Capex forecast'!$T$7:$T$210,$Q872,'Capex forecast'!$S$7:$S$210,$S872,'Capex forecast'!$Q$7:$Q$210,"Augex")</f>
        <v>0</v>
      </c>
      <c r="Y872" s="32">
        <f>SUMIFS('Capex forecast'!I$7:I$210,'Capex forecast'!$T$7:$T$210,$Q872,'Capex forecast'!$S$7:$S$210,$S872,'Capex forecast'!$Q$7:$Q$210,"Augex")</f>
        <v>0</v>
      </c>
      <c r="Z872" s="32">
        <f>SUMIFS('Capex forecast'!J$7:J$210,'Capex forecast'!$T$7:$T$210,$Q872,'Capex forecast'!$S$7:$S$210,$S872,'Capex forecast'!$Q$7:$Q$210,"Augex")</f>
        <v>0</v>
      </c>
      <c r="AA872" s="32">
        <f>SUMIFS('Capex forecast'!K$7:K$210,'Capex forecast'!$T$7:$T$210,$Q872,'Capex forecast'!$S$7:$S$210,$S872,'Capex forecast'!$Q$7:$Q$210,"Augex")</f>
        <v>0</v>
      </c>
      <c r="AB872" s="32">
        <f>SUMIFS('Capex forecast'!L$7:L$210,'Capex forecast'!$T$7:$T$210,$Q872,'Capex forecast'!$S$7:$S$210,$S872,'Capex forecast'!$Q$7:$Q$210,"Augex")</f>
        <v>0</v>
      </c>
      <c r="AC872" s="32">
        <f>SUMIFS('Capex forecast'!M$7:M$210,'Capex forecast'!$T$7:$T$210,$Q872,'Capex forecast'!$S$7:$S$210,$S872,'Capex forecast'!$Q$7:$Q$210,"Augex")</f>
        <v>0</v>
      </c>
      <c r="AD872" s="32">
        <f>SUMIFS('Capex forecast'!N$7:N$210,'Capex forecast'!$T$7:$T$210,$Q872,'Capex forecast'!$S$7:$S$210,$S872,'Capex forecast'!$Q$7:$Q$210,"Augex")</f>
        <v>0</v>
      </c>
      <c r="AF872" s="6" t="s">
        <v>581</v>
      </c>
      <c r="AG872" s="6" t="str">
        <f>INDEX('Raw demand forecast'!$M$7:$M$5830,MATCH($Q872,'Raw demand forecast'!$B$7:$B$5830,0))</f>
        <v>No</v>
      </c>
      <c r="AH872" s="6" t="str">
        <f>IF(COUNTIF($AF$93:AF872,$B872) = 1, "LV", IF(COUNTIF($AF$93:AF872,$B872) = 2, "HV", "ST"))</f>
        <v>ST</v>
      </c>
      <c r="AI872" s="6" t="str">
        <f>INDEX('Demand forecast and growth rate'!$E$7:$E$273,MATCH($Q872,'Demand forecast and growth rate'!$B$7:$B$273,0))</f>
        <v>Steady/falling</v>
      </c>
      <c r="AJ872" s="53">
        <f>SUMIFS('Capex forecast'!E$7:E$210,'Capex forecast'!$T$7:$T$210,$AF872,'Capex forecast'!$S$7:$S$210,$AH872,'Capex forecast'!$Q$7:$Q$210,"Repex")</f>
        <v>0</v>
      </c>
      <c r="AK872" s="53">
        <f>SUMIFS('Capex forecast'!F$7:F$210,'Capex forecast'!$T$7:$T$210,$AF872,'Capex forecast'!$S$7:$S$210,$AH872,'Capex forecast'!$Q$7:$Q$210,"Repex")</f>
        <v>0</v>
      </c>
      <c r="AL872" s="53">
        <f>SUMIFS('Capex forecast'!G$7:G$210,'Capex forecast'!$T$7:$T$210,$AF872,'Capex forecast'!$S$7:$S$210,$AH872,'Capex forecast'!$Q$7:$Q$210,"Repex")</f>
        <v>0</v>
      </c>
      <c r="AM872" s="53">
        <f>SUMIFS('Capex forecast'!H$7:H$210,'Capex forecast'!$T$7:$T$210,$AF872,'Capex forecast'!$S$7:$S$210,$AH872,'Capex forecast'!$Q$7:$Q$210,"Repex")</f>
        <v>0</v>
      </c>
      <c r="AN872" s="53">
        <f>SUMIFS('Capex forecast'!I$7:I$210,'Capex forecast'!$T$7:$T$210,$AF872,'Capex forecast'!$S$7:$S$210,$AH872,'Capex forecast'!$Q$7:$Q$210,"Repex")</f>
        <v>0</v>
      </c>
      <c r="AO872" s="53">
        <f>SUMIFS('Capex forecast'!J$7:J$210,'Capex forecast'!$T$7:$T$210,$AF872,'Capex forecast'!$S$7:$S$210,$AH872,'Capex forecast'!$Q$7:$Q$210,"Repex")</f>
        <v>0</v>
      </c>
      <c r="AP872" s="53">
        <f>SUMIFS('Capex forecast'!K$7:K$210,'Capex forecast'!$T$7:$T$210,$AF872,'Capex forecast'!$S$7:$S$210,$AH872,'Capex forecast'!$Q$7:$Q$210,"Repex")</f>
        <v>0</v>
      </c>
      <c r="AQ872" s="53">
        <f>SUMIFS('Capex forecast'!L$7:L$210,'Capex forecast'!$T$7:$T$210,$AF872,'Capex forecast'!$S$7:$S$210,$AH872,'Capex forecast'!$Q$7:$Q$210,"Repex")</f>
        <v>0</v>
      </c>
      <c r="AR872" s="53">
        <f>SUMIFS('Capex forecast'!M$7:M$210,'Capex forecast'!$T$7:$T$210,$AF872,'Capex forecast'!$S$7:$S$210,$AH872,'Capex forecast'!$Q$7:$Q$210,"Repex")</f>
        <v>0</v>
      </c>
      <c r="AS872" s="53">
        <f>SUMIFS('Capex forecast'!N$7:N$210,'Capex forecast'!$T$7:$T$210,$AF872,'Capex forecast'!$S$7:$S$210,$AH872,'Capex forecast'!$Q$7:$Q$210,"Repex")</f>
        <v>0</v>
      </c>
    </row>
    <row r="873" spans="2:45" ht="15">
      <c r="B873" s="6" t="s">
        <v>102</v>
      </c>
      <c r="C873" s="6" t="str">
        <f>INDEX('Raw demand forecast'!$M$7:$M$5830,MATCH($B873,'Raw demand forecast'!$B$7:$B$5830,0))</f>
        <v>No</v>
      </c>
      <c r="D873" s="6" t="str">
        <f>IF(COUNTIF($B$93:B873,$B873) = 1, "LV", IF(COUNTIF($B$93:B873,$B873) = 2, "HV", "ST"))</f>
        <v>ST</v>
      </c>
      <c r="E873" s="6" t="str">
        <f>INDEX('Demand forecast and growth rate'!$E$7:$E$273,MATCH($B873,'Demand forecast and growth rate'!$B$7:$B$273,0))</f>
        <v>High growth</v>
      </c>
      <c r="F873" s="32">
        <f>SUMIFS('Capex forecast'!E$7:E$210,'Capex forecast'!$T$7:$T$210,'Allocation of site-spec costs'!$B873,'Capex forecast'!$S$7:$S$210,'Allocation of site-spec costs'!$D873,'Capex forecast'!$Q$7:$Q$210,"Customer Connection")</f>
        <v>0</v>
      </c>
      <c r="G873" s="32">
        <f>SUMIFS('Capex forecast'!F$7:F$210,'Capex forecast'!$T$7:$T$210,'Allocation of site-spec costs'!$B873,'Capex forecast'!$S$7:$S$210,'Allocation of site-spec costs'!$D873,'Capex forecast'!$Q$7:$Q$210,"Customer Connection")</f>
        <v>0</v>
      </c>
      <c r="H873" s="32">
        <f>SUMIFS('Capex forecast'!G$7:G$210,'Capex forecast'!$T$7:$T$210,'Allocation of site-spec costs'!$B873,'Capex forecast'!$S$7:$S$210,'Allocation of site-spec costs'!$D873,'Capex forecast'!$Q$7:$Q$210,"Customer Connection")</f>
        <v>0</v>
      </c>
      <c r="I873" s="32">
        <f>SUMIFS('Capex forecast'!H$7:H$210,'Capex forecast'!$T$7:$T$210,'Allocation of site-spec costs'!$B873,'Capex forecast'!$S$7:$S$210,'Allocation of site-spec costs'!$D873,'Capex forecast'!$Q$7:$Q$210,"Customer Connection")</f>
        <v>0</v>
      </c>
      <c r="J873" s="32">
        <f>SUMIFS('Capex forecast'!I$7:I$210,'Capex forecast'!$T$7:$T$210,'Allocation of site-spec costs'!$B873,'Capex forecast'!$S$7:$S$210,'Allocation of site-spec costs'!$D873,'Capex forecast'!$Q$7:$Q$210,"Customer Connection")</f>
        <v>0</v>
      </c>
      <c r="K873" s="32">
        <f>SUMIFS('Capex forecast'!J$7:J$210,'Capex forecast'!$T$7:$T$210,'Allocation of site-spec costs'!$B873,'Capex forecast'!$S$7:$S$210,'Allocation of site-spec costs'!$D873,'Capex forecast'!$Q$7:$Q$210,"Customer Connection")</f>
        <v>0</v>
      </c>
      <c r="L873" s="32">
        <f>SUMIFS('Capex forecast'!K$7:K$210,'Capex forecast'!$T$7:$T$210,'Allocation of site-spec costs'!$B873,'Capex forecast'!$S$7:$S$210,'Allocation of site-spec costs'!$D873,'Capex forecast'!$Q$7:$Q$210,"Customer Connection")</f>
        <v>0</v>
      </c>
      <c r="M873" s="32">
        <f>SUMIFS('Capex forecast'!L$7:L$210,'Capex forecast'!$T$7:$T$210,'Allocation of site-spec costs'!$B873,'Capex forecast'!$S$7:$S$210,'Allocation of site-spec costs'!$D873,'Capex forecast'!$Q$7:$Q$210,"Customer Connection")</f>
        <v>0</v>
      </c>
      <c r="N873" s="32">
        <f>SUMIFS('Capex forecast'!M$7:M$210,'Capex forecast'!$T$7:$T$210,'Allocation of site-spec costs'!$B873,'Capex forecast'!$S$7:$S$210,'Allocation of site-spec costs'!$D873,'Capex forecast'!$Q$7:$Q$210,"Customer Connection")</f>
        <v>0</v>
      </c>
      <c r="O873" s="32">
        <f>SUMIFS('Capex forecast'!N$7:N$210,'Capex forecast'!$T$7:$T$210,'Allocation of site-spec costs'!$B873,'Capex forecast'!$S$7:$S$210,'Allocation of site-spec costs'!$D873,'Capex forecast'!$Q$7:$Q$210,"Customer Connection")</f>
        <v>0</v>
      </c>
      <c r="Q873" s="6" t="s">
        <v>102</v>
      </c>
      <c r="R873" s="6" t="str">
        <f>INDEX('Raw demand forecast'!$M$7:$M$5830,MATCH($Q873,'Raw demand forecast'!$B$7:$B$5830,0))</f>
        <v>No</v>
      </c>
      <c r="S873" s="6" t="str">
        <f>IF(COUNTIF($Q$93:Q873,$B873) = 1, "LV", IF(COUNTIF($Q$93:Q873,$B873) = 2, "HV", "ST"))</f>
        <v>ST</v>
      </c>
      <c r="T873" s="6" t="str">
        <f>INDEX('Demand forecast and growth rate'!$E$7:$E$273,MATCH($Q873,'Demand forecast and growth rate'!$B$7:$B$273,0))</f>
        <v>High growth</v>
      </c>
      <c r="U873" s="32">
        <f>SUMIFS('Capex forecast'!E$7:E$210,'Capex forecast'!$T$7:$T$210,$Q873,'Capex forecast'!$S$7:$S$210,$S873,'Capex forecast'!$Q$7:$Q$210,"Augex")</f>
        <v>0</v>
      </c>
      <c r="V873" s="32">
        <f>SUMIFS('Capex forecast'!F$7:F$210,'Capex forecast'!$T$7:$T$210,$Q873,'Capex forecast'!$S$7:$S$210,$S873,'Capex forecast'!$Q$7:$Q$210,"Augex")</f>
        <v>3462500</v>
      </c>
      <c r="W873" s="32">
        <f>SUMIFS('Capex forecast'!G$7:G$210,'Capex forecast'!$T$7:$T$210,$Q873,'Capex forecast'!$S$7:$S$210,$S873,'Capex forecast'!$Q$7:$Q$210,"Augex")</f>
        <v>5462500</v>
      </c>
      <c r="X873" s="32">
        <f>SUMIFS('Capex forecast'!H$7:H$210,'Capex forecast'!$T$7:$T$210,$Q873,'Capex forecast'!$S$7:$S$210,$S873,'Capex forecast'!$Q$7:$Q$210,"Augex")</f>
        <v>0</v>
      </c>
      <c r="Y873" s="32">
        <f>SUMIFS('Capex forecast'!I$7:I$210,'Capex forecast'!$T$7:$T$210,$Q873,'Capex forecast'!$S$7:$S$210,$S873,'Capex forecast'!$Q$7:$Q$210,"Augex")</f>
        <v>0</v>
      </c>
      <c r="Z873" s="32">
        <f>SUMIFS('Capex forecast'!J$7:J$210,'Capex forecast'!$T$7:$T$210,$Q873,'Capex forecast'!$S$7:$S$210,$S873,'Capex forecast'!$Q$7:$Q$210,"Augex")</f>
        <v>0</v>
      </c>
      <c r="AA873" s="32">
        <f>SUMIFS('Capex forecast'!K$7:K$210,'Capex forecast'!$T$7:$T$210,$Q873,'Capex forecast'!$S$7:$S$210,$S873,'Capex forecast'!$Q$7:$Q$210,"Augex")</f>
        <v>0</v>
      </c>
      <c r="AB873" s="32">
        <f>SUMIFS('Capex forecast'!L$7:L$210,'Capex forecast'!$T$7:$T$210,$Q873,'Capex forecast'!$S$7:$S$210,$S873,'Capex forecast'!$Q$7:$Q$210,"Augex")</f>
        <v>0</v>
      </c>
      <c r="AC873" s="32">
        <f>SUMIFS('Capex forecast'!M$7:M$210,'Capex forecast'!$T$7:$T$210,$Q873,'Capex forecast'!$S$7:$S$210,$S873,'Capex forecast'!$Q$7:$Q$210,"Augex")</f>
        <v>0</v>
      </c>
      <c r="AD873" s="32">
        <f>SUMIFS('Capex forecast'!N$7:N$210,'Capex forecast'!$T$7:$T$210,$Q873,'Capex forecast'!$S$7:$S$210,$S873,'Capex forecast'!$Q$7:$Q$210,"Augex")</f>
        <v>0</v>
      </c>
      <c r="AF873" s="6" t="s">
        <v>102</v>
      </c>
      <c r="AG873" s="6" t="str">
        <f>INDEX('Raw demand forecast'!$M$7:$M$5830,MATCH($Q873,'Raw demand forecast'!$B$7:$B$5830,0))</f>
        <v>No</v>
      </c>
      <c r="AH873" s="6" t="str">
        <f>IF(COUNTIF($AF$93:AF873,$B873) = 1, "LV", IF(COUNTIF($AF$93:AF873,$B873) = 2, "HV", "ST"))</f>
        <v>ST</v>
      </c>
      <c r="AI873" s="6" t="str">
        <f>INDEX('Demand forecast and growth rate'!$E$7:$E$273,MATCH($Q873,'Demand forecast and growth rate'!$B$7:$B$273,0))</f>
        <v>High growth</v>
      </c>
      <c r="AJ873" s="53">
        <f>SUMIFS('Capex forecast'!E$7:E$210,'Capex forecast'!$T$7:$T$210,$AF873,'Capex forecast'!$S$7:$S$210,$AH873,'Capex forecast'!$Q$7:$Q$210,"Repex")</f>
        <v>0</v>
      </c>
      <c r="AK873" s="53">
        <f>SUMIFS('Capex forecast'!F$7:F$210,'Capex forecast'!$T$7:$T$210,$AF873,'Capex forecast'!$S$7:$S$210,$AH873,'Capex forecast'!$Q$7:$Q$210,"Repex")</f>
        <v>0</v>
      </c>
      <c r="AL873" s="53">
        <f>SUMIFS('Capex forecast'!G$7:G$210,'Capex forecast'!$T$7:$T$210,$AF873,'Capex forecast'!$S$7:$S$210,$AH873,'Capex forecast'!$Q$7:$Q$210,"Repex")</f>
        <v>0</v>
      </c>
      <c r="AM873" s="53">
        <f>SUMIFS('Capex forecast'!H$7:H$210,'Capex forecast'!$T$7:$T$210,$AF873,'Capex forecast'!$S$7:$S$210,$AH873,'Capex forecast'!$Q$7:$Q$210,"Repex")</f>
        <v>0</v>
      </c>
      <c r="AN873" s="53">
        <f>SUMIFS('Capex forecast'!I$7:I$210,'Capex forecast'!$T$7:$T$210,$AF873,'Capex forecast'!$S$7:$S$210,$AH873,'Capex forecast'!$Q$7:$Q$210,"Repex")</f>
        <v>0</v>
      </c>
      <c r="AO873" s="53">
        <f>SUMIFS('Capex forecast'!J$7:J$210,'Capex forecast'!$T$7:$T$210,$AF873,'Capex forecast'!$S$7:$S$210,$AH873,'Capex forecast'!$Q$7:$Q$210,"Repex")</f>
        <v>0</v>
      </c>
      <c r="AP873" s="53">
        <f>SUMIFS('Capex forecast'!K$7:K$210,'Capex forecast'!$T$7:$T$210,$AF873,'Capex forecast'!$S$7:$S$210,$AH873,'Capex forecast'!$Q$7:$Q$210,"Repex")</f>
        <v>0</v>
      </c>
      <c r="AQ873" s="53">
        <f>SUMIFS('Capex forecast'!L$7:L$210,'Capex forecast'!$T$7:$T$210,$AF873,'Capex forecast'!$S$7:$S$210,$AH873,'Capex forecast'!$Q$7:$Q$210,"Repex")</f>
        <v>0</v>
      </c>
      <c r="AR873" s="53">
        <f>SUMIFS('Capex forecast'!M$7:M$210,'Capex forecast'!$T$7:$T$210,$AF873,'Capex forecast'!$S$7:$S$210,$AH873,'Capex forecast'!$Q$7:$Q$210,"Repex")</f>
        <v>0</v>
      </c>
      <c r="AS873" s="53">
        <f>SUMIFS('Capex forecast'!N$7:N$210,'Capex forecast'!$T$7:$T$210,$AF873,'Capex forecast'!$S$7:$S$210,$AH873,'Capex forecast'!$Q$7:$Q$210,"Repex")</f>
        <v>0</v>
      </c>
    </row>
    <row r="874" spans="2:45" ht="15">
      <c r="B874" s="6" t="s">
        <v>109</v>
      </c>
      <c r="C874" s="6" t="str">
        <f>INDEX('Raw demand forecast'!$M$7:$M$5830,MATCH($B874,'Raw demand forecast'!$B$7:$B$5830,0))</f>
        <v>No</v>
      </c>
      <c r="D874" s="6" t="str">
        <f>IF(COUNTIF($B$93:B874,$B874) = 1, "LV", IF(COUNTIF($B$93:B874,$B874) = 2, "HV", "ST"))</f>
        <v>ST</v>
      </c>
      <c r="E874" s="6" t="str">
        <f>INDEX('Demand forecast and growth rate'!$E$7:$E$273,MATCH($B874,'Demand forecast and growth rate'!$B$7:$B$273,0))</f>
        <v>High growth</v>
      </c>
      <c r="F874" s="32">
        <f>SUMIFS('Capex forecast'!E$7:E$210,'Capex forecast'!$T$7:$T$210,'Allocation of site-spec costs'!$B874,'Capex forecast'!$S$7:$S$210,'Allocation of site-spec costs'!$D874,'Capex forecast'!$Q$7:$Q$210,"Customer Connection")</f>
        <v>0</v>
      </c>
      <c r="G874" s="32">
        <f>SUMIFS('Capex forecast'!F$7:F$210,'Capex forecast'!$T$7:$T$210,'Allocation of site-spec costs'!$B874,'Capex forecast'!$S$7:$S$210,'Allocation of site-spec costs'!$D874,'Capex forecast'!$Q$7:$Q$210,"Customer Connection")</f>
        <v>0</v>
      </c>
      <c r="H874" s="32">
        <f>SUMIFS('Capex forecast'!G$7:G$210,'Capex forecast'!$T$7:$T$210,'Allocation of site-spec costs'!$B874,'Capex forecast'!$S$7:$S$210,'Allocation of site-spec costs'!$D874,'Capex forecast'!$Q$7:$Q$210,"Customer Connection")</f>
        <v>0</v>
      </c>
      <c r="I874" s="32">
        <f>SUMIFS('Capex forecast'!H$7:H$210,'Capex forecast'!$T$7:$T$210,'Allocation of site-spec costs'!$B874,'Capex forecast'!$S$7:$S$210,'Allocation of site-spec costs'!$D874,'Capex forecast'!$Q$7:$Q$210,"Customer Connection")</f>
        <v>0</v>
      </c>
      <c r="J874" s="32">
        <f>SUMIFS('Capex forecast'!I$7:I$210,'Capex forecast'!$T$7:$T$210,'Allocation of site-spec costs'!$B874,'Capex forecast'!$S$7:$S$210,'Allocation of site-spec costs'!$D874,'Capex forecast'!$Q$7:$Q$210,"Customer Connection")</f>
        <v>0</v>
      </c>
      <c r="K874" s="32">
        <f>SUMIFS('Capex forecast'!J$7:J$210,'Capex forecast'!$T$7:$T$210,'Allocation of site-spec costs'!$B874,'Capex forecast'!$S$7:$S$210,'Allocation of site-spec costs'!$D874,'Capex forecast'!$Q$7:$Q$210,"Customer Connection")</f>
        <v>0</v>
      </c>
      <c r="L874" s="32">
        <f>SUMIFS('Capex forecast'!K$7:K$210,'Capex forecast'!$T$7:$T$210,'Allocation of site-spec costs'!$B874,'Capex forecast'!$S$7:$S$210,'Allocation of site-spec costs'!$D874,'Capex forecast'!$Q$7:$Q$210,"Customer Connection")</f>
        <v>0</v>
      </c>
      <c r="M874" s="32">
        <f>SUMIFS('Capex forecast'!L$7:L$210,'Capex forecast'!$T$7:$T$210,'Allocation of site-spec costs'!$B874,'Capex forecast'!$S$7:$S$210,'Allocation of site-spec costs'!$D874,'Capex forecast'!$Q$7:$Q$210,"Customer Connection")</f>
        <v>0</v>
      </c>
      <c r="N874" s="32">
        <f>SUMIFS('Capex forecast'!M$7:M$210,'Capex forecast'!$T$7:$T$210,'Allocation of site-spec costs'!$B874,'Capex forecast'!$S$7:$S$210,'Allocation of site-spec costs'!$D874,'Capex forecast'!$Q$7:$Q$210,"Customer Connection")</f>
        <v>0</v>
      </c>
      <c r="O874" s="32">
        <f>SUMIFS('Capex forecast'!N$7:N$210,'Capex forecast'!$T$7:$T$210,'Allocation of site-spec costs'!$B874,'Capex forecast'!$S$7:$S$210,'Allocation of site-spec costs'!$D874,'Capex forecast'!$Q$7:$Q$210,"Customer Connection")</f>
        <v>0</v>
      </c>
      <c r="Q874" s="6" t="s">
        <v>109</v>
      </c>
      <c r="R874" s="6" t="str">
        <f>INDEX('Raw demand forecast'!$M$7:$M$5830,MATCH($Q874,'Raw demand forecast'!$B$7:$B$5830,0))</f>
        <v>No</v>
      </c>
      <c r="S874" s="6" t="str">
        <f>IF(COUNTIF($Q$93:Q874,$B874) = 1, "LV", IF(COUNTIF($Q$93:Q874,$B874) = 2, "HV", "ST"))</f>
        <v>ST</v>
      </c>
      <c r="T874" s="6" t="str">
        <f>INDEX('Demand forecast and growth rate'!$E$7:$E$273,MATCH($Q874,'Demand forecast and growth rate'!$B$7:$B$273,0))</f>
        <v>High growth</v>
      </c>
      <c r="U874" s="32">
        <f>SUMIFS('Capex forecast'!E$7:E$210,'Capex forecast'!$T$7:$T$210,$Q874,'Capex forecast'!$S$7:$S$210,$S874,'Capex forecast'!$Q$7:$Q$210,"Augex")</f>
        <v>0</v>
      </c>
      <c r="V874" s="32">
        <f>SUMIFS('Capex forecast'!F$7:F$210,'Capex forecast'!$T$7:$T$210,$Q874,'Capex forecast'!$S$7:$S$210,$S874,'Capex forecast'!$Q$7:$Q$210,"Augex")</f>
        <v>0</v>
      </c>
      <c r="W874" s="32">
        <f>SUMIFS('Capex forecast'!G$7:G$210,'Capex forecast'!$T$7:$T$210,$Q874,'Capex forecast'!$S$7:$S$210,$S874,'Capex forecast'!$Q$7:$Q$210,"Augex")</f>
        <v>0</v>
      </c>
      <c r="X874" s="32">
        <f>SUMIFS('Capex forecast'!H$7:H$210,'Capex forecast'!$T$7:$T$210,$Q874,'Capex forecast'!$S$7:$S$210,$S874,'Capex forecast'!$Q$7:$Q$210,"Augex")</f>
        <v>0</v>
      </c>
      <c r="Y874" s="32">
        <f>SUMIFS('Capex forecast'!I$7:I$210,'Capex forecast'!$T$7:$T$210,$Q874,'Capex forecast'!$S$7:$S$210,$S874,'Capex forecast'!$Q$7:$Q$210,"Augex")</f>
        <v>0</v>
      </c>
      <c r="Z874" s="32">
        <f>SUMIFS('Capex forecast'!J$7:J$210,'Capex forecast'!$T$7:$T$210,$Q874,'Capex forecast'!$S$7:$S$210,$S874,'Capex forecast'!$Q$7:$Q$210,"Augex")</f>
        <v>0</v>
      </c>
      <c r="AA874" s="32">
        <f>SUMIFS('Capex forecast'!K$7:K$210,'Capex forecast'!$T$7:$T$210,$Q874,'Capex forecast'!$S$7:$S$210,$S874,'Capex forecast'!$Q$7:$Q$210,"Augex")</f>
        <v>0</v>
      </c>
      <c r="AB874" s="32">
        <f>SUMIFS('Capex forecast'!L$7:L$210,'Capex forecast'!$T$7:$T$210,$Q874,'Capex forecast'!$S$7:$S$210,$S874,'Capex forecast'!$Q$7:$Q$210,"Augex")</f>
        <v>0</v>
      </c>
      <c r="AC874" s="32">
        <f>SUMIFS('Capex forecast'!M$7:M$210,'Capex forecast'!$T$7:$T$210,$Q874,'Capex forecast'!$S$7:$S$210,$S874,'Capex forecast'!$Q$7:$Q$210,"Augex")</f>
        <v>0</v>
      </c>
      <c r="AD874" s="32">
        <f>SUMIFS('Capex forecast'!N$7:N$210,'Capex forecast'!$T$7:$T$210,$Q874,'Capex forecast'!$S$7:$S$210,$S874,'Capex forecast'!$Q$7:$Q$210,"Augex")</f>
        <v>0</v>
      </c>
      <c r="AF874" s="6" t="s">
        <v>109</v>
      </c>
      <c r="AG874" s="6" t="str">
        <f>INDEX('Raw demand forecast'!$M$7:$M$5830,MATCH($Q874,'Raw demand forecast'!$B$7:$B$5830,0))</f>
        <v>No</v>
      </c>
      <c r="AH874" s="6" t="str">
        <f>IF(COUNTIF($AF$93:AF874,$B874) = 1, "LV", IF(COUNTIF($AF$93:AF874,$B874) = 2, "HV", "ST"))</f>
        <v>ST</v>
      </c>
      <c r="AI874" s="6" t="str">
        <f>INDEX('Demand forecast and growth rate'!$E$7:$E$273,MATCH($Q874,'Demand forecast and growth rate'!$B$7:$B$273,0))</f>
        <v>High growth</v>
      </c>
      <c r="AJ874" s="53">
        <f>SUMIFS('Capex forecast'!E$7:E$210,'Capex forecast'!$T$7:$T$210,$AF874,'Capex forecast'!$S$7:$S$210,$AH874,'Capex forecast'!$Q$7:$Q$210,"Repex")</f>
        <v>0</v>
      </c>
      <c r="AK874" s="53">
        <f>SUMIFS('Capex forecast'!F$7:F$210,'Capex forecast'!$T$7:$T$210,$AF874,'Capex forecast'!$S$7:$S$210,$AH874,'Capex forecast'!$Q$7:$Q$210,"Repex")</f>
        <v>0</v>
      </c>
      <c r="AL874" s="53">
        <f>SUMIFS('Capex forecast'!G$7:G$210,'Capex forecast'!$T$7:$T$210,$AF874,'Capex forecast'!$S$7:$S$210,$AH874,'Capex forecast'!$Q$7:$Q$210,"Repex")</f>
        <v>0</v>
      </c>
      <c r="AM874" s="53">
        <f>SUMIFS('Capex forecast'!H$7:H$210,'Capex forecast'!$T$7:$T$210,$AF874,'Capex forecast'!$S$7:$S$210,$AH874,'Capex forecast'!$Q$7:$Q$210,"Repex")</f>
        <v>0</v>
      </c>
      <c r="AN874" s="53">
        <f>SUMIFS('Capex forecast'!I$7:I$210,'Capex forecast'!$T$7:$T$210,$AF874,'Capex forecast'!$S$7:$S$210,$AH874,'Capex forecast'!$Q$7:$Q$210,"Repex")</f>
        <v>0</v>
      </c>
      <c r="AO874" s="53">
        <f>SUMIFS('Capex forecast'!J$7:J$210,'Capex forecast'!$T$7:$T$210,$AF874,'Capex forecast'!$S$7:$S$210,$AH874,'Capex forecast'!$Q$7:$Q$210,"Repex")</f>
        <v>0</v>
      </c>
      <c r="AP874" s="53">
        <f>SUMIFS('Capex forecast'!K$7:K$210,'Capex forecast'!$T$7:$T$210,$AF874,'Capex forecast'!$S$7:$S$210,$AH874,'Capex forecast'!$Q$7:$Q$210,"Repex")</f>
        <v>0</v>
      </c>
      <c r="AQ874" s="53">
        <f>SUMIFS('Capex forecast'!L$7:L$210,'Capex forecast'!$T$7:$T$210,$AF874,'Capex forecast'!$S$7:$S$210,$AH874,'Capex forecast'!$Q$7:$Q$210,"Repex")</f>
        <v>0</v>
      </c>
      <c r="AR874" s="53">
        <f>SUMIFS('Capex forecast'!M$7:M$210,'Capex forecast'!$T$7:$T$210,$AF874,'Capex forecast'!$S$7:$S$210,$AH874,'Capex forecast'!$Q$7:$Q$210,"Repex")</f>
        <v>0</v>
      </c>
      <c r="AS874" s="53">
        <f>SUMIFS('Capex forecast'!N$7:N$210,'Capex forecast'!$T$7:$T$210,$AF874,'Capex forecast'!$S$7:$S$210,$AH874,'Capex forecast'!$Q$7:$Q$210,"Repex")</f>
        <v>0</v>
      </c>
    </row>
    <row r="875" spans="2:45" ht="15">
      <c r="B875" s="6" t="s">
        <v>604</v>
      </c>
      <c r="C875" s="6" t="str">
        <f>INDEX('Raw demand forecast'!$M$7:$M$5830,MATCH($B875,'Raw demand forecast'!$B$7:$B$5830,0))</f>
        <v>Yes</v>
      </c>
      <c r="D875" s="6" t="str">
        <f>IF(COUNTIF($B$93:B875,$B875) = 1, "LV", IF(COUNTIF($B$93:B875,$B875) = 2, "HV", "ST"))</f>
        <v>ST</v>
      </c>
      <c r="E875" s="6" t="str">
        <f>INDEX('Demand forecast and growth rate'!$E$7:$E$273,MATCH($B875,'Demand forecast and growth rate'!$B$7:$B$273,0))</f>
        <v>High growth</v>
      </c>
      <c r="F875" s="32">
        <f>SUMIFS('Capex forecast'!E$7:E$210,'Capex forecast'!$T$7:$T$210,'Allocation of site-spec costs'!$B875,'Capex forecast'!$S$7:$S$210,'Allocation of site-spec costs'!$D875,'Capex forecast'!$Q$7:$Q$210,"Customer Connection")</f>
        <v>0</v>
      </c>
      <c r="G875" s="32">
        <f>SUMIFS('Capex forecast'!F$7:F$210,'Capex forecast'!$T$7:$T$210,'Allocation of site-spec costs'!$B875,'Capex forecast'!$S$7:$S$210,'Allocation of site-spec costs'!$D875,'Capex forecast'!$Q$7:$Q$210,"Customer Connection")</f>
        <v>0</v>
      </c>
      <c r="H875" s="32">
        <f>SUMIFS('Capex forecast'!G$7:G$210,'Capex forecast'!$T$7:$T$210,'Allocation of site-spec costs'!$B875,'Capex forecast'!$S$7:$S$210,'Allocation of site-spec costs'!$D875,'Capex forecast'!$Q$7:$Q$210,"Customer Connection")</f>
        <v>0</v>
      </c>
      <c r="I875" s="32">
        <f>SUMIFS('Capex forecast'!H$7:H$210,'Capex forecast'!$T$7:$T$210,'Allocation of site-spec costs'!$B875,'Capex forecast'!$S$7:$S$210,'Allocation of site-spec costs'!$D875,'Capex forecast'!$Q$7:$Q$210,"Customer Connection")</f>
        <v>0</v>
      </c>
      <c r="J875" s="32">
        <f>SUMIFS('Capex forecast'!I$7:I$210,'Capex forecast'!$T$7:$T$210,'Allocation of site-spec costs'!$B875,'Capex forecast'!$S$7:$S$210,'Allocation of site-spec costs'!$D875,'Capex forecast'!$Q$7:$Q$210,"Customer Connection")</f>
        <v>0</v>
      </c>
      <c r="K875" s="32">
        <f>SUMIFS('Capex forecast'!J$7:J$210,'Capex forecast'!$T$7:$T$210,'Allocation of site-spec costs'!$B875,'Capex forecast'!$S$7:$S$210,'Allocation of site-spec costs'!$D875,'Capex forecast'!$Q$7:$Q$210,"Customer Connection")</f>
        <v>0</v>
      </c>
      <c r="L875" s="32">
        <f>SUMIFS('Capex forecast'!K$7:K$210,'Capex forecast'!$T$7:$T$210,'Allocation of site-spec costs'!$B875,'Capex forecast'!$S$7:$S$210,'Allocation of site-spec costs'!$D875,'Capex forecast'!$Q$7:$Q$210,"Customer Connection")</f>
        <v>0</v>
      </c>
      <c r="M875" s="32">
        <f>SUMIFS('Capex forecast'!L$7:L$210,'Capex forecast'!$T$7:$T$210,'Allocation of site-spec costs'!$B875,'Capex forecast'!$S$7:$S$210,'Allocation of site-spec costs'!$D875,'Capex forecast'!$Q$7:$Q$210,"Customer Connection")</f>
        <v>0</v>
      </c>
      <c r="N875" s="32">
        <f>SUMIFS('Capex forecast'!M$7:M$210,'Capex forecast'!$T$7:$T$210,'Allocation of site-spec costs'!$B875,'Capex forecast'!$S$7:$S$210,'Allocation of site-spec costs'!$D875,'Capex forecast'!$Q$7:$Q$210,"Customer Connection")</f>
        <v>0</v>
      </c>
      <c r="O875" s="32">
        <f>SUMIFS('Capex forecast'!N$7:N$210,'Capex forecast'!$T$7:$T$210,'Allocation of site-spec costs'!$B875,'Capex forecast'!$S$7:$S$210,'Allocation of site-spec costs'!$D875,'Capex forecast'!$Q$7:$Q$210,"Customer Connection")</f>
        <v>0</v>
      </c>
      <c r="Q875" s="6" t="s">
        <v>604</v>
      </c>
      <c r="R875" s="6" t="str">
        <f>INDEX('Raw demand forecast'!$M$7:$M$5830,MATCH($Q875,'Raw demand forecast'!$B$7:$B$5830,0))</f>
        <v>Yes</v>
      </c>
      <c r="S875" s="6" t="str">
        <f>IF(COUNTIF($Q$93:Q875,$B875) = 1, "LV", IF(COUNTIF($Q$93:Q875,$B875) = 2, "HV", "ST"))</f>
        <v>ST</v>
      </c>
      <c r="T875" s="6" t="str">
        <f>INDEX('Demand forecast and growth rate'!$E$7:$E$273,MATCH($Q875,'Demand forecast and growth rate'!$B$7:$B$273,0))</f>
        <v>High growth</v>
      </c>
      <c r="U875" s="32">
        <f>SUMIFS('Capex forecast'!E$7:E$210,'Capex forecast'!$T$7:$T$210,$Q875,'Capex forecast'!$S$7:$S$210,$S875,'Capex forecast'!$Q$7:$Q$210,"Augex")</f>
        <v>0</v>
      </c>
      <c r="V875" s="32">
        <f>SUMIFS('Capex forecast'!F$7:F$210,'Capex forecast'!$T$7:$T$210,$Q875,'Capex forecast'!$S$7:$S$210,$S875,'Capex forecast'!$Q$7:$Q$210,"Augex")</f>
        <v>0</v>
      </c>
      <c r="W875" s="32">
        <f>SUMIFS('Capex forecast'!G$7:G$210,'Capex forecast'!$T$7:$T$210,$Q875,'Capex forecast'!$S$7:$S$210,$S875,'Capex forecast'!$Q$7:$Q$210,"Augex")</f>
        <v>0</v>
      </c>
      <c r="X875" s="32">
        <f>SUMIFS('Capex forecast'!H$7:H$210,'Capex forecast'!$T$7:$T$210,$Q875,'Capex forecast'!$S$7:$S$210,$S875,'Capex forecast'!$Q$7:$Q$210,"Augex")</f>
        <v>0</v>
      </c>
      <c r="Y875" s="32">
        <f>SUMIFS('Capex forecast'!I$7:I$210,'Capex forecast'!$T$7:$T$210,$Q875,'Capex forecast'!$S$7:$S$210,$S875,'Capex forecast'!$Q$7:$Q$210,"Augex")</f>
        <v>0</v>
      </c>
      <c r="Z875" s="32">
        <f>SUMIFS('Capex forecast'!J$7:J$210,'Capex forecast'!$T$7:$T$210,$Q875,'Capex forecast'!$S$7:$S$210,$S875,'Capex forecast'!$Q$7:$Q$210,"Augex")</f>
        <v>0</v>
      </c>
      <c r="AA875" s="32">
        <f>SUMIFS('Capex forecast'!K$7:K$210,'Capex forecast'!$T$7:$T$210,$Q875,'Capex forecast'!$S$7:$S$210,$S875,'Capex forecast'!$Q$7:$Q$210,"Augex")</f>
        <v>0</v>
      </c>
      <c r="AB875" s="32">
        <f>SUMIFS('Capex forecast'!L$7:L$210,'Capex forecast'!$T$7:$T$210,$Q875,'Capex forecast'!$S$7:$S$210,$S875,'Capex forecast'!$Q$7:$Q$210,"Augex")</f>
        <v>0</v>
      </c>
      <c r="AC875" s="32">
        <f>SUMIFS('Capex forecast'!M$7:M$210,'Capex forecast'!$T$7:$T$210,$Q875,'Capex forecast'!$S$7:$S$210,$S875,'Capex forecast'!$Q$7:$Q$210,"Augex")</f>
        <v>0</v>
      </c>
      <c r="AD875" s="32">
        <f>SUMIFS('Capex forecast'!N$7:N$210,'Capex forecast'!$T$7:$T$210,$Q875,'Capex forecast'!$S$7:$S$210,$S875,'Capex forecast'!$Q$7:$Q$210,"Augex")</f>
        <v>0</v>
      </c>
      <c r="AF875" s="6" t="s">
        <v>604</v>
      </c>
      <c r="AG875" s="6" t="str">
        <f>INDEX('Raw demand forecast'!$M$7:$M$5830,MATCH($Q875,'Raw demand forecast'!$B$7:$B$5830,0))</f>
        <v>Yes</v>
      </c>
      <c r="AH875" s="6" t="str">
        <f>IF(COUNTIF($AF$93:AF875,$B875) = 1, "LV", IF(COUNTIF($AF$93:AF875,$B875) = 2, "HV", "ST"))</f>
        <v>ST</v>
      </c>
      <c r="AI875" s="6" t="str">
        <f>INDEX('Demand forecast and growth rate'!$E$7:$E$273,MATCH($Q875,'Demand forecast and growth rate'!$B$7:$B$273,0))</f>
        <v>High growth</v>
      </c>
      <c r="AJ875" s="53">
        <f>SUMIFS('Capex forecast'!E$7:E$210,'Capex forecast'!$T$7:$T$210,$AF875,'Capex forecast'!$S$7:$S$210,$AH875,'Capex forecast'!$Q$7:$Q$210,"Repex")</f>
        <v>0</v>
      </c>
      <c r="AK875" s="53">
        <f>SUMIFS('Capex forecast'!F$7:F$210,'Capex forecast'!$T$7:$T$210,$AF875,'Capex forecast'!$S$7:$S$210,$AH875,'Capex forecast'!$Q$7:$Q$210,"Repex")</f>
        <v>0</v>
      </c>
      <c r="AL875" s="53">
        <f>SUMIFS('Capex forecast'!G$7:G$210,'Capex forecast'!$T$7:$T$210,$AF875,'Capex forecast'!$S$7:$S$210,$AH875,'Capex forecast'!$Q$7:$Q$210,"Repex")</f>
        <v>0</v>
      </c>
      <c r="AM875" s="53">
        <f>SUMIFS('Capex forecast'!H$7:H$210,'Capex forecast'!$T$7:$T$210,$AF875,'Capex forecast'!$S$7:$S$210,$AH875,'Capex forecast'!$Q$7:$Q$210,"Repex")</f>
        <v>0</v>
      </c>
      <c r="AN875" s="53">
        <f>SUMIFS('Capex forecast'!I$7:I$210,'Capex forecast'!$T$7:$T$210,$AF875,'Capex forecast'!$S$7:$S$210,$AH875,'Capex forecast'!$Q$7:$Q$210,"Repex")</f>
        <v>0</v>
      </c>
      <c r="AO875" s="53">
        <f>SUMIFS('Capex forecast'!J$7:J$210,'Capex forecast'!$T$7:$T$210,$AF875,'Capex forecast'!$S$7:$S$210,$AH875,'Capex forecast'!$Q$7:$Q$210,"Repex")</f>
        <v>0</v>
      </c>
      <c r="AP875" s="53">
        <f>SUMIFS('Capex forecast'!K$7:K$210,'Capex forecast'!$T$7:$T$210,$AF875,'Capex forecast'!$S$7:$S$210,$AH875,'Capex forecast'!$Q$7:$Q$210,"Repex")</f>
        <v>0</v>
      </c>
      <c r="AQ875" s="53">
        <f>SUMIFS('Capex forecast'!L$7:L$210,'Capex forecast'!$T$7:$T$210,$AF875,'Capex forecast'!$S$7:$S$210,$AH875,'Capex forecast'!$Q$7:$Q$210,"Repex")</f>
        <v>0</v>
      </c>
      <c r="AR875" s="53">
        <f>SUMIFS('Capex forecast'!M$7:M$210,'Capex forecast'!$T$7:$T$210,$AF875,'Capex forecast'!$S$7:$S$210,$AH875,'Capex forecast'!$Q$7:$Q$210,"Repex")</f>
        <v>0</v>
      </c>
      <c r="AS875" s="53">
        <f>SUMIFS('Capex forecast'!N$7:N$210,'Capex forecast'!$T$7:$T$210,$AF875,'Capex forecast'!$S$7:$S$210,$AH875,'Capex forecast'!$Q$7:$Q$210,"Repex")</f>
        <v>0</v>
      </c>
    </row>
    <row r="876" spans="2:45" ht="15">
      <c r="B876" s="6" t="s">
        <v>141</v>
      </c>
      <c r="C876" s="6" t="str">
        <f>INDEX('Raw demand forecast'!$M$7:$M$5830,MATCH($B876,'Raw demand forecast'!$B$7:$B$5830,0))</f>
        <v>No</v>
      </c>
      <c r="D876" s="6" t="str">
        <f>IF(COUNTIF($B$93:B876,$B876) = 1, "LV", IF(COUNTIF($B$93:B876,$B876) = 2, "HV", "ST"))</f>
        <v>ST</v>
      </c>
      <c r="E876" s="6" t="str">
        <f>INDEX('Demand forecast and growth rate'!$E$7:$E$273,MATCH($B876,'Demand forecast and growth rate'!$B$7:$B$273,0))</f>
        <v>High growth</v>
      </c>
      <c r="F876" s="32">
        <f>SUMIFS('Capex forecast'!E$7:E$210,'Capex forecast'!$T$7:$T$210,'Allocation of site-spec costs'!$B876,'Capex forecast'!$S$7:$S$210,'Allocation of site-spec costs'!$D876,'Capex forecast'!$Q$7:$Q$210,"Customer Connection")</f>
        <v>0</v>
      </c>
      <c r="G876" s="32">
        <f>SUMIFS('Capex forecast'!F$7:F$210,'Capex forecast'!$T$7:$T$210,'Allocation of site-spec costs'!$B876,'Capex forecast'!$S$7:$S$210,'Allocation of site-spec costs'!$D876,'Capex forecast'!$Q$7:$Q$210,"Customer Connection")</f>
        <v>0</v>
      </c>
      <c r="H876" s="32">
        <f>SUMIFS('Capex forecast'!G$7:G$210,'Capex forecast'!$T$7:$T$210,'Allocation of site-spec costs'!$B876,'Capex forecast'!$S$7:$S$210,'Allocation of site-spec costs'!$D876,'Capex forecast'!$Q$7:$Q$210,"Customer Connection")</f>
        <v>0</v>
      </c>
      <c r="I876" s="32">
        <f>SUMIFS('Capex forecast'!H$7:H$210,'Capex forecast'!$T$7:$T$210,'Allocation of site-spec costs'!$B876,'Capex forecast'!$S$7:$S$210,'Allocation of site-spec costs'!$D876,'Capex forecast'!$Q$7:$Q$210,"Customer Connection")</f>
        <v>0</v>
      </c>
      <c r="J876" s="32">
        <f>SUMIFS('Capex forecast'!I$7:I$210,'Capex forecast'!$T$7:$T$210,'Allocation of site-spec costs'!$B876,'Capex forecast'!$S$7:$S$210,'Allocation of site-spec costs'!$D876,'Capex forecast'!$Q$7:$Q$210,"Customer Connection")</f>
        <v>0</v>
      </c>
      <c r="K876" s="32">
        <f>SUMIFS('Capex forecast'!J$7:J$210,'Capex forecast'!$T$7:$T$210,'Allocation of site-spec costs'!$B876,'Capex forecast'!$S$7:$S$210,'Allocation of site-spec costs'!$D876,'Capex forecast'!$Q$7:$Q$210,"Customer Connection")</f>
        <v>0</v>
      </c>
      <c r="L876" s="32">
        <f>SUMIFS('Capex forecast'!K$7:K$210,'Capex forecast'!$T$7:$T$210,'Allocation of site-spec costs'!$B876,'Capex forecast'!$S$7:$S$210,'Allocation of site-spec costs'!$D876,'Capex forecast'!$Q$7:$Q$210,"Customer Connection")</f>
        <v>0</v>
      </c>
      <c r="M876" s="32">
        <f>SUMIFS('Capex forecast'!L$7:L$210,'Capex forecast'!$T$7:$T$210,'Allocation of site-spec costs'!$B876,'Capex forecast'!$S$7:$S$210,'Allocation of site-spec costs'!$D876,'Capex forecast'!$Q$7:$Q$210,"Customer Connection")</f>
        <v>0</v>
      </c>
      <c r="N876" s="32">
        <f>SUMIFS('Capex forecast'!M$7:M$210,'Capex forecast'!$T$7:$T$210,'Allocation of site-spec costs'!$B876,'Capex forecast'!$S$7:$S$210,'Allocation of site-spec costs'!$D876,'Capex forecast'!$Q$7:$Q$210,"Customer Connection")</f>
        <v>0</v>
      </c>
      <c r="O876" s="32">
        <f>SUMIFS('Capex forecast'!N$7:N$210,'Capex forecast'!$T$7:$T$210,'Allocation of site-spec costs'!$B876,'Capex forecast'!$S$7:$S$210,'Allocation of site-spec costs'!$D876,'Capex forecast'!$Q$7:$Q$210,"Customer Connection")</f>
        <v>0</v>
      </c>
      <c r="Q876" s="6" t="s">
        <v>141</v>
      </c>
      <c r="R876" s="6" t="str">
        <f>INDEX('Raw demand forecast'!$M$7:$M$5830,MATCH($Q876,'Raw demand forecast'!$B$7:$B$5830,0))</f>
        <v>No</v>
      </c>
      <c r="S876" s="6" t="str">
        <f>IF(COUNTIF($Q$93:Q876,$B876) = 1, "LV", IF(COUNTIF($Q$93:Q876,$B876) = 2, "HV", "ST"))</f>
        <v>ST</v>
      </c>
      <c r="T876" s="6" t="str">
        <f>INDEX('Demand forecast and growth rate'!$E$7:$E$273,MATCH($Q876,'Demand forecast and growth rate'!$B$7:$B$273,0))</f>
        <v>High growth</v>
      </c>
      <c r="U876" s="32">
        <f>SUMIFS('Capex forecast'!E$7:E$210,'Capex forecast'!$T$7:$T$210,$Q876,'Capex forecast'!$S$7:$S$210,$S876,'Capex forecast'!$Q$7:$Q$210,"Augex")</f>
        <v>0</v>
      </c>
      <c r="V876" s="32">
        <f>SUMIFS('Capex forecast'!F$7:F$210,'Capex forecast'!$T$7:$T$210,$Q876,'Capex forecast'!$S$7:$S$210,$S876,'Capex forecast'!$Q$7:$Q$210,"Augex")</f>
        <v>0</v>
      </c>
      <c r="W876" s="32">
        <f>SUMIFS('Capex forecast'!G$7:G$210,'Capex forecast'!$T$7:$T$210,$Q876,'Capex forecast'!$S$7:$S$210,$S876,'Capex forecast'!$Q$7:$Q$210,"Augex")</f>
        <v>0</v>
      </c>
      <c r="X876" s="32">
        <f>SUMIFS('Capex forecast'!H$7:H$210,'Capex forecast'!$T$7:$T$210,$Q876,'Capex forecast'!$S$7:$S$210,$S876,'Capex forecast'!$Q$7:$Q$210,"Augex")</f>
        <v>0</v>
      </c>
      <c r="Y876" s="32">
        <f>SUMIFS('Capex forecast'!I$7:I$210,'Capex forecast'!$T$7:$T$210,$Q876,'Capex forecast'!$S$7:$S$210,$S876,'Capex forecast'!$Q$7:$Q$210,"Augex")</f>
        <v>0</v>
      </c>
      <c r="Z876" s="32">
        <f>SUMIFS('Capex forecast'!J$7:J$210,'Capex forecast'!$T$7:$T$210,$Q876,'Capex forecast'!$S$7:$S$210,$S876,'Capex forecast'!$Q$7:$Q$210,"Augex")</f>
        <v>0</v>
      </c>
      <c r="AA876" s="32">
        <f>SUMIFS('Capex forecast'!K$7:K$210,'Capex forecast'!$T$7:$T$210,$Q876,'Capex forecast'!$S$7:$S$210,$S876,'Capex forecast'!$Q$7:$Q$210,"Augex")</f>
        <v>0</v>
      </c>
      <c r="AB876" s="32">
        <f>SUMIFS('Capex forecast'!L$7:L$210,'Capex forecast'!$T$7:$T$210,$Q876,'Capex forecast'!$S$7:$S$210,$S876,'Capex forecast'!$Q$7:$Q$210,"Augex")</f>
        <v>0</v>
      </c>
      <c r="AC876" s="32">
        <f>SUMIFS('Capex forecast'!M$7:M$210,'Capex forecast'!$T$7:$T$210,$Q876,'Capex forecast'!$S$7:$S$210,$S876,'Capex forecast'!$Q$7:$Q$210,"Augex")</f>
        <v>0</v>
      </c>
      <c r="AD876" s="32">
        <f>SUMIFS('Capex forecast'!N$7:N$210,'Capex forecast'!$T$7:$T$210,$Q876,'Capex forecast'!$S$7:$S$210,$S876,'Capex forecast'!$Q$7:$Q$210,"Augex")</f>
        <v>0</v>
      </c>
      <c r="AF876" s="6" t="s">
        <v>141</v>
      </c>
      <c r="AG876" s="6" t="str">
        <f>INDEX('Raw demand forecast'!$M$7:$M$5830,MATCH($Q876,'Raw demand forecast'!$B$7:$B$5830,0))</f>
        <v>No</v>
      </c>
      <c r="AH876" s="6" t="str">
        <f>IF(COUNTIF($AF$93:AF876,$B876) = 1, "LV", IF(COUNTIF($AF$93:AF876,$B876) = 2, "HV", "ST"))</f>
        <v>ST</v>
      </c>
      <c r="AI876" s="6" t="str">
        <f>INDEX('Demand forecast and growth rate'!$E$7:$E$273,MATCH($Q876,'Demand forecast and growth rate'!$B$7:$B$273,0))</f>
        <v>High growth</v>
      </c>
      <c r="AJ876" s="53">
        <f>SUMIFS('Capex forecast'!E$7:E$210,'Capex forecast'!$T$7:$T$210,$AF876,'Capex forecast'!$S$7:$S$210,$AH876,'Capex forecast'!$Q$7:$Q$210,"Repex")</f>
        <v>0</v>
      </c>
      <c r="AK876" s="53">
        <f>SUMIFS('Capex forecast'!F$7:F$210,'Capex forecast'!$T$7:$T$210,$AF876,'Capex forecast'!$S$7:$S$210,$AH876,'Capex forecast'!$Q$7:$Q$210,"Repex")</f>
        <v>0</v>
      </c>
      <c r="AL876" s="53">
        <f>SUMIFS('Capex forecast'!G$7:G$210,'Capex forecast'!$T$7:$T$210,$AF876,'Capex forecast'!$S$7:$S$210,$AH876,'Capex forecast'!$Q$7:$Q$210,"Repex")</f>
        <v>0</v>
      </c>
      <c r="AM876" s="53">
        <f>SUMIFS('Capex forecast'!H$7:H$210,'Capex forecast'!$T$7:$T$210,$AF876,'Capex forecast'!$S$7:$S$210,$AH876,'Capex forecast'!$Q$7:$Q$210,"Repex")</f>
        <v>0</v>
      </c>
      <c r="AN876" s="53">
        <f>SUMIFS('Capex forecast'!I$7:I$210,'Capex forecast'!$T$7:$T$210,$AF876,'Capex forecast'!$S$7:$S$210,$AH876,'Capex forecast'!$Q$7:$Q$210,"Repex")</f>
        <v>0</v>
      </c>
      <c r="AO876" s="53">
        <f>SUMIFS('Capex forecast'!J$7:J$210,'Capex forecast'!$T$7:$T$210,$AF876,'Capex forecast'!$S$7:$S$210,$AH876,'Capex forecast'!$Q$7:$Q$210,"Repex")</f>
        <v>0</v>
      </c>
      <c r="AP876" s="53">
        <f>SUMIFS('Capex forecast'!K$7:K$210,'Capex forecast'!$T$7:$T$210,$AF876,'Capex forecast'!$S$7:$S$210,$AH876,'Capex forecast'!$Q$7:$Q$210,"Repex")</f>
        <v>0</v>
      </c>
      <c r="AQ876" s="53">
        <f>SUMIFS('Capex forecast'!L$7:L$210,'Capex forecast'!$T$7:$T$210,$AF876,'Capex forecast'!$S$7:$S$210,$AH876,'Capex forecast'!$Q$7:$Q$210,"Repex")</f>
        <v>0</v>
      </c>
      <c r="AR876" s="53">
        <f>SUMIFS('Capex forecast'!M$7:M$210,'Capex forecast'!$T$7:$T$210,$AF876,'Capex forecast'!$S$7:$S$210,$AH876,'Capex forecast'!$Q$7:$Q$210,"Repex")</f>
        <v>0</v>
      </c>
      <c r="AS876" s="53">
        <f>SUMIFS('Capex forecast'!N$7:N$210,'Capex forecast'!$T$7:$T$210,$AF876,'Capex forecast'!$S$7:$S$210,$AH876,'Capex forecast'!$Q$7:$Q$210,"Repex")</f>
        <v>0</v>
      </c>
    </row>
    <row r="877" spans="2:45" ht="15">
      <c r="B877" s="6" t="s">
        <v>149</v>
      </c>
      <c r="C877" s="6" t="str">
        <f>INDEX('Raw demand forecast'!$M$7:$M$5830,MATCH($B877,'Raw demand forecast'!$B$7:$B$5830,0))</f>
        <v>No</v>
      </c>
      <c r="D877" s="6" t="str">
        <f>IF(COUNTIF($B$93:B877,$B877) = 1, "LV", IF(COUNTIF($B$93:B877,$B877) = 2, "HV", "ST"))</f>
        <v>ST</v>
      </c>
      <c r="E877" s="6" t="str">
        <f>INDEX('Demand forecast and growth rate'!$E$7:$E$273,MATCH($B877,'Demand forecast and growth rate'!$B$7:$B$273,0))</f>
        <v>High growth</v>
      </c>
      <c r="F877" s="32">
        <f>SUMIFS('Capex forecast'!E$7:E$210,'Capex forecast'!$T$7:$T$210,'Allocation of site-spec costs'!$B877,'Capex forecast'!$S$7:$S$210,'Allocation of site-spec costs'!$D877,'Capex forecast'!$Q$7:$Q$210,"Customer Connection")</f>
        <v>0</v>
      </c>
      <c r="G877" s="32">
        <f>SUMIFS('Capex forecast'!F$7:F$210,'Capex forecast'!$T$7:$T$210,'Allocation of site-spec costs'!$B877,'Capex forecast'!$S$7:$S$210,'Allocation of site-spec costs'!$D877,'Capex forecast'!$Q$7:$Q$210,"Customer Connection")</f>
        <v>0</v>
      </c>
      <c r="H877" s="32">
        <f>SUMIFS('Capex forecast'!G$7:G$210,'Capex forecast'!$T$7:$T$210,'Allocation of site-spec costs'!$B877,'Capex forecast'!$S$7:$S$210,'Allocation of site-spec costs'!$D877,'Capex forecast'!$Q$7:$Q$210,"Customer Connection")</f>
        <v>0</v>
      </c>
      <c r="I877" s="32">
        <f>SUMIFS('Capex forecast'!H$7:H$210,'Capex forecast'!$T$7:$T$210,'Allocation of site-spec costs'!$B877,'Capex forecast'!$S$7:$S$210,'Allocation of site-spec costs'!$D877,'Capex forecast'!$Q$7:$Q$210,"Customer Connection")</f>
        <v>0</v>
      </c>
      <c r="J877" s="32">
        <f>SUMIFS('Capex forecast'!I$7:I$210,'Capex forecast'!$T$7:$T$210,'Allocation of site-spec costs'!$B877,'Capex forecast'!$S$7:$S$210,'Allocation of site-spec costs'!$D877,'Capex forecast'!$Q$7:$Q$210,"Customer Connection")</f>
        <v>0</v>
      </c>
      <c r="K877" s="32">
        <f>SUMIFS('Capex forecast'!J$7:J$210,'Capex forecast'!$T$7:$T$210,'Allocation of site-spec costs'!$B877,'Capex forecast'!$S$7:$S$210,'Allocation of site-spec costs'!$D877,'Capex forecast'!$Q$7:$Q$210,"Customer Connection")</f>
        <v>0</v>
      </c>
      <c r="L877" s="32">
        <f>SUMIFS('Capex forecast'!K$7:K$210,'Capex forecast'!$T$7:$T$210,'Allocation of site-spec costs'!$B877,'Capex forecast'!$S$7:$S$210,'Allocation of site-spec costs'!$D877,'Capex forecast'!$Q$7:$Q$210,"Customer Connection")</f>
        <v>0</v>
      </c>
      <c r="M877" s="32">
        <f>SUMIFS('Capex forecast'!L$7:L$210,'Capex forecast'!$T$7:$T$210,'Allocation of site-spec costs'!$B877,'Capex forecast'!$S$7:$S$210,'Allocation of site-spec costs'!$D877,'Capex forecast'!$Q$7:$Q$210,"Customer Connection")</f>
        <v>0</v>
      </c>
      <c r="N877" s="32">
        <f>SUMIFS('Capex forecast'!M$7:M$210,'Capex forecast'!$T$7:$T$210,'Allocation of site-spec costs'!$B877,'Capex forecast'!$S$7:$S$210,'Allocation of site-spec costs'!$D877,'Capex forecast'!$Q$7:$Q$210,"Customer Connection")</f>
        <v>0</v>
      </c>
      <c r="O877" s="32">
        <f>SUMIFS('Capex forecast'!N$7:N$210,'Capex forecast'!$T$7:$T$210,'Allocation of site-spec costs'!$B877,'Capex forecast'!$S$7:$S$210,'Allocation of site-spec costs'!$D877,'Capex forecast'!$Q$7:$Q$210,"Customer Connection")</f>
        <v>0</v>
      </c>
      <c r="Q877" s="6" t="s">
        <v>149</v>
      </c>
      <c r="R877" s="6" t="str">
        <f>INDEX('Raw demand forecast'!$M$7:$M$5830,MATCH($Q877,'Raw demand forecast'!$B$7:$B$5830,0))</f>
        <v>No</v>
      </c>
      <c r="S877" s="6" t="str">
        <f>IF(COUNTIF($Q$93:Q877,$B877) = 1, "LV", IF(COUNTIF($Q$93:Q877,$B877) = 2, "HV", "ST"))</f>
        <v>ST</v>
      </c>
      <c r="T877" s="6" t="str">
        <f>INDEX('Demand forecast and growth rate'!$E$7:$E$273,MATCH($Q877,'Demand forecast and growth rate'!$B$7:$B$273,0))</f>
        <v>High growth</v>
      </c>
      <c r="U877" s="32">
        <f>SUMIFS('Capex forecast'!E$7:E$210,'Capex forecast'!$T$7:$T$210,$Q877,'Capex forecast'!$S$7:$S$210,$S877,'Capex forecast'!$Q$7:$Q$210,"Augex")</f>
        <v>14500000</v>
      </c>
      <c r="V877" s="32">
        <f>SUMIFS('Capex forecast'!F$7:F$210,'Capex forecast'!$T$7:$T$210,$Q877,'Capex forecast'!$S$7:$S$210,$S877,'Capex forecast'!$Q$7:$Q$210,"Augex")</f>
        <v>9560975.6097560991</v>
      </c>
      <c r="W877" s="32">
        <f>SUMIFS('Capex forecast'!G$7:G$210,'Capex forecast'!$T$7:$T$210,$Q877,'Capex forecast'!$S$7:$S$210,$S877,'Capex forecast'!$Q$7:$Q$210,"Augex")</f>
        <v>0</v>
      </c>
      <c r="X877" s="32">
        <f>SUMIFS('Capex forecast'!H$7:H$210,'Capex forecast'!$T$7:$T$210,$Q877,'Capex forecast'!$S$7:$S$210,$S877,'Capex forecast'!$Q$7:$Q$210,"Augex")</f>
        <v>0</v>
      </c>
      <c r="Y877" s="32">
        <f>SUMIFS('Capex forecast'!I$7:I$210,'Capex forecast'!$T$7:$T$210,$Q877,'Capex forecast'!$S$7:$S$210,$S877,'Capex forecast'!$Q$7:$Q$210,"Augex")</f>
        <v>0</v>
      </c>
      <c r="Z877" s="32">
        <f>SUMIFS('Capex forecast'!J$7:J$210,'Capex forecast'!$T$7:$T$210,$Q877,'Capex forecast'!$S$7:$S$210,$S877,'Capex forecast'!$Q$7:$Q$210,"Augex")</f>
        <v>0</v>
      </c>
      <c r="AA877" s="32">
        <f>SUMIFS('Capex forecast'!K$7:K$210,'Capex forecast'!$T$7:$T$210,$Q877,'Capex forecast'!$S$7:$S$210,$S877,'Capex forecast'!$Q$7:$Q$210,"Augex")</f>
        <v>0</v>
      </c>
      <c r="AB877" s="32">
        <f>SUMIFS('Capex forecast'!L$7:L$210,'Capex forecast'!$T$7:$T$210,$Q877,'Capex forecast'!$S$7:$S$210,$S877,'Capex forecast'!$Q$7:$Q$210,"Augex")</f>
        <v>0</v>
      </c>
      <c r="AC877" s="32">
        <f>SUMIFS('Capex forecast'!M$7:M$210,'Capex forecast'!$T$7:$T$210,$Q877,'Capex forecast'!$S$7:$S$210,$S877,'Capex forecast'!$Q$7:$Q$210,"Augex")</f>
        <v>0</v>
      </c>
      <c r="AD877" s="32">
        <f>SUMIFS('Capex forecast'!N$7:N$210,'Capex forecast'!$T$7:$T$210,$Q877,'Capex forecast'!$S$7:$S$210,$S877,'Capex forecast'!$Q$7:$Q$210,"Augex")</f>
        <v>0</v>
      </c>
      <c r="AF877" s="6" t="s">
        <v>149</v>
      </c>
      <c r="AG877" s="6" t="str">
        <f>INDEX('Raw demand forecast'!$M$7:$M$5830,MATCH($Q877,'Raw demand forecast'!$B$7:$B$5830,0))</f>
        <v>No</v>
      </c>
      <c r="AH877" s="6" t="str">
        <f>IF(COUNTIF($AF$93:AF877,$B877) = 1, "LV", IF(COUNTIF($AF$93:AF877,$B877) = 2, "HV", "ST"))</f>
        <v>ST</v>
      </c>
      <c r="AI877" s="6" t="str">
        <f>INDEX('Demand forecast and growth rate'!$E$7:$E$273,MATCH($Q877,'Demand forecast and growth rate'!$B$7:$B$273,0))</f>
        <v>High growth</v>
      </c>
      <c r="AJ877" s="53">
        <f>SUMIFS('Capex forecast'!E$7:E$210,'Capex forecast'!$T$7:$T$210,$AF877,'Capex forecast'!$S$7:$S$210,$AH877,'Capex forecast'!$Q$7:$Q$210,"Repex")</f>
        <v>0</v>
      </c>
      <c r="AK877" s="53">
        <f>SUMIFS('Capex forecast'!F$7:F$210,'Capex forecast'!$T$7:$T$210,$AF877,'Capex forecast'!$S$7:$S$210,$AH877,'Capex forecast'!$Q$7:$Q$210,"Repex")</f>
        <v>0</v>
      </c>
      <c r="AL877" s="53">
        <f>SUMIFS('Capex forecast'!G$7:G$210,'Capex forecast'!$T$7:$T$210,$AF877,'Capex forecast'!$S$7:$S$210,$AH877,'Capex forecast'!$Q$7:$Q$210,"Repex")</f>
        <v>0</v>
      </c>
      <c r="AM877" s="53">
        <f>SUMIFS('Capex forecast'!H$7:H$210,'Capex forecast'!$T$7:$T$210,$AF877,'Capex forecast'!$S$7:$S$210,$AH877,'Capex forecast'!$Q$7:$Q$210,"Repex")</f>
        <v>0</v>
      </c>
      <c r="AN877" s="53">
        <f>SUMIFS('Capex forecast'!I$7:I$210,'Capex forecast'!$T$7:$T$210,$AF877,'Capex forecast'!$S$7:$S$210,$AH877,'Capex forecast'!$Q$7:$Q$210,"Repex")</f>
        <v>0</v>
      </c>
      <c r="AO877" s="53">
        <f>SUMIFS('Capex forecast'!J$7:J$210,'Capex forecast'!$T$7:$T$210,$AF877,'Capex forecast'!$S$7:$S$210,$AH877,'Capex forecast'!$Q$7:$Q$210,"Repex")</f>
        <v>0</v>
      </c>
      <c r="AP877" s="53">
        <f>SUMIFS('Capex forecast'!K$7:K$210,'Capex forecast'!$T$7:$T$210,$AF877,'Capex forecast'!$S$7:$S$210,$AH877,'Capex forecast'!$Q$7:$Q$210,"Repex")</f>
        <v>0</v>
      </c>
      <c r="AQ877" s="53">
        <f>SUMIFS('Capex forecast'!L$7:L$210,'Capex forecast'!$T$7:$T$210,$AF877,'Capex forecast'!$S$7:$S$210,$AH877,'Capex forecast'!$Q$7:$Q$210,"Repex")</f>
        <v>0</v>
      </c>
      <c r="AR877" s="53">
        <f>SUMIFS('Capex forecast'!M$7:M$210,'Capex forecast'!$T$7:$T$210,$AF877,'Capex forecast'!$S$7:$S$210,$AH877,'Capex forecast'!$Q$7:$Q$210,"Repex")</f>
        <v>0</v>
      </c>
      <c r="AS877" s="53">
        <f>SUMIFS('Capex forecast'!N$7:N$210,'Capex forecast'!$T$7:$T$210,$AF877,'Capex forecast'!$S$7:$S$210,$AH877,'Capex forecast'!$Q$7:$Q$210,"Repex")</f>
        <v>0</v>
      </c>
    </row>
    <row r="878" spans="2:45" ht="15">
      <c r="B878" s="6" t="s">
        <v>124</v>
      </c>
      <c r="C878" s="6" t="str">
        <f>INDEX('Raw demand forecast'!$M$7:$M$5830,MATCH($B878,'Raw demand forecast'!$B$7:$B$5830,0))</f>
        <v>No</v>
      </c>
      <c r="D878" s="6" t="str">
        <f>IF(COUNTIF($B$93:B878,$B878) = 1, "LV", IF(COUNTIF($B$93:B878,$B878) = 2, "HV", "ST"))</f>
        <v>ST</v>
      </c>
      <c r="E878" s="6" t="str">
        <f>INDEX('Demand forecast and growth rate'!$E$7:$E$273,MATCH($B878,'Demand forecast and growth rate'!$B$7:$B$273,0))</f>
        <v>High growth</v>
      </c>
      <c r="F878" s="32">
        <f>SUMIFS('Capex forecast'!E$7:E$210,'Capex forecast'!$T$7:$T$210,'Allocation of site-spec costs'!$B878,'Capex forecast'!$S$7:$S$210,'Allocation of site-spec costs'!$D878,'Capex forecast'!$Q$7:$Q$210,"Customer Connection")</f>
        <v>0</v>
      </c>
      <c r="G878" s="32">
        <f>SUMIFS('Capex forecast'!F$7:F$210,'Capex forecast'!$T$7:$T$210,'Allocation of site-spec costs'!$B878,'Capex forecast'!$S$7:$S$210,'Allocation of site-spec costs'!$D878,'Capex forecast'!$Q$7:$Q$210,"Customer Connection")</f>
        <v>0</v>
      </c>
      <c r="H878" s="32">
        <f>SUMIFS('Capex forecast'!G$7:G$210,'Capex forecast'!$T$7:$T$210,'Allocation of site-spec costs'!$B878,'Capex forecast'!$S$7:$S$210,'Allocation of site-spec costs'!$D878,'Capex forecast'!$Q$7:$Q$210,"Customer Connection")</f>
        <v>0</v>
      </c>
      <c r="I878" s="32">
        <f>SUMIFS('Capex forecast'!H$7:H$210,'Capex forecast'!$T$7:$T$210,'Allocation of site-spec costs'!$B878,'Capex forecast'!$S$7:$S$210,'Allocation of site-spec costs'!$D878,'Capex forecast'!$Q$7:$Q$210,"Customer Connection")</f>
        <v>0</v>
      </c>
      <c r="J878" s="32">
        <f>SUMIFS('Capex forecast'!I$7:I$210,'Capex forecast'!$T$7:$T$210,'Allocation of site-spec costs'!$B878,'Capex forecast'!$S$7:$S$210,'Allocation of site-spec costs'!$D878,'Capex forecast'!$Q$7:$Q$210,"Customer Connection")</f>
        <v>0</v>
      </c>
      <c r="K878" s="32">
        <f>SUMIFS('Capex forecast'!J$7:J$210,'Capex forecast'!$T$7:$T$210,'Allocation of site-spec costs'!$B878,'Capex forecast'!$S$7:$S$210,'Allocation of site-spec costs'!$D878,'Capex forecast'!$Q$7:$Q$210,"Customer Connection")</f>
        <v>0</v>
      </c>
      <c r="L878" s="32">
        <f>SUMIFS('Capex forecast'!K$7:K$210,'Capex forecast'!$T$7:$T$210,'Allocation of site-spec costs'!$B878,'Capex forecast'!$S$7:$S$210,'Allocation of site-spec costs'!$D878,'Capex forecast'!$Q$7:$Q$210,"Customer Connection")</f>
        <v>0</v>
      </c>
      <c r="M878" s="32">
        <f>SUMIFS('Capex forecast'!L$7:L$210,'Capex forecast'!$T$7:$T$210,'Allocation of site-spec costs'!$B878,'Capex forecast'!$S$7:$S$210,'Allocation of site-spec costs'!$D878,'Capex forecast'!$Q$7:$Q$210,"Customer Connection")</f>
        <v>0</v>
      </c>
      <c r="N878" s="32">
        <f>SUMIFS('Capex forecast'!M$7:M$210,'Capex forecast'!$T$7:$T$210,'Allocation of site-spec costs'!$B878,'Capex forecast'!$S$7:$S$210,'Allocation of site-spec costs'!$D878,'Capex forecast'!$Q$7:$Q$210,"Customer Connection")</f>
        <v>0</v>
      </c>
      <c r="O878" s="32">
        <f>SUMIFS('Capex forecast'!N$7:N$210,'Capex forecast'!$T$7:$T$210,'Allocation of site-spec costs'!$B878,'Capex forecast'!$S$7:$S$210,'Allocation of site-spec costs'!$D878,'Capex forecast'!$Q$7:$Q$210,"Customer Connection")</f>
        <v>0</v>
      </c>
      <c r="Q878" s="6" t="s">
        <v>124</v>
      </c>
      <c r="R878" s="6" t="str">
        <f>INDEX('Raw demand forecast'!$M$7:$M$5830,MATCH($Q878,'Raw demand forecast'!$B$7:$B$5830,0))</f>
        <v>No</v>
      </c>
      <c r="S878" s="6" t="str">
        <f>IF(COUNTIF($Q$93:Q878,$B878) = 1, "LV", IF(COUNTIF($Q$93:Q878,$B878) = 2, "HV", "ST"))</f>
        <v>ST</v>
      </c>
      <c r="T878" s="6" t="str">
        <f>INDEX('Demand forecast and growth rate'!$E$7:$E$273,MATCH($Q878,'Demand forecast and growth rate'!$B$7:$B$273,0))</f>
        <v>High growth</v>
      </c>
      <c r="U878" s="32">
        <f>SUMIFS('Capex forecast'!E$7:E$210,'Capex forecast'!$T$7:$T$210,$Q878,'Capex forecast'!$S$7:$S$210,$S878,'Capex forecast'!$Q$7:$Q$210,"Augex")</f>
        <v>0</v>
      </c>
      <c r="V878" s="32">
        <f>SUMIFS('Capex forecast'!F$7:F$210,'Capex forecast'!$T$7:$T$210,$Q878,'Capex forecast'!$S$7:$S$210,$S878,'Capex forecast'!$Q$7:$Q$210,"Augex")</f>
        <v>4725000</v>
      </c>
      <c r="W878" s="32">
        <f>SUMIFS('Capex forecast'!G$7:G$210,'Capex forecast'!$T$7:$T$210,$Q878,'Capex forecast'!$S$7:$S$210,$S878,'Capex forecast'!$Q$7:$Q$210,"Augex")</f>
        <v>4725000</v>
      </c>
      <c r="X878" s="32">
        <f>SUMIFS('Capex forecast'!H$7:H$210,'Capex forecast'!$T$7:$T$210,$Q878,'Capex forecast'!$S$7:$S$210,$S878,'Capex forecast'!$Q$7:$Q$210,"Augex")</f>
        <v>0</v>
      </c>
      <c r="Y878" s="32">
        <f>SUMIFS('Capex forecast'!I$7:I$210,'Capex forecast'!$T$7:$T$210,$Q878,'Capex forecast'!$S$7:$S$210,$S878,'Capex forecast'!$Q$7:$Q$210,"Augex")</f>
        <v>0</v>
      </c>
      <c r="Z878" s="32">
        <f>SUMIFS('Capex forecast'!J$7:J$210,'Capex forecast'!$T$7:$T$210,$Q878,'Capex forecast'!$S$7:$S$210,$S878,'Capex forecast'!$Q$7:$Q$210,"Augex")</f>
        <v>0</v>
      </c>
      <c r="AA878" s="32">
        <f>SUMIFS('Capex forecast'!K$7:K$210,'Capex forecast'!$T$7:$T$210,$Q878,'Capex forecast'!$S$7:$S$210,$S878,'Capex forecast'!$Q$7:$Q$210,"Augex")</f>
        <v>0</v>
      </c>
      <c r="AB878" s="32">
        <f>SUMIFS('Capex forecast'!L$7:L$210,'Capex forecast'!$T$7:$T$210,$Q878,'Capex forecast'!$S$7:$S$210,$S878,'Capex forecast'!$Q$7:$Q$210,"Augex")</f>
        <v>0</v>
      </c>
      <c r="AC878" s="32">
        <f>SUMIFS('Capex forecast'!M$7:M$210,'Capex forecast'!$T$7:$T$210,$Q878,'Capex forecast'!$S$7:$S$210,$S878,'Capex forecast'!$Q$7:$Q$210,"Augex")</f>
        <v>0</v>
      </c>
      <c r="AD878" s="32">
        <f>SUMIFS('Capex forecast'!N$7:N$210,'Capex forecast'!$T$7:$T$210,$Q878,'Capex forecast'!$S$7:$S$210,$S878,'Capex forecast'!$Q$7:$Q$210,"Augex")</f>
        <v>0</v>
      </c>
      <c r="AF878" s="6" t="s">
        <v>124</v>
      </c>
      <c r="AG878" s="6" t="str">
        <f>INDEX('Raw demand forecast'!$M$7:$M$5830,MATCH($Q878,'Raw demand forecast'!$B$7:$B$5830,0))</f>
        <v>No</v>
      </c>
      <c r="AH878" s="6" t="str">
        <f>IF(COUNTIF($AF$93:AF878,$B878) = 1, "LV", IF(COUNTIF($AF$93:AF878,$B878) = 2, "HV", "ST"))</f>
        <v>ST</v>
      </c>
      <c r="AI878" s="6" t="str">
        <f>INDEX('Demand forecast and growth rate'!$E$7:$E$273,MATCH($Q878,'Demand forecast and growth rate'!$B$7:$B$273,0))</f>
        <v>High growth</v>
      </c>
      <c r="AJ878" s="53">
        <f>SUMIFS('Capex forecast'!E$7:E$210,'Capex forecast'!$T$7:$T$210,$AF878,'Capex forecast'!$S$7:$S$210,$AH878,'Capex forecast'!$Q$7:$Q$210,"Repex")</f>
        <v>0</v>
      </c>
      <c r="AK878" s="53">
        <f>SUMIFS('Capex forecast'!F$7:F$210,'Capex forecast'!$T$7:$T$210,$AF878,'Capex forecast'!$S$7:$S$210,$AH878,'Capex forecast'!$Q$7:$Q$210,"Repex")</f>
        <v>0</v>
      </c>
      <c r="AL878" s="53">
        <f>SUMIFS('Capex forecast'!G$7:G$210,'Capex forecast'!$T$7:$T$210,$AF878,'Capex forecast'!$S$7:$S$210,$AH878,'Capex forecast'!$Q$7:$Q$210,"Repex")</f>
        <v>0</v>
      </c>
      <c r="AM878" s="53">
        <f>SUMIFS('Capex forecast'!H$7:H$210,'Capex forecast'!$T$7:$T$210,$AF878,'Capex forecast'!$S$7:$S$210,$AH878,'Capex forecast'!$Q$7:$Q$210,"Repex")</f>
        <v>0</v>
      </c>
      <c r="AN878" s="53">
        <f>SUMIFS('Capex forecast'!I$7:I$210,'Capex forecast'!$T$7:$T$210,$AF878,'Capex forecast'!$S$7:$S$210,$AH878,'Capex forecast'!$Q$7:$Q$210,"Repex")</f>
        <v>0</v>
      </c>
      <c r="AO878" s="53">
        <f>SUMIFS('Capex forecast'!J$7:J$210,'Capex forecast'!$T$7:$T$210,$AF878,'Capex forecast'!$S$7:$S$210,$AH878,'Capex forecast'!$Q$7:$Q$210,"Repex")</f>
        <v>0</v>
      </c>
      <c r="AP878" s="53">
        <f>SUMIFS('Capex forecast'!K$7:K$210,'Capex forecast'!$T$7:$T$210,$AF878,'Capex forecast'!$S$7:$S$210,$AH878,'Capex forecast'!$Q$7:$Q$210,"Repex")</f>
        <v>0</v>
      </c>
      <c r="AQ878" s="53">
        <f>SUMIFS('Capex forecast'!L$7:L$210,'Capex forecast'!$T$7:$T$210,$AF878,'Capex forecast'!$S$7:$S$210,$AH878,'Capex forecast'!$Q$7:$Q$210,"Repex")</f>
        <v>0</v>
      </c>
      <c r="AR878" s="53">
        <f>SUMIFS('Capex forecast'!M$7:M$210,'Capex forecast'!$T$7:$T$210,$AF878,'Capex forecast'!$S$7:$S$210,$AH878,'Capex forecast'!$Q$7:$Q$210,"Repex")</f>
        <v>0</v>
      </c>
      <c r="AS878" s="53">
        <f>SUMIFS('Capex forecast'!N$7:N$210,'Capex forecast'!$T$7:$T$210,$AF878,'Capex forecast'!$S$7:$S$210,$AH878,'Capex forecast'!$Q$7:$Q$210,"Repex")</f>
        <v>0</v>
      </c>
    </row>
    <row r="879" spans="2:45" ht="15">
      <c r="B879" s="6" t="s">
        <v>95</v>
      </c>
      <c r="C879" s="6" t="str">
        <f>INDEX('Raw demand forecast'!$M$7:$M$5830,MATCH($B879,'Raw demand forecast'!$B$7:$B$5830,0))</f>
        <v>No</v>
      </c>
      <c r="D879" s="6" t="str">
        <f>IF(COUNTIF($B$93:B879,$B879) = 1, "LV", IF(COUNTIF($B$93:B879,$B879) = 2, "HV", "ST"))</f>
        <v>ST</v>
      </c>
      <c r="E879" s="6" t="str">
        <f>INDEX('Demand forecast and growth rate'!$E$7:$E$273,MATCH($B879,'Demand forecast and growth rate'!$B$7:$B$273,0))</f>
        <v>Steady/falling</v>
      </c>
      <c r="F879" s="32">
        <f>SUMIFS('Capex forecast'!E$7:E$210,'Capex forecast'!$T$7:$T$210,'Allocation of site-spec costs'!$B879,'Capex forecast'!$S$7:$S$210,'Allocation of site-spec costs'!$D879,'Capex forecast'!$Q$7:$Q$210,"Customer Connection")</f>
        <v>0</v>
      </c>
      <c r="G879" s="32">
        <f>SUMIFS('Capex forecast'!F$7:F$210,'Capex forecast'!$T$7:$T$210,'Allocation of site-spec costs'!$B879,'Capex forecast'!$S$7:$S$210,'Allocation of site-spec costs'!$D879,'Capex forecast'!$Q$7:$Q$210,"Customer Connection")</f>
        <v>0</v>
      </c>
      <c r="H879" s="32">
        <f>SUMIFS('Capex forecast'!G$7:G$210,'Capex forecast'!$T$7:$T$210,'Allocation of site-spec costs'!$B879,'Capex forecast'!$S$7:$S$210,'Allocation of site-spec costs'!$D879,'Capex forecast'!$Q$7:$Q$210,"Customer Connection")</f>
        <v>0</v>
      </c>
      <c r="I879" s="32">
        <f>SUMIFS('Capex forecast'!H$7:H$210,'Capex forecast'!$T$7:$T$210,'Allocation of site-spec costs'!$B879,'Capex forecast'!$S$7:$S$210,'Allocation of site-spec costs'!$D879,'Capex forecast'!$Q$7:$Q$210,"Customer Connection")</f>
        <v>0</v>
      </c>
      <c r="J879" s="32">
        <f>SUMIFS('Capex forecast'!I$7:I$210,'Capex forecast'!$T$7:$T$210,'Allocation of site-spec costs'!$B879,'Capex forecast'!$S$7:$S$210,'Allocation of site-spec costs'!$D879,'Capex forecast'!$Q$7:$Q$210,"Customer Connection")</f>
        <v>0</v>
      </c>
      <c r="K879" s="32">
        <f>SUMIFS('Capex forecast'!J$7:J$210,'Capex forecast'!$T$7:$T$210,'Allocation of site-spec costs'!$B879,'Capex forecast'!$S$7:$S$210,'Allocation of site-spec costs'!$D879,'Capex forecast'!$Q$7:$Q$210,"Customer Connection")</f>
        <v>0</v>
      </c>
      <c r="L879" s="32">
        <f>SUMIFS('Capex forecast'!K$7:K$210,'Capex forecast'!$T$7:$T$210,'Allocation of site-spec costs'!$B879,'Capex forecast'!$S$7:$S$210,'Allocation of site-spec costs'!$D879,'Capex forecast'!$Q$7:$Q$210,"Customer Connection")</f>
        <v>0</v>
      </c>
      <c r="M879" s="32">
        <f>SUMIFS('Capex forecast'!L$7:L$210,'Capex forecast'!$T$7:$T$210,'Allocation of site-spec costs'!$B879,'Capex forecast'!$S$7:$S$210,'Allocation of site-spec costs'!$D879,'Capex forecast'!$Q$7:$Q$210,"Customer Connection")</f>
        <v>0</v>
      </c>
      <c r="N879" s="32">
        <f>SUMIFS('Capex forecast'!M$7:M$210,'Capex forecast'!$T$7:$T$210,'Allocation of site-spec costs'!$B879,'Capex forecast'!$S$7:$S$210,'Allocation of site-spec costs'!$D879,'Capex forecast'!$Q$7:$Q$210,"Customer Connection")</f>
        <v>0</v>
      </c>
      <c r="O879" s="32">
        <f>SUMIFS('Capex forecast'!N$7:N$210,'Capex forecast'!$T$7:$T$210,'Allocation of site-spec costs'!$B879,'Capex forecast'!$S$7:$S$210,'Allocation of site-spec costs'!$D879,'Capex forecast'!$Q$7:$Q$210,"Customer Connection")</f>
        <v>0</v>
      </c>
      <c r="Q879" s="6" t="s">
        <v>95</v>
      </c>
      <c r="R879" s="6" t="str">
        <f>INDEX('Raw demand forecast'!$M$7:$M$5830,MATCH($Q879,'Raw demand forecast'!$B$7:$B$5830,0))</f>
        <v>No</v>
      </c>
      <c r="S879" s="6" t="str">
        <f>IF(COUNTIF($Q$93:Q879,$B879) = 1, "LV", IF(COUNTIF($Q$93:Q879,$B879) = 2, "HV", "ST"))</f>
        <v>ST</v>
      </c>
      <c r="T879" s="6" t="str">
        <f>INDEX('Demand forecast and growth rate'!$E$7:$E$273,MATCH($Q879,'Demand forecast and growth rate'!$B$7:$B$273,0))</f>
        <v>Steady/falling</v>
      </c>
      <c r="U879" s="32">
        <f>SUMIFS('Capex forecast'!E$7:E$210,'Capex forecast'!$T$7:$T$210,$Q879,'Capex forecast'!$S$7:$S$210,$S879,'Capex forecast'!$Q$7:$Q$210,"Augex")</f>
        <v>0</v>
      </c>
      <c r="V879" s="32">
        <f>SUMIFS('Capex forecast'!F$7:F$210,'Capex forecast'!$T$7:$T$210,$Q879,'Capex forecast'!$S$7:$S$210,$S879,'Capex forecast'!$Q$7:$Q$210,"Augex")</f>
        <v>0</v>
      </c>
      <c r="W879" s="32">
        <f>SUMIFS('Capex forecast'!G$7:G$210,'Capex forecast'!$T$7:$T$210,$Q879,'Capex forecast'!$S$7:$S$210,$S879,'Capex forecast'!$Q$7:$Q$210,"Augex")</f>
        <v>0</v>
      </c>
      <c r="X879" s="32">
        <f>SUMIFS('Capex forecast'!H$7:H$210,'Capex forecast'!$T$7:$T$210,$Q879,'Capex forecast'!$S$7:$S$210,$S879,'Capex forecast'!$Q$7:$Q$210,"Augex")</f>
        <v>0</v>
      </c>
      <c r="Y879" s="32">
        <f>SUMIFS('Capex forecast'!I$7:I$210,'Capex forecast'!$T$7:$T$210,$Q879,'Capex forecast'!$S$7:$S$210,$S879,'Capex forecast'!$Q$7:$Q$210,"Augex")</f>
        <v>0</v>
      </c>
      <c r="Z879" s="32">
        <f>SUMIFS('Capex forecast'!J$7:J$210,'Capex forecast'!$T$7:$T$210,$Q879,'Capex forecast'!$S$7:$S$210,$S879,'Capex forecast'!$Q$7:$Q$210,"Augex")</f>
        <v>0</v>
      </c>
      <c r="AA879" s="32">
        <f>SUMIFS('Capex forecast'!K$7:K$210,'Capex forecast'!$T$7:$T$210,$Q879,'Capex forecast'!$S$7:$S$210,$S879,'Capex forecast'!$Q$7:$Q$210,"Augex")</f>
        <v>0</v>
      </c>
      <c r="AB879" s="32">
        <f>SUMIFS('Capex forecast'!L$7:L$210,'Capex forecast'!$T$7:$T$210,$Q879,'Capex forecast'!$S$7:$S$210,$S879,'Capex forecast'!$Q$7:$Q$210,"Augex")</f>
        <v>0</v>
      </c>
      <c r="AC879" s="32">
        <f>SUMIFS('Capex forecast'!M$7:M$210,'Capex forecast'!$T$7:$T$210,$Q879,'Capex forecast'!$S$7:$S$210,$S879,'Capex forecast'!$Q$7:$Q$210,"Augex")</f>
        <v>0</v>
      </c>
      <c r="AD879" s="32">
        <f>SUMIFS('Capex forecast'!N$7:N$210,'Capex forecast'!$T$7:$T$210,$Q879,'Capex forecast'!$S$7:$S$210,$S879,'Capex forecast'!$Q$7:$Q$210,"Augex")</f>
        <v>0</v>
      </c>
      <c r="AF879" s="6" t="s">
        <v>95</v>
      </c>
      <c r="AG879" s="6" t="str">
        <f>INDEX('Raw demand forecast'!$M$7:$M$5830,MATCH($Q879,'Raw demand forecast'!$B$7:$B$5830,0))</f>
        <v>No</v>
      </c>
      <c r="AH879" s="6" t="str">
        <f>IF(COUNTIF($AF$93:AF879,$B879) = 1, "LV", IF(COUNTIF($AF$93:AF879,$B879) = 2, "HV", "ST"))</f>
        <v>ST</v>
      </c>
      <c r="AI879" s="6" t="str">
        <f>INDEX('Demand forecast and growth rate'!$E$7:$E$273,MATCH($Q879,'Demand forecast and growth rate'!$B$7:$B$273,0))</f>
        <v>Steady/falling</v>
      </c>
      <c r="AJ879" s="53">
        <f>SUMIFS('Capex forecast'!E$7:E$210,'Capex forecast'!$T$7:$T$210,$AF879,'Capex forecast'!$S$7:$S$210,$AH879,'Capex forecast'!$Q$7:$Q$210,"Repex")</f>
        <v>0</v>
      </c>
      <c r="AK879" s="53">
        <f>SUMIFS('Capex forecast'!F$7:F$210,'Capex forecast'!$T$7:$T$210,$AF879,'Capex forecast'!$S$7:$S$210,$AH879,'Capex forecast'!$Q$7:$Q$210,"Repex")</f>
        <v>0</v>
      </c>
      <c r="AL879" s="53">
        <f>SUMIFS('Capex forecast'!G$7:G$210,'Capex forecast'!$T$7:$T$210,$AF879,'Capex forecast'!$S$7:$S$210,$AH879,'Capex forecast'!$Q$7:$Q$210,"Repex")</f>
        <v>0</v>
      </c>
      <c r="AM879" s="53">
        <f>SUMIFS('Capex forecast'!H$7:H$210,'Capex forecast'!$T$7:$T$210,$AF879,'Capex forecast'!$S$7:$S$210,$AH879,'Capex forecast'!$Q$7:$Q$210,"Repex")</f>
        <v>0</v>
      </c>
      <c r="AN879" s="53">
        <f>SUMIFS('Capex forecast'!I$7:I$210,'Capex forecast'!$T$7:$T$210,$AF879,'Capex forecast'!$S$7:$S$210,$AH879,'Capex forecast'!$Q$7:$Q$210,"Repex")</f>
        <v>0</v>
      </c>
      <c r="AO879" s="53">
        <f>SUMIFS('Capex forecast'!J$7:J$210,'Capex forecast'!$T$7:$T$210,$AF879,'Capex forecast'!$S$7:$S$210,$AH879,'Capex forecast'!$Q$7:$Q$210,"Repex")</f>
        <v>0</v>
      </c>
      <c r="AP879" s="53">
        <f>SUMIFS('Capex forecast'!K$7:K$210,'Capex forecast'!$T$7:$T$210,$AF879,'Capex forecast'!$S$7:$S$210,$AH879,'Capex forecast'!$Q$7:$Q$210,"Repex")</f>
        <v>0</v>
      </c>
      <c r="AQ879" s="53">
        <f>SUMIFS('Capex forecast'!L$7:L$210,'Capex forecast'!$T$7:$T$210,$AF879,'Capex forecast'!$S$7:$S$210,$AH879,'Capex forecast'!$Q$7:$Q$210,"Repex")</f>
        <v>0</v>
      </c>
      <c r="AR879" s="53">
        <f>SUMIFS('Capex forecast'!M$7:M$210,'Capex forecast'!$T$7:$T$210,$AF879,'Capex forecast'!$S$7:$S$210,$AH879,'Capex forecast'!$Q$7:$Q$210,"Repex")</f>
        <v>0</v>
      </c>
      <c r="AS879" s="53">
        <f>SUMIFS('Capex forecast'!N$7:N$210,'Capex forecast'!$T$7:$T$210,$AF879,'Capex forecast'!$S$7:$S$210,$AH879,'Capex forecast'!$Q$7:$Q$210,"Repex")</f>
        <v>0</v>
      </c>
    </row>
    <row r="880" spans="2:45" ht="15">
      <c r="B880" s="6" t="s">
        <v>103</v>
      </c>
      <c r="C880" s="6" t="str">
        <f>INDEX('Raw demand forecast'!$M$7:$M$5830,MATCH($B880,'Raw demand forecast'!$B$7:$B$5830,0))</f>
        <v>No</v>
      </c>
      <c r="D880" s="6" t="str">
        <f>IF(COUNTIF($B$93:B880,$B880) = 1, "LV", IF(COUNTIF($B$93:B880,$B880) = 2, "HV", "ST"))</f>
        <v>ST</v>
      </c>
      <c r="E880" s="6" t="str">
        <f>INDEX('Demand forecast and growth rate'!$E$7:$E$273,MATCH($B880,'Demand forecast and growth rate'!$B$7:$B$273,0))</f>
        <v>Steady/falling</v>
      </c>
      <c r="F880" s="32">
        <f>SUMIFS('Capex forecast'!E$7:E$210,'Capex forecast'!$T$7:$T$210,'Allocation of site-spec costs'!$B880,'Capex forecast'!$S$7:$S$210,'Allocation of site-spec costs'!$D880,'Capex forecast'!$Q$7:$Q$210,"Customer Connection")</f>
        <v>0</v>
      </c>
      <c r="G880" s="32">
        <f>SUMIFS('Capex forecast'!F$7:F$210,'Capex forecast'!$T$7:$T$210,'Allocation of site-spec costs'!$B880,'Capex forecast'!$S$7:$S$210,'Allocation of site-spec costs'!$D880,'Capex forecast'!$Q$7:$Q$210,"Customer Connection")</f>
        <v>0</v>
      </c>
      <c r="H880" s="32">
        <f>SUMIFS('Capex forecast'!G$7:G$210,'Capex forecast'!$T$7:$T$210,'Allocation of site-spec costs'!$B880,'Capex forecast'!$S$7:$S$210,'Allocation of site-spec costs'!$D880,'Capex forecast'!$Q$7:$Q$210,"Customer Connection")</f>
        <v>0</v>
      </c>
      <c r="I880" s="32">
        <f>SUMIFS('Capex forecast'!H$7:H$210,'Capex forecast'!$T$7:$T$210,'Allocation of site-spec costs'!$B880,'Capex forecast'!$S$7:$S$210,'Allocation of site-spec costs'!$D880,'Capex forecast'!$Q$7:$Q$210,"Customer Connection")</f>
        <v>0</v>
      </c>
      <c r="J880" s="32">
        <f>SUMIFS('Capex forecast'!I$7:I$210,'Capex forecast'!$T$7:$T$210,'Allocation of site-spec costs'!$B880,'Capex forecast'!$S$7:$S$210,'Allocation of site-spec costs'!$D880,'Capex forecast'!$Q$7:$Q$210,"Customer Connection")</f>
        <v>0</v>
      </c>
      <c r="K880" s="32">
        <f>SUMIFS('Capex forecast'!J$7:J$210,'Capex forecast'!$T$7:$T$210,'Allocation of site-spec costs'!$B880,'Capex forecast'!$S$7:$S$210,'Allocation of site-spec costs'!$D880,'Capex forecast'!$Q$7:$Q$210,"Customer Connection")</f>
        <v>0</v>
      </c>
      <c r="L880" s="32">
        <f>SUMIFS('Capex forecast'!K$7:K$210,'Capex forecast'!$T$7:$T$210,'Allocation of site-spec costs'!$B880,'Capex forecast'!$S$7:$S$210,'Allocation of site-spec costs'!$D880,'Capex forecast'!$Q$7:$Q$210,"Customer Connection")</f>
        <v>0</v>
      </c>
      <c r="M880" s="32">
        <f>SUMIFS('Capex forecast'!L$7:L$210,'Capex forecast'!$T$7:$T$210,'Allocation of site-spec costs'!$B880,'Capex forecast'!$S$7:$S$210,'Allocation of site-spec costs'!$D880,'Capex forecast'!$Q$7:$Q$210,"Customer Connection")</f>
        <v>0</v>
      </c>
      <c r="N880" s="32">
        <f>SUMIFS('Capex forecast'!M$7:M$210,'Capex forecast'!$T$7:$T$210,'Allocation of site-spec costs'!$B880,'Capex forecast'!$S$7:$S$210,'Allocation of site-spec costs'!$D880,'Capex forecast'!$Q$7:$Q$210,"Customer Connection")</f>
        <v>0</v>
      </c>
      <c r="O880" s="32">
        <f>SUMIFS('Capex forecast'!N$7:N$210,'Capex forecast'!$T$7:$T$210,'Allocation of site-spec costs'!$B880,'Capex forecast'!$S$7:$S$210,'Allocation of site-spec costs'!$D880,'Capex forecast'!$Q$7:$Q$210,"Customer Connection")</f>
        <v>0</v>
      </c>
      <c r="Q880" s="6" t="s">
        <v>103</v>
      </c>
      <c r="R880" s="6" t="str">
        <f>INDEX('Raw demand forecast'!$M$7:$M$5830,MATCH($Q880,'Raw demand forecast'!$B$7:$B$5830,0))</f>
        <v>No</v>
      </c>
      <c r="S880" s="6" t="str">
        <f>IF(COUNTIF($Q$93:Q880,$B880) = 1, "LV", IF(COUNTIF($Q$93:Q880,$B880) = 2, "HV", "ST"))</f>
        <v>ST</v>
      </c>
      <c r="T880" s="6" t="str">
        <f>INDEX('Demand forecast and growth rate'!$E$7:$E$273,MATCH($Q880,'Demand forecast and growth rate'!$B$7:$B$273,0))</f>
        <v>Steady/falling</v>
      </c>
      <c r="U880" s="32">
        <f>SUMIFS('Capex forecast'!E$7:E$210,'Capex forecast'!$T$7:$T$210,$Q880,'Capex forecast'!$S$7:$S$210,$S880,'Capex forecast'!$Q$7:$Q$210,"Augex")</f>
        <v>0</v>
      </c>
      <c r="V880" s="32">
        <f>SUMIFS('Capex forecast'!F$7:F$210,'Capex forecast'!$T$7:$T$210,$Q880,'Capex forecast'!$S$7:$S$210,$S880,'Capex forecast'!$Q$7:$Q$210,"Augex")</f>
        <v>0</v>
      </c>
      <c r="W880" s="32">
        <f>SUMIFS('Capex forecast'!G$7:G$210,'Capex forecast'!$T$7:$T$210,$Q880,'Capex forecast'!$S$7:$S$210,$S880,'Capex forecast'!$Q$7:$Q$210,"Augex")</f>
        <v>0</v>
      </c>
      <c r="X880" s="32">
        <f>SUMIFS('Capex forecast'!H$7:H$210,'Capex forecast'!$T$7:$T$210,$Q880,'Capex forecast'!$S$7:$S$210,$S880,'Capex forecast'!$Q$7:$Q$210,"Augex")</f>
        <v>0</v>
      </c>
      <c r="Y880" s="32">
        <f>SUMIFS('Capex forecast'!I$7:I$210,'Capex forecast'!$T$7:$T$210,$Q880,'Capex forecast'!$S$7:$S$210,$S880,'Capex forecast'!$Q$7:$Q$210,"Augex")</f>
        <v>0</v>
      </c>
      <c r="Z880" s="32">
        <f>SUMIFS('Capex forecast'!J$7:J$210,'Capex forecast'!$T$7:$T$210,$Q880,'Capex forecast'!$S$7:$S$210,$S880,'Capex forecast'!$Q$7:$Q$210,"Augex")</f>
        <v>0</v>
      </c>
      <c r="AA880" s="32">
        <f>SUMIFS('Capex forecast'!K$7:K$210,'Capex forecast'!$T$7:$T$210,$Q880,'Capex forecast'!$S$7:$S$210,$S880,'Capex forecast'!$Q$7:$Q$210,"Augex")</f>
        <v>0</v>
      </c>
      <c r="AB880" s="32">
        <f>SUMIFS('Capex forecast'!L$7:L$210,'Capex forecast'!$T$7:$T$210,$Q880,'Capex forecast'!$S$7:$S$210,$S880,'Capex forecast'!$Q$7:$Q$210,"Augex")</f>
        <v>0</v>
      </c>
      <c r="AC880" s="32">
        <f>SUMIFS('Capex forecast'!M$7:M$210,'Capex forecast'!$T$7:$T$210,$Q880,'Capex forecast'!$S$7:$S$210,$S880,'Capex forecast'!$Q$7:$Q$210,"Augex")</f>
        <v>0</v>
      </c>
      <c r="AD880" s="32">
        <f>SUMIFS('Capex forecast'!N$7:N$210,'Capex forecast'!$T$7:$T$210,$Q880,'Capex forecast'!$S$7:$S$210,$S880,'Capex forecast'!$Q$7:$Q$210,"Augex")</f>
        <v>0</v>
      </c>
      <c r="AF880" s="6" t="s">
        <v>103</v>
      </c>
      <c r="AG880" s="6" t="str">
        <f>INDEX('Raw demand forecast'!$M$7:$M$5830,MATCH($Q880,'Raw demand forecast'!$B$7:$B$5830,0))</f>
        <v>No</v>
      </c>
      <c r="AH880" s="6" t="str">
        <f>IF(COUNTIF($AF$93:AF880,$B880) = 1, "LV", IF(COUNTIF($AF$93:AF880,$B880) = 2, "HV", "ST"))</f>
        <v>ST</v>
      </c>
      <c r="AI880" s="6" t="str">
        <f>INDEX('Demand forecast and growth rate'!$E$7:$E$273,MATCH($Q880,'Demand forecast and growth rate'!$B$7:$B$273,0))</f>
        <v>Steady/falling</v>
      </c>
      <c r="AJ880" s="53">
        <f>SUMIFS('Capex forecast'!E$7:E$210,'Capex forecast'!$T$7:$T$210,$AF880,'Capex forecast'!$S$7:$S$210,$AH880,'Capex forecast'!$Q$7:$Q$210,"Repex")</f>
        <v>0</v>
      </c>
      <c r="AK880" s="53">
        <f>SUMIFS('Capex forecast'!F$7:F$210,'Capex forecast'!$T$7:$T$210,$AF880,'Capex forecast'!$S$7:$S$210,$AH880,'Capex forecast'!$Q$7:$Q$210,"Repex")</f>
        <v>0</v>
      </c>
      <c r="AL880" s="53">
        <f>SUMIFS('Capex forecast'!G$7:G$210,'Capex forecast'!$T$7:$T$210,$AF880,'Capex forecast'!$S$7:$S$210,$AH880,'Capex forecast'!$Q$7:$Q$210,"Repex")</f>
        <v>0</v>
      </c>
      <c r="AM880" s="53">
        <f>SUMIFS('Capex forecast'!H$7:H$210,'Capex forecast'!$T$7:$T$210,$AF880,'Capex forecast'!$S$7:$S$210,$AH880,'Capex forecast'!$Q$7:$Q$210,"Repex")</f>
        <v>0</v>
      </c>
      <c r="AN880" s="53">
        <f>SUMIFS('Capex forecast'!I$7:I$210,'Capex forecast'!$T$7:$T$210,$AF880,'Capex forecast'!$S$7:$S$210,$AH880,'Capex forecast'!$Q$7:$Q$210,"Repex")</f>
        <v>0</v>
      </c>
      <c r="AO880" s="53">
        <f>SUMIFS('Capex forecast'!J$7:J$210,'Capex forecast'!$T$7:$T$210,$AF880,'Capex forecast'!$S$7:$S$210,$AH880,'Capex forecast'!$Q$7:$Q$210,"Repex")</f>
        <v>0</v>
      </c>
      <c r="AP880" s="53">
        <f>SUMIFS('Capex forecast'!K$7:K$210,'Capex forecast'!$T$7:$T$210,$AF880,'Capex forecast'!$S$7:$S$210,$AH880,'Capex forecast'!$Q$7:$Q$210,"Repex")</f>
        <v>0</v>
      </c>
      <c r="AQ880" s="53">
        <f>SUMIFS('Capex forecast'!L$7:L$210,'Capex forecast'!$T$7:$T$210,$AF880,'Capex forecast'!$S$7:$S$210,$AH880,'Capex forecast'!$Q$7:$Q$210,"Repex")</f>
        <v>0</v>
      </c>
      <c r="AR880" s="53">
        <f>SUMIFS('Capex forecast'!M$7:M$210,'Capex forecast'!$T$7:$T$210,$AF880,'Capex forecast'!$S$7:$S$210,$AH880,'Capex forecast'!$Q$7:$Q$210,"Repex")</f>
        <v>0</v>
      </c>
      <c r="AS880" s="53">
        <f>SUMIFS('Capex forecast'!N$7:N$210,'Capex forecast'!$T$7:$T$210,$AF880,'Capex forecast'!$S$7:$S$210,$AH880,'Capex forecast'!$Q$7:$Q$210,"Repex")</f>
        <v>0</v>
      </c>
    </row>
    <row r="881" spans="2:45" ht="15">
      <c r="B881" s="6" t="s">
        <v>129</v>
      </c>
      <c r="C881" s="6" t="str">
        <f>INDEX('Raw demand forecast'!$M$7:$M$5830,MATCH($B881,'Raw demand forecast'!$B$7:$B$5830,0))</f>
        <v>No</v>
      </c>
      <c r="D881" s="6" t="str">
        <f>IF(COUNTIF($B$93:B881,$B881) = 1, "LV", IF(COUNTIF($B$93:B881,$B881) = 2, "HV", "ST"))</f>
        <v>ST</v>
      </c>
      <c r="E881" s="6" t="str">
        <f>INDEX('Demand forecast and growth rate'!$E$7:$E$273,MATCH($B881,'Demand forecast and growth rate'!$B$7:$B$273,0))</f>
        <v>Steady/falling</v>
      </c>
      <c r="F881" s="32">
        <f>SUMIFS('Capex forecast'!E$7:E$210,'Capex forecast'!$T$7:$T$210,'Allocation of site-spec costs'!$B881,'Capex forecast'!$S$7:$S$210,'Allocation of site-spec costs'!$D881,'Capex forecast'!$Q$7:$Q$210,"Customer Connection")</f>
        <v>0</v>
      </c>
      <c r="G881" s="32">
        <f>SUMIFS('Capex forecast'!F$7:F$210,'Capex forecast'!$T$7:$T$210,'Allocation of site-spec costs'!$B881,'Capex forecast'!$S$7:$S$210,'Allocation of site-spec costs'!$D881,'Capex forecast'!$Q$7:$Q$210,"Customer Connection")</f>
        <v>0</v>
      </c>
      <c r="H881" s="32">
        <f>SUMIFS('Capex forecast'!G$7:G$210,'Capex forecast'!$T$7:$T$210,'Allocation of site-spec costs'!$B881,'Capex forecast'!$S$7:$S$210,'Allocation of site-spec costs'!$D881,'Capex forecast'!$Q$7:$Q$210,"Customer Connection")</f>
        <v>0</v>
      </c>
      <c r="I881" s="32">
        <f>SUMIFS('Capex forecast'!H$7:H$210,'Capex forecast'!$T$7:$T$210,'Allocation of site-spec costs'!$B881,'Capex forecast'!$S$7:$S$210,'Allocation of site-spec costs'!$D881,'Capex forecast'!$Q$7:$Q$210,"Customer Connection")</f>
        <v>0</v>
      </c>
      <c r="J881" s="32">
        <f>SUMIFS('Capex forecast'!I$7:I$210,'Capex forecast'!$T$7:$T$210,'Allocation of site-spec costs'!$B881,'Capex forecast'!$S$7:$S$210,'Allocation of site-spec costs'!$D881,'Capex forecast'!$Q$7:$Q$210,"Customer Connection")</f>
        <v>0</v>
      </c>
      <c r="K881" s="32">
        <f>SUMIFS('Capex forecast'!J$7:J$210,'Capex forecast'!$T$7:$T$210,'Allocation of site-spec costs'!$B881,'Capex forecast'!$S$7:$S$210,'Allocation of site-spec costs'!$D881,'Capex forecast'!$Q$7:$Q$210,"Customer Connection")</f>
        <v>0</v>
      </c>
      <c r="L881" s="32">
        <f>SUMIFS('Capex forecast'!K$7:K$210,'Capex forecast'!$T$7:$T$210,'Allocation of site-spec costs'!$B881,'Capex forecast'!$S$7:$S$210,'Allocation of site-spec costs'!$D881,'Capex forecast'!$Q$7:$Q$210,"Customer Connection")</f>
        <v>0</v>
      </c>
      <c r="M881" s="32">
        <f>SUMIFS('Capex forecast'!L$7:L$210,'Capex forecast'!$T$7:$T$210,'Allocation of site-spec costs'!$B881,'Capex forecast'!$S$7:$S$210,'Allocation of site-spec costs'!$D881,'Capex forecast'!$Q$7:$Q$210,"Customer Connection")</f>
        <v>0</v>
      </c>
      <c r="N881" s="32">
        <f>SUMIFS('Capex forecast'!M$7:M$210,'Capex forecast'!$T$7:$T$210,'Allocation of site-spec costs'!$B881,'Capex forecast'!$S$7:$S$210,'Allocation of site-spec costs'!$D881,'Capex forecast'!$Q$7:$Q$210,"Customer Connection")</f>
        <v>0</v>
      </c>
      <c r="O881" s="32">
        <f>SUMIFS('Capex forecast'!N$7:N$210,'Capex forecast'!$T$7:$T$210,'Allocation of site-spec costs'!$B881,'Capex forecast'!$S$7:$S$210,'Allocation of site-spec costs'!$D881,'Capex forecast'!$Q$7:$Q$210,"Customer Connection")</f>
        <v>0</v>
      </c>
      <c r="Q881" s="6" t="s">
        <v>129</v>
      </c>
      <c r="R881" s="6" t="str">
        <f>INDEX('Raw demand forecast'!$M$7:$M$5830,MATCH($Q881,'Raw demand forecast'!$B$7:$B$5830,0))</f>
        <v>No</v>
      </c>
      <c r="S881" s="6" t="str">
        <f>IF(COUNTIF($Q$93:Q881,$B881) = 1, "LV", IF(COUNTIF($Q$93:Q881,$B881) = 2, "HV", "ST"))</f>
        <v>ST</v>
      </c>
      <c r="T881" s="6" t="str">
        <f>INDEX('Demand forecast and growth rate'!$E$7:$E$273,MATCH($Q881,'Demand forecast and growth rate'!$B$7:$B$273,0))</f>
        <v>Steady/falling</v>
      </c>
      <c r="U881" s="32">
        <f>SUMIFS('Capex forecast'!E$7:E$210,'Capex forecast'!$T$7:$T$210,$Q881,'Capex forecast'!$S$7:$S$210,$S881,'Capex forecast'!$Q$7:$Q$210,"Augex")</f>
        <v>0</v>
      </c>
      <c r="V881" s="32">
        <f>SUMIFS('Capex forecast'!F$7:F$210,'Capex forecast'!$T$7:$T$210,$Q881,'Capex forecast'!$S$7:$S$210,$S881,'Capex forecast'!$Q$7:$Q$210,"Augex")</f>
        <v>0</v>
      </c>
      <c r="W881" s="32">
        <f>SUMIFS('Capex forecast'!G$7:G$210,'Capex forecast'!$T$7:$T$210,$Q881,'Capex forecast'!$S$7:$S$210,$S881,'Capex forecast'!$Q$7:$Q$210,"Augex")</f>
        <v>0</v>
      </c>
      <c r="X881" s="32">
        <f>SUMIFS('Capex forecast'!H$7:H$210,'Capex forecast'!$T$7:$T$210,$Q881,'Capex forecast'!$S$7:$S$210,$S881,'Capex forecast'!$Q$7:$Q$210,"Augex")</f>
        <v>0</v>
      </c>
      <c r="Y881" s="32">
        <f>SUMIFS('Capex forecast'!I$7:I$210,'Capex forecast'!$T$7:$T$210,$Q881,'Capex forecast'!$S$7:$S$210,$S881,'Capex forecast'!$Q$7:$Q$210,"Augex")</f>
        <v>0</v>
      </c>
      <c r="Z881" s="32">
        <f>SUMIFS('Capex forecast'!J$7:J$210,'Capex forecast'!$T$7:$T$210,$Q881,'Capex forecast'!$S$7:$S$210,$S881,'Capex forecast'!$Q$7:$Q$210,"Augex")</f>
        <v>0</v>
      </c>
      <c r="AA881" s="32">
        <f>SUMIFS('Capex forecast'!K$7:K$210,'Capex forecast'!$T$7:$T$210,$Q881,'Capex forecast'!$S$7:$S$210,$S881,'Capex forecast'!$Q$7:$Q$210,"Augex")</f>
        <v>0</v>
      </c>
      <c r="AB881" s="32">
        <f>SUMIFS('Capex forecast'!L$7:L$210,'Capex forecast'!$T$7:$T$210,$Q881,'Capex forecast'!$S$7:$S$210,$S881,'Capex forecast'!$Q$7:$Q$210,"Augex")</f>
        <v>0</v>
      </c>
      <c r="AC881" s="32">
        <f>SUMIFS('Capex forecast'!M$7:M$210,'Capex forecast'!$T$7:$T$210,$Q881,'Capex forecast'!$S$7:$S$210,$S881,'Capex forecast'!$Q$7:$Q$210,"Augex")</f>
        <v>0</v>
      </c>
      <c r="AD881" s="32">
        <f>SUMIFS('Capex forecast'!N$7:N$210,'Capex forecast'!$T$7:$T$210,$Q881,'Capex forecast'!$S$7:$S$210,$S881,'Capex forecast'!$Q$7:$Q$210,"Augex")</f>
        <v>0</v>
      </c>
      <c r="AF881" s="6" t="s">
        <v>129</v>
      </c>
      <c r="AG881" s="6" t="str">
        <f>INDEX('Raw demand forecast'!$M$7:$M$5830,MATCH($Q881,'Raw demand forecast'!$B$7:$B$5830,0))</f>
        <v>No</v>
      </c>
      <c r="AH881" s="6" t="str">
        <f>IF(COUNTIF($AF$93:AF881,$B881) = 1, "LV", IF(COUNTIF($AF$93:AF881,$B881) = 2, "HV", "ST"))</f>
        <v>ST</v>
      </c>
      <c r="AI881" s="6" t="str">
        <f>INDEX('Demand forecast and growth rate'!$E$7:$E$273,MATCH($Q881,'Demand forecast and growth rate'!$B$7:$B$273,0))</f>
        <v>Steady/falling</v>
      </c>
      <c r="AJ881" s="53">
        <f>SUMIFS('Capex forecast'!E$7:E$210,'Capex forecast'!$T$7:$T$210,$AF881,'Capex forecast'!$S$7:$S$210,$AH881,'Capex forecast'!$Q$7:$Q$210,"Repex")</f>
        <v>0</v>
      </c>
      <c r="AK881" s="53">
        <f>SUMIFS('Capex forecast'!F$7:F$210,'Capex forecast'!$T$7:$T$210,$AF881,'Capex forecast'!$S$7:$S$210,$AH881,'Capex forecast'!$Q$7:$Q$210,"Repex")</f>
        <v>0</v>
      </c>
      <c r="AL881" s="53">
        <f>SUMIFS('Capex forecast'!G$7:G$210,'Capex forecast'!$T$7:$T$210,$AF881,'Capex forecast'!$S$7:$S$210,$AH881,'Capex forecast'!$Q$7:$Q$210,"Repex")</f>
        <v>0</v>
      </c>
      <c r="AM881" s="53">
        <f>SUMIFS('Capex forecast'!H$7:H$210,'Capex forecast'!$T$7:$T$210,$AF881,'Capex forecast'!$S$7:$S$210,$AH881,'Capex forecast'!$Q$7:$Q$210,"Repex")</f>
        <v>0</v>
      </c>
      <c r="AN881" s="53">
        <f>SUMIFS('Capex forecast'!I$7:I$210,'Capex forecast'!$T$7:$T$210,$AF881,'Capex forecast'!$S$7:$S$210,$AH881,'Capex forecast'!$Q$7:$Q$210,"Repex")</f>
        <v>0</v>
      </c>
      <c r="AO881" s="53">
        <f>SUMIFS('Capex forecast'!J$7:J$210,'Capex forecast'!$T$7:$T$210,$AF881,'Capex forecast'!$S$7:$S$210,$AH881,'Capex forecast'!$Q$7:$Q$210,"Repex")</f>
        <v>0</v>
      </c>
      <c r="AP881" s="53">
        <f>SUMIFS('Capex forecast'!K$7:K$210,'Capex forecast'!$T$7:$T$210,$AF881,'Capex forecast'!$S$7:$S$210,$AH881,'Capex forecast'!$Q$7:$Q$210,"Repex")</f>
        <v>0</v>
      </c>
      <c r="AQ881" s="53">
        <f>SUMIFS('Capex forecast'!L$7:L$210,'Capex forecast'!$T$7:$T$210,$AF881,'Capex forecast'!$S$7:$S$210,$AH881,'Capex forecast'!$Q$7:$Q$210,"Repex")</f>
        <v>0</v>
      </c>
      <c r="AR881" s="53">
        <f>SUMIFS('Capex forecast'!M$7:M$210,'Capex forecast'!$T$7:$T$210,$AF881,'Capex forecast'!$S$7:$S$210,$AH881,'Capex forecast'!$Q$7:$Q$210,"Repex")</f>
        <v>0</v>
      </c>
      <c r="AS881" s="53">
        <f>SUMIFS('Capex forecast'!N$7:N$210,'Capex forecast'!$T$7:$T$210,$AF881,'Capex forecast'!$S$7:$S$210,$AH881,'Capex forecast'!$Q$7:$Q$210,"Repex")</f>
        <v>0</v>
      </c>
    </row>
    <row r="882" spans="2:45" ht="15">
      <c r="B882" s="6" t="s">
        <v>614</v>
      </c>
      <c r="C882" s="6" t="str">
        <f>INDEX('Raw demand forecast'!$M$7:$M$5830,MATCH($B882,'Raw demand forecast'!$B$7:$B$5830,0))</f>
        <v>Yes</v>
      </c>
      <c r="D882" s="6" t="str">
        <f>IF(COUNTIF($B$93:B882,$B882) = 1, "LV", IF(COUNTIF($B$93:B882,$B882) = 2, "HV", "ST"))</f>
        <v>ST</v>
      </c>
      <c r="E882" s="6" t="str">
        <f>INDEX('Demand forecast and growth rate'!$E$7:$E$273,MATCH($B882,'Demand forecast and growth rate'!$B$7:$B$273,0))</f>
        <v>Steady/falling</v>
      </c>
      <c r="F882" s="32">
        <f>SUMIFS('Capex forecast'!E$7:E$210,'Capex forecast'!$T$7:$T$210,'Allocation of site-spec costs'!$B882,'Capex forecast'!$S$7:$S$210,'Allocation of site-spec costs'!$D882,'Capex forecast'!$Q$7:$Q$210,"Customer Connection")</f>
        <v>0</v>
      </c>
      <c r="G882" s="32">
        <f>SUMIFS('Capex forecast'!F$7:F$210,'Capex forecast'!$T$7:$T$210,'Allocation of site-spec costs'!$B882,'Capex forecast'!$S$7:$S$210,'Allocation of site-spec costs'!$D882,'Capex forecast'!$Q$7:$Q$210,"Customer Connection")</f>
        <v>0</v>
      </c>
      <c r="H882" s="32">
        <f>SUMIFS('Capex forecast'!G$7:G$210,'Capex forecast'!$T$7:$T$210,'Allocation of site-spec costs'!$B882,'Capex forecast'!$S$7:$S$210,'Allocation of site-spec costs'!$D882,'Capex forecast'!$Q$7:$Q$210,"Customer Connection")</f>
        <v>0</v>
      </c>
      <c r="I882" s="32">
        <f>SUMIFS('Capex forecast'!H$7:H$210,'Capex forecast'!$T$7:$T$210,'Allocation of site-spec costs'!$B882,'Capex forecast'!$S$7:$S$210,'Allocation of site-spec costs'!$D882,'Capex forecast'!$Q$7:$Q$210,"Customer Connection")</f>
        <v>0</v>
      </c>
      <c r="J882" s="32">
        <f>SUMIFS('Capex forecast'!I$7:I$210,'Capex forecast'!$T$7:$T$210,'Allocation of site-spec costs'!$B882,'Capex forecast'!$S$7:$S$210,'Allocation of site-spec costs'!$D882,'Capex forecast'!$Q$7:$Q$210,"Customer Connection")</f>
        <v>0</v>
      </c>
      <c r="K882" s="32">
        <f>SUMIFS('Capex forecast'!J$7:J$210,'Capex forecast'!$T$7:$T$210,'Allocation of site-spec costs'!$B882,'Capex forecast'!$S$7:$S$210,'Allocation of site-spec costs'!$D882,'Capex forecast'!$Q$7:$Q$210,"Customer Connection")</f>
        <v>0</v>
      </c>
      <c r="L882" s="32">
        <f>SUMIFS('Capex forecast'!K$7:K$210,'Capex forecast'!$T$7:$T$210,'Allocation of site-spec costs'!$B882,'Capex forecast'!$S$7:$S$210,'Allocation of site-spec costs'!$D882,'Capex forecast'!$Q$7:$Q$210,"Customer Connection")</f>
        <v>0</v>
      </c>
      <c r="M882" s="32">
        <f>SUMIFS('Capex forecast'!L$7:L$210,'Capex forecast'!$T$7:$T$210,'Allocation of site-spec costs'!$B882,'Capex forecast'!$S$7:$S$210,'Allocation of site-spec costs'!$D882,'Capex forecast'!$Q$7:$Q$210,"Customer Connection")</f>
        <v>0</v>
      </c>
      <c r="N882" s="32">
        <f>SUMIFS('Capex forecast'!M$7:M$210,'Capex forecast'!$T$7:$T$210,'Allocation of site-spec costs'!$B882,'Capex forecast'!$S$7:$S$210,'Allocation of site-spec costs'!$D882,'Capex forecast'!$Q$7:$Q$210,"Customer Connection")</f>
        <v>0</v>
      </c>
      <c r="O882" s="32">
        <f>SUMIFS('Capex forecast'!N$7:N$210,'Capex forecast'!$T$7:$T$210,'Allocation of site-spec costs'!$B882,'Capex forecast'!$S$7:$S$210,'Allocation of site-spec costs'!$D882,'Capex forecast'!$Q$7:$Q$210,"Customer Connection")</f>
        <v>0</v>
      </c>
      <c r="Q882" s="6" t="s">
        <v>614</v>
      </c>
      <c r="R882" s="6" t="str">
        <f>INDEX('Raw demand forecast'!$M$7:$M$5830,MATCH($Q882,'Raw demand forecast'!$B$7:$B$5830,0))</f>
        <v>Yes</v>
      </c>
      <c r="S882" s="6" t="str">
        <f>IF(COUNTIF($Q$93:Q882,$B882) = 1, "LV", IF(COUNTIF($Q$93:Q882,$B882) = 2, "HV", "ST"))</f>
        <v>ST</v>
      </c>
      <c r="T882" s="6" t="str">
        <f>INDEX('Demand forecast and growth rate'!$E$7:$E$273,MATCH($Q882,'Demand forecast and growth rate'!$B$7:$B$273,0))</f>
        <v>Steady/falling</v>
      </c>
      <c r="U882" s="32">
        <f>SUMIFS('Capex forecast'!E$7:E$210,'Capex forecast'!$T$7:$T$210,$Q882,'Capex forecast'!$S$7:$S$210,$S882,'Capex forecast'!$Q$7:$Q$210,"Augex")</f>
        <v>0</v>
      </c>
      <c r="V882" s="32">
        <f>SUMIFS('Capex forecast'!F$7:F$210,'Capex forecast'!$T$7:$T$210,$Q882,'Capex forecast'!$S$7:$S$210,$S882,'Capex forecast'!$Q$7:$Q$210,"Augex")</f>
        <v>0</v>
      </c>
      <c r="W882" s="32">
        <f>SUMIFS('Capex forecast'!G$7:G$210,'Capex forecast'!$T$7:$T$210,$Q882,'Capex forecast'!$S$7:$S$210,$S882,'Capex forecast'!$Q$7:$Q$210,"Augex")</f>
        <v>0</v>
      </c>
      <c r="X882" s="32">
        <f>SUMIFS('Capex forecast'!H$7:H$210,'Capex forecast'!$T$7:$T$210,$Q882,'Capex forecast'!$S$7:$S$210,$S882,'Capex forecast'!$Q$7:$Q$210,"Augex")</f>
        <v>0</v>
      </c>
      <c r="Y882" s="32">
        <f>SUMIFS('Capex forecast'!I$7:I$210,'Capex forecast'!$T$7:$T$210,$Q882,'Capex forecast'!$S$7:$S$210,$S882,'Capex forecast'!$Q$7:$Q$210,"Augex")</f>
        <v>0</v>
      </c>
      <c r="Z882" s="32">
        <f>SUMIFS('Capex forecast'!J$7:J$210,'Capex forecast'!$T$7:$T$210,$Q882,'Capex forecast'!$S$7:$S$210,$S882,'Capex forecast'!$Q$7:$Q$210,"Augex")</f>
        <v>0</v>
      </c>
      <c r="AA882" s="32">
        <f>SUMIFS('Capex forecast'!K$7:K$210,'Capex forecast'!$T$7:$T$210,$Q882,'Capex forecast'!$S$7:$S$210,$S882,'Capex forecast'!$Q$7:$Q$210,"Augex")</f>
        <v>0</v>
      </c>
      <c r="AB882" s="32">
        <f>SUMIFS('Capex forecast'!L$7:L$210,'Capex forecast'!$T$7:$T$210,$Q882,'Capex forecast'!$S$7:$S$210,$S882,'Capex forecast'!$Q$7:$Q$210,"Augex")</f>
        <v>0</v>
      </c>
      <c r="AC882" s="32">
        <f>SUMIFS('Capex forecast'!M$7:M$210,'Capex forecast'!$T$7:$T$210,$Q882,'Capex forecast'!$S$7:$S$210,$S882,'Capex forecast'!$Q$7:$Q$210,"Augex")</f>
        <v>0</v>
      </c>
      <c r="AD882" s="32">
        <f>SUMIFS('Capex forecast'!N$7:N$210,'Capex forecast'!$T$7:$T$210,$Q882,'Capex forecast'!$S$7:$S$210,$S882,'Capex forecast'!$Q$7:$Q$210,"Augex")</f>
        <v>0</v>
      </c>
      <c r="AF882" s="6" t="s">
        <v>614</v>
      </c>
      <c r="AG882" s="6" t="str">
        <f>INDEX('Raw demand forecast'!$M$7:$M$5830,MATCH($Q882,'Raw demand forecast'!$B$7:$B$5830,0))</f>
        <v>Yes</v>
      </c>
      <c r="AH882" s="6" t="str">
        <f>IF(COUNTIF($AF$93:AF882,$B882) = 1, "LV", IF(COUNTIF($AF$93:AF882,$B882) = 2, "HV", "ST"))</f>
        <v>ST</v>
      </c>
      <c r="AI882" s="6" t="str">
        <f>INDEX('Demand forecast and growth rate'!$E$7:$E$273,MATCH($Q882,'Demand forecast and growth rate'!$B$7:$B$273,0))</f>
        <v>Steady/falling</v>
      </c>
      <c r="AJ882" s="53">
        <f>SUMIFS('Capex forecast'!E$7:E$210,'Capex forecast'!$T$7:$T$210,$AF882,'Capex forecast'!$S$7:$S$210,$AH882,'Capex forecast'!$Q$7:$Q$210,"Repex")</f>
        <v>0</v>
      </c>
      <c r="AK882" s="53">
        <f>SUMIFS('Capex forecast'!F$7:F$210,'Capex forecast'!$T$7:$T$210,$AF882,'Capex forecast'!$S$7:$S$210,$AH882,'Capex forecast'!$Q$7:$Q$210,"Repex")</f>
        <v>0</v>
      </c>
      <c r="AL882" s="53">
        <f>SUMIFS('Capex forecast'!G$7:G$210,'Capex forecast'!$T$7:$T$210,$AF882,'Capex forecast'!$S$7:$S$210,$AH882,'Capex forecast'!$Q$7:$Q$210,"Repex")</f>
        <v>0</v>
      </c>
      <c r="AM882" s="53">
        <f>SUMIFS('Capex forecast'!H$7:H$210,'Capex forecast'!$T$7:$T$210,$AF882,'Capex forecast'!$S$7:$S$210,$AH882,'Capex forecast'!$Q$7:$Q$210,"Repex")</f>
        <v>0</v>
      </c>
      <c r="AN882" s="53">
        <f>SUMIFS('Capex forecast'!I$7:I$210,'Capex forecast'!$T$7:$T$210,$AF882,'Capex forecast'!$S$7:$S$210,$AH882,'Capex forecast'!$Q$7:$Q$210,"Repex")</f>
        <v>0</v>
      </c>
      <c r="AO882" s="53">
        <f>SUMIFS('Capex forecast'!J$7:J$210,'Capex forecast'!$T$7:$T$210,$AF882,'Capex forecast'!$S$7:$S$210,$AH882,'Capex forecast'!$Q$7:$Q$210,"Repex")</f>
        <v>0</v>
      </c>
      <c r="AP882" s="53">
        <f>SUMIFS('Capex forecast'!K$7:K$210,'Capex forecast'!$T$7:$T$210,$AF882,'Capex forecast'!$S$7:$S$210,$AH882,'Capex forecast'!$Q$7:$Q$210,"Repex")</f>
        <v>0</v>
      </c>
      <c r="AQ882" s="53">
        <f>SUMIFS('Capex forecast'!L$7:L$210,'Capex forecast'!$T$7:$T$210,$AF882,'Capex forecast'!$S$7:$S$210,$AH882,'Capex forecast'!$Q$7:$Q$210,"Repex")</f>
        <v>0</v>
      </c>
      <c r="AR882" s="53">
        <f>SUMIFS('Capex forecast'!M$7:M$210,'Capex forecast'!$T$7:$T$210,$AF882,'Capex forecast'!$S$7:$S$210,$AH882,'Capex forecast'!$Q$7:$Q$210,"Repex")</f>
        <v>0</v>
      </c>
      <c r="AS882" s="53">
        <f>SUMIFS('Capex forecast'!N$7:N$210,'Capex forecast'!$T$7:$T$210,$AF882,'Capex forecast'!$S$7:$S$210,$AH882,'Capex forecast'!$Q$7:$Q$210,"Repex")</f>
        <v>0</v>
      </c>
    </row>
    <row r="883" spans="2:45" ht="15">
      <c r="B883" s="6" t="s">
        <v>625</v>
      </c>
      <c r="C883" s="6" t="str">
        <f>INDEX('Raw demand forecast'!$M$7:$M$5830,MATCH($B883,'Raw demand forecast'!$B$7:$B$5830,0))</f>
        <v>Yes</v>
      </c>
      <c r="D883" s="6" t="str">
        <f>IF(COUNTIF($B$93:B883,$B883) = 1, "LV", IF(COUNTIF($B$93:B883,$B883) = 2, "HV", "ST"))</f>
        <v>ST</v>
      </c>
      <c r="E883" s="6" t="str">
        <f>INDEX('Demand forecast and growth rate'!$E$7:$E$273,MATCH($B883,'Demand forecast and growth rate'!$B$7:$B$273,0))</f>
        <v>Steady/falling</v>
      </c>
      <c r="F883" s="32">
        <f>SUMIFS('Capex forecast'!E$7:E$210,'Capex forecast'!$T$7:$T$210,'Allocation of site-spec costs'!$B883,'Capex forecast'!$S$7:$S$210,'Allocation of site-spec costs'!$D883,'Capex forecast'!$Q$7:$Q$210,"Customer Connection")</f>
        <v>0</v>
      </c>
      <c r="G883" s="32">
        <f>SUMIFS('Capex forecast'!F$7:F$210,'Capex forecast'!$T$7:$T$210,'Allocation of site-spec costs'!$B883,'Capex forecast'!$S$7:$S$210,'Allocation of site-spec costs'!$D883,'Capex forecast'!$Q$7:$Q$210,"Customer Connection")</f>
        <v>0</v>
      </c>
      <c r="H883" s="32">
        <f>SUMIFS('Capex forecast'!G$7:G$210,'Capex forecast'!$T$7:$T$210,'Allocation of site-spec costs'!$B883,'Capex forecast'!$S$7:$S$210,'Allocation of site-spec costs'!$D883,'Capex forecast'!$Q$7:$Q$210,"Customer Connection")</f>
        <v>0</v>
      </c>
      <c r="I883" s="32">
        <f>SUMIFS('Capex forecast'!H$7:H$210,'Capex forecast'!$T$7:$T$210,'Allocation of site-spec costs'!$B883,'Capex forecast'!$S$7:$S$210,'Allocation of site-spec costs'!$D883,'Capex forecast'!$Q$7:$Q$210,"Customer Connection")</f>
        <v>0</v>
      </c>
      <c r="J883" s="32">
        <f>SUMIFS('Capex forecast'!I$7:I$210,'Capex forecast'!$T$7:$T$210,'Allocation of site-spec costs'!$B883,'Capex forecast'!$S$7:$S$210,'Allocation of site-spec costs'!$D883,'Capex forecast'!$Q$7:$Q$210,"Customer Connection")</f>
        <v>0</v>
      </c>
      <c r="K883" s="32">
        <f>SUMIFS('Capex forecast'!J$7:J$210,'Capex forecast'!$T$7:$T$210,'Allocation of site-spec costs'!$B883,'Capex forecast'!$S$7:$S$210,'Allocation of site-spec costs'!$D883,'Capex forecast'!$Q$7:$Q$210,"Customer Connection")</f>
        <v>0</v>
      </c>
      <c r="L883" s="32">
        <f>SUMIFS('Capex forecast'!K$7:K$210,'Capex forecast'!$T$7:$T$210,'Allocation of site-spec costs'!$B883,'Capex forecast'!$S$7:$S$210,'Allocation of site-spec costs'!$D883,'Capex forecast'!$Q$7:$Q$210,"Customer Connection")</f>
        <v>0</v>
      </c>
      <c r="M883" s="32">
        <f>SUMIFS('Capex forecast'!L$7:L$210,'Capex forecast'!$T$7:$T$210,'Allocation of site-spec costs'!$B883,'Capex forecast'!$S$7:$S$210,'Allocation of site-spec costs'!$D883,'Capex forecast'!$Q$7:$Q$210,"Customer Connection")</f>
        <v>0</v>
      </c>
      <c r="N883" s="32">
        <f>SUMIFS('Capex forecast'!M$7:M$210,'Capex forecast'!$T$7:$T$210,'Allocation of site-spec costs'!$B883,'Capex forecast'!$S$7:$S$210,'Allocation of site-spec costs'!$D883,'Capex forecast'!$Q$7:$Q$210,"Customer Connection")</f>
        <v>0</v>
      </c>
      <c r="O883" s="32">
        <f>SUMIFS('Capex forecast'!N$7:N$210,'Capex forecast'!$T$7:$T$210,'Allocation of site-spec costs'!$B883,'Capex forecast'!$S$7:$S$210,'Allocation of site-spec costs'!$D883,'Capex forecast'!$Q$7:$Q$210,"Customer Connection")</f>
        <v>0</v>
      </c>
      <c r="Q883" s="6" t="s">
        <v>625</v>
      </c>
      <c r="R883" s="6" t="str">
        <f>INDEX('Raw demand forecast'!$M$7:$M$5830,MATCH($Q883,'Raw demand forecast'!$B$7:$B$5830,0))</f>
        <v>Yes</v>
      </c>
      <c r="S883" s="6" t="str">
        <f>IF(COUNTIF($Q$93:Q883,$B883) = 1, "LV", IF(COUNTIF($Q$93:Q883,$B883) = 2, "HV", "ST"))</f>
        <v>ST</v>
      </c>
      <c r="T883" s="6" t="str">
        <f>INDEX('Demand forecast and growth rate'!$E$7:$E$273,MATCH($Q883,'Demand forecast and growth rate'!$B$7:$B$273,0))</f>
        <v>Steady/falling</v>
      </c>
      <c r="U883" s="32">
        <f>SUMIFS('Capex forecast'!E$7:E$210,'Capex forecast'!$T$7:$T$210,$Q883,'Capex forecast'!$S$7:$S$210,$S883,'Capex forecast'!$Q$7:$Q$210,"Augex")</f>
        <v>0</v>
      </c>
      <c r="V883" s="32">
        <f>SUMIFS('Capex forecast'!F$7:F$210,'Capex forecast'!$T$7:$T$210,$Q883,'Capex forecast'!$S$7:$S$210,$S883,'Capex forecast'!$Q$7:$Q$210,"Augex")</f>
        <v>0</v>
      </c>
      <c r="W883" s="32">
        <f>SUMIFS('Capex forecast'!G$7:G$210,'Capex forecast'!$T$7:$T$210,$Q883,'Capex forecast'!$S$7:$S$210,$S883,'Capex forecast'!$Q$7:$Q$210,"Augex")</f>
        <v>0</v>
      </c>
      <c r="X883" s="32">
        <f>SUMIFS('Capex forecast'!H$7:H$210,'Capex forecast'!$T$7:$T$210,$Q883,'Capex forecast'!$S$7:$S$210,$S883,'Capex forecast'!$Q$7:$Q$210,"Augex")</f>
        <v>0</v>
      </c>
      <c r="Y883" s="32">
        <f>SUMIFS('Capex forecast'!I$7:I$210,'Capex forecast'!$T$7:$T$210,$Q883,'Capex forecast'!$S$7:$S$210,$S883,'Capex forecast'!$Q$7:$Q$210,"Augex")</f>
        <v>0</v>
      </c>
      <c r="Z883" s="32">
        <f>SUMIFS('Capex forecast'!J$7:J$210,'Capex forecast'!$T$7:$T$210,$Q883,'Capex forecast'!$S$7:$S$210,$S883,'Capex forecast'!$Q$7:$Q$210,"Augex")</f>
        <v>0</v>
      </c>
      <c r="AA883" s="32">
        <f>SUMIFS('Capex forecast'!K$7:K$210,'Capex forecast'!$T$7:$T$210,$Q883,'Capex forecast'!$S$7:$S$210,$S883,'Capex forecast'!$Q$7:$Q$210,"Augex")</f>
        <v>0</v>
      </c>
      <c r="AB883" s="32">
        <f>SUMIFS('Capex forecast'!L$7:L$210,'Capex forecast'!$T$7:$T$210,$Q883,'Capex forecast'!$S$7:$S$210,$S883,'Capex forecast'!$Q$7:$Q$210,"Augex")</f>
        <v>0</v>
      </c>
      <c r="AC883" s="32">
        <f>SUMIFS('Capex forecast'!M$7:M$210,'Capex forecast'!$T$7:$T$210,$Q883,'Capex forecast'!$S$7:$S$210,$S883,'Capex forecast'!$Q$7:$Q$210,"Augex")</f>
        <v>0</v>
      </c>
      <c r="AD883" s="32">
        <f>SUMIFS('Capex forecast'!N$7:N$210,'Capex forecast'!$T$7:$T$210,$Q883,'Capex forecast'!$S$7:$S$210,$S883,'Capex forecast'!$Q$7:$Q$210,"Augex")</f>
        <v>0</v>
      </c>
      <c r="AF883" s="6" t="s">
        <v>625</v>
      </c>
      <c r="AG883" s="6" t="str">
        <f>INDEX('Raw demand forecast'!$M$7:$M$5830,MATCH($Q883,'Raw demand forecast'!$B$7:$B$5830,0))</f>
        <v>Yes</v>
      </c>
      <c r="AH883" s="6" t="str">
        <f>IF(COUNTIF($AF$93:AF883,$B883) = 1, "LV", IF(COUNTIF($AF$93:AF883,$B883) = 2, "HV", "ST"))</f>
        <v>ST</v>
      </c>
      <c r="AI883" s="6" t="str">
        <f>INDEX('Demand forecast and growth rate'!$E$7:$E$273,MATCH($Q883,'Demand forecast and growth rate'!$B$7:$B$273,0))</f>
        <v>Steady/falling</v>
      </c>
      <c r="AJ883" s="53">
        <f>SUMIFS('Capex forecast'!E$7:E$210,'Capex forecast'!$T$7:$T$210,$AF883,'Capex forecast'!$S$7:$S$210,$AH883,'Capex forecast'!$Q$7:$Q$210,"Repex")</f>
        <v>0</v>
      </c>
      <c r="AK883" s="53">
        <f>SUMIFS('Capex forecast'!F$7:F$210,'Capex forecast'!$T$7:$T$210,$AF883,'Capex forecast'!$S$7:$S$210,$AH883,'Capex forecast'!$Q$7:$Q$210,"Repex")</f>
        <v>0</v>
      </c>
      <c r="AL883" s="53">
        <f>SUMIFS('Capex forecast'!G$7:G$210,'Capex forecast'!$T$7:$T$210,$AF883,'Capex forecast'!$S$7:$S$210,$AH883,'Capex forecast'!$Q$7:$Q$210,"Repex")</f>
        <v>0</v>
      </c>
      <c r="AM883" s="53">
        <f>SUMIFS('Capex forecast'!H$7:H$210,'Capex forecast'!$T$7:$T$210,$AF883,'Capex forecast'!$S$7:$S$210,$AH883,'Capex forecast'!$Q$7:$Q$210,"Repex")</f>
        <v>0</v>
      </c>
      <c r="AN883" s="53">
        <f>SUMIFS('Capex forecast'!I$7:I$210,'Capex forecast'!$T$7:$T$210,$AF883,'Capex forecast'!$S$7:$S$210,$AH883,'Capex forecast'!$Q$7:$Q$210,"Repex")</f>
        <v>0</v>
      </c>
      <c r="AO883" s="53">
        <f>SUMIFS('Capex forecast'!J$7:J$210,'Capex forecast'!$T$7:$T$210,$AF883,'Capex forecast'!$S$7:$S$210,$AH883,'Capex forecast'!$Q$7:$Q$210,"Repex")</f>
        <v>0</v>
      </c>
      <c r="AP883" s="53">
        <f>SUMIFS('Capex forecast'!K$7:K$210,'Capex forecast'!$T$7:$T$210,$AF883,'Capex forecast'!$S$7:$S$210,$AH883,'Capex forecast'!$Q$7:$Q$210,"Repex")</f>
        <v>0</v>
      </c>
      <c r="AQ883" s="53">
        <f>SUMIFS('Capex forecast'!L$7:L$210,'Capex forecast'!$T$7:$T$210,$AF883,'Capex forecast'!$S$7:$S$210,$AH883,'Capex forecast'!$Q$7:$Q$210,"Repex")</f>
        <v>0</v>
      </c>
      <c r="AR883" s="53">
        <f>SUMIFS('Capex forecast'!M$7:M$210,'Capex forecast'!$T$7:$T$210,$AF883,'Capex forecast'!$S$7:$S$210,$AH883,'Capex forecast'!$Q$7:$Q$210,"Repex")</f>
        <v>0</v>
      </c>
      <c r="AS883" s="53">
        <f>SUMIFS('Capex forecast'!N$7:N$210,'Capex forecast'!$T$7:$T$210,$AF883,'Capex forecast'!$S$7:$S$210,$AH883,'Capex forecast'!$Q$7:$Q$210,"Repex")</f>
        <v>0</v>
      </c>
    </row>
    <row r="884" spans="2:45" ht="15">
      <c r="B884" s="6" t="s">
        <v>23</v>
      </c>
      <c r="C884" s="6" t="str">
        <f>INDEX('Raw demand forecast'!$M$7:$M$5830,MATCH($B884,'Raw demand forecast'!$B$7:$B$5830,0))</f>
        <v>No</v>
      </c>
      <c r="D884" s="6" t="str">
        <f>IF(COUNTIF($B$93:B884,$B884) = 1, "LV", IF(COUNTIF($B$93:B884,$B884) = 2, "HV", "ST"))</f>
        <v>ST</v>
      </c>
      <c r="E884" s="6" t="str">
        <f>INDEX('Demand forecast and growth rate'!$E$7:$E$273,MATCH($B884,'Demand forecast and growth rate'!$B$7:$B$273,0))</f>
        <v>Steady/falling</v>
      </c>
      <c r="F884" s="32">
        <f>SUMIFS('Capex forecast'!E$7:E$210,'Capex forecast'!$T$7:$T$210,'Allocation of site-spec costs'!$B884,'Capex forecast'!$S$7:$S$210,'Allocation of site-spec costs'!$D884,'Capex forecast'!$Q$7:$Q$210,"Customer Connection")</f>
        <v>0</v>
      </c>
      <c r="G884" s="32">
        <f>SUMIFS('Capex forecast'!F$7:F$210,'Capex forecast'!$T$7:$T$210,'Allocation of site-spec costs'!$B884,'Capex forecast'!$S$7:$S$210,'Allocation of site-spec costs'!$D884,'Capex forecast'!$Q$7:$Q$210,"Customer Connection")</f>
        <v>0</v>
      </c>
      <c r="H884" s="32">
        <f>SUMIFS('Capex forecast'!G$7:G$210,'Capex forecast'!$T$7:$T$210,'Allocation of site-spec costs'!$B884,'Capex forecast'!$S$7:$S$210,'Allocation of site-spec costs'!$D884,'Capex forecast'!$Q$7:$Q$210,"Customer Connection")</f>
        <v>0</v>
      </c>
      <c r="I884" s="32">
        <f>SUMIFS('Capex forecast'!H$7:H$210,'Capex forecast'!$T$7:$T$210,'Allocation of site-spec costs'!$B884,'Capex forecast'!$S$7:$S$210,'Allocation of site-spec costs'!$D884,'Capex forecast'!$Q$7:$Q$210,"Customer Connection")</f>
        <v>0</v>
      </c>
      <c r="J884" s="32">
        <f>SUMIFS('Capex forecast'!I$7:I$210,'Capex forecast'!$T$7:$T$210,'Allocation of site-spec costs'!$B884,'Capex forecast'!$S$7:$S$210,'Allocation of site-spec costs'!$D884,'Capex forecast'!$Q$7:$Q$210,"Customer Connection")</f>
        <v>0</v>
      </c>
      <c r="K884" s="32">
        <f>SUMIFS('Capex forecast'!J$7:J$210,'Capex forecast'!$T$7:$T$210,'Allocation of site-spec costs'!$B884,'Capex forecast'!$S$7:$S$210,'Allocation of site-spec costs'!$D884,'Capex forecast'!$Q$7:$Q$210,"Customer Connection")</f>
        <v>0</v>
      </c>
      <c r="L884" s="32">
        <f>SUMIFS('Capex forecast'!K$7:K$210,'Capex forecast'!$T$7:$T$210,'Allocation of site-spec costs'!$B884,'Capex forecast'!$S$7:$S$210,'Allocation of site-spec costs'!$D884,'Capex forecast'!$Q$7:$Q$210,"Customer Connection")</f>
        <v>0</v>
      </c>
      <c r="M884" s="32">
        <f>SUMIFS('Capex forecast'!L$7:L$210,'Capex forecast'!$T$7:$T$210,'Allocation of site-spec costs'!$B884,'Capex forecast'!$S$7:$S$210,'Allocation of site-spec costs'!$D884,'Capex forecast'!$Q$7:$Q$210,"Customer Connection")</f>
        <v>0</v>
      </c>
      <c r="N884" s="32">
        <f>SUMIFS('Capex forecast'!M$7:M$210,'Capex forecast'!$T$7:$T$210,'Allocation of site-spec costs'!$B884,'Capex forecast'!$S$7:$S$210,'Allocation of site-spec costs'!$D884,'Capex forecast'!$Q$7:$Q$210,"Customer Connection")</f>
        <v>0</v>
      </c>
      <c r="O884" s="32">
        <f>SUMIFS('Capex forecast'!N$7:N$210,'Capex forecast'!$T$7:$T$210,'Allocation of site-spec costs'!$B884,'Capex forecast'!$S$7:$S$210,'Allocation of site-spec costs'!$D884,'Capex forecast'!$Q$7:$Q$210,"Customer Connection")</f>
        <v>0</v>
      </c>
      <c r="Q884" s="6" t="s">
        <v>23</v>
      </c>
      <c r="R884" s="6" t="str">
        <f>INDEX('Raw demand forecast'!$M$7:$M$5830,MATCH($Q884,'Raw demand forecast'!$B$7:$B$5830,0))</f>
        <v>No</v>
      </c>
      <c r="S884" s="6" t="str">
        <f>IF(COUNTIF($Q$93:Q884,$B884) = 1, "LV", IF(COUNTIF($Q$93:Q884,$B884) = 2, "HV", "ST"))</f>
        <v>ST</v>
      </c>
      <c r="T884" s="6" t="str">
        <f>INDEX('Demand forecast and growth rate'!$E$7:$E$273,MATCH($Q884,'Demand forecast and growth rate'!$B$7:$B$273,0))</f>
        <v>Steady/falling</v>
      </c>
      <c r="U884" s="32">
        <f>SUMIFS('Capex forecast'!E$7:E$210,'Capex forecast'!$T$7:$T$210,$Q884,'Capex forecast'!$S$7:$S$210,$S884,'Capex forecast'!$Q$7:$Q$210,"Augex")</f>
        <v>0</v>
      </c>
      <c r="V884" s="32">
        <f>SUMIFS('Capex forecast'!F$7:F$210,'Capex forecast'!$T$7:$T$210,$Q884,'Capex forecast'!$S$7:$S$210,$S884,'Capex forecast'!$Q$7:$Q$210,"Augex")</f>
        <v>0</v>
      </c>
      <c r="W884" s="32">
        <f>SUMIFS('Capex forecast'!G$7:G$210,'Capex forecast'!$T$7:$T$210,$Q884,'Capex forecast'!$S$7:$S$210,$S884,'Capex forecast'!$Q$7:$Q$210,"Augex")</f>
        <v>0</v>
      </c>
      <c r="X884" s="32">
        <f>SUMIFS('Capex forecast'!H$7:H$210,'Capex forecast'!$T$7:$T$210,$Q884,'Capex forecast'!$S$7:$S$210,$S884,'Capex forecast'!$Q$7:$Q$210,"Augex")</f>
        <v>0</v>
      </c>
      <c r="Y884" s="32">
        <f>SUMIFS('Capex forecast'!I$7:I$210,'Capex forecast'!$T$7:$T$210,$Q884,'Capex forecast'!$S$7:$S$210,$S884,'Capex forecast'!$Q$7:$Q$210,"Augex")</f>
        <v>0</v>
      </c>
      <c r="Z884" s="32">
        <f>SUMIFS('Capex forecast'!J$7:J$210,'Capex forecast'!$T$7:$T$210,$Q884,'Capex forecast'!$S$7:$S$210,$S884,'Capex forecast'!$Q$7:$Q$210,"Augex")</f>
        <v>0</v>
      </c>
      <c r="AA884" s="32">
        <f>SUMIFS('Capex forecast'!K$7:K$210,'Capex forecast'!$T$7:$T$210,$Q884,'Capex forecast'!$S$7:$S$210,$S884,'Capex forecast'!$Q$7:$Q$210,"Augex")</f>
        <v>0</v>
      </c>
      <c r="AB884" s="32">
        <f>SUMIFS('Capex forecast'!L$7:L$210,'Capex forecast'!$T$7:$T$210,$Q884,'Capex forecast'!$S$7:$S$210,$S884,'Capex forecast'!$Q$7:$Q$210,"Augex")</f>
        <v>0</v>
      </c>
      <c r="AC884" s="32">
        <f>SUMIFS('Capex forecast'!M$7:M$210,'Capex forecast'!$T$7:$T$210,$Q884,'Capex forecast'!$S$7:$S$210,$S884,'Capex forecast'!$Q$7:$Q$210,"Augex")</f>
        <v>0</v>
      </c>
      <c r="AD884" s="32">
        <f>SUMIFS('Capex forecast'!N$7:N$210,'Capex forecast'!$T$7:$T$210,$Q884,'Capex forecast'!$S$7:$S$210,$S884,'Capex forecast'!$Q$7:$Q$210,"Augex")</f>
        <v>0</v>
      </c>
      <c r="AF884" s="6" t="s">
        <v>23</v>
      </c>
      <c r="AG884" s="6" t="str">
        <f>INDEX('Raw demand forecast'!$M$7:$M$5830,MATCH($Q884,'Raw demand forecast'!$B$7:$B$5830,0))</f>
        <v>No</v>
      </c>
      <c r="AH884" s="6" t="str">
        <f>IF(COUNTIF($AF$93:AF884,$B884) = 1, "LV", IF(COUNTIF($AF$93:AF884,$B884) = 2, "HV", "ST"))</f>
        <v>ST</v>
      </c>
      <c r="AI884" s="6" t="str">
        <f>INDEX('Demand forecast and growth rate'!$E$7:$E$273,MATCH($Q884,'Demand forecast and growth rate'!$B$7:$B$273,0))</f>
        <v>Steady/falling</v>
      </c>
      <c r="AJ884" s="53">
        <f>SUMIFS('Capex forecast'!E$7:E$210,'Capex forecast'!$T$7:$T$210,$AF884,'Capex forecast'!$S$7:$S$210,$AH884,'Capex forecast'!$Q$7:$Q$210,"Repex")</f>
        <v>691500</v>
      </c>
      <c r="AK884" s="53">
        <f>SUMIFS('Capex forecast'!F$7:F$210,'Capex forecast'!$T$7:$T$210,$AF884,'Capex forecast'!$S$7:$S$210,$AH884,'Capex forecast'!$Q$7:$Q$210,"Repex")</f>
        <v>0</v>
      </c>
      <c r="AL884" s="53">
        <f>SUMIFS('Capex forecast'!G$7:G$210,'Capex forecast'!$T$7:$T$210,$AF884,'Capex forecast'!$S$7:$S$210,$AH884,'Capex forecast'!$Q$7:$Q$210,"Repex")</f>
        <v>0</v>
      </c>
      <c r="AM884" s="53">
        <f>SUMIFS('Capex forecast'!H$7:H$210,'Capex forecast'!$T$7:$T$210,$AF884,'Capex forecast'!$S$7:$S$210,$AH884,'Capex forecast'!$Q$7:$Q$210,"Repex")</f>
        <v>0</v>
      </c>
      <c r="AN884" s="53">
        <f>SUMIFS('Capex forecast'!I$7:I$210,'Capex forecast'!$T$7:$T$210,$AF884,'Capex forecast'!$S$7:$S$210,$AH884,'Capex forecast'!$Q$7:$Q$210,"Repex")</f>
        <v>0</v>
      </c>
      <c r="AO884" s="53">
        <f>SUMIFS('Capex forecast'!J$7:J$210,'Capex forecast'!$T$7:$T$210,$AF884,'Capex forecast'!$S$7:$S$210,$AH884,'Capex forecast'!$Q$7:$Q$210,"Repex")</f>
        <v>0</v>
      </c>
      <c r="AP884" s="53">
        <f>SUMIFS('Capex forecast'!K$7:K$210,'Capex forecast'!$T$7:$T$210,$AF884,'Capex forecast'!$S$7:$S$210,$AH884,'Capex forecast'!$Q$7:$Q$210,"Repex")</f>
        <v>0</v>
      </c>
      <c r="AQ884" s="53">
        <f>SUMIFS('Capex forecast'!L$7:L$210,'Capex forecast'!$T$7:$T$210,$AF884,'Capex forecast'!$S$7:$S$210,$AH884,'Capex forecast'!$Q$7:$Q$210,"Repex")</f>
        <v>0</v>
      </c>
      <c r="AR884" s="53">
        <f>SUMIFS('Capex forecast'!M$7:M$210,'Capex forecast'!$T$7:$T$210,$AF884,'Capex forecast'!$S$7:$S$210,$AH884,'Capex forecast'!$Q$7:$Q$210,"Repex")</f>
        <v>0</v>
      </c>
      <c r="AS884" s="53">
        <f>SUMIFS('Capex forecast'!N$7:N$210,'Capex forecast'!$T$7:$T$210,$AF884,'Capex forecast'!$S$7:$S$210,$AH884,'Capex forecast'!$Q$7:$Q$210,"Repex")</f>
        <v>0</v>
      </c>
    </row>
    <row r="885" spans="2:45" ht="15">
      <c r="B885" s="6" t="s">
        <v>154</v>
      </c>
      <c r="C885" s="6" t="str">
        <f>INDEX('Raw demand forecast'!$M$7:$M$5830,MATCH($B885,'Raw demand forecast'!$B$7:$B$5830,0))</f>
        <v>No</v>
      </c>
      <c r="D885" s="6" t="str">
        <f>IF(COUNTIF($B$93:B885,$B885) = 1, "LV", IF(COUNTIF($B$93:B885,$B885) = 2, "HV", "ST"))</f>
        <v>ST</v>
      </c>
      <c r="E885" s="6" t="str">
        <f>INDEX('Demand forecast and growth rate'!$E$7:$E$273,MATCH($B885,'Demand forecast and growth rate'!$B$7:$B$273,0))</f>
        <v>Steady/falling</v>
      </c>
      <c r="F885" s="32">
        <f>SUMIFS('Capex forecast'!E$7:E$210,'Capex forecast'!$T$7:$T$210,'Allocation of site-spec costs'!$B885,'Capex forecast'!$S$7:$S$210,'Allocation of site-spec costs'!$D885,'Capex forecast'!$Q$7:$Q$210,"Customer Connection")</f>
        <v>0</v>
      </c>
      <c r="G885" s="32">
        <f>SUMIFS('Capex forecast'!F$7:F$210,'Capex forecast'!$T$7:$T$210,'Allocation of site-spec costs'!$B885,'Capex forecast'!$S$7:$S$210,'Allocation of site-spec costs'!$D885,'Capex forecast'!$Q$7:$Q$210,"Customer Connection")</f>
        <v>0</v>
      </c>
      <c r="H885" s="32">
        <f>SUMIFS('Capex forecast'!G$7:G$210,'Capex forecast'!$T$7:$T$210,'Allocation of site-spec costs'!$B885,'Capex forecast'!$S$7:$S$210,'Allocation of site-spec costs'!$D885,'Capex forecast'!$Q$7:$Q$210,"Customer Connection")</f>
        <v>0</v>
      </c>
      <c r="I885" s="32">
        <f>SUMIFS('Capex forecast'!H$7:H$210,'Capex forecast'!$T$7:$T$210,'Allocation of site-spec costs'!$B885,'Capex forecast'!$S$7:$S$210,'Allocation of site-spec costs'!$D885,'Capex forecast'!$Q$7:$Q$210,"Customer Connection")</f>
        <v>0</v>
      </c>
      <c r="J885" s="32">
        <f>SUMIFS('Capex forecast'!I$7:I$210,'Capex forecast'!$T$7:$T$210,'Allocation of site-spec costs'!$B885,'Capex forecast'!$S$7:$S$210,'Allocation of site-spec costs'!$D885,'Capex forecast'!$Q$7:$Q$210,"Customer Connection")</f>
        <v>0</v>
      </c>
      <c r="K885" s="32">
        <f>SUMIFS('Capex forecast'!J$7:J$210,'Capex forecast'!$T$7:$T$210,'Allocation of site-spec costs'!$B885,'Capex forecast'!$S$7:$S$210,'Allocation of site-spec costs'!$D885,'Capex forecast'!$Q$7:$Q$210,"Customer Connection")</f>
        <v>0</v>
      </c>
      <c r="L885" s="32">
        <f>SUMIFS('Capex forecast'!K$7:K$210,'Capex forecast'!$T$7:$T$210,'Allocation of site-spec costs'!$B885,'Capex forecast'!$S$7:$S$210,'Allocation of site-spec costs'!$D885,'Capex forecast'!$Q$7:$Q$210,"Customer Connection")</f>
        <v>0</v>
      </c>
      <c r="M885" s="32">
        <f>SUMIFS('Capex forecast'!L$7:L$210,'Capex forecast'!$T$7:$T$210,'Allocation of site-spec costs'!$B885,'Capex forecast'!$S$7:$S$210,'Allocation of site-spec costs'!$D885,'Capex forecast'!$Q$7:$Q$210,"Customer Connection")</f>
        <v>0</v>
      </c>
      <c r="N885" s="32">
        <f>SUMIFS('Capex forecast'!M$7:M$210,'Capex forecast'!$T$7:$T$210,'Allocation of site-spec costs'!$B885,'Capex forecast'!$S$7:$S$210,'Allocation of site-spec costs'!$D885,'Capex forecast'!$Q$7:$Q$210,"Customer Connection")</f>
        <v>0</v>
      </c>
      <c r="O885" s="32">
        <f>SUMIFS('Capex forecast'!N$7:N$210,'Capex forecast'!$T$7:$T$210,'Allocation of site-spec costs'!$B885,'Capex forecast'!$S$7:$S$210,'Allocation of site-spec costs'!$D885,'Capex forecast'!$Q$7:$Q$210,"Customer Connection")</f>
        <v>0</v>
      </c>
      <c r="Q885" s="6" t="s">
        <v>154</v>
      </c>
      <c r="R885" s="6" t="str">
        <f>INDEX('Raw demand forecast'!$M$7:$M$5830,MATCH($Q885,'Raw demand forecast'!$B$7:$B$5830,0))</f>
        <v>No</v>
      </c>
      <c r="S885" s="6" t="str">
        <f>IF(COUNTIF($Q$93:Q885,$B885) = 1, "LV", IF(COUNTIF($Q$93:Q885,$B885) = 2, "HV", "ST"))</f>
        <v>ST</v>
      </c>
      <c r="T885" s="6" t="str">
        <f>INDEX('Demand forecast and growth rate'!$E$7:$E$273,MATCH($Q885,'Demand forecast and growth rate'!$B$7:$B$273,0))</f>
        <v>Steady/falling</v>
      </c>
      <c r="U885" s="32">
        <f>SUMIFS('Capex forecast'!E$7:E$210,'Capex forecast'!$T$7:$T$210,$Q885,'Capex forecast'!$S$7:$S$210,$S885,'Capex forecast'!$Q$7:$Q$210,"Augex")</f>
        <v>0</v>
      </c>
      <c r="V885" s="32">
        <f>SUMIFS('Capex forecast'!F$7:F$210,'Capex forecast'!$T$7:$T$210,$Q885,'Capex forecast'!$S$7:$S$210,$S885,'Capex forecast'!$Q$7:$Q$210,"Augex")</f>
        <v>0</v>
      </c>
      <c r="W885" s="32">
        <f>SUMIFS('Capex forecast'!G$7:G$210,'Capex forecast'!$T$7:$T$210,$Q885,'Capex forecast'!$S$7:$S$210,$S885,'Capex forecast'!$Q$7:$Q$210,"Augex")</f>
        <v>0</v>
      </c>
      <c r="X885" s="32">
        <f>SUMIFS('Capex forecast'!H$7:H$210,'Capex forecast'!$T$7:$T$210,$Q885,'Capex forecast'!$S$7:$S$210,$S885,'Capex forecast'!$Q$7:$Q$210,"Augex")</f>
        <v>0</v>
      </c>
      <c r="Y885" s="32">
        <f>SUMIFS('Capex forecast'!I$7:I$210,'Capex forecast'!$T$7:$T$210,$Q885,'Capex forecast'!$S$7:$S$210,$S885,'Capex forecast'!$Q$7:$Q$210,"Augex")</f>
        <v>0</v>
      </c>
      <c r="Z885" s="32">
        <f>SUMIFS('Capex forecast'!J$7:J$210,'Capex forecast'!$T$7:$T$210,$Q885,'Capex forecast'!$S$7:$S$210,$S885,'Capex forecast'!$Q$7:$Q$210,"Augex")</f>
        <v>0</v>
      </c>
      <c r="AA885" s="32">
        <f>SUMIFS('Capex forecast'!K$7:K$210,'Capex forecast'!$T$7:$T$210,$Q885,'Capex forecast'!$S$7:$S$210,$S885,'Capex forecast'!$Q$7:$Q$210,"Augex")</f>
        <v>0</v>
      </c>
      <c r="AB885" s="32">
        <f>SUMIFS('Capex forecast'!L$7:L$210,'Capex forecast'!$T$7:$T$210,$Q885,'Capex forecast'!$S$7:$S$210,$S885,'Capex forecast'!$Q$7:$Q$210,"Augex")</f>
        <v>0</v>
      </c>
      <c r="AC885" s="32">
        <f>SUMIFS('Capex forecast'!M$7:M$210,'Capex forecast'!$T$7:$T$210,$Q885,'Capex forecast'!$S$7:$S$210,$S885,'Capex forecast'!$Q$7:$Q$210,"Augex")</f>
        <v>0</v>
      </c>
      <c r="AD885" s="32">
        <f>SUMIFS('Capex forecast'!N$7:N$210,'Capex forecast'!$T$7:$T$210,$Q885,'Capex forecast'!$S$7:$S$210,$S885,'Capex forecast'!$Q$7:$Q$210,"Augex")</f>
        <v>0</v>
      </c>
      <c r="AF885" s="6" t="s">
        <v>154</v>
      </c>
      <c r="AG885" s="6" t="str">
        <f>INDEX('Raw demand forecast'!$M$7:$M$5830,MATCH($Q885,'Raw demand forecast'!$B$7:$B$5830,0))</f>
        <v>No</v>
      </c>
      <c r="AH885" s="6" t="str">
        <f>IF(COUNTIF($AF$93:AF885,$B885) = 1, "LV", IF(COUNTIF($AF$93:AF885,$B885) = 2, "HV", "ST"))</f>
        <v>ST</v>
      </c>
      <c r="AI885" s="6" t="str">
        <f>INDEX('Demand forecast and growth rate'!$E$7:$E$273,MATCH($Q885,'Demand forecast and growth rate'!$B$7:$B$273,0))</f>
        <v>Steady/falling</v>
      </c>
      <c r="AJ885" s="53">
        <f>SUMIFS('Capex forecast'!E$7:E$210,'Capex forecast'!$T$7:$T$210,$AF885,'Capex forecast'!$S$7:$S$210,$AH885,'Capex forecast'!$Q$7:$Q$210,"Repex")</f>
        <v>0</v>
      </c>
      <c r="AK885" s="53">
        <f>SUMIFS('Capex forecast'!F$7:F$210,'Capex forecast'!$T$7:$T$210,$AF885,'Capex forecast'!$S$7:$S$210,$AH885,'Capex forecast'!$Q$7:$Q$210,"Repex")</f>
        <v>0</v>
      </c>
      <c r="AL885" s="53">
        <f>SUMIFS('Capex forecast'!G$7:G$210,'Capex forecast'!$T$7:$T$210,$AF885,'Capex forecast'!$S$7:$S$210,$AH885,'Capex forecast'!$Q$7:$Q$210,"Repex")</f>
        <v>0</v>
      </c>
      <c r="AM885" s="53">
        <f>SUMIFS('Capex forecast'!H$7:H$210,'Capex forecast'!$T$7:$T$210,$AF885,'Capex forecast'!$S$7:$S$210,$AH885,'Capex forecast'!$Q$7:$Q$210,"Repex")</f>
        <v>0</v>
      </c>
      <c r="AN885" s="53">
        <f>SUMIFS('Capex forecast'!I$7:I$210,'Capex forecast'!$T$7:$T$210,$AF885,'Capex forecast'!$S$7:$S$210,$AH885,'Capex forecast'!$Q$7:$Q$210,"Repex")</f>
        <v>0</v>
      </c>
      <c r="AO885" s="53">
        <f>SUMIFS('Capex forecast'!J$7:J$210,'Capex forecast'!$T$7:$T$210,$AF885,'Capex forecast'!$S$7:$S$210,$AH885,'Capex forecast'!$Q$7:$Q$210,"Repex")</f>
        <v>0</v>
      </c>
      <c r="AP885" s="53">
        <f>SUMIFS('Capex forecast'!K$7:K$210,'Capex forecast'!$T$7:$T$210,$AF885,'Capex forecast'!$S$7:$S$210,$AH885,'Capex forecast'!$Q$7:$Q$210,"Repex")</f>
        <v>0</v>
      </c>
      <c r="AQ885" s="53">
        <f>SUMIFS('Capex forecast'!L$7:L$210,'Capex forecast'!$T$7:$T$210,$AF885,'Capex forecast'!$S$7:$S$210,$AH885,'Capex forecast'!$Q$7:$Q$210,"Repex")</f>
        <v>0</v>
      </c>
      <c r="AR885" s="53">
        <f>SUMIFS('Capex forecast'!M$7:M$210,'Capex forecast'!$T$7:$T$210,$AF885,'Capex forecast'!$S$7:$S$210,$AH885,'Capex forecast'!$Q$7:$Q$210,"Repex")</f>
        <v>0</v>
      </c>
      <c r="AS885" s="53">
        <f>SUMIFS('Capex forecast'!N$7:N$210,'Capex forecast'!$T$7:$T$210,$AF885,'Capex forecast'!$S$7:$S$210,$AH885,'Capex forecast'!$Q$7:$Q$210,"Repex")</f>
        <v>0</v>
      </c>
    </row>
    <row r="886" spans="2:45" ht="15">
      <c r="B886" s="6" t="s">
        <v>26</v>
      </c>
      <c r="C886" s="6" t="str">
        <f>INDEX('Raw demand forecast'!$M$7:$M$5830,MATCH($B886,'Raw demand forecast'!$B$7:$B$5830,0))</f>
        <v>No</v>
      </c>
      <c r="D886" s="6" t="str">
        <f>IF(COUNTIF($B$93:B886,$B886) = 1, "LV", IF(COUNTIF($B$93:B886,$B886) = 2, "HV", "ST"))</f>
        <v>ST</v>
      </c>
      <c r="E886" s="6" t="str">
        <f>INDEX('Demand forecast and growth rate'!$E$7:$E$273,MATCH($B886,'Demand forecast and growth rate'!$B$7:$B$273,0))</f>
        <v>Small growth</v>
      </c>
      <c r="F886" s="32">
        <f>SUMIFS('Capex forecast'!E$7:E$210,'Capex forecast'!$T$7:$T$210,'Allocation of site-spec costs'!$B886,'Capex forecast'!$S$7:$S$210,'Allocation of site-spec costs'!$D886,'Capex forecast'!$Q$7:$Q$210,"Customer Connection")</f>
        <v>0</v>
      </c>
      <c r="G886" s="32">
        <f>SUMIFS('Capex forecast'!F$7:F$210,'Capex forecast'!$T$7:$T$210,'Allocation of site-spec costs'!$B886,'Capex forecast'!$S$7:$S$210,'Allocation of site-spec costs'!$D886,'Capex forecast'!$Q$7:$Q$210,"Customer Connection")</f>
        <v>0</v>
      </c>
      <c r="H886" s="32">
        <f>SUMIFS('Capex forecast'!G$7:G$210,'Capex forecast'!$T$7:$T$210,'Allocation of site-spec costs'!$B886,'Capex forecast'!$S$7:$S$210,'Allocation of site-spec costs'!$D886,'Capex forecast'!$Q$7:$Q$210,"Customer Connection")</f>
        <v>0</v>
      </c>
      <c r="I886" s="32">
        <f>SUMIFS('Capex forecast'!H$7:H$210,'Capex forecast'!$T$7:$T$210,'Allocation of site-spec costs'!$B886,'Capex forecast'!$S$7:$S$210,'Allocation of site-spec costs'!$D886,'Capex forecast'!$Q$7:$Q$210,"Customer Connection")</f>
        <v>0</v>
      </c>
      <c r="J886" s="32">
        <f>SUMIFS('Capex forecast'!I$7:I$210,'Capex forecast'!$T$7:$T$210,'Allocation of site-spec costs'!$B886,'Capex forecast'!$S$7:$S$210,'Allocation of site-spec costs'!$D886,'Capex forecast'!$Q$7:$Q$210,"Customer Connection")</f>
        <v>0</v>
      </c>
      <c r="K886" s="32">
        <f>SUMIFS('Capex forecast'!J$7:J$210,'Capex forecast'!$T$7:$T$210,'Allocation of site-spec costs'!$B886,'Capex forecast'!$S$7:$S$210,'Allocation of site-spec costs'!$D886,'Capex forecast'!$Q$7:$Q$210,"Customer Connection")</f>
        <v>0</v>
      </c>
      <c r="L886" s="32">
        <f>SUMIFS('Capex forecast'!K$7:K$210,'Capex forecast'!$T$7:$T$210,'Allocation of site-spec costs'!$B886,'Capex forecast'!$S$7:$S$210,'Allocation of site-spec costs'!$D886,'Capex forecast'!$Q$7:$Q$210,"Customer Connection")</f>
        <v>0</v>
      </c>
      <c r="M886" s="32">
        <f>SUMIFS('Capex forecast'!L$7:L$210,'Capex forecast'!$T$7:$T$210,'Allocation of site-spec costs'!$B886,'Capex forecast'!$S$7:$S$210,'Allocation of site-spec costs'!$D886,'Capex forecast'!$Q$7:$Q$210,"Customer Connection")</f>
        <v>0</v>
      </c>
      <c r="N886" s="32">
        <f>SUMIFS('Capex forecast'!M$7:M$210,'Capex forecast'!$T$7:$T$210,'Allocation of site-spec costs'!$B886,'Capex forecast'!$S$7:$S$210,'Allocation of site-spec costs'!$D886,'Capex forecast'!$Q$7:$Q$210,"Customer Connection")</f>
        <v>0</v>
      </c>
      <c r="O886" s="32">
        <f>SUMIFS('Capex forecast'!N$7:N$210,'Capex forecast'!$T$7:$T$210,'Allocation of site-spec costs'!$B886,'Capex forecast'!$S$7:$S$210,'Allocation of site-spec costs'!$D886,'Capex forecast'!$Q$7:$Q$210,"Customer Connection")</f>
        <v>0</v>
      </c>
      <c r="Q886" s="6" t="s">
        <v>26</v>
      </c>
      <c r="R886" s="6" t="str">
        <f>INDEX('Raw demand forecast'!$M$7:$M$5830,MATCH($Q886,'Raw demand forecast'!$B$7:$B$5830,0))</f>
        <v>No</v>
      </c>
      <c r="S886" s="6" t="str">
        <f>IF(COUNTIF($Q$93:Q886,$B886) = 1, "LV", IF(COUNTIF($Q$93:Q886,$B886) = 2, "HV", "ST"))</f>
        <v>ST</v>
      </c>
      <c r="T886" s="6" t="str">
        <f>INDEX('Demand forecast and growth rate'!$E$7:$E$273,MATCH($Q886,'Demand forecast and growth rate'!$B$7:$B$273,0))</f>
        <v>Small growth</v>
      </c>
      <c r="U886" s="32">
        <f>SUMIFS('Capex forecast'!E$7:E$210,'Capex forecast'!$T$7:$T$210,$Q886,'Capex forecast'!$S$7:$S$210,$S886,'Capex forecast'!$Q$7:$Q$210,"Augex")</f>
        <v>0</v>
      </c>
      <c r="V886" s="32">
        <f>SUMIFS('Capex forecast'!F$7:F$210,'Capex forecast'!$T$7:$T$210,$Q886,'Capex forecast'!$S$7:$S$210,$S886,'Capex forecast'!$Q$7:$Q$210,"Augex")</f>
        <v>0</v>
      </c>
      <c r="W886" s="32">
        <f>SUMIFS('Capex forecast'!G$7:G$210,'Capex forecast'!$T$7:$T$210,$Q886,'Capex forecast'!$S$7:$S$210,$S886,'Capex forecast'!$Q$7:$Q$210,"Augex")</f>
        <v>0</v>
      </c>
      <c r="X886" s="32">
        <f>SUMIFS('Capex forecast'!H$7:H$210,'Capex forecast'!$T$7:$T$210,$Q886,'Capex forecast'!$S$7:$S$210,$S886,'Capex forecast'!$Q$7:$Q$210,"Augex")</f>
        <v>0</v>
      </c>
      <c r="Y886" s="32">
        <f>SUMIFS('Capex forecast'!I$7:I$210,'Capex forecast'!$T$7:$T$210,$Q886,'Capex forecast'!$S$7:$S$210,$S886,'Capex forecast'!$Q$7:$Q$210,"Augex")</f>
        <v>0</v>
      </c>
      <c r="Z886" s="32">
        <f>SUMIFS('Capex forecast'!J$7:J$210,'Capex forecast'!$T$7:$T$210,$Q886,'Capex forecast'!$S$7:$S$210,$S886,'Capex forecast'!$Q$7:$Q$210,"Augex")</f>
        <v>0</v>
      </c>
      <c r="AA886" s="32">
        <f>SUMIFS('Capex forecast'!K$7:K$210,'Capex forecast'!$T$7:$T$210,$Q886,'Capex forecast'!$S$7:$S$210,$S886,'Capex forecast'!$Q$7:$Q$210,"Augex")</f>
        <v>0</v>
      </c>
      <c r="AB886" s="32">
        <f>SUMIFS('Capex forecast'!L$7:L$210,'Capex forecast'!$T$7:$T$210,$Q886,'Capex forecast'!$S$7:$S$210,$S886,'Capex forecast'!$Q$7:$Q$210,"Augex")</f>
        <v>0</v>
      </c>
      <c r="AC886" s="32">
        <f>SUMIFS('Capex forecast'!M$7:M$210,'Capex forecast'!$T$7:$T$210,$Q886,'Capex forecast'!$S$7:$S$210,$S886,'Capex forecast'!$Q$7:$Q$210,"Augex")</f>
        <v>0</v>
      </c>
      <c r="AD886" s="32">
        <f>SUMIFS('Capex forecast'!N$7:N$210,'Capex forecast'!$T$7:$T$210,$Q886,'Capex forecast'!$S$7:$S$210,$S886,'Capex forecast'!$Q$7:$Q$210,"Augex")</f>
        <v>0</v>
      </c>
      <c r="AF886" s="6" t="s">
        <v>26</v>
      </c>
      <c r="AG886" s="6" t="str">
        <f>INDEX('Raw demand forecast'!$M$7:$M$5830,MATCH($Q886,'Raw demand forecast'!$B$7:$B$5830,0))</f>
        <v>No</v>
      </c>
      <c r="AH886" s="6" t="str">
        <f>IF(COUNTIF($AF$93:AF886,$B886) = 1, "LV", IF(COUNTIF($AF$93:AF886,$B886) = 2, "HV", "ST"))</f>
        <v>ST</v>
      </c>
      <c r="AI886" s="6" t="str">
        <f>INDEX('Demand forecast and growth rate'!$E$7:$E$273,MATCH($Q886,'Demand forecast and growth rate'!$B$7:$B$273,0))</f>
        <v>Small growth</v>
      </c>
      <c r="AJ886" s="53">
        <f>SUMIFS('Capex forecast'!E$7:E$210,'Capex forecast'!$T$7:$T$210,$AF886,'Capex forecast'!$S$7:$S$210,$AH886,'Capex forecast'!$Q$7:$Q$210,"Repex")</f>
        <v>0</v>
      </c>
      <c r="AK886" s="53">
        <f>SUMIFS('Capex forecast'!F$7:F$210,'Capex forecast'!$T$7:$T$210,$AF886,'Capex forecast'!$S$7:$S$210,$AH886,'Capex forecast'!$Q$7:$Q$210,"Repex")</f>
        <v>0</v>
      </c>
      <c r="AL886" s="53">
        <f>SUMIFS('Capex forecast'!G$7:G$210,'Capex forecast'!$T$7:$T$210,$AF886,'Capex forecast'!$S$7:$S$210,$AH886,'Capex forecast'!$Q$7:$Q$210,"Repex")</f>
        <v>0</v>
      </c>
      <c r="AM886" s="53">
        <f>SUMIFS('Capex forecast'!H$7:H$210,'Capex forecast'!$T$7:$T$210,$AF886,'Capex forecast'!$S$7:$S$210,$AH886,'Capex forecast'!$Q$7:$Q$210,"Repex")</f>
        <v>0</v>
      </c>
      <c r="AN886" s="53">
        <f>SUMIFS('Capex forecast'!I$7:I$210,'Capex forecast'!$T$7:$T$210,$AF886,'Capex forecast'!$S$7:$S$210,$AH886,'Capex forecast'!$Q$7:$Q$210,"Repex")</f>
        <v>0</v>
      </c>
      <c r="AO886" s="53">
        <f>SUMIFS('Capex forecast'!J$7:J$210,'Capex forecast'!$T$7:$T$210,$AF886,'Capex forecast'!$S$7:$S$210,$AH886,'Capex forecast'!$Q$7:$Q$210,"Repex")</f>
        <v>0</v>
      </c>
      <c r="AP886" s="53">
        <f>SUMIFS('Capex forecast'!K$7:K$210,'Capex forecast'!$T$7:$T$210,$AF886,'Capex forecast'!$S$7:$S$210,$AH886,'Capex forecast'!$Q$7:$Q$210,"Repex")</f>
        <v>0</v>
      </c>
      <c r="AQ886" s="53">
        <f>SUMIFS('Capex forecast'!L$7:L$210,'Capex forecast'!$T$7:$T$210,$AF886,'Capex forecast'!$S$7:$S$210,$AH886,'Capex forecast'!$Q$7:$Q$210,"Repex")</f>
        <v>0</v>
      </c>
      <c r="AR886" s="53">
        <f>SUMIFS('Capex forecast'!M$7:M$210,'Capex forecast'!$T$7:$T$210,$AF886,'Capex forecast'!$S$7:$S$210,$AH886,'Capex forecast'!$Q$7:$Q$210,"Repex")</f>
        <v>0</v>
      </c>
      <c r="AS886" s="53">
        <f>SUMIFS('Capex forecast'!N$7:N$210,'Capex forecast'!$T$7:$T$210,$AF886,'Capex forecast'!$S$7:$S$210,$AH886,'Capex forecast'!$Q$7:$Q$210,"Repex")</f>
        <v>0</v>
      </c>
    </row>
    <row r="887" spans="2:45" ht="15">
      <c r="B887" s="6" t="s">
        <v>69</v>
      </c>
      <c r="C887" s="6" t="str">
        <f>INDEX('Raw demand forecast'!$M$7:$M$5830,MATCH($B887,'Raw demand forecast'!$B$7:$B$5830,0))</f>
        <v>No</v>
      </c>
      <c r="D887" s="6" t="str">
        <f>IF(COUNTIF($B$93:B887,$B887) = 1, "LV", IF(COUNTIF($B$93:B887,$B887) = 2, "HV", "ST"))</f>
        <v>ST</v>
      </c>
      <c r="E887" s="6" t="str">
        <f>INDEX('Demand forecast and growth rate'!$E$7:$E$273,MATCH($B887,'Demand forecast and growth rate'!$B$7:$B$273,0))</f>
        <v>Small growth</v>
      </c>
      <c r="F887" s="32">
        <f>SUMIFS('Capex forecast'!E$7:E$210,'Capex forecast'!$T$7:$T$210,'Allocation of site-spec costs'!$B887,'Capex forecast'!$S$7:$S$210,'Allocation of site-spec costs'!$D887,'Capex forecast'!$Q$7:$Q$210,"Customer Connection")</f>
        <v>0</v>
      </c>
      <c r="G887" s="32">
        <f>SUMIFS('Capex forecast'!F$7:F$210,'Capex forecast'!$T$7:$T$210,'Allocation of site-spec costs'!$B887,'Capex forecast'!$S$7:$S$210,'Allocation of site-spec costs'!$D887,'Capex forecast'!$Q$7:$Q$210,"Customer Connection")</f>
        <v>0</v>
      </c>
      <c r="H887" s="32">
        <f>SUMIFS('Capex forecast'!G$7:G$210,'Capex forecast'!$T$7:$T$210,'Allocation of site-spec costs'!$B887,'Capex forecast'!$S$7:$S$210,'Allocation of site-spec costs'!$D887,'Capex forecast'!$Q$7:$Q$210,"Customer Connection")</f>
        <v>0</v>
      </c>
      <c r="I887" s="32">
        <f>SUMIFS('Capex forecast'!H$7:H$210,'Capex forecast'!$T$7:$T$210,'Allocation of site-spec costs'!$B887,'Capex forecast'!$S$7:$S$210,'Allocation of site-spec costs'!$D887,'Capex forecast'!$Q$7:$Q$210,"Customer Connection")</f>
        <v>0</v>
      </c>
      <c r="J887" s="32">
        <f>SUMIFS('Capex forecast'!I$7:I$210,'Capex forecast'!$T$7:$T$210,'Allocation of site-spec costs'!$B887,'Capex forecast'!$S$7:$S$210,'Allocation of site-spec costs'!$D887,'Capex forecast'!$Q$7:$Q$210,"Customer Connection")</f>
        <v>0</v>
      </c>
      <c r="K887" s="32">
        <f>SUMIFS('Capex forecast'!J$7:J$210,'Capex forecast'!$T$7:$T$210,'Allocation of site-spec costs'!$B887,'Capex forecast'!$S$7:$S$210,'Allocation of site-spec costs'!$D887,'Capex forecast'!$Q$7:$Q$210,"Customer Connection")</f>
        <v>0</v>
      </c>
      <c r="L887" s="32">
        <f>SUMIFS('Capex forecast'!K$7:K$210,'Capex forecast'!$T$7:$T$210,'Allocation of site-spec costs'!$B887,'Capex forecast'!$S$7:$S$210,'Allocation of site-spec costs'!$D887,'Capex forecast'!$Q$7:$Q$210,"Customer Connection")</f>
        <v>0</v>
      </c>
      <c r="M887" s="32">
        <f>SUMIFS('Capex forecast'!L$7:L$210,'Capex forecast'!$T$7:$T$210,'Allocation of site-spec costs'!$B887,'Capex forecast'!$S$7:$S$210,'Allocation of site-spec costs'!$D887,'Capex forecast'!$Q$7:$Q$210,"Customer Connection")</f>
        <v>0</v>
      </c>
      <c r="N887" s="32">
        <f>SUMIFS('Capex forecast'!M$7:M$210,'Capex forecast'!$T$7:$T$210,'Allocation of site-spec costs'!$B887,'Capex forecast'!$S$7:$S$210,'Allocation of site-spec costs'!$D887,'Capex forecast'!$Q$7:$Q$210,"Customer Connection")</f>
        <v>0</v>
      </c>
      <c r="O887" s="32">
        <f>SUMIFS('Capex forecast'!N$7:N$210,'Capex forecast'!$T$7:$T$210,'Allocation of site-spec costs'!$B887,'Capex forecast'!$S$7:$S$210,'Allocation of site-spec costs'!$D887,'Capex forecast'!$Q$7:$Q$210,"Customer Connection")</f>
        <v>0</v>
      </c>
      <c r="Q887" s="6" t="s">
        <v>69</v>
      </c>
      <c r="R887" s="6" t="str">
        <f>INDEX('Raw demand forecast'!$M$7:$M$5830,MATCH($Q887,'Raw demand forecast'!$B$7:$B$5830,0))</f>
        <v>No</v>
      </c>
      <c r="S887" s="6" t="str">
        <f>IF(COUNTIF($Q$93:Q887,$B887) = 1, "LV", IF(COUNTIF($Q$93:Q887,$B887) = 2, "HV", "ST"))</f>
        <v>ST</v>
      </c>
      <c r="T887" s="6" t="str">
        <f>INDEX('Demand forecast and growth rate'!$E$7:$E$273,MATCH($Q887,'Demand forecast and growth rate'!$B$7:$B$273,0))</f>
        <v>Small growth</v>
      </c>
      <c r="U887" s="32">
        <f>SUMIFS('Capex forecast'!E$7:E$210,'Capex forecast'!$T$7:$T$210,$Q887,'Capex forecast'!$S$7:$S$210,$S887,'Capex forecast'!$Q$7:$Q$210,"Augex")</f>
        <v>0</v>
      </c>
      <c r="V887" s="32">
        <f>SUMIFS('Capex forecast'!F$7:F$210,'Capex forecast'!$T$7:$T$210,$Q887,'Capex forecast'!$S$7:$S$210,$S887,'Capex forecast'!$Q$7:$Q$210,"Augex")</f>
        <v>0</v>
      </c>
      <c r="W887" s="32">
        <f>SUMIFS('Capex forecast'!G$7:G$210,'Capex forecast'!$T$7:$T$210,$Q887,'Capex forecast'!$S$7:$S$210,$S887,'Capex forecast'!$Q$7:$Q$210,"Augex")</f>
        <v>2379535.9904818563</v>
      </c>
      <c r="X887" s="32">
        <f>SUMIFS('Capex forecast'!H$7:H$210,'Capex forecast'!$T$7:$T$210,$Q887,'Capex forecast'!$S$7:$S$210,$S887,'Capex forecast'!$Q$7:$Q$210,"Augex")</f>
        <v>0</v>
      </c>
      <c r="Y887" s="32">
        <f>SUMIFS('Capex forecast'!I$7:I$210,'Capex forecast'!$T$7:$T$210,$Q887,'Capex forecast'!$S$7:$S$210,$S887,'Capex forecast'!$Q$7:$Q$210,"Augex")</f>
        <v>0</v>
      </c>
      <c r="Z887" s="32">
        <f>SUMIFS('Capex forecast'!J$7:J$210,'Capex forecast'!$T$7:$T$210,$Q887,'Capex forecast'!$S$7:$S$210,$S887,'Capex forecast'!$Q$7:$Q$210,"Augex")</f>
        <v>0</v>
      </c>
      <c r="AA887" s="32">
        <f>SUMIFS('Capex forecast'!K$7:K$210,'Capex forecast'!$T$7:$T$210,$Q887,'Capex forecast'!$S$7:$S$210,$S887,'Capex forecast'!$Q$7:$Q$210,"Augex")</f>
        <v>0</v>
      </c>
      <c r="AB887" s="32">
        <f>SUMIFS('Capex forecast'!L$7:L$210,'Capex forecast'!$T$7:$T$210,$Q887,'Capex forecast'!$S$7:$S$210,$S887,'Capex forecast'!$Q$7:$Q$210,"Augex")</f>
        <v>0</v>
      </c>
      <c r="AC887" s="32">
        <f>SUMIFS('Capex forecast'!M$7:M$210,'Capex forecast'!$T$7:$T$210,$Q887,'Capex forecast'!$S$7:$S$210,$S887,'Capex forecast'!$Q$7:$Q$210,"Augex")</f>
        <v>0</v>
      </c>
      <c r="AD887" s="32">
        <f>SUMIFS('Capex forecast'!N$7:N$210,'Capex forecast'!$T$7:$T$210,$Q887,'Capex forecast'!$S$7:$S$210,$S887,'Capex forecast'!$Q$7:$Q$210,"Augex")</f>
        <v>0</v>
      </c>
      <c r="AF887" s="6" t="s">
        <v>69</v>
      </c>
      <c r="AG887" s="6" t="str">
        <f>INDEX('Raw demand forecast'!$M$7:$M$5830,MATCH($Q887,'Raw demand forecast'!$B$7:$B$5830,0))</f>
        <v>No</v>
      </c>
      <c r="AH887" s="6" t="str">
        <f>IF(COUNTIF($AF$93:AF887,$B887) = 1, "LV", IF(COUNTIF($AF$93:AF887,$B887) = 2, "HV", "ST"))</f>
        <v>ST</v>
      </c>
      <c r="AI887" s="6" t="str">
        <f>INDEX('Demand forecast and growth rate'!$E$7:$E$273,MATCH($Q887,'Demand forecast and growth rate'!$B$7:$B$273,0))</f>
        <v>Small growth</v>
      </c>
      <c r="AJ887" s="53">
        <f>SUMIFS('Capex forecast'!E$7:E$210,'Capex forecast'!$T$7:$T$210,$AF887,'Capex forecast'!$S$7:$S$210,$AH887,'Capex forecast'!$Q$7:$Q$210,"Repex")</f>
        <v>0</v>
      </c>
      <c r="AK887" s="53">
        <f>SUMIFS('Capex forecast'!F$7:F$210,'Capex forecast'!$T$7:$T$210,$AF887,'Capex forecast'!$S$7:$S$210,$AH887,'Capex forecast'!$Q$7:$Q$210,"Repex")</f>
        <v>0</v>
      </c>
      <c r="AL887" s="53">
        <f>SUMIFS('Capex forecast'!G$7:G$210,'Capex forecast'!$T$7:$T$210,$AF887,'Capex forecast'!$S$7:$S$210,$AH887,'Capex forecast'!$Q$7:$Q$210,"Repex")</f>
        <v>0</v>
      </c>
      <c r="AM887" s="53">
        <f>SUMIFS('Capex forecast'!H$7:H$210,'Capex forecast'!$T$7:$T$210,$AF887,'Capex forecast'!$S$7:$S$210,$AH887,'Capex forecast'!$Q$7:$Q$210,"Repex")</f>
        <v>0</v>
      </c>
      <c r="AN887" s="53">
        <f>SUMIFS('Capex forecast'!I$7:I$210,'Capex forecast'!$T$7:$T$210,$AF887,'Capex forecast'!$S$7:$S$210,$AH887,'Capex forecast'!$Q$7:$Q$210,"Repex")</f>
        <v>0</v>
      </c>
      <c r="AO887" s="53">
        <f>SUMIFS('Capex forecast'!J$7:J$210,'Capex forecast'!$T$7:$T$210,$AF887,'Capex forecast'!$S$7:$S$210,$AH887,'Capex forecast'!$Q$7:$Q$210,"Repex")</f>
        <v>0</v>
      </c>
      <c r="AP887" s="53">
        <f>SUMIFS('Capex forecast'!K$7:K$210,'Capex forecast'!$T$7:$T$210,$AF887,'Capex forecast'!$S$7:$S$210,$AH887,'Capex forecast'!$Q$7:$Q$210,"Repex")</f>
        <v>0</v>
      </c>
      <c r="AQ887" s="53">
        <f>SUMIFS('Capex forecast'!L$7:L$210,'Capex forecast'!$T$7:$T$210,$AF887,'Capex forecast'!$S$7:$S$210,$AH887,'Capex forecast'!$Q$7:$Q$210,"Repex")</f>
        <v>0</v>
      </c>
      <c r="AR887" s="53">
        <f>SUMIFS('Capex forecast'!M$7:M$210,'Capex forecast'!$T$7:$T$210,$AF887,'Capex forecast'!$S$7:$S$210,$AH887,'Capex forecast'!$Q$7:$Q$210,"Repex")</f>
        <v>0</v>
      </c>
      <c r="AS887" s="53">
        <f>SUMIFS('Capex forecast'!N$7:N$210,'Capex forecast'!$T$7:$T$210,$AF887,'Capex forecast'!$S$7:$S$210,$AH887,'Capex forecast'!$Q$7:$Q$210,"Repex")</f>
        <v>0</v>
      </c>
    </row>
    <row r="888" spans="2:45" ht="15">
      <c r="B888" s="6" t="s">
        <v>71</v>
      </c>
      <c r="C888" s="6" t="str">
        <f>INDEX('Raw demand forecast'!$M$7:$M$5830,MATCH($B888,'Raw demand forecast'!$B$7:$B$5830,0))</f>
        <v>No</v>
      </c>
      <c r="D888" s="6" t="str">
        <f>IF(COUNTIF($B$93:B888,$B888) = 1, "LV", IF(COUNTIF($B$93:B888,$B888) = 2, "HV", "ST"))</f>
        <v>ST</v>
      </c>
      <c r="E888" s="6" t="str">
        <f>INDEX('Demand forecast and growth rate'!$E$7:$E$273,MATCH($B888,'Demand forecast and growth rate'!$B$7:$B$273,0))</f>
        <v>High growth</v>
      </c>
      <c r="F888" s="32">
        <f>SUMIFS('Capex forecast'!E$7:E$210,'Capex forecast'!$T$7:$T$210,'Allocation of site-spec costs'!$B888,'Capex forecast'!$S$7:$S$210,'Allocation of site-spec costs'!$D888,'Capex forecast'!$Q$7:$Q$210,"Customer Connection")</f>
        <v>0</v>
      </c>
      <c r="G888" s="32">
        <f>SUMIFS('Capex forecast'!F$7:F$210,'Capex forecast'!$T$7:$T$210,'Allocation of site-spec costs'!$B888,'Capex forecast'!$S$7:$S$210,'Allocation of site-spec costs'!$D888,'Capex forecast'!$Q$7:$Q$210,"Customer Connection")</f>
        <v>0</v>
      </c>
      <c r="H888" s="32">
        <f>SUMIFS('Capex forecast'!G$7:G$210,'Capex forecast'!$T$7:$T$210,'Allocation of site-spec costs'!$B888,'Capex forecast'!$S$7:$S$210,'Allocation of site-spec costs'!$D888,'Capex forecast'!$Q$7:$Q$210,"Customer Connection")</f>
        <v>0</v>
      </c>
      <c r="I888" s="32">
        <f>SUMIFS('Capex forecast'!H$7:H$210,'Capex forecast'!$T$7:$T$210,'Allocation of site-spec costs'!$B888,'Capex forecast'!$S$7:$S$210,'Allocation of site-spec costs'!$D888,'Capex forecast'!$Q$7:$Q$210,"Customer Connection")</f>
        <v>0</v>
      </c>
      <c r="J888" s="32">
        <f>SUMIFS('Capex forecast'!I$7:I$210,'Capex forecast'!$T$7:$T$210,'Allocation of site-spec costs'!$B888,'Capex forecast'!$S$7:$S$210,'Allocation of site-spec costs'!$D888,'Capex forecast'!$Q$7:$Q$210,"Customer Connection")</f>
        <v>0</v>
      </c>
      <c r="K888" s="32">
        <f>SUMIFS('Capex forecast'!J$7:J$210,'Capex forecast'!$T$7:$T$210,'Allocation of site-spec costs'!$B888,'Capex forecast'!$S$7:$S$210,'Allocation of site-spec costs'!$D888,'Capex forecast'!$Q$7:$Q$210,"Customer Connection")</f>
        <v>0</v>
      </c>
      <c r="L888" s="32">
        <f>SUMIFS('Capex forecast'!K$7:K$210,'Capex forecast'!$T$7:$T$210,'Allocation of site-spec costs'!$B888,'Capex forecast'!$S$7:$S$210,'Allocation of site-spec costs'!$D888,'Capex forecast'!$Q$7:$Q$210,"Customer Connection")</f>
        <v>0</v>
      </c>
      <c r="M888" s="32">
        <f>SUMIFS('Capex forecast'!L$7:L$210,'Capex forecast'!$T$7:$T$210,'Allocation of site-spec costs'!$B888,'Capex forecast'!$S$7:$S$210,'Allocation of site-spec costs'!$D888,'Capex forecast'!$Q$7:$Q$210,"Customer Connection")</f>
        <v>0</v>
      </c>
      <c r="N888" s="32">
        <f>SUMIFS('Capex forecast'!M$7:M$210,'Capex forecast'!$T$7:$T$210,'Allocation of site-spec costs'!$B888,'Capex forecast'!$S$7:$S$210,'Allocation of site-spec costs'!$D888,'Capex forecast'!$Q$7:$Q$210,"Customer Connection")</f>
        <v>0</v>
      </c>
      <c r="O888" s="32">
        <f>SUMIFS('Capex forecast'!N$7:N$210,'Capex forecast'!$T$7:$T$210,'Allocation of site-spec costs'!$B888,'Capex forecast'!$S$7:$S$210,'Allocation of site-spec costs'!$D888,'Capex forecast'!$Q$7:$Q$210,"Customer Connection")</f>
        <v>0</v>
      </c>
      <c r="Q888" s="6" t="s">
        <v>71</v>
      </c>
      <c r="R888" s="6" t="str">
        <f>INDEX('Raw demand forecast'!$M$7:$M$5830,MATCH($Q888,'Raw demand forecast'!$B$7:$B$5830,0))</f>
        <v>No</v>
      </c>
      <c r="S888" s="6" t="str">
        <f>IF(COUNTIF($Q$93:Q888,$B888) = 1, "LV", IF(COUNTIF($Q$93:Q888,$B888) = 2, "HV", "ST"))</f>
        <v>ST</v>
      </c>
      <c r="T888" s="6" t="str">
        <f>INDEX('Demand forecast and growth rate'!$E$7:$E$273,MATCH($Q888,'Demand forecast and growth rate'!$B$7:$B$273,0))</f>
        <v>High growth</v>
      </c>
      <c r="U888" s="32">
        <f>SUMIFS('Capex forecast'!E$7:E$210,'Capex forecast'!$T$7:$T$210,$Q888,'Capex forecast'!$S$7:$S$210,$S888,'Capex forecast'!$Q$7:$Q$210,"Augex")</f>
        <v>0</v>
      </c>
      <c r="V888" s="32">
        <f>SUMIFS('Capex forecast'!F$7:F$210,'Capex forecast'!$T$7:$T$210,$Q888,'Capex forecast'!$S$7:$S$210,$S888,'Capex forecast'!$Q$7:$Q$210,"Augex")</f>
        <v>0</v>
      </c>
      <c r="W888" s="32">
        <f>SUMIFS('Capex forecast'!G$7:G$210,'Capex forecast'!$T$7:$T$210,$Q888,'Capex forecast'!$S$7:$S$210,$S888,'Capex forecast'!$Q$7:$Q$210,"Augex")</f>
        <v>0</v>
      </c>
      <c r="X888" s="32">
        <f>SUMIFS('Capex forecast'!H$7:H$210,'Capex forecast'!$T$7:$T$210,$Q888,'Capex forecast'!$S$7:$S$210,$S888,'Capex forecast'!$Q$7:$Q$210,"Augex")</f>
        <v>0</v>
      </c>
      <c r="Y888" s="32">
        <f>SUMIFS('Capex forecast'!I$7:I$210,'Capex forecast'!$T$7:$T$210,$Q888,'Capex forecast'!$S$7:$S$210,$S888,'Capex forecast'!$Q$7:$Q$210,"Augex")</f>
        <v>0</v>
      </c>
      <c r="Z888" s="32">
        <f>SUMIFS('Capex forecast'!J$7:J$210,'Capex forecast'!$T$7:$T$210,$Q888,'Capex forecast'!$S$7:$S$210,$S888,'Capex forecast'!$Q$7:$Q$210,"Augex")</f>
        <v>0</v>
      </c>
      <c r="AA888" s="32">
        <f>SUMIFS('Capex forecast'!K$7:K$210,'Capex forecast'!$T$7:$T$210,$Q888,'Capex forecast'!$S$7:$S$210,$S888,'Capex forecast'!$Q$7:$Q$210,"Augex")</f>
        <v>0</v>
      </c>
      <c r="AB888" s="32">
        <f>SUMIFS('Capex forecast'!L$7:L$210,'Capex forecast'!$T$7:$T$210,$Q888,'Capex forecast'!$S$7:$S$210,$S888,'Capex forecast'!$Q$7:$Q$210,"Augex")</f>
        <v>0</v>
      </c>
      <c r="AC888" s="32">
        <f>SUMIFS('Capex forecast'!M$7:M$210,'Capex forecast'!$T$7:$T$210,$Q888,'Capex forecast'!$S$7:$S$210,$S888,'Capex forecast'!$Q$7:$Q$210,"Augex")</f>
        <v>0</v>
      </c>
      <c r="AD888" s="32">
        <f>SUMIFS('Capex forecast'!N$7:N$210,'Capex forecast'!$T$7:$T$210,$Q888,'Capex forecast'!$S$7:$S$210,$S888,'Capex forecast'!$Q$7:$Q$210,"Augex")</f>
        <v>0</v>
      </c>
      <c r="AF888" s="6" t="s">
        <v>71</v>
      </c>
      <c r="AG888" s="6" t="str">
        <f>INDEX('Raw demand forecast'!$M$7:$M$5830,MATCH($Q888,'Raw demand forecast'!$B$7:$B$5830,0))</f>
        <v>No</v>
      </c>
      <c r="AH888" s="6" t="str">
        <f>IF(COUNTIF($AF$93:AF888,$B888) = 1, "LV", IF(COUNTIF($AF$93:AF888,$B888) = 2, "HV", "ST"))</f>
        <v>ST</v>
      </c>
      <c r="AI888" s="6" t="str">
        <f>INDEX('Demand forecast and growth rate'!$E$7:$E$273,MATCH($Q888,'Demand forecast and growth rate'!$B$7:$B$273,0))</f>
        <v>High growth</v>
      </c>
      <c r="AJ888" s="53">
        <f>SUMIFS('Capex forecast'!E$7:E$210,'Capex forecast'!$T$7:$T$210,$AF888,'Capex forecast'!$S$7:$S$210,$AH888,'Capex forecast'!$Q$7:$Q$210,"Repex")</f>
        <v>0</v>
      </c>
      <c r="AK888" s="53">
        <f>SUMIFS('Capex forecast'!F$7:F$210,'Capex forecast'!$T$7:$T$210,$AF888,'Capex forecast'!$S$7:$S$210,$AH888,'Capex forecast'!$Q$7:$Q$210,"Repex")</f>
        <v>0</v>
      </c>
      <c r="AL888" s="53">
        <f>SUMIFS('Capex forecast'!G$7:G$210,'Capex forecast'!$T$7:$T$210,$AF888,'Capex forecast'!$S$7:$S$210,$AH888,'Capex forecast'!$Q$7:$Q$210,"Repex")</f>
        <v>0</v>
      </c>
      <c r="AM888" s="53">
        <f>SUMIFS('Capex forecast'!H$7:H$210,'Capex forecast'!$T$7:$T$210,$AF888,'Capex forecast'!$S$7:$S$210,$AH888,'Capex forecast'!$Q$7:$Q$210,"Repex")</f>
        <v>0</v>
      </c>
      <c r="AN888" s="53">
        <f>SUMIFS('Capex forecast'!I$7:I$210,'Capex forecast'!$T$7:$T$210,$AF888,'Capex forecast'!$S$7:$S$210,$AH888,'Capex forecast'!$Q$7:$Q$210,"Repex")</f>
        <v>0</v>
      </c>
      <c r="AO888" s="53">
        <f>SUMIFS('Capex forecast'!J$7:J$210,'Capex forecast'!$T$7:$T$210,$AF888,'Capex forecast'!$S$7:$S$210,$AH888,'Capex forecast'!$Q$7:$Q$210,"Repex")</f>
        <v>0</v>
      </c>
      <c r="AP888" s="53">
        <f>SUMIFS('Capex forecast'!K$7:K$210,'Capex forecast'!$T$7:$T$210,$AF888,'Capex forecast'!$S$7:$S$210,$AH888,'Capex forecast'!$Q$7:$Q$210,"Repex")</f>
        <v>0</v>
      </c>
      <c r="AQ888" s="53">
        <f>SUMIFS('Capex forecast'!L$7:L$210,'Capex forecast'!$T$7:$T$210,$AF888,'Capex forecast'!$S$7:$S$210,$AH888,'Capex forecast'!$Q$7:$Q$210,"Repex")</f>
        <v>0</v>
      </c>
      <c r="AR888" s="53">
        <f>SUMIFS('Capex forecast'!M$7:M$210,'Capex forecast'!$T$7:$T$210,$AF888,'Capex forecast'!$S$7:$S$210,$AH888,'Capex forecast'!$Q$7:$Q$210,"Repex")</f>
        <v>0</v>
      </c>
      <c r="AS888" s="53">
        <f>SUMIFS('Capex forecast'!N$7:N$210,'Capex forecast'!$T$7:$T$210,$AF888,'Capex forecast'!$S$7:$S$210,$AH888,'Capex forecast'!$Q$7:$Q$210,"Repex")</f>
        <v>0</v>
      </c>
    </row>
    <row r="889" spans="2:45" ht="15">
      <c r="B889" s="6" t="s">
        <v>73</v>
      </c>
      <c r="C889" s="6" t="str">
        <f>INDEX('Raw demand forecast'!$M$7:$M$5830,MATCH($B889,'Raw demand forecast'!$B$7:$B$5830,0))</f>
        <v>No</v>
      </c>
      <c r="D889" s="6" t="str">
        <f>IF(COUNTIF($B$93:B889,$B889) = 1, "LV", IF(COUNTIF($B$93:B889,$B889) = 2, "HV", "ST"))</f>
        <v>ST</v>
      </c>
      <c r="E889" s="6" t="str">
        <f>INDEX('Demand forecast and growth rate'!$E$7:$E$273,MATCH($B889,'Demand forecast and growth rate'!$B$7:$B$273,0))</f>
        <v>Steady/falling</v>
      </c>
      <c r="F889" s="32">
        <f>SUMIFS('Capex forecast'!E$7:E$210,'Capex forecast'!$T$7:$T$210,'Allocation of site-spec costs'!$B889,'Capex forecast'!$S$7:$S$210,'Allocation of site-spec costs'!$D889,'Capex forecast'!$Q$7:$Q$210,"Customer Connection")</f>
        <v>0</v>
      </c>
      <c r="G889" s="32">
        <f>SUMIFS('Capex forecast'!F$7:F$210,'Capex forecast'!$T$7:$T$210,'Allocation of site-spec costs'!$B889,'Capex forecast'!$S$7:$S$210,'Allocation of site-spec costs'!$D889,'Capex forecast'!$Q$7:$Q$210,"Customer Connection")</f>
        <v>0</v>
      </c>
      <c r="H889" s="32">
        <f>SUMIFS('Capex forecast'!G$7:G$210,'Capex forecast'!$T$7:$T$210,'Allocation of site-spec costs'!$B889,'Capex forecast'!$S$7:$S$210,'Allocation of site-spec costs'!$D889,'Capex forecast'!$Q$7:$Q$210,"Customer Connection")</f>
        <v>0</v>
      </c>
      <c r="I889" s="32">
        <f>SUMIFS('Capex forecast'!H$7:H$210,'Capex forecast'!$T$7:$T$210,'Allocation of site-spec costs'!$B889,'Capex forecast'!$S$7:$S$210,'Allocation of site-spec costs'!$D889,'Capex forecast'!$Q$7:$Q$210,"Customer Connection")</f>
        <v>0</v>
      </c>
      <c r="J889" s="32">
        <f>SUMIFS('Capex forecast'!I$7:I$210,'Capex forecast'!$T$7:$T$210,'Allocation of site-spec costs'!$B889,'Capex forecast'!$S$7:$S$210,'Allocation of site-spec costs'!$D889,'Capex forecast'!$Q$7:$Q$210,"Customer Connection")</f>
        <v>0</v>
      </c>
      <c r="K889" s="32">
        <f>SUMIFS('Capex forecast'!J$7:J$210,'Capex forecast'!$T$7:$T$210,'Allocation of site-spec costs'!$B889,'Capex forecast'!$S$7:$S$210,'Allocation of site-spec costs'!$D889,'Capex forecast'!$Q$7:$Q$210,"Customer Connection")</f>
        <v>0</v>
      </c>
      <c r="L889" s="32">
        <f>SUMIFS('Capex forecast'!K$7:K$210,'Capex forecast'!$T$7:$T$210,'Allocation of site-spec costs'!$B889,'Capex forecast'!$S$7:$S$210,'Allocation of site-spec costs'!$D889,'Capex forecast'!$Q$7:$Q$210,"Customer Connection")</f>
        <v>0</v>
      </c>
      <c r="M889" s="32">
        <f>SUMIFS('Capex forecast'!L$7:L$210,'Capex forecast'!$T$7:$T$210,'Allocation of site-spec costs'!$B889,'Capex forecast'!$S$7:$S$210,'Allocation of site-spec costs'!$D889,'Capex forecast'!$Q$7:$Q$210,"Customer Connection")</f>
        <v>0</v>
      </c>
      <c r="N889" s="32">
        <f>SUMIFS('Capex forecast'!M$7:M$210,'Capex forecast'!$T$7:$T$210,'Allocation of site-spec costs'!$B889,'Capex forecast'!$S$7:$S$210,'Allocation of site-spec costs'!$D889,'Capex forecast'!$Q$7:$Q$210,"Customer Connection")</f>
        <v>0</v>
      </c>
      <c r="O889" s="32">
        <f>SUMIFS('Capex forecast'!N$7:N$210,'Capex forecast'!$T$7:$T$210,'Allocation of site-spec costs'!$B889,'Capex forecast'!$S$7:$S$210,'Allocation of site-spec costs'!$D889,'Capex forecast'!$Q$7:$Q$210,"Customer Connection")</f>
        <v>0</v>
      </c>
      <c r="Q889" s="6" t="s">
        <v>73</v>
      </c>
      <c r="R889" s="6" t="str">
        <f>INDEX('Raw demand forecast'!$M$7:$M$5830,MATCH($Q889,'Raw demand forecast'!$B$7:$B$5830,0))</f>
        <v>No</v>
      </c>
      <c r="S889" s="6" t="str">
        <f>IF(COUNTIF($Q$93:Q889,$B889) = 1, "LV", IF(COUNTIF($Q$93:Q889,$B889) = 2, "HV", "ST"))</f>
        <v>ST</v>
      </c>
      <c r="T889" s="6" t="str">
        <f>INDEX('Demand forecast and growth rate'!$E$7:$E$273,MATCH($Q889,'Demand forecast and growth rate'!$B$7:$B$273,0))</f>
        <v>Steady/falling</v>
      </c>
      <c r="U889" s="32">
        <f>SUMIFS('Capex forecast'!E$7:E$210,'Capex forecast'!$T$7:$T$210,$Q889,'Capex forecast'!$S$7:$S$210,$S889,'Capex forecast'!$Q$7:$Q$210,"Augex")</f>
        <v>0</v>
      </c>
      <c r="V889" s="32">
        <f>SUMIFS('Capex forecast'!F$7:F$210,'Capex forecast'!$T$7:$T$210,$Q889,'Capex forecast'!$S$7:$S$210,$S889,'Capex forecast'!$Q$7:$Q$210,"Augex")</f>
        <v>0</v>
      </c>
      <c r="W889" s="32">
        <f>SUMIFS('Capex forecast'!G$7:G$210,'Capex forecast'!$T$7:$T$210,$Q889,'Capex forecast'!$S$7:$S$210,$S889,'Capex forecast'!$Q$7:$Q$210,"Augex")</f>
        <v>0</v>
      </c>
      <c r="X889" s="32">
        <f>SUMIFS('Capex forecast'!H$7:H$210,'Capex forecast'!$T$7:$T$210,$Q889,'Capex forecast'!$S$7:$S$210,$S889,'Capex forecast'!$Q$7:$Q$210,"Augex")</f>
        <v>0</v>
      </c>
      <c r="Y889" s="32">
        <f>SUMIFS('Capex forecast'!I$7:I$210,'Capex forecast'!$T$7:$T$210,$Q889,'Capex forecast'!$S$7:$S$210,$S889,'Capex forecast'!$Q$7:$Q$210,"Augex")</f>
        <v>0</v>
      </c>
      <c r="Z889" s="32">
        <f>SUMIFS('Capex forecast'!J$7:J$210,'Capex forecast'!$T$7:$T$210,$Q889,'Capex forecast'!$S$7:$S$210,$S889,'Capex forecast'!$Q$7:$Q$210,"Augex")</f>
        <v>0</v>
      </c>
      <c r="AA889" s="32">
        <f>SUMIFS('Capex forecast'!K$7:K$210,'Capex forecast'!$T$7:$T$210,$Q889,'Capex forecast'!$S$7:$S$210,$S889,'Capex forecast'!$Q$7:$Q$210,"Augex")</f>
        <v>0</v>
      </c>
      <c r="AB889" s="32">
        <f>SUMIFS('Capex forecast'!L$7:L$210,'Capex forecast'!$T$7:$T$210,$Q889,'Capex forecast'!$S$7:$S$210,$S889,'Capex forecast'!$Q$7:$Q$210,"Augex")</f>
        <v>0</v>
      </c>
      <c r="AC889" s="32">
        <f>SUMIFS('Capex forecast'!M$7:M$210,'Capex forecast'!$T$7:$T$210,$Q889,'Capex forecast'!$S$7:$S$210,$S889,'Capex forecast'!$Q$7:$Q$210,"Augex")</f>
        <v>0</v>
      </c>
      <c r="AD889" s="32">
        <f>SUMIFS('Capex forecast'!N$7:N$210,'Capex forecast'!$T$7:$T$210,$Q889,'Capex forecast'!$S$7:$S$210,$S889,'Capex forecast'!$Q$7:$Q$210,"Augex")</f>
        <v>0</v>
      </c>
      <c r="AF889" s="6" t="s">
        <v>73</v>
      </c>
      <c r="AG889" s="6" t="str">
        <f>INDEX('Raw demand forecast'!$M$7:$M$5830,MATCH($Q889,'Raw demand forecast'!$B$7:$B$5830,0))</f>
        <v>No</v>
      </c>
      <c r="AH889" s="6" t="str">
        <f>IF(COUNTIF($AF$93:AF889,$B889) = 1, "LV", IF(COUNTIF($AF$93:AF889,$B889) = 2, "HV", "ST"))</f>
        <v>ST</v>
      </c>
      <c r="AI889" s="6" t="str">
        <f>INDEX('Demand forecast and growth rate'!$E$7:$E$273,MATCH($Q889,'Demand forecast and growth rate'!$B$7:$B$273,0))</f>
        <v>Steady/falling</v>
      </c>
      <c r="AJ889" s="53">
        <f>SUMIFS('Capex forecast'!E$7:E$210,'Capex forecast'!$T$7:$T$210,$AF889,'Capex forecast'!$S$7:$S$210,$AH889,'Capex forecast'!$Q$7:$Q$210,"Repex")</f>
        <v>0</v>
      </c>
      <c r="AK889" s="53">
        <f>SUMIFS('Capex forecast'!F$7:F$210,'Capex forecast'!$T$7:$T$210,$AF889,'Capex forecast'!$S$7:$S$210,$AH889,'Capex forecast'!$Q$7:$Q$210,"Repex")</f>
        <v>0</v>
      </c>
      <c r="AL889" s="53">
        <f>SUMIFS('Capex forecast'!G$7:G$210,'Capex forecast'!$T$7:$T$210,$AF889,'Capex forecast'!$S$7:$S$210,$AH889,'Capex forecast'!$Q$7:$Q$210,"Repex")</f>
        <v>0</v>
      </c>
      <c r="AM889" s="53">
        <f>SUMIFS('Capex forecast'!H$7:H$210,'Capex forecast'!$T$7:$T$210,$AF889,'Capex forecast'!$S$7:$S$210,$AH889,'Capex forecast'!$Q$7:$Q$210,"Repex")</f>
        <v>0</v>
      </c>
      <c r="AN889" s="53">
        <f>SUMIFS('Capex forecast'!I$7:I$210,'Capex forecast'!$T$7:$T$210,$AF889,'Capex forecast'!$S$7:$S$210,$AH889,'Capex forecast'!$Q$7:$Q$210,"Repex")</f>
        <v>0</v>
      </c>
      <c r="AO889" s="53">
        <f>SUMIFS('Capex forecast'!J$7:J$210,'Capex forecast'!$T$7:$T$210,$AF889,'Capex forecast'!$S$7:$S$210,$AH889,'Capex forecast'!$Q$7:$Q$210,"Repex")</f>
        <v>0</v>
      </c>
      <c r="AP889" s="53">
        <f>SUMIFS('Capex forecast'!K$7:K$210,'Capex forecast'!$T$7:$T$210,$AF889,'Capex forecast'!$S$7:$S$210,$AH889,'Capex forecast'!$Q$7:$Q$210,"Repex")</f>
        <v>0</v>
      </c>
      <c r="AQ889" s="53">
        <f>SUMIFS('Capex forecast'!L$7:L$210,'Capex forecast'!$T$7:$T$210,$AF889,'Capex forecast'!$S$7:$S$210,$AH889,'Capex forecast'!$Q$7:$Q$210,"Repex")</f>
        <v>0</v>
      </c>
      <c r="AR889" s="53">
        <f>SUMIFS('Capex forecast'!M$7:M$210,'Capex forecast'!$T$7:$T$210,$AF889,'Capex forecast'!$S$7:$S$210,$AH889,'Capex forecast'!$Q$7:$Q$210,"Repex")</f>
        <v>0</v>
      </c>
      <c r="AS889" s="53">
        <f>SUMIFS('Capex forecast'!N$7:N$210,'Capex forecast'!$T$7:$T$210,$AF889,'Capex forecast'!$S$7:$S$210,$AH889,'Capex forecast'!$Q$7:$Q$210,"Repex")</f>
        <v>0</v>
      </c>
    </row>
    <row r="890" spans="2:45" ht="15">
      <c r="B890" s="6" t="s">
        <v>86</v>
      </c>
      <c r="C890" s="6" t="str">
        <f>INDEX('Raw demand forecast'!$M$7:$M$5830,MATCH($B890,'Raw demand forecast'!$B$7:$B$5830,0))</f>
        <v>No</v>
      </c>
      <c r="D890" s="6" t="str">
        <f>IF(COUNTIF($B$93:B890,$B890) = 1, "LV", IF(COUNTIF($B$93:B890,$B890) = 2, "HV", "ST"))</f>
        <v>ST</v>
      </c>
      <c r="E890" s="6" t="str">
        <f>INDEX('Demand forecast and growth rate'!$E$7:$E$273,MATCH($B890,'Demand forecast and growth rate'!$B$7:$B$273,0))</f>
        <v>High growth</v>
      </c>
      <c r="F890" s="32">
        <f>SUMIFS('Capex forecast'!E$7:E$210,'Capex forecast'!$T$7:$T$210,'Allocation of site-spec costs'!$B890,'Capex forecast'!$S$7:$S$210,'Allocation of site-spec costs'!$D890,'Capex forecast'!$Q$7:$Q$210,"Customer Connection")</f>
        <v>0</v>
      </c>
      <c r="G890" s="32">
        <f>SUMIFS('Capex forecast'!F$7:F$210,'Capex forecast'!$T$7:$T$210,'Allocation of site-spec costs'!$B890,'Capex forecast'!$S$7:$S$210,'Allocation of site-spec costs'!$D890,'Capex forecast'!$Q$7:$Q$210,"Customer Connection")</f>
        <v>0</v>
      </c>
      <c r="H890" s="32">
        <f>SUMIFS('Capex forecast'!G$7:G$210,'Capex forecast'!$T$7:$T$210,'Allocation of site-spec costs'!$B890,'Capex forecast'!$S$7:$S$210,'Allocation of site-spec costs'!$D890,'Capex forecast'!$Q$7:$Q$210,"Customer Connection")</f>
        <v>0</v>
      </c>
      <c r="I890" s="32">
        <f>SUMIFS('Capex forecast'!H$7:H$210,'Capex forecast'!$T$7:$T$210,'Allocation of site-spec costs'!$B890,'Capex forecast'!$S$7:$S$210,'Allocation of site-spec costs'!$D890,'Capex forecast'!$Q$7:$Q$210,"Customer Connection")</f>
        <v>0</v>
      </c>
      <c r="J890" s="32">
        <f>SUMIFS('Capex forecast'!I$7:I$210,'Capex forecast'!$T$7:$T$210,'Allocation of site-spec costs'!$B890,'Capex forecast'!$S$7:$S$210,'Allocation of site-spec costs'!$D890,'Capex forecast'!$Q$7:$Q$210,"Customer Connection")</f>
        <v>0</v>
      </c>
      <c r="K890" s="32">
        <f>SUMIFS('Capex forecast'!J$7:J$210,'Capex forecast'!$T$7:$T$210,'Allocation of site-spec costs'!$B890,'Capex forecast'!$S$7:$S$210,'Allocation of site-spec costs'!$D890,'Capex forecast'!$Q$7:$Q$210,"Customer Connection")</f>
        <v>0</v>
      </c>
      <c r="L890" s="32">
        <f>SUMIFS('Capex forecast'!K$7:K$210,'Capex forecast'!$T$7:$T$210,'Allocation of site-spec costs'!$B890,'Capex forecast'!$S$7:$S$210,'Allocation of site-spec costs'!$D890,'Capex forecast'!$Q$7:$Q$210,"Customer Connection")</f>
        <v>0</v>
      </c>
      <c r="M890" s="32">
        <f>SUMIFS('Capex forecast'!L$7:L$210,'Capex forecast'!$T$7:$T$210,'Allocation of site-spec costs'!$B890,'Capex forecast'!$S$7:$S$210,'Allocation of site-spec costs'!$D890,'Capex forecast'!$Q$7:$Q$210,"Customer Connection")</f>
        <v>0</v>
      </c>
      <c r="N890" s="32">
        <f>SUMIFS('Capex forecast'!M$7:M$210,'Capex forecast'!$T$7:$T$210,'Allocation of site-spec costs'!$B890,'Capex forecast'!$S$7:$S$210,'Allocation of site-spec costs'!$D890,'Capex forecast'!$Q$7:$Q$210,"Customer Connection")</f>
        <v>0</v>
      </c>
      <c r="O890" s="32">
        <f>SUMIFS('Capex forecast'!N$7:N$210,'Capex forecast'!$T$7:$T$210,'Allocation of site-spec costs'!$B890,'Capex forecast'!$S$7:$S$210,'Allocation of site-spec costs'!$D890,'Capex forecast'!$Q$7:$Q$210,"Customer Connection")</f>
        <v>0</v>
      </c>
      <c r="Q890" s="6" t="s">
        <v>86</v>
      </c>
      <c r="R890" s="6" t="str">
        <f>INDEX('Raw demand forecast'!$M$7:$M$5830,MATCH($Q890,'Raw demand forecast'!$B$7:$B$5830,0))</f>
        <v>No</v>
      </c>
      <c r="S890" s="6" t="str">
        <f>IF(COUNTIF($Q$93:Q890,$B890) = 1, "LV", IF(COUNTIF($Q$93:Q890,$B890) = 2, "HV", "ST"))</f>
        <v>ST</v>
      </c>
      <c r="T890" s="6" t="str">
        <f>INDEX('Demand forecast and growth rate'!$E$7:$E$273,MATCH($Q890,'Demand forecast and growth rate'!$B$7:$B$273,0))</f>
        <v>High growth</v>
      </c>
      <c r="U890" s="32">
        <f>SUMIFS('Capex forecast'!E$7:E$210,'Capex forecast'!$T$7:$T$210,$Q890,'Capex forecast'!$S$7:$S$210,$S890,'Capex forecast'!$Q$7:$Q$210,"Augex")</f>
        <v>0</v>
      </c>
      <c r="V890" s="32">
        <f>SUMIFS('Capex forecast'!F$7:F$210,'Capex forecast'!$T$7:$T$210,$Q890,'Capex forecast'!$S$7:$S$210,$S890,'Capex forecast'!$Q$7:$Q$210,"Augex")</f>
        <v>0</v>
      </c>
      <c r="W890" s="32">
        <f>SUMIFS('Capex forecast'!G$7:G$210,'Capex forecast'!$T$7:$T$210,$Q890,'Capex forecast'!$S$7:$S$210,$S890,'Capex forecast'!$Q$7:$Q$210,"Augex")</f>
        <v>0</v>
      </c>
      <c r="X890" s="32">
        <f>SUMIFS('Capex forecast'!H$7:H$210,'Capex forecast'!$T$7:$T$210,$Q890,'Capex forecast'!$S$7:$S$210,$S890,'Capex forecast'!$Q$7:$Q$210,"Augex")</f>
        <v>0</v>
      </c>
      <c r="Y890" s="32">
        <f>SUMIFS('Capex forecast'!I$7:I$210,'Capex forecast'!$T$7:$T$210,$Q890,'Capex forecast'!$S$7:$S$210,$S890,'Capex forecast'!$Q$7:$Q$210,"Augex")</f>
        <v>0</v>
      </c>
      <c r="Z890" s="32">
        <f>SUMIFS('Capex forecast'!J$7:J$210,'Capex forecast'!$T$7:$T$210,$Q890,'Capex forecast'!$S$7:$S$210,$S890,'Capex forecast'!$Q$7:$Q$210,"Augex")</f>
        <v>0</v>
      </c>
      <c r="AA890" s="32">
        <f>SUMIFS('Capex forecast'!K$7:K$210,'Capex forecast'!$T$7:$T$210,$Q890,'Capex forecast'!$S$7:$S$210,$S890,'Capex forecast'!$Q$7:$Q$210,"Augex")</f>
        <v>20761999.999999996</v>
      </c>
      <c r="AB890" s="32">
        <f>SUMIFS('Capex forecast'!L$7:L$210,'Capex forecast'!$T$7:$T$210,$Q890,'Capex forecast'!$S$7:$S$210,$S890,'Capex forecast'!$Q$7:$Q$210,"Augex")</f>
        <v>8897999.9999999981</v>
      </c>
      <c r="AC890" s="32">
        <f>SUMIFS('Capex forecast'!M$7:M$210,'Capex forecast'!$T$7:$T$210,$Q890,'Capex forecast'!$S$7:$S$210,$S890,'Capex forecast'!$Q$7:$Q$210,"Augex")</f>
        <v>2139999.9999999991</v>
      </c>
      <c r="AD890" s="32">
        <f>SUMIFS('Capex forecast'!N$7:N$210,'Capex forecast'!$T$7:$T$210,$Q890,'Capex forecast'!$S$7:$S$210,$S890,'Capex forecast'!$Q$7:$Q$210,"Augex")</f>
        <v>2139999.9999999995</v>
      </c>
      <c r="AF890" s="6" t="s">
        <v>86</v>
      </c>
      <c r="AG890" s="6" t="str">
        <f>INDEX('Raw demand forecast'!$M$7:$M$5830,MATCH($Q890,'Raw demand forecast'!$B$7:$B$5830,0))</f>
        <v>No</v>
      </c>
      <c r="AH890" s="6" t="str">
        <f>IF(COUNTIF($AF$93:AF890,$B890) = 1, "LV", IF(COUNTIF($AF$93:AF890,$B890) = 2, "HV", "ST"))</f>
        <v>ST</v>
      </c>
      <c r="AI890" s="6" t="str">
        <f>INDEX('Demand forecast and growth rate'!$E$7:$E$273,MATCH($Q890,'Demand forecast and growth rate'!$B$7:$B$273,0))</f>
        <v>High growth</v>
      </c>
      <c r="AJ890" s="53">
        <f>SUMIFS('Capex forecast'!E$7:E$210,'Capex forecast'!$T$7:$T$210,$AF890,'Capex forecast'!$S$7:$S$210,$AH890,'Capex forecast'!$Q$7:$Q$210,"Repex")</f>
        <v>0</v>
      </c>
      <c r="AK890" s="53">
        <f>SUMIFS('Capex forecast'!F$7:F$210,'Capex forecast'!$T$7:$T$210,$AF890,'Capex forecast'!$S$7:$S$210,$AH890,'Capex forecast'!$Q$7:$Q$210,"Repex")</f>
        <v>0</v>
      </c>
      <c r="AL890" s="53">
        <f>SUMIFS('Capex forecast'!G$7:G$210,'Capex forecast'!$T$7:$T$210,$AF890,'Capex forecast'!$S$7:$S$210,$AH890,'Capex forecast'!$Q$7:$Q$210,"Repex")</f>
        <v>0</v>
      </c>
      <c r="AM890" s="53">
        <f>SUMIFS('Capex forecast'!H$7:H$210,'Capex forecast'!$T$7:$T$210,$AF890,'Capex forecast'!$S$7:$S$210,$AH890,'Capex forecast'!$Q$7:$Q$210,"Repex")</f>
        <v>0</v>
      </c>
      <c r="AN890" s="53">
        <f>SUMIFS('Capex forecast'!I$7:I$210,'Capex forecast'!$T$7:$T$210,$AF890,'Capex forecast'!$S$7:$S$210,$AH890,'Capex forecast'!$Q$7:$Q$210,"Repex")</f>
        <v>0</v>
      </c>
      <c r="AO890" s="53">
        <f>SUMIFS('Capex forecast'!J$7:J$210,'Capex forecast'!$T$7:$T$210,$AF890,'Capex forecast'!$S$7:$S$210,$AH890,'Capex forecast'!$Q$7:$Q$210,"Repex")</f>
        <v>0</v>
      </c>
      <c r="AP890" s="53">
        <f>SUMIFS('Capex forecast'!K$7:K$210,'Capex forecast'!$T$7:$T$210,$AF890,'Capex forecast'!$S$7:$S$210,$AH890,'Capex forecast'!$Q$7:$Q$210,"Repex")</f>
        <v>0</v>
      </c>
      <c r="AQ890" s="53">
        <f>SUMIFS('Capex forecast'!L$7:L$210,'Capex forecast'!$T$7:$T$210,$AF890,'Capex forecast'!$S$7:$S$210,$AH890,'Capex forecast'!$Q$7:$Q$210,"Repex")</f>
        <v>0</v>
      </c>
      <c r="AR890" s="53">
        <f>SUMIFS('Capex forecast'!M$7:M$210,'Capex forecast'!$T$7:$T$210,$AF890,'Capex forecast'!$S$7:$S$210,$AH890,'Capex forecast'!$Q$7:$Q$210,"Repex")</f>
        <v>0</v>
      </c>
      <c r="AS890" s="53">
        <f>SUMIFS('Capex forecast'!N$7:N$210,'Capex forecast'!$T$7:$T$210,$AF890,'Capex forecast'!$S$7:$S$210,$AH890,'Capex forecast'!$Q$7:$Q$210,"Repex")</f>
        <v>0</v>
      </c>
    </row>
    <row r="891" spans="2:45" ht="15">
      <c r="B891" s="6" t="s">
        <v>130</v>
      </c>
      <c r="C891" s="6" t="str">
        <f>INDEX('Raw demand forecast'!$M$7:$M$5830,MATCH($B891,'Raw demand forecast'!$B$7:$B$5830,0))</f>
        <v>No</v>
      </c>
      <c r="D891" s="6" t="str">
        <f>IF(COUNTIF($B$93:B891,$B891) = 1, "LV", IF(COUNTIF($B$93:B891,$B891) = 2, "HV", "ST"))</f>
        <v>ST</v>
      </c>
      <c r="E891" s="6" t="str">
        <f>INDEX('Demand forecast and growth rate'!$E$7:$E$273,MATCH($B891,'Demand forecast and growth rate'!$B$7:$B$273,0))</f>
        <v>Steady/falling</v>
      </c>
      <c r="F891" s="32">
        <f>SUMIFS('Capex forecast'!E$7:E$210,'Capex forecast'!$T$7:$T$210,'Allocation of site-spec costs'!$B891,'Capex forecast'!$S$7:$S$210,'Allocation of site-spec costs'!$D891,'Capex forecast'!$Q$7:$Q$210,"Customer Connection")</f>
        <v>0</v>
      </c>
      <c r="G891" s="32">
        <f>SUMIFS('Capex forecast'!F$7:F$210,'Capex forecast'!$T$7:$T$210,'Allocation of site-spec costs'!$B891,'Capex forecast'!$S$7:$S$210,'Allocation of site-spec costs'!$D891,'Capex forecast'!$Q$7:$Q$210,"Customer Connection")</f>
        <v>0</v>
      </c>
      <c r="H891" s="32">
        <f>SUMIFS('Capex forecast'!G$7:G$210,'Capex forecast'!$T$7:$T$210,'Allocation of site-spec costs'!$B891,'Capex forecast'!$S$7:$S$210,'Allocation of site-spec costs'!$D891,'Capex forecast'!$Q$7:$Q$210,"Customer Connection")</f>
        <v>0</v>
      </c>
      <c r="I891" s="32">
        <f>SUMIFS('Capex forecast'!H$7:H$210,'Capex forecast'!$T$7:$T$210,'Allocation of site-spec costs'!$B891,'Capex forecast'!$S$7:$S$210,'Allocation of site-spec costs'!$D891,'Capex forecast'!$Q$7:$Q$210,"Customer Connection")</f>
        <v>0</v>
      </c>
      <c r="J891" s="32">
        <f>SUMIFS('Capex forecast'!I$7:I$210,'Capex forecast'!$T$7:$T$210,'Allocation of site-spec costs'!$B891,'Capex forecast'!$S$7:$S$210,'Allocation of site-spec costs'!$D891,'Capex forecast'!$Q$7:$Q$210,"Customer Connection")</f>
        <v>0</v>
      </c>
      <c r="K891" s="32">
        <f>SUMIFS('Capex forecast'!J$7:J$210,'Capex forecast'!$T$7:$T$210,'Allocation of site-spec costs'!$B891,'Capex forecast'!$S$7:$S$210,'Allocation of site-spec costs'!$D891,'Capex forecast'!$Q$7:$Q$210,"Customer Connection")</f>
        <v>0</v>
      </c>
      <c r="L891" s="32">
        <f>SUMIFS('Capex forecast'!K$7:K$210,'Capex forecast'!$T$7:$T$210,'Allocation of site-spec costs'!$B891,'Capex forecast'!$S$7:$S$210,'Allocation of site-spec costs'!$D891,'Capex forecast'!$Q$7:$Q$210,"Customer Connection")</f>
        <v>0</v>
      </c>
      <c r="M891" s="32">
        <f>SUMIFS('Capex forecast'!L$7:L$210,'Capex forecast'!$T$7:$T$210,'Allocation of site-spec costs'!$B891,'Capex forecast'!$S$7:$S$210,'Allocation of site-spec costs'!$D891,'Capex forecast'!$Q$7:$Q$210,"Customer Connection")</f>
        <v>0</v>
      </c>
      <c r="N891" s="32">
        <f>SUMIFS('Capex forecast'!M$7:M$210,'Capex forecast'!$T$7:$T$210,'Allocation of site-spec costs'!$B891,'Capex forecast'!$S$7:$S$210,'Allocation of site-spec costs'!$D891,'Capex forecast'!$Q$7:$Q$210,"Customer Connection")</f>
        <v>0</v>
      </c>
      <c r="O891" s="32">
        <f>SUMIFS('Capex forecast'!N$7:N$210,'Capex forecast'!$T$7:$T$210,'Allocation of site-spec costs'!$B891,'Capex forecast'!$S$7:$S$210,'Allocation of site-spec costs'!$D891,'Capex forecast'!$Q$7:$Q$210,"Customer Connection")</f>
        <v>0</v>
      </c>
      <c r="Q891" s="6" t="s">
        <v>130</v>
      </c>
      <c r="R891" s="6" t="str">
        <f>INDEX('Raw demand forecast'!$M$7:$M$5830,MATCH($Q891,'Raw demand forecast'!$B$7:$B$5830,0))</f>
        <v>No</v>
      </c>
      <c r="S891" s="6" t="str">
        <f>IF(COUNTIF($Q$93:Q891,$B891) = 1, "LV", IF(COUNTIF($Q$93:Q891,$B891) = 2, "HV", "ST"))</f>
        <v>ST</v>
      </c>
      <c r="T891" s="6" t="str">
        <f>INDEX('Demand forecast and growth rate'!$E$7:$E$273,MATCH($Q891,'Demand forecast and growth rate'!$B$7:$B$273,0))</f>
        <v>Steady/falling</v>
      </c>
      <c r="U891" s="32">
        <f>SUMIFS('Capex forecast'!E$7:E$210,'Capex forecast'!$T$7:$T$210,$Q891,'Capex forecast'!$S$7:$S$210,$S891,'Capex forecast'!$Q$7:$Q$210,"Augex")</f>
        <v>0</v>
      </c>
      <c r="V891" s="32">
        <f>SUMIFS('Capex forecast'!F$7:F$210,'Capex forecast'!$T$7:$T$210,$Q891,'Capex forecast'!$S$7:$S$210,$S891,'Capex forecast'!$Q$7:$Q$210,"Augex")</f>
        <v>0</v>
      </c>
      <c r="W891" s="32">
        <f>SUMIFS('Capex forecast'!G$7:G$210,'Capex forecast'!$T$7:$T$210,$Q891,'Capex forecast'!$S$7:$S$210,$S891,'Capex forecast'!$Q$7:$Q$210,"Augex")</f>
        <v>0</v>
      </c>
      <c r="X891" s="32">
        <f>SUMIFS('Capex forecast'!H$7:H$210,'Capex forecast'!$T$7:$T$210,$Q891,'Capex forecast'!$S$7:$S$210,$S891,'Capex forecast'!$Q$7:$Q$210,"Augex")</f>
        <v>0</v>
      </c>
      <c r="Y891" s="32">
        <f>SUMIFS('Capex forecast'!I$7:I$210,'Capex forecast'!$T$7:$T$210,$Q891,'Capex forecast'!$S$7:$S$210,$S891,'Capex forecast'!$Q$7:$Q$210,"Augex")</f>
        <v>0</v>
      </c>
      <c r="Z891" s="32">
        <f>SUMIFS('Capex forecast'!J$7:J$210,'Capex forecast'!$T$7:$T$210,$Q891,'Capex forecast'!$S$7:$S$210,$S891,'Capex forecast'!$Q$7:$Q$210,"Augex")</f>
        <v>0</v>
      </c>
      <c r="AA891" s="32">
        <f>SUMIFS('Capex forecast'!K$7:K$210,'Capex forecast'!$T$7:$T$210,$Q891,'Capex forecast'!$S$7:$S$210,$S891,'Capex forecast'!$Q$7:$Q$210,"Augex")</f>
        <v>0</v>
      </c>
      <c r="AB891" s="32">
        <f>SUMIFS('Capex forecast'!L$7:L$210,'Capex forecast'!$T$7:$T$210,$Q891,'Capex forecast'!$S$7:$S$210,$S891,'Capex forecast'!$Q$7:$Q$210,"Augex")</f>
        <v>0</v>
      </c>
      <c r="AC891" s="32">
        <f>SUMIFS('Capex forecast'!M$7:M$210,'Capex forecast'!$T$7:$T$210,$Q891,'Capex forecast'!$S$7:$S$210,$S891,'Capex forecast'!$Q$7:$Q$210,"Augex")</f>
        <v>0</v>
      </c>
      <c r="AD891" s="32">
        <f>SUMIFS('Capex forecast'!N$7:N$210,'Capex forecast'!$T$7:$T$210,$Q891,'Capex forecast'!$S$7:$S$210,$S891,'Capex forecast'!$Q$7:$Q$210,"Augex")</f>
        <v>0</v>
      </c>
      <c r="AF891" s="6" t="s">
        <v>130</v>
      </c>
      <c r="AG891" s="6" t="str">
        <f>INDEX('Raw demand forecast'!$M$7:$M$5830,MATCH($Q891,'Raw demand forecast'!$B$7:$B$5830,0))</f>
        <v>No</v>
      </c>
      <c r="AH891" s="6" t="str">
        <f>IF(COUNTIF($AF$93:AF891,$B891) = 1, "LV", IF(COUNTIF($AF$93:AF891,$B891) = 2, "HV", "ST"))</f>
        <v>ST</v>
      </c>
      <c r="AI891" s="6" t="str">
        <f>INDEX('Demand forecast and growth rate'!$E$7:$E$273,MATCH($Q891,'Demand forecast and growth rate'!$B$7:$B$273,0))</f>
        <v>Steady/falling</v>
      </c>
      <c r="AJ891" s="53">
        <f>SUMIFS('Capex forecast'!E$7:E$210,'Capex forecast'!$T$7:$T$210,$AF891,'Capex forecast'!$S$7:$S$210,$AH891,'Capex forecast'!$Q$7:$Q$210,"Repex")</f>
        <v>0</v>
      </c>
      <c r="AK891" s="53">
        <f>SUMIFS('Capex forecast'!F$7:F$210,'Capex forecast'!$T$7:$T$210,$AF891,'Capex forecast'!$S$7:$S$210,$AH891,'Capex forecast'!$Q$7:$Q$210,"Repex")</f>
        <v>0</v>
      </c>
      <c r="AL891" s="53">
        <f>SUMIFS('Capex forecast'!G$7:G$210,'Capex forecast'!$T$7:$T$210,$AF891,'Capex forecast'!$S$7:$S$210,$AH891,'Capex forecast'!$Q$7:$Q$210,"Repex")</f>
        <v>0</v>
      </c>
      <c r="AM891" s="53">
        <f>SUMIFS('Capex forecast'!H$7:H$210,'Capex forecast'!$T$7:$T$210,$AF891,'Capex forecast'!$S$7:$S$210,$AH891,'Capex forecast'!$Q$7:$Q$210,"Repex")</f>
        <v>0</v>
      </c>
      <c r="AN891" s="53">
        <f>SUMIFS('Capex forecast'!I$7:I$210,'Capex forecast'!$T$7:$T$210,$AF891,'Capex forecast'!$S$7:$S$210,$AH891,'Capex forecast'!$Q$7:$Q$210,"Repex")</f>
        <v>0</v>
      </c>
      <c r="AO891" s="53">
        <f>SUMIFS('Capex forecast'!J$7:J$210,'Capex forecast'!$T$7:$T$210,$AF891,'Capex forecast'!$S$7:$S$210,$AH891,'Capex forecast'!$Q$7:$Q$210,"Repex")</f>
        <v>0</v>
      </c>
      <c r="AP891" s="53">
        <f>SUMIFS('Capex forecast'!K$7:K$210,'Capex forecast'!$T$7:$T$210,$AF891,'Capex forecast'!$S$7:$S$210,$AH891,'Capex forecast'!$Q$7:$Q$210,"Repex")</f>
        <v>0</v>
      </c>
      <c r="AQ891" s="53">
        <f>SUMIFS('Capex forecast'!L$7:L$210,'Capex forecast'!$T$7:$T$210,$AF891,'Capex forecast'!$S$7:$S$210,$AH891,'Capex forecast'!$Q$7:$Q$210,"Repex")</f>
        <v>0</v>
      </c>
      <c r="AR891" s="53">
        <f>SUMIFS('Capex forecast'!M$7:M$210,'Capex forecast'!$T$7:$T$210,$AF891,'Capex forecast'!$S$7:$S$210,$AH891,'Capex forecast'!$Q$7:$Q$210,"Repex")</f>
        <v>0</v>
      </c>
      <c r="AS891" s="53">
        <f>SUMIFS('Capex forecast'!N$7:N$210,'Capex forecast'!$T$7:$T$210,$AF891,'Capex forecast'!$S$7:$S$210,$AH891,'Capex forecast'!$Q$7:$Q$210,"Repex")</f>
        <v>0</v>
      </c>
    </row>
    <row r="892" spans="2:45" ht="15">
      <c r="B892" s="6" t="s">
        <v>170</v>
      </c>
      <c r="C892" s="6" t="str">
        <f>INDEX('Raw demand forecast'!$M$7:$M$5830,MATCH($B892,'Raw demand forecast'!$B$7:$B$5830,0))</f>
        <v>No</v>
      </c>
      <c r="D892" s="6" t="str">
        <f>IF(COUNTIF($B$93:B892,$B892) = 1, "LV", IF(COUNTIF($B$93:B892,$B892) = 2, "HV", "ST"))</f>
        <v>ST</v>
      </c>
      <c r="E892" s="6" t="str">
        <f>INDEX('Demand forecast and growth rate'!$E$7:$E$273,MATCH($B892,'Demand forecast and growth rate'!$B$7:$B$273,0))</f>
        <v>Small growth</v>
      </c>
      <c r="F892" s="32">
        <f>SUMIFS('Capex forecast'!E$7:E$210,'Capex forecast'!$T$7:$T$210,'Allocation of site-spec costs'!$B892,'Capex forecast'!$S$7:$S$210,'Allocation of site-spec costs'!$D892,'Capex forecast'!$Q$7:$Q$210,"Customer Connection")</f>
        <v>0</v>
      </c>
      <c r="G892" s="32">
        <f>SUMIFS('Capex forecast'!F$7:F$210,'Capex forecast'!$T$7:$T$210,'Allocation of site-spec costs'!$B892,'Capex forecast'!$S$7:$S$210,'Allocation of site-spec costs'!$D892,'Capex forecast'!$Q$7:$Q$210,"Customer Connection")</f>
        <v>0</v>
      </c>
      <c r="H892" s="32">
        <f>SUMIFS('Capex forecast'!G$7:G$210,'Capex forecast'!$T$7:$T$210,'Allocation of site-spec costs'!$B892,'Capex forecast'!$S$7:$S$210,'Allocation of site-spec costs'!$D892,'Capex forecast'!$Q$7:$Q$210,"Customer Connection")</f>
        <v>0</v>
      </c>
      <c r="I892" s="32">
        <f>SUMIFS('Capex forecast'!H$7:H$210,'Capex forecast'!$T$7:$T$210,'Allocation of site-spec costs'!$B892,'Capex forecast'!$S$7:$S$210,'Allocation of site-spec costs'!$D892,'Capex forecast'!$Q$7:$Q$210,"Customer Connection")</f>
        <v>0</v>
      </c>
      <c r="J892" s="32">
        <f>SUMIFS('Capex forecast'!I$7:I$210,'Capex forecast'!$T$7:$T$210,'Allocation of site-spec costs'!$B892,'Capex forecast'!$S$7:$S$210,'Allocation of site-spec costs'!$D892,'Capex forecast'!$Q$7:$Q$210,"Customer Connection")</f>
        <v>0</v>
      </c>
      <c r="K892" s="32">
        <f>SUMIFS('Capex forecast'!J$7:J$210,'Capex forecast'!$T$7:$T$210,'Allocation of site-spec costs'!$B892,'Capex forecast'!$S$7:$S$210,'Allocation of site-spec costs'!$D892,'Capex forecast'!$Q$7:$Q$210,"Customer Connection")</f>
        <v>0</v>
      </c>
      <c r="L892" s="32">
        <f>SUMIFS('Capex forecast'!K$7:K$210,'Capex forecast'!$T$7:$T$210,'Allocation of site-spec costs'!$B892,'Capex forecast'!$S$7:$S$210,'Allocation of site-spec costs'!$D892,'Capex forecast'!$Q$7:$Q$210,"Customer Connection")</f>
        <v>0</v>
      </c>
      <c r="M892" s="32">
        <f>SUMIFS('Capex forecast'!L$7:L$210,'Capex forecast'!$T$7:$T$210,'Allocation of site-spec costs'!$B892,'Capex forecast'!$S$7:$S$210,'Allocation of site-spec costs'!$D892,'Capex forecast'!$Q$7:$Q$210,"Customer Connection")</f>
        <v>0</v>
      </c>
      <c r="N892" s="32">
        <f>SUMIFS('Capex forecast'!M$7:M$210,'Capex forecast'!$T$7:$T$210,'Allocation of site-spec costs'!$B892,'Capex forecast'!$S$7:$S$210,'Allocation of site-spec costs'!$D892,'Capex forecast'!$Q$7:$Q$210,"Customer Connection")</f>
        <v>0</v>
      </c>
      <c r="O892" s="32">
        <f>SUMIFS('Capex forecast'!N$7:N$210,'Capex forecast'!$T$7:$T$210,'Allocation of site-spec costs'!$B892,'Capex forecast'!$S$7:$S$210,'Allocation of site-spec costs'!$D892,'Capex forecast'!$Q$7:$Q$210,"Customer Connection")</f>
        <v>0</v>
      </c>
      <c r="Q892" s="6" t="s">
        <v>170</v>
      </c>
      <c r="R892" s="6" t="str">
        <f>INDEX('Raw demand forecast'!$M$7:$M$5830,MATCH($Q892,'Raw demand forecast'!$B$7:$B$5830,0))</f>
        <v>No</v>
      </c>
      <c r="S892" s="6" t="str">
        <f>IF(COUNTIF($Q$93:Q892,$B892) = 1, "LV", IF(COUNTIF($Q$93:Q892,$B892) = 2, "HV", "ST"))</f>
        <v>ST</v>
      </c>
      <c r="T892" s="6" t="str">
        <f>INDEX('Demand forecast and growth rate'!$E$7:$E$273,MATCH($Q892,'Demand forecast and growth rate'!$B$7:$B$273,0))</f>
        <v>Small growth</v>
      </c>
      <c r="U892" s="32">
        <f>SUMIFS('Capex forecast'!E$7:E$210,'Capex forecast'!$T$7:$T$210,$Q892,'Capex forecast'!$S$7:$S$210,$S892,'Capex forecast'!$Q$7:$Q$210,"Augex")</f>
        <v>0</v>
      </c>
      <c r="V892" s="32">
        <f>SUMIFS('Capex forecast'!F$7:F$210,'Capex forecast'!$T$7:$T$210,$Q892,'Capex forecast'!$S$7:$S$210,$S892,'Capex forecast'!$Q$7:$Q$210,"Augex")</f>
        <v>0</v>
      </c>
      <c r="W892" s="32">
        <f>SUMIFS('Capex forecast'!G$7:G$210,'Capex forecast'!$T$7:$T$210,$Q892,'Capex forecast'!$S$7:$S$210,$S892,'Capex forecast'!$Q$7:$Q$210,"Augex")</f>
        <v>0</v>
      </c>
      <c r="X892" s="32">
        <f>SUMIFS('Capex forecast'!H$7:H$210,'Capex forecast'!$T$7:$T$210,$Q892,'Capex forecast'!$S$7:$S$210,$S892,'Capex forecast'!$Q$7:$Q$210,"Augex")</f>
        <v>0</v>
      </c>
      <c r="Y892" s="32">
        <f>SUMIFS('Capex forecast'!I$7:I$210,'Capex forecast'!$T$7:$T$210,$Q892,'Capex forecast'!$S$7:$S$210,$S892,'Capex forecast'!$Q$7:$Q$210,"Augex")</f>
        <v>0</v>
      </c>
      <c r="Z892" s="32">
        <f>SUMIFS('Capex forecast'!J$7:J$210,'Capex forecast'!$T$7:$T$210,$Q892,'Capex forecast'!$S$7:$S$210,$S892,'Capex forecast'!$Q$7:$Q$210,"Augex")</f>
        <v>0</v>
      </c>
      <c r="AA892" s="32">
        <f>SUMIFS('Capex forecast'!K$7:K$210,'Capex forecast'!$T$7:$T$210,$Q892,'Capex forecast'!$S$7:$S$210,$S892,'Capex forecast'!$Q$7:$Q$210,"Augex")</f>
        <v>0</v>
      </c>
      <c r="AB892" s="32">
        <f>SUMIFS('Capex forecast'!L$7:L$210,'Capex forecast'!$T$7:$T$210,$Q892,'Capex forecast'!$S$7:$S$210,$S892,'Capex forecast'!$Q$7:$Q$210,"Augex")</f>
        <v>0</v>
      </c>
      <c r="AC892" s="32">
        <f>SUMIFS('Capex forecast'!M$7:M$210,'Capex forecast'!$T$7:$T$210,$Q892,'Capex forecast'!$S$7:$S$210,$S892,'Capex forecast'!$Q$7:$Q$210,"Augex")</f>
        <v>0</v>
      </c>
      <c r="AD892" s="32">
        <f>SUMIFS('Capex forecast'!N$7:N$210,'Capex forecast'!$T$7:$T$210,$Q892,'Capex forecast'!$S$7:$S$210,$S892,'Capex forecast'!$Q$7:$Q$210,"Augex")</f>
        <v>0</v>
      </c>
      <c r="AF892" s="6" t="s">
        <v>170</v>
      </c>
      <c r="AG892" s="6" t="str">
        <f>INDEX('Raw demand forecast'!$M$7:$M$5830,MATCH($Q892,'Raw demand forecast'!$B$7:$B$5830,0))</f>
        <v>No</v>
      </c>
      <c r="AH892" s="6" t="str">
        <f>IF(COUNTIF($AF$93:AF892,$B892) = 1, "LV", IF(COUNTIF($AF$93:AF892,$B892) = 2, "HV", "ST"))</f>
        <v>ST</v>
      </c>
      <c r="AI892" s="6" t="str">
        <f>INDEX('Demand forecast and growth rate'!$E$7:$E$273,MATCH($Q892,'Demand forecast and growth rate'!$B$7:$B$273,0))</f>
        <v>Small growth</v>
      </c>
      <c r="AJ892" s="53">
        <f>SUMIFS('Capex forecast'!E$7:E$210,'Capex forecast'!$T$7:$T$210,$AF892,'Capex forecast'!$S$7:$S$210,$AH892,'Capex forecast'!$Q$7:$Q$210,"Repex")</f>
        <v>0</v>
      </c>
      <c r="AK892" s="53">
        <f>SUMIFS('Capex forecast'!F$7:F$210,'Capex forecast'!$T$7:$T$210,$AF892,'Capex forecast'!$S$7:$S$210,$AH892,'Capex forecast'!$Q$7:$Q$210,"Repex")</f>
        <v>0</v>
      </c>
      <c r="AL892" s="53">
        <f>SUMIFS('Capex forecast'!G$7:G$210,'Capex forecast'!$T$7:$T$210,$AF892,'Capex forecast'!$S$7:$S$210,$AH892,'Capex forecast'!$Q$7:$Q$210,"Repex")</f>
        <v>0</v>
      </c>
      <c r="AM892" s="53">
        <f>SUMIFS('Capex forecast'!H$7:H$210,'Capex forecast'!$T$7:$T$210,$AF892,'Capex forecast'!$S$7:$S$210,$AH892,'Capex forecast'!$Q$7:$Q$210,"Repex")</f>
        <v>0</v>
      </c>
      <c r="AN892" s="53">
        <f>SUMIFS('Capex forecast'!I$7:I$210,'Capex forecast'!$T$7:$T$210,$AF892,'Capex forecast'!$S$7:$S$210,$AH892,'Capex forecast'!$Q$7:$Q$210,"Repex")</f>
        <v>0</v>
      </c>
      <c r="AO892" s="53">
        <f>SUMIFS('Capex forecast'!J$7:J$210,'Capex forecast'!$T$7:$T$210,$AF892,'Capex forecast'!$S$7:$S$210,$AH892,'Capex forecast'!$Q$7:$Q$210,"Repex")</f>
        <v>0</v>
      </c>
      <c r="AP892" s="53">
        <f>SUMIFS('Capex forecast'!K$7:K$210,'Capex forecast'!$T$7:$T$210,$AF892,'Capex forecast'!$S$7:$S$210,$AH892,'Capex forecast'!$Q$7:$Q$210,"Repex")</f>
        <v>0</v>
      </c>
      <c r="AQ892" s="53">
        <f>SUMIFS('Capex forecast'!L$7:L$210,'Capex forecast'!$T$7:$T$210,$AF892,'Capex forecast'!$S$7:$S$210,$AH892,'Capex forecast'!$Q$7:$Q$210,"Repex")</f>
        <v>0</v>
      </c>
      <c r="AR892" s="53">
        <f>SUMIFS('Capex forecast'!M$7:M$210,'Capex forecast'!$T$7:$T$210,$AF892,'Capex forecast'!$S$7:$S$210,$AH892,'Capex forecast'!$Q$7:$Q$210,"Repex")</f>
        <v>0</v>
      </c>
      <c r="AS892" s="53">
        <f>SUMIFS('Capex forecast'!N$7:N$210,'Capex forecast'!$T$7:$T$210,$AF892,'Capex forecast'!$S$7:$S$210,$AH892,'Capex forecast'!$Q$7:$Q$210,"Repex")</f>
        <v>0</v>
      </c>
    </row>
    <row r="893" spans="2:45" ht="15">
      <c r="B893" s="6" t="s">
        <v>162</v>
      </c>
      <c r="C893" s="6" t="str">
        <f>INDEX('Raw demand forecast'!$M$7:$M$5830,MATCH($B893,'Raw demand forecast'!$B$7:$B$5830,0))</f>
        <v>No</v>
      </c>
      <c r="D893" s="6" t="str">
        <f>IF(COUNTIF($B$93:B893,$B893) = 1, "LV", IF(COUNTIF($B$93:B893,$B893) = 2, "HV", "ST"))</f>
        <v>ST</v>
      </c>
      <c r="E893" s="6" t="str">
        <f>INDEX('Demand forecast and growth rate'!$E$7:$E$273,MATCH($B893,'Demand forecast and growth rate'!$B$7:$B$273,0))</f>
        <v>Steady/falling</v>
      </c>
      <c r="F893" s="32">
        <f>SUMIFS('Capex forecast'!E$7:E$210,'Capex forecast'!$T$7:$T$210,'Allocation of site-spec costs'!$B893,'Capex forecast'!$S$7:$S$210,'Allocation of site-spec costs'!$D893,'Capex forecast'!$Q$7:$Q$210,"Customer Connection")</f>
        <v>0</v>
      </c>
      <c r="G893" s="32">
        <f>SUMIFS('Capex forecast'!F$7:F$210,'Capex forecast'!$T$7:$T$210,'Allocation of site-spec costs'!$B893,'Capex forecast'!$S$7:$S$210,'Allocation of site-spec costs'!$D893,'Capex forecast'!$Q$7:$Q$210,"Customer Connection")</f>
        <v>0</v>
      </c>
      <c r="H893" s="32">
        <f>SUMIFS('Capex forecast'!G$7:G$210,'Capex forecast'!$T$7:$T$210,'Allocation of site-spec costs'!$B893,'Capex forecast'!$S$7:$S$210,'Allocation of site-spec costs'!$D893,'Capex forecast'!$Q$7:$Q$210,"Customer Connection")</f>
        <v>0</v>
      </c>
      <c r="I893" s="32">
        <f>SUMIFS('Capex forecast'!H$7:H$210,'Capex forecast'!$T$7:$T$210,'Allocation of site-spec costs'!$B893,'Capex forecast'!$S$7:$S$210,'Allocation of site-spec costs'!$D893,'Capex forecast'!$Q$7:$Q$210,"Customer Connection")</f>
        <v>0</v>
      </c>
      <c r="J893" s="32">
        <f>SUMIFS('Capex forecast'!I$7:I$210,'Capex forecast'!$T$7:$T$210,'Allocation of site-spec costs'!$B893,'Capex forecast'!$S$7:$S$210,'Allocation of site-spec costs'!$D893,'Capex forecast'!$Q$7:$Q$210,"Customer Connection")</f>
        <v>0</v>
      </c>
      <c r="K893" s="32">
        <f>SUMIFS('Capex forecast'!J$7:J$210,'Capex forecast'!$T$7:$T$210,'Allocation of site-spec costs'!$B893,'Capex forecast'!$S$7:$S$210,'Allocation of site-spec costs'!$D893,'Capex forecast'!$Q$7:$Q$210,"Customer Connection")</f>
        <v>0</v>
      </c>
      <c r="L893" s="32">
        <f>SUMIFS('Capex forecast'!K$7:K$210,'Capex forecast'!$T$7:$T$210,'Allocation of site-spec costs'!$B893,'Capex forecast'!$S$7:$S$210,'Allocation of site-spec costs'!$D893,'Capex forecast'!$Q$7:$Q$210,"Customer Connection")</f>
        <v>0</v>
      </c>
      <c r="M893" s="32">
        <f>SUMIFS('Capex forecast'!L$7:L$210,'Capex forecast'!$T$7:$T$210,'Allocation of site-spec costs'!$B893,'Capex forecast'!$S$7:$S$210,'Allocation of site-spec costs'!$D893,'Capex forecast'!$Q$7:$Q$210,"Customer Connection")</f>
        <v>0</v>
      </c>
      <c r="N893" s="32">
        <f>SUMIFS('Capex forecast'!M$7:M$210,'Capex forecast'!$T$7:$T$210,'Allocation of site-spec costs'!$B893,'Capex forecast'!$S$7:$S$210,'Allocation of site-spec costs'!$D893,'Capex forecast'!$Q$7:$Q$210,"Customer Connection")</f>
        <v>0</v>
      </c>
      <c r="O893" s="32">
        <f>SUMIFS('Capex forecast'!N$7:N$210,'Capex forecast'!$T$7:$T$210,'Allocation of site-spec costs'!$B893,'Capex forecast'!$S$7:$S$210,'Allocation of site-spec costs'!$D893,'Capex forecast'!$Q$7:$Q$210,"Customer Connection")</f>
        <v>0</v>
      </c>
      <c r="Q893" s="6" t="s">
        <v>162</v>
      </c>
      <c r="R893" s="6" t="str">
        <f>INDEX('Raw demand forecast'!$M$7:$M$5830,MATCH($Q893,'Raw demand forecast'!$B$7:$B$5830,0))</f>
        <v>No</v>
      </c>
      <c r="S893" s="6" t="str">
        <f>IF(COUNTIF($Q$93:Q893,$B893) = 1, "LV", IF(COUNTIF($Q$93:Q893,$B893) = 2, "HV", "ST"))</f>
        <v>ST</v>
      </c>
      <c r="T893" s="6" t="str">
        <f>INDEX('Demand forecast and growth rate'!$E$7:$E$273,MATCH($Q893,'Demand forecast and growth rate'!$B$7:$B$273,0))</f>
        <v>Steady/falling</v>
      </c>
      <c r="U893" s="32">
        <f>SUMIFS('Capex forecast'!E$7:E$210,'Capex forecast'!$T$7:$T$210,$Q893,'Capex forecast'!$S$7:$S$210,$S893,'Capex forecast'!$Q$7:$Q$210,"Augex")</f>
        <v>0</v>
      </c>
      <c r="V893" s="32">
        <f>SUMIFS('Capex forecast'!F$7:F$210,'Capex forecast'!$T$7:$T$210,$Q893,'Capex forecast'!$S$7:$S$210,$S893,'Capex forecast'!$Q$7:$Q$210,"Augex")</f>
        <v>0</v>
      </c>
      <c r="W893" s="32">
        <f>SUMIFS('Capex forecast'!G$7:G$210,'Capex forecast'!$T$7:$T$210,$Q893,'Capex forecast'!$S$7:$S$210,$S893,'Capex forecast'!$Q$7:$Q$210,"Augex")</f>
        <v>0</v>
      </c>
      <c r="X893" s="32">
        <f>SUMIFS('Capex forecast'!H$7:H$210,'Capex forecast'!$T$7:$T$210,$Q893,'Capex forecast'!$S$7:$S$210,$S893,'Capex forecast'!$Q$7:$Q$210,"Augex")</f>
        <v>0</v>
      </c>
      <c r="Y893" s="32">
        <f>SUMIFS('Capex forecast'!I$7:I$210,'Capex forecast'!$T$7:$T$210,$Q893,'Capex forecast'!$S$7:$S$210,$S893,'Capex forecast'!$Q$7:$Q$210,"Augex")</f>
        <v>0</v>
      </c>
      <c r="Z893" s="32">
        <f>SUMIFS('Capex forecast'!J$7:J$210,'Capex forecast'!$T$7:$T$210,$Q893,'Capex forecast'!$S$7:$S$210,$S893,'Capex forecast'!$Q$7:$Q$210,"Augex")</f>
        <v>0</v>
      </c>
      <c r="AA893" s="32">
        <f>SUMIFS('Capex forecast'!K$7:K$210,'Capex forecast'!$T$7:$T$210,$Q893,'Capex forecast'!$S$7:$S$210,$S893,'Capex forecast'!$Q$7:$Q$210,"Augex")</f>
        <v>0</v>
      </c>
      <c r="AB893" s="32">
        <f>SUMIFS('Capex forecast'!L$7:L$210,'Capex forecast'!$T$7:$T$210,$Q893,'Capex forecast'!$S$7:$S$210,$S893,'Capex forecast'!$Q$7:$Q$210,"Augex")</f>
        <v>0</v>
      </c>
      <c r="AC893" s="32">
        <f>SUMIFS('Capex forecast'!M$7:M$210,'Capex forecast'!$T$7:$T$210,$Q893,'Capex forecast'!$S$7:$S$210,$S893,'Capex forecast'!$Q$7:$Q$210,"Augex")</f>
        <v>0</v>
      </c>
      <c r="AD893" s="32">
        <f>SUMIFS('Capex forecast'!N$7:N$210,'Capex forecast'!$T$7:$T$210,$Q893,'Capex forecast'!$S$7:$S$210,$S893,'Capex forecast'!$Q$7:$Q$210,"Augex")</f>
        <v>0</v>
      </c>
      <c r="AF893" s="6" t="s">
        <v>162</v>
      </c>
      <c r="AG893" s="6" t="str">
        <f>INDEX('Raw demand forecast'!$M$7:$M$5830,MATCH($Q893,'Raw demand forecast'!$B$7:$B$5830,0))</f>
        <v>No</v>
      </c>
      <c r="AH893" s="6" t="str">
        <f>IF(COUNTIF($AF$93:AF893,$B893) = 1, "LV", IF(COUNTIF($AF$93:AF893,$B893) = 2, "HV", "ST"))</f>
        <v>ST</v>
      </c>
      <c r="AI893" s="6" t="str">
        <f>INDEX('Demand forecast and growth rate'!$E$7:$E$273,MATCH($Q893,'Demand forecast and growth rate'!$B$7:$B$273,0))</f>
        <v>Steady/falling</v>
      </c>
      <c r="AJ893" s="53">
        <f>SUMIFS('Capex forecast'!E$7:E$210,'Capex forecast'!$T$7:$T$210,$AF893,'Capex forecast'!$S$7:$S$210,$AH893,'Capex forecast'!$Q$7:$Q$210,"Repex")</f>
        <v>0</v>
      </c>
      <c r="AK893" s="53">
        <f>SUMIFS('Capex forecast'!F$7:F$210,'Capex forecast'!$T$7:$T$210,$AF893,'Capex forecast'!$S$7:$S$210,$AH893,'Capex forecast'!$Q$7:$Q$210,"Repex")</f>
        <v>0</v>
      </c>
      <c r="AL893" s="53">
        <f>SUMIFS('Capex forecast'!G$7:G$210,'Capex forecast'!$T$7:$T$210,$AF893,'Capex forecast'!$S$7:$S$210,$AH893,'Capex forecast'!$Q$7:$Q$210,"Repex")</f>
        <v>0</v>
      </c>
      <c r="AM893" s="53">
        <f>SUMIFS('Capex forecast'!H$7:H$210,'Capex forecast'!$T$7:$T$210,$AF893,'Capex forecast'!$S$7:$S$210,$AH893,'Capex forecast'!$Q$7:$Q$210,"Repex")</f>
        <v>0</v>
      </c>
      <c r="AN893" s="53">
        <f>SUMIFS('Capex forecast'!I$7:I$210,'Capex forecast'!$T$7:$T$210,$AF893,'Capex forecast'!$S$7:$S$210,$AH893,'Capex forecast'!$Q$7:$Q$210,"Repex")</f>
        <v>0</v>
      </c>
      <c r="AO893" s="53">
        <f>SUMIFS('Capex forecast'!J$7:J$210,'Capex forecast'!$T$7:$T$210,$AF893,'Capex forecast'!$S$7:$S$210,$AH893,'Capex forecast'!$Q$7:$Q$210,"Repex")</f>
        <v>0</v>
      </c>
      <c r="AP893" s="53">
        <f>SUMIFS('Capex forecast'!K$7:K$210,'Capex forecast'!$T$7:$T$210,$AF893,'Capex forecast'!$S$7:$S$210,$AH893,'Capex forecast'!$Q$7:$Q$210,"Repex")</f>
        <v>0</v>
      </c>
      <c r="AQ893" s="53">
        <f>SUMIFS('Capex forecast'!L$7:L$210,'Capex forecast'!$T$7:$T$210,$AF893,'Capex forecast'!$S$7:$S$210,$AH893,'Capex forecast'!$Q$7:$Q$210,"Repex")</f>
        <v>0</v>
      </c>
      <c r="AR893" s="53">
        <f>SUMIFS('Capex forecast'!M$7:M$210,'Capex forecast'!$T$7:$T$210,$AF893,'Capex forecast'!$S$7:$S$210,$AH893,'Capex forecast'!$Q$7:$Q$210,"Repex")</f>
        <v>0</v>
      </c>
      <c r="AS893" s="53">
        <f>SUMIFS('Capex forecast'!N$7:N$210,'Capex forecast'!$T$7:$T$210,$AF893,'Capex forecast'!$S$7:$S$210,$AH893,'Capex forecast'!$Q$7:$Q$210,"Repex")</f>
        <v>0</v>
      </c>
    </row>
    <row r="894" spans="2:45" ht="15">
      <c r="B894"/>
    </row>
    <row r="895" spans="2:45" ht="15">
      <c r="B895"/>
    </row>
    <row r="896" spans="2:45" ht="15">
      <c r="B896"/>
    </row>
    <row r="897" spans="2:2" ht="15">
      <c r="B897"/>
    </row>
    <row r="898" spans="2:2" ht="15">
      <c r="B898"/>
    </row>
    <row r="899" spans="2:2" ht="15">
      <c r="B899"/>
    </row>
    <row r="900" spans="2:2" ht="15">
      <c r="B900"/>
    </row>
    <row r="901" spans="2:2" ht="15">
      <c r="B901"/>
    </row>
    <row r="902" spans="2:2" ht="15">
      <c r="B902"/>
    </row>
    <row r="903" spans="2:2" ht="15">
      <c r="B903"/>
    </row>
    <row r="904" spans="2:2" ht="15">
      <c r="B904"/>
    </row>
    <row r="905" spans="2:2" ht="15">
      <c r="B905"/>
    </row>
    <row r="906" spans="2:2" ht="15">
      <c r="B906"/>
    </row>
    <row r="907" spans="2:2" ht="15">
      <c r="B907"/>
    </row>
    <row r="908" spans="2:2" ht="15">
      <c r="B908"/>
    </row>
    <row r="909" spans="2:2" ht="15">
      <c r="B909"/>
    </row>
    <row r="910" spans="2:2" ht="15">
      <c r="B910"/>
    </row>
    <row r="911" spans="2:2" ht="15">
      <c r="B911"/>
    </row>
    <row r="912" spans="2:2" ht="15">
      <c r="B912"/>
    </row>
    <row r="913" spans="2:2" ht="15">
      <c r="B913"/>
    </row>
    <row r="914" spans="2:2" ht="15">
      <c r="B914"/>
    </row>
    <row r="915" spans="2:2" ht="15">
      <c r="B915"/>
    </row>
    <row r="916" spans="2:2" ht="15">
      <c r="B916"/>
    </row>
    <row r="917" spans="2:2" ht="15">
      <c r="B917"/>
    </row>
    <row r="918" spans="2:2" ht="15">
      <c r="B918"/>
    </row>
    <row r="919" spans="2:2" ht="15">
      <c r="B919"/>
    </row>
    <row r="920" spans="2:2" ht="15">
      <c r="B920"/>
    </row>
    <row r="921" spans="2:2" ht="15">
      <c r="B921"/>
    </row>
    <row r="922" spans="2:2" ht="15">
      <c r="B922"/>
    </row>
    <row r="923" spans="2:2" ht="15">
      <c r="B923"/>
    </row>
    <row r="924" spans="2:2" ht="15">
      <c r="B924"/>
    </row>
    <row r="925" spans="2:2" ht="15">
      <c r="B925"/>
    </row>
    <row r="926" spans="2:2" ht="15">
      <c r="B926"/>
    </row>
    <row r="927" spans="2:2" ht="15">
      <c r="B927"/>
    </row>
    <row r="928" spans="2:2" ht="15">
      <c r="B928"/>
    </row>
    <row r="929" spans="2:2" ht="15">
      <c r="B929"/>
    </row>
    <row r="930" spans="2:2" ht="15">
      <c r="B930"/>
    </row>
    <row r="931" spans="2:2" ht="15">
      <c r="B931"/>
    </row>
    <row r="932" spans="2:2" ht="15">
      <c r="B932"/>
    </row>
    <row r="933" spans="2:2" ht="15">
      <c r="B933"/>
    </row>
    <row r="934" spans="2:2" ht="15">
      <c r="B934"/>
    </row>
    <row r="935" spans="2:2" ht="15">
      <c r="B935"/>
    </row>
    <row r="936" spans="2:2" ht="15">
      <c r="B936"/>
    </row>
    <row r="937" spans="2:2" ht="15">
      <c r="B937"/>
    </row>
    <row r="938" spans="2:2" ht="15">
      <c r="B938"/>
    </row>
    <row r="939" spans="2:2" ht="15">
      <c r="B939"/>
    </row>
    <row r="940" spans="2:2" ht="15">
      <c r="B940"/>
    </row>
    <row r="941" spans="2:2" ht="15">
      <c r="B941"/>
    </row>
    <row r="942" spans="2:2" ht="15">
      <c r="B942"/>
    </row>
    <row r="943" spans="2:2" ht="15">
      <c r="B943"/>
    </row>
    <row r="944" spans="2:2" ht="15">
      <c r="B944"/>
    </row>
    <row r="945" spans="2:2" ht="15">
      <c r="B945"/>
    </row>
    <row r="946" spans="2:2" ht="15">
      <c r="B946"/>
    </row>
    <row r="947" spans="2:2" ht="15">
      <c r="B947"/>
    </row>
    <row r="948" spans="2:2" ht="15">
      <c r="B948"/>
    </row>
    <row r="949" spans="2:2" ht="15">
      <c r="B949"/>
    </row>
    <row r="950" spans="2:2" ht="15">
      <c r="B950"/>
    </row>
    <row r="951" spans="2:2" ht="15">
      <c r="B951"/>
    </row>
    <row r="952" spans="2:2" ht="15">
      <c r="B952"/>
    </row>
    <row r="953" spans="2:2" ht="15">
      <c r="B953"/>
    </row>
    <row r="954" spans="2:2" ht="15">
      <c r="B954"/>
    </row>
    <row r="955" spans="2:2" ht="15">
      <c r="B955"/>
    </row>
    <row r="956" spans="2:2" ht="15">
      <c r="B956"/>
    </row>
    <row r="957" spans="2:2" ht="15">
      <c r="B957"/>
    </row>
    <row r="958" spans="2:2" ht="15">
      <c r="B958"/>
    </row>
    <row r="959" spans="2:2" ht="15">
      <c r="B959"/>
    </row>
    <row r="960" spans="2:2" ht="15">
      <c r="B960"/>
    </row>
    <row r="961" spans="2:2" ht="15">
      <c r="B961"/>
    </row>
    <row r="962" spans="2:2" ht="15">
      <c r="B962"/>
    </row>
    <row r="963" spans="2:2" ht="15">
      <c r="B963"/>
    </row>
    <row r="964" spans="2:2" ht="15">
      <c r="B964"/>
    </row>
    <row r="965" spans="2:2" ht="15">
      <c r="B965"/>
    </row>
    <row r="966" spans="2:2" ht="15">
      <c r="B966"/>
    </row>
    <row r="967" spans="2:2" ht="15">
      <c r="B967"/>
    </row>
    <row r="968" spans="2:2" ht="15">
      <c r="B968"/>
    </row>
    <row r="969" spans="2:2" ht="15">
      <c r="B969"/>
    </row>
    <row r="970" spans="2:2" ht="15">
      <c r="B970"/>
    </row>
    <row r="971" spans="2:2" ht="15">
      <c r="B971"/>
    </row>
    <row r="972" spans="2:2" ht="15">
      <c r="B972"/>
    </row>
    <row r="973" spans="2:2" ht="15">
      <c r="B973"/>
    </row>
    <row r="974" spans="2:2" ht="15">
      <c r="B974"/>
    </row>
    <row r="975" spans="2:2" ht="15">
      <c r="B975"/>
    </row>
    <row r="976" spans="2:2" ht="15">
      <c r="B976"/>
    </row>
    <row r="977" spans="2:2" ht="15">
      <c r="B977"/>
    </row>
    <row r="978" spans="2:2" ht="15">
      <c r="B978"/>
    </row>
    <row r="979" spans="2:2" ht="15">
      <c r="B979"/>
    </row>
    <row r="980" spans="2:2" ht="15">
      <c r="B980"/>
    </row>
    <row r="981" spans="2:2" ht="15">
      <c r="B981"/>
    </row>
    <row r="982" spans="2:2" ht="15">
      <c r="B982"/>
    </row>
    <row r="983" spans="2:2" ht="15">
      <c r="B983"/>
    </row>
    <row r="984" spans="2:2" ht="15">
      <c r="B984"/>
    </row>
    <row r="985" spans="2:2" ht="15">
      <c r="B985"/>
    </row>
    <row r="986" spans="2:2" ht="15">
      <c r="B986"/>
    </row>
    <row r="987" spans="2:2" ht="15">
      <c r="B987"/>
    </row>
    <row r="988" spans="2:2" ht="15">
      <c r="B988"/>
    </row>
    <row r="989" spans="2:2" ht="15">
      <c r="B989"/>
    </row>
    <row r="990" spans="2:2" ht="15">
      <c r="B990"/>
    </row>
    <row r="991" spans="2:2" ht="15">
      <c r="B991"/>
    </row>
    <row r="992" spans="2:2" ht="15">
      <c r="B992"/>
    </row>
    <row r="993" spans="2:2" ht="15">
      <c r="B993"/>
    </row>
    <row r="994" spans="2:2" ht="15">
      <c r="B994"/>
    </row>
    <row r="995" spans="2:2" ht="15">
      <c r="B995"/>
    </row>
    <row r="996" spans="2:2" ht="15">
      <c r="B996"/>
    </row>
    <row r="997" spans="2:2" ht="15">
      <c r="B997"/>
    </row>
    <row r="998" spans="2:2" ht="15">
      <c r="B998"/>
    </row>
    <row r="999" spans="2:2" ht="15">
      <c r="B999"/>
    </row>
    <row r="1000" spans="2:2" ht="15">
      <c r="B1000"/>
    </row>
    <row r="1001" spans="2:2" ht="15">
      <c r="B1001"/>
    </row>
    <row r="1002" spans="2:2" ht="15">
      <c r="B1002"/>
    </row>
    <row r="1003" spans="2:2" ht="15">
      <c r="B1003"/>
    </row>
    <row r="1004" spans="2:2" ht="15">
      <c r="B1004"/>
    </row>
    <row r="1005" spans="2:2" ht="15">
      <c r="B1005"/>
    </row>
    <row r="1006" spans="2:2" ht="15">
      <c r="B1006"/>
    </row>
    <row r="1007" spans="2:2" ht="15">
      <c r="B1007"/>
    </row>
    <row r="1008" spans="2:2" ht="15">
      <c r="B1008"/>
    </row>
    <row r="1009" spans="2:2" ht="15">
      <c r="B1009"/>
    </row>
    <row r="1010" spans="2:2" ht="15">
      <c r="B1010"/>
    </row>
    <row r="1011" spans="2:2" ht="15">
      <c r="B1011"/>
    </row>
    <row r="1012" spans="2:2" ht="15">
      <c r="B1012"/>
    </row>
    <row r="1013" spans="2:2" ht="15">
      <c r="B1013"/>
    </row>
    <row r="1014" spans="2:2" ht="15">
      <c r="B1014"/>
    </row>
    <row r="1015" spans="2:2" ht="15">
      <c r="B1015"/>
    </row>
    <row r="1016" spans="2:2" ht="15">
      <c r="B1016"/>
    </row>
    <row r="1017" spans="2:2" ht="15">
      <c r="B1017"/>
    </row>
    <row r="1018" spans="2:2" ht="15">
      <c r="B1018"/>
    </row>
    <row r="1019" spans="2:2" ht="15">
      <c r="B1019"/>
    </row>
    <row r="1020" spans="2:2" ht="15">
      <c r="B1020"/>
    </row>
    <row r="1021" spans="2:2" ht="15">
      <c r="B1021"/>
    </row>
    <row r="1022" spans="2:2" ht="15">
      <c r="B1022"/>
    </row>
    <row r="1023" spans="2:2" ht="15">
      <c r="B1023"/>
    </row>
    <row r="1024" spans="2:2" ht="15">
      <c r="B1024"/>
    </row>
    <row r="1025" spans="2:2" ht="15">
      <c r="B1025"/>
    </row>
    <row r="1026" spans="2:2" ht="15">
      <c r="B1026"/>
    </row>
    <row r="1027" spans="2:2" ht="15">
      <c r="B1027"/>
    </row>
    <row r="1028" spans="2:2" ht="15">
      <c r="B1028"/>
    </row>
    <row r="1029" spans="2:2" ht="15">
      <c r="B1029"/>
    </row>
    <row r="1030" spans="2:2" ht="15">
      <c r="B1030"/>
    </row>
    <row r="1031" spans="2:2" ht="15">
      <c r="B1031"/>
    </row>
    <row r="1032" spans="2:2" ht="15">
      <c r="B1032"/>
    </row>
    <row r="1033" spans="2:2" ht="15">
      <c r="B1033"/>
    </row>
    <row r="1034" spans="2:2" ht="15">
      <c r="B1034"/>
    </row>
    <row r="1035" spans="2:2" ht="15">
      <c r="B1035"/>
    </row>
    <row r="1036" spans="2:2" ht="15">
      <c r="B1036"/>
    </row>
    <row r="1037" spans="2:2" ht="15">
      <c r="B1037"/>
    </row>
    <row r="1038" spans="2:2" ht="15">
      <c r="B1038"/>
    </row>
    <row r="1039" spans="2:2" ht="15">
      <c r="B1039"/>
    </row>
    <row r="1040" spans="2:2" ht="15">
      <c r="B1040"/>
    </row>
    <row r="1041" spans="2:2" ht="15">
      <c r="B1041"/>
    </row>
    <row r="1042" spans="2:2" ht="15">
      <c r="B1042"/>
    </row>
    <row r="1043" spans="2:2" ht="15">
      <c r="B1043"/>
    </row>
    <row r="1044" spans="2:2" ht="15">
      <c r="B1044"/>
    </row>
    <row r="1045" spans="2:2" ht="15">
      <c r="B1045"/>
    </row>
    <row r="1046" spans="2:2" ht="15">
      <c r="B1046"/>
    </row>
    <row r="1047" spans="2:2" ht="15">
      <c r="B1047"/>
    </row>
    <row r="1048" spans="2:2" ht="15">
      <c r="B1048"/>
    </row>
    <row r="1049" spans="2:2" ht="15">
      <c r="B1049"/>
    </row>
    <row r="1050" spans="2:2" ht="15">
      <c r="B1050"/>
    </row>
    <row r="1051" spans="2:2" ht="15">
      <c r="B1051"/>
    </row>
    <row r="1052" spans="2:2" ht="15">
      <c r="B1052"/>
    </row>
    <row r="1053" spans="2:2" ht="15">
      <c r="B1053"/>
    </row>
    <row r="1054" spans="2:2" ht="15">
      <c r="B1054"/>
    </row>
    <row r="1055" spans="2:2" ht="15">
      <c r="B1055"/>
    </row>
    <row r="1056" spans="2:2" ht="15">
      <c r="B1056"/>
    </row>
    <row r="1057" spans="2:2" ht="15">
      <c r="B1057"/>
    </row>
    <row r="1058" spans="2:2" ht="15">
      <c r="B1058"/>
    </row>
    <row r="1059" spans="2:2" ht="15">
      <c r="B1059"/>
    </row>
    <row r="1060" spans="2:2" ht="15">
      <c r="B1060"/>
    </row>
    <row r="1061" spans="2:2" ht="15">
      <c r="B1061"/>
    </row>
    <row r="1062" spans="2:2" ht="15">
      <c r="B1062"/>
    </row>
    <row r="1063" spans="2:2" ht="15">
      <c r="B1063"/>
    </row>
    <row r="1064" spans="2:2" ht="15">
      <c r="B1064"/>
    </row>
    <row r="1065" spans="2:2" ht="15">
      <c r="B1065"/>
    </row>
    <row r="1066" spans="2:2" ht="15">
      <c r="B1066"/>
    </row>
    <row r="1067" spans="2:2" ht="15">
      <c r="B1067"/>
    </row>
    <row r="1068" spans="2:2" ht="15">
      <c r="B1068"/>
    </row>
    <row r="1069" spans="2:2" ht="15">
      <c r="B1069"/>
    </row>
    <row r="1070" spans="2:2" ht="15">
      <c r="B1070"/>
    </row>
    <row r="1071" spans="2:2" ht="15">
      <c r="B1071"/>
    </row>
    <row r="1072" spans="2:2" ht="15">
      <c r="B1072"/>
    </row>
    <row r="1073" spans="2:2" ht="15">
      <c r="B1073"/>
    </row>
    <row r="1074" spans="2:2" ht="15">
      <c r="B1074"/>
    </row>
    <row r="1075" spans="2:2" ht="15">
      <c r="B1075"/>
    </row>
    <row r="1076" spans="2:2" ht="15">
      <c r="B1076"/>
    </row>
    <row r="1077" spans="2:2" ht="15">
      <c r="B1077"/>
    </row>
    <row r="1078" spans="2:2" ht="15">
      <c r="B1078"/>
    </row>
    <row r="1079" spans="2:2" ht="15">
      <c r="B1079"/>
    </row>
    <row r="1080" spans="2:2" ht="15">
      <c r="B1080"/>
    </row>
    <row r="1081" spans="2:2" ht="15">
      <c r="B1081"/>
    </row>
    <row r="1082" spans="2:2" ht="15">
      <c r="B1082"/>
    </row>
    <row r="1083" spans="2:2" ht="15">
      <c r="B1083"/>
    </row>
    <row r="1084" spans="2:2" ht="15">
      <c r="B1084"/>
    </row>
    <row r="1085" spans="2:2" ht="15">
      <c r="B1085"/>
    </row>
    <row r="1086" spans="2:2" ht="15">
      <c r="B1086"/>
    </row>
    <row r="1087" spans="2:2" ht="15">
      <c r="B1087"/>
    </row>
    <row r="1088" spans="2:2" ht="15">
      <c r="B1088"/>
    </row>
    <row r="1089" spans="2:2" ht="15">
      <c r="B1089"/>
    </row>
    <row r="1090" spans="2:2" ht="15">
      <c r="B1090"/>
    </row>
    <row r="1091" spans="2:2" ht="15">
      <c r="B1091"/>
    </row>
    <row r="1092" spans="2:2" ht="15">
      <c r="B1092"/>
    </row>
    <row r="1093" spans="2:2" ht="15">
      <c r="B1093"/>
    </row>
    <row r="1094" spans="2:2" ht="15">
      <c r="B1094"/>
    </row>
    <row r="1095" spans="2:2" ht="15">
      <c r="B1095"/>
    </row>
    <row r="1096" spans="2:2" ht="15">
      <c r="B1096"/>
    </row>
    <row r="1097" spans="2:2" ht="15">
      <c r="B1097"/>
    </row>
    <row r="1098" spans="2:2" ht="15">
      <c r="B1098"/>
    </row>
    <row r="1099" spans="2:2" ht="15">
      <c r="B1099"/>
    </row>
    <row r="1100" spans="2:2" ht="15">
      <c r="B1100"/>
    </row>
    <row r="1101" spans="2:2" ht="15">
      <c r="B1101"/>
    </row>
    <row r="1102" spans="2:2" ht="15">
      <c r="B1102"/>
    </row>
    <row r="1103" spans="2:2" ht="15">
      <c r="B1103"/>
    </row>
    <row r="1104" spans="2:2" ht="15">
      <c r="B1104"/>
    </row>
    <row r="1105" spans="2:2" ht="15">
      <c r="B1105"/>
    </row>
    <row r="1106" spans="2:2" ht="15">
      <c r="B1106"/>
    </row>
    <row r="1107" spans="2:2" ht="15">
      <c r="B1107"/>
    </row>
    <row r="1108" spans="2:2" ht="15">
      <c r="B1108"/>
    </row>
    <row r="1109" spans="2:2" ht="15">
      <c r="B1109"/>
    </row>
    <row r="1110" spans="2:2" ht="15">
      <c r="B1110"/>
    </row>
    <row r="1111" spans="2:2" ht="15">
      <c r="B1111"/>
    </row>
    <row r="1112" spans="2:2" ht="15">
      <c r="B1112"/>
    </row>
    <row r="1113" spans="2:2" ht="15">
      <c r="B1113"/>
    </row>
    <row r="1114" spans="2:2" ht="15">
      <c r="B1114"/>
    </row>
    <row r="1115" spans="2:2" ht="15">
      <c r="B1115"/>
    </row>
    <row r="1116" spans="2:2" ht="15">
      <c r="B1116"/>
    </row>
    <row r="1117" spans="2:2" ht="15">
      <c r="B1117"/>
    </row>
    <row r="1118" spans="2:2" ht="15">
      <c r="B1118"/>
    </row>
    <row r="1119" spans="2:2" ht="15">
      <c r="B1119"/>
    </row>
    <row r="1120" spans="2:2" ht="15">
      <c r="B1120"/>
    </row>
    <row r="1121" spans="2:2" ht="15">
      <c r="B1121"/>
    </row>
    <row r="1122" spans="2:2" ht="15">
      <c r="B1122"/>
    </row>
    <row r="1123" spans="2:2" ht="15">
      <c r="B1123"/>
    </row>
    <row r="1124" spans="2:2" ht="15">
      <c r="B1124"/>
    </row>
    <row r="1125" spans="2:2" ht="15">
      <c r="B1125"/>
    </row>
    <row r="1126" spans="2:2" ht="15">
      <c r="B1126"/>
    </row>
    <row r="1127" spans="2:2" ht="15">
      <c r="B1127"/>
    </row>
    <row r="1128" spans="2:2" ht="15">
      <c r="B1128"/>
    </row>
    <row r="1129" spans="2:2" ht="15">
      <c r="B1129"/>
    </row>
    <row r="1130" spans="2:2" ht="15">
      <c r="B1130"/>
    </row>
    <row r="1131" spans="2:2" ht="15">
      <c r="B1131"/>
    </row>
    <row r="1132" spans="2:2" ht="15">
      <c r="B1132"/>
    </row>
    <row r="1133" spans="2:2" ht="15">
      <c r="B1133"/>
    </row>
    <row r="1134" spans="2:2" ht="15">
      <c r="B1134"/>
    </row>
    <row r="1135" spans="2:2" ht="15">
      <c r="B1135"/>
    </row>
    <row r="1136" spans="2:2" ht="15">
      <c r="B1136"/>
    </row>
    <row r="1137" spans="2:2" ht="15">
      <c r="B1137"/>
    </row>
    <row r="1138" spans="2:2" ht="15">
      <c r="B1138"/>
    </row>
    <row r="1139" spans="2:2" ht="15">
      <c r="B1139"/>
    </row>
    <row r="1140" spans="2:2" ht="15">
      <c r="B1140"/>
    </row>
    <row r="1141" spans="2:2" ht="15">
      <c r="B1141"/>
    </row>
    <row r="1142" spans="2:2" ht="15">
      <c r="B1142"/>
    </row>
    <row r="1143" spans="2:2" ht="15">
      <c r="B1143"/>
    </row>
    <row r="1144" spans="2:2" ht="15">
      <c r="B1144"/>
    </row>
    <row r="1145" spans="2:2" ht="15">
      <c r="B1145"/>
    </row>
    <row r="1146" spans="2:2" ht="15">
      <c r="B1146"/>
    </row>
    <row r="1147" spans="2:2" ht="15">
      <c r="B1147"/>
    </row>
    <row r="1148" spans="2:2" ht="15">
      <c r="B1148"/>
    </row>
    <row r="1149" spans="2:2" ht="15">
      <c r="B1149"/>
    </row>
    <row r="1150" spans="2:2" ht="15">
      <c r="B1150"/>
    </row>
    <row r="1151" spans="2:2" ht="15">
      <c r="B1151"/>
    </row>
    <row r="1152" spans="2:2" ht="15">
      <c r="B1152"/>
    </row>
    <row r="1153" spans="2:2" ht="15">
      <c r="B1153"/>
    </row>
    <row r="1154" spans="2:2" ht="15">
      <c r="B1154"/>
    </row>
    <row r="1155" spans="2:2" ht="15">
      <c r="B1155"/>
    </row>
    <row r="1156" spans="2:2" ht="15">
      <c r="B1156"/>
    </row>
    <row r="1157" spans="2:2" ht="15">
      <c r="B1157"/>
    </row>
    <row r="1158" spans="2:2" ht="15">
      <c r="B1158"/>
    </row>
    <row r="1159" spans="2:2" ht="15">
      <c r="B1159"/>
    </row>
    <row r="1160" spans="2:2" ht="15">
      <c r="B1160"/>
    </row>
    <row r="1161" spans="2:2" ht="15">
      <c r="B1161"/>
    </row>
    <row r="1162" spans="2:2" ht="15">
      <c r="B1162"/>
    </row>
    <row r="1163" spans="2:2" ht="15">
      <c r="B1163"/>
    </row>
    <row r="1164" spans="2:2" ht="15">
      <c r="B1164"/>
    </row>
    <row r="1165" spans="2:2" ht="15">
      <c r="B1165"/>
    </row>
    <row r="1166" spans="2:2" ht="15">
      <c r="B1166"/>
    </row>
    <row r="1167" spans="2:2" ht="15">
      <c r="B1167"/>
    </row>
    <row r="1168" spans="2:2" ht="15">
      <c r="B1168"/>
    </row>
    <row r="1169" spans="2:2" ht="15">
      <c r="B1169"/>
    </row>
    <row r="1170" spans="2:2" ht="15">
      <c r="B1170"/>
    </row>
    <row r="1171" spans="2:2" ht="15">
      <c r="B1171"/>
    </row>
    <row r="1172" spans="2:2" ht="15">
      <c r="B1172"/>
    </row>
    <row r="1173" spans="2:2" ht="15">
      <c r="B1173"/>
    </row>
    <row r="1174" spans="2:2" ht="15">
      <c r="B1174"/>
    </row>
    <row r="1175" spans="2:2" ht="15">
      <c r="B1175"/>
    </row>
    <row r="1176" spans="2:2" ht="15">
      <c r="B1176"/>
    </row>
    <row r="1177" spans="2:2" ht="15">
      <c r="B1177"/>
    </row>
    <row r="1178" spans="2:2" ht="15">
      <c r="B1178"/>
    </row>
    <row r="1179" spans="2:2" ht="15">
      <c r="B1179"/>
    </row>
    <row r="1180" spans="2:2" ht="15">
      <c r="B1180"/>
    </row>
    <row r="1181" spans="2:2" ht="15">
      <c r="B1181"/>
    </row>
    <row r="1182" spans="2:2" ht="15">
      <c r="B1182"/>
    </row>
    <row r="1183" spans="2:2" ht="15">
      <c r="B1183"/>
    </row>
    <row r="1184" spans="2:2" ht="15">
      <c r="B1184"/>
    </row>
    <row r="1185" spans="2:2" ht="15">
      <c r="B1185"/>
    </row>
    <row r="1186" spans="2:2" ht="15">
      <c r="B1186"/>
    </row>
    <row r="1187" spans="2:2" ht="15">
      <c r="B1187"/>
    </row>
    <row r="1188" spans="2:2" ht="15">
      <c r="B1188"/>
    </row>
    <row r="1189" spans="2:2" ht="15">
      <c r="B1189"/>
    </row>
    <row r="1190" spans="2:2" ht="15">
      <c r="B1190"/>
    </row>
    <row r="1191" spans="2:2" ht="15">
      <c r="B1191"/>
    </row>
    <row r="1192" spans="2:2" ht="15">
      <c r="B1192"/>
    </row>
    <row r="1193" spans="2:2" ht="15">
      <c r="B1193"/>
    </row>
    <row r="1194" spans="2:2" ht="15">
      <c r="B1194"/>
    </row>
    <row r="1195" spans="2:2" ht="15">
      <c r="B1195"/>
    </row>
    <row r="1196" spans="2:2" ht="15">
      <c r="B1196"/>
    </row>
    <row r="1197" spans="2:2" ht="15">
      <c r="B1197"/>
    </row>
    <row r="1198" spans="2:2" ht="15">
      <c r="B1198"/>
    </row>
    <row r="1199" spans="2:2" ht="15">
      <c r="B1199"/>
    </row>
    <row r="1200" spans="2:2" ht="15">
      <c r="B1200"/>
    </row>
    <row r="1201" spans="2:2" ht="15">
      <c r="B1201"/>
    </row>
    <row r="1202" spans="2:2" ht="15">
      <c r="B1202"/>
    </row>
    <row r="1203" spans="2:2" ht="15">
      <c r="B1203"/>
    </row>
    <row r="1204" spans="2:2" ht="15">
      <c r="B1204"/>
    </row>
    <row r="1205" spans="2:2" ht="15">
      <c r="B1205"/>
    </row>
    <row r="1206" spans="2:2" ht="15">
      <c r="B1206"/>
    </row>
    <row r="1207" spans="2:2" ht="15">
      <c r="B1207"/>
    </row>
    <row r="1208" spans="2:2" ht="15">
      <c r="B1208"/>
    </row>
    <row r="1209" spans="2:2" ht="15">
      <c r="B1209"/>
    </row>
    <row r="1210" spans="2:2" ht="15">
      <c r="B1210"/>
    </row>
    <row r="1211" spans="2:2" ht="15">
      <c r="B1211"/>
    </row>
    <row r="1212" spans="2:2" ht="15">
      <c r="B1212"/>
    </row>
    <row r="1213" spans="2:2" ht="15">
      <c r="B1213"/>
    </row>
    <row r="1214" spans="2:2" ht="15">
      <c r="B1214"/>
    </row>
    <row r="1215" spans="2:2" ht="15">
      <c r="B1215"/>
    </row>
    <row r="1216" spans="2:2" ht="15">
      <c r="B1216"/>
    </row>
    <row r="1217" spans="2:2" ht="15">
      <c r="B1217"/>
    </row>
    <row r="1218" spans="2:2" ht="15">
      <c r="B1218"/>
    </row>
    <row r="1219" spans="2:2" ht="15">
      <c r="B1219"/>
    </row>
    <row r="1220" spans="2:2" ht="15">
      <c r="B1220"/>
    </row>
    <row r="1221" spans="2:2" ht="15">
      <c r="B1221"/>
    </row>
    <row r="1222" spans="2:2" ht="15">
      <c r="B1222"/>
    </row>
    <row r="1223" spans="2:2" ht="15">
      <c r="B1223"/>
    </row>
    <row r="1224" spans="2:2" ht="15">
      <c r="B1224"/>
    </row>
    <row r="1225" spans="2:2" ht="15">
      <c r="B1225"/>
    </row>
    <row r="1226" spans="2:2" ht="15">
      <c r="B1226"/>
    </row>
    <row r="1227" spans="2:2" ht="15">
      <c r="B1227"/>
    </row>
    <row r="1228" spans="2:2" ht="15">
      <c r="B1228"/>
    </row>
    <row r="1229" spans="2:2" ht="15">
      <c r="B1229"/>
    </row>
    <row r="1230" spans="2:2" ht="15">
      <c r="B1230"/>
    </row>
    <row r="1231" spans="2:2" ht="15">
      <c r="B1231"/>
    </row>
    <row r="1232" spans="2:2" ht="15">
      <c r="B1232"/>
    </row>
    <row r="1233" spans="2:2" ht="15">
      <c r="B1233"/>
    </row>
    <row r="1234" spans="2:2" ht="15">
      <c r="B1234"/>
    </row>
    <row r="1235" spans="2:2" ht="15">
      <c r="B1235"/>
    </row>
    <row r="1236" spans="2:2" ht="15">
      <c r="B1236"/>
    </row>
    <row r="1237" spans="2:2" ht="15">
      <c r="B1237"/>
    </row>
    <row r="1238" spans="2:2" ht="15">
      <c r="B1238"/>
    </row>
    <row r="1239" spans="2:2" ht="15">
      <c r="B1239"/>
    </row>
    <row r="1240" spans="2:2" ht="15">
      <c r="B1240"/>
    </row>
    <row r="1241" spans="2:2" ht="15">
      <c r="B1241"/>
    </row>
    <row r="1242" spans="2:2" ht="15">
      <c r="B1242"/>
    </row>
    <row r="1243" spans="2:2" ht="15">
      <c r="B1243"/>
    </row>
    <row r="1244" spans="2:2" ht="15">
      <c r="B1244"/>
    </row>
    <row r="1245" spans="2:2" ht="15">
      <c r="B1245"/>
    </row>
    <row r="1246" spans="2:2" ht="15">
      <c r="B1246"/>
    </row>
    <row r="1247" spans="2:2" ht="15">
      <c r="B1247"/>
    </row>
    <row r="1248" spans="2:2" ht="15">
      <c r="B1248"/>
    </row>
    <row r="1249" spans="2:2" ht="15">
      <c r="B1249"/>
    </row>
    <row r="1250" spans="2:2" ht="15">
      <c r="B1250"/>
    </row>
    <row r="1251" spans="2:2" ht="15">
      <c r="B1251"/>
    </row>
    <row r="1252" spans="2:2" ht="15">
      <c r="B1252"/>
    </row>
    <row r="1253" spans="2:2" ht="15">
      <c r="B1253"/>
    </row>
    <row r="1254" spans="2:2" ht="15">
      <c r="B1254"/>
    </row>
    <row r="1255" spans="2:2" ht="15">
      <c r="B1255"/>
    </row>
    <row r="1256" spans="2:2" ht="15">
      <c r="B1256"/>
    </row>
    <row r="1257" spans="2:2" ht="15">
      <c r="B1257"/>
    </row>
    <row r="1258" spans="2:2" ht="15">
      <c r="B1258"/>
    </row>
    <row r="1259" spans="2:2" ht="15">
      <c r="B1259"/>
    </row>
    <row r="1260" spans="2:2" ht="15">
      <c r="B1260"/>
    </row>
    <row r="1261" spans="2:2" ht="15">
      <c r="B1261"/>
    </row>
    <row r="1262" spans="2:2" ht="15">
      <c r="B1262"/>
    </row>
    <row r="1263" spans="2:2" ht="15">
      <c r="B1263"/>
    </row>
    <row r="1264" spans="2:2" ht="15">
      <c r="B1264"/>
    </row>
    <row r="1265" spans="2:2" ht="15">
      <c r="B1265"/>
    </row>
    <row r="1266" spans="2:2" ht="15">
      <c r="B1266"/>
    </row>
    <row r="1267" spans="2:2" ht="15">
      <c r="B1267"/>
    </row>
    <row r="1268" spans="2:2" ht="15">
      <c r="B1268"/>
    </row>
    <row r="1269" spans="2:2" ht="15">
      <c r="B1269"/>
    </row>
    <row r="1270" spans="2:2" ht="15">
      <c r="B1270"/>
    </row>
    <row r="1271" spans="2:2" ht="15">
      <c r="B1271"/>
    </row>
    <row r="1272" spans="2:2" ht="15">
      <c r="B1272"/>
    </row>
    <row r="1273" spans="2:2" ht="15">
      <c r="B1273"/>
    </row>
    <row r="1274" spans="2:2" ht="15">
      <c r="B1274"/>
    </row>
    <row r="1275" spans="2:2" ht="15">
      <c r="B1275"/>
    </row>
    <row r="1276" spans="2:2" ht="15">
      <c r="B1276"/>
    </row>
    <row r="1277" spans="2:2" ht="15">
      <c r="B1277"/>
    </row>
    <row r="1278" spans="2:2" ht="15">
      <c r="B1278"/>
    </row>
    <row r="1279" spans="2:2" ht="15">
      <c r="B1279"/>
    </row>
    <row r="1280" spans="2:2" ht="15">
      <c r="B1280"/>
    </row>
    <row r="1281" spans="2:2" ht="15">
      <c r="B1281"/>
    </row>
    <row r="1282" spans="2:2" ht="15">
      <c r="B1282"/>
    </row>
    <row r="1283" spans="2:2" ht="15">
      <c r="B1283"/>
    </row>
    <row r="1284" spans="2:2" ht="15">
      <c r="B1284"/>
    </row>
    <row r="1285" spans="2:2" ht="15">
      <c r="B1285"/>
    </row>
    <row r="1286" spans="2:2" ht="15">
      <c r="B1286"/>
    </row>
    <row r="1287" spans="2:2" ht="15">
      <c r="B1287"/>
    </row>
    <row r="1288" spans="2:2" ht="15">
      <c r="B1288"/>
    </row>
    <row r="1289" spans="2:2" ht="15">
      <c r="B1289"/>
    </row>
    <row r="1290" spans="2:2" ht="15">
      <c r="B1290"/>
    </row>
    <row r="1291" spans="2:2" ht="15">
      <c r="B1291"/>
    </row>
    <row r="1292" spans="2:2" ht="15">
      <c r="B1292"/>
    </row>
    <row r="1293" spans="2:2" ht="15">
      <c r="B1293"/>
    </row>
    <row r="1294" spans="2:2" ht="15">
      <c r="B1294"/>
    </row>
    <row r="1295" spans="2:2" ht="15">
      <c r="B1295"/>
    </row>
    <row r="1296" spans="2:2" ht="15">
      <c r="B1296"/>
    </row>
    <row r="1297" spans="2:2" ht="15">
      <c r="B1297"/>
    </row>
    <row r="1298" spans="2:2" ht="15">
      <c r="B1298"/>
    </row>
    <row r="1299" spans="2:2" ht="15">
      <c r="B1299"/>
    </row>
    <row r="1300" spans="2:2" ht="15">
      <c r="B1300"/>
    </row>
    <row r="1301" spans="2:2" ht="15">
      <c r="B1301"/>
    </row>
    <row r="1302" spans="2:2" ht="15">
      <c r="B1302"/>
    </row>
    <row r="1303" spans="2:2" ht="15">
      <c r="B1303"/>
    </row>
    <row r="1304" spans="2:2" ht="15">
      <c r="B1304"/>
    </row>
    <row r="1305" spans="2:2" ht="15">
      <c r="B1305"/>
    </row>
    <row r="1306" spans="2:2" ht="15">
      <c r="B1306"/>
    </row>
    <row r="1307" spans="2:2" ht="15">
      <c r="B1307"/>
    </row>
    <row r="1308" spans="2:2" ht="15">
      <c r="B1308"/>
    </row>
    <row r="1309" spans="2:2" ht="15">
      <c r="B1309"/>
    </row>
    <row r="1310" spans="2:2" ht="15">
      <c r="B1310"/>
    </row>
    <row r="1311" spans="2:2" ht="15">
      <c r="B1311"/>
    </row>
    <row r="1312" spans="2:2" ht="15">
      <c r="B1312"/>
    </row>
    <row r="1313" spans="2:2" ht="15">
      <c r="B1313"/>
    </row>
    <row r="1314" spans="2:2" ht="15">
      <c r="B1314"/>
    </row>
    <row r="1315" spans="2:2" ht="15">
      <c r="B1315"/>
    </row>
    <row r="1316" spans="2:2" ht="15">
      <c r="B1316"/>
    </row>
    <row r="1317" spans="2:2" ht="15">
      <c r="B1317"/>
    </row>
    <row r="1318" spans="2:2" ht="15">
      <c r="B1318"/>
    </row>
    <row r="1319" spans="2:2" ht="15">
      <c r="B1319"/>
    </row>
    <row r="1320" spans="2:2" ht="15">
      <c r="B1320"/>
    </row>
    <row r="1321" spans="2:2" ht="15">
      <c r="B1321"/>
    </row>
    <row r="1322" spans="2:2" ht="15">
      <c r="B1322"/>
    </row>
    <row r="1323" spans="2:2" ht="15">
      <c r="B1323"/>
    </row>
    <row r="1324" spans="2:2" ht="15">
      <c r="B1324"/>
    </row>
    <row r="1325" spans="2:2" ht="15">
      <c r="B1325"/>
    </row>
    <row r="1326" spans="2:2" ht="15">
      <c r="B1326"/>
    </row>
    <row r="1327" spans="2:2" ht="15">
      <c r="B1327"/>
    </row>
    <row r="1328" spans="2:2" ht="15">
      <c r="B1328"/>
    </row>
    <row r="1329" spans="2:2" ht="15">
      <c r="B1329"/>
    </row>
    <row r="1330" spans="2:2" ht="15">
      <c r="B1330"/>
    </row>
    <row r="1331" spans="2:2" ht="15">
      <c r="B1331"/>
    </row>
    <row r="1332" spans="2:2" ht="15">
      <c r="B1332"/>
    </row>
    <row r="1333" spans="2:2" ht="15">
      <c r="B1333"/>
    </row>
    <row r="1334" spans="2:2" ht="15">
      <c r="B1334"/>
    </row>
    <row r="1335" spans="2:2" ht="15">
      <c r="B1335"/>
    </row>
    <row r="1336" spans="2:2" ht="15">
      <c r="B1336"/>
    </row>
    <row r="1337" spans="2:2" ht="15">
      <c r="B1337"/>
    </row>
    <row r="1338" spans="2:2" ht="15">
      <c r="B1338"/>
    </row>
    <row r="1339" spans="2:2" ht="15">
      <c r="B1339"/>
    </row>
    <row r="1340" spans="2:2" ht="15">
      <c r="B1340"/>
    </row>
    <row r="1341" spans="2:2" ht="15">
      <c r="B1341"/>
    </row>
    <row r="1342" spans="2:2" ht="15">
      <c r="B1342"/>
    </row>
    <row r="1343" spans="2:2" ht="15">
      <c r="B1343"/>
    </row>
    <row r="1344" spans="2:2" ht="15">
      <c r="B1344"/>
    </row>
    <row r="1345" spans="2:2" ht="15">
      <c r="B1345"/>
    </row>
    <row r="1346" spans="2:2" ht="15">
      <c r="B1346"/>
    </row>
    <row r="1347" spans="2:2" ht="15">
      <c r="B1347"/>
    </row>
    <row r="1348" spans="2:2" ht="15">
      <c r="B1348"/>
    </row>
    <row r="1349" spans="2:2" ht="15">
      <c r="B1349"/>
    </row>
    <row r="1350" spans="2:2" ht="15">
      <c r="B1350"/>
    </row>
    <row r="1351" spans="2:2" ht="15">
      <c r="B1351"/>
    </row>
    <row r="1352" spans="2:2" ht="15">
      <c r="B1352"/>
    </row>
    <row r="1353" spans="2:2" ht="15">
      <c r="B1353"/>
    </row>
    <row r="1354" spans="2:2" ht="15">
      <c r="B1354"/>
    </row>
    <row r="1355" spans="2:2" ht="15">
      <c r="B1355"/>
    </row>
    <row r="1356" spans="2:2" ht="15">
      <c r="B1356"/>
    </row>
    <row r="1357" spans="2:2" ht="15">
      <c r="B1357"/>
    </row>
    <row r="1358" spans="2:2" ht="15">
      <c r="B1358"/>
    </row>
    <row r="1359" spans="2:2" ht="15">
      <c r="B1359"/>
    </row>
    <row r="1360" spans="2:2" ht="15">
      <c r="B1360"/>
    </row>
    <row r="1361" spans="2:2" ht="15">
      <c r="B1361"/>
    </row>
    <row r="1362" spans="2:2" ht="15">
      <c r="B1362"/>
    </row>
    <row r="1363" spans="2:2" ht="15">
      <c r="B1363"/>
    </row>
    <row r="1364" spans="2:2" ht="15">
      <c r="B1364"/>
    </row>
    <row r="1365" spans="2:2" ht="15">
      <c r="B1365"/>
    </row>
    <row r="1366" spans="2:2" ht="15">
      <c r="B1366"/>
    </row>
    <row r="1367" spans="2:2" ht="15">
      <c r="B1367"/>
    </row>
    <row r="1368" spans="2:2" ht="15">
      <c r="B1368"/>
    </row>
    <row r="1369" spans="2:2" ht="15">
      <c r="B1369"/>
    </row>
    <row r="1370" spans="2:2" ht="15">
      <c r="B1370"/>
    </row>
    <row r="1371" spans="2:2" ht="15">
      <c r="B1371"/>
    </row>
    <row r="1372" spans="2:2" ht="15">
      <c r="B1372"/>
    </row>
    <row r="1373" spans="2:2" ht="15">
      <c r="B1373"/>
    </row>
    <row r="1374" spans="2:2" ht="15">
      <c r="B1374"/>
    </row>
    <row r="1375" spans="2:2" ht="15">
      <c r="B1375"/>
    </row>
    <row r="1376" spans="2:2" ht="15">
      <c r="B1376"/>
    </row>
    <row r="1377" spans="2:2" ht="15">
      <c r="B1377"/>
    </row>
    <row r="1378" spans="2:2" ht="15">
      <c r="B1378"/>
    </row>
    <row r="1379" spans="2:2" ht="15">
      <c r="B1379"/>
    </row>
    <row r="1380" spans="2:2" ht="15">
      <c r="B1380"/>
    </row>
    <row r="1381" spans="2:2" ht="15">
      <c r="B1381"/>
    </row>
    <row r="1382" spans="2:2" ht="15">
      <c r="B1382"/>
    </row>
    <row r="1383" spans="2:2" ht="15">
      <c r="B1383"/>
    </row>
    <row r="1384" spans="2:2" ht="15">
      <c r="B1384"/>
    </row>
    <row r="1385" spans="2:2" ht="15">
      <c r="B1385"/>
    </row>
    <row r="1386" spans="2:2" ht="15">
      <c r="B1386"/>
    </row>
    <row r="1387" spans="2:2" ht="15">
      <c r="B1387"/>
    </row>
    <row r="1388" spans="2:2" ht="15">
      <c r="B1388"/>
    </row>
    <row r="1389" spans="2:2" ht="15">
      <c r="B1389"/>
    </row>
    <row r="1390" spans="2:2" ht="15">
      <c r="B1390"/>
    </row>
    <row r="1391" spans="2:2" ht="15">
      <c r="B1391"/>
    </row>
    <row r="1392" spans="2:2" ht="15">
      <c r="B1392"/>
    </row>
    <row r="1393" spans="2:2" ht="15">
      <c r="B1393"/>
    </row>
    <row r="1394" spans="2:2" ht="15">
      <c r="B1394"/>
    </row>
    <row r="1395" spans="2:2" ht="15">
      <c r="B1395"/>
    </row>
    <row r="1396" spans="2:2" ht="15">
      <c r="B1396"/>
    </row>
    <row r="1397" spans="2:2" ht="15">
      <c r="B1397"/>
    </row>
    <row r="1398" spans="2:2" ht="15">
      <c r="B1398"/>
    </row>
    <row r="1399" spans="2:2" ht="15">
      <c r="B1399"/>
    </row>
    <row r="1400" spans="2:2" ht="15">
      <c r="B1400"/>
    </row>
    <row r="1401" spans="2:2" ht="15">
      <c r="B1401"/>
    </row>
    <row r="1402" spans="2:2" ht="15">
      <c r="B1402"/>
    </row>
    <row r="1403" spans="2:2" ht="15">
      <c r="B1403"/>
    </row>
    <row r="1404" spans="2:2" ht="15">
      <c r="B1404"/>
    </row>
    <row r="1405" spans="2:2" ht="15">
      <c r="B1405"/>
    </row>
    <row r="1406" spans="2:2" ht="15">
      <c r="B1406"/>
    </row>
    <row r="1407" spans="2:2" ht="15">
      <c r="B1407"/>
    </row>
    <row r="1408" spans="2:2" ht="15">
      <c r="B1408"/>
    </row>
    <row r="1409" spans="2:2" ht="15">
      <c r="B1409"/>
    </row>
    <row r="1410" spans="2:2" ht="15">
      <c r="B1410"/>
    </row>
    <row r="1411" spans="2:2" ht="15">
      <c r="B1411"/>
    </row>
    <row r="1412" spans="2:2" ht="15">
      <c r="B1412"/>
    </row>
    <row r="1413" spans="2:2" ht="15">
      <c r="B1413"/>
    </row>
    <row r="1414" spans="2:2" ht="15">
      <c r="B1414"/>
    </row>
    <row r="1415" spans="2:2" ht="15">
      <c r="B1415"/>
    </row>
    <row r="1416" spans="2:2" ht="15">
      <c r="B1416"/>
    </row>
    <row r="1417" spans="2:2" ht="15">
      <c r="B1417"/>
    </row>
    <row r="1418" spans="2:2" ht="15">
      <c r="B1418"/>
    </row>
    <row r="1419" spans="2:2" ht="15">
      <c r="B1419"/>
    </row>
    <row r="1420" spans="2:2" ht="15">
      <c r="B1420"/>
    </row>
    <row r="1421" spans="2:2" ht="15">
      <c r="B1421"/>
    </row>
    <row r="1422" spans="2:2" ht="15">
      <c r="B1422"/>
    </row>
    <row r="1423" spans="2:2" ht="15">
      <c r="B1423"/>
    </row>
    <row r="1424" spans="2:2" ht="15">
      <c r="B1424"/>
    </row>
    <row r="1425" spans="2:2" ht="15">
      <c r="B1425"/>
    </row>
    <row r="1426" spans="2:2" ht="15">
      <c r="B1426"/>
    </row>
    <row r="1427" spans="2:2" ht="15">
      <c r="B1427"/>
    </row>
    <row r="1428" spans="2:2" ht="15">
      <c r="B1428"/>
    </row>
    <row r="1429" spans="2:2" ht="15">
      <c r="B1429"/>
    </row>
    <row r="1430" spans="2:2" ht="15">
      <c r="B1430"/>
    </row>
    <row r="1431" spans="2:2" ht="15">
      <c r="B1431"/>
    </row>
    <row r="1432" spans="2:2" ht="15">
      <c r="B1432"/>
    </row>
    <row r="1433" spans="2:2" ht="15">
      <c r="B1433"/>
    </row>
    <row r="1434" spans="2:2" ht="15">
      <c r="B1434"/>
    </row>
    <row r="1435" spans="2:2" ht="15">
      <c r="B1435"/>
    </row>
    <row r="1436" spans="2:2" ht="15">
      <c r="B1436"/>
    </row>
    <row r="1437" spans="2:2" ht="15">
      <c r="B1437"/>
    </row>
    <row r="1438" spans="2:2" ht="15">
      <c r="B1438"/>
    </row>
    <row r="1439" spans="2:2" ht="15">
      <c r="B1439"/>
    </row>
    <row r="1440" spans="2:2" ht="15">
      <c r="B1440"/>
    </row>
    <row r="1441" spans="2:2" ht="15">
      <c r="B1441"/>
    </row>
    <row r="1442" spans="2:2" ht="15">
      <c r="B1442"/>
    </row>
    <row r="1443" spans="2:2" ht="15">
      <c r="B1443"/>
    </row>
    <row r="1444" spans="2:2" ht="15">
      <c r="B1444"/>
    </row>
    <row r="1445" spans="2:2" ht="15">
      <c r="B1445"/>
    </row>
    <row r="1446" spans="2:2" ht="15">
      <c r="B1446"/>
    </row>
    <row r="1447" spans="2:2" ht="15">
      <c r="B1447"/>
    </row>
    <row r="1448" spans="2:2" ht="15">
      <c r="B1448"/>
    </row>
    <row r="1449" spans="2:2" ht="15">
      <c r="B1449"/>
    </row>
    <row r="1450" spans="2:2" ht="15">
      <c r="B1450"/>
    </row>
    <row r="1451" spans="2:2" ht="15">
      <c r="B1451"/>
    </row>
    <row r="1452" spans="2:2" ht="15">
      <c r="B1452"/>
    </row>
    <row r="1453" spans="2:2" ht="15">
      <c r="B1453"/>
    </row>
    <row r="1454" spans="2:2" ht="15">
      <c r="B1454"/>
    </row>
    <row r="1455" spans="2:2" ht="15">
      <c r="B1455"/>
    </row>
    <row r="1456" spans="2:2" ht="15">
      <c r="B1456"/>
    </row>
    <row r="1457" spans="2:2" ht="15">
      <c r="B1457"/>
    </row>
    <row r="1458" spans="2:2" ht="15">
      <c r="B1458"/>
    </row>
    <row r="1459" spans="2:2" ht="15">
      <c r="B1459"/>
    </row>
    <row r="1460" spans="2:2" ht="15">
      <c r="B1460"/>
    </row>
    <row r="1461" spans="2:2" ht="15">
      <c r="B1461"/>
    </row>
    <row r="1462" spans="2:2" ht="15">
      <c r="B1462"/>
    </row>
    <row r="1463" spans="2:2" ht="15">
      <c r="B1463"/>
    </row>
    <row r="1464" spans="2:2" ht="15">
      <c r="B1464"/>
    </row>
    <row r="1465" spans="2:2" ht="15">
      <c r="B1465"/>
    </row>
    <row r="1466" spans="2:2" ht="15">
      <c r="B1466"/>
    </row>
    <row r="1467" spans="2:2" ht="15">
      <c r="B1467"/>
    </row>
    <row r="1468" spans="2:2" ht="15">
      <c r="B1468"/>
    </row>
    <row r="1469" spans="2:2" ht="15">
      <c r="B1469"/>
    </row>
    <row r="1470" spans="2:2" ht="15">
      <c r="B1470"/>
    </row>
    <row r="1471" spans="2:2" ht="15">
      <c r="B1471"/>
    </row>
    <row r="1472" spans="2:2" ht="15">
      <c r="B1472"/>
    </row>
    <row r="1473" spans="2:2" ht="15">
      <c r="B1473"/>
    </row>
    <row r="1474" spans="2:2" ht="15">
      <c r="B1474"/>
    </row>
    <row r="1475" spans="2:2" ht="15">
      <c r="B1475"/>
    </row>
    <row r="1476" spans="2:2" ht="15">
      <c r="B1476"/>
    </row>
    <row r="1477" spans="2:2" ht="15">
      <c r="B1477"/>
    </row>
    <row r="1478" spans="2:2" ht="15">
      <c r="B1478"/>
    </row>
    <row r="1479" spans="2:2" ht="15">
      <c r="B1479"/>
    </row>
    <row r="1480" spans="2:2" ht="15">
      <c r="B1480"/>
    </row>
    <row r="1481" spans="2:2" ht="15">
      <c r="B1481"/>
    </row>
    <row r="1482" spans="2:2" ht="15">
      <c r="B1482"/>
    </row>
    <row r="1483" spans="2:2" ht="15">
      <c r="B1483"/>
    </row>
    <row r="1484" spans="2:2" ht="15">
      <c r="B1484"/>
    </row>
    <row r="1485" spans="2:2" ht="15">
      <c r="B1485"/>
    </row>
    <row r="1486" spans="2:2" ht="15">
      <c r="B1486"/>
    </row>
    <row r="1487" spans="2:2" ht="15">
      <c r="B1487"/>
    </row>
    <row r="1488" spans="2:2" ht="15">
      <c r="B1488"/>
    </row>
    <row r="1489" spans="2:2" ht="15">
      <c r="B1489"/>
    </row>
    <row r="1490" spans="2:2" ht="15">
      <c r="B1490"/>
    </row>
    <row r="1491" spans="2:2" ht="15">
      <c r="B1491"/>
    </row>
    <row r="1492" spans="2:2" ht="15">
      <c r="B1492"/>
    </row>
    <row r="1493" spans="2:2" ht="15">
      <c r="B1493"/>
    </row>
    <row r="1494" spans="2:2" ht="15">
      <c r="B1494"/>
    </row>
    <row r="1495" spans="2:2" ht="15">
      <c r="B1495"/>
    </row>
    <row r="1496" spans="2:2" ht="15">
      <c r="B1496"/>
    </row>
    <row r="1497" spans="2:2" ht="15">
      <c r="B1497"/>
    </row>
    <row r="1498" spans="2:2" ht="15">
      <c r="B1498"/>
    </row>
    <row r="1499" spans="2:2" ht="15">
      <c r="B1499"/>
    </row>
    <row r="1500" spans="2:2" ht="15">
      <c r="B1500"/>
    </row>
    <row r="1501" spans="2:2" ht="15">
      <c r="B1501"/>
    </row>
    <row r="1502" spans="2:2" ht="15">
      <c r="B1502"/>
    </row>
    <row r="1503" spans="2:2" ht="15">
      <c r="B1503"/>
    </row>
    <row r="1504" spans="2:2" ht="15">
      <c r="B1504"/>
    </row>
    <row r="1505" spans="2:2" ht="15">
      <c r="B1505"/>
    </row>
    <row r="1506" spans="2:2" ht="15">
      <c r="B1506"/>
    </row>
    <row r="1507" spans="2:2" ht="15">
      <c r="B1507"/>
    </row>
    <row r="1508" spans="2:2" ht="15">
      <c r="B1508"/>
    </row>
    <row r="1509" spans="2:2" ht="15">
      <c r="B1509"/>
    </row>
    <row r="1510" spans="2:2" ht="15">
      <c r="B1510"/>
    </row>
    <row r="1511" spans="2:2" ht="15">
      <c r="B1511"/>
    </row>
    <row r="1512" spans="2:2" ht="15">
      <c r="B1512"/>
    </row>
    <row r="1513" spans="2:2" ht="15">
      <c r="B1513"/>
    </row>
    <row r="1514" spans="2:2" ht="15">
      <c r="B1514"/>
    </row>
    <row r="1515" spans="2:2" ht="15">
      <c r="B1515"/>
    </row>
    <row r="1516" spans="2:2" ht="15">
      <c r="B1516"/>
    </row>
    <row r="1517" spans="2:2" ht="15">
      <c r="B1517"/>
    </row>
    <row r="1518" spans="2:2" ht="15">
      <c r="B1518"/>
    </row>
    <row r="1519" spans="2:2" ht="15">
      <c r="B1519"/>
    </row>
    <row r="1520" spans="2:2" ht="15">
      <c r="B1520"/>
    </row>
    <row r="1521" spans="2:2" ht="15">
      <c r="B1521"/>
    </row>
    <row r="1522" spans="2:2" ht="15">
      <c r="B1522"/>
    </row>
    <row r="1523" spans="2:2" ht="15">
      <c r="B1523"/>
    </row>
    <row r="1524" spans="2:2" ht="15">
      <c r="B1524"/>
    </row>
    <row r="1525" spans="2:2" ht="15">
      <c r="B1525"/>
    </row>
    <row r="1526" spans="2:2" ht="15">
      <c r="B1526"/>
    </row>
    <row r="1527" spans="2:2" ht="15">
      <c r="B1527"/>
    </row>
    <row r="1528" spans="2:2" ht="15">
      <c r="B1528"/>
    </row>
    <row r="1529" spans="2:2" ht="15">
      <c r="B1529"/>
    </row>
    <row r="1530" spans="2:2" ht="15">
      <c r="B1530"/>
    </row>
    <row r="1531" spans="2:2" ht="15">
      <c r="B1531"/>
    </row>
    <row r="1532" spans="2:2" ht="15">
      <c r="B1532"/>
    </row>
    <row r="1533" spans="2:2" ht="15">
      <c r="B1533"/>
    </row>
    <row r="1534" spans="2:2" ht="15">
      <c r="B1534"/>
    </row>
    <row r="1535" spans="2:2" ht="15">
      <c r="B1535"/>
    </row>
    <row r="1536" spans="2:2" ht="15">
      <c r="B1536"/>
    </row>
    <row r="1537" spans="2:2" ht="15">
      <c r="B1537"/>
    </row>
    <row r="1538" spans="2:2" ht="15">
      <c r="B1538"/>
    </row>
    <row r="1539" spans="2:2" ht="15">
      <c r="B1539"/>
    </row>
    <row r="1540" spans="2:2" ht="15">
      <c r="B1540"/>
    </row>
    <row r="1541" spans="2:2" ht="15">
      <c r="B1541"/>
    </row>
    <row r="1542" spans="2:2" ht="15">
      <c r="B1542"/>
    </row>
    <row r="1543" spans="2:2" ht="15">
      <c r="B1543"/>
    </row>
    <row r="1544" spans="2:2" ht="15">
      <c r="B1544"/>
    </row>
    <row r="1545" spans="2:2" ht="15">
      <c r="B1545"/>
    </row>
    <row r="1546" spans="2:2" ht="15">
      <c r="B1546"/>
    </row>
    <row r="1547" spans="2:2" ht="15">
      <c r="B1547"/>
    </row>
    <row r="1548" spans="2:2" ht="15">
      <c r="B1548"/>
    </row>
    <row r="1549" spans="2:2" ht="15">
      <c r="B1549"/>
    </row>
    <row r="1550" spans="2:2" ht="15">
      <c r="B1550"/>
    </row>
    <row r="1551" spans="2:2" ht="15">
      <c r="B1551"/>
    </row>
    <row r="1552" spans="2:2" ht="15">
      <c r="B1552"/>
    </row>
    <row r="1553" spans="2:2" ht="15">
      <c r="B1553"/>
    </row>
    <row r="1554" spans="2:2" ht="15">
      <c r="B1554"/>
    </row>
    <row r="1555" spans="2:2" ht="15">
      <c r="B1555"/>
    </row>
    <row r="1556" spans="2:2" ht="15">
      <c r="B1556"/>
    </row>
    <row r="1557" spans="2:2" ht="15">
      <c r="B1557"/>
    </row>
    <row r="1558" spans="2:2" ht="15">
      <c r="B1558"/>
    </row>
    <row r="1559" spans="2:2" ht="15">
      <c r="B1559"/>
    </row>
    <row r="1560" spans="2:2" ht="15">
      <c r="B1560"/>
    </row>
    <row r="1561" spans="2:2" ht="15">
      <c r="B1561"/>
    </row>
    <row r="1562" spans="2:2" ht="15">
      <c r="B1562"/>
    </row>
    <row r="1563" spans="2:2" ht="15">
      <c r="B1563"/>
    </row>
    <row r="1564" spans="2:2" ht="15">
      <c r="B1564"/>
    </row>
    <row r="1565" spans="2:2" ht="15">
      <c r="B1565"/>
    </row>
    <row r="1566" spans="2:2" ht="15">
      <c r="B1566"/>
    </row>
    <row r="1567" spans="2:2" ht="15">
      <c r="B1567"/>
    </row>
    <row r="1568" spans="2:2" ht="15">
      <c r="B1568"/>
    </row>
    <row r="1569" spans="2:2" ht="15">
      <c r="B1569"/>
    </row>
    <row r="1570" spans="2:2" ht="15">
      <c r="B1570"/>
    </row>
    <row r="1571" spans="2:2" ht="15">
      <c r="B1571"/>
    </row>
    <row r="1572" spans="2:2" ht="15">
      <c r="B1572"/>
    </row>
    <row r="1573" spans="2:2" ht="15">
      <c r="B1573"/>
    </row>
    <row r="1574" spans="2:2" ht="15">
      <c r="B1574"/>
    </row>
    <row r="1575" spans="2:2" ht="15">
      <c r="B1575"/>
    </row>
    <row r="1576" spans="2:2" ht="15">
      <c r="B1576"/>
    </row>
    <row r="1577" spans="2:2" ht="15">
      <c r="B1577"/>
    </row>
    <row r="1578" spans="2:2" ht="15">
      <c r="B1578"/>
    </row>
    <row r="1579" spans="2:2" ht="15">
      <c r="B1579"/>
    </row>
    <row r="1580" spans="2:2" ht="15">
      <c r="B1580"/>
    </row>
    <row r="1581" spans="2:2" ht="15">
      <c r="B1581"/>
    </row>
    <row r="1582" spans="2:2" ht="15">
      <c r="B1582"/>
    </row>
    <row r="1583" spans="2:2" ht="15">
      <c r="B1583"/>
    </row>
    <row r="1584" spans="2:2" ht="15">
      <c r="B1584"/>
    </row>
    <row r="1585" spans="2:2" ht="15">
      <c r="B1585"/>
    </row>
    <row r="1586" spans="2:2" ht="15">
      <c r="B1586"/>
    </row>
    <row r="1587" spans="2:2" ht="15">
      <c r="B1587"/>
    </row>
    <row r="1588" spans="2:2" ht="15">
      <c r="B1588"/>
    </row>
    <row r="1589" spans="2:2" ht="15">
      <c r="B1589"/>
    </row>
    <row r="1590" spans="2:2" ht="15">
      <c r="B1590"/>
    </row>
    <row r="1591" spans="2:2" ht="15">
      <c r="B1591"/>
    </row>
    <row r="1592" spans="2:2" ht="15">
      <c r="B1592"/>
    </row>
    <row r="1593" spans="2:2" ht="15">
      <c r="B1593"/>
    </row>
    <row r="1594" spans="2:2" ht="15">
      <c r="B1594"/>
    </row>
    <row r="1595" spans="2:2" ht="15">
      <c r="B1595"/>
    </row>
    <row r="1596" spans="2:2" ht="15">
      <c r="B1596"/>
    </row>
    <row r="1597" spans="2:2" ht="15">
      <c r="B1597"/>
    </row>
    <row r="1598" spans="2:2" ht="15">
      <c r="B1598"/>
    </row>
    <row r="1599" spans="2:2" ht="15">
      <c r="B1599"/>
    </row>
    <row r="1600" spans="2:2" ht="15">
      <c r="B1600"/>
    </row>
    <row r="1601" spans="2:2" ht="15">
      <c r="B1601"/>
    </row>
    <row r="1602" spans="2:2" ht="15">
      <c r="B1602"/>
    </row>
    <row r="1603" spans="2:2" ht="15">
      <c r="B1603"/>
    </row>
    <row r="1604" spans="2:2" ht="15">
      <c r="B1604"/>
    </row>
    <row r="1605" spans="2:2" ht="15">
      <c r="B1605"/>
    </row>
    <row r="1606" spans="2:2" ht="15">
      <c r="B1606"/>
    </row>
    <row r="1607" spans="2:2" ht="15">
      <c r="B1607"/>
    </row>
    <row r="1608" spans="2:2" ht="15">
      <c r="B1608"/>
    </row>
    <row r="1609" spans="2:2" ht="15">
      <c r="B1609"/>
    </row>
    <row r="1610" spans="2:2" ht="15">
      <c r="B1610"/>
    </row>
    <row r="1611" spans="2:2" ht="15">
      <c r="B1611"/>
    </row>
    <row r="1612" spans="2:2" ht="15">
      <c r="B1612"/>
    </row>
    <row r="1613" spans="2:2" ht="15">
      <c r="B1613"/>
    </row>
    <row r="1614" spans="2:2" ht="15">
      <c r="B1614"/>
    </row>
    <row r="1615" spans="2:2" ht="15">
      <c r="B1615"/>
    </row>
    <row r="1616" spans="2:2" ht="15">
      <c r="B1616"/>
    </row>
    <row r="1617" spans="2:2" ht="15">
      <c r="B1617"/>
    </row>
    <row r="1618" spans="2:2" ht="15">
      <c r="B1618"/>
    </row>
    <row r="1619" spans="2:2" ht="15">
      <c r="B1619"/>
    </row>
    <row r="1620" spans="2:2" ht="15">
      <c r="B1620"/>
    </row>
    <row r="1621" spans="2:2" ht="15">
      <c r="B1621"/>
    </row>
    <row r="1622" spans="2:2" ht="15">
      <c r="B1622"/>
    </row>
    <row r="1623" spans="2:2" ht="15">
      <c r="B1623"/>
    </row>
    <row r="1624" spans="2:2" ht="15">
      <c r="B1624"/>
    </row>
    <row r="1625" spans="2:2" ht="15">
      <c r="B1625"/>
    </row>
    <row r="1626" spans="2:2" ht="15">
      <c r="B1626"/>
    </row>
    <row r="1627" spans="2:2" ht="15">
      <c r="B1627"/>
    </row>
    <row r="1628" spans="2:2" ht="15">
      <c r="B1628"/>
    </row>
    <row r="1629" spans="2:2" ht="15">
      <c r="B1629"/>
    </row>
    <row r="1630" spans="2:2" ht="15">
      <c r="B1630"/>
    </row>
    <row r="1631" spans="2:2" ht="15">
      <c r="B1631"/>
    </row>
    <row r="1632" spans="2:2" ht="15">
      <c r="B1632"/>
    </row>
    <row r="1633" spans="2:2" ht="15">
      <c r="B1633"/>
    </row>
    <row r="1634" spans="2:2" ht="15">
      <c r="B1634"/>
    </row>
    <row r="1635" spans="2:2" ht="15">
      <c r="B1635"/>
    </row>
    <row r="1636" spans="2:2" ht="15">
      <c r="B1636"/>
    </row>
    <row r="1637" spans="2:2" ht="15">
      <c r="B1637"/>
    </row>
    <row r="1638" spans="2:2" ht="15">
      <c r="B1638"/>
    </row>
    <row r="1639" spans="2:2" ht="15">
      <c r="B1639"/>
    </row>
    <row r="1640" spans="2:2" ht="15">
      <c r="B1640"/>
    </row>
    <row r="1641" spans="2:2" ht="15">
      <c r="B1641"/>
    </row>
    <row r="1642" spans="2:2" ht="15">
      <c r="B1642"/>
    </row>
    <row r="1643" spans="2:2" ht="15">
      <c r="B1643"/>
    </row>
    <row r="1644" spans="2:2" ht="15">
      <c r="B1644"/>
    </row>
    <row r="1645" spans="2:2" ht="15">
      <c r="B1645"/>
    </row>
    <row r="1646" spans="2:2" ht="15">
      <c r="B1646"/>
    </row>
    <row r="1647" spans="2:2" ht="15">
      <c r="B1647"/>
    </row>
    <row r="1648" spans="2:2" ht="15">
      <c r="B1648"/>
    </row>
    <row r="1649" spans="2:2" ht="15">
      <c r="B1649"/>
    </row>
    <row r="1650" spans="2:2" ht="15">
      <c r="B1650"/>
    </row>
    <row r="1651" spans="2:2" ht="15">
      <c r="B1651"/>
    </row>
    <row r="1652" spans="2:2" ht="15">
      <c r="B1652"/>
    </row>
    <row r="1653" spans="2:2" ht="15">
      <c r="B1653"/>
    </row>
    <row r="1654" spans="2:2" ht="15">
      <c r="B1654"/>
    </row>
    <row r="1655" spans="2:2" ht="15">
      <c r="B1655"/>
    </row>
    <row r="1656" spans="2:2" ht="15">
      <c r="B1656"/>
    </row>
    <row r="1657" spans="2:2" ht="15">
      <c r="B1657"/>
    </row>
    <row r="1658" spans="2:2" ht="15">
      <c r="B1658"/>
    </row>
    <row r="1659" spans="2:2" ht="15">
      <c r="B1659"/>
    </row>
    <row r="1660" spans="2:2" ht="15">
      <c r="B1660"/>
    </row>
    <row r="1661" spans="2:2" ht="15">
      <c r="B1661"/>
    </row>
    <row r="1662" spans="2:2" ht="15">
      <c r="B1662"/>
    </row>
    <row r="1663" spans="2:2" ht="15">
      <c r="B1663"/>
    </row>
    <row r="1664" spans="2:2" ht="15">
      <c r="B1664"/>
    </row>
    <row r="1665" spans="2:2" ht="15">
      <c r="B1665"/>
    </row>
    <row r="1666" spans="2:2" ht="15">
      <c r="B1666"/>
    </row>
    <row r="1667" spans="2:2" ht="15">
      <c r="B1667"/>
    </row>
    <row r="1668" spans="2:2" ht="15">
      <c r="B1668"/>
    </row>
    <row r="1669" spans="2:2" ht="15">
      <c r="B1669"/>
    </row>
    <row r="1670" spans="2:2" ht="15">
      <c r="B1670"/>
    </row>
    <row r="1671" spans="2:2" ht="15">
      <c r="B1671"/>
    </row>
    <row r="1672" spans="2:2" ht="15">
      <c r="B1672"/>
    </row>
    <row r="1673" spans="2:2" ht="15">
      <c r="B1673"/>
    </row>
    <row r="1674" spans="2:2" ht="15">
      <c r="B1674"/>
    </row>
    <row r="1675" spans="2:2" ht="15">
      <c r="B1675"/>
    </row>
    <row r="1676" spans="2:2" ht="15">
      <c r="B1676"/>
    </row>
    <row r="1677" spans="2:2" ht="15">
      <c r="B1677"/>
    </row>
    <row r="1678" spans="2:2" ht="15">
      <c r="B1678"/>
    </row>
    <row r="1679" spans="2:2" ht="15">
      <c r="B1679"/>
    </row>
    <row r="1680" spans="2:2" ht="15">
      <c r="B1680"/>
    </row>
    <row r="1681" spans="2:2" ht="15">
      <c r="B1681"/>
    </row>
    <row r="1682" spans="2:2" ht="15">
      <c r="B1682"/>
    </row>
    <row r="1683" spans="2:2" ht="15">
      <c r="B1683"/>
    </row>
    <row r="1684" spans="2:2" ht="15">
      <c r="B1684"/>
    </row>
    <row r="1685" spans="2:2" ht="15">
      <c r="B1685"/>
    </row>
    <row r="1686" spans="2:2" ht="15">
      <c r="B1686"/>
    </row>
    <row r="1687" spans="2:2" ht="15">
      <c r="B1687"/>
    </row>
    <row r="1688" spans="2:2" ht="15">
      <c r="B1688"/>
    </row>
    <row r="1689" spans="2:2" ht="15">
      <c r="B1689"/>
    </row>
    <row r="1690" spans="2:2" ht="15">
      <c r="B1690"/>
    </row>
    <row r="1691" spans="2:2" ht="15">
      <c r="B1691"/>
    </row>
    <row r="1692" spans="2:2" ht="15">
      <c r="B1692"/>
    </row>
    <row r="1693" spans="2:2" ht="15">
      <c r="B1693"/>
    </row>
    <row r="1694" spans="2:2" ht="15">
      <c r="B1694"/>
    </row>
    <row r="1695" spans="2:2" ht="15">
      <c r="B1695"/>
    </row>
    <row r="1696" spans="2:2" ht="15">
      <c r="B1696"/>
    </row>
    <row r="1697" spans="2:2" ht="15">
      <c r="B1697"/>
    </row>
    <row r="1698" spans="2:2" ht="15">
      <c r="B1698"/>
    </row>
    <row r="1699" spans="2:2" ht="15">
      <c r="B1699"/>
    </row>
    <row r="1700" spans="2:2" ht="15">
      <c r="B1700"/>
    </row>
    <row r="1701" spans="2:2" ht="15">
      <c r="B1701"/>
    </row>
    <row r="1702" spans="2:2" ht="15">
      <c r="B1702"/>
    </row>
    <row r="1703" spans="2:2" ht="15">
      <c r="B1703"/>
    </row>
    <row r="1704" spans="2:2" ht="15">
      <c r="B1704"/>
    </row>
    <row r="1705" spans="2:2" ht="15">
      <c r="B1705"/>
    </row>
    <row r="1706" spans="2:2" ht="15">
      <c r="B1706"/>
    </row>
    <row r="1707" spans="2:2" ht="15">
      <c r="B1707"/>
    </row>
    <row r="1708" spans="2:2" ht="15">
      <c r="B1708"/>
    </row>
    <row r="1709" spans="2:2" ht="15">
      <c r="B1709"/>
    </row>
    <row r="1710" spans="2:2" ht="15">
      <c r="B1710"/>
    </row>
    <row r="1711" spans="2:2" ht="15">
      <c r="B1711"/>
    </row>
    <row r="1712" spans="2:2" ht="15">
      <c r="B1712"/>
    </row>
    <row r="1713" spans="2:2" ht="15">
      <c r="B1713"/>
    </row>
    <row r="1714" spans="2:2" ht="15">
      <c r="B1714"/>
    </row>
    <row r="1715" spans="2:2" ht="15">
      <c r="B1715"/>
    </row>
    <row r="1716" spans="2:2" ht="15">
      <c r="B1716"/>
    </row>
    <row r="1717" spans="2:2" ht="15">
      <c r="B1717"/>
    </row>
    <row r="1718" spans="2:2" ht="15">
      <c r="B1718"/>
    </row>
    <row r="1719" spans="2:2" ht="15">
      <c r="B1719"/>
    </row>
    <row r="1720" spans="2:2" ht="15">
      <c r="B1720"/>
    </row>
    <row r="1721" spans="2:2" ht="15">
      <c r="B1721"/>
    </row>
    <row r="1722" spans="2:2" ht="15">
      <c r="B1722"/>
    </row>
    <row r="1723" spans="2:2" ht="15">
      <c r="B1723"/>
    </row>
    <row r="1724" spans="2:2" ht="15">
      <c r="B1724"/>
    </row>
    <row r="1725" spans="2:2" ht="15">
      <c r="B1725"/>
    </row>
    <row r="1726" spans="2:2" ht="15">
      <c r="B1726"/>
    </row>
    <row r="1727" spans="2:2" ht="15">
      <c r="B1727"/>
    </row>
    <row r="1728" spans="2:2" ht="15">
      <c r="B1728"/>
    </row>
    <row r="1729" spans="2:2" ht="15">
      <c r="B1729"/>
    </row>
    <row r="1730" spans="2:2" ht="15">
      <c r="B1730"/>
    </row>
    <row r="1731" spans="2:2" ht="15">
      <c r="B1731"/>
    </row>
    <row r="1732" spans="2:2" ht="15">
      <c r="B1732"/>
    </row>
    <row r="1733" spans="2:2" ht="15">
      <c r="B1733"/>
    </row>
    <row r="1734" spans="2:2" ht="15">
      <c r="B1734"/>
    </row>
    <row r="1735" spans="2:2" ht="15">
      <c r="B1735"/>
    </row>
    <row r="1736" spans="2:2" ht="15">
      <c r="B1736"/>
    </row>
    <row r="1737" spans="2:2" ht="15">
      <c r="B1737"/>
    </row>
    <row r="1738" spans="2:2" ht="15">
      <c r="B1738"/>
    </row>
    <row r="1739" spans="2:2" ht="15">
      <c r="B1739"/>
    </row>
    <row r="1740" spans="2:2" ht="15">
      <c r="B1740"/>
    </row>
    <row r="1741" spans="2:2" ht="15">
      <c r="B1741"/>
    </row>
    <row r="1742" spans="2:2" ht="15">
      <c r="B1742"/>
    </row>
    <row r="1743" spans="2:2" ht="15">
      <c r="B1743"/>
    </row>
    <row r="1744" spans="2:2" ht="15">
      <c r="B1744"/>
    </row>
    <row r="1745" spans="2:2" ht="15">
      <c r="B1745"/>
    </row>
    <row r="1746" spans="2:2" ht="15">
      <c r="B1746"/>
    </row>
    <row r="1747" spans="2:2" ht="15">
      <c r="B1747"/>
    </row>
    <row r="1748" spans="2:2" ht="15">
      <c r="B1748"/>
    </row>
    <row r="1749" spans="2:2" ht="15">
      <c r="B1749"/>
    </row>
    <row r="1750" spans="2:2" ht="15">
      <c r="B1750"/>
    </row>
    <row r="1751" spans="2:2" ht="15">
      <c r="B1751"/>
    </row>
    <row r="1752" spans="2:2" ht="15">
      <c r="B1752"/>
    </row>
    <row r="1753" spans="2:2" ht="15">
      <c r="B1753"/>
    </row>
    <row r="1754" spans="2:2" ht="15">
      <c r="B1754"/>
    </row>
    <row r="1755" spans="2:2" ht="15">
      <c r="B1755"/>
    </row>
    <row r="1756" spans="2:2" ht="15">
      <c r="B1756"/>
    </row>
    <row r="1757" spans="2:2" ht="15">
      <c r="B1757"/>
    </row>
    <row r="1758" spans="2:2" ht="15">
      <c r="B1758"/>
    </row>
    <row r="1759" spans="2:2" ht="15">
      <c r="B1759"/>
    </row>
    <row r="1760" spans="2:2" ht="15">
      <c r="B1760"/>
    </row>
    <row r="1761" spans="2:2" ht="15">
      <c r="B1761"/>
    </row>
    <row r="1762" spans="2:2" ht="15">
      <c r="B1762"/>
    </row>
    <row r="1763" spans="2:2" ht="15">
      <c r="B1763"/>
    </row>
    <row r="1764" spans="2:2" ht="15">
      <c r="B1764"/>
    </row>
    <row r="1765" spans="2:2" ht="15">
      <c r="B1765"/>
    </row>
    <row r="1766" spans="2:2" ht="15">
      <c r="B1766"/>
    </row>
    <row r="1767" spans="2:2" ht="15">
      <c r="B1767"/>
    </row>
    <row r="1768" spans="2:2" ht="15">
      <c r="B1768"/>
    </row>
    <row r="1769" spans="2:2" ht="15">
      <c r="B1769"/>
    </row>
    <row r="1770" spans="2:2" ht="15">
      <c r="B1770"/>
    </row>
    <row r="1771" spans="2:2" ht="15">
      <c r="B1771"/>
    </row>
    <row r="1772" spans="2:2" ht="15">
      <c r="B1772"/>
    </row>
    <row r="1773" spans="2:2" ht="15">
      <c r="B1773"/>
    </row>
    <row r="1774" spans="2:2" ht="15">
      <c r="B1774"/>
    </row>
    <row r="1775" spans="2:2" ht="15">
      <c r="B1775"/>
    </row>
    <row r="1776" spans="2:2" ht="15">
      <c r="B1776"/>
    </row>
    <row r="1777" spans="2:2" ht="15">
      <c r="B1777"/>
    </row>
    <row r="1778" spans="2:2" ht="15">
      <c r="B1778"/>
    </row>
    <row r="1779" spans="2:2" ht="15">
      <c r="B1779"/>
    </row>
    <row r="1780" spans="2:2" ht="15">
      <c r="B1780"/>
    </row>
    <row r="1781" spans="2:2" ht="15">
      <c r="B1781"/>
    </row>
    <row r="1782" spans="2:2" ht="15">
      <c r="B1782"/>
    </row>
    <row r="1783" spans="2:2" ht="15">
      <c r="B1783"/>
    </row>
    <row r="1784" spans="2:2" ht="15">
      <c r="B1784"/>
    </row>
    <row r="1785" spans="2:2" ht="15">
      <c r="B1785"/>
    </row>
    <row r="1786" spans="2:2" ht="15">
      <c r="B1786"/>
    </row>
    <row r="1787" spans="2:2" ht="15">
      <c r="B1787"/>
    </row>
    <row r="1788" spans="2:2" ht="15">
      <c r="B1788"/>
    </row>
    <row r="1789" spans="2:2" ht="15">
      <c r="B1789"/>
    </row>
    <row r="1790" spans="2:2" ht="15">
      <c r="B1790"/>
    </row>
    <row r="1791" spans="2:2" ht="15">
      <c r="B1791"/>
    </row>
    <row r="1792" spans="2:2" ht="15">
      <c r="B1792"/>
    </row>
    <row r="1793" spans="2:2" ht="15">
      <c r="B1793"/>
    </row>
    <row r="1794" spans="2:2" ht="15">
      <c r="B1794"/>
    </row>
    <row r="1795" spans="2:2" ht="15">
      <c r="B1795"/>
    </row>
    <row r="1796" spans="2:2" ht="15">
      <c r="B1796"/>
    </row>
    <row r="1797" spans="2:2" ht="15">
      <c r="B1797"/>
    </row>
    <row r="1798" spans="2:2" ht="15">
      <c r="B1798"/>
    </row>
    <row r="1799" spans="2:2" ht="15">
      <c r="B1799"/>
    </row>
    <row r="1800" spans="2:2" ht="15">
      <c r="B1800"/>
    </row>
    <row r="1801" spans="2:2" ht="15">
      <c r="B1801"/>
    </row>
    <row r="1802" spans="2:2" ht="15">
      <c r="B1802"/>
    </row>
    <row r="1803" spans="2:2" ht="15">
      <c r="B1803"/>
    </row>
    <row r="1804" spans="2:2" ht="15">
      <c r="B1804"/>
    </row>
    <row r="1805" spans="2:2" ht="15">
      <c r="B1805"/>
    </row>
    <row r="1806" spans="2:2" ht="15">
      <c r="B1806"/>
    </row>
    <row r="1807" spans="2:2" ht="15">
      <c r="B1807"/>
    </row>
    <row r="1808" spans="2:2" ht="15">
      <c r="B1808"/>
    </row>
    <row r="1809" spans="2:2" ht="15">
      <c r="B1809"/>
    </row>
    <row r="1810" spans="2:2" ht="15">
      <c r="B1810"/>
    </row>
    <row r="1811" spans="2:2" ht="15">
      <c r="B1811"/>
    </row>
    <row r="1812" spans="2:2" ht="15">
      <c r="B1812"/>
    </row>
    <row r="1813" spans="2:2" ht="15">
      <c r="B1813"/>
    </row>
    <row r="1814" spans="2:2" ht="15">
      <c r="B1814"/>
    </row>
    <row r="1815" spans="2:2" ht="15">
      <c r="B1815"/>
    </row>
    <row r="1816" spans="2:2" ht="15">
      <c r="B1816"/>
    </row>
    <row r="1817" spans="2:2" ht="15">
      <c r="B1817"/>
    </row>
    <row r="1818" spans="2:2" ht="15">
      <c r="B1818"/>
    </row>
    <row r="1819" spans="2:2" ht="15">
      <c r="B1819"/>
    </row>
    <row r="1820" spans="2:2" ht="15">
      <c r="B1820"/>
    </row>
    <row r="1821" spans="2:2" ht="15">
      <c r="B1821"/>
    </row>
    <row r="1822" spans="2:2" ht="15">
      <c r="B1822"/>
    </row>
    <row r="1823" spans="2:2" ht="15">
      <c r="B1823"/>
    </row>
    <row r="1824" spans="2:2" ht="15">
      <c r="B1824"/>
    </row>
    <row r="1825" spans="2:2" ht="15">
      <c r="B1825"/>
    </row>
    <row r="1826" spans="2:2" ht="15">
      <c r="B1826"/>
    </row>
    <row r="1827" spans="2:2" ht="15">
      <c r="B1827"/>
    </row>
    <row r="1828" spans="2:2" ht="15">
      <c r="B1828"/>
    </row>
    <row r="1829" spans="2:2" ht="15">
      <c r="B1829"/>
    </row>
    <row r="1830" spans="2:2" ht="15">
      <c r="B1830"/>
    </row>
    <row r="1831" spans="2:2" ht="15">
      <c r="B1831"/>
    </row>
    <row r="1832" spans="2:2" ht="15">
      <c r="B1832"/>
    </row>
    <row r="1833" spans="2:2" ht="15">
      <c r="B1833"/>
    </row>
    <row r="1834" spans="2:2" ht="15">
      <c r="B1834"/>
    </row>
    <row r="1835" spans="2:2" ht="15">
      <c r="B1835"/>
    </row>
    <row r="1836" spans="2:2" ht="15">
      <c r="B1836"/>
    </row>
    <row r="1837" spans="2:2" ht="15">
      <c r="B1837"/>
    </row>
    <row r="1838" spans="2:2" ht="15">
      <c r="B1838"/>
    </row>
    <row r="1839" spans="2:2" ht="15">
      <c r="B1839"/>
    </row>
    <row r="1840" spans="2:2" ht="15">
      <c r="B1840"/>
    </row>
    <row r="1841" spans="2:2" ht="15">
      <c r="B1841"/>
    </row>
    <row r="1842" spans="2:2" ht="15">
      <c r="B1842"/>
    </row>
    <row r="1843" spans="2:2" ht="15">
      <c r="B1843"/>
    </row>
    <row r="1844" spans="2:2" ht="15">
      <c r="B1844"/>
    </row>
    <row r="1845" spans="2:2" ht="15">
      <c r="B1845"/>
    </row>
    <row r="1846" spans="2:2" ht="15">
      <c r="B1846"/>
    </row>
    <row r="1847" spans="2:2" ht="15">
      <c r="B1847"/>
    </row>
    <row r="1848" spans="2:2" ht="15">
      <c r="B1848"/>
    </row>
    <row r="1849" spans="2:2" ht="15">
      <c r="B1849"/>
    </row>
    <row r="1850" spans="2:2" ht="15">
      <c r="B1850"/>
    </row>
    <row r="1851" spans="2:2" ht="15">
      <c r="B1851"/>
    </row>
    <row r="1852" spans="2:2" ht="15">
      <c r="B1852"/>
    </row>
    <row r="1853" spans="2:2" ht="15">
      <c r="B1853"/>
    </row>
    <row r="1854" spans="2:2" ht="15">
      <c r="B1854"/>
    </row>
    <row r="1855" spans="2:2" ht="15">
      <c r="B1855"/>
    </row>
    <row r="1856" spans="2:2" ht="15">
      <c r="B1856"/>
    </row>
    <row r="1857" spans="2:2" ht="15">
      <c r="B1857"/>
    </row>
    <row r="1858" spans="2:2" ht="15">
      <c r="B1858"/>
    </row>
    <row r="1859" spans="2:2" ht="15">
      <c r="B1859"/>
    </row>
    <row r="1860" spans="2:2" ht="15">
      <c r="B1860"/>
    </row>
    <row r="1861" spans="2:2" ht="15">
      <c r="B1861"/>
    </row>
    <row r="1862" spans="2:2" ht="15">
      <c r="B1862"/>
    </row>
    <row r="1863" spans="2:2" ht="15">
      <c r="B1863"/>
    </row>
    <row r="1864" spans="2:2" ht="15">
      <c r="B1864"/>
    </row>
    <row r="1865" spans="2:2" ht="15">
      <c r="B1865"/>
    </row>
    <row r="1866" spans="2:2" ht="15">
      <c r="B1866"/>
    </row>
    <row r="1867" spans="2:2" ht="15">
      <c r="B1867"/>
    </row>
    <row r="1868" spans="2:2" ht="15">
      <c r="B1868"/>
    </row>
    <row r="1869" spans="2:2" ht="15">
      <c r="B1869"/>
    </row>
    <row r="1870" spans="2:2" ht="15">
      <c r="B1870"/>
    </row>
    <row r="1871" spans="2:2" ht="15">
      <c r="B1871"/>
    </row>
    <row r="1872" spans="2:2" ht="15">
      <c r="B1872"/>
    </row>
    <row r="1873" spans="2:2" ht="15">
      <c r="B1873"/>
    </row>
    <row r="1874" spans="2:2" ht="15">
      <c r="B1874"/>
    </row>
    <row r="1875" spans="2:2" ht="15">
      <c r="B1875"/>
    </row>
    <row r="1876" spans="2:2" ht="15">
      <c r="B1876"/>
    </row>
    <row r="1877" spans="2:2" ht="15">
      <c r="B1877"/>
    </row>
    <row r="1878" spans="2:2" ht="15">
      <c r="B1878"/>
    </row>
    <row r="1879" spans="2:2" ht="15">
      <c r="B1879"/>
    </row>
    <row r="1880" spans="2:2" ht="15">
      <c r="B1880"/>
    </row>
    <row r="1881" spans="2:2" ht="15">
      <c r="B1881"/>
    </row>
    <row r="1882" spans="2:2" ht="15">
      <c r="B1882"/>
    </row>
    <row r="1883" spans="2:2" ht="15">
      <c r="B1883"/>
    </row>
    <row r="1884" spans="2:2" ht="15">
      <c r="B1884"/>
    </row>
    <row r="1885" spans="2:2" ht="15">
      <c r="B1885"/>
    </row>
    <row r="1886" spans="2:2" ht="15">
      <c r="B1886"/>
    </row>
    <row r="1887" spans="2:2" ht="15">
      <c r="B1887"/>
    </row>
    <row r="1888" spans="2:2" ht="15">
      <c r="B1888"/>
    </row>
    <row r="1889" spans="2:2" ht="15">
      <c r="B1889"/>
    </row>
    <row r="1890" spans="2:2" ht="15">
      <c r="B1890"/>
    </row>
    <row r="1891" spans="2:2" ht="15">
      <c r="B1891"/>
    </row>
    <row r="1892" spans="2:2" ht="15">
      <c r="B1892"/>
    </row>
    <row r="1893" spans="2:2" ht="15">
      <c r="B1893"/>
    </row>
    <row r="1894" spans="2:2" ht="15">
      <c r="B1894"/>
    </row>
    <row r="1895" spans="2:2" ht="15">
      <c r="B1895"/>
    </row>
    <row r="1896" spans="2:2" ht="15">
      <c r="B1896"/>
    </row>
    <row r="1897" spans="2:2" ht="15">
      <c r="B1897"/>
    </row>
    <row r="1898" spans="2:2" ht="15">
      <c r="B1898"/>
    </row>
    <row r="1899" spans="2:2" ht="15">
      <c r="B1899"/>
    </row>
    <row r="1900" spans="2:2" ht="15">
      <c r="B1900"/>
    </row>
    <row r="1901" spans="2:2" ht="15">
      <c r="B1901"/>
    </row>
    <row r="1902" spans="2:2" ht="15">
      <c r="B1902"/>
    </row>
    <row r="1903" spans="2:2" ht="15">
      <c r="B1903"/>
    </row>
    <row r="1904" spans="2:2" ht="15">
      <c r="B1904"/>
    </row>
    <row r="1905" spans="2:2" ht="15">
      <c r="B1905"/>
    </row>
    <row r="1906" spans="2:2" ht="15">
      <c r="B1906"/>
    </row>
    <row r="1907" spans="2:2" ht="15">
      <c r="B1907"/>
    </row>
    <row r="1908" spans="2:2" ht="15">
      <c r="B1908"/>
    </row>
    <row r="1909" spans="2:2" ht="15">
      <c r="B1909"/>
    </row>
    <row r="1910" spans="2:2" ht="15">
      <c r="B1910"/>
    </row>
    <row r="1911" spans="2:2" ht="15">
      <c r="B1911"/>
    </row>
    <row r="1912" spans="2:2" ht="15">
      <c r="B1912"/>
    </row>
    <row r="1913" spans="2:2" ht="15">
      <c r="B1913"/>
    </row>
    <row r="1914" spans="2:2" ht="15">
      <c r="B1914"/>
    </row>
    <row r="1915" spans="2:2" ht="15">
      <c r="B1915"/>
    </row>
    <row r="1916" spans="2:2" ht="15">
      <c r="B1916"/>
    </row>
    <row r="1917" spans="2:2" ht="15">
      <c r="B1917"/>
    </row>
    <row r="1918" spans="2:2" ht="15">
      <c r="B1918"/>
    </row>
    <row r="1919" spans="2:2" ht="15">
      <c r="B1919"/>
    </row>
    <row r="1920" spans="2:2" ht="15">
      <c r="B1920"/>
    </row>
    <row r="1921" spans="2:2" ht="15">
      <c r="B1921"/>
    </row>
    <row r="1922" spans="2:2" ht="15">
      <c r="B1922"/>
    </row>
    <row r="1923" spans="2:2" ht="15">
      <c r="B1923"/>
    </row>
    <row r="1924" spans="2:2" ht="15">
      <c r="B1924"/>
    </row>
    <row r="1925" spans="2:2" ht="15">
      <c r="B1925"/>
    </row>
    <row r="1926" spans="2:2" ht="15">
      <c r="B1926"/>
    </row>
    <row r="1927" spans="2:2" ht="15">
      <c r="B1927"/>
    </row>
    <row r="1928" spans="2:2" ht="15">
      <c r="B1928"/>
    </row>
    <row r="1929" spans="2:2" ht="15">
      <c r="B1929"/>
    </row>
    <row r="1930" spans="2:2" ht="15">
      <c r="B1930"/>
    </row>
    <row r="1931" spans="2:2" ht="15">
      <c r="B1931"/>
    </row>
    <row r="1932" spans="2:2" ht="15">
      <c r="B1932"/>
    </row>
    <row r="1933" spans="2:2" ht="15">
      <c r="B1933"/>
    </row>
    <row r="1934" spans="2:2" ht="15">
      <c r="B1934"/>
    </row>
    <row r="1935" spans="2:2" ht="15">
      <c r="B1935"/>
    </row>
    <row r="1936" spans="2:2" ht="15">
      <c r="B1936"/>
    </row>
    <row r="1937" spans="2:2" ht="15">
      <c r="B1937"/>
    </row>
    <row r="1938" spans="2:2" ht="15">
      <c r="B1938"/>
    </row>
    <row r="1939" spans="2:2" ht="15">
      <c r="B1939"/>
    </row>
    <row r="1940" spans="2:2" ht="15">
      <c r="B1940"/>
    </row>
    <row r="1941" spans="2:2" ht="15">
      <c r="B1941"/>
    </row>
    <row r="1942" spans="2:2" ht="15">
      <c r="B1942"/>
    </row>
    <row r="1943" spans="2:2" ht="15">
      <c r="B1943"/>
    </row>
    <row r="1944" spans="2:2" ht="15">
      <c r="B1944"/>
    </row>
    <row r="1945" spans="2:2" ht="15">
      <c r="B1945"/>
    </row>
    <row r="1946" spans="2:2" ht="15">
      <c r="B1946"/>
    </row>
    <row r="1947" spans="2:2" ht="15">
      <c r="B1947"/>
    </row>
    <row r="1948" spans="2:2" ht="15">
      <c r="B1948"/>
    </row>
    <row r="1949" spans="2:2" ht="15">
      <c r="B1949"/>
    </row>
    <row r="1950" spans="2:2" ht="15">
      <c r="B1950"/>
    </row>
    <row r="1951" spans="2:2" ht="15">
      <c r="B1951"/>
    </row>
    <row r="1952" spans="2:2" ht="15">
      <c r="B1952"/>
    </row>
    <row r="1953" spans="2:2" ht="15">
      <c r="B1953"/>
    </row>
    <row r="1954" spans="2:2" ht="15">
      <c r="B1954"/>
    </row>
    <row r="1955" spans="2:2" ht="15">
      <c r="B1955"/>
    </row>
    <row r="1956" spans="2:2" ht="15">
      <c r="B1956"/>
    </row>
    <row r="1957" spans="2:2" ht="15">
      <c r="B1957"/>
    </row>
    <row r="1958" spans="2:2" ht="15">
      <c r="B1958"/>
    </row>
    <row r="1959" spans="2:2" ht="15">
      <c r="B1959"/>
    </row>
    <row r="1960" spans="2:2" ht="15">
      <c r="B1960"/>
    </row>
    <row r="1961" spans="2:2" ht="15">
      <c r="B1961"/>
    </row>
    <row r="1962" spans="2:2" ht="15">
      <c r="B1962"/>
    </row>
    <row r="1963" spans="2:2" ht="15">
      <c r="B1963"/>
    </row>
    <row r="1964" spans="2:2" ht="15">
      <c r="B1964"/>
    </row>
    <row r="1965" spans="2:2" ht="15">
      <c r="B1965"/>
    </row>
    <row r="1966" spans="2:2" ht="15">
      <c r="B1966"/>
    </row>
    <row r="1967" spans="2:2" ht="15">
      <c r="B1967"/>
    </row>
    <row r="1968" spans="2:2" ht="15">
      <c r="B1968"/>
    </row>
    <row r="1969" spans="2:2" ht="15">
      <c r="B1969"/>
    </row>
    <row r="1970" spans="2:2" ht="15">
      <c r="B1970"/>
    </row>
    <row r="1971" spans="2:2" ht="15">
      <c r="B1971"/>
    </row>
    <row r="1972" spans="2:2" ht="15">
      <c r="B1972"/>
    </row>
    <row r="1973" spans="2:2" ht="15">
      <c r="B1973"/>
    </row>
    <row r="1974" spans="2:2" ht="15">
      <c r="B1974"/>
    </row>
    <row r="1975" spans="2:2" ht="15">
      <c r="B1975"/>
    </row>
    <row r="1976" spans="2:2" ht="15">
      <c r="B1976"/>
    </row>
    <row r="1977" spans="2:2" ht="15">
      <c r="B1977"/>
    </row>
    <row r="1978" spans="2:2" ht="15">
      <c r="B1978"/>
    </row>
    <row r="1979" spans="2:2" ht="15">
      <c r="B1979"/>
    </row>
    <row r="1980" spans="2:2" ht="15">
      <c r="B1980"/>
    </row>
    <row r="1981" spans="2:2" ht="15">
      <c r="B1981"/>
    </row>
    <row r="1982" spans="2:2" ht="15">
      <c r="B1982"/>
    </row>
    <row r="1983" spans="2:2" ht="15">
      <c r="B1983"/>
    </row>
    <row r="1984" spans="2:2" ht="15">
      <c r="B1984"/>
    </row>
    <row r="1985" spans="2:2" ht="15">
      <c r="B1985"/>
    </row>
    <row r="1986" spans="2:2" ht="15">
      <c r="B1986"/>
    </row>
    <row r="1987" spans="2:2" ht="15">
      <c r="B1987"/>
    </row>
    <row r="1988" spans="2:2" ht="15">
      <c r="B1988"/>
    </row>
    <row r="1989" spans="2:2" ht="15">
      <c r="B1989"/>
    </row>
    <row r="1990" spans="2:2" ht="15">
      <c r="B1990"/>
    </row>
    <row r="1991" spans="2:2" ht="15">
      <c r="B1991"/>
    </row>
    <row r="1992" spans="2:2" ht="15">
      <c r="B1992"/>
    </row>
    <row r="1993" spans="2:2" ht="15">
      <c r="B1993"/>
    </row>
    <row r="1994" spans="2:2" ht="15">
      <c r="B1994"/>
    </row>
    <row r="1995" spans="2:2" ht="15">
      <c r="B1995"/>
    </row>
    <row r="1996" spans="2:2" ht="15">
      <c r="B1996"/>
    </row>
    <row r="1997" spans="2:2" ht="15">
      <c r="B1997"/>
    </row>
    <row r="1998" spans="2:2" ht="15">
      <c r="B1998"/>
    </row>
    <row r="1999" spans="2:2" ht="15">
      <c r="B1999"/>
    </row>
    <row r="2000" spans="2:2" ht="15">
      <c r="B2000"/>
    </row>
    <row r="2001" spans="2:2" ht="15">
      <c r="B2001"/>
    </row>
    <row r="2002" spans="2:2" ht="15">
      <c r="B2002"/>
    </row>
    <row r="2003" spans="2:2" ht="15">
      <c r="B2003"/>
    </row>
    <row r="2004" spans="2:2" ht="15">
      <c r="B2004"/>
    </row>
    <row r="2005" spans="2:2" ht="15">
      <c r="B2005"/>
    </row>
    <row r="2006" spans="2:2" ht="15">
      <c r="B2006"/>
    </row>
    <row r="2007" spans="2:2" ht="15">
      <c r="B2007"/>
    </row>
    <row r="2008" spans="2:2" ht="15">
      <c r="B2008"/>
    </row>
    <row r="2009" spans="2:2" ht="15">
      <c r="B2009"/>
    </row>
    <row r="2010" spans="2:2" ht="15">
      <c r="B2010"/>
    </row>
    <row r="2011" spans="2:2" ht="15">
      <c r="B2011"/>
    </row>
    <row r="2012" spans="2:2" ht="15">
      <c r="B2012"/>
    </row>
    <row r="2013" spans="2:2" ht="15">
      <c r="B2013"/>
    </row>
    <row r="2014" spans="2:2" ht="15">
      <c r="B2014"/>
    </row>
    <row r="2015" spans="2:2" ht="15">
      <c r="B2015"/>
    </row>
    <row r="2016" spans="2:2" ht="15">
      <c r="B2016"/>
    </row>
    <row r="2017" spans="2:2" ht="15">
      <c r="B2017"/>
    </row>
    <row r="2018" spans="2:2" ht="15">
      <c r="B2018"/>
    </row>
    <row r="2019" spans="2:2" ht="15">
      <c r="B2019"/>
    </row>
    <row r="2020" spans="2:2" ht="15">
      <c r="B2020"/>
    </row>
    <row r="2021" spans="2:2" ht="15">
      <c r="B2021"/>
    </row>
    <row r="2022" spans="2:2" ht="15">
      <c r="B2022"/>
    </row>
    <row r="2023" spans="2:2" ht="15">
      <c r="B2023"/>
    </row>
    <row r="2024" spans="2:2" ht="15">
      <c r="B2024"/>
    </row>
    <row r="2025" spans="2:2" ht="15">
      <c r="B2025"/>
    </row>
    <row r="2026" spans="2:2" ht="15">
      <c r="B2026"/>
    </row>
    <row r="2027" spans="2:2" ht="15">
      <c r="B2027"/>
    </row>
    <row r="2028" spans="2:2" ht="15">
      <c r="B2028"/>
    </row>
    <row r="2029" spans="2:2" ht="15">
      <c r="B2029"/>
    </row>
    <row r="2030" spans="2:2" ht="15">
      <c r="B2030"/>
    </row>
    <row r="2031" spans="2:2" ht="15">
      <c r="B2031"/>
    </row>
    <row r="2032" spans="2:2" ht="15">
      <c r="B2032"/>
    </row>
    <row r="2033" spans="2:2" ht="15">
      <c r="B2033"/>
    </row>
    <row r="2034" spans="2:2" ht="15">
      <c r="B2034"/>
    </row>
    <row r="2035" spans="2:2" ht="15">
      <c r="B2035"/>
    </row>
    <row r="2036" spans="2:2" ht="15">
      <c r="B2036"/>
    </row>
    <row r="2037" spans="2:2" ht="15">
      <c r="B2037"/>
    </row>
    <row r="2038" spans="2:2" ht="15">
      <c r="B2038"/>
    </row>
    <row r="2039" spans="2:2" ht="15">
      <c r="B2039"/>
    </row>
    <row r="2040" spans="2:2" ht="15">
      <c r="B2040"/>
    </row>
    <row r="2041" spans="2:2" ht="15">
      <c r="B2041"/>
    </row>
    <row r="2042" spans="2:2" ht="15">
      <c r="B2042"/>
    </row>
    <row r="2043" spans="2:2" ht="15">
      <c r="B2043"/>
    </row>
    <row r="2044" spans="2:2" ht="15">
      <c r="B2044"/>
    </row>
    <row r="2045" spans="2:2" ht="15">
      <c r="B2045"/>
    </row>
    <row r="2046" spans="2:2" ht="15">
      <c r="B2046"/>
    </row>
    <row r="2047" spans="2:2" ht="15">
      <c r="B2047"/>
    </row>
    <row r="2048" spans="2:2" ht="15">
      <c r="B2048"/>
    </row>
    <row r="2049" spans="2:2" ht="15">
      <c r="B2049"/>
    </row>
    <row r="2050" spans="2:2" ht="15">
      <c r="B2050"/>
    </row>
    <row r="2051" spans="2:2" ht="15">
      <c r="B2051"/>
    </row>
    <row r="2052" spans="2:2" ht="15">
      <c r="B2052"/>
    </row>
    <row r="2053" spans="2:2" ht="15">
      <c r="B2053"/>
    </row>
    <row r="2054" spans="2:2" ht="15">
      <c r="B2054"/>
    </row>
    <row r="2055" spans="2:2" ht="15">
      <c r="B2055"/>
    </row>
    <row r="2056" spans="2:2" ht="15">
      <c r="B2056"/>
    </row>
    <row r="2057" spans="2:2" ht="15">
      <c r="B2057"/>
    </row>
    <row r="2058" spans="2:2" ht="15">
      <c r="B2058"/>
    </row>
    <row r="2059" spans="2:2" ht="15">
      <c r="B2059"/>
    </row>
    <row r="2060" spans="2:2" ht="15">
      <c r="B2060"/>
    </row>
    <row r="2061" spans="2:2" ht="15">
      <c r="B2061"/>
    </row>
    <row r="2062" spans="2:2" ht="15">
      <c r="B2062"/>
    </row>
    <row r="2063" spans="2:2" ht="15">
      <c r="B2063"/>
    </row>
    <row r="2064" spans="2:2" ht="15">
      <c r="B2064"/>
    </row>
    <row r="2065" spans="2:2" ht="15">
      <c r="B2065"/>
    </row>
    <row r="2066" spans="2:2" ht="15">
      <c r="B2066"/>
    </row>
    <row r="2067" spans="2:2" ht="15">
      <c r="B2067"/>
    </row>
    <row r="2068" spans="2:2" ht="15">
      <c r="B2068"/>
    </row>
    <row r="2069" spans="2:2" ht="15">
      <c r="B2069"/>
    </row>
    <row r="2070" spans="2:2" ht="15">
      <c r="B2070"/>
    </row>
    <row r="2071" spans="2:2" ht="15">
      <c r="B2071"/>
    </row>
    <row r="2072" spans="2:2" ht="15">
      <c r="B2072"/>
    </row>
    <row r="2073" spans="2:2" ht="15">
      <c r="B2073"/>
    </row>
    <row r="2074" spans="2:2" ht="15">
      <c r="B2074"/>
    </row>
    <row r="2075" spans="2:2" ht="15">
      <c r="B2075"/>
    </row>
    <row r="2076" spans="2:2" ht="15">
      <c r="B2076"/>
    </row>
    <row r="2077" spans="2:2" ht="15">
      <c r="B2077"/>
    </row>
    <row r="2078" spans="2:2" ht="15">
      <c r="B2078"/>
    </row>
    <row r="2079" spans="2:2" ht="15">
      <c r="B2079"/>
    </row>
    <row r="2080" spans="2:2" ht="15">
      <c r="B2080"/>
    </row>
    <row r="2081" spans="2:2" ht="15">
      <c r="B2081"/>
    </row>
    <row r="2082" spans="2:2" ht="15">
      <c r="B2082"/>
    </row>
    <row r="2083" spans="2:2" ht="15">
      <c r="B2083"/>
    </row>
    <row r="2084" spans="2:2" ht="15">
      <c r="B2084"/>
    </row>
    <row r="2085" spans="2:2" ht="15">
      <c r="B2085"/>
    </row>
    <row r="2086" spans="2:2" ht="15">
      <c r="B2086"/>
    </row>
    <row r="2087" spans="2:2" ht="15">
      <c r="B2087"/>
    </row>
    <row r="2088" spans="2:2" ht="15">
      <c r="B2088"/>
    </row>
    <row r="2089" spans="2:2" ht="15">
      <c r="B2089"/>
    </row>
    <row r="2090" spans="2:2" ht="15">
      <c r="B2090"/>
    </row>
    <row r="2091" spans="2:2" ht="15">
      <c r="B2091"/>
    </row>
    <row r="2092" spans="2:2" ht="15">
      <c r="B2092"/>
    </row>
    <row r="2093" spans="2:2" ht="15">
      <c r="B2093"/>
    </row>
    <row r="2094" spans="2:2" ht="15">
      <c r="B2094"/>
    </row>
    <row r="2095" spans="2:2" ht="15">
      <c r="B2095"/>
    </row>
    <row r="2096" spans="2:2" ht="15">
      <c r="B2096"/>
    </row>
    <row r="2097" spans="2:2" ht="15">
      <c r="B2097"/>
    </row>
    <row r="2098" spans="2:2" ht="15">
      <c r="B2098"/>
    </row>
    <row r="2099" spans="2:2" ht="15">
      <c r="B2099"/>
    </row>
    <row r="2100" spans="2:2" ht="15">
      <c r="B2100"/>
    </row>
    <row r="2101" spans="2:2" ht="15">
      <c r="B2101"/>
    </row>
    <row r="2102" spans="2:2" ht="15">
      <c r="B2102"/>
    </row>
    <row r="2103" spans="2:2" ht="15">
      <c r="B2103"/>
    </row>
    <row r="2104" spans="2:2" ht="15">
      <c r="B2104"/>
    </row>
    <row r="2105" spans="2:2" ht="15">
      <c r="B2105"/>
    </row>
    <row r="2106" spans="2:2" ht="15">
      <c r="B2106"/>
    </row>
    <row r="2107" spans="2:2" ht="15">
      <c r="B2107"/>
    </row>
    <row r="2108" spans="2:2" ht="15">
      <c r="B2108"/>
    </row>
    <row r="2109" spans="2:2" ht="15">
      <c r="B2109"/>
    </row>
    <row r="2110" spans="2:2" ht="15">
      <c r="B2110"/>
    </row>
    <row r="2111" spans="2:2" ht="15">
      <c r="B2111"/>
    </row>
    <row r="2112" spans="2:2" ht="15">
      <c r="B2112"/>
    </row>
    <row r="2113" spans="2:2" ht="15">
      <c r="B2113"/>
    </row>
    <row r="2114" spans="2:2" ht="15">
      <c r="B2114"/>
    </row>
    <row r="2115" spans="2:2" ht="15">
      <c r="B2115"/>
    </row>
    <row r="2116" spans="2:2" ht="15">
      <c r="B2116"/>
    </row>
    <row r="2117" spans="2:2" ht="15">
      <c r="B2117"/>
    </row>
    <row r="2118" spans="2:2" ht="15">
      <c r="B2118"/>
    </row>
    <row r="2119" spans="2:2" ht="15">
      <c r="B2119"/>
    </row>
    <row r="2120" spans="2:2" ht="15">
      <c r="B2120"/>
    </row>
    <row r="2121" spans="2:2" ht="15">
      <c r="B2121"/>
    </row>
    <row r="2122" spans="2:2" ht="15">
      <c r="B2122"/>
    </row>
    <row r="2123" spans="2:2" ht="15">
      <c r="B2123"/>
    </row>
    <row r="2124" spans="2:2" ht="15">
      <c r="B2124"/>
    </row>
    <row r="2125" spans="2:2" ht="15">
      <c r="B2125"/>
    </row>
    <row r="2126" spans="2:2" ht="15">
      <c r="B2126"/>
    </row>
    <row r="2127" spans="2:2" ht="15">
      <c r="B2127"/>
    </row>
    <row r="2128" spans="2:2" ht="15">
      <c r="B2128"/>
    </row>
    <row r="2129" spans="2:2" ht="15">
      <c r="B2129"/>
    </row>
    <row r="2130" spans="2:2" ht="15">
      <c r="B2130"/>
    </row>
    <row r="2131" spans="2:2" ht="15">
      <c r="B2131"/>
    </row>
    <row r="2132" spans="2:2" ht="15">
      <c r="B2132"/>
    </row>
    <row r="2133" spans="2:2" ht="15">
      <c r="B2133"/>
    </row>
    <row r="2134" spans="2:2" ht="15">
      <c r="B2134"/>
    </row>
    <row r="2135" spans="2:2" ht="15">
      <c r="B2135"/>
    </row>
    <row r="2136" spans="2:2" ht="15">
      <c r="B2136"/>
    </row>
    <row r="2137" spans="2:2" ht="15">
      <c r="B2137"/>
    </row>
    <row r="2138" spans="2:2" ht="15">
      <c r="B2138"/>
    </row>
    <row r="2139" spans="2:2" ht="15">
      <c r="B2139"/>
    </row>
    <row r="2140" spans="2:2" ht="15">
      <c r="B2140"/>
    </row>
    <row r="2141" spans="2:2" ht="15">
      <c r="B2141"/>
    </row>
    <row r="2142" spans="2:2" ht="15">
      <c r="B2142"/>
    </row>
    <row r="2143" spans="2:2" ht="15">
      <c r="B2143"/>
    </row>
    <row r="2144" spans="2:2" ht="15">
      <c r="B2144"/>
    </row>
    <row r="2145" spans="2:2" ht="15">
      <c r="B2145"/>
    </row>
    <row r="2146" spans="2:2" ht="15">
      <c r="B2146"/>
    </row>
    <row r="2147" spans="2:2" ht="15">
      <c r="B2147"/>
    </row>
    <row r="2148" spans="2:2" ht="15">
      <c r="B2148"/>
    </row>
    <row r="2149" spans="2:2" ht="15">
      <c r="B2149"/>
    </row>
    <row r="2150" spans="2:2" ht="15">
      <c r="B2150"/>
    </row>
    <row r="2151" spans="2:2" ht="15">
      <c r="B2151"/>
    </row>
    <row r="2152" spans="2:2" ht="15">
      <c r="B2152"/>
    </row>
    <row r="2153" spans="2:2" ht="15">
      <c r="B2153"/>
    </row>
    <row r="2154" spans="2:2" ht="15">
      <c r="B2154"/>
    </row>
    <row r="2155" spans="2:2" ht="15">
      <c r="B2155"/>
    </row>
    <row r="2156" spans="2:2" ht="15">
      <c r="B2156"/>
    </row>
    <row r="2157" spans="2:2" ht="15">
      <c r="B2157"/>
    </row>
    <row r="2158" spans="2:2" ht="15">
      <c r="B2158"/>
    </row>
    <row r="2159" spans="2:2" ht="15">
      <c r="B2159"/>
    </row>
    <row r="2160" spans="2:2" ht="15">
      <c r="B2160"/>
    </row>
    <row r="2161" spans="2:2" ht="15">
      <c r="B2161"/>
    </row>
    <row r="2162" spans="2:2" ht="15">
      <c r="B2162"/>
    </row>
    <row r="2163" spans="2:2" ht="15">
      <c r="B2163"/>
    </row>
    <row r="2164" spans="2:2" ht="15">
      <c r="B2164"/>
    </row>
    <row r="2165" spans="2:2" ht="15">
      <c r="B2165"/>
    </row>
    <row r="2166" spans="2:2" ht="15">
      <c r="B2166"/>
    </row>
    <row r="2167" spans="2:2" ht="15">
      <c r="B2167"/>
    </row>
    <row r="2168" spans="2:2" ht="15">
      <c r="B2168"/>
    </row>
    <row r="2169" spans="2:2" ht="15">
      <c r="B2169"/>
    </row>
    <row r="2170" spans="2:2" ht="15">
      <c r="B2170"/>
    </row>
    <row r="2171" spans="2:2" ht="15">
      <c r="B2171"/>
    </row>
    <row r="2172" spans="2:2" ht="15">
      <c r="B2172"/>
    </row>
    <row r="2173" spans="2:2" ht="15">
      <c r="B2173"/>
    </row>
    <row r="2174" spans="2:2" ht="15">
      <c r="B2174"/>
    </row>
    <row r="2175" spans="2:2" ht="15">
      <c r="B2175"/>
    </row>
    <row r="2176" spans="2:2" ht="15">
      <c r="B2176"/>
    </row>
    <row r="2177" spans="2:2" ht="15">
      <c r="B2177"/>
    </row>
    <row r="2178" spans="2:2" ht="15">
      <c r="B2178"/>
    </row>
    <row r="2179" spans="2:2" ht="15">
      <c r="B2179"/>
    </row>
    <row r="2180" spans="2:2" ht="15">
      <c r="B2180"/>
    </row>
    <row r="2181" spans="2:2" ht="15">
      <c r="B2181"/>
    </row>
    <row r="2182" spans="2:2" ht="15">
      <c r="B2182"/>
    </row>
    <row r="2183" spans="2:2" ht="15">
      <c r="B2183"/>
    </row>
    <row r="2184" spans="2:2" ht="15">
      <c r="B2184"/>
    </row>
    <row r="2185" spans="2:2" ht="15">
      <c r="B2185"/>
    </row>
    <row r="2186" spans="2:2" ht="15">
      <c r="B2186"/>
    </row>
    <row r="2187" spans="2:2" ht="15">
      <c r="B2187"/>
    </row>
    <row r="2188" spans="2:2" ht="15">
      <c r="B2188"/>
    </row>
    <row r="2189" spans="2:2" ht="15">
      <c r="B2189"/>
    </row>
    <row r="2190" spans="2:2" ht="15">
      <c r="B2190"/>
    </row>
    <row r="2191" spans="2:2" ht="15">
      <c r="B2191"/>
    </row>
    <row r="2192" spans="2:2" ht="15">
      <c r="B2192"/>
    </row>
    <row r="2193" spans="2:2" ht="15">
      <c r="B2193"/>
    </row>
    <row r="2194" spans="2:2" ht="15">
      <c r="B2194"/>
    </row>
    <row r="2195" spans="2:2" ht="15">
      <c r="B2195"/>
    </row>
    <row r="2196" spans="2:2" ht="15">
      <c r="B2196"/>
    </row>
    <row r="2197" spans="2:2" ht="15">
      <c r="B2197"/>
    </row>
    <row r="2198" spans="2:2" ht="15">
      <c r="B2198"/>
    </row>
    <row r="2199" spans="2:2" ht="15">
      <c r="B2199"/>
    </row>
    <row r="2200" spans="2:2" ht="15">
      <c r="B2200"/>
    </row>
    <row r="2201" spans="2:2" ht="15">
      <c r="B2201"/>
    </row>
    <row r="2202" spans="2:2" ht="15">
      <c r="B2202"/>
    </row>
    <row r="2203" spans="2:2" ht="15">
      <c r="B2203"/>
    </row>
    <row r="2204" spans="2:2" ht="15">
      <c r="B2204"/>
    </row>
    <row r="2205" spans="2:2" ht="15">
      <c r="B2205"/>
    </row>
    <row r="2206" spans="2:2" ht="15">
      <c r="B2206"/>
    </row>
    <row r="2207" spans="2:2" ht="15">
      <c r="B2207"/>
    </row>
    <row r="2208" spans="2:2" ht="15">
      <c r="B2208"/>
    </row>
    <row r="2209" spans="2:2" ht="15">
      <c r="B2209"/>
    </row>
    <row r="2210" spans="2:2" ht="15">
      <c r="B2210"/>
    </row>
    <row r="2211" spans="2:2" ht="15">
      <c r="B2211"/>
    </row>
    <row r="2212" spans="2:2" ht="15">
      <c r="B2212"/>
    </row>
    <row r="2213" spans="2:2" ht="15">
      <c r="B2213"/>
    </row>
    <row r="2214" spans="2:2" ht="15">
      <c r="B2214"/>
    </row>
    <row r="2215" spans="2:2" ht="15">
      <c r="B2215"/>
    </row>
    <row r="2216" spans="2:2" ht="15">
      <c r="B2216"/>
    </row>
    <row r="2217" spans="2:2" ht="15">
      <c r="B2217"/>
    </row>
    <row r="2218" spans="2:2" ht="15">
      <c r="B2218"/>
    </row>
    <row r="2219" spans="2:2" ht="15">
      <c r="B2219"/>
    </row>
    <row r="2220" spans="2:2" ht="15">
      <c r="B2220"/>
    </row>
    <row r="2221" spans="2:2" ht="15">
      <c r="B2221"/>
    </row>
    <row r="2222" spans="2:2" ht="15">
      <c r="B2222"/>
    </row>
    <row r="2223" spans="2:2" ht="15">
      <c r="B2223"/>
    </row>
    <row r="2224" spans="2:2" ht="15">
      <c r="B2224"/>
    </row>
    <row r="2225" spans="2:2" ht="15">
      <c r="B2225"/>
    </row>
    <row r="2226" spans="2:2" ht="15">
      <c r="B2226"/>
    </row>
    <row r="2227" spans="2:2" ht="15">
      <c r="B2227"/>
    </row>
    <row r="2228" spans="2:2" ht="15">
      <c r="B2228"/>
    </row>
    <row r="2229" spans="2:2" ht="15">
      <c r="B2229"/>
    </row>
    <row r="2230" spans="2:2" ht="15">
      <c r="B2230"/>
    </row>
    <row r="2231" spans="2:2" ht="15">
      <c r="B2231"/>
    </row>
    <row r="2232" spans="2:2" ht="15">
      <c r="B2232"/>
    </row>
    <row r="2233" spans="2:2" ht="15">
      <c r="B2233"/>
    </row>
    <row r="2234" spans="2:2" ht="15">
      <c r="B2234"/>
    </row>
    <row r="2235" spans="2:2" ht="15">
      <c r="B2235"/>
    </row>
    <row r="2236" spans="2:2" ht="15">
      <c r="B2236"/>
    </row>
    <row r="2237" spans="2:2" ht="15">
      <c r="B2237"/>
    </row>
    <row r="2238" spans="2:2" ht="15">
      <c r="B2238"/>
    </row>
    <row r="2239" spans="2:2" ht="15">
      <c r="B2239"/>
    </row>
    <row r="2240" spans="2:2" ht="15">
      <c r="B2240"/>
    </row>
    <row r="2241" spans="2:2" ht="15">
      <c r="B2241"/>
    </row>
    <row r="2242" spans="2:2" ht="15">
      <c r="B2242"/>
    </row>
    <row r="2243" spans="2:2" ht="15">
      <c r="B2243"/>
    </row>
    <row r="2244" spans="2:2" ht="15">
      <c r="B2244"/>
    </row>
    <row r="2245" spans="2:2" ht="15">
      <c r="B2245"/>
    </row>
    <row r="2246" spans="2:2" ht="15">
      <c r="B2246"/>
    </row>
    <row r="2247" spans="2:2" ht="15">
      <c r="B2247"/>
    </row>
    <row r="2248" spans="2:2" ht="15">
      <c r="B2248"/>
    </row>
    <row r="2249" spans="2:2" ht="15">
      <c r="B2249"/>
    </row>
    <row r="2250" spans="2:2" ht="15">
      <c r="B2250"/>
    </row>
    <row r="2251" spans="2:2" ht="15">
      <c r="B2251"/>
    </row>
    <row r="2252" spans="2:2" ht="15">
      <c r="B2252"/>
    </row>
    <row r="2253" spans="2:2" ht="15">
      <c r="B2253"/>
    </row>
    <row r="2254" spans="2:2" ht="15">
      <c r="B2254"/>
    </row>
    <row r="2255" spans="2:2" ht="15">
      <c r="B2255"/>
    </row>
    <row r="2256" spans="2:2" ht="15">
      <c r="B2256"/>
    </row>
    <row r="2257" spans="2:2" ht="15">
      <c r="B2257"/>
    </row>
    <row r="2258" spans="2:2" ht="15">
      <c r="B2258"/>
    </row>
    <row r="2259" spans="2:2" ht="15">
      <c r="B2259"/>
    </row>
    <row r="2260" spans="2:2" ht="15">
      <c r="B2260"/>
    </row>
    <row r="2261" spans="2:2" ht="15">
      <c r="B2261"/>
    </row>
    <row r="2262" spans="2:2" ht="15">
      <c r="B2262"/>
    </row>
    <row r="2263" spans="2:2" ht="15">
      <c r="B2263"/>
    </row>
    <row r="2264" spans="2:2" ht="15">
      <c r="B2264"/>
    </row>
    <row r="2265" spans="2:2" ht="15">
      <c r="B2265"/>
    </row>
    <row r="2266" spans="2:2" ht="15">
      <c r="B2266"/>
    </row>
    <row r="2267" spans="2:2" ht="15">
      <c r="B2267"/>
    </row>
    <row r="2268" spans="2:2" ht="15">
      <c r="B2268"/>
    </row>
    <row r="2269" spans="2:2" ht="15">
      <c r="B2269"/>
    </row>
    <row r="2270" spans="2:2" ht="15">
      <c r="B2270"/>
    </row>
    <row r="2271" spans="2:2" ht="15">
      <c r="B2271"/>
    </row>
    <row r="2272" spans="2:2" ht="15">
      <c r="B2272"/>
    </row>
    <row r="2273" spans="2:2" ht="15">
      <c r="B2273"/>
    </row>
    <row r="2274" spans="2:2" ht="15">
      <c r="B2274"/>
    </row>
    <row r="2275" spans="2:2" ht="15">
      <c r="B2275"/>
    </row>
    <row r="2276" spans="2:2" ht="15">
      <c r="B2276"/>
    </row>
    <row r="2277" spans="2:2" ht="15">
      <c r="B2277"/>
    </row>
    <row r="2278" spans="2:2" ht="15">
      <c r="B2278"/>
    </row>
    <row r="2279" spans="2:2" ht="15">
      <c r="B2279"/>
    </row>
    <row r="2280" spans="2:2" ht="15">
      <c r="B2280"/>
    </row>
    <row r="2281" spans="2:2" ht="15">
      <c r="B2281"/>
    </row>
    <row r="2282" spans="2:2" ht="15">
      <c r="B2282"/>
    </row>
    <row r="2283" spans="2:2" ht="15">
      <c r="B2283"/>
    </row>
    <row r="2284" spans="2:2" ht="15">
      <c r="B2284"/>
    </row>
    <row r="2285" spans="2:2" ht="15">
      <c r="B2285"/>
    </row>
    <row r="2286" spans="2:2" ht="15">
      <c r="B2286"/>
    </row>
    <row r="2287" spans="2:2" ht="15">
      <c r="B2287"/>
    </row>
    <row r="2288" spans="2:2" ht="15">
      <c r="B2288"/>
    </row>
    <row r="2289" spans="2:2" ht="15">
      <c r="B2289"/>
    </row>
    <row r="2290" spans="2:2" ht="15">
      <c r="B2290"/>
    </row>
    <row r="2291" spans="2:2" ht="15">
      <c r="B2291"/>
    </row>
    <row r="2292" spans="2:2" ht="15">
      <c r="B2292"/>
    </row>
    <row r="2293" spans="2:2" ht="15">
      <c r="B2293"/>
    </row>
    <row r="2294" spans="2:2" ht="15">
      <c r="B2294"/>
    </row>
    <row r="2295" spans="2:2" ht="15">
      <c r="B2295"/>
    </row>
    <row r="2296" spans="2:2" ht="15">
      <c r="B2296"/>
    </row>
    <row r="2297" spans="2:2" ht="15">
      <c r="B2297"/>
    </row>
    <row r="2298" spans="2:2" ht="15">
      <c r="B2298"/>
    </row>
    <row r="2299" spans="2:2" ht="15">
      <c r="B2299"/>
    </row>
    <row r="2300" spans="2:2" ht="15">
      <c r="B2300"/>
    </row>
    <row r="2301" spans="2:2" ht="15">
      <c r="B2301"/>
    </row>
    <row r="2302" spans="2:2" ht="15">
      <c r="B2302"/>
    </row>
    <row r="2303" spans="2:2" ht="15">
      <c r="B2303"/>
    </row>
    <row r="2304" spans="2:2" ht="15">
      <c r="B2304"/>
    </row>
    <row r="2305" spans="2:2" ht="15">
      <c r="B2305"/>
    </row>
    <row r="2306" spans="2:2" ht="15">
      <c r="B2306"/>
    </row>
    <row r="2307" spans="2:2" ht="15">
      <c r="B2307"/>
    </row>
    <row r="2308" spans="2:2" ht="15">
      <c r="B2308"/>
    </row>
    <row r="2309" spans="2:2" ht="15">
      <c r="B2309"/>
    </row>
    <row r="2310" spans="2:2" ht="15">
      <c r="B2310"/>
    </row>
    <row r="2311" spans="2:2" ht="15">
      <c r="B2311"/>
    </row>
    <row r="2312" spans="2:2" ht="15">
      <c r="B2312"/>
    </row>
    <row r="2313" spans="2:2" ht="15">
      <c r="B2313"/>
    </row>
    <row r="2314" spans="2:2" ht="15">
      <c r="B2314"/>
    </row>
    <row r="2315" spans="2:2" ht="15">
      <c r="B2315"/>
    </row>
    <row r="2316" spans="2:2" ht="15">
      <c r="B2316"/>
    </row>
    <row r="2317" spans="2:2" ht="15">
      <c r="B2317"/>
    </row>
    <row r="2318" spans="2:2" ht="15">
      <c r="B2318"/>
    </row>
    <row r="2319" spans="2:2" ht="15">
      <c r="B2319"/>
    </row>
    <row r="2320" spans="2:2" ht="15">
      <c r="B2320"/>
    </row>
    <row r="2321" spans="2:2" ht="15">
      <c r="B2321"/>
    </row>
    <row r="2322" spans="2:2" ht="15">
      <c r="B2322"/>
    </row>
    <row r="2323" spans="2:2" ht="15">
      <c r="B2323"/>
    </row>
    <row r="2324" spans="2:2" ht="15">
      <c r="B2324"/>
    </row>
    <row r="2325" spans="2:2" ht="15">
      <c r="B2325"/>
    </row>
    <row r="2326" spans="2:2" ht="15">
      <c r="B2326"/>
    </row>
    <row r="2327" spans="2:2" ht="15">
      <c r="B2327"/>
    </row>
    <row r="2328" spans="2:2" ht="15">
      <c r="B2328"/>
    </row>
    <row r="2329" spans="2:2" ht="15">
      <c r="B2329"/>
    </row>
    <row r="2330" spans="2:2" ht="15">
      <c r="B2330"/>
    </row>
    <row r="2331" spans="2:2" ht="15">
      <c r="B2331"/>
    </row>
    <row r="2332" spans="2:2" ht="15">
      <c r="B2332"/>
    </row>
    <row r="2333" spans="2:2" ht="15">
      <c r="B2333"/>
    </row>
    <row r="2334" spans="2:2" ht="15">
      <c r="B2334"/>
    </row>
    <row r="2335" spans="2:2" ht="15">
      <c r="B2335"/>
    </row>
    <row r="2336" spans="2:2" ht="15">
      <c r="B2336"/>
    </row>
    <row r="2337" spans="2:2" ht="15">
      <c r="B2337"/>
    </row>
    <row r="2338" spans="2:2" ht="15">
      <c r="B2338"/>
    </row>
    <row r="2339" spans="2:2" ht="15">
      <c r="B2339"/>
    </row>
    <row r="2340" spans="2:2" ht="15">
      <c r="B2340"/>
    </row>
    <row r="2341" spans="2:2" ht="15">
      <c r="B2341"/>
    </row>
    <row r="2342" spans="2:2" ht="15">
      <c r="B2342"/>
    </row>
    <row r="2343" spans="2:2" ht="15">
      <c r="B2343"/>
    </row>
    <row r="2344" spans="2:2" ht="15">
      <c r="B2344"/>
    </row>
    <row r="2345" spans="2:2" ht="15">
      <c r="B2345"/>
    </row>
    <row r="2346" spans="2:2" ht="15">
      <c r="B2346"/>
    </row>
    <row r="2347" spans="2:2" ht="15">
      <c r="B2347"/>
    </row>
    <row r="2348" spans="2:2" ht="15">
      <c r="B2348"/>
    </row>
    <row r="2349" spans="2:2" ht="15">
      <c r="B2349"/>
    </row>
    <row r="2350" spans="2:2" ht="15">
      <c r="B2350"/>
    </row>
    <row r="2351" spans="2:2" ht="15">
      <c r="B2351"/>
    </row>
    <row r="2352" spans="2:2" ht="15">
      <c r="B2352"/>
    </row>
    <row r="2353" spans="2:2" ht="15">
      <c r="B2353"/>
    </row>
    <row r="2354" spans="2:2" ht="15">
      <c r="B2354"/>
    </row>
    <row r="2355" spans="2:2" ht="15">
      <c r="B2355"/>
    </row>
    <row r="2356" spans="2:2" ht="15">
      <c r="B2356"/>
    </row>
    <row r="2357" spans="2:2" ht="15">
      <c r="B2357"/>
    </row>
    <row r="2358" spans="2:2" ht="15">
      <c r="B2358"/>
    </row>
    <row r="2359" spans="2:2" ht="15">
      <c r="B2359"/>
    </row>
    <row r="2360" spans="2:2" ht="15">
      <c r="B2360"/>
    </row>
    <row r="2361" spans="2:2" ht="15">
      <c r="B2361"/>
    </row>
    <row r="2362" spans="2:2" ht="15">
      <c r="B2362"/>
    </row>
    <row r="2363" spans="2:2" ht="15">
      <c r="B2363"/>
    </row>
    <row r="2364" spans="2:2" ht="15">
      <c r="B2364"/>
    </row>
    <row r="2365" spans="2:2" ht="15">
      <c r="B2365"/>
    </row>
    <row r="2366" spans="2:2" ht="15">
      <c r="B2366"/>
    </row>
    <row r="2367" spans="2:2" ht="15">
      <c r="B2367"/>
    </row>
    <row r="2368" spans="2:2" ht="15">
      <c r="B2368"/>
    </row>
    <row r="2369" spans="2:2" ht="15">
      <c r="B2369"/>
    </row>
    <row r="2370" spans="2:2" ht="15">
      <c r="B2370"/>
    </row>
    <row r="2371" spans="2:2" ht="15">
      <c r="B2371"/>
    </row>
    <row r="2372" spans="2:2" ht="15">
      <c r="B2372"/>
    </row>
    <row r="2373" spans="2:2" ht="15">
      <c r="B2373"/>
    </row>
    <row r="2374" spans="2:2" ht="15">
      <c r="B2374"/>
    </row>
    <row r="2375" spans="2:2" ht="15">
      <c r="B2375"/>
    </row>
    <row r="2376" spans="2:2" ht="15">
      <c r="B2376"/>
    </row>
    <row r="2377" spans="2:2" ht="15">
      <c r="B2377"/>
    </row>
    <row r="2378" spans="2:2" ht="15">
      <c r="B2378"/>
    </row>
    <row r="2379" spans="2:2" ht="15">
      <c r="B2379"/>
    </row>
    <row r="2380" spans="2:2" ht="15">
      <c r="B2380"/>
    </row>
    <row r="2381" spans="2:2" ht="15">
      <c r="B2381"/>
    </row>
    <row r="2382" spans="2:2" ht="15">
      <c r="B2382"/>
    </row>
    <row r="2383" spans="2:2" ht="15">
      <c r="B2383"/>
    </row>
    <row r="2384" spans="2:2" ht="15">
      <c r="B2384"/>
    </row>
    <row r="2385" spans="2:2" ht="15">
      <c r="B2385"/>
    </row>
    <row r="2386" spans="2:2" ht="15">
      <c r="B2386"/>
    </row>
    <row r="2387" spans="2:2" ht="15">
      <c r="B2387"/>
    </row>
    <row r="2388" spans="2:2" ht="15">
      <c r="B2388"/>
    </row>
    <row r="2389" spans="2:2" ht="15">
      <c r="B2389"/>
    </row>
    <row r="2390" spans="2:2" ht="15">
      <c r="B2390"/>
    </row>
    <row r="2391" spans="2:2" ht="15">
      <c r="B2391"/>
    </row>
    <row r="2392" spans="2:2" ht="15">
      <c r="B2392"/>
    </row>
    <row r="2393" spans="2:2" ht="15">
      <c r="B2393"/>
    </row>
    <row r="2394" spans="2:2" ht="15">
      <c r="B2394"/>
    </row>
    <row r="2395" spans="2:2" ht="15">
      <c r="B2395"/>
    </row>
    <row r="2396" spans="2:2" ht="15">
      <c r="B2396"/>
    </row>
    <row r="2397" spans="2:2" ht="15">
      <c r="B2397"/>
    </row>
    <row r="2398" spans="2:2" ht="15">
      <c r="B2398"/>
    </row>
    <row r="2399" spans="2:2" ht="15">
      <c r="B2399"/>
    </row>
    <row r="2400" spans="2:2" ht="15">
      <c r="B2400"/>
    </row>
    <row r="2401" spans="2:2" ht="15">
      <c r="B2401"/>
    </row>
    <row r="2402" spans="2:2" ht="15">
      <c r="B2402"/>
    </row>
    <row r="2403" spans="2:2" ht="15">
      <c r="B2403"/>
    </row>
    <row r="2404" spans="2:2" ht="15">
      <c r="B2404"/>
    </row>
    <row r="2405" spans="2:2" ht="15">
      <c r="B2405"/>
    </row>
    <row r="2406" spans="2:2" ht="15">
      <c r="B2406"/>
    </row>
    <row r="2407" spans="2:2" ht="15">
      <c r="B2407"/>
    </row>
    <row r="2408" spans="2:2" ht="15">
      <c r="B2408"/>
    </row>
    <row r="2409" spans="2:2" ht="15">
      <c r="B2409"/>
    </row>
    <row r="2410" spans="2:2" ht="15">
      <c r="B2410"/>
    </row>
    <row r="2411" spans="2:2" ht="15">
      <c r="B2411"/>
    </row>
    <row r="2412" spans="2:2" ht="15">
      <c r="B2412"/>
    </row>
    <row r="2413" spans="2:2" ht="15">
      <c r="B2413"/>
    </row>
    <row r="2414" spans="2:2" ht="15">
      <c r="B2414"/>
    </row>
    <row r="2415" spans="2:2" ht="15">
      <c r="B2415"/>
    </row>
    <row r="2416" spans="2:2" ht="15">
      <c r="B2416"/>
    </row>
    <row r="2417" spans="2:2" ht="15">
      <c r="B2417"/>
    </row>
    <row r="2418" spans="2:2" ht="15">
      <c r="B2418"/>
    </row>
    <row r="2419" spans="2:2" ht="15">
      <c r="B2419"/>
    </row>
    <row r="2420" spans="2:2" ht="15">
      <c r="B2420"/>
    </row>
    <row r="2421" spans="2:2" ht="15">
      <c r="B2421"/>
    </row>
    <row r="2422" spans="2:2" ht="15">
      <c r="B2422"/>
    </row>
    <row r="2423" spans="2:2" ht="15">
      <c r="B2423"/>
    </row>
    <row r="2424" spans="2:2" ht="15">
      <c r="B2424"/>
    </row>
    <row r="2425" spans="2:2" ht="15">
      <c r="B2425"/>
    </row>
    <row r="2426" spans="2:2" ht="15">
      <c r="B2426"/>
    </row>
    <row r="2427" spans="2:2" ht="15">
      <c r="B2427"/>
    </row>
    <row r="2428" spans="2:2" ht="15">
      <c r="B2428"/>
    </row>
    <row r="2429" spans="2:2" ht="15">
      <c r="B2429"/>
    </row>
    <row r="2430" spans="2:2" ht="15">
      <c r="B2430"/>
    </row>
    <row r="2431" spans="2:2" ht="15">
      <c r="B2431"/>
    </row>
    <row r="2432" spans="2:2" ht="15">
      <c r="B2432"/>
    </row>
    <row r="2433" spans="2:2" ht="15">
      <c r="B2433"/>
    </row>
    <row r="2434" spans="2:2" ht="15">
      <c r="B2434"/>
    </row>
    <row r="2435" spans="2:2" ht="15">
      <c r="B2435"/>
    </row>
    <row r="2436" spans="2:2" ht="15">
      <c r="B2436"/>
    </row>
    <row r="2437" spans="2:2" ht="15">
      <c r="B2437"/>
    </row>
    <row r="2438" spans="2:2" ht="15">
      <c r="B2438"/>
    </row>
    <row r="2439" spans="2:2" ht="15">
      <c r="B2439"/>
    </row>
    <row r="2440" spans="2:2" ht="15">
      <c r="B2440"/>
    </row>
    <row r="2441" spans="2:2" ht="15">
      <c r="B2441"/>
    </row>
    <row r="2442" spans="2:2" ht="15">
      <c r="B2442"/>
    </row>
    <row r="2443" spans="2:2" ht="15">
      <c r="B2443"/>
    </row>
    <row r="2444" spans="2:2" ht="15">
      <c r="B2444"/>
    </row>
    <row r="2445" spans="2:2" ht="15">
      <c r="B2445"/>
    </row>
    <row r="2446" spans="2:2" ht="15">
      <c r="B2446"/>
    </row>
    <row r="2447" spans="2:2" ht="15">
      <c r="B2447"/>
    </row>
    <row r="2448" spans="2:2" ht="15">
      <c r="B2448"/>
    </row>
    <row r="2449" spans="2:2" ht="15">
      <c r="B2449"/>
    </row>
    <row r="2450" spans="2:2" ht="15">
      <c r="B2450"/>
    </row>
    <row r="2451" spans="2:2" ht="15">
      <c r="B2451"/>
    </row>
    <row r="2452" spans="2:2" ht="15">
      <c r="B2452"/>
    </row>
    <row r="2453" spans="2:2" ht="15">
      <c r="B2453"/>
    </row>
    <row r="2454" spans="2:2" ht="15">
      <c r="B2454"/>
    </row>
    <row r="2455" spans="2:2" ht="15">
      <c r="B2455"/>
    </row>
    <row r="2456" spans="2:2" ht="15">
      <c r="B2456"/>
    </row>
    <row r="2457" spans="2:2" ht="15">
      <c r="B2457"/>
    </row>
    <row r="2458" spans="2:2" ht="15">
      <c r="B2458"/>
    </row>
    <row r="2459" spans="2:2" ht="15">
      <c r="B2459"/>
    </row>
    <row r="2460" spans="2:2" ht="15">
      <c r="B2460"/>
    </row>
    <row r="2461" spans="2:2" ht="15">
      <c r="B2461"/>
    </row>
    <row r="2462" spans="2:2" ht="15">
      <c r="B2462"/>
    </row>
    <row r="2463" spans="2:2" ht="15">
      <c r="B2463"/>
    </row>
    <row r="2464" spans="2:2" ht="15">
      <c r="B2464"/>
    </row>
    <row r="2465" spans="2:2" ht="15">
      <c r="B2465"/>
    </row>
    <row r="2466" spans="2:2" ht="15">
      <c r="B2466"/>
    </row>
    <row r="2467" spans="2:2" ht="15">
      <c r="B2467"/>
    </row>
    <row r="2468" spans="2:2" ht="15">
      <c r="B2468"/>
    </row>
    <row r="2469" spans="2:2" ht="15">
      <c r="B2469"/>
    </row>
    <row r="2470" spans="2:2" ht="15">
      <c r="B2470"/>
    </row>
    <row r="2471" spans="2:2" ht="15">
      <c r="B2471"/>
    </row>
    <row r="2472" spans="2:2" ht="15">
      <c r="B2472"/>
    </row>
    <row r="2473" spans="2:2" ht="15">
      <c r="B2473"/>
    </row>
    <row r="2474" spans="2:2" ht="15">
      <c r="B2474"/>
    </row>
    <row r="2475" spans="2:2" ht="15">
      <c r="B2475"/>
    </row>
    <row r="2476" spans="2:2" ht="15">
      <c r="B2476"/>
    </row>
    <row r="2477" spans="2:2" ht="15">
      <c r="B2477"/>
    </row>
    <row r="2478" spans="2:2" ht="15">
      <c r="B2478"/>
    </row>
    <row r="2479" spans="2:2" ht="15">
      <c r="B2479"/>
    </row>
    <row r="2480" spans="2:2" ht="15">
      <c r="B2480"/>
    </row>
    <row r="2481" spans="2:2" ht="15">
      <c r="B2481"/>
    </row>
    <row r="2482" spans="2:2" ht="15">
      <c r="B2482"/>
    </row>
    <row r="2483" spans="2:2" ht="15">
      <c r="B2483"/>
    </row>
    <row r="2484" spans="2:2" ht="15">
      <c r="B2484"/>
    </row>
    <row r="2485" spans="2:2" ht="15">
      <c r="B2485"/>
    </row>
    <row r="2486" spans="2:2" ht="15">
      <c r="B2486"/>
    </row>
    <row r="2487" spans="2:2" ht="15">
      <c r="B2487"/>
    </row>
    <row r="2488" spans="2:2" ht="15">
      <c r="B2488"/>
    </row>
    <row r="2489" spans="2:2" ht="15">
      <c r="B2489"/>
    </row>
    <row r="2490" spans="2:2" ht="15">
      <c r="B2490"/>
    </row>
    <row r="2491" spans="2:2" ht="15">
      <c r="B2491"/>
    </row>
    <row r="2492" spans="2:2" ht="15">
      <c r="B2492"/>
    </row>
    <row r="2493" spans="2:2" ht="15">
      <c r="B2493"/>
    </row>
    <row r="2494" spans="2:2" ht="15">
      <c r="B2494"/>
    </row>
    <row r="2495" spans="2:2" ht="15">
      <c r="B2495"/>
    </row>
    <row r="2496" spans="2:2" ht="15">
      <c r="B2496"/>
    </row>
    <row r="2497" spans="2:2" ht="15">
      <c r="B2497"/>
    </row>
    <row r="2498" spans="2:2" ht="15">
      <c r="B2498"/>
    </row>
    <row r="2499" spans="2:2" ht="15">
      <c r="B2499"/>
    </row>
    <row r="2500" spans="2:2" ht="15">
      <c r="B2500"/>
    </row>
    <row r="2501" spans="2:2" ht="15">
      <c r="B2501"/>
    </row>
    <row r="2502" spans="2:2" ht="15">
      <c r="B2502"/>
    </row>
    <row r="2503" spans="2:2" ht="15">
      <c r="B2503"/>
    </row>
    <row r="2504" spans="2:2" ht="15">
      <c r="B2504"/>
    </row>
    <row r="2505" spans="2:2" ht="15">
      <c r="B2505"/>
    </row>
    <row r="2506" spans="2:2" ht="15">
      <c r="B2506"/>
    </row>
    <row r="2507" spans="2:2" ht="15">
      <c r="B2507"/>
    </row>
    <row r="2508" spans="2:2" ht="15">
      <c r="B2508"/>
    </row>
    <row r="2509" spans="2:2" ht="15">
      <c r="B2509"/>
    </row>
    <row r="2510" spans="2:2" ht="15">
      <c r="B2510"/>
    </row>
    <row r="2511" spans="2:2" ht="15">
      <c r="B2511"/>
    </row>
    <row r="2512" spans="2:2" ht="15">
      <c r="B2512"/>
    </row>
    <row r="2513" spans="2:2" ht="15">
      <c r="B2513"/>
    </row>
    <row r="2514" spans="2:2" ht="15">
      <c r="B2514"/>
    </row>
    <row r="2515" spans="2:2" ht="15">
      <c r="B2515"/>
    </row>
    <row r="2516" spans="2:2" ht="15">
      <c r="B2516"/>
    </row>
    <row r="2517" spans="2:2" ht="15">
      <c r="B2517"/>
    </row>
    <row r="2518" spans="2:2" ht="15">
      <c r="B2518"/>
    </row>
    <row r="2519" spans="2:2" ht="15">
      <c r="B2519"/>
    </row>
    <row r="2520" spans="2:2" ht="15">
      <c r="B2520"/>
    </row>
    <row r="2521" spans="2:2" ht="15">
      <c r="B2521"/>
    </row>
    <row r="2522" spans="2:2" ht="15">
      <c r="B2522"/>
    </row>
    <row r="2523" spans="2:2" ht="15">
      <c r="B2523"/>
    </row>
    <row r="2524" spans="2:2" ht="15">
      <c r="B2524"/>
    </row>
    <row r="2525" spans="2:2" ht="15">
      <c r="B2525"/>
    </row>
    <row r="2526" spans="2:2" ht="15">
      <c r="B2526"/>
    </row>
    <row r="2527" spans="2:2" ht="15">
      <c r="B2527"/>
    </row>
    <row r="2528" spans="2:2" ht="15">
      <c r="B2528"/>
    </row>
    <row r="2529" spans="2:2" ht="15">
      <c r="B2529"/>
    </row>
    <row r="2530" spans="2:2" ht="15">
      <c r="B2530"/>
    </row>
    <row r="2531" spans="2:2" ht="15">
      <c r="B2531"/>
    </row>
    <row r="2532" spans="2:2" ht="15">
      <c r="B2532"/>
    </row>
    <row r="2533" spans="2:2" ht="15">
      <c r="B2533"/>
    </row>
    <row r="2534" spans="2:2" ht="15">
      <c r="B2534"/>
    </row>
    <row r="2535" spans="2:2" ht="15">
      <c r="B2535"/>
    </row>
    <row r="2536" spans="2:2" ht="15">
      <c r="B2536"/>
    </row>
    <row r="2537" spans="2:2" ht="15">
      <c r="B2537"/>
    </row>
    <row r="2538" spans="2:2" ht="15">
      <c r="B2538"/>
    </row>
    <row r="2539" spans="2:2" ht="15">
      <c r="B2539"/>
    </row>
    <row r="2540" spans="2:2" ht="15">
      <c r="B2540"/>
    </row>
    <row r="2541" spans="2:2" ht="15">
      <c r="B2541"/>
    </row>
    <row r="2542" spans="2:2" ht="15">
      <c r="B2542"/>
    </row>
    <row r="2543" spans="2:2" ht="15">
      <c r="B2543"/>
    </row>
    <row r="2544" spans="2:2" ht="15">
      <c r="B2544"/>
    </row>
    <row r="2545" spans="2:2" ht="15">
      <c r="B2545"/>
    </row>
    <row r="2546" spans="2:2" ht="15">
      <c r="B2546"/>
    </row>
    <row r="2547" spans="2:2" ht="15">
      <c r="B2547"/>
    </row>
    <row r="2548" spans="2:2" ht="15">
      <c r="B2548"/>
    </row>
    <row r="2549" spans="2:2" ht="15">
      <c r="B2549"/>
    </row>
    <row r="2550" spans="2:2" ht="15">
      <c r="B2550"/>
    </row>
    <row r="2551" spans="2:2" ht="15">
      <c r="B2551"/>
    </row>
    <row r="2552" spans="2:2" ht="15">
      <c r="B2552"/>
    </row>
    <row r="2553" spans="2:2" ht="15">
      <c r="B2553"/>
    </row>
    <row r="2554" spans="2:2" ht="15">
      <c r="B2554"/>
    </row>
    <row r="2555" spans="2:2" ht="15">
      <c r="B2555"/>
    </row>
    <row r="2556" spans="2:2" ht="15">
      <c r="B2556"/>
    </row>
    <row r="2557" spans="2:2" ht="15">
      <c r="B2557"/>
    </row>
    <row r="2558" spans="2:2" ht="15">
      <c r="B2558"/>
    </row>
    <row r="2559" spans="2:2" ht="15">
      <c r="B2559"/>
    </row>
    <row r="2560" spans="2:2" ht="15">
      <c r="B2560"/>
    </row>
    <row r="2561" spans="2:2" ht="15">
      <c r="B2561"/>
    </row>
    <row r="2562" spans="2:2" ht="15">
      <c r="B2562"/>
    </row>
    <row r="2563" spans="2:2" ht="15">
      <c r="B2563"/>
    </row>
    <row r="2564" spans="2:2" ht="15">
      <c r="B2564"/>
    </row>
    <row r="2565" spans="2:2" ht="15">
      <c r="B2565"/>
    </row>
    <row r="2566" spans="2:2" ht="15">
      <c r="B2566"/>
    </row>
    <row r="2567" spans="2:2" ht="15">
      <c r="B2567"/>
    </row>
    <row r="2568" spans="2:2" ht="15">
      <c r="B2568"/>
    </row>
    <row r="2569" spans="2:2" ht="15">
      <c r="B2569"/>
    </row>
    <row r="2570" spans="2:2" ht="15">
      <c r="B2570"/>
    </row>
    <row r="2571" spans="2:2" ht="15">
      <c r="B2571"/>
    </row>
    <row r="2572" spans="2:2" ht="15">
      <c r="B2572"/>
    </row>
    <row r="2573" spans="2:2" ht="15">
      <c r="B2573"/>
    </row>
    <row r="2574" spans="2:2" ht="15">
      <c r="B2574"/>
    </row>
    <row r="2575" spans="2:2" ht="15">
      <c r="B2575"/>
    </row>
    <row r="2576" spans="2:2" ht="15">
      <c r="B2576"/>
    </row>
    <row r="2577" spans="2:2" ht="15">
      <c r="B2577"/>
    </row>
    <row r="2578" spans="2:2" ht="15">
      <c r="B2578"/>
    </row>
    <row r="2579" spans="2:2" ht="15">
      <c r="B2579"/>
    </row>
    <row r="2580" spans="2:2" ht="15">
      <c r="B2580"/>
    </row>
    <row r="2581" spans="2:2" ht="15">
      <c r="B2581"/>
    </row>
    <row r="2582" spans="2:2" ht="15">
      <c r="B2582"/>
    </row>
    <row r="2583" spans="2:2" ht="15">
      <c r="B2583"/>
    </row>
    <row r="2584" spans="2:2" ht="15">
      <c r="B2584"/>
    </row>
    <row r="2585" spans="2:2" ht="15">
      <c r="B2585"/>
    </row>
    <row r="2586" spans="2:2" ht="15">
      <c r="B2586"/>
    </row>
    <row r="2587" spans="2:2" ht="15">
      <c r="B2587"/>
    </row>
    <row r="2588" spans="2:2" ht="15">
      <c r="B2588"/>
    </row>
    <row r="2589" spans="2:2" ht="15">
      <c r="B2589"/>
    </row>
    <row r="2590" spans="2:2" ht="15">
      <c r="B2590"/>
    </row>
    <row r="2591" spans="2:2" ht="15">
      <c r="B2591"/>
    </row>
    <row r="2592" spans="2:2" ht="15">
      <c r="B2592"/>
    </row>
    <row r="2593" spans="2:2" ht="15">
      <c r="B2593"/>
    </row>
    <row r="2594" spans="2:2" ht="15">
      <c r="B2594"/>
    </row>
    <row r="2595" spans="2:2" ht="15">
      <c r="B2595"/>
    </row>
    <row r="2596" spans="2:2" ht="15">
      <c r="B2596"/>
    </row>
    <row r="2597" spans="2:2" ht="15">
      <c r="B2597"/>
    </row>
    <row r="2598" spans="2:2" ht="15">
      <c r="B2598"/>
    </row>
    <row r="2599" spans="2:2" ht="15">
      <c r="B2599"/>
    </row>
    <row r="2600" spans="2:2" ht="15">
      <c r="B2600"/>
    </row>
    <row r="2601" spans="2:2" ht="15">
      <c r="B2601"/>
    </row>
    <row r="2602" spans="2:2" ht="15">
      <c r="B2602"/>
    </row>
    <row r="2603" spans="2:2" ht="15">
      <c r="B2603"/>
    </row>
    <row r="2604" spans="2:2" ht="15">
      <c r="B2604"/>
    </row>
    <row r="2605" spans="2:2" ht="15">
      <c r="B2605"/>
    </row>
    <row r="2606" spans="2:2" ht="15">
      <c r="B2606"/>
    </row>
    <row r="2607" spans="2:2" ht="15">
      <c r="B2607"/>
    </row>
    <row r="2608" spans="2:2" ht="15">
      <c r="B2608"/>
    </row>
    <row r="2609" spans="2:2" ht="15">
      <c r="B2609"/>
    </row>
    <row r="2610" spans="2:2" ht="15">
      <c r="B2610"/>
    </row>
    <row r="2611" spans="2:2" ht="15">
      <c r="B2611"/>
    </row>
    <row r="2612" spans="2:2" ht="15">
      <c r="B2612"/>
    </row>
    <row r="2613" spans="2:2" ht="15">
      <c r="B2613"/>
    </row>
    <row r="2614" spans="2:2" ht="15">
      <c r="B2614"/>
    </row>
    <row r="2615" spans="2:2" ht="15">
      <c r="B2615"/>
    </row>
    <row r="2616" spans="2:2" ht="15">
      <c r="B2616"/>
    </row>
    <row r="2617" spans="2:2" ht="15">
      <c r="B2617"/>
    </row>
    <row r="2618" spans="2:2" ht="15">
      <c r="B2618"/>
    </row>
    <row r="2619" spans="2:2" ht="15">
      <c r="B2619"/>
    </row>
    <row r="2620" spans="2:2" ht="15">
      <c r="B2620"/>
    </row>
    <row r="2621" spans="2:2" ht="15">
      <c r="B2621"/>
    </row>
    <row r="2622" spans="2:2" ht="15">
      <c r="B2622"/>
    </row>
    <row r="2623" spans="2:2" ht="15">
      <c r="B2623"/>
    </row>
    <row r="2624" spans="2:2" ht="15">
      <c r="B2624"/>
    </row>
    <row r="2625" spans="2:2" ht="15">
      <c r="B2625"/>
    </row>
    <row r="2626" spans="2:2" ht="15">
      <c r="B2626"/>
    </row>
    <row r="2627" spans="2:2" ht="15">
      <c r="B2627"/>
    </row>
    <row r="2628" spans="2:2" ht="15">
      <c r="B2628"/>
    </row>
    <row r="2629" spans="2:2" ht="15">
      <c r="B2629"/>
    </row>
    <row r="2630" spans="2:2" ht="15">
      <c r="B2630"/>
    </row>
    <row r="2631" spans="2:2" ht="15">
      <c r="B2631"/>
    </row>
    <row r="2632" spans="2:2" ht="15">
      <c r="B2632"/>
    </row>
    <row r="2633" spans="2:2" ht="15">
      <c r="B2633"/>
    </row>
    <row r="2634" spans="2:2" ht="15">
      <c r="B2634"/>
    </row>
    <row r="2635" spans="2:2" ht="15">
      <c r="B2635"/>
    </row>
    <row r="2636" spans="2:2" ht="15">
      <c r="B2636"/>
    </row>
    <row r="2637" spans="2:2" ht="15">
      <c r="B2637"/>
    </row>
    <row r="2638" spans="2:2" ht="15">
      <c r="B2638"/>
    </row>
    <row r="2639" spans="2:2" ht="15">
      <c r="B2639"/>
    </row>
    <row r="2640" spans="2:2" ht="15">
      <c r="B2640"/>
    </row>
    <row r="2641" spans="2:2" ht="15">
      <c r="B2641"/>
    </row>
    <row r="2642" spans="2:2" ht="15">
      <c r="B2642"/>
    </row>
    <row r="2643" spans="2:2" ht="15">
      <c r="B2643"/>
    </row>
    <row r="2644" spans="2:2" ht="15">
      <c r="B2644"/>
    </row>
    <row r="2645" spans="2:2" ht="15">
      <c r="B2645"/>
    </row>
    <row r="2646" spans="2:2" ht="15">
      <c r="B2646"/>
    </row>
    <row r="2647" spans="2:2" ht="15">
      <c r="B2647"/>
    </row>
    <row r="2648" spans="2:2" ht="15">
      <c r="B2648"/>
    </row>
    <row r="2649" spans="2:2" ht="15">
      <c r="B2649"/>
    </row>
    <row r="2650" spans="2:2" ht="15">
      <c r="B2650"/>
    </row>
    <row r="2651" spans="2:2" ht="15">
      <c r="B2651"/>
    </row>
    <row r="2652" spans="2:2" ht="15">
      <c r="B2652"/>
    </row>
    <row r="2653" spans="2:2" ht="15">
      <c r="B2653"/>
    </row>
    <row r="2654" spans="2:2" ht="15">
      <c r="B2654"/>
    </row>
    <row r="2655" spans="2:2" ht="15">
      <c r="B2655"/>
    </row>
    <row r="2656" spans="2:2" ht="15">
      <c r="B2656"/>
    </row>
    <row r="2657" spans="2:2" ht="15">
      <c r="B2657"/>
    </row>
    <row r="2658" spans="2:2" ht="15">
      <c r="B2658"/>
    </row>
    <row r="2659" spans="2:2" ht="15">
      <c r="B2659"/>
    </row>
    <row r="2660" spans="2:2" ht="15">
      <c r="B2660"/>
    </row>
    <row r="2661" spans="2:2" ht="15">
      <c r="B2661"/>
    </row>
    <row r="2662" spans="2:2" ht="15">
      <c r="B2662"/>
    </row>
    <row r="2663" spans="2:2" ht="15">
      <c r="B2663"/>
    </row>
    <row r="2664" spans="2:2" ht="15">
      <c r="B2664"/>
    </row>
    <row r="2665" spans="2:2" ht="15">
      <c r="B2665"/>
    </row>
    <row r="2666" spans="2:2" ht="15">
      <c r="B2666"/>
    </row>
    <row r="2667" spans="2:2" ht="15">
      <c r="B2667"/>
    </row>
    <row r="2668" spans="2:2" ht="15">
      <c r="B2668"/>
    </row>
    <row r="2669" spans="2:2" ht="15">
      <c r="B2669"/>
    </row>
    <row r="2670" spans="2:2" ht="15">
      <c r="B2670"/>
    </row>
    <row r="2671" spans="2:2" ht="15">
      <c r="B2671"/>
    </row>
    <row r="2672" spans="2:2" ht="15">
      <c r="B2672"/>
    </row>
    <row r="2673" spans="2:2" ht="15">
      <c r="B2673"/>
    </row>
    <row r="2674" spans="2:2" ht="15">
      <c r="B2674"/>
    </row>
    <row r="2675" spans="2:2" ht="15">
      <c r="B2675"/>
    </row>
    <row r="2676" spans="2:2" ht="15">
      <c r="B2676"/>
    </row>
    <row r="2677" spans="2:2" ht="15">
      <c r="B2677"/>
    </row>
    <row r="2678" spans="2:2" ht="15">
      <c r="B2678"/>
    </row>
    <row r="2679" spans="2:2" ht="15">
      <c r="B2679"/>
    </row>
    <row r="2680" spans="2:2" ht="15">
      <c r="B2680"/>
    </row>
    <row r="2681" spans="2:2" ht="15">
      <c r="B2681"/>
    </row>
    <row r="2682" spans="2:2" ht="15">
      <c r="B2682"/>
    </row>
    <row r="2683" spans="2:2" ht="15">
      <c r="B2683"/>
    </row>
    <row r="2684" spans="2:2" ht="15">
      <c r="B2684"/>
    </row>
    <row r="2685" spans="2:2" ht="15">
      <c r="B2685"/>
    </row>
    <row r="2686" spans="2:2" ht="15">
      <c r="B2686"/>
    </row>
    <row r="2687" spans="2:2" ht="15">
      <c r="B2687"/>
    </row>
    <row r="2688" spans="2:2" ht="15">
      <c r="B2688"/>
    </row>
    <row r="2689" spans="2:2" ht="15">
      <c r="B2689"/>
    </row>
    <row r="2690" spans="2:2" ht="15">
      <c r="B2690"/>
    </row>
    <row r="2691" spans="2:2" ht="15">
      <c r="B2691"/>
    </row>
    <row r="2692" spans="2:2" ht="15">
      <c r="B2692"/>
    </row>
    <row r="2693" spans="2:2" ht="15">
      <c r="B2693"/>
    </row>
    <row r="2694" spans="2:2" ht="15">
      <c r="B2694"/>
    </row>
    <row r="2695" spans="2:2" ht="15">
      <c r="B2695"/>
    </row>
    <row r="2696" spans="2:2" ht="15">
      <c r="B2696"/>
    </row>
    <row r="2697" spans="2:2" ht="15">
      <c r="B2697"/>
    </row>
    <row r="2698" spans="2:2" ht="15">
      <c r="B2698"/>
    </row>
    <row r="2699" spans="2:2" ht="15">
      <c r="B2699"/>
    </row>
    <row r="2700" spans="2:2" ht="15">
      <c r="B2700"/>
    </row>
    <row r="2701" spans="2:2" ht="15">
      <c r="B2701"/>
    </row>
    <row r="2702" spans="2:2" ht="15">
      <c r="B2702"/>
    </row>
    <row r="2703" spans="2:2" ht="15">
      <c r="B2703"/>
    </row>
    <row r="2704" spans="2:2" ht="15">
      <c r="B2704"/>
    </row>
    <row r="2705" spans="2:2" ht="15">
      <c r="B2705"/>
    </row>
    <row r="2706" spans="2:2" ht="15">
      <c r="B2706"/>
    </row>
    <row r="2707" spans="2:2" ht="15">
      <c r="B2707"/>
    </row>
    <row r="2708" spans="2:2" ht="15">
      <c r="B2708"/>
    </row>
    <row r="2709" spans="2:2" ht="15">
      <c r="B2709"/>
    </row>
    <row r="2710" spans="2:2" ht="15">
      <c r="B2710"/>
    </row>
    <row r="2711" spans="2:2" ht="15">
      <c r="B2711"/>
    </row>
    <row r="2712" spans="2:2" ht="15">
      <c r="B2712"/>
    </row>
    <row r="2713" spans="2:2" ht="15">
      <c r="B2713"/>
    </row>
    <row r="2714" spans="2:2" ht="15">
      <c r="B2714"/>
    </row>
    <row r="2715" spans="2:2" ht="15">
      <c r="B2715"/>
    </row>
    <row r="2716" spans="2:2" ht="15">
      <c r="B2716"/>
    </row>
    <row r="2717" spans="2:2" ht="15">
      <c r="B2717"/>
    </row>
    <row r="2718" spans="2:2" ht="15">
      <c r="B2718"/>
    </row>
    <row r="2719" spans="2:2" ht="15">
      <c r="B2719"/>
    </row>
    <row r="2720" spans="2:2" ht="15">
      <c r="B2720"/>
    </row>
    <row r="2721" spans="2:2" ht="15">
      <c r="B2721"/>
    </row>
    <row r="2722" spans="2:2" ht="15">
      <c r="B2722"/>
    </row>
    <row r="2723" spans="2:2" ht="15">
      <c r="B2723"/>
    </row>
    <row r="2724" spans="2:2" ht="15">
      <c r="B2724"/>
    </row>
    <row r="2725" spans="2:2" ht="15">
      <c r="B2725"/>
    </row>
    <row r="2726" spans="2:2" ht="15">
      <c r="B2726"/>
    </row>
    <row r="2727" spans="2:2" ht="15">
      <c r="B2727"/>
    </row>
    <row r="2728" spans="2:2" ht="15">
      <c r="B2728"/>
    </row>
    <row r="2729" spans="2:2" ht="15">
      <c r="B2729"/>
    </row>
    <row r="2730" spans="2:2" ht="15">
      <c r="B2730"/>
    </row>
    <row r="2731" spans="2:2" ht="15">
      <c r="B2731"/>
    </row>
    <row r="2732" spans="2:2" ht="15">
      <c r="B2732"/>
    </row>
    <row r="2733" spans="2:2" ht="15">
      <c r="B2733"/>
    </row>
    <row r="2734" spans="2:2" ht="15">
      <c r="B2734"/>
    </row>
    <row r="2735" spans="2:2" ht="15">
      <c r="B2735"/>
    </row>
    <row r="2736" spans="2:2" ht="15">
      <c r="B2736"/>
    </row>
    <row r="2737" spans="2:2" ht="15">
      <c r="B2737"/>
    </row>
    <row r="2738" spans="2:2" ht="15">
      <c r="B2738"/>
    </row>
    <row r="2739" spans="2:2" ht="15">
      <c r="B2739"/>
    </row>
    <row r="2740" spans="2:2" ht="15">
      <c r="B2740"/>
    </row>
    <row r="2741" spans="2:2" ht="15">
      <c r="B2741"/>
    </row>
    <row r="2742" spans="2:2" ht="15">
      <c r="B2742"/>
    </row>
    <row r="2743" spans="2:2" ht="15">
      <c r="B2743"/>
    </row>
    <row r="2744" spans="2:2" ht="15">
      <c r="B2744"/>
    </row>
    <row r="2745" spans="2:2" ht="15">
      <c r="B2745"/>
    </row>
    <row r="2746" spans="2:2" ht="15">
      <c r="B2746"/>
    </row>
    <row r="2747" spans="2:2" ht="15">
      <c r="B2747"/>
    </row>
    <row r="2748" spans="2:2" ht="15">
      <c r="B2748"/>
    </row>
    <row r="2749" spans="2:2" ht="15">
      <c r="B2749"/>
    </row>
    <row r="2750" spans="2:2" ht="15">
      <c r="B2750"/>
    </row>
    <row r="2751" spans="2:2" ht="15">
      <c r="B2751"/>
    </row>
    <row r="2752" spans="2:2" ht="15">
      <c r="B2752"/>
    </row>
    <row r="2753" spans="2:2" ht="15">
      <c r="B2753"/>
    </row>
    <row r="2754" spans="2:2" ht="15">
      <c r="B2754"/>
    </row>
    <row r="2755" spans="2:2" ht="15">
      <c r="B2755"/>
    </row>
    <row r="2756" spans="2:2" ht="15">
      <c r="B2756"/>
    </row>
    <row r="2757" spans="2:2" ht="15">
      <c r="B2757"/>
    </row>
    <row r="2758" spans="2:2" ht="15">
      <c r="B2758"/>
    </row>
    <row r="2759" spans="2:2" ht="15">
      <c r="B2759"/>
    </row>
    <row r="2760" spans="2:2" ht="15">
      <c r="B2760"/>
    </row>
    <row r="2761" spans="2:2" ht="15">
      <c r="B2761"/>
    </row>
    <row r="2762" spans="2:2" ht="15">
      <c r="B2762"/>
    </row>
    <row r="2763" spans="2:2" ht="15">
      <c r="B2763"/>
    </row>
    <row r="2764" spans="2:2" ht="15">
      <c r="B2764"/>
    </row>
    <row r="2765" spans="2:2" ht="15">
      <c r="B2765"/>
    </row>
    <row r="2766" spans="2:2" ht="15">
      <c r="B2766"/>
    </row>
    <row r="2767" spans="2:2" ht="15">
      <c r="B2767"/>
    </row>
    <row r="2768" spans="2:2" ht="15">
      <c r="B2768"/>
    </row>
    <row r="2769" spans="2:2" ht="15">
      <c r="B2769"/>
    </row>
    <row r="2770" spans="2:2" ht="15">
      <c r="B2770"/>
    </row>
    <row r="2771" spans="2:2" ht="15">
      <c r="B2771"/>
    </row>
    <row r="2772" spans="2:2" ht="15">
      <c r="B2772"/>
    </row>
    <row r="2773" spans="2:2" ht="15">
      <c r="B2773"/>
    </row>
    <row r="2774" spans="2:2" ht="15">
      <c r="B2774"/>
    </row>
    <row r="2775" spans="2:2" ht="15">
      <c r="B2775"/>
    </row>
    <row r="2776" spans="2:2" ht="15">
      <c r="B2776"/>
    </row>
    <row r="2777" spans="2:2" ht="15">
      <c r="B2777"/>
    </row>
    <row r="2778" spans="2:2" ht="15">
      <c r="B2778"/>
    </row>
    <row r="2779" spans="2:2" ht="15">
      <c r="B2779"/>
    </row>
    <row r="2780" spans="2:2" ht="15">
      <c r="B2780"/>
    </row>
    <row r="2781" spans="2:2" ht="15">
      <c r="B2781"/>
    </row>
    <row r="2782" spans="2:2" ht="15">
      <c r="B2782"/>
    </row>
    <row r="2783" spans="2:2" ht="15">
      <c r="B2783"/>
    </row>
    <row r="2784" spans="2:2" ht="15">
      <c r="B2784"/>
    </row>
    <row r="2785" spans="2:2" ht="15">
      <c r="B2785"/>
    </row>
    <row r="2786" spans="2:2" ht="15">
      <c r="B2786"/>
    </row>
    <row r="2787" spans="2:2" ht="15">
      <c r="B2787"/>
    </row>
    <row r="2788" spans="2:2" ht="15">
      <c r="B2788"/>
    </row>
    <row r="2789" spans="2:2" ht="15">
      <c r="B2789"/>
    </row>
    <row r="2790" spans="2:2" ht="15">
      <c r="B2790"/>
    </row>
    <row r="2791" spans="2:2" ht="15">
      <c r="B2791"/>
    </row>
    <row r="2792" spans="2:2" ht="15">
      <c r="B2792"/>
    </row>
    <row r="2793" spans="2:2" ht="15">
      <c r="B2793"/>
    </row>
    <row r="2794" spans="2:2" ht="15">
      <c r="B2794"/>
    </row>
    <row r="2795" spans="2:2" ht="15">
      <c r="B2795"/>
    </row>
    <row r="2796" spans="2:2" ht="15">
      <c r="B2796"/>
    </row>
    <row r="2797" spans="2:2" ht="15">
      <c r="B2797"/>
    </row>
    <row r="2798" spans="2:2" ht="15">
      <c r="B2798"/>
    </row>
    <row r="2799" spans="2:2" ht="15">
      <c r="B2799"/>
    </row>
    <row r="2800" spans="2:2" ht="15">
      <c r="B2800"/>
    </row>
    <row r="2801" spans="2:2" ht="15">
      <c r="B2801"/>
    </row>
    <row r="2802" spans="2:2" ht="15">
      <c r="B2802"/>
    </row>
    <row r="2803" spans="2:2" ht="15">
      <c r="B2803"/>
    </row>
    <row r="2804" spans="2:2" ht="15">
      <c r="B2804"/>
    </row>
    <row r="2805" spans="2:2" ht="15">
      <c r="B2805"/>
    </row>
    <row r="2806" spans="2:2" ht="15">
      <c r="B2806"/>
    </row>
    <row r="2807" spans="2:2" ht="15">
      <c r="B2807"/>
    </row>
    <row r="2808" spans="2:2" ht="15">
      <c r="B2808"/>
    </row>
    <row r="2809" spans="2:2" ht="15">
      <c r="B2809"/>
    </row>
    <row r="2810" spans="2:2" ht="15">
      <c r="B2810"/>
    </row>
    <row r="2811" spans="2:2" ht="15">
      <c r="B2811"/>
    </row>
    <row r="2812" spans="2:2" ht="15">
      <c r="B2812"/>
    </row>
    <row r="2813" spans="2:2" ht="15">
      <c r="B2813"/>
    </row>
    <row r="2814" spans="2:2" ht="15">
      <c r="B2814"/>
    </row>
    <row r="2815" spans="2:2" ht="15">
      <c r="B2815"/>
    </row>
    <row r="2816" spans="2:2" ht="15">
      <c r="B2816"/>
    </row>
    <row r="2817" spans="2:2" ht="15">
      <c r="B2817"/>
    </row>
    <row r="2818" spans="2:2" ht="15">
      <c r="B2818"/>
    </row>
    <row r="2819" spans="2:2" ht="15">
      <c r="B2819"/>
    </row>
    <row r="2820" spans="2:2" ht="15">
      <c r="B2820"/>
    </row>
    <row r="2821" spans="2:2" ht="15">
      <c r="B2821"/>
    </row>
    <row r="2822" spans="2:2" ht="15">
      <c r="B2822"/>
    </row>
    <row r="2823" spans="2:2" ht="15">
      <c r="B2823"/>
    </row>
    <row r="2824" spans="2:2" ht="15">
      <c r="B2824"/>
    </row>
    <row r="2825" spans="2:2" ht="15">
      <c r="B2825"/>
    </row>
    <row r="2826" spans="2:2" ht="15">
      <c r="B2826"/>
    </row>
    <row r="2827" spans="2:2" ht="15">
      <c r="B2827"/>
    </row>
    <row r="2828" spans="2:2" ht="15">
      <c r="B2828"/>
    </row>
    <row r="2829" spans="2:2" ht="15">
      <c r="B2829"/>
    </row>
    <row r="2830" spans="2:2" ht="15">
      <c r="B2830"/>
    </row>
    <row r="2831" spans="2:2" ht="15">
      <c r="B2831"/>
    </row>
    <row r="2832" spans="2:2" ht="15">
      <c r="B2832"/>
    </row>
    <row r="2833" spans="2:2" ht="15">
      <c r="B2833"/>
    </row>
    <row r="2834" spans="2:2" ht="15">
      <c r="B2834"/>
    </row>
    <row r="2835" spans="2:2" ht="15">
      <c r="B2835"/>
    </row>
    <row r="2836" spans="2:2" ht="15">
      <c r="B2836"/>
    </row>
    <row r="2837" spans="2:2" ht="15">
      <c r="B2837"/>
    </row>
    <row r="2838" spans="2:2" ht="15">
      <c r="B2838"/>
    </row>
    <row r="2839" spans="2:2" ht="15">
      <c r="B2839"/>
    </row>
    <row r="2840" spans="2:2" ht="15">
      <c r="B2840"/>
    </row>
    <row r="2841" spans="2:2" ht="15">
      <c r="B2841"/>
    </row>
    <row r="2842" spans="2:2" ht="15">
      <c r="B2842"/>
    </row>
    <row r="2843" spans="2:2" ht="15">
      <c r="B2843"/>
    </row>
    <row r="2844" spans="2:2" ht="15">
      <c r="B2844"/>
    </row>
    <row r="2845" spans="2:2" ht="15">
      <c r="B2845"/>
    </row>
    <row r="2846" spans="2:2" ht="15">
      <c r="B2846"/>
    </row>
    <row r="2847" spans="2:2" ht="15">
      <c r="B2847"/>
    </row>
    <row r="2848" spans="2:2" ht="15">
      <c r="B2848"/>
    </row>
    <row r="2849" spans="2:2" ht="15">
      <c r="B2849"/>
    </row>
    <row r="2850" spans="2:2" ht="15">
      <c r="B2850"/>
    </row>
    <row r="2851" spans="2:2" ht="15">
      <c r="B2851"/>
    </row>
    <row r="2852" spans="2:2" ht="15">
      <c r="B2852"/>
    </row>
    <row r="2853" spans="2:2" ht="15">
      <c r="B2853"/>
    </row>
    <row r="2854" spans="2:2" ht="15">
      <c r="B2854"/>
    </row>
    <row r="2855" spans="2:2" ht="15">
      <c r="B2855"/>
    </row>
    <row r="2856" spans="2:2" ht="15">
      <c r="B2856"/>
    </row>
    <row r="2857" spans="2:2" ht="15">
      <c r="B2857"/>
    </row>
    <row r="2858" spans="2:2" ht="15">
      <c r="B2858"/>
    </row>
    <row r="2859" spans="2:2" ht="15">
      <c r="B2859"/>
    </row>
    <row r="2860" spans="2:2" ht="15">
      <c r="B2860"/>
    </row>
    <row r="2861" spans="2:2" ht="15">
      <c r="B2861"/>
    </row>
    <row r="2862" spans="2:2" ht="15">
      <c r="B2862"/>
    </row>
    <row r="2863" spans="2:2" ht="15">
      <c r="B2863"/>
    </row>
    <row r="2864" spans="2:2" ht="15">
      <c r="B2864"/>
    </row>
    <row r="2865" spans="2:2" ht="15">
      <c r="B2865"/>
    </row>
    <row r="2866" spans="2:2" ht="15">
      <c r="B2866"/>
    </row>
    <row r="2867" spans="2:2" ht="15">
      <c r="B2867"/>
    </row>
    <row r="2868" spans="2:2" ht="15">
      <c r="B2868"/>
    </row>
    <row r="2869" spans="2:2" ht="15">
      <c r="B2869"/>
    </row>
    <row r="2870" spans="2:2" ht="15">
      <c r="B2870"/>
    </row>
    <row r="2871" spans="2:2" ht="15">
      <c r="B2871"/>
    </row>
    <row r="2872" spans="2:2" ht="15">
      <c r="B2872"/>
    </row>
    <row r="2873" spans="2:2" ht="15">
      <c r="B2873"/>
    </row>
    <row r="2874" spans="2:2" ht="15">
      <c r="B2874"/>
    </row>
    <row r="2875" spans="2:2" ht="15">
      <c r="B2875"/>
    </row>
    <row r="2876" spans="2:2" ht="15">
      <c r="B2876"/>
    </row>
    <row r="2877" spans="2:2" ht="15">
      <c r="B2877"/>
    </row>
    <row r="2878" spans="2:2" ht="15">
      <c r="B2878"/>
    </row>
    <row r="2879" spans="2:2" ht="15">
      <c r="B2879"/>
    </row>
    <row r="2880" spans="2:2" ht="15">
      <c r="B2880"/>
    </row>
    <row r="2881" spans="2:2" ht="15">
      <c r="B2881"/>
    </row>
    <row r="2882" spans="2:2" ht="15">
      <c r="B2882"/>
    </row>
    <row r="2883" spans="2:2" ht="15">
      <c r="B2883"/>
    </row>
    <row r="2884" spans="2:2" ht="15">
      <c r="B2884"/>
    </row>
    <row r="2885" spans="2:2" ht="15">
      <c r="B2885"/>
    </row>
    <row r="2886" spans="2:2" ht="15">
      <c r="B2886"/>
    </row>
    <row r="2887" spans="2:2" ht="15">
      <c r="B2887"/>
    </row>
    <row r="2888" spans="2:2" ht="15">
      <c r="B2888"/>
    </row>
    <row r="2889" spans="2:2" ht="15">
      <c r="B2889"/>
    </row>
    <row r="2890" spans="2:2" ht="15">
      <c r="B2890"/>
    </row>
    <row r="2891" spans="2:2" ht="15">
      <c r="B2891"/>
    </row>
    <row r="2892" spans="2:2" ht="15">
      <c r="B2892"/>
    </row>
    <row r="2893" spans="2:2" ht="15">
      <c r="B2893"/>
    </row>
    <row r="2894" spans="2:2" ht="15">
      <c r="B2894"/>
    </row>
    <row r="2895" spans="2:2" ht="15">
      <c r="B2895"/>
    </row>
    <row r="2896" spans="2:2" ht="15">
      <c r="B2896"/>
    </row>
    <row r="2897" spans="2:2" ht="15">
      <c r="B2897"/>
    </row>
    <row r="2898" spans="2:2" ht="15">
      <c r="B2898"/>
    </row>
    <row r="2899" spans="2:2" ht="15">
      <c r="B2899"/>
    </row>
    <row r="2900" spans="2:2" ht="15">
      <c r="B2900"/>
    </row>
    <row r="2901" spans="2:2" ht="15">
      <c r="B2901"/>
    </row>
    <row r="2902" spans="2:2" ht="15">
      <c r="B2902"/>
    </row>
    <row r="2903" spans="2:2" ht="15">
      <c r="B2903"/>
    </row>
    <row r="2904" spans="2:2" ht="15">
      <c r="B2904"/>
    </row>
    <row r="2905" spans="2:2" ht="15">
      <c r="B2905"/>
    </row>
    <row r="2906" spans="2:2" ht="15">
      <c r="B2906"/>
    </row>
    <row r="2907" spans="2:2" ht="15">
      <c r="B2907"/>
    </row>
    <row r="2908" spans="2:2" ht="15">
      <c r="B2908"/>
    </row>
    <row r="2909" spans="2:2" ht="15">
      <c r="B2909"/>
    </row>
    <row r="2910" spans="2:2" ht="15">
      <c r="B2910"/>
    </row>
    <row r="2911" spans="2:2" ht="15">
      <c r="B2911"/>
    </row>
    <row r="2912" spans="2:2" ht="15">
      <c r="B2912"/>
    </row>
    <row r="2913" spans="2:2" ht="15">
      <c r="B2913"/>
    </row>
    <row r="2914" spans="2:2" ht="15">
      <c r="B2914"/>
    </row>
    <row r="2915" spans="2:2" ht="15">
      <c r="B2915"/>
    </row>
    <row r="2916" spans="2:2" ht="15">
      <c r="B2916"/>
    </row>
    <row r="2917" spans="2:2" ht="15">
      <c r="B2917"/>
    </row>
    <row r="2918" spans="2:2" ht="15">
      <c r="B2918"/>
    </row>
    <row r="2919" spans="2:2" ht="15">
      <c r="B2919"/>
    </row>
    <row r="2920" spans="2:2" ht="15">
      <c r="B2920"/>
    </row>
    <row r="2921" spans="2:2" ht="15">
      <c r="B2921"/>
    </row>
    <row r="2922" spans="2:2" ht="15">
      <c r="B2922"/>
    </row>
    <row r="2923" spans="2:2" ht="15">
      <c r="B2923"/>
    </row>
    <row r="2924" spans="2:2" ht="15">
      <c r="B2924"/>
    </row>
    <row r="2925" spans="2:2" ht="15">
      <c r="B2925"/>
    </row>
    <row r="2926" spans="2:2" ht="15">
      <c r="B2926"/>
    </row>
    <row r="2927" spans="2:2" ht="15">
      <c r="B2927"/>
    </row>
    <row r="2928" spans="2:2" ht="15">
      <c r="B2928"/>
    </row>
    <row r="2929" spans="2:2" ht="15">
      <c r="B2929"/>
    </row>
    <row r="2930" spans="2:2" ht="15">
      <c r="B2930"/>
    </row>
    <row r="2931" spans="2:2" ht="15">
      <c r="B2931"/>
    </row>
    <row r="2932" spans="2:2" ht="15">
      <c r="B2932"/>
    </row>
    <row r="2933" spans="2:2" ht="15">
      <c r="B2933"/>
    </row>
    <row r="2934" spans="2:2" ht="15">
      <c r="B2934"/>
    </row>
    <row r="2935" spans="2:2" ht="15">
      <c r="B2935"/>
    </row>
    <row r="2936" spans="2:2" ht="15">
      <c r="B2936"/>
    </row>
    <row r="2937" spans="2:2" ht="15">
      <c r="B2937"/>
    </row>
    <row r="2938" spans="2:2" ht="15">
      <c r="B2938"/>
    </row>
    <row r="2939" spans="2:2" ht="15">
      <c r="B2939"/>
    </row>
    <row r="2940" spans="2:2" ht="15">
      <c r="B2940"/>
    </row>
    <row r="2941" spans="2:2" ht="15">
      <c r="B2941"/>
    </row>
    <row r="2942" spans="2:2" ht="15">
      <c r="B2942"/>
    </row>
    <row r="2943" spans="2:2" ht="15">
      <c r="B2943"/>
    </row>
    <row r="2944" spans="2:2" ht="15">
      <c r="B2944"/>
    </row>
    <row r="2945" spans="2:2" ht="15">
      <c r="B2945"/>
    </row>
    <row r="2946" spans="2:2" ht="15">
      <c r="B2946"/>
    </row>
    <row r="2947" spans="2:2" ht="15">
      <c r="B2947"/>
    </row>
    <row r="2948" spans="2:2" ht="15">
      <c r="B2948"/>
    </row>
    <row r="2949" spans="2:2" ht="15">
      <c r="B2949"/>
    </row>
    <row r="2950" spans="2:2" ht="15">
      <c r="B2950"/>
    </row>
    <row r="2951" spans="2:2" ht="15">
      <c r="B2951"/>
    </row>
    <row r="2952" spans="2:2" ht="15">
      <c r="B2952"/>
    </row>
    <row r="2953" spans="2:2" ht="15">
      <c r="B2953"/>
    </row>
    <row r="2954" spans="2:2" ht="15">
      <c r="B2954"/>
    </row>
    <row r="2955" spans="2:2" ht="15">
      <c r="B2955"/>
    </row>
    <row r="2956" spans="2:2" ht="15">
      <c r="B2956"/>
    </row>
    <row r="2957" spans="2:2" ht="15">
      <c r="B2957"/>
    </row>
    <row r="2958" spans="2:2" ht="15">
      <c r="B2958"/>
    </row>
    <row r="2959" spans="2:2" ht="15">
      <c r="B2959"/>
    </row>
    <row r="2960" spans="2:2" ht="15">
      <c r="B2960"/>
    </row>
    <row r="2961" spans="2:2" ht="15">
      <c r="B2961"/>
    </row>
    <row r="2962" spans="2:2" ht="15">
      <c r="B2962"/>
    </row>
    <row r="2963" spans="2:2" ht="15">
      <c r="B2963"/>
    </row>
    <row r="2964" spans="2:2" ht="15">
      <c r="B2964"/>
    </row>
    <row r="2965" spans="2:2" ht="15">
      <c r="B2965"/>
    </row>
    <row r="2966" spans="2:2" ht="15">
      <c r="B2966"/>
    </row>
    <row r="2967" spans="2:2" ht="15">
      <c r="B2967"/>
    </row>
    <row r="2968" spans="2:2" ht="15">
      <c r="B2968"/>
    </row>
    <row r="2969" spans="2:2" ht="15">
      <c r="B2969"/>
    </row>
    <row r="2970" spans="2:2" ht="15">
      <c r="B2970"/>
    </row>
    <row r="2971" spans="2:2" ht="15">
      <c r="B2971"/>
    </row>
    <row r="2972" spans="2:2" ht="15">
      <c r="B2972"/>
    </row>
    <row r="2973" spans="2:2" ht="15">
      <c r="B2973"/>
    </row>
    <row r="2974" spans="2:2" ht="15">
      <c r="B2974"/>
    </row>
    <row r="2975" spans="2:2" ht="15">
      <c r="B2975"/>
    </row>
    <row r="2976" spans="2:2" ht="15">
      <c r="B2976"/>
    </row>
    <row r="2977" spans="2:2" ht="15">
      <c r="B2977"/>
    </row>
    <row r="2978" spans="2:2" ht="15">
      <c r="B2978"/>
    </row>
    <row r="2979" spans="2:2" ht="15">
      <c r="B2979"/>
    </row>
    <row r="2980" spans="2:2" ht="15">
      <c r="B2980"/>
    </row>
    <row r="2981" spans="2:2" ht="15">
      <c r="B2981"/>
    </row>
    <row r="2982" spans="2:2" ht="15">
      <c r="B2982"/>
    </row>
    <row r="2983" spans="2:2" ht="15">
      <c r="B2983"/>
    </row>
    <row r="2984" spans="2:2" ht="15">
      <c r="B2984"/>
    </row>
    <row r="2985" spans="2:2" ht="15">
      <c r="B2985"/>
    </row>
    <row r="2986" spans="2:2" ht="15">
      <c r="B2986"/>
    </row>
    <row r="2987" spans="2:2" ht="15">
      <c r="B2987"/>
    </row>
    <row r="2988" spans="2:2" ht="15">
      <c r="B2988"/>
    </row>
    <row r="2989" spans="2:2" ht="15">
      <c r="B2989"/>
    </row>
    <row r="2990" spans="2:2" ht="15">
      <c r="B2990"/>
    </row>
    <row r="2991" spans="2:2" ht="15">
      <c r="B2991"/>
    </row>
    <row r="2992" spans="2:2" ht="15">
      <c r="B2992"/>
    </row>
    <row r="2993" spans="2:2" ht="15">
      <c r="B2993"/>
    </row>
    <row r="2994" spans="2:2" ht="15">
      <c r="B2994"/>
    </row>
    <row r="2995" spans="2:2" ht="15">
      <c r="B2995"/>
    </row>
    <row r="2996" spans="2:2" ht="15">
      <c r="B2996"/>
    </row>
    <row r="2997" spans="2:2" ht="15">
      <c r="B2997"/>
    </row>
    <row r="2998" spans="2:2" ht="15">
      <c r="B2998"/>
    </row>
    <row r="2999" spans="2:2" ht="15">
      <c r="B2999"/>
    </row>
    <row r="3000" spans="2:2" ht="15">
      <c r="B3000"/>
    </row>
    <row r="3001" spans="2:2" ht="15">
      <c r="B3001"/>
    </row>
    <row r="3002" spans="2:2" ht="15">
      <c r="B3002"/>
    </row>
    <row r="3003" spans="2:2" ht="15">
      <c r="B3003"/>
    </row>
    <row r="3004" spans="2:2" ht="15">
      <c r="B3004"/>
    </row>
    <row r="3005" spans="2:2" ht="15">
      <c r="B3005"/>
    </row>
    <row r="3006" spans="2:2" ht="15">
      <c r="B3006"/>
    </row>
    <row r="3007" spans="2:2" ht="15">
      <c r="B3007"/>
    </row>
    <row r="3008" spans="2:2" ht="15">
      <c r="B3008"/>
    </row>
    <row r="3009" spans="2:2" ht="15">
      <c r="B3009"/>
    </row>
    <row r="3010" spans="2:2" ht="15">
      <c r="B3010"/>
    </row>
    <row r="3011" spans="2:2" ht="15">
      <c r="B3011"/>
    </row>
    <row r="3012" spans="2:2" ht="15">
      <c r="B3012"/>
    </row>
    <row r="3013" spans="2:2" ht="15">
      <c r="B3013"/>
    </row>
    <row r="3014" spans="2:2" ht="15">
      <c r="B3014"/>
    </row>
    <row r="3015" spans="2:2" ht="15">
      <c r="B3015"/>
    </row>
    <row r="3016" spans="2:2" ht="15">
      <c r="B3016"/>
    </row>
    <row r="3017" spans="2:2" ht="15">
      <c r="B3017"/>
    </row>
    <row r="3018" spans="2:2" ht="15">
      <c r="B3018"/>
    </row>
    <row r="3019" spans="2:2" ht="15">
      <c r="B3019"/>
    </row>
    <row r="3020" spans="2:2" ht="15">
      <c r="B3020"/>
    </row>
    <row r="3021" spans="2:2" ht="15">
      <c r="B3021"/>
    </row>
    <row r="3022" spans="2:2" ht="15">
      <c r="B3022"/>
    </row>
    <row r="3023" spans="2:2" ht="15">
      <c r="B3023"/>
    </row>
    <row r="3024" spans="2:2" ht="15">
      <c r="B3024"/>
    </row>
    <row r="3025" spans="2:2" ht="15">
      <c r="B3025"/>
    </row>
    <row r="3026" spans="2:2" ht="15">
      <c r="B3026"/>
    </row>
    <row r="3027" spans="2:2" ht="15">
      <c r="B3027"/>
    </row>
    <row r="3028" spans="2:2" ht="15">
      <c r="B3028"/>
    </row>
    <row r="3029" spans="2:2" ht="15">
      <c r="B3029"/>
    </row>
    <row r="3030" spans="2:2" ht="15">
      <c r="B3030"/>
    </row>
    <row r="3031" spans="2:2" ht="15">
      <c r="B3031"/>
    </row>
    <row r="3032" spans="2:2" ht="15">
      <c r="B3032"/>
    </row>
    <row r="3033" spans="2:2" ht="15">
      <c r="B3033"/>
    </row>
    <row r="3034" spans="2:2" ht="15">
      <c r="B3034"/>
    </row>
    <row r="3035" spans="2:2" ht="15">
      <c r="B3035"/>
    </row>
    <row r="3036" spans="2:2" ht="15">
      <c r="B3036"/>
    </row>
    <row r="3037" spans="2:2" ht="15">
      <c r="B3037"/>
    </row>
    <row r="3038" spans="2:2" ht="15">
      <c r="B3038"/>
    </row>
    <row r="3039" spans="2:2" ht="15">
      <c r="B3039"/>
    </row>
    <row r="3040" spans="2:2" ht="15">
      <c r="B3040"/>
    </row>
    <row r="3041" spans="2:2" ht="15">
      <c r="B3041"/>
    </row>
    <row r="3042" spans="2:2" ht="15">
      <c r="B3042"/>
    </row>
    <row r="3043" spans="2:2" ht="15">
      <c r="B3043"/>
    </row>
    <row r="3044" spans="2:2" ht="15">
      <c r="B3044"/>
    </row>
    <row r="3045" spans="2:2" ht="15">
      <c r="B3045"/>
    </row>
    <row r="3046" spans="2:2" ht="15">
      <c r="B3046"/>
    </row>
    <row r="3047" spans="2:2" ht="15">
      <c r="B3047"/>
    </row>
    <row r="3048" spans="2:2" ht="15">
      <c r="B3048"/>
    </row>
    <row r="3049" spans="2:2" ht="15">
      <c r="B3049"/>
    </row>
    <row r="3050" spans="2:2" ht="15">
      <c r="B3050"/>
    </row>
    <row r="3051" spans="2:2" ht="15">
      <c r="B3051"/>
    </row>
    <row r="3052" spans="2:2" ht="15">
      <c r="B3052"/>
    </row>
    <row r="3053" spans="2:2" ht="15">
      <c r="B3053"/>
    </row>
    <row r="3054" spans="2:2" ht="15">
      <c r="B3054"/>
    </row>
    <row r="3055" spans="2:2" ht="15">
      <c r="B3055"/>
    </row>
    <row r="3056" spans="2:2" ht="15">
      <c r="B3056"/>
    </row>
    <row r="3057" spans="2:2" ht="15">
      <c r="B3057"/>
    </row>
    <row r="3058" spans="2:2" ht="15">
      <c r="B3058"/>
    </row>
    <row r="3059" spans="2:2" ht="15">
      <c r="B3059"/>
    </row>
    <row r="3060" spans="2:2" ht="15">
      <c r="B3060"/>
    </row>
    <row r="3061" spans="2:2" ht="15">
      <c r="B3061"/>
    </row>
    <row r="3062" spans="2:2" ht="15">
      <c r="B3062"/>
    </row>
    <row r="3063" spans="2:2" ht="15">
      <c r="B3063"/>
    </row>
    <row r="3064" spans="2:2" ht="15">
      <c r="B3064"/>
    </row>
    <row r="3065" spans="2:2" ht="15">
      <c r="B3065"/>
    </row>
    <row r="3066" spans="2:2" ht="15">
      <c r="B3066"/>
    </row>
    <row r="3067" spans="2:2" ht="15">
      <c r="B3067"/>
    </row>
    <row r="3068" spans="2:2" ht="15">
      <c r="B3068"/>
    </row>
    <row r="3069" spans="2:2" ht="15">
      <c r="B3069"/>
    </row>
    <row r="3070" spans="2:2" ht="15">
      <c r="B3070"/>
    </row>
    <row r="3071" spans="2:2" ht="15">
      <c r="B3071"/>
    </row>
    <row r="3072" spans="2:2" ht="15">
      <c r="B3072"/>
    </row>
    <row r="3073" spans="2:2" ht="15">
      <c r="B3073"/>
    </row>
    <row r="3074" spans="2:2" ht="15">
      <c r="B3074"/>
    </row>
    <row r="3075" spans="2:2" ht="15">
      <c r="B3075"/>
    </row>
    <row r="3076" spans="2:2" ht="15">
      <c r="B3076"/>
    </row>
    <row r="3077" spans="2:2" ht="15">
      <c r="B3077"/>
    </row>
    <row r="3078" spans="2:2" ht="15">
      <c r="B3078"/>
    </row>
    <row r="3079" spans="2:2" ht="15">
      <c r="B3079"/>
    </row>
    <row r="3080" spans="2:2" ht="15">
      <c r="B3080"/>
    </row>
    <row r="3081" spans="2:2" ht="15">
      <c r="B3081"/>
    </row>
    <row r="3082" spans="2:2" ht="15">
      <c r="B3082"/>
    </row>
    <row r="3083" spans="2:2" ht="15">
      <c r="B3083"/>
    </row>
    <row r="3084" spans="2:2" ht="15">
      <c r="B3084"/>
    </row>
    <row r="3085" spans="2:2" ht="15">
      <c r="B3085"/>
    </row>
    <row r="3086" spans="2:2" ht="15">
      <c r="B3086"/>
    </row>
    <row r="3087" spans="2:2" ht="15">
      <c r="B3087"/>
    </row>
    <row r="3088" spans="2:2" ht="15">
      <c r="B3088"/>
    </row>
    <row r="3089" spans="2:2" ht="15">
      <c r="B3089"/>
    </row>
    <row r="3090" spans="2:2" ht="15">
      <c r="B3090"/>
    </row>
    <row r="3091" spans="2:2" ht="15">
      <c r="B3091"/>
    </row>
    <row r="3092" spans="2:2" ht="15">
      <c r="B3092"/>
    </row>
    <row r="3093" spans="2:2" ht="15">
      <c r="B3093"/>
    </row>
    <row r="3094" spans="2:2" ht="15">
      <c r="B3094"/>
    </row>
    <row r="3095" spans="2:2" ht="15">
      <c r="B3095"/>
    </row>
    <row r="3096" spans="2:2" ht="15">
      <c r="B3096"/>
    </row>
    <row r="3097" spans="2:2" ht="15">
      <c r="B3097"/>
    </row>
    <row r="3098" spans="2:2" ht="15">
      <c r="B3098"/>
    </row>
    <row r="3099" spans="2:2" ht="15">
      <c r="B3099"/>
    </row>
    <row r="3100" spans="2:2" ht="15">
      <c r="B3100"/>
    </row>
    <row r="3101" spans="2:2" ht="15">
      <c r="B3101"/>
    </row>
    <row r="3102" spans="2:2" ht="15">
      <c r="B3102"/>
    </row>
    <row r="3103" spans="2:2" ht="15">
      <c r="B3103"/>
    </row>
    <row r="3104" spans="2:2" ht="15">
      <c r="B3104"/>
    </row>
    <row r="3105" spans="2:2" ht="15">
      <c r="B3105"/>
    </row>
    <row r="3106" spans="2:2" ht="15">
      <c r="B3106"/>
    </row>
    <row r="3107" spans="2:2" ht="15">
      <c r="B3107"/>
    </row>
    <row r="3108" spans="2:2" ht="15">
      <c r="B3108"/>
    </row>
    <row r="3109" spans="2:2" ht="15">
      <c r="B3109"/>
    </row>
    <row r="3110" spans="2:2" ht="15">
      <c r="B3110"/>
    </row>
    <row r="3111" spans="2:2" ht="15">
      <c r="B3111"/>
    </row>
    <row r="3112" spans="2:2" ht="15">
      <c r="B3112"/>
    </row>
    <row r="3113" spans="2:2" ht="15">
      <c r="B3113"/>
    </row>
    <row r="3114" spans="2:2" ht="15">
      <c r="B3114"/>
    </row>
    <row r="3115" spans="2:2" ht="15">
      <c r="B3115"/>
    </row>
    <row r="3116" spans="2:2" ht="15">
      <c r="B3116"/>
    </row>
    <row r="3117" spans="2:2" ht="15">
      <c r="B3117"/>
    </row>
    <row r="3118" spans="2:2" ht="15">
      <c r="B3118"/>
    </row>
    <row r="3119" spans="2:2" ht="15">
      <c r="B3119"/>
    </row>
    <row r="3120" spans="2:2" ht="15">
      <c r="B3120"/>
    </row>
    <row r="3121" spans="2:2" ht="15">
      <c r="B3121"/>
    </row>
    <row r="3122" spans="2:2" ht="15">
      <c r="B3122"/>
    </row>
    <row r="3123" spans="2:2" ht="15">
      <c r="B3123"/>
    </row>
    <row r="3124" spans="2:2" ht="15">
      <c r="B3124"/>
    </row>
    <row r="3125" spans="2:2" ht="15">
      <c r="B3125"/>
    </row>
    <row r="3126" spans="2:2" ht="15">
      <c r="B3126"/>
    </row>
    <row r="3127" spans="2:2" ht="15">
      <c r="B3127"/>
    </row>
    <row r="3128" spans="2:2" ht="15">
      <c r="B3128"/>
    </row>
    <row r="3129" spans="2:2" ht="15">
      <c r="B3129"/>
    </row>
    <row r="3130" spans="2:2" ht="15">
      <c r="B3130"/>
    </row>
    <row r="3131" spans="2:2" ht="15">
      <c r="B3131"/>
    </row>
    <row r="3132" spans="2:2" ht="15">
      <c r="B3132"/>
    </row>
    <row r="3133" spans="2:2" ht="15">
      <c r="B3133"/>
    </row>
    <row r="3134" spans="2:2" ht="15">
      <c r="B3134"/>
    </row>
    <row r="3135" spans="2:2" ht="15">
      <c r="B3135"/>
    </row>
    <row r="3136" spans="2:2" ht="15">
      <c r="B3136"/>
    </row>
    <row r="3137" spans="2:2" ht="15">
      <c r="B3137"/>
    </row>
    <row r="3138" spans="2:2" ht="15">
      <c r="B3138"/>
    </row>
    <row r="3139" spans="2:2" ht="15">
      <c r="B3139"/>
    </row>
    <row r="3140" spans="2:2" ht="15">
      <c r="B3140"/>
    </row>
    <row r="3141" spans="2:2" ht="15">
      <c r="B3141"/>
    </row>
    <row r="3142" spans="2:2" ht="15">
      <c r="B3142"/>
    </row>
    <row r="3143" spans="2:2" ht="15">
      <c r="B3143"/>
    </row>
    <row r="3144" spans="2:2" ht="15">
      <c r="B3144"/>
    </row>
    <row r="3145" spans="2:2" ht="15">
      <c r="B3145"/>
    </row>
    <row r="3146" spans="2:2" ht="15">
      <c r="B3146"/>
    </row>
    <row r="3147" spans="2:2" ht="15">
      <c r="B3147"/>
    </row>
    <row r="3148" spans="2:2" ht="15">
      <c r="B3148"/>
    </row>
    <row r="3149" spans="2:2" ht="15">
      <c r="B3149"/>
    </row>
    <row r="3150" spans="2:2" ht="15">
      <c r="B3150"/>
    </row>
    <row r="3151" spans="2:2" ht="15">
      <c r="B3151"/>
    </row>
    <row r="3152" spans="2:2" ht="15">
      <c r="B3152"/>
    </row>
    <row r="3153" spans="2:2" ht="15">
      <c r="B3153"/>
    </row>
    <row r="3154" spans="2:2" ht="15">
      <c r="B3154"/>
    </row>
    <row r="3155" spans="2:2" ht="15">
      <c r="B3155"/>
    </row>
    <row r="3156" spans="2:2" ht="15">
      <c r="B3156"/>
    </row>
    <row r="3157" spans="2:2" ht="15">
      <c r="B3157"/>
    </row>
    <row r="3158" spans="2:2" ht="15">
      <c r="B3158"/>
    </row>
    <row r="3159" spans="2:2" ht="15">
      <c r="B3159"/>
    </row>
    <row r="3160" spans="2:2" ht="15">
      <c r="B3160"/>
    </row>
    <row r="3161" spans="2:2" ht="15">
      <c r="B3161"/>
    </row>
    <row r="3162" spans="2:2" ht="15">
      <c r="B3162"/>
    </row>
    <row r="3163" spans="2:2" ht="15">
      <c r="B3163"/>
    </row>
    <row r="3164" spans="2:2" ht="15">
      <c r="B3164"/>
    </row>
    <row r="3165" spans="2:2" ht="15">
      <c r="B3165"/>
    </row>
    <row r="3166" spans="2:2" ht="15">
      <c r="B3166"/>
    </row>
    <row r="3167" spans="2:2" ht="15">
      <c r="B3167"/>
    </row>
    <row r="3168" spans="2:2" ht="15">
      <c r="B3168"/>
    </row>
    <row r="3169" spans="2:2" ht="15">
      <c r="B3169"/>
    </row>
    <row r="3170" spans="2:2" ht="15">
      <c r="B3170"/>
    </row>
    <row r="3171" spans="2:2" ht="15">
      <c r="B3171"/>
    </row>
    <row r="3172" spans="2:2" ht="15">
      <c r="B3172"/>
    </row>
    <row r="3173" spans="2:2" ht="15">
      <c r="B3173"/>
    </row>
    <row r="3174" spans="2:2" ht="15">
      <c r="B3174"/>
    </row>
    <row r="3175" spans="2:2" ht="15">
      <c r="B3175"/>
    </row>
    <row r="3176" spans="2:2" ht="15">
      <c r="B3176"/>
    </row>
    <row r="3177" spans="2:2" ht="15">
      <c r="B3177"/>
    </row>
    <row r="3178" spans="2:2" ht="15">
      <c r="B3178"/>
    </row>
    <row r="3179" spans="2:2" ht="15">
      <c r="B3179"/>
    </row>
    <row r="3180" spans="2:2" ht="15">
      <c r="B3180"/>
    </row>
    <row r="3181" spans="2:2" ht="15">
      <c r="B3181"/>
    </row>
    <row r="3182" spans="2:2" ht="15">
      <c r="B3182"/>
    </row>
    <row r="3183" spans="2:2" ht="15">
      <c r="B3183"/>
    </row>
    <row r="3184" spans="2:2" ht="15">
      <c r="B3184"/>
    </row>
    <row r="3185" spans="2:2" ht="15">
      <c r="B3185"/>
    </row>
    <row r="3186" spans="2:2" ht="15">
      <c r="B3186"/>
    </row>
    <row r="3187" spans="2:2" ht="15">
      <c r="B3187"/>
    </row>
    <row r="3188" spans="2:2" ht="15">
      <c r="B3188"/>
    </row>
    <row r="3189" spans="2:2" ht="15">
      <c r="B3189"/>
    </row>
    <row r="3190" spans="2:2" ht="15">
      <c r="B3190"/>
    </row>
    <row r="3191" spans="2:2" ht="15">
      <c r="B3191"/>
    </row>
    <row r="3192" spans="2:2" ht="15">
      <c r="B3192"/>
    </row>
    <row r="3193" spans="2:2" ht="15">
      <c r="B3193"/>
    </row>
    <row r="3194" spans="2:2" ht="15">
      <c r="B3194"/>
    </row>
    <row r="3195" spans="2:2" ht="15">
      <c r="B3195"/>
    </row>
    <row r="3196" spans="2:2" ht="15">
      <c r="B3196"/>
    </row>
    <row r="3197" spans="2:2" ht="15">
      <c r="B3197"/>
    </row>
    <row r="3198" spans="2:2" ht="15">
      <c r="B3198"/>
    </row>
    <row r="3199" spans="2:2" ht="15">
      <c r="B3199"/>
    </row>
    <row r="3200" spans="2:2" ht="15">
      <c r="B3200"/>
    </row>
    <row r="3201" spans="2:2" ht="15">
      <c r="B3201"/>
    </row>
    <row r="3202" spans="2:2" ht="15">
      <c r="B3202"/>
    </row>
    <row r="3203" spans="2:2" ht="15">
      <c r="B3203"/>
    </row>
    <row r="3204" spans="2:2" ht="15">
      <c r="B3204"/>
    </row>
    <row r="3205" spans="2:2" ht="15">
      <c r="B3205"/>
    </row>
    <row r="3206" spans="2:2" ht="15">
      <c r="B3206"/>
    </row>
    <row r="3207" spans="2:2" ht="15">
      <c r="B3207"/>
    </row>
    <row r="3208" spans="2:2" ht="15">
      <c r="B3208"/>
    </row>
    <row r="3209" spans="2:2" ht="15">
      <c r="B3209"/>
    </row>
    <row r="3210" spans="2:2" ht="15">
      <c r="B3210"/>
    </row>
    <row r="3211" spans="2:2" ht="15">
      <c r="B3211"/>
    </row>
    <row r="3212" spans="2:2" ht="15">
      <c r="B3212"/>
    </row>
    <row r="3213" spans="2:2" ht="15">
      <c r="B3213"/>
    </row>
    <row r="3214" spans="2:2" ht="15">
      <c r="B3214"/>
    </row>
    <row r="3215" spans="2:2" ht="15">
      <c r="B3215"/>
    </row>
    <row r="3216" spans="2:2" ht="15">
      <c r="B3216"/>
    </row>
    <row r="3217" spans="2:2" ht="15">
      <c r="B3217"/>
    </row>
    <row r="3218" spans="2:2" ht="15">
      <c r="B3218"/>
    </row>
    <row r="3219" spans="2:2" ht="15">
      <c r="B3219"/>
    </row>
    <row r="3220" spans="2:2" ht="15">
      <c r="B3220"/>
    </row>
    <row r="3221" spans="2:2" ht="15">
      <c r="B3221"/>
    </row>
    <row r="3222" spans="2:2" ht="15">
      <c r="B3222"/>
    </row>
    <row r="3223" spans="2:2" ht="15">
      <c r="B3223"/>
    </row>
    <row r="3224" spans="2:2" ht="15">
      <c r="B3224"/>
    </row>
    <row r="3225" spans="2:2" ht="15">
      <c r="B3225"/>
    </row>
    <row r="3226" spans="2:2" ht="15">
      <c r="B3226"/>
    </row>
    <row r="3227" spans="2:2" ht="15">
      <c r="B3227"/>
    </row>
    <row r="3228" spans="2:2" ht="15">
      <c r="B3228"/>
    </row>
    <row r="3229" spans="2:2" ht="15">
      <c r="B3229"/>
    </row>
    <row r="3230" spans="2:2" ht="15">
      <c r="B3230"/>
    </row>
    <row r="3231" spans="2:2" ht="15">
      <c r="B3231"/>
    </row>
    <row r="3232" spans="2:2" ht="15">
      <c r="B3232"/>
    </row>
    <row r="3233" spans="2:2" ht="15">
      <c r="B3233"/>
    </row>
    <row r="3234" spans="2:2" ht="15">
      <c r="B3234"/>
    </row>
    <row r="3235" spans="2:2" ht="15">
      <c r="B3235"/>
    </row>
    <row r="3236" spans="2:2" ht="15">
      <c r="B3236"/>
    </row>
    <row r="3237" spans="2:2" ht="15">
      <c r="B3237"/>
    </row>
    <row r="3238" spans="2:2" ht="15">
      <c r="B3238"/>
    </row>
    <row r="3239" spans="2:2" ht="15">
      <c r="B3239"/>
    </row>
    <row r="3240" spans="2:2" ht="15">
      <c r="B3240"/>
    </row>
    <row r="3241" spans="2:2" ht="15">
      <c r="B3241"/>
    </row>
    <row r="3242" spans="2:2" ht="15">
      <c r="B3242"/>
    </row>
    <row r="3243" spans="2:2" ht="15">
      <c r="B3243"/>
    </row>
    <row r="3244" spans="2:2" ht="15">
      <c r="B3244"/>
    </row>
    <row r="3245" spans="2:2" ht="15">
      <c r="B3245"/>
    </row>
    <row r="3246" spans="2:2" ht="15">
      <c r="B3246"/>
    </row>
    <row r="3247" spans="2:2" ht="15">
      <c r="B3247"/>
    </row>
    <row r="3248" spans="2:2" ht="15">
      <c r="B3248"/>
    </row>
    <row r="3249" spans="2:2" ht="15">
      <c r="B3249"/>
    </row>
    <row r="3250" spans="2:2" ht="15">
      <c r="B3250"/>
    </row>
    <row r="3251" spans="2:2" ht="15">
      <c r="B3251"/>
    </row>
    <row r="3252" spans="2:2" ht="15">
      <c r="B3252"/>
    </row>
    <row r="3253" spans="2:2" ht="15">
      <c r="B3253"/>
    </row>
    <row r="3254" spans="2:2" ht="15">
      <c r="B3254"/>
    </row>
    <row r="3255" spans="2:2" ht="15">
      <c r="B3255"/>
    </row>
    <row r="3256" spans="2:2" ht="15">
      <c r="B3256"/>
    </row>
    <row r="3257" spans="2:2" ht="15">
      <c r="B3257"/>
    </row>
    <row r="3258" spans="2:2" ht="15">
      <c r="B3258"/>
    </row>
    <row r="3259" spans="2:2" ht="15">
      <c r="B3259"/>
    </row>
    <row r="3260" spans="2:2" ht="15">
      <c r="B3260"/>
    </row>
    <row r="3261" spans="2:2" ht="15">
      <c r="B3261"/>
    </row>
    <row r="3262" spans="2:2" ht="15">
      <c r="B3262"/>
    </row>
    <row r="3263" spans="2:2" ht="15">
      <c r="B3263"/>
    </row>
    <row r="3264" spans="2:2" ht="15">
      <c r="B3264"/>
    </row>
    <row r="3265" spans="2:2" ht="15">
      <c r="B3265"/>
    </row>
    <row r="3266" spans="2:2" ht="15">
      <c r="B3266"/>
    </row>
    <row r="3267" spans="2:2" ht="15">
      <c r="B3267"/>
    </row>
    <row r="3268" spans="2:2" ht="15">
      <c r="B3268"/>
    </row>
    <row r="3269" spans="2:2" ht="15">
      <c r="B3269"/>
    </row>
    <row r="3270" spans="2:2" ht="15">
      <c r="B3270"/>
    </row>
    <row r="3271" spans="2:2" ht="15">
      <c r="B3271"/>
    </row>
    <row r="3272" spans="2:2" ht="15">
      <c r="B3272"/>
    </row>
    <row r="3273" spans="2:2" ht="15">
      <c r="B3273"/>
    </row>
    <row r="3274" spans="2:2" ht="15">
      <c r="B3274"/>
    </row>
    <row r="3275" spans="2:2" ht="15">
      <c r="B3275"/>
    </row>
    <row r="3276" spans="2:2" ht="15">
      <c r="B3276"/>
    </row>
    <row r="3277" spans="2:2" ht="15">
      <c r="B3277"/>
    </row>
    <row r="3278" spans="2:2" ht="15">
      <c r="B3278"/>
    </row>
    <row r="3279" spans="2:2" ht="15">
      <c r="B3279"/>
    </row>
    <row r="3280" spans="2:2" ht="15">
      <c r="B3280"/>
    </row>
    <row r="3281" spans="2:2" ht="15">
      <c r="B3281"/>
    </row>
    <row r="3282" spans="2:2" ht="15">
      <c r="B3282"/>
    </row>
    <row r="3283" spans="2:2" ht="15">
      <c r="B3283"/>
    </row>
    <row r="3284" spans="2:2" ht="15">
      <c r="B3284"/>
    </row>
    <row r="3285" spans="2:2" ht="15">
      <c r="B3285"/>
    </row>
    <row r="3286" spans="2:2" ht="15">
      <c r="B3286"/>
    </row>
    <row r="3287" spans="2:2" ht="15">
      <c r="B3287"/>
    </row>
    <row r="3288" spans="2:2" ht="15">
      <c r="B3288"/>
    </row>
    <row r="3289" spans="2:2" ht="15">
      <c r="B3289"/>
    </row>
    <row r="3290" spans="2:2" ht="15">
      <c r="B3290"/>
    </row>
    <row r="3291" spans="2:2" ht="15">
      <c r="B3291"/>
    </row>
    <row r="3292" spans="2:2" ht="15">
      <c r="B3292"/>
    </row>
    <row r="3293" spans="2:2" ht="15">
      <c r="B3293"/>
    </row>
    <row r="3294" spans="2:2" ht="15">
      <c r="B3294"/>
    </row>
    <row r="3295" spans="2:2" ht="15">
      <c r="B3295"/>
    </row>
    <row r="3296" spans="2:2" ht="15">
      <c r="B3296"/>
    </row>
    <row r="3297" spans="2:2" ht="15">
      <c r="B3297"/>
    </row>
    <row r="3298" spans="2:2" ht="15">
      <c r="B3298"/>
    </row>
    <row r="3299" spans="2:2" ht="15">
      <c r="B3299"/>
    </row>
    <row r="3300" spans="2:2" ht="15">
      <c r="B3300"/>
    </row>
    <row r="3301" spans="2:2" ht="15">
      <c r="B3301"/>
    </row>
    <row r="3302" spans="2:2" ht="15">
      <c r="B3302"/>
    </row>
    <row r="3303" spans="2:2" ht="15">
      <c r="B3303"/>
    </row>
    <row r="3304" spans="2:2" ht="15">
      <c r="B3304"/>
    </row>
    <row r="3305" spans="2:2" ht="15">
      <c r="B3305"/>
    </row>
    <row r="3306" spans="2:2" ht="15">
      <c r="B3306"/>
    </row>
    <row r="3307" spans="2:2" ht="15">
      <c r="B3307"/>
    </row>
    <row r="3308" spans="2:2" ht="15">
      <c r="B3308"/>
    </row>
    <row r="3309" spans="2:2" ht="15">
      <c r="B3309"/>
    </row>
    <row r="3310" spans="2:2" ht="15">
      <c r="B3310"/>
    </row>
    <row r="3311" spans="2:2" ht="15">
      <c r="B3311"/>
    </row>
    <row r="3312" spans="2:2" ht="15">
      <c r="B3312"/>
    </row>
    <row r="3313" spans="2:2" ht="15">
      <c r="B3313"/>
    </row>
    <row r="3314" spans="2:2" ht="15">
      <c r="B3314"/>
    </row>
    <row r="3315" spans="2:2" ht="15">
      <c r="B3315"/>
    </row>
    <row r="3316" spans="2:2" ht="15">
      <c r="B3316"/>
    </row>
    <row r="3317" spans="2:2" ht="15">
      <c r="B3317"/>
    </row>
    <row r="3318" spans="2:2" ht="15">
      <c r="B3318"/>
    </row>
    <row r="3319" spans="2:2" ht="15">
      <c r="B3319"/>
    </row>
    <row r="3320" spans="2:2" ht="15">
      <c r="B3320"/>
    </row>
    <row r="3321" spans="2:2" ht="15">
      <c r="B3321"/>
    </row>
    <row r="3322" spans="2:2" ht="15">
      <c r="B3322"/>
    </row>
    <row r="3323" spans="2:2" ht="15">
      <c r="B3323"/>
    </row>
    <row r="3324" spans="2:2" ht="15">
      <c r="B3324"/>
    </row>
    <row r="3325" spans="2:2" ht="15">
      <c r="B3325"/>
    </row>
    <row r="3326" spans="2:2" ht="15">
      <c r="B3326"/>
    </row>
    <row r="3327" spans="2:2" ht="15">
      <c r="B3327"/>
    </row>
    <row r="3328" spans="2:2" ht="15">
      <c r="B3328"/>
    </row>
    <row r="3329" spans="2:2" ht="15">
      <c r="B3329"/>
    </row>
    <row r="3330" spans="2:2" ht="15">
      <c r="B3330"/>
    </row>
    <row r="3331" spans="2:2" ht="15">
      <c r="B3331"/>
    </row>
    <row r="3332" spans="2:2" ht="15">
      <c r="B3332"/>
    </row>
    <row r="3333" spans="2:2" ht="15">
      <c r="B3333"/>
    </row>
    <row r="3334" spans="2:2" ht="15">
      <c r="B3334"/>
    </row>
    <row r="3335" spans="2:2" ht="15">
      <c r="B3335"/>
    </row>
    <row r="3336" spans="2:2" ht="15">
      <c r="B3336"/>
    </row>
    <row r="3337" spans="2:2" ht="15">
      <c r="B3337"/>
    </row>
    <row r="3338" spans="2:2" ht="15">
      <c r="B3338"/>
    </row>
    <row r="3339" spans="2:2" ht="15">
      <c r="B3339"/>
    </row>
    <row r="3340" spans="2:2" ht="15">
      <c r="B3340"/>
    </row>
    <row r="3341" spans="2:2" ht="15">
      <c r="B3341"/>
    </row>
    <row r="3342" spans="2:2" ht="15">
      <c r="B3342"/>
    </row>
    <row r="3343" spans="2:2" ht="15">
      <c r="B3343"/>
    </row>
    <row r="3344" spans="2:2" ht="15">
      <c r="B3344"/>
    </row>
    <row r="3345" spans="2:2" ht="15">
      <c r="B3345"/>
    </row>
    <row r="3346" spans="2:2" ht="15">
      <c r="B3346"/>
    </row>
    <row r="3347" spans="2:2" ht="15">
      <c r="B3347"/>
    </row>
    <row r="3348" spans="2:2" ht="15">
      <c r="B3348"/>
    </row>
    <row r="3349" spans="2:2" ht="15">
      <c r="B3349"/>
    </row>
    <row r="3350" spans="2:2" ht="15">
      <c r="B3350"/>
    </row>
    <row r="3351" spans="2:2" ht="15">
      <c r="B3351"/>
    </row>
    <row r="3352" spans="2:2" ht="15">
      <c r="B3352"/>
    </row>
    <row r="3353" spans="2:2" ht="15">
      <c r="B3353"/>
    </row>
    <row r="3354" spans="2:2" ht="15">
      <c r="B3354"/>
    </row>
    <row r="3355" spans="2:2" ht="15">
      <c r="B3355"/>
    </row>
    <row r="3356" spans="2:2" ht="15">
      <c r="B3356"/>
    </row>
    <row r="3357" spans="2:2" ht="15">
      <c r="B3357"/>
    </row>
    <row r="3358" spans="2:2" ht="15">
      <c r="B3358"/>
    </row>
    <row r="3359" spans="2:2" ht="15">
      <c r="B3359"/>
    </row>
    <row r="3360" spans="2:2" ht="15">
      <c r="B3360"/>
    </row>
    <row r="3361" spans="2:2" ht="15">
      <c r="B3361"/>
    </row>
    <row r="3362" spans="2:2" ht="15">
      <c r="B3362"/>
    </row>
    <row r="3363" spans="2:2" ht="15">
      <c r="B3363"/>
    </row>
    <row r="3364" spans="2:2" ht="15">
      <c r="B3364"/>
    </row>
    <row r="3365" spans="2:2" ht="15">
      <c r="B3365"/>
    </row>
    <row r="3366" spans="2:2" ht="15">
      <c r="B3366"/>
    </row>
    <row r="3367" spans="2:2" ht="15">
      <c r="B3367"/>
    </row>
    <row r="3368" spans="2:2" ht="15">
      <c r="B3368"/>
    </row>
    <row r="3369" spans="2:2" ht="15">
      <c r="B3369"/>
    </row>
    <row r="3370" spans="2:2" ht="15">
      <c r="B3370"/>
    </row>
    <row r="3371" spans="2:2" ht="15">
      <c r="B3371"/>
    </row>
    <row r="3372" spans="2:2" ht="15">
      <c r="B3372"/>
    </row>
    <row r="3373" spans="2:2" ht="15">
      <c r="B3373"/>
    </row>
    <row r="3374" spans="2:2" ht="15">
      <c r="B3374"/>
    </row>
    <row r="3375" spans="2:2" ht="15">
      <c r="B3375"/>
    </row>
    <row r="3376" spans="2:2" ht="15">
      <c r="B3376"/>
    </row>
    <row r="3377" spans="2:2" ht="15">
      <c r="B3377"/>
    </row>
    <row r="3378" spans="2:2" ht="15">
      <c r="B3378"/>
    </row>
    <row r="3379" spans="2:2" ht="15">
      <c r="B3379"/>
    </row>
    <row r="3380" spans="2:2" ht="15">
      <c r="B3380"/>
    </row>
    <row r="3381" spans="2:2" ht="15">
      <c r="B3381"/>
    </row>
    <row r="3382" spans="2:2" ht="15">
      <c r="B3382"/>
    </row>
    <row r="3383" spans="2:2" ht="15">
      <c r="B3383"/>
    </row>
    <row r="3384" spans="2:2" ht="15">
      <c r="B3384"/>
    </row>
    <row r="3385" spans="2:2" ht="15">
      <c r="B3385"/>
    </row>
    <row r="3386" spans="2:2" ht="15">
      <c r="B3386"/>
    </row>
    <row r="3387" spans="2:2" ht="15">
      <c r="B3387"/>
    </row>
    <row r="3388" spans="2:2" ht="15">
      <c r="B3388"/>
    </row>
    <row r="3389" spans="2:2" ht="15">
      <c r="B3389"/>
    </row>
    <row r="3390" spans="2:2" ht="15">
      <c r="B3390"/>
    </row>
    <row r="3391" spans="2:2" ht="15">
      <c r="B3391"/>
    </row>
    <row r="3392" spans="2:2" ht="15">
      <c r="B3392"/>
    </row>
    <row r="3393" spans="2:2" ht="15">
      <c r="B3393"/>
    </row>
    <row r="3394" spans="2:2" ht="15">
      <c r="B3394"/>
    </row>
    <row r="3395" spans="2:2" ht="15">
      <c r="B3395"/>
    </row>
    <row r="3396" spans="2:2" ht="15">
      <c r="B3396"/>
    </row>
    <row r="3397" spans="2:2" ht="15">
      <c r="B3397"/>
    </row>
    <row r="3398" spans="2:2" ht="15">
      <c r="B3398"/>
    </row>
    <row r="3399" spans="2:2" ht="15">
      <c r="B3399"/>
    </row>
    <row r="3400" spans="2:2" ht="15">
      <c r="B3400"/>
    </row>
    <row r="3401" spans="2:2" ht="15">
      <c r="B3401"/>
    </row>
    <row r="3402" spans="2:2" ht="15">
      <c r="B3402"/>
    </row>
    <row r="3403" spans="2:2" ht="15">
      <c r="B3403"/>
    </row>
    <row r="3404" spans="2:2" ht="15">
      <c r="B3404"/>
    </row>
    <row r="3405" spans="2:2" ht="15">
      <c r="B3405"/>
    </row>
    <row r="3406" spans="2:2" ht="15">
      <c r="B3406"/>
    </row>
    <row r="3407" spans="2:2" ht="15">
      <c r="B3407"/>
    </row>
    <row r="3408" spans="2:2" ht="15">
      <c r="B3408"/>
    </row>
    <row r="3409" spans="2:2" ht="15">
      <c r="B3409"/>
    </row>
    <row r="3410" spans="2:2" ht="15">
      <c r="B3410"/>
    </row>
    <row r="3411" spans="2:2" ht="15">
      <c r="B3411"/>
    </row>
    <row r="3412" spans="2:2" ht="15">
      <c r="B3412"/>
    </row>
    <row r="3413" spans="2:2" ht="15">
      <c r="B3413"/>
    </row>
    <row r="3414" spans="2:2" ht="15">
      <c r="B3414"/>
    </row>
    <row r="3415" spans="2:2" ht="15">
      <c r="B3415"/>
    </row>
    <row r="3416" spans="2:2" ht="15">
      <c r="B3416"/>
    </row>
    <row r="3417" spans="2:2" ht="15">
      <c r="B3417"/>
    </row>
    <row r="3418" spans="2:2" ht="15">
      <c r="B3418"/>
    </row>
    <row r="3419" spans="2:2" ht="15">
      <c r="B3419"/>
    </row>
    <row r="3420" spans="2:2" ht="15">
      <c r="B3420"/>
    </row>
    <row r="3421" spans="2:2" ht="15">
      <c r="B3421"/>
    </row>
    <row r="3422" spans="2:2" ht="15">
      <c r="B3422"/>
    </row>
    <row r="3423" spans="2:2" ht="15">
      <c r="B3423"/>
    </row>
    <row r="3424" spans="2:2" ht="15">
      <c r="B3424"/>
    </row>
    <row r="3425" spans="2:2" ht="15">
      <c r="B3425"/>
    </row>
    <row r="3426" spans="2:2" ht="15">
      <c r="B3426"/>
    </row>
    <row r="3427" spans="2:2" ht="15">
      <c r="B3427"/>
    </row>
    <row r="3428" spans="2:2" ht="15">
      <c r="B3428"/>
    </row>
    <row r="3429" spans="2:2" ht="15">
      <c r="B3429"/>
    </row>
    <row r="3430" spans="2:2" ht="15">
      <c r="B3430"/>
    </row>
    <row r="3431" spans="2:2" ht="15">
      <c r="B3431"/>
    </row>
    <row r="3432" spans="2:2" ht="15">
      <c r="B3432"/>
    </row>
    <row r="3433" spans="2:2" ht="15">
      <c r="B3433"/>
    </row>
    <row r="3434" spans="2:2" ht="15">
      <c r="B3434"/>
    </row>
    <row r="3435" spans="2:2" ht="15">
      <c r="B3435"/>
    </row>
    <row r="3436" spans="2:2" ht="15">
      <c r="B3436"/>
    </row>
    <row r="3437" spans="2:2" ht="15">
      <c r="B3437"/>
    </row>
    <row r="3438" spans="2:2" ht="15">
      <c r="B3438"/>
    </row>
    <row r="3439" spans="2:2" ht="15">
      <c r="B3439"/>
    </row>
    <row r="3440" spans="2:2" ht="15">
      <c r="B3440"/>
    </row>
    <row r="3441" spans="2:2" ht="15">
      <c r="B3441"/>
    </row>
    <row r="3442" spans="2:2" ht="15">
      <c r="B3442"/>
    </row>
    <row r="3443" spans="2:2" ht="15">
      <c r="B3443"/>
    </row>
    <row r="3444" spans="2:2" ht="15">
      <c r="B3444"/>
    </row>
    <row r="3445" spans="2:2" ht="15">
      <c r="B3445"/>
    </row>
    <row r="3446" spans="2:2" ht="15">
      <c r="B3446"/>
    </row>
    <row r="3447" spans="2:2" ht="15">
      <c r="B3447"/>
    </row>
    <row r="3448" spans="2:2" ht="15">
      <c r="B3448"/>
    </row>
    <row r="3449" spans="2:2" ht="15">
      <c r="B3449"/>
    </row>
    <row r="3450" spans="2:2" ht="15">
      <c r="B3450"/>
    </row>
    <row r="3451" spans="2:2" ht="15">
      <c r="B3451"/>
    </row>
    <row r="3452" spans="2:2" ht="15">
      <c r="B3452"/>
    </row>
    <row r="3453" spans="2:2" ht="15">
      <c r="B3453"/>
    </row>
    <row r="3454" spans="2:2" ht="15">
      <c r="B3454"/>
    </row>
    <row r="3455" spans="2:2" ht="15">
      <c r="B3455"/>
    </row>
    <row r="3456" spans="2:2" ht="15">
      <c r="B3456"/>
    </row>
    <row r="3457" spans="2:2" ht="15">
      <c r="B3457"/>
    </row>
    <row r="3458" spans="2:2" ht="15">
      <c r="B3458"/>
    </row>
    <row r="3459" spans="2:2" ht="15">
      <c r="B3459"/>
    </row>
    <row r="3460" spans="2:2" ht="15">
      <c r="B3460"/>
    </row>
    <row r="3461" spans="2:2" ht="15">
      <c r="B3461"/>
    </row>
    <row r="3462" spans="2:2" ht="15">
      <c r="B3462"/>
    </row>
    <row r="3463" spans="2:2" ht="15">
      <c r="B3463"/>
    </row>
    <row r="3464" spans="2:2" ht="15">
      <c r="B3464"/>
    </row>
    <row r="3465" spans="2:2" ht="15">
      <c r="B3465"/>
    </row>
    <row r="3466" spans="2:2" ht="15">
      <c r="B3466"/>
    </row>
    <row r="3467" spans="2:2" ht="15">
      <c r="B3467"/>
    </row>
    <row r="3468" spans="2:2" ht="15">
      <c r="B3468"/>
    </row>
    <row r="3469" spans="2:2" ht="15">
      <c r="B3469"/>
    </row>
    <row r="3470" spans="2:2" ht="15">
      <c r="B3470"/>
    </row>
    <row r="3471" spans="2:2" ht="15">
      <c r="B3471"/>
    </row>
    <row r="3472" spans="2:2" ht="15">
      <c r="B3472"/>
    </row>
    <row r="3473" spans="2:2" ht="15">
      <c r="B3473"/>
    </row>
    <row r="3474" spans="2:2" ht="15">
      <c r="B3474"/>
    </row>
    <row r="3475" spans="2:2" ht="15">
      <c r="B3475"/>
    </row>
    <row r="3476" spans="2:2" ht="15">
      <c r="B3476"/>
    </row>
    <row r="3477" spans="2:2" ht="15">
      <c r="B3477"/>
    </row>
    <row r="3478" spans="2:2" ht="15">
      <c r="B3478"/>
    </row>
    <row r="3479" spans="2:2" ht="15">
      <c r="B3479"/>
    </row>
    <row r="3480" spans="2:2" ht="15">
      <c r="B3480"/>
    </row>
    <row r="3481" spans="2:2" ht="15">
      <c r="B3481"/>
    </row>
    <row r="3482" spans="2:2" ht="15">
      <c r="B3482"/>
    </row>
    <row r="3483" spans="2:2" ht="15">
      <c r="B3483"/>
    </row>
    <row r="3484" spans="2:2" ht="15">
      <c r="B3484"/>
    </row>
    <row r="3485" spans="2:2" ht="15">
      <c r="B3485"/>
    </row>
    <row r="3486" spans="2:2" ht="15">
      <c r="B3486"/>
    </row>
    <row r="3487" spans="2:2" ht="15">
      <c r="B3487"/>
    </row>
    <row r="3488" spans="2:2" ht="15">
      <c r="B3488"/>
    </row>
    <row r="3489" spans="2:2" ht="15">
      <c r="B3489"/>
    </row>
    <row r="3490" spans="2:2" ht="15">
      <c r="B3490"/>
    </row>
    <row r="3491" spans="2:2" ht="15">
      <c r="B3491"/>
    </row>
    <row r="3492" spans="2:2" ht="15">
      <c r="B3492"/>
    </row>
    <row r="3493" spans="2:2" ht="15">
      <c r="B3493"/>
    </row>
    <row r="3494" spans="2:2" ht="15">
      <c r="B3494"/>
    </row>
    <row r="3495" spans="2:2" ht="15">
      <c r="B3495"/>
    </row>
    <row r="3496" spans="2:2" ht="15">
      <c r="B3496"/>
    </row>
    <row r="3497" spans="2:2" ht="15">
      <c r="B3497"/>
    </row>
    <row r="3498" spans="2:2" ht="15">
      <c r="B3498"/>
    </row>
    <row r="3499" spans="2:2" ht="15">
      <c r="B3499"/>
    </row>
    <row r="3500" spans="2:2" ht="15">
      <c r="B3500"/>
    </row>
    <row r="3501" spans="2:2" ht="15">
      <c r="B3501"/>
    </row>
    <row r="3502" spans="2:2" ht="15">
      <c r="B3502"/>
    </row>
    <row r="3503" spans="2:2" ht="15">
      <c r="B3503"/>
    </row>
    <row r="3504" spans="2:2" ht="15">
      <c r="B3504"/>
    </row>
    <row r="3505" spans="2:2" ht="15">
      <c r="B3505"/>
    </row>
    <row r="3506" spans="2:2" ht="15">
      <c r="B3506"/>
    </row>
    <row r="3507" spans="2:2" ht="15">
      <c r="B3507"/>
    </row>
    <row r="3508" spans="2:2" ht="15">
      <c r="B3508"/>
    </row>
    <row r="3509" spans="2:2" ht="15">
      <c r="B3509"/>
    </row>
    <row r="3510" spans="2:2" ht="15">
      <c r="B3510"/>
    </row>
    <row r="3511" spans="2:2" ht="15">
      <c r="B3511"/>
    </row>
    <row r="3512" spans="2:2" ht="15">
      <c r="B3512"/>
    </row>
    <row r="3513" spans="2:2" ht="15">
      <c r="B3513"/>
    </row>
    <row r="3514" spans="2:2" ht="15">
      <c r="B3514"/>
    </row>
    <row r="3515" spans="2:2" ht="15">
      <c r="B3515"/>
    </row>
    <row r="3516" spans="2:2" ht="15">
      <c r="B3516"/>
    </row>
    <row r="3517" spans="2:2" ht="15">
      <c r="B3517"/>
    </row>
    <row r="3518" spans="2:2" ht="15">
      <c r="B3518"/>
    </row>
    <row r="3519" spans="2:2" ht="15">
      <c r="B3519"/>
    </row>
    <row r="3520" spans="2:2" ht="15">
      <c r="B3520"/>
    </row>
    <row r="3521" spans="2:2" ht="15">
      <c r="B3521"/>
    </row>
    <row r="3522" spans="2:2" ht="15">
      <c r="B3522"/>
    </row>
    <row r="3523" spans="2:2" ht="15">
      <c r="B3523"/>
    </row>
    <row r="3524" spans="2:2" ht="15">
      <c r="B3524"/>
    </row>
    <row r="3525" spans="2:2" ht="15">
      <c r="B3525"/>
    </row>
    <row r="3526" spans="2:2" ht="15">
      <c r="B3526"/>
    </row>
    <row r="3527" spans="2:2" ht="15">
      <c r="B3527"/>
    </row>
    <row r="3528" spans="2:2" ht="15">
      <c r="B3528"/>
    </row>
    <row r="3529" spans="2:2" ht="15">
      <c r="B3529"/>
    </row>
    <row r="3530" spans="2:2" ht="15">
      <c r="B3530"/>
    </row>
    <row r="3531" spans="2:2" ht="15">
      <c r="B3531"/>
    </row>
    <row r="3532" spans="2:2" ht="15">
      <c r="B3532"/>
    </row>
    <row r="3533" spans="2:2" ht="15">
      <c r="B3533"/>
    </row>
    <row r="3534" spans="2:2" ht="15">
      <c r="B3534"/>
    </row>
    <row r="3535" spans="2:2" ht="15">
      <c r="B3535"/>
    </row>
    <row r="3536" spans="2:2" ht="15">
      <c r="B3536"/>
    </row>
    <row r="3537" spans="2:2" ht="15">
      <c r="B3537"/>
    </row>
    <row r="3538" spans="2:2" ht="15">
      <c r="B3538"/>
    </row>
    <row r="3539" spans="2:2" ht="15">
      <c r="B3539"/>
    </row>
    <row r="3540" spans="2:2" ht="15">
      <c r="B3540"/>
    </row>
    <row r="3541" spans="2:2" ht="15">
      <c r="B3541"/>
    </row>
    <row r="3542" spans="2:2" ht="15">
      <c r="B3542"/>
    </row>
    <row r="3543" spans="2:2" ht="15">
      <c r="B3543"/>
    </row>
    <row r="3544" spans="2:2" ht="15">
      <c r="B3544"/>
    </row>
    <row r="3545" spans="2:2" ht="15">
      <c r="B3545"/>
    </row>
    <row r="3546" spans="2:2" ht="15">
      <c r="B3546"/>
    </row>
    <row r="3547" spans="2:2" ht="15">
      <c r="B3547"/>
    </row>
    <row r="3548" spans="2:2" ht="15">
      <c r="B3548"/>
    </row>
    <row r="3549" spans="2:2" ht="15">
      <c r="B3549"/>
    </row>
    <row r="3550" spans="2:2" ht="15">
      <c r="B3550"/>
    </row>
    <row r="3551" spans="2:2" ht="15">
      <c r="B3551"/>
    </row>
    <row r="3552" spans="2:2" ht="15">
      <c r="B3552"/>
    </row>
    <row r="3553" spans="2:2" ht="15">
      <c r="B3553"/>
    </row>
    <row r="3554" spans="2:2" ht="15">
      <c r="B3554"/>
    </row>
    <row r="3555" spans="2:2" ht="15">
      <c r="B3555"/>
    </row>
    <row r="3556" spans="2:2" ht="15">
      <c r="B3556"/>
    </row>
    <row r="3557" spans="2:2" ht="15">
      <c r="B3557"/>
    </row>
    <row r="3558" spans="2:2" ht="15">
      <c r="B3558"/>
    </row>
    <row r="3559" spans="2:2" ht="15">
      <c r="B3559"/>
    </row>
    <row r="3560" spans="2:2" ht="15">
      <c r="B3560"/>
    </row>
    <row r="3561" spans="2:2" ht="15">
      <c r="B3561"/>
    </row>
    <row r="3562" spans="2:2" ht="15">
      <c r="B3562"/>
    </row>
    <row r="3563" spans="2:2" ht="15">
      <c r="B3563"/>
    </row>
    <row r="3564" spans="2:2" ht="15">
      <c r="B3564"/>
    </row>
    <row r="3565" spans="2:2" ht="15">
      <c r="B3565"/>
    </row>
    <row r="3566" spans="2:2" ht="15">
      <c r="B3566"/>
    </row>
    <row r="3567" spans="2:2" ht="15">
      <c r="B3567"/>
    </row>
    <row r="3568" spans="2:2" ht="15">
      <c r="B3568"/>
    </row>
    <row r="3569" spans="2:2" ht="15">
      <c r="B3569"/>
    </row>
    <row r="3570" spans="2:2" ht="15">
      <c r="B3570"/>
    </row>
    <row r="3571" spans="2:2" ht="15">
      <c r="B3571"/>
    </row>
    <row r="3572" spans="2:2" ht="15">
      <c r="B3572"/>
    </row>
    <row r="3573" spans="2:2" ht="15">
      <c r="B3573"/>
    </row>
    <row r="3574" spans="2:2" ht="15">
      <c r="B3574"/>
    </row>
    <row r="3575" spans="2:2" ht="15">
      <c r="B3575"/>
    </row>
    <row r="3576" spans="2:2" ht="15">
      <c r="B3576"/>
    </row>
    <row r="3577" spans="2:2" ht="15">
      <c r="B3577"/>
    </row>
    <row r="3578" spans="2:2" ht="15">
      <c r="B3578"/>
    </row>
    <row r="3579" spans="2:2" ht="15">
      <c r="B3579"/>
    </row>
    <row r="3580" spans="2:2" ht="15">
      <c r="B3580"/>
    </row>
    <row r="3581" spans="2:2" ht="15">
      <c r="B3581"/>
    </row>
    <row r="3582" spans="2:2" ht="15">
      <c r="B3582"/>
    </row>
    <row r="3583" spans="2:2" ht="15">
      <c r="B3583"/>
    </row>
    <row r="3584" spans="2:2" ht="15">
      <c r="B3584"/>
    </row>
    <row r="3585" spans="2:2" ht="15">
      <c r="B3585"/>
    </row>
    <row r="3586" spans="2:2" ht="15">
      <c r="B3586"/>
    </row>
    <row r="3587" spans="2:2" ht="15">
      <c r="B3587"/>
    </row>
    <row r="3588" spans="2:2" ht="15">
      <c r="B3588"/>
    </row>
    <row r="3589" spans="2:2" ht="15">
      <c r="B3589"/>
    </row>
    <row r="3590" spans="2:2" ht="15">
      <c r="B3590"/>
    </row>
    <row r="3591" spans="2:2" ht="15">
      <c r="B3591"/>
    </row>
    <row r="3592" spans="2:2" ht="15">
      <c r="B3592"/>
    </row>
    <row r="3593" spans="2:2" ht="15">
      <c r="B3593"/>
    </row>
    <row r="3594" spans="2:2" ht="15">
      <c r="B3594"/>
    </row>
    <row r="3595" spans="2:2" ht="15">
      <c r="B3595"/>
    </row>
    <row r="3596" spans="2:2" ht="15">
      <c r="B3596"/>
    </row>
    <row r="3597" spans="2:2" ht="15">
      <c r="B3597"/>
    </row>
    <row r="3598" spans="2:2" ht="15">
      <c r="B3598"/>
    </row>
    <row r="3599" spans="2:2" ht="15">
      <c r="B3599"/>
    </row>
    <row r="3600" spans="2:2" ht="15">
      <c r="B3600"/>
    </row>
    <row r="3601" spans="2:2" ht="15">
      <c r="B3601"/>
    </row>
    <row r="3602" spans="2:2" ht="15">
      <c r="B3602"/>
    </row>
    <row r="3603" spans="2:2" ht="15">
      <c r="B3603"/>
    </row>
    <row r="3604" spans="2:2" ht="15">
      <c r="B3604"/>
    </row>
    <row r="3605" spans="2:2" ht="15">
      <c r="B3605"/>
    </row>
    <row r="3606" spans="2:2" ht="15">
      <c r="B3606"/>
    </row>
    <row r="3607" spans="2:2" ht="15">
      <c r="B3607"/>
    </row>
    <row r="3608" spans="2:2" ht="15">
      <c r="B3608"/>
    </row>
    <row r="3609" spans="2:2" ht="15">
      <c r="B3609"/>
    </row>
    <row r="3610" spans="2:2" ht="15">
      <c r="B3610"/>
    </row>
    <row r="3611" spans="2:2" ht="15">
      <c r="B3611"/>
    </row>
    <row r="3612" spans="2:2" ht="15">
      <c r="B3612"/>
    </row>
    <row r="3613" spans="2:2" ht="15">
      <c r="B3613"/>
    </row>
    <row r="3614" spans="2:2" ht="15">
      <c r="B3614"/>
    </row>
    <row r="3615" spans="2:2" ht="15">
      <c r="B3615"/>
    </row>
    <row r="3616" spans="2:2" ht="15">
      <c r="B3616"/>
    </row>
    <row r="3617" spans="2:2" ht="15">
      <c r="B3617"/>
    </row>
    <row r="3618" spans="2:2" ht="15">
      <c r="B3618"/>
    </row>
    <row r="3619" spans="2:2" ht="15">
      <c r="B3619"/>
    </row>
    <row r="3620" spans="2:2" ht="15">
      <c r="B3620"/>
    </row>
    <row r="3621" spans="2:2" ht="15">
      <c r="B3621"/>
    </row>
    <row r="3622" spans="2:2" ht="15">
      <c r="B3622"/>
    </row>
    <row r="3623" spans="2:2" ht="15">
      <c r="B3623"/>
    </row>
    <row r="3624" spans="2:2" ht="15">
      <c r="B3624"/>
    </row>
    <row r="3625" spans="2:2" ht="15">
      <c r="B3625"/>
    </row>
    <row r="3626" spans="2:2" ht="15">
      <c r="B3626"/>
    </row>
    <row r="3627" spans="2:2" ht="15">
      <c r="B3627"/>
    </row>
    <row r="3628" spans="2:2" ht="15">
      <c r="B3628"/>
    </row>
    <row r="3629" spans="2:2" ht="15">
      <c r="B3629"/>
    </row>
    <row r="3630" spans="2:2" ht="15">
      <c r="B3630"/>
    </row>
    <row r="3631" spans="2:2" ht="15">
      <c r="B3631"/>
    </row>
    <row r="3632" spans="2:2" ht="15">
      <c r="B3632"/>
    </row>
    <row r="3633" spans="2:2" ht="15">
      <c r="B3633"/>
    </row>
    <row r="3634" spans="2:2" ht="15">
      <c r="B3634"/>
    </row>
    <row r="3635" spans="2:2" ht="15">
      <c r="B3635"/>
    </row>
    <row r="3636" spans="2:2" ht="15">
      <c r="B3636"/>
    </row>
    <row r="3637" spans="2:2" ht="15">
      <c r="B3637"/>
    </row>
    <row r="3638" spans="2:2" ht="15">
      <c r="B3638"/>
    </row>
    <row r="3639" spans="2:2" ht="15">
      <c r="B3639"/>
    </row>
    <row r="3640" spans="2:2" ht="15">
      <c r="B3640"/>
    </row>
    <row r="3641" spans="2:2" ht="15">
      <c r="B3641"/>
    </row>
    <row r="3642" spans="2:2" ht="15">
      <c r="B3642"/>
    </row>
    <row r="3643" spans="2:2" ht="15">
      <c r="B3643"/>
    </row>
    <row r="3644" spans="2:2" ht="15">
      <c r="B3644"/>
    </row>
    <row r="3645" spans="2:2" ht="15">
      <c r="B3645"/>
    </row>
    <row r="3646" spans="2:2" ht="15">
      <c r="B3646"/>
    </row>
    <row r="3647" spans="2:2" ht="15">
      <c r="B3647"/>
    </row>
    <row r="3648" spans="2:2" ht="15">
      <c r="B3648"/>
    </row>
    <row r="3649" spans="2:2" ht="15">
      <c r="B3649"/>
    </row>
    <row r="3650" spans="2:2" ht="15">
      <c r="B3650"/>
    </row>
    <row r="3651" spans="2:2" ht="15">
      <c r="B3651"/>
    </row>
    <row r="3652" spans="2:2" ht="15">
      <c r="B3652"/>
    </row>
    <row r="3653" spans="2:2" ht="15">
      <c r="B3653"/>
    </row>
    <row r="3654" spans="2:2" ht="15">
      <c r="B3654"/>
    </row>
    <row r="3655" spans="2:2" ht="15">
      <c r="B3655"/>
    </row>
    <row r="3656" spans="2:2" ht="15">
      <c r="B3656"/>
    </row>
    <row r="3657" spans="2:2" ht="15">
      <c r="B3657"/>
    </row>
    <row r="3658" spans="2:2" ht="15">
      <c r="B3658"/>
    </row>
    <row r="3659" spans="2:2" ht="15">
      <c r="B3659"/>
    </row>
    <row r="3660" spans="2:2" ht="15">
      <c r="B3660"/>
    </row>
    <row r="3661" spans="2:2" ht="15">
      <c r="B3661"/>
    </row>
    <row r="3662" spans="2:2" ht="15">
      <c r="B3662"/>
    </row>
    <row r="3663" spans="2:2" ht="15">
      <c r="B3663"/>
    </row>
    <row r="3664" spans="2:2" ht="15">
      <c r="B3664"/>
    </row>
    <row r="3665" spans="2:2" ht="15">
      <c r="B3665"/>
    </row>
    <row r="3666" spans="2:2" ht="15">
      <c r="B3666"/>
    </row>
    <row r="3667" spans="2:2" ht="15">
      <c r="B3667"/>
    </row>
    <row r="3668" spans="2:2" ht="15">
      <c r="B3668"/>
    </row>
    <row r="3669" spans="2:2" ht="15">
      <c r="B3669"/>
    </row>
    <row r="3670" spans="2:2" ht="15">
      <c r="B3670"/>
    </row>
    <row r="3671" spans="2:2" ht="15">
      <c r="B3671"/>
    </row>
    <row r="3672" spans="2:2" ht="15">
      <c r="B3672"/>
    </row>
    <row r="3673" spans="2:2" ht="15">
      <c r="B3673"/>
    </row>
    <row r="3674" spans="2:2" ht="15">
      <c r="B3674"/>
    </row>
    <row r="3675" spans="2:2" ht="15">
      <c r="B3675"/>
    </row>
    <row r="3676" spans="2:2" ht="15">
      <c r="B3676"/>
    </row>
    <row r="3677" spans="2:2" ht="15">
      <c r="B3677"/>
    </row>
    <row r="3678" spans="2:2" ht="15">
      <c r="B3678"/>
    </row>
    <row r="3679" spans="2:2" ht="15">
      <c r="B3679"/>
    </row>
    <row r="3680" spans="2:2" ht="15">
      <c r="B3680"/>
    </row>
    <row r="3681" spans="2:2" ht="15">
      <c r="B3681"/>
    </row>
    <row r="3682" spans="2:2" ht="15">
      <c r="B3682"/>
    </row>
    <row r="3683" spans="2:2" ht="15">
      <c r="B3683"/>
    </row>
    <row r="3684" spans="2:2" ht="15">
      <c r="B3684"/>
    </row>
    <row r="3685" spans="2:2" ht="15">
      <c r="B3685"/>
    </row>
    <row r="3686" spans="2:2" ht="15">
      <c r="B3686"/>
    </row>
    <row r="3687" spans="2:2" ht="15">
      <c r="B3687"/>
    </row>
    <row r="3688" spans="2:2" ht="15">
      <c r="B3688"/>
    </row>
    <row r="3689" spans="2:2" ht="15">
      <c r="B3689"/>
    </row>
    <row r="3690" spans="2:2" ht="15">
      <c r="B3690"/>
    </row>
    <row r="3691" spans="2:2" ht="15">
      <c r="B3691"/>
    </row>
    <row r="3692" spans="2:2" ht="15">
      <c r="B3692"/>
    </row>
    <row r="3693" spans="2:2" ht="15">
      <c r="B3693"/>
    </row>
    <row r="3694" spans="2:2" ht="15">
      <c r="B3694"/>
    </row>
    <row r="3695" spans="2:2" ht="15">
      <c r="B3695"/>
    </row>
    <row r="3696" spans="2:2" ht="15">
      <c r="B3696"/>
    </row>
    <row r="3697" spans="2:2" ht="15">
      <c r="B3697"/>
    </row>
    <row r="3698" spans="2:2" ht="15">
      <c r="B3698"/>
    </row>
    <row r="3699" spans="2:2" ht="15">
      <c r="B3699"/>
    </row>
    <row r="3700" spans="2:2" ht="15">
      <c r="B3700"/>
    </row>
    <row r="3701" spans="2:2" ht="15">
      <c r="B3701"/>
    </row>
    <row r="3702" spans="2:2" ht="15">
      <c r="B3702"/>
    </row>
    <row r="3703" spans="2:2" ht="15">
      <c r="B3703"/>
    </row>
    <row r="3704" spans="2:2" ht="15">
      <c r="B3704"/>
    </row>
    <row r="3705" spans="2:2" ht="15">
      <c r="B3705"/>
    </row>
    <row r="3706" spans="2:2" ht="15">
      <c r="B3706"/>
    </row>
    <row r="3707" spans="2:2" ht="15">
      <c r="B3707"/>
    </row>
    <row r="3708" spans="2:2" ht="15">
      <c r="B3708"/>
    </row>
    <row r="3709" spans="2:2" ht="15">
      <c r="B3709"/>
    </row>
    <row r="3710" spans="2:2" ht="15">
      <c r="B3710"/>
    </row>
    <row r="3711" spans="2:2" ht="15">
      <c r="B3711"/>
    </row>
    <row r="3712" spans="2:2" ht="15">
      <c r="B3712"/>
    </row>
    <row r="3713" spans="2:2" ht="15">
      <c r="B3713"/>
    </row>
    <row r="3714" spans="2:2" ht="15">
      <c r="B3714"/>
    </row>
    <row r="3715" spans="2:2" ht="15">
      <c r="B3715"/>
    </row>
    <row r="3716" spans="2:2" ht="15">
      <c r="B3716"/>
    </row>
    <row r="3717" spans="2:2" ht="15">
      <c r="B3717"/>
    </row>
    <row r="3718" spans="2:2" ht="15">
      <c r="B3718"/>
    </row>
    <row r="3719" spans="2:2" ht="15">
      <c r="B3719"/>
    </row>
    <row r="3720" spans="2:2" ht="15">
      <c r="B3720"/>
    </row>
    <row r="3721" spans="2:2" ht="15">
      <c r="B3721"/>
    </row>
    <row r="3722" spans="2:2" ht="15">
      <c r="B3722"/>
    </row>
    <row r="3723" spans="2:2" ht="15">
      <c r="B3723"/>
    </row>
    <row r="3724" spans="2:2" ht="15">
      <c r="B3724"/>
    </row>
    <row r="3725" spans="2:2" ht="15">
      <c r="B3725"/>
    </row>
    <row r="3726" spans="2:2" ht="15">
      <c r="B3726"/>
    </row>
    <row r="3727" spans="2:2" ht="15">
      <c r="B3727"/>
    </row>
    <row r="3728" spans="2:2" ht="15">
      <c r="B3728"/>
    </row>
    <row r="3729" spans="2:2" ht="15">
      <c r="B3729"/>
    </row>
    <row r="3730" spans="2:2" ht="15">
      <c r="B3730"/>
    </row>
    <row r="3731" spans="2:2" ht="15">
      <c r="B3731"/>
    </row>
    <row r="3732" spans="2:2" ht="15">
      <c r="B3732"/>
    </row>
    <row r="3733" spans="2:2" ht="15">
      <c r="B3733"/>
    </row>
    <row r="3734" spans="2:2" ht="15">
      <c r="B3734"/>
    </row>
    <row r="3735" spans="2:2" ht="15">
      <c r="B3735"/>
    </row>
    <row r="3736" spans="2:2" ht="15">
      <c r="B3736"/>
    </row>
    <row r="3737" spans="2:2" ht="15">
      <c r="B3737"/>
    </row>
    <row r="3738" spans="2:2" ht="15">
      <c r="B3738"/>
    </row>
    <row r="3739" spans="2:2" ht="15">
      <c r="B3739"/>
    </row>
    <row r="3740" spans="2:2" ht="15">
      <c r="B3740"/>
    </row>
    <row r="3741" spans="2:2" ht="15">
      <c r="B3741"/>
    </row>
    <row r="3742" spans="2:2" ht="15">
      <c r="B3742"/>
    </row>
    <row r="3743" spans="2:2" ht="15">
      <c r="B3743"/>
    </row>
    <row r="3744" spans="2:2" ht="15">
      <c r="B3744"/>
    </row>
    <row r="3745" spans="2:2" ht="15">
      <c r="B3745"/>
    </row>
    <row r="3746" spans="2:2" ht="15">
      <c r="B3746"/>
    </row>
    <row r="3747" spans="2:2" ht="15">
      <c r="B3747"/>
    </row>
    <row r="3748" spans="2:2" ht="15">
      <c r="B3748"/>
    </row>
    <row r="3749" spans="2:2" ht="15">
      <c r="B3749"/>
    </row>
    <row r="3750" spans="2:2" ht="15">
      <c r="B3750"/>
    </row>
    <row r="3751" spans="2:2" ht="15">
      <c r="B3751"/>
    </row>
    <row r="3752" spans="2:2" ht="15">
      <c r="B3752"/>
    </row>
    <row r="3753" spans="2:2" ht="15">
      <c r="B3753"/>
    </row>
    <row r="3754" spans="2:2" ht="15">
      <c r="B3754"/>
    </row>
    <row r="3755" spans="2:2" ht="15">
      <c r="B3755"/>
    </row>
    <row r="3756" spans="2:2" ht="15">
      <c r="B3756"/>
    </row>
    <row r="3757" spans="2:2" ht="15">
      <c r="B3757"/>
    </row>
    <row r="3758" spans="2:2" ht="15">
      <c r="B3758"/>
    </row>
    <row r="3759" spans="2:2" ht="15">
      <c r="B3759"/>
    </row>
    <row r="3760" spans="2:2" ht="15">
      <c r="B3760"/>
    </row>
    <row r="3761" spans="2:2" ht="15">
      <c r="B3761"/>
    </row>
    <row r="3762" spans="2:2" ht="15">
      <c r="B3762"/>
    </row>
    <row r="3763" spans="2:2" ht="15">
      <c r="B3763"/>
    </row>
    <row r="3764" spans="2:2" ht="15">
      <c r="B3764"/>
    </row>
    <row r="3765" spans="2:2" ht="15">
      <c r="B3765"/>
    </row>
    <row r="3766" spans="2:2" ht="15">
      <c r="B3766"/>
    </row>
    <row r="3767" spans="2:2" ht="15">
      <c r="B3767"/>
    </row>
    <row r="3768" spans="2:2" ht="15">
      <c r="B3768"/>
    </row>
    <row r="3769" spans="2:2" ht="15">
      <c r="B3769"/>
    </row>
    <row r="3770" spans="2:2" ht="15">
      <c r="B3770"/>
    </row>
    <row r="3771" spans="2:2" ht="15">
      <c r="B3771"/>
    </row>
    <row r="3772" spans="2:2" ht="15">
      <c r="B3772"/>
    </row>
    <row r="3773" spans="2:2" ht="15">
      <c r="B3773"/>
    </row>
    <row r="3774" spans="2:2" ht="15">
      <c r="B3774"/>
    </row>
    <row r="3775" spans="2:2" ht="15">
      <c r="B3775"/>
    </row>
    <row r="3776" spans="2:2" ht="15">
      <c r="B3776"/>
    </row>
    <row r="3777" spans="2:2" ht="15">
      <c r="B3777"/>
    </row>
    <row r="3778" spans="2:2" ht="15">
      <c r="B3778"/>
    </row>
    <row r="3779" spans="2:2" ht="15">
      <c r="B3779"/>
    </row>
    <row r="3780" spans="2:2" ht="15">
      <c r="B3780"/>
    </row>
    <row r="3781" spans="2:2" ht="15">
      <c r="B3781"/>
    </row>
    <row r="3782" spans="2:2" ht="15">
      <c r="B3782"/>
    </row>
    <row r="3783" spans="2:2" ht="15">
      <c r="B3783"/>
    </row>
    <row r="3784" spans="2:2" ht="15">
      <c r="B3784"/>
    </row>
    <row r="3785" spans="2:2" ht="15">
      <c r="B3785"/>
    </row>
    <row r="3786" spans="2:2" ht="15">
      <c r="B3786"/>
    </row>
    <row r="3787" spans="2:2" ht="15">
      <c r="B3787"/>
    </row>
    <row r="3788" spans="2:2" ht="15">
      <c r="B3788"/>
    </row>
    <row r="3789" spans="2:2" ht="15">
      <c r="B3789"/>
    </row>
    <row r="3790" spans="2:2" ht="15">
      <c r="B3790"/>
    </row>
    <row r="3791" spans="2:2" ht="15">
      <c r="B3791"/>
    </row>
    <row r="3792" spans="2:2" ht="15">
      <c r="B3792"/>
    </row>
    <row r="3793" spans="2:2" ht="15">
      <c r="B3793"/>
    </row>
    <row r="3794" spans="2:2" ht="15">
      <c r="B3794"/>
    </row>
    <row r="3795" spans="2:2" ht="15">
      <c r="B3795"/>
    </row>
    <row r="3796" spans="2:2" ht="15">
      <c r="B3796"/>
    </row>
    <row r="3797" spans="2:2" ht="15">
      <c r="B3797"/>
    </row>
    <row r="3798" spans="2:2" ht="15">
      <c r="B3798"/>
    </row>
    <row r="3799" spans="2:2" ht="15">
      <c r="B3799"/>
    </row>
    <row r="3800" spans="2:2" ht="15">
      <c r="B3800"/>
    </row>
    <row r="3801" spans="2:2" ht="15">
      <c r="B3801"/>
    </row>
    <row r="3802" spans="2:2" ht="15">
      <c r="B3802"/>
    </row>
    <row r="3803" spans="2:2" ht="15">
      <c r="B3803"/>
    </row>
    <row r="3804" spans="2:2" ht="15">
      <c r="B3804"/>
    </row>
    <row r="3805" spans="2:2" ht="15">
      <c r="B3805"/>
    </row>
    <row r="3806" spans="2:2" ht="15">
      <c r="B3806"/>
    </row>
    <row r="3807" spans="2:2" ht="15">
      <c r="B3807"/>
    </row>
    <row r="3808" spans="2:2" ht="15">
      <c r="B3808"/>
    </row>
    <row r="3809" spans="2:2" ht="15">
      <c r="B3809"/>
    </row>
    <row r="3810" spans="2:2" ht="15">
      <c r="B3810"/>
    </row>
    <row r="3811" spans="2:2" ht="15">
      <c r="B3811"/>
    </row>
    <row r="3812" spans="2:2" ht="15">
      <c r="B3812"/>
    </row>
    <row r="3813" spans="2:2" ht="15">
      <c r="B3813"/>
    </row>
    <row r="3814" spans="2:2" ht="15">
      <c r="B3814"/>
    </row>
    <row r="3815" spans="2:2" ht="15">
      <c r="B3815"/>
    </row>
    <row r="3816" spans="2:2" ht="15">
      <c r="B3816"/>
    </row>
    <row r="3817" spans="2:2" ht="15">
      <c r="B3817"/>
    </row>
    <row r="3818" spans="2:2" ht="15">
      <c r="B3818"/>
    </row>
    <row r="3819" spans="2:2" ht="15">
      <c r="B3819"/>
    </row>
    <row r="3820" spans="2:2" ht="15">
      <c r="B3820"/>
    </row>
    <row r="3821" spans="2:2" ht="15">
      <c r="B3821"/>
    </row>
    <row r="3822" spans="2:2" ht="15">
      <c r="B3822"/>
    </row>
    <row r="3823" spans="2:2" ht="15">
      <c r="B3823"/>
    </row>
    <row r="3824" spans="2:2" ht="15">
      <c r="B3824"/>
    </row>
    <row r="3825" spans="2:2" ht="15">
      <c r="B3825"/>
    </row>
    <row r="3826" spans="2:2" ht="15">
      <c r="B3826"/>
    </row>
    <row r="3827" spans="2:2" ht="15">
      <c r="B3827"/>
    </row>
    <row r="3828" spans="2:2" ht="15">
      <c r="B3828"/>
    </row>
    <row r="3829" spans="2:2" ht="15">
      <c r="B3829"/>
    </row>
    <row r="3830" spans="2:2" ht="15">
      <c r="B3830"/>
    </row>
    <row r="3831" spans="2:2" ht="15">
      <c r="B3831"/>
    </row>
    <row r="3832" spans="2:2" ht="15">
      <c r="B3832"/>
    </row>
    <row r="3833" spans="2:2" ht="15">
      <c r="B3833"/>
    </row>
    <row r="3834" spans="2:2" ht="15">
      <c r="B3834"/>
    </row>
    <row r="3835" spans="2:2" ht="15">
      <c r="B3835"/>
    </row>
    <row r="3836" spans="2:2" ht="15">
      <c r="B3836"/>
    </row>
    <row r="3837" spans="2:2" ht="15">
      <c r="B3837"/>
    </row>
    <row r="3838" spans="2:2" ht="15">
      <c r="B3838"/>
    </row>
    <row r="3839" spans="2:2" ht="15">
      <c r="B3839"/>
    </row>
    <row r="3840" spans="2:2" ht="15">
      <c r="B3840"/>
    </row>
    <row r="3841" spans="2:2" ht="15">
      <c r="B3841"/>
    </row>
    <row r="3842" spans="2:2" ht="15">
      <c r="B3842"/>
    </row>
    <row r="3843" spans="2:2" ht="15">
      <c r="B3843"/>
    </row>
    <row r="3844" spans="2:2" ht="15">
      <c r="B3844"/>
    </row>
    <row r="3845" spans="2:2" ht="15">
      <c r="B3845"/>
    </row>
    <row r="3846" spans="2:2" ht="15">
      <c r="B3846"/>
    </row>
    <row r="3847" spans="2:2" ht="15">
      <c r="B3847"/>
    </row>
    <row r="3848" spans="2:2" ht="15">
      <c r="B3848"/>
    </row>
    <row r="3849" spans="2:2" ht="15">
      <c r="B3849"/>
    </row>
    <row r="3850" spans="2:2" ht="15">
      <c r="B3850"/>
    </row>
    <row r="3851" spans="2:2" ht="15">
      <c r="B3851"/>
    </row>
    <row r="3852" spans="2:2" ht="15">
      <c r="B3852"/>
    </row>
    <row r="3853" spans="2:2" ht="15">
      <c r="B3853"/>
    </row>
    <row r="3854" spans="2:2" ht="15">
      <c r="B3854"/>
    </row>
    <row r="3855" spans="2:2" ht="15">
      <c r="B3855"/>
    </row>
    <row r="3856" spans="2:2" ht="15">
      <c r="B3856"/>
    </row>
    <row r="3857" spans="2:2" ht="15">
      <c r="B3857"/>
    </row>
    <row r="3858" spans="2:2" ht="15">
      <c r="B3858"/>
    </row>
    <row r="3859" spans="2:2" ht="15">
      <c r="B3859"/>
    </row>
    <row r="3860" spans="2:2" ht="15">
      <c r="B3860"/>
    </row>
    <row r="3861" spans="2:2" ht="15">
      <c r="B3861"/>
    </row>
    <row r="3862" spans="2:2" ht="15">
      <c r="B3862"/>
    </row>
    <row r="3863" spans="2:2" ht="15">
      <c r="B3863"/>
    </row>
    <row r="3864" spans="2:2" ht="15">
      <c r="B3864"/>
    </row>
    <row r="3865" spans="2:2" ht="15">
      <c r="B3865"/>
    </row>
    <row r="3866" spans="2:2" ht="15">
      <c r="B3866"/>
    </row>
    <row r="3867" spans="2:2" ht="15">
      <c r="B3867"/>
    </row>
    <row r="3868" spans="2:2" ht="15">
      <c r="B3868"/>
    </row>
    <row r="3869" spans="2:2" ht="15">
      <c r="B3869"/>
    </row>
    <row r="3870" spans="2:2" ht="15">
      <c r="B3870"/>
    </row>
    <row r="3871" spans="2:2" ht="15">
      <c r="B3871"/>
    </row>
    <row r="3872" spans="2:2" ht="15">
      <c r="B3872"/>
    </row>
    <row r="3873" spans="2:2" ht="15">
      <c r="B3873"/>
    </row>
    <row r="3874" spans="2:2" ht="15">
      <c r="B3874"/>
    </row>
    <row r="3875" spans="2:2" ht="15">
      <c r="B3875"/>
    </row>
    <row r="3876" spans="2:2" ht="15">
      <c r="B3876"/>
    </row>
    <row r="3877" spans="2:2" ht="15">
      <c r="B3877"/>
    </row>
    <row r="3878" spans="2:2" ht="15">
      <c r="B3878"/>
    </row>
    <row r="3879" spans="2:2" ht="15">
      <c r="B3879"/>
    </row>
    <row r="3880" spans="2:2" ht="15">
      <c r="B3880"/>
    </row>
    <row r="3881" spans="2:2" ht="15">
      <c r="B3881"/>
    </row>
    <row r="3882" spans="2:2" ht="15">
      <c r="B3882"/>
    </row>
    <row r="3883" spans="2:2" ht="15">
      <c r="B3883"/>
    </row>
    <row r="3884" spans="2:2" ht="15">
      <c r="B3884"/>
    </row>
    <row r="3885" spans="2:2" ht="15">
      <c r="B3885"/>
    </row>
    <row r="3886" spans="2:2" ht="15">
      <c r="B3886"/>
    </row>
    <row r="3887" spans="2:2" ht="15">
      <c r="B3887"/>
    </row>
    <row r="3888" spans="2:2" ht="15">
      <c r="B3888"/>
    </row>
    <row r="3889" spans="2:2" ht="15">
      <c r="B3889"/>
    </row>
    <row r="3890" spans="2:2" ht="15">
      <c r="B3890"/>
    </row>
    <row r="3891" spans="2:2" ht="15">
      <c r="B3891"/>
    </row>
    <row r="3892" spans="2:2" ht="15">
      <c r="B3892"/>
    </row>
    <row r="3893" spans="2:2" ht="15">
      <c r="B3893"/>
    </row>
    <row r="3894" spans="2:2" ht="15">
      <c r="B3894"/>
    </row>
    <row r="3895" spans="2:2" ht="15">
      <c r="B3895"/>
    </row>
    <row r="3896" spans="2:2" ht="15">
      <c r="B3896"/>
    </row>
    <row r="3897" spans="2:2" ht="15">
      <c r="B3897"/>
    </row>
    <row r="3898" spans="2:2" ht="15">
      <c r="B3898"/>
    </row>
    <row r="3899" spans="2:2" ht="15">
      <c r="B3899"/>
    </row>
    <row r="3900" spans="2:2" ht="15">
      <c r="B3900"/>
    </row>
    <row r="3901" spans="2:2" ht="15">
      <c r="B3901"/>
    </row>
    <row r="3902" spans="2:2" ht="15">
      <c r="B3902"/>
    </row>
    <row r="3903" spans="2:2" ht="15">
      <c r="B3903"/>
    </row>
    <row r="3904" spans="2:2" ht="15">
      <c r="B3904"/>
    </row>
    <row r="3905" spans="2:2" ht="15">
      <c r="B3905"/>
    </row>
    <row r="3906" spans="2:2" ht="15">
      <c r="B3906"/>
    </row>
    <row r="3907" spans="2:2" ht="15">
      <c r="B3907"/>
    </row>
    <row r="3908" spans="2:2" ht="15">
      <c r="B3908"/>
    </row>
    <row r="3909" spans="2:2" ht="15">
      <c r="B3909"/>
    </row>
    <row r="3910" spans="2:2" ht="15">
      <c r="B3910"/>
    </row>
    <row r="3911" spans="2:2" ht="15">
      <c r="B3911"/>
    </row>
    <row r="3912" spans="2:2" ht="15">
      <c r="B3912"/>
    </row>
    <row r="3913" spans="2:2" ht="15">
      <c r="B3913"/>
    </row>
    <row r="3914" spans="2:2" ht="15">
      <c r="B3914"/>
    </row>
    <row r="3915" spans="2:2" ht="15">
      <c r="B3915"/>
    </row>
    <row r="3916" spans="2:2" ht="15">
      <c r="B3916"/>
    </row>
    <row r="3917" spans="2:2" ht="15">
      <c r="B3917"/>
    </row>
    <row r="3918" spans="2:2" ht="15">
      <c r="B3918"/>
    </row>
    <row r="3919" spans="2:2" ht="15">
      <c r="B3919"/>
    </row>
    <row r="3920" spans="2:2" ht="15">
      <c r="B3920"/>
    </row>
    <row r="3921" spans="2:2" ht="15">
      <c r="B3921"/>
    </row>
    <row r="3922" spans="2:2" ht="15">
      <c r="B3922"/>
    </row>
    <row r="3923" spans="2:2" ht="15">
      <c r="B3923"/>
    </row>
    <row r="3924" spans="2:2" ht="15">
      <c r="B3924"/>
    </row>
    <row r="3925" spans="2:2" ht="15">
      <c r="B3925"/>
    </row>
    <row r="3926" spans="2:2" ht="15">
      <c r="B3926"/>
    </row>
    <row r="3927" spans="2:2" ht="15">
      <c r="B3927"/>
    </row>
    <row r="3928" spans="2:2" ht="15">
      <c r="B3928"/>
    </row>
    <row r="3929" spans="2:2" ht="15">
      <c r="B3929"/>
    </row>
    <row r="3930" spans="2:2" ht="15">
      <c r="B3930"/>
    </row>
    <row r="3931" spans="2:2" ht="15">
      <c r="B3931"/>
    </row>
    <row r="3932" spans="2:2" ht="15">
      <c r="B3932"/>
    </row>
    <row r="3933" spans="2:2" ht="15">
      <c r="B3933"/>
    </row>
    <row r="3934" spans="2:2" ht="15">
      <c r="B3934"/>
    </row>
    <row r="3935" spans="2:2" ht="15">
      <c r="B3935"/>
    </row>
    <row r="3936" spans="2:2" ht="15">
      <c r="B3936"/>
    </row>
    <row r="3937" spans="2:2" ht="15">
      <c r="B3937"/>
    </row>
    <row r="3938" spans="2:2" ht="15">
      <c r="B3938"/>
    </row>
    <row r="3939" spans="2:2" ht="15">
      <c r="B3939"/>
    </row>
    <row r="3940" spans="2:2" ht="15">
      <c r="B3940"/>
    </row>
    <row r="3941" spans="2:2" ht="15">
      <c r="B3941"/>
    </row>
    <row r="3942" spans="2:2" ht="15">
      <c r="B3942"/>
    </row>
    <row r="3943" spans="2:2" ht="15">
      <c r="B3943"/>
    </row>
    <row r="3944" spans="2:2" ht="15">
      <c r="B3944"/>
    </row>
    <row r="3945" spans="2:2" ht="15">
      <c r="B3945"/>
    </row>
    <row r="3946" spans="2:2" ht="15">
      <c r="B3946"/>
    </row>
    <row r="3947" spans="2:2" ht="15">
      <c r="B3947"/>
    </row>
    <row r="3948" spans="2:2" ht="15">
      <c r="B3948"/>
    </row>
    <row r="3949" spans="2:2" ht="15">
      <c r="B3949"/>
    </row>
    <row r="3950" spans="2:2" ht="15">
      <c r="B3950"/>
    </row>
    <row r="3951" spans="2:2" ht="15">
      <c r="B3951"/>
    </row>
    <row r="3952" spans="2:2" ht="15">
      <c r="B3952"/>
    </row>
    <row r="3953" spans="2:2" ht="15">
      <c r="B3953"/>
    </row>
    <row r="3954" spans="2:2" ht="15">
      <c r="B3954"/>
    </row>
    <row r="3955" spans="2:2" ht="15">
      <c r="B3955"/>
    </row>
    <row r="3956" spans="2:2" ht="15">
      <c r="B3956"/>
    </row>
    <row r="3957" spans="2:2" ht="15">
      <c r="B3957"/>
    </row>
    <row r="3958" spans="2:2" ht="15">
      <c r="B3958"/>
    </row>
    <row r="3959" spans="2:2" ht="15">
      <c r="B3959"/>
    </row>
    <row r="3960" spans="2:2" ht="15">
      <c r="B3960"/>
    </row>
    <row r="3961" spans="2:2" ht="15">
      <c r="B3961"/>
    </row>
    <row r="3962" spans="2:2" ht="15">
      <c r="B3962"/>
    </row>
    <row r="3963" spans="2:2" ht="15">
      <c r="B3963"/>
    </row>
    <row r="3964" spans="2:2" ht="15">
      <c r="B3964"/>
    </row>
    <row r="3965" spans="2:2" ht="15">
      <c r="B3965"/>
    </row>
    <row r="3966" spans="2:2" ht="15">
      <c r="B3966"/>
    </row>
    <row r="3967" spans="2:2" ht="15">
      <c r="B3967"/>
    </row>
    <row r="3968" spans="2:2" ht="15">
      <c r="B3968"/>
    </row>
    <row r="3969" spans="2:2" ht="15">
      <c r="B3969"/>
    </row>
    <row r="3970" spans="2:2" ht="15">
      <c r="B3970"/>
    </row>
    <row r="3971" spans="2:2" ht="15">
      <c r="B3971"/>
    </row>
    <row r="3972" spans="2:2" ht="15">
      <c r="B3972"/>
    </row>
    <row r="3973" spans="2:2" ht="15">
      <c r="B3973"/>
    </row>
    <row r="3974" spans="2:2" ht="15">
      <c r="B3974"/>
    </row>
    <row r="3975" spans="2:2" ht="15">
      <c r="B3975"/>
    </row>
    <row r="3976" spans="2:2" ht="15">
      <c r="B3976"/>
    </row>
    <row r="3977" spans="2:2" ht="15">
      <c r="B3977"/>
    </row>
    <row r="3978" spans="2:2" ht="15">
      <c r="B3978"/>
    </row>
    <row r="3979" spans="2:2" ht="15">
      <c r="B3979"/>
    </row>
    <row r="3980" spans="2:2" ht="15">
      <c r="B3980"/>
    </row>
    <row r="3981" spans="2:2" ht="15">
      <c r="B3981"/>
    </row>
    <row r="3982" spans="2:2" ht="15">
      <c r="B3982"/>
    </row>
    <row r="3983" spans="2:2" ht="15">
      <c r="B3983"/>
    </row>
    <row r="3984" spans="2:2" ht="15">
      <c r="B3984"/>
    </row>
    <row r="3985" spans="2:2" ht="15">
      <c r="B3985"/>
    </row>
    <row r="3986" spans="2:2" ht="15">
      <c r="B3986"/>
    </row>
    <row r="3987" spans="2:2" ht="15">
      <c r="B3987"/>
    </row>
    <row r="3988" spans="2:2" ht="15">
      <c r="B3988"/>
    </row>
    <row r="3989" spans="2:2" ht="15">
      <c r="B3989"/>
    </row>
    <row r="3990" spans="2:2" ht="15">
      <c r="B3990"/>
    </row>
    <row r="3991" spans="2:2" ht="15">
      <c r="B3991"/>
    </row>
    <row r="3992" spans="2:2" ht="15">
      <c r="B3992"/>
    </row>
    <row r="3993" spans="2:2" ht="15">
      <c r="B3993"/>
    </row>
    <row r="3994" spans="2:2" ht="15">
      <c r="B3994"/>
    </row>
    <row r="3995" spans="2:2" ht="15">
      <c r="B3995"/>
    </row>
    <row r="3996" spans="2:2" ht="15">
      <c r="B3996"/>
    </row>
    <row r="3997" spans="2:2" ht="15">
      <c r="B3997"/>
    </row>
    <row r="3998" spans="2:2" ht="15">
      <c r="B3998"/>
    </row>
    <row r="3999" spans="2:2" ht="15">
      <c r="B3999"/>
    </row>
    <row r="4000" spans="2:2" ht="15">
      <c r="B4000"/>
    </row>
    <row r="4001" spans="2:2" ht="15">
      <c r="B4001"/>
    </row>
    <row r="4002" spans="2:2" ht="15">
      <c r="B4002"/>
    </row>
    <row r="4003" spans="2:2" ht="15">
      <c r="B4003"/>
    </row>
    <row r="4004" spans="2:2" ht="15">
      <c r="B4004"/>
    </row>
    <row r="4005" spans="2:2" ht="15">
      <c r="B4005"/>
    </row>
    <row r="4006" spans="2:2" ht="15">
      <c r="B4006"/>
    </row>
    <row r="4007" spans="2:2" ht="15">
      <c r="B4007"/>
    </row>
    <row r="4008" spans="2:2" ht="15">
      <c r="B4008"/>
    </row>
    <row r="4009" spans="2:2" ht="15">
      <c r="B4009"/>
    </row>
    <row r="4010" spans="2:2" ht="15">
      <c r="B4010"/>
    </row>
    <row r="4011" spans="2:2" ht="15">
      <c r="B4011"/>
    </row>
    <row r="4012" spans="2:2" ht="15">
      <c r="B4012"/>
    </row>
    <row r="4013" spans="2:2" ht="15">
      <c r="B4013"/>
    </row>
    <row r="4014" spans="2:2" ht="15">
      <c r="B4014"/>
    </row>
    <row r="4015" spans="2:2" ht="15">
      <c r="B4015"/>
    </row>
    <row r="4016" spans="2:2" ht="15">
      <c r="B4016"/>
    </row>
    <row r="4017" spans="2:2" ht="15">
      <c r="B4017"/>
    </row>
    <row r="4018" spans="2:2" ht="15">
      <c r="B4018"/>
    </row>
    <row r="4019" spans="2:2" ht="15">
      <c r="B4019"/>
    </row>
    <row r="4020" spans="2:2" ht="15">
      <c r="B4020"/>
    </row>
    <row r="4021" spans="2:2" ht="15">
      <c r="B4021"/>
    </row>
    <row r="4022" spans="2:2" ht="15">
      <c r="B4022"/>
    </row>
    <row r="4023" spans="2:2" ht="15">
      <c r="B4023"/>
    </row>
    <row r="4024" spans="2:2" ht="15">
      <c r="B4024"/>
    </row>
    <row r="4025" spans="2:2" ht="15">
      <c r="B4025"/>
    </row>
    <row r="4026" spans="2:2" ht="15">
      <c r="B4026"/>
    </row>
    <row r="4027" spans="2:2" ht="15">
      <c r="B4027"/>
    </row>
    <row r="4028" spans="2:2" ht="15">
      <c r="B4028"/>
    </row>
    <row r="4029" spans="2:2" ht="15">
      <c r="B4029"/>
    </row>
    <row r="4030" spans="2:2" ht="15">
      <c r="B4030"/>
    </row>
    <row r="4031" spans="2:2" ht="15">
      <c r="B4031"/>
    </row>
    <row r="4032" spans="2:2" ht="15">
      <c r="B4032"/>
    </row>
    <row r="4033" spans="2:2" ht="15">
      <c r="B4033"/>
    </row>
    <row r="4034" spans="2:2" ht="15">
      <c r="B4034"/>
    </row>
    <row r="4035" spans="2:2" ht="15">
      <c r="B4035"/>
    </row>
    <row r="4036" spans="2:2" ht="15">
      <c r="B4036"/>
    </row>
    <row r="4037" spans="2:2" ht="15">
      <c r="B4037"/>
    </row>
    <row r="4038" spans="2:2" ht="15">
      <c r="B4038"/>
    </row>
    <row r="4039" spans="2:2" ht="15">
      <c r="B4039"/>
    </row>
    <row r="4040" spans="2:2" ht="15">
      <c r="B4040"/>
    </row>
    <row r="4041" spans="2:2" ht="15">
      <c r="B4041"/>
    </row>
    <row r="4042" spans="2:2" ht="15">
      <c r="B4042"/>
    </row>
    <row r="4043" spans="2:2" ht="15">
      <c r="B4043"/>
    </row>
    <row r="4044" spans="2:2" ht="15">
      <c r="B4044"/>
    </row>
    <row r="4045" spans="2:2" ht="15">
      <c r="B4045"/>
    </row>
    <row r="4046" spans="2:2" ht="15">
      <c r="B4046"/>
    </row>
    <row r="4047" spans="2:2" ht="15">
      <c r="B4047"/>
    </row>
    <row r="4048" spans="2:2" ht="15">
      <c r="B4048"/>
    </row>
    <row r="4049" spans="2:2" ht="15">
      <c r="B4049"/>
    </row>
    <row r="4050" spans="2:2" ht="15">
      <c r="B4050"/>
    </row>
    <row r="4051" spans="2:2" ht="15">
      <c r="B4051"/>
    </row>
    <row r="4052" spans="2:2" ht="15">
      <c r="B4052"/>
    </row>
    <row r="4053" spans="2:2" ht="15">
      <c r="B4053"/>
    </row>
    <row r="4054" spans="2:2" ht="15">
      <c r="B4054"/>
    </row>
    <row r="4055" spans="2:2" ht="15">
      <c r="B4055"/>
    </row>
    <row r="4056" spans="2:2" ht="15">
      <c r="B4056"/>
    </row>
    <row r="4057" spans="2:2" ht="15">
      <c r="B4057"/>
    </row>
    <row r="4058" spans="2:2" ht="15">
      <c r="B4058"/>
    </row>
    <row r="4059" spans="2:2" ht="15">
      <c r="B4059"/>
    </row>
    <row r="4060" spans="2:2" ht="15">
      <c r="B4060"/>
    </row>
    <row r="4061" spans="2:2" ht="15">
      <c r="B4061"/>
    </row>
    <row r="4062" spans="2:2" ht="15">
      <c r="B4062"/>
    </row>
    <row r="4063" spans="2:2" ht="15">
      <c r="B4063"/>
    </row>
    <row r="4064" spans="2:2" ht="15">
      <c r="B4064"/>
    </row>
    <row r="4065" spans="2:2" ht="15">
      <c r="B4065"/>
    </row>
    <row r="4066" spans="2:2" ht="15">
      <c r="B4066"/>
    </row>
    <row r="4067" spans="2:2" ht="15">
      <c r="B4067"/>
    </row>
    <row r="4068" spans="2:2" ht="15">
      <c r="B4068"/>
    </row>
    <row r="4069" spans="2:2" ht="15">
      <c r="B4069"/>
    </row>
    <row r="4070" spans="2:2" ht="15">
      <c r="B4070"/>
    </row>
    <row r="4071" spans="2:2" ht="15">
      <c r="B4071"/>
    </row>
    <row r="4072" spans="2:2" ht="15">
      <c r="B4072"/>
    </row>
    <row r="4073" spans="2:2" ht="15">
      <c r="B4073"/>
    </row>
    <row r="4074" spans="2:2" ht="15">
      <c r="B4074"/>
    </row>
    <row r="4075" spans="2:2" ht="15">
      <c r="B4075"/>
    </row>
    <row r="4076" spans="2:2" ht="15">
      <c r="B4076"/>
    </row>
    <row r="4077" spans="2:2" ht="15">
      <c r="B4077"/>
    </row>
    <row r="4078" spans="2:2" ht="15">
      <c r="B4078"/>
    </row>
    <row r="4079" spans="2:2" ht="15">
      <c r="B4079"/>
    </row>
    <row r="4080" spans="2:2" ht="15">
      <c r="B4080"/>
    </row>
    <row r="4081" spans="2:2" ht="15">
      <c r="B4081"/>
    </row>
    <row r="4082" spans="2:2" ht="15">
      <c r="B4082"/>
    </row>
    <row r="4083" spans="2:2" ht="15">
      <c r="B4083"/>
    </row>
    <row r="4084" spans="2:2" ht="15">
      <c r="B4084"/>
    </row>
    <row r="4085" spans="2:2" ht="15">
      <c r="B4085"/>
    </row>
    <row r="4086" spans="2:2" ht="15">
      <c r="B4086"/>
    </row>
    <row r="4087" spans="2:2" ht="15">
      <c r="B4087"/>
    </row>
    <row r="4088" spans="2:2" ht="15">
      <c r="B4088"/>
    </row>
    <row r="4089" spans="2:2" ht="15">
      <c r="B4089"/>
    </row>
    <row r="4090" spans="2:2" ht="15">
      <c r="B4090"/>
    </row>
    <row r="4091" spans="2:2" ht="15">
      <c r="B4091"/>
    </row>
    <row r="4092" spans="2:2" ht="15">
      <c r="B4092"/>
    </row>
    <row r="4093" spans="2:2" ht="15">
      <c r="B4093"/>
    </row>
    <row r="4094" spans="2:2" ht="15">
      <c r="B4094"/>
    </row>
    <row r="4095" spans="2:2" ht="15">
      <c r="B4095"/>
    </row>
    <row r="4096" spans="2:2" ht="15">
      <c r="B4096"/>
    </row>
    <row r="4097" spans="2:2" ht="15">
      <c r="B4097"/>
    </row>
    <row r="4098" spans="2:2" ht="15">
      <c r="B4098"/>
    </row>
    <row r="4099" spans="2:2" ht="15">
      <c r="B4099"/>
    </row>
    <row r="4100" spans="2:2" ht="15">
      <c r="B4100"/>
    </row>
    <row r="4101" spans="2:2" ht="15">
      <c r="B4101"/>
    </row>
    <row r="4102" spans="2:2" ht="15">
      <c r="B4102"/>
    </row>
    <row r="4103" spans="2:2" ht="15">
      <c r="B4103"/>
    </row>
    <row r="4104" spans="2:2" ht="15">
      <c r="B4104"/>
    </row>
    <row r="4105" spans="2:2" ht="15">
      <c r="B4105"/>
    </row>
    <row r="4106" spans="2:2" ht="15">
      <c r="B4106"/>
    </row>
    <row r="4107" spans="2:2" ht="15">
      <c r="B4107"/>
    </row>
    <row r="4108" spans="2:2" ht="15">
      <c r="B4108"/>
    </row>
    <row r="4109" spans="2:2" ht="15">
      <c r="B4109"/>
    </row>
    <row r="4110" spans="2:2" ht="15">
      <c r="B4110"/>
    </row>
    <row r="4111" spans="2:2" ht="15">
      <c r="B4111"/>
    </row>
    <row r="4112" spans="2:2" ht="15">
      <c r="B4112"/>
    </row>
    <row r="4113" spans="2:2" ht="15">
      <c r="B4113"/>
    </row>
    <row r="4114" spans="2:2" ht="15">
      <c r="B4114"/>
    </row>
    <row r="4115" spans="2:2" ht="15">
      <c r="B4115"/>
    </row>
    <row r="4116" spans="2:2" ht="15">
      <c r="B4116"/>
    </row>
    <row r="4117" spans="2:2" ht="15">
      <c r="B4117"/>
    </row>
    <row r="4118" spans="2:2" ht="15">
      <c r="B4118"/>
    </row>
    <row r="4119" spans="2:2" ht="15">
      <c r="B4119"/>
    </row>
    <row r="4120" spans="2:2" ht="15">
      <c r="B4120"/>
    </row>
    <row r="4121" spans="2:2" ht="15">
      <c r="B4121"/>
    </row>
    <row r="4122" spans="2:2" ht="15">
      <c r="B4122"/>
    </row>
    <row r="4123" spans="2:2" ht="15">
      <c r="B4123"/>
    </row>
    <row r="4124" spans="2:2" ht="15">
      <c r="B4124"/>
    </row>
    <row r="4125" spans="2:2" ht="15">
      <c r="B4125"/>
    </row>
    <row r="4126" spans="2:2" ht="15">
      <c r="B4126"/>
    </row>
    <row r="4127" spans="2:2" ht="15">
      <c r="B4127"/>
    </row>
    <row r="4128" spans="2:2" ht="15">
      <c r="B4128"/>
    </row>
    <row r="4129" spans="2:2" ht="15">
      <c r="B4129"/>
    </row>
    <row r="4130" spans="2:2" ht="15">
      <c r="B4130"/>
    </row>
    <row r="4131" spans="2:2" ht="15">
      <c r="B4131"/>
    </row>
    <row r="4132" spans="2:2" ht="15">
      <c r="B4132"/>
    </row>
    <row r="4133" spans="2:2" ht="15">
      <c r="B4133"/>
    </row>
    <row r="4134" spans="2:2" ht="15">
      <c r="B4134"/>
    </row>
    <row r="4135" spans="2:2" ht="15">
      <c r="B4135"/>
    </row>
    <row r="4136" spans="2:2" ht="15">
      <c r="B4136"/>
    </row>
    <row r="4137" spans="2:2" ht="15">
      <c r="B4137"/>
    </row>
    <row r="4138" spans="2:2" ht="15">
      <c r="B4138"/>
    </row>
    <row r="4139" spans="2:2" ht="15">
      <c r="B4139"/>
    </row>
    <row r="4140" spans="2:2" ht="15">
      <c r="B4140"/>
    </row>
    <row r="4141" spans="2:2" ht="15">
      <c r="B4141"/>
    </row>
    <row r="4142" spans="2:2" ht="15">
      <c r="B4142"/>
    </row>
    <row r="4143" spans="2:2" ht="15">
      <c r="B4143"/>
    </row>
    <row r="4144" spans="2:2" ht="15">
      <c r="B4144"/>
    </row>
    <row r="4145" spans="2:2" ht="15">
      <c r="B4145"/>
    </row>
    <row r="4146" spans="2:2" ht="15">
      <c r="B4146"/>
    </row>
    <row r="4147" spans="2:2" ht="15">
      <c r="B4147"/>
    </row>
    <row r="4148" spans="2:2" ht="15">
      <c r="B4148"/>
    </row>
    <row r="4149" spans="2:2" ht="15">
      <c r="B4149"/>
    </row>
    <row r="4150" spans="2:2" ht="15">
      <c r="B4150"/>
    </row>
    <row r="4151" spans="2:2" ht="15">
      <c r="B4151"/>
    </row>
    <row r="4152" spans="2:2" ht="15">
      <c r="B4152"/>
    </row>
    <row r="4153" spans="2:2" ht="15">
      <c r="B4153"/>
    </row>
    <row r="4154" spans="2:2" ht="15">
      <c r="B4154"/>
    </row>
    <row r="4155" spans="2:2" ht="15">
      <c r="B4155"/>
    </row>
    <row r="4156" spans="2:2" ht="15">
      <c r="B4156"/>
    </row>
    <row r="4157" spans="2:2" ht="15">
      <c r="B4157"/>
    </row>
    <row r="4158" spans="2:2" ht="15">
      <c r="B4158"/>
    </row>
    <row r="4159" spans="2:2" ht="15">
      <c r="B4159"/>
    </row>
    <row r="4160" spans="2:2" ht="15">
      <c r="B4160"/>
    </row>
    <row r="4161" spans="2:2" ht="15">
      <c r="B4161"/>
    </row>
    <row r="4162" spans="2:2" ht="15">
      <c r="B4162"/>
    </row>
    <row r="4163" spans="2:2" ht="15">
      <c r="B4163"/>
    </row>
    <row r="4164" spans="2:2" ht="15">
      <c r="B4164"/>
    </row>
    <row r="4165" spans="2:2" ht="15">
      <c r="B4165"/>
    </row>
    <row r="4166" spans="2:2" ht="15">
      <c r="B4166"/>
    </row>
    <row r="4167" spans="2:2" ht="15">
      <c r="B4167"/>
    </row>
    <row r="4168" spans="2:2" ht="15">
      <c r="B4168"/>
    </row>
    <row r="4169" spans="2:2" ht="15">
      <c r="B4169"/>
    </row>
    <row r="4170" spans="2:2" ht="15">
      <c r="B4170"/>
    </row>
    <row r="4171" spans="2:2" ht="15">
      <c r="B4171"/>
    </row>
    <row r="4172" spans="2:2" ht="15">
      <c r="B4172"/>
    </row>
    <row r="4173" spans="2:2" ht="15">
      <c r="B4173"/>
    </row>
    <row r="4174" spans="2:2" ht="15">
      <c r="B4174"/>
    </row>
    <row r="4175" spans="2:2" ht="15">
      <c r="B4175"/>
    </row>
    <row r="4176" spans="2:2" ht="15">
      <c r="B4176"/>
    </row>
    <row r="4177" spans="2:2" ht="15">
      <c r="B4177"/>
    </row>
    <row r="4178" spans="2:2" ht="15">
      <c r="B4178"/>
    </row>
    <row r="4179" spans="2:2" ht="15">
      <c r="B4179"/>
    </row>
    <row r="4180" spans="2:2" ht="15">
      <c r="B4180"/>
    </row>
    <row r="4181" spans="2:2" ht="15">
      <c r="B4181"/>
    </row>
    <row r="4182" spans="2:2" ht="15">
      <c r="B4182"/>
    </row>
    <row r="4183" spans="2:2" ht="15">
      <c r="B4183"/>
    </row>
    <row r="4184" spans="2:2" ht="15">
      <c r="B4184"/>
    </row>
    <row r="4185" spans="2:2" ht="15">
      <c r="B4185"/>
    </row>
    <row r="4186" spans="2:2" ht="15">
      <c r="B4186"/>
    </row>
    <row r="4187" spans="2:2" ht="15">
      <c r="B4187"/>
    </row>
    <row r="4188" spans="2:2" ht="15">
      <c r="B4188"/>
    </row>
    <row r="4189" spans="2:2" ht="15">
      <c r="B4189"/>
    </row>
    <row r="4190" spans="2:2" ht="15">
      <c r="B4190"/>
    </row>
    <row r="4191" spans="2:2" ht="15">
      <c r="B4191"/>
    </row>
    <row r="4192" spans="2:2" ht="15">
      <c r="B4192"/>
    </row>
    <row r="4193" spans="2:2" ht="15">
      <c r="B4193"/>
    </row>
    <row r="4194" spans="2:2" ht="15">
      <c r="B4194"/>
    </row>
    <row r="4195" spans="2:2" ht="15">
      <c r="B4195"/>
    </row>
    <row r="4196" spans="2:2" ht="15">
      <c r="B4196"/>
    </row>
    <row r="4197" spans="2:2" ht="15">
      <c r="B4197"/>
    </row>
    <row r="4198" spans="2:2" ht="15">
      <c r="B4198"/>
    </row>
    <row r="4199" spans="2:2" ht="15">
      <c r="B4199"/>
    </row>
    <row r="4200" spans="2:2" ht="15">
      <c r="B4200"/>
    </row>
    <row r="4201" spans="2:2" ht="15">
      <c r="B4201"/>
    </row>
    <row r="4202" spans="2:2" ht="15">
      <c r="B4202"/>
    </row>
    <row r="4203" spans="2:2" ht="15">
      <c r="B4203"/>
    </row>
    <row r="4204" spans="2:2" ht="15">
      <c r="B4204"/>
    </row>
    <row r="4205" spans="2:2" ht="15">
      <c r="B4205"/>
    </row>
    <row r="4206" spans="2:2" ht="15">
      <c r="B4206"/>
    </row>
    <row r="4207" spans="2:2" ht="15">
      <c r="B4207"/>
    </row>
    <row r="4208" spans="2:2" ht="15">
      <c r="B4208"/>
    </row>
    <row r="4209" spans="2:2" ht="15">
      <c r="B4209"/>
    </row>
    <row r="4210" spans="2:2" ht="15">
      <c r="B4210"/>
    </row>
    <row r="4211" spans="2:2" ht="15">
      <c r="B4211"/>
    </row>
    <row r="4212" spans="2:2" ht="15">
      <c r="B4212"/>
    </row>
    <row r="4213" spans="2:2" ht="15">
      <c r="B4213"/>
    </row>
    <row r="4214" spans="2:2" ht="15">
      <c r="B4214"/>
    </row>
    <row r="4215" spans="2:2" ht="15">
      <c r="B4215"/>
    </row>
    <row r="4216" spans="2:2" ht="15">
      <c r="B4216"/>
    </row>
    <row r="4217" spans="2:2" ht="15">
      <c r="B4217"/>
    </row>
    <row r="4218" spans="2:2" ht="15">
      <c r="B4218"/>
    </row>
    <row r="4219" spans="2:2" ht="15">
      <c r="B4219"/>
    </row>
    <row r="4220" spans="2:2" ht="15">
      <c r="B4220"/>
    </row>
    <row r="4221" spans="2:2" ht="15">
      <c r="B4221"/>
    </row>
    <row r="4222" spans="2:2" ht="15">
      <c r="B4222"/>
    </row>
    <row r="4223" spans="2:2" ht="15">
      <c r="B4223"/>
    </row>
    <row r="4224" spans="2:2" ht="15">
      <c r="B4224"/>
    </row>
    <row r="4225" spans="2:2" ht="15">
      <c r="B4225"/>
    </row>
    <row r="4226" spans="2:2" ht="15">
      <c r="B4226"/>
    </row>
    <row r="4227" spans="2:2" ht="15">
      <c r="B4227"/>
    </row>
    <row r="4228" spans="2:2" ht="15">
      <c r="B4228"/>
    </row>
    <row r="4229" spans="2:2" ht="15">
      <c r="B4229"/>
    </row>
    <row r="4230" spans="2:2" ht="15">
      <c r="B4230"/>
    </row>
    <row r="4231" spans="2:2" ht="15">
      <c r="B4231"/>
    </row>
    <row r="4232" spans="2:2" ht="15">
      <c r="B4232"/>
    </row>
    <row r="4233" spans="2:2" ht="15">
      <c r="B4233"/>
    </row>
    <row r="4234" spans="2:2" ht="15">
      <c r="B4234"/>
    </row>
    <row r="4235" spans="2:2" ht="15">
      <c r="B4235"/>
    </row>
    <row r="4236" spans="2:2" ht="15">
      <c r="B4236"/>
    </row>
    <row r="4237" spans="2:2" ht="15">
      <c r="B4237"/>
    </row>
    <row r="4238" spans="2:2" ht="15">
      <c r="B4238"/>
    </row>
    <row r="4239" spans="2:2" ht="15">
      <c r="B4239"/>
    </row>
    <row r="4240" spans="2:2" ht="15">
      <c r="B4240"/>
    </row>
    <row r="4241" spans="2:2" ht="15">
      <c r="B4241"/>
    </row>
    <row r="4242" spans="2:2" ht="15">
      <c r="B4242"/>
    </row>
    <row r="4243" spans="2:2" ht="15">
      <c r="B4243"/>
    </row>
    <row r="4244" spans="2:2" ht="15">
      <c r="B4244"/>
    </row>
    <row r="4245" spans="2:2" ht="15">
      <c r="B4245"/>
    </row>
    <row r="4246" spans="2:2" ht="15">
      <c r="B4246"/>
    </row>
    <row r="4247" spans="2:2" ht="15">
      <c r="B4247"/>
    </row>
    <row r="4248" spans="2:2" ht="15">
      <c r="B4248"/>
    </row>
    <row r="4249" spans="2:2" ht="15">
      <c r="B4249"/>
    </row>
    <row r="4250" spans="2:2" ht="15">
      <c r="B4250"/>
    </row>
    <row r="4251" spans="2:2" ht="15">
      <c r="B4251"/>
    </row>
    <row r="4252" spans="2:2" ht="15">
      <c r="B4252"/>
    </row>
    <row r="4253" spans="2:2" ht="15">
      <c r="B4253"/>
    </row>
    <row r="4254" spans="2:2" ht="15">
      <c r="B4254"/>
    </row>
    <row r="4255" spans="2:2" ht="15">
      <c r="B4255"/>
    </row>
    <row r="4256" spans="2:2" ht="15">
      <c r="B4256"/>
    </row>
    <row r="4257" spans="2:2" ht="15">
      <c r="B4257"/>
    </row>
    <row r="4258" spans="2:2" ht="15">
      <c r="B4258"/>
    </row>
    <row r="4259" spans="2:2" ht="15">
      <c r="B4259"/>
    </row>
    <row r="4260" spans="2:2" ht="15">
      <c r="B4260"/>
    </row>
    <row r="4261" spans="2:2" ht="15">
      <c r="B4261"/>
    </row>
    <row r="4262" spans="2:2" ht="15">
      <c r="B4262"/>
    </row>
    <row r="4263" spans="2:2" ht="15">
      <c r="B4263"/>
    </row>
    <row r="4264" spans="2:2" ht="15">
      <c r="B4264"/>
    </row>
    <row r="4265" spans="2:2" ht="15">
      <c r="B4265"/>
    </row>
    <row r="4266" spans="2:2" ht="15">
      <c r="B4266"/>
    </row>
    <row r="4267" spans="2:2" ht="15">
      <c r="B4267"/>
    </row>
    <row r="4268" spans="2:2" ht="15">
      <c r="B4268"/>
    </row>
    <row r="4269" spans="2:2" ht="15">
      <c r="B4269"/>
    </row>
    <row r="4270" spans="2:2" ht="15">
      <c r="B4270"/>
    </row>
    <row r="4271" spans="2:2" ht="15">
      <c r="B4271"/>
    </row>
    <row r="4272" spans="2:2" ht="15">
      <c r="B4272"/>
    </row>
    <row r="4273" spans="2:2" ht="15">
      <c r="B4273"/>
    </row>
    <row r="4274" spans="2:2" ht="15">
      <c r="B4274"/>
    </row>
    <row r="4275" spans="2:2" ht="15">
      <c r="B4275"/>
    </row>
    <row r="4276" spans="2:2" ht="15">
      <c r="B4276"/>
    </row>
    <row r="4277" spans="2:2" ht="15">
      <c r="B4277"/>
    </row>
    <row r="4278" spans="2:2" ht="15">
      <c r="B4278"/>
    </row>
    <row r="4279" spans="2:2" ht="15">
      <c r="B4279"/>
    </row>
    <row r="4280" spans="2:2" ht="15">
      <c r="B4280"/>
    </row>
    <row r="4281" spans="2:2" ht="15">
      <c r="B4281"/>
    </row>
    <row r="4282" spans="2:2" ht="15">
      <c r="B4282"/>
    </row>
    <row r="4283" spans="2:2" ht="15">
      <c r="B4283"/>
    </row>
    <row r="4284" spans="2:2" ht="15">
      <c r="B4284"/>
    </row>
    <row r="4285" spans="2:2" ht="15">
      <c r="B4285"/>
    </row>
    <row r="4286" spans="2:2" ht="15">
      <c r="B4286"/>
    </row>
    <row r="4287" spans="2:2" ht="15">
      <c r="B4287"/>
    </row>
    <row r="4288" spans="2:2" ht="15">
      <c r="B4288"/>
    </row>
    <row r="4289" spans="2:2" ht="15">
      <c r="B4289"/>
    </row>
    <row r="4290" spans="2:2" ht="15">
      <c r="B4290"/>
    </row>
    <row r="4291" spans="2:2" ht="15">
      <c r="B4291"/>
    </row>
    <row r="4292" spans="2:2" ht="15">
      <c r="B4292"/>
    </row>
    <row r="4293" spans="2:2" ht="15">
      <c r="B4293"/>
    </row>
    <row r="4294" spans="2:2" ht="15">
      <c r="B4294"/>
    </row>
    <row r="4295" spans="2:2" ht="15">
      <c r="B4295"/>
    </row>
    <row r="4296" spans="2:2" ht="15">
      <c r="B4296"/>
    </row>
    <row r="4297" spans="2:2" ht="15">
      <c r="B4297"/>
    </row>
    <row r="4298" spans="2:2" ht="15">
      <c r="B4298"/>
    </row>
    <row r="4299" spans="2:2" ht="15">
      <c r="B4299"/>
    </row>
    <row r="4300" spans="2:2" ht="15">
      <c r="B4300"/>
    </row>
    <row r="4301" spans="2:2" ht="15">
      <c r="B4301"/>
    </row>
    <row r="4302" spans="2:2" ht="15">
      <c r="B4302"/>
    </row>
    <row r="4303" spans="2:2" ht="15">
      <c r="B4303"/>
    </row>
    <row r="4304" spans="2:2" ht="15">
      <c r="B4304"/>
    </row>
    <row r="4305" spans="2:2" ht="15">
      <c r="B4305"/>
    </row>
    <row r="4306" spans="2:2" ht="15">
      <c r="B4306"/>
    </row>
    <row r="4307" spans="2:2" ht="15">
      <c r="B4307"/>
    </row>
    <row r="4308" spans="2:2" ht="15">
      <c r="B4308"/>
    </row>
    <row r="4309" spans="2:2" ht="15">
      <c r="B4309"/>
    </row>
    <row r="4310" spans="2:2" ht="15">
      <c r="B4310"/>
    </row>
    <row r="4311" spans="2:2" ht="15">
      <c r="B4311"/>
    </row>
    <row r="4312" spans="2:2" ht="15">
      <c r="B4312"/>
    </row>
    <row r="4313" spans="2:2" ht="15">
      <c r="B4313"/>
    </row>
    <row r="4314" spans="2:2" ht="15">
      <c r="B4314"/>
    </row>
    <row r="4315" spans="2:2" ht="15">
      <c r="B4315"/>
    </row>
    <row r="4316" spans="2:2" ht="15">
      <c r="B4316"/>
    </row>
    <row r="4317" spans="2:2" ht="15">
      <c r="B4317"/>
    </row>
    <row r="4318" spans="2:2" ht="15">
      <c r="B4318"/>
    </row>
    <row r="4319" spans="2:2" ht="15">
      <c r="B4319"/>
    </row>
    <row r="4320" spans="2:2" ht="15">
      <c r="B4320"/>
    </row>
    <row r="4321" spans="2:2" ht="15">
      <c r="B4321"/>
    </row>
    <row r="4322" spans="2:2" ht="15">
      <c r="B4322"/>
    </row>
    <row r="4323" spans="2:2" ht="15">
      <c r="B4323"/>
    </row>
    <row r="4324" spans="2:2" ht="15">
      <c r="B4324"/>
    </row>
    <row r="4325" spans="2:2" ht="15">
      <c r="B4325"/>
    </row>
    <row r="4326" spans="2:2" ht="15">
      <c r="B4326"/>
    </row>
    <row r="4327" spans="2:2" ht="15">
      <c r="B4327"/>
    </row>
    <row r="4328" spans="2:2" ht="15">
      <c r="B4328"/>
    </row>
    <row r="4329" spans="2:2" ht="15">
      <c r="B4329"/>
    </row>
    <row r="4330" spans="2:2" ht="15">
      <c r="B4330"/>
    </row>
    <row r="4331" spans="2:2" ht="15">
      <c r="B4331"/>
    </row>
    <row r="4332" spans="2:2" ht="15">
      <c r="B4332"/>
    </row>
    <row r="4333" spans="2:2" ht="15">
      <c r="B4333"/>
    </row>
    <row r="4334" spans="2:2" ht="15">
      <c r="B4334"/>
    </row>
    <row r="4335" spans="2:2" ht="15">
      <c r="B4335"/>
    </row>
    <row r="4336" spans="2:2" ht="15">
      <c r="B4336"/>
    </row>
    <row r="4337" spans="2:2" ht="15">
      <c r="B4337"/>
    </row>
    <row r="4338" spans="2:2" ht="15">
      <c r="B4338"/>
    </row>
    <row r="4339" spans="2:2" ht="15">
      <c r="B4339"/>
    </row>
    <row r="4340" spans="2:2" ht="15">
      <c r="B4340"/>
    </row>
    <row r="4341" spans="2:2" ht="15">
      <c r="B4341"/>
    </row>
    <row r="4342" spans="2:2" ht="15">
      <c r="B4342"/>
    </row>
    <row r="4343" spans="2:2" ht="15">
      <c r="B4343"/>
    </row>
    <row r="4344" spans="2:2" ht="15">
      <c r="B4344"/>
    </row>
    <row r="4345" spans="2:2" ht="15">
      <c r="B4345"/>
    </row>
    <row r="4346" spans="2:2" ht="15">
      <c r="B4346"/>
    </row>
    <row r="4347" spans="2:2" ht="15">
      <c r="B4347"/>
    </row>
    <row r="4348" spans="2:2" ht="15">
      <c r="B4348"/>
    </row>
    <row r="4349" spans="2:2" ht="15">
      <c r="B4349"/>
    </row>
    <row r="4350" spans="2:2" ht="15">
      <c r="B4350"/>
    </row>
    <row r="4351" spans="2:2" ht="15">
      <c r="B4351"/>
    </row>
    <row r="4352" spans="2:2" ht="15">
      <c r="B4352"/>
    </row>
    <row r="4353" spans="2:2" ht="15">
      <c r="B4353"/>
    </row>
    <row r="4354" spans="2:2" ht="15">
      <c r="B4354"/>
    </row>
    <row r="4355" spans="2:2" ht="15">
      <c r="B4355"/>
    </row>
    <row r="4356" spans="2:2" ht="15">
      <c r="B4356"/>
    </row>
    <row r="4357" spans="2:2" ht="15">
      <c r="B4357"/>
    </row>
    <row r="4358" spans="2:2" ht="15">
      <c r="B4358"/>
    </row>
    <row r="4359" spans="2:2" ht="15">
      <c r="B4359"/>
    </row>
    <row r="4360" spans="2:2" ht="15">
      <c r="B4360"/>
    </row>
    <row r="4361" spans="2:2" ht="15">
      <c r="B4361"/>
    </row>
    <row r="4362" spans="2:2" ht="15">
      <c r="B4362"/>
    </row>
    <row r="4363" spans="2:2" ht="15">
      <c r="B4363"/>
    </row>
    <row r="4364" spans="2:2" ht="15">
      <c r="B4364"/>
    </row>
    <row r="4365" spans="2:2" ht="15">
      <c r="B4365"/>
    </row>
    <row r="4366" spans="2:2" ht="15">
      <c r="B4366"/>
    </row>
    <row r="4367" spans="2:2" ht="15">
      <c r="B4367"/>
    </row>
    <row r="4368" spans="2:2" ht="15">
      <c r="B4368"/>
    </row>
    <row r="4369" spans="2:2" ht="15">
      <c r="B4369"/>
    </row>
    <row r="4370" spans="2:2" ht="15">
      <c r="B4370"/>
    </row>
    <row r="4371" spans="2:2" ht="15">
      <c r="B4371"/>
    </row>
    <row r="4372" spans="2:2" ht="15">
      <c r="B4372"/>
    </row>
    <row r="4373" spans="2:2" ht="15">
      <c r="B4373"/>
    </row>
    <row r="4374" spans="2:2" ht="15">
      <c r="B4374"/>
    </row>
    <row r="4375" spans="2:2" ht="15">
      <c r="B4375"/>
    </row>
    <row r="4376" spans="2:2" ht="15">
      <c r="B4376"/>
    </row>
    <row r="4377" spans="2:2" ht="15">
      <c r="B4377"/>
    </row>
    <row r="4378" spans="2:2" ht="15">
      <c r="B4378"/>
    </row>
    <row r="4379" spans="2:2" ht="15">
      <c r="B4379"/>
    </row>
    <row r="4380" spans="2:2" ht="15">
      <c r="B4380"/>
    </row>
    <row r="4381" spans="2:2" ht="15">
      <c r="B4381"/>
    </row>
    <row r="4382" spans="2:2" ht="15">
      <c r="B4382"/>
    </row>
    <row r="4383" spans="2:2" ht="15">
      <c r="B4383"/>
    </row>
    <row r="4384" spans="2:2" ht="15">
      <c r="B4384"/>
    </row>
    <row r="4385" spans="2:2" ht="15">
      <c r="B4385"/>
    </row>
    <row r="4386" spans="2:2" ht="15">
      <c r="B4386"/>
    </row>
    <row r="4387" spans="2:2" ht="15">
      <c r="B4387"/>
    </row>
    <row r="4388" spans="2:2" ht="15">
      <c r="B4388"/>
    </row>
    <row r="4389" spans="2:2" ht="15">
      <c r="B4389"/>
    </row>
    <row r="4390" spans="2:2" ht="15">
      <c r="B4390"/>
    </row>
    <row r="4391" spans="2:2" ht="15">
      <c r="B4391"/>
    </row>
    <row r="4392" spans="2:2" ht="15">
      <c r="B4392"/>
    </row>
    <row r="4393" spans="2:2" ht="15">
      <c r="B4393"/>
    </row>
    <row r="4394" spans="2:2" ht="15">
      <c r="B4394"/>
    </row>
    <row r="4395" spans="2:2" ht="15">
      <c r="B4395"/>
    </row>
    <row r="4396" spans="2:2" ht="15">
      <c r="B4396"/>
    </row>
    <row r="4397" spans="2:2" ht="15">
      <c r="B4397"/>
    </row>
    <row r="4398" spans="2:2" ht="15">
      <c r="B4398"/>
    </row>
    <row r="4399" spans="2:2" ht="15">
      <c r="B4399"/>
    </row>
    <row r="4400" spans="2:2" ht="15">
      <c r="B4400"/>
    </row>
    <row r="4401" spans="2:2" ht="15">
      <c r="B4401"/>
    </row>
    <row r="4402" spans="2:2" ht="15">
      <c r="B4402"/>
    </row>
    <row r="4403" spans="2:2" ht="15">
      <c r="B4403"/>
    </row>
    <row r="4404" spans="2:2" ht="15">
      <c r="B4404"/>
    </row>
    <row r="4405" spans="2:2" ht="15">
      <c r="B4405"/>
    </row>
    <row r="4406" spans="2:2" ht="15">
      <c r="B4406"/>
    </row>
    <row r="4407" spans="2:2" ht="15">
      <c r="B4407"/>
    </row>
    <row r="4408" spans="2:2" ht="15">
      <c r="B4408"/>
    </row>
    <row r="4409" spans="2:2" ht="15">
      <c r="B4409"/>
    </row>
    <row r="4410" spans="2:2" ht="15">
      <c r="B4410"/>
    </row>
    <row r="4411" spans="2:2" ht="15">
      <c r="B4411"/>
    </row>
    <row r="4412" spans="2:2" ht="15">
      <c r="B4412"/>
    </row>
    <row r="4413" spans="2:2" ht="15">
      <c r="B4413"/>
    </row>
    <row r="4414" spans="2:2" ht="15">
      <c r="B4414"/>
    </row>
    <row r="4415" spans="2:2" ht="15">
      <c r="B4415"/>
    </row>
    <row r="4416" spans="2:2" ht="15">
      <c r="B4416"/>
    </row>
    <row r="4417" spans="2:2" ht="15">
      <c r="B4417"/>
    </row>
    <row r="4418" spans="2:2" ht="15">
      <c r="B4418"/>
    </row>
    <row r="4419" spans="2:2" ht="15">
      <c r="B4419"/>
    </row>
    <row r="4420" spans="2:2" ht="15">
      <c r="B4420"/>
    </row>
    <row r="4421" spans="2:2" ht="15">
      <c r="B4421"/>
    </row>
    <row r="4422" spans="2:2" ht="15">
      <c r="B4422"/>
    </row>
    <row r="4423" spans="2:2" ht="15">
      <c r="B4423"/>
    </row>
    <row r="4424" spans="2:2" ht="15">
      <c r="B4424"/>
    </row>
    <row r="4425" spans="2:2" ht="15">
      <c r="B4425"/>
    </row>
    <row r="4426" spans="2:2" ht="15">
      <c r="B4426"/>
    </row>
    <row r="4427" spans="2:2" ht="15">
      <c r="B4427"/>
    </row>
    <row r="4428" spans="2:2" ht="15">
      <c r="B4428"/>
    </row>
    <row r="4429" spans="2:2" ht="15">
      <c r="B4429"/>
    </row>
    <row r="4430" spans="2:2" ht="15">
      <c r="B4430"/>
    </row>
    <row r="4431" spans="2:2" ht="15">
      <c r="B4431"/>
    </row>
    <row r="4432" spans="2:2" ht="15">
      <c r="B4432"/>
    </row>
    <row r="4433" spans="2:2" ht="15">
      <c r="B4433"/>
    </row>
    <row r="4434" spans="2:2" ht="15">
      <c r="B4434"/>
    </row>
    <row r="4435" spans="2:2" ht="15">
      <c r="B4435"/>
    </row>
    <row r="4436" spans="2:2" ht="15">
      <c r="B4436"/>
    </row>
    <row r="4437" spans="2:2" ht="15">
      <c r="B4437"/>
    </row>
    <row r="4438" spans="2:2" ht="15">
      <c r="B4438"/>
    </row>
    <row r="4439" spans="2:2" ht="15">
      <c r="B4439"/>
    </row>
    <row r="4440" spans="2:2" ht="15">
      <c r="B4440"/>
    </row>
    <row r="4441" spans="2:2" ht="15">
      <c r="B4441"/>
    </row>
    <row r="4442" spans="2:2" ht="15">
      <c r="B4442"/>
    </row>
    <row r="4443" spans="2:2" ht="15">
      <c r="B4443"/>
    </row>
    <row r="4444" spans="2:2" ht="15">
      <c r="B4444"/>
    </row>
    <row r="4445" spans="2:2" ht="15">
      <c r="B4445"/>
    </row>
    <row r="4446" spans="2:2" ht="15">
      <c r="B4446"/>
    </row>
    <row r="4447" spans="2:2" ht="15">
      <c r="B4447"/>
    </row>
    <row r="4448" spans="2:2" ht="15">
      <c r="B4448"/>
    </row>
    <row r="4449" spans="2:2" ht="15">
      <c r="B4449"/>
    </row>
    <row r="4450" spans="2:2" ht="15">
      <c r="B4450"/>
    </row>
    <row r="4451" spans="2:2" ht="15">
      <c r="B4451"/>
    </row>
    <row r="4452" spans="2:2" ht="15">
      <c r="B4452"/>
    </row>
    <row r="4453" spans="2:2" ht="15">
      <c r="B4453"/>
    </row>
    <row r="4454" spans="2:2" ht="15">
      <c r="B4454"/>
    </row>
    <row r="4455" spans="2:2" ht="15">
      <c r="B4455"/>
    </row>
    <row r="4456" spans="2:2" ht="15">
      <c r="B4456"/>
    </row>
    <row r="4457" spans="2:2" ht="15">
      <c r="B4457"/>
    </row>
    <row r="4458" spans="2:2" ht="15">
      <c r="B4458"/>
    </row>
    <row r="4459" spans="2:2" ht="15">
      <c r="B4459"/>
    </row>
    <row r="4460" spans="2:2" ht="15">
      <c r="B4460"/>
    </row>
    <row r="4461" spans="2:2" ht="15">
      <c r="B4461"/>
    </row>
    <row r="4462" spans="2:2" ht="15">
      <c r="B4462"/>
    </row>
    <row r="4463" spans="2:2" ht="15">
      <c r="B4463"/>
    </row>
    <row r="4464" spans="2:2" ht="15">
      <c r="B4464"/>
    </row>
    <row r="4465" spans="2:2" ht="15">
      <c r="B4465"/>
    </row>
    <row r="4466" spans="2:2" ht="15">
      <c r="B4466"/>
    </row>
    <row r="4467" spans="2:2" ht="15">
      <c r="B4467"/>
    </row>
    <row r="4468" spans="2:2" ht="15">
      <c r="B4468"/>
    </row>
    <row r="4469" spans="2:2" ht="15">
      <c r="B4469"/>
    </row>
    <row r="4470" spans="2:2" ht="15">
      <c r="B4470"/>
    </row>
    <row r="4471" spans="2:2" ht="15">
      <c r="B4471"/>
    </row>
    <row r="4472" spans="2:2" ht="15">
      <c r="B4472"/>
    </row>
    <row r="4473" spans="2:2" ht="15">
      <c r="B4473"/>
    </row>
    <row r="4474" spans="2:2" ht="15">
      <c r="B4474"/>
    </row>
    <row r="4475" spans="2:2" ht="15">
      <c r="B4475"/>
    </row>
    <row r="4476" spans="2:2" ht="15">
      <c r="B4476"/>
    </row>
    <row r="4477" spans="2:2" ht="15">
      <c r="B4477"/>
    </row>
    <row r="4478" spans="2:2" ht="15">
      <c r="B4478"/>
    </row>
    <row r="4479" spans="2:2" ht="15">
      <c r="B4479"/>
    </row>
    <row r="4480" spans="2:2" ht="15">
      <c r="B4480"/>
    </row>
    <row r="4481" spans="2:2" ht="15">
      <c r="B4481"/>
    </row>
    <row r="4482" spans="2:2" ht="15">
      <c r="B4482"/>
    </row>
    <row r="4483" spans="2:2" ht="15">
      <c r="B4483"/>
    </row>
    <row r="4484" spans="2:2" ht="15">
      <c r="B4484"/>
    </row>
    <row r="4485" spans="2:2" ht="15">
      <c r="B4485"/>
    </row>
    <row r="4486" spans="2:2" ht="15">
      <c r="B4486"/>
    </row>
    <row r="4487" spans="2:2" ht="15">
      <c r="B4487"/>
    </row>
    <row r="4488" spans="2:2" ht="15">
      <c r="B4488"/>
    </row>
    <row r="4489" spans="2:2" ht="15">
      <c r="B4489"/>
    </row>
    <row r="4490" spans="2:2" ht="15">
      <c r="B4490"/>
    </row>
    <row r="4491" spans="2:2" ht="15">
      <c r="B4491"/>
    </row>
    <row r="4492" spans="2:2" ht="15">
      <c r="B4492"/>
    </row>
    <row r="4493" spans="2:2" ht="15">
      <c r="B4493"/>
    </row>
    <row r="4494" spans="2:2" ht="15">
      <c r="B4494"/>
    </row>
    <row r="4495" spans="2:2" ht="15">
      <c r="B4495"/>
    </row>
    <row r="4496" spans="2:2" ht="15">
      <c r="B4496"/>
    </row>
    <row r="4497" spans="2:2" ht="15">
      <c r="B4497"/>
    </row>
    <row r="4498" spans="2:2" ht="15">
      <c r="B4498"/>
    </row>
    <row r="4499" spans="2:2" ht="15">
      <c r="B4499"/>
    </row>
    <row r="4500" spans="2:2" ht="15">
      <c r="B4500"/>
    </row>
    <row r="4501" spans="2:2" ht="15">
      <c r="B4501"/>
    </row>
    <row r="4502" spans="2:2" ht="15">
      <c r="B4502"/>
    </row>
    <row r="4503" spans="2:2" ht="15">
      <c r="B4503"/>
    </row>
    <row r="4504" spans="2:2" ht="15">
      <c r="B4504"/>
    </row>
    <row r="4505" spans="2:2" ht="15">
      <c r="B4505"/>
    </row>
    <row r="4506" spans="2:2" ht="15">
      <c r="B4506"/>
    </row>
    <row r="4507" spans="2:2" ht="15">
      <c r="B4507"/>
    </row>
    <row r="4508" spans="2:2" ht="15">
      <c r="B4508"/>
    </row>
    <row r="4509" spans="2:2" ht="15">
      <c r="B4509"/>
    </row>
    <row r="4510" spans="2:2" ht="15">
      <c r="B4510"/>
    </row>
    <row r="4511" spans="2:2" ht="15">
      <c r="B4511"/>
    </row>
    <row r="4512" spans="2:2" ht="15">
      <c r="B4512"/>
    </row>
    <row r="4513" spans="2:2" ht="15">
      <c r="B4513"/>
    </row>
    <row r="4514" spans="2:2" ht="15">
      <c r="B4514"/>
    </row>
    <row r="4515" spans="2:2" ht="15">
      <c r="B4515"/>
    </row>
    <row r="4516" spans="2:2" ht="15">
      <c r="B4516"/>
    </row>
    <row r="4517" spans="2:2" ht="15">
      <c r="B4517"/>
    </row>
    <row r="4518" spans="2:2" ht="15">
      <c r="B4518"/>
    </row>
    <row r="4519" spans="2:2" ht="15">
      <c r="B4519"/>
    </row>
    <row r="4520" spans="2:2" ht="15">
      <c r="B4520"/>
    </row>
    <row r="4521" spans="2:2" ht="15">
      <c r="B4521"/>
    </row>
    <row r="4522" spans="2:2" ht="15">
      <c r="B4522"/>
    </row>
    <row r="4523" spans="2:2" ht="15">
      <c r="B4523"/>
    </row>
    <row r="4524" spans="2:2" ht="15">
      <c r="B4524"/>
    </row>
    <row r="4525" spans="2:2" ht="15">
      <c r="B4525"/>
    </row>
    <row r="4526" spans="2:2" ht="15">
      <c r="B4526"/>
    </row>
    <row r="4527" spans="2:2" ht="15">
      <c r="B4527"/>
    </row>
    <row r="4528" spans="2:2" ht="15">
      <c r="B4528"/>
    </row>
    <row r="4529" spans="2:2" ht="15">
      <c r="B4529"/>
    </row>
    <row r="4530" spans="2:2" ht="15">
      <c r="B4530"/>
    </row>
    <row r="4531" spans="2:2" ht="15">
      <c r="B4531"/>
    </row>
    <row r="4532" spans="2:2" ht="15">
      <c r="B4532"/>
    </row>
    <row r="4533" spans="2:2" ht="15">
      <c r="B4533"/>
    </row>
    <row r="4534" spans="2:2" ht="15">
      <c r="B4534"/>
    </row>
    <row r="4535" spans="2:2" ht="15">
      <c r="B4535"/>
    </row>
    <row r="4536" spans="2:2" ht="15">
      <c r="B4536"/>
    </row>
    <row r="4537" spans="2:2" ht="15">
      <c r="B4537"/>
    </row>
    <row r="4538" spans="2:2" ht="15">
      <c r="B4538"/>
    </row>
    <row r="4539" spans="2:2" ht="15">
      <c r="B4539"/>
    </row>
    <row r="4540" spans="2:2" ht="15">
      <c r="B4540"/>
    </row>
    <row r="4541" spans="2:2" ht="15">
      <c r="B4541"/>
    </row>
    <row r="4542" spans="2:2" ht="15">
      <c r="B4542"/>
    </row>
    <row r="4543" spans="2:2" ht="15">
      <c r="B4543"/>
    </row>
    <row r="4544" spans="2:2" ht="15">
      <c r="B4544"/>
    </row>
    <row r="4545" spans="2:2" ht="15">
      <c r="B4545"/>
    </row>
    <row r="4546" spans="2:2" ht="15">
      <c r="B4546"/>
    </row>
    <row r="4547" spans="2:2" ht="15">
      <c r="B4547"/>
    </row>
    <row r="4548" spans="2:2" ht="15">
      <c r="B4548"/>
    </row>
    <row r="4549" spans="2:2" ht="15">
      <c r="B4549"/>
    </row>
    <row r="4550" spans="2:2" ht="15">
      <c r="B4550"/>
    </row>
    <row r="4551" spans="2:2" ht="15">
      <c r="B4551"/>
    </row>
    <row r="4552" spans="2:2" ht="15">
      <c r="B4552"/>
    </row>
    <row r="4553" spans="2:2" ht="15">
      <c r="B4553"/>
    </row>
    <row r="4554" spans="2:2" ht="15">
      <c r="B4554"/>
    </row>
    <row r="4555" spans="2:2" ht="15">
      <c r="B4555"/>
    </row>
    <row r="4556" spans="2:2" ht="15">
      <c r="B4556"/>
    </row>
    <row r="4557" spans="2:2" ht="15">
      <c r="B4557"/>
    </row>
    <row r="4558" spans="2:2" ht="15">
      <c r="B4558"/>
    </row>
    <row r="4559" spans="2:2" ht="15">
      <c r="B4559"/>
    </row>
    <row r="4560" spans="2:2" ht="15">
      <c r="B4560"/>
    </row>
    <row r="4561" spans="2:2" ht="15">
      <c r="B4561"/>
    </row>
    <row r="4562" spans="2:2" ht="15">
      <c r="B4562"/>
    </row>
    <row r="4563" spans="2:2" ht="15">
      <c r="B4563"/>
    </row>
    <row r="4564" spans="2:2" ht="15">
      <c r="B4564"/>
    </row>
    <row r="4565" spans="2:2" ht="15">
      <c r="B4565"/>
    </row>
    <row r="4566" spans="2:2" ht="15">
      <c r="B4566"/>
    </row>
    <row r="4567" spans="2:2" ht="15">
      <c r="B4567"/>
    </row>
    <row r="4568" spans="2:2" ht="15">
      <c r="B4568"/>
    </row>
    <row r="4569" spans="2:2" ht="15">
      <c r="B4569"/>
    </row>
    <row r="4570" spans="2:2" ht="15">
      <c r="B4570"/>
    </row>
    <row r="4571" spans="2:2" ht="15">
      <c r="B4571"/>
    </row>
    <row r="4572" spans="2:2" ht="15">
      <c r="B4572"/>
    </row>
    <row r="4573" spans="2:2" ht="15">
      <c r="B4573"/>
    </row>
    <row r="4574" spans="2:2" ht="15">
      <c r="B4574"/>
    </row>
    <row r="4575" spans="2:2" ht="15">
      <c r="B4575"/>
    </row>
    <row r="4576" spans="2:2" ht="15">
      <c r="B4576"/>
    </row>
    <row r="4577" spans="2:2" ht="15">
      <c r="B4577"/>
    </row>
    <row r="4578" spans="2:2" ht="15">
      <c r="B4578"/>
    </row>
    <row r="4579" spans="2:2" ht="15">
      <c r="B4579"/>
    </row>
    <row r="4580" spans="2:2" ht="15">
      <c r="B4580"/>
    </row>
    <row r="4581" spans="2:2" ht="15">
      <c r="B4581"/>
    </row>
    <row r="4582" spans="2:2" ht="15">
      <c r="B4582"/>
    </row>
    <row r="4583" spans="2:2" ht="15">
      <c r="B4583"/>
    </row>
    <row r="4584" spans="2:2" ht="15">
      <c r="B4584"/>
    </row>
    <row r="4585" spans="2:2" ht="15">
      <c r="B4585"/>
    </row>
    <row r="4586" spans="2:2" ht="15">
      <c r="B4586"/>
    </row>
    <row r="4587" spans="2:2" ht="15">
      <c r="B4587"/>
    </row>
    <row r="4588" spans="2:2" ht="15">
      <c r="B4588"/>
    </row>
    <row r="4589" spans="2:2" ht="15">
      <c r="B4589"/>
    </row>
    <row r="4590" spans="2:2" ht="15">
      <c r="B4590"/>
    </row>
    <row r="4591" spans="2:2" ht="15">
      <c r="B4591"/>
    </row>
    <row r="4592" spans="2:2" ht="15">
      <c r="B4592"/>
    </row>
    <row r="4593" spans="2:2" ht="15">
      <c r="B4593"/>
    </row>
    <row r="4594" spans="2:2" ht="15">
      <c r="B4594"/>
    </row>
    <row r="4595" spans="2:2" ht="15">
      <c r="B4595"/>
    </row>
    <row r="4596" spans="2:2" ht="15">
      <c r="B4596"/>
    </row>
    <row r="4597" spans="2:2" ht="15">
      <c r="B4597"/>
    </row>
    <row r="4598" spans="2:2" ht="15">
      <c r="B4598"/>
    </row>
    <row r="4599" spans="2:2" ht="15">
      <c r="B4599"/>
    </row>
    <row r="4600" spans="2:2" ht="15">
      <c r="B4600"/>
    </row>
    <row r="4601" spans="2:2" ht="15">
      <c r="B4601"/>
    </row>
    <row r="4602" spans="2:2" ht="15">
      <c r="B4602"/>
    </row>
    <row r="4603" spans="2:2" ht="15">
      <c r="B4603"/>
    </row>
    <row r="4604" spans="2:2" ht="15">
      <c r="B4604"/>
    </row>
    <row r="4605" spans="2:2" ht="15">
      <c r="B4605"/>
    </row>
    <row r="4606" spans="2:2" ht="15">
      <c r="B4606"/>
    </row>
    <row r="4607" spans="2:2" ht="15">
      <c r="B4607"/>
    </row>
    <row r="4608" spans="2:2" ht="15">
      <c r="B4608"/>
    </row>
    <row r="4609" spans="2:2" ht="15">
      <c r="B4609"/>
    </row>
    <row r="4610" spans="2:2" ht="15">
      <c r="B4610"/>
    </row>
    <row r="4611" spans="2:2" ht="15">
      <c r="B4611"/>
    </row>
    <row r="4612" spans="2:2" ht="15">
      <c r="B4612"/>
    </row>
    <row r="4613" spans="2:2" ht="15">
      <c r="B4613"/>
    </row>
    <row r="4614" spans="2:2" ht="15">
      <c r="B4614"/>
    </row>
    <row r="4615" spans="2:2" ht="15">
      <c r="B4615"/>
    </row>
    <row r="4616" spans="2:2" ht="15">
      <c r="B4616"/>
    </row>
    <row r="4617" spans="2:2" ht="15">
      <c r="B4617"/>
    </row>
    <row r="4618" spans="2:2" ht="15">
      <c r="B4618"/>
    </row>
    <row r="4619" spans="2:2" ht="15">
      <c r="B4619"/>
    </row>
    <row r="4620" spans="2:2" ht="15">
      <c r="B4620"/>
    </row>
    <row r="4621" spans="2:2" ht="15">
      <c r="B4621"/>
    </row>
    <row r="4622" spans="2:2" ht="15">
      <c r="B4622"/>
    </row>
    <row r="4623" spans="2:2" ht="15">
      <c r="B4623"/>
    </row>
    <row r="4624" spans="2:2" ht="15">
      <c r="B4624"/>
    </row>
    <row r="4625" spans="2:2" ht="15">
      <c r="B4625"/>
    </row>
    <row r="4626" spans="2:2" ht="15">
      <c r="B4626"/>
    </row>
    <row r="4627" spans="2:2" ht="15">
      <c r="B4627"/>
    </row>
    <row r="4628" spans="2:2" ht="15">
      <c r="B4628"/>
    </row>
    <row r="4629" spans="2:2" ht="15">
      <c r="B4629"/>
    </row>
    <row r="4630" spans="2:2" ht="15">
      <c r="B4630"/>
    </row>
    <row r="4631" spans="2:2" ht="15">
      <c r="B4631"/>
    </row>
    <row r="4632" spans="2:2" ht="15">
      <c r="B4632"/>
    </row>
    <row r="4633" spans="2:2" ht="15">
      <c r="B4633"/>
    </row>
    <row r="4634" spans="2:2" ht="15">
      <c r="B4634"/>
    </row>
    <row r="4635" spans="2:2" ht="15">
      <c r="B4635"/>
    </row>
    <row r="4636" spans="2:2" ht="15">
      <c r="B4636"/>
    </row>
    <row r="4637" spans="2:2" ht="15">
      <c r="B4637"/>
    </row>
    <row r="4638" spans="2:2" ht="15">
      <c r="B4638"/>
    </row>
    <row r="4639" spans="2:2" ht="15">
      <c r="B4639"/>
    </row>
    <row r="4640" spans="2:2" ht="15">
      <c r="B4640"/>
    </row>
    <row r="4641" spans="2:2" ht="15">
      <c r="B4641"/>
    </row>
    <row r="4642" spans="2:2" ht="15">
      <c r="B4642"/>
    </row>
    <row r="4643" spans="2:2" ht="15">
      <c r="B4643"/>
    </row>
    <row r="4644" spans="2:2" ht="15">
      <c r="B4644"/>
    </row>
    <row r="4645" spans="2:2" ht="15">
      <c r="B4645"/>
    </row>
    <row r="4646" spans="2:2" ht="15">
      <c r="B4646"/>
    </row>
    <row r="4647" spans="2:2" ht="15">
      <c r="B4647"/>
    </row>
    <row r="4648" spans="2:2" ht="15">
      <c r="B4648"/>
    </row>
    <row r="4649" spans="2:2" ht="15">
      <c r="B4649"/>
    </row>
    <row r="4650" spans="2:2" ht="15">
      <c r="B4650"/>
    </row>
    <row r="4651" spans="2:2" ht="15">
      <c r="B4651"/>
    </row>
    <row r="4652" spans="2:2" ht="15">
      <c r="B4652"/>
    </row>
    <row r="4653" spans="2:2" ht="15">
      <c r="B4653"/>
    </row>
    <row r="4654" spans="2:2" ht="15">
      <c r="B4654"/>
    </row>
    <row r="4655" spans="2:2" ht="15">
      <c r="B4655"/>
    </row>
    <row r="4656" spans="2:2" ht="15">
      <c r="B4656"/>
    </row>
    <row r="4657" spans="2:2" ht="15">
      <c r="B4657"/>
    </row>
    <row r="4658" spans="2:2" ht="15">
      <c r="B4658"/>
    </row>
    <row r="4659" spans="2:2" ht="15">
      <c r="B4659"/>
    </row>
    <row r="4660" spans="2:2" ht="15">
      <c r="B4660"/>
    </row>
    <row r="4661" spans="2:2" ht="15">
      <c r="B4661"/>
    </row>
    <row r="4662" spans="2:2" ht="15">
      <c r="B4662"/>
    </row>
    <row r="4663" spans="2:2" ht="15">
      <c r="B4663"/>
    </row>
    <row r="4664" spans="2:2" ht="15">
      <c r="B4664"/>
    </row>
    <row r="4665" spans="2:2" ht="15">
      <c r="B4665"/>
    </row>
    <row r="4666" spans="2:2" ht="15">
      <c r="B4666"/>
    </row>
    <row r="4667" spans="2:2" ht="15">
      <c r="B4667"/>
    </row>
    <row r="4668" spans="2:2" ht="15">
      <c r="B4668"/>
    </row>
    <row r="4669" spans="2:2" ht="15">
      <c r="B4669"/>
    </row>
    <row r="4670" spans="2:2" ht="15">
      <c r="B4670"/>
    </row>
    <row r="4671" spans="2:2" ht="15">
      <c r="B4671"/>
    </row>
    <row r="4672" spans="2:2" ht="15">
      <c r="B4672"/>
    </row>
    <row r="4673" spans="2:2" ht="15">
      <c r="B4673"/>
    </row>
    <row r="4674" spans="2:2" ht="15">
      <c r="B4674"/>
    </row>
    <row r="4675" spans="2:2" ht="15">
      <c r="B4675"/>
    </row>
    <row r="4676" spans="2:2" ht="15">
      <c r="B4676"/>
    </row>
    <row r="4677" spans="2:2" ht="15">
      <c r="B4677"/>
    </row>
    <row r="4678" spans="2:2" ht="15">
      <c r="B4678"/>
    </row>
    <row r="4679" spans="2:2" ht="15">
      <c r="B4679"/>
    </row>
    <row r="4680" spans="2:2" ht="15">
      <c r="B4680"/>
    </row>
    <row r="4681" spans="2:2" ht="15">
      <c r="B4681"/>
    </row>
    <row r="4682" spans="2:2" ht="15">
      <c r="B4682"/>
    </row>
    <row r="4683" spans="2:2" ht="15">
      <c r="B4683"/>
    </row>
    <row r="4684" spans="2:2" ht="15">
      <c r="B4684"/>
    </row>
    <row r="4685" spans="2:2" ht="15">
      <c r="B4685"/>
    </row>
    <row r="4686" spans="2:2" ht="15">
      <c r="B4686"/>
    </row>
    <row r="4687" spans="2:2" ht="15">
      <c r="B4687"/>
    </row>
    <row r="4688" spans="2:2" ht="15">
      <c r="B4688"/>
    </row>
    <row r="4689" spans="2:2" ht="15">
      <c r="B4689"/>
    </row>
    <row r="4690" spans="2:2" ht="15">
      <c r="B4690"/>
    </row>
    <row r="4691" spans="2:2" ht="15">
      <c r="B4691"/>
    </row>
    <row r="4692" spans="2:2" ht="15">
      <c r="B4692"/>
    </row>
    <row r="4693" spans="2:2" ht="15">
      <c r="B4693"/>
    </row>
    <row r="4694" spans="2:2" ht="15">
      <c r="B4694"/>
    </row>
    <row r="4695" spans="2:2" ht="15">
      <c r="B4695"/>
    </row>
    <row r="4696" spans="2:2" ht="15">
      <c r="B4696"/>
    </row>
    <row r="4697" spans="2:2" ht="15">
      <c r="B4697"/>
    </row>
    <row r="4698" spans="2:2" ht="15">
      <c r="B4698"/>
    </row>
    <row r="4699" spans="2:2" ht="15">
      <c r="B4699"/>
    </row>
    <row r="4700" spans="2:2" ht="15">
      <c r="B4700"/>
    </row>
    <row r="4701" spans="2:2" ht="15">
      <c r="B4701"/>
    </row>
    <row r="4702" spans="2:2" ht="15">
      <c r="B4702"/>
    </row>
    <row r="4703" spans="2:2" ht="15">
      <c r="B4703"/>
    </row>
    <row r="4704" spans="2:2" ht="15">
      <c r="B4704"/>
    </row>
    <row r="4705" spans="2:2" ht="15">
      <c r="B4705"/>
    </row>
    <row r="4706" spans="2:2" ht="15">
      <c r="B4706"/>
    </row>
    <row r="4707" spans="2:2" ht="15">
      <c r="B4707"/>
    </row>
    <row r="4708" spans="2:2" ht="15">
      <c r="B4708"/>
    </row>
    <row r="4709" spans="2:2" ht="15">
      <c r="B4709"/>
    </row>
    <row r="4710" spans="2:2" ht="15">
      <c r="B4710"/>
    </row>
    <row r="4711" spans="2:2" ht="15">
      <c r="B4711"/>
    </row>
    <row r="4712" spans="2:2" ht="15">
      <c r="B4712"/>
    </row>
    <row r="4713" spans="2:2" ht="15">
      <c r="B4713"/>
    </row>
    <row r="4714" spans="2:2" ht="15">
      <c r="B4714"/>
    </row>
    <row r="4715" spans="2:2" ht="15">
      <c r="B4715"/>
    </row>
    <row r="4716" spans="2:2" ht="15">
      <c r="B4716"/>
    </row>
    <row r="4717" spans="2:2" ht="15">
      <c r="B4717"/>
    </row>
    <row r="4718" spans="2:2" ht="15">
      <c r="B4718"/>
    </row>
    <row r="4719" spans="2:2" ht="15">
      <c r="B4719"/>
    </row>
    <row r="4720" spans="2:2" ht="15">
      <c r="B4720"/>
    </row>
    <row r="4721" spans="2:2" ht="15">
      <c r="B4721"/>
    </row>
    <row r="4722" spans="2:2" ht="15">
      <c r="B4722"/>
    </row>
    <row r="4723" spans="2:2" ht="15">
      <c r="B4723"/>
    </row>
    <row r="4724" spans="2:2" ht="15">
      <c r="B4724"/>
    </row>
    <row r="4725" spans="2:2" ht="15">
      <c r="B4725"/>
    </row>
    <row r="4726" spans="2:2" ht="15">
      <c r="B4726"/>
    </row>
    <row r="4727" spans="2:2" ht="15">
      <c r="B4727"/>
    </row>
    <row r="4728" spans="2:2" ht="15">
      <c r="B4728"/>
    </row>
    <row r="4729" spans="2:2" ht="15">
      <c r="B4729"/>
    </row>
    <row r="4730" spans="2:2" ht="15">
      <c r="B4730"/>
    </row>
    <row r="4731" spans="2:2" ht="15">
      <c r="B4731"/>
    </row>
    <row r="4732" spans="2:2" ht="15">
      <c r="B4732"/>
    </row>
    <row r="4733" spans="2:2" ht="15">
      <c r="B4733"/>
    </row>
    <row r="4734" spans="2:2" ht="15">
      <c r="B4734"/>
    </row>
    <row r="4735" spans="2:2" ht="15">
      <c r="B4735"/>
    </row>
    <row r="4736" spans="2:2" ht="15">
      <c r="B4736"/>
    </row>
    <row r="4737" spans="2:2" ht="15">
      <c r="B4737"/>
    </row>
    <row r="4738" spans="2:2" ht="15">
      <c r="B4738"/>
    </row>
    <row r="4739" spans="2:2" ht="15">
      <c r="B4739"/>
    </row>
    <row r="4740" spans="2:2" ht="15">
      <c r="B4740"/>
    </row>
    <row r="4741" spans="2:2" ht="15">
      <c r="B4741"/>
    </row>
    <row r="4742" spans="2:2" ht="15">
      <c r="B4742"/>
    </row>
    <row r="4743" spans="2:2" ht="15">
      <c r="B4743"/>
    </row>
    <row r="4744" spans="2:2" ht="15">
      <c r="B4744"/>
    </row>
    <row r="4745" spans="2:2" ht="15">
      <c r="B4745"/>
    </row>
    <row r="4746" spans="2:2" ht="15">
      <c r="B4746"/>
    </row>
    <row r="4747" spans="2:2" ht="15">
      <c r="B4747"/>
    </row>
    <row r="4748" spans="2:2" ht="15">
      <c r="B4748"/>
    </row>
    <row r="4749" spans="2:2" ht="15">
      <c r="B4749"/>
    </row>
    <row r="4750" spans="2:2" ht="15">
      <c r="B4750"/>
    </row>
    <row r="4751" spans="2:2" ht="15">
      <c r="B4751"/>
    </row>
    <row r="4752" spans="2:2" ht="15">
      <c r="B4752"/>
    </row>
    <row r="4753" spans="2:2" ht="15">
      <c r="B4753"/>
    </row>
    <row r="4754" spans="2:2" ht="15">
      <c r="B4754"/>
    </row>
    <row r="4755" spans="2:2" ht="15">
      <c r="B4755"/>
    </row>
    <row r="4756" spans="2:2" ht="15">
      <c r="B4756"/>
    </row>
    <row r="4757" spans="2:2" ht="15">
      <c r="B4757"/>
    </row>
    <row r="4758" spans="2:2" ht="15">
      <c r="B4758"/>
    </row>
    <row r="4759" spans="2:2" ht="15">
      <c r="B4759"/>
    </row>
    <row r="4760" spans="2:2" ht="15">
      <c r="B4760"/>
    </row>
    <row r="4761" spans="2:2" ht="15">
      <c r="B4761"/>
    </row>
    <row r="4762" spans="2:2" ht="15">
      <c r="B4762"/>
    </row>
    <row r="4763" spans="2:2" ht="15">
      <c r="B4763"/>
    </row>
    <row r="4764" spans="2:2" ht="15">
      <c r="B4764"/>
    </row>
    <row r="4765" spans="2:2" ht="15">
      <c r="B4765"/>
    </row>
    <row r="4766" spans="2:2" ht="15">
      <c r="B4766"/>
    </row>
    <row r="4767" spans="2:2" ht="15">
      <c r="B4767"/>
    </row>
    <row r="4768" spans="2:2" ht="15">
      <c r="B4768"/>
    </row>
    <row r="4769" spans="2:2" ht="15">
      <c r="B4769"/>
    </row>
    <row r="4770" spans="2:2" ht="15">
      <c r="B4770"/>
    </row>
    <row r="4771" spans="2:2" ht="15">
      <c r="B4771"/>
    </row>
    <row r="4772" spans="2:2" ht="15">
      <c r="B4772"/>
    </row>
    <row r="4773" spans="2:2" ht="15">
      <c r="B4773"/>
    </row>
    <row r="4774" spans="2:2" ht="15">
      <c r="B4774"/>
    </row>
    <row r="4775" spans="2:2" ht="15">
      <c r="B4775"/>
    </row>
    <row r="4776" spans="2:2" ht="15">
      <c r="B4776"/>
    </row>
    <row r="4777" spans="2:2" ht="15">
      <c r="B4777"/>
    </row>
    <row r="4778" spans="2:2" ht="15">
      <c r="B4778"/>
    </row>
    <row r="4779" spans="2:2" ht="15">
      <c r="B4779"/>
    </row>
    <row r="4780" spans="2:2" ht="15">
      <c r="B4780"/>
    </row>
    <row r="4781" spans="2:2" ht="15">
      <c r="B4781"/>
    </row>
    <row r="4782" spans="2:2" ht="15">
      <c r="B4782"/>
    </row>
    <row r="4783" spans="2:2" ht="15">
      <c r="B4783"/>
    </row>
    <row r="4784" spans="2:2" ht="15">
      <c r="B4784"/>
    </row>
    <row r="4785" spans="2:2" ht="15">
      <c r="B4785"/>
    </row>
    <row r="4786" spans="2:2" ht="15">
      <c r="B4786"/>
    </row>
    <row r="4787" spans="2:2" ht="15">
      <c r="B4787"/>
    </row>
    <row r="4788" spans="2:2" ht="15">
      <c r="B4788"/>
    </row>
    <row r="4789" spans="2:2" ht="15">
      <c r="B4789"/>
    </row>
    <row r="4790" spans="2:2" ht="15">
      <c r="B4790"/>
    </row>
    <row r="4791" spans="2:2" ht="15">
      <c r="B4791"/>
    </row>
    <row r="4792" spans="2:2" ht="15">
      <c r="B4792"/>
    </row>
    <row r="4793" spans="2:2" ht="15">
      <c r="B4793"/>
    </row>
    <row r="4794" spans="2:2" ht="15">
      <c r="B4794"/>
    </row>
    <row r="4795" spans="2:2" ht="15">
      <c r="B4795"/>
    </row>
    <row r="4796" spans="2:2" ht="15">
      <c r="B4796"/>
    </row>
    <row r="4797" spans="2:2" ht="15">
      <c r="B4797"/>
    </row>
    <row r="4798" spans="2:2" ht="15">
      <c r="B4798"/>
    </row>
    <row r="4799" spans="2:2" ht="15">
      <c r="B4799"/>
    </row>
    <row r="4800" spans="2:2" ht="15">
      <c r="B4800"/>
    </row>
    <row r="4801" spans="2:2" ht="15">
      <c r="B4801"/>
    </row>
    <row r="4802" spans="2:2" ht="15">
      <c r="B4802"/>
    </row>
    <row r="4803" spans="2:2" ht="15">
      <c r="B4803"/>
    </row>
    <row r="4804" spans="2:2" ht="15">
      <c r="B4804"/>
    </row>
    <row r="4805" spans="2:2" ht="15">
      <c r="B4805"/>
    </row>
    <row r="4806" spans="2:2" ht="15">
      <c r="B4806"/>
    </row>
    <row r="4807" spans="2:2" ht="15">
      <c r="B4807"/>
    </row>
    <row r="4808" spans="2:2" ht="15">
      <c r="B4808"/>
    </row>
    <row r="4809" spans="2:2" ht="15">
      <c r="B4809"/>
    </row>
    <row r="4810" spans="2:2" ht="15">
      <c r="B4810"/>
    </row>
    <row r="4811" spans="2:2" ht="15">
      <c r="B4811"/>
    </row>
    <row r="4812" spans="2:2" ht="15">
      <c r="B4812"/>
    </row>
    <row r="4813" spans="2:2" ht="15">
      <c r="B4813"/>
    </row>
    <row r="4814" spans="2:2" ht="15">
      <c r="B4814"/>
    </row>
    <row r="4815" spans="2:2" ht="15">
      <c r="B4815"/>
    </row>
    <row r="4816" spans="2:2" ht="15">
      <c r="B4816"/>
    </row>
    <row r="4817" spans="2:2" ht="15">
      <c r="B4817"/>
    </row>
    <row r="4818" spans="2:2" ht="15">
      <c r="B4818"/>
    </row>
    <row r="4819" spans="2:2" ht="15">
      <c r="B4819"/>
    </row>
    <row r="4820" spans="2:2" ht="15">
      <c r="B4820"/>
    </row>
    <row r="4821" spans="2:2" ht="15">
      <c r="B4821"/>
    </row>
    <row r="4822" spans="2:2" ht="15">
      <c r="B4822"/>
    </row>
    <row r="4823" spans="2:2" ht="15">
      <c r="B4823"/>
    </row>
    <row r="4824" spans="2:2" ht="15">
      <c r="B4824"/>
    </row>
    <row r="4825" spans="2:2" ht="15">
      <c r="B4825"/>
    </row>
    <row r="4826" spans="2:2" ht="15">
      <c r="B4826"/>
    </row>
    <row r="4827" spans="2:2" ht="15">
      <c r="B4827"/>
    </row>
    <row r="4828" spans="2:2" ht="15">
      <c r="B4828"/>
    </row>
    <row r="4829" spans="2:2" ht="15">
      <c r="B4829"/>
    </row>
    <row r="4830" spans="2:2" ht="15">
      <c r="B4830"/>
    </row>
    <row r="4831" spans="2:2" ht="15">
      <c r="B4831"/>
    </row>
    <row r="4832" spans="2:2" ht="15">
      <c r="B4832"/>
    </row>
    <row r="4833" spans="2:2" ht="15">
      <c r="B4833"/>
    </row>
    <row r="4834" spans="2:2" ht="15">
      <c r="B4834"/>
    </row>
    <row r="4835" spans="2:2" ht="15">
      <c r="B4835"/>
    </row>
    <row r="4836" spans="2:2" ht="15">
      <c r="B4836"/>
    </row>
    <row r="4837" spans="2:2" ht="15">
      <c r="B4837"/>
    </row>
    <row r="4838" spans="2:2" ht="15">
      <c r="B4838"/>
    </row>
    <row r="4839" spans="2:2" ht="15">
      <c r="B4839"/>
    </row>
    <row r="4840" spans="2:2" ht="15">
      <c r="B4840"/>
    </row>
    <row r="4841" spans="2:2" ht="15">
      <c r="B4841"/>
    </row>
    <row r="4842" spans="2:2" ht="15">
      <c r="B4842"/>
    </row>
    <row r="4843" spans="2:2" ht="15">
      <c r="B4843"/>
    </row>
    <row r="4844" spans="2:2" ht="15">
      <c r="B4844"/>
    </row>
    <row r="4845" spans="2:2" ht="15">
      <c r="B4845"/>
    </row>
    <row r="4846" spans="2:2" ht="15">
      <c r="B4846"/>
    </row>
    <row r="4847" spans="2:2" ht="15">
      <c r="B4847"/>
    </row>
    <row r="4848" spans="2:2" ht="15">
      <c r="B4848"/>
    </row>
    <row r="4849" spans="2:2" ht="15">
      <c r="B4849"/>
    </row>
    <row r="4850" spans="2:2" ht="15">
      <c r="B4850"/>
    </row>
    <row r="4851" spans="2:2" ht="15">
      <c r="B4851"/>
    </row>
    <row r="4852" spans="2:2" ht="15">
      <c r="B4852"/>
    </row>
    <row r="4853" spans="2:2" ht="15">
      <c r="B4853"/>
    </row>
    <row r="4854" spans="2:2" ht="15">
      <c r="B4854"/>
    </row>
    <row r="4855" spans="2:2" ht="15">
      <c r="B4855"/>
    </row>
    <row r="4856" spans="2:2" ht="15">
      <c r="B4856"/>
    </row>
    <row r="4857" spans="2:2" ht="15">
      <c r="B4857"/>
    </row>
    <row r="4858" spans="2:2" ht="15">
      <c r="B4858"/>
    </row>
    <row r="4859" spans="2:2" ht="15">
      <c r="B4859"/>
    </row>
    <row r="4860" spans="2:2" ht="15">
      <c r="B4860"/>
    </row>
    <row r="4861" spans="2:2" ht="15">
      <c r="B4861"/>
    </row>
    <row r="4862" spans="2:2" ht="15">
      <c r="B4862"/>
    </row>
    <row r="4863" spans="2:2" ht="15">
      <c r="B4863"/>
    </row>
    <row r="4864" spans="2:2" ht="15">
      <c r="B4864"/>
    </row>
    <row r="4865" spans="2:2" ht="15">
      <c r="B4865"/>
    </row>
    <row r="4866" spans="2:2" ht="15">
      <c r="B4866"/>
    </row>
    <row r="4867" spans="2:2" ht="15">
      <c r="B4867"/>
    </row>
    <row r="4868" spans="2:2" ht="15">
      <c r="B4868"/>
    </row>
    <row r="4869" spans="2:2" ht="15">
      <c r="B4869"/>
    </row>
    <row r="4870" spans="2:2" ht="15">
      <c r="B4870"/>
    </row>
    <row r="4871" spans="2:2" ht="15">
      <c r="B4871"/>
    </row>
    <row r="4872" spans="2:2" ht="15">
      <c r="B4872"/>
    </row>
    <row r="4873" spans="2:2" ht="15">
      <c r="B4873"/>
    </row>
    <row r="4874" spans="2:2" ht="15">
      <c r="B4874"/>
    </row>
    <row r="4875" spans="2:2" ht="15">
      <c r="B4875"/>
    </row>
    <row r="4876" spans="2:2" ht="15">
      <c r="B4876"/>
    </row>
    <row r="4877" spans="2:2" ht="15">
      <c r="B4877"/>
    </row>
    <row r="4878" spans="2:2" ht="15">
      <c r="B4878"/>
    </row>
    <row r="4879" spans="2:2" ht="15">
      <c r="B4879"/>
    </row>
    <row r="4880" spans="2:2" ht="15">
      <c r="B4880"/>
    </row>
    <row r="4881" spans="2:2" ht="15">
      <c r="B4881"/>
    </row>
    <row r="4882" spans="2:2" ht="15">
      <c r="B4882"/>
    </row>
    <row r="4883" spans="2:2" ht="15">
      <c r="B4883"/>
    </row>
    <row r="4884" spans="2:2" ht="15">
      <c r="B4884"/>
    </row>
    <row r="4885" spans="2:2" ht="15">
      <c r="B4885"/>
    </row>
    <row r="4886" spans="2:2" ht="15">
      <c r="B4886"/>
    </row>
    <row r="4887" spans="2:2" ht="15">
      <c r="B4887"/>
    </row>
    <row r="4888" spans="2:2" ht="15">
      <c r="B4888"/>
    </row>
    <row r="4889" spans="2:2" ht="15">
      <c r="B4889"/>
    </row>
    <row r="4890" spans="2:2" ht="15">
      <c r="B4890"/>
    </row>
    <row r="4891" spans="2:2" ht="15">
      <c r="B4891"/>
    </row>
    <row r="4892" spans="2:2" ht="15">
      <c r="B4892"/>
    </row>
    <row r="4893" spans="2:2" ht="15">
      <c r="B4893"/>
    </row>
    <row r="4894" spans="2:2" ht="15">
      <c r="B4894"/>
    </row>
    <row r="4895" spans="2:2" ht="15">
      <c r="B4895"/>
    </row>
    <row r="4896" spans="2:2" ht="15">
      <c r="B4896"/>
    </row>
    <row r="4897" spans="2:2" ht="15">
      <c r="B4897"/>
    </row>
    <row r="4898" spans="2:2" ht="15">
      <c r="B4898"/>
    </row>
    <row r="4899" spans="2:2" ht="15">
      <c r="B4899"/>
    </row>
    <row r="4900" spans="2:2" ht="15">
      <c r="B4900"/>
    </row>
    <row r="4901" spans="2:2" ht="15">
      <c r="B4901"/>
    </row>
    <row r="4902" spans="2:2" ht="15">
      <c r="B4902"/>
    </row>
    <row r="4903" spans="2:2" ht="15">
      <c r="B4903"/>
    </row>
    <row r="4904" spans="2:2" ht="15">
      <c r="B4904"/>
    </row>
    <row r="4905" spans="2:2" ht="15">
      <c r="B4905"/>
    </row>
    <row r="4906" spans="2:2" ht="15">
      <c r="B4906"/>
    </row>
    <row r="4907" spans="2:2" ht="15">
      <c r="B4907"/>
    </row>
    <row r="4908" spans="2:2" ht="15">
      <c r="B4908"/>
    </row>
    <row r="4909" spans="2:2" ht="15">
      <c r="B4909"/>
    </row>
    <row r="4910" spans="2:2" ht="15">
      <c r="B4910"/>
    </row>
    <row r="4911" spans="2:2" ht="15">
      <c r="B4911"/>
    </row>
    <row r="4912" spans="2:2" ht="15">
      <c r="B4912"/>
    </row>
    <row r="4913" spans="2:2" ht="15">
      <c r="B4913"/>
    </row>
    <row r="4914" spans="2:2" ht="15">
      <c r="B4914"/>
    </row>
    <row r="4915" spans="2:2" ht="15">
      <c r="B4915"/>
    </row>
    <row r="4916" spans="2:2" ht="15">
      <c r="B4916"/>
    </row>
    <row r="4917" spans="2:2" ht="15">
      <c r="B4917"/>
    </row>
    <row r="4918" spans="2:2" ht="15">
      <c r="B4918"/>
    </row>
    <row r="4919" spans="2:2" ht="15">
      <c r="B4919"/>
    </row>
    <row r="4920" spans="2:2" ht="15">
      <c r="B4920"/>
    </row>
    <row r="4921" spans="2:2" ht="15">
      <c r="B4921"/>
    </row>
    <row r="4922" spans="2:2" ht="15">
      <c r="B4922"/>
    </row>
    <row r="4923" spans="2:2" ht="15">
      <c r="B4923"/>
    </row>
    <row r="4924" spans="2:2" ht="15">
      <c r="B4924"/>
    </row>
    <row r="4925" spans="2:2" ht="15">
      <c r="B4925"/>
    </row>
    <row r="4926" spans="2:2" ht="15">
      <c r="B4926"/>
    </row>
    <row r="4927" spans="2:2" ht="15">
      <c r="B4927"/>
    </row>
    <row r="4928" spans="2:2" ht="15">
      <c r="B4928"/>
    </row>
    <row r="4929" spans="2:2" ht="15">
      <c r="B4929"/>
    </row>
    <row r="4930" spans="2:2" ht="15">
      <c r="B4930"/>
    </row>
    <row r="4931" spans="2:2" ht="15">
      <c r="B4931"/>
    </row>
    <row r="4932" spans="2:2" ht="15">
      <c r="B4932"/>
    </row>
    <row r="4933" spans="2:2" ht="15">
      <c r="B4933"/>
    </row>
    <row r="4934" spans="2:2" ht="15">
      <c r="B4934"/>
    </row>
    <row r="4935" spans="2:2" ht="15">
      <c r="B4935"/>
    </row>
    <row r="4936" spans="2:2" ht="15">
      <c r="B4936"/>
    </row>
    <row r="4937" spans="2:2" ht="15">
      <c r="B4937"/>
    </row>
    <row r="4938" spans="2:2" ht="15">
      <c r="B4938"/>
    </row>
    <row r="4939" spans="2:2" ht="15">
      <c r="B4939"/>
    </row>
    <row r="4940" spans="2:2" ht="15">
      <c r="B4940"/>
    </row>
    <row r="4941" spans="2:2" ht="15">
      <c r="B4941"/>
    </row>
    <row r="4942" spans="2:2" ht="15">
      <c r="B4942"/>
    </row>
    <row r="4943" spans="2:2" ht="15">
      <c r="B4943"/>
    </row>
    <row r="4944" spans="2:2" ht="15">
      <c r="B4944"/>
    </row>
    <row r="4945" spans="2:2" ht="15">
      <c r="B4945"/>
    </row>
    <row r="4946" spans="2:2" ht="15">
      <c r="B4946"/>
    </row>
    <row r="4947" spans="2:2" ht="15">
      <c r="B4947"/>
    </row>
    <row r="4948" spans="2:2" ht="15">
      <c r="B4948"/>
    </row>
    <row r="4949" spans="2:2" ht="15">
      <c r="B4949"/>
    </row>
    <row r="4950" spans="2:2" ht="15">
      <c r="B4950"/>
    </row>
    <row r="4951" spans="2:2" ht="15">
      <c r="B4951"/>
    </row>
    <row r="4952" spans="2:2" ht="15">
      <c r="B4952"/>
    </row>
    <row r="4953" spans="2:2" ht="15">
      <c r="B4953"/>
    </row>
    <row r="4954" spans="2:2" ht="15">
      <c r="B4954"/>
    </row>
    <row r="4955" spans="2:2" ht="15">
      <c r="B4955"/>
    </row>
    <row r="4956" spans="2:2" ht="15">
      <c r="B4956"/>
    </row>
    <row r="4957" spans="2:2" ht="15">
      <c r="B4957"/>
    </row>
    <row r="4958" spans="2:2" ht="15">
      <c r="B4958"/>
    </row>
    <row r="4959" spans="2:2" ht="15">
      <c r="B4959"/>
    </row>
    <row r="4960" spans="2:2" ht="15">
      <c r="B4960"/>
    </row>
    <row r="4961" spans="2:2" ht="15">
      <c r="B4961"/>
    </row>
    <row r="4962" spans="2:2" ht="15">
      <c r="B4962"/>
    </row>
    <row r="4963" spans="2:2" ht="15">
      <c r="B4963"/>
    </row>
    <row r="4964" spans="2:2" ht="15">
      <c r="B4964"/>
    </row>
    <row r="4965" spans="2:2" ht="15">
      <c r="B4965"/>
    </row>
    <row r="4966" spans="2:2" ht="15">
      <c r="B4966"/>
    </row>
    <row r="4967" spans="2:2" ht="15">
      <c r="B4967"/>
    </row>
    <row r="4968" spans="2:2" ht="15">
      <c r="B4968"/>
    </row>
    <row r="4969" spans="2:2" ht="15">
      <c r="B4969"/>
    </row>
    <row r="4970" spans="2:2" ht="15">
      <c r="B4970"/>
    </row>
    <row r="4971" spans="2:2" ht="15">
      <c r="B4971"/>
    </row>
    <row r="4972" spans="2:2" ht="15">
      <c r="B4972"/>
    </row>
    <row r="4973" spans="2:2" ht="15">
      <c r="B4973"/>
    </row>
    <row r="4974" spans="2:2" ht="15">
      <c r="B4974"/>
    </row>
    <row r="4975" spans="2:2" ht="15">
      <c r="B4975"/>
    </row>
    <row r="4976" spans="2:2" ht="15">
      <c r="B4976"/>
    </row>
    <row r="4977" spans="2:2" ht="15">
      <c r="B4977"/>
    </row>
    <row r="4978" spans="2:2" ht="15">
      <c r="B4978"/>
    </row>
    <row r="4979" spans="2:2" ht="15">
      <c r="B4979"/>
    </row>
    <row r="4980" spans="2:2" ht="15">
      <c r="B4980"/>
    </row>
    <row r="4981" spans="2:2" ht="15">
      <c r="B4981"/>
    </row>
    <row r="4982" spans="2:2" ht="15">
      <c r="B4982"/>
    </row>
    <row r="4983" spans="2:2" ht="15">
      <c r="B4983"/>
    </row>
    <row r="4984" spans="2:2" ht="15">
      <c r="B4984"/>
    </row>
    <row r="4985" spans="2:2" ht="15">
      <c r="B4985"/>
    </row>
    <row r="4986" spans="2:2" ht="15">
      <c r="B4986"/>
    </row>
    <row r="4987" spans="2:2" ht="15">
      <c r="B4987"/>
    </row>
    <row r="4988" spans="2:2" ht="15">
      <c r="B4988"/>
    </row>
    <row r="4989" spans="2:2" ht="15">
      <c r="B4989"/>
    </row>
    <row r="4990" spans="2:2" ht="15">
      <c r="B4990"/>
    </row>
    <row r="4991" spans="2:2" ht="15">
      <c r="B4991"/>
    </row>
    <row r="4992" spans="2:2" ht="15">
      <c r="B4992"/>
    </row>
    <row r="4993" spans="2:2" ht="15">
      <c r="B4993"/>
    </row>
    <row r="4994" spans="2:2" ht="15">
      <c r="B4994"/>
    </row>
    <row r="4995" spans="2:2" ht="15">
      <c r="B4995"/>
    </row>
    <row r="4996" spans="2:2" ht="15">
      <c r="B4996"/>
    </row>
    <row r="4997" spans="2:2" ht="15">
      <c r="B4997"/>
    </row>
    <row r="4998" spans="2:2" ht="15">
      <c r="B4998"/>
    </row>
    <row r="4999" spans="2:2" ht="15">
      <c r="B4999"/>
    </row>
    <row r="5000" spans="2:2" ht="15">
      <c r="B5000"/>
    </row>
    <row r="5001" spans="2:2" ht="15">
      <c r="B5001"/>
    </row>
    <row r="5002" spans="2:2" ht="15">
      <c r="B5002"/>
    </row>
    <row r="5003" spans="2:2" ht="15">
      <c r="B5003"/>
    </row>
    <row r="5004" spans="2:2" ht="15">
      <c r="B5004"/>
    </row>
    <row r="5005" spans="2:2" ht="15">
      <c r="B5005"/>
    </row>
    <row r="5006" spans="2:2" ht="15">
      <c r="B5006"/>
    </row>
    <row r="5007" spans="2:2" ht="15">
      <c r="B5007"/>
    </row>
    <row r="5008" spans="2:2" ht="15">
      <c r="B5008"/>
    </row>
    <row r="5009" spans="2:2" ht="15">
      <c r="B5009"/>
    </row>
    <row r="5010" spans="2:2" ht="15">
      <c r="B5010"/>
    </row>
    <row r="5011" spans="2:2" ht="15">
      <c r="B5011"/>
    </row>
    <row r="5012" spans="2:2" ht="15">
      <c r="B5012"/>
    </row>
    <row r="5013" spans="2:2" ht="15">
      <c r="B5013"/>
    </row>
    <row r="5014" spans="2:2" ht="15">
      <c r="B5014"/>
    </row>
    <row r="5015" spans="2:2" ht="15">
      <c r="B5015"/>
    </row>
    <row r="5016" spans="2:2" ht="15">
      <c r="B5016"/>
    </row>
    <row r="5017" spans="2:2" ht="15">
      <c r="B5017"/>
    </row>
    <row r="5018" spans="2:2" ht="15">
      <c r="B5018"/>
    </row>
    <row r="5019" spans="2:2" ht="15">
      <c r="B5019"/>
    </row>
    <row r="5020" spans="2:2" ht="15">
      <c r="B5020"/>
    </row>
    <row r="5021" spans="2:2" ht="15">
      <c r="B5021"/>
    </row>
    <row r="5022" spans="2:2" ht="15">
      <c r="B5022"/>
    </row>
    <row r="5023" spans="2:2" ht="15">
      <c r="B5023"/>
    </row>
    <row r="5024" spans="2:2" ht="15">
      <c r="B5024"/>
    </row>
    <row r="5025" spans="2:2" ht="15">
      <c r="B5025"/>
    </row>
    <row r="5026" spans="2:2" ht="15">
      <c r="B5026"/>
    </row>
    <row r="5027" spans="2:2" ht="15">
      <c r="B5027"/>
    </row>
    <row r="5028" spans="2:2" ht="15">
      <c r="B5028"/>
    </row>
    <row r="5029" spans="2:2" ht="15">
      <c r="B5029"/>
    </row>
    <row r="5030" spans="2:2" ht="15">
      <c r="B5030"/>
    </row>
    <row r="5031" spans="2:2" ht="15">
      <c r="B5031"/>
    </row>
    <row r="5032" spans="2:2" ht="15">
      <c r="B5032"/>
    </row>
    <row r="5033" spans="2:2" ht="15">
      <c r="B5033"/>
    </row>
    <row r="5034" spans="2:2" ht="15">
      <c r="B5034"/>
    </row>
    <row r="5035" spans="2:2" ht="15">
      <c r="B5035"/>
    </row>
    <row r="5036" spans="2:2" ht="15">
      <c r="B5036"/>
    </row>
    <row r="5037" spans="2:2" ht="15">
      <c r="B5037"/>
    </row>
    <row r="5038" spans="2:2" ht="15">
      <c r="B5038"/>
    </row>
    <row r="5039" spans="2:2" ht="15">
      <c r="B5039"/>
    </row>
    <row r="5040" spans="2:2" ht="15">
      <c r="B5040"/>
    </row>
    <row r="5041" spans="2:2" ht="15">
      <c r="B5041"/>
    </row>
    <row r="5042" spans="2:2" ht="15">
      <c r="B5042"/>
    </row>
    <row r="5043" spans="2:2" ht="15">
      <c r="B5043"/>
    </row>
    <row r="5044" spans="2:2" ht="15">
      <c r="B5044"/>
    </row>
    <row r="5045" spans="2:2" ht="15">
      <c r="B5045"/>
    </row>
    <row r="5046" spans="2:2" ht="15">
      <c r="B5046"/>
    </row>
    <row r="5047" spans="2:2" ht="15">
      <c r="B5047"/>
    </row>
    <row r="5048" spans="2:2" ht="15">
      <c r="B5048"/>
    </row>
    <row r="5049" spans="2:2" ht="15">
      <c r="B5049"/>
    </row>
    <row r="5050" spans="2:2" ht="15">
      <c r="B5050"/>
    </row>
    <row r="5051" spans="2:2" ht="15">
      <c r="B5051"/>
    </row>
    <row r="5052" spans="2:2" ht="15">
      <c r="B5052"/>
    </row>
    <row r="5053" spans="2:2" ht="15">
      <c r="B5053"/>
    </row>
    <row r="5054" spans="2:2" ht="15">
      <c r="B5054"/>
    </row>
    <row r="5055" spans="2:2" ht="15">
      <c r="B5055"/>
    </row>
    <row r="5056" spans="2:2" ht="15">
      <c r="B5056"/>
    </row>
    <row r="5057" spans="2:2" ht="15">
      <c r="B5057"/>
    </row>
    <row r="5058" spans="2:2" ht="15">
      <c r="B5058"/>
    </row>
    <row r="5059" spans="2:2" ht="15">
      <c r="B5059"/>
    </row>
    <row r="5060" spans="2:2" ht="15">
      <c r="B5060"/>
    </row>
    <row r="5061" spans="2:2" ht="15">
      <c r="B5061"/>
    </row>
    <row r="5062" spans="2:2" ht="15">
      <c r="B5062"/>
    </row>
    <row r="5063" spans="2:2" ht="15">
      <c r="B5063"/>
    </row>
    <row r="5064" spans="2:2" ht="15">
      <c r="B5064"/>
    </row>
    <row r="5065" spans="2:2" ht="15">
      <c r="B5065"/>
    </row>
    <row r="5066" spans="2:2" ht="15">
      <c r="B5066"/>
    </row>
    <row r="5067" spans="2:2" ht="15">
      <c r="B5067"/>
    </row>
    <row r="5068" spans="2:2" ht="15">
      <c r="B5068"/>
    </row>
    <row r="5069" spans="2:2" ht="15">
      <c r="B5069"/>
    </row>
    <row r="5070" spans="2:2" ht="15">
      <c r="B5070"/>
    </row>
    <row r="5071" spans="2:2" ht="15">
      <c r="B5071"/>
    </row>
    <row r="5072" spans="2:2" ht="15">
      <c r="B5072"/>
    </row>
    <row r="5073" spans="2:2" ht="15">
      <c r="B5073"/>
    </row>
    <row r="5074" spans="2:2" ht="15">
      <c r="B5074"/>
    </row>
    <row r="5075" spans="2:2" ht="15">
      <c r="B5075"/>
    </row>
    <row r="5076" spans="2:2" ht="15">
      <c r="B5076"/>
    </row>
    <row r="5077" spans="2:2" ht="15">
      <c r="B5077"/>
    </row>
    <row r="5078" spans="2:2" ht="15">
      <c r="B5078"/>
    </row>
    <row r="5079" spans="2:2" ht="15">
      <c r="B5079"/>
    </row>
    <row r="5080" spans="2:2" ht="15">
      <c r="B5080"/>
    </row>
    <row r="5081" spans="2:2" ht="15">
      <c r="B5081"/>
    </row>
    <row r="5082" spans="2:2" ht="15">
      <c r="B5082"/>
    </row>
    <row r="5083" spans="2:2" ht="15">
      <c r="B5083"/>
    </row>
    <row r="5084" spans="2:2" ht="15">
      <c r="B5084"/>
    </row>
    <row r="5085" spans="2:2" ht="15">
      <c r="B5085"/>
    </row>
    <row r="5086" spans="2:2" ht="15">
      <c r="B5086"/>
    </row>
    <row r="5087" spans="2:2" ht="15">
      <c r="B5087"/>
    </row>
    <row r="5088" spans="2:2" ht="15">
      <c r="B5088"/>
    </row>
    <row r="5089" spans="2:2" ht="15">
      <c r="B5089"/>
    </row>
    <row r="5090" spans="2:2" ht="15">
      <c r="B5090"/>
    </row>
    <row r="5091" spans="2:2" ht="15">
      <c r="B5091"/>
    </row>
    <row r="5092" spans="2:2" ht="15">
      <c r="B5092"/>
    </row>
    <row r="5093" spans="2:2" ht="15">
      <c r="B5093"/>
    </row>
    <row r="5094" spans="2:2" ht="15">
      <c r="B5094"/>
    </row>
    <row r="5095" spans="2:2" ht="15">
      <c r="B5095"/>
    </row>
    <row r="5096" spans="2:2" ht="15">
      <c r="B5096"/>
    </row>
    <row r="5097" spans="2:2" ht="15">
      <c r="B5097"/>
    </row>
    <row r="5098" spans="2:2" ht="15">
      <c r="B5098"/>
    </row>
    <row r="5099" spans="2:2" ht="15">
      <c r="B5099"/>
    </row>
    <row r="5100" spans="2:2" ht="15">
      <c r="B5100"/>
    </row>
    <row r="5101" spans="2:2" ht="15">
      <c r="B5101"/>
    </row>
    <row r="5102" spans="2:2" ht="15">
      <c r="B5102"/>
    </row>
    <row r="5103" spans="2:2" ht="15">
      <c r="B5103"/>
    </row>
    <row r="5104" spans="2:2" ht="15">
      <c r="B5104"/>
    </row>
    <row r="5105" spans="2:2" ht="15">
      <c r="B5105"/>
    </row>
    <row r="5106" spans="2:2" ht="15">
      <c r="B5106"/>
    </row>
    <row r="5107" spans="2:2" ht="15">
      <c r="B5107"/>
    </row>
    <row r="5108" spans="2:2" ht="15">
      <c r="B5108"/>
    </row>
    <row r="5109" spans="2:2" ht="15">
      <c r="B5109"/>
    </row>
    <row r="5110" spans="2:2" ht="15">
      <c r="B5110"/>
    </row>
    <row r="5111" spans="2:2" ht="15">
      <c r="B5111"/>
    </row>
    <row r="5112" spans="2:2" ht="15">
      <c r="B5112"/>
    </row>
    <row r="5113" spans="2:2" ht="15">
      <c r="B5113"/>
    </row>
    <row r="5114" spans="2:2" ht="15">
      <c r="B5114"/>
    </row>
    <row r="5115" spans="2:2" ht="15">
      <c r="B5115"/>
    </row>
    <row r="5116" spans="2:2" ht="15">
      <c r="B5116"/>
    </row>
    <row r="5117" spans="2:2" ht="15">
      <c r="B5117"/>
    </row>
    <row r="5118" spans="2:2" ht="15">
      <c r="B5118"/>
    </row>
    <row r="5119" spans="2:2" ht="15">
      <c r="B5119"/>
    </row>
    <row r="5120" spans="2:2" ht="15">
      <c r="B5120"/>
    </row>
    <row r="5121" spans="2:2" ht="15">
      <c r="B5121"/>
    </row>
    <row r="5122" spans="2:2" ht="15">
      <c r="B5122"/>
    </row>
    <row r="5123" spans="2:2" ht="15">
      <c r="B5123"/>
    </row>
    <row r="5124" spans="2:2" ht="15">
      <c r="B5124"/>
    </row>
    <row r="5125" spans="2:2" ht="15">
      <c r="B5125"/>
    </row>
    <row r="5126" spans="2:2" ht="15">
      <c r="B5126"/>
    </row>
    <row r="5127" spans="2:2" ht="15">
      <c r="B5127"/>
    </row>
    <row r="5128" spans="2:2" ht="15">
      <c r="B5128"/>
    </row>
    <row r="5129" spans="2:2" ht="15">
      <c r="B5129"/>
    </row>
    <row r="5130" spans="2:2" ht="15">
      <c r="B5130"/>
    </row>
    <row r="5131" spans="2:2" ht="15">
      <c r="B5131"/>
    </row>
    <row r="5132" spans="2:2" ht="15">
      <c r="B5132"/>
    </row>
    <row r="5133" spans="2:2" ht="15">
      <c r="B5133"/>
    </row>
    <row r="5134" spans="2:2" ht="15">
      <c r="B5134"/>
    </row>
    <row r="5135" spans="2:2" ht="15">
      <c r="B5135"/>
    </row>
    <row r="5136" spans="2:2" ht="15">
      <c r="B5136"/>
    </row>
    <row r="5137" spans="2:2" ht="15">
      <c r="B5137"/>
    </row>
    <row r="5138" spans="2:2" ht="15">
      <c r="B5138"/>
    </row>
    <row r="5139" spans="2:2" ht="15">
      <c r="B5139"/>
    </row>
    <row r="5140" spans="2:2" ht="15">
      <c r="B5140"/>
    </row>
    <row r="5141" spans="2:2" ht="15">
      <c r="B5141"/>
    </row>
    <row r="5142" spans="2:2" ht="15">
      <c r="B5142"/>
    </row>
    <row r="5143" spans="2:2" ht="15">
      <c r="B5143"/>
    </row>
    <row r="5144" spans="2:2" ht="15">
      <c r="B5144"/>
    </row>
    <row r="5145" spans="2:2" ht="15">
      <c r="B5145"/>
    </row>
    <row r="5146" spans="2:2" ht="15">
      <c r="B5146"/>
    </row>
    <row r="5147" spans="2:2" ht="15">
      <c r="B5147"/>
    </row>
    <row r="5148" spans="2:2" ht="15">
      <c r="B5148"/>
    </row>
    <row r="5149" spans="2:2" ht="15">
      <c r="B5149"/>
    </row>
    <row r="5150" spans="2:2" ht="15">
      <c r="B5150"/>
    </row>
    <row r="5151" spans="2:2" ht="15">
      <c r="B5151"/>
    </row>
    <row r="5152" spans="2:2" ht="15">
      <c r="B5152"/>
    </row>
    <row r="5153" spans="2:2" ht="15">
      <c r="B5153"/>
    </row>
    <row r="5154" spans="2:2" ht="15">
      <c r="B5154"/>
    </row>
    <row r="5155" spans="2:2" ht="15">
      <c r="B5155"/>
    </row>
    <row r="5156" spans="2:2" ht="15">
      <c r="B5156"/>
    </row>
    <row r="5157" spans="2:2" ht="15">
      <c r="B5157"/>
    </row>
    <row r="5158" spans="2:2" ht="15">
      <c r="B5158"/>
    </row>
    <row r="5159" spans="2:2" ht="15">
      <c r="B5159"/>
    </row>
    <row r="5160" spans="2:2" ht="15">
      <c r="B5160"/>
    </row>
    <row r="5161" spans="2:2" ht="15">
      <c r="B5161"/>
    </row>
    <row r="5162" spans="2:2" ht="15">
      <c r="B5162"/>
    </row>
    <row r="5163" spans="2:2" ht="15">
      <c r="B5163"/>
    </row>
    <row r="5164" spans="2:2" ht="15">
      <c r="B5164"/>
    </row>
    <row r="5165" spans="2:2" ht="15">
      <c r="B5165"/>
    </row>
    <row r="5166" spans="2:2" ht="15">
      <c r="B5166"/>
    </row>
    <row r="5167" spans="2:2" ht="15">
      <c r="B5167"/>
    </row>
    <row r="5168" spans="2:2" ht="15">
      <c r="B5168"/>
    </row>
    <row r="5169" spans="2:2" ht="15">
      <c r="B5169"/>
    </row>
    <row r="5170" spans="2:2" ht="15">
      <c r="B5170"/>
    </row>
    <row r="5171" spans="2:2" ht="15">
      <c r="B5171"/>
    </row>
    <row r="5172" spans="2:2" ht="15">
      <c r="B5172"/>
    </row>
    <row r="5173" spans="2:2" ht="15">
      <c r="B5173"/>
    </row>
    <row r="5174" spans="2:2" ht="15">
      <c r="B5174"/>
    </row>
    <row r="5175" spans="2:2" ht="15">
      <c r="B5175"/>
    </row>
    <row r="5176" spans="2:2" ht="15">
      <c r="B5176"/>
    </row>
    <row r="5177" spans="2:2" ht="15">
      <c r="B5177"/>
    </row>
    <row r="5178" spans="2:2" ht="15">
      <c r="B5178"/>
    </row>
    <row r="5179" spans="2:2" ht="15">
      <c r="B5179"/>
    </row>
    <row r="5180" spans="2:2" ht="15">
      <c r="B5180"/>
    </row>
    <row r="5181" spans="2:2" ht="15">
      <c r="B5181"/>
    </row>
    <row r="5182" spans="2:2" ht="15">
      <c r="B5182"/>
    </row>
    <row r="5183" spans="2:2" ht="15">
      <c r="B5183"/>
    </row>
    <row r="5184" spans="2:2" ht="15">
      <c r="B5184"/>
    </row>
    <row r="5185" spans="2:2" ht="15">
      <c r="B5185"/>
    </row>
    <row r="5186" spans="2:2" ht="15">
      <c r="B5186"/>
    </row>
    <row r="5187" spans="2:2" ht="15">
      <c r="B5187"/>
    </row>
    <row r="5188" spans="2:2" ht="15">
      <c r="B5188"/>
    </row>
    <row r="5189" spans="2:2" ht="15">
      <c r="B5189"/>
    </row>
    <row r="5190" spans="2:2" ht="15">
      <c r="B5190"/>
    </row>
    <row r="5191" spans="2:2" ht="15">
      <c r="B5191"/>
    </row>
    <row r="5192" spans="2:2" ht="15">
      <c r="B5192"/>
    </row>
    <row r="5193" spans="2:2" ht="15">
      <c r="B5193"/>
    </row>
    <row r="5194" spans="2:2" ht="15">
      <c r="B5194"/>
    </row>
    <row r="5195" spans="2:2" ht="15">
      <c r="B5195"/>
    </row>
    <row r="5196" spans="2:2" ht="15">
      <c r="B5196"/>
    </row>
    <row r="5197" spans="2:2" ht="15">
      <c r="B5197"/>
    </row>
    <row r="5198" spans="2:2" ht="15">
      <c r="B5198"/>
    </row>
    <row r="5199" spans="2:2" ht="15">
      <c r="B5199"/>
    </row>
    <row r="5200" spans="2:2" ht="15">
      <c r="B5200"/>
    </row>
    <row r="5201" spans="2:2" ht="15">
      <c r="B5201"/>
    </row>
    <row r="5202" spans="2:2" ht="15">
      <c r="B5202"/>
    </row>
    <row r="5203" spans="2:2" ht="15">
      <c r="B5203"/>
    </row>
    <row r="5204" spans="2:2" ht="15">
      <c r="B5204"/>
    </row>
    <row r="5205" spans="2:2" ht="15">
      <c r="B5205"/>
    </row>
    <row r="5206" spans="2:2" ht="15">
      <c r="B5206"/>
    </row>
    <row r="5207" spans="2:2" ht="15">
      <c r="B5207"/>
    </row>
    <row r="5208" spans="2:2" ht="15">
      <c r="B5208"/>
    </row>
    <row r="5209" spans="2:2" ht="15">
      <c r="B5209"/>
    </row>
    <row r="5210" spans="2:2" ht="15">
      <c r="B5210"/>
    </row>
    <row r="5211" spans="2:2" ht="15">
      <c r="B5211"/>
    </row>
    <row r="5212" spans="2:2" ht="15">
      <c r="B5212"/>
    </row>
    <row r="5213" spans="2:2" ht="15">
      <c r="B5213"/>
    </row>
    <row r="5214" spans="2:2" ht="15">
      <c r="B5214"/>
    </row>
    <row r="5215" spans="2:2" ht="15">
      <c r="B5215"/>
    </row>
    <row r="5216" spans="2:2" ht="15">
      <c r="B5216"/>
    </row>
    <row r="5217" spans="2:2" ht="15">
      <c r="B5217"/>
    </row>
    <row r="5218" spans="2:2" ht="15">
      <c r="B5218"/>
    </row>
    <row r="5219" spans="2:2" ht="15">
      <c r="B5219"/>
    </row>
    <row r="5220" spans="2:2" ht="15">
      <c r="B5220"/>
    </row>
    <row r="5221" spans="2:2" ht="15">
      <c r="B5221"/>
    </row>
    <row r="5222" spans="2:2" ht="15">
      <c r="B5222"/>
    </row>
    <row r="5223" spans="2:2" ht="15">
      <c r="B5223"/>
    </row>
    <row r="5224" spans="2:2" ht="15">
      <c r="B5224"/>
    </row>
    <row r="5225" spans="2:2" ht="15">
      <c r="B5225"/>
    </row>
    <row r="5226" spans="2:2" ht="15">
      <c r="B5226"/>
    </row>
    <row r="5227" spans="2:2" ht="15">
      <c r="B5227"/>
    </row>
    <row r="5228" spans="2:2" ht="15">
      <c r="B5228"/>
    </row>
    <row r="5229" spans="2:2" ht="15">
      <c r="B5229"/>
    </row>
    <row r="5230" spans="2:2" ht="15">
      <c r="B5230"/>
    </row>
    <row r="5231" spans="2:2" ht="15">
      <c r="B5231"/>
    </row>
    <row r="5232" spans="2:2" ht="15">
      <c r="B5232"/>
    </row>
    <row r="5233" spans="2:2" ht="15">
      <c r="B5233"/>
    </row>
    <row r="5234" spans="2:2" ht="15">
      <c r="B5234"/>
    </row>
    <row r="5235" spans="2:2" ht="15">
      <c r="B5235"/>
    </row>
    <row r="5236" spans="2:2" ht="15">
      <c r="B5236"/>
    </row>
    <row r="5237" spans="2:2" ht="15">
      <c r="B5237"/>
    </row>
    <row r="5238" spans="2:2" ht="15">
      <c r="B5238"/>
    </row>
    <row r="5239" spans="2:2" ht="15">
      <c r="B5239"/>
    </row>
    <row r="5240" spans="2:2" ht="15">
      <c r="B5240"/>
    </row>
    <row r="5241" spans="2:2" ht="15">
      <c r="B5241"/>
    </row>
    <row r="5242" spans="2:2" ht="15">
      <c r="B5242"/>
    </row>
    <row r="5243" spans="2:2" ht="15">
      <c r="B5243"/>
    </row>
    <row r="5244" spans="2:2" ht="15">
      <c r="B5244"/>
    </row>
    <row r="5245" spans="2:2" ht="15">
      <c r="B5245"/>
    </row>
    <row r="5246" spans="2:2" ht="15">
      <c r="B5246"/>
    </row>
    <row r="5247" spans="2:2" ht="15">
      <c r="B5247"/>
    </row>
    <row r="5248" spans="2:2" ht="15">
      <c r="B5248"/>
    </row>
    <row r="5249" spans="2:2" ht="15">
      <c r="B5249"/>
    </row>
    <row r="5250" spans="2:2" ht="15">
      <c r="B5250"/>
    </row>
    <row r="5251" spans="2:2" ht="15">
      <c r="B5251"/>
    </row>
    <row r="5252" spans="2:2" ht="15">
      <c r="B5252"/>
    </row>
    <row r="5253" spans="2:2" ht="15">
      <c r="B5253"/>
    </row>
    <row r="5254" spans="2:2" ht="15">
      <c r="B5254"/>
    </row>
    <row r="5255" spans="2:2" ht="15">
      <c r="B5255"/>
    </row>
    <row r="5256" spans="2:2" ht="15">
      <c r="B5256"/>
    </row>
    <row r="5257" spans="2:2" ht="15">
      <c r="B5257"/>
    </row>
    <row r="5258" spans="2:2" ht="15">
      <c r="B5258"/>
    </row>
    <row r="5259" spans="2:2" ht="15">
      <c r="B5259"/>
    </row>
    <row r="5260" spans="2:2" ht="15">
      <c r="B5260"/>
    </row>
    <row r="5261" spans="2:2" ht="15">
      <c r="B5261"/>
    </row>
    <row r="5262" spans="2:2" ht="15">
      <c r="B5262"/>
    </row>
    <row r="5263" spans="2:2" ht="15">
      <c r="B5263"/>
    </row>
    <row r="5264" spans="2:2" ht="15">
      <c r="B5264"/>
    </row>
    <row r="5265" spans="2:2" ht="15">
      <c r="B5265"/>
    </row>
    <row r="5266" spans="2:2" ht="15">
      <c r="B5266"/>
    </row>
    <row r="5267" spans="2:2" ht="15">
      <c r="B5267"/>
    </row>
    <row r="5268" spans="2:2" ht="15">
      <c r="B5268"/>
    </row>
    <row r="5269" spans="2:2" ht="15">
      <c r="B5269"/>
    </row>
    <row r="5270" spans="2:2" ht="15">
      <c r="B5270"/>
    </row>
    <row r="5271" spans="2:2" ht="15">
      <c r="B5271"/>
    </row>
    <row r="5272" spans="2:2" ht="15">
      <c r="B5272"/>
    </row>
    <row r="5273" spans="2:2" ht="15">
      <c r="B5273"/>
    </row>
    <row r="5274" spans="2:2" ht="15">
      <c r="B5274"/>
    </row>
    <row r="5275" spans="2:2" ht="15">
      <c r="B5275"/>
    </row>
    <row r="5276" spans="2:2" ht="15">
      <c r="B5276"/>
    </row>
    <row r="5277" spans="2:2" ht="15">
      <c r="B5277"/>
    </row>
    <row r="5278" spans="2:2" ht="15">
      <c r="B5278"/>
    </row>
    <row r="5279" spans="2:2" ht="15">
      <c r="B5279"/>
    </row>
    <row r="5280" spans="2:2" ht="15">
      <c r="B5280"/>
    </row>
    <row r="5281" spans="2:2" ht="15">
      <c r="B5281"/>
    </row>
    <row r="5282" spans="2:2" ht="15">
      <c r="B5282"/>
    </row>
    <row r="5283" spans="2:2" ht="15">
      <c r="B5283"/>
    </row>
    <row r="5284" spans="2:2" ht="15">
      <c r="B5284"/>
    </row>
    <row r="5285" spans="2:2" ht="15">
      <c r="B5285"/>
    </row>
    <row r="5286" spans="2:2" ht="15">
      <c r="B5286"/>
    </row>
    <row r="5287" spans="2:2" ht="15">
      <c r="B5287"/>
    </row>
    <row r="5288" spans="2:2" ht="15">
      <c r="B5288"/>
    </row>
    <row r="5289" spans="2:2" ht="15">
      <c r="B5289"/>
    </row>
    <row r="5290" spans="2:2" ht="15">
      <c r="B5290"/>
    </row>
    <row r="5291" spans="2:2" ht="15">
      <c r="B5291"/>
    </row>
    <row r="5292" spans="2:2" ht="15">
      <c r="B5292"/>
    </row>
    <row r="5293" spans="2:2" ht="15">
      <c r="B5293"/>
    </row>
    <row r="5294" spans="2:2" ht="15">
      <c r="B5294"/>
    </row>
    <row r="5295" spans="2:2" ht="15">
      <c r="B5295"/>
    </row>
    <row r="5296" spans="2:2" ht="15">
      <c r="B5296"/>
    </row>
    <row r="5297" spans="2:2" ht="15">
      <c r="B5297"/>
    </row>
    <row r="5298" spans="2:2" ht="15">
      <c r="B5298"/>
    </row>
    <row r="5299" spans="2:2" ht="15">
      <c r="B5299"/>
    </row>
    <row r="5300" spans="2:2" ht="15">
      <c r="B5300"/>
    </row>
    <row r="5301" spans="2:2" ht="15">
      <c r="B5301"/>
    </row>
    <row r="5302" spans="2:2" ht="15">
      <c r="B5302"/>
    </row>
    <row r="5303" spans="2:2" ht="15">
      <c r="B5303"/>
    </row>
    <row r="5304" spans="2:2" ht="15">
      <c r="B5304"/>
    </row>
    <row r="5305" spans="2:2" ht="15">
      <c r="B5305"/>
    </row>
    <row r="5306" spans="2:2" ht="15">
      <c r="B5306"/>
    </row>
    <row r="5307" spans="2:2" ht="15">
      <c r="B5307"/>
    </row>
    <row r="5308" spans="2:2" ht="15">
      <c r="B5308"/>
    </row>
    <row r="5309" spans="2:2" ht="15">
      <c r="B5309"/>
    </row>
    <row r="5310" spans="2:2" ht="15">
      <c r="B5310"/>
    </row>
    <row r="5311" spans="2:2" ht="15">
      <c r="B5311"/>
    </row>
    <row r="5312" spans="2:2" ht="15">
      <c r="B5312"/>
    </row>
    <row r="5313" spans="2:2" ht="15">
      <c r="B5313"/>
    </row>
    <row r="5314" spans="2:2" ht="15">
      <c r="B5314"/>
    </row>
    <row r="5315" spans="2:2" ht="15">
      <c r="B5315"/>
    </row>
    <row r="5316" spans="2:2" ht="15">
      <c r="B5316"/>
    </row>
    <row r="5317" spans="2:2" ht="15">
      <c r="B5317"/>
    </row>
    <row r="5318" spans="2:2" ht="15">
      <c r="B5318"/>
    </row>
    <row r="5319" spans="2:2" ht="15">
      <c r="B5319"/>
    </row>
    <row r="5320" spans="2:2" ht="15">
      <c r="B5320"/>
    </row>
    <row r="5321" spans="2:2" ht="15">
      <c r="B5321"/>
    </row>
    <row r="5322" spans="2:2" ht="15">
      <c r="B5322"/>
    </row>
    <row r="5323" spans="2:2" ht="15">
      <c r="B5323"/>
    </row>
    <row r="5324" spans="2:2" ht="15">
      <c r="B5324"/>
    </row>
    <row r="5325" spans="2:2" ht="15">
      <c r="B5325"/>
    </row>
    <row r="5326" spans="2:2" ht="15">
      <c r="B5326"/>
    </row>
    <row r="5327" spans="2:2" ht="15">
      <c r="B5327"/>
    </row>
    <row r="5328" spans="2:2" ht="15">
      <c r="B5328"/>
    </row>
    <row r="5329" spans="2:2" ht="15">
      <c r="B5329"/>
    </row>
    <row r="5330" spans="2:2" ht="15">
      <c r="B5330"/>
    </row>
    <row r="5331" spans="2:2" ht="15">
      <c r="B5331"/>
    </row>
    <row r="5332" spans="2:2" ht="15">
      <c r="B5332"/>
    </row>
    <row r="5333" spans="2:2" ht="15">
      <c r="B5333"/>
    </row>
    <row r="5334" spans="2:2" ht="15">
      <c r="B5334"/>
    </row>
    <row r="5335" spans="2:2" ht="15">
      <c r="B5335"/>
    </row>
    <row r="5336" spans="2:2" ht="15">
      <c r="B5336"/>
    </row>
    <row r="5337" spans="2:2" ht="15">
      <c r="B5337"/>
    </row>
    <row r="5338" spans="2:2" ht="15">
      <c r="B5338"/>
    </row>
    <row r="5339" spans="2:2" ht="15">
      <c r="B5339"/>
    </row>
    <row r="5340" spans="2:2" ht="15">
      <c r="B5340"/>
    </row>
    <row r="5341" spans="2:2" ht="15">
      <c r="B5341"/>
    </row>
    <row r="5342" spans="2:2" ht="15">
      <c r="B5342"/>
    </row>
    <row r="5343" spans="2:2" ht="15">
      <c r="B5343"/>
    </row>
    <row r="5344" spans="2:2" ht="15">
      <c r="B5344"/>
    </row>
    <row r="5345" spans="2:2" ht="15">
      <c r="B5345"/>
    </row>
    <row r="5346" spans="2:2" ht="15">
      <c r="B5346"/>
    </row>
    <row r="5347" spans="2:2" ht="15">
      <c r="B5347"/>
    </row>
    <row r="5348" spans="2:2" ht="15">
      <c r="B5348"/>
    </row>
    <row r="5349" spans="2:2" ht="15">
      <c r="B5349"/>
    </row>
    <row r="5350" spans="2:2" ht="15">
      <c r="B5350"/>
    </row>
    <row r="5351" spans="2:2" ht="15">
      <c r="B5351"/>
    </row>
    <row r="5352" spans="2:2" ht="15">
      <c r="B5352"/>
    </row>
    <row r="5353" spans="2:2" ht="15">
      <c r="B5353"/>
    </row>
    <row r="5354" spans="2:2" ht="15">
      <c r="B5354"/>
    </row>
    <row r="5355" spans="2:2" ht="15">
      <c r="B5355"/>
    </row>
    <row r="5356" spans="2:2" ht="15">
      <c r="B5356"/>
    </row>
    <row r="5357" spans="2:2" ht="15">
      <c r="B5357"/>
    </row>
    <row r="5358" spans="2:2" ht="15">
      <c r="B5358"/>
    </row>
    <row r="5359" spans="2:2" ht="15">
      <c r="B5359"/>
    </row>
    <row r="5360" spans="2:2" ht="15">
      <c r="B5360"/>
    </row>
    <row r="5361" spans="2:2" ht="15">
      <c r="B5361"/>
    </row>
    <row r="5362" spans="2:2" ht="15">
      <c r="B5362"/>
    </row>
    <row r="5363" spans="2:2" ht="15">
      <c r="B5363"/>
    </row>
    <row r="5364" spans="2:2" ht="15">
      <c r="B5364"/>
    </row>
    <row r="5365" spans="2:2" ht="15">
      <c r="B5365"/>
    </row>
    <row r="5366" spans="2:2" ht="15">
      <c r="B5366"/>
    </row>
    <row r="5367" spans="2:2" ht="15">
      <c r="B5367"/>
    </row>
    <row r="5368" spans="2:2" ht="15">
      <c r="B5368"/>
    </row>
    <row r="5369" spans="2:2" ht="15">
      <c r="B5369"/>
    </row>
    <row r="5370" spans="2:2" ht="15">
      <c r="B5370"/>
    </row>
    <row r="5371" spans="2:2" ht="15">
      <c r="B5371"/>
    </row>
    <row r="5372" spans="2:2" ht="15">
      <c r="B5372"/>
    </row>
    <row r="5373" spans="2:2" ht="15">
      <c r="B5373"/>
    </row>
    <row r="5374" spans="2:2" ht="15">
      <c r="B5374"/>
    </row>
    <row r="5375" spans="2:2" ht="15">
      <c r="B5375"/>
    </row>
    <row r="5376" spans="2:2" ht="15">
      <c r="B5376"/>
    </row>
    <row r="5377" spans="2:2" ht="15">
      <c r="B5377"/>
    </row>
    <row r="5378" spans="2:2" ht="15">
      <c r="B5378"/>
    </row>
    <row r="5379" spans="2:2" ht="15">
      <c r="B5379"/>
    </row>
    <row r="5380" spans="2:2" ht="15">
      <c r="B5380"/>
    </row>
    <row r="5381" spans="2:2" ht="15">
      <c r="B5381"/>
    </row>
    <row r="5382" spans="2:2" ht="15">
      <c r="B5382"/>
    </row>
    <row r="5383" spans="2:2" ht="15">
      <c r="B5383"/>
    </row>
    <row r="5384" spans="2:2" ht="15">
      <c r="B5384"/>
    </row>
    <row r="5385" spans="2:2" ht="15">
      <c r="B5385"/>
    </row>
    <row r="5386" spans="2:2" ht="15">
      <c r="B5386"/>
    </row>
    <row r="5387" spans="2:2" ht="15">
      <c r="B5387"/>
    </row>
    <row r="5388" spans="2:2" ht="15">
      <c r="B5388"/>
    </row>
    <row r="5389" spans="2:2" ht="15">
      <c r="B5389"/>
    </row>
    <row r="5390" spans="2:2" ht="15">
      <c r="B5390"/>
    </row>
    <row r="5391" spans="2:2" ht="15">
      <c r="B5391"/>
    </row>
    <row r="5392" spans="2:2" ht="15">
      <c r="B5392"/>
    </row>
    <row r="5393" spans="2:2" ht="15">
      <c r="B5393"/>
    </row>
    <row r="5394" spans="2:2" ht="15">
      <c r="B5394"/>
    </row>
    <row r="5395" spans="2:2" ht="15">
      <c r="B5395"/>
    </row>
    <row r="5396" spans="2:2" ht="15">
      <c r="B5396"/>
    </row>
    <row r="5397" spans="2:2" ht="15">
      <c r="B5397"/>
    </row>
    <row r="5398" spans="2:2" ht="15">
      <c r="B5398"/>
    </row>
    <row r="5399" spans="2:2" ht="15">
      <c r="B5399"/>
    </row>
    <row r="5400" spans="2:2" ht="15">
      <c r="B5400"/>
    </row>
    <row r="5401" spans="2:2" ht="15">
      <c r="B5401"/>
    </row>
    <row r="5402" spans="2:2" ht="15">
      <c r="B5402"/>
    </row>
    <row r="5403" spans="2:2" ht="15">
      <c r="B5403"/>
    </row>
    <row r="5404" spans="2:2" ht="15">
      <c r="B5404"/>
    </row>
    <row r="5405" spans="2:2" ht="15">
      <c r="B5405"/>
    </row>
    <row r="5406" spans="2:2" ht="15">
      <c r="B5406"/>
    </row>
    <row r="5407" spans="2:2" ht="15">
      <c r="B5407"/>
    </row>
    <row r="5408" spans="2:2" ht="15">
      <c r="B5408"/>
    </row>
    <row r="5409" spans="2:2" ht="15">
      <c r="B5409"/>
    </row>
    <row r="5410" spans="2:2" ht="15">
      <c r="B5410"/>
    </row>
    <row r="5411" spans="2:2" ht="15">
      <c r="B5411"/>
    </row>
    <row r="5412" spans="2:2" ht="15">
      <c r="B5412"/>
    </row>
    <row r="5413" spans="2:2" ht="15">
      <c r="B5413"/>
    </row>
    <row r="5414" spans="2:2" ht="15">
      <c r="B5414"/>
    </row>
    <row r="5415" spans="2:2" ht="15">
      <c r="B5415"/>
    </row>
    <row r="5416" spans="2:2" ht="15">
      <c r="B5416"/>
    </row>
    <row r="5417" spans="2:2" ht="15">
      <c r="B5417"/>
    </row>
    <row r="5418" spans="2:2" ht="15">
      <c r="B5418"/>
    </row>
    <row r="5419" spans="2:2" ht="15">
      <c r="B5419"/>
    </row>
    <row r="5420" spans="2:2" ht="15">
      <c r="B5420"/>
    </row>
    <row r="5421" spans="2:2" ht="15">
      <c r="B5421"/>
    </row>
    <row r="5422" spans="2:2" ht="15">
      <c r="B5422"/>
    </row>
    <row r="5423" spans="2:2" ht="15">
      <c r="B5423"/>
    </row>
    <row r="5424" spans="2:2" ht="15">
      <c r="B5424"/>
    </row>
    <row r="5425" spans="2:2" ht="15">
      <c r="B5425"/>
    </row>
    <row r="5426" spans="2:2" ht="15">
      <c r="B5426"/>
    </row>
    <row r="5427" spans="2:2" ht="15">
      <c r="B5427"/>
    </row>
    <row r="5428" spans="2:2" ht="15">
      <c r="B5428"/>
    </row>
    <row r="5429" spans="2:2" ht="15">
      <c r="B5429"/>
    </row>
    <row r="5430" spans="2:2" ht="15">
      <c r="B5430"/>
    </row>
    <row r="5431" spans="2:2" ht="15">
      <c r="B5431"/>
    </row>
    <row r="5432" spans="2:2" ht="15">
      <c r="B5432"/>
    </row>
    <row r="5433" spans="2:2" ht="15">
      <c r="B5433"/>
    </row>
    <row r="5434" spans="2:2" ht="15">
      <c r="B5434"/>
    </row>
    <row r="5435" spans="2:2" ht="15">
      <c r="B5435"/>
    </row>
    <row r="5436" spans="2:2" ht="15">
      <c r="B5436"/>
    </row>
    <row r="5437" spans="2:2" ht="15">
      <c r="B5437"/>
    </row>
    <row r="5438" spans="2:2" ht="15">
      <c r="B5438"/>
    </row>
    <row r="5439" spans="2:2" ht="15">
      <c r="B5439"/>
    </row>
    <row r="5440" spans="2:2" ht="15">
      <c r="B5440"/>
    </row>
    <row r="5441" spans="2:2" ht="15">
      <c r="B5441"/>
    </row>
    <row r="5442" spans="2:2" ht="15">
      <c r="B5442"/>
    </row>
    <row r="5443" spans="2:2" ht="15">
      <c r="B5443"/>
    </row>
    <row r="5444" spans="2:2" ht="15">
      <c r="B5444"/>
    </row>
    <row r="5445" spans="2:2" ht="15">
      <c r="B5445"/>
    </row>
    <row r="5446" spans="2:2" ht="15">
      <c r="B5446"/>
    </row>
    <row r="5447" spans="2:2" ht="15">
      <c r="B5447"/>
    </row>
    <row r="5448" spans="2:2" ht="15">
      <c r="B5448"/>
    </row>
    <row r="5449" spans="2:2" ht="15">
      <c r="B5449"/>
    </row>
    <row r="5450" spans="2:2" ht="15">
      <c r="B5450"/>
    </row>
    <row r="5451" spans="2:2" ht="15">
      <c r="B5451"/>
    </row>
    <row r="5452" spans="2:2" ht="15">
      <c r="B5452"/>
    </row>
    <row r="5453" spans="2:2" ht="15">
      <c r="B5453"/>
    </row>
    <row r="5454" spans="2:2" ht="15">
      <c r="B5454"/>
    </row>
    <row r="5455" spans="2:2" ht="15">
      <c r="B5455"/>
    </row>
    <row r="5456" spans="2:2" ht="15">
      <c r="B5456"/>
    </row>
    <row r="5457" spans="2:2" ht="15">
      <c r="B5457"/>
    </row>
    <row r="5458" spans="2:2" ht="15">
      <c r="B5458"/>
    </row>
    <row r="5459" spans="2:2" ht="15">
      <c r="B5459"/>
    </row>
    <row r="5460" spans="2:2" ht="15">
      <c r="B5460"/>
    </row>
    <row r="5461" spans="2:2" ht="15">
      <c r="B5461"/>
    </row>
    <row r="5462" spans="2:2" ht="15">
      <c r="B5462"/>
    </row>
    <row r="5463" spans="2:2" ht="15">
      <c r="B5463"/>
    </row>
    <row r="5464" spans="2:2" ht="15">
      <c r="B5464"/>
    </row>
    <row r="5465" spans="2:2" ht="15">
      <c r="B5465"/>
    </row>
    <row r="5466" spans="2:2" ht="15">
      <c r="B5466"/>
    </row>
    <row r="5467" spans="2:2" ht="15">
      <c r="B5467"/>
    </row>
    <row r="5468" spans="2:2" ht="15">
      <c r="B5468"/>
    </row>
    <row r="5469" spans="2:2" ht="15">
      <c r="B5469"/>
    </row>
    <row r="5470" spans="2:2" ht="15">
      <c r="B5470"/>
    </row>
    <row r="5471" spans="2:2" ht="15">
      <c r="B5471"/>
    </row>
    <row r="5472" spans="2:2" ht="15">
      <c r="B5472"/>
    </row>
    <row r="5473" spans="2:2" ht="15">
      <c r="B5473"/>
    </row>
    <row r="5474" spans="2:2" ht="15">
      <c r="B5474"/>
    </row>
    <row r="5475" spans="2:2" ht="15">
      <c r="B5475"/>
    </row>
    <row r="5476" spans="2:2" ht="15">
      <c r="B5476"/>
    </row>
    <row r="5477" spans="2:2" ht="15">
      <c r="B5477"/>
    </row>
    <row r="5478" spans="2:2" ht="15">
      <c r="B5478"/>
    </row>
    <row r="5479" spans="2:2" ht="15">
      <c r="B5479"/>
    </row>
    <row r="5480" spans="2:2" ht="15">
      <c r="B5480"/>
    </row>
    <row r="5481" spans="2:2" ht="15">
      <c r="B5481"/>
    </row>
    <row r="5482" spans="2:2" ht="15">
      <c r="B5482"/>
    </row>
    <row r="5483" spans="2:2" ht="15">
      <c r="B5483"/>
    </row>
    <row r="5484" spans="2:2" ht="15">
      <c r="B5484"/>
    </row>
    <row r="5485" spans="2:2" ht="15">
      <c r="B5485"/>
    </row>
    <row r="5486" spans="2:2" ht="15">
      <c r="B5486"/>
    </row>
    <row r="5487" spans="2:2" ht="15">
      <c r="B5487"/>
    </row>
    <row r="5488" spans="2:2" ht="15">
      <c r="B5488"/>
    </row>
    <row r="5489" spans="2:2" ht="15">
      <c r="B5489"/>
    </row>
    <row r="5490" spans="2:2" ht="15">
      <c r="B5490"/>
    </row>
    <row r="5491" spans="2:2" ht="15">
      <c r="B5491"/>
    </row>
    <row r="5492" spans="2:2" ht="15">
      <c r="B5492"/>
    </row>
    <row r="5493" spans="2:2" ht="15">
      <c r="B5493"/>
    </row>
    <row r="5494" spans="2:2" ht="15">
      <c r="B5494"/>
    </row>
    <row r="5495" spans="2:2" ht="15">
      <c r="B5495"/>
    </row>
    <row r="5496" spans="2:2" ht="15">
      <c r="B5496"/>
    </row>
    <row r="5497" spans="2:2" ht="15">
      <c r="B5497"/>
    </row>
    <row r="5498" spans="2:2" ht="15">
      <c r="B5498"/>
    </row>
    <row r="5499" spans="2:2" ht="15">
      <c r="B5499"/>
    </row>
    <row r="5500" spans="2:2" ht="15">
      <c r="B5500"/>
    </row>
    <row r="5501" spans="2:2" ht="15">
      <c r="B5501"/>
    </row>
    <row r="5502" spans="2:2" ht="15">
      <c r="B5502"/>
    </row>
    <row r="5503" spans="2:2" ht="15">
      <c r="B5503"/>
    </row>
    <row r="5504" spans="2:2" ht="15">
      <c r="B5504"/>
    </row>
    <row r="5505" spans="2:2" ht="15">
      <c r="B5505"/>
    </row>
    <row r="5506" spans="2:2" ht="15">
      <c r="B5506"/>
    </row>
    <row r="5507" spans="2:2" ht="15">
      <c r="B5507"/>
    </row>
    <row r="5508" spans="2:2" ht="15">
      <c r="B5508"/>
    </row>
    <row r="5509" spans="2:2" ht="15">
      <c r="B5509"/>
    </row>
    <row r="5510" spans="2:2" ht="15">
      <c r="B5510"/>
    </row>
    <row r="5511" spans="2:2" ht="15">
      <c r="B5511"/>
    </row>
    <row r="5512" spans="2:2" ht="15">
      <c r="B5512"/>
    </row>
    <row r="5513" spans="2:2" ht="15">
      <c r="B5513"/>
    </row>
    <row r="5514" spans="2:2" ht="15">
      <c r="B5514"/>
    </row>
    <row r="5515" spans="2:2" ht="15">
      <c r="B5515"/>
    </row>
    <row r="5516" spans="2:2" ht="15">
      <c r="B5516"/>
    </row>
    <row r="5517" spans="2:2" ht="15">
      <c r="B5517"/>
    </row>
    <row r="5518" spans="2:2" ht="15">
      <c r="B5518"/>
    </row>
    <row r="5519" spans="2:2" ht="15">
      <c r="B5519"/>
    </row>
    <row r="5520" spans="2:2" ht="15">
      <c r="B5520"/>
    </row>
    <row r="5521" spans="2:2" ht="15">
      <c r="B5521"/>
    </row>
    <row r="5522" spans="2:2" ht="15">
      <c r="B5522"/>
    </row>
    <row r="5523" spans="2:2" ht="15">
      <c r="B5523"/>
    </row>
    <row r="5524" spans="2:2" ht="15">
      <c r="B5524"/>
    </row>
    <row r="5525" spans="2:2" ht="15">
      <c r="B5525"/>
    </row>
    <row r="5526" spans="2:2" ht="15">
      <c r="B5526"/>
    </row>
    <row r="5527" spans="2:2" ht="15">
      <c r="B5527"/>
    </row>
    <row r="5528" spans="2:2" ht="15">
      <c r="B5528"/>
    </row>
    <row r="5529" spans="2:2" ht="15">
      <c r="B5529"/>
    </row>
    <row r="5530" spans="2:2" ht="15">
      <c r="B5530"/>
    </row>
    <row r="5531" spans="2:2" ht="15">
      <c r="B5531"/>
    </row>
    <row r="5532" spans="2:2" ht="15">
      <c r="B5532"/>
    </row>
    <row r="5533" spans="2:2" ht="15">
      <c r="B5533"/>
    </row>
    <row r="5534" spans="2:2" ht="15">
      <c r="B5534"/>
    </row>
    <row r="5535" spans="2:2" ht="15">
      <c r="B5535"/>
    </row>
    <row r="5536" spans="2:2" ht="15">
      <c r="B5536"/>
    </row>
    <row r="5537" spans="2:2" ht="15">
      <c r="B5537"/>
    </row>
    <row r="5538" spans="2:2" ht="15">
      <c r="B5538"/>
    </row>
    <row r="5539" spans="2:2" ht="15">
      <c r="B5539"/>
    </row>
    <row r="5540" spans="2:2" ht="15">
      <c r="B5540"/>
    </row>
    <row r="5541" spans="2:2" ht="15">
      <c r="B5541"/>
    </row>
    <row r="5542" spans="2:2" ht="15">
      <c r="B5542"/>
    </row>
    <row r="5543" spans="2:2" ht="15">
      <c r="B5543"/>
    </row>
    <row r="5544" spans="2:2" ht="15">
      <c r="B5544"/>
    </row>
    <row r="5545" spans="2:2" ht="15">
      <c r="B5545"/>
    </row>
    <row r="5546" spans="2:2" ht="15">
      <c r="B5546"/>
    </row>
    <row r="5547" spans="2:2" ht="15">
      <c r="B5547"/>
    </row>
    <row r="5548" spans="2:2" ht="15">
      <c r="B5548"/>
    </row>
    <row r="5549" spans="2:2" ht="15">
      <c r="B5549"/>
    </row>
    <row r="5550" spans="2:2" ht="15">
      <c r="B5550"/>
    </row>
    <row r="5551" spans="2:2" ht="15">
      <c r="B5551"/>
    </row>
    <row r="5552" spans="2:2" ht="15">
      <c r="B5552"/>
    </row>
    <row r="5553" spans="2:2" ht="15">
      <c r="B5553"/>
    </row>
    <row r="5554" spans="2:2" ht="15">
      <c r="B5554"/>
    </row>
    <row r="5555" spans="2:2" ht="15">
      <c r="B5555"/>
    </row>
    <row r="5556" spans="2:2" ht="15">
      <c r="B5556"/>
    </row>
    <row r="5557" spans="2:2" ht="15">
      <c r="B5557"/>
    </row>
    <row r="5558" spans="2:2" ht="15">
      <c r="B5558"/>
    </row>
    <row r="5559" spans="2:2" ht="15">
      <c r="B5559"/>
    </row>
    <row r="5560" spans="2:2" ht="15">
      <c r="B5560"/>
    </row>
    <row r="5561" spans="2:2" ht="15">
      <c r="B5561"/>
    </row>
    <row r="5562" spans="2:2" ht="15">
      <c r="B5562"/>
    </row>
    <row r="5563" spans="2:2" ht="15">
      <c r="B5563"/>
    </row>
    <row r="5564" spans="2:2" ht="15">
      <c r="B5564"/>
    </row>
    <row r="5565" spans="2:2" ht="15">
      <c r="B5565"/>
    </row>
    <row r="5566" spans="2:2" ht="15">
      <c r="B5566"/>
    </row>
    <row r="5567" spans="2:2" ht="15">
      <c r="B5567"/>
    </row>
    <row r="5568" spans="2:2" ht="15">
      <c r="B5568"/>
    </row>
    <row r="5569" spans="2:2" ht="15">
      <c r="B5569"/>
    </row>
    <row r="5570" spans="2:2" ht="15">
      <c r="B5570"/>
    </row>
    <row r="5571" spans="2:2" ht="15">
      <c r="B5571"/>
    </row>
    <row r="5572" spans="2:2" ht="15">
      <c r="B5572"/>
    </row>
    <row r="5573" spans="2:2" ht="15">
      <c r="B5573"/>
    </row>
    <row r="5574" spans="2:2" ht="15">
      <c r="B5574"/>
    </row>
    <row r="5575" spans="2:2" ht="15">
      <c r="B5575"/>
    </row>
    <row r="5576" spans="2:2" ht="15">
      <c r="B5576"/>
    </row>
    <row r="5577" spans="2:2" ht="15">
      <c r="B5577"/>
    </row>
    <row r="5578" spans="2:2" ht="15">
      <c r="B5578"/>
    </row>
    <row r="5579" spans="2:2" ht="15">
      <c r="B5579"/>
    </row>
    <row r="5580" spans="2:2" ht="15">
      <c r="B5580"/>
    </row>
    <row r="5581" spans="2:2" ht="15">
      <c r="B5581"/>
    </row>
    <row r="5582" spans="2:2" ht="15">
      <c r="B5582"/>
    </row>
    <row r="5583" spans="2:2" ht="15">
      <c r="B5583"/>
    </row>
    <row r="5584" spans="2:2" ht="15">
      <c r="B5584"/>
    </row>
    <row r="5585" spans="2:2" ht="15">
      <c r="B5585"/>
    </row>
    <row r="5586" spans="2:2" ht="15">
      <c r="B5586"/>
    </row>
    <row r="5587" spans="2:2" ht="15">
      <c r="B5587"/>
    </row>
    <row r="5588" spans="2:2" ht="15">
      <c r="B5588"/>
    </row>
    <row r="5589" spans="2:2" ht="15">
      <c r="B5589"/>
    </row>
    <row r="5590" spans="2:2" ht="15">
      <c r="B5590"/>
    </row>
    <row r="5591" spans="2:2" ht="15">
      <c r="B5591"/>
    </row>
    <row r="5592" spans="2:2" ht="15">
      <c r="B5592"/>
    </row>
    <row r="5593" spans="2:2" ht="15">
      <c r="B5593"/>
    </row>
    <row r="5594" spans="2:2" ht="15">
      <c r="B5594"/>
    </row>
    <row r="5595" spans="2:2" ht="15">
      <c r="B5595"/>
    </row>
    <row r="5596" spans="2:2" ht="15">
      <c r="B5596"/>
    </row>
    <row r="5597" spans="2:2" ht="15">
      <c r="B5597"/>
    </row>
    <row r="5598" spans="2:2" ht="15">
      <c r="B5598"/>
    </row>
    <row r="5599" spans="2:2" ht="15">
      <c r="B5599"/>
    </row>
    <row r="5600" spans="2:2" ht="15">
      <c r="B5600"/>
    </row>
    <row r="5601" spans="2:2" ht="15">
      <c r="B5601"/>
    </row>
    <row r="5602" spans="2:2" ht="15">
      <c r="B5602"/>
    </row>
    <row r="5603" spans="2:2" ht="15">
      <c r="B5603"/>
    </row>
    <row r="5604" spans="2:2" ht="15">
      <c r="B5604"/>
    </row>
    <row r="5605" spans="2:2" ht="15">
      <c r="B5605"/>
    </row>
    <row r="5606" spans="2:2" ht="15">
      <c r="B5606"/>
    </row>
    <row r="5607" spans="2:2" ht="15">
      <c r="B5607"/>
    </row>
    <row r="5608" spans="2:2" ht="15">
      <c r="B5608"/>
    </row>
    <row r="5609" spans="2:2" ht="15">
      <c r="B5609"/>
    </row>
    <row r="5610" spans="2:2" ht="15">
      <c r="B5610"/>
    </row>
    <row r="5611" spans="2:2" ht="15">
      <c r="B5611"/>
    </row>
    <row r="5612" spans="2:2" ht="15">
      <c r="B5612"/>
    </row>
    <row r="5613" spans="2:2" ht="15">
      <c r="B5613"/>
    </row>
    <row r="5614" spans="2:2" ht="15">
      <c r="B5614"/>
    </row>
    <row r="5615" spans="2:2" ht="15">
      <c r="B5615"/>
    </row>
    <row r="5616" spans="2:2" ht="15">
      <c r="B5616"/>
    </row>
    <row r="5617" spans="2:2" ht="15">
      <c r="B5617"/>
    </row>
    <row r="5618" spans="2:2" ht="15">
      <c r="B5618"/>
    </row>
    <row r="5619" spans="2:2" ht="15">
      <c r="B5619"/>
    </row>
    <row r="5620" spans="2:2" ht="15">
      <c r="B5620"/>
    </row>
    <row r="5621" spans="2:2" ht="15">
      <c r="B5621"/>
    </row>
    <row r="5622" spans="2:2" ht="15">
      <c r="B5622"/>
    </row>
    <row r="5623" spans="2:2" ht="15">
      <c r="B5623"/>
    </row>
    <row r="5624" spans="2:2" ht="15">
      <c r="B5624"/>
    </row>
    <row r="5625" spans="2:2" ht="15">
      <c r="B5625"/>
    </row>
    <row r="5626" spans="2:2" ht="15">
      <c r="B5626"/>
    </row>
    <row r="5627" spans="2:2" ht="15">
      <c r="B5627"/>
    </row>
    <row r="5628" spans="2:2" ht="15">
      <c r="B5628"/>
    </row>
    <row r="5629" spans="2:2" ht="15">
      <c r="B5629"/>
    </row>
    <row r="5630" spans="2:2" ht="15">
      <c r="B5630"/>
    </row>
    <row r="5631" spans="2:2" ht="15">
      <c r="B5631"/>
    </row>
    <row r="5632" spans="2:2" ht="15">
      <c r="B5632"/>
    </row>
    <row r="5633" spans="2:2" ht="15">
      <c r="B5633"/>
    </row>
    <row r="5634" spans="2:2" ht="15">
      <c r="B5634"/>
    </row>
    <row r="5635" spans="2:2" ht="15">
      <c r="B5635"/>
    </row>
    <row r="5636" spans="2:2" ht="15">
      <c r="B5636"/>
    </row>
    <row r="5637" spans="2:2" ht="15">
      <c r="B5637"/>
    </row>
    <row r="5638" spans="2:2" ht="15">
      <c r="B5638"/>
    </row>
    <row r="5639" spans="2:2" ht="15">
      <c r="B5639"/>
    </row>
    <row r="5640" spans="2:2" ht="15">
      <c r="B5640"/>
    </row>
    <row r="5641" spans="2:2" ht="15">
      <c r="B5641"/>
    </row>
    <row r="5642" spans="2:2" ht="15">
      <c r="B5642"/>
    </row>
    <row r="5643" spans="2:2" ht="15">
      <c r="B5643"/>
    </row>
    <row r="5644" spans="2:2" ht="15">
      <c r="B5644"/>
    </row>
    <row r="5645" spans="2:2" ht="15">
      <c r="B5645"/>
    </row>
    <row r="5646" spans="2:2" ht="15">
      <c r="B5646"/>
    </row>
    <row r="5647" spans="2:2" ht="15">
      <c r="B5647"/>
    </row>
    <row r="5648" spans="2:2" ht="15">
      <c r="B5648"/>
    </row>
    <row r="5649" spans="2:2" ht="15">
      <c r="B5649"/>
    </row>
    <row r="5650" spans="2:2" ht="15">
      <c r="B5650"/>
    </row>
    <row r="5651" spans="2:2" ht="15">
      <c r="B5651"/>
    </row>
    <row r="5652" spans="2:2" ht="15">
      <c r="B5652"/>
    </row>
    <row r="5653" spans="2:2" ht="15">
      <c r="B5653"/>
    </row>
    <row r="5654" spans="2:2" ht="15">
      <c r="B5654"/>
    </row>
    <row r="5655" spans="2:2" ht="15">
      <c r="B5655"/>
    </row>
    <row r="5656" spans="2:2" ht="15">
      <c r="B5656"/>
    </row>
    <row r="5657" spans="2:2" ht="15">
      <c r="B5657"/>
    </row>
    <row r="5658" spans="2:2" ht="15">
      <c r="B5658"/>
    </row>
    <row r="5659" spans="2:2" ht="15">
      <c r="B5659"/>
    </row>
    <row r="5660" spans="2:2" ht="15">
      <c r="B5660"/>
    </row>
    <row r="5661" spans="2:2" ht="15">
      <c r="B5661"/>
    </row>
    <row r="5662" spans="2:2" ht="15">
      <c r="B5662"/>
    </row>
    <row r="5663" spans="2:2" ht="15">
      <c r="B5663"/>
    </row>
    <row r="5664" spans="2:2" ht="15">
      <c r="B5664"/>
    </row>
    <row r="5665" spans="2:2" ht="15">
      <c r="B5665"/>
    </row>
    <row r="5666" spans="2:2" ht="15">
      <c r="B5666"/>
    </row>
    <row r="5667" spans="2:2" ht="15">
      <c r="B5667"/>
    </row>
    <row r="5668" spans="2:2" ht="15">
      <c r="B5668"/>
    </row>
    <row r="5669" spans="2:2" ht="15">
      <c r="B5669"/>
    </row>
    <row r="5670" spans="2:2" ht="15">
      <c r="B5670"/>
    </row>
    <row r="5671" spans="2:2" ht="15">
      <c r="B5671"/>
    </row>
    <row r="5672" spans="2:2" ht="15">
      <c r="B5672"/>
    </row>
    <row r="5673" spans="2:2" ht="15">
      <c r="B5673"/>
    </row>
    <row r="5674" spans="2:2" ht="15">
      <c r="B5674"/>
    </row>
    <row r="5675" spans="2:2" ht="15">
      <c r="B5675"/>
    </row>
    <row r="5676" spans="2:2" ht="15">
      <c r="B5676"/>
    </row>
    <row r="5677" spans="2:2" ht="15">
      <c r="B5677"/>
    </row>
    <row r="5678" spans="2:2" ht="15">
      <c r="B5678"/>
    </row>
    <row r="5679" spans="2:2" ht="15">
      <c r="B5679"/>
    </row>
    <row r="5680" spans="2:2" ht="15">
      <c r="B5680"/>
    </row>
    <row r="5681" spans="2:2" ht="15">
      <c r="B5681"/>
    </row>
    <row r="5682" spans="2:2" ht="15">
      <c r="B5682"/>
    </row>
    <row r="5683" spans="2:2" ht="15">
      <c r="B5683"/>
    </row>
    <row r="5684" spans="2:2" ht="15">
      <c r="B5684"/>
    </row>
    <row r="5685" spans="2:2" ht="15">
      <c r="B5685"/>
    </row>
    <row r="5686" spans="2:2" ht="15">
      <c r="B5686"/>
    </row>
    <row r="5687" spans="2:2" ht="15">
      <c r="B5687"/>
    </row>
    <row r="5688" spans="2:2" ht="15">
      <c r="B5688"/>
    </row>
    <row r="5689" spans="2:2" ht="15">
      <c r="B5689"/>
    </row>
    <row r="5690" spans="2:2" ht="15">
      <c r="B5690"/>
    </row>
    <row r="5691" spans="2:2" ht="15">
      <c r="B5691"/>
    </row>
    <row r="5692" spans="2:2" ht="15">
      <c r="B5692"/>
    </row>
    <row r="5693" spans="2:2" ht="15">
      <c r="B5693"/>
    </row>
    <row r="5694" spans="2:2" ht="15">
      <c r="B5694"/>
    </row>
    <row r="5695" spans="2:2" ht="15">
      <c r="B5695"/>
    </row>
    <row r="5696" spans="2:2" ht="15">
      <c r="B5696"/>
    </row>
    <row r="5697" spans="2:2" ht="15">
      <c r="B5697"/>
    </row>
    <row r="5698" spans="2:2" ht="15">
      <c r="B5698"/>
    </row>
    <row r="5699" spans="2:2" ht="15">
      <c r="B5699"/>
    </row>
    <row r="5700" spans="2:2" ht="15">
      <c r="B5700"/>
    </row>
    <row r="5701" spans="2:2" ht="15">
      <c r="B5701"/>
    </row>
    <row r="5702" spans="2:2" ht="15">
      <c r="B5702"/>
    </row>
    <row r="5703" spans="2:2" ht="15">
      <c r="B5703"/>
    </row>
    <row r="5704" spans="2:2" ht="15">
      <c r="B5704"/>
    </row>
    <row r="5705" spans="2:2" ht="15">
      <c r="B5705"/>
    </row>
    <row r="5706" spans="2:2" ht="15">
      <c r="B5706"/>
    </row>
    <row r="5707" spans="2:2" ht="15">
      <c r="B5707"/>
    </row>
    <row r="5708" spans="2:2" ht="15">
      <c r="B5708"/>
    </row>
    <row r="5709" spans="2:2" ht="15">
      <c r="B5709"/>
    </row>
    <row r="5710" spans="2:2" ht="15">
      <c r="B5710"/>
    </row>
    <row r="5711" spans="2:2" ht="15">
      <c r="B5711"/>
    </row>
    <row r="5712" spans="2:2" ht="15">
      <c r="B5712"/>
    </row>
    <row r="5713" spans="2:2" ht="15">
      <c r="B5713"/>
    </row>
    <row r="5714" spans="2:2" ht="15">
      <c r="B5714"/>
    </row>
    <row r="5715" spans="2:2" ht="15">
      <c r="B5715"/>
    </row>
    <row r="5716" spans="2:2" ht="15">
      <c r="B5716"/>
    </row>
    <row r="5717" spans="2:2" ht="15">
      <c r="B5717"/>
    </row>
    <row r="5718" spans="2:2" ht="15">
      <c r="B5718"/>
    </row>
    <row r="5719" spans="2:2" ht="15">
      <c r="B5719"/>
    </row>
    <row r="5720" spans="2:2" ht="15">
      <c r="B5720"/>
    </row>
    <row r="5721" spans="2:2" ht="15">
      <c r="B5721"/>
    </row>
    <row r="5722" spans="2:2" ht="15">
      <c r="B5722"/>
    </row>
    <row r="5723" spans="2:2" ht="15">
      <c r="B5723"/>
    </row>
    <row r="5724" spans="2:2" ht="15">
      <c r="B5724"/>
    </row>
    <row r="5725" spans="2:2" ht="15">
      <c r="B5725"/>
    </row>
    <row r="5726" spans="2:2" ht="15">
      <c r="B5726"/>
    </row>
    <row r="5727" spans="2:2" ht="15">
      <c r="B5727"/>
    </row>
    <row r="5728" spans="2:2" ht="15">
      <c r="B5728"/>
    </row>
    <row r="5729" spans="2:2" ht="15">
      <c r="B5729"/>
    </row>
    <row r="5730" spans="2:2" ht="15">
      <c r="B5730"/>
    </row>
    <row r="5731" spans="2:2" ht="15">
      <c r="B5731"/>
    </row>
    <row r="5732" spans="2:2" ht="15">
      <c r="B5732"/>
    </row>
    <row r="5733" spans="2:2" ht="15">
      <c r="B5733"/>
    </row>
    <row r="5734" spans="2:2" ht="15">
      <c r="B5734"/>
    </row>
    <row r="5735" spans="2:2" ht="15">
      <c r="B5735"/>
    </row>
    <row r="5736" spans="2:2" ht="15">
      <c r="B5736"/>
    </row>
    <row r="5737" spans="2:2" ht="15">
      <c r="B5737"/>
    </row>
    <row r="5738" spans="2:2" ht="15">
      <c r="B5738"/>
    </row>
    <row r="5739" spans="2:2" ht="15">
      <c r="B5739"/>
    </row>
    <row r="5740" spans="2:2" ht="15">
      <c r="B5740"/>
    </row>
    <row r="5741" spans="2:2" ht="15">
      <c r="B5741"/>
    </row>
    <row r="5742" spans="2:2" ht="15">
      <c r="B5742"/>
    </row>
    <row r="5743" spans="2:2" ht="15">
      <c r="B5743"/>
    </row>
    <row r="5744" spans="2:2" ht="15">
      <c r="B5744"/>
    </row>
    <row r="5745" spans="2:2" ht="15">
      <c r="B5745"/>
    </row>
    <row r="5746" spans="2:2" ht="15">
      <c r="B5746"/>
    </row>
    <row r="5747" spans="2:2" ht="15">
      <c r="B5747"/>
    </row>
    <row r="5748" spans="2:2" ht="15">
      <c r="B5748"/>
    </row>
    <row r="5749" spans="2:2" ht="15">
      <c r="B5749"/>
    </row>
    <row r="5750" spans="2:2" ht="15">
      <c r="B5750"/>
    </row>
    <row r="5751" spans="2:2" ht="15">
      <c r="B5751"/>
    </row>
    <row r="5752" spans="2:2" ht="15">
      <c r="B5752"/>
    </row>
    <row r="5753" spans="2:2" ht="15">
      <c r="B5753"/>
    </row>
    <row r="5754" spans="2:2" ht="15">
      <c r="B5754"/>
    </row>
    <row r="5755" spans="2:2" ht="15">
      <c r="B5755"/>
    </row>
    <row r="5756" spans="2:2" ht="15">
      <c r="B5756"/>
    </row>
    <row r="5757" spans="2:2" ht="15">
      <c r="B5757"/>
    </row>
    <row r="5758" spans="2:2" ht="15">
      <c r="B5758"/>
    </row>
    <row r="5759" spans="2:2" ht="15">
      <c r="B5759"/>
    </row>
    <row r="5760" spans="2:2" ht="15">
      <c r="B5760"/>
    </row>
    <row r="5761" spans="2:2" ht="15">
      <c r="B5761"/>
    </row>
    <row r="5762" spans="2:2" ht="15">
      <c r="B5762"/>
    </row>
    <row r="5763" spans="2:2" ht="15">
      <c r="B5763"/>
    </row>
    <row r="5764" spans="2:2" ht="15">
      <c r="B5764"/>
    </row>
    <row r="5765" spans="2:2" ht="15">
      <c r="B5765"/>
    </row>
    <row r="5766" spans="2:2" ht="15">
      <c r="B5766"/>
    </row>
    <row r="5767" spans="2:2" ht="15">
      <c r="B5767"/>
    </row>
    <row r="5768" spans="2:2" ht="15">
      <c r="B5768"/>
    </row>
    <row r="5769" spans="2:2" ht="15">
      <c r="B5769"/>
    </row>
    <row r="5770" spans="2:2" ht="15">
      <c r="B5770"/>
    </row>
    <row r="5771" spans="2:2" ht="15">
      <c r="B5771"/>
    </row>
    <row r="5772" spans="2:2" ht="15">
      <c r="B5772"/>
    </row>
    <row r="5773" spans="2:2" ht="15">
      <c r="B5773"/>
    </row>
    <row r="5774" spans="2:2" ht="15">
      <c r="B5774"/>
    </row>
    <row r="5775" spans="2:2" ht="15">
      <c r="B5775"/>
    </row>
    <row r="5776" spans="2:2" ht="15">
      <c r="B5776"/>
    </row>
    <row r="5777" spans="2:2" ht="15">
      <c r="B5777"/>
    </row>
    <row r="5778" spans="2:2" ht="15">
      <c r="B5778"/>
    </row>
    <row r="5779" spans="2:2" ht="15">
      <c r="B5779"/>
    </row>
    <row r="5780" spans="2:2" ht="15">
      <c r="B5780"/>
    </row>
    <row r="5781" spans="2:2" ht="15">
      <c r="B5781"/>
    </row>
    <row r="5782" spans="2:2" ht="15">
      <c r="B5782"/>
    </row>
    <row r="5783" spans="2:2" ht="15">
      <c r="B5783"/>
    </row>
    <row r="5784" spans="2:2" ht="15">
      <c r="B5784"/>
    </row>
    <row r="5785" spans="2:2" ht="15">
      <c r="B5785"/>
    </row>
    <row r="5786" spans="2:2" ht="15">
      <c r="B5786"/>
    </row>
    <row r="5787" spans="2:2" ht="15">
      <c r="B5787"/>
    </row>
    <row r="5788" spans="2:2" ht="15">
      <c r="B5788"/>
    </row>
    <row r="5789" spans="2:2" ht="15">
      <c r="B5789"/>
    </row>
    <row r="5790" spans="2:2" ht="15">
      <c r="B5790"/>
    </row>
    <row r="5791" spans="2:2" ht="15">
      <c r="B5791"/>
    </row>
    <row r="5792" spans="2:2" ht="15">
      <c r="B5792"/>
    </row>
    <row r="5793" spans="2:2" ht="15">
      <c r="B5793"/>
    </row>
    <row r="5794" spans="2:2" ht="15">
      <c r="B5794"/>
    </row>
    <row r="5795" spans="2:2" ht="15">
      <c r="B5795"/>
    </row>
    <row r="5796" spans="2:2" ht="15">
      <c r="B5796"/>
    </row>
    <row r="5797" spans="2:2" ht="15">
      <c r="B5797"/>
    </row>
    <row r="5798" spans="2:2" ht="15">
      <c r="B5798"/>
    </row>
    <row r="5799" spans="2:2" ht="15">
      <c r="B5799"/>
    </row>
    <row r="5800" spans="2:2" ht="15">
      <c r="B5800"/>
    </row>
    <row r="5801" spans="2:2" ht="15">
      <c r="B5801"/>
    </row>
    <row r="5802" spans="2:2" ht="15">
      <c r="B5802"/>
    </row>
    <row r="5803" spans="2:2" ht="15">
      <c r="B5803"/>
    </row>
    <row r="5804" spans="2:2" ht="15">
      <c r="B5804"/>
    </row>
    <row r="5805" spans="2:2" ht="15">
      <c r="B5805"/>
    </row>
    <row r="5806" spans="2:2" ht="15">
      <c r="B5806"/>
    </row>
    <row r="5807" spans="2:2" ht="15">
      <c r="B5807"/>
    </row>
    <row r="5808" spans="2:2" ht="15">
      <c r="B5808"/>
    </row>
    <row r="5809" spans="2:2" ht="15">
      <c r="B5809"/>
    </row>
    <row r="5810" spans="2:2" ht="15">
      <c r="B5810"/>
    </row>
    <row r="5811" spans="2:2" ht="15">
      <c r="B5811"/>
    </row>
    <row r="5812" spans="2:2" ht="15">
      <c r="B5812"/>
    </row>
    <row r="5813" spans="2:2" ht="15">
      <c r="B5813"/>
    </row>
    <row r="5814" spans="2:2" ht="15">
      <c r="B5814"/>
    </row>
    <row r="5815" spans="2:2" ht="15">
      <c r="B5815"/>
    </row>
    <row r="5816" spans="2:2" ht="15">
      <c r="B5816"/>
    </row>
    <row r="5817" spans="2:2" ht="15">
      <c r="B5817"/>
    </row>
    <row r="5818" spans="2:2" ht="15">
      <c r="B5818"/>
    </row>
    <row r="5819" spans="2:2" ht="15">
      <c r="B5819"/>
    </row>
    <row r="5820" spans="2:2" ht="15">
      <c r="B5820"/>
    </row>
    <row r="5821" spans="2:2" ht="15">
      <c r="B5821"/>
    </row>
    <row r="5822" spans="2:2" ht="15">
      <c r="B5822"/>
    </row>
    <row r="5823" spans="2:2" ht="15">
      <c r="B5823"/>
    </row>
    <row r="5824" spans="2:2" ht="15">
      <c r="B5824"/>
    </row>
    <row r="5825" spans="2:2" ht="15">
      <c r="B5825"/>
    </row>
    <row r="5826" spans="2:2" ht="15">
      <c r="B5826"/>
    </row>
    <row r="5827" spans="2:2" ht="15">
      <c r="B5827"/>
    </row>
    <row r="5828" spans="2:2" ht="15">
      <c r="B5828"/>
    </row>
    <row r="5829" spans="2:2" ht="15">
      <c r="B5829"/>
    </row>
    <row r="5830" spans="2:2" ht="15">
      <c r="B5830"/>
    </row>
    <row r="5831" spans="2:2" ht="15">
      <c r="B5831"/>
    </row>
    <row r="5832" spans="2:2" ht="15">
      <c r="B5832"/>
    </row>
    <row r="5833" spans="2:2" ht="15">
      <c r="B5833"/>
    </row>
    <row r="5834" spans="2:2" ht="15">
      <c r="B5834"/>
    </row>
    <row r="5835" spans="2:2" ht="15">
      <c r="B5835"/>
    </row>
    <row r="5836" spans="2:2" ht="15">
      <c r="B5836"/>
    </row>
    <row r="5837" spans="2:2" ht="15">
      <c r="B5837"/>
    </row>
    <row r="5838" spans="2:2" ht="15">
      <c r="B5838"/>
    </row>
    <row r="5839" spans="2:2" ht="15">
      <c r="B5839"/>
    </row>
    <row r="5840" spans="2:2" ht="15">
      <c r="B5840"/>
    </row>
    <row r="5841" spans="2:2" ht="15">
      <c r="B5841"/>
    </row>
    <row r="5842" spans="2:2" ht="15">
      <c r="B5842"/>
    </row>
    <row r="5843" spans="2:2" ht="15">
      <c r="B5843"/>
    </row>
    <row r="5844" spans="2:2" ht="15">
      <c r="B5844"/>
    </row>
    <row r="5845" spans="2:2" ht="15">
      <c r="B5845"/>
    </row>
    <row r="5846" spans="2:2" ht="15">
      <c r="B5846"/>
    </row>
    <row r="5847" spans="2:2" ht="15">
      <c r="B5847"/>
    </row>
    <row r="5848" spans="2:2" ht="15">
      <c r="B5848"/>
    </row>
    <row r="5849" spans="2:2" ht="15">
      <c r="B5849"/>
    </row>
    <row r="5850" spans="2:2" ht="15">
      <c r="B5850"/>
    </row>
    <row r="5851" spans="2:2" ht="15">
      <c r="B5851"/>
    </row>
    <row r="5852" spans="2:2" ht="15">
      <c r="B5852"/>
    </row>
    <row r="5853" spans="2:2" ht="15">
      <c r="B5853"/>
    </row>
    <row r="5854" spans="2:2" ht="15">
      <c r="B5854"/>
    </row>
    <row r="5855" spans="2:2" ht="15">
      <c r="B5855"/>
    </row>
    <row r="5856" spans="2:2" ht="15">
      <c r="B5856"/>
    </row>
    <row r="5857" spans="2:2" ht="15">
      <c r="B5857"/>
    </row>
    <row r="5858" spans="2:2" ht="15">
      <c r="B5858"/>
    </row>
    <row r="5859" spans="2:2" ht="15">
      <c r="B5859"/>
    </row>
    <row r="5860" spans="2:2" ht="15">
      <c r="B5860"/>
    </row>
    <row r="5861" spans="2:2" ht="15">
      <c r="B5861"/>
    </row>
    <row r="5862" spans="2:2" ht="15">
      <c r="B5862"/>
    </row>
    <row r="5863" spans="2:2" ht="15">
      <c r="B5863"/>
    </row>
    <row r="5864" spans="2:2" ht="15">
      <c r="B5864"/>
    </row>
    <row r="5865" spans="2:2" ht="15">
      <c r="B5865"/>
    </row>
    <row r="5866" spans="2:2" ht="15">
      <c r="B5866"/>
    </row>
    <row r="5867" spans="2:2" ht="15">
      <c r="B5867"/>
    </row>
    <row r="5868" spans="2:2" ht="15">
      <c r="B5868"/>
    </row>
    <row r="5869" spans="2:2" ht="15">
      <c r="B5869"/>
    </row>
    <row r="5870" spans="2:2" ht="15">
      <c r="B5870"/>
    </row>
    <row r="5871" spans="2:2" ht="15">
      <c r="B5871"/>
    </row>
    <row r="5872" spans="2:2" ht="15">
      <c r="B5872"/>
    </row>
    <row r="5873" spans="2:2" ht="15">
      <c r="B5873"/>
    </row>
    <row r="5874" spans="2:2" ht="15">
      <c r="B5874"/>
    </row>
    <row r="5875" spans="2:2" ht="15">
      <c r="B5875"/>
    </row>
    <row r="5876" spans="2:2" ht="15">
      <c r="B5876"/>
    </row>
    <row r="5877" spans="2:2" ht="15">
      <c r="B5877"/>
    </row>
    <row r="5878" spans="2:2" ht="15">
      <c r="B5878"/>
    </row>
    <row r="5879" spans="2:2" ht="15">
      <c r="B5879"/>
    </row>
    <row r="5880" spans="2:2" ht="15">
      <c r="B5880"/>
    </row>
    <row r="5881" spans="2:2" ht="15">
      <c r="B5881"/>
    </row>
    <row r="5882" spans="2:2" ht="15">
      <c r="B5882"/>
    </row>
    <row r="5883" spans="2:2" ht="15">
      <c r="B5883"/>
    </row>
    <row r="5884" spans="2:2" ht="15">
      <c r="B5884"/>
    </row>
    <row r="5885" spans="2:2" ht="15">
      <c r="B5885"/>
    </row>
    <row r="5886" spans="2:2" ht="15">
      <c r="B5886"/>
    </row>
    <row r="5887" spans="2:2" ht="15">
      <c r="B5887"/>
    </row>
    <row r="5888" spans="2:2" ht="15">
      <c r="B5888"/>
    </row>
    <row r="5889" spans="2:2" ht="15">
      <c r="B5889"/>
    </row>
    <row r="5890" spans="2:2" ht="15">
      <c r="B5890"/>
    </row>
    <row r="5891" spans="2:2" ht="15">
      <c r="B5891"/>
    </row>
    <row r="5892" spans="2:2" ht="15">
      <c r="B5892"/>
    </row>
    <row r="5893" spans="2:2" ht="15">
      <c r="B5893"/>
    </row>
    <row r="5894" spans="2:2" ht="15">
      <c r="B5894"/>
    </row>
    <row r="5895" spans="2:2" ht="15">
      <c r="B5895"/>
    </row>
    <row r="5896" spans="2:2" ht="15">
      <c r="B5896"/>
    </row>
    <row r="5897" spans="2:2" ht="15">
      <c r="B5897"/>
    </row>
    <row r="5898" spans="2:2" ht="15">
      <c r="B5898"/>
    </row>
    <row r="5899" spans="2:2" ht="15">
      <c r="B5899"/>
    </row>
    <row r="5900" spans="2:2" ht="15">
      <c r="B5900"/>
    </row>
    <row r="5901" spans="2:2" ht="15">
      <c r="B5901"/>
    </row>
    <row r="5902" spans="2:2" ht="15">
      <c r="B5902"/>
    </row>
    <row r="5903" spans="2:2" ht="15">
      <c r="B5903"/>
    </row>
    <row r="5904" spans="2:2" ht="15">
      <c r="B5904"/>
    </row>
    <row r="5905" spans="2:2" ht="15">
      <c r="B5905"/>
    </row>
    <row r="5906" spans="2:2" ht="15">
      <c r="B5906"/>
    </row>
    <row r="5907" spans="2:2" ht="15">
      <c r="B5907"/>
    </row>
    <row r="5908" spans="2:2" ht="15">
      <c r="B5908"/>
    </row>
    <row r="5909" spans="2:2" ht="15">
      <c r="B5909"/>
    </row>
    <row r="5910" spans="2:2" ht="15">
      <c r="B5910"/>
    </row>
    <row r="5911" spans="2:2" ht="15">
      <c r="B5911"/>
    </row>
    <row r="5912" spans="2:2" ht="15">
      <c r="B5912"/>
    </row>
    <row r="5913" spans="2:2" ht="15">
      <c r="B5913"/>
    </row>
    <row r="5914" spans="2:2" ht="15">
      <c r="B5914"/>
    </row>
    <row r="5915" spans="2:2" ht="15">
      <c r="B5915"/>
    </row>
    <row r="5916" spans="2:2" ht="15">
      <c r="B591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9FFCC"/>
  </sheetPr>
  <dimension ref="A1:L188"/>
  <sheetViews>
    <sheetView showGridLines="0" zoomScale="70" zoomScaleNormal="70" workbookViewId="0"/>
  </sheetViews>
  <sheetFormatPr defaultColWidth="8.88671875" defaultRowHeight="14.25"/>
  <cols>
    <col min="1" max="1" width="18.5546875" style="1" customWidth="1"/>
    <col min="2" max="2" width="21.77734375" style="1" customWidth="1"/>
    <col min="3" max="3" width="15.88671875" style="1" bestFit="1" customWidth="1"/>
    <col min="4" max="8" width="14.44140625" style="1" bestFit="1" customWidth="1"/>
    <col min="9" max="9" width="38.109375" style="1" customWidth="1"/>
    <col min="10" max="12" width="14.44140625" style="1" bestFit="1" customWidth="1"/>
    <col min="13" max="16384" width="8.88671875" style="1"/>
  </cols>
  <sheetData>
    <row r="1" spans="1:12" ht="18">
      <c r="A1" s="5" t="str">
        <f ca="1">MID(CELL("filename",A2),FIND("]",CELL("filename",A2))+1,256)</f>
        <v>Summary of program costs</v>
      </c>
    </row>
    <row r="2" spans="1:12" ht="15">
      <c r="A2" s="9" t="s">
        <v>0</v>
      </c>
    </row>
    <row r="4" spans="1:12" ht="21">
      <c r="B4" s="23" t="s">
        <v>668</v>
      </c>
      <c r="C4" s="23"/>
      <c r="D4" s="23"/>
      <c r="E4" s="23"/>
      <c r="F4" s="23"/>
      <c r="G4" s="23"/>
      <c r="H4" s="23"/>
      <c r="I4" s="23"/>
      <c r="J4" s="23"/>
      <c r="K4" s="23"/>
      <c r="L4" s="23"/>
    </row>
    <row r="6" spans="1:12" ht="15">
      <c r="B6" s="6" t="s">
        <v>540</v>
      </c>
      <c r="C6" s="8">
        <v>1</v>
      </c>
      <c r="D6" s="8">
        <f t="shared" ref="D6:L6" si="0">C6/(1 + discount_rate)</f>
        <v>0.94179694857788654</v>
      </c>
      <c r="E6" s="8">
        <f t="shared" si="0"/>
        <v>0.88698149235061829</v>
      </c>
      <c r="F6" s="8">
        <f t="shared" si="0"/>
        <v>0.83535646294087229</v>
      </c>
      <c r="G6" s="8">
        <f t="shared" si="0"/>
        <v>0.78673616777252986</v>
      </c>
      <c r="H6" s="8">
        <f t="shared" si="0"/>
        <v>0.74094572214402887</v>
      </c>
      <c r="I6" s="8">
        <f t="shared" si="0"/>
        <v>0.69782042017708501</v>
      </c>
      <c r="J6" s="8">
        <f t="shared" si="0"/>
        <v>0.65720514237811734</v>
      </c>
      <c r="K6" s="8">
        <f t="shared" si="0"/>
        <v>0.61895379768140635</v>
      </c>
      <c r="L6" s="8">
        <f t="shared" si="0"/>
        <v>0.582928797967043</v>
      </c>
    </row>
    <row r="8" spans="1:12" ht="15.75">
      <c r="B8" s="20" t="s">
        <v>823</v>
      </c>
      <c r="C8" s="20"/>
      <c r="D8" s="20"/>
      <c r="E8" s="20"/>
      <c r="F8" s="20"/>
      <c r="G8" s="20"/>
      <c r="H8" s="20"/>
      <c r="I8" s="20"/>
      <c r="J8" s="20"/>
      <c r="K8" s="20"/>
      <c r="L8" s="20"/>
    </row>
    <row r="10" spans="1:12" customFormat="1" ht="15.75">
      <c r="A10" s="1"/>
      <c r="B10" s="52" t="s">
        <v>808</v>
      </c>
      <c r="C10" s="52">
        <v>2019</v>
      </c>
      <c r="D10" s="52">
        <v>2020</v>
      </c>
      <c r="E10" s="52">
        <v>2021</v>
      </c>
      <c r="F10" s="52">
        <v>2022</v>
      </c>
      <c r="G10" s="52">
        <v>2023</v>
      </c>
      <c r="H10" s="52">
        <v>2024</v>
      </c>
      <c r="I10" s="52">
        <v>2025</v>
      </c>
      <c r="J10" s="52">
        <v>2026</v>
      </c>
      <c r="K10" s="52">
        <v>2027</v>
      </c>
      <c r="L10" s="52">
        <v>2028</v>
      </c>
    </row>
    <row r="11" spans="1:12" ht="15">
      <c r="B11" s="27" t="s">
        <v>269</v>
      </c>
      <c r="C11" s="34">
        <f>SUMIFS('Capex forecast'!E$7:E$210,'Capex forecast'!$U$7:$U$210,"Program",'Capex forecast'!$S$7:$S$210,$B11,'Capex forecast'!$Q$7:$Q$210,"Customer Connection")</f>
        <v>0</v>
      </c>
      <c r="D11" s="34">
        <f>SUMIFS('Capex forecast'!F$7:F$210,'Capex forecast'!$U$7:$U$210,"Program",'Capex forecast'!$S$7:$S$210,$B11,'Capex forecast'!$Q$7:$Q$210,"Customer Connection")</f>
        <v>0</v>
      </c>
      <c r="E11" s="34">
        <f>SUMIFS('Capex forecast'!G$7:G$210,'Capex forecast'!$U$7:$U$210,"Program",'Capex forecast'!$S$7:$S$210,$B11,'Capex forecast'!$Q$7:$Q$210,"Customer Connection")</f>
        <v>0</v>
      </c>
      <c r="F11" s="34">
        <f>SUMIFS('Capex forecast'!H$7:H$210,'Capex forecast'!$U$7:$U$210,"Program",'Capex forecast'!$S$7:$S$210,$B11,'Capex forecast'!$Q$7:$Q$210,"Customer Connection")</f>
        <v>0</v>
      </c>
      <c r="G11" s="34">
        <f>SUMIFS('Capex forecast'!I$7:I$210,'Capex forecast'!$U$7:$U$210,"Program",'Capex forecast'!$S$7:$S$210,$B11,'Capex forecast'!$Q$7:$Q$210,"Customer Connection")</f>
        <v>0</v>
      </c>
      <c r="H11" s="34">
        <f>SUMIFS('Capex forecast'!J$7:J$210,'Capex forecast'!$U$7:$U$210,"Program",'Capex forecast'!$S$7:$S$210,$B11,'Capex forecast'!$Q$7:$Q$210,"Customer Connection")</f>
        <v>0</v>
      </c>
      <c r="I11" s="34">
        <f>SUMIFS('Capex forecast'!K$7:K$210,'Capex forecast'!$U$7:$U$210,"Program",'Capex forecast'!$S$7:$S$210,$B11,'Capex forecast'!$Q$7:$Q$210,"Customer Connection")</f>
        <v>0</v>
      </c>
      <c r="J11" s="34">
        <f>SUMIFS('Capex forecast'!L$7:L$210,'Capex forecast'!$U$7:$U$210,"Program",'Capex forecast'!$S$7:$S$210,$B11,'Capex forecast'!$Q$7:$Q$210,"Customer Connection")</f>
        <v>0</v>
      </c>
      <c r="K11" s="34">
        <f>SUMIFS('Capex forecast'!M$7:M$210,'Capex forecast'!$U$7:$U$210,"Program",'Capex forecast'!$S$7:$S$210,$B11,'Capex forecast'!$Q$7:$Q$210,"Customer Connection")</f>
        <v>0</v>
      </c>
      <c r="L11" s="34">
        <f>SUMIFS('Capex forecast'!N$7:N$210,'Capex forecast'!$U$7:$U$210,"Program",'Capex forecast'!$S$7:$S$210,$B11,'Capex forecast'!$Q$7:$Q$210,"Customer Connection")</f>
        <v>0</v>
      </c>
    </row>
    <row r="12" spans="1:12" customFormat="1" ht="15">
      <c r="B12" s="27" t="s">
        <v>263</v>
      </c>
      <c r="C12" s="34">
        <f>SUMIFS('Capex forecast'!E$7:E$210,'Capex forecast'!$U$7:$U$210,"Program",'Capex forecast'!$S$7:$S$210,$B12,'Capex forecast'!$Q$7:$Q$210,"Customer Connection")</f>
        <v>48419634.502305821</v>
      </c>
      <c r="D12" s="34">
        <f>SUMIFS('Capex forecast'!F$7:F$210,'Capex forecast'!$U$7:$U$210,"Program",'Capex forecast'!$S$7:$S$210,$B12,'Capex forecast'!$Q$7:$Q$210,"Customer Connection")</f>
        <v>63508067</v>
      </c>
      <c r="E12" s="34">
        <f>SUMIFS('Capex forecast'!G$7:G$210,'Capex forecast'!$U$7:$U$210,"Program",'Capex forecast'!$S$7:$S$210,$B12,'Capex forecast'!$Q$7:$Q$210,"Customer Connection")</f>
        <v>61092884</v>
      </c>
      <c r="F12" s="34">
        <f>SUMIFS('Capex forecast'!H$7:H$210,'Capex forecast'!$U$7:$U$210,"Program",'Capex forecast'!$S$7:$S$210,$B12,'Capex forecast'!$Q$7:$Q$210,"Customer Connection")</f>
        <v>61038250</v>
      </c>
      <c r="G12" s="34">
        <f>SUMIFS('Capex forecast'!I$7:I$210,'Capex forecast'!$U$7:$U$210,"Program",'Capex forecast'!$S$7:$S$210,$B12,'Capex forecast'!$Q$7:$Q$210,"Customer Connection")</f>
        <v>61301768</v>
      </c>
      <c r="H12" s="34">
        <f>SUMIFS('Capex forecast'!J$7:J$210,'Capex forecast'!$U$7:$U$210,"Program",'Capex forecast'!$S$7:$S$210,$B12,'Capex forecast'!$Q$7:$Q$210,"Customer Connection")</f>
        <v>62422734</v>
      </c>
      <c r="I12" s="34">
        <f>SUMIFS('Capex forecast'!K$7:K$210,'Capex forecast'!$U$7:$U$210,"Program",'Capex forecast'!$S$7:$S$210,$B12,'Capex forecast'!$Q$7:$Q$210,"Customer Connection")</f>
        <v>62579319</v>
      </c>
      <c r="J12" s="34">
        <f>SUMIFS('Capex forecast'!L$7:L$210,'Capex forecast'!$U$7:$U$210,"Program",'Capex forecast'!$S$7:$S$210,$B12,'Capex forecast'!$Q$7:$Q$210,"Customer Connection")</f>
        <v>62728453</v>
      </c>
      <c r="K12" s="34">
        <f>SUMIFS('Capex forecast'!M$7:M$210,'Capex forecast'!$U$7:$U$210,"Program",'Capex forecast'!$S$7:$S$210,$B12,'Capex forecast'!$Q$7:$Q$210,"Customer Connection")</f>
        <v>62879547</v>
      </c>
      <c r="L12" s="34">
        <f>SUMIFS('Capex forecast'!N$7:N$210,'Capex forecast'!$U$7:$U$210,"Program",'Capex forecast'!$S$7:$S$210,$B12,'Capex forecast'!$Q$7:$Q$210,"Customer Connection")</f>
        <v>63057801</v>
      </c>
    </row>
    <row r="13" spans="1:12" customFormat="1" ht="15">
      <c r="B13" s="27" t="s">
        <v>547</v>
      </c>
      <c r="C13" s="34">
        <f>SUMIFS('Capex forecast'!E$7:E$210,'Capex forecast'!$U$7:$U$210,"Program",'Capex forecast'!$S$7:$S$210,$B13,'Capex forecast'!$Q$7:$Q$210,"Customer Connection")</f>
        <v>0</v>
      </c>
      <c r="D13" s="34">
        <f>SUMIFS('Capex forecast'!F$7:F$210,'Capex forecast'!$U$7:$U$210,"Program",'Capex forecast'!$S$7:$S$210,$B13,'Capex forecast'!$Q$7:$Q$210,"Customer Connection")</f>
        <v>0</v>
      </c>
      <c r="E13" s="34">
        <f>SUMIFS('Capex forecast'!G$7:G$210,'Capex forecast'!$U$7:$U$210,"Program",'Capex forecast'!$S$7:$S$210,$B13,'Capex forecast'!$Q$7:$Q$210,"Customer Connection")</f>
        <v>0</v>
      </c>
      <c r="F13" s="34">
        <f>SUMIFS('Capex forecast'!H$7:H$210,'Capex forecast'!$U$7:$U$210,"Program",'Capex forecast'!$S$7:$S$210,$B13,'Capex forecast'!$Q$7:$Q$210,"Customer Connection")</f>
        <v>0</v>
      </c>
      <c r="G13" s="34">
        <f>SUMIFS('Capex forecast'!I$7:I$210,'Capex forecast'!$U$7:$U$210,"Program",'Capex forecast'!$S$7:$S$210,$B13,'Capex forecast'!$Q$7:$Q$210,"Customer Connection")</f>
        <v>0</v>
      </c>
      <c r="H13" s="34">
        <f>SUMIFS('Capex forecast'!J$7:J$210,'Capex forecast'!$U$7:$U$210,"Program",'Capex forecast'!$S$7:$S$210,$B13,'Capex forecast'!$Q$7:$Q$210,"Customer Connection")</f>
        <v>0</v>
      </c>
      <c r="I13" s="34">
        <f>SUMIFS('Capex forecast'!K$7:K$210,'Capex forecast'!$U$7:$U$210,"Program",'Capex forecast'!$S$7:$S$210,$B13,'Capex forecast'!$Q$7:$Q$210,"Customer Connection")</f>
        <v>0</v>
      </c>
      <c r="J13" s="34">
        <f>SUMIFS('Capex forecast'!L$7:L$210,'Capex forecast'!$U$7:$U$210,"Program",'Capex forecast'!$S$7:$S$210,$B13,'Capex forecast'!$Q$7:$Q$210,"Customer Connection")</f>
        <v>0</v>
      </c>
      <c r="K13" s="34">
        <f>SUMIFS('Capex forecast'!M$7:M$210,'Capex forecast'!$U$7:$U$210,"Program",'Capex forecast'!$S$7:$S$210,$B13,'Capex forecast'!$Q$7:$Q$210,"Customer Connection")</f>
        <v>0</v>
      </c>
      <c r="L13" s="34">
        <f>SUMIFS('Capex forecast'!N$7:N$210,'Capex forecast'!$U$7:$U$210,"Program",'Capex forecast'!$S$7:$S$210,$B13,'Capex forecast'!$Q$7:$Q$210,"Customer Connection")</f>
        <v>0</v>
      </c>
    </row>
    <row r="14" spans="1:12" customFormat="1" ht="15"/>
    <row r="15" spans="1:12" customFormat="1" ht="15.75">
      <c r="B15" s="52" t="s">
        <v>811</v>
      </c>
      <c r="C15" s="52">
        <v>2019</v>
      </c>
      <c r="D15" s="52">
        <v>2020</v>
      </c>
      <c r="E15" s="52">
        <v>2021</v>
      </c>
      <c r="F15" s="52">
        <v>2022</v>
      </c>
      <c r="G15" s="52">
        <v>2023</v>
      </c>
      <c r="H15" s="52">
        <v>2024</v>
      </c>
      <c r="I15" s="52">
        <v>2025</v>
      </c>
      <c r="J15" s="52">
        <v>2026</v>
      </c>
      <c r="K15" s="52">
        <v>2027</v>
      </c>
      <c r="L15" s="52">
        <v>2028</v>
      </c>
    </row>
    <row r="16" spans="1:12" customFormat="1" ht="15">
      <c r="B16" s="27" t="s">
        <v>269</v>
      </c>
      <c r="C16" s="34">
        <f>SUMIFS('Capex forecast'!E$7:E$210,'Capex forecast'!$U$7:$U$210,"Program",'Capex forecast'!$S$7:$S$210,$B16,'Capex forecast'!$Q$7:$Q$210,"Augex")</f>
        <v>120000</v>
      </c>
      <c r="D16" s="34">
        <f>SUMIFS('Capex forecast'!F$7:F$210,'Capex forecast'!$U$7:$U$210,"Program",'Capex forecast'!$S$7:$S$210,$B16,'Capex forecast'!$Q$7:$Q$210,"Augex")</f>
        <v>120000</v>
      </c>
      <c r="E16" s="34">
        <f>SUMIFS('Capex forecast'!G$7:G$210,'Capex forecast'!$U$7:$U$210,"Program",'Capex forecast'!$S$7:$S$210,$B16,'Capex forecast'!$Q$7:$Q$210,"Augex")</f>
        <v>120000</v>
      </c>
      <c r="F16" s="34">
        <f>SUMIFS('Capex forecast'!H$7:H$210,'Capex forecast'!$U$7:$U$210,"Program",'Capex forecast'!$S$7:$S$210,$B16,'Capex forecast'!$Q$7:$Q$210,"Augex")</f>
        <v>120000</v>
      </c>
      <c r="G16" s="34">
        <f>SUMIFS('Capex forecast'!I$7:I$210,'Capex forecast'!$U$7:$U$210,"Program",'Capex forecast'!$S$7:$S$210,$B16,'Capex forecast'!$Q$7:$Q$210,"Augex")</f>
        <v>120000</v>
      </c>
      <c r="H16" s="34">
        <f>SUMIFS('Capex forecast'!J$7:J$210,'Capex forecast'!$U$7:$U$210,"Program",'Capex forecast'!$S$7:$S$210,$B16,'Capex forecast'!$Q$7:$Q$210,"Augex")</f>
        <v>120000</v>
      </c>
      <c r="I16" s="34">
        <f>SUMIFS('Capex forecast'!K$7:K$210,'Capex forecast'!$U$7:$U$210,"Program",'Capex forecast'!$S$7:$S$210,$B16,'Capex forecast'!$Q$7:$Q$210,"Augex")</f>
        <v>120000</v>
      </c>
      <c r="J16" s="34">
        <f>SUMIFS('Capex forecast'!L$7:L$210,'Capex forecast'!$U$7:$U$210,"Program",'Capex forecast'!$S$7:$S$210,$B16,'Capex forecast'!$Q$7:$Q$210,"Augex")</f>
        <v>120000</v>
      </c>
      <c r="K16" s="34">
        <f>SUMIFS('Capex forecast'!M$7:M$210,'Capex forecast'!$U$7:$U$210,"Program",'Capex forecast'!$S$7:$S$210,$B16,'Capex forecast'!$Q$7:$Q$210,"Augex")</f>
        <v>120000</v>
      </c>
      <c r="L16" s="34">
        <f>SUMIFS('Capex forecast'!N$7:N$210,'Capex forecast'!$U$7:$U$210,"Program",'Capex forecast'!$S$7:$S$210,$B16,'Capex forecast'!$Q$7:$Q$210,"Augex")</f>
        <v>120000</v>
      </c>
    </row>
    <row r="17" spans="1:12" customFormat="1" ht="15">
      <c r="B17" s="27" t="s">
        <v>263</v>
      </c>
      <c r="C17" s="34">
        <f>SUMIFS('Capex forecast'!E$7:E$210,'Capex forecast'!$U$7:$U$210,"Program",'Capex forecast'!$S$7:$S$210,$B17,'Capex forecast'!$Q$7:$Q$210,"Augex")</f>
        <v>7057544</v>
      </c>
      <c r="D17" s="34">
        <f>SUMIFS('Capex forecast'!F$7:F$210,'Capex forecast'!$U$7:$U$210,"Program",'Capex forecast'!$S$7:$S$210,$B17,'Capex forecast'!$Q$7:$Q$210,"Augex")</f>
        <v>10800844</v>
      </c>
      <c r="E17" s="34">
        <f>SUMIFS('Capex forecast'!G$7:G$210,'Capex forecast'!$U$7:$U$210,"Program",'Capex forecast'!$S$7:$S$210,$B17,'Capex forecast'!$Q$7:$Q$210,"Augex")</f>
        <v>7103063</v>
      </c>
      <c r="F17" s="34">
        <f>SUMIFS('Capex forecast'!H$7:H$210,'Capex forecast'!$U$7:$U$210,"Program",'Capex forecast'!$S$7:$S$210,$B17,'Capex forecast'!$Q$7:$Q$210,"Augex")</f>
        <v>6647368</v>
      </c>
      <c r="G17" s="34">
        <f>SUMIFS('Capex forecast'!I$7:I$210,'Capex forecast'!$U$7:$U$210,"Program",'Capex forecast'!$S$7:$S$210,$B17,'Capex forecast'!$Q$7:$Q$210,"Augex")</f>
        <v>6275047</v>
      </c>
      <c r="H17" s="34">
        <f>SUMIFS('Capex forecast'!J$7:J$210,'Capex forecast'!$U$7:$U$210,"Program",'Capex forecast'!$S$7:$S$210,$B17,'Capex forecast'!$Q$7:$Q$210,"Augex")</f>
        <v>5947097</v>
      </c>
      <c r="I17" s="34">
        <f>SUMIFS('Capex forecast'!K$7:K$210,'Capex forecast'!$U$7:$U$210,"Program",'Capex forecast'!$S$7:$S$210,$B17,'Capex forecast'!$Q$7:$Q$210,"Augex")</f>
        <v>6000000</v>
      </c>
      <c r="J17" s="34">
        <f>SUMIFS('Capex forecast'!L$7:L$210,'Capex forecast'!$U$7:$U$210,"Program",'Capex forecast'!$S$7:$S$210,$B17,'Capex forecast'!$Q$7:$Q$210,"Augex")</f>
        <v>6000000</v>
      </c>
      <c r="K17" s="34">
        <f>SUMIFS('Capex forecast'!M$7:M$210,'Capex forecast'!$U$7:$U$210,"Program",'Capex forecast'!$S$7:$S$210,$B17,'Capex forecast'!$Q$7:$Q$210,"Augex")</f>
        <v>6000000</v>
      </c>
      <c r="L17" s="34">
        <f>SUMIFS('Capex forecast'!N$7:N$210,'Capex forecast'!$U$7:$U$210,"Program",'Capex forecast'!$S$7:$S$210,$B17,'Capex forecast'!$Q$7:$Q$210,"Augex")</f>
        <v>6000000</v>
      </c>
    </row>
    <row r="18" spans="1:12" customFormat="1" ht="15">
      <c r="B18" s="27" t="s">
        <v>547</v>
      </c>
      <c r="C18" s="34">
        <f>SUMIFS('Capex forecast'!E$7:E$210,'Capex forecast'!$U$7:$U$210,"Program",'Capex forecast'!$S$7:$S$210,$B18,'Capex forecast'!$Q$7:$Q$210,"Augex")</f>
        <v>2502000</v>
      </c>
      <c r="D18" s="34">
        <f>SUMIFS('Capex forecast'!F$7:F$210,'Capex forecast'!$U$7:$U$210,"Program",'Capex forecast'!$S$7:$S$210,$B18,'Capex forecast'!$Q$7:$Q$210,"Augex")</f>
        <v>1275609.7560975612</v>
      </c>
      <c r="E18" s="34">
        <f>SUMIFS('Capex forecast'!G$7:G$210,'Capex forecast'!$U$7:$U$210,"Program",'Capex forecast'!$S$7:$S$210,$B18,'Capex forecast'!$Q$7:$Q$210,"Augex")</f>
        <v>4466800</v>
      </c>
      <c r="F18" s="34">
        <f>SUMIFS('Capex forecast'!H$7:H$210,'Capex forecast'!$U$7:$U$210,"Program",'Capex forecast'!$S$7:$S$210,$B18,'Capex forecast'!$Q$7:$Q$210,"Augex")</f>
        <v>13329599.999999996</v>
      </c>
      <c r="G18" s="34">
        <f>SUMIFS('Capex forecast'!I$7:I$210,'Capex forecast'!$U$7:$U$210,"Program",'Capex forecast'!$S$7:$S$210,$B18,'Capex forecast'!$Q$7:$Q$210,"Augex")</f>
        <v>21025599.999999996</v>
      </c>
      <c r="H18" s="34">
        <f>SUMIFS('Capex forecast'!J$7:J$210,'Capex forecast'!$U$7:$U$210,"Program",'Capex forecast'!$S$7:$S$210,$B18,'Capex forecast'!$Q$7:$Q$210,"Augex")</f>
        <v>16191999.999999996</v>
      </c>
      <c r="I18" s="34">
        <f>SUMIFS('Capex forecast'!K$7:K$210,'Capex forecast'!$U$7:$U$210,"Program",'Capex forecast'!$S$7:$S$210,$B18,'Capex forecast'!$Q$7:$Q$210,"Augex")</f>
        <v>300000</v>
      </c>
      <c r="J18" s="34">
        <f>SUMIFS('Capex forecast'!L$7:L$210,'Capex forecast'!$U$7:$U$210,"Program",'Capex forecast'!$S$7:$S$210,$B18,'Capex forecast'!$Q$7:$Q$210,"Augex")</f>
        <v>300000</v>
      </c>
      <c r="K18" s="34">
        <f>SUMIFS('Capex forecast'!M$7:M$210,'Capex forecast'!$U$7:$U$210,"Program",'Capex forecast'!$S$7:$S$210,$B18,'Capex forecast'!$Q$7:$Q$210,"Augex")</f>
        <v>300000</v>
      </c>
      <c r="L18" s="34">
        <f>SUMIFS('Capex forecast'!N$7:N$210,'Capex forecast'!$U$7:$U$210,"Program",'Capex forecast'!$S$7:$S$210,$B18,'Capex forecast'!$Q$7:$Q$210,"Augex")</f>
        <v>300000</v>
      </c>
    </row>
    <row r="19" spans="1:12" customFormat="1" ht="15"/>
    <row r="20" spans="1:12" customFormat="1" ht="15.75">
      <c r="B20" s="52" t="s">
        <v>809</v>
      </c>
      <c r="C20" s="52">
        <v>2019</v>
      </c>
      <c r="D20" s="52">
        <v>2020</v>
      </c>
      <c r="E20" s="52">
        <v>2021</v>
      </c>
      <c r="F20" s="52">
        <v>2022</v>
      </c>
      <c r="G20" s="52">
        <v>2023</v>
      </c>
      <c r="H20" s="52">
        <v>2024</v>
      </c>
      <c r="I20" s="52">
        <v>2025</v>
      </c>
      <c r="J20" s="52">
        <v>2026</v>
      </c>
      <c r="K20" s="52">
        <v>2027</v>
      </c>
      <c r="L20" s="52">
        <v>2028</v>
      </c>
    </row>
    <row r="21" spans="1:12" customFormat="1" ht="15">
      <c r="B21" s="27" t="s">
        <v>269</v>
      </c>
      <c r="C21" s="34">
        <f>SUMIFS('Capex forecast'!E$7:E$210,'Capex forecast'!$U$7:$U$210,"Program",'Capex forecast'!$S$7:$S$210,$B21,'Capex forecast'!$Q$7:$Q$210,"Repex")</f>
        <v>23640801</v>
      </c>
      <c r="D21" s="34">
        <f>SUMIFS('Capex forecast'!F$7:F$210,'Capex forecast'!$U$7:$U$210,"Program",'Capex forecast'!$S$7:$S$210,$B21,'Capex forecast'!$Q$7:$Q$210,"Repex")</f>
        <v>30774000</v>
      </c>
      <c r="E21" s="34">
        <f>SUMIFS('Capex forecast'!G$7:G$210,'Capex forecast'!$U$7:$U$210,"Program",'Capex forecast'!$S$7:$S$210,$B21,'Capex forecast'!$Q$7:$Q$210,"Repex")</f>
        <v>32883000</v>
      </c>
      <c r="F21" s="34">
        <f>SUMIFS('Capex forecast'!H$7:H$210,'Capex forecast'!$U$7:$U$210,"Program",'Capex forecast'!$S$7:$S$210,$B21,'Capex forecast'!$Q$7:$Q$210,"Repex")</f>
        <v>34433000</v>
      </c>
      <c r="G21" s="34">
        <f>SUMIFS('Capex forecast'!I$7:I$210,'Capex forecast'!$U$7:$U$210,"Program",'Capex forecast'!$S$7:$S$210,$B21,'Capex forecast'!$Q$7:$Q$210,"Repex")</f>
        <v>34383000</v>
      </c>
      <c r="H21" s="34">
        <f>SUMIFS('Capex forecast'!J$7:J$210,'Capex forecast'!$U$7:$U$210,"Program",'Capex forecast'!$S$7:$S$210,$B21,'Capex forecast'!$Q$7:$Q$210,"Repex")</f>
        <v>33583000</v>
      </c>
      <c r="I21" s="34">
        <f>SUMIFS('Capex forecast'!K$7:K$210,'Capex forecast'!$U$7:$U$210,"Program",'Capex forecast'!$S$7:$S$210,$B21,'Capex forecast'!$Q$7:$Q$210,"Repex")</f>
        <v>33433000</v>
      </c>
      <c r="J21" s="34">
        <f>SUMIFS('Capex forecast'!L$7:L$210,'Capex forecast'!$U$7:$U$210,"Program",'Capex forecast'!$S$7:$S$210,$B21,'Capex forecast'!$Q$7:$Q$210,"Repex")</f>
        <v>34433000</v>
      </c>
      <c r="K21" s="34">
        <f>SUMIFS('Capex forecast'!M$7:M$210,'Capex forecast'!$U$7:$U$210,"Program",'Capex forecast'!$S$7:$S$210,$B21,'Capex forecast'!$Q$7:$Q$210,"Repex")</f>
        <v>35433000</v>
      </c>
      <c r="L21" s="34">
        <f>SUMIFS('Capex forecast'!N$7:N$210,'Capex forecast'!$U$7:$U$210,"Program",'Capex forecast'!$S$7:$S$210,$B21,'Capex forecast'!$Q$7:$Q$210,"Repex")</f>
        <v>36033000</v>
      </c>
    </row>
    <row r="22" spans="1:12" customFormat="1" ht="15">
      <c r="B22" s="27" t="s">
        <v>263</v>
      </c>
      <c r="C22" s="34">
        <f>SUMIFS('Capex forecast'!E$7:E$210,'Capex forecast'!$U$7:$U$210,"Program",'Capex forecast'!$S$7:$S$210,$B22,'Capex forecast'!$Q$7:$Q$210,"Repex")</f>
        <v>53310206.217426181</v>
      </c>
      <c r="D22" s="34">
        <f>SUMIFS('Capex forecast'!F$7:F$210,'Capex forecast'!$U$7:$U$210,"Program",'Capex forecast'!$S$7:$S$210,$B22,'Capex forecast'!$Q$7:$Q$210,"Repex")</f>
        <v>52083000</v>
      </c>
      <c r="E22" s="34">
        <f>SUMIFS('Capex forecast'!G$7:G$210,'Capex forecast'!$U$7:$U$210,"Program",'Capex forecast'!$S$7:$S$210,$B22,'Capex forecast'!$Q$7:$Q$210,"Repex")</f>
        <v>53056000</v>
      </c>
      <c r="F22" s="34">
        <f>SUMIFS('Capex forecast'!H$7:H$210,'Capex forecast'!$U$7:$U$210,"Program",'Capex forecast'!$S$7:$S$210,$B22,'Capex forecast'!$Q$7:$Q$210,"Repex")</f>
        <v>55675000</v>
      </c>
      <c r="G22" s="34">
        <f>SUMIFS('Capex forecast'!I$7:I$210,'Capex forecast'!$U$7:$U$210,"Program",'Capex forecast'!$S$7:$S$210,$B22,'Capex forecast'!$Q$7:$Q$210,"Repex")</f>
        <v>57915000</v>
      </c>
      <c r="H22" s="34">
        <f>SUMIFS('Capex forecast'!J$7:J$210,'Capex forecast'!$U$7:$U$210,"Program",'Capex forecast'!$S$7:$S$210,$B22,'Capex forecast'!$Q$7:$Q$210,"Repex")</f>
        <v>57015500</v>
      </c>
      <c r="I22" s="34">
        <f>SUMIFS('Capex forecast'!K$7:K$210,'Capex forecast'!$U$7:$U$210,"Program",'Capex forecast'!$S$7:$S$210,$B22,'Capex forecast'!$Q$7:$Q$210,"Repex")</f>
        <v>78035500</v>
      </c>
      <c r="J22" s="34">
        <f>SUMIFS('Capex forecast'!L$7:L$210,'Capex forecast'!$U$7:$U$210,"Program",'Capex forecast'!$S$7:$S$210,$B22,'Capex forecast'!$Q$7:$Q$210,"Repex")</f>
        <v>87878000</v>
      </c>
      <c r="K22" s="34">
        <f>SUMIFS('Capex forecast'!M$7:M$210,'Capex forecast'!$U$7:$U$210,"Program",'Capex forecast'!$S$7:$S$210,$B22,'Capex forecast'!$Q$7:$Q$210,"Repex")</f>
        <v>98048000</v>
      </c>
      <c r="L22" s="34">
        <f>SUMIFS('Capex forecast'!N$7:N$210,'Capex forecast'!$U$7:$U$210,"Program",'Capex forecast'!$S$7:$S$210,$B22,'Capex forecast'!$Q$7:$Q$210,"Repex")</f>
        <v>101648000</v>
      </c>
    </row>
    <row r="23" spans="1:12" customFormat="1" ht="15">
      <c r="B23" s="27" t="s">
        <v>547</v>
      </c>
      <c r="C23" s="34">
        <f>SUMIFS('Capex forecast'!E$7:E$210,'Capex forecast'!$U$7:$U$210,"Program",'Capex forecast'!$S$7:$S$210,$B23,'Capex forecast'!$Q$7:$Q$210,"Repex")</f>
        <v>36617736.440000005</v>
      </c>
      <c r="D23" s="34">
        <f>SUMIFS('Capex forecast'!F$7:F$210,'Capex forecast'!$U$7:$U$210,"Program",'Capex forecast'!$S$7:$S$210,$B23,'Capex forecast'!$Q$7:$Q$210,"Repex")</f>
        <v>53328000</v>
      </c>
      <c r="E23" s="34">
        <f>SUMIFS('Capex forecast'!G$7:G$210,'Capex forecast'!$U$7:$U$210,"Program",'Capex forecast'!$S$7:$S$210,$B23,'Capex forecast'!$Q$7:$Q$210,"Repex")</f>
        <v>55800000</v>
      </c>
      <c r="F23" s="34">
        <f>SUMIFS('Capex forecast'!H$7:H$210,'Capex forecast'!$U$7:$U$210,"Program",'Capex forecast'!$S$7:$S$210,$B23,'Capex forecast'!$Q$7:$Q$210,"Repex")</f>
        <v>57118000</v>
      </c>
      <c r="G23" s="34">
        <f>SUMIFS('Capex forecast'!I$7:I$210,'Capex forecast'!$U$7:$U$210,"Program",'Capex forecast'!$S$7:$S$210,$B23,'Capex forecast'!$Q$7:$Q$210,"Repex")</f>
        <v>61168000</v>
      </c>
      <c r="H23" s="34">
        <f>SUMIFS('Capex forecast'!J$7:J$210,'Capex forecast'!$U$7:$U$210,"Program",'Capex forecast'!$S$7:$S$210,$B23,'Capex forecast'!$Q$7:$Q$210,"Repex")</f>
        <v>69162000</v>
      </c>
      <c r="I23" s="34">
        <f>SUMIFS('Capex forecast'!K$7:K$210,'Capex forecast'!$U$7:$U$210,"Program",'Capex forecast'!$S$7:$S$210,$B23,'Capex forecast'!$Q$7:$Q$210,"Repex")</f>
        <v>79707000</v>
      </c>
      <c r="J23" s="34">
        <f>SUMIFS('Capex forecast'!L$7:L$210,'Capex forecast'!$U$7:$U$210,"Program",'Capex forecast'!$S$7:$S$210,$B23,'Capex forecast'!$Q$7:$Q$210,"Repex")</f>
        <v>89634000</v>
      </c>
      <c r="K23" s="34">
        <f>SUMIFS('Capex forecast'!M$7:M$210,'Capex forecast'!$U$7:$U$210,"Program",'Capex forecast'!$S$7:$S$210,$B23,'Capex forecast'!$Q$7:$Q$210,"Repex")</f>
        <v>97627000</v>
      </c>
      <c r="L23" s="34">
        <f>SUMIFS('Capex forecast'!N$7:N$210,'Capex forecast'!$U$7:$U$210,"Program",'Capex forecast'!$S$7:$S$210,$B23,'Capex forecast'!$Q$7:$Q$210,"Repex")</f>
        <v>102027000</v>
      </c>
    </row>
    <row r="25" spans="1:12" ht="15.75">
      <c r="B25" s="20" t="s">
        <v>824</v>
      </c>
      <c r="C25" s="20"/>
      <c r="D25" s="20"/>
      <c r="E25" s="20"/>
      <c r="F25" s="20"/>
      <c r="G25" s="20"/>
      <c r="H25" s="20"/>
      <c r="I25" s="20"/>
      <c r="J25" s="20"/>
      <c r="K25" s="20"/>
      <c r="L25" s="20"/>
    </row>
    <row r="27" spans="1:12" customFormat="1" ht="15.75">
      <c r="A27" s="1"/>
      <c r="B27" s="21" t="s">
        <v>808</v>
      </c>
      <c r="C27" s="21">
        <v>2019</v>
      </c>
      <c r="D27" s="21">
        <v>2020</v>
      </c>
      <c r="E27" s="21">
        <v>2021</v>
      </c>
      <c r="F27" s="21">
        <v>2022</v>
      </c>
      <c r="G27" s="21">
        <v>2023</v>
      </c>
      <c r="H27" s="21">
        <v>2024</v>
      </c>
      <c r="I27" s="21">
        <v>2025</v>
      </c>
      <c r="J27" s="21">
        <v>2026</v>
      </c>
      <c r="K27" s="21">
        <v>2027</v>
      </c>
      <c r="L27" s="21">
        <v>2028</v>
      </c>
    </row>
    <row r="28" spans="1:12" ht="15">
      <c r="B28" s="27" t="s">
        <v>269</v>
      </c>
      <c r="C28" s="34">
        <f t="shared" ref="C28:L28" si="1">C11 + ((lv_coincident / (lv_coincident + hv_coincident)) * C12) + (lv_coincident * C13)</f>
        <v>44123966.294926472</v>
      </c>
      <c r="D28" s="34">
        <f t="shared" si="1"/>
        <v>57873791.005805418</v>
      </c>
      <c r="E28" s="34">
        <f t="shared" si="1"/>
        <v>55672876.967864789</v>
      </c>
      <c r="F28" s="34">
        <f t="shared" si="1"/>
        <v>55623089.958951242</v>
      </c>
      <c r="G28" s="34">
        <f t="shared" si="1"/>
        <v>55863229.304686137</v>
      </c>
      <c r="H28" s="34">
        <f t="shared" si="1"/>
        <v>56884746.020170696</v>
      </c>
      <c r="I28" s="34">
        <f t="shared" si="1"/>
        <v>57027439.192750558</v>
      </c>
      <c r="J28" s="34">
        <f t="shared" si="1"/>
        <v>57163342.399312638</v>
      </c>
      <c r="K28" s="34">
        <f t="shared" si="1"/>
        <v>57301031.719603732</v>
      </c>
      <c r="L28" s="34">
        <f t="shared" si="1"/>
        <v>57463471.472996779</v>
      </c>
    </row>
    <row r="29" spans="1:12" customFormat="1" ht="15">
      <c r="B29" s="27" t="s">
        <v>263</v>
      </c>
      <c r="C29" s="34">
        <f t="shared" ref="C29:L29" si="2">((hv_coincident / (lv_coincident + hv_coincident)) * C12) + (hv_coincident * C13)</f>
        <v>4295668.2073793467</v>
      </c>
      <c r="D29" s="34">
        <f t="shared" si="2"/>
        <v>5634275.9941945821</v>
      </c>
      <c r="E29" s="34">
        <f t="shared" si="2"/>
        <v>5420007.0321352137</v>
      </c>
      <c r="F29" s="34">
        <f t="shared" si="2"/>
        <v>5415160.0410487605</v>
      </c>
      <c r="G29" s="34">
        <f t="shared" si="2"/>
        <v>5438538.6953138663</v>
      </c>
      <c r="H29" s="34">
        <f t="shared" si="2"/>
        <v>5537987.9798293021</v>
      </c>
      <c r="I29" s="34">
        <f t="shared" si="2"/>
        <v>5551879.8072494464</v>
      </c>
      <c r="J29" s="34">
        <f t="shared" si="2"/>
        <v>5565110.6006873604</v>
      </c>
      <c r="K29" s="34">
        <f t="shared" si="2"/>
        <v>5578515.2803962678</v>
      </c>
      <c r="L29" s="34">
        <f t="shared" si="2"/>
        <v>5594329.5270032249</v>
      </c>
    </row>
    <row r="30" spans="1:12" customFormat="1" ht="15">
      <c r="B30" s="27" t="s">
        <v>547</v>
      </c>
      <c r="C30" s="28">
        <f t="shared" ref="C30:L30" si="3">st_coincident * C13</f>
        <v>0</v>
      </c>
      <c r="D30" s="28">
        <f t="shared" si="3"/>
        <v>0</v>
      </c>
      <c r="E30" s="28">
        <f t="shared" si="3"/>
        <v>0</v>
      </c>
      <c r="F30" s="28">
        <f t="shared" si="3"/>
        <v>0</v>
      </c>
      <c r="G30" s="28">
        <f t="shared" si="3"/>
        <v>0</v>
      </c>
      <c r="H30" s="28">
        <f t="shared" si="3"/>
        <v>0</v>
      </c>
      <c r="I30" s="28">
        <f t="shared" si="3"/>
        <v>0</v>
      </c>
      <c r="J30" s="28">
        <f t="shared" si="3"/>
        <v>0</v>
      </c>
      <c r="K30" s="28">
        <f t="shared" si="3"/>
        <v>0</v>
      </c>
      <c r="L30" s="28">
        <f t="shared" si="3"/>
        <v>0</v>
      </c>
    </row>
    <row r="31" spans="1:12" customFormat="1" ht="15"/>
    <row r="32" spans="1:12" customFormat="1" ht="15.75">
      <c r="B32" s="21" t="s">
        <v>811</v>
      </c>
      <c r="C32" s="21">
        <v>2019</v>
      </c>
      <c r="D32" s="21">
        <v>2020</v>
      </c>
      <c r="E32" s="21">
        <v>2021</v>
      </c>
      <c r="F32" s="21">
        <v>2022</v>
      </c>
      <c r="G32" s="21">
        <v>2023</v>
      </c>
      <c r="H32" s="21">
        <v>2024</v>
      </c>
      <c r="I32" s="21">
        <v>2025</v>
      </c>
      <c r="J32" s="21">
        <v>2026</v>
      </c>
      <c r="K32" s="21">
        <v>2027</v>
      </c>
      <c r="L32" s="21">
        <v>2028</v>
      </c>
    </row>
    <row r="33" spans="2:12" customFormat="1" ht="15">
      <c r="B33" s="27" t="s">
        <v>269</v>
      </c>
      <c r="C33" s="34">
        <f t="shared" ref="C33:L33" si="4">C16 + ((lv_coincident / (lv_coincident + hv_coincident)) * C17) + (lv_coincident * C18)</f>
        <v>8478946.3630806822</v>
      </c>
      <c r="D33" s="34">
        <f t="shared" si="4"/>
        <v>10945344.490568563</v>
      </c>
      <c r="E33" s="34">
        <f t="shared" si="4"/>
        <v>10034100.406683069</v>
      </c>
      <c r="F33" s="34">
        <f t="shared" si="4"/>
        <v>16446696.095550386</v>
      </c>
      <c r="G33" s="34">
        <f t="shared" si="4"/>
        <v>22036371.407382242</v>
      </c>
      <c r="H33" s="34">
        <f t="shared" si="4"/>
        <v>18013731.888653193</v>
      </c>
      <c r="I33" s="34">
        <f t="shared" si="4"/>
        <v>5818813.7840543119</v>
      </c>
      <c r="J33" s="34">
        <f t="shared" si="4"/>
        <v>5818813.7840543119</v>
      </c>
      <c r="K33" s="34">
        <f t="shared" si="4"/>
        <v>5818813.7840543119</v>
      </c>
      <c r="L33" s="34">
        <f t="shared" si="4"/>
        <v>5818813.7840543119</v>
      </c>
    </row>
    <row r="34" spans="2:12" customFormat="1" ht="15">
      <c r="B34" s="27" t="s">
        <v>263</v>
      </c>
      <c r="C34" s="34">
        <f t="shared" ref="C34:L34" si="5">((hv_coincident / (lv_coincident + hv_coincident)) * C17) + (hv_coincident * C18)</f>
        <v>813781.33368766634</v>
      </c>
      <c r="D34" s="34">
        <f t="shared" si="5"/>
        <v>1053896.3757528642</v>
      </c>
      <c r="E34" s="34">
        <f t="shared" si="5"/>
        <v>965182.63197594695</v>
      </c>
      <c r="F34" s="34">
        <f t="shared" si="5"/>
        <v>1589477.901429377</v>
      </c>
      <c r="G34" s="34">
        <f t="shared" si="5"/>
        <v>2133658.1404884905</v>
      </c>
      <c r="H34" s="34">
        <f t="shared" si="5"/>
        <v>1742035.9419115903</v>
      </c>
      <c r="I34" s="34">
        <f t="shared" si="5"/>
        <v>554805.36423925508</v>
      </c>
      <c r="J34" s="34">
        <f t="shared" si="5"/>
        <v>554805.36423925508</v>
      </c>
      <c r="K34" s="34">
        <f t="shared" si="5"/>
        <v>554805.36423925508</v>
      </c>
      <c r="L34" s="34">
        <f t="shared" si="5"/>
        <v>554805.36423925508</v>
      </c>
    </row>
    <row r="35" spans="2:12" customFormat="1" ht="15">
      <c r="B35" s="27" t="s">
        <v>547</v>
      </c>
      <c r="C35" s="28">
        <f t="shared" ref="C35:L35" si="6">st_coincident * C18</f>
        <v>386816.30323165207</v>
      </c>
      <c r="D35" s="28">
        <f t="shared" si="6"/>
        <v>197212.88977613428</v>
      </c>
      <c r="E35" s="28">
        <f t="shared" si="6"/>
        <v>690579.96134098456</v>
      </c>
      <c r="F35" s="28">
        <f t="shared" si="6"/>
        <v>2060794.0030202351</v>
      </c>
      <c r="G35" s="28">
        <f t="shared" si="6"/>
        <v>3250617.4521292653</v>
      </c>
      <c r="H35" s="28">
        <f t="shared" si="6"/>
        <v>2503329.1694352152</v>
      </c>
      <c r="I35" s="28">
        <f t="shared" si="6"/>
        <v>46380.851706433103</v>
      </c>
      <c r="J35" s="28">
        <f t="shared" si="6"/>
        <v>46380.851706433103</v>
      </c>
      <c r="K35" s="28">
        <f t="shared" si="6"/>
        <v>46380.851706433103</v>
      </c>
      <c r="L35" s="28">
        <f t="shared" si="6"/>
        <v>46380.851706433103</v>
      </c>
    </row>
    <row r="36" spans="2:12" customFormat="1" ht="15"/>
    <row r="37" spans="2:12" customFormat="1" ht="15.75">
      <c r="B37" s="21" t="s">
        <v>809</v>
      </c>
      <c r="C37" s="21">
        <v>2019</v>
      </c>
      <c r="D37" s="21">
        <v>2020</v>
      </c>
      <c r="E37" s="21">
        <v>2021</v>
      </c>
      <c r="F37" s="21">
        <v>2022</v>
      </c>
      <c r="G37" s="21">
        <v>2023</v>
      </c>
      <c r="H37" s="21">
        <v>2024</v>
      </c>
      <c r="I37" s="21">
        <v>2025</v>
      </c>
      <c r="J37" s="21">
        <v>2026</v>
      </c>
      <c r="K37" s="21">
        <v>2027</v>
      </c>
      <c r="L37" s="21">
        <v>2028</v>
      </c>
    </row>
    <row r="38" spans="2:12" customFormat="1" ht="15">
      <c r="B38" s="27" t="s">
        <v>269</v>
      </c>
      <c r="C38" s="34">
        <f t="shared" ref="C38:L38" si="7">C21 + ((lv_coincident / (lv_coincident + hv_coincident)) * C22) + (lv_coincident * C23)</f>
        <v>100431604.68402974</v>
      </c>
      <c r="D38" s="34">
        <f t="shared" si="7"/>
        <v>119319986.48739737</v>
      </c>
      <c r="E38" s="34">
        <f t="shared" si="7"/>
        <v>124220082.42322496</v>
      </c>
      <c r="F38" s="34">
        <f t="shared" si="7"/>
        <v>129172112.79731894</v>
      </c>
      <c r="G38" s="34">
        <f t="shared" si="7"/>
        <v>134283488.01645559</v>
      </c>
      <c r="H38" s="34">
        <f t="shared" si="7"/>
        <v>138822332.22737455</v>
      </c>
      <c r="I38" s="34">
        <f t="shared" si="7"/>
        <v>165951312.82678363</v>
      </c>
      <c r="J38" s="34">
        <f t="shared" si="7"/>
        <v>183568328.60479105</v>
      </c>
      <c r="K38" s="34">
        <f t="shared" si="7"/>
        <v>199993844.21763051</v>
      </c>
      <c r="L38" s="34">
        <f t="shared" si="7"/>
        <v>207264202.13469553</v>
      </c>
    </row>
    <row r="39" spans="2:12" customFormat="1" ht="15">
      <c r="B39" s="27" t="s">
        <v>263</v>
      </c>
      <c r="C39" s="34">
        <f t="shared" ref="C39:L39" si="8">((hv_coincident / (lv_coincident + hv_coincident)) * C22) + (hv_coincident * C23)</f>
        <v>7475932.9612334678</v>
      </c>
      <c r="D39" s="34">
        <f t="shared" si="8"/>
        <v>8620353.3132670745</v>
      </c>
      <c r="E39" s="34">
        <f t="shared" si="8"/>
        <v>8892079.1593784858</v>
      </c>
      <c r="F39" s="34">
        <f t="shared" si="8"/>
        <v>9223282.2434542403</v>
      </c>
      <c r="G39" s="34">
        <f t="shared" si="8"/>
        <v>9725765.5262807496</v>
      </c>
      <c r="H39" s="34">
        <f t="shared" si="8"/>
        <v>10245526.220224369</v>
      </c>
      <c r="I39" s="34">
        <f t="shared" si="8"/>
        <v>12901258.683334183</v>
      </c>
      <c r="J39" s="34">
        <f t="shared" si="8"/>
        <v>14519000.522360904</v>
      </c>
      <c r="K39" s="34">
        <f t="shared" si="8"/>
        <v>16020744.417223034</v>
      </c>
      <c r="L39" s="34">
        <f t="shared" si="8"/>
        <v>16670134.008463658</v>
      </c>
    </row>
    <row r="40" spans="2:12" customFormat="1" ht="15">
      <c r="B40" s="27" t="s">
        <v>547</v>
      </c>
      <c r="C40" s="28">
        <f t="shared" ref="C40:L40" si="9">st_coincident * C23</f>
        <v>5661206.0121629722</v>
      </c>
      <c r="D40" s="28">
        <f t="shared" si="9"/>
        <v>8244660.1993355481</v>
      </c>
      <c r="E40" s="28">
        <f t="shared" si="9"/>
        <v>8626838.4173965566</v>
      </c>
      <c r="F40" s="28">
        <f t="shared" si="9"/>
        <v>8830604.9592268188</v>
      </c>
      <c r="G40" s="28">
        <f t="shared" si="9"/>
        <v>9456746.4572636671</v>
      </c>
      <c r="H40" s="28">
        <f t="shared" si="9"/>
        <v>10692641.552401088</v>
      </c>
      <c r="I40" s="28">
        <f t="shared" si="9"/>
        <v>12322928.48988221</v>
      </c>
      <c r="J40" s="28">
        <f t="shared" si="9"/>
        <v>13857670.872848082</v>
      </c>
      <c r="K40" s="28">
        <f t="shared" si="9"/>
        <v>15093411.365146481</v>
      </c>
      <c r="L40" s="28">
        <f t="shared" si="9"/>
        <v>15773663.856840834</v>
      </c>
    </row>
    <row r="42" spans="2:12">
      <c r="C42" s="37"/>
    </row>
    <row r="45" spans="2:12">
      <c r="C45" s="37"/>
      <c r="D45" s="37"/>
      <c r="E45" s="37"/>
      <c r="F45" s="37"/>
      <c r="G45" s="37"/>
      <c r="H45" s="37"/>
      <c r="I45" s="37"/>
      <c r="J45" s="37"/>
      <c r="K45" s="37"/>
      <c r="L45" s="37"/>
    </row>
    <row r="55" spans="2:12" ht="15">
      <c r="B55"/>
      <c r="C55"/>
      <c r="D55"/>
      <c r="E55"/>
      <c r="F55"/>
      <c r="G55"/>
      <c r="H55"/>
      <c r="I55"/>
      <c r="J55"/>
      <c r="K55"/>
      <c r="L55"/>
    </row>
    <row r="56" spans="2:12" ht="15">
      <c r="B56"/>
    </row>
    <row r="57" spans="2:12" ht="15">
      <c r="B57"/>
    </row>
    <row r="58" spans="2:12" ht="15">
      <c r="B58"/>
    </row>
    <row r="59" spans="2:12" ht="15">
      <c r="B59"/>
    </row>
    <row r="60" spans="2:12" ht="15">
      <c r="B60"/>
    </row>
    <row r="61" spans="2:12" ht="15">
      <c r="B61"/>
    </row>
    <row r="62" spans="2:12" ht="15">
      <c r="B62"/>
    </row>
    <row r="63" spans="2:12" ht="15">
      <c r="B63"/>
    </row>
    <row r="64" spans="2:12" ht="15">
      <c r="B64"/>
    </row>
    <row r="65" spans="2:2" ht="15">
      <c r="B65"/>
    </row>
    <row r="66" spans="2:2" ht="15">
      <c r="B66"/>
    </row>
    <row r="67" spans="2:2" ht="15">
      <c r="B67"/>
    </row>
    <row r="68" spans="2:2" ht="15">
      <c r="B68"/>
    </row>
    <row r="69" spans="2:2" ht="15">
      <c r="B69"/>
    </row>
    <row r="70" spans="2:2" ht="15">
      <c r="B70"/>
    </row>
    <row r="71" spans="2:2" ht="15">
      <c r="B71"/>
    </row>
    <row r="72" spans="2:2" ht="15">
      <c r="B72"/>
    </row>
    <row r="73" spans="2:2" ht="15">
      <c r="B73"/>
    </row>
    <row r="74" spans="2:2" ht="15">
      <c r="B74"/>
    </row>
    <row r="75" spans="2:2" ht="15">
      <c r="B75"/>
    </row>
    <row r="76" spans="2:2" ht="15">
      <c r="B76"/>
    </row>
    <row r="77" spans="2:2" ht="15">
      <c r="B77"/>
    </row>
    <row r="78" spans="2:2" ht="15">
      <c r="B78"/>
    </row>
    <row r="79" spans="2:2" ht="15">
      <c r="B79"/>
    </row>
    <row r="80" spans="2:2" ht="15">
      <c r="B80"/>
    </row>
    <row r="81" spans="2:2" ht="15">
      <c r="B81"/>
    </row>
    <row r="82" spans="2:2" ht="15">
      <c r="B82"/>
    </row>
    <row r="83" spans="2:2" ht="15">
      <c r="B83"/>
    </row>
    <row r="84" spans="2:2" ht="15">
      <c r="B84"/>
    </row>
    <row r="85" spans="2:2" ht="15">
      <c r="B85"/>
    </row>
    <row r="86" spans="2:2" ht="15">
      <c r="B86"/>
    </row>
    <row r="87" spans="2:2" ht="15">
      <c r="B87"/>
    </row>
    <row r="88" spans="2:2" ht="15">
      <c r="B88"/>
    </row>
    <row r="89" spans="2:2" ht="15">
      <c r="B89"/>
    </row>
    <row r="90" spans="2:2" ht="15">
      <c r="B90"/>
    </row>
    <row r="91" spans="2:2" ht="15">
      <c r="B91"/>
    </row>
    <row r="92" spans="2:2" ht="15">
      <c r="B92"/>
    </row>
    <row r="93" spans="2:2" ht="15">
      <c r="B93"/>
    </row>
    <row r="94" spans="2:2" ht="15">
      <c r="B94"/>
    </row>
    <row r="95" spans="2:2" ht="15">
      <c r="B95"/>
    </row>
    <row r="96" spans="2:2" ht="15">
      <c r="B96"/>
    </row>
    <row r="97" spans="2:2" ht="15">
      <c r="B97"/>
    </row>
    <row r="98" spans="2:2" ht="15">
      <c r="B98"/>
    </row>
    <row r="99" spans="2:2" ht="15">
      <c r="B99"/>
    </row>
    <row r="100" spans="2:2" ht="15">
      <c r="B100"/>
    </row>
    <row r="101" spans="2:2" ht="15">
      <c r="B101"/>
    </row>
    <row r="102" spans="2:2" ht="15">
      <c r="B102"/>
    </row>
    <row r="103" spans="2:2" ht="15">
      <c r="B103"/>
    </row>
    <row r="104" spans="2:2" ht="15">
      <c r="B104"/>
    </row>
    <row r="105" spans="2:2" ht="15">
      <c r="B105"/>
    </row>
    <row r="106" spans="2:2" ht="15">
      <c r="B106"/>
    </row>
    <row r="107" spans="2:2" ht="15">
      <c r="B107"/>
    </row>
    <row r="108" spans="2:2" ht="15">
      <c r="B108"/>
    </row>
    <row r="109" spans="2:2" ht="15">
      <c r="B109"/>
    </row>
    <row r="110" spans="2:2" ht="15">
      <c r="B110"/>
    </row>
    <row r="111" spans="2:2" ht="15">
      <c r="B111"/>
    </row>
    <row r="112" spans="2:2" ht="15">
      <c r="B112"/>
    </row>
    <row r="113" spans="2:2" ht="15">
      <c r="B113"/>
    </row>
    <row r="114" spans="2:2" ht="15">
      <c r="B114"/>
    </row>
    <row r="115" spans="2:2" ht="15">
      <c r="B115"/>
    </row>
    <row r="116" spans="2:2" ht="15">
      <c r="B116"/>
    </row>
    <row r="117" spans="2:2" ht="15">
      <c r="B117"/>
    </row>
    <row r="118" spans="2:2" ht="15">
      <c r="B118"/>
    </row>
    <row r="119" spans="2:2" ht="15">
      <c r="B119"/>
    </row>
    <row r="120" spans="2:2" ht="15">
      <c r="B120"/>
    </row>
    <row r="121" spans="2:2" ht="15">
      <c r="B121"/>
    </row>
    <row r="122" spans="2:2" ht="15">
      <c r="B122"/>
    </row>
    <row r="123" spans="2:2" ht="15">
      <c r="B123"/>
    </row>
    <row r="124" spans="2:2" ht="15">
      <c r="B124"/>
    </row>
    <row r="125" spans="2:2" ht="15">
      <c r="B125"/>
    </row>
    <row r="126" spans="2:2" ht="15">
      <c r="B126"/>
    </row>
    <row r="127" spans="2:2" ht="15">
      <c r="B127"/>
    </row>
    <row r="128" spans="2:2" ht="15">
      <c r="B128"/>
    </row>
    <row r="129" spans="2:2" ht="15">
      <c r="B129"/>
    </row>
    <row r="130" spans="2:2" ht="15">
      <c r="B130"/>
    </row>
    <row r="131" spans="2:2" ht="15">
      <c r="B131"/>
    </row>
    <row r="132" spans="2:2" ht="15">
      <c r="B132"/>
    </row>
    <row r="133" spans="2:2" ht="15">
      <c r="B133"/>
    </row>
    <row r="134" spans="2:2" ht="15">
      <c r="B134"/>
    </row>
    <row r="135" spans="2:2" ht="15">
      <c r="B135"/>
    </row>
    <row r="136" spans="2:2" ht="15">
      <c r="B136"/>
    </row>
    <row r="137" spans="2:2" ht="15">
      <c r="B137"/>
    </row>
    <row r="138" spans="2:2" ht="15">
      <c r="B138"/>
    </row>
    <row r="139" spans="2:2" ht="15">
      <c r="B139"/>
    </row>
    <row r="140" spans="2:2" ht="15">
      <c r="B140"/>
    </row>
    <row r="141" spans="2:2" ht="15">
      <c r="B141"/>
    </row>
    <row r="142" spans="2:2" ht="15">
      <c r="B142"/>
    </row>
    <row r="143" spans="2:2" ht="15">
      <c r="B143"/>
    </row>
    <row r="144" spans="2:2" ht="15">
      <c r="B144"/>
    </row>
    <row r="145" spans="2:2" ht="15">
      <c r="B145"/>
    </row>
    <row r="146" spans="2:2" ht="15">
      <c r="B146"/>
    </row>
    <row r="147" spans="2:2" ht="15">
      <c r="B147"/>
    </row>
    <row r="148" spans="2:2" ht="15">
      <c r="B148"/>
    </row>
    <row r="149" spans="2:2" ht="15">
      <c r="B149"/>
    </row>
    <row r="150" spans="2:2" ht="15">
      <c r="B150"/>
    </row>
    <row r="151" spans="2:2" ht="15">
      <c r="B151"/>
    </row>
    <row r="152" spans="2:2" ht="15">
      <c r="B152"/>
    </row>
    <row r="153" spans="2:2" ht="15">
      <c r="B153"/>
    </row>
    <row r="154" spans="2:2" ht="15">
      <c r="B154"/>
    </row>
    <row r="155" spans="2:2" ht="15">
      <c r="B155"/>
    </row>
    <row r="156" spans="2:2" ht="15">
      <c r="B156"/>
    </row>
    <row r="157" spans="2:2" ht="15">
      <c r="B157"/>
    </row>
    <row r="158" spans="2:2" ht="15">
      <c r="B158"/>
    </row>
    <row r="159" spans="2:2" ht="15">
      <c r="B159"/>
    </row>
    <row r="160" spans="2:2" ht="15">
      <c r="B160"/>
    </row>
    <row r="161" spans="2:2" ht="15">
      <c r="B161"/>
    </row>
    <row r="162" spans="2:2" ht="15">
      <c r="B162"/>
    </row>
    <row r="163" spans="2:2" ht="15">
      <c r="B163"/>
    </row>
    <row r="164" spans="2:2" ht="15">
      <c r="B164"/>
    </row>
    <row r="165" spans="2:2" ht="15">
      <c r="B165"/>
    </row>
    <row r="166" spans="2:2" ht="15">
      <c r="B166"/>
    </row>
    <row r="167" spans="2:2" ht="15">
      <c r="B167"/>
    </row>
    <row r="168" spans="2:2" ht="15">
      <c r="B168"/>
    </row>
    <row r="169" spans="2:2" ht="15">
      <c r="B169"/>
    </row>
    <row r="170" spans="2:2" ht="15">
      <c r="B170"/>
    </row>
    <row r="171" spans="2:2" ht="15">
      <c r="B171"/>
    </row>
    <row r="172" spans="2:2" ht="15">
      <c r="B172"/>
    </row>
    <row r="173" spans="2:2" ht="15">
      <c r="B173"/>
    </row>
    <row r="174" spans="2:2" ht="15">
      <c r="B174"/>
    </row>
    <row r="175" spans="2:2" ht="15">
      <c r="B175"/>
    </row>
    <row r="176" spans="2:2" ht="15">
      <c r="B176"/>
    </row>
    <row r="177" spans="2:2" ht="15">
      <c r="B177"/>
    </row>
    <row r="178" spans="2:2" ht="15">
      <c r="B178"/>
    </row>
    <row r="179" spans="2:2" ht="15">
      <c r="B179"/>
    </row>
    <row r="180" spans="2:2" ht="15">
      <c r="B180"/>
    </row>
    <row r="181" spans="2:2" ht="15">
      <c r="B181"/>
    </row>
    <row r="182" spans="2:2" ht="15">
      <c r="B182"/>
    </row>
    <row r="183" spans="2:2" ht="15">
      <c r="B183"/>
    </row>
    <row r="184" spans="2:2" ht="15">
      <c r="B184"/>
    </row>
    <row r="185" spans="2:2" ht="15">
      <c r="B185"/>
    </row>
    <row r="186" spans="2:2" ht="15">
      <c r="B186"/>
    </row>
    <row r="187" spans="2:2" ht="15">
      <c r="B187"/>
    </row>
    <row r="188" spans="2:2" ht="15">
      <c r="B18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sheetPr>
  <dimension ref="A1:A33"/>
  <sheetViews>
    <sheetView showGridLines="0" zoomScale="70" zoomScaleNormal="70" workbookViewId="0"/>
  </sheetViews>
  <sheetFormatPr defaultColWidth="8.88671875" defaultRowHeight="14.25"/>
  <cols>
    <col min="1" max="1" width="18.5546875" style="1" customWidth="1"/>
    <col min="2" max="16384" width="8.88671875" style="1"/>
  </cols>
  <sheetData>
    <row r="1" spans="1:1" ht="18">
      <c r="A1" s="5" t="str">
        <f ca="1">MID(CELL("filename",A2),FIND("]",CELL("filename",A2))+1,256)</f>
        <v>Demand calcuations -&gt;</v>
      </c>
    </row>
    <row r="2" spans="1:1" ht="15">
      <c r="A2" s="9" t="s">
        <v>0</v>
      </c>
    </row>
    <row r="12" spans="1:1" customFormat="1" ht="15"/>
    <row r="13" spans="1:1" customFormat="1" ht="15"/>
    <row r="14" spans="1:1" customFormat="1" ht="15"/>
    <row r="15" spans="1:1" customFormat="1" ht="15"/>
    <row r="16" spans="1:1" customFormat="1" ht="15"/>
    <row r="17" customFormat="1" ht="15"/>
    <row r="18" customFormat="1" ht="15"/>
    <row r="19" customFormat="1" ht="15"/>
    <row r="22" customFormat="1" ht="15"/>
    <row r="23" customFormat="1" ht="15"/>
    <row r="24" customFormat="1" ht="15"/>
    <row r="25" customFormat="1" ht="15"/>
    <row r="26" customFormat="1" ht="15"/>
    <row r="27" customFormat="1" ht="15"/>
    <row r="28" customFormat="1" ht="15"/>
    <row r="29" customFormat="1" ht="15"/>
    <row r="30" customFormat="1" ht="15"/>
    <row r="31" customFormat="1" ht="15"/>
    <row r="32" customFormat="1" ht="15"/>
    <row r="33" customFormat="1" ht="1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9FFCC"/>
  </sheetPr>
  <dimension ref="A1:U5830"/>
  <sheetViews>
    <sheetView showGridLines="0" zoomScale="70" zoomScaleNormal="70" workbookViewId="0"/>
  </sheetViews>
  <sheetFormatPr defaultColWidth="8.88671875" defaultRowHeight="14.25"/>
  <cols>
    <col min="1" max="1" width="18.5546875" style="1" customWidth="1"/>
    <col min="2" max="2" width="32.109375" style="1" customWidth="1"/>
    <col min="3" max="3" width="18.109375" style="1" customWidth="1"/>
    <col min="4" max="4" width="22.88671875" style="1" customWidth="1"/>
    <col min="5" max="5" width="21.109375" style="1" customWidth="1"/>
    <col min="6" max="21" width="9.44140625" style="1" bestFit="1" customWidth="1"/>
    <col min="22" max="16384" width="8.88671875" style="1"/>
  </cols>
  <sheetData>
    <row r="1" spans="1:21" ht="18">
      <c r="A1" s="5" t="str">
        <f ca="1">MID(CELL("filename",A2),FIND("]",CELL("filename",A2))+1,256)</f>
        <v>Demand forecast and growth rate</v>
      </c>
    </row>
    <row r="2" spans="1:21" ht="15">
      <c r="A2" s="9"/>
    </row>
    <row r="3" spans="1:21" ht="15">
      <c r="A3" s="22"/>
    </row>
    <row r="4" spans="1:21" ht="21">
      <c r="B4" s="23" t="s">
        <v>752</v>
      </c>
      <c r="C4" s="23"/>
      <c r="D4" s="23"/>
      <c r="E4" s="23"/>
      <c r="F4" s="23"/>
      <c r="G4" s="23"/>
      <c r="H4" s="23"/>
      <c r="I4" s="23"/>
      <c r="J4" s="23"/>
      <c r="K4" s="23"/>
      <c r="L4" s="23"/>
      <c r="M4" s="23"/>
      <c r="N4" s="23"/>
      <c r="O4" s="23"/>
      <c r="P4" s="23"/>
      <c r="Q4" s="23"/>
      <c r="R4" s="23"/>
      <c r="S4" s="23"/>
      <c r="T4" s="23"/>
      <c r="U4" s="23"/>
    </row>
    <row r="6" spans="1:21" ht="15.75">
      <c r="B6" s="21" t="s">
        <v>9</v>
      </c>
      <c r="C6" s="21" t="s">
        <v>639</v>
      </c>
      <c r="D6" s="21" t="s">
        <v>740</v>
      </c>
      <c r="E6" s="21" t="s">
        <v>739</v>
      </c>
      <c r="F6" s="21">
        <v>2013</v>
      </c>
      <c r="G6" s="21">
        <v>2014</v>
      </c>
      <c r="H6" s="21">
        <v>2015</v>
      </c>
      <c r="I6" s="21">
        <v>2016</v>
      </c>
      <c r="J6" s="21">
        <v>2017</v>
      </c>
      <c r="K6" s="21">
        <v>2018</v>
      </c>
      <c r="L6" s="21">
        <v>2019</v>
      </c>
      <c r="M6" s="21">
        <v>2020</v>
      </c>
      <c r="N6" s="21">
        <v>2021</v>
      </c>
      <c r="O6" s="21">
        <v>2022</v>
      </c>
      <c r="P6" s="21">
        <v>2023</v>
      </c>
      <c r="Q6" s="21">
        <v>2024</v>
      </c>
      <c r="R6" s="21">
        <v>2025</v>
      </c>
      <c r="S6" s="21">
        <v>2026</v>
      </c>
      <c r="T6" s="21">
        <v>2027</v>
      </c>
      <c r="U6" s="21">
        <v>2028</v>
      </c>
    </row>
    <row r="7" spans="1:21" ht="15">
      <c r="B7" s="6" t="s">
        <v>79</v>
      </c>
      <c r="C7" s="6" t="str">
        <f>INDEX('Raw demand forecast'!$M$7:$M$5830,MATCH($B7,'Raw demand forecast'!$B$7:$B$5830,0))</f>
        <v>No</v>
      </c>
      <c r="D7" s="25">
        <f>(U7/L7)^(1/9) - 1</f>
        <v>1.5990360589587915E-2</v>
      </c>
      <c r="E7" s="6" t="str">
        <f>IFERROR(IF(D7 &gt; 0.02, "High growth", IF(D7 &gt; 0, "Small growth", IF(D7 &lt;= 0, "Steady/falling", D7))), IF(U7=0, "Steady/falling", "High growth"))</f>
        <v>Small growth</v>
      </c>
      <c r="F7" s="44">
        <f>SUMIFS('Raw demand forecast'!$I$7:$I$5830,'Raw demand forecast'!$B$7:$B$5830,$B7,'Raw demand forecast'!$C$7:$C$5830,F$6-1)</f>
        <v>30.746900000000004</v>
      </c>
      <c r="G7" s="44">
        <f>SUMIFS('Raw demand forecast'!$I$7:$I$5830,'Raw demand forecast'!$B$7:$B$5830,$B7,'Raw demand forecast'!$C$7:$C$5830,G$6-1)</f>
        <v>28.230699999999999</v>
      </c>
      <c r="H7" s="44">
        <f>SUMIFS('Raw demand forecast'!$I$7:$I$5830,'Raw demand forecast'!$B$7:$B$5830,$B7,'Raw demand forecast'!$C$7:$C$5830,H$6-1)</f>
        <v>31.051500000000001</v>
      </c>
      <c r="I7" s="44">
        <f>SUMIFS('Raw demand forecast'!$I$7:$I$5830,'Raw demand forecast'!$B$7:$B$5830,$B7,'Raw demand forecast'!$C$7:$C$5830,I$6-1)</f>
        <v>29.339400000000001</v>
      </c>
      <c r="J7" s="44">
        <f>SUMIFS('Raw demand forecast'!$I$7:$I$5830,'Raw demand forecast'!$B$7:$B$5830,$B7,'Raw demand forecast'!$C$7:$C$5830,J$6-1)</f>
        <v>29.257999999999999</v>
      </c>
      <c r="K7" s="44">
        <f>SUMIFS('Raw demand forecast'!$I$7:$I$5830,'Raw demand forecast'!$B$7:$B$5830,$B7,'Raw demand forecast'!$C$7:$C$5830,K$6-1)</f>
        <v>30.564</v>
      </c>
      <c r="L7" s="44">
        <f>SUMIFS('Raw demand forecast'!$I$7:$I$5830,'Raw demand forecast'!$B$7:$B$5830,$B7,'Raw demand forecast'!$C$7:$C$5830,L$6-1)</f>
        <v>31.469379380861469</v>
      </c>
      <c r="M7" s="44">
        <f>SUMIFS('Raw demand forecast'!$I$7:$I$5830,'Raw demand forecast'!$B$7:$B$5830,$B7,'Raw demand forecast'!$C$7:$C$5830,M$6-1)</f>
        <v>33.26190032143672</v>
      </c>
      <c r="N7" s="44">
        <f>SUMIFS('Raw demand forecast'!$I$7:$I$5830,'Raw demand forecast'!$B$7:$B$5830,$B7,'Raw demand forecast'!$C$7:$C$5830,N$6-1)</f>
        <v>34.758589646714945</v>
      </c>
      <c r="O7" s="44">
        <f>SUMIFS('Raw demand forecast'!$I$7:$I$5830,'Raw demand forecast'!$B$7:$B$5830,$B7,'Raw demand forecast'!$C$7:$C$5830,O$6-1)</f>
        <v>35.594735853061728</v>
      </c>
      <c r="P7" s="44">
        <f>SUMIFS('Raw demand forecast'!$I$7:$I$5830,'Raw demand forecast'!$B$7:$B$5830,$B7,'Raw demand forecast'!$C$7:$C$5830,P$6-1)</f>
        <v>36.147342081268192</v>
      </c>
      <c r="Q7" s="44">
        <f>SUMIFS('Raw demand forecast'!$I$7:$I$5830,'Raw demand forecast'!$B$7:$B$5830,$B7,'Raw demand forecast'!$C$7:$C$5830,Q$6-1)</f>
        <v>36.420194678370933</v>
      </c>
      <c r="R7" s="44">
        <f>SUMIFS('Raw demand forecast'!$I$7:$I$5830,'Raw demand forecast'!$B$7:$B$5830,$B7,'Raw demand forecast'!$C$7:$C$5830,R$6-1)</f>
        <v>36.411807470585167</v>
      </c>
      <c r="S7" s="44">
        <f>SUMIFS('Raw demand forecast'!$I$7:$I$5830,'Raw demand forecast'!$B$7:$B$5830,$B7,'Raw demand forecast'!$C$7:$C$5830,S$6-1)</f>
        <v>36.290984849535661</v>
      </c>
      <c r="T7" s="44">
        <f>SUMIFS('Raw demand forecast'!$I$7:$I$5830,'Raw demand forecast'!$B$7:$B$5830,$B7,'Raw demand forecast'!$C$7:$C$5830,T$6-1)</f>
        <v>36.294984271045081</v>
      </c>
      <c r="U7" s="44">
        <f>SUMIFS('Raw demand forecast'!$I$7:$I$5830,'Raw demand forecast'!$B$7:$B$5830,$B7,'Raw demand forecast'!$C$7:$C$5830,U$6-1)</f>
        <v>36.298983692554494</v>
      </c>
    </row>
    <row r="8" spans="1:21" ht="15">
      <c r="B8" s="6" t="s">
        <v>120</v>
      </c>
      <c r="C8" s="6" t="str">
        <f>INDEX('Raw demand forecast'!$M$7:$M$5830,MATCH($B8,'Raw demand forecast'!$B$7:$B$5830,0))</f>
        <v>No</v>
      </c>
      <c r="D8" s="25">
        <f t="shared" ref="D8:D71" si="0">(U8/L8)^(1/9) - 1</f>
        <v>-1.0778570568308332E-3</v>
      </c>
      <c r="E8" s="6" t="str">
        <f t="shared" ref="E8:E11" si="1">IFERROR(IF(D8 &gt; 0.02, "High growth", IF(D8 &gt; 0, "Small growth", IF(D8 &lt;= 0, "Steady/falling", D8))), IF(U8=0, "Steady/falling", "High growth"))</f>
        <v>Steady/falling</v>
      </c>
      <c r="F8" s="44">
        <f>SUMIFS('Raw demand forecast'!$I$7:$I$5830,'Raw demand forecast'!$B$7:$B$5830,$B8,'Raw demand forecast'!$C$7:$C$5830,F$6-1)</f>
        <v>21.721800000000002</v>
      </c>
      <c r="G8" s="44">
        <f>SUMIFS('Raw demand forecast'!$I$7:$I$5830,'Raw demand forecast'!$B$7:$B$5830,$B8,'Raw demand forecast'!$C$7:$C$5830,G$6-1)</f>
        <v>19.694500000000001</v>
      </c>
      <c r="H8" s="44">
        <f>SUMIFS('Raw demand forecast'!$I$7:$I$5830,'Raw demand forecast'!$B$7:$B$5830,$B8,'Raw demand forecast'!$C$7:$C$5830,H$6-1)</f>
        <v>19.806999999999999</v>
      </c>
      <c r="I8" s="44">
        <f>SUMIFS('Raw demand forecast'!$I$7:$I$5830,'Raw demand forecast'!$B$7:$B$5830,$B8,'Raw demand forecast'!$C$7:$C$5830,I$6-1)</f>
        <v>19.4544</v>
      </c>
      <c r="J8" s="44">
        <f>SUMIFS('Raw demand forecast'!$I$7:$I$5830,'Raw demand forecast'!$B$7:$B$5830,$B8,'Raw demand forecast'!$C$7:$C$5830,J$6-1)</f>
        <v>20.829000000000001</v>
      </c>
      <c r="K8" s="44">
        <f>SUMIFS('Raw demand forecast'!$I$7:$I$5830,'Raw demand forecast'!$B$7:$B$5830,$B8,'Raw demand forecast'!$C$7:$C$5830,K$6-1)</f>
        <v>20.378</v>
      </c>
      <c r="L8" s="44">
        <f>SUMIFS('Raw demand forecast'!$I$7:$I$5830,'Raw demand forecast'!$B$7:$B$5830,$B8,'Raw demand forecast'!$C$7:$C$5830,L$6-1)</f>
        <v>20.570514582123355</v>
      </c>
      <c r="M8" s="44">
        <f>SUMIFS('Raw demand forecast'!$I$7:$I$5830,'Raw demand forecast'!$B$7:$B$5830,$B8,'Raw demand forecast'!$C$7:$C$5830,M$6-1)</f>
        <v>20.603910680143809</v>
      </c>
      <c r="N8" s="44">
        <f>SUMIFS('Raw demand forecast'!$I$7:$I$5830,'Raw demand forecast'!$B$7:$B$5830,$B8,'Raw demand forecast'!$C$7:$C$5830,N$6-1)</f>
        <v>20.557222755384281</v>
      </c>
      <c r="O8" s="44">
        <f>SUMIFS('Raw demand forecast'!$I$7:$I$5830,'Raw demand forecast'!$B$7:$B$5830,$B8,'Raw demand forecast'!$C$7:$C$5830,O$6-1)</f>
        <v>20.485325445944152</v>
      </c>
      <c r="P8" s="44">
        <f>SUMIFS('Raw demand forecast'!$I$7:$I$5830,'Raw demand forecast'!$B$7:$B$5830,$B8,'Raw demand forecast'!$C$7:$C$5830,P$6-1)</f>
        <v>20.421469124259815</v>
      </c>
      <c r="Q8" s="44">
        <f>SUMIFS('Raw demand forecast'!$I$7:$I$5830,'Raw demand forecast'!$B$7:$B$5830,$B8,'Raw demand forecast'!$C$7:$C$5830,Q$6-1)</f>
        <v>20.36353585333077</v>
      </c>
      <c r="R8" s="44">
        <f>SUMIFS('Raw demand forecast'!$I$7:$I$5830,'Raw demand forecast'!$B$7:$B$5830,$B8,'Raw demand forecast'!$C$7:$C$5830,R$6-1)</f>
        <v>20.307989367548455</v>
      </c>
      <c r="S8" s="44">
        <f>SUMIFS('Raw demand forecast'!$I$7:$I$5830,'Raw demand forecast'!$B$7:$B$5830,$B8,'Raw demand forecast'!$C$7:$C$5830,S$6-1)</f>
        <v>20.275960190057727</v>
      </c>
      <c r="T8" s="44">
        <f>SUMIFS('Raw demand forecast'!$I$7:$I$5830,'Raw demand forecast'!$B$7:$B$5830,$B8,'Raw demand forecast'!$C$7:$C$5830,T$6-1)</f>
        <v>20.323892141469805</v>
      </c>
      <c r="U8" s="44">
        <f>SUMIFS('Raw demand forecast'!$I$7:$I$5830,'Raw demand forecast'!$B$7:$B$5830,$B8,'Raw demand forecast'!$C$7:$C$5830,U$6-1)</f>
        <v>20.371824092881884</v>
      </c>
    </row>
    <row r="9" spans="1:21" ht="15">
      <c r="B9" s="6" t="s">
        <v>117</v>
      </c>
      <c r="C9" s="6" t="str">
        <f>INDEX('Raw demand forecast'!$M$7:$M$5830,MATCH($B9,'Raw demand forecast'!$B$7:$B$5830,0))</f>
        <v>No</v>
      </c>
      <c r="D9" s="25">
        <f t="shared" si="0"/>
        <v>-1.2303244511929767E-3</v>
      </c>
      <c r="E9" s="6" t="str">
        <f t="shared" si="1"/>
        <v>Steady/falling</v>
      </c>
      <c r="F9" s="44">
        <f>SUMIFS('Raw demand forecast'!$I$7:$I$5830,'Raw demand forecast'!$B$7:$B$5830,$B9,'Raw demand forecast'!$C$7:$C$5830,F$6-1)</f>
        <v>18.388999999999999</v>
      </c>
      <c r="G9" s="44">
        <f>SUMIFS('Raw demand forecast'!$I$7:$I$5830,'Raw demand forecast'!$B$7:$B$5830,$B9,'Raw demand forecast'!$C$7:$C$5830,G$6-1)</f>
        <v>17.590699999999998</v>
      </c>
      <c r="H9" s="44">
        <f>SUMIFS('Raw demand forecast'!$I$7:$I$5830,'Raw demand forecast'!$B$7:$B$5830,$B9,'Raw demand forecast'!$C$7:$C$5830,H$6-1)</f>
        <v>17.520700000000001</v>
      </c>
      <c r="I9" s="44">
        <f>SUMIFS('Raw demand forecast'!$I$7:$I$5830,'Raw demand forecast'!$B$7:$B$5830,$B9,'Raw demand forecast'!$C$7:$C$5830,I$6-1)</f>
        <v>17.504799999999999</v>
      </c>
      <c r="J9" s="44">
        <f>SUMIFS('Raw demand forecast'!$I$7:$I$5830,'Raw demand forecast'!$B$7:$B$5830,$B9,'Raw demand forecast'!$C$7:$C$5830,J$6-1)</f>
        <v>18.478000000000002</v>
      </c>
      <c r="K9" s="44">
        <f>SUMIFS('Raw demand forecast'!$I$7:$I$5830,'Raw demand forecast'!$B$7:$B$5830,$B9,'Raw demand forecast'!$C$7:$C$5830,K$6-1)</f>
        <v>18.135000000000002</v>
      </c>
      <c r="L9" s="44">
        <f>SUMIFS('Raw demand forecast'!$I$7:$I$5830,'Raw demand forecast'!$B$7:$B$5830,$B9,'Raw demand forecast'!$C$7:$C$5830,L$6-1)</f>
        <v>18.710147761173953</v>
      </c>
      <c r="M9" s="44">
        <f>SUMIFS('Raw demand forecast'!$I$7:$I$5830,'Raw demand forecast'!$B$7:$B$5830,$B9,'Raw demand forecast'!$C$7:$C$5830,M$6-1)</f>
        <v>18.646373104248916</v>
      </c>
      <c r="N9" s="44">
        <f>SUMIFS('Raw demand forecast'!$I$7:$I$5830,'Raw demand forecast'!$B$7:$B$5830,$B9,'Raw demand forecast'!$C$7:$C$5830,N$6-1)</f>
        <v>18.584633022053037</v>
      </c>
      <c r="O9" s="44">
        <f>SUMIFS('Raw demand forecast'!$I$7:$I$5830,'Raw demand forecast'!$B$7:$B$5830,$B9,'Raw demand forecast'!$C$7:$C$5830,O$6-1)</f>
        <v>18.534043173530865</v>
      </c>
      <c r="P9" s="44">
        <f>SUMIFS('Raw demand forecast'!$I$7:$I$5830,'Raw demand forecast'!$B$7:$B$5830,$B9,'Raw demand forecast'!$C$7:$C$5830,P$6-1)</f>
        <v>18.490503968717977</v>
      </c>
      <c r="Q9" s="44">
        <f>SUMIFS('Raw demand forecast'!$I$7:$I$5830,'Raw demand forecast'!$B$7:$B$5830,$B9,'Raw demand forecast'!$C$7:$C$5830,Q$6-1)</f>
        <v>18.451853736735352</v>
      </c>
      <c r="R9" s="44">
        <f>SUMIFS('Raw demand forecast'!$I$7:$I$5830,'Raw demand forecast'!$B$7:$B$5830,$B9,'Raw demand forecast'!$C$7:$C$5830,R$6-1)</f>
        <v>18.414896384879466</v>
      </c>
      <c r="S9" s="44">
        <f>SUMIFS('Raw demand forecast'!$I$7:$I$5830,'Raw demand forecast'!$B$7:$B$5830,$B9,'Raw demand forecast'!$C$7:$C$5830,S$6-1)</f>
        <v>18.397514812976027</v>
      </c>
      <c r="T9" s="44">
        <f>SUMIFS('Raw demand forecast'!$I$7:$I$5830,'Raw demand forecast'!$B$7:$B$5830,$B9,'Raw demand forecast'!$C$7:$C$5830,T$6-1)</f>
        <v>18.450751628379287</v>
      </c>
      <c r="U9" s="44">
        <f>SUMIFS('Raw demand forecast'!$I$7:$I$5830,'Raw demand forecast'!$B$7:$B$5830,$B9,'Raw demand forecast'!$C$7:$C$5830,U$6-1)</f>
        <v>18.503988443782546</v>
      </c>
    </row>
    <row r="10" spans="1:21" ht="15">
      <c r="B10" s="6" t="s">
        <v>143</v>
      </c>
      <c r="C10" s="6" t="str">
        <f>INDEX('Raw demand forecast'!$M$7:$M$5830,MATCH($B10,'Raw demand forecast'!$B$7:$B$5830,0))</f>
        <v>No</v>
      </c>
      <c r="D10" s="25">
        <f t="shared" si="0"/>
        <v>8.7499271236812781E-4</v>
      </c>
      <c r="E10" s="6" t="str">
        <f t="shared" si="1"/>
        <v>Small growth</v>
      </c>
      <c r="F10" s="44">
        <f>SUMIFS('Raw demand forecast'!$I$7:$I$5830,'Raw demand forecast'!$B$7:$B$5830,$B10,'Raw demand forecast'!$C$7:$C$5830,F$6-1)</f>
        <v>28.228740999999999</v>
      </c>
      <c r="G10" s="44">
        <f>SUMIFS('Raw demand forecast'!$I$7:$I$5830,'Raw demand forecast'!$B$7:$B$5830,$B10,'Raw demand forecast'!$C$7:$C$5830,G$6-1)</f>
        <v>30.018919</v>
      </c>
      <c r="H10" s="44">
        <f>SUMIFS('Raw demand forecast'!$I$7:$I$5830,'Raw demand forecast'!$B$7:$B$5830,$B10,'Raw demand forecast'!$C$7:$C$5830,H$6-1)</f>
        <v>26.980948999999999</v>
      </c>
      <c r="I10" s="44">
        <f>SUMIFS('Raw demand forecast'!$I$7:$I$5830,'Raw demand forecast'!$B$7:$B$5830,$B10,'Raw demand forecast'!$C$7:$C$5830,I$6-1)</f>
        <v>26.847000000000001</v>
      </c>
      <c r="J10" s="44">
        <f>SUMIFS('Raw demand forecast'!$I$7:$I$5830,'Raw demand forecast'!$B$7:$B$5830,$B10,'Raw demand forecast'!$C$7:$C$5830,J$6-1)</f>
        <v>23.8</v>
      </c>
      <c r="K10" s="44">
        <f>SUMIFS('Raw demand forecast'!$I$7:$I$5830,'Raw demand forecast'!$B$7:$B$5830,$B10,'Raw demand forecast'!$C$7:$C$5830,K$6-1)</f>
        <v>26.108000000000001</v>
      </c>
      <c r="L10" s="44">
        <f>SUMIFS('Raw demand forecast'!$I$7:$I$5830,'Raw demand forecast'!$B$7:$B$5830,$B10,'Raw demand forecast'!$C$7:$C$5830,L$6-1)</f>
        <v>30.711236214301699</v>
      </c>
      <c r="M10" s="44">
        <f>SUMIFS('Raw demand forecast'!$I$7:$I$5830,'Raw demand forecast'!$B$7:$B$5830,$B10,'Raw demand forecast'!$C$7:$C$5830,M$6-1)</f>
        <v>31.132259515667506</v>
      </c>
      <c r="N10" s="44">
        <f>SUMIFS('Raw demand forecast'!$I$7:$I$5830,'Raw demand forecast'!$B$7:$B$5830,$B10,'Raw demand forecast'!$C$7:$C$5830,N$6-1)</f>
        <v>31.082676331416167</v>
      </c>
      <c r="O10" s="44">
        <f>SUMIFS('Raw demand forecast'!$I$7:$I$5830,'Raw demand forecast'!$B$7:$B$5830,$B10,'Raw demand forecast'!$C$7:$C$5830,O$6-1)</f>
        <v>31.036116542394069</v>
      </c>
      <c r="P10" s="44">
        <f>SUMIFS('Raw demand forecast'!$I$7:$I$5830,'Raw demand forecast'!$B$7:$B$5830,$B10,'Raw demand forecast'!$C$7:$C$5830,P$6-1)</f>
        <v>30.991238521762334</v>
      </c>
      <c r="Q10" s="44">
        <f>SUMIFS('Raw demand forecast'!$I$7:$I$5830,'Raw demand forecast'!$B$7:$B$5830,$B10,'Raw demand forecast'!$C$7:$C$5830,Q$6-1)</f>
        <v>30.950128821909061</v>
      </c>
      <c r="R10" s="44">
        <f>SUMIFS('Raw demand forecast'!$I$7:$I$5830,'Raw demand forecast'!$B$7:$B$5830,$B10,'Raw demand forecast'!$C$7:$C$5830,R$6-1)</f>
        <v>30.912569928102538</v>
      </c>
      <c r="S10" s="44">
        <f>SUMIFS('Raw demand forecast'!$I$7:$I$5830,'Raw demand forecast'!$B$7:$B$5830,$B10,'Raw demand forecast'!$C$7:$C$5830,S$6-1)</f>
        <v>30.885118355763989</v>
      </c>
      <c r="T10" s="44">
        <f>SUMIFS('Raw demand forecast'!$I$7:$I$5830,'Raw demand forecast'!$B$7:$B$5830,$B10,'Raw demand forecast'!$C$7:$C$5830,T$6-1)</f>
        <v>30.919525867872803</v>
      </c>
      <c r="U10" s="44">
        <f>SUMIFS('Raw demand forecast'!$I$7:$I$5830,'Raw demand forecast'!$B$7:$B$5830,$B10,'Raw demand forecast'!$C$7:$C$5830,U$6-1)</f>
        <v>30.953933379981606</v>
      </c>
    </row>
    <row r="11" spans="1:21" ht="15">
      <c r="B11" s="6" t="s">
        <v>175</v>
      </c>
      <c r="C11" s="6" t="str">
        <f>INDEX('Raw demand forecast'!$M$7:$M$5830,MATCH($B11,'Raw demand forecast'!$B$7:$B$5830,0))</f>
        <v>No</v>
      </c>
      <c r="D11" s="25">
        <f t="shared" si="0"/>
        <v>4.9544713578866695E-2</v>
      </c>
      <c r="E11" s="6" t="str">
        <f t="shared" si="1"/>
        <v>High growth</v>
      </c>
      <c r="F11" s="44">
        <f>SUMIFS('Raw demand forecast'!$I$7:$I$5830,'Raw demand forecast'!$B$7:$B$5830,$B11,'Raw demand forecast'!$C$7:$C$5830,F$6-1)</f>
        <v>23.495899999999999</v>
      </c>
      <c r="G11" s="44">
        <f>SUMIFS('Raw demand forecast'!$I$7:$I$5830,'Raw demand forecast'!$B$7:$B$5830,$B11,'Raw demand forecast'!$C$7:$C$5830,G$6-1)</f>
        <v>23.7028</v>
      </c>
      <c r="H11" s="44">
        <f>SUMIFS('Raw demand forecast'!$I$7:$I$5830,'Raw demand forecast'!$B$7:$B$5830,$B11,'Raw demand forecast'!$C$7:$C$5830,H$6-1)</f>
        <v>23.587800000000001</v>
      </c>
      <c r="I11" s="44">
        <f>SUMIFS('Raw demand forecast'!$I$7:$I$5830,'Raw demand forecast'!$B$7:$B$5830,$B11,'Raw demand forecast'!$C$7:$C$5830,I$6-1)</f>
        <v>23.108899999999998</v>
      </c>
      <c r="J11" s="44">
        <f>SUMIFS('Raw demand forecast'!$I$7:$I$5830,'Raw demand forecast'!$B$7:$B$5830,$B11,'Raw demand forecast'!$C$7:$C$5830,J$6-1)</f>
        <v>22.652999999999999</v>
      </c>
      <c r="K11" s="44">
        <f>SUMIFS('Raw demand forecast'!$I$7:$I$5830,'Raw demand forecast'!$B$7:$B$5830,$B11,'Raw demand forecast'!$C$7:$C$5830,K$6-1)</f>
        <v>23.116</v>
      </c>
      <c r="L11" s="44">
        <f>SUMIFS('Raw demand forecast'!$I$7:$I$5830,'Raw demand forecast'!$B$7:$B$5830,$B11,'Raw demand forecast'!$C$7:$C$5830,L$6-1)</f>
        <v>25.476488508210533</v>
      </c>
      <c r="M11" s="44">
        <f>SUMIFS('Raw demand forecast'!$I$7:$I$5830,'Raw demand forecast'!$B$7:$B$5830,$B11,'Raw demand forecast'!$C$7:$C$5830,M$6-1)</f>
        <v>27.446420417490703</v>
      </c>
      <c r="N11" s="44">
        <f>SUMIFS('Raw demand forecast'!$I$7:$I$5830,'Raw demand forecast'!$B$7:$B$5830,$B11,'Raw demand forecast'!$C$7:$C$5830,N$6-1)</f>
        <v>30.596149573618366</v>
      </c>
      <c r="O11" s="44">
        <f>SUMIFS('Raw demand forecast'!$I$7:$I$5830,'Raw demand forecast'!$B$7:$B$5830,$B11,'Raw demand forecast'!$C$7:$C$5830,O$6-1)</f>
        <v>34.205302035560294</v>
      </c>
      <c r="P11" s="44">
        <f>SUMIFS('Raw demand forecast'!$I$7:$I$5830,'Raw demand forecast'!$B$7:$B$5830,$B11,'Raw demand forecast'!$C$7:$C$5830,P$6-1)</f>
        <v>37.086740141115882</v>
      </c>
      <c r="Q11" s="44">
        <f>SUMIFS('Raw demand forecast'!$I$7:$I$5830,'Raw demand forecast'!$B$7:$B$5830,$B11,'Raw demand forecast'!$C$7:$C$5830,Q$6-1)</f>
        <v>38.793766411170999</v>
      </c>
      <c r="R11" s="44">
        <f>SUMIFS('Raw demand forecast'!$I$7:$I$5830,'Raw demand forecast'!$B$7:$B$5830,$B11,'Raw demand forecast'!$C$7:$C$5830,R$6-1)</f>
        <v>39.323563605273932</v>
      </c>
      <c r="S11" s="44">
        <f>SUMIFS('Raw demand forecast'!$I$7:$I$5830,'Raw demand forecast'!$B$7:$B$5830,$B11,'Raw demand forecast'!$C$7:$C$5830,S$6-1)</f>
        <v>39.285168342386044</v>
      </c>
      <c r="T11" s="44">
        <f>SUMIFS('Raw demand forecast'!$I$7:$I$5830,'Raw demand forecast'!$B$7:$B$5830,$B11,'Raw demand forecast'!$C$7:$C$5830,T$6-1)</f>
        <v>39.326798337651354</v>
      </c>
      <c r="U11" s="44">
        <f>SUMIFS('Raw demand forecast'!$I$7:$I$5830,'Raw demand forecast'!$B$7:$B$5830,$B11,'Raw demand forecast'!$C$7:$C$5830,U$6-1)</f>
        <v>39.368428332916665</v>
      </c>
    </row>
    <row r="12" spans="1:21" ht="15">
      <c r="B12" s="45" t="s">
        <v>631</v>
      </c>
      <c r="C12" s="45" t="str">
        <f>INDEX('Raw demand forecast'!$M$7:$M$5830,MATCH($B12,'Raw demand forecast'!$B$7:$B$5830,0))</f>
        <v>Exclude</v>
      </c>
      <c r="D12" s="46">
        <f t="shared" si="0"/>
        <v>2.1547121241132672E-2</v>
      </c>
      <c r="E12" s="45" t="str">
        <f t="shared" ref="E12:E75" si="2">IFERROR(IF(D12 &gt; 0.02, "High growth", IF(D12 &gt; 0, "Small growth", IF(D12 &lt;= 0, "Steady/falling", D12))), IF(U12=0, "Steady/falling", "High growth"))</f>
        <v>High growth</v>
      </c>
      <c r="F12" s="49">
        <f>SUMIFS('Raw demand forecast'!$I$7:$I$5830,'Raw demand forecast'!$B$7:$B$5830,$B12,'Raw demand forecast'!$C$7:$C$5830,F$6-1)</f>
        <v>3885.7173940935904</v>
      </c>
      <c r="G12" s="49">
        <f>SUMIFS('Raw demand forecast'!$I$7:$I$5830,'Raw demand forecast'!$B$7:$B$5830,$B12,'Raw demand forecast'!$C$7:$C$5830,G$6-1)</f>
        <v>3855.2464572521999</v>
      </c>
      <c r="H12" s="49">
        <f>SUMIFS('Raw demand forecast'!$I$7:$I$5830,'Raw demand forecast'!$B$7:$B$5830,$B12,'Raw demand forecast'!$C$7:$C$5830,H$6-1)</f>
        <v>3855.534737122</v>
      </c>
      <c r="I12" s="49">
        <f>SUMIFS('Raw demand forecast'!$I$7:$I$5830,'Raw demand forecast'!$B$7:$B$5830,$B12,'Raw demand forecast'!$C$7:$C$5830,I$6-1)</f>
        <v>3913.8370600000012</v>
      </c>
      <c r="J12" s="49">
        <f>SUMIFS('Raw demand forecast'!$I$7:$I$5830,'Raw demand forecast'!$B$7:$B$5830,$B12,'Raw demand forecast'!$C$7:$C$5830,J$6-1)</f>
        <v>4028.9719700000005</v>
      </c>
      <c r="K12" s="49">
        <f>SUMIFS('Raw demand forecast'!$I$7:$I$5830,'Raw demand forecast'!$B$7:$B$5830,$B12,'Raw demand forecast'!$C$7:$C$5830,K$6-1)</f>
        <v>4054.563889</v>
      </c>
      <c r="L12" s="49">
        <f>SUMIFS('Raw demand forecast'!$I$7:$I$5830,'Raw demand forecast'!$B$7:$B$5830,$B12,'Raw demand forecast'!$C$7:$C$5830,L$6-1)</f>
        <v>4402.9820833707099</v>
      </c>
      <c r="M12" s="49">
        <f>SUMIFS('Raw demand forecast'!$I$7:$I$5830,'Raw demand forecast'!$B$7:$B$5830,$B12,'Raw demand forecast'!$C$7:$C$5830,M$6-1)</f>
        <v>4606.7238393957077</v>
      </c>
      <c r="N12" s="49">
        <f>SUMIFS('Raw demand forecast'!$I$7:$I$5830,'Raw demand forecast'!$B$7:$B$5830,$B12,'Raw demand forecast'!$C$7:$C$5830,N$6-1)</f>
        <v>4765.9259882623383</v>
      </c>
      <c r="O12" s="49">
        <f>SUMIFS('Raw demand forecast'!$I$7:$I$5830,'Raw demand forecast'!$B$7:$B$5830,$B12,'Raw demand forecast'!$C$7:$C$5830,O$6-1)</f>
        <v>4872.3373136962655</v>
      </c>
      <c r="P12" s="49">
        <f>SUMIFS('Raw demand forecast'!$I$7:$I$5830,'Raw demand forecast'!$B$7:$B$5830,$B12,'Raw demand forecast'!$C$7:$C$5830,P$6-1)</f>
        <v>4974.3690804871567</v>
      </c>
      <c r="Q12" s="49">
        <f>SUMIFS('Raw demand forecast'!$I$7:$I$5830,'Raw demand forecast'!$B$7:$B$5830,$B12,'Raw demand forecast'!$C$7:$C$5830,Q$6-1)</f>
        <v>5057.0515714473186</v>
      </c>
      <c r="R12" s="49">
        <f>SUMIFS('Raw demand forecast'!$I$7:$I$5830,'Raw demand forecast'!$B$7:$B$5830,$B12,'Raw demand forecast'!$C$7:$C$5830,R$6-1)</f>
        <v>5133.6129704518316</v>
      </c>
      <c r="S12" s="49">
        <f>SUMIFS('Raw demand forecast'!$I$7:$I$5830,'Raw demand forecast'!$B$7:$B$5830,$B12,'Raw demand forecast'!$C$7:$C$5830,S$6-1)</f>
        <v>5210.5561310074399</v>
      </c>
      <c r="T12" s="49">
        <f>SUMIFS('Raw demand forecast'!$I$7:$I$5830,'Raw demand forecast'!$B$7:$B$5830,$B12,'Raw demand forecast'!$C$7:$C$5830,T$6-1)</f>
        <v>5280.4611370873481</v>
      </c>
      <c r="U12" s="49">
        <f>SUMIFS('Raw demand forecast'!$I$7:$I$5830,'Raw demand forecast'!$B$7:$B$5830,$B12,'Raw demand forecast'!$C$7:$C$5830,U$6-1)</f>
        <v>5334.2400612363508</v>
      </c>
    </row>
    <row r="13" spans="1:21" ht="15">
      <c r="B13" s="45" t="s">
        <v>584</v>
      </c>
      <c r="C13" s="45" t="str">
        <f>INDEX('Raw demand forecast'!$M$7:$M$5830,MATCH($B13,'Raw demand forecast'!$B$7:$B$5830,0))</f>
        <v>Exclude</v>
      </c>
      <c r="D13" s="46">
        <f t="shared" si="0"/>
        <v>1.2734890342865679E-2</v>
      </c>
      <c r="E13" s="45" t="str">
        <f t="shared" si="2"/>
        <v>Small growth</v>
      </c>
      <c r="F13" s="49">
        <f>SUMIFS('Raw demand forecast'!$I$7:$I$5830,'Raw demand forecast'!$B$7:$B$5830,$B13,'Raw demand forecast'!$C$7:$C$5830,F$6-1)</f>
        <v>2719.1033121</v>
      </c>
      <c r="G13" s="49">
        <f>SUMIFS('Raw demand forecast'!$I$7:$I$5830,'Raw demand forecast'!$B$7:$B$5830,$B13,'Raw demand forecast'!$C$7:$C$5830,G$6-1)</f>
        <v>2549.8978920000004</v>
      </c>
      <c r="H13" s="49">
        <f>SUMIFS('Raw demand forecast'!$I$7:$I$5830,'Raw demand forecast'!$B$7:$B$5830,$B13,'Raw demand forecast'!$C$7:$C$5830,H$6-1)</f>
        <v>2512.9050842999995</v>
      </c>
      <c r="I13" s="49">
        <f>SUMIFS('Raw demand forecast'!$I$7:$I$5830,'Raw demand forecast'!$B$7:$B$5830,$B13,'Raw demand forecast'!$C$7:$C$5830,I$6-1)</f>
        <v>2492.8269999999993</v>
      </c>
      <c r="J13" s="49">
        <f>SUMIFS('Raw demand forecast'!$I$7:$I$5830,'Raw demand forecast'!$B$7:$B$5830,$B13,'Raw demand forecast'!$C$7:$C$5830,J$6-1)</f>
        <v>2508.0910999999992</v>
      </c>
      <c r="K13" s="49">
        <f>SUMIFS('Raw demand forecast'!$I$7:$I$5830,'Raw demand forecast'!$B$7:$B$5830,$B13,'Raw demand forecast'!$C$7:$C$5830,K$6-1)</f>
        <v>2559.3339999999994</v>
      </c>
      <c r="L13" s="49">
        <f>SUMIFS('Raw demand forecast'!$I$7:$I$5830,'Raw demand forecast'!$B$7:$B$5830,$B13,'Raw demand forecast'!$C$7:$C$5830,L$6-1)</f>
        <v>2713.5029089853829</v>
      </c>
      <c r="M13" s="49">
        <f>SUMIFS('Raw demand forecast'!$I$7:$I$5830,'Raw demand forecast'!$B$7:$B$5830,$B13,'Raw demand forecast'!$C$7:$C$5830,M$6-1)</f>
        <v>2795.2425405330487</v>
      </c>
      <c r="N13" s="49">
        <f>SUMIFS('Raw demand forecast'!$I$7:$I$5830,'Raw demand forecast'!$B$7:$B$5830,$B13,'Raw demand forecast'!$C$7:$C$5830,N$6-1)</f>
        <v>2864.6049456417568</v>
      </c>
      <c r="O13" s="49">
        <f>SUMIFS('Raw demand forecast'!$I$7:$I$5830,'Raw demand forecast'!$B$7:$B$5830,$B13,'Raw demand forecast'!$C$7:$C$5830,O$6-1)</f>
        <v>2900.0923154648458</v>
      </c>
      <c r="P13" s="49">
        <f>SUMIFS('Raw demand forecast'!$I$7:$I$5830,'Raw demand forecast'!$B$7:$B$5830,$B13,'Raw demand forecast'!$C$7:$C$5830,P$6-1)</f>
        <v>2930.4271810924529</v>
      </c>
      <c r="Q13" s="49">
        <f>SUMIFS('Raw demand forecast'!$I$7:$I$5830,'Raw demand forecast'!$B$7:$B$5830,$B13,'Raw demand forecast'!$C$7:$C$5830,Q$6-1)</f>
        <v>2952.988029542586</v>
      </c>
      <c r="R13" s="49">
        <f>SUMIFS('Raw demand forecast'!$I$7:$I$5830,'Raw demand forecast'!$B$7:$B$5830,$B13,'Raw demand forecast'!$C$7:$C$5830,R$6-1)</f>
        <v>2968.5371090023918</v>
      </c>
      <c r="S13" s="49">
        <f>SUMIFS('Raw demand forecast'!$I$7:$I$5830,'Raw demand forecast'!$B$7:$B$5830,$B13,'Raw demand forecast'!$C$7:$C$5830,S$6-1)</f>
        <v>2994.0006777628914</v>
      </c>
      <c r="T13" s="49">
        <f>SUMIFS('Raw demand forecast'!$I$7:$I$5830,'Raw demand forecast'!$B$7:$B$5830,$B13,'Raw demand forecast'!$C$7:$C$5830,T$6-1)</f>
        <v>3017.4023621889132</v>
      </c>
      <c r="U13" s="49">
        <f>SUMIFS('Raw demand forecast'!$I$7:$I$5830,'Raw demand forecast'!$B$7:$B$5830,$B13,'Raw demand forecast'!$C$7:$C$5830,U$6-1)</f>
        <v>3040.8307118240255</v>
      </c>
    </row>
    <row r="14" spans="1:21" customFormat="1" ht="15">
      <c r="A14" s="1"/>
      <c r="B14" s="45" t="s">
        <v>586</v>
      </c>
      <c r="C14" s="45" t="str">
        <f>INDEX('Raw demand forecast'!$M$7:$M$5830,MATCH($B14,'Raw demand forecast'!$B$7:$B$5830,0))</f>
        <v>Exclude</v>
      </c>
      <c r="D14" s="46">
        <f t="shared" si="0"/>
        <v>1.7160105665224856E-2</v>
      </c>
      <c r="E14" s="45" t="str">
        <f t="shared" si="2"/>
        <v>Small growth</v>
      </c>
      <c r="F14" s="49">
        <f>SUMIFS('Raw demand forecast'!$I$7:$I$5830,'Raw demand forecast'!$B$7:$B$5830,$B14,'Raw demand forecast'!$C$7:$C$5830,F$6-1)</f>
        <v>764.04006906766745</v>
      </c>
      <c r="G14" s="49">
        <f>SUMIFS('Raw demand forecast'!$I$7:$I$5830,'Raw demand forecast'!$B$7:$B$5830,$B14,'Raw demand forecast'!$C$7:$C$5830,G$6-1)</f>
        <v>502.34510347798812</v>
      </c>
      <c r="H14" s="49">
        <f>SUMIFS('Raw demand forecast'!$I$7:$I$5830,'Raw demand forecast'!$B$7:$B$5830,$B14,'Raw demand forecast'!$C$7:$C$5830,H$6-1)</f>
        <v>530.98779670943895</v>
      </c>
      <c r="I14" s="49">
        <f>SUMIFS('Raw demand forecast'!$I$7:$I$5830,'Raw demand forecast'!$B$7:$B$5830,$B14,'Raw demand forecast'!$C$7:$C$5830,I$6-1)</f>
        <v>484.63424453882044</v>
      </c>
      <c r="J14" s="49">
        <f>SUMIFS('Raw demand forecast'!$I$7:$I$5830,'Raw demand forecast'!$B$7:$B$5830,$B14,'Raw demand forecast'!$C$7:$C$5830,J$6-1)</f>
        <v>452.96041296858408</v>
      </c>
      <c r="K14" s="49">
        <f>SUMIFS('Raw demand forecast'!$I$7:$I$5830,'Raw demand forecast'!$B$7:$B$5830,$B14,'Raw demand forecast'!$C$7:$C$5830,K$6-1)</f>
        <v>438.37088019439</v>
      </c>
      <c r="L14" s="49">
        <f>SUMIFS('Raw demand forecast'!$I$7:$I$5830,'Raw demand forecast'!$B$7:$B$5830,$B14,'Raw demand forecast'!$C$7:$C$5830,L$6-1)</f>
        <v>528.65306538604318</v>
      </c>
      <c r="M14" s="49">
        <f>SUMIFS('Raw demand forecast'!$I$7:$I$5830,'Raw demand forecast'!$B$7:$B$5830,$B14,'Raw demand forecast'!$C$7:$C$5830,M$6-1)</f>
        <v>559.47481712605122</v>
      </c>
      <c r="N14" s="49">
        <f>SUMIFS('Raw demand forecast'!$I$7:$I$5830,'Raw demand forecast'!$B$7:$B$5830,$B14,'Raw demand forecast'!$C$7:$C$5830,N$6-1)</f>
        <v>570.38130563329275</v>
      </c>
      <c r="O14" s="49">
        <f>SUMIFS('Raw demand forecast'!$I$7:$I$5830,'Raw demand forecast'!$B$7:$B$5830,$B14,'Raw demand forecast'!$C$7:$C$5830,O$6-1)</f>
        <v>580.87721496912343</v>
      </c>
      <c r="P14" s="49">
        <f>SUMIFS('Raw demand forecast'!$I$7:$I$5830,'Raw demand forecast'!$B$7:$B$5830,$B14,'Raw demand forecast'!$C$7:$C$5830,P$6-1)</f>
        <v>599.39931376125833</v>
      </c>
      <c r="Q14" s="49">
        <f>SUMIFS('Raw demand forecast'!$I$7:$I$5830,'Raw demand forecast'!$B$7:$B$5830,$B14,'Raw demand forecast'!$C$7:$C$5830,Q$6-1)</f>
        <v>606.15176936950172</v>
      </c>
      <c r="R14" s="49">
        <f>SUMIFS('Raw demand forecast'!$I$7:$I$5830,'Raw demand forecast'!$B$7:$B$5830,$B14,'Raw demand forecast'!$C$7:$C$5830,R$6-1)</f>
        <v>609.5928879729438</v>
      </c>
      <c r="S14" s="49">
        <f>SUMIFS('Raw demand forecast'!$I$7:$I$5830,'Raw demand forecast'!$B$7:$B$5830,$B14,'Raw demand forecast'!$C$7:$C$5830,S$6-1)</f>
        <v>611.01580482960151</v>
      </c>
      <c r="T14" s="49">
        <f>SUMIFS('Raw demand forecast'!$I$7:$I$5830,'Raw demand forecast'!$B$7:$B$5830,$B14,'Raw demand forecast'!$C$7:$C$5830,T$6-1)</f>
        <v>613.88852962734484</v>
      </c>
      <c r="U14" s="49">
        <f>SUMIFS('Raw demand forecast'!$I$7:$I$5830,'Raw demand forecast'!$B$7:$B$5830,$B14,'Raw demand forecast'!$C$7:$C$5830,U$6-1)</f>
        <v>616.13321117030534</v>
      </c>
    </row>
    <row r="15" spans="1:21" customFormat="1" ht="15">
      <c r="A15" s="1"/>
      <c r="B15" s="6" t="s">
        <v>32</v>
      </c>
      <c r="C15" s="6" t="str">
        <f>INDEX('Raw demand forecast'!$M$7:$M$5830,MATCH($B15,'Raw demand forecast'!$B$7:$B$5830,0))</f>
        <v>No</v>
      </c>
      <c r="D15" s="25">
        <f t="shared" si="0"/>
        <v>8.5690949823113982E-4</v>
      </c>
      <c r="E15" s="6" t="str">
        <f t="shared" si="2"/>
        <v>Small growth</v>
      </c>
      <c r="F15" s="44">
        <f>SUMIFS('Raw demand forecast'!$I$7:$I$5830,'Raw demand forecast'!$B$7:$B$5830,$B15,'Raw demand forecast'!$C$7:$C$5830,F$6-1)</f>
        <v>9.1809999999999992</v>
      </c>
      <c r="G15" s="44">
        <f>SUMIFS('Raw demand forecast'!$I$7:$I$5830,'Raw demand forecast'!$B$7:$B$5830,$B15,'Raw demand forecast'!$C$7:$C$5830,G$6-1)</f>
        <v>8.5670000000000002</v>
      </c>
      <c r="H15" s="44">
        <f>SUMIFS('Raw demand forecast'!$I$7:$I$5830,'Raw demand forecast'!$B$7:$B$5830,$B15,'Raw demand forecast'!$C$7:$C$5830,H$6-1)</f>
        <v>8.2828999999999997</v>
      </c>
      <c r="I15" s="44">
        <f>SUMIFS('Raw demand forecast'!$I$7:$I$5830,'Raw demand forecast'!$B$7:$B$5830,$B15,'Raw demand forecast'!$C$7:$C$5830,I$6-1)</f>
        <v>8.6485000000000003</v>
      </c>
      <c r="J15" s="44">
        <f>SUMIFS('Raw demand forecast'!$I$7:$I$5830,'Raw demand forecast'!$B$7:$B$5830,$B15,'Raw demand forecast'!$C$7:$C$5830,J$6-1)</f>
        <v>8.74</v>
      </c>
      <c r="K15" s="44">
        <f>SUMIFS('Raw demand forecast'!$I$7:$I$5830,'Raw demand forecast'!$B$7:$B$5830,$B15,'Raw demand forecast'!$C$7:$C$5830,K$6-1)</f>
        <v>8.8539999999999992</v>
      </c>
      <c r="L15" s="44">
        <f>SUMIFS('Raw demand forecast'!$I$7:$I$5830,'Raw demand forecast'!$B$7:$B$5830,$B15,'Raw demand forecast'!$C$7:$C$5830,L$6-1)</f>
        <v>8.8880636581457999</v>
      </c>
      <c r="M15" s="44">
        <f>SUMIFS('Raw demand forecast'!$I$7:$I$5830,'Raw demand forecast'!$B$7:$B$5830,$B15,'Raw demand forecast'!$C$7:$C$5830,M$6-1)</f>
        <v>8.9682889105940991</v>
      </c>
      <c r="N15" s="44">
        <f>SUMIFS('Raw demand forecast'!$I$7:$I$5830,'Raw demand forecast'!$B$7:$B$5830,$B15,'Raw demand forecast'!$C$7:$C$5830,N$6-1)</f>
        <v>9.0302474897653919</v>
      </c>
      <c r="O15" s="44">
        <f>SUMIFS('Raw demand forecast'!$I$7:$I$5830,'Raw demand forecast'!$B$7:$B$5830,$B15,'Raw demand forecast'!$C$7:$C$5830,O$6-1)</f>
        <v>9.0598678227508689</v>
      </c>
      <c r="P15" s="44">
        <f>SUMIFS('Raw demand forecast'!$I$7:$I$5830,'Raw demand forecast'!$B$7:$B$5830,$B15,'Raw demand forecast'!$C$7:$C$5830,P$6-1)</f>
        <v>9.0443861978490538</v>
      </c>
      <c r="Q15" s="44">
        <f>SUMIFS('Raw demand forecast'!$I$7:$I$5830,'Raw demand forecast'!$B$7:$B$5830,$B15,'Raw demand forecast'!$C$7:$C$5830,Q$6-1)</f>
        <v>9.0078124060201201</v>
      </c>
      <c r="R15" s="44">
        <f>SUMIFS('Raw demand forecast'!$I$7:$I$5830,'Raw demand forecast'!$B$7:$B$5830,$B15,'Raw demand forecast'!$C$7:$C$5830,R$6-1)</f>
        <v>8.9730614705087852</v>
      </c>
      <c r="S15" s="44">
        <f>SUMIFS('Raw demand forecast'!$I$7:$I$5830,'Raw demand forecast'!$B$7:$B$5830,$B15,'Raw demand forecast'!$C$7:$C$5830,S$6-1)</f>
        <v>8.9469659207816523</v>
      </c>
      <c r="T15" s="44">
        <f>SUMIFS('Raw demand forecast'!$I$7:$I$5830,'Raw demand forecast'!$B$7:$B$5830,$B15,'Raw demand forecast'!$C$7:$C$5830,T$6-1)</f>
        <v>8.9519056985319239</v>
      </c>
      <c r="U15" s="44">
        <f>SUMIFS('Raw demand forecast'!$I$7:$I$5830,'Raw demand forecast'!$B$7:$B$5830,$B15,'Raw demand forecast'!$C$7:$C$5830,U$6-1)</f>
        <v>8.9568454762821954</v>
      </c>
    </row>
    <row r="16" spans="1:21" customFormat="1" ht="15">
      <c r="A16" s="1"/>
      <c r="B16" s="6" t="s">
        <v>47</v>
      </c>
      <c r="C16" s="6" t="str">
        <f>INDEX('Raw demand forecast'!$M$7:$M$5830,MATCH($B16,'Raw demand forecast'!$B$7:$B$5830,0))</f>
        <v>No</v>
      </c>
      <c r="D16" s="25">
        <f t="shared" si="0"/>
        <v>-3.5117373452269174E-3</v>
      </c>
      <c r="E16" s="6" t="str">
        <f t="shared" si="2"/>
        <v>Steady/falling</v>
      </c>
      <c r="F16" s="44">
        <f>SUMIFS('Raw demand forecast'!$I$7:$I$5830,'Raw demand forecast'!$B$7:$B$5830,$B16,'Raw demand forecast'!$C$7:$C$5830,F$6-1)</f>
        <v>14.9537</v>
      </c>
      <c r="G16" s="44">
        <f>SUMIFS('Raw demand forecast'!$I$7:$I$5830,'Raw demand forecast'!$B$7:$B$5830,$B16,'Raw demand forecast'!$C$7:$C$5830,G$6-1)</f>
        <v>14.1951</v>
      </c>
      <c r="H16" s="44">
        <f>SUMIFS('Raw demand forecast'!$I$7:$I$5830,'Raw demand forecast'!$B$7:$B$5830,$B16,'Raw demand forecast'!$C$7:$C$5830,H$6-1)</f>
        <v>13.9975</v>
      </c>
      <c r="I16" s="44">
        <f>SUMIFS('Raw demand forecast'!$I$7:$I$5830,'Raw demand forecast'!$B$7:$B$5830,$B16,'Raw demand forecast'!$C$7:$C$5830,I$6-1)</f>
        <v>14.457000000000001</v>
      </c>
      <c r="J16" s="44">
        <f>SUMIFS('Raw demand forecast'!$I$7:$I$5830,'Raw demand forecast'!$B$7:$B$5830,$B16,'Raw demand forecast'!$C$7:$C$5830,J$6-1)</f>
        <v>14.705</v>
      </c>
      <c r="K16" s="44">
        <f>SUMIFS('Raw demand forecast'!$I$7:$I$5830,'Raw demand forecast'!$B$7:$B$5830,$B16,'Raw demand forecast'!$C$7:$C$5830,K$6-1)</f>
        <v>14.853999999999999</v>
      </c>
      <c r="L16" s="44">
        <f>SUMIFS('Raw demand forecast'!$I$7:$I$5830,'Raw demand forecast'!$B$7:$B$5830,$B16,'Raw demand forecast'!$C$7:$C$5830,L$6-1)</f>
        <v>15.051377965631767</v>
      </c>
      <c r="M16" s="44">
        <f>SUMIFS('Raw demand forecast'!$I$7:$I$5830,'Raw demand forecast'!$B$7:$B$5830,$B16,'Raw demand forecast'!$C$7:$C$5830,M$6-1)</f>
        <v>14.971265499363923</v>
      </c>
      <c r="N16" s="44">
        <f>SUMIFS('Raw demand forecast'!$I$7:$I$5830,'Raw demand forecast'!$B$7:$B$5830,$B16,'Raw demand forecast'!$C$7:$C$5830,N$6-1)</f>
        <v>14.887533708379541</v>
      </c>
      <c r="O16" s="44">
        <f>SUMIFS('Raw demand forecast'!$I$7:$I$5830,'Raw demand forecast'!$B$7:$B$5830,$B16,'Raw demand forecast'!$C$7:$C$5830,O$6-1)</f>
        <v>14.814427724455898</v>
      </c>
      <c r="P16" s="44">
        <f>SUMIFS('Raw demand forecast'!$I$7:$I$5830,'Raw demand forecast'!$B$7:$B$5830,$B16,'Raw demand forecast'!$C$7:$C$5830,P$6-1)</f>
        <v>14.744695659400932</v>
      </c>
      <c r="Q16" s="44">
        <f>SUMIFS('Raw demand forecast'!$I$7:$I$5830,'Raw demand forecast'!$B$7:$B$5830,$B16,'Raw demand forecast'!$C$7:$C$5830,Q$6-1)</f>
        <v>14.679323361042917</v>
      </c>
      <c r="R16" s="44">
        <f>SUMIFS('Raw demand forecast'!$I$7:$I$5830,'Raw demand forecast'!$B$7:$B$5830,$B16,'Raw demand forecast'!$C$7:$C$5830,R$6-1)</f>
        <v>14.617287439027464</v>
      </c>
      <c r="S16" s="44">
        <f>SUMIFS('Raw demand forecast'!$I$7:$I$5830,'Raw demand forecast'!$B$7:$B$5830,$B16,'Raw demand forecast'!$C$7:$C$5830,S$6-1)</f>
        <v>14.569914854848818</v>
      </c>
      <c r="T16" s="44">
        <f>SUMIFS('Raw demand forecast'!$I$7:$I$5830,'Raw demand forecast'!$B$7:$B$5830,$B16,'Raw demand forecast'!$C$7:$C$5830,T$6-1)</f>
        <v>14.576106114869624</v>
      </c>
      <c r="U16" s="44">
        <f>SUMIFS('Raw demand forecast'!$I$7:$I$5830,'Raw demand forecast'!$B$7:$B$5830,$B16,'Raw demand forecast'!$C$7:$C$5830,U$6-1)</f>
        <v>14.58229737489043</v>
      </c>
    </row>
    <row r="17" spans="1:21" customFormat="1" ht="15">
      <c r="A17" s="1"/>
      <c r="B17" s="6" t="s">
        <v>51</v>
      </c>
      <c r="C17" s="6" t="str">
        <f>INDEX('Raw demand forecast'!$M$7:$M$5830,MATCH($B17,'Raw demand forecast'!$B$7:$B$5830,0))</f>
        <v>No</v>
      </c>
      <c r="D17" s="25">
        <f t="shared" si="0"/>
        <v>-6.9511890296958256E-4</v>
      </c>
      <c r="E17" s="6" t="str">
        <f t="shared" si="2"/>
        <v>Steady/falling</v>
      </c>
      <c r="F17" s="44">
        <f>SUMIFS('Raw demand forecast'!$I$7:$I$5830,'Raw demand forecast'!$B$7:$B$5830,$B17,'Raw demand forecast'!$C$7:$C$5830,F$6-1)</f>
        <v>0.9456</v>
      </c>
      <c r="G17" s="44">
        <f>SUMIFS('Raw demand forecast'!$I$7:$I$5830,'Raw demand forecast'!$B$7:$B$5830,$B17,'Raw demand forecast'!$C$7:$C$5830,G$6-1)</f>
        <v>0.92640001000000005</v>
      </c>
      <c r="H17" s="44">
        <f>SUMIFS('Raw demand forecast'!$I$7:$I$5830,'Raw demand forecast'!$B$7:$B$5830,$B17,'Raw demand forecast'!$C$7:$C$5830,H$6-1)</f>
        <v>0.76319999000000005</v>
      </c>
      <c r="I17" s="44">
        <f>SUMIFS('Raw demand forecast'!$I$7:$I$5830,'Raw demand forecast'!$B$7:$B$5830,$B17,'Raw demand forecast'!$C$7:$C$5830,I$6-1)</f>
        <v>0.68600000000000005</v>
      </c>
      <c r="J17" s="44">
        <f>SUMIFS('Raw demand forecast'!$I$7:$I$5830,'Raw demand forecast'!$B$7:$B$5830,$B17,'Raw demand forecast'!$C$7:$C$5830,J$6-1)</f>
        <v>0.69599999999999995</v>
      </c>
      <c r="K17" s="44">
        <f>SUMIFS('Raw demand forecast'!$I$7:$I$5830,'Raw demand forecast'!$B$7:$B$5830,$B17,'Raw demand forecast'!$C$7:$C$5830,K$6-1)</f>
        <v>0.89800000000000002</v>
      </c>
      <c r="L17" s="44">
        <f>SUMIFS('Raw demand forecast'!$I$7:$I$5830,'Raw demand forecast'!$B$7:$B$5830,$B17,'Raw demand forecast'!$C$7:$C$5830,L$6-1)</f>
        <v>0.89532843638046944</v>
      </c>
      <c r="M17" s="44">
        <f>SUMIFS('Raw demand forecast'!$I$7:$I$5830,'Raw demand forecast'!$B$7:$B$5830,$B17,'Raw demand forecast'!$C$7:$C$5830,M$6-1)</f>
        <v>0.89274024210237235</v>
      </c>
      <c r="N17" s="44">
        <f>SUMIFS('Raw demand forecast'!$I$7:$I$5830,'Raw demand forecast'!$B$7:$B$5830,$B17,'Raw demand forecast'!$C$7:$C$5830,N$6-1)</f>
        <v>0.89028027857063474</v>
      </c>
      <c r="O17" s="44">
        <f>SUMIFS('Raw demand forecast'!$I$7:$I$5830,'Raw demand forecast'!$B$7:$B$5830,$B17,'Raw demand forecast'!$C$7:$C$5830,O$6-1)</f>
        <v>0.88844415976388036</v>
      </c>
      <c r="P17" s="44">
        <f>SUMIFS('Raw demand forecast'!$I$7:$I$5830,'Raw demand forecast'!$B$7:$B$5830,$B17,'Raw demand forecast'!$C$7:$C$5830,P$6-1)</f>
        <v>0.8870253747541742</v>
      </c>
      <c r="Q17" s="44">
        <f>SUMIFS('Raw demand forecast'!$I$7:$I$5830,'Raw demand forecast'!$B$7:$B$5830,$B17,'Raw demand forecast'!$C$7:$C$5830,Q$6-1)</f>
        <v>0.88581694977356151</v>
      </c>
      <c r="R17" s="44">
        <f>SUMIFS('Raw demand forecast'!$I$7:$I$5830,'Raw demand forecast'!$B$7:$B$5830,$B17,'Raw demand forecast'!$C$7:$C$5830,R$6-1)</f>
        <v>0.88461274347700825</v>
      </c>
      <c r="S17" s="44">
        <f>SUMIFS('Raw demand forecast'!$I$7:$I$5830,'Raw demand forecast'!$B$7:$B$5830,$B17,'Raw demand forecast'!$C$7:$C$5830,S$6-1)</f>
        <v>0.8843967219234804</v>
      </c>
      <c r="T17" s="44">
        <f>SUMIFS('Raw demand forecast'!$I$7:$I$5830,'Raw demand forecast'!$B$7:$B$5830,$B17,'Raw demand forecast'!$C$7:$C$5830,T$6-1)</f>
        <v>0.88706973484485829</v>
      </c>
      <c r="U17" s="44">
        <f>SUMIFS('Raw demand forecast'!$I$7:$I$5830,'Raw demand forecast'!$B$7:$B$5830,$B17,'Raw demand forecast'!$C$7:$C$5830,U$6-1)</f>
        <v>0.88974274776623619</v>
      </c>
    </row>
    <row r="18" spans="1:21" customFormat="1" ht="15">
      <c r="A18" s="1"/>
      <c r="B18" s="6" t="s">
        <v>68</v>
      </c>
      <c r="C18" s="6" t="str">
        <f>INDEX('Raw demand forecast'!$M$7:$M$5830,MATCH($B18,'Raw demand forecast'!$B$7:$B$5830,0))</f>
        <v>No</v>
      </c>
      <c r="D18" s="25">
        <f t="shared" si="0"/>
        <v>-2.4735112489677746E-3</v>
      </c>
      <c r="E18" s="6" t="str">
        <f t="shared" si="2"/>
        <v>Steady/falling</v>
      </c>
      <c r="F18" s="44">
        <f>SUMIFS('Raw demand forecast'!$I$7:$I$5830,'Raw demand forecast'!$B$7:$B$5830,$B18,'Raw demand forecast'!$C$7:$C$5830,F$6-1)</f>
        <v>12.585599999999999</v>
      </c>
      <c r="G18" s="44">
        <f>SUMIFS('Raw demand forecast'!$I$7:$I$5830,'Raw demand forecast'!$B$7:$B$5830,$B18,'Raw demand forecast'!$C$7:$C$5830,G$6-1)</f>
        <v>11.347200000000001</v>
      </c>
      <c r="H18" s="44">
        <f>SUMIFS('Raw demand forecast'!$I$7:$I$5830,'Raw demand forecast'!$B$7:$B$5830,$B18,'Raw demand forecast'!$C$7:$C$5830,H$6-1)</f>
        <v>9.1872004999999994</v>
      </c>
      <c r="I18" s="44">
        <f>SUMIFS('Raw demand forecast'!$I$7:$I$5830,'Raw demand forecast'!$B$7:$B$5830,$B18,'Raw demand forecast'!$C$7:$C$5830,I$6-1)</f>
        <v>6.3650000000000002</v>
      </c>
      <c r="J18" s="44">
        <f>SUMIFS('Raw demand forecast'!$I$7:$I$5830,'Raw demand forecast'!$B$7:$B$5830,$B18,'Raw demand forecast'!$C$7:$C$5830,J$6-1)</f>
        <v>8.15</v>
      </c>
      <c r="K18" s="44">
        <f>SUMIFS('Raw demand forecast'!$I$7:$I$5830,'Raw demand forecast'!$B$7:$B$5830,$B18,'Raw demand forecast'!$C$7:$C$5830,K$6-1)</f>
        <v>8.7840000000000007</v>
      </c>
      <c r="L18" s="44">
        <f>SUMIFS('Raw demand forecast'!$I$7:$I$5830,'Raw demand forecast'!$B$7:$B$5830,$B18,'Raw demand forecast'!$C$7:$C$5830,L$6-1)</f>
        <v>8.7514503851804477</v>
      </c>
      <c r="M18" s="44">
        <f>SUMIFS('Raw demand forecast'!$I$7:$I$5830,'Raw demand forecast'!$B$7:$B$5830,$B18,'Raw demand forecast'!$C$7:$C$5830,M$6-1)</f>
        <v>8.7180432954116895</v>
      </c>
      <c r="N18" s="44">
        <f>SUMIFS('Raw demand forecast'!$I$7:$I$5830,'Raw demand forecast'!$B$7:$B$5830,$B18,'Raw demand forecast'!$C$7:$C$5830,N$6-1)</f>
        <v>8.6832219556744352</v>
      </c>
      <c r="O18" s="44">
        <f>SUMIFS('Raw demand forecast'!$I$7:$I$5830,'Raw demand forecast'!$B$7:$B$5830,$B18,'Raw demand forecast'!$C$7:$C$5830,O$6-1)</f>
        <v>8.6528204335951084</v>
      </c>
      <c r="P18" s="44">
        <f>SUMIFS('Raw demand forecast'!$I$7:$I$5830,'Raw demand forecast'!$B$7:$B$5830,$B18,'Raw demand forecast'!$C$7:$C$5830,P$6-1)</f>
        <v>8.6238710634722722</v>
      </c>
      <c r="Q18" s="44">
        <f>SUMIFS('Raw demand forecast'!$I$7:$I$5830,'Raw demand forecast'!$B$7:$B$5830,$B18,'Raw demand forecast'!$C$7:$C$5830,Q$6-1)</f>
        <v>8.5967676702970532</v>
      </c>
      <c r="R18" s="44">
        <f>SUMIFS('Raw demand forecast'!$I$7:$I$5830,'Raw demand forecast'!$B$7:$B$5830,$B18,'Raw demand forecast'!$C$7:$C$5830,R$6-1)</f>
        <v>8.5710609222461631</v>
      </c>
      <c r="S18" s="44">
        <f>SUMIFS('Raw demand forecast'!$I$7:$I$5830,'Raw demand forecast'!$B$7:$B$5830,$B18,'Raw demand forecast'!$C$7:$C$5830,S$6-1)</f>
        <v>8.5515696126692138</v>
      </c>
      <c r="T18" s="44">
        <f>SUMIFS('Raw demand forecast'!$I$7:$I$5830,'Raw demand forecast'!$B$7:$B$5830,$B18,'Raw demand forecast'!$C$7:$C$5830,T$6-1)</f>
        <v>8.5550575929714707</v>
      </c>
      <c r="U18" s="44">
        <f>SUMIFS('Raw demand forecast'!$I$7:$I$5830,'Raw demand forecast'!$B$7:$B$5830,$B18,'Raw demand forecast'!$C$7:$C$5830,U$6-1)</f>
        <v>8.5585455732737277</v>
      </c>
    </row>
    <row r="19" spans="1:21" customFormat="1" ht="15">
      <c r="A19" s="1"/>
      <c r="B19" s="6" t="s">
        <v>590</v>
      </c>
      <c r="C19" s="6" t="str">
        <f>INDEX('Raw demand forecast'!$M$7:$M$5830,MATCH($B19,'Raw demand forecast'!$B$7:$B$5830,0))</f>
        <v>Yes</v>
      </c>
      <c r="D19" s="25">
        <f t="shared" si="0"/>
        <v>0</v>
      </c>
      <c r="E19" s="6" t="str">
        <f t="shared" si="2"/>
        <v>Steady/falling</v>
      </c>
      <c r="F19" s="44">
        <f>SUMIFS('Raw demand forecast'!$I$7:$I$5830,'Raw demand forecast'!$B$7:$B$5830,$B19,'Raw demand forecast'!$C$7:$C$5830,F$6-1)</f>
        <v>0</v>
      </c>
      <c r="G19" s="44">
        <f>SUMIFS('Raw demand forecast'!$I$7:$I$5830,'Raw demand forecast'!$B$7:$B$5830,$B19,'Raw demand forecast'!$C$7:$C$5830,G$6-1)</f>
        <v>2.3351997999999998</v>
      </c>
      <c r="H19" s="44">
        <f>SUMIFS('Raw demand forecast'!$I$7:$I$5830,'Raw demand forecast'!$B$7:$B$5830,$B19,'Raw demand forecast'!$C$7:$C$5830,H$6-1)</f>
        <v>2.8471099999999998</v>
      </c>
      <c r="I19" s="44">
        <f>SUMIFS('Raw demand forecast'!$I$7:$I$5830,'Raw demand forecast'!$B$7:$B$5830,$B19,'Raw demand forecast'!$C$7:$C$5830,I$6-1)</f>
        <v>7.742</v>
      </c>
      <c r="J19" s="44">
        <f>SUMIFS('Raw demand forecast'!$I$7:$I$5830,'Raw demand forecast'!$B$7:$B$5830,$B19,'Raw demand forecast'!$C$7:$C$5830,J$6-1)</f>
        <v>7.8490000000000002</v>
      </c>
      <c r="K19" s="44">
        <f>SUMIFS('Raw demand forecast'!$I$7:$I$5830,'Raw demand forecast'!$B$7:$B$5830,$B19,'Raw demand forecast'!$C$7:$C$5830,K$6-1)</f>
        <v>8.266</v>
      </c>
      <c r="L19" s="44">
        <f>SUMIFS('Raw demand forecast'!$I$7:$I$5830,'Raw demand forecast'!$B$7:$B$5830,$B19,'Raw demand forecast'!$C$7:$C$5830,L$6-1)</f>
        <v>7.8490000000000002</v>
      </c>
      <c r="M19" s="44">
        <f>SUMIFS('Raw demand forecast'!$I$7:$I$5830,'Raw demand forecast'!$B$7:$B$5830,$B19,'Raw demand forecast'!$C$7:$C$5830,M$6-1)</f>
        <v>7.8490000000000002</v>
      </c>
      <c r="N19" s="44">
        <f>SUMIFS('Raw demand forecast'!$I$7:$I$5830,'Raw demand forecast'!$B$7:$B$5830,$B19,'Raw demand forecast'!$C$7:$C$5830,N$6-1)</f>
        <v>7.8490000000000002</v>
      </c>
      <c r="O19" s="44">
        <f>SUMIFS('Raw demand forecast'!$I$7:$I$5830,'Raw demand forecast'!$B$7:$B$5830,$B19,'Raw demand forecast'!$C$7:$C$5830,O$6-1)</f>
        <v>7.8490000000000002</v>
      </c>
      <c r="P19" s="44">
        <f>SUMIFS('Raw demand forecast'!$I$7:$I$5830,'Raw demand forecast'!$B$7:$B$5830,$B19,'Raw demand forecast'!$C$7:$C$5830,P$6-1)</f>
        <v>7.8490000000000002</v>
      </c>
      <c r="Q19" s="44">
        <f>SUMIFS('Raw demand forecast'!$I$7:$I$5830,'Raw demand forecast'!$B$7:$B$5830,$B19,'Raw demand forecast'!$C$7:$C$5830,Q$6-1)</f>
        <v>7.8490000000000002</v>
      </c>
      <c r="R19" s="44">
        <f>SUMIFS('Raw demand forecast'!$I$7:$I$5830,'Raw demand forecast'!$B$7:$B$5830,$B19,'Raw demand forecast'!$C$7:$C$5830,R$6-1)</f>
        <v>7.8490000000000002</v>
      </c>
      <c r="S19" s="44">
        <f>SUMIFS('Raw demand forecast'!$I$7:$I$5830,'Raw demand forecast'!$B$7:$B$5830,$B19,'Raw demand forecast'!$C$7:$C$5830,S$6-1)</f>
        <v>7.8490000000000002</v>
      </c>
      <c r="T19" s="44">
        <f>SUMIFS('Raw demand forecast'!$I$7:$I$5830,'Raw demand forecast'!$B$7:$B$5830,$B19,'Raw demand forecast'!$C$7:$C$5830,T$6-1)</f>
        <v>7.8490000000000002</v>
      </c>
      <c r="U19" s="44">
        <f>SUMIFS('Raw demand forecast'!$I$7:$I$5830,'Raw demand forecast'!$B$7:$B$5830,$B19,'Raw demand forecast'!$C$7:$C$5830,U$6-1)</f>
        <v>7.8490000000000002</v>
      </c>
    </row>
    <row r="20" spans="1:21" customFormat="1" ht="15">
      <c r="A20" s="1"/>
      <c r="B20" s="6" t="s">
        <v>108</v>
      </c>
      <c r="C20" s="6" t="str">
        <f>INDEX('Raw demand forecast'!$M$7:$M$5830,MATCH($B20,'Raw demand forecast'!$B$7:$B$5830,0))</f>
        <v>No</v>
      </c>
      <c r="D20" s="25">
        <f t="shared" si="0"/>
        <v>-4.9055965300548454E-4</v>
      </c>
      <c r="E20" s="6" t="str">
        <f t="shared" si="2"/>
        <v>Steady/falling</v>
      </c>
      <c r="F20" s="44">
        <f>SUMIFS('Raw demand forecast'!$I$7:$I$5830,'Raw demand forecast'!$B$7:$B$5830,$B20,'Raw demand forecast'!$C$7:$C$5830,F$6-1)</f>
        <v>16.266200000000001</v>
      </c>
      <c r="G20" s="44">
        <f>SUMIFS('Raw demand forecast'!$I$7:$I$5830,'Raw demand forecast'!$B$7:$B$5830,$B20,'Raw demand forecast'!$C$7:$C$5830,G$6-1)</f>
        <v>15.7582</v>
      </c>
      <c r="H20" s="44">
        <f>SUMIFS('Raw demand forecast'!$I$7:$I$5830,'Raw demand forecast'!$B$7:$B$5830,$B20,'Raw demand forecast'!$C$7:$C$5830,H$6-1)</f>
        <v>15.962100000000001</v>
      </c>
      <c r="I20" s="44">
        <f>SUMIFS('Raw demand forecast'!$I$7:$I$5830,'Raw demand forecast'!$B$7:$B$5830,$B20,'Raw demand forecast'!$C$7:$C$5830,I$6-1)</f>
        <v>16.001999999999999</v>
      </c>
      <c r="J20" s="44">
        <f>SUMIFS('Raw demand forecast'!$I$7:$I$5830,'Raw demand forecast'!$B$7:$B$5830,$B20,'Raw demand forecast'!$C$7:$C$5830,J$6-1)</f>
        <v>16.875</v>
      </c>
      <c r="K20" s="44">
        <f>SUMIFS('Raw demand forecast'!$I$7:$I$5830,'Raw demand forecast'!$B$7:$B$5830,$B20,'Raw demand forecast'!$C$7:$C$5830,K$6-1)</f>
        <v>17.067</v>
      </c>
      <c r="L20" s="44">
        <f>SUMIFS('Raw demand forecast'!$I$7:$I$5830,'Raw demand forecast'!$B$7:$B$5830,$B20,'Raw demand forecast'!$C$7:$C$5830,L$6-1)</f>
        <v>17.036655600120422</v>
      </c>
      <c r="M20" s="44">
        <f>SUMIFS('Raw demand forecast'!$I$7:$I$5830,'Raw demand forecast'!$B$7:$B$5830,$B20,'Raw demand forecast'!$C$7:$C$5830,M$6-1)</f>
        <v>16.996751968723096</v>
      </c>
      <c r="N20" s="44">
        <f>SUMIFS('Raw demand forecast'!$I$7:$I$5830,'Raw demand forecast'!$B$7:$B$5830,$B20,'Raw demand forecast'!$C$7:$C$5830,N$6-1)</f>
        <v>16.959023836795399</v>
      </c>
      <c r="O20" s="44">
        <f>SUMIFS('Raw demand forecast'!$I$7:$I$5830,'Raw demand forecast'!$B$7:$B$5830,$B20,'Raw demand forecast'!$C$7:$C$5830,O$6-1)</f>
        <v>16.931534474034457</v>
      </c>
      <c r="P20" s="44">
        <f>SUMIFS('Raw demand forecast'!$I$7:$I$5830,'Raw demand forecast'!$B$7:$B$5830,$B20,'Raw demand forecast'!$C$7:$C$5830,P$6-1)</f>
        <v>16.91097276590251</v>
      </c>
      <c r="Q20" s="44">
        <f>SUMIFS('Raw demand forecast'!$I$7:$I$5830,'Raw demand forecast'!$B$7:$B$5830,$B20,'Raw demand forecast'!$C$7:$C$5830,Q$6-1)</f>
        <v>16.89370727859502</v>
      </c>
      <c r="R20" s="44">
        <f>SUMIFS('Raw demand forecast'!$I$7:$I$5830,'Raw demand forecast'!$B$7:$B$5830,$B20,'Raw demand forecast'!$C$7:$C$5830,R$6-1)</f>
        <v>16.876273645557124</v>
      </c>
      <c r="S20" s="44">
        <f>SUMIFS('Raw demand forecast'!$I$7:$I$5830,'Raw demand forecast'!$B$7:$B$5830,$B20,'Raw demand forecast'!$C$7:$C$5830,S$6-1)</f>
        <v>16.874815471601639</v>
      </c>
      <c r="T20" s="44">
        <f>SUMIFS('Raw demand forecast'!$I$7:$I$5830,'Raw demand forecast'!$B$7:$B$5830,$B20,'Raw demand forecast'!$C$7:$C$5830,T$6-1)</f>
        <v>16.918200517388648</v>
      </c>
      <c r="U20" s="44">
        <f>SUMIFS('Raw demand forecast'!$I$7:$I$5830,'Raw demand forecast'!$B$7:$B$5830,$B20,'Raw demand forecast'!$C$7:$C$5830,U$6-1)</f>
        <v>16.961585563175657</v>
      </c>
    </row>
    <row r="21" spans="1:21" customFormat="1" ht="15">
      <c r="A21" s="1"/>
      <c r="B21" s="6" t="s">
        <v>139</v>
      </c>
      <c r="C21" s="6" t="str">
        <f>INDEX('Raw demand forecast'!$M$7:$M$5830,MATCH($B21,'Raw demand forecast'!$B$7:$B$5830,0))</f>
        <v>No</v>
      </c>
      <c r="D21" s="25">
        <f t="shared" si="0"/>
        <v>1.253466205682896E-3</v>
      </c>
      <c r="E21" s="6" t="str">
        <f t="shared" si="2"/>
        <v>Small growth</v>
      </c>
      <c r="F21" s="44">
        <f>SUMIFS('Raw demand forecast'!$I$7:$I$5830,'Raw demand forecast'!$B$7:$B$5830,$B21,'Raw demand forecast'!$C$7:$C$5830,F$6-1)</f>
        <v>11.886699999999999</v>
      </c>
      <c r="G21" s="44">
        <f>SUMIFS('Raw demand forecast'!$I$7:$I$5830,'Raw demand forecast'!$B$7:$B$5830,$B21,'Raw demand forecast'!$C$7:$C$5830,G$6-1)</f>
        <v>15.631</v>
      </c>
      <c r="H21" s="44">
        <f>SUMIFS('Raw demand forecast'!$I$7:$I$5830,'Raw demand forecast'!$B$7:$B$5830,$B21,'Raw demand forecast'!$C$7:$C$5830,H$6-1)</f>
        <v>11.138870000000001</v>
      </c>
      <c r="I21" s="44">
        <f>SUMIFS('Raw demand forecast'!$I$7:$I$5830,'Raw demand forecast'!$B$7:$B$5830,$B21,'Raw demand forecast'!$C$7:$C$5830,I$6-1)</f>
        <v>10.34</v>
      </c>
      <c r="J21" s="44">
        <f>SUMIFS('Raw demand forecast'!$I$7:$I$5830,'Raw demand forecast'!$B$7:$B$5830,$B21,'Raw demand forecast'!$C$7:$C$5830,J$6-1)</f>
        <v>12.91</v>
      </c>
      <c r="K21" s="44">
        <f>SUMIFS('Raw demand forecast'!$I$7:$I$5830,'Raw demand forecast'!$B$7:$B$5830,$B21,'Raw demand forecast'!$C$7:$C$5830,K$6-1)</f>
        <v>13.67</v>
      </c>
      <c r="L21" s="44">
        <f>SUMIFS('Raw demand forecast'!$I$7:$I$5830,'Raw demand forecast'!$B$7:$B$5830,$B21,'Raw demand forecast'!$C$7:$C$5830,L$6-1)</f>
        <v>14.078917942632788</v>
      </c>
      <c r="M21" s="44">
        <f>SUMIFS('Raw demand forecast'!$I$7:$I$5830,'Raw demand forecast'!$B$7:$B$5830,$B21,'Raw demand forecast'!$C$7:$C$5830,M$6-1)</f>
        <v>14.599896022444467</v>
      </c>
      <c r="N21" s="44">
        <f>SUMIFS('Raw demand forecast'!$I$7:$I$5830,'Raw demand forecast'!$B$7:$B$5830,$B21,'Raw demand forecast'!$C$7:$C$5830,N$6-1)</f>
        <v>14.533177497412419</v>
      </c>
      <c r="O21" s="44">
        <f>SUMIFS('Raw demand forecast'!$I$7:$I$5830,'Raw demand forecast'!$B$7:$B$5830,$B21,'Raw demand forecast'!$C$7:$C$5830,O$6-1)</f>
        <v>14.472541093112181</v>
      </c>
      <c r="P21" s="44">
        <f>SUMIFS('Raw demand forecast'!$I$7:$I$5830,'Raw demand forecast'!$B$7:$B$5830,$B21,'Raw demand forecast'!$C$7:$C$5830,P$6-1)</f>
        <v>14.41243983472493</v>
      </c>
      <c r="Q21" s="44">
        <f>SUMIFS('Raw demand forecast'!$I$7:$I$5830,'Raw demand forecast'!$B$7:$B$5830,$B21,'Raw demand forecast'!$C$7:$C$5830,Q$6-1)</f>
        <v>14.355373935510164</v>
      </c>
      <c r="R21" s="44">
        <f>SUMIFS('Raw demand forecast'!$I$7:$I$5830,'Raw demand forecast'!$B$7:$B$5830,$B21,'Raw demand forecast'!$C$7:$C$5830,R$6-1)</f>
        <v>14.30173928662067</v>
      </c>
      <c r="S21" s="44">
        <f>SUMIFS('Raw demand forecast'!$I$7:$I$5830,'Raw demand forecast'!$B$7:$B$5830,$B21,'Raw demand forecast'!$C$7:$C$5830,S$6-1)</f>
        <v>14.256201165911342</v>
      </c>
      <c r="T21" s="44">
        <f>SUMIFS('Raw demand forecast'!$I$7:$I$5830,'Raw demand forecast'!$B$7:$B$5830,$B21,'Raw demand forecast'!$C$7:$C$5830,T$6-1)</f>
        <v>14.247372404982428</v>
      </c>
      <c r="U21" s="44">
        <f>SUMIFS('Raw demand forecast'!$I$7:$I$5830,'Raw demand forecast'!$B$7:$B$5830,$B21,'Raw demand forecast'!$C$7:$C$5830,U$6-1)</f>
        <v>14.238543644053514</v>
      </c>
    </row>
    <row r="22" spans="1:21" ht="15">
      <c r="B22" s="6" t="s">
        <v>612</v>
      </c>
      <c r="C22" s="6" t="str">
        <f>INDEX('Raw demand forecast'!$M$7:$M$5830,MATCH($B22,'Raw demand forecast'!$B$7:$B$5830,0))</f>
        <v>Yes</v>
      </c>
      <c r="D22" s="25">
        <f t="shared" si="0"/>
        <v>0</v>
      </c>
      <c r="E22" s="6" t="str">
        <f t="shared" si="2"/>
        <v>Steady/falling</v>
      </c>
      <c r="F22" s="44">
        <f>SUMIFS('Raw demand forecast'!$I$7:$I$5830,'Raw demand forecast'!$B$7:$B$5830,$B22,'Raw demand forecast'!$C$7:$C$5830,F$6-1)</f>
        <v>4.9140201000000001</v>
      </c>
      <c r="G22" s="44">
        <f>SUMIFS('Raw demand forecast'!$I$7:$I$5830,'Raw demand forecast'!$B$7:$B$5830,$B22,'Raw demand forecast'!$C$7:$C$5830,G$6-1)</f>
        <v>5.7959598999999997</v>
      </c>
      <c r="H22" s="44">
        <f>SUMIFS('Raw demand forecast'!$I$7:$I$5830,'Raw demand forecast'!$B$7:$B$5830,$B22,'Raw demand forecast'!$C$7:$C$5830,H$6-1)</f>
        <v>5.3809199000000003</v>
      </c>
      <c r="I22" s="44">
        <f>SUMIFS('Raw demand forecast'!$I$7:$I$5830,'Raw demand forecast'!$B$7:$B$5830,$B22,'Raw demand forecast'!$C$7:$C$5830,I$6-1)</f>
        <v>3.7839999999999998</v>
      </c>
      <c r="J22" s="44">
        <f>SUMIFS('Raw demand forecast'!$I$7:$I$5830,'Raw demand forecast'!$B$7:$B$5830,$B22,'Raw demand forecast'!$C$7:$C$5830,J$6-1)</f>
        <v>2.4380000000000002</v>
      </c>
      <c r="K22" s="44">
        <f>SUMIFS('Raw demand forecast'!$I$7:$I$5830,'Raw demand forecast'!$B$7:$B$5830,$B22,'Raw demand forecast'!$C$7:$C$5830,K$6-1)</f>
        <v>1.8540000000000003</v>
      </c>
      <c r="L22" s="44">
        <f>SUMIFS('Raw demand forecast'!$I$7:$I$5830,'Raw demand forecast'!$B$7:$B$5830,$B22,'Raw demand forecast'!$C$7:$C$5830,L$6-1)</f>
        <v>2.4380000000000002</v>
      </c>
      <c r="M22" s="44">
        <f>SUMIFS('Raw demand forecast'!$I$7:$I$5830,'Raw demand forecast'!$B$7:$B$5830,$B22,'Raw demand forecast'!$C$7:$C$5830,M$6-1)</f>
        <v>2.4380000000000002</v>
      </c>
      <c r="N22" s="44">
        <f>SUMIFS('Raw demand forecast'!$I$7:$I$5830,'Raw demand forecast'!$B$7:$B$5830,$B22,'Raw demand forecast'!$C$7:$C$5830,N$6-1)</f>
        <v>2.4380000000000002</v>
      </c>
      <c r="O22" s="44">
        <f>SUMIFS('Raw demand forecast'!$I$7:$I$5830,'Raw demand forecast'!$B$7:$B$5830,$B22,'Raw demand forecast'!$C$7:$C$5830,O$6-1)</f>
        <v>2.4380000000000002</v>
      </c>
      <c r="P22" s="44">
        <f>SUMIFS('Raw demand forecast'!$I$7:$I$5830,'Raw demand forecast'!$B$7:$B$5830,$B22,'Raw demand forecast'!$C$7:$C$5830,P$6-1)</f>
        <v>2.4380000000000002</v>
      </c>
      <c r="Q22" s="44">
        <f>SUMIFS('Raw demand forecast'!$I$7:$I$5830,'Raw demand forecast'!$B$7:$B$5830,$B22,'Raw demand forecast'!$C$7:$C$5830,Q$6-1)</f>
        <v>2.4380000000000002</v>
      </c>
      <c r="R22" s="44">
        <f>SUMIFS('Raw demand forecast'!$I$7:$I$5830,'Raw demand forecast'!$B$7:$B$5830,$B22,'Raw demand forecast'!$C$7:$C$5830,R$6-1)</f>
        <v>2.4380000000000002</v>
      </c>
      <c r="S22" s="44">
        <f>SUMIFS('Raw demand forecast'!$I$7:$I$5830,'Raw demand forecast'!$B$7:$B$5830,$B22,'Raw demand forecast'!$C$7:$C$5830,S$6-1)</f>
        <v>2.4380000000000002</v>
      </c>
      <c r="T22" s="44">
        <f>SUMIFS('Raw demand forecast'!$I$7:$I$5830,'Raw demand forecast'!$B$7:$B$5830,$B22,'Raw demand forecast'!$C$7:$C$5830,T$6-1)</f>
        <v>2.4380000000000002</v>
      </c>
      <c r="U22" s="44">
        <f>SUMIFS('Raw demand forecast'!$I$7:$I$5830,'Raw demand forecast'!$B$7:$B$5830,$B22,'Raw demand forecast'!$C$7:$C$5830,U$6-1)</f>
        <v>2.4380000000000002</v>
      </c>
    </row>
    <row r="23" spans="1:21" ht="15">
      <c r="B23" s="6" t="s">
        <v>182</v>
      </c>
      <c r="C23" s="6" t="str">
        <f>INDEX('Raw demand forecast'!$M$7:$M$5830,MATCH($B23,'Raw demand forecast'!$B$7:$B$5830,0))</f>
        <v>No</v>
      </c>
      <c r="D23" s="25">
        <f t="shared" si="0"/>
        <v>1.0695506388759046E-2</v>
      </c>
      <c r="E23" s="6" t="str">
        <f t="shared" si="2"/>
        <v>Small growth</v>
      </c>
      <c r="F23" s="44">
        <f>SUMIFS('Raw demand forecast'!$I$7:$I$5830,'Raw demand forecast'!$B$7:$B$5830,$B23,'Raw demand forecast'!$C$7:$C$5830,F$6-1)</f>
        <v>4.7394295</v>
      </c>
      <c r="G23" s="44">
        <f>SUMIFS('Raw demand forecast'!$I$7:$I$5830,'Raw demand forecast'!$B$7:$B$5830,$B23,'Raw demand forecast'!$C$7:$C$5830,G$6-1)</f>
        <v>4.2902899000000003</v>
      </c>
      <c r="H23" s="44">
        <f>SUMIFS('Raw demand forecast'!$I$7:$I$5830,'Raw demand forecast'!$B$7:$B$5830,$B23,'Raw demand forecast'!$C$7:$C$5830,H$6-1)</f>
        <v>4.4403300000000003</v>
      </c>
      <c r="I23" s="44">
        <f>SUMIFS('Raw demand forecast'!$I$7:$I$5830,'Raw demand forecast'!$B$7:$B$5830,$B23,'Raw demand forecast'!$C$7:$C$5830,I$6-1)</f>
        <v>3.3170000000000002</v>
      </c>
      <c r="J23" s="44">
        <f>SUMIFS('Raw demand forecast'!$I$7:$I$5830,'Raw demand forecast'!$B$7:$B$5830,$B23,'Raw demand forecast'!$C$7:$C$5830,J$6-1)</f>
        <v>3.8479999999999999</v>
      </c>
      <c r="K23" s="44">
        <f>SUMIFS('Raw demand forecast'!$I$7:$I$5830,'Raw demand forecast'!$B$7:$B$5830,$B23,'Raw demand forecast'!$C$7:$C$5830,K$6-1)</f>
        <v>4.13</v>
      </c>
      <c r="L23" s="44">
        <f>SUMIFS('Raw demand forecast'!$I$7:$I$5830,'Raw demand forecast'!$B$7:$B$5830,$B23,'Raw demand forecast'!$C$7:$C$5830,L$6-1)</f>
        <v>4.1086100137869801</v>
      </c>
      <c r="M23" s="44">
        <f>SUMIFS('Raw demand forecast'!$I$7:$I$5830,'Raw demand forecast'!$B$7:$B$5830,$B23,'Raw demand forecast'!$C$7:$C$5830,M$6-1)</f>
        <v>4.6713879303811687</v>
      </c>
      <c r="N23" s="44">
        <f>SUMIFS('Raw demand forecast'!$I$7:$I$5830,'Raw demand forecast'!$B$7:$B$5830,$B23,'Raw demand forecast'!$C$7:$C$5830,N$6-1)</f>
        <v>4.6467425682305032</v>
      </c>
      <c r="O23" s="44">
        <f>SUMIFS('Raw demand forecast'!$I$7:$I$5830,'Raw demand forecast'!$B$7:$B$5830,$B23,'Raw demand forecast'!$C$7:$C$5830,O$6-1)</f>
        <v>4.6239155860639967</v>
      </c>
      <c r="P23" s="44">
        <f>SUMIFS('Raw demand forecast'!$I$7:$I$5830,'Raw demand forecast'!$B$7:$B$5830,$B23,'Raw demand forecast'!$C$7:$C$5830,P$6-1)</f>
        <v>4.6007442029897128</v>
      </c>
      <c r="Q23" s="44">
        <f>SUMIFS('Raw demand forecast'!$I$7:$I$5830,'Raw demand forecast'!$B$7:$B$5830,$B23,'Raw demand forecast'!$C$7:$C$5830,Q$6-1)</f>
        <v>4.5785099201914967</v>
      </c>
      <c r="R23" s="44">
        <f>SUMIFS('Raw demand forecast'!$I$7:$I$5830,'Raw demand forecast'!$B$7:$B$5830,$B23,'Raw demand forecast'!$C$7:$C$5830,R$6-1)</f>
        <v>4.5576515189650086</v>
      </c>
      <c r="S23" s="44">
        <f>SUMIFS('Raw demand forecast'!$I$7:$I$5830,'Raw demand forecast'!$B$7:$B$5830,$B23,'Raw demand forecast'!$C$7:$C$5830,S$6-1)</f>
        <v>4.538765800727381</v>
      </c>
      <c r="T23" s="44">
        <f>SUMIFS('Raw demand forecast'!$I$7:$I$5830,'Raw demand forecast'!$B$7:$B$5830,$B23,'Raw demand forecast'!$C$7:$C$5830,T$6-1)</f>
        <v>4.5301089464864432</v>
      </c>
      <c r="U23" s="44">
        <f>SUMIFS('Raw demand forecast'!$I$7:$I$5830,'Raw demand forecast'!$B$7:$B$5830,$B23,'Raw demand forecast'!$C$7:$C$5830,U$6-1)</f>
        <v>4.5214520922455064</v>
      </c>
    </row>
    <row r="24" spans="1:21" customFormat="1" ht="15">
      <c r="A24" s="1"/>
      <c r="B24" s="6" t="s">
        <v>548</v>
      </c>
      <c r="C24" s="6" t="str">
        <f>INDEX('Raw demand forecast'!$M$7:$M$5830,MATCH($B24,'Raw demand forecast'!$B$7:$B$5830,0))</f>
        <v>Yes</v>
      </c>
      <c r="D24" s="25">
        <f t="shared" si="0"/>
        <v>0</v>
      </c>
      <c r="E24" s="6" t="str">
        <f t="shared" si="2"/>
        <v>Steady/falling</v>
      </c>
      <c r="F24" s="44">
        <f>SUMIFS('Raw demand forecast'!$I$7:$I$5830,'Raw demand forecast'!$B$7:$B$5830,$B24,'Raw demand forecast'!$C$7:$C$5830,F$6-1)</f>
        <v>4.3920002</v>
      </c>
      <c r="G24" s="44">
        <f>SUMIFS('Raw demand forecast'!$I$7:$I$5830,'Raw demand forecast'!$B$7:$B$5830,$B24,'Raw demand forecast'!$C$7:$C$5830,G$6-1)</f>
        <v>4.0770001000000002</v>
      </c>
      <c r="H24" s="44">
        <f>SUMIFS('Raw demand forecast'!$I$7:$I$5830,'Raw demand forecast'!$B$7:$B$5830,$B24,'Raw demand forecast'!$C$7:$C$5830,H$6-1)</f>
        <v>4.3200002</v>
      </c>
      <c r="I24" s="44">
        <f>SUMIFS('Raw demand forecast'!$I$7:$I$5830,'Raw demand forecast'!$B$7:$B$5830,$B24,'Raw demand forecast'!$C$7:$C$5830,I$6-1)</f>
        <v>3.8450000000000002</v>
      </c>
      <c r="J24" s="44">
        <f>SUMIFS('Raw demand forecast'!$I$7:$I$5830,'Raw demand forecast'!$B$7:$B$5830,$B24,'Raw demand forecast'!$C$7:$C$5830,J$6-1)</f>
        <v>3.8460000000000001</v>
      </c>
      <c r="K24" s="44">
        <f>SUMIFS('Raw demand forecast'!$I$7:$I$5830,'Raw demand forecast'!$B$7:$B$5830,$B24,'Raw demand forecast'!$C$7:$C$5830,K$6-1)</f>
        <v>3.702</v>
      </c>
      <c r="L24" s="44">
        <f>SUMIFS('Raw demand forecast'!$I$7:$I$5830,'Raw demand forecast'!$B$7:$B$5830,$B24,'Raw demand forecast'!$C$7:$C$5830,L$6-1)</f>
        <v>3.702</v>
      </c>
      <c r="M24" s="44">
        <f>SUMIFS('Raw demand forecast'!$I$7:$I$5830,'Raw demand forecast'!$B$7:$B$5830,$B24,'Raw demand forecast'!$C$7:$C$5830,M$6-1)</f>
        <v>3.702</v>
      </c>
      <c r="N24" s="44">
        <f>SUMIFS('Raw demand forecast'!$I$7:$I$5830,'Raw demand forecast'!$B$7:$B$5830,$B24,'Raw demand forecast'!$C$7:$C$5830,N$6-1)</f>
        <v>3.702</v>
      </c>
      <c r="O24" s="44">
        <f>SUMIFS('Raw demand forecast'!$I$7:$I$5830,'Raw demand forecast'!$B$7:$B$5830,$B24,'Raw demand forecast'!$C$7:$C$5830,O$6-1)</f>
        <v>3.702</v>
      </c>
      <c r="P24" s="44">
        <f>SUMIFS('Raw demand forecast'!$I$7:$I$5830,'Raw demand forecast'!$B$7:$B$5830,$B24,'Raw demand forecast'!$C$7:$C$5830,P$6-1)</f>
        <v>3.702</v>
      </c>
      <c r="Q24" s="44">
        <f>SUMIFS('Raw demand forecast'!$I$7:$I$5830,'Raw demand forecast'!$B$7:$B$5830,$B24,'Raw demand forecast'!$C$7:$C$5830,Q$6-1)</f>
        <v>3.702</v>
      </c>
      <c r="R24" s="44">
        <f>SUMIFS('Raw demand forecast'!$I$7:$I$5830,'Raw demand forecast'!$B$7:$B$5830,$B24,'Raw demand forecast'!$C$7:$C$5830,R$6-1)</f>
        <v>3.702</v>
      </c>
      <c r="S24" s="44">
        <f>SUMIFS('Raw demand forecast'!$I$7:$I$5830,'Raw demand forecast'!$B$7:$B$5830,$B24,'Raw demand forecast'!$C$7:$C$5830,S$6-1)</f>
        <v>3.702</v>
      </c>
      <c r="T24" s="44">
        <f>SUMIFS('Raw demand forecast'!$I$7:$I$5830,'Raw demand forecast'!$B$7:$B$5830,$B24,'Raw demand forecast'!$C$7:$C$5830,T$6-1)</f>
        <v>3.702</v>
      </c>
      <c r="U24" s="44">
        <f>SUMIFS('Raw demand forecast'!$I$7:$I$5830,'Raw demand forecast'!$B$7:$B$5830,$B24,'Raw demand forecast'!$C$7:$C$5830,U$6-1)</f>
        <v>3.702</v>
      </c>
    </row>
    <row r="25" spans="1:21" customFormat="1" ht="15">
      <c r="A25" s="1"/>
      <c r="B25" s="6" t="s">
        <v>616</v>
      </c>
      <c r="C25" s="6" t="str">
        <f>INDEX('Raw demand forecast'!$M$7:$M$5830,MATCH($B25,'Raw demand forecast'!$B$7:$B$5830,0))</f>
        <v>Yes</v>
      </c>
      <c r="D25" s="25">
        <f t="shared" si="0"/>
        <v>0</v>
      </c>
      <c r="E25" s="6" t="str">
        <f t="shared" si="2"/>
        <v>Steady/falling</v>
      </c>
      <c r="F25" s="44">
        <f>SUMIFS('Raw demand forecast'!$I$7:$I$5830,'Raw demand forecast'!$B$7:$B$5830,$B25,'Raw demand forecast'!$C$7:$C$5830,F$6-1)</f>
        <v>16.847999999999999</v>
      </c>
      <c r="G25" s="44">
        <f>SUMIFS('Raw demand forecast'!$I$7:$I$5830,'Raw demand forecast'!$B$7:$B$5830,$B25,'Raw demand forecast'!$C$7:$C$5830,G$6-1)</f>
        <v>14.544</v>
      </c>
      <c r="H25" s="44">
        <f>SUMIFS('Raw demand forecast'!$I$7:$I$5830,'Raw demand forecast'!$B$7:$B$5830,$B25,'Raw demand forecast'!$C$7:$C$5830,H$6-1)</f>
        <v>16.271999000000001</v>
      </c>
      <c r="I25" s="44">
        <f>SUMIFS('Raw demand forecast'!$I$7:$I$5830,'Raw demand forecast'!$B$7:$B$5830,$B25,'Raw demand forecast'!$C$7:$C$5830,I$6-1)</f>
        <v>19.172000000000001</v>
      </c>
      <c r="J25" s="44">
        <f>SUMIFS('Raw demand forecast'!$I$7:$I$5830,'Raw demand forecast'!$B$7:$B$5830,$B25,'Raw demand forecast'!$C$7:$C$5830,J$6-1)</f>
        <v>16.163</v>
      </c>
      <c r="K25" s="44">
        <f>SUMIFS('Raw demand forecast'!$I$7:$I$5830,'Raw demand forecast'!$B$7:$B$5830,$B25,'Raw demand forecast'!$C$7:$C$5830,K$6-1)</f>
        <v>7.1989999999999998</v>
      </c>
      <c r="L25" s="44">
        <f>SUMIFS('Raw demand forecast'!$I$7:$I$5830,'Raw demand forecast'!$B$7:$B$5830,$B25,'Raw demand forecast'!$C$7:$C$5830,L$6-1)</f>
        <v>7.1989999999999998</v>
      </c>
      <c r="M25" s="44">
        <f>SUMIFS('Raw demand forecast'!$I$7:$I$5830,'Raw demand forecast'!$B$7:$B$5830,$B25,'Raw demand forecast'!$C$7:$C$5830,M$6-1)</f>
        <v>7.1989999999999998</v>
      </c>
      <c r="N25" s="44">
        <f>SUMIFS('Raw demand forecast'!$I$7:$I$5830,'Raw demand forecast'!$B$7:$B$5830,$B25,'Raw demand forecast'!$C$7:$C$5830,N$6-1)</f>
        <v>7.1989999999999998</v>
      </c>
      <c r="O25" s="44">
        <f>SUMIFS('Raw demand forecast'!$I$7:$I$5830,'Raw demand forecast'!$B$7:$B$5830,$B25,'Raw demand forecast'!$C$7:$C$5830,O$6-1)</f>
        <v>7.1989999999999998</v>
      </c>
      <c r="P25" s="44">
        <f>SUMIFS('Raw demand forecast'!$I$7:$I$5830,'Raw demand forecast'!$B$7:$B$5830,$B25,'Raw demand forecast'!$C$7:$C$5830,P$6-1)</f>
        <v>7.1989999999999998</v>
      </c>
      <c r="Q25" s="44">
        <f>SUMIFS('Raw demand forecast'!$I$7:$I$5830,'Raw demand forecast'!$B$7:$B$5830,$B25,'Raw demand forecast'!$C$7:$C$5830,Q$6-1)</f>
        <v>7.1989999999999998</v>
      </c>
      <c r="R25" s="44">
        <f>SUMIFS('Raw demand forecast'!$I$7:$I$5830,'Raw demand forecast'!$B$7:$B$5830,$B25,'Raw demand forecast'!$C$7:$C$5830,R$6-1)</f>
        <v>7.1989999999999998</v>
      </c>
      <c r="S25" s="44">
        <f>SUMIFS('Raw demand forecast'!$I$7:$I$5830,'Raw demand forecast'!$B$7:$B$5830,$B25,'Raw demand forecast'!$C$7:$C$5830,S$6-1)</f>
        <v>7.1989999999999998</v>
      </c>
      <c r="T25" s="44">
        <f>SUMIFS('Raw demand forecast'!$I$7:$I$5830,'Raw demand forecast'!$B$7:$B$5830,$B25,'Raw demand forecast'!$C$7:$C$5830,T$6-1)</f>
        <v>7.1989999999999998</v>
      </c>
      <c r="U25" s="44">
        <f>SUMIFS('Raw demand forecast'!$I$7:$I$5830,'Raw demand forecast'!$B$7:$B$5830,$B25,'Raw demand forecast'!$C$7:$C$5830,U$6-1)</f>
        <v>7.1989999999999998</v>
      </c>
    </row>
    <row r="26" spans="1:21" customFormat="1" ht="15">
      <c r="A26" s="1"/>
      <c r="B26" s="6" t="s">
        <v>27</v>
      </c>
      <c r="C26" s="6" t="str">
        <f>INDEX('Raw demand forecast'!$M$7:$M$5830,MATCH($B26,'Raw demand forecast'!$B$7:$B$5830,0))</f>
        <v>No</v>
      </c>
      <c r="D26" s="25">
        <f t="shared" si="0"/>
        <v>-6.854429990805766E-4</v>
      </c>
      <c r="E26" s="6" t="str">
        <f t="shared" si="2"/>
        <v>Steady/falling</v>
      </c>
      <c r="F26" s="44">
        <f>SUMIFS('Raw demand forecast'!$I$7:$I$5830,'Raw demand forecast'!$B$7:$B$5830,$B26,'Raw demand forecast'!$C$7:$C$5830,F$6-1)</f>
        <v>31.539100000000001</v>
      </c>
      <c r="G26" s="44">
        <f>SUMIFS('Raw demand forecast'!$I$7:$I$5830,'Raw demand forecast'!$B$7:$B$5830,$B26,'Raw demand forecast'!$C$7:$C$5830,G$6-1)</f>
        <v>29.839500000000001</v>
      </c>
      <c r="H26" s="44">
        <f>SUMIFS('Raw demand forecast'!$I$7:$I$5830,'Raw demand forecast'!$B$7:$B$5830,$B26,'Raw demand forecast'!$C$7:$C$5830,H$6-1)</f>
        <v>29.924600000000002</v>
      </c>
      <c r="I26" s="44">
        <f>SUMIFS('Raw demand forecast'!$I$7:$I$5830,'Raw demand forecast'!$B$7:$B$5830,$B26,'Raw demand forecast'!$C$7:$C$5830,I$6-1)</f>
        <v>29.279900000000001</v>
      </c>
      <c r="J26" s="44">
        <f>SUMIFS('Raw demand forecast'!$I$7:$I$5830,'Raw demand forecast'!$B$7:$B$5830,$B26,'Raw demand forecast'!$C$7:$C$5830,J$6-1)</f>
        <v>30.585999999999999</v>
      </c>
      <c r="K26" s="44">
        <f>SUMIFS('Raw demand forecast'!$I$7:$I$5830,'Raw demand forecast'!$B$7:$B$5830,$B26,'Raw demand forecast'!$C$7:$C$5830,K$6-1)</f>
        <v>28.62</v>
      </c>
      <c r="L26" s="44">
        <f>SUMIFS('Raw demand forecast'!$I$7:$I$5830,'Raw demand forecast'!$B$7:$B$5830,$B26,'Raw demand forecast'!$C$7:$C$5830,L$6-1)</f>
        <v>29.396282636122002</v>
      </c>
      <c r="M26" s="44">
        <f>SUMIFS('Raw demand forecast'!$I$7:$I$5830,'Raw demand forecast'!$B$7:$B$5830,$B26,'Raw demand forecast'!$C$7:$C$5830,M$6-1)</f>
        <v>29.303761293331274</v>
      </c>
      <c r="N26" s="44">
        <f>SUMIFS('Raw demand forecast'!$I$7:$I$5830,'Raw demand forecast'!$B$7:$B$5830,$B26,'Raw demand forecast'!$C$7:$C$5830,N$6-1)</f>
        <v>29.216415226038261</v>
      </c>
      <c r="O26" s="44">
        <f>SUMIFS('Raw demand forecast'!$I$7:$I$5830,'Raw demand forecast'!$B$7:$B$5830,$B26,'Raw demand forecast'!$C$7:$C$5830,O$6-1)</f>
        <v>29.151539335653297</v>
      </c>
      <c r="P26" s="44">
        <f>SUMIFS('Raw demand forecast'!$I$7:$I$5830,'Raw demand forecast'!$B$7:$B$5830,$B26,'Raw demand forecast'!$C$7:$C$5830,P$6-1)</f>
        <v>29.102011452883939</v>
      </c>
      <c r="Q26" s="44">
        <f>SUMIFS('Raw demand forecast'!$I$7:$I$5830,'Raw demand forecast'!$B$7:$B$5830,$B26,'Raw demand forecast'!$C$7:$C$5830,Q$6-1)</f>
        <v>29.060175317107301</v>
      </c>
      <c r="R26" s="44">
        <f>SUMIFS('Raw demand forecast'!$I$7:$I$5830,'Raw demand forecast'!$B$7:$B$5830,$B26,'Raw demand forecast'!$C$7:$C$5830,R$6-1)</f>
        <v>29.018432751532842</v>
      </c>
      <c r="S26" s="44">
        <f>SUMIFS('Raw demand forecast'!$I$7:$I$5830,'Raw demand forecast'!$B$7:$B$5830,$B26,'Raw demand forecast'!$C$7:$C$5830,S$6-1)</f>
        <v>29.012838951898313</v>
      </c>
      <c r="T26" s="44">
        <f>SUMIFS('Raw demand forecast'!$I$7:$I$5830,'Raw demand forecast'!$B$7:$B$5830,$B26,'Raw demand forecast'!$C$7:$C$5830,T$6-1)</f>
        <v>29.114136357928746</v>
      </c>
      <c r="U26" s="44">
        <f>SUMIFS('Raw demand forecast'!$I$7:$I$5830,'Raw demand forecast'!$B$7:$B$5830,$B26,'Raw demand forecast'!$C$7:$C$5830,U$6-1)</f>
        <v>29.215433763959183</v>
      </c>
    </row>
    <row r="27" spans="1:21" customFormat="1" ht="15">
      <c r="A27" s="1"/>
      <c r="B27" s="6" t="s">
        <v>52</v>
      </c>
      <c r="C27" s="6" t="str">
        <f>INDEX('Raw demand forecast'!$M$7:$M$5830,MATCH($B27,'Raw demand forecast'!$B$7:$B$5830,0))</f>
        <v>No</v>
      </c>
      <c r="D27" s="25">
        <f t="shared" si="0"/>
        <v>-4.6103417440210848E-3</v>
      </c>
      <c r="E27" s="6" t="str">
        <f t="shared" si="2"/>
        <v>Steady/falling</v>
      </c>
      <c r="F27" s="44">
        <f>SUMIFS('Raw demand forecast'!$I$7:$I$5830,'Raw demand forecast'!$B$7:$B$5830,$B27,'Raw demand forecast'!$C$7:$C$5830,F$6-1)</f>
        <v>26.419</v>
      </c>
      <c r="G27" s="44">
        <f>SUMIFS('Raw demand forecast'!$I$7:$I$5830,'Raw demand forecast'!$B$7:$B$5830,$B27,'Raw demand forecast'!$C$7:$C$5830,G$6-1)</f>
        <v>22.904800000000002</v>
      </c>
      <c r="H27" s="44">
        <f>SUMIFS('Raw demand forecast'!$I$7:$I$5830,'Raw demand forecast'!$B$7:$B$5830,$B27,'Raw demand forecast'!$C$7:$C$5830,H$6-1)</f>
        <v>20.7395</v>
      </c>
      <c r="I27" s="44">
        <f>SUMIFS('Raw demand forecast'!$I$7:$I$5830,'Raw demand forecast'!$B$7:$B$5830,$B27,'Raw demand forecast'!$C$7:$C$5830,I$6-1)</f>
        <v>42.0961</v>
      </c>
      <c r="J27" s="44">
        <f>SUMIFS('Raw demand forecast'!$I$7:$I$5830,'Raw demand forecast'!$B$7:$B$5830,$B27,'Raw demand forecast'!$C$7:$C$5830,J$6-1)</f>
        <v>40.78</v>
      </c>
      <c r="K27" s="44">
        <f>SUMIFS('Raw demand forecast'!$I$7:$I$5830,'Raw demand forecast'!$B$7:$B$5830,$B27,'Raw demand forecast'!$C$7:$C$5830,K$6-1)</f>
        <v>38.454999999999998</v>
      </c>
      <c r="L27" s="44">
        <f>SUMIFS('Raw demand forecast'!$I$7:$I$5830,'Raw demand forecast'!$B$7:$B$5830,$B27,'Raw demand forecast'!$C$7:$C$5830,L$6-1)</f>
        <v>38.824363686407331</v>
      </c>
      <c r="M27" s="44">
        <f>SUMIFS('Raw demand forecast'!$I$7:$I$5830,'Raw demand forecast'!$B$7:$B$5830,$B27,'Raw demand forecast'!$C$7:$C$5830,M$6-1)</f>
        <v>38.597100016069369</v>
      </c>
      <c r="N27" s="44">
        <f>SUMIFS('Raw demand forecast'!$I$7:$I$5830,'Raw demand forecast'!$B$7:$B$5830,$B27,'Raw demand forecast'!$C$7:$C$5830,N$6-1)</f>
        <v>38.353229888896095</v>
      </c>
      <c r="O27" s="44">
        <f>SUMIFS('Raw demand forecast'!$I$7:$I$5830,'Raw demand forecast'!$B$7:$B$5830,$B27,'Raw demand forecast'!$C$7:$C$5830,O$6-1)</f>
        <v>38.13183906629726</v>
      </c>
      <c r="P27" s="44">
        <f>SUMIFS('Raw demand forecast'!$I$7:$I$5830,'Raw demand forecast'!$B$7:$B$5830,$B27,'Raw demand forecast'!$C$7:$C$5830,P$6-1)</f>
        <v>37.911793020135491</v>
      </c>
      <c r="Q27" s="44">
        <f>SUMIFS('Raw demand forecast'!$I$7:$I$5830,'Raw demand forecast'!$B$7:$B$5830,$B27,'Raw demand forecast'!$C$7:$C$5830,Q$6-1)</f>
        <v>37.702320925765456</v>
      </c>
      <c r="R27" s="44">
        <f>SUMIFS('Raw demand forecast'!$I$7:$I$5830,'Raw demand forecast'!$B$7:$B$5830,$B27,'Raw demand forecast'!$C$7:$C$5830,R$6-1)</f>
        <v>37.505146993710284</v>
      </c>
      <c r="S27" s="44">
        <f>SUMIFS('Raw demand forecast'!$I$7:$I$5830,'Raw demand forecast'!$B$7:$B$5830,$B27,'Raw demand forecast'!$C$7:$C$5830,S$6-1)</f>
        <v>37.335930915237192</v>
      </c>
      <c r="T27" s="44">
        <f>SUMIFS('Raw demand forecast'!$I$7:$I$5830,'Raw demand forecast'!$B$7:$B$5830,$B27,'Raw demand forecast'!$C$7:$C$5830,T$6-1)</f>
        <v>37.289371467592545</v>
      </c>
      <c r="U27" s="44">
        <f>SUMIFS('Raw demand forecast'!$I$7:$I$5830,'Raw demand forecast'!$B$7:$B$5830,$B27,'Raw demand forecast'!$C$7:$C$5830,U$6-1)</f>
        <v>37.242812019947891</v>
      </c>
    </row>
    <row r="28" spans="1:21" customFormat="1" ht="15">
      <c r="A28" s="1"/>
      <c r="B28" s="6" t="s">
        <v>587</v>
      </c>
      <c r="C28" s="6" t="str">
        <f>INDEX('Raw demand forecast'!$M$7:$M$5830,MATCH($B28,'Raw demand forecast'!$B$7:$B$5830,0))</f>
        <v>Yes</v>
      </c>
      <c r="D28" s="25">
        <f t="shared" si="0"/>
        <v>8.8371157867333183E-2</v>
      </c>
      <c r="E28" s="6" t="str">
        <f t="shared" si="2"/>
        <v>High growth</v>
      </c>
      <c r="F28" s="44">
        <f>SUMIFS('Raw demand forecast'!$I$7:$I$5830,'Raw demand forecast'!$B$7:$B$5830,$B28,'Raw demand forecast'!$C$7:$C$5830,F$6-1)</f>
        <v>0</v>
      </c>
      <c r="G28" s="44">
        <f>SUMIFS('Raw demand forecast'!$I$7:$I$5830,'Raw demand forecast'!$B$7:$B$5830,$B28,'Raw demand forecast'!$C$7:$C$5830,G$6-1)</f>
        <v>0</v>
      </c>
      <c r="H28" s="44">
        <f>SUMIFS('Raw demand forecast'!$I$7:$I$5830,'Raw demand forecast'!$B$7:$B$5830,$B28,'Raw demand forecast'!$C$7:$C$5830,H$6-1)</f>
        <v>0</v>
      </c>
      <c r="I28" s="44">
        <f>SUMIFS('Raw demand forecast'!$I$7:$I$5830,'Raw demand forecast'!$B$7:$B$5830,$B28,'Raw demand forecast'!$C$7:$C$5830,I$6-1)</f>
        <v>0</v>
      </c>
      <c r="J28" s="44">
        <f>SUMIFS('Raw demand forecast'!$I$7:$I$5830,'Raw demand forecast'!$B$7:$B$5830,$B28,'Raw demand forecast'!$C$7:$C$5830,J$6-1)</f>
        <v>0</v>
      </c>
      <c r="K28" s="44">
        <f>SUMIFS('Raw demand forecast'!$I$7:$I$5830,'Raw demand forecast'!$B$7:$B$5830,$B28,'Raw demand forecast'!$C$7:$C$5830,K$6-1)</f>
        <v>0</v>
      </c>
      <c r="L28" s="44">
        <f>SUMIFS('Raw demand forecast'!$I$7:$I$5830,'Raw demand forecast'!$B$7:$B$5830,$B28,'Raw demand forecast'!$C$7:$C$5830,L$6-1)</f>
        <v>11.97</v>
      </c>
      <c r="M28" s="44">
        <f>SUMIFS('Raw demand forecast'!$I$7:$I$5830,'Raw demand forecast'!$B$7:$B$5830,$B28,'Raw demand forecast'!$C$7:$C$5830,M$6-1)</f>
        <v>15.390000000000002</v>
      </c>
      <c r="N28" s="44">
        <f>SUMIFS('Raw demand forecast'!$I$7:$I$5830,'Raw demand forecast'!$B$7:$B$5830,$B28,'Raw demand forecast'!$C$7:$C$5830,N$6-1)</f>
        <v>18.810000000000002</v>
      </c>
      <c r="O28" s="44">
        <f>SUMIFS('Raw demand forecast'!$I$7:$I$5830,'Raw demand forecast'!$B$7:$B$5830,$B28,'Raw demand forecast'!$C$7:$C$5830,O$6-1)</f>
        <v>22.230000000000004</v>
      </c>
      <c r="P28" s="44">
        <f>SUMIFS('Raw demand forecast'!$I$7:$I$5830,'Raw demand forecast'!$B$7:$B$5830,$B28,'Raw demand forecast'!$C$7:$C$5830,P$6-1)</f>
        <v>25.650000000000002</v>
      </c>
      <c r="Q28" s="44">
        <f>SUMIFS('Raw demand forecast'!$I$7:$I$5830,'Raw demand forecast'!$B$7:$B$5830,$B28,'Raw demand forecast'!$C$7:$C$5830,Q$6-1)</f>
        <v>25.650000000000002</v>
      </c>
      <c r="R28" s="44">
        <f>SUMIFS('Raw demand forecast'!$I$7:$I$5830,'Raw demand forecast'!$B$7:$B$5830,$B28,'Raw demand forecast'!$C$7:$C$5830,R$6-1)</f>
        <v>25.650000000000002</v>
      </c>
      <c r="S28" s="44">
        <f>SUMIFS('Raw demand forecast'!$I$7:$I$5830,'Raw demand forecast'!$B$7:$B$5830,$B28,'Raw demand forecast'!$C$7:$C$5830,S$6-1)</f>
        <v>25.650000000000002</v>
      </c>
      <c r="T28" s="44">
        <f>SUMIFS('Raw demand forecast'!$I$7:$I$5830,'Raw demand forecast'!$B$7:$B$5830,$B28,'Raw demand forecast'!$C$7:$C$5830,T$6-1)</f>
        <v>25.650000000000002</v>
      </c>
      <c r="U28" s="44">
        <f>SUMIFS('Raw demand forecast'!$I$7:$I$5830,'Raw demand forecast'!$B$7:$B$5830,$B28,'Raw demand forecast'!$C$7:$C$5830,U$6-1)</f>
        <v>25.650000000000002</v>
      </c>
    </row>
    <row r="29" spans="1:21" customFormat="1" ht="15">
      <c r="A29" s="1"/>
      <c r="B29" s="6" t="s">
        <v>65</v>
      </c>
      <c r="C29" s="6" t="str">
        <f>INDEX('Raw demand forecast'!$M$7:$M$5830,MATCH($B29,'Raw demand forecast'!$B$7:$B$5830,0))</f>
        <v>No</v>
      </c>
      <c r="D29" s="25">
        <f t="shared" si="0"/>
        <v>-4.045163581337774E-3</v>
      </c>
      <c r="E29" s="6" t="str">
        <f t="shared" si="2"/>
        <v>Steady/falling</v>
      </c>
      <c r="F29" s="44">
        <f>SUMIFS('Raw demand forecast'!$I$7:$I$5830,'Raw demand forecast'!$B$7:$B$5830,$B29,'Raw demand forecast'!$C$7:$C$5830,F$6-1)</f>
        <v>21.963200000000001</v>
      </c>
      <c r="G29" s="44">
        <f>SUMIFS('Raw demand forecast'!$I$7:$I$5830,'Raw demand forecast'!$B$7:$B$5830,$B29,'Raw demand forecast'!$C$7:$C$5830,G$6-1)</f>
        <v>21.010400000000001</v>
      </c>
      <c r="H29" s="44">
        <f>SUMIFS('Raw demand forecast'!$I$7:$I$5830,'Raw demand forecast'!$B$7:$B$5830,$B29,'Raw demand forecast'!$C$7:$C$5830,H$6-1)</f>
        <v>20.574999999999999</v>
      </c>
      <c r="I29" s="44">
        <f>SUMIFS('Raw demand forecast'!$I$7:$I$5830,'Raw demand forecast'!$B$7:$B$5830,$B29,'Raw demand forecast'!$C$7:$C$5830,I$6-1)</f>
        <v>21.365600000000001</v>
      </c>
      <c r="J29" s="44">
        <f>SUMIFS('Raw demand forecast'!$I$7:$I$5830,'Raw demand forecast'!$B$7:$B$5830,$B29,'Raw demand forecast'!$C$7:$C$5830,J$6-1)</f>
        <v>21.914999999999999</v>
      </c>
      <c r="K29" s="44">
        <f>SUMIFS('Raw demand forecast'!$I$7:$I$5830,'Raw demand forecast'!$B$7:$B$5830,$B29,'Raw demand forecast'!$C$7:$C$5830,K$6-1)</f>
        <v>19.795000000000002</v>
      </c>
      <c r="L29" s="44">
        <f>SUMIFS('Raw demand forecast'!$I$7:$I$5830,'Raw demand forecast'!$B$7:$B$5830,$B29,'Raw demand forecast'!$C$7:$C$5830,L$6-1)</f>
        <v>17.511536984590016</v>
      </c>
      <c r="M29" s="44">
        <f>SUMIFS('Raw demand forecast'!$I$7:$I$5830,'Raw demand forecast'!$B$7:$B$5830,$B29,'Raw demand forecast'!$C$7:$C$5830,M$6-1)</f>
        <v>17.416571814011803</v>
      </c>
      <c r="N29" s="44">
        <f>SUMIFS('Raw demand forecast'!$I$7:$I$5830,'Raw demand forecast'!$B$7:$B$5830,$B29,'Raw demand forecast'!$C$7:$C$5830,N$6-1)</f>
        <v>17.316379819268956</v>
      </c>
      <c r="O29" s="44">
        <f>SUMIFS('Raw demand forecast'!$I$7:$I$5830,'Raw demand forecast'!$B$7:$B$5830,$B29,'Raw demand forecast'!$C$7:$C$5830,O$6-1)</f>
        <v>17.223573102136356</v>
      </c>
      <c r="P29" s="44">
        <f>SUMIFS('Raw demand forecast'!$I$7:$I$5830,'Raw demand forecast'!$B$7:$B$5830,$B29,'Raw demand forecast'!$C$7:$C$5830,P$6-1)</f>
        <v>17.131024016826956</v>
      </c>
      <c r="Q29" s="44">
        <f>SUMIFS('Raw demand forecast'!$I$7:$I$5830,'Raw demand forecast'!$B$7:$B$5830,$B29,'Raw demand forecast'!$C$7:$C$5830,Q$6-1)</f>
        <v>17.043412135178563</v>
      </c>
      <c r="R29" s="44">
        <f>SUMIFS('Raw demand forecast'!$I$7:$I$5830,'Raw demand forecast'!$B$7:$B$5830,$B29,'Raw demand forecast'!$C$7:$C$5830,R$6-1)</f>
        <v>16.961721671577479</v>
      </c>
      <c r="S29" s="44">
        <f>SUMIFS('Raw demand forecast'!$I$7:$I$5830,'Raw demand forecast'!$B$7:$B$5830,$B29,'Raw demand forecast'!$C$7:$C$5830,S$6-1)</f>
        <v>16.892044606376015</v>
      </c>
      <c r="T29" s="44">
        <f>SUMIFS('Raw demand forecast'!$I$7:$I$5830,'Raw demand forecast'!$B$7:$B$5830,$B29,'Raw demand forecast'!$C$7:$C$5830,T$6-1)</f>
        <v>16.888133616554786</v>
      </c>
      <c r="U29" s="44">
        <f>SUMIFS('Raw demand forecast'!$I$7:$I$5830,'Raw demand forecast'!$B$7:$B$5830,$B29,'Raw demand forecast'!$C$7:$C$5830,U$6-1)</f>
        <v>16.884222626733557</v>
      </c>
    </row>
    <row r="30" spans="1:21" customFormat="1" ht="15">
      <c r="A30" s="1"/>
      <c r="B30" s="6" t="s">
        <v>70</v>
      </c>
      <c r="C30" s="6" t="str">
        <f>INDEX('Raw demand forecast'!$M$7:$M$5830,MATCH($B30,'Raw demand forecast'!$B$7:$B$5830,0))</f>
        <v>No</v>
      </c>
      <c r="D30" s="25">
        <f t="shared" si="0"/>
        <v>-1.1362877105053348E-3</v>
      </c>
      <c r="E30" s="6" t="str">
        <f t="shared" si="2"/>
        <v>Steady/falling</v>
      </c>
      <c r="F30" s="44">
        <f>SUMIFS('Raw demand forecast'!$I$7:$I$5830,'Raw demand forecast'!$B$7:$B$5830,$B30,'Raw demand forecast'!$C$7:$C$5830,F$6-1)</f>
        <v>25.128</v>
      </c>
      <c r="G30" s="44">
        <f>SUMIFS('Raw demand forecast'!$I$7:$I$5830,'Raw demand forecast'!$B$7:$B$5830,$B30,'Raw demand forecast'!$C$7:$C$5830,G$6-1)</f>
        <v>27.858000000000001</v>
      </c>
      <c r="H30" s="44">
        <f>SUMIFS('Raw demand forecast'!$I$7:$I$5830,'Raw demand forecast'!$B$7:$B$5830,$B30,'Raw demand forecast'!$C$7:$C$5830,H$6-1)</f>
        <v>28.152999999999999</v>
      </c>
      <c r="I30" s="44">
        <f>SUMIFS('Raw demand forecast'!$I$7:$I$5830,'Raw demand forecast'!$B$7:$B$5830,$B30,'Raw demand forecast'!$C$7:$C$5830,I$6-1)</f>
        <v>28.247</v>
      </c>
      <c r="J30" s="44">
        <f>SUMIFS('Raw demand forecast'!$I$7:$I$5830,'Raw demand forecast'!$B$7:$B$5830,$B30,'Raw demand forecast'!$C$7:$C$5830,J$6-1)</f>
        <v>29.004999999999999</v>
      </c>
      <c r="K30" s="44">
        <f>SUMIFS('Raw demand forecast'!$I$7:$I$5830,'Raw demand forecast'!$B$7:$B$5830,$B30,'Raw demand forecast'!$C$7:$C$5830,K$6-1)</f>
        <v>29.16</v>
      </c>
      <c r="L30" s="44">
        <f>SUMIFS('Raw demand forecast'!$I$7:$I$5830,'Raw demand forecast'!$B$7:$B$5830,$B30,'Raw demand forecast'!$C$7:$C$5830,L$6-1)</f>
        <v>35.90426140513302</v>
      </c>
      <c r="M30" s="44">
        <f>SUMIFS('Raw demand forecast'!$I$7:$I$5830,'Raw demand forecast'!$B$7:$B$5830,$B30,'Raw demand forecast'!$C$7:$C$5830,M$6-1)</f>
        <v>36.108944448867604</v>
      </c>
      <c r="N30" s="44">
        <f>SUMIFS('Raw demand forecast'!$I$7:$I$5830,'Raw demand forecast'!$B$7:$B$5830,$B30,'Raw demand forecast'!$C$7:$C$5830,N$6-1)</f>
        <v>35.961456857848084</v>
      </c>
      <c r="O30" s="44">
        <f>SUMIFS('Raw demand forecast'!$I$7:$I$5830,'Raw demand forecast'!$B$7:$B$5830,$B30,'Raw demand forecast'!$C$7:$C$5830,O$6-1)</f>
        <v>35.836918018581549</v>
      </c>
      <c r="P30" s="44">
        <f>SUMIFS('Raw demand forecast'!$I$7:$I$5830,'Raw demand forecast'!$B$7:$B$5830,$B30,'Raw demand forecast'!$C$7:$C$5830,P$6-1)</f>
        <v>35.722653234155594</v>
      </c>
      <c r="Q30" s="44">
        <f>SUMIFS('Raw demand forecast'!$I$7:$I$5830,'Raw demand forecast'!$B$7:$B$5830,$B30,'Raw demand forecast'!$C$7:$C$5830,Q$6-1)</f>
        <v>35.617191949208504</v>
      </c>
      <c r="R30" s="44">
        <f>SUMIFS('Raw demand forecast'!$I$7:$I$5830,'Raw demand forecast'!$B$7:$B$5830,$B30,'Raw demand forecast'!$C$7:$C$5830,R$6-1)</f>
        <v>35.516335712904826</v>
      </c>
      <c r="S30" s="44">
        <f>SUMIFS('Raw demand forecast'!$I$7:$I$5830,'Raw demand forecast'!$B$7:$B$5830,$B30,'Raw demand forecast'!$C$7:$C$5830,S$6-1)</f>
        <v>35.448901106123408</v>
      </c>
      <c r="T30" s="44">
        <f>SUMIFS('Raw demand forecast'!$I$7:$I$5830,'Raw demand forecast'!$B$7:$B$5830,$B30,'Raw demand forecast'!$C$7:$C$5830,T$6-1)</f>
        <v>35.493824417573478</v>
      </c>
      <c r="U30" s="44">
        <f>SUMIFS('Raw demand forecast'!$I$7:$I$5830,'Raw demand forecast'!$B$7:$B$5830,$B30,'Raw demand forecast'!$C$7:$C$5830,U$6-1)</f>
        <v>35.538747729023548</v>
      </c>
    </row>
    <row r="31" spans="1:21" customFormat="1" ht="15">
      <c r="A31" s="1"/>
      <c r="B31" s="6" t="s">
        <v>93</v>
      </c>
      <c r="C31" s="6" t="str">
        <f>INDEX('Raw demand forecast'!$M$7:$M$5830,MATCH($B31,'Raw demand forecast'!$B$7:$B$5830,0))</f>
        <v>No</v>
      </c>
      <c r="D31" s="25">
        <f t="shared" si="0"/>
        <v>1.8227655785879815E-2</v>
      </c>
      <c r="E31" s="6" t="str">
        <f t="shared" si="2"/>
        <v>Small growth</v>
      </c>
      <c r="F31" s="44">
        <f>SUMIFS('Raw demand forecast'!$I$7:$I$5830,'Raw demand forecast'!$B$7:$B$5830,$B31,'Raw demand forecast'!$C$7:$C$5830,F$6-1)</f>
        <v>20.3414</v>
      </c>
      <c r="G31" s="44">
        <f>SUMIFS('Raw demand forecast'!$I$7:$I$5830,'Raw demand forecast'!$B$7:$B$5830,$B31,'Raw demand forecast'!$C$7:$C$5830,G$6-1)</f>
        <v>19.0259</v>
      </c>
      <c r="H31" s="44">
        <f>SUMIFS('Raw demand forecast'!$I$7:$I$5830,'Raw demand forecast'!$B$7:$B$5830,$B31,'Raw demand forecast'!$C$7:$C$5830,H$6-1)</f>
        <v>20.013999999999999</v>
      </c>
      <c r="I31" s="44">
        <f>SUMIFS('Raw demand forecast'!$I$7:$I$5830,'Raw demand forecast'!$B$7:$B$5830,$B31,'Raw demand forecast'!$C$7:$C$5830,I$6-1)</f>
        <v>20.089300000000001</v>
      </c>
      <c r="J31" s="44">
        <f>SUMIFS('Raw demand forecast'!$I$7:$I$5830,'Raw demand forecast'!$B$7:$B$5830,$B31,'Raw demand forecast'!$C$7:$C$5830,J$6-1)</f>
        <v>19.21</v>
      </c>
      <c r="K31" s="44">
        <f>SUMIFS('Raw demand forecast'!$I$7:$I$5830,'Raw demand forecast'!$B$7:$B$5830,$B31,'Raw demand forecast'!$C$7:$C$5830,K$6-1)</f>
        <v>16.687999999999999</v>
      </c>
      <c r="L31" s="44">
        <f>SUMIFS('Raw demand forecast'!$I$7:$I$5830,'Raw demand forecast'!$B$7:$B$5830,$B31,'Raw demand forecast'!$C$7:$C$5830,L$6-1)</f>
        <v>17.64482586203189</v>
      </c>
      <c r="M31" s="44">
        <f>SUMIFS('Raw demand forecast'!$I$7:$I$5830,'Raw demand forecast'!$B$7:$B$5830,$B31,'Raw demand forecast'!$C$7:$C$5830,M$6-1)</f>
        <v>20.922585632545047</v>
      </c>
      <c r="N31" s="44">
        <f>SUMIFS('Raw demand forecast'!$I$7:$I$5830,'Raw demand forecast'!$B$7:$B$5830,$B31,'Raw demand forecast'!$C$7:$C$5830,N$6-1)</f>
        <v>20.854921745673689</v>
      </c>
      <c r="O31" s="44">
        <f>SUMIFS('Raw demand forecast'!$I$7:$I$5830,'Raw demand forecast'!$B$7:$B$5830,$B31,'Raw demand forecast'!$C$7:$C$5830,O$6-1)</f>
        <v>20.801833586599503</v>
      </c>
      <c r="P31" s="44">
        <f>SUMIFS('Raw demand forecast'!$I$7:$I$5830,'Raw demand forecast'!$B$7:$B$5830,$B31,'Raw demand forecast'!$C$7:$C$5830,P$6-1)</f>
        <v>20.757359929703195</v>
      </c>
      <c r="Q31" s="44">
        <f>SUMIFS('Raw demand forecast'!$I$7:$I$5830,'Raw demand forecast'!$B$7:$B$5830,$B31,'Raw demand forecast'!$C$7:$C$5830,Q$6-1)</f>
        <v>20.717836610865081</v>
      </c>
      <c r="R31" s="44">
        <f>SUMIFS('Raw demand forecast'!$I$7:$I$5830,'Raw demand forecast'!$B$7:$B$5830,$B31,'Raw demand forecast'!$C$7:$C$5830,R$6-1)</f>
        <v>20.679162591933988</v>
      </c>
      <c r="S31" s="44">
        <f>SUMIFS('Raw demand forecast'!$I$7:$I$5830,'Raw demand forecast'!$B$7:$B$5830,$B31,'Raw demand forecast'!$C$7:$C$5830,S$6-1)</f>
        <v>20.662503322281275</v>
      </c>
      <c r="T31" s="44">
        <f>SUMIFS('Raw demand forecast'!$I$7:$I$5830,'Raw demand forecast'!$B$7:$B$5830,$B31,'Raw demand forecast'!$C$7:$C$5830,T$6-1)</f>
        <v>20.711108852984662</v>
      </c>
      <c r="U31" s="44">
        <f>SUMIFS('Raw demand forecast'!$I$7:$I$5830,'Raw demand forecast'!$B$7:$B$5830,$B31,'Raw demand forecast'!$C$7:$C$5830,U$6-1)</f>
        <v>20.759714383688042</v>
      </c>
    </row>
    <row r="32" spans="1:21" customFormat="1" ht="15">
      <c r="A32" s="1"/>
      <c r="B32" s="6" t="s">
        <v>101</v>
      </c>
      <c r="C32" s="6" t="str">
        <f>INDEX('Raw demand forecast'!$M$7:$M$5830,MATCH($B32,'Raw demand forecast'!$B$7:$B$5830,0))</f>
        <v>No</v>
      </c>
      <c r="D32" s="25">
        <f t="shared" si="0"/>
        <v>-9.7030961074540123E-4</v>
      </c>
      <c r="E32" s="6" t="str">
        <f t="shared" si="2"/>
        <v>Steady/falling</v>
      </c>
      <c r="F32" s="44">
        <f>SUMIFS('Raw demand forecast'!$I$7:$I$5830,'Raw demand forecast'!$B$7:$B$5830,$B32,'Raw demand forecast'!$C$7:$C$5830,F$6-1)</f>
        <v>39.311999999999998</v>
      </c>
      <c r="G32" s="44">
        <f>SUMIFS('Raw demand forecast'!$I$7:$I$5830,'Raw demand forecast'!$B$7:$B$5830,$B32,'Raw demand forecast'!$C$7:$C$5830,G$6-1)</f>
        <v>37.535998999999997</v>
      </c>
      <c r="H32" s="44">
        <f>SUMIFS('Raw demand forecast'!$I$7:$I$5830,'Raw demand forecast'!$B$7:$B$5830,$B32,'Raw demand forecast'!$C$7:$C$5830,H$6-1)</f>
        <v>37.631999999999998</v>
      </c>
      <c r="I32" s="44">
        <f>SUMIFS('Raw demand forecast'!$I$7:$I$5830,'Raw demand forecast'!$B$7:$B$5830,$B32,'Raw demand forecast'!$C$7:$C$5830,I$6-1)</f>
        <v>38.4</v>
      </c>
      <c r="J32" s="44">
        <f>SUMIFS('Raw demand forecast'!$I$7:$I$5830,'Raw demand forecast'!$B$7:$B$5830,$B32,'Raw demand forecast'!$C$7:$C$5830,J$6-1)</f>
        <v>39.167999999999999</v>
      </c>
      <c r="K32" s="44">
        <f>SUMIFS('Raw demand forecast'!$I$7:$I$5830,'Raw demand forecast'!$B$7:$B$5830,$B32,'Raw demand forecast'!$C$7:$C$5830,K$6-1)</f>
        <v>39.456000000000003</v>
      </c>
      <c r="L32" s="44">
        <f>SUMIFS('Raw demand forecast'!$I$7:$I$5830,'Raw demand forecast'!$B$7:$B$5830,$B32,'Raw demand forecast'!$C$7:$C$5830,L$6-1)</f>
        <v>39.374295601755378</v>
      </c>
      <c r="M32" s="44">
        <f>SUMIFS('Raw demand forecast'!$I$7:$I$5830,'Raw demand forecast'!$B$7:$B$5830,$B32,'Raw demand forecast'!$C$7:$C$5830,M$6-1)</f>
        <v>39.288991638866108</v>
      </c>
      <c r="N32" s="44">
        <f>SUMIFS('Raw demand forecast'!$I$7:$I$5830,'Raw demand forecast'!$B$7:$B$5830,$B32,'Raw demand forecast'!$C$7:$C$5830,N$6-1)</f>
        <v>39.205936820784444</v>
      </c>
      <c r="O32" s="44">
        <f>SUMIFS('Raw demand forecast'!$I$7:$I$5830,'Raw demand forecast'!$B$7:$B$5830,$B32,'Raw demand forecast'!$C$7:$C$5830,O$6-1)</f>
        <v>39.131494199489943</v>
      </c>
      <c r="P32" s="44">
        <f>SUMIFS('Raw demand forecast'!$I$7:$I$5830,'Raw demand forecast'!$B$7:$B$5830,$B32,'Raw demand forecast'!$C$7:$C$5830,P$6-1)</f>
        <v>39.062319058077328</v>
      </c>
      <c r="Q32" s="44">
        <f>SUMIFS('Raw demand forecast'!$I$7:$I$5830,'Raw demand forecast'!$B$7:$B$5830,$B32,'Raw demand forecast'!$C$7:$C$5830,Q$6-1)</f>
        <v>38.999597679508639</v>
      </c>
      <c r="R32" s="44">
        <f>SUMIFS('Raw demand forecast'!$I$7:$I$5830,'Raw demand forecast'!$B$7:$B$5830,$B32,'Raw demand forecast'!$C$7:$C$5830,R$6-1)</f>
        <v>38.941526993264482</v>
      </c>
      <c r="S32" s="44">
        <f>SUMIFS('Raw demand forecast'!$I$7:$I$5830,'Raw demand forecast'!$B$7:$B$5830,$B32,'Raw demand forecast'!$C$7:$C$5830,S$6-1)</f>
        <v>38.903911709722529</v>
      </c>
      <c r="T32" s="44">
        <f>SUMIFS('Raw demand forecast'!$I$7:$I$5830,'Raw demand forecast'!$B$7:$B$5830,$B32,'Raw demand forecast'!$C$7:$C$5830,T$6-1)</f>
        <v>38.967845765422304</v>
      </c>
      <c r="U32" s="44">
        <f>SUMIFS('Raw demand forecast'!$I$7:$I$5830,'Raw demand forecast'!$B$7:$B$5830,$B32,'Raw demand forecast'!$C$7:$C$5830,U$6-1)</f>
        <v>39.031779821122072</v>
      </c>
    </row>
    <row r="33" spans="1:21" customFormat="1" ht="15">
      <c r="A33" s="1"/>
      <c r="B33" s="6" t="s">
        <v>112</v>
      </c>
      <c r="C33" s="6" t="str">
        <f>INDEX('Raw demand forecast'!$M$7:$M$5830,MATCH($B33,'Raw demand forecast'!$B$7:$B$5830,0))</f>
        <v>No</v>
      </c>
      <c r="D33" s="25">
        <f t="shared" si="0"/>
        <v>3.9661278777569642E-3</v>
      </c>
      <c r="E33" s="6" t="str">
        <f t="shared" si="2"/>
        <v>Small growth</v>
      </c>
      <c r="F33" s="44">
        <f>SUMIFS('Raw demand forecast'!$I$7:$I$5830,'Raw demand forecast'!$B$7:$B$5830,$B33,'Raw demand forecast'!$C$7:$C$5830,F$6-1)</f>
        <v>32.903799999999997</v>
      </c>
      <c r="G33" s="44">
        <f>SUMIFS('Raw demand forecast'!$I$7:$I$5830,'Raw demand forecast'!$B$7:$B$5830,$B33,'Raw demand forecast'!$C$7:$C$5830,G$6-1)</f>
        <v>32.313000000000002</v>
      </c>
      <c r="H33" s="44">
        <f>SUMIFS('Raw demand forecast'!$I$7:$I$5830,'Raw demand forecast'!$B$7:$B$5830,$B33,'Raw demand forecast'!$C$7:$C$5830,H$6-1)</f>
        <v>32.4084</v>
      </c>
      <c r="I33" s="44">
        <f>SUMIFS('Raw demand forecast'!$I$7:$I$5830,'Raw demand forecast'!$B$7:$B$5830,$B33,'Raw demand forecast'!$C$7:$C$5830,I$6-1)</f>
        <v>31.070400000000003</v>
      </c>
      <c r="J33" s="44">
        <f>SUMIFS('Raw demand forecast'!$I$7:$I$5830,'Raw demand forecast'!$B$7:$B$5830,$B33,'Raw demand forecast'!$C$7:$C$5830,J$6-1)</f>
        <v>31.707000000000001</v>
      </c>
      <c r="K33" s="44">
        <f>SUMIFS('Raw demand forecast'!$I$7:$I$5830,'Raw demand forecast'!$B$7:$B$5830,$B33,'Raw demand forecast'!$C$7:$C$5830,K$6-1)</f>
        <v>30.298999999999999</v>
      </c>
      <c r="L33" s="44">
        <f>SUMIFS('Raw demand forecast'!$I$7:$I$5830,'Raw demand forecast'!$B$7:$B$5830,$B33,'Raw demand forecast'!$C$7:$C$5830,L$6-1)</f>
        <v>31.202273023733699</v>
      </c>
      <c r="M33" s="44">
        <f>SUMIFS('Raw demand forecast'!$I$7:$I$5830,'Raw demand forecast'!$B$7:$B$5830,$B33,'Raw demand forecast'!$C$7:$C$5830,M$6-1)</f>
        <v>31.894044359640073</v>
      </c>
      <c r="N33" s="44">
        <f>SUMIFS('Raw demand forecast'!$I$7:$I$5830,'Raw demand forecast'!$B$7:$B$5830,$B33,'Raw demand forecast'!$C$7:$C$5830,N$6-1)</f>
        <v>31.873807060830011</v>
      </c>
      <c r="O33" s="44">
        <f>SUMIFS('Raw demand forecast'!$I$7:$I$5830,'Raw demand forecast'!$B$7:$B$5830,$B33,'Raw demand forecast'!$C$7:$C$5830,O$6-1)</f>
        <v>31.876430159053129</v>
      </c>
      <c r="P33" s="44">
        <f>SUMIFS('Raw demand forecast'!$I$7:$I$5830,'Raw demand forecast'!$B$7:$B$5830,$B33,'Raw demand forecast'!$C$7:$C$5830,P$6-1)</f>
        <v>31.900263693945558</v>
      </c>
      <c r="Q33" s="44">
        <f>SUMIFS('Raw demand forecast'!$I$7:$I$5830,'Raw demand forecast'!$B$7:$B$5830,$B33,'Raw demand forecast'!$C$7:$C$5830,Q$6-1)</f>
        <v>31.930288415182467</v>
      </c>
      <c r="R33" s="44">
        <f>SUMIFS('Raw demand forecast'!$I$7:$I$5830,'Raw demand forecast'!$B$7:$B$5830,$B33,'Raw demand forecast'!$C$7:$C$5830,R$6-1)</f>
        <v>31.95494901551853</v>
      </c>
      <c r="S33" s="44">
        <f>SUMIFS('Raw demand forecast'!$I$7:$I$5830,'Raw demand forecast'!$B$7:$B$5830,$B33,'Raw demand forecast'!$C$7:$C$5830,S$6-1)</f>
        <v>32.01866655538003</v>
      </c>
      <c r="T33" s="44">
        <f>SUMIFS('Raw demand forecast'!$I$7:$I$5830,'Raw demand forecast'!$B$7:$B$5830,$B33,'Raw demand forecast'!$C$7:$C$5830,T$6-1)</f>
        <v>32.176271666163281</v>
      </c>
      <c r="U33" s="44">
        <f>SUMIFS('Raw demand forecast'!$I$7:$I$5830,'Raw demand forecast'!$B$7:$B$5830,$B33,'Raw demand forecast'!$C$7:$C$5830,U$6-1)</f>
        <v>32.333876776946518</v>
      </c>
    </row>
    <row r="34" spans="1:21" customFormat="1" ht="15">
      <c r="A34" s="1"/>
      <c r="B34" s="6" t="s">
        <v>131</v>
      </c>
      <c r="C34" s="6" t="str">
        <f>INDEX('Raw demand forecast'!$M$7:$M$5830,MATCH($B34,'Raw demand forecast'!$B$7:$B$5830,0))</f>
        <v>No</v>
      </c>
      <c r="D34" s="25">
        <f t="shared" si="0"/>
        <v>5.0273719020605956E-3</v>
      </c>
      <c r="E34" s="6" t="str">
        <f t="shared" si="2"/>
        <v>Small growth</v>
      </c>
      <c r="F34" s="44">
        <f>SUMIFS('Raw demand forecast'!$I$7:$I$5830,'Raw demand forecast'!$B$7:$B$5830,$B34,'Raw demand forecast'!$C$7:$C$5830,F$6-1)</f>
        <v>25.951699999999999</v>
      </c>
      <c r="G34" s="44">
        <f>SUMIFS('Raw demand forecast'!$I$7:$I$5830,'Raw demand forecast'!$B$7:$B$5830,$B34,'Raw demand forecast'!$C$7:$C$5830,G$6-1)</f>
        <v>26.2194</v>
      </c>
      <c r="H34" s="44">
        <f>SUMIFS('Raw demand forecast'!$I$7:$I$5830,'Raw demand forecast'!$B$7:$B$5830,$B34,'Raw demand forecast'!$C$7:$C$5830,H$6-1)</f>
        <v>25.708300000000001</v>
      </c>
      <c r="I34" s="44">
        <f>SUMIFS('Raw demand forecast'!$I$7:$I$5830,'Raw demand forecast'!$B$7:$B$5830,$B34,'Raw demand forecast'!$C$7:$C$5830,I$6-1)</f>
        <v>25.458400000000001</v>
      </c>
      <c r="J34" s="44">
        <f>SUMIFS('Raw demand forecast'!$I$7:$I$5830,'Raw demand forecast'!$B$7:$B$5830,$B34,'Raw demand forecast'!$C$7:$C$5830,J$6-1)</f>
        <v>26.329000000000001</v>
      </c>
      <c r="K34" s="44">
        <f>SUMIFS('Raw demand forecast'!$I$7:$I$5830,'Raw demand forecast'!$B$7:$B$5830,$B34,'Raw demand forecast'!$C$7:$C$5830,K$6-1)</f>
        <v>26.204000000000001</v>
      </c>
      <c r="L34" s="44">
        <f>SUMIFS('Raw demand forecast'!$I$7:$I$5830,'Raw demand forecast'!$B$7:$B$5830,$B34,'Raw demand forecast'!$C$7:$C$5830,L$6-1)</f>
        <v>27.181052887170086</v>
      </c>
      <c r="M34" s="44">
        <f>SUMIFS('Raw demand forecast'!$I$7:$I$5830,'Raw demand forecast'!$B$7:$B$5830,$B34,'Raw demand forecast'!$C$7:$C$5830,M$6-1)</f>
        <v>28.560054032973678</v>
      </c>
      <c r="N34" s="44">
        <f>SUMIFS('Raw demand forecast'!$I$7:$I$5830,'Raw demand forecast'!$B$7:$B$5830,$B34,'Raw demand forecast'!$C$7:$C$5830,N$6-1)</f>
        <v>28.62786539407686</v>
      </c>
      <c r="O34" s="44">
        <f>SUMIFS('Raw demand forecast'!$I$7:$I$5830,'Raw demand forecast'!$B$7:$B$5830,$B34,'Raw demand forecast'!$C$7:$C$5830,O$6-1)</f>
        <v>28.556224726435211</v>
      </c>
      <c r="P34" s="44">
        <f>SUMIFS('Raw demand forecast'!$I$7:$I$5830,'Raw demand forecast'!$B$7:$B$5830,$B34,'Raw demand forecast'!$C$7:$C$5830,P$6-1)</f>
        <v>28.489901780561837</v>
      </c>
      <c r="Q34" s="44">
        <f>SUMIFS('Raw demand forecast'!$I$7:$I$5830,'Raw demand forecast'!$B$7:$B$5830,$B34,'Raw demand forecast'!$C$7:$C$5830,Q$6-1)</f>
        <v>28.429420661899577</v>
      </c>
      <c r="R34" s="44">
        <f>SUMIFS('Raw demand forecast'!$I$7:$I$5830,'Raw demand forecast'!$B$7:$B$5830,$B34,'Raw demand forecast'!$C$7:$C$5830,R$6-1)</f>
        <v>28.372840414421006</v>
      </c>
      <c r="S34" s="44">
        <f>SUMIFS('Raw demand forecast'!$I$7:$I$5830,'Raw demand forecast'!$B$7:$B$5830,$B34,'Raw demand forecast'!$C$7:$C$5830,S$6-1)</f>
        <v>28.335766156053349</v>
      </c>
      <c r="T34" s="44">
        <f>SUMIFS('Raw demand forecast'!$I$7:$I$5830,'Raw demand forecast'!$B$7:$B$5830,$B34,'Raw demand forecast'!$C$7:$C$5830,T$6-1)</f>
        <v>28.38584311481797</v>
      </c>
      <c r="U34" s="44">
        <f>SUMIFS('Raw demand forecast'!$I$7:$I$5830,'Raw demand forecast'!$B$7:$B$5830,$B34,'Raw demand forecast'!$C$7:$C$5830,U$6-1)</f>
        <v>28.435920073582583</v>
      </c>
    </row>
    <row r="35" spans="1:21" customFormat="1" ht="15">
      <c r="A35" s="1"/>
      <c r="B35" s="6" t="s">
        <v>609</v>
      </c>
      <c r="C35" s="6" t="str">
        <f>INDEX('Raw demand forecast'!$M$7:$M$5830,MATCH($B35,'Raw demand forecast'!$B$7:$B$5830,0))</f>
        <v>Yes</v>
      </c>
      <c r="D35" s="25">
        <f t="shared" si="0"/>
        <v>0</v>
      </c>
      <c r="E35" s="6" t="str">
        <f t="shared" si="2"/>
        <v>Steady/falling</v>
      </c>
      <c r="F35" s="44">
        <f>SUMIFS('Raw demand forecast'!$I$7:$I$5830,'Raw demand forecast'!$B$7:$B$5830,$B35,'Raw demand forecast'!$C$7:$C$5830,F$6-1)</f>
        <v>8.7340403000000002</v>
      </c>
      <c r="G35" s="44">
        <f>SUMIFS('Raw demand forecast'!$I$7:$I$5830,'Raw demand forecast'!$B$7:$B$5830,$B35,'Raw demand forecast'!$C$7:$C$5830,G$6-1)</f>
        <v>9.7106189999999994</v>
      </c>
      <c r="H35" s="44">
        <f>SUMIFS('Raw demand forecast'!$I$7:$I$5830,'Raw demand forecast'!$B$7:$B$5830,$B35,'Raw demand forecast'!$C$7:$C$5830,H$6-1)</f>
        <v>10.04458</v>
      </c>
      <c r="I35" s="44">
        <f>SUMIFS('Raw demand forecast'!$I$7:$I$5830,'Raw demand forecast'!$B$7:$B$5830,$B35,'Raw demand forecast'!$C$7:$C$5830,I$6-1)</f>
        <v>9.7240000000000002</v>
      </c>
      <c r="J35" s="44">
        <f>SUMIFS('Raw demand forecast'!$I$7:$I$5830,'Raw demand forecast'!$B$7:$B$5830,$B35,'Raw demand forecast'!$C$7:$C$5830,J$6-1)</f>
        <v>8.8089999999999993</v>
      </c>
      <c r="K35" s="44">
        <f>SUMIFS('Raw demand forecast'!$I$7:$I$5830,'Raw demand forecast'!$B$7:$B$5830,$B35,'Raw demand forecast'!$C$7:$C$5830,K$6-1)</f>
        <v>9.8879999999999999</v>
      </c>
      <c r="L35" s="44">
        <f>SUMIFS('Raw demand forecast'!$I$7:$I$5830,'Raw demand forecast'!$B$7:$B$5830,$B35,'Raw demand forecast'!$C$7:$C$5830,L$6-1)</f>
        <v>9.8879999999999999</v>
      </c>
      <c r="M35" s="44">
        <f>SUMIFS('Raw demand forecast'!$I$7:$I$5830,'Raw demand forecast'!$B$7:$B$5830,$B35,'Raw demand forecast'!$C$7:$C$5830,M$6-1)</f>
        <v>9.8879999999999999</v>
      </c>
      <c r="N35" s="44">
        <f>SUMIFS('Raw demand forecast'!$I$7:$I$5830,'Raw demand forecast'!$B$7:$B$5830,$B35,'Raw demand forecast'!$C$7:$C$5830,N$6-1)</f>
        <v>9.8879999999999999</v>
      </c>
      <c r="O35" s="44">
        <f>SUMIFS('Raw demand forecast'!$I$7:$I$5830,'Raw demand forecast'!$B$7:$B$5830,$B35,'Raw demand forecast'!$C$7:$C$5830,O$6-1)</f>
        <v>9.8879999999999999</v>
      </c>
      <c r="P35" s="44">
        <f>SUMIFS('Raw demand forecast'!$I$7:$I$5830,'Raw demand forecast'!$B$7:$B$5830,$B35,'Raw demand forecast'!$C$7:$C$5830,P$6-1)</f>
        <v>9.8879999999999999</v>
      </c>
      <c r="Q35" s="44">
        <f>SUMIFS('Raw demand forecast'!$I$7:$I$5830,'Raw demand forecast'!$B$7:$B$5830,$B35,'Raw demand forecast'!$C$7:$C$5830,Q$6-1)</f>
        <v>9.8879999999999999</v>
      </c>
      <c r="R35" s="44">
        <f>SUMIFS('Raw demand forecast'!$I$7:$I$5830,'Raw demand forecast'!$B$7:$B$5830,$B35,'Raw demand forecast'!$C$7:$C$5830,R$6-1)</f>
        <v>9.8879999999999999</v>
      </c>
      <c r="S35" s="44">
        <f>SUMIFS('Raw demand forecast'!$I$7:$I$5830,'Raw demand forecast'!$B$7:$B$5830,$B35,'Raw demand forecast'!$C$7:$C$5830,S$6-1)</f>
        <v>9.8879999999999999</v>
      </c>
      <c r="T35" s="44">
        <f>SUMIFS('Raw demand forecast'!$I$7:$I$5830,'Raw demand forecast'!$B$7:$B$5830,$B35,'Raw demand forecast'!$C$7:$C$5830,T$6-1)</f>
        <v>9.8879999999999999</v>
      </c>
      <c r="U35" s="44">
        <f>SUMIFS('Raw demand forecast'!$I$7:$I$5830,'Raw demand forecast'!$B$7:$B$5830,$B35,'Raw demand forecast'!$C$7:$C$5830,U$6-1)</f>
        <v>9.8879999999999999</v>
      </c>
    </row>
    <row r="36" spans="1:21" ht="15">
      <c r="B36" s="6" t="s">
        <v>608</v>
      </c>
      <c r="C36" s="6" t="str">
        <f>INDEX('Raw demand forecast'!$M$7:$M$5830,MATCH($B36,'Raw demand forecast'!$B$7:$B$5830,0))</f>
        <v>Yes</v>
      </c>
      <c r="D36" s="25">
        <f t="shared" si="0"/>
        <v>0</v>
      </c>
      <c r="E36" s="6" t="str">
        <f t="shared" si="2"/>
        <v>Steady/falling</v>
      </c>
      <c r="F36" s="44">
        <f>SUMIFS('Raw demand forecast'!$I$7:$I$5830,'Raw demand forecast'!$B$7:$B$5830,$B36,'Raw demand forecast'!$C$7:$C$5830,F$6-1)</f>
        <v>2.056</v>
      </c>
      <c r="G36" s="44">
        <f>SUMIFS('Raw demand forecast'!$I$7:$I$5830,'Raw demand forecast'!$B$7:$B$5830,$B36,'Raw demand forecast'!$C$7:$C$5830,G$6-1)</f>
        <v>2.1040000999999999</v>
      </c>
      <c r="H36" s="44">
        <f>SUMIFS('Raw demand forecast'!$I$7:$I$5830,'Raw demand forecast'!$B$7:$B$5830,$B36,'Raw demand forecast'!$C$7:$C$5830,H$6-1)</f>
        <v>2.7505000000000002</v>
      </c>
      <c r="I36" s="44">
        <f>SUMIFS('Raw demand forecast'!$I$7:$I$5830,'Raw demand forecast'!$B$7:$B$5830,$B36,'Raw demand forecast'!$C$7:$C$5830,I$6-1)</f>
        <v>3.891</v>
      </c>
      <c r="J36" s="44">
        <f>SUMIFS('Raw demand forecast'!$I$7:$I$5830,'Raw demand forecast'!$B$7:$B$5830,$B36,'Raw demand forecast'!$C$7:$C$5830,J$6-1)</f>
        <v>4.0659999999999998</v>
      </c>
      <c r="K36" s="44">
        <f>SUMIFS('Raw demand forecast'!$I$7:$I$5830,'Raw demand forecast'!$B$7:$B$5830,$B36,'Raw demand forecast'!$C$7:$C$5830,K$6-1)</f>
        <v>3.367</v>
      </c>
      <c r="L36" s="44">
        <f>SUMIFS('Raw demand forecast'!$I$7:$I$5830,'Raw demand forecast'!$B$7:$B$5830,$B36,'Raw demand forecast'!$C$7:$C$5830,L$6-1)</f>
        <v>3.367</v>
      </c>
      <c r="M36" s="44">
        <f>SUMIFS('Raw demand forecast'!$I$7:$I$5830,'Raw demand forecast'!$B$7:$B$5830,$B36,'Raw demand forecast'!$C$7:$C$5830,M$6-1)</f>
        <v>3.367</v>
      </c>
      <c r="N36" s="44">
        <f>SUMIFS('Raw demand forecast'!$I$7:$I$5830,'Raw demand forecast'!$B$7:$B$5830,$B36,'Raw demand forecast'!$C$7:$C$5830,N$6-1)</f>
        <v>3.367</v>
      </c>
      <c r="O36" s="44">
        <f>SUMIFS('Raw demand forecast'!$I$7:$I$5830,'Raw demand forecast'!$B$7:$B$5830,$B36,'Raw demand forecast'!$C$7:$C$5830,O$6-1)</f>
        <v>3.367</v>
      </c>
      <c r="P36" s="44">
        <f>SUMIFS('Raw demand forecast'!$I$7:$I$5830,'Raw demand forecast'!$B$7:$B$5830,$B36,'Raw demand forecast'!$C$7:$C$5830,P$6-1)</f>
        <v>3.367</v>
      </c>
      <c r="Q36" s="44">
        <f>SUMIFS('Raw demand forecast'!$I$7:$I$5830,'Raw demand forecast'!$B$7:$B$5830,$B36,'Raw demand forecast'!$C$7:$C$5830,Q$6-1)</f>
        <v>3.367</v>
      </c>
      <c r="R36" s="44">
        <f>SUMIFS('Raw demand forecast'!$I$7:$I$5830,'Raw demand forecast'!$B$7:$B$5830,$B36,'Raw demand forecast'!$C$7:$C$5830,R$6-1)</f>
        <v>3.367</v>
      </c>
      <c r="S36" s="44">
        <f>SUMIFS('Raw demand forecast'!$I$7:$I$5830,'Raw demand forecast'!$B$7:$B$5830,$B36,'Raw demand forecast'!$C$7:$C$5830,S$6-1)</f>
        <v>3.367</v>
      </c>
      <c r="T36" s="44">
        <f>SUMIFS('Raw demand forecast'!$I$7:$I$5830,'Raw demand forecast'!$B$7:$B$5830,$B36,'Raw demand forecast'!$C$7:$C$5830,T$6-1)</f>
        <v>3.367</v>
      </c>
      <c r="U36" s="44">
        <f>SUMIFS('Raw demand forecast'!$I$7:$I$5830,'Raw demand forecast'!$B$7:$B$5830,$B36,'Raw demand forecast'!$C$7:$C$5830,U$6-1)</f>
        <v>3.367</v>
      </c>
    </row>
    <row r="37" spans="1:21" ht="15">
      <c r="B37" s="6" t="s">
        <v>133</v>
      </c>
      <c r="C37" s="6" t="str">
        <f>INDEX('Raw demand forecast'!$M$7:$M$5830,MATCH($B37,'Raw demand forecast'!$B$7:$B$5830,0))</f>
        <v>No</v>
      </c>
      <c r="D37" s="25">
        <f t="shared" si="0"/>
        <v>4.1938214526502149E-2</v>
      </c>
      <c r="E37" s="6" t="str">
        <f t="shared" si="2"/>
        <v>High growth</v>
      </c>
      <c r="F37" s="44">
        <f>SUMIFS('Raw demand forecast'!$I$7:$I$5830,'Raw demand forecast'!$B$7:$B$5830,$B37,'Raw demand forecast'!$C$7:$C$5830,F$6-1)</f>
        <v>15.641900000000001</v>
      </c>
      <c r="G37" s="44">
        <f>SUMIFS('Raw demand forecast'!$I$7:$I$5830,'Raw demand forecast'!$B$7:$B$5830,$B37,'Raw demand forecast'!$C$7:$C$5830,G$6-1)</f>
        <v>16.636299999999999</v>
      </c>
      <c r="H37" s="44">
        <f>SUMIFS('Raw demand forecast'!$I$7:$I$5830,'Raw demand forecast'!$B$7:$B$5830,$B37,'Raw demand forecast'!$C$7:$C$5830,H$6-1)</f>
        <v>20.311900000000001</v>
      </c>
      <c r="I37" s="44">
        <f>SUMIFS('Raw demand forecast'!$I$7:$I$5830,'Raw demand forecast'!$B$7:$B$5830,$B37,'Raw demand forecast'!$C$7:$C$5830,I$6-1)</f>
        <v>23.218299999999999</v>
      </c>
      <c r="J37" s="44">
        <f>SUMIFS('Raw demand forecast'!$I$7:$I$5830,'Raw demand forecast'!$B$7:$B$5830,$B37,'Raw demand forecast'!$C$7:$C$5830,J$6-1)</f>
        <v>25.492000000000001</v>
      </c>
      <c r="K37" s="44">
        <f>SUMIFS('Raw demand forecast'!$I$7:$I$5830,'Raw demand forecast'!$B$7:$B$5830,$B37,'Raw demand forecast'!$C$7:$C$5830,K$6-1)</f>
        <v>25.928000000000001</v>
      </c>
      <c r="L37" s="44">
        <f>SUMIFS('Raw demand forecast'!$I$7:$I$5830,'Raw demand forecast'!$B$7:$B$5830,$B37,'Raw demand forecast'!$C$7:$C$5830,L$6-1)</f>
        <v>20.410058370758282</v>
      </c>
      <c r="M37" s="44">
        <f>SUMIFS('Raw demand forecast'!$I$7:$I$5830,'Raw demand forecast'!$B$7:$B$5830,$B37,'Raw demand forecast'!$C$7:$C$5830,M$6-1)</f>
        <v>27.508029869240019</v>
      </c>
      <c r="N37" s="44">
        <f>SUMIFS('Raw demand forecast'!$I$7:$I$5830,'Raw demand forecast'!$B$7:$B$5830,$B37,'Raw demand forecast'!$C$7:$C$5830,N$6-1)</f>
        <v>29.731820629797863</v>
      </c>
      <c r="O37" s="44">
        <f>SUMIFS('Raw demand forecast'!$I$7:$I$5830,'Raw demand forecast'!$B$7:$B$5830,$B37,'Raw demand forecast'!$C$7:$C$5830,O$6-1)</f>
        <v>29.661959696547402</v>
      </c>
      <c r="P37" s="44">
        <f>SUMIFS('Raw demand forecast'!$I$7:$I$5830,'Raw demand forecast'!$B$7:$B$5830,$B37,'Raw demand forecast'!$C$7:$C$5830,P$6-1)</f>
        <v>29.598392391926122</v>
      </c>
      <c r="Q37" s="44">
        <f>SUMIFS('Raw demand forecast'!$I$7:$I$5830,'Raw demand forecast'!$B$7:$B$5830,$B37,'Raw demand forecast'!$C$7:$C$5830,Q$6-1)</f>
        <v>29.540444217902223</v>
      </c>
      <c r="R37" s="44">
        <f>SUMIFS('Raw demand forecast'!$I$7:$I$5830,'Raw demand forecast'!$B$7:$B$5830,$B37,'Raw demand forecast'!$C$7:$C$5830,R$6-1)</f>
        <v>29.485555305543645</v>
      </c>
      <c r="S37" s="44">
        <f>SUMIFS('Raw demand forecast'!$I$7:$I$5830,'Raw demand forecast'!$B$7:$B$5830,$B37,'Raw demand forecast'!$C$7:$C$5830,S$6-1)</f>
        <v>29.451154840219171</v>
      </c>
      <c r="T37" s="44">
        <f>SUMIFS('Raw demand forecast'!$I$7:$I$5830,'Raw demand forecast'!$B$7:$B$5830,$B37,'Raw demand forecast'!$C$7:$C$5830,T$6-1)</f>
        <v>29.495967029214643</v>
      </c>
      <c r="U37" s="44">
        <f>SUMIFS('Raw demand forecast'!$I$7:$I$5830,'Raw demand forecast'!$B$7:$B$5830,$B37,'Raw demand forecast'!$C$7:$C$5830,U$6-1)</f>
        <v>29.540779218210115</v>
      </c>
    </row>
    <row r="38" spans="1:21" ht="15">
      <c r="B38" s="6" t="s">
        <v>624</v>
      </c>
      <c r="C38" s="6" t="str">
        <f>INDEX('Raw demand forecast'!$M$7:$M$5830,MATCH($B38,'Raw demand forecast'!$B$7:$B$5830,0))</f>
        <v>Yes</v>
      </c>
      <c r="D38" s="25">
        <f t="shared" si="0"/>
        <v>0</v>
      </c>
      <c r="E38" s="6" t="str">
        <f t="shared" si="2"/>
        <v>Steady/falling</v>
      </c>
      <c r="F38" s="44">
        <f>SUMIFS('Raw demand forecast'!$I$7:$I$5830,'Raw demand forecast'!$B$7:$B$5830,$B38,'Raw demand forecast'!$C$7:$C$5830,F$6-1)</f>
        <v>0</v>
      </c>
      <c r="G38" s="44">
        <f>SUMIFS('Raw demand forecast'!$I$7:$I$5830,'Raw demand forecast'!$B$7:$B$5830,$B38,'Raw demand forecast'!$C$7:$C$5830,G$6-1)</f>
        <v>0</v>
      </c>
      <c r="H38" s="44">
        <f>SUMIFS('Raw demand forecast'!$I$7:$I$5830,'Raw demand forecast'!$B$7:$B$5830,$B38,'Raw demand forecast'!$C$7:$C$5830,H$6-1)</f>
        <v>0</v>
      </c>
      <c r="I38" s="44">
        <f>SUMIFS('Raw demand forecast'!$I$7:$I$5830,'Raw demand forecast'!$B$7:$B$5830,$B38,'Raw demand forecast'!$C$7:$C$5830,I$6-1)</f>
        <v>0</v>
      </c>
      <c r="J38" s="44">
        <f>SUMIFS('Raw demand forecast'!$I$7:$I$5830,'Raw demand forecast'!$B$7:$B$5830,$B38,'Raw demand forecast'!$C$7:$C$5830,J$6-1)</f>
        <v>0</v>
      </c>
      <c r="K38" s="44">
        <f>SUMIFS('Raw demand forecast'!$I$7:$I$5830,'Raw demand forecast'!$B$7:$B$5830,$B38,'Raw demand forecast'!$C$7:$C$5830,K$6-1)</f>
        <v>0</v>
      </c>
      <c r="L38" s="44">
        <f>SUMIFS('Raw demand forecast'!$I$7:$I$5830,'Raw demand forecast'!$B$7:$B$5830,$B38,'Raw demand forecast'!$C$7:$C$5830,L$6-1)</f>
        <v>13.3</v>
      </c>
      <c r="M38" s="44">
        <f>SUMIFS('Raw demand forecast'!$I$7:$I$5830,'Raw demand forecast'!$B$7:$B$5830,$B38,'Raw demand forecast'!$C$7:$C$5830,M$6-1)</f>
        <v>13.3</v>
      </c>
      <c r="N38" s="44">
        <f>SUMIFS('Raw demand forecast'!$I$7:$I$5830,'Raw demand forecast'!$B$7:$B$5830,$B38,'Raw demand forecast'!$C$7:$C$5830,N$6-1)</f>
        <v>13.3</v>
      </c>
      <c r="O38" s="44">
        <f>SUMIFS('Raw demand forecast'!$I$7:$I$5830,'Raw demand forecast'!$B$7:$B$5830,$B38,'Raw demand forecast'!$C$7:$C$5830,O$6-1)</f>
        <v>13.3</v>
      </c>
      <c r="P38" s="44">
        <f>SUMIFS('Raw demand forecast'!$I$7:$I$5830,'Raw demand forecast'!$B$7:$B$5830,$B38,'Raw demand forecast'!$C$7:$C$5830,P$6-1)</f>
        <v>13.3</v>
      </c>
      <c r="Q38" s="44">
        <f>SUMIFS('Raw demand forecast'!$I$7:$I$5830,'Raw demand forecast'!$B$7:$B$5830,$B38,'Raw demand forecast'!$C$7:$C$5830,Q$6-1)</f>
        <v>13.3</v>
      </c>
      <c r="R38" s="44">
        <f>SUMIFS('Raw demand forecast'!$I$7:$I$5830,'Raw demand forecast'!$B$7:$B$5830,$B38,'Raw demand forecast'!$C$7:$C$5830,R$6-1)</f>
        <v>13.3</v>
      </c>
      <c r="S38" s="44">
        <f>SUMIFS('Raw demand forecast'!$I$7:$I$5830,'Raw demand forecast'!$B$7:$B$5830,$B38,'Raw demand forecast'!$C$7:$C$5830,S$6-1)</f>
        <v>13.3</v>
      </c>
      <c r="T38" s="44">
        <f>SUMIFS('Raw demand forecast'!$I$7:$I$5830,'Raw demand forecast'!$B$7:$B$5830,$B38,'Raw demand forecast'!$C$7:$C$5830,T$6-1)</f>
        <v>13.3</v>
      </c>
      <c r="U38" s="44">
        <f>SUMIFS('Raw demand forecast'!$I$7:$I$5830,'Raw demand forecast'!$B$7:$B$5830,$B38,'Raw demand forecast'!$C$7:$C$5830,U$6-1)</f>
        <v>13.3</v>
      </c>
    </row>
    <row r="39" spans="1:21" ht="15">
      <c r="B39" s="6" t="s">
        <v>593</v>
      </c>
      <c r="C39" s="6" t="str">
        <f>INDEX('Raw demand forecast'!$M$7:$M$5830,MATCH($B39,'Raw demand forecast'!$B$7:$B$5830,0))</f>
        <v>Yes</v>
      </c>
      <c r="D39" s="25">
        <f t="shared" si="0"/>
        <v>0</v>
      </c>
      <c r="E39" s="6" t="str">
        <f t="shared" si="2"/>
        <v>Steady/falling</v>
      </c>
      <c r="F39" s="44">
        <f>SUMIFS('Raw demand forecast'!$I$7:$I$5830,'Raw demand forecast'!$B$7:$B$5830,$B39,'Raw demand forecast'!$C$7:$C$5830,F$6-1)</f>
        <v>1.3391999000000001</v>
      </c>
      <c r="G39" s="44">
        <f>SUMIFS('Raw demand forecast'!$I$7:$I$5830,'Raw demand forecast'!$B$7:$B$5830,$B39,'Raw demand forecast'!$C$7:$C$5830,G$6-1)</f>
        <v>1.3295999999999999</v>
      </c>
      <c r="H39" s="44">
        <f>SUMIFS('Raw demand forecast'!$I$7:$I$5830,'Raw demand forecast'!$B$7:$B$5830,$B39,'Raw demand forecast'!$C$7:$C$5830,H$6-1)</f>
        <v>1.1135999999999999</v>
      </c>
      <c r="I39" s="44">
        <f>SUMIFS('Raw demand forecast'!$I$7:$I$5830,'Raw demand forecast'!$B$7:$B$5830,$B39,'Raw demand forecast'!$C$7:$C$5830,I$6-1)</f>
        <v>1.363</v>
      </c>
      <c r="J39" s="44">
        <f>SUMIFS('Raw demand forecast'!$I$7:$I$5830,'Raw demand forecast'!$B$7:$B$5830,$B39,'Raw demand forecast'!$C$7:$C$5830,J$6-1)</f>
        <v>1.6559999999999999</v>
      </c>
      <c r="K39" s="44">
        <f>SUMIFS('Raw demand forecast'!$I$7:$I$5830,'Raw demand forecast'!$B$7:$B$5830,$B39,'Raw demand forecast'!$C$7:$C$5830,K$6-1)</f>
        <v>1.6319999999999999</v>
      </c>
      <c r="L39" s="44">
        <f>SUMIFS('Raw demand forecast'!$I$7:$I$5830,'Raw demand forecast'!$B$7:$B$5830,$B39,'Raw demand forecast'!$C$7:$C$5830,L$6-1)</f>
        <v>1.6559999999999999</v>
      </c>
      <c r="M39" s="44">
        <f>SUMIFS('Raw demand forecast'!$I$7:$I$5830,'Raw demand forecast'!$B$7:$B$5830,$B39,'Raw demand forecast'!$C$7:$C$5830,M$6-1)</f>
        <v>1.6559999999999999</v>
      </c>
      <c r="N39" s="44">
        <f>SUMIFS('Raw demand forecast'!$I$7:$I$5830,'Raw demand forecast'!$B$7:$B$5830,$B39,'Raw demand forecast'!$C$7:$C$5830,N$6-1)</f>
        <v>1.6559999999999999</v>
      </c>
      <c r="O39" s="44">
        <f>SUMIFS('Raw demand forecast'!$I$7:$I$5830,'Raw demand forecast'!$B$7:$B$5830,$B39,'Raw demand forecast'!$C$7:$C$5830,O$6-1)</f>
        <v>1.6559999999999999</v>
      </c>
      <c r="P39" s="44">
        <f>SUMIFS('Raw demand forecast'!$I$7:$I$5830,'Raw demand forecast'!$B$7:$B$5830,$B39,'Raw demand forecast'!$C$7:$C$5830,P$6-1)</f>
        <v>1.6559999999999999</v>
      </c>
      <c r="Q39" s="44">
        <f>SUMIFS('Raw demand forecast'!$I$7:$I$5830,'Raw demand forecast'!$B$7:$B$5830,$B39,'Raw demand forecast'!$C$7:$C$5830,Q$6-1)</f>
        <v>1.6559999999999999</v>
      </c>
      <c r="R39" s="44">
        <f>SUMIFS('Raw demand forecast'!$I$7:$I$5830,'Raw demand forecast'!$B$7:$B$5830,$B39,'Raw demand forecast'!$C$7:$C$5830,R$6-1)</f>
        <v>1.6559999999999999</v>
      </c>
      <c r="S39" s="44">
        <f>SUMIFS('Raw demand forecast'!$I$7:$I$5830,'Raw demand forecast'!$B$7:$B$5830,$B39,'Raw demand forecast'!$C$7:$C$5830,S$6-1)</f>
        <v>1.6559999999999999</v>
      </c>
      <c r="T39" s="44">
        <f>SUMIFS('Raw demand forecast'!$I$7:$I$5830,'Raw demand forecast'!$B$7:$B$5830,$B39,'Raw demand forecast'!$C$7:$C$5830,T$6-1)</f>
        <v>1.6559999999999999</v>
      </c>
      <c r="U39" s="44">
        <f>SUMIFS('Raw demand forecast'!$I$7:$I$5830,'Raw demand forecast'!$B$7:$B$5830,$B39,'Raw demand forecast'!$C$7:$C$5830,U$6-1)</f>
        <v>1.6559999999999999</v>
      </c>
    </row>
    <row r="40" spans="1:21" ht="15">
      <c r="B40" s="6" t="s">
        <v>589</v>
      </c>
      <c r="C40" s="6" t="str">
        <f>INDEX('Raw demand forecast'!$M$7:$M$5830,MATCH($B40,'Raw demand forecast'!$B$7:$B$5830,0))</f>
        <v>No</v>
      </c>
      <c r="D40" s="25" t="e">
        <f t="shared" si="0"/>
        <v>#DIV/0!</v>
      </c>
      <c r="E40" s="6" t="str">
        <f t="shared" si="2"/>
        <v>Steady/falling</v>
      </c>
      <c r="F40" s="44">
        <f>SUMIFS('Raw demand forecast'!$I$7:$I$5830,'Raw demand forecast'!$B$7:$B$5830,$B40,'Raw demand forecast'!$C$7:$C$5830,F$6-1)</f>
        <v>13.7593798752</v>
      </c>
      <c r="G40" s="44">
        <f>SUMIFS('Raw demand forecast'!$I$7:$I$5830,'Raw demand forecast'!$B$7:$B$5830,$B40,'Raw demand forecast'!$C$7:$C$5830,G$6-1)</f>
        <v>0</v>
      </c>
      <c r="H40" s="44">
        <f>SUMIFS('Raw demand forecast'!$I$7:$I$5830,'Raw demand forecast'!$B$7:$B$5830,$B40,'Raw demand forecast'!$C$7:$C$5830,H$6-1)</f>
        <v>0</v>
      </c>
      <c r="I40" s="44">
        <f>SUMIFS('Raw demand forecast'!$I$7:$I$5830,'Raw demand forecast'!$B$7:$B$5830,$B40,'Raw demand forecast'!$C$7:$C$5830,I$6-1)</f>
        <v>0</v>
      </c>
      <c r="J40" s="44">
        <f>SUMIFS('Raw demand forecast'!$I$7:$I$5830,'Raw demand forecast'!$B$7:$B$5830,$B40,'Raw demand forecast'!$C$7:$C$5830,J$6-1)</f>
        <v>0</v>
      </c>
      <c r="K40" s="44">
        <f>SUMIFS('Raw demand forecast'!$I$7:$I$5830,'Raw demand forecast'!$B$7:$B$5830,$B40,'Raw demand forecast'!$C$7:$C$5830,K$6-1)</f>
        <v>0</v>
      </c>
      <c r="L40" s="44">
        <f>SUMIFS('Raw demand forecast'!$I$7:$I$5830,'Raw demand forecast'!$B$7:$B$5830,$B40,'Raw demand forecast'!$C$7:$C$5830,L$6-1)</f>
        <v>0</v>
      </c>
      <c r="M40" s="44">
        <f>SUMIFS('Raw demand forecast'!$I$7:$I$5830,'Raw demand forecast'!$B$7:$B$5830,$B40,'Raw demand forecast'!$C$7:$C$5830,M$6-1)</f>
        <v>0</v>
      </c>
      <c r="N40" s="44">
        <f>SUMIFS('Raw demand forecast'!$I$7:$I$5830,'Raw demand forecast'!$B$7:$B$5830,$B40,'Raw demand forecast'!$C$7:$C$5830,N$6-1)</f>
        <v>0</v>
      </c>
      <c r="O40" s="44">
        <f>SUMIFS('Raw demand forecast'!$I$7:$I$5830,'Raw demand forecast'!$B$7:$B$5830,$B40,'Raw demand forecast'!$C$7:$C$5830,O$6-1)</f>
        <v>0</v>
      </c>
      <c r="P40" s="44">
        <f>SUMIFS('Raw demand forecast'!$I$7:$I$5830,'Raw demand forecast'!$B$7:$B$5830,$B40,'Raw demand forecast'!$C$7:$C$5830,P$6-1)</f>
        <v>0</v>
      </c>
      <c r="Q40" s="44">
        <f>SUMIFS('Raw demand forecast'!$I$7:$I$5830,'Raw demand forecast'!$B$7:$B$5830,$B40,'Raw demand forecast'!$C$7:$C$5830,Q$6-1)</f>
        <v>0</v>
      </c>
      <c r="R40" s="44">
        <f>SUMIFS('Raw demand forecast'!$I$7:$I$5830,'Raw demand forecast'!$B$7:$B$5830,$B40,'Raw demand forecast'!$C$7:$C$5830,R$6-1)</f>
        <v>0</v>
      </c>
      <c r="S40" s="44">
        <f>SUMIFS('Raw demand forecast'!$I$7:$I$5830,'Raw demand forecast'!$B$7:$B$5830,$B40,'Raw demand forecast'!$C$7:$C$5830,S$6-1)</f>
        <v>0</v>
      </c>
      <c r="T40" s="44">
        <f>SUMIFS('Raw demand forecast'!$I$7:$I$5830,'Raw demand forecast'!$B$7:$B$5830,$B40,'Raw demand forecast'!$C$7:$C$5830,T$6-1)</f>
        <v>0</v>
      </c>
      <c r="U40" s="44">
        <f>SUMIFS('Raw demand forecast'!$I$7:$I$5830,'Raw demand forecast'!$B$7:$B$5830,$B40,'Raw demand forecast'!$C$7:$C$5830,U$6-1)</f>
        <v>0</v>
      </c>
    </row>
    <row r="41" spans="1:21" ht="15">
      <c r="B41" s="6" t="s">
        <v>94</v>
      </c>
      <c r="C41" s="6" t="str">
        <f>INDEX('Raw demand forecast'!$M$7:$M$5830,MATCH($B41,'Raw demand forecast'!$B$7:$B$5830,0))</f>
        <v>No</v>
      </c>
      <c r="D41" s="25">
        <f t="shared" si="0"/>
        <v>1.6988069796334715E-2</v>
      </c>
      <c r="E41" s="6" t="str">
        <f t="shared" si="2"/>
        <v>Small growth</v>
      </c>
      <c r="F41" s="44">
        <f>SUMIFS('Raw demand forecast'!$I$7:$I$5830,'Raw demand forecast'!$B$7:$B$5830,$B41,'Raw demand forecast'!$C$7:$C$5830,F$6-1)</f>
        <v>34.2104</v>
      </c>
      <c r="G41" s="44">
        <f>SUMIFS('Raw demand forecast'!$I$7:$I$5830,'Raw demand forecast'!$B$7:$B$5830,$B41,'Raw demand forecast'!$C$7:$C$5830,G$6-1)</f>
        <v>29.856999999999999</v>
      </c>
      <c r="H41" s="44">
        <f>SUMIFS('Raw demand forecast'!$I$7:$I$5830,'Raw demand forecast'!$B$7:$B$5830,$B41,'Raw demand forecast'!$C$7:$C$5830,H$6-1)</f>
        <v>28.151900000000001</v>
      </c>
      <c r="I41" s="44">
        <f>SUMIFS('Raw demand forecast'!$I$7:$I$5830,'Raw demand forecast'!$B$7:$B$5830,$B41,'Raw demand forecast'!$C$7:$C$5830,I$6-1)</f>
        <v>24.953299999999999</v>
      </c>
      <c r="J41" s="44">
        <f>SUMIFS('Raw demand forecast'!$I$7:$I$5830,'Raw demand forecast'!$B$7:$B$5830,$B41,'Raw demand forecast'!$C$7:$C$5830,J$6-1)</f>
        <v>21.315999999999999</v>
      </c>
      <c r="K41" s="44">
        <f>SUMIFS('Raw demand forecast'!$I$7:$I$5830,'Raw demand forecast'!$B$7:$B$5830,$B41,'Raw demand forecast'!$C$7:$C$5830,K$6-1)</f>
        <v>19.626000000000001</v>
      </c>
      <c r="L41" s="44">
        <f>SUMIFS('Raw demand forecast'!$I$7:$I$5830,'Raw demand forecast'!$B$7:$B$5830,$B41,'Raw demand forecast'!$C$7:$C$5830,L$6-1)</f>
        <v>22.316224496349776</v>
      </c>
      <c r="M41" s="44">
        <f>SUMIFS('Raw demand forecast'!$I$7:$I$5830,'Raw demand forecast'!$B$7:$B$5830,$B41,'Raw demand forecast'!$C$7:$C$5830,M$6-1)</f>
        <v>22.442967560246807</v>
      </c>
      <c r="N41" s="44">
        <f>SUMIFS('Raw demand forecast'!$I$7:$I$5830,'Raw demand forecast'!$B$7:$B$5830,$B41,'Raw demand forecast'!$C$7:$C$5830,N$6-1)</f>
        <v>22.465793028095305</v>
      </c>
      <c r="O41" s="44">
        <f>SUMIFS('Raw demand forecast'!$I$7:$I$5830,'Raw demand forecast'!$B$7:$B$5830,$B41,'Raw demand forecast'!$C$7:$C$5830,O$6-1)</f>
        <v>22.609743348752996</v>
      </c>
      <c r="P41" s="44">
        <f>SUMIFS('Raw demand forecast'!$I$7:$I$5830,'Raw demand forecast'!$B$7:$B$5830,$B41,'Raw demand forecast'!$C$7:$C$5830,P$6-1)</f>
        <v>22.872332548825803</v>
      </c>
      <c r="Q41" s="44">
        <f>SUMIFS('Raw demand forecast'!$I$7:$I$5830,'Raw demand forecast'!$B$7:$B$5830,$B41,'Raw demand forecast'!$C$7:$C$5830,Q$6-1)</f>
        <v>23.240273235109179</v>
      </c>
      <c r="R41" s="44">
        <f>SUMIFS('Raw demand forecast'!$I$7:$I$5830,'Raw demand forecast'!$B$7:$B$5830,$B41,'Raw demand forecast'!$C$7:$C$5830,R$6-1)</f>
        <v>23.703213705503337</v>
      </c>
      <c r="S41" s="44">
        <f>SUMIFS('Raw demand forecast'!$I$7:$I$5830,'Raw demand forecast'!$B$7:$B$5830,$B41,'Raw demand forecast'!$C$7:$C$5830,S$6-1)</f>
        <v>24.301636390961207</v>
      </c>
      <c r="T41" s="44">
        <f>SUMIFS('Raw demand forecast'!$I$7:$I$5830,'Raw demand forecast'!$B$7:$B$5830,$B41,'Raw demand forecast'!$C$7:$C$5830,T$6-1)</f>
        <v>25.085809595741335</v>
      </c>
      <c r="U41" s="44">
        <f>SUMIFS('Raw demand forecast'!$I$7:$I$5830,'Raw demand forecast'!$B$7:$B$5830,$B41,'Raw demand forecast'!$C$7:$C$5830,U$6-1)</f>
        <v>25.969491514871784</v>
      </c>
    </row>
    <row r="42" spans="1:21" ht="15">
      <c r="B42" s="6" t="s">
        <v>607</v>
      </c>
      <c r="C42" s="6" t="str">
        <f>INDEX('Raw demand forecast'!$M$7:$M$5830,MATCH($B42,'Raw demand forecast'!$B$7:$B$5830,0))</f>
        <v>No</v>
      </c>
      <c r="D42" s="25" t="e">
        <f t="shared" si="0"/>
        <v>#DIV/0!</v>
      </c>
      <c r="E42" s="6" t="str">
        <f t="shared" si="2"/>
        <v>Steady/falling</v>
      </c>
      <c r="F42" s="44">
        <f>SUMIFS('Raw demand forecast'!$I$7:$I$5830,'Raw demand forecast'!$B$7:$B$5830,$B42,'Raw demand forecast'!$C$7:$C$5830,F$6-1)</f>
        <v>36.800699999999999</v>
      </c>
      <c r="G42" s="44">
        <f>SUMIFS('Raw demand forecast'!$I$7:$I$5830,'Raw demand forecast'!$B$7:$B$5830,$B42,'Raw demand forecast'!$C$7:$C$5830,G$6-1)</f>
        <v>34.719499999999996</v>
      </c>
      <c r="H42" s="44">
        <f>SUMIFS('Raw demand forecast'!$I$7:$I$5830,'Raw demand forecast'!$B$7:$B$5830,$B42,'Raw demand forecast'!$C$7:$C$5830,H$6-1)</f>
        <v>37.184699999999999</v>
      </c>
      <c r="I42" s="44">
        <f>SUMIFS('Raw demand forecast'!$I$7:$I$5830,'Raw demand forecast'!$B$7:$B$5830,$B42,'Raw demand forecast'!$C$7:$C$5830,I$6-1)</f>
        <v>0</v>
      </c>
      <c r="J42" s="44">
        <f>SUMIFS('Raw demand forecast'!$I$7:$I$5830,'Raw demand forecast'!$B$7:$B$5830,$B42,'Raw demand forecast'!$C$7:$C$5830,J$6-1)</f>
        <v>0</v>
      </c>
      <c r="K42" s="44">
        <f>SUMIFS('Raw demand forecast'!$I$7:$I$5830,'Raw demand forecast'!$B$7:$B$5830,$B42,'Raw demand forecast'!$C$7:$C$5830,K$6-1)</f>
        <v>0</v>
      </c>
      <c r="L42" s="44">
        <f>SUMIFS('Raw demand forecast'!$I$7:$I$5830,'Raw demand forecast'!$B$7:$B$5830,$B42,'Raw demand forecast'!$C$7:$C$5830,L$6-1)</f>
        <v>0</v>
      </c>
      <c r="M42" s="44">
        <f>SUMIFS('Raw demand forecast'!$I$7:$I$5830,'Raw demand forecast'!$B$7:$B$5830,$B42,'Raw demand forecast'!$C$7:$C$5830,M$6-1)</f>
        <v>0</v>
      </c>
      <c r="N42" s="44">
        <f>SUMIFS('Raw demand forecast'!$I$7:$I$5830,'Raw demand forecast'!$B$7:$B$5830,$B42,'Raw demand forecast'!$C$7:$C$5830,N$6-1)</f>
        <v>0</v>
      </c>
      <c r="O42" s="44">
        <f>SUMIFS('Raw demand forecast'!$I$7:$I$5830,'Raw demand forecast'!$B$7:$B$5830,$B42,'Raw demand forecast'!$C$7:$C$5830,O$6-1)</f>
        <v>0</v>
      </c>
      <c r="P42" s="44">
        <f>SUMIFS('Raw demand forecast'!$I$7:$I$5830,'Raw demand forecast'!$B$7:$B$5830,$B42,'Raw demand forecast'!$C$7:$C$5830,P$6-1)</f>
        <v>0</v>
      </c>
      <c r="Q42" s="44">
        <f>SUMIFS('Raw demand forecast'!$I$7:$I$5830,'Raw demand forecast'!$B$7:$B$5830,$B42,'Raw demand forecast'!$C$7:$C$5830,Q$6-1)</f>
        <v>0</v>
      </c>
      <c r="R42" s="44">
        <f>SUMIFS('Raw demand forecast'!$I$7:$I$5830,'Raw demand forecast'!$B$7:$B$5830,$B42,'Raw demand forecast'!$C$7:$C$5830,R$6-1)</f>
        <v>0</v>
      </c>
      <c r="S42" s="44">
        <f>SUMIFS('Raw demand forecast'!$I$7:$I$5830,'Raw demand forecast'!$B$7:$B$5830,$B42,'Raw demand forecast'!$C$7:$C$5830,S$6-1)</f>
        <v>0</v>
      </c>
      <c r="T42" s="44">
        <f>SUMIFS('Raw demand forecast'!$I$7:$I$5830,'Raw demand forecast'!$B$7:$B$5830,$B42,'Raw demand forecast'!$C$7:$C$5830,T$6-1)</f>
        <v>0</v>
      </c>
      <c r="U42" s="44">
        <f>SUMIFS('Raw demand forecast'!$I$7:$I$5830,'Raw demand forecast'!$B$7:$B$5830,$B42,'Raw demand forecast'!$C$7:$C$5830,U$6-1)</f>
        <v>0</v>
      </c>
    </row>
    <row r="43" spans="1:21" ht="15">
      <c r="B43" s="6" t="s">
        <v>138</v>
      </c>
      <c r="C43" s="6" t="str">
        <f>INDEX('Raw demand forecast'!$M$7:$M$5830,MATCH($B43,'Raw demand forecast'!$B$7:$B$5830,0))</f>
        <v>No</v>
      </c>
      <c r="D43" s="25">
        <f t="shared" si="0"/>
        <v>3.9070743708978117E-2</v>
      </c>
      <c r="E43" s="6" t="str">
        <f t="shared" si="2"/>
        <v>High growth</v>
      </c>
      <c r="F43" s="44">
        <f>SUMIFS('Raw demand forecast'!$I$7:$I$5830,'Raw demand forecast'!$B$7:$B$5830,$B43,'Raw demand forecast'!$C$7:$C$5830,F$6-1)</f>
        <v>19.728000999999999</v>
      </c>
      <c r="G43" s="44">
        <f>SUMIFS('Raw demand forecast'!$I$7:$I$5830,'Raw demand forecast'!$B$7:$B$5830,$B43,'Raw demand forecast'!$C$7:$C$5830,G$6-1)</f>
        <v>24.299999</v>
      </c>
      <c r="H43" s="44">
        <f>SUMIFS('Raw demand forecast'!$I$7:$I$5830,'Raw demand forecast'!$B$7:$B$5830,$B43,'Raw demand forecast'!$C$7:$C$5830,H$6-1)</f>
        <v>26.274999999999999</v>
      </c>
      <c r="I43" s="44">
        <f>SUMIFS('Raw demand forecast'!$I$7:$I$5830,'Raw demand forecast'!$B$7:$B$5830,$B43,'Raw demand forecast'!$C$7:$C$5830,I$6-1)</f>
        <v>28.306000000000001</v>
      </c>
      <c r="J43" s="44">
        <f>SUMIFS('Raw demand forecast'!$I$7:$I$5830,'Raw demand forecast'!$B$7:$B$5830,$B43,'Raw demand forecast'!$C$7:$C$5830,J$6-1)</f>
        <v>21.9</v>
      </c>
      <c r="K43" s="44">
        <f>SUMIFS('Raw demand forecast'!$I$7:$I$5830,'Raw demand forecast'!$B$7:$B$5830,$B43,'Raw demand forecast'!$C$7:$C$5830,K$6-1)</f>
        <v>20.7</v>
      </c>
      <c r="L43" s="44">
        <f>SUMIFS('Raw demand forecast'!$I$7:$I$5830,'Raw demand forecast'!$B$7:$B$5830,$B43,'Raw demand forecast'!$C$7:$C$5830,L$6-1)</f>
        <v>22.683156061078797</v>
      </c>
      <c r="M43" s="44">
        <f>SUMIFS('Raw demand forecast'!$I$7:$I$5830,'Raw demand forecast'!$B$7:$B$5830,$B43,'Raw demand forecast'!$C$7:$C$5830,M$6-1)</f>
        <v>22.6527216386398</v>
      </c>
      <c r="N43" s="44">
        <f>SUMIFS('Raw demand forecast'!$I$7:$I$5830,'Raw demand forecast'!$B$7:$B$5830,$B43,'Raw demand forecast'!$C$7:$C$5830,N$6-1)</f>
        <v>22.774268464950694</v>
      </c>
      <c r="O43" s="44">
        <f>SUMIFS('Raw demand forecast'!$I$7:$I$5830,'Raw demand forecast'!$B$7:$B$5830,$B43,'Raw demand forecast'!$C$7:$C$5830,O$6-1)</f>
        <v>23.194108144771452</v>
      </c>
      <c r="P43" s="44">
        <f>SUMIFS('Raw demand forecast'!$I$7:$I$5830,'Raw demand forecast'!$B$7:$B$5830,$B43,'Raw demand forecast'!$C$7:$C$5830,P$6-1)</f>
        <v>23.911973349109747</v>
      </c>
      <c r="Q43" s="44">
        <f>SUMIFS('Raw demand forecast'!$I$7:$I$5830,'Raw demand forecast'!$B$7:$B$5830,$B43,'Raw demand forecast'!$C$7:$C$5830,Q$6-1)</f>
        <v>24.920024071576414</v>
      </c>
      <c r="R43" s="44">
        <f>SUMIFS('Raw demand forecast'!$I$7:$I$5830,'Raw demand forecast'!$B$7:$B$5830,$B43,'Raw demand forecast'!$C$7:$C$5830,R$6-1)</f>
        <v>26.211635755260208</v>
      </c>
      <c r="S43" s="44">
        <f>SUMIFS('Raw demand forecast'!$I$7:$I$5830,'Raw demand forecast'!$B$7:$B$5830,$B43,'Raw demand forecast'!$C$7:$C$5830,S$6-1)</f>
        <v>27.813796840047399</v>
      </c>
      <c r="T43" s="44">
        <f>SUMIFS('Raw demand forecast'!$I$7:$I$5830,'Raw demand forecast'!$B$7:$B$5830,$B43,'Raw demand forecast'!$C$7:$C$5830,T$6-1)</f>
        <v>29.777404439540387</v>
      </c>
      <c r="U43" s="44">
        <f>SUMIFS('Raw demand forecast'!$I$7:$I$5830,'Raw demand forecast'!$B$7:$B$5830,$B43,'Raw demand forecast'!$C$7:$C$5830,U$6-1)</f>
        <v>32.026503933142287</v>
      </c>
    </row>
    <row r="44" spans="1:21" ht="15">
      <c r="B44" s="6" t="s">
        <v>634</v>
      </c>
      <c r="C44" s="6" t="str">
        <f>INDEX('Raw demand forecast'!$M$7:$M$5830,MATCH($B44,'Raw demand forecast'!$B$7:$B$5830,0))</f>
        <v>Yes</v>
      </c>
      <c r="D44" s="25">
        <f t="shared" si="0"/>
        <v>0</v>
      </c>
      <c r="E44" s="6" t="str">
        <f t="shared" si="2"/>
        <v>Steady/falling</v>
      </c>
      <c r="F44" s="44">
        <f>SUMIFS('Raw demand forecast'!$I$7:$I$5830,'Raw demand forecast'!$B$7:$B$5830,$B44,'Raw demand forecast'!$C$7:$C$5830,F$6-1)</f>
        <v>37.799999</v>
      </c>
      <c r="G44" s="44">
        <f>SUMIFS('Raw demand forecast'!$I$7:$I$5830,'Raw demand forecast'!$B$7:$B$5830,$B44,'Raw demand forecast'!$C$7:$C$5830,G$6-1)</f>
        <v>20.681999000000001</v>
      </c>
      <c r="H44" s="44">
        <f>SUMIFS('Raw demand forecast'!$I$7:$I$5830,'Raw demand forecast'!$B$7:$B$5830,$B44,'Raw demand forecast'!$C$7:$C$5830,H$6-1)</f>
        <v>14.04</v>
      </c>
      <c r="I44" s="44">
        <f>SUMIFS('Raw demand forecast'!$I$7:$I$5830,'Raw demand forecast'!$B$7:$B$5830,$B44,'Raw demand forecast'!$C$7:$C$5830,I$6-1)</f>
        <v>3.456</v>
      </c>
      <c r="J44" s="44">
        <f>SUMIFS('Raw demand forecast'!$I$7:$I$5830,'Raw demand forecast'!$B$7:$B$5830,$B44,'Raw demand forecast'!$C$7:$C$5830,J$6-1)</f>
        <v>2.8079999999999998</v>
      </c>
      <c r="K44" s="44">
        <f>SUMIFS('Raw demand forecast'!$I$7:$I$5830,'Raw demand forecast'!$B$7:$B$5830,$B44,'Raw demand forecast'!$C$7:$C$5830,K$6-1)</f>
        <v>2.8079999999999998</v>
      </c>
      <c r="L44" s="44">
        <f>SUMIFS('Raw demand forecast'!$I$7:$I$5830,'Raw demand forecast'!$B$7:$B$5830,$B44,'Raw demand forecast'!$C$7:$C$5830,L$6-1)</f>
        <v>2.8079999999999998</v>
      </c>
      <c r="M44" s="44">
        <f>SUMIFS('Raw demand forecast'!$I$7:$I$5830,'Raw demand forecast'!$B$7:$B$5830,$B44,'Raw demand forecast'!$C$7:$C$5830,M$6-1)</f>
        <v>2.8079999999999998</v>
      </c>
      <c r="N44" s="44">
        <f>SUMIFS('Raw demand forecast'!$I$7:$I$5830,'Raw demand forecast'!$B$7:$B$5830,$B44,'Raw demand forecast'!$C$7:$C$5830,N$6-1)</f>
        <v>2.8079999999999998</v>
      </c>
      <c r="O44" s="44">
        <f>SUMIFS('Raw demand forecast'!$I$7:$I$5830,'Raw demand forecast'!$B$7:$B$5830,$B44,'Raw demand forecast'!$C$7:$C$5830,O$6-1)</f>
        <v>2.8079999999999998</v>
      </c>
      <c r="P44" s="44">
        <f>SUMIFS('Raw demand forecast'!$I$7:$I$5830,'Raw demand forecast'!$B$7:$B$5830,$B44,'Raw demand forecast'!$C$7:$C$5830,P$6-1)</f>
        <v>2.8079999999999998</v>
      </c>
      <c r="Q44" s="44">
        <f>SUMIFS('Raw demand forecast'!$I$7:$I$5830,'Raw demand forecast'!$B$7:$B$5830,$B44,'Raw demand forecast'!$C$7:$C$5830,Q$6-1)</f>
        <v>2.8079999999999998</v>
      </c>
      <c r="R44" s="44">
        <f>SUMIFS('Raw demand forecast'!$I$7:$I$5830,'Raw demand forecast'!$B$7:$B$5830,$B44,'Raw demand forecast'!$C$7:$C$5830,R$6-1)</f>
        <v>2.8079999999999998</v>
      </c>
      <c r="S44" s="44">
        <f>SUMIFS('Raw demand forecast'!$I$7:$I$5830,'Raw demand forecast'!$B$7:$B$5830,$B44,'Raw demand forecast'!$C$7:$C$5830,S$6-1)</f>
        <v>2.8079999999999998</v>
      </c>
      <c r="T44" s="44">
        <f>SUMIFS('Raw demand forecast'!$I$7:$I$5830,'Raw demand forecast'!$B$7:$B$5830,$B44,'Raw demand forecast'!$C$7:$C$5830,T$6-1)</f>
        <v>2.8079999999999998</v>
      </c>
      <c r="U44" s="44">
        <f>SUMIFS('Raw demand forecast'!$I$7:$I$5830,'Raw demand forecast'!$B$7:$B$5830,$B44,'Raw demand forecast'!$C$7:$C$5830,U$6-1)</f>
        <v>2.8079999999999998</v>
      </c>
    </row>
    <row r="45" spans="1:21" ht="15">
      <c r="B45" s="6" t="s">
        <v>557</v>
      </c>
      <c r="C45" s="6" t="str">
        <f>INDEX('Raw demand forecast'!$M$7:$M$5830,MATCH($B45,'Raw demand forecast'!$B$7:$B$5830,0))</f>
        <v>Yes</v>
      </c>
      <c r="D45" s="25" t="e">
        <f t="shared" si="0"/>
        <v>#DIV/0!</v>
      </c>
      <c r="E45" s="6" t="str">
        <f t="shared" si="2"/>
        <v>High growth</v>
      </c>
      <c r="F45" s="44">
        <f>SUMIFS('Raw demand forecast'!$I$7:$I$5830,'Raw demand forecast'!$B$7:$B$5830,$B45,'Raw demand forecast'!$C$7:$C$5830,F$6-1)</f>
        <v>0</v>
      </c>
      <c r="G45" s="44">
        <f>SUMIFS('Raw demand forecast'!$I$7:$I$5830,'Raw demand forecast'!$B$7:$B$5830,$B45,'Raw demand forecast'!$C$7:$C$5830,G$6-1)</f>
        <v>0</v>
      </c>
      <c r="H45" s="44">
        <f>SUMIFS('Raw demand forecast'!$I$7:$I$5830,'Raw demand forecast'!$B$7:$B$5830,$B45,'Raw demand forecast'!$C$7:$C$5830,H$6-1)</f>
        <v>0</v>
      </c>
      <c r="I45" s="44">
        <f>SUMIFS('Raw demand forecast'!$I$7:$I$5830,'Raw demand forecast'!$B$7:$B$5830,$B45,'Raw demand forecast'!$C$7:$C$5830,I$6-1)</f>
        <v>0</v>
      </c>
      <c r="J45" s="44">
        <f>SUMIFS('Raw demand forecast'!$I$7:$I$5830,'Raw demand forecast'!$B$7:$B$5830,$B45,'Raw demand forecast'!$C$7:$C$5830,J$6-1)</f>
        <v>0</v>
      </c>
      <c r="K45" s="44">
        <f>SUMIFS('Raw demand forecast'!$I$7:$I$5830,'Raw demand forecast'!$B$7:$B$5830,$B45,'Raw demand forecast'!$C$7:$C$5830,K$6-1)</f>
        <v>0</v>
      </c>
      <c r="L45" s="44">
        <f>SUMIFS('Raw demand forecast'!$I$7:$I$5830,'Raw demand forecast'!$B$7:$B$5830,$B45,'Raw demand forecast'!$C$7:$C$5830,L$6-1)</f>
        <v>0</v>
      </c>
      <c r="M45" s="44">
        <f>SUMIFS('Raw demand forecast'!$I$7:$I$5830,'Raw demand forecast'!$B$7:$B$5830,$B45,'Raw demand forecast'!$C$7:$C$5830,M$6-1)</f>
        <v>0</v>
      </c>
      <c r="N45" s="44">
        <f>SUMIFS('Raw demand forecast'!$I$7:$I$5830,'Raw demand forecast'!$B$7:$B$5830,$B45,'Raw demand forecast'!$C$7:$C$5830,N$6-1)</f>
        <v>23.58</v>
      </c>
      <c r="O45" s="44">
        <f>SUMIFS('Raw demand forecast'!$I$7:$I$5830,'Raw demand forecast'!$B$7:$B$5830,$B45,'Raw demand forecast'!$C$7:$C$5830,O$6-1)</f>
        <v>23.85</v>
      </c>
      <c r="P45" s="44">
        <f>SUMIFS('Raw demand forecast'!$I$7:$I$5830,'Raw demand forecast'!$B$7:$B$5830,$B45,'Raw demand forecast'!$C$7:$C$5830,P$6-1)</f>
        <v>24.12</v>
      </c>
      <c r="Q45" s="44">
        <f>SUMIFS('Raw demand forecast'!$I$7:$I$5830,'Raw demand forecast'!$B$7:$B$5830,$B45,'Raw demand forecast'!$C$7:$C$5830,Q$6-1)</f>
        <v>24.39</v>
      </c>
      <c r="R45" s="44">
        <f>SUMIFS('Raw demand forecast'!$I$7:$I$5830,'Raw demand forecast'!$B$7:$B$5830,$B45,'Raw demand forecast'!$C$7:$C$5830,R$6-1)</f>
        <v>24.66</v>
      </c>
      <c r="S45" s="44">
        <f>SUMIFS('Raw demand forecast'!$I$7:$I$5830,'Raw demand forecast'!$B$7:$B$5830,$B45,'Raw demand forecast'!$C$7:$C$5830,S$6-1)</f>
        <v>24.93</v>
      </c>
      <c r="T45" s="44">
        <f>SUMIFS('Raw demand forecast'!$I$7:$I$5830,'Raw demand forecast'!$B$7:$B$5830,$B45,'Raw demand forecast'!$C$7:$C$5830,T$6-1)</f>
        <v>25.2</v>
      </c>
      <c r="U45" s="44">
        <f>SUMIFS('Raw demand forecast'!$I$7:$I$5830,'Raw demand forecast'!$B$7:$B$5830,$B45,'Raw demand forecast'!$C$7:$C$5830,U$6-1)</f>
        <v>25.470000000000002</v>
      </c>
    </row>
    <row r="46" spans="1:21" ht="15">
      <c r="B46" s="6" t="s">
        <v>560</v>
      </c>
      <c r="C46" s="6" t="str">
        <f>INDEX('Raw demand forecast'!$M$7:$M$5830,MATCH($B46,'Raw demand forecast'!$B$7:$B$5830,0))</f>
        <v>Yes</v>
      </c>
      <c r="D46" s="25" t="e">
        <f t="shared" si="0"/>
        <v>#DIV/0!</v>
      </c>
      <c r="E46" s="6" t="str">
        <f t="shared" si="2"/>
        <v>High growth</v>
      </c>
      <c r="F46" s="44">
        <f>SUMIFS('Raw demand forecast'!$I$7:$I$5830,'Raw demand forecast'!$B$7:$B$5830,$B46,'Raw demand forecast'!$C$7:$C$5830,F$6-1)</f>
        <v>0</v>
      </c>
      <c r="G46" s="44">
        <f>SUMIFS('Raw demand forecast'!$I$7:$I$5830,'Raw demand forecast'!$B$7:$B$5830,$B46,'Raw demand forecast'!$C$7:$C$5830,G$6-1)</f>
        <v>0</v>
      </c>
      <c r="H46" s="44">
        <f>SUMIFS('Raw demand forecast'!$I$7:$I$5830,'Raw demand forecast'!$B$7:$B$5830,$B46,'Raw demand forecast'!$C$7:$C$5830,H$6-1)</f>
        <v>0</v>
      </c>
      <c r="I46" s="44">
        <f>SUMIFS('Raw demand forecast'!$I$7:$I$5830,'Raw demand forecast'!$B$7:$B$5830,$B46,'Raw demand forecast'!$C$7:$C$5830,I$6-1)</f>
        <v>0</v>
      </c>
      <c r="J46" s="44">
        <f>SUMIFS('Raw demand forecast'!$I$7:$I$5830,'Raw demand forecast'!$B$7:$B$5830,$B46,'Raw demand forecast'!$C$7:$C$5830,J$6-1)</f>
        <v>0</v>
      </c>
      <c r="K46" s="44">
        <f>SUMIFS('Raw demand forecast'!$I$7:$I$5830,'Raw demand forecast'!$B$7:$B$5830,$B46,'Raw demand forecast'!$C$7:$C$5830,K$6-1)</f>
        <v>0</v>
      </c>
      <c r="L46" s="44">
        <f>SUMIFS('Raw demand forecast'!$I$7:$I$5830,'Raw demand forecast'!$B$7:$B$5830,$B46,'Raw demand forecast'!$C$7:$C$5830,L$6-1)</f>
        <v>0</v>
      </c>
      <c r="M46" s="44">
        <f>SUMIFS('Raw demand forecast'!$I$7:$I$5830,'Raw demand forecast'!$B$7:$B$5830,$B46,'Raw demand forecast'!$C$7:$C$5830,M$6-1)</f>
        <v>0</v>
      </c>
      <c r="N46" s="44">
        <f>SUMIFS('Raw demand forecast'!$I$7:$I$5830,'Raw demand forecast'!$B$7:$B$5830,$B46,'Raw demand forecast'!$C$7:$C$5830,N$6-1)</f>
        <v>20.61</v>
      </c>
      <c r="O46" s="44">
        <f>SUMIFS('Raw demand forecast'!$I$7:$I$5830,'Raw demand forecast'!$B$7:$B$5830,$B46,'Raw demand forecast'!$C$7:$C$5830,O$6-1)</f>
        <v>20.970000000000002</v>
      </c>
      <c r="P46" s="44">
        <f>SUMIFS('Raw demand forecast'!$I$7:$I$5830,'Raw demand forecast'!$B$7:$B$5830,$B46,'Raw demand forecast'!$C$7:$C$5830,P$6-1)</f>
        <v>21.42</v>
      </c>
      <c r="Q46" s="44">
        <f>SUMIFS('Raw demand forecast'!$I$7:$I$5830,'Raw demand forecast'!$B$7:$B$5830,$B46,'Raw demand forecast'!$C$7:$C$5830,Q$6-1)</f>
        <v>21.87</v>
      </c>
      <c r="R46" s="44">
        <f>SUMIFS('Raw demand forecast'!$I$7:$I$5830,'Raw demand forecast'!$B$7:$B$5830,$B46,'Raw demand forecast'!$C$7:$C$5830,R$6-1)</f>
        <v>22.32</v>
      </c>
      <c r="S46" s="44">
        <f>SUMIFS('Raw demand forecast'!$I$7:$I$5830,'Raw demand forecast'!$B$7:$B$5830,$B46,'Raw demand forecast'!$C$7:$C$5830,S$6-1)</f>
        <v>22.68</v>
      </c>
      <c r="T46" s="44">
        <f>SUMIFS('Raw demand forecast'!$I$7:$I$5830,'Raw demand forecast'!$B$7:$B$5830,$B46,'Raw demand forecast'!$C$7:$C$5830,T$6-1)</f>
        <v>23.13</v>
      </c>
      <c r="U46" s="44">
        <f>SUMIFS('Raw demand forecast'!$I$7:$I$5830,'Raw demand forecast'!$B$7:$B$5830,$B46,'Raw demand forecast'!$C$7:$C$5830,U$6-1)</f>
        <v>23.58</v>
      </c>
    </row>
    <row r="47" spans="1:21" ht="15">
      <c r="B47" s="6" t="s">
        <v>40</v>
      </c>
      <c r="C47" s="6" t="str">
        <f>INDEX('Raw demand forecast'!$M$7:$M$5830,MATCH($B47,'Raw demand forecast'!$B$7:$B$5830,0))</f>
        <v>No</v>
      </c>
      <c r="D47" s="25">
        <f t="shared" si="0"/>
        <v>2.7369989073519285E-2</v>
      </c>
      <c r="E47" s="6" t="str">
        <f t="shared" si="2"/>
        <v>High growth</v>
      </c>
      <c r="F47" s="44">
        <f>SUMIFS('Raw demand forecast'!$I$7:$I$5830,'Raw demand forecast'!$B$7:$B$5830,$B47,'Raw demand forecast'!$C$7:$C$5830,F$6-1)</f>
        <v>26.415299999999998</v>
      </c>
      <c r="G47" s="44">
        <f>SUMIFS('Raw demand forecast'!$I$7:$I$5830,'Raw demand forecast'!$B$7:$B$5830,$B47,'Raw demand forecast'!$C$7:$C$5830,G$6-1)</f>
        <v>22.009799999999998</v>
      </c>
      <c r="H47" s="44">
        <f>SUMIFS('Raw demand forecast'!$I$7:$I$5830,'Raw demand forecast'!$B$7:$B$5830,$B47,'Raw demand forecast'!$C$7:$C$5830,H$6-1)</f>
        <v>22.024699999999999</v>
      </c>
      <c r="I47" s="44">
        <f>SUMIFS('Raw demand forecast'!$I$7:$I$5830,'Raw demand forecast'!$B$7:$B$5830,$B47,'Raw demand forecast'!$C$7:$C$5830,I$6-1)</f>
        <v>22.591999999999999</v>
      </c>
      <c r="J47" s="44">
        <f>SUMIFS('Raw demand forecast'!$I$7:$I$5830,'Raw demand forecast'!$B$7:$B$5830,$B47,'Raw demand forecast'!$C$7:$C$5830,J$6-1)</f>
        <v>22.161000000000001</v>
      </c>
      <c r="K47" s="44">
        <f>SUMIFS('Raw demand forecast'!$I$7:$I$5830,'Raw demand forecast'!$B$7:$B$5830,$B47,'Raw demand forecast'!$C$7:$C$5830,K$6-1)</f>
        <v>21.050999999999998</v>
      </c>
      <c r="L47" s="44">
        <f>SUMIFS('Raw demand forecast'!$I$7:$I$5830,'Raw demand forecast'!$B$7:$B$5830,$B47,'Raw demand forecast'!$C$7:$C$5830,L$6-1)</f>
        <v>22.584183540041757</v>
      </c>
      <c r="M47" s="44">
        <f>SUMIFS('Raw demand forecast'!$I$7:$I$5830,'Raw demand forecast'!$B$7:$B$5830,$B47,'Raw demand forecast'!$C$7:$C$5830,M$6-1)</f>
        <v>23.043395760109959</v>
      </c>
      <c r="N47" s="44">
        <f>SUMIFS('Raw demand forecast'!$I$7:$I$5830,'Raw demand forecast'!$B$7:$B$5830,$B47,'Raw demand forecast'!$C$7:$C$5830,N$6-1)</f>
        <v>23.580767959374974</v>
      </c>
      <c r="O47" s="44">
        <f>SUMIFS('Raw demand forecast'!$I$7:$I$5830,'Raw demand forecast'!$B$7:$B$5830,$B47,'Raw demand forecast'!$C$7:$C$5830,O$6-1)</f>
        <v>24.212753635826783</v>
      </c>
      <c r="P47" s="44">
        <f>SUMIFS('Raw demand forecast'!$I$7:$I$5830,'Raw demand forecast'!$B$7:$B$5830,$B47,'Raw demand forecast'!$C$7:$C$5830,P$6-1)</f>
        <v>24.933000664216845</v>
      </c>
      <c r="Q47" s="44">
        <f>SUMIFS('Raw demand forecast'!$I$7:$I$5830,'Raw demand forecast'!$B$7:$B$5830,$B47,'Raw demand forecast'!$C$7:$C$5830,Q$6-1)</f>
        <v>25.731963878586807</v>
      </c>
      <c r="R47" s="44">
        <f>SUMIFS('Raw demand forecast'!$I$7:$I$5830,'Raw demand forecast'!$B$7:$B$5830,$B47,'Raw demand forecast'!$C$7:$C$5830,R$6-1)</f>
        <v>26.52949926775716</v>
      </c>
      <c r="S47" s="44">
        <f>SUMIFS('Raw demand forecast'!$I$7:$I$5830,'Raw demand forecast'!$B$7:$B$5830,$B47,'Raw demand forecast'!$C$7:$C$5830,S$6-1)</f>
        <v>27.291712216563567</v>
      </c>
      <c r="T47" s="44">
        <f>SUMIFS('Raw demand forecast'!$I$7:$I$5830,'Raw demand forecast'!$B$7:$B$5830,$B47,'Raw demand forecast'!$C$7:$C$5830,T$6-1)</f>
        <v>28.080138849983506</v>
      </c>
      <c r="U47" s="44">
        <f>SUMIFS('Raw demand forecast'!$I$7:$I$5830,'Raw demand forecast'!$B$7:$B$5830,$B47,'Raw demand forecast'!$C$7:$C$5830,U$6-1)</f>
        <v>28.796935364275637</v>
      </c>
    </row>
    <row r="48" spans="1:21" ht="15">
      <c r="B48" s="6" t="s">
        <v>53</v>
      </c>
      <c r="C48" s="6" t="str">
        <f>INDEX('Raw demand forecast'!$M$7:$M$5830,MATCH($B48,'Raw demand forecast'!$B$7:$B$5830,0))</f>
        <v>No</v>
      </c>
      <c r="D48" s="25">
        <f t="shared" si="0"/>
        <v>-9.9169378778740658E-5</v>
      </c>
      <c r="E48" s="6" t="str">
        <f t="shared" si="2"/>
        <v>Steady/falling</v>
      </c>
      <c r="F48" s="44">
        <f>SUMIFS('Raw demand forecast'!$I$7:$I$5830,'Raw demand forecast'!$B$7:$B$5830,$B48,'Raw demand forecast'!$C$7:$C$5830,F$6-1)</f>
        <v>33.8643</v>
      </c>
      <c r="G48" s="44">
        <f>SUMIFS('Raw demand forecast'!$I$7:$I$5830,'Raw demand forecast'!$B$7:$B$5830,$B48,'Raw demand forecast'!$C$7:$C$5830,G$6-1)</f>
        <v>32.703200000000002</v>
      </c>
      <c r="H48" s="44">
        <f>SUMIFS('Raw demand forecast'!$I$7:$I$5830,'Raw demand forecast'!$B$7:$B$5830,$B48,'Raw demand forecast'!$C$7:$C$5830,H$6-1)</f>
        <v>33.067399999999999</v>
      </c>
      <c r="I48" s="44">
        <f>SUMIFS('Raw demand forecast'!$I$7:$I$5830,'Raw demand forecast'!$B$7:$B$5830,$B48,'Raw demand forecast'!$C$7:$C$5830,I$6-1)</f>
        <v>34.098999999999997</v>
      </c>
      <c r="J48" s="44">
        <f>SUMIFS('Raw demand forecast'!$I$7:$I$5830,'Raw demand forecast'!$B$7:$B$5830,$B48,'Raw demand forecast'!$C$7:$C$5830,J$6-1)</f>
        <v>34.994</v>
      </c>
      <c r="K48" s="44">
        <f>SUMIFS('Raw demand forecast'!$I$7:$I$5830,'Raw demand forecast'!$B$7:$B$5830,$B48,'Raw demand forecast'!$C$7:$C$5830,K$6-1)</f>
        <v>35.033799999999999</v>
      </c>
      <c r="L48" s="44">
        <f>SUMIFS('Raw demand forecast'!$I$7:$I$5830,'Raw demand forecast'!$B$7:$B$5830,$B48,'Raw demand forecast'!$C$7:$C$5830,L$6-1)</f>
        <v>36.672994547388583</v>
      </c>
      <c r="M48" s="44">
        <f>SUMIFS('Raw demand forecast'!$I$7:$I$5830,'Raw demand forecast'!$B$7:$B$5830,$B48,'Raw demand forecast'!$C$7:$C$5830,M$6-1)</f>
        <v>37.71905913660958</v>
      </c>
      <c r="N48" s="44">
        <f>SUMIFS('Raw demand forecast'!$I$7:$I$5830,'Raw demand forecast'!$B$7:$B$5830,$B48,'Raw demand forecast'!$C$7:$C$5830,N$6-1)</f>
        <v>37.582492243004317</v>
      </c>
      <c r="O48" s="44">
        <f>SUMIFS('Raw demand forecast'!$I$7:$I$5830,'Raw demand forecast'!$B$7:$B$5830,$B48,'Raw demand forecast'!$C$7:$C$5830,O$6-1)</f>
        <v>37.374473135669874</v>
      </c>
      <c r="P48" s="44">
        <f>SUMIFS('Raw demand forecast'!$I$7:$I$5830,'Raw demand forecast'!$B$7:$B$5830,$B48,'Raw demand forecast'!$C$7:$C$5830,P$6-1)</f>
        <v>37.172842709881635</v>
      </c>
      <c r="Q48" s="44">
        <f>SUMIFS('Raw demand forecast'!$I$7:$I$5830,'Raw demand forecast'!$B$7:$B$5830,$B48,'Raw demand forecast'!$C$7:$C$5830,Q$6-1)</f>
        <v>36.982571245710041</v>
      </c>
      <c r="R48" s="44">
        <f>SUMIFS('Raw demand forecast'!$I$7:$I$5830,'Raw demand forecast'!$B$7:$B$5830,$B48,'Raw demand forecast'!$C$7:$C$5830,R$6-1)</f>
        <v>36.802477511388439</v>
      </c>
      <c r="S48" s="44">
        <f>SUMIFS('Raw demand forecast'!$I$7:$I$5830,'Raw demand forecast'!$B$7:$B$5830,$B48,'Raw demand forecast'!$C$7:$C$5830,S$6-1)</f>
        <v>36.658016606560423</v>
      </c>
      <c r="T48" s="44">
        <f>SUMIFS('Raw demand forecast'!$I$7:$I$5830,'Raw demand forecast'!$B$7:$B$5830,$B48,'Raw demand forecast'!$C$7:$C$5830,T$6-1)</f>
        <v>36.649146296013569</v>
      </c>
      <c r="U48" s="44">
        <f>SUMIFS('Raw demand forecast'!$I$7:$I$5830,'Raw demand forecast'!$B$7:$B$5830,$B48,'Raw demand forecast'!$C$7:$C$5830,U$6-1)</f>
        <v>36.640275985466708</v>
      </c>
    </row>
    <row r="49" spans="2:21" ht="15">
      <c r="B49" s="6" t="s">
        <v>140</v>
      </c>
      <c r="C49" s="6" t="str">
        <f>INDEX('Raw demand forecast'!$M$7:$M$5830,MATCH($B49,'Raw demand forecast'!$B$7:$B$5830,0))</f>
        <v>No</v>
      </c>
      <c r="D49" s="25">
        <f t="shared" si="0"/>
        <v>-7.4202109729282206E-4</v>
      </c>
      <c r="E49" s="6" t="str">
        <f t="shared" si="2"/>
        <v>Steady/falling</v>
      </c>
      <c r="F49" s="44">
        <f>SUMIFS('Raw demand forecast'!$I$7:$I$5830,'Raw demand forecast'!$B$7:$B$5830,$B49,'Raw demand forecast'!$C$7:$C$5830,F$6-1)</f>
        <v>36.164299999999997</v>
      </c>
      <c r="G49" s="44">
        <f>SUMIFS('Raw demand forecast'!$I$7:$I$5830,'Raw demand forecast'!$B$7:$B$5830,$B49,'Raw demand forecast'!$C$7:$C$5830,G$6-1)</f>
        <v>35.323900000000002</v>
      </c>
      <c r="H49" s="44">
        <f>SUMIFS('Raw demand forecast'!$I$7:$I$5830,'Raw demand forecast'!$B$7:$B$5830,$B49,'Raw demand forecast'!$C$7:$C$5830,H$6-1)</f>
        <v>35.28</v>
      </c>
      <c r="I49" s="44">
        <f>SUMIFS('Raw demand forecast'!$I$7:$I$5830,'Raw demand forecast'!$B$7:$B$5830,$B49,'Raw demand forecast'!$C$7:$C$5830,I$6-1)</f>
        <v>34.145800000000001</v>
      </c>
      <c r="J49" s="44">
        <f>SUMIFS('Raw demand forecast'!$I$7:$I$5830,'Raw demand forecast'!$B$7:$B$5830,$B49,'Raw demand forecast'!$C$7:$C$5830,J$6-1)</f>
        <v>35.652000000000001</v>
      </c>
      <c r="K49" s="44">
        <f>SUMIFS('Raw demand forecast'!$I$7:$I$5830,'Raw demand forecast'!$B$7:$B$5830,$B49,'Raw demand forecast'!$C$7:$C$5830,K$6-1)</f>
        <v>34.716999999999999</v>
      </c>
      <c r="L49" s="44">
        <f>SUMIFS('Raw demand forecast'!$I$7:$I$5830,'Raw demand forecast'!$B$7:$B$5830,$B49,'Raw demand forecast'!$C$7:$C$5830,L$6-1)</f>
        <v>35.002387328925138</v>
      </c>
      <c r="M49" s="44">
        <f>SUMIFS('Raw demand forecast'!$I$7:$I$5830,'Raw demand forecast'!$B$7:$B$5830,$B49,'Raw demand forecast'!$C$7:$C$5830,M$6-1)</f>
        <v>34.911408944911834</v>
      </c>
      <c r="N49" s="44">
        <f>SUMIFS('Raw demand forecast'!$I$7:$I$5830,'Raw demand forecast'!$B$7:$B$5830,$B49,'Raw demand forecast'!$C$7:$C$5830,N$6-1)</f>
        <v>34.825536391797776</v>
      </c>
      <c r="O49" s="44">
        <f>SUMIFS('Raw demand forecast'!$I$7:$I$5830,'Raw demand forecast'!$B$7:$B$5830,$B49,'Raw demand forecast'!$C$7:$C$5830,O$6-1)</f>
        <v>34.755115752589205</v>
      </c>
      <c r="P49" s="44">
        <f>SUMIFS('Raw demand forecast'!$I$7:$I$5830,'Raw demand forecast'!$B$7:$B$5830,$B49,'Raw demand forecast'!$C$7:$C$5830,P$6-1)</f>
        <v>34.695680751070086</v>
      </c>
      <c r="Q49" s="44">
        <f>SUMIFS('Raw demand forecast'!$I$7:$I$5830,'Raw demand forecast'!$B$7:$B$5830,$B49,'Raw demand forecast'!$C$7:$C$5830,Q$6-1)</f>
        <v>34.643869801073294</v>
      </c>
      <c r="R49" s="44">
        <f>SUMIFS('Raw demand forecast'!$I$7:$I$5830,'Raw demand forecast'!$B$7:$B$5830,$B49,'Raw demand forecast'!$C$7:$C$5830,R$6-1)</f>
        <v>34.594672553931595</v>
      </c>
      <c r="S49" s="44">
        <f>SUMIFS('Raw demand forecast'!$I$7:$I$5830,'Raw demand forecast'!$B$7:$B$5830,$B49,'Raw demand forecast'!$C$7:$C$5830,S$6-1)</f>
        <v>34.575577824310251</v>
      </c>
      <c r="T49" s="44">
        <f>SUMIFS('Raw demand forecast'!$I$7:$I$5830,'Raw demand forecast'!$B$7:$B$5830,$B49,'Raw demand forecast'!$C$7:$C$5830,T$6-1)</f>
        <v>34.672452581034491</v>
      </c>
      <c r="U49" s="44">
        <f>SUMIFS('Raw demand forecast'!$I$7:$I$5830,'Raw demand forecast'!$B$7:$B$5830,$B49,'Raw demand forecast'!$C$7:$C$5830,U$6-1)</f>
        <v>34.769327337758732</v>
      </c>
    </row>
    <row r="50" spans="2:21" ht="15">
      <c r="B50" s="6" t="s">
        <v>172</v>
      </c>
      <c r="C50" s="6" t="str">
        <f>INDEX('Raw demand forecast'!$M$7:$M$5830,MATCH($B50,'Raw demand forecast'!$B$7:$B$5830,0))</f>
        <v>No</v>
      </c>
      <c r="D50" s="25">
        <f t="shared" si="0"/>
        <v>5.4549475932907932E-4</v>
      </c>
      <c r="E50" s="6" t="str">
        <f t="shared" si="2"/>
        <v>Small growth</v>
      </c>
      <c r="F50" s="44">
        <f>SUMIFS('Raw demand forecast'!$I$7:$I$5830,'Raw demand forecast'!$B$7:$B$5830,$B50,'Raw demand forecast'!$C$7:$C$5830,F$6-1)</f>
        <v>21.841200000000001</v>
      </c>
      <c r="G50" s="44">
        <f>SUMIFS('Raw demand forecast'!$I$7:$I$5830,'Raw demand forecast'!$B$7:$B$5830,$B50,'Raw demand forecast'!$C$7:$C$5830,G$6-1)</f>
        <v>21.023299999999999</v>
      </c>
      <c r="H50" s="44">
        <f>SUMIFS('Raw demand forecast'!$I$7:$I$5830,'Raw demand forecast'!$B$7:$B$5830,$B50,'Raw demand forecast'!$C$7:$C$5830,H$6-1)</f>
        <v>21.2667</v>
      </c>
      <c r="I50" s="44">
        <f>SUMIFS('Raw demand forecast'!$I$7:$I$5830,'Raw demand forecast'!$B$7:$B$5830,$B50,'Raw demand forecast'!$C$7:$C$5830,I$6-1)</f>
        <v>21.9648</v>
      </c>
      <c r="J50" s="44">
        <f>SUMIFS('Raw demand forecast'!$I$7:$I$5830,'Raw demand forecast'!$B$7:$B$5830,$B50,'Raw demand forecast'!$C$7:$C$5830,J$6-1)</f>
        <v>21.798999999999999</v>
      </c>
      <c r="K50" s="44">
        <f>SUMIFS('Raw demand forecast'!$I$7:$I$5830,'Raw demand forecast'!$B$7:$B$5830,$B50,'Raw demand forecast'!$C$7:$C$5830,K$6-1)</f>
        <v>20.771999999999998</v>
      </c>
      <c r="L50" s="44">
        <f>SUMIFS('Raw demand forecast'!$I$7:$I$5830,'Raw demand forecast'!$B$7:$B$5830,$B50,'Raw demand forecast'!$C$7:$C$5830,L$6-1)</f>
        <v>20.614432684743683</v>
      </c>
      <c r="M50" s="44">
        <f>SUMIFS('Raw demand forecast'!$I$7:$I$5830,'Raw demand forecast'!$B$7:$B$5830,$B50,'Raw demand forecast'!$C$7:$C$5830,M$6-1)</f>
        <v>20.581757248945671</v>
      </c>
      <c r="N50" s="44">
        <f>SUMIFS('Raw demand forecast'!$I$7:$I$5830,'Raw demand forecast'!$B$7:$B$5830,$B50,'Raw demand forecast'!$C$7:$C$5830,N$6-1)</f>
        <v>19.778389594519375</v>
      </c>
      <c r="O50" s="44">
        <f>SUMIFS('Raw demand forecast'!$I$7:$I$5830,'Raw demand forecast'!$B$7:$B$5830,$B50,'Raw demand forecast'!$C$7:$C$5830,O$6-1)</f>
        <v>20.279395899151964</v>
      </c>
      <c r="P50" s="44">
        <f>SUMIFS('Raw demand forecast'!$I$7:$I$5830,'Raw demand forecast'!$B$7:$B$5830,$B50,'Raw demand forecast'!$C$7:$C$5830,P$6-1)</f>
        <v>20.777301014122148</v>
      </c>
      <c r="Q50" s="44">
        <f>SUMIFS('Raw demand forecast'!$I$7:$I$5830,'Raw demand forecast'!$B$7:$B$5830,$B50,'Raw demand forecast'!$C$7:$C$5830,Q$6-1)</f>
        <v>21.013849515750227</v>
      </c>
      <c r="R50" s="44">
        <f>SUMIFS('Raw demand forecast'!$I$7:$I$5830,'Raw demand forecast'!$B$7:$B$5830,$B50,'Raw demand forecast'!$C$7:$C$5830,R$6-1)</f>
        <v>20.992598717238586</v>
      </c>
      <c r="S50" s="44">
        <f>SUMIFS('Raw demand forecast'!$I$7:$I$5830,'Raw demand forecast'!$B$7:$B$5830,$B50,'Raw demand forecast'!$C$7:$C$5830,S$6-1)</f>
        <v>20.850927507413527</v>
      </c>
      <c r="T50" s="44">
        <f>SUMIFS('Raw demand forecast'!$I$7:$I$5830,'Raw demand forecast'!$B$7:$B$5830,$B50,'Raw demand forecast'!$C$7:$C$5830,T$6-1)</f>
        <v>20.783393443445974</v>
      </c>
      <c r="U50" s="44">
        <f>SUMIFS('Raw demand forecast'!$I$7:$I$5830,'Raw demand forecast'!$B$7:$B$5830,$B50,'Raw demand forecast'!$C$7:$C$5830,U$6-1)</f>
        <v>20.71585937947842</v>
      </c>
    </row>
    <row r="51" spans="2:21" ht="15">
      <c r="B51" s="6" t="s">
        <v>599</v>
      </c>
      <c r="C51" s="6" t="str">
        <f>INDEX('Raw demand forecast'!$M$7:$M$5830,MATCH($B51,'Raw demand forecast'!$B$7:$B$5830,0))</f>
        <v>Yes</v>
      </c>
      <c r="D51" s="25" t="e">
        <f t="shared" si="0"/>
        <v>#DIV/0!</v>
      </c>
      <c r="E51" s="6" t="str">
        <f t="shared" si="2"/>
        <v>High growth</v>
      </c>
      <c r="F51" s="44">
        <f>SUMIFS('Raw demand forecast'!$I$7:$I$5830,'Raw demand forecast'!$B$7:$B$5830,$B51,'Raw demand forecast'!$C$7:$C$5830,F$6-1)</f>
        <v>0</v>
      </c>
      <c r="G51" s="44">
        <f>SUMIFS('Raw demand forecast'!$I$7:$I$5830,'Raw demand forecast'!$B$7:$B$5830,$B51,'Raw demand forecast'!$C$7:$C$5830,G$6-1)</f>
        <v>0</v>
      </c>
      <c r="H51" s="44">
        <f>SUMIFS('Raw demand forecast'!$I$7:$I$5830,'Raw demand forecast'!$B$7:$B$5830,$B51,'Raw demand forecast'!$C$7:$C$5830,H$6-1)</f>
        <v>0</v>
      </c>
      <c r="I51" s="44">
        <f>SUMIFS('Raw demand forecast'!$I$7:$I$5830,'Raw demand forecast'!$B$7:$B$5830,$B51,'Raw demand forecast'!$C$7:$C$5830,I$6-1)</f>
        <v>0</v>
      </c>
      <c r="J51" s="44">
        <f>SUMIFS('Raw demand forecast'!$I$7:$I$5830,'Raw demand forecast'!$B$7:$B$5830,$B51,'Raw demand forecast'!$C$7:$C$5830,J$6-1)</f>
        <v>0</v>
      </c>
      <c r="K51" s="44">
        <f>SUMIFS('Raw demand forecast'!$I$7:$I$5830,'Raw demand forecast'!$B$7:$B$5830,$B51,'Raw demand forecast'!$C$7:$C$5830,K$6-1)</f>
        <v>0</v>
      </c>
      <c r="L51" s="44">
        <f>SUMIFS('Raw demand forecast'!$I$7:$I$5830,'Raw demand forecast'!$B$7:$B$5830,$B51,'Raw demand forecast'!$C$7:$C$5830,L$6-1)</f>
        <v>0</v>
      </c>
      <c r="M51" s="44">
        <f>SUMIFS('Raw demand forecast'!$I$7:$I$5830,'Raw demand forecast'!$B$7:$B$5830,$B51,'Raw demand forecast'!$C$7:$C$5830,M$6-1)</f>
        <v>5.3200000000000012</v>
      </c>
      <c r="N51" s="44">
        <f>SUMIFS('Raw demand forecast'!$I$7:$I$5830,'Raw demand forecast'!$B$7:$B$5830,$B51,'Raw demand forecast'!$C$7:$C$5830,N$6-1)</f>
        <v>5.3200000000000012</v>
      </c>
      <c r="O51" s="44">
        <f>SUMIFS('Raw demand forecast'!$I$7:$I$5830,'Raw demand forecast'!$B$7:$B$5830,$B51,'Raw demand forecast'!$C$7:$C$5830,O$6-1)</f>
        <v>5.3200000000000012</v>
      </c>
      <c r="P51" s="44">
        <f>SUMIFS('Raw demand forecast'!$I$7:$I$5830,'Raw demand forecast'!$B$7:$B$5830,$B51,'Raw demand forecast'!$C$7:$C$5830,P$6-1)</f>
        <v>5.3200000000000012</v>
      </c>
      <c r="Q51" s="44">
        <f>SUMIFS('Raw demand forecast'!$I$7:$I$5830,'Raw demand forecast'!$B$7:$B$5830,$B51,'Raw demand forecast'!$C$7:$C$5830,Q$6-1)</f>
        <v>5.3200000000000012</v>
      </c>
      <c r="R51" s="44">
        <f>SUMIFS('Raw demand forecast'!$I$7:$I$5830,'Raw demand forecast'!$B$7:$B$5830,$B51,'Raw demand forecast'!$C$7:$C$5830,R$6-1)</f>
        <v>5.3200000000000012</v>
      </c>
      <c r="S51" s="44">
        <f>SUMIFS('Raw demand forecast'!$I$7:$I$5830,'Raw demand forecast'!$B$7:$B$5830,$B51,'Raw demand forecast'!$C$7:$C$5830,S$6-1)</f>
        <v>5.3200000000000012</v>
      </c>
      <c r="T51" s="44">
        <f>SUMIFS('Raw demand forecast'!$I$7:$I$5830,'Raw demand forecast'!$B$7:$B$5830,$B51,'Raw demand forecast'!$C$7:$C$5830,T$6-1)</f>
        <v>5.3200000000000012</v>
      </c>
      <c r="U51" s="44">
        <f>SUMIFS('Raw demand forecast'!$I$7:$I$5830,'Raw demand forecast'!$B$7:$B$5830,$B51,'Raw demand forecast'!$C$7:$C$5830,U$6-1)</f>
        <v>5.3200000000000012</v>
      </c>
    </row>
    <row r="52" spans="2:21" ht="15">
      <c r="B52" s="6" t="s">
        <v>558</v>
      </c>
      <c r="C52" s="6" t="str">
        <f>INDEX('Raw demand forecast'!$M$7:$M$5830,MATCH($B52,'Raw demand forecast'!$B$7:$B$5830,0))</f>
        <v>Yes</v>
      </c>
      <c r="D52" s="25">
        <f t="shared" si="0"/>
        <v>1.3961540667256411E-2</v>
      </c>
      <c r="E52" s="6" t="str">
        <f t="shared" si="2"/>
        <v>Small growth</v>
      </c>
      <c r="F52" s="44">
        <f>SUMIFS('Raw demand forecast'!$I$7:$I$5830,'Raw demand forecast'!$B$7:$B$5830,$B52,'Raw demand forecast'!$C$7:$C$5830,F$6-1)</f>
        <v>105.785</v>
      </c>
      <c r="G52" s="44">
        <f>SUMIFS('Raw demand forecast'!$I$7:$I$5830,'Raw demand forecast'!$B$7:$B$5830,$B52,'Raw demand forecast'!$C$7:$C$5830,G$6-1)</f>
        <v>99.025000000000006</v>
      </c>
      <c r="H52" s="44">
        <f>SUMIFS('Raw demand forecast'!$I$7:$I$5830,'Raw demand forecast'!$B$7:$B$5830,$B52,'Raw demand forecast'!$C$7:$C$5830,H$6-1)</f>
        <v>97.51</v>
      </c>
      <c r="I52" s="44">
        <f>SUMIFS('Raw demand forecast'!$I$7:$I$5830,'Raw demand forecast'!$B$7:$B$5830,$B52,'Raw demand forecast'!$C$7:$C$5830,I$6-1)</f>
        <v>98.65</v>
      </c>
      <c r="J52" s="44">
        <f>SUMIFS('Raw demand forecast'!$I$7:$I$5830,'Raw demand forecast'!$B$7:$B$5830,$B52,'Raw demand forecast'!$C$7:$C$5830,J$6-1)</f>
        <v>96.852999999999994</v>
      </c>
      <c r="K52" s="44">
        <f>SUMIFS('Raw demand forecast'!$I$7:$I$5830,'Raw demand forecast'!$B$7:$B$5830,$B52,'Raw demand forecast'!$C$7:$C$5830,K$6-1)</f>
        <v>87.41</v>
      </c>
      <c r="L52" s="44">
        <f>SUMIFS('Raw demand forecast'!$I$7:$I$5830,'Raw demand forecast'!$B$7:$B$5830,$B52,'Raw demand forecast'!$C$7:$C$5830,L$6-1)</f>
        <v>86.23272758798943</v>
      </c>
      <c r="M52" s="44">
        <f>SUMIFS('Raw demand forecast'!$I$7:$I$5830,'Raw demand forecast'!$B$7:$B$5830,$B52,'Raw demand forecast'!$C$7:$C$5830,M$6-1)</f>
        <v>85.863026719445003</v>
      </c>
      <c r="N52" s="44">
        <f>SUMIFS('Raw demand forecast'!$I$7:$I$5830,'Raw demand forecast'!$B$7:$B$5830,$B52,'Raw demand forecast'!$C$7:$C$5830,N$6-1)</f>
        <v>87.15697975935052</v>
      </c>
      <c r="O52" s="44">
        <f>SUMIFS('Raw demand forecast'!$I$7:$I$5830,'Raw demand forecast'!$B$7:$B$5830,$B52,'Raw demand forecast'!$C$7:$C$5830,O$6-1)</f>
        <v>88.820633667800479</v>
      </c>
      <c r="P52" s="44">
        <f>SUMIFS('Raw demand forecast'!$I$7:$I$5830,'Raw demand forecast'!$B$7:$B$5830,$B52,'Raw demand forecast'!$C$7:$C$5830,P$6-1)</f>
        <v>90.391862359114327</v>
      </c>
      <c r="Q52" s="44">
        <f>SUMIFS('Raw demand forecast'!$I$7:$I$5830,'Raw demand forecast'!$B$7:$B$5830,$B52,'Raw demand forecast'!$C$7:$C$5830,Q$6-1)</f>
        <v>91.963091050428176</v>
      </c>
      <c r="R52" s="44">
        <f>SUMIFS('Raw demand forecast'!$I$7:$I$5830,'Raw demand forecast'!$B$7:$B$5830,$B52,'Raw demand forecast'!$C$7:$C$5830,R$6-1)</f>
        <v>93.257044090333707</v>
      </c>
      <c r="S52" s="44">
        <f>SUMIFS('Raw demand forecast'!$I$7:$I$5830,'Raw demand forecast'!$B$7:$B$5830,$B52,'Raw demand forecast'!$C$7:$C$5830,S$6-1)</f>
        <v>94.55099713023921</v>
      </c>
      <c r="T52" s="44">
        <f>SUMIFS('Raw demand forecast'!$I$7:$I$5830,'Raw demand forecast'!$B$7:$B$5830,$B52,'Raw demand forecast'!$C$7:$C$5830,T$6-1)</f>
        <v>96.122225821553059</v>
      </c>
      <c r="U52" s="44">
        <f>SUMIFS('Raw demand forecast'!$I$7:$I$5830,'Raw demand forecast'!$B$7:$B$5830,$B52,'Raw demand forecast'!$C$7:$C$5830,U$6-1)</f>
        <v>97.693454512866921</v>
      </c>
    </row>
    <row r="53" spans="2:21" ht="15">
      <c r="B53" s="6" t="s">
        <v>568</v>
      </c>
      <c r="C53" s="6" t="str">
        <f>INDEX('Raw demand forecast'!$M$7:$M$5830,MATCH($B53,'Raw demand forecast'!$B$7:$B$5830,0))</f>
        <v>Yes</v>
      </c>
      <c r="D53" s="25">
        <f t="shared" si="0"/>
        <v>0</v>
      </c>
      <c r="E53" s="6" t="str">
        <f t="shared" si="2"/>
        <v>Steady/falling</v>
      </c>
      <c r="F53" s="44">
        <f>SUMIFS('Raw demand forecast'!$I$7:$I$5830,'Raw demand forecast'!$B$7:$B$5830,$B53,'Raw demand forecast'!$C$7:$C$5830,F$6-1)</f>
        <v>123.90952</v>
      </c>
      <c r="G53" s="44">
        <f>SUMIFS('Raw demand forecast'!$I$7:$I$5830,'Raw demand forecast'!$B$7:$B$5830,$B53,'Raw demand forecast'!$C$7:$C$5830,G$6-1)</f>
        <v>119.51714</v>
      </c>
      <c r="H53" s="44">
        <f>SUMIFS('Raw demand forecast'!$I$7:$I$5830,'Raw demand forecast'!$B$7:$B$5830,$B53,'Raw demand forecast'!$C$7:$C$5830,H$6-1)</f>
        <v>117.18795</v>
      </c>
      <c r="I53" s="44">
        <f>SUMIFS('Raw demand forecast'!$I$7:$I$5830,'Raw demand forecast'!$B$7:$B$5830,$B53,'Raw demand forecast'!$C$7:$C$5830,I$6-1)</f>
        <v>119.72499999999999</v>
      </c>
      <c r="J53" s="44">
        <f>SUMIFS('Raw demand forecast'!$I$7:$I$5830,'Raw demand forecast'!$B$7:$B$5830,$B53,'Raw demand forecast'!$C$7:$C$5830,J$6-1)</f>
        <v>124.681</v>
      </c>
      <c r="K53" s="44">
        <f>SUMIFS('Raw demand forecast'!$I$7:$I$5830,'Raw demand forecast'!$B$7:$B$5830,$B53,'Raw demand forecast'!$C$7:$C$5830,K$6-1)</f>
        <v>124.785</v>
      </c>
      <c r="L53" s="44">
        <f>SUMIFS('Raw demand forecast'!$I$7:$I$5830,'Raw demand forecast'!$B$7:$B$5830,$B53,'Raw demand forecast'!$C$7:$C$5830,L$6-1)</f>
        <v>124.785</v>
      </c>
      <c r="M53" s="44">
        <f>SUMIFS('Raw demand forecast'!$I$7:$I$5830,'Raw demand forecast'!$B$7:$B$5830,$B53,'Raw demand forecast'!$C$7:$C$5830,M$6-1)</f>
        <v>124.785</v>
      </c>
      <c r="N53" s="44">
        <f>SUMIFS('Raw demand forecast'!$I$7:$I$5830,'Raw demand forecast'!$B$7:$B$5830,$B53,'Raw demand forecast'!$C$7:$C$5830,N$6-1)</f>
        <v>124.785</v>
      </c>
      <c r="O53" s="44">
        <f>SUMIFS('Raw demand forecast'!$I$7:$I$5830,'Raw demand forecast'!$B$7:$B$5830,$B53,'Raw demand forecast'!$C$7:$C$5830,O$6-1)</f>
        <v>124.785</v>
      </c>
      <c r="P53" s="44">
        <f>SUMIFS('Raw demand forecast'!$I$7:$I$5830,'Raw demand forecast'!$B$7:$B$5830,$B53,'Raw demand forecast'!$C$7:$C$5830,P$6-1)</f>
        <v>124.785</v>
      </c>
      <c r="Q53" s="44">
        <f>SUMIFS('Raw demand forecast'!$I$7:$I$5830,'Raw demand forecast'!$B$7:$B$5830,$B53,'Raw demand forecast'!$C$7:$C$5830,Q$6-1)</f>
        <v>124.785</v>
      </c>
      <c r="R53" s="44">
        <f>SUMIFS('Raw demand forecast'!$I$7:$I$5830,'Raw demand forecast'!$B$7:$B$5830,$B53,'Raw demand forecast'!$C$7:$C$5830,R$6-1)</f>
        <v>124.785</v>
      </c>
      <c r="S53" s="44">
        <f>SUMIFS('Raw demand forecast'!$I$7:$I$5830,'Raw demand forecast'!$B$7:$B$5830,$B53,'Raw demand forecast'!$C$7:$C$5830,S$6-1)</f>
        <v>124.785</v>
      </c>
      <c r="T53" s="44">
        <f>SUMIFS('Raw demand forecast'!$I$7:$I$5830,'Raw demand forecast'!$B$7:$B$5830,$B53,'Raw demand forecast'!$C$7:$C$5830,T$6-1)</f>
        <v>124.785</v>
      </c>
      <c r="U53" s="44">
        <f>SUMIFS('Raw demand forecast'!$I$7:$I$5830,'Raw demand forecast'!$B$7:$B$5830,$B53,'Raw demand forecast'!$C$7:$C$5830,U$6-1)</f>
        <v>124.785</v>
      </c>
    </row>
    <row r="54" spans="2:21" ht="15">
      <c r="B54" s="6" t="s">
        <v>569</v>
      </c>
      <c r="C54" s="6" t="str">
        <f>INDEX('Raw demand forecast'!$M$7:$M$5830,MATCH($B54,'Raw demand forecast'!$B$7:$B$5830,0))</f>
        <v>Yes</v>
      </c>
      <c r="D54" s="25">
        <f t="shared" si="0"/>
        <v>0</v>
      </c>
      <c r="E54" s="6" t="str">
        <f t="shared" si="2"/>
        <v>Steady/falling</v>
      </c>
      <c r="F54" s="44">
        <f>SUMIFS('Raw demand forecast'!$I$7:$I$5830,'Raw demand forecast'!$B$7:$B$5830,$B54,'Raw demand forecast'!$C$7:$C$5830,F$6-1)</f>
        <v>25.755618999999999</v>
      </c>
      <c r="G54" s="44">
        <f>SUMIFS('Raw demand forecast'!$I$7:$I$5830,'Raw demand forecast'!$B$7:$B$5830,$B54,'Raw demand forecast'!$C$7:$C$5830,G$6-1)</f>
        <v>22.520537999999998</v>
      </c>
      <c r="H54" s="44">
        <f>SUMIFS('Raw demand forecast'!$I$7:$I$5830,'Raw demand forecast'!$B$7:$B$5830,$B54,'Raw demand forecast'!$C$7:$C$5830,H$6-1)</f>
        <v>24.829249999999998</v>
      </c>
      <c r="I54" s="44">
        <f>SUMIFS('Raw demand forecast'!$I$7:$I$5830,'Raw demand forecast'!$B$7:$B$5830,$B54,'Raw demand forecast'!$C$7:$C$5830,I$6-1)</f>
        <v>26.934000000000001</v>
      </c>
      <c r="J54" s="44">
        <f>SUMIFS('Raw demand forecast'!$I$7:$I$5830,'Raw demand forecast'!$B$7:$B$5830,$B54,'Raw demand forecast'!$C$7:$C$5830,J$6-1)</f>
        <v>28.056999999999999</v>
      </c>
      <c r="K54" s="44">
        <f>SUMIFS('Raw demand forecast'!$I$7:$I$5830,'Raw demand forecast'!$B$7:$B$5830,$B54,'Raw demand forecast'!$C$7:$C$5830,K$6-1)</f>
        <v>27.358000000000001</v>
      </c>
      <c r="L54" s="44">
        <f>SUMIFS('Raw demand forecast'!$I$7:$I$5830,'Raw demand forecast'!$B$7:$B$5830,$B54,'Raw demand forecast'!$C$7:$C$5830,L$6-1)</f>
        <v>27.358000000000001</v>
      </c>
      <c r="M54" s="44">
        <f>SUMIFS('Raw demand forecast'!$I$7:$I$5830,'Raw demand forecast'!$B$7:$B$5830,$B54,'Raw demand forecast'!$C$7:$C$5830,M$6-1)</f>
        <v>27.358000000000001</v>
      </c>
      <c r="N54" s="44">
        <f>SUMIFS('Raw demand forecast'!$I$7:$I$5830,'Raw demand forecast'!$B$7:$B$5830,$B54,'Raw demand forecast'!$C$7:$C$5830,N$6-1)</f>
        <v>27.358000000000001</v>
      </c>
      <c r="O54" s="44">
        <f>SUMIFS('Raw demand forecast'!$I$7:$I$5830,'Raw demand forecast'!$B$7:$B$5830,$B54,'Raw demand forecast'!$C$7:$C$5830,O$6-1)</f>
        <v>27.358000000000001</v>
      </c>
      <c r="P54" s="44">
        <f>SUMIFS('Raw demand forecast'!$I$7:$I$5830,'Raw demand forecast'!$B$7:$B$5830,$B54,'Raw demand forecast'!$C$7:$C$5830,P$6-1)</f>
        <v>27.358000000000001</v>
      </c>
      <c r="Q54" s="44">
        <f>SUMIFS('Raw demand forecast'!$I$7:$I$5830,'Raw demand forecast'!$B$7:$B$5830,$B54,'Raw demand forecast'!$C$7:$C$5830,Q$6-1)</f>
        <v>27.358000000000001</v>
      </c>
      <c r="R54" s="44">
        <f>SUMIFS('Raw demand forecast'!$I$7:$I$5830,'Raw demand forecast'!$B$7:$B$5830,$B54,'Raw demand forecast'!$C$7:$C$5830,R$6-1)</f>
        <v>27.358000000000001</v>
      </c>
      <c r="S54" s="44">
        <f>SUMIFS('Raw demand forecast'!$I$7:$I$5830,'Raw demand forecast'!$B$7:$B$5830,$B54,'Raw demand forecast'!$C$7:$C$5830,S$6-1)</f>
        <v>27.358000000000001</v>
      </c>
      <c r="T54" s="44">
        <f>SUMIFS('Raw demand forecast'!$I$7:$I$5830,'Raw demand forecast'!$B$7:$B$5830,$B54,'Raw demand forecast'!$C$7:$C$5830,T$6-1)</f>
        <v>27.358000000000001</v>
      </c>
      <c r="U54" s="44">
        <f>SUMIFS('Raw demand forecast'!$I$7:$I$5830,'Raw demand forecast'!$B$7:$B$5830,$B54,'Raw demand forecast'!$C$7:$C$5830,U$6-1)</f>
        <v>27.358000000000001</v>
      </c>
    </row>
    <row r="55" spans="2:21" ht="15">
      <c r="B55" s="6" t="s">
        <v>573</v>
      </c>
      <c r="C55" s="6" t="str">
        <f>INDEX('Raw demand forecast'!$M$7:$M$5830,MATCH($B55,'Raw demand forecast'!$B$7:$B$5830,0))</f>
        <v>Yes</v>
      </c>
      <c r="D55" s="25">
        <f t="shared" si="0"/>
        <v>0</v>
      </c>
      <c r="E55" s="6" t="str">
        <f t="shared" si="2"/>
        <v>Steady/falling</v>
      </c>
      <c r="F55" s="44">
        <f>SUMIFS('Raw demand forecast'!$I$7:$I$5830,'Raw demand forecast'!$B$7:$B$5830,$B55,'Raw demand forecast'!$C$7:$C$5830,F$6-1)</f>
        <v>3.2169298999999998</v>
      </c>
      <c r="G55" s="44">
        <f>SUMIFS('Raw demand forecast'!$I$7:$I$5830,'Raw demand forecast'!$B$7:$B$5830,$B55,'Raw demand forecast'!$C$7:$C$5830,G$6-1)</f>
        <v>6.3878598000000002</v>
      </c>
      <c r="H55" s="44">
        <f>SUMIFS('Raw demand forecast'!$I$7:$I$5830,'Raw demand forecast'!$B$7:$B$5830,$B55,'Raw demand forecast'!$C$7:$C$5830,H$6-1)</f>
        <v>6.3593396999999996</v>
      </c>
      <c r="I55" s="44">
        <f>SUMIFS('Raw demand forecast'!$I$7:$I$5830,'Raw demand forecast'!$B$7:$B$5830,$B55,'Raw demand forecast'!$C$7:$C$5830,I$6-1)</f>
        <v>6.4009999999999998</v>
      </c>
      <c r="J55" s="44">
        <f>SUMIFS('Raw demand forecast'!$I$7:$I$5830,'Raw demand forecast'!$B$7:$B$5830,$B55,'Raw demand forecast'!$C$7:$C$5830,J$6-1)</f>
        <v>6.3940000000000001</v>
      </c>
      <c r="K55" s="44">
        <f>SUMIFS('Raw demand forecast'!$I$7:$I$5830,'Raw demand forecast'!$B$7:$B$5830,$B55,'Raw demand forecast'!$C$7:$C$5830,K$6-1)</f>
        <v>6.3940000000000001</v>
      </c>
      <c r="L55" s="44">
        <f>SUMIFS('Raw demand forecast'!$I$7:$I$5830,'Raw demand forecast'!$B$7:$B$5830,$B55,'Raw demand forecast'!$C$7:$C$5830,L$6-1)</f>
        <v>6.3940000000000001</v>
      </c>
      <c r="M55" s="44">
        <f>SUMIFS('Raw demand forecast'!$I$7:$I$5830,'Raw demand forecast'!$B$7:$B$5830,$B55,'Raw demand forecast'!$C$7:$C$5830,M$6-1)</f>
        <v>6.3940000000000001</v>
      </c>
      <c r="N55" s="44">
        <f>SUMIFS('Raw demand forecast'!$I$7:$I$5830,'Raw demand forecast'!$B$7:$B$5830,$B55,'Raw demand forecast'!$C$7:$C$5830,N$6-1)</f>
        <v>6.3940000000000001</v>
      </c>
      <c r="O55" s="44">
        <f>SUMIFS('Raw demand forecast'!$I$7:$I$5830,'Raw demand forecast'!$B$7:$B$5830,$B55,'Raw demand forecast'!$C$7:$C$5830,O$6-1)</f>
        <v>6.3940000000000001</v>
      </c>
      <c r="P55" s="44">
        <f>SUMIFS('Raw demand forecast'!$I$7:$I$5830,'Raw demand forecast'!$B$7:$B$5830,$B55,'Raw demand forecast'!$C$7:$C$5830,P$6-1)</f>
        <v>6.3940000000000001</v>
      </c>
      <c r="Q55" s="44">
        <f>SUMIFS('Raw demand forecast'!$I$7:$I$5830,'Raw demand forecast'!$B$7:$B$5830,$B55,'Raw demand forecast'!$C$7:$C$5830,Q$6-1)</f>
        <v>6.3940000000000001</v>
      </c>
      <c r="R55" s="44">
        <f>SUMIFS('Raw demand forecast'!$I$7:$I$5830,'Raw demand forecast'!$B$7:$B$5830,$B55,'Raw demand forecast'!$C$7:$C$5830,R$6-1)</f>
        <v>6.3940000000000001</v>
      </c>
      <c r="S55" s="44">
        <f>SUMIFS('Raw demand forecast'!$I$7:$I$5830,'Raw demand forecast'!$B$7:$B$5830,$B55,'Raw demand forecast'!$C$7:$C$5830,S$6-1)</f>
        <v>6.3940000000000001</v>
      </c>
      <c r="T55" s="44">
        <f>SUMIFS('Raw demand forecast'!$I$7:$I$5830,'Raw demand forecast'!$B$7:$B$5830,$B55,'Raw demand forecast'!$C$7:$C$5830,T$6-1)</f>
        <v>6.3940000000000001</v>
      </c>
      <c r="U55" s="44">
        <f>SUMIFS('Raw demand forecast'!$I$7:$I$5830,'Raw demand forecast'!$B$7:$B$5830,$B55,'Raw demand forecast'!$C$7:$C$5830,U$6-1)</f>
        <v>6.3940000000000001</v>
      </c>
    </row>
    <row r="56" spans="2:21" ht="15">
      <c r="B56" s="6" t="s">
        <v>563</v>
      </c>
      <c r="C56" s="6" t="str">
        <f>INDEX('Raw demand forecast'!$M$7:$M$5830,MATCH($B56,'Raw demand forecast'!$B$7:$B$5830,0))</f>
        <v>Yes</v>
      </c>
      <c r="D56" s="25">
        <f t="shared" si="0"/>
        <v>0</v>
      </c>
      <c r="E56" s="6" t="str">
        <f t="shared" si="2"/>
        <v>Steady/falling</v>
      </c>
      <c r="F56" s="44">
        <f>SUMIFS('Raw demand forecast'!$I$7:$I$5830,'Raw demand forecast'!$B$7:$B$5830,$B56,'Raw demand forecast'!$C$7:$C$5830,F$6-1)</f>
        <v>43.1</v>
      </c>
      <c r="G56" s="44">
        <f>SUMIFS('Raw demand forecast'!$I$7:$I$5830,'Raw demand forecast'!$B$7:$B$5830,$B56,'Raw demand forecast'!$C$7:$C$5830,G$6-1)</f>
        <v>46.187922999999998</v>
      </c>
      <c r="H56" s="44">
        <f>SUMIFS('Raw demand forecast'!$I$7:$I$5830,'Raw demand forecast'!$B$7:$B$5830,$B56,'Raw demand forecast'!$C$7:$C$5830,H$6-1)</f>
        <v>33.695999</v>
      </c>
      <c r="I56" s="44">
        <f>SUMIFS('Raw demand forecast'!$I$7:$I$5830,'Raw demand forecast'!$B$7:$B$5830,$B56,'Raw demand forecast'!$C$7:$C$5830,I$6-1)</f>
        <v>37.008000000000003</v>
      </c>
      <c r="J56" s="44">
        <f>SUMIFS('Raw demand forecast'!$I$7:$I$5830,'Raw demand forecast'!$B$7:$B$5830,$B56,'Raw demand forecast'!$C$7:$C$5830,J$6-1)</f>
        <v>43.631999999999998</v>
      </c>
      <c r="K56" s="44">
        <f>SUMIFS('Raw demand forecast'!$I$7:$I$5830,'Raw demand forecast'!$B$7:$B$5830,$B56,'Raw demand forecast'!$C$7:$C$5830,K$6-1)</f>
        <v>50.343000000000004</v>
      </c>
      <c r="L56" s="44">
        <f>SUMIFS('Raw demand forecast'!$I$7:$I$5830,'Raw demand forecast'!$B$7:$B$5830,$B56,'Raw demand forecast'!$C$7:$C$5830,L$6-1)</f>
        <v>50.343000000000004</v>
      </c>
      <c r="M56" s="44">
        <f>SUMIFS('Raw demand forecast'!$I$7:$I$5830,'Raw demand forecast'!$B$7:$B$5830,$B56,'Raw demand forecast'!$C$7:$C$5830,M$6-1)</f>
        <v>50.343000000000004</v>
      </c>
      <c r="N56" s="44">
        <f>SUMIFS('Raw demand forecast'!$I$7:$I$5830,'Raw demand forecast'!$B$7:$B$5830,$B56,'Raw demand forecast'!$C$7:$C$5830,N$6-1)</f>
        <v>50.343000000000004</v>
      </c>
      <c r="O56" s="44">
        <f>SUMIFS('Raw demand forecast'!$I$7:$I$5830,'Raw demand forecast'!$B$7:$B$5830,$B56,'Raw demand forecast'!$C$7:$C$5830,O$6-1)</f>
        <v>50.343000000000004</v>
      </c>
      <c r="P56" s="44">
        <f>SUMIFS('Raw demand forecast'!$I$7:$I$5830,'Raw demand forecast'!$B$7:$B$5830,$B56,'Raw demand forecast'!$C$7:$C$5830,P$6-1)</f>
        <v>50.343000000000004</v>
      </c>
      <c r="Q56" s="44">
        <f>SUMIFS('Raw demand forecast'!$I$7:$I$5830,'Raw demand forecast'!$B$7:$B$5830,$B56,'Raw demand forecast'!$C$7:$C$5830,Q$6-1)</f>
        <v>50.343000000000004</v>
      </c>
      <c r="R56" s="44">
        <f>SUMIFS('Raw demand forecast'!$I$7:$I$5830,'Raw demand forecast'!$B$7:$B$5830,$B56,'Raw demand forecast'!$C$7:$C$5830,R$6-1)</f>
        <v>50.343000000000004</v>
      </c>
      <c r="S56" s="44">
        <f>SUMIFS('Raw demand forecast'!$I$7:$I$5830,'Raw demand forecast'!$B$7:$B$5830,$B56,'Raw demand forecast'!$C$7:$C$5830,S$6-1)</f>
        <v>50.343000000000004</v>
      </c>
      <c r="T56" s="44">
        <f>SUMIFS('Raw demand forecast'!$I$7:$I$5830,'Raw demand forecast'!$B$7:$B$5830,$B56,'Raw demand forecast'!$C$7:$C$5830,T$6-1)</f>
        <v>50.343000000000004</v>
      </c>
      <c r="U56" s="44">
        <f>SUMIFS('Raw demand forecast'!$I$7:$I$5830,'Raw demand forecast'!$B$7:$B$5830,$B56,'Raw demand forecast'!$C$7:$C$5830,U$6-1)</f>
        <v>50.343000000000004</v>
      </c>
    </row>
    <row r="57" spans="2:21" ht="15">
      <c r="B57" s="6" t="s">
        <v>163</v>
      </c>
      <c r="C57" s="6" t="str">
        <f>INDEX('Raw demand forecast'!$M$7:$M$5830,MATCH($B57,'Raw demand forecast'!$B$7:$B$5830,0))</f>
        <v>No</v>
      </c>
      <c r="D57" s="25">
        <f t="shared" si="0"/>
        <v>7.128944917792035E-3</v>
      </c>
      <c r="E57" s="6" t="str">
        <f t="shared" si="2"/>
        <v>Small growth</v>
      </c>
      <c r="F57" s="44">
        <f>SUMIFS('Raw demand forecast'!$I$7:$I$5830,'Raw demand forecast'!$B$7:$B$5830,$B57,'Raw demand forecast'!$C$7:$C$5830,F$6-1)</f>
        <v>19.450368999999998</v>
      </c>
      <c r="G57" s="44">
        <f>SUMIFS('Raw demand forecast'!$I$7:$I$5830,'Raw demand forecast'!$B$7:$B$5830,$B57,'Raw demand forecast'!$C$7:$C$5830,G$6-1)</f>
        <v>25.260650999999999</v>
      </c>
      <c r="H57" s="44">
        <f>SUMIFS('Raw demand forecast'!$I$7:$I$5830,'Raw demand forecast'!$B$7:$B$5830,$B57,'Raw demand forecast'!$C$7:$C$5830,H$6-1)</f>
        <v>18.921658999999998</v>
      </c>
      <c r="I57" s="44">
        <f>SUMIFS('Raw demand forecast'!$I$7:$I$5830,'Raw demand forecast'!$B$7:$B$5830,$B57,'Raw demand forecast'!$C$7:$C$5830,I$6-1)</f>
        <v>20.43</v>
      </c>
      <c r="J57" s="44">
        <f>SUMIFS('Raw demand forecast'!$I$7:$I$5830,'Raw demand forecast'!$B$7:$B$5830,$B57,'Raw demand forecast'!$C$7:$C$5830,J$6-1)</f>
        <v>20.433</v>
      </c>
      <c r="K57" s="44">
        <f>SUMIFS('Raw demand forecast'!$I$7:$I$5830,'Raw demand forecast'!$B$7:$B$5830,$B57,'Raw demand forecast'!$C$7:$C$5830,K$6-1)</f>
        <v>27.55</v>
      </c>
      <c r="L57" s="44">
        <f>SUMIFS('Raw demand forecast'!$I$7:$I$5830,'Raw demand forecast'!$B$7:$B$5830,$B57,'Raw demand forecast'!$C$7:$C$5830,L$6-1)</f>
        <v>22.721675922399847</v>
      </c>
      <c r="M57" s="44">
        <f>SUMIFS('Raw demand forecast'!$I$7:$I$5830,'Raw demand forecast'!$B$7:$B$5830,$B57,'Raw demand forecast'!$C$7:$C$5830,M$6-1)</f>
        <v>24.365418692815584</v>
      </c>
      <c r="N57" s="44">
        <f>SUMIFS('Raw demand forecast'!$I$7:$I$5830,'Raw demand forecast'!$B$7:$B$5830,$B57,'Raw demand forecast'!$C$7:$C$5830,N$6-1)</f>
        <v>24.401523200156834</v>
      </c>
      <c r="O57" s="44">
        <f>SUMIFS('Raw demand forecast'!$I$7:$I$5830,'Raw demand forecast'!$B$7:$B$5830,$B57,'Raw demand forecast'!$C$7:$C$5830,O$6-1)</f>
        <v>24.368014537100823</v>
      </c>
      <c r="P57" s="44">
        <f>SUMIFS('Raw demand forecast'!$I$7:$I$5830,'Raw demand forecast'!$B$7:$B$5830,$B57,'Raw demand forecast'!$C$7:$C$5830,P$6-1)</f>
        <v>24.307434773661804</v>
      </c>
      <c r="Q57" s="44">
        <f>SUMIFS('Raw demand forecast'!$I$7:$I$5830,'Raw demand forecast'!$B$7:$B$5830,$B57,'Raw demand forecast'!$C$7:$C$5830,Q$6-1)</f>
        <v>24.24586256607774</v>
      </c>
      <c r="R57" s="44">
        <f>SUMIFS('Raw demand forecast'!$I$7:$I$5830,'Raw demand forecast'!$B$7:$B$5830,$B57,'Raw demand forecast'!$C$7:$C$5830,R$6-1)</f>
        <v>24.186546483606559</v>
      </c>
      <c r="S57" s="44">
        <f>SUMIFS('Raw demand forecast'!$I$7:$I$5830,'Raw demand forecast'!$B$7:$B$5830,$B57,'Raw demand forecast'!$C$7:$C$5830,S$6-1)</f>
        <v>24.150203783333623</v>
      </c>
      <c r="T57" s="44">
        <f>SUMIFS('Raw demand forecast'!$I$7:$I$5830,'Raw demand forecast'!$B$7:$B$5830,$B57,'Raw demand forecast'!$C$7:$C$5830,T$6-1)</f>
        <v>24.18599206082019</v>
      </c>
      <c r="U57" s="44">
        <f>SUMIFS('Raw demand forecast'!$I$7:$I$5830,'Raw demand forecast'!$B$7:$B$5830,$B57,'Raw demand forecast'!$C$7:$C$5830,U$6-1)</f>
        <v>24.221780338306758</v>
      </c>
    </row>
    <row r="58" spans="2:21" ht="15">
      <c r="B58" s="6" t="s">
        <v>169</v>
      </c>
      <c r="C58" s="6" t="str">
        <f>INDEX('Raw demand forecast'!$M$7:$M$5830,MATCH($B58,'Raw demand forecast'!$B$7:$B$5830,0))</f>
        <v>No</v>
      </c>
      <c r="D58" s="25" t="e">
        <f t="shared" si="0"/>
        <v>#DIV/0!</v>
      </c>
      <c r="E58" s="6" t="str">
        <f t="shared" si="2"/>
        <v>High growth</v>
      </c>
      <c r="F58" s="44">
        <f>SUMIFS('Raw demand forecast'!$I$7:$I$5830,'Raw demand forecast'!$B$7:$B$5830,$B58,'Raw demand forecast'!$C$7:$C$5830,F$6-1)</f>
        <v>0</v>
      </c>
      <c r="G58" s="44">
        <f>SUMIFS('Raw demand forecast'!$I$7:$I$5830,'Raw demand forecast'!$B$7:$B$5830,$B58,'Raw demand forecast'!$C$7:$C$5830,G$6-1)</f>
        <v>0</v>
      </c>
      <c r="H58" s="44">
        <f>SUMIFS('Raw demand forecast'!$I$7:$I$5830,'Raw demand forecast'!$B$7:$B$5830,$B58,'Raw demand forecast'!$C$7:$C$5830,H$6-1)</f>
        <v>0</v>
      </c>
      <c r="I58" s="44">
        <f>SUMIFS('Raw demand forecast'!$I$7:$I$5830,'Raw demand forecast'!$B$7:$B$5830,$B58,'Raw demand forecast'!$C$7:$C$5830,I$6-1)</f>
        <v>0</v>
      </c>
      <c r="J58" s="44">
        <f>SUMIFS('Raw demand forecast'!$I$7:$I$5830,'Raw demand forecast'!$B$7:$B$5830,$B58,'Raw demand forecast'!$C$7:$C$5830,J$6-1)</f>
        <v>0</v>
      </c>
      <c r="K58" s="44">
        <f>SUMIFS('Raw demand forecast'!$I$7:$I$5830,'Raw demand forecast'!$B$7:$B$5830,$B58,'Raw demand forecast'!$C$7:$C$5830,K$6-1)</f>
        <v>0</v>
      </c>
      <c r="L58" s="44">
        <f>SUMIFS('Raw demand forecast'!$I$7:$I$5830,'Raw demand forecast'!$B$7:$B$5830,$B58,'Raw demand forecast'!$C$7:$C$5830,L$6-1)</f>
        <v>0</v>
      </c>
      <c r="M58" s="44">
        <f>SUMIFS('Raw demand forecast'!$I$7:$I$5830,'Raw demand forecast'!$B$7:$B$5830,$B58,'Raw demand forecast'!$C$7:$C$5830,M$6-1)</f>
        <v>0</v>
      </c>
      <c r="N58" s="44">
        <f>SUMIFS('Raw demand forecast'!$I$7:$I$5830,'Raw demand forecast'!$B$7:$B$5830,$B58,'Raw demand forecast'!$C$7:$C$5830,N$6-1)</f>
        <v>0</v>
      </c>
      <c r="O58" s="44">
        <f>SUMIFS('Raw demand forecast'!$I$7:$I$5830,'Raw demand forecast'!$B$7:$B$5830,$B58,'Raw demand forecast'!$C$7:$C$5830,O$6-1)</f>
        <v>2.5688844442129133</v>
      </c>
      <c r="P58" s="44">
        <f>SUMIFS('Raw demand forecast'!$I$7:$I$5830,'Raw demand forecast'!$B$7:$B$5830,$B58,'Raw demand forecast'!$C$7:$C$5830,P$6-1)</f>
        <v>3.013737776851654</v>
      </c>
      <c r="Q58" s="44">
        <f>SUMIFS('Raw demand forecast'!$I$7:$I$5830,'Raw demand forecast'!$B$7:$B$5830,$B58,'Raw demand forecast'!$C$7:$C$5830,Q$6-1)</f>
        <v>3.7551599412918089</v>
      </c>
      <c r="R58" s="44">
        <f>SUMIFS('Raw demand forecast'!$I$7:$I$5830,'Raw demand forecast'!$B$7:$B$5830,$B58,'Raw demand forecast'!$C$7:$C$5830,R$6-1)</f>
        <v>4.793151107406616</v>
      </c>
      <c r="S58" s="44">
        <f>SUMIFS('Raw demand forecast'!$I$7:$I$5830,'Raw demand forecast'!$B$7:$B$5830,$B58,'Raw demand forecast'!$C$7:$C$5830,S$6-1)</f>
        <v>6.1277110486984254</v>
      </c>
      <c r="T58" s="44">
        <f>SUMIFS('Raw demand forecast'!$I$7:$I$5830,'Raw demand forecast'!$B$7:$B$5830,$B58,'Raw demand forecast'!$C$7:$C$5830,T$6-1)</f>
        <v>7.7588397651672363</v>
      </c>
      <c r="U58" s="44">
        <f>SUMIFS('Raw demand forecast'!$I$7:$I$5830,'Raw demand forecast'!$B$7:$B$5830,$B58,'Raw demand forecast'!$C$7:$C$5830,U$6-1)</f>
        <v>9.6865372568130486</v>
      </c>
    </row>
    <row r="59" spans="2:21" ht="15">
      <c r="B59" s="6" t="s">
        <v>184</v>
      </c>
      <c r="C59" s="6" t="str">
        <f>INDEX('Raw demand forecast'!$M$7:$M$5830,MATCH($B59,'Raw demand forecast'!$B$7:$B$5830,0))</f>
        <v>No</v>
      </c>
      <c r="D59" s="25">
        <f t="shared" si="0"/>
        <v>-3.0634213194340454E-3</v>
      </c>
      <c r="E59" s="6" t="str">
        <f t="shared" si="2"/>
        <v>Steady/falling</v>
      </c>
      <c r="F59" s="44">
        <f>SUMIFS('Raw demand forecast'!$I$7:$I$5830,'Raw demand forecast'!$B$7:$B$5830,$B59,'Raw demand forecast'!$C$7:$C$5830,F$6-1)</f>
        <v>3.2850001</v>
      </c>
      <c r="G59" s="44">
        <f>SUMIFS('Raw demand forecast'!$I$7:$I$5830,'Raw demand forecast'!$B$7:$B$5830,$B59,'Raw demand forecast'!$C$7:$C$5830,G$6-1)</f>
        <v>3.7336900000000002</v>
      </c>
      <c r="H59" s="44">
        <f>SUMIFS('Raw demand forecast'!$I$7:$I$5830,'Raw demand forecast'!$B$7:$B$5830,$B59,'Raw demand forecast'!$C$7:$C$5830,H$6-1)</f>
        <v>4.0965699999999998</v>
      </c>
      <c r="I59" s="44">
        <f>SUMIFS('Raw demand forecast'!$I$7:$I$5830,'Raw demand forecast'!$B$7:$B$5830,$B59,'Raw demand forecast'!$C$7:$C$5830,I$6-1)</f>
        <v>3.665</v>
      </c>
      <c r="J59" s="44">
        <f>SUMIFS('Raw demand forecast'!$I$7:$I$5830,'Raw demand forecast'!$B$7:$B$5830,$B59,'Raw demand forecast'!$C$7:$C$5830,J$6-1)</f>
        <v>3.0979999999999999</v>
      </c>
      <c r="K59" s="44">
        <f>SUMIFS('Raw demand forecast'!$I$7:$I$5830,'Raw demand forecast'!$B$7:$B$5830,$B59,'Raw demand forecast'!$C$7:$C$5830,K$6-1)</f>
        <v>4.8070000000000004</v>
      </c>
      <c r="L59" s="44">
        <f>SUMIFS('Raw demand forecast'!$I$7:$I$5830,'Raw demand forecast'!$B$7:$B$5830,$B59,'Raw demand forecast'!$C$7:$C$5830,L$6-1)</f>
        <v>4.7868226994026681</v>
      </c>
      <c r="M59" s="44">
        <f>SUMIFS('Raw demand forecast'!$I$7:$I$5830,'Raw demand forecast'!$B$7:$B$5830,$B59,'Raw demand forecast'!$C$7:$C$5830,M$6-1)</f>
        <v>4.7658762233757574</v>
      </c>
      <c r="N59" s="44">
        <f>SUMIFS('Raw demand forecast'!$I$7:$I$5830,'Raw demand forecast'!$B$7:$B$5830,$B59,'Raw demand forecast'!$C$7:$C$5830,N$6-1)</f>
        <v>4.7438471166191976</v>
      </c>
      <c r="O59" s="44">
        <f>SUMIFS('Raw demand forecast'!$I$7:$I$5830,'Raw demand forecast'!$B$7:$B$5830,$B59,'Raw demand forecast'!$C$7:$C$5830,O$6-1)</f>
        <v>4.7241537771979587</v>
      </c>
      <c r="P59" s="44">
        <f>SUMIFS('Raw demand forecast'!$I$7:$I$5830,'Raw demand forecast'!$B$7:$B$5830,$B59,'Raw demand forecast'!$C$7:$C$5830,P$6-1)</f>
        <v>4.7049936723989676</v>
      </c>
      <c r="Q59" s="44">
        <f>SUMIFS('Raw demand forecast'!$I$7:$I$5830,'Raw demand forecast'!$B$7:$B$5830,$B59,'Raw demand forecast'!$C$7:$C$5830,Q$6-1)</f>
        <v>4.6869372389966637</v>
      </c>
      <c r="R59" s="44">
        <f>SUMIFS('Raw demand forecast'!$I$7:$I$5830,'Raw demand forecast'!$B$7:$B$5830,$B59,'Raw demand forecast'!$C$7:$C$5830,R$6-1)</f>
        <v>4.6699194700022257</v>
      </c>
      <c r="S59" s="44">
        <f>SUMIFS('Raw demand forecast'!$I$7:$I$5830,'Raw demand forecast'!$B$7:$B$5830,$B59,'Raw demand forecast'!$C$7:$C$5830,S$6-1)</f>
        <v>4.6562139997735761</v>
      </c>
      <c r="T59" s="44">
        <f>SUMIFS('Raw demand forecast'!$I$7:$I$5830,'Raw demand forecast'!$B$7:$B$5830,$B59,'Raw demand forecast'!$C$7:$C$5830,T$6-1)</f>
        <v>4.6563329492199408</v>
      </c>
      <c r="U59" s="44">
        <f>SUMIFS('Raw demand forecast'!$I$7:$I$5830,'Raw demand forecast'!$B$7:$B$5830,$B59,'Raw demand forecast'!$C$7:$C$5830,U$6-1)</f>
        <v>4.6564518986663064</v>
      </c>
    </row>
    <row r="60" spans="2:21" ht="15">
      <c r="B60" s="6" t="s">
        <v>56</v>
      </c>
      <c r="C60" s="6" t="str">
        <f>INDEX('Raw demand forecast'!$M$7:$M$5830,MATCH($B60,'Raw demand forecast'!$B$7:$B$5830,0))</f>
        <v>No</v>
      </c>
      <c r="D60" s="25">
        <f t="shared" si="0"/>
        <v>0.16356030264625998</v>
      </c>
      <c r="E60" s="6" t="str">
        <f t="shared" si="2"/>
        <v>High growth</v>
      </c>
      <c r="F60" s="44">
        <f>SUMIFS('Raw demand forecast'!$I$7:$I$5830,'Raw demand forecast'!$B$7:$B$5830,$B60,'Raw demand forecast'!$C$7:$C$5830,F$6-1)</f>
        <v>0</v>
      </c>
      <c r="G60" s="44">
        <f>SUMIFS('Raw demand forecast'!$I$7:$I$5830,'Raw demand forecast'!$B$7:$B$5830,$B60,'Raw demand forecast'!$C$7:$C$5830,G$6-1)</f>
        <v>0</v>
      </c>
      <c r="H60" s="44">
        <f>SUMIFS('Raw demand forecast'!$I$7:$I$5830,'Raw demand forecast'!$B$7:$B$5830,$B60,'Raw demand forecast'!$C$7:$C$5830,H$6-1)</f>
        <v>0</v>
      </c>
      <c r="I60" s="44">
        <f>SUMIFS('Raw demand forecast'!$I$7:$I$5830,'Raw demand forecast'!$B$7:$B$5830,$B60,'Raw demand forecast'!$C$7:$C$5830,I$6-1)</f>
        <v>0</v>
      </c>
      <c r="J60" s="44">
        <f>SUMIFS('Raw demand forecast'!$I$7:$I$5830,'Raw demand forecast'!$B$7:$B$5830,$B60,'Raw demand forecast'!$C$7:$C$5830,J$6-1)</f>
        <v>2.6</v>
      </c>
      <c r="K60" s="44">
        <f>SUMIFS('Raw demand forecast'!$I$7:$I$5830,'Raw demand forecast'!$B$7:$B$5830,$B60,'Raw demand forecast'!$C$7:$C$5830,K$6-1)</f>
        <v>3.83</v>
      </c>
      <c r="L60" s="44">
        <f>SUMIFS('Raw demand forecast'!$I$7:$I$5830,'Raw demand forecast'!$B$7:$B$5830,$B60,'Raw demand forecast'!$C$7:$C$5830,L$6-1)</f>
        <v>5.3218400406837461</v>
      </c>
      <c r="M60" s="44">
        <f>SUMIFS('Raw demand forecast'!$I$7:$I$5830,'Raw demand forecast'!$B$7:$B$5830,$B60,'Raw demand forecast'!$C$7:$C$5830,M$6-1)</f>
        <v>8.3227998781204242</v>
      </c>
      <c r="N60" s="44">
        <f>SUMIFS('Raw demand forecast'!$I$7:$I$5830,'Raw demand forecast'!$B$7:$B$5830,$B60,'Raw demand forecast'!$C$7:$C$5830,N$6-1)</f>
        <v>12.547759943008424</v>
      </c>
      <c r="O60" s="44">
        <f>SUMIFS('Raw demand forecast'!$I$7:$I$5830,'Raw demand forecast'!$B$7:$B$5830,$B60,'Raw demand forecast'!$C$7:$C$5830,O$6-1)</f>
        <v>15.917360334396363</v>
      </c>
      <c r="P60" s="44">
        <f>SUMIFS('Raw demand forecast'!$I$7:$I$5830,'Raw demand forecast'!$B$7:$B$5830,$B60,'Raw demand forecast'!$C$7:$C$5830,P$6-1)</f>
        <v>17.777840070724487</v>
      </c>
      <c r="Q60" s="44">
        <f>SUMIFS('Raw demand forecast'!$I$7:$I$5830,'Raw demand forecast'!$B$7:$B$5830,$B60,'Raw demand forecast'!$C$7:$C$5830,Q$6-1)</f>
        <v>19.38343978404999</v>
      </c>
      <c r="R60" s="44">
        <f>SUMIFS('Raw demand forecast'!$I$7:$I$5830,'Raw demand forecast'!$B$7:$B$5830,$B60,'Raw demand forecast'!$C$7:$C$5830,R$6-1)</f>
        <v>20.620400552749636</v>
      </c>
      <c r="S60" s="44">
        <f>SUMIFS('Raw demand forecast'!$I$7:$I$5830,'Raw demand forecast'!$B$7:$B$5830,$B60,'Raw demand forecast'!$C$7:$C$5830,S$6-1)</f>
        <v>20.804720239639284</v>
      </c>
      <c r="T60" s="44">
        <f>SUMIFS('Raw demand forecast'!$I$7:$I$5830,'Raw demand forecast'!$B$7:$B$5830,$B60,'Raw demand forecast'!$C$7:$C$5830,T$6-1)</f>
        <v>20.804720239639284</v>
      </c>
      <c r="U60" s="44">
        <f>SUMIFS('Raw demand forecast'!$I$7:$I$5830,'Raw demand forecast'!$B$7:$B$5830,$B60,'Raw demand forecast'!$C$7:$C$5830,U$6-1)</f>
        <v>20.804720239639284</v>
      </c>
    </row>
    <row r="61" spans="2:21" ht="15">
      <c r="B61" s="6" t="s">
        <v>618</v>
      </c>
      <c r="C61" s="6" t="str">
        <f>INDEX('Raw demand forecast'!$M$7:$M$5830,MATCH($B61,'Raw demand forecast'!$B$7:$B$5830,0))</f>
        <v>Yes</v>
      </c>
      <c r="D61" s="25">
        <f t="shared" si="0"/>
        <v>0</v>
      </c>
      <c r="E61" s="6" t="str">
        <f t="shared" si="2"/>
        <v>Steady/falling</v>
      </c>
      <c r="F61" s="44">
        <f>SUMIFS('Raw demand forecast'!$I$7:$I$5830,'Raw demand forecast'!$B$7:$B$5830,$B61,'Raw demand forecast'!$C$7:$C$5830,F$6-1)</f>
        <v>0</v>
      </c>
      <c r="G61" s="44">
        <f>SUMIFS('Raw demand forecast'!$I$7:$I$5830,'Raw demand forecast'!$B$7:$B$5830,$B61,'Raw demand forecast'!$C$7:$C$5830,G$6-1)</f>
        <v>0</v>
      </c>
      <c r="H61" s="44">
        <f>SUMIFS('Raw demand forecast'!$I$7:$I$5830,'Raw demand forecast'!$B$7:$B$5830,$B61,'Raw demand forecast'!$C$7:$C$5830,H$6-1)</f>
        <v>0</v>
      </c>
      <c r="I61" s="44">
        <f>SUMIFS('Raw demand forecast'!$I$7:$I$5830,'Raw demand forecast'!$B$7:$B$5830,$B61,'Raw demand forecast'!$C$7:$C$5830,I$6-1)</f>
        <v>0</v>
      </c>
      <c r="J61" s="44">
        <f>SUMIFS('Raw demand forecast'!$I$7:$I$5830,'Raw demand forecast'!$B$7:$B$5830,$B61,'Raw demand forecast'!$C$7:$C$5830,J$6-1)</f>
        <v>5.4279999999999999</v>
      </c>
      <c r="K61" s="44">
        <f>SUMIFS('Raw demand forecast'!$I$7:$I$5830,'Raw demand forecast'!$B$7:$B$5830,$B61,'Raw demand forecast'!$C$7:$C$5830,K$6-1)</f>
        <v>6.6609999999999987</v>
      </c>
      <c r="L61" s="44">
        <f>SUMIFS('Raw demand forecast'!$I$7:$I$5830,'Raw demand forecast'!$B$7:$B$5830,$B61,'Raw demand forecast'!$C$7:$C$5830,L$6-1)</f>
        <v>6.6609999999999987</v>
      </c>
      <c r="M61" s="44">
        <f>SUMIFS('Raw demand forecast'!$I$7:$I$5830,'Raw demand forecast'!$B$7:$B$5830,$B61,'Raw demand forecast'!$C$7:$C$5830,M$6-1)</f>
        <v>6.6609999999999987</v>
      </c>
      <c r="N61" s="44">
        <f>SUMIFS('Raw demand forecast'!$I$7:$I$5830,'Raw demand forecast'!$B$7:$B$5830,$B61,'Raw demand forecast'!$C$7:$C$5830,N$6-1)</f>
        <v>6.6609999999999987</v>
      </c>
      <c r="O61" s="44">
        <f>SUMIFS('Raw demand forecast'!$I$7:$I$5830,'Raw demand forecast'!$B$7:$B$5830,$B61,'Raw demand forecast'!$C$7:$C$5830,O$6-1)</f>
        <v>6.6609999999999987</v>
      </c>
      <c r="P61" s="44">
        <f>SUMIFS('Raw demand forecast'!$I$7:$I$5830,'Raw demand forecast'!$B$7:$B$5830,$B61,'Raw demand forecast'!$C$7:$C$5830,P$6-1)</f>
        <v>6.6609999999999987</v>
      </c>
      <c r="Q61" s="44">
        <f>SUMIFS('Raw demand forecast'!$I$7:$I$5830,'Raw demand forecast'!$B$7:$B$5830,$B61,'Raw demand forecast'!$C$7:$C$5830,Q$6-1)</f>
        <v>6.6609999999999987</v>
      </c>
      <c r="R61" s="44">
        <f>SUMIFS('Raw demand forecast'!$I$7:$I$5830,'Raw demand forecast'!$B$7:$B$5830,$B61,'Raw demand forecast'!$C$7:$C$5830,R$6-1)</f>
        <v>6.6609999999999987</v>
      </c>
      <c r="S61" s="44">
        <f>SUMIFS('Raw demand forecast'!$I$7:$I$5830,'Raw demand forecast'!$B$7:$B$5830,$B61,'Raw demand forecast'!$C$7:$C$5830,S$6-1)</f>
        <v>6.6609999999999987</v>
      </c>
      <c r="T61" s="44">
        <f>SUMIFS('Raw demand forecast'!$I$7:$I$5830,'Raw demand forecast'!$B$7:$B$5830,$B61,'Raw demand forecast'!$C$7:$C$5830,T$6-1)</f>
        <v>6.6609999999999987</v>
      </c>
      <c r="U61" s="44">
        <f>SUMIFS('Raw demand forecast'!$I$7:$I$5830,'Raw demand forecast'!$B$7:$B$5830,$B61,'Raw demand forecast'!$C$7:$C$5830,U$6-1)</f>
        <v>6.6609999999999987</v>
      </c>
    </row>
    <row r="62" spans="2:21" ht="15">
      <c r="B62" s="6" t="s">
        <v>564</v>
      </c>
      <c r="C62" s="6" t="str">
        <f>INDEX('Raw demand forecast'!$M$7:$M$5830,MATCH($B62,'Raw demand forecast'!$B$7:$B$5830,0))</f>
        <v>Yes</v>
      </c>
      <c r="D62" s="25">
        <f t="shared" si="0"/>
        <v>0</v>
      </c>
      <c r="E62" s="6" t="str">
        <f t="shared" si="2"/>
        <v>Steady/falling</v>
      </c>
      <c r="F62" s="44">
        <f>SUMIFS('Raw demand forecast'!$I$7:$I$5830,'Raw demand forecast'!$B$7:$B$5830,$B62,'Raw demand forecast'!$C$7:$C$5830,F$6-1)</f>
        <v>22.614241</v>
      </c>
      <c r="G62" s="44">
        <f>SUMIFS('Raw demand forecast'!$I$7:$I$5830,'Raw demand forecast'!$B$7:$B$5830,$B62,'Raw demand forecast'!$C$7:$C$5830,G$6-1)</f>
        <v>23.612282</v>
      </c>
      <c r="H62" s="44">
        <f>SUMIFS('Raw demand forecast'!$I$7:$I$5830,'Raw demand forecast'!$B$7:$B$5830,$B62,'Raw demand forecast'!$C$7:$C$5830,H$6-1)</f>
        <v>22.629961000000002</v>
      </c>
      <c r="I62" s="44">
        <f>SUMIFS('Raw demand forecast'!$I$7:$I$5830,'Raw demand forecast'!$B$7:$B$5830,$B62,'Raw demand forecast'!$C$7:$C$5830,I$6-1)</f>
        <v>22.588000000000001</v>
      </c>
      <c r="J62" s="44">
        <f>SUMIFS('Raw demand forecast'!$I$7:$I$5830,'Raw demand forecast'!$B$7:$B$5830,$B62,'Raw demand forecast'!$C$7:$C$5830,J$6-1)</f>
        <v>22.32</v>
      </c>
      <c r="K62" s="44">
        <f>SUMIFS('Raw demand forecast'!$I$7:$I$5830,'Raw demand forecast'!$B$7:$B$5830,$B62,'Raw demand forecast'!$C$7:$C$5830,K$6-1)</f>
        <v>22.44</v>
      </c>
      <c r="L62" s="44">
        <f>SUMIFS('Raw demand forecast'!$I$7:$I$5830,'Raw demand forecast'!$B$7:$B$5830,$B62,'Raw demand forecast'!$C$7:$C$5830,L$6-1)</f>
        <v>22.44</v>
      </c>
      <c r="M62" s="44">
        <f>SUMIFS('Raw demand forecast'!$I$7:$I$5830,'Raw demand forecast'!$B$7:$B$5830,$B62,'Raw demand forecast'!$C$7:$C$5830,M$6-1)</f>
        <v>22.44</v>
      </c>
      <c r="N62" s="44">
        <f>SUMIFS('Raw demand forecast'!$I$7:$I$5830,'Raw demand forecast'!$B$7:$B$5830,$B62,'Raw demand forecast'!$C$7:$C$5830,N$6-1)</f>
        <v>22.44</v>
      </c>
      <c r="O62" s="44">
        <f>SUMIFS('Raw demand forecast'!$I$7:$I$5830,'Raw demand forecast'!$B$7:$B$5830,$B62,'Raw demand forecast'!$C$7:$C$5830,O$6-1)</f>
        <v>22.44</v>
      </c>
      <c r="P62" s="44">
        <f>SUMIFS('Raw demand forecast'!$I$7:$I$5830,'Raw demand forecast'!$B$7:$B$5830,$B62,'Raw demand forecast'!$C$7:$C$5830,P$6-1)</f>
        <v>22.44</v>
      </c>
      <c r="Q62" s="44">
        <f>SUMIFS('Raw demand forecast'!$I$7:$I$5830,'Raw demand forecast'!$B$7:$B$5830,$B62,'Raw demand forecast'!$C$7:$C$5830,Q$6-1)</f>
        <v>22.44</v>
      </c>
      <c r="R62" s="44">
        <f>SUMIFS('Raw demand forecast'!$I$7:$I$5830,'Raw demand forecast'!$B$7:$B$5830,$B62,'Raw demand forecast'!$C$7:$C$5830,R$6-1)</f>
        <v>22.44</v>
      </c>
      <c r="S62" s="44">
        <f>SUMIFS('Raw demand forecast'!$I$7:$I$5830,'Raw demand forecast'!$B$7:$B$5830,$B62,'Raw demand forecast'!$C$7:$C$5830,S$6-1)</f>
        <v>22.44</v>
      </c>
      <c r="T62" s="44">
        <f>SUMIFS('Raw demand forecast'!$I$7:$I$5830,'Raw demand forecast'!$B$7:$B$5830,$B62,'Raw demand forecast'!$C$7:$C$5830,T$6-1)</f>
        <v>22.44</v>
      </c>
      <c r="U62" s="44">
        <f>SUMIFS('Raw demand forecast'!$I$7:$I$5830,'Raw demand forecast'!$B$7:$B$5830,$B62,'Raw demand forecast'!$C$7:$C$5830,U$6-1)</f>
        <v>22.44</v>
      </c>
    </row>
    <row r="63" spans="2:21" ht="15">
      <c r="B63" s="6" t="s">
        <v>19</v>
      </c>
      <c r="C63" s="6" t="str">
        <f>INDEX('Raw demand forecast'!$M$7:$M$5830,MATCH($B63,'Raw demand forecast'!$B$7:$B$5830,0))</f>
        <v>No</v>
      </c>
      <c r="D63" s="25">
        <f t="shared" si="0"/>
        <v>-2.2046984293855321E-4</v>
      </c>
      <c r="E63" s="6" t="str">
        <f t="shared" si="2"/>
        <v>Steady/falling</v>
      </c>
      <c r="F63" s="44">
        <f>SUMIFS('Raw demand forecast'!$I$7:$I$5830,'Raw demand forecast'!$B$7:$B$5830,$B63,'Raw demand forecast'!$C$7:$C$5830,F$6-1)</f>
        <v>1.432142746</v>
      </c>
      <c r="G63" s="44">
        <f>SUMIFS('Raw demand forecast'!$I$7:$I$5830,'Raw demand forecast'!$B$7:$B$5830,$B63,'Raw demand forecast'!$C$7:$C$5830,G$6-1)</f>
        <v>1.6289937845</v>
      </c>
      <c r="H63" s="44">
        <f>SUMIFS('Raw demand forecast'!$I$7:$I$5830,'Raw demand forecast'!$B$7:$B$5830,$B63,'Raw demand forecast'!$C$7:$C$5830,H$6-1)</f>
        <v>1.6746056105</v>
      </c>
      <c r="I63" s="44">
        <f>SUMIFS('Raw demand forecast'!$I$7:$I$5830,'Raw demand forecast'!$B$7:$B$5830,$B63,'Raw demand forecast'!$C$7:$C$5830,I$6-1)</f>
        <v>3.6440000000000001</v>
      </c>
      <c r="J63" s="44">
        <f>SUMIFS('Raw demand forecast'!$I$7:$I$5830,'Raw demand forecast'!$B$7:$B$5830,$B63,'Raw demand forecast'!$C$7:$C$5830,J$6-1)</f>
        <v>1.6160000000000001</v>
      </c>
      <c r="K63" s="44">
        <f>SUMIFS('Raw demand forecast'!$I$7:$I$5830,'Raw demand forecast'!$B$7:$B$5830,$B63,'Raw demand forecast'!$C$7:$C$5830,K$6-1)</f>
        <v>1.2050000000000001</v>
      </c>
      <c r="L63" s="44">
        <f>SUMIFS('Raw demand forecast'!$I$7:$I$5830,'Raw demand forecast'!$B$7:$B$5830,$B63,'Raw demand forecast'!$C$7:$C$5830,L$6-1)</f>
        <v>1.2043111472271346</v>
      </c>
      <c r="M63" s="44">
        <f>SUMIFS('Raw demand forecast'!$I$7:$I$5830,'Raw demand forecast'!$B$7:$B$5830,$B63,'Raw demand forecast'!$C$7:$C$5830,M$6-1)</f>
        <v>1.2035261460473088</v>
      </c>
      <c r="N63" s="44">
        <f>SUMIFS('Raw demand forecast'!$I$7:$I$5830,'Raw demand forecast'!$B$7:$B$5830,$B63,'Raw demand forecast'!$C$7:$C$5830,N$6-1)</f>
        <v>1.2028216952120971</v>
      </c>
      <c r="O63" s="44">
        <f>SUMIFS('Raw demand forecast'!$I$7:$I$5830,'Raw demand forecast'!$B$7:$B$5830,$B63,'Raw demand forecast'!$C$7:$C$5830,O$6-1)</f>
        <v>1.2020776103000022</v>
      </c>
      <c r="P63" s="44">
        <f>SUMIFS('Raw demand forecast'!$I$7:$I$5830,'Raw demand forecast'!$B$7:$B$5830,$B63,'Raw demand forecast'!$C$7:$C$5830,P$6-1)</f>
        <v>1.2013411916582801</v>
      </c>
      <c r="Q63" s="44">
        <f>SUMIFS('Raw demand forecast'!$I$7:$I$5830,'Raw demand forecast'!$B$7:$B$5830,$B63,'Raw demand forecast'!$C$7:$C$5830,Q$6-1)</f>
        <v>1.200682702082178</v>
      </c>
      <c r="R63" s="44">
        <f>SUMIFS('Raw demand forecast'!$I$7:$I$5830,'Raw demand forecast'!$B$7:$B$5830,$B63,'Raw demand forecast'!$C$7:$C$5830,R$6-1)</f>
        <v>1.200112843698804</v>
      </c>
      <c r="S63" s="44">
        <f>SUMIFS('Raw demand forecast'!$I$7:$I$5830,'Raw demand forecast'!$B$7:$B$5830,$B63,'Raw demand forecast'!$C$7:$C$5830,S$6-1)</f>
        <v>1.1997027400419078</v>
      </c>
      <c r="T63" s="44">
        <f>SUMIFS('Raw demand forecast'!$I$7:$I$5830,'Raw demand forecast'!$B$7:$B$5830,$B63,'Raw demand forecast'!$C$7:$C$5830,T$6-1)</f>
        <v>1.2008131824720893</v>
      </c>
      <c r="U63" s="44">
        <f>SUMIFS('Raw demand forecast'!$I$7:$I$5830,'Raw demand forecast'!$B$7:$B$5830,$B63,'Raw demand forecast'!$C$7:$C$5830,U$6-1)</f>
        <v>1.2019236249022707</v>
      </c>
    </row>
    <row r="64" spans="2:21" ht="15">
      <c r="B64" s="6" t="s">
        <v>29</v>
      </c>
      <c r="C64" s="6" t="str">
        <f>INDEX('Raw demand forecast'!$M$7:$M$5830,MATCH($B64,'Raw demand forecast'!$B$7:$B$5830,0))</f>
        <v>No</v>
      </c>
      <c r="D64" s="25">
        <f t="shared" si="0"/>
        <v>-2.7873859195767237E-3</v>
      </c>
      <c r="E64" s="6" t="str">
        <f t="shared" si="2"/>
        <v>Steady/falling</v>
      </c>
      <c r="F64" s="44">
        <f>SUMIFS('Raw demand forecast'!$I$7:$I$5830,'Raw demand forecast'!$B$7:$B$5830,$B64,'Raw demand forecast'!$C$7:$C$5830,F$6-1)</f>
        <v>13.6675</v>
      </c>
      <c r="G64" s="44">
        <f>SUMIFS('Raw demand forecast'!$I$7:$I$5830,'Raw demand forecast'!$B$7:$B$5830,$B64,'Raw demand forecast'!$C$7:$C$5830,G$6-1)</f>
        <v>13.3459</v>
      </c>
      <c r="H64" s="44">
        <f>SUMIFS('Raw demand forecast'!$I$7:$I$5830,'Raw demand forecast'!$B$7:$B$5830,$B64,'Raw demand forecast'!$C$7:$C$5830,H$6-1)</f>
        <v>13.3673</v>
      </c>
      <c r="I64" s="44">
        <f>SUMIFS('Raw demand forecast'!$I$7:$I$5830,'Raw demand forecast'!$B$7:$B$5830,$B64,'Raw demand forecast'!$C$7:$C$5830,I$6-1)</f>
        <v>12.808</v>
      </c>
      <c r="J64" s="44">
        <f>SUMIFS('Raw demand forecast'!$I$7:$I$5830,'Raw demand forecast'!$B$7:$B$5830,$B64,'Raw demand forecast'!$C$7:$C$5830,J$6-1)</f>
        <v>13.061999999999999</v>
      </c>
      <c r="K64" s="44">
        <f>SUMIFS('Raw demand forecast'!$I$7:$I$5830,'Raw demand forecast'!$B$7:$B$5830,$B64,'Raw demand forecast'!$C$7:$C$5830,K$6-1)</f>
        <v>13.744</v>
      </c>
      <c r="L64" s="44">
        <f>SUMIFS('Raw demand forecast'!$I$7:$I$5830,'Raw demand forecast'!$B$7:$B$5830,$B64,'Raw demand forecast'!$C$7:$C$5830,L$6-1)</f>
        <v>13.677183848709953</v>
      </c>
      <c r="M64" s="44">
        <f>SUMIFS('Raw demand forecast'!$I$7:$I$5830,'Raw demand forecast'!$B$7:$B$5830,$B64,'Raw demand forecast'!$C$7:$C$5830,M$6-1)</f>
        <v>13.609551902506899</v>
      </c>
      <c r="N64" s="44">
        <f>SUMIFS('Raw demand forecast'!$I$7:$I$5830,'Raw demand forecast'!$B$7:$B$5830,$B64,'Raw demand forecast'!$C$7:$C$5830,N$6-1)</f>
        <v>13.540304290379309</v>
      </c>
      <c r="O64" s="44">
        <f>SUMIFS('Raw demand forecast'!$I$7:$I$5830,'Raw demand forecast'!$B$7:$B$5830,$B64,'Raw demand forecast'!$C$7:$C$5830,O$6-1)</f>
        <v>13.481733769186045</v>
      </c>
      <c r="P64" s="44">
        <f>SUMIFS('Raw demand forecast'!$I$7:$I$5830,'Raw demand forecast'!$B$7:$B$5830,$B64,'Raw demand forecast'!$C$7:$C$5830,P$6-1)</f>
        <v>13.427858897216021</v>
      </c>
      <c r="Q64" s="44">
        <f>SUMIFS('Raw demand forecast'!$I$7:$I$5830,'Raw demand forecast'!$B$7:$B$5830,$B64,'Raw demand forecast'!$C$7:$C$5830,Q$6-1)</f>
        <v>13.37807232371585</v>
      </c>
      <c r="R64" s="44">
        <f>SUMIFS('Raw demand forecast'!$I$7:$I$5830,'Raw demand forecast'!$B$7:$B$5830,$B64,'Raw demand forecast'!$C$7:$C$5830,R$6-1)</f>
        <v>13.330471725034416</v>
      </c>
      <c r="S64" s="44">
        <f>SUMIFS('Raw demand forecast'!$I$7:$I$5830,'Raw demand forecast'!$B$7:$B$5830,$B64,'Raw demand forecast'!$C$7:$C$5830,S$6-1)</f>
        <v>13.298319953007551</v>
      </c>
      <c r="T64" s="44">
        <f>SUMIFS('Raw demand forecast'!$I$7:$I$5830,'Raw demand forecast'!$B$7:$B$5830,$B64,'Raw demand forecast'!$C$7:$C$5830,T$6-1)</f>
        <v>13.318096131514835</v>
      </c>
      <c r="U64" s="44">
        <f>SUMIFS('Raw demand forecast'!$I$7:$I$5830,'Raw demand forecast'!$B$7:$B$5830,$B64,'Raw demand forecast'!$C$7:$C$5830,U$6-1)</f>
        <v>13.337872310022119</v>
      </c>
    </row>
    <row r="65" spans="2:21" ht="15">
      <c r="B65" s="6" t="s">
        <v>105</v>
      </c>
      <c r="C65" s="6" t="str">
        <f>INDEX('Raw demand forecast'!$M$7:$M$5830,MATCH($B65,'Raw demand forecast'!$B$7:$B$5830,0))</f>
        <v>No</v>
      </c>
      <c r="D65" s="25">
        <f t="shared" si="0"/>
        <v>-3.0028859302598798E-3</v>
      </c>
      <c r="E65" s="6" t="str">
        <f t="shared" si="2"/>
        <v>Steady/falling</v>
      </c>
      <c r="F65" s="44">
        <f>SUMIFS('Raw demand forecast'!$I$7:$I$5830,'Raw demand forecast'!$B$7:$B$5830,$B65,'Raw demand forecast'!$C$7:$C$5830,F$6-1)</f>
        <v>10.758800000000001</v>
      </c>
      <c r="G65" s="44">
        <f>SUMIFS('Raw demand forecast'!$I$7:$I$5830,'Raw demand forecast'!$B$7:$B$5830,$B65,'Raw demand forecast'!$C$7:$C$5830,G$6-1)</f>
        <v>11.196300000000001</v>
      </c>
      <c r="H65" s="44">
        <f>SUMIFS('Raw demand forecast'!$I$7:$I$5830,'Raw demand forecast'!$B$7:$B$5830,$B65,'Raw demand forecast'!$C$7:$C$5830,H$6-1)</f>
        <v>11.444800000000001</v>
      </c>
      <c r="I65" s="44">
        <f>SUMIFS('Raw demand forecast'!$I$7:$I$5830,'Raw demand forecast'!$B$7:$B$5830,$B65,'Raw demand forecast'!$C$7:$C$5830,I$6-1)</f>
        <v>10.9955</v>
      </c>
      <c r="J65" s="44">
        <f>SUMIFS('Raw demand forecast'!$I$7:$I$5830,'Raw demand forecast'!$B$7:$B$5830,$B65,'Raw demand forecast'!$C$7:$C$5830,J$6-1)</f>
        <v>12.568</v>
      </c>
      <c r="K65" s="44">
        <f>SUMIFS('Raw demand forecast'!$I$7:$I$5830,'Raw demand forecast'!$B$7:$B$5830,$B65,'Raw demand forecast'!$C$7:$C$5830,K$6-1)</f>
        <v>14.502000000000001</v>
      </c>
      <c r="L65" s="44">
        <f>SUMIFS('Raw demand forecast'!$I$7:$I$5830,'Raw demand forecast'!$B$7:$B$5830,$B65,'Raw demand forecast'!$C$7:$C$5830,L$6-1)</f>
        <v>14.670932197121434</v>
      </c>
      <c r="M65" s="44">
        <f>SUMIFS('Raw demand forecast'!$I$7:$I$5830,'Raw demand forecast'!$B$7:$B$5830,$B65,'Raw demand forecast'!$C$7:$C$5830,M$6-1)</f>
        <v>14.604218315485111</v>
      </c>
      <c r="N65" s="44">
        <f>SUMIFS('Raw demand forecast'!$I$7:$I$5830,'Raw demand forecast'!$B$7:$B$5830,$B65,'Raw demand forecast'!$C$7:$C$5830,N$6-1)</f>
        <v>14.534683039455581</v>
      </c>
      <c r="O65" s="44">
        <f>SUMIFS('Raw demand forecast'!$I$7:$I$5830,'Raw demand forecast'!$B$7:$B$5830,$B65,'Raw demand forecast'!$C$7:$C$5830,O$6-1)</f>
        <v>14.47318479780586</v>
      </c>
      <c r="P65" s="44">
        <f>SUMIFS('Raw demand forecast'!$I$7:$I$5830,'Raw demand forecast'!$B$7:$B$5830,$B65,'Raw demand forecast'!$C$7:$C$5830,P$6-1)</f>
        <v>14.414099078770752</v>
      </c>
      <c r="Q65" s="44">
        <f>SUMIFS('Raw demand forecast'!$I$7:$I$5830,'Raw demand forecast'!$B$7:$B$5830,$B65,'Raw demand forecast'!$C$7:$C$5830,Q$6-1)</f>
        <v>14.358707219806725</v>
      </c>
      <c r="R65" s="44">
        <f>SUMIFS('Raw demand forecast'!$I$7:$I$5830,'Raw demand forecast'!$B$7:$B$5830,$B65,'Raw demand forecast'!$C$7:$C$5830,R$6-1)</f>
        <v>14.306404075504821</v>
      </c>
      <c r="S65" s="44">
        <f>SUMIFS('Raw demand forecast'!$I$7:$I$5830,'Raw demand forecast'!$B$7:$B$5830,$B65,'Raw demand forecast'!$C$7:$C$5830,S$6-1)</f>
        <v>14.26586739688671</v>
      </c>
      <c r="T65" s="44">
        <f>SUMIFS('Raw demand forecast'!$I$7:$I$5830,'Raw demand forecast'!$B$7:$B$5830,$B65,'Raw demand forecast'!$C$7:$C$5830,T$6-1)</f>
        <v>14.272516341441976</v>
      </c>
      <c r="U65" s="44">
        <f>SUMIFS('Raw demand forecast'!$I$7:$I$5830,'Raw demand forecast'!$B$7:$B$5830,$B65,'Raw demand forecast'!$C$7:$C$5830,U$6-1)</f>
        <v>14.279165285997243</v>
      </c>
    </row>
    <row r="66" spans="2:21" ht="15">
      <c r="B66" s="6" t="s">
        <v>107</v>
      </c>
      <c r="C66" s="6" t="str">
        <f>INDEX('Raw demand forecast'!$M$7:$M$5830,MATCH($B66,'Raw demand forecast'!$B$7:$B$5830,0))</f>
        <v>No</v>
      </c>
      <c r="D66" s="25">
        <f t="shared" si="0"/>
        <v>-3.4327205570970909E-3</v>
      </c>
      <c r="E66" s="6" t="str">
        <f t="shared" si="2"/>
        <v>Steady/falling</v>
      </c>
      <c r="F66" s="44">
        <f>SUMIFS('Raw demand forecast'!$I$7:$I$5830,'Raw demand forecast'!$B$7:$B$5830,$B66,'Raw demand forecast'!$C$7:$C$5830,F$6-1)</f>
        <v>13.932</v>
      </c>
      <c r="G66" s="44">
        <f>SUMIFS('Raw demand forecast'!$I$7:$I$5830,'Raw demand forecast'!$B$7:$B$5830,$B66,'Raw demand forecast'!$C$7:$C$5830,G$6-1)</f>
        <v>13.632199999999999</v>
      </c>
      <c r="H66" s="44">
        <f>SUMIFS('Raw demand forecast'!$I$7:$I$5830,'Raw demand forecast'!$B$7:$B$5830,$B66,'Raw demand forecast'!$C$7:$C$5830,H$6-1)</f>
        <v>13.5938</v>
      </c>
      <c r="I66" s="44">
        <f>SUMIFS('Raw demand forecast'!$I$7:$I$5830,'Raw demand forecast'!$B$7:$B$5830,$B66,'Raw demand forecast'!$C$7:$C$5830,I$6-1)</f>
        <v>13.075699999999999</v>
      </c>
      <c r="J66" s="44">
        <f>SUMIFS('Raw demand forecast'!$I$7:$I$5830,'Raw demand forecast'!$B$7:$B$5830,$B66,'Raw demand forecast'!$C$7:$C$5830,J$6-1)</f>
        <v>13.516</v>
      </c>
      <c r="K66" s="44">
        <f>SUMIFS('Raw demand forecast'!$I$7:$I$5830,'Raw demand forecast'!$B$7:$B$5830,$B66,'Raw demand forecast'!$C$7:$C$5830,K$6-1)</f>
        <v>13.913</v>
      </c>
      <c r="L66" s="44">
        <f>SUMIFS('Raw demand forecast'!$I$7:$I$5830,'Raw demand forecast'!$B$7:$B$5830,$B66,'Raw demand forecast'!$C$7:$C$5830,L$6-1)</f>
        <v>13.840799663480924</v>
      </c>
      <c r="M66" s="44">
        <f>SUMIFS('Raw demand forecast'!$I$7:$I$5830,'Raw demand forecast'!$B$7:$B$5830,$B66,'Raw demand forecast'!$C$7:$C$5830,M$6-1)</f>
        <v>13.766432612787076</v>
      </c>
      <c r="N66" s="44">
        <f>SUMIFS('Raw demand forecast'!$I$7:$I$5830,'Raw demand forecast'!$B$7:$B$5830,$B66,'Raw demand forecast'!$C$7:$C$5830,N$6-1)</f>
        <v>13.689315770201544</v>
      </c>
      <c r="O66" s="44">
        <f>SUMIFS('Raw demand forecast'!$I$7:$I$5830,'Raw demand forecast'!$B$7:$B$5830,$B66,'Raw demand forecast'!$C$7:$C$5830,O$6-1)</f>
        <v>13.621550851612641</v>
      </c>
      <c r="P66" s="44">
        <f>SUMIFS('Raw demand forecast'!$I$7:$I$5830,'Raw demand forecast'!$B$7:$B$5830,$B66,'Raw demand forecast'!$C$7:$C$5830,P$6-1)</f>
        <v>13.556935513341449</v>
      </c>
      <c r="Q66" s="44">
        <f>SUMIFS('Raw demand forecast'!$I$7:$I$5830,'Raw demand forecast'!$B$7:$B$5830,$B66,'Raw demand forecast'!$C$7:$C$5830,Q$6-1)</f>
        <v>13.496550345324755</v>
      </c>
      <c r="R66" s="44">
        <f>SUMIFS('Raw demand forecast'!$I$7:$I$5830,'Raw demand forecast'!$B$7:$B$5830,$B66,'Raw demand forecast'!$C$7:$C$5830,R$6-1)</f>
        <v>13.439463788755564</v>
      </c>
      <c r="S66" s="44">
        <f>SUMIFS('Raw demand forecast'!$I$7:$I$5830,'Raw demand forecast'!$B$7:$B$5830,$B66,'Raw demand forecast'!$C$7:$C$5830,S$6-1)</f>
        <v>13.396274080397832</v>
      </c>
      <c r="T66" s="44">
        <f>SUMIFS('Raw demand forecast'!$I$7:$I$5830,'Raw demand forecast'!$B$7:$B$5830,$B66,'Raw demand forecast'!$C$7:$C$5830,T$6-1)</f>
        <v>13.407646982421397</v>
      </c>
      <c r="U66" s="44">
        <f>SUMIFS('Raw demand forecast'!$I$7:$I$5830,'Raw demand forecast'!$B$7:$B$5830,$B66,'Raw demand forecast'!$C$7:$C$5830,U$6-1)</f>
        <v>13.419019884444964</v>
      </c>
    </row>
    <row r="67" spans="2:21" ht="15">
      <c r="B67" s="6" t="s">
        <v>134</v>
      </c>
      <c r="C67" s="6" t="str">
        <f>INDEX('Raw demand forecast'!$M$7:$M$5830,MATCH($B67,'Raw demand forecast'!$B$7:$B$5830,0))</f>
        <v>No</v>
      </c>
      <c r="D67" s="25">
        <f t="shared" si="0"/>
        <v>-4.9494927417713663E-3</v>
      </c>
      <c r="E67" s="6" t="str">
        <f t="shared" si="2"/>
        <v>Steady/falling</v>
      </c>
      <c r="F67" s="44">
        <f>SUMIFS('Raw demand forecast'!$I$7:$I$5830,'Raw demand forecast'!$B$7:$B$5830,$B67,'Raw demand forecast'!$C$7:$C$5830,F$6-1)</f>
        <v>4.0983999999999998</v>
      </c>
      <c r="G67" s="44">
        <f>SUMIFS('Raw demand forecast'!$I$7:$I$5830,'Raw demand forecast'!$B$7:$B$5830,$B67,'Raw demand forecast'!$C$7:$C$5830,G$6-1)</f>
        <v>4.0534999999999997</v>
      </c>
      <c r="H67" s="44">
        <f>SUMIFS('Raw demand forecast'!$I$7:$I$5830,'Raw demand forecast'!$B$7:$B$5830,$B67,'Raw demand forecast'!$C$7:$C$5830,H$6-1)</f>
        <v>4.3860999999999999</v>
      </c>
      <c r="I67" s="44">
        <f>SUMIFS('Raw demand forecast'!$I$7:$I$5830,'Raw demand forecast'!$B$7:$B$5830,$B67,'Raw demand forecast'!$C$7:$C$5830,I$6-1)</f>
        <v>4.0137</v>
      </c>
      <c r="J67" s="44">
        <f>SUMIFS('Raw demand forecast'!$I$7:$I$5830,'Raw demand forecast'!$B$7:$B$5830,$B67,'Raw demand forecast'!$C$7:$C$5830,J$6-1)</f>
        <v>4.1349999999999998</v>
      </c>
      <c r="K67" s="44">
        <f>SUMIFS('Raw demand forecast'!$I$7:$I$5830,'Raw demand forecast'!$B$7:$B$5830,$B67,'Raw demand forecast'!$C$7:$C$5830,K$6-1)</f>
        <v>4.4260000000000002</v>
      </c>
      <c r="L67" s="44">
        <f>SUMIFS('Raw demand forecast'!$I$7:$I$5830,'Raw demand forecast'!$B$7:$B$5830,$B67,'Raw demand forecast'!$C$7:$C$5830,L$6-1)</f>
        <v>4.4000154626649683</v>
      </c>
      <c r="M67" s="44">
        <f>SUMIFS('Raw demand forecast'!$I$7:$I$5830,'Raw demand forecast'!$B$7:$B$5830,$B67,'Raw demand forecast'!$C$7:$C$5830,M$6-1)</f>
        <v>4.372769105534946</v>
      </c>
      <c r="N67" s="44">
        <f>SUMIFS('Raw demand forecast'!$I$7:$I$5830,'Raw demand forecast'!$B$7:$B$5830,$B67,'Raw demand forecast'!$C$7:$C$5830,N$6-1)</f>
        <v>4.3434869207323805</v>
      </c>
      <c r="O67" s="44">
        <f>SUMIFS('Raw demand forecast'!$I$7:$I$5830,'Raw demand forecast'!$B$7:$B$5830,$B67,'Raw demand forecast'!$C$7:$C$5830,O$6-1)</f>
        <v>4.3167527627201601</v>
      </c>
      <c r="P67" s="44">
        <f>SUMIFS('Raw demand forecast'!$I$7:$I$5830,'Raw demand forecast'!$B$7:$B$5830,$B67,'Raw demand forecast'!$C$7:$C$5830,P$6-1)</f>
        <v>4.2900641303299185</v>
      </c>
      <c r="Q67" s="44">
        <f>SUMIFS('Raw demand forecast'!$I$7:$I$5830,'Raw demand forecast'!$B$7:$B$5830,$B67,'Raw demand forecast'!$C$7:$C$5830,Q$6-1)</f>
        <v>4.2646312660800545</v>
      </c>
      <c r="R67" s="44">
        <f>SUMIFS('Raw demand forecast'!$I$7:$I$5830,'Raw demand forecast'!$B$7:$B$5830,$B67,'Raw demand forecast'!$C$7:$C$5830,R$6-1)</f>
        <v>4.2407280679158195</v>
      </c>
      <c r="S67" s="44">
        <f>SUMIFS('Raw demand forecast'!$I$7:$I$5830,'Raw demand forecast'!$B$7:$B$5830,$B67,'Raw demand forecast'!$C$7:$C$5830,S$6-1)</f>
        <v>4.22000386495285</v>
      </c>
      <c r="T67" s="44">
        <f>SUMIFS('Raw demand forecast'!$I$7:$I$5830,'Raw demand forecast'!$B$7:$B$5830,$B67,'Raw demand forecast'!$C$7:$C$5830,T$6-1)</f>
        <v>4.213927328673261</v>
      </c>
      <c r="U67" s="44">
        <f>SUMIFS('Raw demand forecast'!$I$7:$I$5830,'Raw demand forecast'!$B$7:$B$5830,$B67,'Raw demand forecast'!$C$7:$C$5830,U$6-1)</f>
        <v>4.2078507923936721</v>
      </c>
    </row>
    <row r="68" spans="2:21" ht="15">
      <c r="B68" s="6" t="s">
        <v>136</v>
      </c>
      <c r="C68" s="6" t="str">
        <f>INDEX('Raw demand forecast'!$M$7:$M$5830,MATCH($B68,'Raw demand forecast'!$B$7:$B$5830,0))</f>
        <v>No</v>
      </c>
      <c r="D68" s="25">
        <f t="shared" si="0"/>
        <v>-3.1347331739871587E-3</v>
      </c>
      <c r="E68" s="6" t="str">
        <f t="shared" si="2"/>
        <v>Steady/falling</v>
      </c>
      <c r="F68" s="44">
        <f>SUMIFS('Raw demand forecast'!$I$7:$I$5830,'Raw demand forecast'!$B$7:$B$5830,$B68,'Raw demand forecast'!$C$7:$C$5830,F$6-1)</f>
        <v>3.669865787</v>
      </c>
      <c r="G68" s="44">
        <f>SUMIFS('Raw demand forecast'!$I$7:$I$5830,'Raw demand forecast'!$B$7:$B$5830,$B68,'Raw demand forecast'!$C$7:$C$5830,G$6-1)</f>
        <v>3.3655011587999999</v>
      </c>
      <c r="H68" s="44">
        <f>SUMIFS('Raw demand forecast'!$I$7:$I$5830,'Raw demand forecast'!$B$7:$B$5830,$B68,'Raw demand forecast'!$C$7:$C$5830,H$6-1)</f>
        <v>3.4605257961999998</v>
      </c>
      <c r="I68" s="44">
        <f>SUMIFS('Raw demand forecast'!$I$7:$I$5830,'Raw demand forecast'!$B$7:$B$5830,$B68,'Raw demand forecast'!$C$7:$C$5830,I$6-1)</f>
        <v>3.0790000000000002</v>
      </c>
      <c r="J68" s="44">
        <f>SUMIFS('Raw demand forecast'!$I$7:$I$5830,'Raw demand forecast'!$B$7:$B$5830,$B68,'Raw demand forecast'!$C$7:$C$5830,J$6-1)</f>
        <v>3.323</v>
      </c>
      <c r="K68" s="44">
        <f>SUMIFS('Raw demand forecast'!$I$7:$I$5830,'Raw demand forecast'!$B$7:$B$5830,$B68,'Raw demand forecast'!$C$7:$C$5830,K$6-1)</f>
        <v>3.6920000000000002</v>
      </c>
      <c r="L68" s="44">
        <f>SUMIFS('Raw demand forecast'!$I$7:$I$5830,'Raw demand forecast'!$B$7:$B$5830,$B68,'Raw demand forecast'!$C$7:$C$5830,L$6-1)</f>
        <v>3.6776497543166653</v>
      </c>
      <c r="M68" s="44">
        <f>SUMIFS('Raw demand forecast'!$I$7:$I$5830,'Raw demand forecast'!$B$7:$B$5830,$B68,'Raw demand forecast'!$C$7:$C$5830,M$6-1)</f>
        <v>3.662687766318415</v>
      </c>
      <c r="N68" s="44">
        <f>SUMIFS('Raw demand forecast'!$I$7:$I$5830,'Raw demand forecast'!$B$7:$B$5830,$B68,'Raw demand forecast'!$C$7:$C$5830,N$6-1)</f>
        <v>3.6466682886412403</v>
      </c>
      <c r="O68" s="44">
        <f>SUMIFS('Raw demand forecast'!$I$7:$I$5830,'Raw demand forecast'!$B$7:$B$5830,$B68,'Raw demand forecast'!$C$7:$C$5830,O$6-1)</f>
        <v>3.6322007243718564</v>
      </c>
      <c r="P68" s="44">
        <f>SUMIFS('Raw demand forecast'!$I$7:$I$5830,'Raw demand forecast'!$B$7:$B$5830,$B68,'Raw demand forecast'!$C$7:$C$5830,P$6-1)</f>
        <v>3.6178859316695591</v>
      </c>
      <c r="Q68" s="44">
        <f>SUMIFS('Raw demand forecast'!$I$7:$I$5830,'Raw demand forecast'!$B$7:$B$5830,$B68,'Raw demand forecast'!$C$7:$C$5830,Q$6-1)</f>
        <v>3.6042771702387131</v>
      </c>
      <c r="R68" s="44">
        <f>SUMIFS('Raw demand forecast'!$I$7:$I$5830,'Raw demand forecast'!$B$7:$B$5830,$B68,'Raw demand forecast'!$C$7:$C$5830,R$6-1)</f>
        <v>3.5914511689231969</v>
      </c>
      <c r="S68" s="44">
        <f>SUMIFS('Raw demand forecast'!$I$7:$I$5830,'Raw demand forecast'!$B$7:$B$5830,$B68,'Raw demand forecast'!$C$7:$C$5830,S$6-1)</f>
        <v>3.5805664109417177</v>
      </c>
      <c r="T68" s="44">
        <f>SUMIFS('Raw demand forecast'!$I$7:$I$5830,'Raw demand forecast'!$B$7:$B$5830,$B68,'Raw demand forecast'!$C$7:$C$5830,T$6-1)</f>
        <v>3.5778758139753761</v>
      </c>
      <c r="U68" s="44">
        <f>SUMIFS('Raw demand forecast'!$I$7:$I$5830,'Raw demand forecast'!$B$7:$B$5830,$B68,'Raw demand forecast'!$C$7:$C$5830,U$6-1)</f>
        <v>3.575185217009035</v>
      </c>
    </row>
    <row r="69" spans="2:21" ht="15">
      <c r="B69" s="6" t="s">
        <v>629</v>
      </c>
      <c r="C69" s="6" t="str">
        <f>INDEX('Raw demand forecast'!$M$7:$M$5830,MATCH($B69,'Raw demand forecast'!$B$7:$B$5830,0))</f>
        <v>Yes</v>
      </c>
      <c r="D69" s="25" t="e">
        <f t="shared" si="0"/>
        <v>#DIV/0!</v>
      </c>
      <c r="E69" s="6" t="str">
        <f t="shared" si="2"/>
        <v>Steady/falling</v>
      </c>
      <c r="F69" s="44">
        <f>SUMIFS('Raw demand forecast'!$I$7:$I$5830,'Raw demand forecast'!$B$7:$B$5830,$B69,'Raw demand forecast'!$C$7:$C$5830,F$6-1)</f>
        <v>0.74988001999999998</v>
      </c>
      <c r="G69" s="44">
        <f>SUMIFS('Raw demand forecast'!$I$7:$I$5830,'Raw demand forecast'!$B$7:$B$5830,$B69,'Raw demand forecast'!$C$7:$C$5830,G$6-1)</f>
        <v>0.74474001000000001</v>
      </c>
      <c r="H69" s="44">
        <f>SUMIFS('Raw demand forecast'!$I$7:$I$5830,'Raw demand forecast'!$B$7:$B$5830,$B69,'Raw demand forecast'!$C$7:$C$5830,H$6-1)</f>
        <v>0.97496002999999998</v>
      </c>
      <c r="I69" s="44">
        <f>SUMIFS('Raw demand forecast'!$I$7:$I$5830,'Raw demand forecast'!$B$7:$B$5830,$B69,'Raw demand forecast'!$C$7:$C$5830,I$6-1)</f>
        <v>0</v>
      </c>
      <c r="J69" s="44">
        <f>SUMIFS('Raw demand forecast'!$I$7:$I$5830,'Raw demand forecast'!$B$7:$B$5830,$B69,'Raw demand forecast'!$C$7:$C$5830,J$6-1)</f>
        <v>0</v>
      </c>
      <c r="K69" s="44">
        <f>SUMIFS('Raw demand forecast'!$I$7:$I$5830,'Raw demand forecast'!$B$7:$B$5830,$B69,'Raw demand forecast'!$C$7:$C$5830,K$6-1)</f>
        <v>0</v>
      </c>
      <c r="L69" s="44">
        <f>SUMIFS('Raw demand forecast'!$I$7:$I$5830,'Raw demand forecast'!$B$7:$B$5830,$B69,'Raw demand forecast'!$C$7:$C$5830,L$6-1)</f>
        <v>0</v>
      </c>
      <c r="M69" s="44">
        <f>SUMIFS('Raw demand forecast'!$I$7:$I$5830,'Raw demand forecast'!$B$7:$B$5830,$B69,'Raw demand forecast'!$C$7:$C$5830,M$6-1)</f>
        <v>0</v>
      </c>
      <c r="N69" s="44">
        <f>SUMIFS('Raw demand forecast'!$I$7:$I$5830,'Raw demand forecast'!$B$7:$B$5830,$B69,'Raw demand forecast'!$C$7:$C$5830,N$6-1)</f>
        <v>0</v>
      </c>
      <c r="O69" s="44">
        <f>SUMIFS('Raw demand forecast'!$I$7:$I$5830,'Raw demand forecast'!$B$7:$B$5830,$B69,'Raw demand forecast'!$C$7:$C$5830,O$6-1)</f>
        <v>0</v>
      </c>
      <c r="P69" s="44">
        <f>SUMIFS('Raw demand forecast'!$I$7:$I$5830,'Raw demand forecast'!$B$7:$B$5830,$B69,'Raw demand forecast'!$C$7:$C$5830,P$6-1)</f>
        <v>0</v>
      </c>
      <c r="Q69" s="44">
        <f>SUMIFS('Raw demand forecast'!$I$7:$I$5830,'Raw demand forecast'!$B$7:$B$5830,$B69,'Raw demand forecast'!$C$7:$C$5830,Q$6-1)</f>
        <v>0</v>
      </c>
      <c r="R69" s="44">
        <f>SUMIFS('Raw demand forecast'!$I$7:$I$5830,'Raw demand forecast'!$B$7:$B$5830,$B69,'Raw demand forecast'!$C$7:$C$5830,R$6-1)</f>
        <v>0</v>
      </c>
      <c r="S69" s="44">
        <f>SUMIFS('Raw demand forecast'!$I$7:$I$5830,'Raw demand forecast'!$B$7:$B$5830,$B69,'Raw demand forecast'!$C$7:$C$5830,S$6-1)</f>
        <v>0</v>
      </c>
      <c r="T69" s="44">
        <f>SUMIFS('Raw demand forecast'!$I$7:$I$5830,'Raw demand forecast'!$B$7:$B$5830,$B69,'Raw demand forecast'!$C$7:$C$5830,T$6-1)</f>
        <v>0</v>
      </c>
      <c r="U69" s="44">
        <f>SUMIFS('Raw demand forecast'!$I$7:$I$5830,'Raw demand forecast'!$B$7:$B$5830,$B69,'Raw demand forecast'!$C$7:$C$5830,U$6-1)</f>
        <v>0</v>
      </c>
    </row>
    <row r="70" spans="2:21" ht="15">
      <c r="B70" s="6" t="s">
        <v>630</v>
      </c>
      <c r="C70" s="6" t="str">
        <f>INDEX('Raw demand forecast'!$M$7:$M$5830,MATCH($B70,'Raw demand forecast'!$B$7:$B$5830,0))</f>
        <v>Yes</v>
      </c>
      <c r="D70" s="25">
        <f t="shared" si="0"/>
        <v>0</v>
      </c>
      <c r="E70" s="6" t="str">
        <f t="shared" si="2"/>
        <v>Steady/falling</v>
      </c>
      <c r="F70" s="44">
        <f>SUMIFS('Raw demand forecast'!$I$7:$I$5830,'Raw demand forecast'!$B$7:$B$5830,$B70,'Raw demand forecast'!$C$7:$C$5830,F$6-1)</f>
        <v>0.17724999999999999</v>
      </c>
      <c r="G70" s="44">
        <f>SUMIFS('Raw demand forecast'!$I$7:$I$5830,'Raw demand forecast'!$B$7:$B$5830,$B70,'Raw demand forecast'!$C$7:$C$5830,G$6-1)</f>
        <v>0.18060000000000001</v>
      </c>
      <c r="H70" s="44">
        <f>SUMIFS('Raw demand forecast'!$I$7:$I$5830,'Raw demand forecast'!$B$7:$B$5830,$B70,'Raw demand forecast'!$C$7:$C$5830,H$6-1)</f>
        <v>0.89640003000000001</v>
      </c>
      <c r="I70" s="44">
        <f>SUMIFS('Raw demand forecast'!$I$7:$I$5830,'Raw demand forecast'!$B$7:$B$5830,$B70,'Raw demand forecast'!$C$7:$C$5830,I$6-1)</f>
        <v>0.68600000000000005</v>
      </c>
      <c r="J70" s="44">
        <f>SUMIFS('Raw demand forecast'!$I$7:$I$5830,'Raw demand forecast'!$B$7:$B$5830,$B70,'Raw demand forecast'!$C$7:$C$5830,J$6-1)</f>
        <v>0.69099999999999995</v>
      </c>
      <c r="K70" s="44">
        <f>SUMIFS('Raw demand forecast'!$I$7:$I$5830,'Raw demand forecast'!$B$7:$B$5830,$B70,'Raw demand forecast'!$C$7:$C$5830,K$6-1)</f>
        <v>1.1160000000000001</v>
      </c>
      <c r="L70" s="44">
        <f>SUMIFS('Raw demand forecast'!$I$7:$I$5830,'Raw demand forecast'!$B$7:$B$5830,$B70,'Raw demand forecast'!$C$7:$C$5830,L$6-1)</f>
        <v>1.1160000000000001</v>
      </c>
      <c r="M70" s="44">
        <f>SUMIFS('Raw demand forecast'!$I$7:$I$5830,'Raw demand forecast'!$B$7:$B$5830,$B70,'Raw demand forecast'!$C$7:$C$5830,M$6-1)</f>
        <v>1.1160000000000001</v>
      </c>
      <c r="N70" s="44">
        <f>SUMIFS('Raw demand forecast'!$I$7:$I$5830,'Raw demand forecast'!$B$7:$B$5830,$B70,'Raw demand forecast'!$C$7:$C$5830,N$6-1)</f>
        <v>1.1160000000000001</v>
      </c>
      <c r="O70" s="44">
        <f>SUMIFS('Raw demand forecast'!$I$7:$I$5830,'Raw demand forecast'!$B$7:$B$5830,$B70,'Raw demand forecast'!$C$7:$C$5830,O$6-1)</f>
        <v>1.1160000000000001</v>
      </c>
      <c r="P70" s="44">
        <f>SUMIFS('Raw demand forecast'!$I$7:$I$5830,'Raw demand forecast'!$B$7:$B$5830,$B70,'Raw demand forecast'!$C$7:$C$5830,P$6-1)</f>
        <v>1.1160000000000001</v>
      </c>
      <c r="Q70" s="44">
        <f>SUMIFS('Raw demand forecast'!$I$7:$I$5830,'Raw demand forecast'!$B$7:$B$5830,$B70,'Raw demand forecast'!$C$7:$C$5830,Q$6-1)</f>
        <v>1.1160000000000001</v>
      </c>
      <c r="R70" s="44">
        <f>SUMIFS('Raw demand forecast'!$I$7:$I$5830,'Raw demand forecast'!$B$7:$B$5830,$B70,'Raw demand forecast'!$C$7:$C$5830,R$6-1)</f>
        <v>1.1160000000000001</v>
      </c>
      <c r="S70" s="44">
        <f>SUMIFS('Raw demand forecast'!$I$7:$I$5830,'Raw demand forecast'!$B$7:$B$5830,$B70,'Raw demand forecast'!$C$7:$C$5830,S$6-1)</f>
        <v>1.1160000000000001</v>
      </c>
      <c r="T70" s="44">
        <f>SUMIFS('Raw demand forecast'!$I$7:$I$5830,'Raw demand forecast'!$B$7:$B$5830,$B70,'Raw demand forecast'!$C$7:$C$5830,T$6-1)</f>
        <v>1.1160000000000001</v>
      </c>
      <c r="U70" s="44">
        <f>SUMIFS('Raw demand forecast'!$I$7:$I$5830,'Raw demand forecast'!$B$7:$B$5830,$B70,'Raw demand forecast'!$C$7:$C$5830,U$6-1)</f>
        <v>1.1160000000000001</v>
      </c>
    </row>
    <row r="71" spans="2:21" ht="15">
      <c r="B71" s="6" t="s">
        <v>635</v>
      </c>
      <c r="C71" s="6" t="str">
        <f>INDEX('Raw demand forecast'!$M$7:$M$5830,MATCH($B71,'Raw demand forecast'!$B$7:$B$5830,0))</f>
        <v>Yes</v>
      </c>
      <c r="D71" s="25">
        <f t="shared" si="0"/>
        <v>0</v>
      </c>
      <c r="E71" s="6" t="str">
        <f t="shared" si="2"/>
        <v>Steady/falling</v>
      </c>
      <c r="F71" s="44">
        <f>SUMIFS('Raw demand forecast'!$I$7:$I$5830,'Raw demand forecast'!$B$7:$B$5830,$B71,'Raw demand forecast'!$C$7:$C$5830,F$6-1)</f>
        <v>3.5990000000000002</v>
      </c>
      <c r="G71" s="44">
        <f>SUMIFS('Raw demand forecast'!$I$7:$I$5830,'Raw demand forecast'!$B$7:$B$5830,$B71,'Raw demand forecast'!$C$7:$C$5830,G$6-1)</f>
        <v>3.5990000000000002</v>
      </c>
      <c r="H71" s="44">
        <f>SUMIFS('Raw demand forecast'!$I$7:$I$5830,'Raw demand forecast'!$B$7:$B$5830,$B71,'Raw demand forecast'!$C$7:$C$5830,H$6-1)</f>
        <v>3.5990000000000002</v>
      </c>
      <c r="I71" s="44">
        <f>SUMIFS('Raw demand forecast'!$I$7:$I$5830,'Raw demand forecast'!$B$7:$B$5830,$B71,'Raw demand forecast'!$C$7:$C$5830,I$6-1)</f>
        <v>3.5990000000000002</v>
      </c>
      <c r="J71" s="44">
        <f>SUMIFS('Raw demand forecast'!$I$7:$I$5830,'Raw demand forecast'!$B$7:$B$5830,$B71,'Raw demand forecast'!$C$7:$C$5830,J$6-1)</f>
        <v>2.972</v>
      </c>
      <c r="K71" s="44">
        <f>SUMIFS('Raw demand forecast'!$I$7:$I$5830,'Raw demand forecast'!$B$7:$B$5830,$B71,'Raw demand forecast'!$C$7:$C$5830,K$6-1)</f>
        <v>3.5619999999999998</v>
      </c>
      <c r="L71" s="44">
        <f>SUMIFS('Raw demand forecast'!$I$7:$I$5830,'Raw demand forecast'!$B$7:$B$5830,$B71,'Raw demand forecast'!$C$7:$C$5830,L$6-1)</f>
        <v>3.5619999999999998</v>
      </c>
      <c r="M71" s="44">
        <f>SUMIFS('Raw demand forecast'!$I$7:$I$5830,'Raw demand forecast'!$B$7:$B$5830,$B71,'Raw demand forecast'!$C$7:$C$5830,M$6-1)</f>
        <v>3.5619999999999998</v>
      </c>
      <c r="N71" s="44">
        <f>SUMIFS('Raw demand forecast'!$I$7:$I$5830,'Raw demand forecast'!$B$7:$B$5830,$B71,'Raw demand forecast'!$C$7:$C$5830,N$6-1)</f>
        <v>3.5619999999999998</v>
      </c>
      <c r="O71" s="44">
        <f>SUMIFS('Raw demand forecast'!$I$7:$I$5830,'Raw demand forecast'!$B$7:$B$5830,$B71,'Raw demand forecast'!$C$7:$C$5830,O$6-1)</f>
        <v>3.5619999999999998</v>
      </c>
      <c r="P71" s="44">
        <f>SUMIFS('Raw demand forecast'!$I$7:$I$5830,'Raw demand forecast'!$B$7:$B$5830,$B71,'Raw demand forecast'!$C$7:$C$5830,P$6-1)</f>
        <v>3.5619999999999998</v>
      </c>
      <c r="Q71" s="44">
        <f>SUMIFS('Raw demand forecast'!$I$7:$I$5830,'Raw demand forecast'!$B$7:$B$5830,$B71,'Raw demand forecast'!$C$7:$C$5830,Q$6-1)</f>
        <v>3.5619999999999998</v>
      </c>
      <c r="R71" s="44">
        <f>SUMIFS('Raw demand forecast'!$I$7:$I$5830,'Raw demand forecast'!$B$7:$B$5830,$B71,'Raw demand forecast'!$C$7:$C$5830,R$6-1)</f>
        <v>3.5619999999999998</v>
      </c>
      <c r="S71" s="44">
        <f>SUMIFS('Raw demand forecast'!$I$7:$I$5830,'Raw demand forecast'!$B$7:$B$5830,$B71,'Raw demand forecast'!$C$7:$C$5830,S$6-1)</f>
        <v>3.5619999999999998</v>
      </c>
      <c r="T71" s="44">
        <f>SUMIFS('Raw demand forecast'!$I$7:$I$5830,'Raw demand forecast'!$B$7:$B$5830,$B71,'Raw demand forecast'!$C$7:$C$5830,T$6-1)</f>
        <v>3.5619999999999998</v>
      </c>
      <c r="U71" s="44">
        <f>SUMIFS('Raw demand forecast'!$I$7:$I$5830,'Raw demand forecast'!$B$7:$B$5830,$B71,'Raw demand forecast'!$C$7:$C$5830,U$6-1)</f>
        <v>3.5619999999999998</v>
      </c>
    </row>
    <row r="72" spans="2:21" ht="15">
      <c r="B72" s="6" t="s">
        <v>34</v>
      </c>
      <c r="C72" s="6" t="str">
        <f>INDEX('Raw demand forecast'!$M$7:$M$5830,MATCH($B72,'Raw demand forecast'!$B$7:$B$5830,0))</f>
        <v>No</v>
      </c>
      <c r="D72" s="25">
        <f t="shared" ref="D72:D135" si="3">(U72/L72)^(1/9) - 1</f>
        <v>-1.0374965825588056E-3</v>
      </c>
      <c r="E72" s="6" t="str">
        <f t="shared" si="2"/>
        <v>Steady/falling</v>
      </c>
      <c r="F72" s="44">
        <f>SUMIFS('Raw demand forecast'!$I$7:$I$5830,'Raw demand forecast'!$B$7:$B$5830,$B72,'Raw demand forecast'!$C$7:$C$5830,F$6-1)</f>
        <v>20.992699999999999</v>
      </c>
      <c r="G72" s="44">
        <f>SUMIFS('Raw demand forecast'!$I$7:$I$5830,'Raw demand forecast'!$B$7:$B$5830,$B72,'Raw demand forecast'!$C$7:$C$5830,G$6-1)</f>
        <v>20.736499999999999</v>
      </c>
      <c r="H72" s="44">
        <f>SUMIFS('Raw demand forecast'!$I$7:$I$5830,'Raw demand forecast'!$B$7:$B$5830,$B72,'Raw demand forecast'!$C$7:$C$5830,H$6-1)</f>
        <v>21.641100000000002</v>
      </c>
      <c r="I72" s="44">
        <f>SUMIFS('Raw demand forecast'!$I$7:$I$5830,'Raw demand forecast'!$B$7:$B$5830,$B72,'Raw demand forecast'!$C$7:$C$5830,I$6-1)</f>
        <v>17.868400000000001</v>
      </c>
      <c r="J72" s="44">
        <f>SUMIFS('Raw demand forecast'!$I$7:$I$5830,'Raw demand forecast'!$B$7:$B$5830,$B72,'Raw demand forecast'!$C$7:$C$5830,J$6-1)</f>
        <v>17.474</v>
      </c>
      <c r="K72" s="44">
        <f>SUMIFS('Raw demand forecast'!$I$7:$I$5830,'Raw demand forecast'!$B$7:$B$5830,$B72,'Raw demand forecast'!$C$7:$C$5830,K$6-1)</f>
        <v>17.155000000000001</v>
      </c>
      <c r="L72" s="44">
        <f>SUMIFS('Raw demand forecast'!$I$7:$I$5830,'Raw demand forecast'!$B$7:$B$5830,$B72,'Raw demand forecast'!$C$7:$C$5830,L$6-1)</f>
        <v>17.094355245032396</v>
      </c>
      <c r="M72" s="44">
        <f>SUMIFS('Raw demand forecast'!$I$7:$I$5830,'Raw demand forecast'!$B$7:$B$5830,$B72,'Raw demand forecast'!$C$7:$C$5830,M$6-1)</f>
        <v>17.034862838497343</v>
      </c>
      <c r="N72" s="44">
        <f>SUMIFS('Raw demand forecast'!$I$7:$I$5830,'Raw demand forecast'!$B$7:$B$5830,$B72,'Raw demand forecast'!$C$7:$C$5830,N$6-1)</f>
        <v>16.977689025478231</v>
      </c>
      <c r="O72" s="44">
        <f>SUMIFS('Raw demand forecast'!$I$7:$I$5830,'Raw demand forecast'!$B$7:$B$5830,$B72,'Raw demand forecast'!$C$7:$C$5830,O$6-1)</f>
        <v>16.933417920010129</v>
      </c>
      <c r="P72" s="44">
        <f>SUMIFS('Raw demand forecast'!$I$7:$I$5830,'Raw demand forecast'!$B$7:$B$5830,$B72,'Raw demand forecast'!$C$7:$C$5830,P$6-1)</f>
        <v>16.897504324344869</v>
      </c>
      <c r="Q72" s="44">
        <f>SUMIFS('Raw demand forecast'!$I$7:$I$5830,'Raw demand forecast'!$B$7:$B$5830,$B72,'Raw demand forecast'!$C$7:$C$5830,Q$6-1)</f>
        <v>16.866253768967205</v>
      </c>
      <c r="R72" s="44">
        <f>SUMIFS('Raw demand forecast'!$I$7:$I$5830,'Raw demand forecast'!$B$7:$B$5830,$B72,'Raw demand forecast'!$C$7:$C$5830,R$6-1)</f>
        <v>16.835638122750439</v>
      </c>
      <c r="S72" s="44">
        <f>SUMIFS('Raw demand forecast'!$I$7:$I$5830,'Raw demand forecast'!$B$7:$B$5830,$B72,'Raw demand forecast'!$C$7:$C$5830,S$6-1)</f>
        <v>16.825827359142693</v>
      </c>
      <c r="T72" s="44">
        <f>SUMIFS('Raw demand forecast'!$I$7:$I$5830,'Raw demand forecast'!$B$7:$B$5830,$B72,'Raw demand forecast'!$C$7:$C$5830,T$6-1)</f>
        <v>16.880612699669403</v>
      </c>
      <c r="U72" s="44">
        <f>SUMIFS('Raw demand forecast'!$I$7:$I$5830,'Raw demand forecast'!$B$7:$B$5830,$B72,'Raw demand forecast'!$C$7:$C$5830,U$6-1)</f>
        <v>16.935398040196109</v>
      </c>
    </row>
    <row r="73" spans="2:21" ht="15">
      <c r="B73" s="6" t="s">
        <v>39</v>
      </c>
      <c r="C73" s="6" t="str">
        <f>INDEX('Raw demand forecast'!$M$7:$M$5830,MATCH($B73,'Raw demand forecast'!$B$7:$B$5830,0))</f>
        <v>No</v>
      </c>
      <c r="D73" s="25">
        <f t="shared" si="3"/>
        <v>-6.1318092086970477E-4</v>
      </c>
      <c r="E73" s="6" t="str">
        <f t="shared" si="2"/>
        <v>Steady/falling</v>
      </c>
      <c r="F73" s="44">
        <f>SUMIFS('Raw demand forecast'!$I$7:$I$5830,'Raw demand forecast'!$B$7:$B$5830,$B73,'Raw demand forecast'!$C$7:$C$5830,F$6-1)</f>
        <v>16.086200000000002</v>
      </c>
      <c r="G73" s="44">
        <f>SUMIFS('Raw demand forecast'!$I$7:$I$5830,'Raw demand forecast'!$B$7:$B$5830,$B73,'Raw demand forecast'!$C$7:$C$5830,G$6-1)</f>
        <v>16.038699999999999</v>
      </c>
      <c r="H73" s="44">
        <f>SUMIFS('Raw demand forecast'!$I$7:$I$5830,'Raw demand forecast'!$B$7:$B$5830,$B73,'Raw demand forecast'!$C$7:$C$5830,H$6-1)</f>
        <v>17.172599999999999</v>
      </c>
      <c r="I73" s="44">
        <f>SUMIFS('Raw demand forecast'!$I$7:$I$5830,'Raw demand forecast'!$B$7:$B$5830,$B73,'Raw demand forecast'!$C$7:$C$5830,I$6-1)</f>
        <v>15.333500000000001</v>
      </c>
      <c r="J73" s="44">
        <f>SUMIFS('Raw demand forecast'!$I$7:$I$5830,'Raw demand forecast'!$B$7:$B$5830,$B73,'Raw demand forecast'!$C$7:$C$5830,J$6-1)</f>
        <v>15.792</v>
      </c>
      <c r="K73" s="44">
        <f>SUMIFS('Raw demand forecast'!$I$7:$I$5830,'Raw demand forecast'!$B$7:$B$5830,$B73,'Raw demand forecast'!$C$7:$C$5830,K$6-1)</f>
        <v>15.173999999999999</v>
      </c>
      <c r="L73" s="44">
        <f>SUMIFS('Raw demand forecast'!$I$7:$I$5830,'Raw demand forecast'!$B$7:$B$5830,$B73,'Raw demand forecast'!$C$7:$C$5830,L$6-1)</f>
        <v>15.652144105545107</v>
      </c>
      <c r="M73" s="44">
        <f>SUMIFS('Raw demand forecast'!$I$7:$I$5830,'Raw demand forecast'!$B$7:$B$5830,$B73,'Raw demand forecast'!$C$7:$C$5830,M$6-1)</f>
        <v>15.601861209502202</v>
      </c>
      <c r="N73" s="44">
        <f>SUMIFS('Raw demand forecast'!$I$7:$I$5830,'Raw demand forecast'!$B$7:$B$5830,$B73,'Raw demand forecast'!$C$7:$C$5830,N$6-1)</f>
        <v>15.554498659463748</v>
      </c>
      <c r="O73" s="44">
        <f>SUMIFS('Raw demand forecast'!$I$7:$I$5830,'Raw demand forecast'!$B$7:$B$5830,$B73,'Raw demand forecast'!$C$7:$C$5830,O$6-1)</f>
        <v>15.520415014769222</v>
      </c>
      <c r="P73" s="44">
        <f>SUMIFS('Raw demand forecast'!$I$7:$I$5830,'Raw demand forecast'!$B$7:$B$5830,$B73,'Raw demand forecast'!$C$7:$C$5830,P$6-1)</f>
        <v>15.495392696969432</v>
      </c>
      <c r="Q73" s="44">
        <f>SUMIFS('Raw demand forecast'!$I$7:$I$5830,'Raw demand forecast'!$B$7:$B$5830,$B73,'Raw demand forecast'!$C$7:$C$5830,Q$6-1)</f>
        <v>15.47457327842254</v>
      </c>
      <c r="R73" s="44">
        <f>SUMIFS('Raw demand forecast'!$I$7:$I$5830,'Raw demand forecast'!$B$7:$B$5830,$B73,'Raw demand forecast'!$C$7:$C$5830,R$6-1)</f>
        <v>15.453401037711279</v>
      </c>
      <c r="S73" s="44">
        <f>SUMIFS('Raw demand forecast'!$I$7:$I$5830,'Raw demand forecast'!$B$7:$B$5830,$B73,'Raw demand forecast'!$C$7:$C$5830,S$6-1)</f>
        <v>15.452876724730833</v>
      </c>
      <c r="T73" s="44">
        <f>SUMIFS('Raw demand forecast'!$I$7:$I$5830,'Raw demand forecast'!$B$7:$B$5830,$B73,'Raw demand forecast'!$C$7:$C$5830,T$6-1)</f>
        <v>15.509427012233798</v>
      </c>
      <c r="U73" s="44">
        <f>SUMIFS('Raw demand forecast'!$I$7:$I$5830,'Raw demand forecast'!$B$7:$B$5830,$B73,'Raw demand forecast'!$C$7:$C$5830,U$6-1)</f>
        <v>15.56597729973676</v>
      </c>
    </row>
    <row r="74" spans="2:21" ht="15">
      <c r="B74" s="6" t="s">
        <v>579</v>
      </c>
      <c r="C74" s="6" t="str">
        <f>INDEX('Raw demand forecast'!$M$7:$M$5830,MATCH($B74,'Raw demand forecast'!$B$7:$B$5830,0))</f>
        <v>Yes</v>
      </c>
      <c r="D74" s="25" t="e">
        <f t="shared" si="3"/>
        <v>#DIV/0!</v>
      </c>
      <c r="E74" s="6" t="str">
        <f t="shared" si="2"/>
        <v>Steady/falling</v>
      </c>
      <c r="F74" s="44">
        <f>SUMIFS('Raw demand forecast'!$I$7:$I$5830,'Raw demand forecast'!$B$7:$B$5830,$B74,'Raw demand forecast'!$C$7:$C$5830,F$6-1)</f>
        <v>13.704000000000001</v>
      </c>
      <c r="G74" s="44">
        <f>SUMIFS('Raw demand forecast'!$I$7:$I$5830,'Raw demand forecast'!$B$7:$B$5830,$B74,'Raw demand forecast'!$C$7:$C$5830,G$6-1)</f>
        <v>13.11196</v>
      </c>
      <c r="H74" s="44">
        <f>SUMIFS('Raw demand forecast'!$I$7:$I$5830,'Raw demand forecast'!$B$7:$B$5830,$B74,'Raw demand forecast'!$C$7:$C$5830,H$6-1)</f>
        <v>20.405377999999999</v>
      </c>
      <c r="I74" s="44">
        <f>SUMIFS('Raw demand forecast'!$I$7:$I$5830,'Raw demand forecast'!$B$7:$B$5830,$B74,'Raw demand forecast'!$C$7:$C$5830,I$6-1)</f>
        <v>12.484</v>
      </c>
      <c r="J74" s="44">
        <f>SUMIFS('Raw demand forecast'!$I$7:$I$5830,'Raw demand forecast'!$B$7:$B$5830,$B74,'Raw demand forecast'!$C$7:$C$5830,J$6-1)</f>
        <v>0</v>
      </c>
      <c r="K74" s="44">
        <f>SUMIFS('Raw demand forecast'!$I$7:$I$5830,'Raw demand forecast'!$B$7:$B$5830,$B74,'Raw demand forecast'!$C$7:$C$5830,K$6-1)</f>
        <v>0</v>
      </c>
      <c r="L74" s="44">
        <f>SUMIFS('Raw demand forecast'!$I$7:$I$5830,'Raw demand forecast'!$B$7:$B$5830,$B74,'Raw demand forecast'!$C$7:$C$5830,L$6-1)</f>
        <v>0</v>
      </c>
      <c r="M74" s="44">
        <f>SUMIFS('Raw demand forecast'!$I$7:$I$5830,'Raw demand forecast'!$B$7:$B$5830,$B74,'Raw demand forecast'!$C$7:$C$5830,M$6-1)</f>
        <v>0</v>
      </c>
      <c r="N74" s="44">
        <f>SUMIFS('Raw demand forecast'!$I$7:$I$5830,'Raw demand forecast'!$B$7:$B$5830,$B74,'Raw demand forecast'!$C$7:$C$5830,N$6-1)</f>
        <v>0</v>
      </c>
      <c r="O74" s="44">
        <f>SUMIFS('Raw demand forecast'!$I$7:$I$5830,'Raw demand forecast'!$B$7:$B$5830,$B74,'Raw demand forecast'!$C$7:$C$5830,O$6-1)</f>
        <v>0</v>
      </c>
      <c r="P74" s="44">
        <f>SUMIFS('Raw demand forecast'!$I$7:$I$5830,'Raw demand forecast'!$B$7:$B$5830,$B74,'Raw demand forecast'!$C$7:$C$5830,P$6-1)</f>
        <v>0</v>
      </c>
      <c r="Q74" s="44">
        <f>SUMIFS('Raw demand forecast'!$I$7:$I$5830,'Raw demand forecast'!$B$7:$B$5830,$B74,'Raw demand forecast'!$C$7:$C$5830,Q$6-1)</f>
        <v>0</v>
      </c>
      <c r="R74" s="44">
        <f>SUMIFS('Raw demand forecast'!$I$7:$I$5830,'Raw demand forecast'!$B$7:$B$5830,$B74,'Raw demand forecast'!$C$7:$C$5830,R$6-1)</f>
        <v>0</v>
      </c>
      <c r="S74" s="44">
        <f>SUMIFS('Raw demand forecast'!$I$7:$I$5830,'Raw demand forecast'!$B$7:$B$5830,$B74,'Raw demand forecast'!$C$7:$C$5830,S$6-1)</f>
        <v>0</v>
      </c>
      <c r="T74" s="44">
        <f>SUMIFS('Raw demand forecast'!$I$7:$I$5830,'Raw demand forecast'!$B$7:$B$5830,$B74,'Raw demand forecast'!$C$7:$C$5830,T$6-1)</f>
        <v>0</v>
      </c>
      <c r="U74" s="44">
        <f>SUMIFS('Raw demand forecast'!$I$7:$I$5830,'Raw demand forecast'!$B$7:$B$5830,$B74,'Raw demand forecast'!$C$7:$C$5830,U$6-1)</f>
        <v>0</v>
      </c>
    </row>
    <row r="75" spans="2:21" ht="15">
      <c r="B75" s="6" t="s">
        <v>58</v>
      </c>
      <c r="C75" s="6" t="str">
        <f>INDEX('Raw demand forecast'!$M$7:$M$5830,MATCH($B75,'Raw demand forecast'!$B$7:$B$5830,0))</f>
        <v>No</v>
      </c>
      <c r="D75" s="25">
        <f t="shared" si="3"/>
        <v>1.0213073836784048E-2</v>
      </c>
      <c r="E75" s="6" t="str">
        <f t="shared" si="2"/>
        <v>Small growth</v>
      </c>
      <c r="F75" s="44">
        <f>SUMIFS('Raw demand forecast'!$I$7:$I$5830,'Raw demand forecast'!$B$7:$B$5830,$B75,'Raw demand forecast'!$C$7:$C$5830,F$6-1)</f>
        <v>23.110001</v>
      </c>
      <c r="G75" s="44">
        <f>SUMIFS('Raw demand forecast'!$I$7:$I$5830,'Raw demand forecast'!$B$7:$B$5830,$B75,'Raw demand forecast'!$C$7:$C$5830,G$6-1)</f>
        <v>27.42</v>
      </c>
      <c r="H75" s="44">
        <f>SUMIFS('Raw demand forecast'!$I$7:$I$5830,'Raw demand forecast'!$B$7:$B$5830,$B75,'Raw demand forecast'!$C$7:$C$5830,H$6-1)</f>
        <v>23.12</v>
      </c>
      <c r="I75" s="44">
        <f>SUMIFS('Raw demand forecast'!$I$7:$I$5830,'Raw demand forecast'!$B$7:$B$5830,$B75,'Raw demand forecast'!$C$7:$C$5830,I$6-1)</f>
        <v>23.64</v>
      </c>
      <c r="J75" s="44">
        <f>SUMIFS('Raw demand forecast'!$I$7:$I$5830,'Raw demand forecast'!$B$7:$B$5830,$B75,'Raw demand forecast'!$C$7:$C$5830,J$6-1)</f>
        <v>25.69</v>
      </c>
      <c r="K75" s="44">
        <f>SUMIFS('Raw demand forecast'!$I$7:$I$5830,'Raw demand forecast'!$B$7:$B$5830,$B75,'Raw demand forecast'!$C$7:$C$5830,K$6-1)</f>
        <v>26.57</v>
      </c>
      <c r="L75" s="44">
        <f>SUMIFS('Raw demand forecast'!$I$7:$I$5830,'Raw demand forecast'!$B$7:$B$5830,$B75,'Raw demand forecast'!$C$7:$C$5830,L$6-1)</f>
        <v>32.92118801163911</v>
      </c>
      <c r="M75" s="44">
        <f>SUMIFS('Raw demand forecast'!$I$7:$I$5830,'Raw demand forecast'!$B$7:$B$5830,$B75,'Raw demand forecast'!$C$7:$C$5830,M$6-1)</f>
        <v>36.082714586929846</v>
      </c>
      <c r="N75" s="44">
        <f>SUMIFS('Raw demand forecast'!$I$7:$I$5830,'Raw demand forecast'!$B$7:$B$5830,$B75,'Raw demand forecast'!$C$7:$C$5830,N$6-1)</f>
        <v>36.028257884224502</v>
      </c>
      <c r="O75" s="44">
        <f>SUMIFS('Raw demand forecast'!$I$7:$I$5830,'Raw demand forecast'!$B$7:$B$5830,$B75,'Raw demand forecast'!$C$7:$C$5830,O$6-1)</f>
        <v>35.987537768116198</v>
      </c>
      <c r="P75" s="44">
        <f>SUMIFS('Raw demand forecast'!$I$7:$I$5830,'Raw demand forecast'!$B$7:$B$5830,$B75,'Raw demand forecast'!$C$7:$C$5830,P$6-1)</f>
        <v>35.957260677248037</v>
      </c>
      <c r="Q75" s="44">
        <f>SUMIFS('Raw demand forecast'!$I$7:$I$5830,'Raw demand forecast'!$B$7:$B$5830,$B75,'Raw demand forecast'!$C$7:$C$5830,Q$6-1)</f>
        <v>35.932488933176153</v>
      </c>
      <c r="R75" s="44">
        <f>SUMIFS('Raw demand forecast'!$I$7:$I$5830,'Raw demand forecast'!$B$7:$B$5830,$B75,'Raw demand forecast'!$C$7:$C$5830,R$6-1)</f>
        <v>35.90808314978473</v>
      </c>
      <c r="S75" s="44">
        <f>SUMIFS('Raw demand forecast'!$I$7:$I$5830,'Raw demand forecast'!$B$7:$B$5830,$B75,'Raw demand forecast'!$C$7:$C$5830,S$6-1)</f>
        <v>35.908500403907205</v>
      </c>
      <c r="T75" s="44">
        <f>SUMIFS('Raw demand forecast'!$I$7:$I$5830,'Raw demand forecast'!$B$7:$B$5830,$B75,'Raw demand forecast'!$C$7:$C$5830,T$6-1)</f>
        <v>35.99116964766074</v>
      </c>
      <c r="U75" s="44">
        <f>SUMIFS('Raw demand forecast'!$I$7:$I$5830,'Raw demand forecast'!$B$7:$B$5830,$B75,'Raw demand forecast'!$C$7:$C$5830,U$6-1)</f>
        <v>36.073838891414262</v>
      </c>
    </row>
    <row r="76" spans="2:21" ht="15">
      <c r="B76" s="6" t="s">
        <v>145</v>
      </c>
      <c r="C76" s="6" t="str">
        <f>INDEX('Raw demand forecast'!$M$7:$M$5830,MATCH($B76,'Raw demand forecast'!$B$7:$B$5830,0))</f>
        <v>No</v>
      </c>
      <c r="D76" s="25">
        <f t="shared" si="3"/>
        <v>-1.2690845659427685E-3</v>
      </c>
      <c r="E76" s="6" t="str">
        <f t="shared" ref="E76:E139" si="4">IFERROR(IF(D76 &gt; 0.02, "High growth", IF(D76 &gt; 0, "Small growth", IF(D76 &lt;= 0, "Steady/falling", D76))), IF(U76=0, "Steady/falling", "High growth"))</f>
        <v>Steady/falling</v>
      </c>
      <c r="F76" s="44">
        <f>SUMIFS('Raw demand forecast'!$I$7:$I$5830,'Raw demand forecast'!$B$7:$B$5830,$B76,'Raw demand forecast'!$C$7:$C$5830,F$6-1)</f>
        <v>28.378499999999999</v>
      </c>
      <c r="G76" s="44">
        <f>SUMIFS('Raw demand forecast'!$I$7:$I$5830,'Raw demand forecast'!$B$7:$B$5830,$B76,'Raw demand forecast'!$C$7:$C$5830,G$6-1)</f>
        <v>25.968900000000001</v>
      </c>
      <c r="H76" s="44">
        <f>SUMIFS('Raw demand forecast'!$I$7:$I$5830,'Raw demand forecast'!$B$7:$B$5830,$B76,'Raw demand forecast'!$C$7:$C$5830,H$6-1)</f>
        <v>26.239899999999999</v>
      </c>
      <c r="I76" s="44">
        <f>SUMIFS('Raw demand forecast'!$I$7:$I$5830,'Raw demand forecast'!$B$7:$B$5830,$B76,'Raw demand forecast'!$C$7:$C$5830,I$6-1)</f>
        <v>24.710899999999999</v>
      </c>
      <c r="J76" s="44">
        <f>SUMIFS('Raw demand forecast'!$I$7:$I$5830,'Raw demand forecast'!$B$7:$B$5830,$B76,'Raw demand forecast'!$C$7:$C$5830,J$6-1)</f>
        <v>25.277999999999999</v>
      </c>
      <c r="K76" s="44">
        <f>SUMIFS('Raw demand forecast'!$I$7:$I$5830,'Raw demand forecast'!$B$7:$B$5830,$B76,'Raw demand forecast'!$C$7:$C$5830,K$6-1)</f>
        <v>25.053000000000001</v>
      </c>
      <c r="L76" s="44">
        <f>SUMIFS('Raw demand forecast'!$I$7:$I$5830,'Raw demand forecast'!$B$7:$B$5830,$B76,'Raw demand forecast'!$C$7:$C$5830,L$6-1)</f>
        <v>26.417536670834455</v>
      </c>
      <c r="M76" s="44">
        <f>SUMIFS('Raw demand forecast'!$I$7:$I$5830,'Raw demand forecast'!$B$7:$B$5830,$B76,'Raw demand forecast'!$C$7:$C$5830,M$6-1)</f>
        <v>26.284568835992893</v>
      </c>
      <c r="N76" s="44">
        <f>SUMIFS('Raw demand forecast'!$I$7:$I$5830,'Raw demand forecast'!$B$7:$B$5830,$B76,'Raw demand forecast'!$C$7:$C$5830,N$6-1)</f>
        <v>26.585602927438927</v>
      </c>
      <c r="O76" s="44">
        <f>SUMIFS('Raw demand forecast'!$I$7:$I$5830,'Raw demand forecast'!$B$7:$B$5830,$B76,'Raw demand forecast'!$C$7:$C$5830,O$6-1)</f>
        <v>26.466620403227253</v>
      </c>
      <c r="P76" s="44">
        <f>SUMIFS('Raw demand forecast'!$I$7:$I$5830,'Raw demand forecast'!$B$7:$B$5830,$B76,'Raw demand forecast'!$C$7:$C$5830,P$6-1)</f>
        <v>26.354631848010801</v>
      </c>
      <c r="Q76" s="44">
        <f>SUMIFS('Raw demand forecast'!$I$7:$I$5830,'Raw demand forecast'!$B$7:$B$5830,$B76,'Raw demand forecast'!$C$7:$C$5830,Q$6-1)</f>
        <v>26.250139252016162</v>
      </c>
      <c r="R76" s="44">
        <f>SUMIFS('Raw demand forecast'!$I$7:$I$5830,'Raw demand forecast'!$B$7:$B$5830,$B76,'Raw demand forecast'!$C$7:$C$5830,R$6-1)</f>
        <v>26.150652869855268</v>
      </c>
      <c r="S76" s="44">
        <f>SUMIFS('Raw demand forecast'!$I$7:$I$5830,'Raw demand forecast'!$B$7:$B$5830,$B76,'Raw demand forecast'!$C$7:$C$5830,S$6-1)</f>
        <v>26.077752369606632</v>
      </c>
      <c r="T76" s="44">
        <f>SUMIFS('Raw demand forecast'!$I$7:$I$5830,'Raw demand forecast'!$B$7:$B$5830,$B76,'Raw demand forecast'!$C$7:$C$5830,T$6-1)</f>
        <v>26.097540714357674</v>
      </c>
      <c r="U76" s="44">
        <f>SUMIFS('Raw demand forecast'!$I$7:$I$5830,'Raw demand forecast'!$B$7:$B$5830,$B76,'Raw demand forecast'!$C$7:$C$5830,U$6-1)</f>
        <v>26.117329059108712</v>
      </c>
    </row>
    <row r="77" spans="2:21" ht="15">
      <c r="B77" s="6" t="s">
        <v>146</v>
      </c>
      <c r="C77" s="6" t="str">
        <f>INDEX('Raw demand forecast'!$M$7:$M$5830,MATCH($B77,'Raw demand forecast'!$B$7:$B$5830,0))</f>
        <v>No</v>
      </c>
      <c r="D77" s="25">
        <f t="shared" si="3"/>
        <v>-3.4454609777873069E-3</v>
      </c>
      <c r="E77" s="6" t="str">
        <f t="shared" si="4"/>
        <v>Steady/falling</v>
      </c>
      <c r="F77" s="44">
        <f>SUMIFS('Raw demand forecast'!$I$7:$I$5830,'Raw demand forecast'!$B$7:$B$5830,$B77,'Raw demand forecast'!$C$7:$C$5830,F$6-1)</f>
        <v>30.842199999999998</v>
      </c>
      <c r="G77" s="44">
        <f>SUMIFS('Raw demand forecast'!$I$7:$I$5830,'Raw demand forecast'!$B$7:$B$5830,$B77,'Raw demand forecast'!$C$7:$C$5830,G$6-1)</f>
        <v>30.155100000000001</v>
      </c>
      <c r="H77" s="44">
        <f>SUMIFS('Raw demand forecast'!$I$7:$I$5830,'Raw demand forecast'!$B$7:$B$5830,$B77,'Raw demand forecast'!$C$7:$C$5830,H$6-1)</f>
        <v>29.829499999999999</v>
      </c>
      <c r="I77" s="44">
        <f>SUMIFS('Raw demand forecast'!$I$7:$I$5830,'Raw demand forecast'!$B$7:$B$5830,$B77,'Raw demand forecast'!$C$7:$C$5830,I$6-1)</f>
        <v>31.828900000000001</v>
      </c>
      <c r="J77" s="44">
        <f>SUMIFS('Raw demand forecast'!$I$7:$I$5830,'Raw demand forecast'!$B$7:$B$5830,$B77,'Raw demand forecast'!$C$7:$C$5830,J$6-1)</f>
        <v>33.390999999999998</v>
      </c>
      <c r="K77" s="44">
        <f>SUMIFS('Raw demand forecast'!$I$7:$I$5830,'Raw demand forecast'!$B$7:$B$5830,$B77,'Raw demand forecast'!$C$7:$C$5830,K$6-1)</f>
        <v>32.914000000000001</v>
      </c>
      <c r="L77" s="44">
        <f>SUMIFS('Raw demand forecast'!$I$7:$I$5830,'Raw demand forecast'!$B$7:$B$5830,$B77,'Raw demand forecast'!$C$7:$C$5830,L$6-1)</f>
        <v>32.752723308043677</v>
      </c>
      <c r="M77" s="44">
        <f>SUMIFS('Raw demand forecast'!$I$7:$I$5830,'Raw demand forecast'!$B$7:$B$5830,$B77,'Raw demand forecast'!$C$7:$C$5830,M$6-1)</f>
        <v>32.585778507682143</v>
      </c>
      <c r="N77" s="44">
        <f>SUMIFS('Raw demand forecast'!$I$7:$I$5830,'Raw demand forecast'!$B$7:$B$5830,$B77,'Raw demand forecast'!$C$7:$C$5830,N$6-1)</f>
        <v>32.411225653447723</v>
      </c>
      <c r="O77" s="44">
        <f>SUMIFS('Raw demand forecast'!$I$7:$I$5830,'Raw demand forecast'!$B$7:$B$5830,$B77,'Raw demand forecast'!$C$7:$C$5830,O$6-1)</f>
        <v>32.25615657889184</v>
      </c>
      <c r="P77" s="44">
        <f>SUMIFS('Raw demand forecast'!$I$7:$I$5830,'Raw demand forecast'!$B$7:$B$5830,$B77,'Raw demand forecast'!$C$7:$C$5830,P$6-1)</f>
        <v>32.106434901842498</v>
      </c>
      <c r="Q77" s="44">
        <f>SUMIFS('Raw demand forecast'!$I$7:$I$5830,'Raw demand forecast'!$B$7:$B$5830,$B77,'Raw demand forecast'!$C$7:$C$5830,Q$6-1)</f>
        <v>31.96580143532735</v>
      </c>
      <c r="R77" s="44">
        <f>SUMIFS('Raw demand forecast'!$I$7:$I$5830,'Raw demand forecast'!$B$7:$B$5830,$B77,'Raw demand forecast'!$C$7:$C$5830,R$6-1)</f>
        <v>31.833129045522167</v>
      </c>
      <c r="S77" s="44">
        <f>SUMIFS('Raw demand forecast'!$I$7:$I$5830,'Raw demand forecast'!$B$7:$B$5830,$B77,'Raw demand forecast'!$C$7:$C$5830,S$6-1)</f>
        <v>31.728750541868873</v>
      </c>
      <c r="T77" s="44">
        <f>SUMIFS('Raw demand forecast'!$I$7:$I$5830,'Raw demand forecast'!$B$7:$B$5830,$B77,'Raw demand forecast'!$C$7:$C$5830,T$6-1)</f>
        <v>31.739862569477474</v>
      </c>
      <c r="U77" s="44">
        <f>SUMIFS('Raw demand forecast'!$I$7:$I$5830,'Raw demand forecast'!$B$7:$B$5830,$B77,'Raw demand forecast'!$C$7:$C$5830,U$6-1)</f>
        <v>31.750974597086074</v>
      </c>
    </row>
    <row r="78" spans="2:21" ht="15">
      <c r="B78" s="6" t="s">
        <v>147</v>
      </c>
      <c r="C78" s="6" t="str">
        <f>INDEX('Raw demand forecast'!$M$7:$M$5830,MATCH($B78,'Raw demand forecast'!$B$7:$B$5830,0))</f>
        <v>No</v>
      </c>
      <c r="D78" s="25">
        <f t="shared" si="3"/>
        <v>-1.7860352234481125E-3</v>
      </c>
      <c r="E78" s="6" t="str">
        <f t="shared" si="4"/>
        <v>Steady/falling</v>
      </c>
      <c r="F78" s="44">
        <f>SUMIFS('Raw demand forecast'!$I$7:$I$5830,'Raw demand forecast'!$B$7:$B$5830,$B78,'Raw demand forecast'!$C$7:$C$5830,F$6-1)</f>
        <v>16.536200000000001</v>
      </c>
      <c r="G78" s="44">
        <f>SUMIFS('Raw demand forecast'!$I$7:$I$5830,'Raw demand forecast'!$B$7:$B$5830,$B78,'Raw demand forecast'!$C$7:$C$5830,G$6-1)</f>
        <v>16.458600000000001</v>
      </c>
      <c r="H78" s="44">
        <f>SUMIFS('Raw demand forecast'!$I$7:$I$5830,'Raw demand forecast'!$B$7:$B$5830,$B78,'Raw demand forecast'!$C$7:$C$5830,H$6-1)</f>
        <v>16.378699999999998</v>
      </c>
      <c r="I78" s="44">
        <f>SUMIFS('Raw demand forecast'!$I$7:$I$5830,'Raw demand forecast'!$B$7:$B$5830,$B78,'Raw demand forecast'!$C$7:$C$5830,I$6-1)</f>
        <v>16.5579</v>
      </c>
      <c r="J78" s="44">
        <f>SUMIFS('Raw demand forecast'!$I$7:$I$5830,'Raw demand forecast'!$B$7:$B$5830,$B78,'Raw demand forecast'!$C$7:$C$5830,J$6-1)</f>
        <v>17.329999999999998</v>
      </c>
      <c r="K78" s="44">
        <f>SUMIFS('Raw demand forecast'!$I$7:$I$5830,'Raw demand forecast'!$B$7:$B$5830,$B78,'Raw demand forecast'!$C$7:$C$5830,K$6-1)</f>
        <v>16.216000000000001</v>
      </c>
      <c r="L78" s="44">
        <f>SUMIFS('Raw demand forecast'!$I$7:$I$5830,'Raw demand forecast'!$B$7:$B$5830,$B78,'Raw demand forecast'!$C$7:$C$5830,L$6-1)</f>
        <v>16.330398317534833</v>
      </c>
      <c r="M78" s="44">
        <f>SUMIFS('Raw demand forecast'!$I$7:$I$5830,'Raw demand forecast'!$B$7:$B$5830,$B78,'Raw demand forecast'!$C$7:$C$5830,M$6-1)</f>
        <v>16.274466532565526</v>
      </c>
      <c r="N78" s="44">
        <f>SUMIFS('Raw demand forecast'!$I$7:$I$5830,'Raw demand forecast'!$B$7:$B$5830,$B78,'Raw demand forecast'!$C$7:$C$5830,N$6-1)</f>
        <v>16.218614237046403</v>
      </c>
      <c r="O78" s="44">
        <f>SUMIFS('Raw demand forecast'!$I$7:$I$5830,'Raw demand forecast'!$B$7:$B$5830,$B78,'Raw demand forecast'!$C$7:$C$5830,O$6-1)</f>
        <v>16.169006300862989</v>
      </c>
      <c r="P78" s="44">
        <f>SUMIFS('Raw demand forecast'!$I$7:$I$5830,'Raw demand forecast'!$B$7:$B$5830,$B78,'Raw demand forecast'!$C$7:$C$5830,P$6-1)</f>
        <v>16.122456700848755</v>
      </c>
      <c r="Q78" s="44">
        <f>SUMIFS('Raw demand forecast'!$I$7:$I$5830,'Raw demand forecast'!$B$7:$B$5830,$B78,'Raw demand forecast'!$C$7:$C$5830,Q$6-1)</f>
        <v>16.079724725091577</v>
      </c>
      <c r="R78" s="44">
        <f>SUMIFS('Raw demand forecast'!$I$7:$I$5830,'Raw demand forecast'!$B$7:$B$5830,$B78,'Raw demand forecast'!$C$7:$C$5830,R$6-1)</f>
        <v>16.039798726185317</v>
      </c>
      <c r="S78" s="44">
        <f>SUMIFS('Raw demand forecast'!$I$7:$I$5830,'Raw demand forecast'!$B$7:$B$5830,$B78,'Raw demand forecast'!$C$7:$C$5830,S$6-1)</f>
        <v>16.012161330529821</v>
      </c>
      <c r="T78" s="44">
        <f>SUMIFS('Raw demand forecast'!$I$7:$I$5830,'Raw demand forecast'!$B$7:$B$5830,$B78,'Raw demand forecast'!$C$7:$C$5830,T$6-1)</f>
        <v>16.040963595582419</v>
      </c>
      <c r="U78" s="44">
        <f>SUMIFS('Raw demand forecast'!$I$7:$I$5830,'Raw demand forecast'!$B$7:$B$5830,$B78,'Raw demand forecast'!$C$7:$C$5830,U$6-1)</f>
        <v>16.069765860635016</v>
      </c>
    </row>
    <row r="79" spans="2:21" ht="15">
      <c r="B79" s="6" t="s">
        <v>633</v>
      </c>
      <c r="C79" s="6" t="str">
        <f>INDEX('Raw demand forecast'!$M$7:$M$5830,MATCH($B79,'Raw demand forecast'!$B$7:$B$5830,0))</f>
        <v>Yes</v>
      </c>
      <c r="D79" s="25">
        <f t="shared" si="3"/>
        <v>0</v>
      </c>
      <c r="E79" s="6" t="str">
        <f t="shared" si="4"/>
        <v>Steady/falling</v>
      </c>
      <c r="F79" s="44">
        <f>SUMIFS('Raw demand forecast'!$I$7:$I$5830,'Raw demand forecast'!$B$7:$B$5830,$B79,'Raw demand forecast'!$C$7:$C$5830,F$6-1)</f>
        <v>16.307079000000002</v>
      </c>
      <c r="G79" s="44">
        <f>SUMIFS('Raw demand forecast'!$I$7:$I$5830,'Raw demand forecast'!$B$7:$B$5830,$B79,'Raw demand forecast'!$C$7:$C$5830,G$6-1)</f>
        <v>18.056480000000001</v>
      </c>
      <c r="H79" s="44">
        <f>SUMIFS('Raw demand forecast'!$I$7:$I$5830,'Raw demand forecast'!$B$7:$B$5830,$B79,'Raw demand forecast'!$C$7:$C$5830,H$6-1)</f>
        <v>18.417560999999999</v>
      </c>
      <c r="I79" s="44">
        <f>SUMIFS('Raw demand forecast'!$I$7:$I$5830,'Raw demand forecast'!$B$7:$B$5830,$B79,'Raw demand forecast'!$C$7:$C$5830,I$6-1)</f>
        <v>18.468</v>
      </c>
      <c r="J79" s="44">
        <f>SUMIFS('Raw demand forecast'!$I$7:$I$5830,'Raw demand forecast'!$B$7:$B$5830,$B79,'Raw demand forecast'!$C$7:$C$5830,J$6-1)</f>
        <v>18.478000000000002</v>
      </c>
      <c r="K79" s="44">
        <f>SUMIFS('Raw demand forecast'!$I$7:$I$5830,'Raw demand forecast'!$B$7:$B$5830,$B79,'Raw demand forecast'!$C$7:$C$5830,K$6-1)</f>
        <v>18.68</v>
      </c>
      <c r="L79" s="44">
        <f>SUMIFS('Raw demand forecast'!$I$7:$I$5830,'Raw demand forecast'!$B$7:$B$5830,$B79,'Raw demand forecast'!$C$7:$C$5830,L$6-1)</f>
        <v>18.68</v>
      </c>
      <c r="M79" s="44">
        <f>SUMIFS('Raw demand forecast'!$I$7:$I$5830,'Raw demand forecast'!$B$7:$B$5830,$B79,'Raw demand forecast'!$C$7:$C$5830,M$6-1)</f>
        <v>18.68</v>
      </c>
      <c r="N79" s="44">
        <f>SUMIFS('Raw demand forecast'!$I$7:$I$5830,'Raw demand forecast'!$B$7:$B$5830,$B79,'Raw demand forecast'!$C$7:$C$5830,N$6-1)</f>
        <v>18.68</v>
      </c>
      <c r="O79" s="44">
        <f>SUMIFS('Raw demand forecast'!$I$7:$I$5830,'Raw demand forecast'!$B$7:$B$5830,$B79,'Raw demand forecast'!$C$7:$C$5830,O$6-1)</f>
        <v>18.68</v>
      </c>
      <c r="P79" s="44">
        <f>SUMIFS('Raw demand forecast'!$I$7:$I$5830,'Raw demand forecast'!$B$7:$B$5830,$B79,'Raw demand forecast'!$C$7:$C$5830,P$6-1)</f>
        <v>18.68</v>
      </c>
      <c r="Q79" s="44">
        <f>SUMIFS('Raw demand forecast'!$I$7:$I$5830,'Raw demand forecast'!$B$7:$B$5830,$B79,'Raw demand forecast'!$C$7:$C$5830,Q$6-1)</f>
        <v>18.68</v>
      </c>
      <c r="R79" s="44">
        <f>SUMIFS('Raw demand forecast'!$I$7:$I$5830,'Raw demand forecast'!$B$7:$B$5830,$B79,'Raw demand forecast'!$C$7:$C$5830,R$6-1)</f>
        <v>18.68</v>
      </c>
      <c r="S79" s="44">
        <f>SUMIFS('Raw demand forecast'!$I$7:$I$5830,'Raw demand forecast'!$B$7:$B$5830,$B79,'Raw demand forecast'!$C$7:$C$5830,S$6-1)</f>
        <v>18.68</v>
      </c>
      <c r="T79" s="44">
        <f>SUMIFS('Raw demand forecast'!$I$7:$I$5830,'Raw demand forecast'!$B$7:$B$5830,$B79,'Raw demand forecast'!$C$7:$C$5830,T$6-1)</f>
        <v>18.68</v>
      </c>
      <c r="U79" s="44">
        <f>SUMIFS('Raw demand forecast'!$I$7:$I$5830,'Raw demand forecast'!$B$7:$B$5830,$B79,'Raw demand forecast'!$C$7:$C$5830,U$6-1)</f>
        <v>18.68</v>
      </c>
    </row>
    <row r="80" spans="2:21" ht="15">
      <c r="B80" s="6" t="s">
        <v>183</v>
      </c>
      <c r="C80" s="6" t="str">
        <f>INDEX('Raw demand forecast'!$M$7:$M$5830,MATCH($B80,'Raw demand forecast'!$B$7:$B$5830,0))</f>
        <v>No</v>
      </c>
      <c r="D80" s="25">
        <f t="shared" si="3"/>
        <v>7.0613180194478709E-3</v>
      </c>
      <c r="E80" s="6" t="str">
        <f t="shared" si="4"/>
        <v>Small growth</v>
      </c>
      <c r="F80" s="44">
        <f>SUMIFS('Raw demand forecast'!$I$7:$I$5830,'Raw demand forecast'!$B$7:$B$5830,$B80,'Raw demand forecast'!$C$7:$C$5830,F$6-1)</f>
        <v>22.667998999999998</v>
      </c>
      <c r="G80" s="44">
        <f>SUMIFS('Raw demand forecast'!$I$7:$I$5830,'Raw demand forecast'!$B$7:$B$5830,$B80,'Raw demand forecast'!$C$7:$C$5830,G$6-1)</f>
        <v>24.132000000000001</v>
      </c>
      <c r="H80" s="44">
        <f>SUMIFS('Raw demand forecast'!$I$7:$I$5830,'Raw demand forecast'!$B$7:$B$5830,$B80,'Raw demand forecast'!$C$7:$C$5830,H$6-1)</f>
        <v>21.882570000000001</v>
      </c>
      <c r="I80" s="44">
        <f>SUMIFS('Raw demand forecast'!$I$7:$I$5830,'Raw demand forecast'!$B$7:$B$5830,$B80,'Raw demand forecast'!$C$7:$C$5830,I$6-1)</f>
        <v>20.984999999999999</v>
      </c>
      <c r="J80" s="44">
        <f>SUMIFS('Raw demand forecast'!$I$7:$I$5830,'Raw demand forecast'!$B$7:$B$5830,$B80,'Raw demand forecast'!$C$7:$C$5830,J$6-1)</f>
        <v>21.14</v>
      </c>
      <c r="K80" s="44">
        <f>SUMIFS('Raw demand forecast'!$I$7:$I$5830,'Raw demand forecast'!$B$7:$B$5830,$B80,'Raw demand forecast'!$C$7:$C$5830,K$6-1)</f>
        <v>21.042000000000002</v>
      </c>
      <c r="L80" s="44">
        <f>SUMIFS('Raw demand forecast'!$I$7:$I$5830,'Raw demand forecast'!$B$7:$B$5830,$B80,'Raw demand forecast'!$C$7:$C$5830,L$6-1)</f>
        <v>21.249991730806112</v>
      </c>
      <c r="M80" s="44">
        <f>SUMIFS('Raw demand forecast'!$I$7:$I$5830,'Raw demand forecast'!$B$7:$B$5830,$B80,'Raw demand forecast'!$C$7:$C$5830,M$6-1)</f>
        <v>22.679027312566959</v>
      </c>
      <c r="N80" s="44">
        <f>SUMIFS('Raw demand forecast'!$I$7:$I$5830,'Raw demand forecast'!$B$7:$B$5830,$B80,'Raw demand forecast'!$C$7:$C$5830,N$6-1)</f>
        <v>22.654282483063852</v>
      </c>
      <c r="O80" s="44">
        <f>SUMIFS('Raw demand forecast'!$I$7:$I$5830,'Raw demand forecast'!$B$7:$B$5830,$B80,'Raw demand forecast'!$C$7:$C$5830,O$6-1)</f>
        <v>22.629481481592226</v>
      </c>
      <c r="P80" s="44">
        <f>SUMIFS('Raw demand forecast'!$I$7:$I$5830,'Raw demand forecast'!$B$7:$B$5830,$B80,'Raw demand forecast'!$C$7:$C$5830,P$6-1)</f>
        <v>22.605891589717988</v>
      </c>
      <c r="Q80" s="44">
        <f>SUMIFS('Raw demand forecast'!$I$7:$I$5830,'Raw demand forecast'!$B$7:$B$5830,$B80,'Raw demand forecast'!$C$7:$C$5830,Q$6-1)</f>
        <v>22.585105311764814</v>
      </c>
      <c r="R80" s="44">
        <f>SUMIFS('Raw demand forecast'!$I$7:$I$5830,'Raw demand forecast'!$B$7:$B$5830,$B80,'Raw demand forecast'!$C$7:$C$5830,R$6-1)</f>
        <v>22.566947591487409</v>
      </c>
      <c r="S80" s="44">
        <f>SUMIFS('Raw demand forecast'!$I$7:$I$5830,'Raw demand forecast'!$B$7:$B$5830,$B80,'Raw demand forecast'!$C$7:$C$5830,S$6-1)</f>
        <v>22.555774767821394</v>
      </c>
      <c r="T80" s="44">
        <f>SUMIFS('Raw demand forecast'!$I$7:$I$5830,'Raw demand forecast'!$B$7:$B$5830,$B80,'Raw demand forecast'!$C$7:$C$5830,T$6-1)</f>
        <v>22.597511405787333</v>
      </c>
      <c r="U80" s="44">
        <f>SUMIFS('Raw demand forecast'!$I$7:$I$5830,'Raw demand forecast'!$B$7:$B$5830,$B80,'Raw demand forecast'!$C$7:$C$5830,U$6-1)</f>
        <v>22.639248043753277</v>
      </c>
    </row>
    <row r="81" spans="2:21" ht="15">
      <c r="B81" s="6" t="s">
        <v>185</v>
      </c>
      <c r="C81" s="6" t="str">
        <f>INDEX('Raw demand forecast'!$M$7:$M$5830,MATCH($B81,'Raw demand forecast'!$B$7:$B$5830,0))</f>
        <v>No</v>
      </c>
      <c r="D81" s="25">
        <f t="shared" si="3"/>
        <v>-3.2654731557457684E-4</v>
      </c>
      <c r="E81" s="6" t="str">
        <f t="shared" si="4"/>
        <v>Steady/falling</v>
      </c>
      <c r="F81" s="44">
        <f>SUMIFS('Raw demand forecast'!$I$7:$I$5830,'Raw demand forecast'!$B$7:$B$5830,$B81,'Raw demand forecast'!$C$7:$C$5830,F$6-1)</f>
        <v>20.577000000000002</v>
      </c>
      <c r="G81" s="44">
        <f>SUMIFS('Raw demand forecast'!$I$7:$I$5830,'Raw demand forecast'!$B$7:$B$5830,$B81,'Raw demand forecast'!$C$7:$C$5830,G$6-1)</f>
        <v>17.538399999999999</v>
      </c>
      <c r="H81" s="44">
        <f>SUMIFS('Raw demand forecast'!$I$7:$I$5830,'Raw demand forecast'!$B$7:$B$5830,$B81,'Raw demand forecast'!$C$7:$C$5830,H$6-1)</f>
        <v>17.4648</v>
      </c>
      <c r="I81" s="44">
        <f>SUMIFS('Raw demand forecast'!$I$7:$I$5830,'Raw demand forecast'!$B$7:$B$5830,$B81,'Raw demand forecast'!$C$7:$C$5830,I$6-1)</f>
        <v>17.968299999999999</v>
      </c>
      <c r="J81" s="44">
        <f>SUMIFS('Raw demand forecast'!$I$7:$I$5830,'Raw demand forecast'!$B$7:$B$5830,$B81,'Raw demand forecast'!$C$7:$C$5830,J$6-1)</f>
        <v>18.382999999999999</v>
      </c>
      <c r="K81" s="44">
        <f>SUMIFS('Raw demand forecast'!$I$7:$I$5830,'Raw demand forecast'!$B$7:$B$5830,$B81,'Raw demand forecast'!$C$7:$C$5830,K$6-1)</f>
        <v>18.565000000000001</v>
      </c>
      <c r="L81" s="44">
        <f>SUMIFS('Raw demand forecast'!$I$7:$I$5830,'Raw demand forecast'!$B$7:$B$5830,$B81,'Raw demand forecast'!$C$7:$C$5830,L$6-1)</f>
        <v>19.496767012888498</v>
      </c>
      <c r="M81" s="44">
        <f>SUMIFS('Raw demand forecast'!$I$7:$I$5830,'Raw demand forecast'!$B$7:$B$5830,$B81,'Raw demand forecast'!$C$7:$C$5830,M$6-1)</f>
        <v>19.641488546943624</v>
      </c>
      <c r="N81" s="44">
        <f>SUMIFS('Raw demand forecast'!$I$7:$I$5830,'Raw demand forecast'!$B$7:$B$5830,$B81,'Raw demand forecast'!$C$7:$C$5830,N$6-1)</f>
        <v>19.588028086646933</v>
      </c>
      <c r="O81" s="44">
        <f>SUMIFS('Raw demand forecast'!$I$7:$I$5830,'Raw demand forecast'!$B$7:$B$5830,$B81,'Raw demand forecast'!$C$7:$C$5830,O$6-1)</f>
        <v>19.540035268044619</v>
      </c>
      <c r="P81" s="44">
        <f>SUMIFS('Raw demand forecast'!$I$7:$I$5830,'Raw demand forecast'!$B$7:$B$5830,$B81,'Raw demand forecast'!$C$7:$C$5830,P$6-1)</f>
        <v>19.494616863207817</v>
      </c>
      <c r="Q81" s="44">
        <f>SUMIFS('Raw demand forecast'!$I$7:$I$5830,'Raw demand forecast'!$B$7:$B$5830,$B81,'Raw demand forecast'!$C$7:$C$5830,Q$6-1)</f>
        <v>19.452831466248043</v>
      </c>
      <c r="R81" s="44">
        <f>SUMIFS('Raw demand forecast'!$I$7:$I$5830,'Raw demand forecast'!$B$7:$B$5830,$B81,'Raw demand forecast'!$C$7:$C$5830,R$6-1)</f>
        <v>19.413917858619893</v>
      </c>
      <c r="S81" s="44">
        <f>SUMIFS('Raw demand forecast'!$I$7:$I$5830,'Raw demand forecast'!$B$7:$B$5830,$B81,'Raw demand forecast'!$C$7:$C$5830,S$6-1)</f>
        <v>19.386257723278977</v>
      </c>
      <c r="T81" s="44">
        <f>SUMIFS('Raw demand forecast'!$I$7:$I$5830,'Raw demand forecast'!$B$7:$B$5830,$B81,'Raw demand forecast'!$C$7:$C$5830,T$6-1)</f>
        <v>19.412899985427252</v>
      </c>
      <c r="U81" s="44">
        <f>SUMIFS('Raw demand forecast'!$I$7:$I$5830,'Raw demand forecast'!$B$7:$B$5830,$B81,'Raw demand forecast'!$C$7:$C$5830,U$6-1)</f>
        <v>19.439542247575531</v>
      </c>
    </row>
    <row r="82" spans="2:21" ht="15">
      <c r="B82" s="6" t="s">
        <v>559</v>
      </c>
      <c r="C82" s="6" t="str">
        <f>INDEX('Raw demand forecast'!$M$7:$M$5830,MATCH($B82,'Raw demand forecast'!$B$7:$B$5830,0))</f>
        <v>Yes</v>
      </c>
      <c r="D82" s="25">
        <f t="shared" si="3"/>
        <v>6.2810811717182169E-3</v>
      </c>
      <c r="E82" s="6" t="str">
        <f t="shared" si="4"/>
        <v>Small growth</v>
      </c>
      <c r="F82" s="44">
        <f>SUMIFS('Raw demand forecast'!$I$7:$I$5830,'Raw demand forecast'!$B$7:$B$5830,$B82,'Raw demand forecast'!$C$7:$C$5830,F$6-1)</f>
        <v>19.22</v>
      </c>
      <c r="G82" s="44">
        <f>SUMIFS('Raw demand forecast'!$I$7:$I$5830,'Raw demand forecast'!$B$7:$B$5830,$B82,'Raw demand forecast'!$C$7:$C$5830,G$6-1)</f>
        <v>21.167998999999998</v>
      </c>
      <c r="H82" s="44">
        <f>SUMIFS('Raw demand forecast'!$I$7:$I$5830,'Raw demand forecast'!$B$7:$B$5830,$B82,'Raw demand forecast'!$C$7:$C$5830,H$6-1)</f>
        <v>19.872</v>
      </c>
      <c r="I82" s="44">
        <f>SUMIFS('Raw demand forecast'!$I$7:$I$5830,'Raw demand forecast'!$B$7:$B$5830,$B82,'Raw demand forecast'!$C$7:$C$5830,I$6-1)</f>
        <v>35.951000000000001</v>
      </c>
      <c r="J82" s="44">
        <f>SUMIFS('Raw demand forecast'!$I$7:$I$5830,'Raw demand forecast'!$B$7:$B$5830,$B82,'Raw demand forecast'!$C$7:$C$5830,J$6-1)</f>
        <v>22.486999999999998</v>
      </c>
      <c r="K82" s="44">
        <f>SUMIFS('Raw demand forecast'!$I$7:$I$5830,'Raw demand forecast'!$B$7:$B$5830,$B82,'Raw demand forecast'!$C$7:$C$5830,K$6-1)</f>
        <v>24.068000000000001</v>
      </c>
      <c r="L82" s="44">
        <f>SUMIFS('Raw demand forecast'!$I$7:$I$5830,'Raw demand forecast'!$B$7:$B$5830,$B82,'Raw demand forecast'!$C$7:$C$5830,L$6-1)</f>
        <v>18.997760878273251</v>
      </c>
      <c r="M82" s="44">
        <f>SUMIFS('Raw demand forecast'!$I$7:$I$5830,'Raw demand forecast'!$B$7:$B$5830,$B82,'Raw demand forecast'!$C$7:$C$5830,M$6-1)</f>
        <v>18.905984255672898</v>
      </c>
      <c r="N82" s="44">
        <f>SUMIFS('Raw demand forecast'!$I$7:$I$5830,'Raw demand forecast'!$B$7:$B$5830,$B82,'Raw demand forecast'!$C$7:$C$5830,N$6-1)</f>
        <v>18.997760878273251</v>
      </c>
      <c r="O82" s="44">
        <f>SUMIFS('Raw demand forecast'!$I$7:$I$5830,'Raw demand forecast'!$B$7:$B$5830,$B82,'Raw demand forecast'!$C$7:$C$5830,O$6-1)</f>
        <v>19.181314123473957</v>
      </c>
      <c r="P82" s="44">
        <f>SUMIFS('Raw demand forecast'!$I$7:$I$5830,'Raw demand forecast'!$B$7:$B$5830,$B82,'Raw demand forecast'!$C$7:$C$5830,P$6-1)</f>
        <v>19.273090746074313</v>
      </c>
      <c r="Q82" s="44">
        <f>SUMIFS('Raw demand forecast'!$I$7:$I$5830,'Raw demand forecast'!$B$7:$B$5830,$B82,'Raw demand forecast'!$C$7:$C$5830,Q$6-1)</f>
        <v>19.456643991275019</v>
      </c>
      <c r="R82" s="44">
        <f>SUMIFS('Raw demand forecast'!$I$7:$I$5830,'Raw demand forecast'!$B$7:$B$5830,$B82,'Raw demand forecast'!$C$7:$C$5830,R$6-1)</f>
        <v>19.640197236475728</v>
      </c>
      <c r="S82" s="44">
        <f>SUMIFS('Raw demand forecast'!$I$7:$I$5830,'Raw demand forecast'!$B$7:$B$5830,$B82,'Raw demand forecast'!$C$7:$C$5830,S$6-1)</f>
        <v>19.731973859076081</v>
      </c>
      <c r="T82" s="44">
        <f>SUMIFS('Raw demand forecast'!$I$7:$I$5830,'Raw demand forecast'!$B$7:$B$5830,$B82,'Raw demand forecast'!$C$7:$C$5830,T$6-1)</f>
        <v>19.915527104276791</v>
      </c>
      <c r="U82" s="44">
        <f>SUMIFS('Raw demand forecast'!$I$7:$I$5830,'Raw demand forecast'!$B$7:$B$5830,$B82,'Raw demand forecast'!$C$7:$C$5830,U$6-1)</f>
        <v>20.099080349477497</v>
      </c>
    </row>
    <row r="83" spans="2:21" ht="15">
      <c r="B83" s="6" t="s">
        <v>42</v>
      </c>
      <c r="C83" s="6" t="str">
        <f>INDEX('Raw demand forecast'!$M$7:$M$5830,MATCH($B83,'Raw demand forecast'!$B$7:$B$5830,0))</f>
        <v>No</v>
      </c>
      <c r="D83" s="25">
        <f t="shared" si="3"/>
        <v>-4.4410535316435906E-3</v>
      </c>
      <c r="E83" s="6" t="str">
        <f t="shared" si="4"/>
        <v>Steady/falling</v>
      </c>
      <c r="F83" s="44">
        <f>SUMIFS('Raw demand forecast'!$I$7:$I$5830,'Raw demand forecast'!$B$7:$B$5830,$B83,'Raw demand forecast'!$C$7:$C$5830,F$6-1)</f>
        <v>10.4603</v>
      </c>
      <c r="G83" s="44">
        <f>SUMIFS('Raw demand forecast'!$I$7:$I$5830,'Raw demand forecast'!$B$7:$B$5830,$B83,'Raw demand forecast'!$C$7:$C$5830,G$6-1)</f>
        <v>10.2316</v>
      </c>
      <c r="H83" s="44">
        <f>SUMIFS('Raw demand forecast'!$I$7:$I$5830,'Raw demand forecast'!$B$7:$B$5830,$B83,'Raw demand forecast'!$C$7:$C$5830,H$6-1)</f>
        <v>10.4521</v>
      </c>
      <c r="I83" s="44">
        <f>SUMIFS('Raw demand forecast'!$I$7:$I$5830,'Raw demand forecast'!$B$7:$B$5830,$B83,'Raw demand forecast'!$C$7:$C$5830,I$6-1)</f>
        <v>10.685</v>
      </c>
      <c r="J83" s="44">
        <f>SUMIFS('Raw demand forecast'!$I$7:$I$5830,'Raw demand forecast'!$B$7:$B$5830,$B83,'Raw demand forecast'!$C$7:$C$5830,J$6-1)</f>
        <v>11.286</v>
      </c>
      <c r="K83" s="44">
        <f>SUMIFS('Raw demand forecast'!$I$7:$I$5830,'Raw demand forecast'!$B$7:$B$5830,$B83,'Raw demand forecast'!$C$7:$C$5830,K$6-1)</f>
        <v>11.064</v>
      </c>
      <c r="L83" s="44">
        <f>SUMIFS('Raw demand forecast'!$I$7:$I$5830,'Raw demand forecast'!$B$7:$B$5830,$B83,'Raw demand forecast'!$C$7:$C$5830,L$6-1)</f>
        <v>11.913953158235392</v>
      </c>
      <c r="M83" s="44">
        <f>SUMIFS('Raw demand forecast'!$I$7:$I$5830,'Raw demand forecast'!$B$7:$B$5830,$B83,'Raw demand forecast'!$C$7:$C$5830,M$6-1)</f>
        <v>11.878706096814907</v>
      </c>
      <c r="N83" s="44">
        <f>SUMIFS('Raw demand forecast'!$I$7:$I$5830,'Raw demand forecast'!$B$7:$B$5830,$B83,'Raw demand forecast'!$C$7:$C$5830,N$6-1)</f>
        <v>11.801074999511707</v>
      </c>
      <c r="O83" s="44">
        <f>SUMIFS('Raw demand forecast'!$I$7:$I$5830,'Raw demand forecast'!$B$7:$B$5830,$B83,'Raw demand forecast'!$C$7:$C$5830,O$6-1)</f>
        <v>11.730536595546885</v>
      </c>
      <c r="P83" s="44">
        <f>SUMIFS('Raw demand forecast'!$I$7:$I$5830,'Raw demand forecast'!$B$7:$B$5830,$B83,'Raw demand forecast'!$C$7:$C$5830,P$6-1)</f>
        <v>11.660367028390421</v>
      </c>
      <c r="Q83" s="44">
        <f>SUMIFS('Raw demand forecast'!$I$7:$I$5830,'Raw demand forecast'!$B$7:$B$5830,$B83,'Raw demand forecast'!$C$7:$C$5830,Q$6-1)</f>
        <v>11.593550335615378</v>
      </c>
      <c r="R83" s="44">
        <f>SUMIFS('Raw demand forecast'!$I$7:$I$5830,'Raw demand forecast'!$B$7:$B$5830,$B83,'Raw demand forecast'!$C$7:$C$5830,R$6-1)</f>
        <v>11.530668535454529</v>
      </c>
      <c r="S83" s="44">
        <f>SUMIFS('Raw demand forecast'!$I$7:$I$5830,'Raw demand forecast'!$B$7:$B$5830,$B83,'Raw demand forecast'!$C$7:$C$5830,S$6-1)</f>
        <v>11.476586188283395</v>
      </c>
      <c r="T83" s="44">
        <f>SUMIFS('Raw demand forecast'!$I$7:$I$5830,'Raw demand forecast'!$B$7:$B$5830,$B83,'Raw demand forecast'!$C$7:$C$5830,T$6-1)</f>
        <v>11.461358478732635</v>
      </c>
      <c r="U83" s="44">
        <f>SUMIFS('Raw demand forecast'!$I$7:$I$5830,'Raw demand forecast'!$B$7:$B$5830,$B83,'Raw demand forecast'!$C$7:$C$5830,U$6-1)</f>
        <v>11.446130769181872</v>
      </c>
    </row>
    <row r="84" spans="2:21" ht="15">
      <c r="B84" s="6" t="s">
        <v>63</v>
      </c>
      <c r="C84" s="6" t="str">
        <f>INDEX('Raw demand forecast'!$M$7:$M$5830,MATCH($B84,'Raw demand forecast'!$B$7:$B$5830,0))</f>
        <v>No</v>
      </c>
      <c r="D84" s="25">
        <f t="shared" si="3"/>
        <v>-3.8871919109486619E-3</v>
      </c>
      <c r="E84" s="6" t="str">
        <f t="shared" si="4"/>
        <v>Steady/falling</v>
      </c>
      <c r="F84" s="44">
        <f>SUMIFS('Raw demand forecast'!$I$7:$I$5830,'Raw demand forecast'!$B$7:$B$5830,$B84,'Raw demand forecast'!$C$7:$C$5830,F$6-1)</f>
        <v>15.823</v>
      </c>
      <c r="G84" s="44">
        <f>SUMIFS('Raw demand forecast'!$I$7:$I$5830,'Raw demand forecast'!$B$7:$B$5830,$B84,'Raw demand forecast'!$C$7:$C$5830,G$6-1)</f>
        <v>13.670999999999999</v>
      </c>
      <c r="H84" s="44">
        <f>SUMIFS('Raw demand forecast'!$I$7:$I$5830,'Raw demand forecast'!$B$7:$B$5830,$B84,'Raw demand forecast'!$C$7:$C$5830,H$6-1)</f>
        <v>14.71</v>
      </c>
      <c r="I84" s="44">
        <f>SUMIFS('Raw demand forecast'!$I$7:$I$5830,'Raw demand forecast'!$B$7:$B$5830,$B84,'Raw demand forecast'!$C$7:$C$5830,I$6-1)</f>
        <v>16.475000000000001</v>
      </c>
      <c r="J84" s="44">
        <f>SUMIFS('Raw demand forecast'!$I$7:$I$5830,'Raw demand forecast'!$B$7:$B$5830,$B84,'Raw demand forecast'!$C$7:$C$5830,J$6-1)</f>
        <v>16.698</v>
      </c>
      <c r="K84" s="44">
        <f>SUMIFS('Raw demand forecast'!$I$7:$I$5830,'Raw demand forecast'!$B$7:$B$5830,$B84,'Raw demand forecast'!$C$7:$C$5830,K$6-1)</f>
        <v>15.901</v>
      </c>
      <c r="L84" s="44">
        <f>SUMIFS('Raw demand forecast'!$I$7:$I$5830,'Raw demand forecast'!$B$7:$B$5830,$B84,'Raw demand forecast'!$C$7:$C$5830,L$6-1)</f>
        <v>15.7939962708914</v>
      </c>
      <c r="M84" s="44">
        <f>SUMIFS('Raw demand forecast'!$I$7:$I$5830,'Raw demand forecast'!$B$7:$B$5830,$B84,'Raw demand forecast'!$C$7:$C$5830,M$6-1)</f>
        <v>15.963590408876902</v>
      </c>
      <c r="N84" s="44">
        <f>SUMIFS('Raw demand forecast'!$I$7:$I$5830,'Raw demand forecast'!$B$7:$B$5830,$B84,'Raw demand forecast'!$C$7:$C$5830,N$6-1)</f>
        <v>15.841693109839694</v>
      </c>
      <c r="O84" s="44">
        <f>SUMIFS('Raw demand forecast'!$I$7:$I$5830,'Raw demand forecast'!$B$7:$B$5830,$B84,'Raw demand forecast'!$C$7:$C$5830,O$6-1)</f>
        <v>15.729618957843639</v>
      </c>
      <c r="P84" s="44">
        <f>SUMIFS('Raw demand forecast'!$I$7:$I$5830,'Raw demand forecast'!$B$7:$B$5830,$B84,'Raw demand forecast'!$C$7:$C$5830,P$6-1)</f>
        <v>15.61680711107801</v>
      </c>
      <c r="Q84" s="44">
        <f>SUMIFS('Raw demand forecast'!$I$7:$I$5830,'Raw demand forecast'!$B$7:$B$5830,$B84,'Raw demand forecast'!$C$7:$C$5830,Q$6-1)</f>
        <v>15.508929852207121</v>
      </c>
      <c r="R84" s="44">
        <f>SUMIFS('Raw demand forecast'!$I$7:$I$5830,'Raw demand forecast'!$B$7:$B$5830,$B84,'Raw demand forecast'!$C$7:$C$5830,R$6-1)</f>
        <v>15.407631461835102</v>
      </c>
      <c r="S84" s="44">
        <f>SUMIFS('Raw demand forecast'!$I$7:$I$5830,'Raw demand forecast'!$B$7:$B$5830,$B84,'Raw demand forecast'!$C$7:$C$5830,S$6-1)</f>
        <v>15.317859567031967</v>
      </c>
      <c r="T84" s="44">
        <f>SUMIFS('Raw demand forecast'!$I$7:$I$5830,'Raw demand forecast'!$B$7:$B$5830,$B84,'Raw demand forecast'!$C$7:$C$5830,T$6-1)</f>
        <v>15.28391058238066</v>
      </c>
      <c r="U84" s="44">
        <f>SUMIFS('Raw demand forecast'!$I$7:$I$5830,'Raw demand forecast'!$B$7:$B$5830,$B84,'Raw demand forecast'!$C$7:$C$5830,U$6-1)</f>
        <v>15.249961597729351</v>
      </c>
    </row>
    <row r="85" spans="2:21" ht="15">
      <c r="B85" s="6" t="s">
        <v>62</v>
      </c>
      <c r="C85" s="6" t="str">
        <f>INDEX('Raw demand forecast'!$M$7:$M$5830,MATCH($B85,'Raw demand forecast'!$B$7:$B$5830,0))</f>
        <v>No</v>
      </c>
      <c r="D85" s="25">
        <f t="shared" si="3"/>
        <v>-4.3156506441394127E-3</v>
      </c>
      <c r="E85" s="6" t="str">
        <f t="shared" si="4"/>
        <v>Steady/falling</v>
      </c>
      <c r="F85" s="44">
        <f>SUMIFS('Raw demand forecast'!$I$7:$I$5830,'Raw demand forecast'!$B$7:$B$5830,$B85,'Raw demand forecast'!$C$7:$C$5830,F$6-1)</f>
        <v>0</v>
      </c>
      <c r="G85" s="44">
        <f>SUMIFS('Raw demand forecast'!$I$7:$I$5830,'Raw demand forecast'!$B$7:$B$5830,$B85,'Raw demand forecast'!$C$7:$C$5830,G$6-1)</f>
        <v>0</v>
      </c>
      <c r="H85" s="44">
        <f>SUMIFS('Raw demand forecast'!$I$7:$I$5830,'Raw demand forecast'!$B$7:$B$5830,$B85,'Raw demand forecast'!$C$7:$C$5830,H$6-1)</f>
        <v>0</v>
      </c>
      <c r="I85" s="44">
        <f>SUMIFS('Raw demand forecast'!$I$7:$I$5830,'Raw demand forecast'!$B$7:$B$5830,$B85,'Raw demand forecast'!$C$7:$C$5830,I$6-1)</f>
        <v>5</v>
      </c>
      <c r="J85" s="44">
        <f>SUMIFS('Raw demand forecast'!$I$7:$I$5830,'Raw demand forecast'!$B$7:$B$5830,$B85,'Raw demand forecast'!$C$7:$C$5830,J$6-1)</f>
        <v>5.8</v>
      </c>
      <c r="K85" s="44">
        <f>SUMIFS('Raw demand forecast'!$I$7:$I$5830,'Raw demand forecast'!$B$7:$B$5830,$B85,'Raw demand forecast'!$C$7:$C$5830,K$6-1)</f>
        <v>6.8</v>
      </c>
      <c r="L85" s="44">
        <f>SUMIFS('Raw demand forecast'!$I$7:$I$5830,'Raw demand forecast'!$B$7:$B$5830,$B85,'Raw demand forecast'!$C$7:$C$5830,L$6-1)</f>
        <v>6.7644676279158418</v>
      </c>
      <c r="M85" s="44">
        <f>SUMIFS('Raw demand forecast'!$I$7:$I$5830,'Raw demand forecast'!$B$7:$B$5830,$B85,'Raw demand forecast'!$C$7:$C$5830,M$6-1)</f>
        <v>6.7273149928694327</v>
      </c>
      <c r="N85" s="44">
        <f>SUMIFS('Raw demand forecast'!$I$7:$I$5830,'Raw demand forecast'!$B$7:$B$5830,$B85,'Raw demand forecast'!$C$7:$C$5830,N$6-1)</f>
        <v>6.6874611408770308</v>
      </c>
      <c r="O85" s="44">
        <f>SUMIFS('Raw demand forecast'!$I$7:$I$5830,'Raw demand forecast'!$B$7:$B$5830,$B85,'Raw demand forecast'!$C$7:$C$5830,O$6-1)</f>
        <v>6.6512704755187393</v>
      </c>
      <c r="P85" s="44">
        <f>SUMIFS('Raw demand forecast'!$I$7:$I$5830,'Raw demand forecast'!$B$7:$B$5830,$B85,'Raw demand forecast'!$C$7:$C$5830,P$6-1)</f>
        <v>6.6152998604019588</v>
      </c>
      <c r="Q85" s="44">
        <f>SUMIFS('Raw demand forecast'!$I$7:$I$5830,'Raw demand forecast'!$B$7:$B$5830,$B85,'Raw demand forecast'!$C$7:$C$5830,Q$6-1)</f>
        <v>6.5810619318103152</v>
      </c>
      <c r="R85" s="44">
        <f>SUMIFS('Raw demand forecast'!$I$7:$I$5830,'Raw demand forecast'!$B$7:$B$5830,$B85,'Raw demand forecast'!$C$7:$C$5830,R$6-1)</f>
        <v>6.5488390807527255</v>
      </c>
      <c r="S85" s="44">
        <f>SUMIFS('Raw demand forecast'!$I$7:$I$5830,'Raw demand forecast'!$B$7:$B$5830,$B85,'Raw demand forecast'!$C$7:$C$5830,S$6-1)</f>
        <v>6.521192828548573</v>
      </c>
      <c r="T85" s="44">
        <f>SUMIFS('Raw demand forecast'!$I$7:$I$5830,'Raw demand forecast'!$B$7:$B$5830,$B85,'Raw demand forecast'!$C$7:$C$5830,T$6-1)</f>
        <v>6.5137064518431975</v>
      </c>
      <c r="U85" s="44">
        <f>SUMIFS('Raw demand forecast'!$I$7:$I$5830,'Raw demand forecast'!$B$7:$B$5830,$B85,'Raw demand forecast'!$C$7:$C$5830,U$6-1)</f>
        <v>6.5062200751378221</v>
      </c>
    </row>
    <row r="86" spans="2:21" ht="15">
      <c r="B86" s="6" t="s">
        <v>54</v>
      </c>
      <c r="C86" s="6" t="str">
        <f>INDEX('Raw demand forecast'!$M$7:$M$5830,MATCH($B86,'Raw demand forecast'!$B$7:$B$5830,0))</f>
        <v>No</v>
      </c>
      <c r="D86" s="25">
        <f t="shared" si="3"/>
        <v>-2.4749990134338429E-3</v>
      </c>
      <c r="E86" s="6" t="str">
        <f t="shared" si="4"/>
        <v>Steady/falling</v>
      </c>
      <c r="F86" s="44">
        <f>SUMIFS('Raw demand forecast'!$I$7:$I$5830,'Raw demand forecast'!$B$7:$B$5830,$B86,'Raw demand forecast'!$C$7:$C$5830,F$6-1)</f>
        <v>0</v>
      </c>
      <c r="G86" s="44">
        <f>SUMIFS('Raw demand forecast'!$I$7:$I$5830,'Raw demand forecast'!$B$7:$B$5830,$B86,'Raw demand forecast'!$C$7:$C$5830,G$6-1)</f>
        <v>0</v>
      </c>
      <c r="H86" s="44">
        <f>SUMIFS('Raw demand forecast'!$I$7:$I$5830,'Raw demand forecast'!$B$7:$B$5830,$B86,'Raw demand forecast'!$C$7:$C$5830,H$6-1)</f>
        <v>0</v>
      </c>
      <c r="I86" s="44">
        <f>SUMIFS('Raw demand forecast'!$I$7:$I$5830,'Raw demand forecast'!$B$7:$B$5830,$B86,'Raw demand forecast'!$C$7:$C$5830,I$6-1)</f>
        <v>18.145099999999999</v>
      </c>
      <c r="J86" s="44">
        <f>SUMIFS('Raw demand forecast'!$I$7:$I$5830,'Raw demand forecast'!$B$7:$B$5830,$B86,'Raw demand forecast'!$C$7:$C$5830,J$6-1)</f>
        <v>24.626300000000001</v>
      </c>
      <c r="K86" s="44">
        <f>SUMIFS('Raw demand forecast'!$I$7:$I$5830,'Raw demand forecast'!$B$7:$B$5830,$B86,'Raw demand forecast'!$C$7:$C$5830,K$6-1)</f>
        <v>24.920999999999999</v>
      </c>
      <c r="L86" s="44">
        <f>SUMIFS('Raw demand forecast'!$I$7:$I$5830,'Raw demand forecast'!$B$7:$B$5830,$B86,'Raw demand forecast'!$C$7:$C$5830,L$6-1)</f>
        <v>25.397817856486</v>
      </c>
      <c r="M86" s="44">
        <f>SUMIFS('Raw demand forecast'!$I$7:$I$5830,'Raw demand forecast'!$B$7:$B$5830,$B86,'Raw demand forecast'!$C$7:$C$5830,M$6-1)</f>
        <v>25.399844360134459</v>
      </c>
      <c r="N86" s="44">
        <f>SUMIFS('Raw demand forecast'!$I$7:$I$5830,'Raw demand forecast'!$B$7:$B$5830,$B86,'Raw demand forecast'!$C$7:$C$5830,N$6-1)</f>
        <v>25.27861921178312</v>
      </c>
      <c r="O86" s="44">
        <f>SUMIFS('Raw demand forecast'!$I$7:$I$5830,'Raw demand forecast'!$B$7:$B$5830,$B86,'Raw demand forecast'!$C$7:$C$5830,O$6-1)</f>
        <v>25.172970219356216</v>
      </c>
      <c r="P86" s="44">
        <f>SUMIFS('Raw demand forecast'!$I$7:$I$5830,'Raw demand forecast'!$B$7:$B$5830,$B86,'Raw demand forecast'!$C$7:$C$5830,P$6-1)</f>
        <v>25.0723107083899</v>
      </c>
      <c r="Q86" s="44">
        <f>SUMIFS('Raw demand forecast'!$I$7:$I$5830,'Raw demand forecast'!$B$7:$B$5830,$B86,'Raw demand forecast'!$C$7:$C$5830,Q$6-1)</f>
        <v>24.977951826288237</v>
      </c>
      <c r="R86" s="44">
        <f>SUMIFS('Raw demand forecast'!$I$7:$I$5830,'Raw demand forecast'!$B$7:$B$5830,$B86,'Raw demand forecast'!$C$7:$C$5830,R$6-1)</f>
        <v>24.888347472163801</v>
      </c>
      <c r="S86" s="44">
        <f>SUMIFS('Raw demand forecast'!$I$7:$I$5830,'Raw demand forecast'!$B$7:$B$5830,$B86,'Raw demand forecast'!$C$7:$C$5830,S$6-1)</f>
        <v>24.820095996954031</v>
      </c>
      <c r="T86" s="44">
        <f>SUMIFS('Raw demand forecast'!$I$7:$I$5830,'Raw demand forecast'!$B$7:$B$5830,$B86,'Raw demand forecast'!$C$7:$C$5830,T$6-1)</f>
        <v>24.828873123638349</v>
      </c>
      <c r="U86" s="44">
        <f>SUMIFS('Raw demand forecast'!$I$7:$I$5830,'Raw demand forecast'!$B$7:$B$5830,$B86,'Raw demand forecast'!$C$7:$C$5830,U$6-1)</f>
        <v>24.83765025032266</v>
      </c>
    </row>
    <row r="87" spans="2:21" ht="15">
      <c r="B87" s="6" t="s">
        <v>619</v>
      </c>
      <c r="C87" s="6" t="str">
        <f>INDEX('Raw demand forecast'!$M$7:$M$5830,MATCH($B87,'Raw demand forecast'!$B$7:$B$5830,0))</f>
        <v>Yes</v>
      </c>
      <c r="D87" s="25">
        <f t="shared" si="3"/>
        <v>0</v>
      </c>
      <c r="E87" s="6" t="str">
        <f t="shared" si="4"/>
        <v>Steady/falling</v>
      </c>
      <c r="F87" s="44">
        <f>SUMIFS('Raw demand forecast'!$I$7:$I$5830,'Raw demand forecast'!$B$7:$B$5830,$B87,'Raw demand forecast'!$C$7:$C$5830,F$6-1)</f>
        <v>4.9679998999999997</v>
      </c>
      <c r="G87" s="44">
        <f>SUMIFS('Raw demand forecast'!$I$7:$I$5830,'Raw demand forecast'!$B$7:$B$5830,$B87,'Raw demand forecast'!$C$7:$C$5830,G$6-1)</f>
        <v>2.8800001000000002</v>
      </c>
      <c r="H87" s="44">
        <f>SUMIFS('Raw demand forecast'!$I$7:$I$5830,'Raw demand forecast'!$B$7:$B$5830,$B87,'Raw demand forecast'!$C$7:$C$5830,H$6-1)</f>
        <v>4.3920002</v>
      </c>
      <c r="I87" s="44">
        <f>SUMIFS('Raw demand forecast'!$I$7:$I$5830,'Raw demand forecast'!$B$7:$B$5830,$B87,'Raw demand forecast'!$C$7:$C$5830,I$6-1)</f>
        <v>5.6879999999999997</v>
      </c>
      <c r="J87" s="44">
        <f>SUMIFS('Raw demand forecast'!$I$7:$I$5830,'Raw demand forecast'!$B$7:$B$5830,$B87,'Raw demand forecast'!$C$7:$C$5830,J$6-1)</f>
        <v>6.48</v>
      </c>
      <c r="K87" s="44">
        <f>SUMIFS('Raw demand forecast'!$I$7:$I$5830,'Raw demand forecast'!$B$7:$B$5830,$B87,'Raw demand forecast'!$C$7:$C$5830,K$6-1)</f>
        <v>4.1159999999999997</v>
      </c>
      <c r="L87" s="44">
        <f>SUMIFS('Raw demand forecast'!$I$7:$I$5830,'Raw demand forecast'!$B$7:$B$5830,$B87,'Raw demand forecast'!$C$7:$C$5830,L$6-1)</f>
        <v>4.1159999999999997</v>
      </c>
      <c r="M87" s="44">
        <f>SUMIFS('Raw demand forecast'!$I$7:$I$5830,'Raw demand forecast'!$B$7:$B$5830,$B87,'Raw demand forecast'!$C$7:$C$5830,M$6-1)</f>
        <v>4.1159999999999997</v>
      </c>
      <c r="N87" s="44">
        <f>SUMIFS('Raw demand forecast'!$I$7:$I$5830,'Raw demand forecast'!$B$7:$B$5830,$B87,'Raw demand forecast'!$C$7:$C$5830,N$6-1)</f>
        <v>4.1159999999999997</v>
      </c>
      <c r="O87" s="44">
        <f>SUMIFS('Raw demand forecast'!$I$7:$I$5830,'Raw demand forecast'!$B$7:$B$5830,$B87,'Raw demand forecast'!$C$7:$C$5830,O$6-1)</f>
        <v>4.1159999999999997</v>
      </c>
      <c r="P87" s="44">
        <f>SUMIFS('Raw demand forecast'!$I$7:$I$5830,'Raw demand forecast'!$B$7:$B$5830,$B87,'Raw demand forecast'!$C$7:$C$5830,P$6-1)</f>
        <v>4.1159999999999997</v>
      </c>
      <c r="Q87" s="44">
        <f>SUMIFS('Raw demand forecast'!$I$7:$I$5830,'Raw demand forecast'!$B$7:$B$5830,$B87,'Raw demand forecast'!$C$7:$C$5830,Q$6-1)</f>
        <v>4.1159999999999997</v>
      </c>
      <c r="R87" s="44">
        <f>SUMIFS('Raw demand forecast'!$I$7:$I$5830,'Raw demand forecast'!$B$7:$B$5830,$B87,'Raw demand forecast'!$C$7:$C$5830,R$6-1)</f>
        <v>4.1159999999999997</v>
      </c>
      <c r="S87" s="44">
        <f>SUMIFS('Raw demand forecast'!$I$7:$I$5830,'Raw demand forecast'!$B$7:$B$5830,$B87,'Raw demand forecast'!$C$7:$C$5830,S$6-1)</f>
        <v>4.1159999999999997</v>
      </c>
      <c r="T87" s="44">
        <f>SUMIFS('Raw demand forecast'!$I$7:$I$5830,'Raw demand forecast'!$B$7:$B$5830,$B87,'Raw demand forecast'!$C$7:$C$5830,T$6-1)</f>
        <v>4.1159999999999997</v>
      </c>
      <c r="U87" s="44">
        <f>SUMIFS('Raw demand forecast'!$I$7:$I$5830,'Raw demand forecast'!$B$7:$B$5830,$B87,'Raw demand forecast'!$C$7:$C$5830,U$6-1)</f>
        <v>4.1159999999999997</v>
      </c>
    </row>
    <row r="88" spans="2:21" ht="15">
      <c r="B88" s="6" t="s">
        <v>92</v>
      </c>
      <c r="C88" s="6" t="str">
        <f>INDEX('Raw demand forecast'!$M$7:$M$5830,MATCH($B88,'Raw demand forecast'!$B$7:$B$5830,0))</f>
        <v>No</v>
      </c>
      <c r="D88" s="25">
        <f t="shared" si="3"/>
        <v>-5.8457213386675644E-3</v>
      </c>
      <c r="E88" s="6" t="str">
        <f t="shared" si="4"/>
        <v>Steady/falling</v>
      </c>
      <c r="F88" s="44">
        <f>SUMIFS('Raw demand forecast'!$I$7:$I$5830,'Raw demand forecast'!$B$7:$B$5830,$B88,'Raw demand forecast'!$C$7:$C$5830,F$6-1)</f>
        <v>10.590400000000001</v>
      </c>
      <c r="G88" s="44">
        <f>SUMIFS('Raw demand forecast'!$I$7:$I$5830,'Raw demand forecast'!$B$7:$B$5830,$B88,'Raw demand forecast'!$C$7:$C$5830,G$6-1)</f>
        <v>10.1966</v>
      </c>
      <c r="H88" s="44">
        <f>SUMIFS('Raw demand forecast'!$I$7:$I$5830,'Raw demand forecast'!$B$7:$B$5830,$B88,'Raw demand forecast'!$C$7:$C$5830,H$6-1)</f>
        <v>10.420299999999999</v>
      </c>
      <c r="I88" s="44">
        <f>SUMIFS('Raw demand forecast'!$I$7:$I$5830,'Raw demand forecast'!$B$7:$B$5830,$B88,'Raw demand forecast'!$C$7:$C$5830,I$6-1)</f>
        <v>10.289899999999999</v>
      </c>
      <c r="J88" s="44">
        <f>SUMIFS('Raw demand forecast'!$I$7:$I$5830,'Raw demand forecast'!$B$7:$B$5830,$B88,'Raw demand forecast'!$C$7:$C$5830,J$6-1)</f>
        <v>10.827</v>
      </c>
      <c r="K88" s="44">
        <f>SUMIFS('Raw demand forecast'!$I$7:$I$5830,'Raw demand forecast'!$B$7:$B$5830,$B88,'Raw demand forecast'!$C$7:$C$5830,K$6-1)</f>
        <v>11.122</v>
      </c>
      <c r="L88" s="44">
        <f>SUMIFS('Raw demand forecast'!$I$7:$I$5830,'Raw demand forecast'!$B$7:$B$5830,$B88,'Raw demand forecast'!$C$7:$C$5830,L$6-1)</f>
        <v>10.154835078827681</v>
      </c>
      <c r="M88" s="44">
        <f>SUMIFS('Raw demand forecast'!$I$7:$I$5830,'Raw demand forecast'!$B$7:$B$5830,$B88,'Raw demand forecast'!$C$7:$C$5830,M$6-1)</f>
        <v>10.175082376255416</v>
      </c>
      <c r="N88" s="44">
        <f>SUMIFS('Raw demand forecast'!$I$7:$I$5830,'Raw demand forecast'!$B$7:$B$5830,$B88,'Raw demand forecast'!$C$7:$C$5830,N$6-1)</f>
        <v>10.084178662924286</v>
      </c>
      <c r="O88" s="44">
        <f>SUMIFS('Raw demand forecast'!$I$7:$I$5830,'Raw demand forecast'!$B$7:$B$5830,$B88,'Raw demand forecast'!$C$7:$C$5830,O$6-1)</f>
        <v>10.000365097558968</v>
      </c>
      <c r="P88" s="44">
        <f>SUMIFS('Raw demand forecast'!$I$7:$I$5830,'Raw demand forecast'!$B$7:$B$5830,$B88,'Raw demand forecast'!$C$7:$C$5830,P$6-1)</f>
        <v>9.9156828477179939</v>
      </c>
      <c r="Q88" s="44">
        <f>SUMIFS('Raw demand forecast'!$I$7:$I$5830,'Raw demand forecast'!$B$7:$B$5830,$B88,'Raw demand forecast'!$C$7:$C$5830,Q$6-1)</f>
        <v>9.8345653068713652</v>
      </c>
      <c r="R88" s="44">
        <f>SUMIFS('Raw demand forecast'!$I$7:$I$5830,'Raw demand forecast'!$B$7:$B$5830,$B88,'Raw demand forecast'!$C$7:$C$5830,R$6-1)</f>
        <v>9.7584094159264225</v>
      </c>
      <c r="S88" s="44">
        <f>SUMIFS('Raw demand forecast'!$I$7:$I$5830,'Raw demand forecast'!$B$7:$B$5830,$B88,'Raw demand forecast'!$C$7:$C$5830,S$6-1)</f>
        <v>9.690240076709788</v>
      </c>
      <c r="T88" s="44">
        <f>SUMIFS('Raw demand forecast'!$I$7:$I$5830,'Raw demand forecast'!$B$7:$B$5830,$B88,'Raw demand forecast'!$C$7:$C$5830,T$6-1)</f>
        <v>9.6615688907542676</v>
      </c>
      <c r="U88" s="44">
        <f>SUMIFS('Raw demand forecast'!$I$7:$I$5830,'Raw demand forecast'!$B$7:$B$5830,$B88,'Raw demand forecast'!$C$7:$C$5830,U$6-1)</f>
        <v>9.6328977047987472</v>
      </c>
    </row>
    <row r="89" spans="2:21" ht="15">
      <c r="B89" s="6" t="s">
        <v>116</v>
      </c>
      <c r="C89" s="6" t="str">
        <f>INDEX('Raw demand forecast'!$M$7:$M$5830,MATCH($B89,'Raw demand forecast'!$B$7:$B$5830,0))</f>
        <v>No</v>
      </c>
      <c r="D89" s="25">
        <f t="shared" si="3"/>
        <v>9.1132824911659416E-3</v>
      </c>
      <c r="E89" s="6" t="str">
        <f t="shared" si="4"/>
        <v>Small growth</v>
      </c>
      <c r="F89" s="44">
        <f>SUMIFS('Raw demand forecast'!$I$7:$I$5830,'Raw demand forecast'!$B$7:$B$5830,$B89,'Raw demand forecast'!$C$7:$C$5830,F$6-1)</f>
        <v>17.993400000000001</v>
      </c>
      <c r="G89" s="44">
        <f>SUMIFS('Raw demand forecast'!$I$7:$I$5830,'Raw demand forecast'!$B$7:$B$5830,$B89,'Raw demand forecast'!$C$7:$C$5830,G$6-1)</f>
        <v>17.8764</v>
      </c>
      <c r="H89" s="44">
        <f>SUMIFS('Raw demand forecast'!$I$7:$I$5830,'Raw demand forecast'!$B$7:$B$5830,$B89,'Raw demand forecast'!$C$7:$C$5830,H$6-1)</f>
        <v>18.473400000000002</v>
      </c>
      <c r="I89" s="44">
        <f>SUMIFS('Raw demand forecast'!$I$7:$I$5830,'Raw demand forecast'!$B$7:$B$5830,$B89,'Raw demand forecast'!$C$7:$C$5830,I$6-1)</f>
        <v>17.6448</v>
      </c>
      <c r="J89" s="44">
        <f>SUMIFS('Raw demand forecast'!$I$7:$I$5830,'Raw demand forecast'!$B$7:$B$5830,$B89,'Raw demand forecast'!$C$7:$C$5830,J$6-1)</f>
        <v>15.035</v>
      </c>
      <c r="K89" s="44">
        <f>SUMIFS('Raw demand forecast'!$I$7:$I$5830,'Raw demand forecast'!$B$7:$B$5830,$B89,'Raw demand forecast'!$C$7:$C$5830,K$6-1)</f>
        <v>13.776999999999999</v>
      </c>
      <c r="L89" s="44">
        <f>SUMIFS('Raw demand forecast'!$I$7:$I$5830,'Raw demand forecast'!$B$7:$B$5830,$B89,'Raw demand forecast'!$C$7:$C$5830,L$6-1)</f>
        <v>14.753335178044289</v>
      </c>
      <c r="M89" s="44">
        <f>SUMIFS('Raw demand forecast'!$I$7:$I$5830,'Raw demand forecast'!$B$7:$B$5830,$B89,'Raw demand forecast'!$C$7:$C$5830,M$6-1)</f>
        <v>15.98346294021942</v>
      </c>
      <c r="N89" s="44">
        <f>SUMIFS('Raw demand forecast'!$I$7:$I$5830,'Raw demand forecast'!$B$7:$B$5830,$B89,'Raw demand forecast'!$C$7:$C$5830,N$6-1)</f>
        <v>16.224890847507627</v>
      </c>
      <c r="O89" s="44">
        <f>SUMIFS('Raw demand forecast'!$I$7:$I$5830,'Raw demand forecast'!$B$7:$B$5830,$B89,'Raw demand forecast'!$C$7:$C$5830,O$6-1)</f>
        <v>16.168960078942668</v>
      </c>
      <c r="P89" s="44">
        <f>SUMIFS('Raw demand forecast'!$I$7:$I$5830,'Raw demand forecast'!$B$7:$B$5830,$B89,'Raw demand forecast'!$C$7:$C$5830,P$6-1)</f>
        <v>16.115627321363057</v>
      </c>
      <c r="Q89" s="44">
        <f>SUMIFS('Raw demand forecast'!$I$7:$I$5830,'Raw demand forecast'!$B$7:$B$5830,$B89,'Raw demand forecast'!$C$7:$C$5830,Q$6-1)</f>
        <v>16.065885778765317</v>
      </c>
      <c r="R89" s="44">
        <f>SUMIFS('Raw demand forecast'!$I$7:$I$5830,'Raw demand forecast'!$B$7:$B$5830,$B89,'Raw demand forecast'!$C$7:$C$5830,R$6-1)</f>
        <v>16.018983413697683</v>
      </c>
      <c r="S89" s="44">
        <f>SUMIFS('Raw demand forecast'!$I$7:$I$5830,'Raw demand forecast'!$B$7:$B$5830,$B89,'Raw demand forecast'!$C$7:$C$5830,S$6-1)</f>
        <v>15.983693123480823</v>
      </c>
      <c r="T89" s="44">
        <f>SUMIFS('Raw demand forecast'!$I$7:$I$5830,'Raw demand forecast'!$B$7:$B$5830,$B89,'Raw demand forecast'!$C$7:$C$5830,T$6-1)</f>
        <v>15.996075781335154</v>
      </c>
      <c r="U89" s="44">
        <f>SUMIFS('Raw demand forecast'!$I$7:$I$5830,'Raw demand forecast'!$B$7:$B$5830,$B89,'Raw demand forecast'!$C$7:$C$5830,U$6-1)</f>
        <v>16.008458439189486</v>
      </c>
    </row>
    <row r="90" spans="2:21" ht="15">
      <c r="B90" s="6" t="s">
        <v>610</v>
      </c>
      <c r="C90" s="6" t="str">
        <f>INDEX('Raw demand forecast'!$M$7:$M$5830,MATCH($B90,'Raw demand forecast'!$B$7:$B$5830,0))</f>
        <v>No</v>
      </c>
      <c r="D90" s="25" t="e">
        <f t="shared" si="3"/>
        <v>#DIV/0!</v>
      </c>
      <c r="E90" s="6" t="str">
        <f t="shared" si="4"/>
        <v>Steady/falling</v>
      </c>
      <c r="F90" s="44">
        <f>SUMIFS('Raw demand forecast'!$I$7:$I$5830,'Raw demand forecast'!$B$7:$B$5830,$B90,'Raw demand forecast'!$C$7:$C$5830,F$6-1)</f>
        <v>21.3062</v>
      </c>
      <c r="G90" s="44">
        <f>SUMIFS('Raw demand forecast'!$I$7:$I$5830,'Raw demand forecast'!$B$7:$B$5830,$B90,'Raw demand forecast'!$C$7:$C$5830,G$6-1)</f>
        <v>20.090499999999999</v>
      </c>
      <c r="H90" s="44">
        <f>SUMIFS('Raw demand forecast'!$I$7:$I$5830,'Raw demand forecast'!$B$7:$B$5830,$B90,'Raw demand forecast'!$C$7:$C$5830,H$6-1)</f>
        <v>20.232199999999999</v>
      </c>
      <c r="I90" s="44">
        <f>SUMIFS('Raw demand forecast'!$I$7:$I$5830,'Raw demand forecast'!$B$7:$B$5830,$B90,'Raw demand forecast'!$C$7:$C$5830,I$6-1)</f>
        <v>0</v>
      </c>
      <c r="J90" s="44">
        <f>SUMIFS('Raw demand forecast'!$I$7:$I$5830,'Raw demand forecast'!$B$7:$B$5830,$B90,'Raw demand forecast'!$C$7:$C$5830,J$6-1)</f>
        <v>0</v>
      </c>
      <c r="K90" s="44">
        <f>SUMIFS('Raw demand forecast'!$I$7:$I$5830,'Raw demand forecast'!$B$7:$B$5830,$B90,'Raw demand forecast'!$C$7:$C$5830,K$6-1)</f>
        <v>0</v>
      </c>
      <c r="L90" s="44">
        <f>SUMIFS('Raw demand forecast'!$I$7:$I$5830,'Raw demand forecast'!$B$7:$B$5830,$B90,'Raw demand forecast'!$C$7:$C$5830,L$6-1)</f>
        <v>0</v>
      </c>
      <c r="M90" s="44">
        <f>SUMIFS('Raw demand forecast'!$I$7:$I$5830,'Raw demand forecast'!$B$7:$B$5830,$B90,'Raw demand forecast'!$C$7:$C$5830,M$6-1)</f>
        <v>0</v>
      </c>
      <c r="N90" s="44">
        <f>SUMIFS('Raw demand forecast'!$I$7:$I$5830,'Raw demand forecast'!$B$7:$B$5830,$B90,'Raw demand forecast'!$C$7:$C$5830,N$6-1)</f>
        <v>0</v>
      </c>
      <c r="O90" s="44">
        <f>SUMIFS('Raw demand forecast'!$I$7:$I$5830,'Raw demand forecast'!$B$7:$B$5830,$B90,'Raw demand forecast'!$C$7:$C$5830,O$6-1)</f>
        <v>0</v>
      </c>
      <c r="P90" s="44">
        <f>SUMIFS('Raw demand forecast'!$I$7:$I$5830,'Raw demand forecast'!$B$7:$B$5830,$B90,'Raw demand forecast'!$C$7:$C$5830,P$6-1)</f>
        <v>0</v>
      </c>
      <c r="Q90" s="44">
        <f>SUMIFS('Raw demand forecast'!$I$7:$I$5830,'Raw demand forecast'!$B$7:$B$5830,$B90,'Raw demand forecast'!$C$7:$C$5830,Q$6-1)</f>
        <v>0</v>
      </c>
      <c r="R90" s="44">
        <f>SUMIFS('Raw demand forecast'!$I$7:$I$5830,'Raw demand forecast'!$B$7:$B$5830,$B90,'Raw demand forecast'!$C$7:$C$5830,R$6-1)</f>
        <v>0</v>
      </c>
      <c r="S90" s="44">
        <f>SUMIFS('Raw demand forecast'!$I$7:$I$5830,'Raw demand forecast'!$B$7:$B$5830,$B90,'Raw demand forecast'!$C$7:$C$5830,S$6-1)</f>
        <v>0</v>
      </c>
      <c r="T90" s="44">
        <f>SUMIFS('Raw demand forecast'!$I$7:$I$5830,'Raw demand forecast'!$B$7:$B$5830,$B90,'Raw demand forecast'!$C$7:$C$5830,T$6-1)</f>
        <v>0</v>
      </c>
      <c r="U90" s="44">
        <f>SUMIFS('Raw demand forecast'!$I$7:$I$5830,'Raw demand forecast'!$B$7:$B$5830,$B90,'Raw demand forecast'!$C$7:$C$5830,U$6-1)</f>
        <v>0</v>
      </c>
    </row>
    <row r="91" spans="2:21" ht="15">
      <c r="B91" s="6" t="s">
        <v>135</v>
      </c>
      <c r="C91" s="6" t="str">
        <f>INDEX('Raw demand forecast'!$M$7:$M$5830,MATCH($B91,'Raw demand forecast'!$B$7:$B$5830,0))</f>
        <v>No</v>
      </c>
      <c r="D91" s="25">
        <f t="shared" si="3"/>
        <v>0.1282527342636548</v>
      </c>
      <c r="E91" s="6" t="str">
        <f t="shared" si="4"/>
        <v>High growth</v>
      </c>
      <c r="F91" s="44">
        <f>SUMIFS('Raw demand forecast'!$I$7:$I$5830,'Raw demand forecast'!$B$7:$B$5830,$B91,'Raw demand forecast'!$C$7:$C$5830,F$6-1)</f>
        <v>21.6035</v>
      </c>
      <c r="G91" s="44">
        <f>SUMIFS('Raw demand forecast'!$I$7:$I$5830,'Raw demand forecast'!$B$7:$B$5830,$B91,'Raw demand forecast'!$C$7:$C$5830,G$6-1)</f>
        <v>12.7339</v>
      </c>
      <c r="H91" s="44">
        <f>SUMIFS('Raw demand forecast'!$I$7:$I$5830,'Raw demand forecast'!$B$7:$B$5830,$B91,'Raw demand forecast'!$C$7:$C$5830,H$6-1)</f>
        <v>13.3401</v>
      </c>
      <c r="I91" s="44">
        <f>SUMIFS('Raw demand forecast'!$I$7:$I$5830,'Raw demand forecast'!$B$7:$B$5830,$B91,'Raw demand forecast'!$C$7:$C$5830,I$6-1)</f>
        <v>14.574</v>
      </c>
      <c r="J91" s="44">
        <f>SUMIFS('Raw demand forecast'!$I$7:$I$5830,'Raw demand forecast'!$B$7:$B$5830,$B91,'Raw demand forecast'!$C$7:$C$5830,J$6-1)</f>
        <v>15.445</v>
      </c>
      <c r="K91" s="44">
        <f>SUMIFS('Raw demand forecast'!$I$7:$I$5830,'Raw demand forecast'!$B$7:$B$5830,$B91,'Raw demand forecast'!$C$7:$C$5830,K$6-1)</f>
        <v>16.532</v>
      </c>
      <c r="L91" s="44">
        <f>SUMIFS('Raw demand forecast'!$I$7:$I$5830,'Raw demand forecast'!$B$7:$B$5830,$B91,'Raw demand forecast'!$C$7:$C$5830,L$6-1)</f>
        <v>12.954121873297922</v>
      </c>
      <c r="M91" s="44">
        <f>SUMIFS('Raw demand forecast'!$I$7:$I$5830,'Raw demand forecast'!$B$7:$B$5830,$B91,'Raw demand forecast'!$C$7:$C$5830,M$6-1)</f>
        <v>18.356413021575012</v>
      </c>
      <c r="N91" s="44">
        <f>SUMIFS('Raw demand forecast'!$I$7:$I$5830,'Raw demand forecast'!$B$7:$B$5830,$B91,'Raw demand forecast'!$C$7:$C$5830,N$6-1)</f>
        <v>20.115764217502708</v>
      </c>
      <c r="O91" s="44">
        <f>SUMIFS('Raw demand forecast'!$I$7:$I$5830,'Raw demand forecast'!$B$7:$B$5830,$B91,'Raw demand forecast'!$C$7:$C$5830,O$6-1)</f>
        <v>24.690483075935131</v>
      </c>
      <c r="P91" s="44">
        <f>SUMIFS('Raw demand forecast'!$I$7:$I$5830,'Raw demand forecast'!$B$7:$B$5830,$B91,'Raw demand forecast'!$C$7:$C$5830,P$6-1)</f>
        <v>25.268071217901991</v>
      </c>
      <c r="Q91" s="44">
        <f>SUMIFS('Raw demand forecast'!$I$7:$I$5830,'Raw demand forecast'!$B$7:$B$5830,$B91,'Raw demand forecast'!$C$7:$C$5830,Q$6-1)</f>
        <v>27.919866880198466</v>
      </c>
      <c r="R91" s="44">
        <f>SUMIFS('Raw demand forecast'!$I$7:$I$5830,'Raw demand forecast'!$B$7:$B$5830,$B91,'Raw demand forecast'!$C$7:$C$5830,R$6-1)</f>
        <v>30.733953691631765</v>
      </c>
      <c r="S91" s="44">
        <f>SUMIFS('Raw demand forecast'!$I$7:$I$5830,'Raw demand forecast'!$B$7:$B$5830,$B91,'Raw demand forecast'!$C$7:$C$5830,S$6-1)</f>
        <v>33.641817214932551</v>
      </c>
      <c r="T91" s="44">
        <f>SUMIFS('Raw demand forecast'!$I$7:$I$5830,'Raw demand forecast'!$B$7:$B$5830,$B91,'Raw demand forecast'!$C$7:$C$5830,T$6-1)</f>
        <v>36.606276359141383</v>
      </c>
      <c r="U91" s="44">
        <f>SUMIFS('Raw demand forecast'!$I$7:$I$5830,'Raw demand forecast'!$B$7:$B$5830,$B91,'Raw demand forecast'!$C$7:$C$5830,U$6-1)</f>
        <v>38.376514751252039</v>
      </c>
    </row>
    <row r="92" spans="2:21" ht="15">
      <c r="B92" s="6" t="s">
        <v>151</v>
      </c>
      <c r="C92" s="6" t="str">
        <f>INDEX('Raw demand forecast'!$M$7:$M$5830,MATCH($B92,'Raw demand forecast'!$B$7:$B$5830,0))</f>
        <v>No</v>
      </c>
      <c r="D92" s="25">
        <f t="shared" si="3"/>
        <v>7.5773916793837603E-3</v>
      </c>
      <c r="E92" s="6" t="str">
        <f t="shared" si="4"/>
        <v>Small growth</v>
      </c>
      <c r="F92" s="44">
        <f>SUMIFS('Raw demand forecast'!$I$7:$I$5830,'Raw demand forecast'!$B$7:$B$5830,$B92,'Raw demand forecast'!$C$7:$C$5830,F$6-1)</f>
        <v>33.424599999999998</v>
      </c>
      <c r="G92" s="44">
        <f>SUMIFS('Raw demand forecast'!$I$7:$I$5830,'Raw demand forecast'!$B$7:$B$5830,$B92,'Raw demand forecast'!$C$7:$C$5830,G$6-1)</f>
        <v>31.868500000000001</v>
      </c>
      <c r="H92" s="44">
        <f>SUMIFS('Raw demand forecast'!$I$7:$I$5830,'Raw demand forecast'!$B$7:$B$5830,$B92,'Raw demand forecast'!$C$7:$C$5830,H$6-1)</f>
        <v>34.253100000000003</v>
      </c>
      <c r="I92" s="44">
        <f>SUMIFS('Raw demand forecast'!$I$7:$I$5830,'Raw demand forecast'!$B$7:$B$5830,$B92,'Raw demand forecast'!$C$7:$C$5830,I$6-1)</f>
        <v>34.848199999999999</v>
      </c>
      <c r="J92" s="44">
        <f>SUMIFS('Raw demand forecast'!$I$7:$I$5830,'Raw demand forecast'!$B$7:$B$5830,$B92,'Raw demand forecast'!$C$7:$C$5830,J$6-1)</f>
        <v>35.758000000000003</v>
      </c>
      <c r="K92" s="44">
        <f>SUMIFS('Raw demand forecast'!$I$7:$I$5830,'Raw demand forecast'!$B$7:$B$5830,$B92,'Raw demand forecast'!$C$7:$C$5830,K$6-1)</f>
        <v>32.804000000000002</v>
      </c>
      <c r="L92" s="44">
        <f>SUMIFS('Raw demand forecast'!$I$7:$I$5830,'Raw demand forecast'!$B$7:$B$5830,$B92,'Raw demand forecast'!$C$7:$C$5830,L$6-1)</f>
        <v>33.680815583772393</v>
      </c>
      <c r="M92" s="44">
        <f>SUMIFS('Raw demand forecast'!$I$7:$I$5830,'Raw demand forecast'!$B$7:$B$5830,$B92,'Raw demand forecast'!$C$7:$C$5830,M$6-1)</f>
        <v>34.989115545689877</v>
      </c>
      <c r="N92" s="44">
        <f>SUMIFS('Raw demand forecast'!$I$7:$I$5830,'Raw demand forecast'!$B$7:$B$5830,$B92,'Raw demand forecast'!$C$7:$C$5830,N$6-1)</f>
        <v>36.366231844552253</v>
      </c>
      <c r="O92" s="44">
        <f>SUMIFS('Raw demand forecast'!$I$7:$I$5830,'Raw demand forecast'!$B$7:$B$5830,$B92,'Raw demand forecast'!$C$7:$C$5830,O$6-1)</f>
        <v>36.261699999795738</v>
      </c>
      <c r="P92" s="44">
        <f>SUMIFS('Raw demand forecast'!$I$7:$I$5830,'Raw demand forecast'!$B$7:$B$5830,$B92,'Raw demand forecast'!$C$7:$C$5830,P$6-1)</f>
        <v>36.165383446118433</v>
      </c>
      <c r="Q92" s="44">
        <f>SUMIFS('Raw demand forecast'!$I$7:$I$5830,'Raw demand forecast'!$B$7:$B$5830,$B92,'Raw demand forecast'!$C$7:$C$5830,Q$6-1)</f>
        <v>36.077019992652261</v>
      </c>
      <c r="R92" s="44">
        <f>SUMIFS('Raw demand forecast'!$I$7:$I$5830,'Raw demand forecast'!$B$7:$B$5830,$B92,'Raw demand forecast'!$C$7:$C$5830,R$6-1)</f>
        <v>35.993416915098514</v>
      </c>
      <c r="S92" s="44">
        <f>SUMIFS('Raw demand forecast'!$I$7:$I$5830,'Raw demand forecast'!$B$7:$B$5830,$B92,'Raw demand forecast'!$C$7:$C$5830,S$6-1)</f>
        <v>35.938099927392656</v>
      </c>
      <c r="T92" s="44">
        <f>SUMIFS('Raw demand forecast'!$I$7:$I$5830,'Raw demand forecast'!$B$7:$B$5830,$B92,'Raw demand forecast'!$C$7:$C$5830,T$6-1)</f>
        <v>35.9933467875722</v>
      </c>
      <c r="U92" s="44">
        <f>SUMIFS('Raw demand forecast'!$I$7:$I$5830,'Raw demand forecast'!$B$7:$B$5830,$B92,'Raw demand forecast'!$C$7:$C$5830,U$6-1)</f>
        <v>36.048593647751744</v>
      </c>
    </row>
    <row r="93" spans="2:21" ht="15">
      <c r="B93" s="6" t="s">
        <v>179</v>
      </c>
      <c r="C93" s="6" t="str">
        <f>INDEX('Raw demand forecast'!$M$7:$M$5830,MATCH($B93,'Raw demand forecast'!$B$7:$B$5830,0))</f>
        <v>No</v>
      </c>
      <c r="D93" s="25">
        <f t="shared" si="3"/>
        <v>1.8054450698694602E-3</v>
      </c>
      <c r="E93" s="6" t="str">
        <f t="shared" si="4"/>
        <v>Small growth</v>
      </c>
      <c r="F93" s="44">
        <f>SUMIFS('Raw demand forecast'!$I$7:$I$5830,'Raw demand forecast'!$B$7:$B$5830,$B93,'Raw demand forecast'!$C$7:$C$5830,F$6-1)</f>
        <v>17.093399999999999</v>
      </c>
      <c r="G93" s="44">
        <f>SUMIFS('Raw demand forecast'!$I$7:$I$5830,'Raw demand forecast'!$B$7:$B$5830,$B93,'Raw demand forecast'!$C$7:$C$5830,G$6-1)</f>
        <v>17.3034</v>
      </c>
      <c r="H93" s="44">
        <f>SUMIFS('Raw demand forecast'!$I$7:$I$5830,'Raw demand forecast'!$B$7:$B$5830,$B93,'Raw demand forecast'!$C$7:$C$5830,H$6-1)</f>
        <v>17.777799999999999</v>
      </c>
      <c r="I93" s="44">
        <f>SUMIFS('Raw demand forecast'!$I$7:$I$5830,'Raw demand forecast'!$B$7:$B$5830,$B93,'Raw demand forecast'!$C$7:$C$5830,I$6-1)</f>
        <v>18.138400000000001</v>
      </c>
      <c r="J93" s="44">
        <f>SUMIFS('Raw demand forecast'!$I$7:$I$5830,'Raw demand forecast'!$B$7:$B$5830,$B93,'Raw demand forecast'!$C$7:$C$5830,J$6-1)</f>
        <v>19.321999999999999</v>
      </c>
      <c r="K93" s="44">
        <f>SUMIFS('Raw demand forecast'!$I$7:$I$5830,'Raw demand forecast'!$B$7:$B$5830,$B93,'Raw demand forecast'!$C$7:$C$5830,K$6-1)</f>
        <v>22.4</v>
      </c>
      <c r="L93" s="44">
        <f>SUMIFS('Raw demand forecast'!$I$7:$I$5830,'Raw demand forecast'!$B$7:$B$5830,$B93,'Raw demand forecast'!$C$7:$C$5830,L$6-1)</f>
        <v>24.498753228031482</v>
      </c>
      <c r="M93" s="44">
        <f>SUMIFS('Raw demand forecast'!$I$7:$I$5830,'Raw demand forecast'!$B$7:$B$5830,$B93,'Raw demand forecast'!$C$7:$C$5830,M$6-1)</f>
        <v>24.971701550317107</v>
      </c>
      <c r="N93" s="44">
        <f>SUMIFS('Raw demand forecast'!$I$7:$I$5830,'Raw demand forecast'!$B$7:$B$5830,$B93,'Raw demand forecast'!$C$7:$C$5830,N$6-1)</f>
        <v>24.909072747686885</v>
      </c>
      <c r="O93" s="44">
        <f>SUMIFS('Raw demand forecast'!$I$7:$I$5830,'Raw demand forecast'!$B$7:$B$5830,$B93,'Raw demand forecast'!$C$7:$C$5830,O$6-1)</f>
        <v>24.862658665276435</v>
      </c>
      <c r="P93" s="44">
        <f>SUMIFS('Raw demand forecast'!$I$7:$I$5830,'Raw demand forecast'!$B$7:$B$5830,$B93,'Raw demand forecast'!$C$7:$C$5830,P$6-1)</f>
        <v>24.827108617944287</v>
      </c>
      <c r="Q93" s="44">
        <f>SUMIFS('Raw demand forecast'!$I$7:$I$5830,'Raw demand forecast'!$B$7:$B$5830,$B93,'Raw demand forecast'!$C$7:$C$5830,Q$6-1)</f>
        <v>24.796933980418064</v>
      </c>
      <c r="R93" s="44">
        <f>SUMIFS('Raw demand forecast'!$I$7:$I$5830,'Raw demand forecast'!$B$7:$B$5830,$B93,'Raw demand forecast'!$C$7:$C$5830,R$6-1)</f>
        <v>24.766747214828456</v>
      </c>
      <c r="S93" s="44">
        <f>SUMIFS('Raw demand forecast'!$I$7:$I$5830,'Raw demand forecast'!$B$7:$B$5830,$B93,'Raw demand forecast'!$C$7:$C$5830,S$6-1)</f>
        <v>24.762072084538403</v>
      </c>
      <c r="T93" s="44">
        <f>SUMIFS('Raw demand forecast'!$I$7:$I$5830,'Raw demand forecast'!$B$7:$B$5830,$B93,'Raw demand forecast'!$C$7:$C$5830,T$6-1)</f>
        <v>24.830896342225891</v>
      </c>
      <c r="U93" s="44">
        <f>SUMIFS('Raw demand forecast'!$I$7:$I$5830,'Raw demand forecast'!$B$7:$B$5830,$B93,'Raw demand forecast'!$C$7:$C$5830,U$6-1)</f>
        <v>24.899720599913373</v>
      </c>
    </row>
    <row r="94" spans="2:21" ht="15">
      <c r="B94" s="6" t="s">
        <v>180</v>
      </c>
      <c r="C94" s="6" t="str">
        <f>INDEX('Raw demand forecast'!$M$7:$M$5830,MATCH($B94,'Raw demand forecast'!$B$7:$B$5830,0))</f>
        <v>No</v>
      </c>
      <c r="D94" s="25">
        <f t="shared" si="3"/>
        <v>-2.6202019641243801E-3</v>
      </c>
      <c r="E94" s="6" t="str">
        <f t="shared" si="4"/>
        <v>Steady/falling</v>
      </c>
      <c r="F94" s="44">
        <f>SUMIFS('Raw demand forecast'!$I$7:$I$5830,'Raw demand forecast'!$B$7:$B$5830,$B94,'Raw demand forecast'!$C$7:$C$5830,F$6-1)</f>
        <v>4.6392403</v>
      </c>
      <c r="G94" s="44">
        <f>SUMIFS('Raw demand forecast'!$I$7:$I$5830,'Raw demand forecast'!$B$7:$B$5830,$B94,'Raw demand forecast'!$C$7:$C$5830,G$6-1)</f>
        <v>5.0771898999999996</v>
      </c>
      <c r="H94" s="44">
        <f>SUMIFS('Raw demand forecast'!$I$7:$I$5830,'Raw demand forecast'!$B$7:$B$5830,$B94,'Raw demand forecast'!$C$7:$C$5830,H$6-1)</f>
        <v>4.8356599999999998</v>
      </c>
      <c r="I94" s="44">
        <f>SUMIFS('Raw demand forecast'!$I$7:$I$5830,'Raw demand forecast'!$B$7:$B$5830,$B94,'Raw demand forecast'!$C$7:$C$5830,I$6-1)</f>
        <v>5.258</v>
      </c>
      <c r="J94" s="44">
        <f>SUMIFS('Raw demand forecast'!$I$7:$I$5830,'Raw demand forecast'!$B$7:$B$5830,$B94,'Raw demand forecast'!$C$7:$C$5830,J$6-1)</f>
        <v>5.5609999999999999</v>
      </c>
      <c r="K94" s="44">
        <f>SUMIFS('Raw demand forecast'!$I$7:$I$5830,'Raw demand forecast'!$B$7:$B$5830,$B94,'Raw demand forecast'!$C$7:$C$5830,K$6-1)</f>
        <v>6.0990000000000002</v>
      </c>
      <c r="L94" s="44">
        <f>SUMIFS('Raw demand forecast'!$I$7:$I$5830,'Raw demand forecast'!$B$7:$B$5830,$B94,'Raw demand forecast'!$C$7:$C$5830,L$6-1)</f>
        <v>6.0752428650373425</v>
      </c>
      <c r="M94" s="44">
        <f>SUMIFS('Raw demand forecast'!$I$7:$I$5830,'Raw demand forecast'!$B$7:$B$5830,$B94,'Raw demand forecast'!$C$7:$C$5830,M$6-1)</f>
        <v>6.0506227061807181</v>
      </c>
      <c r="N94" s="44">
        <f>SUMIFS('Raw demand forecast'!$I$7:$I$5830,'Raw demand forecast'!$B$7:$B$5830,$B94,'Raw demand forecast'!$C$7:$C$5830,N$6-1)</f>
        <v>6.025097788700684</v>
      </c>
      <c r="O94" s="44">
        <f>SUMIFS('Raw demand forecast'!$I$7:$I$5830,'Raw demand forecast'!$B$7:$B$5830,$B94,'Raw demand forecast'!$C$7:$C$5830,O$6-1)</f>
        <v>6.0023944939494207</v>
      </c>
      <c r="P94" s="44">
        <f>SUMIFS('Raw demand forecast'!$I$7:$I$5830,'Raw demand forecast'!$B$7:$B$5830,$B94,'Raw demand forecast'!$C$7:$C$5830,P$6-1)</f>
        <v>5.9805669558121464</v>
      </c>
      <c r="Q94" s="44">
        <f>SUMIFS('Raw demand forecast'!$I$7:$I$5830,'Raw demand forecast'!$B$7:$B$5830,$B94,'Raw demand forecast'!$C$7:$C$5830,Q$6-1)</f>
        <v>5.9601438076894953</v>
      </c>
      <c r="R94" s="44">
        <f>SUMIFS('Raw demand forecast'!$I$7:$I$5830,'Raw demand forecast'!$B$7:$B$5830,$B94,'Raw demand forecast'!$C$7:$C$5830,R$6-1)</f>
        <v>5.9409169386668772</v>
      </c>
      <c r="S94" s="44">
        <f>SUMIFS('Raw demand forecast'!$I$7:$I$5830,'Raw demand forecast'!$B$7:$B$5830,$B94,'Raw demand forecast'!$C$7:$C$5830,S$6-1)</f>
        <v>5.9260715954631946</v>
      </c>
      <c r="T94" s="44">
        <f>SUMIFS('Raw demand forecast'!$I$7:$I$5830,'Raw demand forecast'!$B$7:$B$5830,$B94,'Raw demand forecast'!$C$7:$C$5830,T$6-1)</f>
        <v>5.9297707912830084</v>
      </c>
      <c r="U94" s="44">
        <f>SUMIFS('Raw demand forecast'!$I$7:$I$5830,'Raw demand forecast'!$B$7:$B$5830,$B94,'Raw demand forecast'!$C$7:$C$5830,U$6-1)</f>
        <v>5.9334699871028231</v>
      </c>
    </row>
    <row r="95" spans="2:21" ht="15">
      <c r="B95" s="6" t="s">
        <v>64</v>
      </c>
      <c r="C95" s="6" t="str">
        <f>INDEX('Raw demand forecast'!$M$7:$M$5830,MATCH($B95,'Raw demand forecast'!$B$7:$B$5830,0))</f>
        <v>No</v>
      </c>
      <c r="D95" s="25">
        <f t="shared" si="3"/>
        <v>2.7653978187083483E-2</v>
      </c>
      <c r="E95" s="6" t="str">
        <f t="shared" si="4"/>
        <v>High growth</v>
      </c>
      <c r="F95" s="44">
        <f>SUMIFS('Raw demand forecast'!$I$7:$I$5830,'Raw demand forecast'!$B$7:$B$5830,$B95,'Raw demand forecast'!$C$7:$C$5830,F$6-1)</f>
        <v>0</v>
      </c>
      <c r="G95" s="44">
        <f>SUMIFS('Raw demand forecast'!$I$7:$I$5830,'Raw demand forecast'!$B$7:$B$5830,$B95,'Raw demand forecast'!$C$7:$C$5830,G$6-1)</f>
        <v>20.211400000000001</v>
      </c>
      <c r="H95" s="44">
        <f>SUMIFS('Raw demand forecast'!$I$7:$I$5830,'Raw demand forecast'!$B$7:$B$5830,$B95,'Raw demand forecast'!$C$7:$C$5830,H$6-1)</f>
        <v>21.2776</v>
      </c>
      <c r="I95" s="44">
        <f>SUMIFS('Raw demand forecast'!$I$7:$I$5830,'Raw demand forecast'!$B$7:$B$5830,$B95,'Raw demand forecast'!$C$7:$C$5830,I$6-1)</f>
        <v>22.802600000000002</v>
      </c>
      <c r="J95" s="44">
        <f>SUMIFS('Raw demand forecast'!$I$7:$I$5830,'Raw demand forecast'!$B$7:$B$5830,$B95,'Raw demand forecast'!$C$7:$C$5830,J$6-1)</f>
        <v>23.701000000000001</v>
      </c>
      <c r="K95" s="44">
        <f>SUMIFS('Raw demand forecast'!$I$7:$I$5830,'Raw demand forecast'!$B$7:$B$5830,$B95,'Raw demand forecast'!$C$7:$C$5830,K$6-1)</f>
        <v>23.91</v>
      </c>
      <c r="L95" s="44">
        <f>SUMIFS('Raw demand forecast'!$I$7:$I$5830,'Raw demand forecast'!$B$7:$B$5830,$B95,'Raw demand forecast'!$C$7:$C$5830,L$6-1)</f>
        <v>26.124044690147308</v>
      </c>
      <c r="M95" s="44">
        <f>SUMIFS('Raw demand forecast'!$I$7:$I$5830,'Raw demand forecast'!$B$7:$B$5830,$B95,'Raw demand forecast'!$C$7:$C$5830,M$6-1)</f>
        <v>28.476626006366985</v>
      </c>
      <c r="N95" s="44">
        <f>SUMIFS('Raw demand forecast'!$I$7:$I$5830,'Raw demand forecast'!$B$7:$B$5830,$B95,'Raw demand forecast'!$C$7:$C$5830,N$6-1)</f>
        <v>31.816691652449411</v>
      </c>
      <c r="O95" s="44">
        <f>SUMIFS('Raw demand forecast'!$I$7:$I$5830,'Raw demand forecast'!$B$7:$B$5830,$B95,'Raw demand forecast'!$C$7:$C$5830,O$6-1)</f>
        <v>32.384370997773331</v>
      </c>
      <c r="P95" s="44">
        <f>SUMIFS('Raw demand forecast'!$I$7:$I$5830,'Raw demand forecast'!$B$7:$B$5830,$B95,'Raw demand forecast'!$C$7:$C$5830,P$6-1)</f>
        <v>32.796451441162468</v>
      </c>
      <c r="Q95" s="44">
        <f>SUMIFS('Raw demand forecast'!$I$7:$I$5830,'Raw demand forecast'!$B$7:$B$5830,$B95,'Raw demand forecast'!$C$7:$C$5830,Q$6-1)</f>
        <v>33.042834584074868</v>
      </c>
      <c r="R95" s="44">
        <f>SUMIFS('Raw demand forecast'!$I$7:$I$5830,'Raw demand forecast'!$B$7:$B$5830,$B95,'Raw demand forecast'!$C$7:$C$5830,R$6-1)</f>
        <v>33.114588084083138</v>
      </c>
      <c r="S95" s="44">
        <f>SUMIFS('Raw demand forecast'!$I$7:$I$5830,'Raw demand forecast'!$B$7:$B$5830,$B95,'Raw demand forecast'!$C$7:$C$5830,S$6-1)</f>
        <v>33.136781998788003</v>
      </c>
      <c r="T95" s="44">
        <f>SUMIFS('Raw demand forecast'!$I$7:$I$5830,'Raw demand forecast'!$B$7:$B$5830,$B95,'Raw demand forecast'!$C$7:$C$5830,T$6-1)</f>
        <v>33.265165910322708</v>
      </c>
      <c r="U95" s="44">
        <f>SUMIFS('Raw demand forecast'!$I$7:$I$5830,'Raw demand forecast'!$B$7:$B$5830,$B95,'Raw demand forecast'!$C$7:$C$5830,U$6-1)</f>
        <v>33.393549821857405</v>
      </c>
    </row>
    <row r="96" spans="2:21" ht="15">
      <c r="B96" s="6" t="s">
        <v>115</v>
      </c>
      <c r="C96" s="6" t="str">
        <f>INDEX('Raw demand forecast'!$M$7:$M$5830,MATCH($B96,'Raw demand forecast'!$B$7:$B$5830,0))</f>
        <v>No</v>
      </c>
      <c r="D96" s="25">
        <f t="shared" si="3"/>
        <v>3.0324034177480863E-2</v>
      </c>
      <c r="E96" s="6" t="str">
        <f t="shared" si="4"/>
        <v>High growth</v>
      </c>
      <c r="F96" s="44">
        <f>SUMIFS('Raw demand forecast'!$I$7:$I$5830,'Raw demand forecast'!$B$7:$B$5830,$B96,'Raw demand forecast'!$C$7:$C$5830,F$6-1)</f>
        <v>36.1233</v>
      </c>
      <c r="G96" s="44">
        <f>SUMIFS('Raw demand forecast'!$I$7:$I$5830,'Raw demand forecast'!$B$7:$B$5830,$B96,'Raw demand forecast'!$C$7:$C$5830,G$6-1)</f>
        <v>34.251399999999997</v>
      </c>
      <c r="H96" s="44">
        <f>SUMIFS('Raw demand forecast'!$I$7:$I$5830,'Raw demand forecast'!$B$7:$B$5830,$B96,'Raw demand forecast'!$C$7:$C$5830,H$6-1)</f>
        <v>32.2164</v>
      </c>
      <c r="I96" s="44">
        <f>SUMIFS('Raw demand forecast'!$I$7:$I$5830,'Raw demand forecast'!$B$7:$B$5830,$B96,'Raw demand forecast'!$C$7:$C$5830,I$6-1)</f>
        <v>29.963000000000001</v>
      </c>
      <c r="J96" s="44">
        <f>SUMIFS('Raw demand forecast'!$I$7:$I$5830,'Raw demand forecast'!$B$7:$B$5830,$B96,'Raw demand forecast'!$C$7:$C$5830,J$6-1)</f>
        <v>30.204000000000001</v>
      </c>
      <c r="K96" s="44">
        <f>SUMIFS('Raw demand forecast'!$I$7:$I$5830,'Raw demand forecast'!$B$7:$B$5830,$B96,'Raw demand forecast'!$C$7:$C$5830,K$6-1)</f>
        <v>29.094999999999999</v>
      </c>
      <c r="L96" s="44">
        <f>SUMIFS('Raw demand forecast'!$I$7:$I$5830,'Raw demand forecast'!$B$7:$B$5830,$B96,'Raw demand forecast'!$C$7:$C$5830,L$6-1)</f>
        <v>30.432343190542557</v>
      </c>
      <c r="M96" s="44">
        <f>SUMIFS('Raw demand forecast'!$I$7:$I$5830,'Raw demand forecast'!$B$7:$B$5830,$B96,'Raw demand forecast'!$C$7:$C$5830,M$6-1)</f>
        <v>32.321573978991715</v>
      </c>
      <c r="N96" s="44">
        <f>SUMIFS('Raw demand forecast'!$I$7:$I$5830,'Raw demand forecast'!$B$7:$B$5830,$B96,'Raw demand forecast'!$C$7:$C$5830,N$6-1)</f>
        <v>35.294403292867315</v>
      </c>
      <c r="O96" s="44">
        <f>SUMIFS('Raw demand forecast'!$I$7:$I$5830,'Raw demand forecast'!$B$7:$B$5830,$B96,'Raw demand forecast'!$C$7:$C$5830,O$6-1)</f>
        <v>35.534681587905297</v>
      </c>
      <c r="P96" s="44">
        <f>SUMIFS('Raw demand forecast'!$I$7:$I$5830,'Raw demand forecast'!$B$7:$B$5830,$B96,'Raw demand forecast'!$C$7:$C$5830,P$6-1)</f>
        <v>35.912151784659194</v>
      </c>
      <c r="Q96" s="44">
        <f>SUMIFS('Raw demand forecast'!$I$7:$I$5830,'Raw demand forecast'!$B$7:$B$5830,$B96,'Raw demand forecast'!$C$7:$C$5830,Q$6-1)</f>
        <v>36.411193932961375</v>
      </c>
      <c r="R96" s="44">
        <f>SUMIFS('Raw demand forecast'!$I$7:$I$5830,'Raw demand forecast'!$B$7:$B$5830,$B96,'Raw demand forecast'!$C$7:$C$5830,R$6-1)</f>
        <v>37.018748154867751</v>
      </c>
      <c r="S96" s="44">
        <f>SUMIFS('Raw demand forecast'!$I$7:$I$5830,'Raw demand forecast'!$B$7:$B$5830,$B96,'Raw demand forecast'!$C$7:$C$5830,S$6-1)</f>
        <v>37.789384704872546</v>
      </c>
      <c r="T96" s="44">
        <f>SUMIFS('Raw demand forecast'!$I$7:$I$5830,'Raw demand forecast'!$B$7:$B$5830,$B96,'Raw demand forecast'!$C$7:$C$5830,T$6-1)</f>
        <v>38.804628769017299</v>
      </c>
      <c r="U96" s="44">
        <f>SUMIFS('Raw demand forecast'!$I$7:$I$5830,'Raw demand forecast'!$B$7:$B$5830,$B96,'Raw demand forecast'!$C$7:$C$5830,U$6-1)</f>
        <v>39.819872833162052</v>
      </c>
    </row>
    <row r="97" spans="2:21" ht="15">
      <c r="B97" s="6" t="s">
        <v>171</v>
      </c>
      <c r="C97" s="6" t="str">
        <f>INDEX('Raw demand forecast'!$M$7:$M$5830,MATCH($B97,'Raw demand forecast'!$B$7:$B$5830,0))</f>
        <v>No</v>
      </c>
      <c r="D97" s="25">
        <f t="shared" si="3"/>
        <v>4.2542028321369774E-2</v>
      </c>
      <c r="E97" s="6" t="str">
        <f t="shared" si="4"/>
        <v>High growth</v>
      </c>
      <c r="F97" s="44">
        <f>SUMIFS('Raw demand forecast'!$I$7:$I$5830,'Raw demand forecast'!$B$7:$B$5830,$B97,'Raw demand forecast'!$C$7:$C$5830,F$6-1)</f>
        <v>0</v>
      </c>
      <c r="G97" s="44">
        <f>SUMIFS('Raw demand forecast'!$I$7:$I$5830,'Raw demand forecast'!$B$7:$B$5830,$B97,'Raw demand forecast'!$C$7:$C$5830,G$6-1)</f>
        <v>0</v>
      </c>
      <c r="H97" s="44">
        <f>SUMIFS('Raw demand forecast'!$I$7:$I$5830,'Raw demand forecast'!$B$7:$B$5830,$B97,'Raw demand forecast'!$C$7:$C$5830,H$6-1)</f>
        <v>0</v>
      </c>
      <c r="I97" s="44">
        <f>SUMIFS('Raw demand forecast'!$I$7:$I$5830,'Raw demand forecast'!$B$7:$B$5830,$B97,'Raw demand forecast'!$C$7:$C$5830,I$6-1)</f>
        <v>41.744799999999998</v>
      </c>
      <c r="J97" s="44">
        <f>SUMIFS('Raw demand forecast'!$I$7:$I$5830,'Raw demand forecast'!$B$7:$B$5830,$B97,'Raw demand forecast'!$C$7:$C$5830,J$6-1)</f>
        <v>46.084000000000003</v>
      </c>
      <c r="K97" s="44">
        <f>SUMIFS('Raw demand forecast'!$I$7:$I$5830,'Raw demand forecast'!$B$7:$B$5830,$B97,'Raw demand forecast'!$C$7:$C$5830,K$6-1)</f>
        <v>47.665999999999997</v>
      </c>
      <c r="L97" s="44">
        <f>SUMIFS('Raw demand forecast'!$I$7:$I$5830,'Raw demand forecast'!$B$7:$B$5830,$B97,'Raw demand forecast'!$C$7:$C$5830,L$6-1)</f>
        <v>52.009977865057976</v>
      </c>
      <c r="M97" s="44">
        <f>SUMIFS('Raw demand forecast'!$I$7:$I$5830,'Raw demand forecast'!$B$7:$B$5830,$B97,'Raw demand forecast'!$C$7:$C$5830,M$6-1)</f>
        <v>54.330605589482317</v>
      </c>
      <c r="N97" s="44">
        <f>SUMIFS('Raw demand forecast'!$I$7:$I$5830,'Raw demand forecast'!$B$7:$B$5830,$B97,'Raw demand forecast'!$C$7:$C$5830,N$6-1)</f>
        <v>70.082874965494753</v>
      </c>
      <c r="O97" s="44">
        <f>SUMIFS('Raw demand forecast'!$I$7:$I$5830,'Raw demand forecast'!$B$7:$B$5830,$B97,'Raw demand forecast'!$C$7:$C$5830,O$6-1)</f>
        <v>70.461707127460144</v>
      </c>
      <c r="P97" s="44">
        <f>SUMIFS('Raw demand forecast'!$I$7:$I$5830,'Raw demand forecast'!$B$7:$B$5830,$B97,'Raw demand forecast'!$C$7:$C$5830,P$6-1)</f>
        <v>71.52645109399316</v>
      </c>
      <c r="Q97" s="44">
        <f>SUMIFS('Raw demand forecast'!$I$7:$I$5830,'Raw demand forecast'!$B$7:$B$5830,$B97,'Raw demand forecast'!$C$7:$C$5830,Q$6-1)</f>
        <v>73.072696284473508</v>
      </c>
      <c r="R97" s="44">
        <f>SUMIFS('Raw demand forecast'!$I$7:$I$5830,'Raw demand forecast'!$B$7:$B$5830,$B97,'Raw demand forecast'!$C$7:$C$5830,R$6-1)</f>
        <v>74.133197332329104</v>
      </c>
      <c r="S97" s="44">
        <f>SUMIFS('Raw demand forecast'!$I$7:$I$5830,'Raw demand forecast'!$B$7:$B$5830,$B97,'Raw demand forecast'!$C$7:$C$5830,S$6-1)</f>
        <v>74.685881076776255</v>
      </c>
      <c r="T97" s="44">
        <f>SUMIFS('Raw demand forecast'!$I$7:$I$5830,'Raw demand forecast'!$B$7:$B$5830,$B97,'Raw demand forecast'!$C$7:$C$5830,T$6-1)</f>
        <v>75.178383241547593</v>
      </c>
      <c r="U97" s="44">
        <f>SUMIFS('Raw demand forecast'!$I$7:$I$5830,'Raw demand forecast'!$B$7:$B$5830,$B97,'Raw demand forecast'!$C$7:$C$5830,U$6-1)</f>
        <v>75.670885406318902</v>
      </c>
    </row>
    <row r="98" spans="2:21" ht="15">
      <c r="B98" s="6" t="s">
        <v>553</v>
      </c>
      <c r="C98" s="6" t="str">
        <f>INDEX('Raw demand forecast'!$M$7:$M$5830,MATCH($B98,'Raw demand forecast'!$B$7:$B$5830,0))</f>
        <v>Yes</v>
      </c>
      <c r="D98" s="25" t="e">
        <f t="shared" si="3"/>
        <v>#DIV/0!</v>
      </c>
      <c r="E98" s="6" t="str">
        <f t="shared" si="4"/>
        <v>Steady/falling</v>
      </c>
      <c r="F98" s="44">
        <f>SUMIFS('Raw demand forecast'!$I$7:$I$5830,'Raw demand forecast'!$B$7:$B$5830,$B98,'Raw demand forecast'!$C$7:$C$5830,F$6-1)</f>
        <v>1.3250199</v>
      </c>
      <c r="G98" s="44">
        <f>SUMIFS('Raw demand forecast'!$I$7:$I$5830,'Raw demand forecast'!$B$7:$B$5830,$B98,'Raw demand forecast'!$C$7:$C$5830,G$6-1)</f>
        <v>0</v>
      </c>
      <c r="H98" s="44">
        <f>SUMIFS('Raw demand forecast'!$I$7:$I$5830,'Raw demand forecast'!$B$7:$B$5830,$B98,'Raw demand forecast'!$C$7:$C$5830,H$6-1)</f>
        <v>0</v>
      </c>
      <c r="I98" s="44">
        <f>SUMIFS('Raw demand forecast'!$I$7:$I$5830,'Raw demand forecast'!$B$7:$B$5830,$B98,'Raw demand forecast'!$C$7:$C$5830,I$6-1)</f>
        <v>0</v>
      </c>
      <c r="J98" s="44">
        <f>SUMIFS('Raw demand forecast'!$I$7:$I$5830,'Raw demand forecast'!$B$7:$B$5830,$B98,'Raw demand forecast'!$C$7:$C$5830,J$6-1)</f>
        <v>0</v>
      </c>
      <c r="K98" s="44">
        <f>SUMIFS('Raw demand forecast'!$I$7:$I$5830,'Raw demand forecast'!$B$7:$B$5830,$B98,'Raw demand forecast'!$C$7:$C$5830,K$6-1)</f>
        <v>0</v>
      </c>
      <c r="L98" s="44">
        <f>SUMIFS('Raw demand forecast'!$I$7:$I$5830,'Raw demand forecast'!$B$7:$B$5830,$B98,'Raw demand forecast'!$C$7:$C$5830,L$6-1)</f>
        <v>0</v>
      </c>
      <c r="M98" s="44">
        <f>SUMIFS('Raw demand forecast'!$I$7:$I$5830,'Raw demand forecast'!$B$7:$B$5830,$B98,'Raw demand forecast'!$C$7:$C$5830,M$6-1)</f>
        <v>0</v>
      </c>
      <c r="N98" s="44">
        <f>SUMIFS('Raw demand forecast'!$I$7:$I$5830,'Raw demand forecast'!$B$7:$B$5830,$B98,'Raw demand forecast'!$C$7:$C$5830,N$6-1)</f>
        <v>0</v>
      </c>
      <c r="O98" s="44">
        <f>SUMIFS('Raw demand forecast'!$I$7:$I$5830,'Raw demand forecast'!$B$7:$B$5830,$B98,'Raw demand forecast'!$C$7:$C$5830,O$6-1)</f>
        <v>0</v>
      </c>
      <c r="P98" s="44">
        <f>SUMIFS('Raw demand forecast'!$I$7:$I$5830,'Raw demand forecast'!$B$7:$B$5830,$B98,'Raw demand forecast'!$C$7:$C$5830,P$6-1)</f>
        <v>0</v>
      </c>
      <c r="Q98" s="44">
        <f>SUMIFS('Raw demand forecast'!$I$7:$I$5830,'Raw demand forecast'!$B$7:$B$5830,$B98,'Raw demand forecast'!$C$7:$C$5830,Q$6-1)</f>
        <v>0</v>
      </c>
      <c r="R98" s="44">
        <f>SUMIFS('Raw demand forecast'!$I$7:$I$5830,'Raw demand forecast'!$B$7:$B$5830,$B98,'Raw demand forecast'!$C$7:$C$5830,R$6-1)</f>
        <v>0</v>
      </c>
      <c r="S98" s="44">
        <f>SUMIFS('Raw demand forecast'!$I$7:$I$5830,'Raw demand forecast'!$B$7:$B$5830,$B98,'Raw demand forecast'!$C$7:$C$5830,S$6-1)</f>
        <v>0</v>
      </c>
      <c r="T98" s="44">
        <f>SUMIFS('Raw demand forecast'!$I$7:$I$5830,'Raw demand forecast'!$B$7:$B$5830,$B98,'Raw demand forecast'!$C$7:$C$5830,T$6-1)</f>
        <v>0</v>
      </c>
      <c r="U98" s="44">
        <f>SUMIFS('Raw demand forecast'!$I$7:$I$5830,'Raw demand forecast'!$B$7:$B$5830,$B98,'Raw demand forecast'!$C$7:$C$5830,U$6-1)</f>
        <v>0</v>
      </c>
    </row>
    <row r="99" spans="2:21" ht="15">
      <c r="B99" s="6" t="s">
        <v>33</v>
      </c>
      <c r="C99" s="6" t="str">
        <f>INDEX('Raw demand forecast'!$M$7:$M$5830,MATCH($B99,'Raw demand forecast'!$B$7:$B$5830,0))</f>
        <v>No</v>
      </c>
      <c r="D99" s="25">
        <f t="shared" si="3"/>
        <v>-2.9744226624865977E-3</v>
      </c>
      <c r="E99" s="6" t="str">
        <f t="shared" si="4"/>
        <v>Steady/falling</v>
      </c>
      <c r="F99" s="44">
        <f>SUMIFS('Raw demand forecast'!$I$7:$I$5830,'Raw demand forecast'!$B$7:$B$5830,$B99,'Raw demand forecast'!$C$7:$C$5830,F$6-1)</f>
        <v>0.34920001000000001</v>
      </c>
      <c r="G99" s="44">
        <f>SUMIFS('Raw demand forecast'!$I$7:$I$5830,'Raw demand forecast'!$B$7:$B$5830,$B99,'Raw demand forecast'!$C$7:$C$5830,G$6-1)</f>
        <v>0.39960000000000001</v>
      </c>
      <c r="H99" s="44">
        <f>SUMIFS('Raw demand forecast'!$I$7:$I$5830,'Raw demand forecast'!$B$7:$B$5830,$B99,'Raw demand forecast'!$C$7:$C$5830,H$6-1)</f>
        <v>0.35279998000000001</v>
      </c>
      <c r="I99" s="44">
        <f>SUMIFS('Raw demand forecast'!$I$7:$I$5830,'Raw demand forecast'!$B$7:$B$5830,$B99,'Raw demand forecast'!$C$7:$C$5830,I$6-1)</f>
        <v>0.308</v>
      </c>
      <c r="J99" s="44">
        <f>SUMIFS('Raw demand forecast'!$I$7:$I$5830,'Raw demand forecast'!$B$7:$B$5830,$B99,'Raw demand forecast'!$C$7:$C$5830,J$6-1)</f>
        <v>0.33800000000000002</v>
      </c>
      <c r="K99" s="44">
        <f>SUMIFS('Raw demand forecast'!$I$7:$I$5830,'Raw demand forecast'!$B$7:$B$5830,$B99,'Raw demand forecast'!$C$7:$C$5830,K$6-1)</f>
        <v>0.39200000000000002</v>
      </c>
      <c r="L99" s="44">
        <f>SUMIFS('Raw demand forecast'!$I$7:$I$5830,'Raw demand forecast'!$B$7:$B$5830,$B99,'Raw demand forecast'!$C$7:$C$5830,L$6-1)</f>
        <v>0.39845622747160847</v>
      </c>
      <c r="M99" s="44">
        <f>SUMIFS('Raw demand forecast'!$I$7:$I$5830,'Raw demand forecast'!$B$7:$B$5830,$B99,'Raw demand forecast'!$C$7:$C$5830,M$6-1)</f>
        <v>0.3970530568776473</v>
      </c>
      <c r="N99" s="44">
        <f>SUMIFS('Raw demand forecast'!$I$7:$I$5830,'Raw demand forecast'!$B$7:$B$5830,$B99,'Raw demand forecast'!$C$7:$C$5830,N$6-1)</f>
        <v>0.39552714426795427</v>
      </c>
      <c r="O99" s="44">
        <f>SUMIFS('Raw demand forecast'!$I$7:$I$5830,'Raw demand forecast'!$B$7:$B$5830,$B99,'Raw demand forecast'!$C$7:$C$5830,O$6-1)</f>
        <v>0.39411845504461618</v>
      </c>
      <c r="P99" s="44">
        <f>SUMIFS('Raw demand forecast'!$I$7:$I$5830,'Raw demand forecast'!$B$7:$B$5830,$B99,'Raw demand forecast'!$C$7:$C$5830,P$6-1)</f>
        <v>0.39269361702417876</v>
      </c>
      <c r="Q99" s="44">
        <f>SUMIFS('Raw demand forecast'!$I$7:$I$5830,'Raw demand forecast'!$B$7:$B$5830,$B99,'Raw demand forecast'!$C$7:$C$5830,Q$6-1)</f>
        <v>0.39132832142390339</v>
      </c>
      <c r="R99" s="44">
        <f>SUMIFS('Raw demand forecast'!$I$7:$I$5830,'Raw demand forecast'!$B$7:$B$5830,$B99,'Raw demand forecast'!$C$7:$C$5830,R$6-1)</f>
        <v>0.39004690298626388</v>
      </c>
      <c r="S99" s="44">
        <f>SUMIFS('Raw demand forecast'!$I$7:$I$5830,'Raw demand forecast'!$B$7:$B$5830,$B99,'Raw demand forecast'!$C$7:$C$5830,S$6-1)</f>
        <v>0.3888969741425668</v>
      </c>
      <c r="T99" s="44">
        <f>SUMIFS('Raw demand forecast'!$I$7:$I$5830,'Raw demand forecast'!$B$7:$B$5830,$B99,'Raw demand forecast'!$C$7:$C$5830,T$6-1)</f>
        <v>0.38840631875147863</v>
      </c>
      <c r="U99" s="44">
        <f>SUMIFS('Raw demand forecast'!$I$7:$I$5830,'Raw demand forecast'!$B$7:$B$5830,$B99,'Raw demand forecast'!$C$7:$C$5830,U$6-1)</f>
        <v>0.38791566336039046</v>
      </c>
    </row>
    <row r="100" spans="2:21" ht="15">
      <c r="B100" s="6" t="s">
        <v>595</v>
      </c>
      <c r="C100" s="6" t="str">
        <f>INDEX('Raw demand forecast'!$M$7:$M$5830,MATCH($B100,'Raw demand forecast'!$B$7:$B$5830,0))</f>
        <v>Yes</v>
      </c>
      <c r="D100" s="25" t="e">
        <f t="shared" si="3"/>
        <v>#DIV/0!</v>
      </c>
      <c r="E100" s="6" t="str">
        <f t="shared" si="4"/>
        <v>High growth</v>
      </c>
      <c r="F100" s="44">
        <f>SUMIFS('Raw demand forecast'!$I$7:$I$5830,'Raw demand forecast'!$B$7:$B$5830,$B100,'Raw demand forecast'!$C$7:$C$5830,F$6-1)</f>
        <v>0</v>
      </c>
      <c r="G100" s="44">
        <f>SUMIFS('Raw demand forecast'!$I$7:$I$5830,'Raw demand forecast'!$B$7:$B$5830,$B100,'Raw demand forecast'!$C$7:$C$5830,G$6-1)</f>
        <v>0</v>
      </c>
      <c r="H100" s="44">
        <f>SUMIFS('Raw demand forecast'!$I$7:$I$5830,'Raw demand forecast'!$B$7:$B$5830,$B100,'Raw demand forecast'!$C$7:$C$5830,H$6-1)</f>
        <v>0</v>
      </c>
      <c r="I100" s="44">
        <f>SUMIFS('Raw demand forecast'!$I$7:$I$5830,'Raw demand forecast'!$B$7:$B$5830,$B100,'Raw demand forecast'!$C$7:$C$5830,I$6-1)</f>
        <v>0</v>
      </c>
      <c r="J100" s="44">
        <f>SUMIFS('Raw demand forecast'!$I$7:$I$5830,'Raw demand forecast'!$B$7:$B$5830,$B100,'Raw demand forecast'!$C$7:$C$5830,J$6-1)</f>
        <v>0</v>
      </c>
      <c r="K100" s="44">
        <f>SUMIFS('Raw demand forecast'!$I$7:$I$5830,'Raw demand forecast'!$B$7:$B$5830,$B100,'Raw demand forecast'!$C$7:$C$5830,K$6-1)</f>
        <v>0</v>
      </c>
      <c r="L100" s="44">
        <f>SUMIFS('Raw demand forecast'!$I$7:$I$5830,'Raw demand forecast'!$B$7:$B$5830,$B100,'Raw demand forecast'!$C$7:$C$5830,L$6-1)</f>
        <v>0</v>
      </c>
      <c r="M100" s="44">
        <f>SUMIFS('Raw demand forecast'!$I$7:$I$5830,'Raw demand forecast'!$B$7:$B$5830,$B100,'Raw demand forecast'!$C$7:$C$5830,M$6-1)</f>
        <v>10.412000000000001</v>
      </c>
      <c r="N100" s="44">
        <f>SUMIFS('Raw demand forecast'!$I$7:$I$5830,'Raw demand forecast'!$B$7:$B$5830,$B100,'Raw demand forecast'!$C$7:$C$5830,N$6-1)</f>
        <v>10.412000000000001</v>
      </c>
      <c r="O100" s="44">
        <f>SUMIFS('Raw demand forecast'!$I$7:$I$5830,'Raw demand forecast'!$B$7:$B$5830,$B100,'Raw demand forecast'!$C$7:$C$5830,O$6-1)</f>
        <v>10.412000000000001</v>
      </c>
      <c r="P100" s="44">
        <f>SUMIFS('Raw demand forecast'!$I$7:$I$5830,'Raw demand forecast'!$B$7:$B$5830,$B100,'Raw demand forecast'!$C$7:$C$5830,P$6-1)</f>
        <v>16.948</v>
      </c>
      <c r="Q100" s="44">
        <f>SUMIFS('Raw demand forecast'!$I$7:$I$5830,'Raw demand forecast'!$B$7:$B$5830,$B100,'Raw demand forecast'!$C$7:$C$5830,Q$6-1)</f>
        <v>16.948</v>
      </c>
      <c r="R100" s="44">
        <f>SUMIFS('Raw demand forecast'!$I$7:$I$5830,'Raw demand forecast'!$B$7:$B$5830,$B100,'Raw demand forecast'!$C$7:$C$5830,R$6-1)</f>
        <v>16.948</v>
      </c>
      <c r="S100" s="44">
        <f>SUMIFS('Raw demand forecast'!$I$7:$I$5830,'Raw demand forecast'!$B$7:$B$5830,$B100,'Raw demand forecast'!$C$7:$C$5830,S$6-1)</f>
        <v>16.948</v>
      </c>
      <c r="T100" s="44">
        <f>SUMIFS('Raw demand forecast'!$I$7:$I$5830,'Raw demand forecast'!$B$7:$B$5830,$B100,'Raw demand forecast'!$C$7:$C$5830,T$6-1)</f>
        <v>16.948</v>
      </c>
      <c r="U100" s="44">
        <f>SUMIFS('Raw demand forecast'!$I$7:$I$5830,'Raw demand forecast'!$B$7:$B$5830,$B100,'Raw demand forecast'!$C$7:$C$5830,U$6-1)</f>
        <v>16.948</v>
      </c>
    </row>
    <row r="101" spans="2:21" ht="15">
      <c r="B101" s="6" t="s">
        <v>76</v>
      </c>
      <c r="C101" s="6" t="str">
        <f>INDEX('Raw demand forecast'!$M$7:$M$5830,MATCH($B101,'Raw demand forecast'!$B$7:$B$5830,0))</f>
        <v>No</v>
      </c>
      <c r="D101" s="25">
        <f t="shared" si="3"/>
        <v>-5.4077713834762564E-3</v>
      </c>
      <c r="E101" s="6" t="str">
        <f t="shared" si="4"/>
        <v>Steady/falling</v>
      </c>
      <c r="F101" s="44">
        <f>SUMIFS('Raw demand forecast'!$I$7:$I$5830,'Raw demand forecast'!$B$7:$B$5830,$B101,'Raw demand forecast'!$C$7:$C$5830,F$6-1)</f>
        <v>0.35520002000000001</v>
      </c>
      <c r="G101" s="44">
        <f>SUMIFS('Raw demand forecast'!$I$7:$I$5830,'Raw demand forecast'!$B$7:$B$5830,$B101,'Raw demand forecast'!$C$7:$C$5830,G$6-1)</f>
        <v>0.32639997999999998</v>
      </c>
      <c r="H101" s="44">
        <f>SUMIFS('Raw demand forecast'!$I$7:$I$5830,'Raw demand forecast'!$B$7:$B$5830,$B101,'Raw demand forecast'!$C$7:$C$5830,H$6-1)</f>
        <v>0.32639997999999998</v>
      </c>
      <c r="I101" s="44">
        <f>SUMIFS('Raw demand forecast'!$I$7:$I$5830,'Raw demand forecast'!$B$7:$B$5830,$B101,'Raw demand forecast'!$C$7:$C$5830,I$6-1)</f>
        <v>0.35</v>
      </c>
      <c r="J101" s="44">
        <f>SUMIFS('Raw demand forecast'!$I$7:$I$5830,'Raw demand forecast'!$B$7:$B$5830,$B101,'Raw demand forecast'!$C$7:$C$5830,J$6-1)</f>
        <v>0.33100000000000002</v>
      </c>
      <c r="K101" s="44">
        <f>SUMIFS('Raw demand forecast'!$I$7:$I$5830,'Raw demand forecast'!$B$7:$B$5830,$B101,'Raw demand forecast'!$C$7:$C$5830,K$6-1)</f>
        <v>0.379</v>
      </c>
      <c r="L101" s="44">
        <f>SUMIFS('Raw demand forecast'!$I$7:$I$5830,'Raw demand forecast'!$B$7:$B$5830,$B101,'Raw demand forecast'!$C$7:$C$5830,L$6-1)</f>
        <v>0.37682386666000905</v>
      </c>
      <c r="M101" s="44">
        <f>SUMIFS('Raw demand forecast'!$I$7:$I$5830,'Raw demand forecast'!$B$7:$B$5830,$B101,'Raw demand forecast'!$C$7:$C$5830,M$6-1)</f>
        <v>0.37451922873018806</v>
      </c>
      <c r="N101" s="44">
        <f>SUMIFS('Raw demand forecast'!$I$7:$I$5830,'Raw demand forecast'!$B$7:$B$5830,$B101,'Raw demand forecast'!$C$7:$C$5830,N$6-1)</f>
        <v>0.37199648274219871</v>
      </c>
      <c r="O101" s="44">
        <f>SUMIFS('Raw demand forecast'!$I$7:$I$5830,'Raw demand forecast'!$B$7:$B$5830,$B101,'Raw demand forecast'!$C$7:$C$5830,O$6-1)</f>
        <v>0.36964839265889426</v>
      </c>
      <c r="P101" s="44">
        <f>SUMIFS('Raw demand forecast'!$I$7:$I$5830,'Raw demand forecast'!$B$7:$B$5830,$B101,'Raw demand forecast'!$C$7:$C$5830,P$6-1)</f>
        <v>0.36725364394491528</v>
      </c>
      <c r="Q101" s="44">
        <f>SUMIFS('Raw demand forecast'!$I$7:$I$5830,'Raw demand forecast'!$B$7:$B$5830,$B101,'Raw demand forecast'!$C$7:$C$5830,Q$6-1)</f>
        <v>0.36495200107653314</v>
      </c>
      <c r="R101" s="44">
        <f>SUMIFS('Raw demand forecast'!$I$7:$I$5830,'Raw demand forecast'!$B$7:$B$5830,$B101,'Raw demand forecast'!$C$7:$C$5830,R$6-1)</f>
        <v>0.36279471140573299</v>
      </c>
      <c r="S101" s="44">
        <f>SUMIFS('Raw demand forecast'!$I$7:$I$5830,'Raw demand forecast'!$B$7:$B$5830,$B101,'Raw demand forecast'!$C$7:$C$5830,S$6-1)</f>
        <v>0.36081957649957352</v>
      </c>
      <c r="T101" s="44">
        <f>SUMIFS('Raw demand forecast'!$I$7:$I$5830,'Raw demand forecast'!$B$7:$B$5830,$B101,'Raw demand forecast'!$C$7:$C$5830,T$6-1)</f>
        <v>0.35984759793558713</v>
      </c>
      <c r="U101" s="44">
        <f>SUMIFS('Raw demand forecast'!$I$7:$I$5830,'Raw demand forecast'!$B$7:$B$5830,$B101,'Raw demand forecast'!$C$7:$C$5830,U$6-1)</f>
        <v>0.35887561937160073</v>
      </c>
    </row>
    <row r="102" spans="2:21" ht="15">
      <c r="B102" s="6" t="s">
        <v>81</v>
      </c>
      <c r="C102" s="6" t="str">
        <f>INDEX('Raw demand forecast'!$M$7:$M$5830,MATCH($B102,'Raw demand forecast'!$B$7:$B$5830,0))</f>
        <v>No</v>
      </c>
      <c r="D102" s="25">
        <f t="shared" si="3"/>
        <v>-4.4693352926715724E-3</v>
      </c>
      <c r="E102" s="6" t="str">
        <f t="shared" si="4"/>
        <v>Steady/falling</v>
      </c>
      <c r="F102" s="44">
        <f>SUMIFS('Raw demand forecast'!$I$7:$I$5830,'Raw demand forecast'!$B$7:$B$5830,$B102,'Raw demand forecast'!$C$7:$C$5830,F$6-1)</f>
        <v>3.3740000000000001</v>
      </c>
      <c r="G102" s="44">
        <f>SUMIFS('Raw demand forecast'!$I$7:$I$5830,'Raw demand forecast'!$B$7:$B$5830,$B102,'Raw demand forecast'!$C$7:$C$5830,G$6-1)</f>
        <v>3.8432250202999998</v>
      </c>
      <c r="H102" s="44">
        <f>SUMIFS('Raw demand forecast'!$I$7:$I$5830,'Raw demand forecast'!$B$7:$B$5830,$B102,'Raw demand forecast'!$C$7:$C$5830,H$6-1)</f>
        <v>3.9778313487999997</v>
      </c>
      <c r="I102" s="44">
        <f>SUMIFS('Raw demand forecast'!$I$7:$I$5830,'Raw demand forecast'!$B$7:$B$5830,$B102,'Raw demand forecast'!$C$7:$C$5830,I$6-1)</f>
        <v>3.7389999999999999</v>
      </c>
      <c r="J102" s="44">
        <f>SUMIFS('Raw demand forecast'!$I$7:$I$5830,'Raw demand forecast'!$B$7:$B$5830,$B102,'Raw demand forecast'!$C$7:$C$5830,J$6-1)</f>
        <v>3.085</v>
      </c>
      <c r="K102" s="44">
        <f>SUMIFS('Raw demand forecast'!$I$7:$I$5830,'Raw demand forecast'!$B$7:$B$5830,$B102,'Raw demand forecast'!$C$7:$C$5830,K$6-1)</f>
        <v>3.8980000000000001</v>
      </c>
      <c r="L102" s="44">
        <f>SUMIFS('Raw demand forecast'!$I$7:$I$5830,'Raw demand forecast'!$B$7:$B$5830,$B102,'Raw demand forecast'!$C$7:$C$5830,L$6-1)</f>
        <v>3.9936395685691282</v>
      </c>
      <c r="M102" s="44">
        <f>SUMIFS('Raw demand forecast'!$I$7:$I$5830,'Raw demand forecast'!$B$7:$B$5830,$B102,'Raw demand forecast'!$C$7:$C$5830,M$6-1)</f>
        <v>3.9729268124209964</v>
      </c>
      <c r="N102" s="44">
        <f>SUMIFS('Raw demand forecast'!$I$7:$I$5830,'Raw demand forecast'!$B$7:$B$5830,$B102,'Raw demand forecast'!$C$7:$C$5830,N$6-1)</f>
        <v>3.9503705743800004</v>
      </c>
      <c r="O102" s="44">
        <f>SUMIFS('Raw demand forecast'!$I$7:$I$5830,'Raw demand forecast'!$B$7:$B$5830,$B102,'Raw demand forecast'!$C$7:$C$5830,O$6-1)</f>
        <v>3.9293928837849865</v>
      </c>
      <c r="P102" s="44">
        <f>SUMIFS('Raw demand forecast'!$I$7:$I$5830,'Raw demand forecast'!$B$7:$B$5830,$B102,'Raw demand forecast'!$C$7:$C$5830,P$6-1)</f>
        <v>3.9080653925992093</v>
      </c>
      <c r="Q102" s="44">
        <f>SUMIFS('Raw demand forecast'!$I$7:$I$5830,'Raw demand forecast'!$B$7:$B$5830,$B102,'Raw demand forecast'!$C$7:$C$5830,Q$6-1)</f>
        <v>3.8876088286542378</v>
      </c>
      <c r="R102" s="44">
        <f>SUMIFS('Raw demand forecast'!$I$7:$I$5830,'Raw demand forecast'!$B$7:$B$5830,$B102,'Raw demand forecast'!$C$7:$C$5830,R$6-1)</f>
        <v>3.8684476597102462</v>
      </c>
      <c r="S102" s="44">
        <f>SUMIFS('Raw demand forecast'!$I$7:$I$5830,'Raw demand forecast'!$B$7:$B$5830,$B102,'Raw demand forecast'!$C$7:$C$5830,S$6-1)</f>
        <v>3.8510659900179722</v>
      </c>
      <c r="T102" s="44">
        <f>SUMIFS('Raw demand forecast'!$I$7:$I$5830,'Raw demand forecast'!$B$7:$B$5830,$B102,'Raw demand forecast'!$C$7:$C$5830,T$6-1)</f>
        <v>3.8434537007885798</v>
      </c>
      <c r="U102" s="44">
        <f>SUMIFS('Raw demand forecast'!$I$7:$I$5830,'Raw demand forecast'!$B$7:$B$5830,$B102,'Raw demand forecast'!$C$7:$C$5830,U$6-1)</f>
        <v>3.8358414115591879</v>
      </c>
    </row>
    <row r="103" spans="2:21" ht="15">
      <c r="B103" s="6" t="s">
        <v>28</v>
      </c>
      <c r="C103" s="6" t="str">
        <f>INDEX('Raw demand forecast'!$M$7:$M$5830,MATCH($B103,'Raw demand forecast'!$B$7:$B$5830,0))</f>
        <v>No</v>
      </c>
      <c r="D103" s="25">
        <f t="shared" si="3"/>
        <v>-1.3381173735745877E-3</v>
      </c>
      <c r="E103" s="6" t="str">
        <f t="shared" si="4"/>
        <v>Steady/falling</v>
      </c>
      <c r="F103" s="44">
        <f>SUMIFS('Raw demand forecast'!$I$7:$I$5830,'Raw demand forecast'!$B$7:$B$5830,$B103,'Raw demand forecast'!$C$7:$C$5830,F$6-1)</f>
        <v>42.911999000000002</v>
      </c>
      <c r="G103" s="44">
        <f>SUMIFS('Raw demand forecast'!$I$7:$I$5830,'Raw demand forecast'!$B$7:$B$5830,$B103,'Raw demand forecast'!$C$7:$C$5830,G$6-1)</f>
        <v>46.223998999999999</v>
      </c>
      <c r="H103" s="44">
        <f>SUMIFS('Raw demand forecast'!$I$7:$I$5830,'Raw demand forecast'!$B$7:$B$5830,$B103,'Raw demand forecast'!$C$7:$C$5830,H$6-1)</f>
        <v>43.103999999999999</v>
      </c>
      <c r="I103" s="44">
        <f>SUMIFS('Raw demand forecast'!$I$7:$I$5830,'Raw demand forecast'!$B$7:$B$5830,$B103,'Raw demand forecast'!$C$7:$C$5830,I$6-1)</f>
        <v>50.186</v>
      </c>
      <c r="J103" s="44">
        <f>SUMIFS('Raw demand forecast'!$I$7:$I$5830,'Raw demand forecast'!$B$7:$B$5830,$B103,'Raw demand forecast'!$C$7:$C$5830,J$6-1)</f>
        <v>44.543999999999997</v>
      </c>
      <c r="K103" s="44">
        <f>SUMIFS('Raw demand forecast'!$I$7:$I$5830,'Raw demand forecast'!$B$7:$B$5830,$B103,'Raw demand forecast'!$C$7:$C$5830,K$6-1)</f>
        <v>46.223999999999997</v>
      </c>
      <c r="L103" s="44">
        <f>SUMIFS('Raw demand forecast'!$I$7:$I$5830,'Raw demand forecast'!$B$7:$B$5830,$B103,'Raw demand forecast'!$C$7:$C$5830,L$6-1)</f>
        <v>51.018854494221479</v>
      </c>
      <c r="M103" s="44">
        <f>SUMIFS('Raw demand forecast'!$I$7:$I$5830,'Raw demand forecast'!$B$7:$B$5830,$B103,'Raw demand forecast'!$C$7:$C$5830,M$6-1)</f>
        <v>50.896897962979331</v>
      </c>
      <c r="N103" s="44">
        <f>SUMIFS('Raw demand forecast'!$I$7:$I$5830,'Raw demand forecast'!$B$7:$B$5830,$B103,'Raw demand forecast'!$C$7:$C$5830,N$6-1)</f>
        <v>50.774715036120114</v>
      </c>
      <c r="O103" s="44">
        <f>SUMIFS('Raw demand forecast'!$I$7:$I$5830,'Raw demand forecast'!$B$7:$B$5830,$B103,'Raw demand forecast'!$C$7:$C$5830,O$6-1)</f>
        <v>50.662441763416098</v>
      </c>
      <c r="P103" s="44">
        <f>SUMIFS('Raw demand forecast'!$I$7:$I$5830,'Raw demand forecast'!$B$7:$B$5830,$B103,'Raw demand forecast'!$C$7:$C$5830,P$6-1)</f>
        <v>50.554321920567368</v>
      </c>
      <c r="Q103" s="44">
        <f>SUMIFS('Raw demand forecast'!$I$7:$I$5830,'Raw demand forecast'!$B$7:$B$5830,$B103,'Raw demand forecast'!$C$7:$C$5830,Q$6-1)</f>
        <v>50.454440095034315</v>
      </c>
      <c r="R103" s="44">
        <f>SUMIFS('Raw demand forecast'!$I$7:$I$5830,'Raw demand forecast'!$B$7:$B$5830,$B103,'Raw demand forecast'!$C$7:$C$5830,R$6-1)</f>
        <v>50.362078344000913</v>
      </c>
      <c r="S103" s="44">
        <f>SUMIFS('Raw demand forecast'!$I$7:$I$5830,'Raw demand forecast'!$B$7:$B$5830,$B103,'Raw demand forecast'!$C$7:$C$5830,S$6-1)</f>
        <v>50.293001342982173</v>
      </c>
      <c r="T103" s="44">
        <f>SUMIFS('Raw demand forecast'!$I$7:$I$5830,'Raw demand forecast'!$B$7:$B$5830,$B103,'Raw demand forecast'!$C$7:$C$5830,T$6-1)</f>
        <v>50.350355664731531</v>
      </c>
      <c r="U103" s="44">
        <f>SUMIFS('Raw demand forecast'!$I$7:$I$5830,'Raw demand forecast'!$B$7:$B$5830,$B103,'Raw demand forecast'!$C$7:$C$5830,U$6-1)</f>
        <v>50.407709986480874</v>
      </c>
    </row>
    <row r="104" spans="2:21" ht="15">
      <c r="B104" s="6" t="s">
        <v>98</v>
      </c>
      <c r="C104" s="6" t="str">
        <f>INDEX('Raw demand forecast'!$M$7:$M$5830,MATCH($B104,'Raw demand forecast'!$B$7:$B$5830,0))</f>
        <v>No</v>
      </c>
      <c r="D104" s="25">
        <f t="shared" si="3"/>
        <v>2.9503059059310388E-4</v>
      </c>
      <c r="E104" s="6" t="str">
        <f t="shared" si="4"/>
        <v>Small growth</v>
      </c>
      <c r="F104" s="44">
        <f>SUMIFS('Raw demand forecast'!$I$7:$I$5830,'Raw demand forecast'!$B$7:$B$5830,$B104,'Raw demand forecast'!$C$7:$C$5830,F$6-1)</f>
        <v>26.281300000000002</v>
      </c>
      <c r="G104" s="44">
        <f>SUMIFS('Raw demand forecast'!$I$7:$I$5830,'Raw demand forecast'!$B$7:$B$5830,$B104,'Raw demand forecast'!$C$7:$C$5830,G$6-1)</f>
        <v>24.8796</v>
      </c>
      <c r="H104" s="44">
        <f>SUMIFS('Raw demand forecast'!$I$7:$I$5830,'Raw demand forecast'!$B$7:$B$5830,$B104,'Raw demand forecast'!$C$7:$C$5830,H$6-1)</f>
        <v>24.9877</v>
      </c>
      <c r="I104" s="44">
        <f>SUMIFS('Raw demand forecast'!$I$7:$I$5830,'Raw demand forecast'!$B$7:$B$5830,$B104,'Raw demand forecast'!$C$7:$C$5830,I$6-1)</f>
        <v>23.447600000000001</v>
      </c>
      <c r="J104" s="44">
        <f>SUMIFS('Raw demand forecast'!$I$7:$I$5830,'Raw demand forecast'!$B$7:$B$5830,$B104,'Raw demand forecast'!$C$7:$C$5830,J$6-1)</f>
        <v>23.687999999999999</v>
      </c>
      <c r="K104" s="44">
        <f>SUMIFS('Raw demand forecast'!$I$7:$I$5830,'Raw demand forecast'!$B$7:$B$5830,$B104,'Raw demand forecast'!$C$7:$C$5830,K$6-1)</f>
        <v>23.393999999999998</v>
      </c>
      <c r="L104" s="44">
        <f>SUMIFS('Raw demand forecast'!$I$7:$I$5830,'Raw demand forecast'!$B$7:$B$5830,$B104,'Raw demand forecast'!$C$7:$C$5830,L$6-1)</f>
        <v>23.495810865360092</v>
      </c>
      <c r="M104" s="44">
        <f>SUMIFS('Raw demand forecast'!$I$7:$I$5830,'Raw demand forecast'!$B$7:$B$5830,$B104,'Raw demand forecast'!$C$7:$C$5830,M$6-1)</f>
        <v>23.565780736013764</v>
      </c>
      <c r="N104" s="44">
        <f>SUMIFS('Raw demand forecast'!$I$7:$I$5830,'Raw demand forecast'!$B$7:$B$5830,$B104,'Raw demand forecast'!$C$7:$C$5830,N$6-1)</f>
        <v>23.603007672160892</v>
      </c>
      <c r="O104" s="44">
        <f>SUMIFS('Raw demand forecast'!$I$7:$I$5830,'Raw demand forecast'!$B$7:$B$5830,$B104,'Raw demand forecast'!$C$7:$C$5830,O$6-1)</f>
        <v>23.627087090962601</v>
      </c>
      <c r="P104" s="44">
        <f>SUMIFS('Raw demand forecast'!$I$7:$I$5830,'Raw demand forecast'!$B$7:$B$5830,$B104,'Raw demand forecast'!$C$7:$C$5830,P$6-1)</f>
        <v>23.628117183773654</v>
      </c>
      <c r="Q104" s="44">
        <f>SUMIFS('Raw demand forecast'!$I$7:$I$5830,'Raw demand forecast'!$B$7:$B$5830,$B104,'Raw demand forecast'!$C$7:$C$5830,Q$6-1)</f>
        <v>23.607096010513192</v>
      </c>
      <c r="R104" s="44">
        <f>SUMIFS('Raw demand forecast'!$I$7:$I$5830,'Raw demand forecast'!$B$7:$B$5830,$B104,'Raw demand forecast'!$C$7:$C$5830,R$6-1)</f>
        <v>23.562056792714642</v>
      </c>
      <c r="S104" s="44">
        <f>SUMIFS('Raw demand forecast'!$I$7:$I$5830,'Raw demand forecast'!$B$7:$B$5830,$B104,'Raw demand forecast'!$C$7:$C$5830,S$6-1)</f>
        <v>23.511506945116867</v>
      </c>
      <c r="T104" s="44">
        <f>SUMIFS('Raw demand forecast'!$I$7:$I$5830,'Raw demand forecast'!$B$7:$B$5830,$B104,'Raw demand forecast'!$C$7:$C$5830,T$6-1)</f>
        <v>23.534889666540483</v>
      </c>
      <c r="U104" s="44">
        <f>SUMIFS('Raw demand forecast'!$I$7:$I$5830,'Raw demand forecast'!$B$7:$B$5830,$B104,'Raw demand forecast'!$C$7:$C$5830,U$6-1)</f>
        <v>23.558272387964095</v>
      </c>
    </row>
    <row r="105" spans="2:21" ht="15">
      <c r="B105" s="6" t="s">
        <v>104</v>
      </c>
      <c r="C105" s="6" t="str">
        <f>INDEX('Raw demand forecast'!$M$7:$M$5830,MATCH($B105,'Raw demand forecast'!$B$7:$B$5830,0))</f>
        <v>No</v>
      </c>
      <c r="D105" s="25">
        <f t="shared" si="3"/>
        <v>1.4921634610001178E-3</v>
      </c>
      <c r="E105" s="6" t="str">
        <f t="shared" si="4"/>
        <v>Small growth</v>
      </c>
      <c r="F105" s="44">
        <f>SUMIFS('Raw demand forecast'!$I$7:$I$5830,'Raw demand forecast'!$B$7:$B$5830,$B105,'Raw demand forecast'!$C$7:$C$5830,F$6-1)</f>
        <v>55.461500000000001</v>
      </c>
      <c r="G105" s="44">
        <f>SUMIFS('Raw demand forecast'!$I$7:$I$5830,'Raw demand forecast'!$B$7:$B$5830,$B105,'Raw demand forecast'!$C$7:$C$5830,G$6-1)</f>
        <v>52.790799999999997</v>
      </c>
      <c r="H105" s="44">
        <f>SUMIFS('Raw demand forecast'!$I$7:$I$5830,'Raw demand forecast'!$B$7:$B$5830,$B105,'Raw demand forecast'!$C$7:$C$5830,H$6-1)</f>
        <v>53.321300000000001</v>
      </c>
      <c r="I105" s="44">
        <f>SUMIFS('Raw demand forecast'!$I$7:$I$5830,'Raw demand forecast'!$B$7:$B$5830,$B105,'Raw demand forecast'!$C$7:$C$5830,I$6-1)</f>
        <v>55.5227</v>
      </c>
      <c r="J105" s="44">
        <f>SUMIFS('Raw demand forecast'!$I$7:$I$5830,'Raw demand forecast'!$B$7:$B$5830,$B105,'Raw demand forecast'!$C$7:$C$5830,J$6-1)</f>
        <v>56.207000000000001</v>
      </c>
      <c r="K105" s="44">
        <f>SUMIFS('Raw demand forecast'!$I$7:$I$5830,'Raw demand forecast'!$B$7:$B$5830,$B105,'Raw demand forecast'!$C$7:$C$5830,K$6-1)</f>
        <v>56.573999999999998</v>
      </c>
      <c r="L105" s="44">
        <f>SUMIFS('Raw demand forecast'!$I$7:$I$5830,'Raw demand forecast'!$B$7:$B$5830,$B105,'Raw demand forecast'!$C$7:$C$5830,L$6-1)</f>
        <v>58.075257390092439</v>
      </c>
      <c r="M105" s="44">
        <f>SUMIFS('Raw demand forecast'!$I$7:$I$5830,'Raw demand forecast'!$B$7:$B$5830,$B105,'Raw demand forecast'!$C$7:$C$5830,M$6-1)</f>
        <v>58.071634181748365</v>
      </c>
      <c r="N105" s="44">
        <f>SUMIFS('Raw demand forecast'!$I$7:$I$5830,'Raw demand forecast'!$B$7:$B$5830,$B105,'Raw demand forecast'!$C$7:$C$5830,N$6-1)</f>
        <v>58.147967533354645</v>
      </c>
      <c r="O105" s="44">
        <f>SUMIFS('Raw demand forecast'!$I$7:$I$5830,'Raw demand forecast'!$B$7:$B$5830,$B105,'Raw demand forecast'!$C$7:$C$5830,O$6-1)</f>
        <v>58.331036581574438</v>
      </c>
      <c r="P105" s="44">
        <f>SUMIFS('Raw demand forecast'!$I$7:$I$5830,'Raw demand forecast'!$B$7:$B$5830,$B105,'Raw demand forecast'!$C$7:$C$5830,P$6-1)</f>
        <v>58.522098802669134</v>
      </c>
      <c r="Q105" s="44">
        <f>SUMIFS('Raw demand forecast'!$I$7:$I$5830,'Raw demand forecast'!$B$7:$B$5830,$B105,'Raw demand forecast'!$C$7:$C$5830,Q$6-1)</f>
        <v>58.6419123195924</v>
      </c>
      <c r="R105" s="44">
        <f>SUMIFS('Raw demand forecast'!$I$7:$I$5830,'Raw demand forecast'!$B$7:$B$5830,$B105,'Raw demand forecast'!$C$7:$C$5830,R$6-1)</f>
        <v>58.688610319556695</v>
      </c>
      <c r="S105" s="44">
        <f>SUMIFS('Raw demand forecast'!$I$7:$I$5830,'Raw demand forecast'!$B$7:$B$5830,$B105,'Raw demand forecast'!$C$7:$C$5830,S$6-1)</f>
        <v>58.690943521872555</v>
      </c>
      <c r="T105" s="44">
        <f>SUMIFS('Raw demand forecast'!$I$7:$I$5830,'Raw demand forecast'!$B$7:$B$5830,$B105,'Raw demand forecast'!$C$7:$C$5830,T$6-1)</f>
        <v>58.796523041791396</v>
      </c>
      <c r="U105" s="44">
        <f>SUMIFS('Raw demand forecast'!$I$7:$I$5830,'Raw demand forecast'!$B$7:$B$5830,$B105,'Raw demand forecast'!$C$7:$C$5830,U$6-1)</f>
        <v>58.859848700116501</v>
      </c>
    </row>
    <row r="106" spans="2:21" ht="15">
      <c r="B106" s="6" t="s">
        <v>21</v>
      </c>
      <c r="C106" s="6" t="str">
        <f>INDEX('Raw demand forecast'!$M$7:$M$5830,MATCH($B106,'Raw demand forecast'!$B$7:$B$5830,0))</f>
        <v>No</v>
      </c>
      <c r="D106" s="25">
        <f t="shared" si="3"/>
        <v>-4.435165040435729E-3</v>
      </c>
      <c r="E106" s="6" t="str">
        <f t="shared" si="4"/>
        <v>Steady/falling</v>
      </c>
      <c r="F106" s="44">
        <f>SUMIFS('Raw demand forecast'!$I$7:$I$5830,'Raw demand forecast'!$B$7:$B$5830,$B106,'Raw demand forecast'!$C$7:$C$5830,F$6-1)</f>
        <v>4.4964599999999999</v>
      </c>
      <c r="G106" s="44">
        <f>SUMIFS('Raw demand forecast'!$I$7:$I$5830,'Raw demand forecast'!$B$7:$B$5830,$B106,'Raw demand forecast'!$C$7:$C$5830,G$6-1)</f>
        <v>4.8400002000000004</v>
      </c>
      <c r="H106" s="44">
        <f>SUMIFS('Raw demand forecast'!$I$7:$I$5830,'Raw demand forecast'!$B$7:$B$5830,$B106,'Raw demand forecast'!$C$7:$C$5830,H$6-1)</f>
        <v>4.3</v>
      </c>
      <c r="I106" s="44">
        <f>SUMIFS('Raw demand forecast'!$I$7:$I$5830,'Raw demand forecast'!$B$7:$B$5830,$B106,'Raw demand forecast'!$C$7:$C$5830,I$6-1)</f>
        <v>5</v>
      </c>
      <c r="J106" s="44">
        <f>SUMIFS('Raw demand forecast'!$I$7:$I$5830,'Raw demand forecast'!$B$7:$B$5830,$B106,'Raw demand forecast'!$C$7:$C$5830,J$6-1)</f>
        <v>5</v>
      </c>
      <c r="K106" s="44">
        <f>SUMIFS('Raw demand forecast'!$I$7:$I$5830,'Raw demand forecast'!$B$7:$B$5830,$B106,'Raw demand forecast'!$C$7:$C$5830,K$6-1)</f>
        <v>4.3</v>
      </c>
      <c r="L106" s="44">
        <f>SUMIFS('Raw demand forecast'!$I$7:$I$5830,'Raw demand forecast'!$B$7:$B$5830,$B106,'Raw demand forecast'!$C$7:$C$5830,L$6-1)</f>
        <v>4.2776947427209322</v>
      </c>
      <c r="M106" s="44">
        <f>SUMIFS('Raw demand forecast'!$I$7:$I$5830,'Raw demand forecast'!$B$7:$B$5830,$B106,'Raw demand forecast'!$C$7:$C$5830,M$6-1)</f>
        <v>4.2543029697980765</v>
      </c>
      <c r="N106" s="44">
        <f>SUMIFS('Raw demand forecast'!$I$7:$I$5830,'Raw demand forecast'!$B$7:$B$5830,$B106,'Raw demand forecast'!$C$7:$C$5830,N$6-1)</f>
        <v>4.2290707856236471</v>
      </c>
      <c r="O106" s="44">
        <f>SUMIFS('Raw demand forecast'!$I$7:$I$5830,'Raw demand forecast'!$B$7:$B$5830,$B106,'Raw demand forecast'!$C$7:$C$5830,O$6-1)</f>
        <v>4.2060203967353598</v>
      </c>
      <c r="P106" s="44">
        <f>SUMIFS('Raw demand forecast'!$I$7:$I$5830,'Raw demand forecast'!$B$7:$B$5830,$B106,'Raw demand forecast'!$C$7:$C$5830,P$6-1)</f>
        <v>4.1829547155190063</v>
      </c>
      <c r="Q106" s="44">
        <f>SUMIFS('Raw demand forecast'!$I$7:$I$5830,'Raw demand forecast'!$B$7:$B$5830,$B106,'Raw demand forecast'!$C$7:$C$5830,Q$6-1)</f>
        <v>4.1609400547759616</v>
      </c>
      <c r="R106" s="44">
        <f>SUMIFS('Raw demand forecast'!$I$7:$I$5830,'Raw demand forecast'!$B$7:$B$5830,$B106,'Raw demand forecast'!$C$7:$C$5830,R$6-1)</f>
        <v>4.140239741125475</v>
      </c>
      <c r="S106" s="44">
        <f>SUMIFS('Raw demand forecast'!$I$7:$I$5830,'Raw demand forecast'!$B$7:$B$5830,$B106,'Raw demand forecast'!$C$7:$C$5830,S$6-1)</f>
        <v>4.1221567775112931</v>
      </c>
      <c r="T106" s="44">
        <f>SUMIFS('Raw demand forecast'!$I$7:$I$5830,'Raw demand forecast'!$B$7:$B$5830,$B106,'Raw demand forecast'!$C$7:$C$5830,T$6-1)</f>
        <v>4.1160495334751248</v>
      </c>
      <c r="U106" s="44">
        <f>SUMIFS('Raw demand forecast'!$I$7:$I$5830,'Raw demand forecast'!$B$7:$B$5830,$B106,'Raw demand forecast'!$C$7:$C$5830,U$6-1)</f>
        <v>4.1099422894389566</v>
      </c>
    </row>
    <row r="107" spans="2:21" ht="15">
      <c r="B107" s="6" t="s">
        <v>83</v>
      </c>
      <c r="C107" s="6" t="str">
        <f>INDEX('Raw demand forecast'!$M$7:$M$5830,MATCH($B107,'Raw demand forecast'!$B$7:$B$5830,0))</f>
        <v>No</v>
      </c>
      <c r="D107" s="25">
        <f t="shared" si="3"/>
        <v>-7.9590890940628434E-4</v>
      </c>
      <c r="E107" s="6" t="str">
        <f t="shared" si="4"/>
        <v>Steady/falling</v>
      </c>
      <c r="F107" s="44">
        <f>SUMIFS('Raw demand forecast'!$I$7:$I$5830,'Raw demand forecast'!$B$7:$B$5830,$B107,'Raw demand forecast'!$C$7:$C$5830,F$6-1)</f>
        <v>16.506001000000001</v>
      </c>
      <c r="G107" s="44">
        <f>SUMIFS('Raw demand forecast'!$I$7:$I$5830,'Raw demand forecast'!$B$7:$B$5830,$B107,'Raw demand forecast'!$C$7:$C$5830,G$6-1)</f>
        <v>13.644</v>
      </c>
      <c r="H107" s="44">
        <f>SUMIFS('Raw demand forecast'!$I$7:$I$5830,'Raw demand forecast'!$B$7:$B$5830,$B107,'Raw demand forecast'!$C$7:$C$5830,H$6-1)</f>
        <v>14.112</v>
      </c>
      <c r="I107" s="44">
        <f>SUMIFS('Raw demand forecast'!$I$7:$I$5830,'Raw demand forecast'!$B$7:$B$5830,$B107,'Raw demand forecast'!$C$7:$C$5830,I$6-1)</f>
        <v>12.348000000000001</v>
      </c>
      <c r="J107" s="44">
        <f>SUMIFS('Raw demand forecast'!$I$7:$I$5830,'Raw demand forecast'!$B$7:$B$5830,$B107,'Raw demand forecast'!$C$7:$C$5830,J$6-1)</f>
        <v>14.256</v>
      </c>
      <c r="K107" s="44">
        <f>SUMIFS('Raw demand forecast'!$I$7:$I$5830,'Raw demand forecast'!$B$7:$B$5830,$B107,'Raw demand forecast'!$C$7:$C$5830,K$6-1)</f>
        <v>13.428000000000001</v>
      </c>
      <c r="L107" s="44">
        <f>SUMIFS('Raw demand forecast'!$I$7:$I$5830,'Raw demand forecast'!$B$7:$B$5830,$B107,'Raw demand forecast'!$C$7:$C$5830,L$6-1)</f>
        <v>13.387343034053671</v>
      </c>
      <c r="M107" s="44">
        <f>SUMIFS('Raw demand forecast'!$I$7:$I$5830,'Raw demand forecast'!$B$7:$B$5830,$B107,'Raw demand forecast'!$C$7:$C$5830,M$6-1)</f>
        <v>13.347785683053198</v>
      </c>
      <c r="N107" s="44">
        <f>SUMIFS('Raw demand forecast'!$I$7:$I$5830,'Raw demand forecast'!$B$7:$B$5830,$B107,'Raw demand forecast'!$C$7:$C$5830,N$6-1)</f>
        <v>13.309934402696268</v>
      </c>
      <c r="O107" s="44">
        <f>SUMIFS('Raw demand forecast'!$I$7:$I$5830,'Raw demand forecast'!$B$7:$B$5830,$B107,'Raw demand forecast'!$C$7:$C$5830,O$6-1)</f>
        <v>13.281289770839814</v>
      </c>
      <c r="P107" s="44">
        <f>SUMIFS('Raw demand forecast'!$I$7:$I$5830,'Raw demand forecast'!$B$7:$B$5830,$B107,'Raw demand forecast'!$C$7:$C$5830,P$6-1)</f>
        <v>13.25868108866838</v>
      </c>
      <c r="Q107" s="44">
        <f>SUMIFS('Raw demand forecast'!$I$7:$I$5830,'Raw demand forecast'!$B$7:$B$5830,$B107,'Raw demand forecast'!$C$7:$C$5830,Q$6-1)</f>
        <v>13.239215862407478</v>
      </c>
      <c r="R107" s="44">
        <f>SUMIFS('Raw demand forecast'!$I$7:$I$5830,'Raw demand forecast'!$B$7:$B$5830,$B107,'Raw demand forecast'!$C$7:$C$5830,R$6-1)</f>
        <v>13.219936605371299</v>
      </c>
      <c r="S107" s="44">
        <f>SUMIFS('Raw demand forecast'!$I$7:$I$5830,'Raw demand forecast'!$B$7:$B$5830,$B107,'Raw demand forecast'!$C$7:$C$5830,S$6-1)</f>
        <v>13.215197049522667</v>
      </c>
      <c r="T107" s="44">
        <f>SUMIFS('Raw demand forecast'!$I$7:$I$5830,'Raw demand forecast'!$B$7:$B$5830,$B107,'Raw demand forecast'!$C$7:$C$5830,T$6-1)</f>
        <v>13.253474432348076</v>
      </c>
      <c r="U107" s="44">
        <f>SUMIFS('Raw demand forecast'!$I$7:$I$5830,'Raw demand forecast'!$B$7:$B$5830,$B107,'Raw demand forecast'!$C$7:$C$5830,U$6-1)</f>
        <v>13.291751815173486</v>
      </c>
    </row>
    <row r="108" spans="2:21" ht="15">
      <c r="B108" s="6" t="s">
        <v>166</v>
      </c>
      <c r="C108" s="6" t="str">
        <f>INDEX('Raw demand forecast'!$M$7:$M$5830,MATCH($B108,'Raw demand forecast'!$B$7:$B$5830,0))</f>
        <v>No</v>
      </c>
      <c r="D108" s="25">
        <f t="shared" si="3"/>
        <v>-3.3877302466216452E-3</v>
      </c>
      <c r="E108" s="6" t="str">
        <f t="shared" si="4"/>
        <v>Steady/falling</v>
      </c>
      <c r="F108" s="44">
        <f>SUMIFS('Raw demand forecast'!$I$7:$I$5830,'Raw demand forecast'!$B$7:$B$5830,$B108,'Raw demand forecast'!$C$7:$C$5830,F$6-1)</f>
        <v>6.0047997999999998</v>
      </c>
      <c r="G108" s="44">
        <f>SUMIFS('Raw demand forecast'!$I$7:$I$5830,'Raw demand forecast'!$B$7:$B$5830,$B108,'Raw demand forecast'!$C$7:$C$5830,G$6-1)</f>
        <v>5.5583996999999998</v>
      </c>
      <c r="H108" s="44">
        <f>SUMIFS('Raw demand forecast'!$I$7:$I$5830,'Raw demand forecast'!$B$7:$B$5830,$B108,'Raw demand forecast'!$C$7:$C$5830,H$6-1)</f>
        <v>6.3072004000000002</v>
      </c>
      <c r="I108" s="44">
        <f>SUMIFS('Raw demand forecast'!$I$7:$I$5830,'Raw demand forecast'!$B$7:$B$5830,$B108,'Raw demand forecast'!$C$7:$C$5830,I$6-1)</f>
        <v>4.6509999999999998</v>
      </c>
      <c r="J108" s="44">
        <f>SUMIFS('Raw demand forecast'!$I$7:$I$5830,'Raw demand forecast'!$B$7:$B$5830,$B108,'Raw demand forecast'!$C$7:$C$5830,J$6-1)</f>
        <v>4.867</v>
      </c>
      <c r="K108" s="44">
        <f>SUMIFS('Raw demand forecast'!$I$7:$I$5830,'Raw demand forecast'!$B$7:$B$5830,$B108,'Raw demand forecast'!$C$7:$C$5830,K$6-1)</f>
        <v>4.694</v>
      </c>
      <c r="L108" s="44">
        <f>SUMIFS('Raw demand forecast'!$I$7:$I$5830,'Raw demand forecast'!$B$7:$B$5830,$B108,'Raw demand forecast'!$C$7:$C$5830,L$6-1)</f>
        <v>4.6712210425746701</v>
      </c>
      <c r="M108" s="44">
        <f>SUMIFS('Raw demand forecast'!$I$7:$I$5830,'Raw demand forecast'!$B$7:$B$5830,$B108,'Raw demand forecast'!$C$7:$C$5830,M$6-1)</f>
        <v>4.6478254844292684</v>
      </c>
      <c r="N108" s="44">
        <f>SUMIFS('Raw demand forecast'!$I$7:$I$5830,'Raw demand forecast'!$B$7:$B$5830,$B108,'Raw demand forecast'!$C$7:$C$5830,N$6-1)</f>
        <v>4.6232640373875755</v>
      </c>
      <c r="O108" s="44">
        <f>SUMIFS('Raw demand forecast'!$I$7:$I$5830,'Raw demand forecast'!$B$7:$B$5830,$B108,'Raw demand forecast'!$C$7:$C$5830,O$6-1)</f>
        <v>4.6017680835686967</v>
      </c>
      <c r="P108" s="44">
        <f>SUMIFS('Raw demand forecast'!$I$7:$I$5830,'Raw demand forecast'!$B$7:$B$5830,$B108,'Raw demand forecast'!$C$7:$C$5830,P$6-1)</f>
        <v>4.5811743636181124</v>
      </c>
      <c r="Q108" s="44">
        <f>SUMIFS('Raw demand forecast'!$I$7:$I$5830,'Raw demand forecast'!$B$7:$B$5830,$B108,'Raw demand forecast'!$C$7:$C$5830,Q$6-1)</f>
        <v>4.5618222320517425</v>
      </c>
      <c r="R108" s="44">
        <f>SUMIFS('Raw demand forecast'!$I$7:$I$5830,'Raw demand forecast'!$B$7:$B$5830,$B108,'Raw demand forecast'!$C$7:$C$5830,R$6-1)</f>
        <v>4.5434574131621241</v>
      </c>
      <c r="S108" s="44">
        <f>SUMIFS('Raw demand forecast'!$I$7:$I$5830,'Raw demand forecast'!$B$7:$B$5830,$B108,'Raw demand forecast'!$C$7:$C$5830,S$6-1)</f>
        <v>4.5292177943553975</v>
      </c>
      <c r="T108" s="44">
        <f>SUMIFS('Raw demand forecast'!$I$7:$I$5830,'Raw demand forecast'!$B$7:$B$5830,$B108,'Raw demand forecast'!$C$7:$C$5830,T$6-1)</f>
        <v>4.5299650485194496</v>
      </c>
      <c r="U108" s="44">
        <f>SUMIFS('Raw demand forecast'!$I$7:$I$5830,'Raw demand forecast'!$B$7:$B$5830,$B108,'Raw demand forecast'!$C$7:$C$5830,U$6-1)</f>
        <v>4.5307123026835008</v>
      </c>
    </row>
    <row r="109" spans="2:21" ht="15">
      <c r="B109" s="6" t="s">
        <v>67</v>
      </c>
      <c r="C109" s="6" t="str">
        <f>INDEX('Raw demand forecast'!$M$7:$M$5830,MATCH($B109,'Raw demand forecast'!$B$7:$B$5830,0))</f>
        <v>No</v>
      </c>
      <c r="D109" s="25">
        <f t="shared" si="3"/>
        <v>-4.3500244926384379E-3</v>
      </c>
      <c r="E109" s="6" t="str">
        <f t="shared" si="4"/>
        <v>Steady/falling</v>
      </c>
      <c r="F109" s="44">
        <f>SUMIFS('Raw demand forecast'!$I$7:$I$5830,'Raw demand forecast'!$B$7:$B$5830,$B109,'Raw demand forecast'!$C$7:$C$5830,F$6-1)</f>
        <v>8.5299996999999994</v>
      </c>
      <c r="G109" s="44">
        <f>SUMIFS('Raw demand forecast'!$I$7:$I$5830,'Raw demand forecast'!$B$7:$B$5830,$B109,'Raw demand forecast'!$C$7:$C$5830,G$6-1)</f>
        <v>7.87</v>
      </c>
      <c r="H109" s="44">
        <f>SUMIFS('Raw demand forecast'!$I$7:$I$5830,'Raw demand forecast'!$B$7:$B$5830,$B109,'Raw demand forecast'!$C$7:$C$5830,H$6-1)</f>
        <v>9.8800000000000008</v>
      </c>
      <c r="I109" s="44">
        <f>SUMIFS('Raw demand forecast'!$I$7:$I$5830,'Raw demand forecast'!$B$7:$B$5830,$B109,'Raw demand forecast'!$C$7:$C$5830,I$6-1)</f>
        <v>7.27</v>
      </c>
      <c r="J109" s="44">
        <f>SUMIFS('Raw demand forecast'!$I$7:$I$5830,'Raw demand forecast'!$B$7:$B$5830,$B109,'Raw demand forecast'!$C$7:$C$5830,J$6-1)</f>
        <v>8.52</v>
      </c>
      <c r="K109" s="44">
        <f>SUMIFS('Raw demand forecast'!$I$7:$I$5830,'Raw demand forecast'!$B$7:$B$5830,$B109,'Raw demand forecast'!$C$7:$C$5830,K$6-1)</f>
        <v>8.69</v>
      </c>
      <c r="L109" s="44">
        <f>SUMIFS('Raw demand forecast'!$I$7:$I$5830,'Raw demand forecast'!$B$7:$B$5830,$B109,'Raw demand forecast'!$C$7:$C$5830,L$6-1)</f>
        <v>8.6476839263154996</v>
      </c>
      <c r="M109" s="44">
        <f>SUMIFS('Raw demand forecast'!$I$7:$I$5830,'Raw demand forecast'!$B$7:$B$5830,$B109,'Raw demand forecast'!$C$7:$C$5830,M$6-1)</f>
        <v>8.6029985709789063</v>
      </c>
      <c r="N109" s="44">
        <f>SUMIFS('Raw demand forecast'!$I$7:$I$5830,'Raw demand forecast'!$B$7:$B$5830,$B109,'Raw demand forecast'!$C$7:$C$5830,N$6-1)</f>
        <v>8.5545380346427429</v>
      </c>
      <c r="O109" s="44">
        <f>SUMIFS('Raw demand forecast'!$I$7:$I$5830,'Raw demand forecast'!$B$7:$B$5830,$B109,'Raw demand forecast'!$C$7:$C$5830,O$6-1)</f>
        <v>8.5096929852212693</v>
      </c>
      <c r="P109" s="44">
        <f>SUMIFS('Raw demand forecast'!$I$7:$I$5830,'Raw demand forecast'!$B$7:$B$5830,$B109,'Raw demand forecast'!$C$7:$C$5830,P$6-1)</f>
        <v>8.4643341470970164</v>
      </c>
      <c r="Q109" s="44">
        <f>SUMIFS('Raw demand forecast'!$I$7:$I$5830,'Raw demand forecast'!$B$7:$B$5830,$B109,'Raw demand forecast'!$C$7:$C$5830,Q$6-1)</f>
        <v>8.4209116579366494</v>
      </c>
      <c r="R109" s="44">
        <f>SUMIFS('Raw demand forecast'!$I$7:$I$5830,'Raw demand forecast'!$B$7:$B$5830,$B109,'Raw demand forecast'!$C$7:$C$5830,R$6-1)</f>
        <v>8.3802065451350209</v>
      </c>
      <c r="S109" s="44">
        <f>SUMIFS('Raw demand forecast'!$I$7:$I$5830,'Raw demand forecast'!$B$7:$B$5830,$B109,'Raw demand forecast'!$C$7:$C$5830,S$6-1)</f>
        <v>8.3437468430872777</v>
      </c>
      <c r="T109" s="44">
        <f>SUMIFS('Raw demand forecast'!$I$7:$I$5830,'Raw demand forecast'!$B$7:$B$5830,$B109,'Raw demand forecast'!$C$7:$C$5830,T$6-1)</f>
        <v>8.329351793741365</v>
      </c>
      <c r="U109" s="44">
        <f>SUMIFS('Raw demand forecast'!$I$7:$I$5830,'Raw demand forecast'!$B$7:$B$5830,$B109,'Raw demand forecast'!$C$7:$C$5830,U$6-1)</f>
        <v>8.3149567443954524</v>
      </c>
    </row>
    <row r="110" spans="2:21" ht="15">
      <c r="B110" s="6" t="s">
        <v>620</v>
      </c>
      <c r="C110" s="6" t="str">
        <f>INDEX('Raw demand forecast'!$M$7:$M$5830,MATCH($B110,'Raw demand forecast'!$B$7:$B$5830,0))</f>
        <v>Yes</v>
      </c>
      <c r="D110" s="25">
        <f t="shared" si="3"/>
        <v>0</v>
      </c>
      <c r="E110" s="6" t="str">
        <f t="shared" si="4"/>
        <v>Steady/falling</v>
      </c>
      <c r="F110" s="44">
        <f>SUMIFS('Raw demand forecast'!$I$7:$I$5830,'Raw demand forecast'!$B$7:$B$5830,$B110,'Raw demand forecast'!$C$7:$C$5830,F$6-1)</f>
        <v>15.12471</v>
      </c>
      <c r="G110" s="44">
        <f>SUMIFS('Raw demand forecast'!$I$7:$I$5830,'Raw demand forecast'!$B$7:$B$5830,$B110,'Raw demand forecast'!$C$7:$C$5830,G$6-1)</f>
        <v>11.131940999999999</v>
      </c>
      <c r="H110" s="44">
        <f>SUMIFS('Raw demand forecast'!$I$7:$I$5830,'Raw demand forecast'!$B$7:$B$5830,$B110,'Raw demand forecast'!$C$7:$C$5830,H$6-1)</f>
        <v>13.9392</v>
      </c>
      <c r="I110" s="44">
        <f>SUMIFS('Raw demand forecast'!$I$7:$I$5830,'Raw demand forecast'!$B$7:$B$5830,$B110,'Raw demand forecast'!$C$7:$C$5830,I$6-1)</f>
        <v>12.195</v>
      </c>
      <c r="J110" s="44">
        <f>SUMIFS('Raw demand forecast'!$I$7:$I$5830,'Raw demand forecast'!$B$7:$B$5830,$B110,'Raw demand forecast'!$C$7:$C$5830,J$6-1)</f>
        <v>12.76</v>
      </c>
      <c r="K110" s="44">
        <f>SUMIFS('Raw demand forecast'!$I$7:$I$5830,'Raw demand forecast'!$B$7:$B$5830,$B110,'Raw demand forecast'!$C$7:$C$5830,K$6-1)</f>
        <v>14.968999999999999</v>
      </c>
      <c r="L110" s="44">
        <f>SUMIFS('Raw demand forecast'!$I$7:$I$5830,'Raw demand forecast'!$B$7:$B$5830,$B110,'Raw demand forecast'!$C$7:$C$5830,L$6-1)</f>
        <v>14.968999999999999</v>
      </c>
      <c r="M110" s="44">
        <f>SUMIFS('Raw demand forecast'!$I$7:$I$5830,'Raw demand forecast'!$B$7:$B$5830,$B110,'Raw demand forecast'!$C$7:$C$5830,M$6-1)</f>
        <v>14.968999999999999</v>
      </c>
      <c r="N110" s="44">
        <f>SUMIFS('Raw demand forecast'!$I$7:$I$5830,'Raw demand forecast'!$B$7:$B$5830,$B110,'Raw demand forecast'!$C$7:$C$5830,N$6-1)</f>
        <v>14.968999999999999</v>
      </c>
      <c r="O110" s="44">
        <f>SUMIFS('Raw demand forecast'!$I$7:$I$5830,'Raw demand forecast'!$B$7:$B$5830,$B110,'Raw demand forecast'!$C$7:$C$5830,O$6-1)</f>
        <v>14.968999999999999</v>
      </c>
      <c r="P110" s="44">
        <f>SUMIFS('Raw demand forecast'!$I$7:$I$5830,'Raw demand forecast'!$B$7:$B$5830,$B110,'Raw demand forecast'!$C$7:$C$5830,P$6-1)</f>
        <v>14.968999999999999</v>
      </c>
      <c r="Q110" s="44">
        <f>SUMIFS('Raw demand forecast'!$I$7:$I$5830,'Raw demand forecast'!$B$7:$B$5830,$B110,'Raw demand forecast'!$C$7:$C$5830,Q$6-1)</f>
        <v>14.968999999999999</v>
      </c>
      <c r="R110" s="44">
        <f>SUMIFS('Raw demand forecast'!$I$7:$I$5830,'Raw demand forecast'!$B$7:$B$5830,$B110,'Raw demand forecast'!$C$7:$C$5830,R$6-1)</f>
        <v>14.968999999999999</v>
      </c>
      <c r="S110" s="44">
        <f>SUMIFS('Raw demand forecast'!$I$7:$I$5830,'Raw demand forecast'!$B$7:$B$5830,$B110,'Raw demand forecast'!$C$7:$C$5830,S$6-1)</f>
        <v>14.968999999999999</v>
      </c>
      <c r="T110" s="44">
        <f>SUMIFS('Raw demand forecast'!$I$7:$I$5830,'Raw demand forecast'!$B$7:$B$5830,$B110,'Raw demand forecast'!$C$7:$C$5830,T$6-1)</f>
        <v>14.968999999999999</v>
      </c>
      <c r="U110" s="44">
        <f>SUMIFS('Raw demand forecast'!$I$7:$I$5830,'Raw demand forecast'!$B$7:$B$5830,$B110,'Raw demand forecast'!$C$7:$C$5830,U$6-1)</f>
        <v>14.968999999999999</v>
      </c>
    </row>
    <row r="111" spans="2:21" ht="15">
      <c r="B111" s="6" t="s">
        <v>10</v>
      </c>
      <c r="C111" s="6" t="str">
        <f>INDEX('Raw demand forecast'!$M$7:$M$5830,MATCH($B111,'Raw demand forecast'!$B$7:$B$5830,0))</f>
        <v>No</v>
      </c>
      <c r="D111" s="25">
        <f t="shared" si="3"/>
        <v>-3.6354229883637235E-3</v>
      </c>
      <c r="E111" s="6" t="str">
        <f t="shared" si="4"/>
        <v>Steady/falling</v>
      </c>
      <c r="F111" s="44">
        <f>SUMIFS('Raw demand forecast'!$I$7:$I$5830,'Raw demand forecast'!$B$7:$B$5830,$B111,'Raw demand forecast'!$C$7:$C$5830,F$6-1)</f>
        <v>0</v>
      </c>
      <c r="G111" s="44">
        <f>SUMIFS('Raw demand forecast'!$I$7:$I$5830,'Raw demand forecast'!$B$7:$B$5830,$B111,'Raw demand forecast'!$C$7:$C$5830,G$6-1)</f>
        <v>0</v>
      </c>
      <c r="H111" s="44">
        <f>SUMIFS('Raw demand forecast'!$I$7:$I$5830,'Raw demand forecast'!$B$7:$B$5830,$B111,'Raw demand forecast'!$C$7:$C$5830,H$6-1)</f>
        <v>0</v>
      </c>
      <c r="I111" s="44">
        <f>SUMIFS('Raw demand forecast'!$I$7:$I$5830,'Raw demand forecast'!$B$7:$B$5830,$B111,'Raw demand forecast'!$C$7:$C$5830,I$6-1)</f>
        <v>24.4</v>
      </c>
      <c r="J111" s="44">
        <f>SUMIFS('Raw demand forecast'!$I$7:$I$5830,'Raw demand forecast'!$B$7:$B$5830,$B111,'Raw demand forecast'!$C$7:$C$5830,J$6-1)</f>
        <v>37</v>
      </c>
      <c r="K111" s="44">
        <f>SUMIFS('Raw demand forecast'!$I$7:$I$5830,'Raw demand forecast'!$B$7:$B$5830,$B111,'Raw demand forecast'!$C$7:$C$5830,K$6-1)</f>
        <v>40.9</v>
      </c>
      <c r="L111" s="44">
        <f>SUMIFS('Raw demand forecast'!$I$7:$I$5830,'Raw demand forecast'!$B$7:$B$5830,$B111,'Raw demand forecast'!$C$7:$C$5830,L$6-1)</f>
        <v>40.698047428161296</v>
      </c>
      <c r="M111" s="44">
        <f>SUMIFS('Raw demand forecast'!$I$7:$I$5830,'Raw demand forecast'!$B$7:$B$5830,$B111,'Raw demand forecast'!$C$7:$C$5830,M$6-1)</f>
        <v>40.489602704436635</v>
      </c>
      <c r="N111" s="44">
        <f>SUMIFS('Raw demand forecast'!$I$7:$I$5830,'Raw demand forecast'!$B$7:$B$5830,$B111,'Raw demand forecast'!$C$7:$C$5830,N$6-1)</f>
        <v>40.269248898008883</v>
      </c>
      <c r="O111" s="44">
        <f>SUMIFS('Raw demand forecast'!$I$7:$I$5830,'Raw demand forecast'!$B$7:$B$5830,$B111,'Raw demand forecast'!$C$7:$C$5830,O$6-1)</f>
        <v>40.074331368088721</v>
      </c>
      <c r="P111" s="44">
        <f>SUMIFS('Raw demand forecast'!$I$7:$I$5830,'Raw demand forecast'!$B$7:$B$5830,$B111,'Raw demand forecast'!$C$7:$C$5830,P$6-1)</f>
        <v>39.885455291583838</v>
      </c>
      <c r="Q111" s="44">
        <f>SUMIFS('Raw demand forecast'!$I$7:$I$5830,'Raw demand forecast'!$B$7:$B$5830,$B111,'Raw demand forecast'!$C$7:$C$5830,Q$6-1)</f>
        <v>39.707211000253302</v>
      </c>
      <c r="R111" s="44">
        <f>SUMIFS('Raw demand forecast'!$I$7:$I$5830,'Raw demand forecast'!$B$7:$B$5830,$B111,'Raw demand forecast'!$C$7:$C$5830,R$6-1)</f>
        <v>39.538457194356781</v>
      </c>
      <c r="S111" s="44">
        <f>SUMIFS('Raw demand forecast'!$I$7:$I$5830,'Raw demand forecast'!$B$7:$B$5830,$B111,'Raw demand forecast'!$C$7:$C$5830,S$6-1)</f>
        <v>39.403153563850225</v>
      </c>
      <c r="T111" s="44">
        <f>SUMIFS('Raw demand forecast'!$I$7:$I$5830,'Raw demand forecast'!$B$7:$B$5830,$B111,'Raw demand forecast'!$C$7:$C$5830,T$6-1)</f>
        <v>39.394404834592201</v>
      </c>
      <c r="U111" s="44">
        <f>SUMIFS('Raw demand forecast'!$I$7:$I$5830,'Raw demand forecast'!$B$7:$B$5830,$B111,'Raw demand forecast'!$C$7:$C$5830,U$6-1)</f>
        <v>39.385656105334178</v>
      </c>
    </row>
    <row r="112" spans="2:21" ht="15">
      <c r="B112" s="6" t="s">
        <v>13</v>
      </c>
      <c r="C112" s="6" t="str">
        <f>INDEX('Raw demand forecast'!$M$7:$M$5830,MATCH($B112,'Raw demand forecast'!$B$7:$B$5830,0))</f>
        <v>No</v>
      </c>
      <c r="D112" s="25">
        <f t="shared" si="3"/>
        <v>5.4049538750279513E-2</v>
      </c>
      <c r="E112" s="6" t="str">
        <f t="shared" si="4"/>
        <v>High growth</v>
      </c>
      <c r="F112" s="44">
        <f>SUMIFS('Raw demand forecast'!$I$7:$I$5830,'Raw demand forecast'!$B$7:$B$5830,$B112,'Raw demand forecast'!$C$7:$C$5830,F$6-1)</f>
        <v>25.449200000000001</v>
      </c>
      <c r="G112" s="44">
        <f>SUMIFS('Raw demand forecast'!$I$7:$I$5830,'Raw demand forecast'!$B$7:$B$5830,$B112,'Raw demand forecast'!$C$7:$C$5830,G$6-1)</f>
        <v>25.161899999999999</v>
      </c>
      <c r="H112" s="44">
        <f>SUMIFS('Raw demand forecast'!$I$7:$I$5830,'Raw demand forecast'!$B$7:$B$5830,$B112,'Raw demand forecast'!$C$7:$C$5830,H$6-1)</f>
        <v>24.6297</v>
      </c>
      <c r="I112" s="44">
        <f>SUMIFS('Raw demand forecast'!$I$7:$I$5830,'Raw demand forecast'!$B$7:$B$5830,$B112,'Raw demand forecast'!$C$7:$C$5830,I$6-1)</f>
        <v>25.0732</v>
      </c>
      <c r="J112" s="44">
        <f>SUMIFS('Raw demand forecast'!$I$7:$I$5830,'Raw demand forecast'!$B$7:$B$5830,$B112,'Raw demand forecast'!$C$7:$C$5830,J$6-1)</f>
        <v>22.396000000000001</v>
      </c>
      <c r="K112" s="44">
        <f>SUMIFS('Raw demand forecast'!$I$7:$I$5830,'Raw demand forecast'!$B$7:$B$5830,$B112,'Raw demand forecast'!$C$7:$C$5830,K$6-1)</f>
        <v>20.891999999999999</v>
      </c>
      <c r="L112" s="44">
        <f>SUMIFS('Raw demand forecast'!$I$7:$I$5830,'Raw demand forecast'!$B$7:$B$5830,$B112,'Raw demand forecast'!$C$7:$C$5830,L$6-1)</f>
        <v>20.84328122781006</v>
      </c>
      <c r="M112" s="44">
        <f>SUMIFS('Raw demand forecast'!$I$7:$I$5830,'Raw demand forecast'!$B$7:$B$5830,$B112,'Raw demand forecast'!$C$7:$C$5830,M$6-1)</f>
        <v>21.042460264121281</v>
      </c>
      <c r="N112" s="44">
        <f>SUMIFS('Raw demand forecast'!$I$7:$I$5830,'Raw demand forecast'!$B$7:$B$5830,$B112,'Raw demand forecast'!$C$7:$C$5830,N$6-1)</f>
        <v>21.725482722741873</v>
      </c>
      <c r="O112" s="44">
        <f>SUMIFS('Raw demand forecast'!$I$7:$I$5830,'Raw demand forecast'!$B$7:$B$5830,$B112,'Raw demand forecast'!$C$7:$C$5830,O$6-1)</f>
        <v>23.014313062807926</v>
      </c>
      <c r="P112" s="44">
        <f>SUMIFS('Raw demand forecast'!$I$7:$I$5830,'Raw demand forecast'!$B$7:$B$5830,$B112,'Raw demand forecast'!$C$7:$C$5830,P$6-1)</f>
        <v>24.631649987023412</v>
      </c>
      <c r="Q112" s="44">
        <f>SUMIFS('Raw demand forecast'!$I$7:$I$5830,'Raw demand forecast'!$B$7:$B$5830,$B112,'Raw demand forecast'!$C$7:$C$5830,Q$6-1)</f>
        <v>26.311836718558837</v>
      </c>
      <c r="R112" s="44">
        <f>SUMIFS('Raw demand forecast'!$I$7:$I$5830,'Raw demand forecast'!$B$7:$B$5830,$B112,'Raw demand forecast'!$C$7:$C$5830,R$6-1)</f>
        <v>28.053884261160704</v>
      </c>
      <c r="S112" s="44">
        <f>SUMIFS('Raw demand forecast'!$I$7:$I$5830,'Raw demand forecast'!$B$7:$B$5830,$B112,'Raw demand forecast'!$C$7:$C$5830,S$6-1)</f>
        <v>29.976619026779996</v>
      </c>
      <c r="T112" s="44">
        <f>SUMIFS('Raw demand forecast'!$I$7:$I$5830,'Raw demand forecast'!$B$7:$B$5830,$B112,'Raw demand forecast'!$C$7:$C$5830,T$6-1)</f>
        <v>31.887876612082753</v>
      </c>
      <c r="U112" s="44">
        <f>SUMIFS('Raw demand forecast'!$I$7:$I$5830,'Raw demand forecast'!$B$7:$B$5830,$B112,'Raw demand forecast'!$C$7:$C$5830,U$6-1)</f>
        <v>33.474591908901822</v>
      </c>
    </row>
    <row r="113" spans="2:21" ht="15">
      <c r="B113" s="6" t="s">
        <v>38</v>
      </c>
      <c r="C113" s="6" t="str">
        <f>INDEX('Raw demand forecast'!$M$7:$M$5830,MATCH($B113,'Raw demand forecast'!$B$7:$B$5830,0))</f>
        <v>No</v>
      </c>
      <c r="D113" s="25">
        <f t="shared" si="3"/>
        <v>-3.6416743502131199E-3</v>
      </c>
      <c r="E113" s="6" t="str">
        <f t="shared" si="4"/>
        <v>Steady/falling</v>
      </c>
      <c r="F113" s="44">
        <f>SUMIFS('Raw demand forecast'!$I$7:$I$5830,'Raw demand forecast'!$B$7:$B$5830,$B113,'Raw demand forecast'!$C$7:$C$5830,F$6-1)</f>
        <v>25.358899999999998</v>
      </c>
      <c r="G113" s="44">
        <f>SUMIFS('Raw demand forecast'!$I$7:$I$5830,'Raw demand forecast'!$B$7:$B$5830,$B113,'Raw demand forecast'!$C$7:$C$5830,G$6-1)</f>
        <v>20.345300000000002</v>
      </c>
      <c r="H113" s="44">
        <f>SUMIFS('Raw demand forecast'!$I$7:$I$5830,'Raw demand forecast'!$B$7:$B$5830,$B113,'Raw demand forecast'!$C$7:$C$5830,H$6-1)</f>
        <v>24.989799999999999</v>
      </c>
      <c r="I113" s="44">
        <f>SUMIFS('Raw demand forecast'!$I$7:$I$5830,'Raw demand forecast'!$B$7:$B$5830,$B113,'Raw demand forecast'!$C$7:$C$5830,I$6-1)</f>
        <v>25.579000000000001</v>
      </c>
      <c r="J113" s="44">
        <f>SUMIFS('Raw demand forecast'!$I$7:$I$5830,'Raw demand forecast'!$B$7:$B$5830,$B113,'Raw demand forecast'!$C$7:$C$5830,J$6-1)</f>
        <v>25.582000000000001</v>
      </c>
      <c r="K113" s="44">
        <f>SUMIFS('Raw demand forecast'!$I$7:$I$5830,'Raw demand forecast'!$B$7:$B$5830,$B113,'Raw demand forecast'!$C$7:$C$5830,K$6-1)</f>
        <v>25.526</v>
      </c>
      <c r="L113" s="44">
        <f>SUMIFS('Raw demand forecast'!$I$7:$I$5830,'Raw demand forecast'!$B$7:$B$5830,$B113,'Raw demand forecast'!$C$7:$C$5830,L$6-1)</f>
        <v>25.377905330891444</v>
      </c>
      <c r="M113" s="44">
        <f>SUMIFS('Raw demand forecast'!$I$7:$I$5830,'Raw demand forecast'!$B$7:$B$5830,$B113,'Raw demand forecast'!$C$7:$C$5830,M$6-1)</f>
        <v>25.227243878869899</v>
      </c>
      <c r="N113" s="44">
        <f>SUMIFS('Raw demand forecast'!$I$7:$I$5830,'Raw demand forecast'!$B$7:$B$5830,$B113,'Raw demand forecast'!$C$7:$C$5830,N$6-1)</f>
        <v>25.071213751372436</v>
      </c>
      <c r="O113" s="44">
        <f>SUMIFS('Raw demand forecast'!$I$7:$I$5830,'Raw demand forecast'!$B$7:$B$5830,$B113,'Raw demand forecast'!$C$7:$C$5830,O$6-1)</f>
        <v>24.937562433374517</v>
      </c>
      <c r="P113" s="44">
        <f>SUMIFS('Raw demand forecast'!$I$7:$I$5830,'Raw demand forecast'!$B$7:$B$5830,$B113,'Raw demand forecast'!$C$7:$C$5830,P$6-1)</f>
        <v>24.812529331604157</v>
      </c>
      <c r="Q113" s="44">
        <f>SUMIFS('Raw demand forecast'!$I$7:$I$5830,'Raw demand forecast'!$B$7:$B$5830,$B113,'Raw demand forecast'!$C$7:$C$5830,Q$6-1)</f>
        <v>24.696096715433637</v>
      </c>
      <c r="R113" s="44">
        <f>SUMIFS('Raw demand forecast'!$I$7:$I$5830,'Raw demand forecast'!$B$7:$B$5830,$B113,'Raw demand forecast'!$C$7:$C$5830,R$6-1)</f>
        <v>24.585046405094161</v>
      </c>
      <c r="S113" s="44">
        <f>SUMIFS('Raw demand forecast'!$I$7:$I$5830,'Raw demand forecast'!$B$7:$B$5830,$B113,'Raw demand forecast'!$C$7:$C$5830,S$6-1)</f>
        <v>24.505206544566501</v>
      </c>
      <c r="T113" s="44">
        <f>SUMIFS('Raw demand forecast'!$I$7:$I$5830,'Raw demand forecast'!$B$7:$B$5830,$B113,'Raw demand forecast'!$C$7:$C$5830,T$6-1)</f>
        <v>24.531681457464199</v>
      </c>
      <c r="U113" s="44">
        <f>SUMIFS('Raw demand forecast'!$I$7:$I$5830,'Raw demand forecast'!$B$7:$B$5830,$B113,'Raw demand forecast'!$C$7:$C$5830,U$6-1)</f>
        <v>24.558156370361896</v>
      </c>
    </row>
    <row r="114" spans="2:21" ht="15">
      <c r="B114" s="6" t="s">
        <v>41</v>
      </c>
      <c r="C114" s="6" t="str">
        <f>INDEX('Raw demand forecast'!$M$7:$M$5830,MATCH($B114,'Raw demand forecast'!$B$7:$B$5830,0))</f>
        <v>No</v>
      </c>
      <c r="D114" s="25">
        <f t="shared" si="3"/>
        <v>2.793499263638477E-3</v>
      </c>
      <c r="E114" s="6" t="str">
        <f t="shared" si="4"/>
        <v>Small growth</v>
      </c>
      <c r="F114" s="44">
        <f>SUMIFS('Raw demand forecast'!$I$7:$I$5830,'Raw demand forecast'!$B$7:$B$5830,$B114,'Raw demand forecast'!$C$7:$C$5830,F$6-1)</f>
        <v>0</v>
      </c>
      <c r="G114" s="44">
        <f>SUMIFS('Raw demand forecast'!$I$7:$I$5830,'Raw demand forecast'!$B$7:$B$5830,$B114,'Raw demand forecast'!$C$7:$C$5830,G$6-1)</f>
        <v>0</v>
      </c>
      <c r="H114" s="44">
        <f>SUMIFS('Raw demand forecast'!$I$7:$I$5830,'Raw demand forecast'!$B$7:$B$5830,$B114,'Raw demand forecast'!$C$7:$C$5830,H$6-1)</f>
        <v>18.11</v>
      </c>
      <c r="I114" s="44">
        <f>SUMIFS('Raw demand forecast'!$I$7:$I$5830,'Raw demand forecast'!$B$7:$B$5830,$B114,'Raw demand forecast'!$C$7:$C$5830,I$6-1)</f>
        <v>22.5</v>
      </c>
      <c r="J114" s="44">
        <f>SUMIFS('Raw demand forecast'!$I$7:$I$5830,'Raw demand forecast'!$B$7:$B$5830,$B114,'Raw demand forecast'!$C$7:$C$5830,J$6-1)</f>
        <v>29.19</v>
      </c>
      <c r="K114" s="44">
        <f>SUMIFS('Raw demand forecast'!$I$7:$I$5830,'Raw demand forecast'!$B$7:$B$5830,$B114,'Raw demand forecast'!$C$7:$C$5830,K$6-1)</f>
        <v>32.08</v>
      </c>
      <c r="L114" s="44">
        <f>SUMIFS('Raw demand forecast'!$I$7:$I$5830,'Raw demand forecast'!$B$7:$B$5830,$B114,'Raw demand forecast'!$C$7:$C$5830,L$6-1)</f>
        <v>32.189304458119466</v>
      </c>
      <c r="M114" s="44">
        <f>SUMIFS('Raw demand forecast'!$I$7:$I$5830,'Raw demand forecast'!$B$7:$B$5830,$B114,'Raw demand forecast'!$C$7:$C$5830,M$6-1)</f>
        <v>32.280158249446146</v>
      </c>
      <c r="N114" s="44">
        <f>SUMIFS('Raw demand forecast'!$I$7:$I$5830,'Raw demand forecast'!$B$7:$B$5830,$B114,'Raw demand forecast'!$C$7:$C$5830,N$6-1)</f>
        <v>32.376125241179146</v>
      </c>
      <c r="O114" s="44">
        <f>SUMIFS('Raw demand forecast'!$I$7:$I$5830,'Raw demand forecast'!$B$7:$B$5830,$B114,'Raw demand forecast'!$C$7:$C$5830,O$6-1)</f>
        <v>32.653189144596816</v>
      </c>
      <c r="P114" s="44">
        <f>SUMIFS('Raw demand forecast'!$I$7:$I$5830,'Raw demand forecast'!$B$7:$B$5830,$B114,'Raw demand forecast'!$C$7:$C$5830,P$6-1)</f>
        <v>32.937244720343088</v>
      </c>
      <c r="Q114" s="44">
        <f>SUMIFS('Raw demand forecast'!$I$7:$I$5830,'Raw demand forecast'!$B$7:$B$5830,$B114,'Raw demand forecast'!$C$7:$C$5830,Q$6-1)</f>
        <v>33.067631373915141</v>
      </c>
      <c r="R114" s="44">
        <f>SUMIFS('Raw demand forecast'!$I$7:$I$5830,'Raw demand forecast'!$B$7:$B$5830,$B114,'Raw demand forecast'!$C$7:$C$5830,R$6-1)</f>
        <v>33.041975990693309</v>
      </c>
      <c r="S114" s="44">
        <f>SUMIFS('Raw demand forecast'!$I$7:$I$5830,'Raw demand forecast'!$B$7:$B$5830,$B114,'Raw demand forecast'!$C$7:$C$5830,S$6-1)</f>
        <v>32.963216898343859</v>
      </c>
      <c r="T114" s="44">
        <f>SUMIFS('Raw demand forecast'!$I$7:$I$5830,'Raw demand forecast'!$B$7:$B$5830,$B114,'Raw demand forecast'!$C$7:$C$5830,T$6-1)</f>
        <v>32.985455352527687</v>
      </c>
      <c r="U114" s="44">
        <f>SUMIFS('Raw demand forecast'!$I$7:$I$5830,'Raw demand forecast'!$B$7:$B$5830,$B114,'Raw demand forecast'!$C$7:$C$5830,U$6-1)</f>
        <v>33.007693806711508</v>
      </c>
    </row>
    <row r="115" spans="2:21" ht="15">
      <c r="B115" s="6" t="s">
        <v>45</v>
      </c>
      <c r="C115" s="6" t="str">
        <f>INDEX('Raw demand forecast'!$M$7:$M$5830,MATCH($B115,'Raw demand forecast'!$B$7:$B$5830,0))</f>
        <v>No</v>
      </c>
      <c r="D115" s="25">
        <f t="shared" si="3"/>
        <v>8.2708364574073379E-3</v>
      </c>
      <c r="E115" s="6" t="str">
        <f t="shared" si="4"/>
        <v>Small growth</v>
      </c>
      <c r="F115" s="44">
        <f>SUMIFS('Raw demand forecast'!$I$7:$I$5830,'Raw demand forecast'!$B$7:$B$5830,$B115,'Raw demand forecast'!$C$7:$C$5830,F$6-1)</f>
        <v>0</v>
      </c>
      <c r="G115" s="44">
        <f>SUMIFS('Raw demand forecast'!$I$7:$I$5830,'Raw demand forecast'!$B$7:$B$5830,$B115,'Raw demand forecast'!$C$7:$C$5830,G$6-1)</f>
        <v>0</v>
      </c>
      <c r="H115" s="44">
        <f>SUMIFS('Raw demand forecast'!$I$7:$I$5830,'Raw demand forecast'!$B$7:$B$5830,$B115,'Raw demand forecast'!$C$7:$C$5830,H$6-1)</f>
        <v>6.31</v>
      </c>
      <c r="I115" s="44">
        <f>SUMIFS('Raw demand forecast'!$I$7:$I$5830,'Raw demand forecast'!$B$7:$B$5830,$B115,'Raw demand forecast'!$C$7:$C$5830,I$6-1)</f>
        <v>16.13</v>
      </c>
      <c r="J115" s="44">
        <f>SUMIFS('Raw demand forecast'!$I$7:$I$5830,'Raw demand forecast'!$B$7:$B$5830,$B115,'Raw demand forecast'!$C$7:$C$5830,J$6-1)</f>
        <v>19.010000000000002</v>
      </c>
      <c r="K115" s="44">
        <f>SUMIFS('Raw demand forecast'!$I$7:$I$5830,'Raw demand forecast'!$B$7:$B$5830,$B115,'Raw demand forecast'!$C$7:$C$5830,K$6-1)</f>
        <v>20.47</v>
      </c>
      <c r="L115" s="44">
        <f>SUMIFS('Raw demand forecast'!$I$7:$I$5830,'Raw demand forecast'!$B$7:$B$5830,$B115,'Raw demand forecast'!$C$7:$C$5830,L$6-1)</f>
        <v>22.92636681036597</v>
      </c>
      <c r="M115" s="44">
        <f>SUMIFS('Raw demand forecast'!$I$7:$I$5830,'Raw demand forecast'!$B$7:$B$5830,$B115,'Raw demand forecast'!$C$7:$C$5830,M$6-1)</f>
        <v>24.79708901934508</v>
      </c>
      <c r="N115" s="44">
        <f>SUMIFS('Raw demand forecast'!$I$7:$I$5830,'Raw demand forecast'!$B$7:$B$5830,$B115,'Raw demand forecast'!$C$7:$C$5830,N$6-1)</f>
        <v>24.890110872076033</v>
      </c>
      <c r="O115" s="44">
        <f>SUMIFS('Raw demand forecast'!$I$7:$I$5830,'Raw demand forecast'!$B$7:$B$5830,$B115,'Raw demand forecast'!$C$7:$C$5830,O$6-1)</f>
        <v>24.834888852247278</v>
      </c>
      <c r="P115" s="44">
        <f>SUMIFS('Raw demand forecast'!$I$7:$I$5830,'Raw demand forecast'!$B$7:$B$5830,$B115,'Raw demand forecast'!$C$7:$C$5830,P$6-1)</f>
        <v>24.781984513304696</v>
      </c>
      <c r="Q115" s="44">
        <f>SUMIFS('Raw demand forecast'!$I$7:$I$5830,'Raw demand forecast'!$B$7:$B$5830,$B115,'Raw demand forecast'!$C$7:$C$5830,Q$6-1)</f>
        <v>24.732841319668985</v>
      </c>
      <c r="R115" s="44">
        <f>SUMIFS('Raw demand forecast'!$I$7:$I$5830,'Raw demand forecast'!$B$7:$B$5830,$B115,'Raw demand forecast'!$C$7:$C$5830,R$6-1)</f>
        <v>24.686897351503617</v>
      </c>
      <c r="S115" s="44">
        <f>SUMIFS('Raw demand forecast'!$I$7:$I$5830,'Raw demand forecast'!$B$7:$B$5830,$B115,'Raw demand forecast'!$C$7:$C$5830,S$6-1)</f>
        <v>24.652377252404747</v>
      </c>
      <c r="T115" s="44">
        <f>SUMIFS('Raw demand forecast'!$I$7:$I$5830,'Raw demand forecast'!$B$7:$B$5830,$B115,'Raw demand forecast'!$C$7:$C$5830,T$6-1)</f>
        <v>24.671444400599928</v>
      </c>
      <c r="U115" s="44">
        <f>SUMIFS('Raw demand forecast'!$I$7:$I$5830,'Raw demand forecast'!$B$7:$B$5830,$B115,'Raw demand forecast'!$C$7:$C$5830,U$6-1)</f>
        <v>24.690511548795108</v>
      </c>
    </row>
    <row r="116" spans="2:21" ht="15">
      <c r="B116" s="6" t="s">
        <v>597</v>
      </c>
      <c r="C116" s="6" t="str">
        <f>INDEX('Raw demand forecast'!$M$7:$M$5830,MATCH($B116,'Raw demand forecast'!$B$7:$B$5830,0))</f>
        <v>Yes</v>
      </c>
      <c r="D116" s="25">
        <f t="shared" si="3"/>
        <v>5.0517283742151475E-2</v>
      </c>
      <c r="E116" s="6" t="str">
        <f t="shared" si="4"/>
        <v>High growth</v>
      </c>
      <c r="F116" s="44">
        <f>SUMIFS('Raw demand forecast'!$I$7:$I$5830,'Raw demand forecast'!$B$7:$B$5830,$B116,'Raw demand forecast'!$C$7:$C$5830,F$6-1)</f>
        <v>0</v>
      </c>
      <c r="G116" s="44">
        <f>SUMIFS('Raw demand forecast'!$I$7:$I$5830,'Raw demand forecast'!$B$7:$B$5830,$B116,'Raw demand forecast'!$C$7:$C$5830,G$6-1)</f>
        <v>0</v>
      </c>
      <c r="H116" s="44">
        <f>SUMIFS('Raw demand forecast'!$I$7:$I$5830,'Raw demand forecast'!$B$7:$B$5830,$B116,'Raw demand forecast'!$C$7:$C$5830,H$6-1)</f>
        <v>0</v>
      </c>
      <c r="I116" s="44">
        <f>SUMIFS('Raw demand forecast'!$I$7:$I$5830,'Raw demand forecast'!$B$7:$B$5830,$B116,'Raw demand forecast'!$C$7:$C$5830,I$6-1)</f>
        <v>0.87639999999999996</v>
      </c>
      <c r="J116" s="44">
        <f>SUMIFS('Raw demand forecast'!$I$7:$I$5830,'Raw demand forecast'!$B$7:$B$5830,$B116,'Raw demand forecast'!$C$7:$C$5830,J$6-1)</f>
        <v>7.5510000000000002</v>
      </c>
      <c r="K116" s="44">
        <f>SUMIFS('Raw demand forecast'!$I$7:$I$5830,'Raw demand forecast'!$B$7:$B$5830,$B116,'Raw demand forecast'!$C$7:$C$5830,K$6-1)</f>
        <v>8.0039999999999996</v>
      </c>
      <c r="L116" s="44">
        <f>SUMIFS('Raw demand forecast'!$I$7:$I$5830,'Raw demand forecast'!$B$7:$B$5830,$B116,'Raw demand forecast'!$C$7:$C$5830,L$6-1)</f>
        <v>8.3063999959230426</v>
      </c>
      <c r="M116" s="44">
        <f>SUMIFS('Raw demand forecast'!$I$7:$I$5830,'Raw demand forecast'!$B$7:$B$5830,$B116,'Raw demand forecast'!$C$7:$C$5830,M$6-1)</f>
        <v>8.8104000248908996</v>
      </c>
      <c r="N116" s="44">
        <f>SUMIFS('Raw demand forecast'!$I$7:$I$5830,'Raw demand forecast'!$B$7:$B$5830,$B116,'Raw demand forecast'!$C$7:$C$5830,N$6-1)</f>
        <v>9.5159998455047603</v>
      </c>
      <c r="O116" s="44">
        <f>SUMIFS('Raw demand forecast'!$I$7:$I$5830,'Raw demand forecast'!$B$7:$B$5830,$B116,'Raw demand forecast'!$C$7:$C$5830,O$6-1)</f>
        <v>10.423199967384338</v>
      </c>
      <c r="P116" s="44">
        <f>SUMIFS('Raw demand forecast'!$I$7:$I$5830,'Raw demand forecast'!$B$7:$B$5830,$B116,'Raw demand forecast'!$C$7:$C$5830,P$6-1)</f>
        <v>11.330400089263916</v>
      </c>
      <c r="Q116" s="44">
        <f>SUMIFS('Raw demand forecast'!$I$7:$I$5830,'Raw demand forecast'!$B$7:$B$5830,$B116,'Raw demand forecast'!$C$7:$C$5830,Q$6-1)</f>
        <v>12.036000017166137</v>
      </c>
      <c r="R116" s="44">
        <f>SUMIFS('Raw demand forecast'!$I$7:$I$5830,'Raw demand forecast'!$B$7:$B$5830,$B116,'Raw demand forecast'!$C$7:$C$5830,R$6-1)</f>
        <v>12.539999965667723</v>
      </c>
      <c r="S116" s="44">
        <f>SUMIFS('Raw demand forecast'!$I$7:$I$5830,'Raw demand forecast'!$B$7:$B$5830,$B116,'Raw demand forecast'!$C$7:$C$5830,S$6-1)</f>
        <v>12.842399934768677</v>
      </c>
      <c r="T116" s="44">
        <f>SUMIFS('Raw demand forecast'!$I$7:$I$5830,'Raw demand forecast'!$B$7:$B$5830,$B116,'Raw demand forecast'!$C$7:$C$5830,T$6-1)</f>
        <v>12.943199924468994</v>
      </c>
      <c r="U116" s="44">
        <f>SUMIFS('Raw demand forecast'!$I$7:$I$5830,'Raw demand forecast'!$B$7:$B$5830,$B116,'Raw demand forecast'!$C$7:$C$5830,U$6-1)</f>
        <v>12.943199924468994</v>
      </c>
    </row>
    <row r="117" spans="2:21" ht="15">
      <c r="B117" s="6" t="s">
        <v>96</v>
      </c>
      <c r="C117" s="6" t="str">
        <f>INDEX('Raw demand forecast'!$M$7:$M$5830,MATCH($B117,'Raw demand forecast'!$B$7:$B$5830,0))</f>
        <v>No</v>
      </c>
      <c r="D117" s="25">
        <f t="shared" si="3"/>
        <v>3.6794447459719715E-2</v>
      </c>
      <c r="E117" s="6" t="str">
        <f t="shared" si="4"/>
        <v>High growth</v>
      </c>
      <c r="F117" s="44">
        <f>SUMIFS('Raw demand forecast'!$I$7:$I$5830,'Raw demand forecast'!$B$7:$B$5830,$B117,'Raw demand forecast'!$C$7:$C$5830,F$6-1)</f>
        <v>47.200499999999998</v>
      </c>
      <c r="G117" s="44">
        <f>SUMIFS('Raw demand forecast'!$I$7:$I$5830,'Raw demand forecast'!$B$7:$B$5830,$B117,'Raw demand forecast'!$C$7:$C$5830,G$6-1)</f>
        <v>45.380400000000002</v>
      </c>
      <c r="H117" s="44">
        <f>SUMIFS('Raw demand forecast'!$I$7:$I$5830,'Raw demand forecast'!$B$7:$B$5830,$B117,'Raw demand forecast'!$C$7:$C$5830,H$6-1)</f>
        <v>33.825600000000001</v>
      </c>
      <c r="I117" s="44">
        <f>SUMIFS('Raw demand forecast'!$I$7:$I$5830,'Raw demand forecast'!$B$7:$B$5830,$B117,'Raw demand forecast'!$C$7:$C$5830,I$6-1)</f>
        <v>36.613799999999998</v>
      </c>
      <c r="J117" s="44">
        <f>SUMIFS('Raw demand forecast'!$I$7:$I$5830,'Raw demand forecast'!$B$7:$B$5830,$B117,'Raw demand forecast'!$C$7:$C$5830,J$6-1)</f>
        <v>37.305999999999997</v>
      </c>
      <c r="K117" s="44">
        <f>SUMIFS('Raw demand forecast'!$I$7:$I$5830,'Raw demand forecast'!$B$7:$B$5830,$B117,'Raw demand forecast'!$C$7:$C$5830,K$6-1)</f>
        <v>34.064</v>
      </c>
      <c r="L117" s="44">
        <f>SUMIFS('Raw demand forecast'!$I$7:$I$5830,'Raw demand forecast'!$B$7:$B$5830,$B117,'Raw demand forecast'!$C$7:$C$5830,L$6-1)</f>
        <v>36.305413200540627</v>
      </c>
      <c r="M117" s="44">
        <f>SUMIFS('Raw demand forecast'!$I$7:$I$5830,'Raw demand forecast'!$B$7:$B$5830,$B117,'Raw demand forecast'!$C$7:$C$5830,M$6-1)</f>
        <v>37.268271056295674</v>
      </c>
      <c r="N117" s="44">
        <f>SUMIFS('Raw demand forecast'!$I$7:$I$5830,'Raw demand forecast'!$B$7:$B$5830,$B117,'Raw demand forecast'!$C$7:$C$5830,N$6-1)</f>
        <v>38.361373316249981</v>
      </c>
      <c r="O117" s="44">
        <f>SUMIFS('Raw demand forecast'!$I$7:$I$5830,'Raw demand forecast'!$B$7:$B$5830,$B117,'Raw demand forecast'!$C$7:$C$5830,O$6-1)</f>
        <v>39.606471165977467</v>
      </c>
      <c r="P117" s="44">
        <f>SUMIFS('Raw demand forecast'!$I$7:$I$5830,'Raw demand forecast'!$B$7:$B$5830,$B117,'Raw demand forecast'!$C$7:$C$5830,P$6-1)</f>
        <v>40.993856910213829</v>
      </c>
      <c r="Q117" s="44">
        <f>SUMIFS('Raw demand forecast'!$I$7:$I$5830,'Raw demand forecast'!$B$7:$B$5830,$B117,'Raw demand forecast'!$C$7:$C$5830,Q$6-1)</f>
        <v>42.517861474569322</v>
      </c>
      <c r="R117" s="44">
        <f>SUMIFS('Raw demand forecast'!$I$7:$I$5830,'Raw demand forecast'!$B$7:$B$5830,$B117,'Raw demand forecast'!$C$7:$C$5830,R$6-1)</f>
        <v>44.171625636472179</v>
      </c>
      <c r="S117" s="44">
        <f>SUMIFS('Raw demand forecast'!$I$7:$I$5830,'Raw demand forecast'!$B$7:$B$5830,$B117,'Raw demand forecast'!$C$7:$C$5830,S$6-1)</f>
        <v>45.991489114672511</v>
      </c>
      <c r="T117" s="44">
        <f>SUMIFS('Raw demand forecast'!$I$7:$I$5830,'Raw demand forecast'!$B$7:$B$5830,$B117,'Raw demand forecast'!$C$7:$C$5830,T$6-1)</f>
        <v>48.060922802506589</v>
      </c>
      <c r="U117" s="44">
        <f>SUMIFS('Raw demand forecast'!$I$7:$I$5830,'Raw demand forecast'!$B$7:$B$5830,$B117,'Raw demand forecast'!$C$7:$C$5830,U$6-1)</f>
        <v>50.258016895059058</v>
      </c>
    </row>
    <row r="118" spans="2:21" ht="15">
      <c r="B118" s="6" t="s">
        <v>106</v>
      </c>
      <c r="C118" s="6" t="str">
        <f>INDEX('Raw demand forecast'!$M$7:$M$5830,MATCH($B118,'Raw demand forecast'!$B$7:$B$5830,0))</f>
        <v>No</v>
      </c>
      <c r="D118" s="25">
        <f t="shared" si="3"/>
        <v>-4.4663547439216522E-4</v>
      </c>
      <c r="E118" s="6" t="str">
        <f t="shared" si="4"/>
        <v>Steady/falling</v>
      </c>
      <c r="F118" s="44">
        <f>SUMIFS('Raw demand forecast'!$I$7:$I$5830,'Raw demand forecast'!$B$7:$B$5830,$B118,'Raw demand forecast'!$C$7:$C$5830,F$6-1)</f>
        <v>36.044998</v>
      </c>
      <c r="G118" s="44">
        <f>SUMIFS('Raw demand forecast'!$I$7:$I$5830,'Raw demand forecast'!$B$7:$B$5830,$B118,'Raw demand forecast'!$C$7:$C$5830,G$6-1)</f>
        <v>37.152000000000001</v>
      </c>
      <c r="H118" s="44">
        <f>SUMIFS('Raw demand forecast'!$I$7:$I$5830,'Raw demand forecast'!$B$7:$B$5830,$B118,'Raw demand forecast'!$C$7:$C$5830,H$6-1)</f>
        <v>32.400002000000001</v>
      </c>
      <c r="I118" s="44">
        <f>SUMIFS('Raw demand forecast'!$I$7:$I$5830,'Raw demand forecast'!$B$7:$B$5830,$B118,'Raw demand forecast'!$C$7:$C$5830,I$6-1)</f>
        <v>26.46</v>
      </c>
      <c r="J118" s="44">
        <f>SUMIFS('Raw demand forecast'!$I$7:$I$5830,'Raw demand forecast'!$B$7:$B$5830,$B118,'Raw demand forecast'!$C$7:$C$5830,J$6-1)</f>
        <v>27.48</v>
      </c>
      <c r="K118" s="44">
        <f>SUMIFS('Raw demand forecast'!$I$7:$I$5830,'Raw demand forecast'!$B$7:$B$5830,$B118,'Raw demand forecast'!$C$7:$C$5830,K$6-1)</f>
        <v>30.52</v>
      </c>
      <c r="L118" s="44">
        <f>SUMIFS('Raw demand forecast'!$I$7:$I$5830,'Raw demand forecast'!$B$7:$B$5830,$B118,'Raw demand forecast'!$C$7:$C$5830,L$6-1)</f>
        <v>30.927783380469901</v>
      </c>
      <c r="M118" s="44">
        <f>SUMIFS('Raw demand forecast'!$I$7:$I$5830,'Raw demand forecast'!$B$7:$B$5830,$B118,'Raw demand forecast'!$C$7:$C$5830,M$6-1)</f>
        <v>30.913969544108124</v>
      </c>
      <c r="N118" s="44">
        <f>SUMIFS('Raw demand forecast'!$I$7:$I$5830,'Raw demand forecast'!$B$7:$B$5830,$B118,'Raw demand forecast'!$C$7:$C$5830,N$6-1)</f>
        <v>30.900161975316411</v>
      </c>
      <c r="O118" s="44">
        <f>SUMIFS('Raw demand forecast'!$I$7:$I$5830,'Raw demand forecast'!$B$7:$B$5830,$B118,'Raw demand forecast'!$C$7:$C$5830,O$6-1)</f>
        <v>30.886360671251058</v>
      </c>
      <c r="P118" s="44">
        <f>SUMIFS('Raw demand forecast'!$I$7:$I$5830,'Raw demand forecast'!$B$7:$B$5830,$B118,'Raw demand forecast'!$C$7:$C$5830,P$6-1)</f>
        <v>30.872565629069655</v>
      </c>
      <c r="Q118" s="44">
        <f>SUMIFS('Raw demand forecast'!$I$7:$I$5830,'Raw demand forecast'!$B$7:$B$5830,$B118,'Raw demand forecast'!$C$7:$C$5830,Q$6-1)</f>
        <v>30.858776845931082</v>
      </c>
      <c r="R118" s="44">
        <f>SUMIFS('Raw demand forecast'!$I$7:$I$5830,'Raw demand forecast'!$B$7:$B$5830,$B118,'Raw demand forecast'!$C$7:$C$5830,R$6-1)</f>
        <v>30.844994318995511</v>
      </c>
      <c r="S118" s="44">
        <f>SUMIFS('Raw demand forecast'!$I$7:$I$5830,'Raw demand forecast'!$B$7:$B$5830,$B118,'Raw demand forecast'!$C$7:$C$5830,S$6-1)</f>
        <v>30.831218045424382</v>
      </c>
      <c r="T118" s="44">
        <f>SUMIFS('Raw demand forecast'!$I$7:$I$5830,'Raw demand forecast'!$B$7:$B$5830,$B118,'Raw demand forecast'!$C$7:$C$5830,T$6-1)</f>
        <v>30.81744802238045</v>
      </c>
      <c r="U118" s="44">
        <f>SUMIFS('Raw demand forecast'!$I$7:$I$5830,'Raw demand forecast'!$B$7:$B$5830,$B118,'Raw demand forecast'!$C$7:$C$5830,U$6-1)</f>
        <v>30.803684247027746</v>
      </c>
    </row>
    <row r="119" spans="2:21" ht="15">
      <c r="B119" s="6" t="s">
        <v>16</v>
      </c>
      <c r="C119" s="6" t="str">
        <f>INDEX('Raw demand forecast'!$M$7:$M$5830,MATCH($B119,'Raw demand forecast'!$B$7:$B$5830,0))</f>
        <v>No</v>
      </c>
      <c r="D119" s="25">
        <f t="shared" si="3"/>
        <v>0.28168665981174246</v>
      </c>
      <c r="E119" s="6" t="str">
        <f t="shared" si="4"/>
        <v>High growth</v>
      </c>
      <c r="F119" s="44">
        <f>SUMIFS('Raw demand forecast'!$I$7:$I$5830,'Raw demand forecast'!$B$7:$B$5830,$B119,'Raw demand forecast'!$C$7:$C$5830,F$6-1)</f>
        <v>0</v>
      </c>
      <c r="G119" s="44">
        <f>SUMIFS('Raw demand forecast'!$I$7:$I$5830,'Raw demand forecast'!$B$7:$B$5830,$B119,'Raw demand forecast'!$C$7:$C$5830,G$6-1)</f>
        <v>0</v>
      </c>
      <c r="H119" s="44">
        <f>SUMIFS('Raw demand forecast'!$I$7:$I$5830,'Raw demand forecast'!$B$7:$B$5830,$B119,'Raw demand forecast'!$C$7:$C$5830,H$6-1)</f>
        <v>0</v>
      </c>
      <c r="I119" s="44">
        <f>SUMIFS('Raw demand forecast'!$I$7:$I$5830,'Raw demand forecast'!$B$7:$B$5830,$B119,'Raw demand forecast'!$C$7:$C$5830,I$6-1)</f>
        <v>0</v>
      </c>
      <c r="J119" s="44">
        <f>SUMIFS('Raw demand forecast'!$I$7:$I$5830,'Raw demand forecast'!$B$7:$B$5830,$B119,'Raw demand forecast'!$C$7:$C$5830,J$6-1)</f>
        <v>0</v>
      </c>
      <c r="K119" s="44">
        <f>SUMIFS('Raw demand forecast'!$I$7:$I$5830,'Raw demand forecast'!$B$7:$B$5830,$B119,'Raw demand forecast'!$C$7:$C$5830,K$6-1)</f>
        <v>0</v>
      </c>
      <c r="L119" s="44">
        <f>SUMIFS('Raw demand forecast'!$I$7:$I$5830,'Raw demand forecast'!$B$7:$B$5830,$B119,'Raw demand forecast'!$C$7:$C$5830,L$6-1)</f>
        <v>3.42</v>
      </c>
      <c r="M119" s="44">
        <f>SUMIFS('Raw demand forecast'!$I$7:$I$5830,'Raw demand forecast'!$B$7:$B$5830,$B119,'Raw demand forecast'!$C$7:$C$5830,M$6-1)</f>
        <v>6.982499999999999</v>
      </c>
      <c r="N119" s="44">
        <f>SUMIFS('Raw demand forecast'!$I$7:$I$5830,'Raw demand forecast'!$B$7:$B$5830,$B119,'Raw demand forecast'!$C$7:$C$5830,N$6-1)</f>
        <v>10.545</v>
      </c>
      <c r="O119" s="44">
        <f>SUMIFS('Raw demand forecast'!$I$7:$I$5830,'Raw demand forecast'!$B$7:$B$5830,$B119,'Raw demand forecast'!$C$7:$C$5830,O$6-1)</f>
        <v>14.107499999999998</v>
      </c>
      <c r="P119" s="44">
        <f>SUMIFS('Raw demand forecast'!$I$7:$I$5830,'Raw demand forecast'!$B$7:$B$5830,$B119,'Raw demand forecast'!$C$7:$C$5830,P$6-1)</f>
        <v>17.670000000000002</v>
      </c>
      <c r="Q119" s="44">
        <f>SUMIFS('Raw demand forecast'!$I$7:$I$5830,'Raw demand forecast'!$B$7:$B$5830,$B119,'Raw demand forecast'!$C$7:$C$5830,Q$6-1)</f>
        <v>21.232500000000002</v>
      </c>
      <c r="R119" s="44">
        <f>SUMIFS('Raw demand forecast'!$I$7:$I$5830,'Raw demand forecast'!$B$7:$B$5830,$B119,'Raw demand forecast'!$C$7:$C$5830,R$6-1)</f>
        <v>24.795000000000002</v>
      </c>
      <c r="S119" s="44">
        <f>SUMIFS('Raw demand forecast'!$I$7:$I$5830,'Raw demand forecast'!$B$7:$B$5830,$B119,'Raw demand forecast'!$C$7:$C$5830,S$6-1)</f>
        <v>28.357500000000002</v>
      </c>
      <c r="T119" s="44">
        <f>SUMIFS('Raw demand forecast'!$I$7:$I$5830,'Raw demand forecast'!$B$7:$B$5830,$B119,'Raw demand forecast'!$C$7:$C$5830,T$6-1)</f>
        <v>31.919999999999998</v>
      </c>
      <c r="U119" s="44">
        <f>SUMIFS('Raw demand forecast'!$I$7:$I$5830,'Raw demand forecast'!$B$7:$B$5830,$B119,'Raw demand forecast'!$C$7:$C$5830,U$6-1)</f>
        <v>31.919999999999998</v>
      </c>
    </row>
    <row r="120" spans="2:21" ht="15">
      <c r="B120" s="6" t="s">
        <v>123</v>
      </c>
      <c r="C120" s="6" t="str">
        <f>INDEX('Raw demand forecast'!$M$7:$M$5830,MATCH($B120,'Raw demand forecast'!$B$7:$B$5830,0))</f>
        <v>No</v>
      </c>
      <c r="D120" s="25">
        <f t="shared" si="3"/>
        <v>0.10885565438514155</v>
      </c>
      <c r="E120" s="6" t="str">
        <f t="shared" si="4"/>
        <v>High growth</v>
      </c>
      <c r="F120" s="44">
        <f>SUMIFS('Raw demand forecast'!$I$7:$I$5830,'Raw demand forecast'!$B$7:$B$5830,$B120,'Raw demand forecast'!$C$7:$C$5830,F$6-1)</f>
        <v>2.9352753269999998</v>
      </c>
      <c r="G120" s="44">
        <f>SUMIFS('Raw demand forecast'!$I$7:$I$5830,'Raw demand forecast'!$B$7:$B$5830,$B120,'Raw demand forecast'!$C$7:$C$5830,G$6-1)</f>
        <v>1.4216828912999999</v>
      </c>
      <c r="H120" s="44">
        <f>SUMIFS('Raw demand forecast'!$I$7:$I$5830,'Raw demand forecast'!$B$7:$B$5830,$B120,'Raw demand forecast'!$C$7:$C$5830,H$6-1)</f>
        <v>5.0354769975</v>
      </c>
      <c r="I120" s="44">
        <f>SUMIFS('Raw demand forecast'!$I$7:$I$5830,'Raw demand forecast'!$B$7:$B$5830,$B120,'Raw demand forecast'!$C$7:$C$5830,I$6-1)</f>
        <v>4.976</v>
      </c>
      <c r="J120" s="44">
        <f>SUMIFS('Raw demand forecast'!$I$7:$I$5830,'Raw demand forecast'!$B$7:$B$5830,$B120,'Raw demand forecast'!$C$7:$C$5830,J$6-1)</f>
        <v>8.4600000000000009</v>
      </c>
      <c r="K120" s="44">
        <f>SUMIFS('Raw demand forecast'!$I$7:$I$5830,'Raw demand forecast'!$B$7:$B$5830,$B120,'Raw demand forecast'!$C$7:$C$5830,K$6-1)</f>
        <v>23.54</v>
      </c>
      <c r="L120" s="44">
        <f>SUMIFS('Raw demand forecast'!$I$7:$I$5830,'Raw demand forecast'!$B$7:$B$5830,$B120,'Raw demand forecast'!$C$7:$C$5830,L$6-1)</f>
        <v>15.087046960594234</v>
      </c>
      <c r="M120" s="44">
        <f>SUMIFS('Raw demand forecast'!$I$7:$I$5830,'Raw demand forecast'!$B$7:$B$5830,$B120,'Raw demand forecast'!$C$7:$C$5830,M$6-1)</f>
        <v>19.648516616775293</v>
      </c>
      <c r="N120" s="44">
        <f>SUMIFS('Raw demand forecast'!$I$7:$I$5830,'Raw demand forecast'!$B$7:$B$5830,$B120,'Raw demand forecast'!$C$7:$C$5830,N$6-1)</f>
        <v>23.130000304395903</v>
      </c>
      <c r="O120" s="44">
        <f>SUMIFS('Raw demand forecast'!$I$7:$I$5830,'Raw demand forecast'!$B$7:$B$5830,$B120,'Raw demand forecast'!$C$7:$C$5830,O$6-1)</f>
        <v>27.006655313853763</v>
      </c>
      <c r="P120" s="44">
        <f>SUMIFS('Raw demand forecast'!$I$7:$I$5830,'Raw demand forecast'!$B$7:$B$5830,$B120,'Raw demand forecast'!$C$7:$C$5830,P$6-1)</f>
        <v>31.086169087496547</v>
      </c>
      <c r="Q120" s="44">
        <f>SUMIFS('Raw demand forecast'!$I$7:$I$5830,'Raw demand forecast'!$B$7:$B$5830,$B120,'Raw demand forecast'!$C$7:$C$5830,Q$6-1)</f>
        <v>34.72796186585893</v>
      </c>
      <c r="R120" s="44">
        <f>SUMIFS('Raw demand forecast'!$I$7:$I$5830,'Raw demand forecast'!$B$7:$B$5830,$B120,'Raw demand forecast'!$C$7:$C$5830,R$6-1)</f>
        <v>37.020539233621584</v>
      </c>
      <c r="S120" s="44">
        <f>SUMIFS('Raw demand forecast'!$I$7:$I$5830,'Raw demand forecast'!$B$7:$B$5830,$B120,'Raw demand forecast'!$C$7:$C$5830,S$6-1)</f>
        <v>38.018172580706022</v>
      </c>
      <c r="T120" s="44">
        <f>SUMIFS('Raw demand forecast'!$I$7:$I$5830,'Raw demand forecast'!$B$7:$B$5830,$B120,'Raw demand forecast'!$C$7:$C$5830,T$6-1)</f>
        <v>38.250131249326948</v>
      </c>
      <c r="U120" s="44">
        <f>SUMIFS('Raw demand forecast'!$I$7:$I$5830,'Raw demand forecast'!$B$7:$B$5830,$B120,'Raw demand forecast'!$C$7:$C$5830,U$6-1)</f>
        <v>38.236609952737922</v>
      </c>
    </row>
    <row r="121" spans="2:21" ht="15">
      <c r="B121" s="6" t="s">
        <v>114</v>
      </c>
      <c r="C121" s="6" t="str">
        <f>INDEX('Raw demand forecast'!$M$7:$M$5830,MATCH($B121,'Raw demand forecast'!$B$7:$B$5830,0))</f>
        <v>No</v>
      </c>
      <c r="D121" s="25" t="e">
        <f t="shared" si="3"/>
        <v>#DIV/0!</v>
      </c>
      <c r="E121" s="6" t="str">
        <f t="shared" si="4"/>
        <v>High growth</v>
      </c>
      <c r="F121" s="44">
        <f>SUMIFS('Raw demand forecast'!$I$7:$I$5830,'Raw demand forecast'!$B$7:$B$5830,$B121,'Raw demand forecast'!$C$7:$C$5830,F$6-1)</f>
        <v>0</v>
      </c>
      <c r="G121" s="44">
        <f>SUMIFS('Raw demand forecast'!$I$7:$I$5830,'Raw demand forecast'!$B$7:$B$5830,$B121,'Raw demand forecast'!$C$7:$C$5830,G$6-1)</f>
        <v>0</v>
      </c>
      <c r="H121" s="44">
        <f>SUMIFS('Raw demand forecast'!$I$7:$I$5830,'Raw demand forecast'!$B$7:$B$5830,$B121,'Raw demand forecast'!$C$7:$C$5830,H$6-1)</f>
        <v>0</v>
      </c>
      <c r="I121" s="44">
        <f>SUMIFS('Raw demand forecast'!$I$7:$I$5830,'Raw demand forecast'!$B$7:$B$5830,$B121,'Raw demand forecast'!$C$7:$C$5830,I$6-1)</f>
        <v>0</v>
      </c>
      <c r="J121" s="44">
        <f>SUMIFS('Raw demand forecast'!$I$7:$I$5830,'Raw demand forecast'!$B$7:$B$5830,$B121,'Raw demand forecast'!$C$7:$C$5830,J$6-1)</f>
        <v>0</v>
      </c>
      <c r="K121" s="44">
        <f>SUMIFS('Raw demand forecast'!$I$7:$I$5830,'Raw demand forecast'!$B$7:$B$5830,$B121,'Raw demand forecast'!$C$7:$C$5830,K$6-1)</f>
        <v>0</v>
      </c>
      <c r="L121" s="44">
        <f>SUMIFS('Raw demand forecast'!$I$7:$I$5830,'Raw demand forecast'!$B$7:$B$5830,$B121,'Raw demand forecast'!$C$7:$C$5830,L$6-1)</f>
        <v>0</v>
      </c>
      <c r="M121" s="44">
        <f>SUMIFS('Raw demand forecast'!$I$7:$I$5830,'Raw demand forecast'!$B$7:$B$5830,$B121,'Raw demand forecast'!$C$7:$C$5830,M$6-1)</f>
        <v>10.83</v>
      </c>
      <c r="N121" s="44">
        <f>SUMIFS('Raw demand forecast'!$I$7:$I$5830,'Raw demand forecast'!$B$7:$B$5830,$B121,'Raw demand forecast'!$C$7:$C$5830,N$6-1)</f>
        <v>10.914444446489215</v>
      </c>
      <c r="O121" s="44">
        <f>SUMIFS('Raw demand forecast'!$I$7:$I$5830,'Raw demand forecast'!$B$7:$B$5830,$B121,'Raw demand forecast'!$C$7:$C$5830,O$6-1)</f>
        <v>11.324000013731419</v>
      </c>
      <c r="P121" s="44">
        <f>SUMIFS('Raw demand forecast'!$I$7:$I$5830,'Raw demand forecast'!$B$7:$B$5830,$B121,'Raw demand forecast'!$C$7:$C$5830,P$6-1)</f>
        <v>12.214888865798711</v>
      </c>
      <c r="Q121" s="44">
        <f>SUMIFS('Raw demand forecast'!$I$7:$I$5830,'Raw demand forecast'!$B$7:$B$5830,$B121,'Raw demand forecast'!$C$7:$C$5830,Q$6-1)</f>
        <v>13.587111048698425</v>
      </c>
      <c r="R121" s="44">
        <f>SUMIFS('Raw demand forecast'!$I$7:$I$5830,'Raw demand forecast'!$B$7:$B$5830,$B121,'Raw demand forecast'!$C$7:$C$5830,R$6-1)</f>
        <v>15.440666856169699</v>
      </c>
      <c r="S121" s="44">
        <f>SUMIFS('Raw demand forecast'!$I$7:$I$5830,'Raw demand forecast'!$B$7:$B$5830,$B121,'Raw demand forecast'!$C$7:$C$5830,S$6-1)</f>
        <v>17.775555424690243</v>
      </c>
      <c r="T121" s="44">
        <f>SUMIFS('Raw demand forecast'!$I$7:$I$5830,'Raw demand forecast'!$B$7:$B$5830,$B121,'Raw demand forecast'!$C$7:$C$5830,T$6-1)</f>
        <v>20.591777377128597</v>
      </c>
      <c r="U121" s="44">
        <f>SUMIFS('Raw demand forecast'!$I$7:$I$5830,'Raw demand forecast'!$B$7:$B$5830,$B121,'Raw demand forecast'!$C$7:$C$5830,U$6-1)</f>
        <v>23.88933356285095</v>
      </c>
    </row>
    <row r="122" spans="2:21" ht="15">
      <c r="B122" s="6" t="s">
        <v>148</v>
      </c>
      <c r="C122" s="6" t="str">
        <f>INDEX('Raw demand forecast'!$M$7:$M$5830,MATCH($B122,'Raw demand forecast'!$B$7:$B$5830,0))</f>
        <v>No</v>
      </c>
      <c r="D122" s="25">
        <f t="shared" si="3"/>
        <v>0.12127209698779451</v>
      </c>
      <c r="E122" s="6" t="str">
        <f t="shared" si="4"/>
        <v>High growth</v>
      </c>
      <c r="F122" s="44">
        <f>SUMIFS('Raw demand forecast'!$I$7:$I$5830,'Raw demand forecast'!$B$7:$B$5830,$B122,'Raw demand forecast'!$C$7:$C$5830,F$6-1)</f>
        <v>0</v>
      </c>
      <c r="G122" s="44">
        <f>SUMIFS('Raw demand forecast'!$I$7:$I$5830,'Raw demand forecast'!$B$7:$B$5830,$B122,'Raw demand forecast'!$C$7:$C$5830,G$6-1)</f>
        <v>0</v>
      </c>
      <c r="H122" s="44">
        <f>SUMIFS('Raw demand forecast'!$I$7:$I$5830,'Raw demand forecast'!$B$7:$B$5830,$B122,'Raw demand forecast'!$C$7:$C$5830,H$6-1)</f>
        <v>0</v>
      </c>
      <c r="I122" s="44">
        <f>SUMIFS('Raw demand forecast'!$I$7:$I$5830,'Raw demand forecast'!$B$7:$B$5830,$B122,'Raw demand forecast'!$C$7:$C$5830,I$6-1)</f>
        <v>3.36</v>
      </c>
      <c r="J122" s="44">
        <f>SUMIFS('Raw demand forecast'!$I$7:$I$5830,'Raw demand forecast'!$B$7:$B$5830,$B122,'Raw demand forecast'!$C$7:$C$5830,J$6-1)</f>
        <v>4.08</v>
      </c>
      <c r="K122" s="44">
        <f>SUMIFS('Raw demand forecast'!$I$7:$I$5830,'Raw demand forecast'!$B$7:$B$5830,$B122,'Raw demand forecast'!$C$7:$C$5830,K$6-1)</f>
        <v>5.84</v>
      </c>
      <c r="L122" s="44">
        <f>SUMIFS('Raw demand forecast'!$I$7:$I$5830,'Raw demand forecast'!$B$7:$B$5830,$B122,'Raw demand forecast'!$C$7:$C$5830,L$6-1)</f>
        <v>11.540181836124418</v>
      </c>
      <c r="M122" s="44">
        <f>SUMIFS('Raw demand forecast'!$I$7:$I$5830,'Raw demand forecast'!$B$7:$B$5830,$B122,'Raw demand forecast'!$C$7:$C$5830,M$6-1)</f>
        <v>14.315434941558379</v>
      </c>
      <c r="N122" s="44">
        <f>SUMIFS('Raw demand forecast'!$I$7:$I$5830,'Raw demand forecast'!$B$7:$B$5830,$B122,'Raw demand forecast'!$C$7:$C$5830,N$6-1)</f>
        <v>18.230105067450975</v>
      </c>
      <c r="O122" s="44">
        <f>SUMIFS('Raw demand forecast'!$I$7:$I$5830,'Raw demand forecast'!$B$7:$B$5830,$B122,'Raw demand forecast'!$C$7:$C$5830,O$6-1)</f>
        <v>22.149800860562113</v>
      </c>
      <c r="P122" s="44">
        <f>SUMIFS('Raw demand forecast'!$I$7:$I$5830,'Raw demand forecast'!$B$7:$B$5830,$B122,'Raw demand forecast'!$C$7:$C$5830,P$6-1)</f>
        <v>25.65828167567339</v>
      </c>
      <c r="Q122" s="44">
        <f>SUMIFS('Raw demand forecast'!$I$7:$I$5830,'Raw demand forecast'!$B$7:$B$5830,$B122,'Raw demand forecast'!$C$7:$C$5830,Q$6-1)</f>
        <v>28.403938785983055</v>
      </c>
      <c r="R122" s="44">
        <f>SUMIFS('Raw demand forecast'!$I$7:$I$5830,'Raw demand forecast'!$B$7:$B$5830,$B122,'Raw demand forecast'!$C$7:$C$5830,R$6-1)</f>
        <v>30.386773584784468</v>
      </c>
      <c r="S122" s="44">
        <f>SUMIFS('Raw demand forecast'!$I$7:$I$5830,'Raw demand forecast'!$B$7:$B$5830,$B122,'Raw demand forecast'!$C$7:$C$5830,S$6-1)</f>
        <v>31.606783982137586</v>
      </c>
      <c r="T122" s="44">
        <f>SUMIFS('Raw demand forecast'!$I$7:$I$5830,'Raw demand forecast'!$B$7:$B$5830,$B122,'Raw demand forecast'!$C$7:$C$5830,T$6-1)</f>
        <v>32.330452660171886</v>
      </c>
      <c r="U122" s="44">
        <f>SUMIFS('Raw demand forecast'!$I$7:$I$5830,'Raw demand forecast'!$B$7:$B$5830,$B122,'Raw demand forecast'!$C$7:$C$5830,U$6-1)</f>
        <v>32.330452660171886</v>
      </c>
    </row>
    <row r="123" spans="2:21" ht="15">
      <c r="B123" s="6" t="s">
        <v>157</v>
      </c>
      <c r="C123" s="6" t="str">
        <f>INDEX('Raw demand forecast'!$M$7:$M$5830,MATCH($B123,'Raw demand forecast'!$B$7:$B$5830,0))</f>
        <v>No</v>
      </c>
      <c r="D123" s="25" t="e">
        <f t="shared" si="3"/>
        <v>#DIV/0!</v>
      </c>
      <c r="E123" s="6" t="str">
        <f t="shared" si="4"/>
        <v>High growth</v>
      </c>
      <c r="F123" s="44">
        <f>SUMIFS('Raw demand forecast'!$I$7:$I$5830,'Raw demand forecast'!$B$7:$B$5830,$B123,'Raw demand forecast'!$C$7:$C$5830,F$6-1)</f>
        <v>0</v>
      </c>
      <c r="G123" s="44">
        <f>SUMIFS('Raw demand forecast'!$I$7:$I$5830,'Raw demand forecast'!$B$7:$B$5830,$B123,'Raw demand forecast'!$C$7:$C$5830,G$6-1)</f>
        <v>0</v>
      </c>
      <c r="H123" s="44">
        <f>SUMIFS('Raw demand forecast'!$I$7:$I$5830,'Raw demand forecast'!$B$7:$B$5830,$B123,'Raw demand forecast'!$C$7:$C$5830,H$6-1)</f>
        <v>0</v>
      </c>
      <c r="I123" s="44">
        <f>SUMIFS('Raw demand forecast'!$I$7:$I$5830,'Raw demand forecast'!$B$7:$B$5830,$B123,'Raw demand forecast'!$C$7:$C$5830,I$6-1)</f>
        <v>0</v>
      </c>
      <c r="J123" s="44">
        <f>SUMIFS('Raw demand forecast'!$I$7:$I$5830,'Raw demand forecast'!$B$7:$B$5830,$B123,'Raw demand forecast'!$C$7:$C$5830,J$6-1)</f>
        <v>0</v>
      </c>
      <c r="K123" s="44">
        <f>SUMIFS('Raw demand forecast'!$I$7:$I$5830,'Raw demand forecast'!$B$7:$B$5830,$B123,'Raw demand forecast'!$C$7:$C$5830,K$6-1)</f>
        <v>0</v>
      </c>
      <c r="L123" s="44">
        <f>SUMIFS('Raw demand forecast'!$I$7:$I$5830,'Raw demand forecast'!$B$7:$B$5830,$B123,'Raw demand forecast'!$C$7:$C$5830,L$6-1)</f>
        <v>0</v>
      </c>
      <c r="M123" s="44">
        <f>SUMIFS('Raw demand forecast'!$I$7:$I$5830,'Raw demand forecast'!$B$7:$B$5830,$B123,'Raw demand forecast'!$C$7:$C$5830,M$6-1)</f>
        <v>0</v>
      </c>
      <c r="N123" s="44">
        <f>SUMIFS('Raw demand forecast'!$I$7:$I$5830,'Raw demand forecast'!$B$7:$B$5830,$B123,'Raw demand forecast'!$C$7:$C$5830,N$6-1)</f>
        <v>0</v>
      </c>
      <c r="O123" s="44">
        <f>SUMIFS('Raw demand forecast'!$I$7:$I$5830,'Raw demand forecast'!$B$7:$B$5830,$B123,'Raw demand forecast'!$C$7:$C$5830,O$6-1)</f>
        <v>0.46080002188682556</v>
      </c>
      <c r="P123" s="44">
        <f>SUMIFS('Raw demand forecast'!$I$7:$I$5830,'Raw demand forecast'!$B$7:$B$5830,$B123,'Raw demand forecast'!$C$7:$C$5830,P$6-1)</f>
        <v>1.8432000875473022</v>
      </c>
      <c r="Q123" s="44">
        <f>SUMIFS('Raw demand forecast'!$I$7:$I$5830,'Raw demand forecast'!$B$7:$B$5830,$B123,'Raw demand forecast'!$C$7:$C$5830,Q$6-1)</f>
        <v>3.9168002128601076</v>
      </c>
      <c r="R123" s="44">
        <f>SUMIFS('Raw demand forecast'!$I$7:$I$5830,'Raw demand forecast'!$B$7:$B$5830,$B123,'Raw demand forecast'!$C$7:$C$5830,R$6-1)</f>
        <v>5.2992000102996828</v>
      </c>
      <c r="S123" s="44">
        <f>SUMIFS('Raw demand forecast'!$I$7:$I$5830,'Raw demand forecast'!$B$7:$B$5830,$B123,'Raw demand forecast'!$C$7:$C$5830,S$6-1)</f>
        <v>5.760000085830689</v>
      </c>
      <c r="T123" s="44">
        <f>SUMIFS('Raw demand forecast'!$I$7:$I$5830,'Raw demand forecast'!$B$7:$B$5830,$B123,'Raw demand forecast'!$C$7:$C$5830,T$6-1)</f>
        <v>5.760000085830689</v>
      </c>
      <c r="U123" s="44">
        <f>SUMIFS('Raw demand forecast'!$I$7:$I$5830,'Raw demand forecast'!$B$7:$B$5830,$B123,'Raw demand forecast'!$C$7:$C$5830,U$6-1)</f>
        <v>5.760000085830689</v>
      </c>
    </row>
    <row r="124" spans="2:21" ht="15">
      <c r="B124" s="6" t="s">
        <v>12</v>
      </c>
      <c r="C124" s="6" t="str">
        <f>INDEX('Raw demand forecast'!$M$7:$M$5830,MATCH($B124,'Raw demand forecast'!$B$7:$B$5830,0))</f>
        <v>No</v>
      </c>
      <c r="D124" s="25">
        <f t="shared" si="3"/>
        <v>1.7888025747302416E-2</v>
      </c>
      <c r="E124" s="6" t="str">
        <f t="shared" si="4"/>
        <v>Small growth</v>
      </c>
      <c r="F124" s="44">
        <f>SUMIFS('Raw demand forecast'!$I$7:$I$5830,'Raw demand forecast'!$B$7:$B$5830,$B124,'Raw demand forecast'!$C$7:$C$5830,F$6-1)</f>
        <v>25.599599999999999</v>
      </c>
      <c r="G124" s="44">
        <f>SUMIFS('Raw demand forecast'!$I$7:$I$5830,'Raw demand forecast'!$B$7:$B$5830,$B124,'Raw demand forecast'!$C$7:$C$5830,G$6-1)</f>
        <v>24.676100000000002</v>
      </c>
      <c r="H124" s="44">
        <f>SUMIFS('Raw demand forecast'!$I$7:$I$5830,'Raw demand forecast'!$B$7:$B$5830,$B124,'Raw demand forecast'!$C$7:$C$5830,H$6-1)</f>
        <v>24.9727</v>
      </c>
      <c r="I124" s="44">
        <f>SUMIFS('Raw demand forecast'!$I$7:$I$5830,'Raw demand forecast'!$B$7:$B$5830,$B124,'Raw demand forecast'!$C$7:$C$5830,I$6-1)</f>
        <v>25.462499999999999</v>
      </c>
      <c r="J124" s="44">
        <f>SUMIFS('Raw demand forecast'!$I$7:$I$5830,'Raw demand forecast'!$B$7:$B$5830,$B124,'Raw demand forecast'!$C$7:$C$5830,J$6-1)</f>
        <v>24.372</v>
      </c>
      <c r="K124" s="44">
        <f>SUMIFS('Raw demand forecast'!$I$7:$I$5830,'Raw demand forecast'!$B$7:$B$5830,$B124,'Raw demand forecast'!$C$7:$C$5830,K$6-1)</f>
        <v>22.170999999999999</v>
      </c>
      <c r="L124" s="44">
        <f>SUMIFS('Raw demand forecast'!$I$7:$I$5830,'Raw demand forecast'!$B$7:$B$5830,$B124,'Raw demand forecast'!$C$7:$C$5830,L$6-1)</f>
        <v>22.037076890796182</v>
      </c>
      <c r="M124" s="44">
        <f>SUMIFS('Raw demand forecast'!$I$7:$I$5830,'Raw demand forecast'!$B$7:$B$5830,$B124,'Raw demand forecast'!$C$7:$C$5830,M$6-1)</f>
        <v>22.215822803788541</v>
      </c>
      <c r="N124" s="44">
        <f>SUMIFS('Raw demand forecast'!$I$7:$I$5830,'Raw demand forecast'!$B$7:$B$5830,$B124,'Raw demand forecast'!$C$7:$C$5830,N$6-1)</f>
        <v>23.500620831814285</v>
      </c>
      <c r="O124" s="44">
        <f>SUMIFS('Raw demand forecast'!$I$7:$I$5830,'Raw demand forecast'!$B$7:$B$5830,$B124,'Raw demand forecast'!$C$7:$C$5830,O$6-1)</f>
        <v>24.799741422164733</v>
      </c>
      <c r="P124" s="44">
        <f>SUMIFS('Raw demand forecast'!$I$7:$I$5830,'Raw demand forecast'!$B$7:$B$5830,$B124,'Raw demand forecast'!$C$7:$C$5830,P$6-1)</f>
        <v>24.665286763262909</v>
      </c>
      <c r="Q124" s="44">
        <f>SUMIFS('Raw demand forecast'!$I$7:$I$5830,'Raw demand forecast'!$B$7:$B$5830,$B124,'Raw demand forecast'!$C$7:$C$5830,Q$6-1)</f>
        <v>25.651988663064792</v>
      </c>
      <c r="R124" s="44">
        <f>SUMIFS('Raw demand forecast'!$I$7:$I$5830,'Raw demand forecast'!$B$7:$B$5830,$B124,'Raw demand forecast'!$C$7:$C$5830,R$6-1)</f>
        <v>25.531406062987113</v>
      </c>
      <c r="S124" s="44">
        <f>SUMIFS('Raw demand forecast'!$I$7:$I$5830,'Raw demand forecast'!$B$7:$B$5830,$B124,'Raw demand forecast'!$C$7:$C$5830,S$6-1)</f>
        <v>25.667296565279521</v>
      </c>
      <c r="T124" s="44">
        <f>SUMIFS('Raw demand forecast'!$I$7:$I$5830,'Raw demand forecast'!$B$7:$B$5830,$B124,'Raw demand forecast'!$C$7:$C$5830,T$6-1)</f>
        <v>25.87788186227008</v>
      </c>
      <c r="U124" s="44">
        <f>SUMIFS('Raw demand forecast'!$I$7:$I$5830,'Raw demand forecast'!$B$7:$B$5830,$B124,'Raw demand forecast'!$C$7:$C$5830,U$6-1)</f>
        <v>25.849612423330353</v>
      </c>
    </row>
    <row r="125" spans="2:21" ht="15">
      <c r="B125" s="6" t="s">
        <v>14</v>
      </c>
      <c r="C125" s="6" t="str">
        <f>INDEX('Raw demand forecast'!$M$7:$M$5830,MATCH($B125,'Raw demand forecast'!$B$7:$B$5830,0))</f>
        <v>No</v>
      </c>
      <c r="D125" s="25">
        <f t="shared" si="3"/>
        <v>-6.464084083834476E-3</v>
      </c>
      <c r="E125" s="6" t="str">
        <f t="shared" si="4"/>
        <v>Steady/falling</v>
      </c>
      <c r="F125" s="44">
        <f>SUMIFS('Raw demand forecast'!$I$7:$I$5830,'Raw demand forecast'!$B$7:$B$5830,$B125,'Raw demand forecast'!$C$7:$C$5830,F$6-1)</f>
        <v>3.7774000000000005</v>
      </c>
      <c r="G125" s="44">
        <f>SUMIFS('Raw demand forecast'!$I$7:$I$5830,'Raw demand forecast'!$B$7:$B$5830,$B125,'Raw demand forecast'!$C$7:$C$5830,G$6-1)</f>
        <v>3.4784000000000002</v>
      </c>
      <c r="H125" s="44">
        <f>SUMIFS('Raw demand forecast'!$I$7:$I$5830,'Raw demand forecast'!$B$7:$B$5830,$B125,'Raw demand forecast'!$C$7:$C$5830,H$6-1)</f>
        <v>3.3873000000000002</v>
      </c>
      <c r="I125" s="44">
        <f>SUMIFS('Raw demand forecast'!$I$7:$I$5830,'Raw demand forecast'!$B$7:$B$5830,$B125,'Raw demand forecast'!$C$7:$C$5830,I$6-1)</f>
        <v>3.4424999999999999</v>
      </c>
      <c r="J125" s="44">
        <f>SUMIFS('Raw demand forecast'!$I$7:$I$5830,'Raw demand forecast'!$B$7:$B$5830,$B125,'Raw demand forecast'!$C$7:$C$5830,J$6-1)</f>
        <v>4.1310000000000002</v>
      </c>
      <c r="K125" s="44">
        <f>SUMIFS('Raw demand forecast'!$I$7:$I$5830,'Raw demand forecast'!$B$7:$B$5830,$B125,'Raw demand forecast'!$C$7:$C$5830,K$6-1)</f>
        <v>4.4210000000000003</v>
      </c>
      <c r="L125" s="44">
        <f>SUMIFS('Raw demand forecast'!$I$7:$I$5830,'Raw demand forecast'!$B$7:$B$5830,$B125,'Raw demand forecast'!$C$7:$C$5830,L$6-1)</f>
        <v>4.3885392769647051</v>
      </c>
      <c r="M125" s="44">
        <f>SUMIFS('Raw demand forecast'!$I$7:$I$5830,'Raw demand forecast'!$B$7:$B$5830,$B125,'Raw demand forecast'!$C$7:$C$5830,M$6-1)</f>
        <v>4.3543026967814056</v>
      </c>
      <c r="N125" s="44">
        <f>SUMIFS('Raw demand forecast'!$I$7:$I$5830,'Raw demand forecast'!$B$7:$B$5830,$B125,'Raw demand forecast'!$C$7:$C$5830,N$6-1)</f>
        <v>4.3173605374185264</v>
      </c>
      <c r="O125" s="44">
        <f>SUMIFS('Raw demand forecast'!$I$7:$I$5830,'Raw demand forecast'!$B$7:$B$5830,$B125,'Raw demand forecast'!$C$7:$C$5830,O$6-1)</f>
        <v>4.2832621230866046</v>
      </c>
      <c r="P125" s="44">
        <f>SUMIFS('Raw demand forecast'!$I$7:$I$5830,'Raw demand forecast'!$B$7:$B$5830,$B125,'Raw demand forecast'!$C$7:$C$5830,P$6-1)</f>
        <v>4.2489182277982218</v>
      </c>
      <c r="Q125" s="44">
        <f>SUMIFS('Raw demand forecast'!$I$7:$I$5830,'Raw demand forecast'!$B$7:$B$5830,$B125,'Raw demand forecast'!$C$7:$C$5830,Q$6-1)</f>
        <v>4.2161120558099778</v>
      </c>
      <c r="R125" s="44">
        <f>SUMIFS('Raw demand forecast'!$I$7:$I$5830,'Raw demand forecast'!$B$7:$B$5830,$B125,'Raw demand forecast'!$C$7:$C$5830,R$6-1)</f>
        <v>4.185362116635253</v>
      </c>
      <c r="S125" s="44">
        <f>SUMIFS('Raw demand forecast'!$I$7:$I$5830,'Raw demand forecast'!$B$7:$B$5830,$B125,'Raw demand forecast'!$C$7:$C$5830,S$6-1)</f>
        <v>4.1581417280129447</v>
      </c>
      <c r="T125" s="44">
        <f>SUMIFS('Raw demand forecast'!$I$7:$I$5830,'Raw demand forecast'!$B$7:$B$5830,$B125,'Raw demand forecast'!$C$7:$C$5830,T$6-1)</f>
        <v>4.1489364103378961</v>
      </c>
      <c r="U125" s="44">
        <f>SUMIFS('Raw demand forecast'!$I$7:$I$5830,'Raw demand forecast'!$B$7:$B$5830,$B125,'Raw demand forecast'!$C$7:$C$5830,U$6-1)</f>
        <v>4.1397310926628474</v>
      </c>
    </row>
    <row r="126" spans="2:21" ht="15">
      <c r="B126" s="6" t="s">
        <v>556</v>
      </c>
      <c r="C126" s="6" t="str">
        <f>INDEX('Raw demand forecast'!$M$7:$M$5830,MATCH($B126,'Raw demand forecast'!$B$7:$B$5830,0))</f>
        <v>Yes</v>
      </c>
      <c r="D126" s="25">
        <f t="shared" si="3"/>
        <v>0</v>
      </c>
      <c r="E126" s="6" t="str">
        <f t="shared" si="4"/>
        <v>Steady/falling</v>
      </c>
      <c r="F126" s="44">
        <f>SUMIFS('Raw demand forecast'!$I$7:$I$5830,'Raw demand forecast'!$B$7:$B$5830,$B126,'Raw demand forecast'!$C$7:$C$5830,F$6-1)</f>
        <v>3.9402398999999999</v>
      </c>
      <c r="G126" s="44">
        <f>SUMIFS('Raw demand forecast'!$I$7:$I$5830,'Raw demand forecast'!$B$7:$B$5830,$B126,'Raw demand forecast'!$C$7:$C$5830,G$6-1)</f>
        <v>3.8527500999999997</v>
      </c>
      <c r="H126" s="44">
        <f>SUMIFS('Raw demand forecast'!$I$7:$I$5830,'Raw demand forecast'!$B$7:$B$5830,$B126,'Raw demand forecast'!$C$7:$C$5830,H$6-1)</f>
        <v>3.9547800999999998</v>
      </c>
      <c r="I126" s="44">
        <f>SUMIFS('Raw demand forecast'!$I$7:$I$5830,'Raw demand forecast'!$B$7:$B$5830,$B126,'Raw demand forecast'!$C$7:$C$5830,I$6-1)</f>
        <v>4.2210000000000001</v>
      </c>
      <c r="J126" s="44">
        <f>SUMIFS('Raw demand forecast'!$I$7:$I$5830,'Raw demand forecast'!$B$7:$B$5830,$B126,'Raw demand forecast'!$C$7:$C$5830,J$6-1)</f>
        <v>3.9159999999999999</v>
      </c>
      <c r="K126" s="44">
        <f>SUMIFS('Raw demand forecast'!$I$7:$I$5830,'Raw demand forecast'!$B$7:$B$5830,$B126,'Raw demand forecast'!$C$7:$C$5830,K$6-1)</f>
        <v>3.5910000000000002</v>
      </c>
      <c r="L126" s="44">
        <f>SUMIFS('Raw demand forecast'!$I$7:$I$5830,'Raw demand forecast'!$B$7:$B$5830,$B126,'Raw demand forecast'!$C$7:$C$5830,L$6-1)</f>
        <v>3.5910000000000002</v>
      </c>
      <c r="M126" s="44">
        <f>SUMIFS('Raw demand forecast'!$I$7:$I$5830,'Raw demand forecast'!$B$7:$B$5830,$B126,'Raw demand forecast'!$C$7:$C$5830,M$6-1)</f>
        <v>3.5910000000000002</v>
      </c>
      <c r="N126" s="44">
        <f>SUMIFS('Raw demand forecast'!$I$7:$I$5830,'Raw demand forecast'!$B$7:$B$5830,$B126,'Raw demand forecast'!$C$7:$C$5830,N$6-1)</f>
        <v>3.5910000000000002</v>
      </c>
      <c r="O126" s="44">
        <f>SUMIFS('Raw demand forecast'!$I$7:$I$5830,'Raw demand forecast'!$B$7:$B$5830,$B126,'Raw demand forecast'!$C$7:$C$5830,O$6-1)</f>
        <v>3.5910000000000002</v>
      </c>
      <c r="P126" s="44">
        <f>SUMIFS('Raw demand forecast'!$I$7:$I$5830,'Raw demand forecast'!$B$7:$B$5830,$B126,'Raw demand forecast'!$C$7:$C$5830,P$6-1)</f>
        <v>3.5910000000000002</v>
      </c>
      <c r="Q126" s="44">
        <f>SUMIFS('Raw demand forecast'!$I$7:$I$5830,'Raw demand forecast'!$B$7:$B$5830,$B126,'Raw demand forecast'!$C$7:$C$5830,Q$6-1)</f>
        <v>3.5910000000000002</v>
      </c>
      <c r="R126" s="44">
        <f>SUMIFS('Raw demand forecast'!$I$7:$I$5830,'Raw demand forecast'!$B$7:$B$5830,$B126,'Raw demand forecast'!$C$7:$C$5830,R$6-1)</f>
        <v>3.5910000000000002</v>
      </c>
      <c r="S126" s="44">
        <f>SUMIFS('Raw demand forecast'!$I$7:$I$5830,'Raw demand forecast'!$B$7:$B$5830,$B126,'Raw demand forecast'!$C$7:$C$5830,S$6-1)</f>
        <v>3.5910000000000002</v>
      </c>
      <c r="T126" s="44">
        <f>SUMIFS('Raw demand forecast'!$I$7:$I$5830,'Raw demand forecast'!$B$7:$B$5830,$B126,'Raw demand forecast'!$C$7:$C$5830,T$6-1)</f>
        <v>3.5910000000000002</v>
      </c>
      <c r="U126" s="44">
        <f>SUMIFS('Raw demand forecast'!$I$7:$I$5830,'Raw demand forecast'!$B$7:$B$5830,$B126,'Raw demand forecast'!$C$7:$C$5830,U$6-1)</f>
        <v>3.5910000000000002</v>
      </c>
    </row>
    <row r="127" spans="2:21" ht="15">
      <c r="B127" s="6" t="s">
        <v>555</v>
      </c>
      <c r="C127" s="6" t="str">
        <f>INDEX('Raw demand forecast'!$M$7:$M$5830,MATCH($B127,'Raw demand forecast'!$B$7:$B$5830,0))</f>
        <v>Yes</v>
      </c>
      <c r="D127" s="25">
        <f t="shared" si="3"/>
        <v>0</v>
      </c>
      <c r="E127" s="6" t="str">
        <f t="shared" si="4"/>
        <v>Steady/falling</v>
      </c>
      <c r="F127" s="44">
        <f>SUMIFS('Raw demand forecast'!$I$7:$I$5830,'Raw demand forecast'!$B$7:$B$5830,$B127,'Raw demand forecast'!$C$7:$C$5830,F$6-1)</f>
        <v>5.6869000999999999</v>
      </c>
      <c r="G127" s="44">
        <f>SUMIFS('Raw demand forecast'!$I$7:$I$5830,'Raw demand forecast'!$B$7:$B$5830,$B127,'Raw demand forecast'!$C$7:$C$5830,G$6-1)</f>
        <v>5.5081800999999997</v>
      </c>
      <c r="H127" s="44">
        <f>SUMIFS('Raw demand forecast'!$I$7:$I$5830,'Raw demand forecast'!$B$7:$B$5830,$B127,'Raw demand forecast'!$C$7:$C$5830,H$6-1)</f>
        <v>6.0847401999999997</v>
      </c>
      <c r="I127" s="44">
        <f>SUMIFS('Raw demand forecast'!$I$7:$I$5830,'Raw demand forecast'!$B$7:$B$5830,$B127,'Raw demand forecast'!$C$7:$C$5830,I$6-1)</f>
        <v>5.5739999999999998</v>
      </c>
      <c r="J127" s="44">
        <f>SUMIFS('Raw demand forecast'!$I$7:$I$5830,'Raw demand forecast'!$B$7:$B$5830,$B127,'Raw demand forecast'!$C$7:$C$5830,J$6-1)</f>
        <v>5.9059999999999997</v>
      </c>
      <c r="K127" s="44">
        <f>SUMIFS('Raw demand forecast'!$I$7:$I$5830,'Raw demand forecast'!$B$7:$B$5830,$B127,'Raw demand forecast'!$C$7:$C$5830,K$6-1)</f>
        <v>6.3760000000000003</v>
      </c>
      <c r="L127" s="44">
        <f>SUMIFS('Raw demand forecast'!$I$7:$I$5830,'Raw demand forecast'!$B$7:$B$5830,$B127,'Raw demand forecast'!$C$7:$C$5830,L$6-1)</f>
        <v>6.3760000000000003</v>
      </c>
      <c r="M127" s="44">
        <f>SUMIFS('Raw demand forecast'!$I$7:$I$5830,'Raw demand forecast'!$B$7:$B$5830,$B127,'Raw demand forecast'!$C$7:$C$5830,M$6-1)</f>
        <v>6.3760000000000003</v>
      </c>
      <c r="N127" s="44">
        <f>SUMIFS('Raw demand forecast'!$I$7:$I$5830,'Raw demand forecast'!$B$7:$B$5830,$B127,'Raw demand forecast'!$C$7:$C$5830,N$6-1)</f>
        <v>6.3760000000000003</v>
      </c>
      <c r="O127" s="44">
        <f>SUMIFS('Raw demand forecast'!$I$7:$I$5830,'Raw demand forecast'!$B$7:$B$5830,$B127,'Raw demand forecast'!$C$7:$C$5830,O$6-1)</f>
        <v>6.3760000000000003</v>
      </c>
      <c r="P127" s="44">
        <f>SUMIFS('Raw demand forecast'!$I$7:$I$5830,'Raw demand forecast'!$B$7:$B$5830,$B127,'Raw demand forecast'!$C$7:$C$5830,P$6-1)</f>
        <v>6.3760000000000003</v>
      </c>
      <c r="Q127" s="44">
        <f>SUMIFS('Raw demand forecast'!$I$7:$I$5830,'Raw demand forecast'!$B$7:$B$5830,$B127,'Raw demand forecast'!$C$7:$C$5830,Q$6-1)</f>
        <v>6.3760000000000003</v>
      </c>
      <c r="R127" s="44">
        <f>SUMIFS('Raw demand forecast'!$I$7:$I$5830,'Raw demand forecast'!$B$7:$B$5830,$B127,'Raw demand forecast'!$C$7:$C$5830,R$6-1)</f>
        <v>6.3760000000000003</v>
      </c>
      <c r="S127" s="44">
        <f>SUMIFS('Raw demand forecast'!$I$7:$I$5830,'Raw demand forecast'!$B$7:$B$5830,$B127,'Raw demand forecast'!$C$7:$C$5830,S$6-1)</f>
        <v>6.3760000000000003</v>
      </c>
      <c r="T127" s="44">
        <f>SUMIFS('Raw demand forecast'!$I$7:$I$5830,'Raw demand forecast'!$B$7:$B$5830,$B127,'Raw demand forecast'!$C$7:$C$5830,T$6-1)</f>
        <v>6.3760000000000003</v>
      </c>
      <c r="U127" s="44">
        <f>SUMIFS('Raw demand forecast'!$I$7:$I$5830,'Raw demand forecast'!$B$7:$B$5830,$B127,'Raw demand forecast'!$C$7:$C$5830,U$6-1)</f>
        <v>6.3760000000000003</v>
      </c>
    </row>
    <row r="128" spans="2:21" ht="15">
      <c r="B128" s="6" t="s">
        <v>567</v>
      </c>
      <c r="C128" s="6" t="str">
        <f>INDEX('Raw demand forecast'!$M$7:$M$5830,MATCH($B128,'Raw demand forecast'!$B$7:$B$5830,0))</f>
        <v>Yes</v>
      </c>
      <c r="D128" s="25">
        <f t="shared" si="3"/>
        <v>0</v>
      </c>
      <c r="E128" s="6" t="str">
        <f t="shared" si="4"/>
        <v>Steady/falling</v>
      </c>
      <c r="F128" s="44">
        <f>SUMIFS('Raw demand forecast'!$I$7:$I$5830,'Raw demand forecast'!$B$7:$B$5830,$B128,'Raw demand forecast'!$C$7:$C$5830,F$6-1)</f>
        <v>4.0050100999999998</v>
      </c>
      <c r="G128" s="44">
        <f>SUMIFS('Raw demand forecast'!$I$7:$I$5830,'Raw demand forecast'!$B$7:$B$5830,$B128,'Raw demand forecast'!$C$7:$C$5830,G$6-1)</f>
        <v>3.9864999999999999</v>
      </c>
      <c r="H128" s="44">
        <f>SUMIFS('Raw demand forecast'!$I$7:$I$5830,'Raw demand forecast'!$B$7:$B$5830,$B128,'Raw demand forecast'!$C$7:$C$5830,H$6-1)</f>
        <v>4.3886599999999998</v>
      </c>
      <c r="I128" s="44">
        <f>SUMIFS('Raw demand forecast'!$I$7:$I$5830,'Raw demand forecast'!$B$7:$B$5830,$B128,'Raw demand forecast'!$C$7:$C$5830,I$6-1)</f>
        <v>5.88</v>
      </c>
      <c r="J128" s="44">
        <f>SUMIFS('Raw demand forecast'!$I$7:$I$5830,'Raw demand forecast'!$B$7:$B$5830,$B128,'Raw demand forecast'!$C$7:$C$5830,J$6-1)</f>
        <v>11.2585</v>
      </c>
      <c r="K128" s="44">
        <f>SUMIFS('Raw demand forecast'!$I$7:$I$5830,'Raw demand forecast'!$B$7:$B$5830,$B128,'Raw demand forecast'!$C$7:$C$5830,K$6-1)</f>
        <v>11.512</v>
      </c>
      <c r="L128" s="44">
        <f>SUMIFS('Raw demand forecast'!$I$7:$I$5830,'Raw demand forecast'!$B$7:$B$5830,$B128,'Raw demand forecast'!$C$7:$C$5830,L$6-1)</f>
        <v>11.512</v>
      </c>
      <c r="M128" s="44">
        <f>SUMIFS('Raw demand forecast'!$I$7:$I$5830,'Raw demand forecast'!$B$7:$B$5830,$B128,'Raw demand forecast'!$C$7:$C$5830,M$6-1)</f>
        <v>11.512</v>
      </c>
      <c r="N128" s="44">
        <f>SUMIFS('Raw demand forecast'!$I$7:$I$5830,'Raw demand forecast'!$B$7:$B$5830,$B128,'Raw demand forecast'!$C$7:$C$5830,N$6-1)</f>
        <v>11.512</v>
      </c>
      <c r="O128" s="44">
        <f>SUMIFS('Raw demand forecast'!$I$7:$I$5830,'Raw demand forecast'!$B$7:$B$5830,$B128,'Raw demand forecast'!$C$7:$C$5830,O$6-1)</f>
        <v>11.512</v>
      </c>
      <c r="P128" s="44">
        <f>SUMIFS('Raw demand forecast'!$I$7:$I$5830,'Raw demand forecast'!$B$7:$B$5830,$B128,'Raw demand forecast'!$C$7:$C$5830,P$6-1)</f>
        <v>11.512</v>
      </c>
      <c r="Q128" s="44">
        <f>SUMIFS('Raw demand forecast'!$I$7:$I$5830,'Raw demand forecast'!$B$7:$B$5830,$B128,'Raw demand forecast'!$C$7:$C$5830,Q$6-1)</f>
        <v>11.512</v>
      </c>
      <c r="R128" s="44">
        <f>SUMIFS('Raw demand forecast'!$I$7:$I$5830,'Raw demand forecast'!$B$7:$B$5830,$B128,'Raw demand forecast'!$C$7:$C$5830,R$6-1)</f>
        <v>11.512</v>
      </c>
      <c r="S128" s="44">
        <f>SUMIFS('Raw demand forecast'!$I$7:$I$5830,'Raw demand forecast'!$B$7:$B$5830,$B128,'Raw demand forecast'!$C$7:$C$5830,S$6-1)</f>
        <v>11.512</v>
      </c>
      <c r="T128" s="44">
        <f>SUMIFS('Raw demand forecast'!$I$7:$I$5830,'Raw demand forecast'!$B$7:$B$5830,$B128,'Raw demand forecast'!$C$7:$C$5830,T$6-1)</f>
        <v>11.512</v>
      </c>
      <c r="U128" s="44">
        <f>SUMIFS('Raw demand forecast'!$I$7:$I$5830,'Raw demand forecast'!$B$7:$B$5830,$B128,'Raw demand forecast'!$C$7:$C$5830,U$6-1)</f>
        <v>11.512</v>
      </c>
    </row>
    <row r="129" spans="2:21" ht="15">
      <c r="B129" s="6" t="s">
        <v>571</v>
      </c>
      <c r="C129" s="6" t="str">
        <f>INDEX('Raw demand forecast'!$M$7:$M$5830,MATCH($B129,'Raw demand forecast'!$B$7:$B$5830,0))</f>
        <v>Yes</v>
      </c>
      <c r="D129" s="25">
        <f t="shared" si="3"/>
        <v>0</v>
      </c>
      <c r="E129" s="6" t="str">
        <f t="shared" si="4"/>
        <v>Steady/falling</v>
      </c>
      <c r="F129" s="44">
        <f>SUMIFS('Raw demand forecast'!$I$7:$I$5830,'Raw demand forecast'!$B$7:$B$5830,$B129,'Raw demand forecast'!$C$7:$C$5830,F$6-1)</f>
        <v>2.6880000000000002</v>
      </c>
      <c r="G129" s="44">
        <f>SUMIFS('Raw demand forecast'!$I$7:$I$5830,'Raw demand forecast'!$B$7:$B$5830,$B129,'Raw demand forecast'!$C$7:$C$5830,G$6-1)</f>
        <v>4.8000002000000004</v>
      </c>
      <c r="H129" s="44">
        <f>SUMIFS('Raw demand forecast'!$I$7:$I$5830,'Raw demand forecast'!$B$7:$B$5830,$B129,'Raw demand forecast'!$C$7:$C$5830,H$6-1)</f>
        <v>4.8896001910000004</v>
      </c>
      <c r="I129" s="44">
        <f>SUMIFS('Raw demand forecast'!$I$7:$I$5830,'Raw demand forecast'!$B$7:$B$5830,$B129,'Raw demand forecast'!$C$7:$C$5830,I$6-1)</f>
        <v>4.5819999999999999</v>
      </c>
      <c r="J129" s="44">
        <f>SUMIFS('Raw demand forecast'!$I$7:$I$5830,'Raw demand forecast'!$B$7:$B$5830,$B129,'Raw demand forecast'!$C$7:$C$5830,J$6-1)</f>
        <v>4.6589999999999998</v>
      </c>
      <c r="K129" s="44">
        <f>SUMIFS('Raw demand forecast'!$I$7:$I$5830,'Raw demand forecast'!$B$7:$B$5830,$B129,'Raw demand forecast'!$C$7:$C$5830,K$6-1)</f>
        <v>4.7619999999999996</v>
      </c>
      <c r="L129" s="44">
        <f>SUMIFS('Raw demand forecast'!$I$7:$I$5830,'Raw demand forecast'!$B$7:$B$5830,$B129,'Raw demand forecast'!$C$7:$C$5830,L$6-1)</f>
        <v>4.7619999999999996</v>
      </c>
      <c r="M129" s="44">
        <f>SUMIFS('Raw demand forecast'!$I$7:$I$5830,'Raw demand forecast'!$B$7:$B$5830,$B129,'Raw demand forecast'!$C$7:$C$5830,M$6-1)</f>
        <v>4.7619999999999996</v>
      </c>
      <c r="N129" s="44">
        <f>SUMIFS('Raw demand forecast'!$I$7:$I$5830,'Raw demand forecast'!$B$7:$B$5830,$B129,'Raw demand forecast'!$C$7:$C$5830,N$6-1)</f>
        <v>4.7619999999999996</v>
      </c>
      <c r="O129" s="44">
        <f>SUMIFS('Raw demand forecast'!$I$7:$I$5830,'Raw demand forecast'!$B$7:$B$5830,$B129,'Raw demand forecast'!$C$7:$C$5830,O$6-1)</f>
        <v>4.7619999999999996</v>
      </c>
      <c r="P129" s="44">
        <f>SUMIFS('Raw demand forecast'!$I$7:$I$5830,'Raw demand forecast'!$B$7:$B$5830,$B129,'Raw demand forecast'!$C$7:$C$5830,P$6-1)</f>
        <v>4.7619999999999996</v>
      </c>
      <c r="Q129" s="44">
        <f>SUMIFS('Raw demand forecast'!$I$7:$I$5830,'Raw demand forecast'!$B$7:$B$5830,$B129,'Raw demand forecast'!$C$7:$C$5830,Q$6-1)</f>
        <v>4.7619999999999996</v>
      </c>
      <c r="R129" s="44">
        <f>SUMIFS('Raw demand forecast'!$I$7:$I$5830,'Raw demand forecast'!$B$7:$B$5830,$B129,'Raw demand forecast'!$C$7:$C$5830,R$6-1)</f>
        <v>4.7619999999999996</v>
      </c>
      <c r="S129" s="44">
        <f>SUMIFS('Raw demand forecast'!$I$7:$I$5830,'Raw demand forecast'!$B$7:$B$5830,$B129,'Raw demand forecast'!$C$7:$C$5830,S$6-1)</f>
        <v>4.7619999999999996</v>
      </c>
      <c r="T129" s="44">
        <f>SUMIFS('Raw demand forecast'!$I$7:$I$5830,'Raw demand forecast'!$B$7:$B$5830,$B129,'Raw demand forecast'!$C$7:$C$5830,T$6-1)</f>
        <v>4.7619999999999996</v>
      </c>
      <c r="U129" s="44">
        <f>SUMIFS('Raw demand forecast'!$I$7:$I$5830,'Raw demand forecast'!$B$7:$B$5830,$B129,'Raw demand forecast'!$C$7:$C$5830,U$6-1)</f>
        <v>4.7619999999999996</v>
      </c>
    </row>
    <row r="130" spans="2:21" ht="15">
      <c r="B130" s="6" t="s">
        <v>37</v>
      </c>
      <c r="C130" s="6" t="str">
        <f>INDEX('Raw demand forecast'!$M$7:$M$5830,MATCH($B130,'Raw demand forecast'!$B$7:$B$5830,0))</f>
        <v>No</v>
      </c>
      <c r="D130" s="25">
        <f t="shared" si="3"/>
        <v>9.4139294226216474E-3</v>
      </c>
      <c r="E130" s="6" t="str">
        <f t="shared" si="4"/>
        <v>Small growth</v>
      </c>
      <c r="F130" s="44">
        <f>SUMIFS('Raw demand forecast'!$I$7:$I$5830,'Raw demand forecast'!$B$7:$B$5830,$B130,'Raw demand forecast'!$C$7:$C$5830,F$6-1)</f>
        <v>49.488399999999999</v>
      </c>
      <c r="G130" s="44">
        <f>SUMIFS('Raw demand forecast'!$I$7:$I$5830,'Raw demand forecast'!$B$7:$B$5830,$B130,'Raw demand forecast'!$C$7:$C$5830,G$6-1)</f>
        <v>52.829300000000003</v>
      </c>
      <c r="H130" s="44">
        <f>SUMIFS('Raw demand forecast'!$I$7:$I$5830,'Raw demand forecast'!$B$7:$B$5830,$B130,'Raw demand forecast'!$C$7:$C$5830,H$6-1)</f>
        <v>52.424700000000001</v>
      </c>
      <c r="I130" s="44">
        <f>SUMIFS('Raw demand forecast'!$I$7:$I$5830,'Raw demand forecast'!$B$7:$B$5830,$B130,'Raw demand forecast'!$C$7:$C$5830,I$6-1)</f>
        <v>50.979100000000003</v>
      </c>
      <c r="J130" s="44">
        <f>SUMIFS('Raw demand forecast'!$I$7:$I$5830,'Raw demand forecast'!$B$7:$B$5830,$B130,'Raw demand forecast'!$C$7:$C$5830,J$6-1)</f>
        <v>52.26</v>
      </c>
      <c r="K130" s="44">
        <f>SUMIFS('Raw demand forecast'!$I$7:$I$5830,'Raw demand forecast'!$B$7:$B$5830,$B130,'Raw demand forecast'!$C$7:$C$5830,K$6-1)</f>
        <v>50.393999999999998</v>
      </c>
      <c r="L130" s="44">
        <f>SUMIFS('Raw demand forecast'!$I$7:$I$5830,'Raw demand forecast'!$B$7:$B$5830,$B130,'Raw demand forecast'!$C$7:$C$5830,L$6-1)</f>
        <v>51.490590911939144</v>
      </c>
      <c r="M130" s="44">
        <f>SUMIFS('Raw demand forecast'!$I$7:$I$5830,'Raw demand forecast'!$B$7:$B$5830,$B130,'Raw demand forecast'!$C$7:$C$5830,M$6-1)</f>
        <v>51.537031552203516</v>
      </c>
      <c r="N130" s="44">
        <f>SUMIFS('Raw demand forecast'!$I$7:$I$5830,'Raw demand forecast'!$B$7:$B$5830,$B130,'Raw demand forecast'!$C$7:$C$5830,N$6-1)</f>
        <v>52.061562920130335</v>
      </c>
      <c r="O130" s="44">
        <f>SUMIFS('Raw demand forecast'!$I$7:$I$5830,'Raw demand forecast'!$B$7:$B$5830,$B130,'Raw demand forecast'!$C$7:$C$5830,O$6-1)</f>
        <v>52.92873336282063</v>
      </c>
      <c r="P130" s="44">
        <f>SUMIFS('Raw demand forecast'!$I$7:$I$5830,'Raw demand forecast'!$B$7:$B$5830,$B130,'Raw demand forecast'!$C$7:$C$5830,P$6-1)</f>
        <v>54.078411876479748</v>
      </c>
      <c r="Q130" s="44">
        <f>SUMIFS('Raw demand forecast'!$I$7:$I$5830,'Raw demand forecast'!$B$7:$B$5830,$B130,'Raw demand forecast'!$C$7:$C$5830,Q$6-1)</f>
        <v>54.874087038092462</v>
      </c>
      <c r="R130" s="44">
        <f>SUMIFS('Raw demand forecast'!$I$7:$I$5830,'Raw demand forecast'!$B$7:$B$5830,$B130,'Raw demand forecast'!$C$7:$C$5830,R$6-1)</f>
        <v>55.166773882789698</v>
      </c>
      <c r="S130" s="44">
        <f>SUMIFS('Raw demand forecast'!$I$7:$I$5830,'Raw demand forecast'!$B$7:$B$5830,$B130,'Raw demand forecast'!$C$7:$C$5830,S$6-1)</f>
        <v>55.303727382323942</v>
      </c>
      <c r="T130" s="44">
        <f>SUMIFS('Raw demand forecast'!$I$7:$I$5830,'Raw demand forecast'!$B$7:$B$5830,$B130,'Raw demand forecast'!$C$7:$C$5830,T$6-1)</f>
        <v>55.662406284140367</v>
      </c>
      <c r="U130" s="44">
        <f>SUMIFS('Raw demand forecast'!$I$7:$I$5830,'Raw demand forecast'!$B$7:$B$5830,$B130,'Raw demand forecast'!$C$7:$C$5830,U$6-1)</f>
        <v>56.021085185956807</v>
      </c>
    </row>
    <row r="131" spans="2:21" ht="15">
      <c r="B131" s="6" t="s">
        <v>89</v>
      </c>
      <c r="C131" s="6" t="str">
        <f>INDEX('Raw demand forecast'!$M$7:$M$5830,MATCH($B131,'Raw demand forecast'!$B$7:$B$5830,0))</f>
        <v>No</v>
      </c>
      <c r="D131" s="25">
        <f t="shared" si="3"/>
        <v>-1.6769166894123888E-3</v>
      </c>
      <c r="E131" s="6" t="str">
        <f t="shared" si="4"/>
        <v>Steady/falling</v>
      </c>
      <c r="F131" s="44">
        <f>SUMIFS('Raw demand forecast'!$I$7:$I$5830,'Raw demand forecast'!$B$7:$B$5830,$B131,'Raw demand forecast'!$C$7:$C$5830,F$6-1)</f>
        <v>26.914899999999999</v>
      </c>
      <c r="G131" s="44">
        <f>SUMIFS('Raw demand forecast'!$I$7:$I$5830,'Raw demand forecast'!$B$7:$B$5830,$B131,'Raw demand forecast'!$C$7:$C$5830,G$6-1)</f>
        <v>25.4102</v>
      </c>
      <c r="H131" s="44">
        <f>SUMIFS('Raw demand forecast'!$I$7:$I$5830,'Raw demand forecast'!$B$7:$B$5830,$B131,'Raw demand forecast'!$C$7:$C$5830,H$6-1)</f>
        <v>25.85</v>
      </c>
      <c r="I131" s="44">
        <f>SUMIFS('Raw demand forecast'!$I$7:$I$5830,'Raw demand forecast'!$B$7:$B$5830,$B131,'Raw demand forecast'!$C$7:$C$5830,I$6-1)</f>
        <v>25.953900000000001</v>
      </c>
      <c r="J131" s="44">
        <f>SUMIFS('Raw demand forecast'!$I$7:$I$5830,'Raw demand forecast'!$B$7:$B$5830,$B131,'Raw demand forecast'!$C$7:$C$5830,J$6-1)</f>
        <v>26.914000000000001</v>
      </c>
      <c r="K131" s="44">
        <f>SUMIFS('Raw demand forecast'!$I$7:$I$5830,'Raw demand forecast'!$B$7:$B$5830,$B131,'Raw demand forecast'!$C$7:$C$5830,K$6-1)</f>
        <v>28</v>
      </c>
      <c r="L131" s="44">
        <f>SUMIFS('Raw demand forecast'!$I$7:$I$5830,'Raw demand forecast'!$B$7:$B$5830,$B131,'Raw demand forecast'!$C$7:$C$5830,L$6-1)</f>
        <v>27.868757998298388</v>
      </c>
      <c r="M131" s="44">
        <f>SUMIFS('Raw demand forecast'!$I$7:$I$5830,'Raw demand forecast'!$B$7:$B$5830,$B131,'Raw demand forecast'!$C$7:$C$5830,M$6-1)</f>
        <v>27.765650164652111</v>
      </c>
      <c r="N131" s="44">
        <f>SUMIFS('Raw demand forecast'!$I$7:$I$5830,'Raw demand forecast'!$B$7:$B$5830,$B131,'Raw demand forecast'!$C$7:$C$5830,N$6-1)</f>
        <v>27.685615109620969</v>
      </c>
      <c r="O131" s="44">
        <f>SUMIFS('Raw demand forecast'!$I$7:$I$5830,'Raw demand forecast'!$B$7:$B$5830,$B131,'Raw demand forecast'!$C$7:$C$5830,O$6-1)</f>
        <v>27.662389352962276</v>
      </c>
      <c r="P131" s="44">
        <f>SUMIFS('Raw demand forecast'!$I$7:$I$5830,'Raw demand forecast'!$B$7:$B$5830,$B131,'Raw demand forecast'!$C$7:$C$5830,P$6-1)</f>
        <v>27.644054396247043</v>
      </c>
      <c r="Q131" s="44">
        <f>SUMIFS('Raw demand forecast'!$I$7:$I$5830,'Raw demand forecast'!$B$7:$B$5830,$B131,'Raw demand forecast'!$C$7:$C$5830,Q$6-1)</f>
        <v>27.600918780607405</v>
      </c>
      <c r="R131" s="44">
        <f>SUMIFS('Raw demand forecast'!$I$7:$I$5830,'Raw demand forecast'!$B$7:$B$5830,$B131,'Raw demand forecast'!$C$7:$C$5830,R$6-1)</f>
        <v>27.532277008297623</v>
      </c>
      <c r="S131" s="44">
        <f>SUMIFS('Raw demand forecast'!$I$7:$I$5830,'Raw demand forecast'!$B$7:$B$5830,$B131,'Raw demand forecast'!$C$7:$C$5830,S$6-1)</f>
        <v>27.458671445207557</v>
      </c>
      <c r="T131" s="44">
        <f>SUMIFS('Raw demand forecast'!$I$7:$I$5830,'Raw demand forecast'!$B$7:$B$5830,$B131,'Raw demand forecast'!$C$7:$C$5830,T$6-1)</f>
        <v>27.463395871884448</v>
      </c>
      <c r="U131" s="44">
        <f>SUMIFS('Raw demand forecast'!$I$7:$I$5830,'Raw demand forecast'!$B$7:$B$5830,$B131,'Raw demand forecast'!$C$7:$C$5830,U$6-1)</f>
        <v>27.45096597822825</v>
      </c>
    </row>
    <row r="132" spans="2:21" ht="15">
      <c r="B132" s="6" t="s">
        <v>158</v>
      </c>
      <c r="C132" s="6" t="str">
        <f>INDEX('Raw demand forecast'!$M$7:$M$5830,MATCH($B132,'Raw demand forecast'!$B$7:$B$5830,0))</f>
        <v>No</v>
      </c>
      <c r="D132" s="25" t="e">
        <f t="shared" si="3"/>
        <v>#DIV/0!</v>
      </c>
      <c r="E132" s="6" t="str">
        <f t="shared" si="4"/>
        <v>High growth</v>
      </c>
      <c r="F132" s="44">
        <f>SUMIFS('Raw demand forecast'!$I$7:$I$5830,'Raw demand forecast'!$B$7:$B$5830,$B132,'Raw demand forecast'!$C$7:$C$5830,F$6-1)</f>
        <v>0</v>
      </c>
      <c r="G132" s="44">
        <f>SUMIFS('Raw demand forecast'!$I$7:$I$5830,'Raw demand forecast'!$B$7:$B$5830,$B132,'Raw demand forecast'!$C$7:$C$5830,G$6-1)</f>
        <v>0</v>
      </c>
      <c r="H132" s="44">
        <f>SUMIFS('Raw demand forecast'!$I$7:$I$5830,'Raw demand forecast'!$B$7:$B$5830,$B132,'Raw demand forecast'!$C$7:$C$5830,H$6-1)</f>
        <v>0</v>
      </c>
      <c r="I132" s="44">
        <f>SUMIFS('Raw demand forecast'!$I$7:$I$5830,'Raw demand forecast'!$B$7:$B$5830,$B132,'Raw demand forecast'!$C$7:$C$5830,I$6-1)</f>
        <v>0</v>
      </c>
      <c r="J132" s="44">
        <f>SUMIFS('Raw demand forecast'!$I$7:$I$5830,'Raw demand forecast'!$B$7:$B$5830,$B132,'Raw demand forecast'!$C$7:$C$5830,J$6-1)</f>
        <v>0</v>
      </c>
      <c r="K132" s="44">
        <f>SUMIFS('Raw demand forecast'!$I$7:$I$5830,'Raw demand forecast'!$B$7:$B$5830,$B132,'Raw demand forecast'!$C$7:$C$5830,K$6-1)</f>
        <v>0</v>
      </c>
      <c r="L132" s="44">
        <f>SUMIFS('Raw demand forecast'!$I$7:$I$5830,'Raw demand forecast'!$B$7:$B$5830,$B132,'Raw demand forecast'!$C$7:$C$5830,L$6-1)</f>
        <v>0</v>
      </c>
      <c r="M132" s="44">
        <f>SUMIFS('Raw demand forecast'!$I$7:$I$5830,'Raw demand forecast'!$B$7:$B$5830,$B132,'Raw demand forecast'!$C$7:$C$5830,M$6-1)</f>
        <v>0.22560000261291863</v>
      </c>
      <c r="N132" s="44">
        <f>SUMIFS('Raw demand forecast'!$I$7:$I$5830,'Raw demand forecast'!$B$7:$B$5830,$B132,'Raw demand forecast'!$C$7:$C$5830,N$6-1)</f>
        <v>0.90240001045167451</v>
      </c>
      <c r="O132" s="44">
        <f>SUMIFS('Raw demand forecast'!$I$7:$I$5830,'Raw demand forecast'!$B$7:$B$5830,$B132,'Raw demand forecast'!$C$7:$C$5830,O$6-1)</f>
        <v>2.0303999975323679</v>
      </c>
      <c r="P132" s="44">
        <f>SUMIFS('Raw demand forecast'!$I$7:$I$5830,'Raw demand forecast'!$B$7:$B$5830,$B132,'Raw demand forecast'!$C$7:$C$5830,P$6-1)</f>
        <v>3.609600041806698</v>
      </c>
      <c r="Q132" s="44">
        <f>SUMIFS('Raw demand forecast'!$I$7:$I$5830,'Raw demand forecast'!$B$7:$B$5830,$B132,'Raw demand forecast'!$C$7:$C$5830,Q$6-1)</f>
        <v>5.6400002539157867</v>
      </c>
      <c r="R132" s="44">
        <f>SUMIFS('Raw demand forecast'!$I$7:$I$5830,'Raw demand forecast'!$B$7:$B$5830,$B132,'Raw demand forecast'!$C$7:$C$5830,R$6-1)</f>
        <v>9.1295999901294724</v>
      </c>
      <c r="S132" s="44">
        <f>SUMIFS('Raw demand forecast'!$I$7:$I$5830,'Raw demand forecast'!$B$7:$B$5830,$B132,'Raw demand forecast'!$C$7:$C$5830,S$6-1)</f>
        <v>13.070399532079698</v>
      </c>
      <c r="T132" s="44">
        <f>SUMIFS('Raw demand forecast'!$I$7:$I$5830,'Raw demand forecast'!$B$7:$B$5830,$B132,'Raw demand forecast'!$C$7:$C$5830,T$6-1)</f>
        <v>17.349599598884584</v>
      </c>
      <c r="U132" s="44">
        <f>SUMIFS('Raw demand forecast'!$I$7:$I$5830,'Raw demand forecast'!$B$7:$B$5830,$B132,'Raw demand forecast'!$C$7:$C$5830,U$6-1)</f>
        <v>21.290400052785873</v>
      </c>
    </row>
    <row r="133" spans="2:21" ht="15">
      <c r="B133" s="6" t="s">
        <v>628</v>
      </c>
      <c r="C133" s="6" t="str">
        <f>INDEX('Raw demand forecast'!$M$7:$M$5830,MATCH($B133,'Raw demand forecast'!$B$7:$B$5830,0))</f>
        <v>Yes</v>
      </c>
      <c r="D133" s="25">
        <f t="shared" si="3"/>
        <v>0</v>
      </c>
      <c r="E133" s="6" t="str">
        <f t="shared" si="4"/>
        <v>Steady/falling</v>
      </c>
      <c r="F133" s="44">
        <f>SUMIFS('Raw demand forecast'!$I$7:$I$5830,'Raw demand forecast'!$B$7:$B$5830,$B133,'Raw demand forecast'!$C$7:$C$5830,F$6-1)</f>
        <v>3.9053201999999998</v>
      </c>
      <c r="G133" s="44">
        <f>SUMIFS('Raw demand forecast'!$I$7:$I$5830,'Raw demand forecast'!$B$7:$B$5830,$B133,'Raw demand forecast'!$C$7:$C$5830,G$6-1)</f>
        <v>4.1676096999999999</v>
      </c>
      <c r="H133" s="44">
        <f>SUMIFS('Raw demand forecast'!$I$7:$I$5830,'Raw demand forecast'!$B$7:$B$5830,$B133,'Raw demand forecast'!$C$7:$C$5830,H$6-1)</f>
        <v>3.7260802000000002</v>
      </c>
      <c r="I133" s="44">
        <f>SUMIFS('Raw demand forecast'!$I$7:$I$5830,'Raw demand forecast'!$B$7:$B$5830,$B133,'Raw demand forecast'!$C$7:$C$5830,I$6-1)</f>
        <v>4.0709999999999997</v>
      </c>
      <c r="J133" s="44">
        <f>SUMIFS('Raw demand forecast'!$I$7:$I$5830,'Raw demand forecast'!$B$7:$B$5830,$B133,'Raw demand forecast'!$C$7:$C$5830,J$6-1)</f>
        <v>4.0839999999999996</v>
      </c>
      <c r="K133" s="44">
        <f>SUMIFS('Raw demand forecast'!$I$7:$I$5830,'Raw demand forecast'!$B$7:$B$5830,$B133,'Raw demand forecast'!$C$7:$C$5830,K$6-1)</f>
        <v>3.7149999999999999</v>
      </c>
      <c r="L133" s="44">
        <f>SUMIFS('Raw demand forecast'!$I$7:$I$5830,'Raw demand forecast'!$B$7:$B$5830,$B133,'Raw demand forecast'!$C$7:$C$5830,L$6-1)</f>
        <v>3.7149999999999999</v>
      </c>
      <c r="M133" s="44">
        <f>SUMIFS('Raw demand forecast'!$I$7:$I$5830,'Raw demand forecast'!$B$7:$B$5830,$B133,'Raw demand forecast'!$C$7:$C$5830,M$6-1)</f>
        <v>3.7149999999999999</v>
      </c>
      <c r="N133" s="44">
        <f>SUMIFS('Raw demand forecast'!$I$7:$I$5830,'Raw demand forecast'!$B$7:$B$5830,$B133,'Raw demand forecast'!$C$7:$C$5830,N$6-1)</f>
        <v>3.7149999999999999</v>
      </c>
      <c r="O133" s="44">
        <f>SUMIFS('Raw demand forecast'!$I$7:$I$5830,'Raw demand forecast'!$B$7:$B$5830,$B133,'Raw demand forecast'!$C$7:$C$5830,O$6-1)</f>
        <v>3.7149999999999999</v>
      </c>
      <c r="P133" s="44">
        <f>SUMIFS('Raw demand forecast'!$I$7:$I$5830,'Raw demand forecast'!$B$7:$B$5830,$B133,'Raw demand forecast'!$C$7:$C$5830,P$6-1)</f>
        <v>3.7149999999999999</v>
      </c>
      <c r="Q133" s="44">
        <f>SUMIFS('Raw demand forecast'!$I$7:$I$5830,'Raw demand forecast'!$B$7:$B$5830,$B133,'Raw demand forecast'!$C$7:$C$5830,Q$6-1)</f>
        <v>3.7149999999999999</v>
      </c>
      <c r="R133" s="44">
        <f>SUMIFS('Raw demand forecast'!$I$7:$I$5830,'Raw demand forecast'!$B$7:$B$5830,$B133,'Raw demand forecast'!$C$7:$C$5830,R$6-1)</f>
        <v>3.7149999999999999</v>
      </c>
      <c r="S133" s="44">
        <f>SUMIFS('Raw demand forecast'!$I$7:$I$5830,'Raw demand forecast'!$B$7:$B$5830,$B133,'Raw demand forecast'!$C$7:$C$5830,S$6-1)</f>
        <v>3.7149999999999999</v>
      </c>
      <c r="T133" s="44">
        <f>SUMIFS('Raw demand forecast'!$I$7:$I$5830,'Raw demand forecast'!$B$7:$B$5830,$B133,'Raw demand forecast'!$C$7:$C$5830,T$6-1)</f>
        <v>3.7149999999999999</v>
      </c>
      <c r="U133" s="44">
        <f>SUMIFS('Raw demand forecast'!$I$7:$I$5830,'Raw demand forecast'!$B$7:$B$5830,$B133,'Raw demand forecast'!$C$7:$C$5830,U$6-1)</f>
        <v>3.7149999999999999</v>
      </c>
    </row>
    <row r="134" spans="2:21" ht="15">
      <c r="B134" s="6" t="s">
        <v>636</v>
      </c>
      <c r="C134" s="6" t="str">
        <f>INDEX('Raw demand forecast'!$M$7:$M$5830,MATCH($B134,'Raw demand forecast'!$B$7:$B$5830,0))</f>
        <v>Yes</v>
      </c>
      <c r="D134" s="25">
        <f t="shared" si="3"/>
        <v>0</v>
      </c>
      <c r="E134" s="6" t="str">
        <f t="shared" si="4"/>
        <v>Steady/falling</v>
      </c>
      <c r="F134" s="44">
        <f>SUMIFS('Raw demand forecast'!$I$7:$I$5830,'Raw demand forecast'!$B$7:$B$5830,$B134,'Raw demand forecast'!$C$7:$C$5830,F$6-1)</f>
        <v>19.475580000000001</v>
      </c>
      <c r="G134" s="44">
        <f>SUMIFS('Raw demand forecast'!$I$7:$I$5830,'Raw demand forecast'!$B$7:$B$5830,$B134,'Raw demand forecast'!$C$7:$C$5830,G$6-1)</f>
        <v>17.250070999999998</v>
      </c>
      <c r="H134" s="44">
        <f>SUMIFS('Raw demand forecast'!$I$7:$I$5830,'Raw demand forecast'!$B$7:$B$5830,$B134,'Raw demand forecast'!$C$7:$C$5830,H$6-1)</f>
        <v>21.186399000000002</v>
      </c>
      <c r="I134" s="44">
        <f>SUMIFS('Raw demand forecast'!$I$7:$I$5830,'Raw demand forecast'!$B$7:$B$5830,$B134,'Raw demand forecast'!$C$7:$C$5830,I$6-1)</f>
        <v>17.196000000000002</v>
      </c>
      <c r="J134" s="44">
        <f>SUMIFS('Raw demand forecast'!$I$7:$I$5830,'Raw demand forecast'!$B$7:$B$5830,$B134,'Raw demand forecast'!$C$7:$C$5830,J$6-1)</f>
        <v>16.038</v>
      </c>
      <c r="K134" s="44">
        <f>SUMIFS('Raw demand forecast'!$I$7:$I$5830,'Raw demand forecast'!$B$7:$B$5830,$B134,'Raw demand forecast'!$C$7:$C$5830,K$6-1)</f>
        <v>14.2</v>
      </c>
      <c r="L134" s="44">
        <f>SUMIFS('Raw demand forecast'!$I$7:$I$5830,'Raw demand forecast'!$B$7:$B$5830,$B134,'Raw demand forecast'!$C$7:$C$5830,L$6-1)</f>
        <v>14.2</v>
      </c>
      <c r="M134" s="44">
        <f>SUMIFS('Raw demand forecast'!$I$7:$I$5830,'Raw demand forecast'!$B$7:$B$5830,$B134,'Raw demand forecast'!$C$7:$C$5830,M$6-1)</f>
        <v>14.2</v>
      </c>
      <c r="N134" s="44">
        <f>SUMIFS('Raw demand forecast'!$I$7:$I$5830,'Raw demand forecast'!$B$7:$B$5830,$B134,'Raw demand forecast'!$C$7:$C$5830,N$6-1)</f>
        <v>14.2</v>
      </c>
      <c r="O134" s="44">
        <f>SUMIFS('Raw demand forecast'!$I$7:$I$5830,'Raw demand forecast'!$B$7:$B$5830,$B134,'Raw demand forecast'!$C$7:$C$5830,O$6-1)</f>
        <v>14.2</v>
      </c>
      <c r="P134" s="44">
        <f>SUMIFS('Raw demand forecast'!$I$7:$I$5830,'Raw demand forecast'!$B$7:$B$5830,$B134,'Raw demand forecast'!$C$7:$C$5830,P$6-1)</f>
        <v>14.2</v>
      </c>
      <c r="Q134" s="44">
        <f>SUMIFS('Raw demand forecast'!$I$7:$I$5830,'Raw demand forecast'!$B$7:$B$5830,$B134,'Raw demand forecast'!$C$7:$C$5830,Q$6-1)</f>
        <v>14.2</v>
      </c>
      <c r="R134" s="44">
        <f>SUMIFS('Raw demand forecast'!$I$7:$I$5830,'Raw demand forecast'!$B$7:$B$5830,$B134,'Raw demand forecast'!$C$7:$C$5830,R$6-1)</f>
        <v>14.2</v>
      </c>
      <c r="S134" s="44">
        <f>SUMIFS('Raw demand forecast'!$I$7:$I$5830,'Raw demand forecast'!$B$7:$B$5830,$B134,'Raw demand forecast'!$C$7:$C$5830,S$6-1)</f>
        <v>14.2</v>
      </c>
      <c r="T134" s="44">
        <f>SUMIFS('Raw demand forecast'!$I$7:$I$5830,'Raw demand forecast'!$B$7:$B$5830,$B134,'Raw demand forecast'!$C$7:$C$5830,T$6-1)</f>
        <v>14.2</v>
      </c>
      <c r="U134" s="44">
        <f>SUMIFS('Raw demand forecast'!$I$7:$I$5830,'Raw demand forecast'!$B$7:$B$5830,$B134,'Raw demand forecast'!$C$7:$C$5830,U$6-1)</f>
        <v>14.2</v>
      </c>
    </row>
    <row r="135" spans="2:21" ht="15">
      <c r="B135" s="6" t="s">
        <v>46</v>
      </c>
      <c r="C135" s="6" t="str">
        <f>INDEX('Raw demand forecast'!$M$7:$M$5830,MATCH($B135,'Raw demand forecast'!$B$7:$B$5830,0))</f>
        <v>No</v>
      </c>
      <c r="D135" s="25">
        <f t="shared" si="3"/>
        <v>4.9798957547817491E-3</v>
      </c>
      <c r="E135" s="6" t="str">
        <f t="shared" si="4"/>
        <v>Small growth</v>
      </c>
      <c r="F135" s="44">
        <f>SUMIFS('Raw demand forecast'!$I$7:$I$5830,'Raw demand forecast'!$B$7:$B$5830,$B135,'Raw demand forecast'!$C$7:$C$5830,F$6-1)</f>
        <v>0</v>
      </c>
      <c r="G135" s="44">
        <f>SUMIFS('Raw demand forecast'!$I$7:$I$5830,'Raw demand forecast'!$B$7:$B$5830,$B135,'Raw demand forecast'!$C$7:$C$5830,G$6-1)</f>
        <v>0</v>
      </c>
      <c r="H135" s="44">
        <f>SUMIFS('Raw demand forecast'!$I$7:$I$5830,'Raw demand forecast'!$B$7:$B$5830,$B135,'Raw demand forecast'!$C$7:$C$5830,H$6-1)</f>
        <v>23.77</v>
      </c>
      <c r="I135" s="44">
        <f>SUMIFS('Raw demand forecast'!$I$7:$I$5830,'Raw demand forecast'!$B$7:$B$5830,$B135,'Raw demand forecast'!$C$7:$C$5830,I$6-1)</f>
        <v>22.75</v>
      </c>
      <c r="J135" s="44">
        <f>SUMIFS('Raw demand forecast'!$I$7:$I$5830,'Raw demand forecast'!$B$7:$B$5830,$B135,'Raw demand forecast'!$C$7:$C$5830,J$6-1)</f>
        <v>28.68</v>
      </c>
      <c r="K135" s="44">
        <f>SUMIFS('Raw demand forecast'!$I$7:$I$5830,'Raw demand forecast'!$B$7:$B$5830,$B135,'Raw demand forecast'!$C$7:$C$5830,K$6-1)</f>
        <v>30.19</v>
      </c>
      <c r="L135" s="44">
        <f>SUMIFS('Raw demand forecast'!$I$7:$I$5830,'Raw demand forecast'!$B$7:$B$5830,$B135,'Raw demand forecast'!$C$7:$C$5830,L$6-1)</f>
        <v>32.022352563281821</v>
      </c>
      <c r="M135" s="44">
        <f>SUMIFS('Raw demand forecast'!$I$7:$I$5830,'Raw demand forecast'!$B$7:$B$5830,$B135,'Raw demand forecast'!$C$7:$C$5830,M$6-1)</f>
        <v>33.253208895979228</v>
      </c>
      <c r="N135" s="44">
        <f>SUMIFS('Raw demand forecast'!$I$7:$I$5830,'Raw demand forecast'!$B$7:$B$5830,$B135,'Raw demand forecast'!$C$7:$C$5830,N$6-1)</f>
        <v>33.850027240323982</v>
      </c>
      <c r="O135" s="44">
        <f>SUMIFS('Raw demand forecast'!$I$7:$I$5830,'Raw demand forecast'!$B$7:$B$5830,$B135,'Raw demand forecast'!$C$7:$C$5830,O$6-1)</f>
        <v>33.739751809958015</v>
      </c>
      <c r="P135" s="44">
        <f>SUMIFS('Raw demand forecast'!$I$7:$I$5830,'Raw demand forecast'!$B$7:$B$5830,$B135,'Raw demand forecast'!$C$7:$C$5830,P$6-1)</f>
        <v>33.639078755904151</v>
      </c>
      <c r="Q135" s="44">
        <f>SUMIFS('Raw demand forecast'!$I$7:$I$5830,'Raw demand forecast'!$B$7:$B$5830,$B135,'Raw demand forecast'!$C$7:$C$5830,Q$6-1)</f>
        <v>33.546353077216359</v>
      </c>
      <c r="R135" s="44">
        <f>SUMIFS('Raw demand forecast'!$I$7:$I$5830,'Raw demand forecast'!$B$7:$B$5830,$B135,'Raw demand forecast'!$C$7:$C$5830,R$6-1)</f>
        <v>33.457583035889861</v>
      </c>
      <c r="S135" s="44">
        <f>SUMIFS('Raw demand forecast'!$I$7:$I$5830,'Raw demand forecast'!$B$7:$B$5830,$B135,'Raw demand forecast'!$C$7:$C$5830,S$6-1)</f>
        <v>33.399346646153639</v>
      </c>
      <c r="T135" s="44">
        <f>SUMIFS('Raw demand forecast'!$I$7:$I$5830,'Raw demand forecast'!$B$7:$B$5830,$B135,'Raw demand forecast'!$C$7:$C$5830,T$6-1)</f>
        <v>33.442917258639483</v>
      </c>
      <c r="U135" s="44">
        <f>SUMIFS('Raw demand forecast'!$I$7:$I$5830,'Raw demand forecast'!$B$7:$B$5830,$B135,'Raw demand forecast'!$C$7:$C$5830,U$6-1)</f>
        <v>33.486487871125334</v>
      </c>
    </row>
    <row r="136" spans="2:21" ht="15">
      <c r="B136" s="6" t="s">
        <v>72</v>
      </c>
      <c r="C136" s="6" t="str">
        <f>INDEX('Raw demand forecast'!$M$7:$M$5830,MATCH($B136,'Raw demand forecast'!$B$7:$B$5830,0))</f>
        <v>No</v>
      </c>
      <c r="D136" s="25">
        <f t="shared" ref="D136:D199" si="5">(U136/L136)^(1/9) - 1</f>
        <v>-3.8367766365808853E-3</v>
      </c>
      <c r="E136" s="6" t="str">
        <f t="shared" si="4"/>
        <v>Steady/falling</v>
      </c>
      <c r="F136" s="44">
        <f>SUMIFS('Raw demand forecast'!$I$7:$I$5830,'Raw demand forecast'!$B$7:$B$5830,$B136,'Raw demand forecast'!$C$7:$C$5830,F$6-1)</f>
        <v>11.1571</v>
      </c>
      <c r="G136" s="44">
        <f>SUMIFS('Raw demand forecast'!$I$7:$I$5830,'Raw demand forecast'!$B$7:$B$5830,$B136,'Raw demand forecast'!$C$7:$C$5830,G$6-1)</f>
        <v>9.5729000000000006</v>
      </c>
      <c r="H136" s="44">
        <f>SUMIFS('Raw demand forecast'!$I$7:$I$5830,'Raw demand forecast'!$B$7:$B$5830,$B136,'Raw demand forecast'!$C$7:$C$5830,H$6-1)</f>
        <v>9.9657</v>
      </c>
      <c r="I136" s="44">
        <f>SUMIFS('Raw demand forecast'!$I$7:$I$5830,'Raw demand forecast'!$B$7:$B$5830,$B136,'Raw demand forecast'!$C$7:$C$5830,I$6-1)</f>
        <v>8.8583999999999996</v>
      </c>
      <c r="J136" s="44">
        <f>SUMIFS('Raw demand forecast'!$I$7:$I$5830,'Raw demand forecast'!$B$7:$B$5830,$B136,'Raw demand forecast'!$C$7:$C$5830,J$6-1)</f>
        <v>9.4480000000000004</v>
      </c>
      <c r="K136" s="44">
        <f>SUMIFS('Raw demand forecast'!$I$7:$I$5830,'Raw demand forecast'!$B$7:$B$5830,$B136,'Raw demand forecast'!$C$7:$C$5830,K$6-1)</f>
        <v>8.5730000000000004</v>
      </c>
      <c r="L136" s="44">
        <f>SUMIFS('Raw demand forecast'!$I$7:$I$5830,'Raw demand forecast'!$B$7:$B$5830,$B136,'Raw demand forecast'!$C$7:$C$5830,L$6-1)</f>
        <v>9.220890240172249</v>
      </c>
      <c r="M136" s="44">
        <f>SUMIFS('Raw demand forecast'!$I$7:$I$5830,'Raw demand forecast'!$B$7:$B$5830,$B136,'Raw demand forecast'!$C$7:$C$5830,M$6-1)</f>
        <v>9.1754010017132899</v>
      </c>
      <c r="N136" s="44">
        <f>SUMIFS('Raw demand forecast'!$I$7:$I$5830,'Raw demand forecast'!$B$7:$B$5830,$B136,'Raw demand forecast'!$C$7:$C$5830,N$6-1)</f>
        <v>9.1267090295465927</v>
      </c>
      <c r="O136" s="44">
        <f>SUMIFS('Raw demand forecast'!$I$7:$I$5830,'Raw demand forecast'!$B$7:$B$5830,$B136,'Raw demand forecast'!$C$7:$C$5830,O$6-1)</f>
        <v>9.0824489364196772</v>
      </c>
      <c r="P136" s="44">
        <f>SUMIFS('Raw demand forecast'!$I$7:$I$5830,'Raw demand forecast'!$B$7:$B$5830,$B136,'Raw demand forecast'!$C$7:$C$5830,P$6-1)</f>
        <v>9.0384826612670022</v>
      </c>
      <c r="Q136" s="44">
        <f>SUMIFS('Raw demand forecast'!$I$7:$I$5830,'Raw demand forecast'!$B$7:$B$5830,$B136,'Raw demand forecast'!$C$7:$C$5830,Q$6-1)</f>
        <v>8.9966689730362219</v>
      </c>
      <c r="R136" s="44">
        <f>SUMIFS('Raw demand forecast'!$I$7:$I$5830,'Raw demand forecast'!$B$7:$B$5830,$B136,'Raw demand forecast'!$C$7:$C$5830,R$6-1)</f>
        <v>8.9573439872819165</v>
      </c>
      <c r="S136" s="44">
        <f>SUMIFS('Raw demand forecast'!$I$7:$I$5830,'Raw demand forecast'!$B$7:$B$5830,$B136,'Raw demand forecast'!$C$7:$C$5830,S$6-1)</f>
        <v>8.9236997921391943</v>
      </c>
      <c r="T136" s="44">
        <f>SUMIFS('Raw demand forecast'!$I$7:$I$5830,'Raw demand forecast'!$B$7:$B$5830,$B136,'Raw demand forecast'!$C$7:$C$5830,T$6-1)</f>
        <v>8.9155133437805194</v>
      </c>
      <c r="U136" s="44">
        <f>SUMIFS('Raw demand forecast'!$I$7:$I$5830,'Raw demand forecast'!$B$7:$B$5830,$B136,'Raw demand forecast'!$C$7:$C$5830,U$6-1)</f>
        <v>8.9073268954218481</v>
      </c>
    </row>
    <row r="137" spans="2:21" ht="15">
      <c r="B137" s="6" t="s">
        <v>126</v>
      </c>
      <c r="C137" s="6" t="str">
        <f>INDEX('Raw demand forecast'!$M$7:$M$5830,MATCH($B137,'Raw demand forecast'!$B$7:$B$5830,0))</f>
        <v>No</v>
      </c>
      <c r="D137" s="25">
        <f t="shared" si="5"/>
        <v>-4.1451161508567758E-3</v>
      </c>
      <c r="E137" s="6" t="str">
        <f t="shared" si="4"/>
        <v>Steady/falling</v>
      </c>
      <c r="F137" s="44">
        <f>SUMIFS('Raw demand forecast'!$I$7:$I$5830,'Raw demand forecast'!$B$7:$B$5830,$B137,'Raw demand forecast'!$C$7:$C$5830,F$6-1)</f>
        <v>30.176300000000001</v>
      </c>
      <c r="G137" s="44">
        <f>SUMIFS('Raw demand forecast'!$I$7:$I$5830,'Raw demand forecast'!$B$7:$B$5830,$B137,'Raw demand forecast'!$C$7:$C$5830,G$6-1)</f>
        <v>29.592500000000001</v>
      </c>
      <c r="H137" s="44">
        <f>SUMIFS('Raw demand forecast'!$I$7:$I$5830,'Raw demand forecast'!$B$7:$B$5830,$B137,'Raw demand forecast'!$C$7:$C$5830,H$6-1)</f>
        <v>30.313500000000001</v>
      </c>
      <c r="I137" s="44">
        <f>SUMIFS('Raw demand forecast'!$I$7:$I$5830,'Raw demand forecast'!$B$7:$B$5830,$B137,'Raw demand forecast'!$C$7:$C$5830,I$6-1)</f>
        <v>30.177299999999999</v>
      </c>
      <c r="J137" s="44">
        <f>SUMIFS('Raw demand forecast'!$I$7:$I$5830,'Raw demand forecast'!$B$7:$B$5830,$B137,'Raw demand forecast'!$C$7:$C$5830,J$6-1)</f>
        <v>31.206</v>
      </c>
      <c r="K137" s="44">
        <f>SUMIFS('Raw demand forecast'!$I$7:$I$5830,'Raw demand forecast'!$B$7:$B$5830,$B137,'Raw demand forecast'!$C$7:$C$5830,K$6-1)</f>
        <v>29.68</v>
      </c>
      <c r="L137" s="44">
        <f>SUMIFS('Raw demand forecast'!$I$7:$I$5830,'Raw demand forecast'!$B$7:$B$5830,$B137,'Raw demand forecast'!$C$7:$C$5830,L$6-1)</f>
        <v>29.519135826456754</v>
      </c>
      <c r="M137" s="44">
        <f>SUMIFS('Raw demand forecast'!$I$7:$I$5830,'Raw demand forecast'!$B$7:$B$5830,$B137,'Raw demand forecast'!$C$7:$C$5830,M$6-1)</f>
        <v>29.352494682570676</v>
      </c>
      <c r="N137" s="44">
        <f>SUMIFS('Raw demand forecast'!$I$7:$I$5830,'Raw demand forecast'!$B$7:$B$5830,$B137,'Raw demand forecast'!$C$7:$C$5830,N$6-1)</f>
        <v>29.175492993501802</v>
      </c>
      <c r="O137" s="44">
        <f>SUMIFS('Raw demand forecast'!$I$7:$I$5830,'Raw demand forecast'!$B$7:$B$5830,$B137,'Raw demand forecast'!$C$7:$C$5830,O$6-1)</f>
        <v>29.017723640320494</v>
      </c>
      <c r="P137" s="44">
        <f>SUMIFS('Raw demand forecast'!$I$7:$I$5830,'Raw demand forecast'!$B$7:$B$5830,$B137,'Raw demand forecast'!$C$7:$C$5830,P$6-1)</f>
        <v>28.863640164728114</v>
      </c>
      <c r="Q137" s="44">
        <f>SUMIFS('Raw demand forecast'!$I$7:$I$5830,'Raw demand forecast'!$B$7:$B$5830,$B137,'Raw demand forecast'!$C$7:$C$5830,Q$6-1)</f>
        <v>28.717819344094295</v>
      </c>
      <c r="R137" s="44">
        <f>SUMIFS('Raw demand forecast'!$I$7:$I$5830,'Raw demand forecast'!$B$7:$B$5830,$B137,'Raw demand forecast'!$C$7:$C$5830,R$6-1)</f>
        <v>28.579994231818969</v>
      </c>
      <c r="S137" s="44">
        <f>SUMIFS('Raw demand forecast'!$I$7:$I$5830,'Raw demand forecast'!$B$7:$B$5830,$B137,'Raw demand forecast'!$C$7:$C$5830,S$6-1)</f>
        <v>28.467032080127819</v>
      </c>
      <c r="T137" s="44">
        <f>SUMIFS('Raw demand forecast'!$I$7:$I$5830,'Raw demand forecast'!$B$7:$B$5830,$B137,'Raw demand forecast'!$C$7:$C$5830,T$6-1)</f>
        <v>28.451504643364355</v>
      </c>
      <c r="U137" s="44">
        <f>SUMIFS('Raw demand forecast'!$I$7:$I$5830,'Raw demand forecast'!$B$7:$B$5830,$B137,'Raw demand forecast'!$C$7:$C$5830,U$6-1)</f>
        <v>28.435977206600889</v>
      </c>
    </row>
    <row r="138" spans="2:21" ht="15">
      <c r="B138" s="6" t="s">
        <v>611</v>
      </c>
      <c r="C138" s="6" t="str">
        <f>INDEX('Raw demand forecast'!$M$7:$M$5830,MATCH($B138,'Raw demand forecast'!$B$7:$B$5830,0))</f>
        <v>Yes</v>
      </c>
      <c r="D138" s="25">
        <f t="shared" si="5"/>
        <v>0</v>
      </c>
      <c r="E138" s="6" t="str">
        <f t="shared" si="4"/>
        <v>Steady/falling</v>
      </c>
      <c r="F138" s="44">
        <f>SUMIFS('Raw demand forecast'!$I$7:$I$5830,'Raw demand forecast'!$B$7:$B$5830,$B138,'Raw demand forecast'!$C$7:$C$5830,F$6-1)</f>
        <v>6.4344301000000002</v>
      </c>
      <c r="G138" s="44">
        <f>SUMIFS('Raw demand forecast'!$I$7:$I$5830,'Raw demand forecast'!$B$7:$B$5830,$B138,'Raw demand forecast'!$C$7:$C$5830,G$6-1)</f>
        <v>6.7563399999999998</v>
      </c>
      <c r="H138" s="44">
        <f>SUMIFS('Raw demand forecast'!$I$7:$I$5830,'Raw demand forecast'!$B$7:$B$5830,$B138,'Raw demand forecast'!$C$7:$C$5830,H$6-1)</f>
        <v>6.5376500999999996</v>
      </c>
      <c r="I138" s="44">
        <f>SUMIFS('Raw demand forecast'!$I$7:$I$5830,'Raw demand forecast'!$B$7:$B$5830,$B138,'Raw demand forecast'!$C$7:$C$5830,I$6-1)</f>
        <v>6.5389999999999997</v>
      </c>
      <c r="J138" s="44">
        <f>SUMIFS('Raw demand forecast'!$I$7:$I$5830,'Raw demand forecast'!$B$7:$B$5830,$B138,'Raw demand forecast'!$C$7:$C$5830,J$6-1)</f>
        <v>6.7510000000000003</v>
      </c>
      <c r="K138" s="44">
        <f>SUMIFS('Raw demand forecast'!$I$7:$I$5830,'Raw demand forecast'!$B$7:$B$5830,$B138,'Raw demand forecast'!$C$7:$C$5830,K$6-1)</f>
        <v>6.6289999999999996</v>
      </c>
      <c r="L138" s="44">
        <f>SUMIFS('Raw demand forecast'!$I$7:$I$5830,'Raw demand forecast'!$B$7:$B$5830,$B138,'Raw demand forecast'!$C$7:$C$5830,L$6-1)</f>
        <v>6.6289999999999996</v>
      </c>
      <c r="M138" s="44">
        <f>SUMIFS('Raw demand forecast'!$I$7:$I$5830,'Raw demand forecast'!$B$7:$B$5830,$B138,'Raw demand forecast'!$C$7:$C$5830,M$6-1)</f>
        <v>6.6289999999999996</v>
      </c>
      <c r="N138" s="44">
        <f>SUMIFS('Raw demand forecast'!$I$7:$I$5830,'Raw demand forecast'!$B$7:$B$5830,$B138,'Raw demand forecast'!$C$7:$C$5830,N$6-1)</f>
        <v>6.6289999999999996</v>
      </c>
      <c r="O138" s="44">
        <f>SUMIFS('Raw demand forecast'!$I$7:$I$5830,'Raw demand forecast'!$B$7:$B$5830,$B138,'Raw demand forecast'!$C$7:$C$5830,O$6-1)</f>
        <v>6.6289999999999996</v>
      </c>
      <c r="P138" s="44">
        <f>SUMIFS('Raw demand forecast'!$I$7:$I$5830,'Raw demand forecast'!$B$7:$B$5830,$B138,'Raw demand forecast'!$C$7:$C$5830,P$6-1)</f>
        <v>6.6289999999999996</v>
      </c>
      <c r="Q138" s="44">
        <f>SUMIFS('Raw demand forecast'!$I$7:$I$5830,'Raw demand forecast'!$B$7:$B$5830,$B138,'Raw demand forecast'!$C$7:$C$5830,Q$6-1)</f>
        <v>6.6289999999999996</v>
      </c>
      <c r="R138" s="44">
        <f>SUMIFS('Raw demand forecast'!$I$7:$I$5830,'Raw demand forecast'!$B$7:$B$5830,$B138,'Raw demand forecast'!$C$7:$C$5830,R$6-1)</f>
        <v>6.6289999999999996</v>
      </c>
      <c r="S138" s="44">
        <f>SUMIFS('Raw demand forecast'!$I$7:$I$5830,'Raw demand forecast'!$B$7:$B$5830,$B138,'Raw demand forecast'!$C$7:$C$5830,S$6-1)</f>
        <v>6.6289999999999996</v>
      </c>
      <c r="T138" s="44">
        <f>SUMIFS('Raw demand forecast'!$I$7:$I$5830,'Raw demand forecast'!$B$7:$B$5830,$B138,'Raw demand forecast'!$C$7:$C$5830,T$6-1)</f>
        <v>6.6289999999999996</v>
      </c>
      <c r="U138" s="44">
        <f>SUMIFS('Raw demand forecast'!$I$7:$I$5830,'Raw demand forecast'!$B$7:$B$5830,$B138,'Raw demand forecast'!$C$7:$C$5830,U$6-1)</f>
        <v>6.6289999999999996</v>
      </c>
    </row>
    <row r="139" spans="2:21" ht="15">
      <c r="B139" s="6" t="s">
        <v>155</v>
      </c>
      <c r="C139" s="6" t="str">
        <f>INDEX('Raw demand forecast'!$M$7:$M$5830,MATCH($B139,'Raw demand forecast'!$B$7:$B$5830,0))</f>
        <v>No</v>
      </c>
      <c r="D139" s="25">
        <f t="shared" si="5"/>
        <v>-2.9929713299869931E-3</v>
      </c>
      <c r="E139" s="6" t="str">
        <f t="shared" si="4"/>
        <v>Steady/falling</v>
      </c>
      <c r="F139" s="44">
        <f>SUMIFS('Raw demand forecast'!$I$7:$I$5830,'Raw demand forecast'!$B$7:$B$5830,$B139,'Raw demand forecast'!$C$7:$C$5830,F$6-1)</f>
        <v>35.592399999999998</v>
      </c>
      <c r="G139" s="44">
        <f>SUMIFS('Raw demand forecast'!$I$7:$I$5830,'Raw demand forecast'!$B$7:$B$5830,$B139,'Raw demand forecast'!$C$7:$C$5830,G$6-1)</f>
        <v>34.8217</v>
      </c>
      <c r="H139" s="44">
        <f>SUMIFS('Raw demand forecast'!$I$7:$I$5830,'Raw demand forecast'!$B$7:$B$5830,$B139,'Raw demand forecast'!$C$7:$C$5830,H$6-1)</f>
        <v>33.938000000000002</v>
      </c>
      <c r="I139" s="44">
        <f>SUMIFS('Raw demand forecast'!$I$7:$I$5830,'Raw demand forecast'!$B$7:$B$5830,$B139,'Raw demand forecast'!$C$7:$C$5830,I$6-1)</f>
        <v>33.339799999999997</v>
      </c>
      <c r="J139" s="44">
        <f>SUMIFS('Raw demand forecast'!$I$7:$I$5830,'Raw demand forecast'!$B$7:$B$5830,$B139,'Raw demand forecast'!$C$7:$C$5830,J$6-1)</f>
        <v>35.36</v>
      </c>
      <c r="K139" s="44">
        <f>SUMIFS('Raw demand forecast'!$I$7:$I$5830,'Raw demand forecast'!$B$7:$B$5830,$B139,'Raw demand forecast'!$C$7:$C$5830,K$6-1)</f>
        <v>30.651</v>
      </c>
      <c r="L139" s="44">
        <f>SUMIFS('Raw demand forecast'!$I$7:$I$5830,'Raw demand forecast'!$B$7:$B$5830,$B139,'Raw demand forecast'!$C$7:$C$5830,L$6-1)</f>
        <v>30.513783292039705</v>
      </c>
      <c r="M139" s="44">
        <f>SUMIFS('Raw demand forecast'!$I$7:$I$5830,'Raw demand forecast'!$B$7:$B$5830,$B139,'Raw demand forecast'!$C$7:$C$5830,M$6-1)</f>
        <v>30.409994422365177</v>
      </c>
      <c r="N139" s="44">
        <f>SUMIFS('Raw demand forecast'!$I$7:$I$5830,'Raw demand forecast'!$B$7:$B$5830,$B139,'Raw demand forecast'!$C$7:$C$5830,N$6-1)</f>
        <v>30.261252758952015</v>
      </c>
      <c r="O139" s="44">
        <f>SUMIFS('Raw demand forecast'!$I$7:$I$5830,'Raw demand forecast'!$B$7:$B$5830,$B139,'Raw demand forecast'!$C$7:$C$5830,O$6-1)</f>
        <v>30.127684955016921</v>
      </c>
      <c r="P139" s="44">
        <f>SUMIFS('Raw demand forecast'!$I$7:$I$5830,'Raw demand forecast'!$B$7:$B$5830,$B139,'Raw demand forecast'!$C$7:$C$5830,P$6-1)</f>
        <v>29.998110628958994</v>
      </c>
      <c r="Q139" s="44">
        <f>SUMIFS('Raw demand forecast'!$I$7:$I$5830,'Raw demand forecast'!$B$7:$B$5830,$B139,'Raw demand forecast'!$C$7:$C$5830,Q$6-1)</f>
        <v>29.876511013118577</v>
      </c>
      <c r="R139" s="44">
        <f>SUMIFS('Raw demand forecast'!$I$7:$I$5830,'Raw demand forecast'!$B$7:$B$5830,$B139,'Raw demand forecast'!$C$7:$C$5830,R$6-1)</f>
        <v>29.76230058630151</v>
      </c>
      <c r="S139" s="44">
        <f>SUMIFS('Raw demand forecast'!$I$7:$I$5830,'Raw demand forecast'!$B$7:$B$5830,$B139,'Raw demand forecast'!$C$7:$C$5830,S$6-1)</f>
        <v>29.671800053022043</v>
      </c>
      <c r="T139" s="44">
        <f>SUMIFS('Raw demand forecast'!$I$7:$I$5830,'Raw demand forecast'!$B$7:$B$5830,$B139,'Raw demand forecast'!$C$7:$C$5830,T$6-1)</f>
        <v>29.686706609932841</v>
      </c>
      <c r="U139" s="44">
        <f>SUMIFS('Raw demand forecast'!$I$7:$I$5830,'Raw demand forecast'!$B$7:$B$5830,$B139,'Raw demand forecast'!$C$7:$C$5830,U$6-1)</f>
        <v>29.701613166843646</v>
      </c>
    </row>
    <row r="140" spans="2:21" ht="15">
      <c r="B140" s="6" t="s">
        <v>167</v>
      </c>
      <c r="C140" s="6" t="str">
        <f>INDEX('Raw demand forecast'!$M$7:$M$5830,MATCH($B140,'Raw demand forecast'!$B$7:$B$5830,0))</f>
        <v>No</v>
      </c>
      <c r="D140" s="25">
        <f t="shared" si="5"/>
        <v>3.0725206729516064E-3</v>
      </c>
      <c r="E140" s="6" t="str">
        <f t="shared" ref="E140:E203" si="6">IFERROR(IF(D140 &gt; 0.02, "High growth", IF(D140 &gt; 0, "Small growth", IF(D140 &lt;= 0, "Steady/falling", D140))), IF(U140=0, "Steady/falling", "High growth"))</f>
        <v>Small growth</v>
      </c>
      <c r="F140" s="44">
        <f>SUMIFS('Raw demand forecast'!$I$7:$I$5830,'Raw demand forecast'!$B$7:$B$5830,$B140,'Raw demand forecast'!$C$7:$C$5830,F$6-1)</f>
        <v>36.515300000000003</v>
      </c>
      <c r="G140" s="44">
        <f>SUMIFS('Raw demand forecast'!$I$7:$I$5830,'Raw demand forecast'!$B$7:$B$5830,$B140,'Raw demand forecast'!$C$7:$C$5830,G$6-1)</f>
        <v>36.654400000000003</v>
      </c>
      <c r="H140" s="44">
        <f>SUMIFS('Raw demand forecast'!$I$7:$I$5830,'Raw demand forecast'!$B$7:$B$5830,$B140,'Raw demand forecast'!$C$7:$C$5830,H$6-1)</f>
        <v>36.33</v>
      </c>
      <c r="I140" s="44">
        <f>SUMIFS('Raw demand forecast'!$I$7:$I$5830,'Raw demand forecast'!$B$7:$B$5830,$B140,'Raw demand forecast'!$C$7:$C$5830,I$6-1)</f>
        <v>35.135599999999997</v>
      </c>
      <c r="J140" s="44">
        <f>SUMIFS('Raw demand forecast'!$I$7:$I$5830,'Raw demand forecast'!$B$7:$B$5830,$B140,'Raw demand forecast'!$C$7:$C$5830,J$6-1)</f>
        <v>35.798999999999999</v>
      </c>
      <c r="K140" s="44">
        <f>SUMIFS('Raw demand forecast'!$I$7:$I$5830,'Raw demand forecast'!$B$7:$B$5830,$B140,'Raw demand forecast'!$C$7:$C$5830,K$6-1)</f>
        <v>34.463000000000001</v>
      </c>
      <c r="L140" s="44">
        <f>SUMIFS('Raw demand forecast'!$I$7:$I$5830,'Raw demand forecast'!$B$7:$B$5830,$B140,'Raw demand forecast'!$C$7:$C$5830,L$6-1)</f>
        <v>36.670739622733379</v>
      </c>
      <c r="M140" s="44">
        <f>SUMIFS('Raw demand forecast'!$I$7:$I$5830,'Raw demand forecast'!$B$7:$B$5830,$B140,'Raw demand forecast'!$C$7:$C$5830,M$6-1)</f>
        <v>37.994053335097348</v>
      </c>
      <c r="N140" s="44">
        <f>SUMIFS('Raw demand forecast'!$I$7:$I$5830,'Raw demand forecast'!$B$7:$B$5830,$B140,'Raw demand forecast'!$C$7:$C$5830,N$6-1)</f>
        <v>37.892204614722424</v>
      </c>
      <c r="O140" s="44">
        <f>SUMIFS('Raw demand forecast'!$I$7:$I$5830,'Raw demand forecast'!$B$7:$B$5830,$B140,'Raw demand forecast'!$C$7:$C$5830,O$6-1)</f>
        <v>37.804283927886274</v>
      </c>
      <c r="P140" s="44">
        <f>SUMIFS('Raw demand forecast'!$I$7:$I$5830,'Raw demand forecast'!$B$7:$B$5830,$B140,'Raw demand forecast'!$C$7:$C$5830,P$6-1)</f>
        <v>37.72470320403162</v>
      </c>
      <c r="Q140" s="44">
        <f>SUMIFS('Raw demand forecast'!$I$7:$I$5830,'Raw demand forecast'!$B$7:$B$5830,$B140,'Raw demand forecast'!$C$7:$C$5830,Q$6-1)</f>
        <v>37.652869130182125</v>
      </c>
      <c r="R140" s="44">
        <f>SUMIFS('Raw demand forecast'!$I$7:$I$5830,'Raw demand forecast'!$B$7:$B$5830,$B140,'Raw demand forecast'!$C$7:$C$5830,R$6-1)</f>
        <v>37.58542000395866</v>
      </c>
      <c r="S140" s="44">
        <f>SUMIFS('Raw demand forecast'!$I$7:$I$5830,'Raw demand forecast'!$B$7:$B$5830,$B140,'Raw demand forecast'!$C$7:$C$5830,S$6-1)</f>
        <v>37.545329570832095</v>
      </c>
      <c r="T140" s="44">
        <f>SUMIFS('Raw demand forecast'!$I$7:$I$5830,'Raw demand forecast'!$B$7:$B$5830,$B140,'Raw demand forecast'!$C$7:$C$5830,T$6-1)</f>
        <v>37.621333047358711</v>
      </c>
      <c r="U140" s="44">
        <f>SUMIFS('Raw demand forecast'!$I$7:$I$5830,'Raw demand forecast'!$B$7:$B$5830,$B140,'Raw demand forecast'!$C$7:$C$5830,U$6-1)</f>
        <v>37.697336523885319</v>
      </c>
    </row>
    <row r="141" spans="2:21" ht="15">
      <c r="B141" s="6" t="s">
        <v>177</v>
      </c>
      <c r="C141" s="6" t="str">
        <f>INDEX('Raw demand forecast'!$M$7:$M$5830,MATCH($B141,'Raw demand forecast'!$B$7:$B$5830,0))</f>
        <v>No</v>
      </c>
      <c r="D141" s="25">
        <f t="shared" si="5"/>
        <v>2.1170472346132563E-4</v>
      </c>
      <c r="E141" s="6" t="str">
        <f t="shared" si="6"/>
        <v>Small growth</v>
      </c>
      <c r="F141" s="44">
        <f>SUMIFS('Raw demand forecast'!$I$7:$I$5830,'Raw demand forecast'!$B$7:$B$5830,$B141,'Raw demand forecast'!$C$7:$C$5830,F$6-1)</f>
        <v>32.825800000000001</v>
      </c>
      <c r="G141" s="44">
        <f>SUMIFS('Raw demand forecast'!$I$7:$I$5830,'Raw demand forecast'!$B$7:$B$5830,$B141,'Raw demand forecast'!$C$7:$C$5830,G$6-1)</f>
        <v>33.584899999999998</v>
      </c>
      <c r="H141" s="44">
        <f>SUMIFS('Raw demand forecast'!$I$7:$I$5830,'Raw demand forecast'!$B$7:$B$5830,$B141,'Raw demand forecast'!$C$7:$C$5830,H$6-1)</f>
        <v>33.4452</v>
      </c>
      <c r="I141" s="44">
        <f>SUMIFS('Raw demand forecast'!$I$7:$I$5830,'Raw demand forecast'!$B$7:$B$5830,$B141,'Raw demand forecast'!$C$7:$C$5830,I$6-1)</f>
        <v>32.320300000000003</v>
      </c>
      <c r="J141" s="44">
        <f>SUMIFS('Raw demand forecast'!$I$7:$I$5830,'Raw demand forecast'!$B$7:$B$5830,$B141,'Raw demand forecast'!$C$7:$C$5830,J$6-1)</f>
        <v>32.588999999999999</v>
      </c>
      <c r="K141" s="44">
        <f>SUMIFS('Raw demand forecast'!$I$7:$I$5830,'Raw demand forecast'!$B$7:$B$5830,$B141,'Raw demand forecast'!$C$7:$C$5830,K$6-1)</f>
        <v>29.088000000000001</v>
      </c>
      <c r="L141" s="44">
        <f>SUMIFS('Raw demand forecast'!$I$7:$I$5830,'Raw demand forecast'!$B$7:$B$5830,$B141,'Raw demand forecast'!$C$7:$C$5830,L$6-1)</f>
        <v>29.640276652664124</v>
      </c>
      <c r="M141" s="44">
        <f>SUMIFS('Raw demand forecast'!$I$7:$I$5830,'Raw demand forecast'!$B$7:$B$5830,$B141,'Raw demand forecast'!$C$7:$C$5830,M$6-1)</f>
        <v>29.570718344597207</v>
      </c>
      <c r="N141" s="44">
        <f>SUMIFS('Raw demand forecast'!$I$7:$I$5830,'Raw demand forecast'!$B$7:$B$5830,$B141,'Raw demand forecast'!$C$7:$C$5830,N$6-1)</f>
        <v>29.509969951976778</v>
      </c>
      <c r="O141" s="44">
        <f>SUMIFS('Raw demand forecast'!$I$7:$I$5830,'Raw demand forecast'!$B$7:$B$5830,$B141,'Raw demand forecast'!$C$7:$C$5830,O$6-1)</f>
        <v>29.471802322398752</v>
      </c>
      <c r="P141" s="44">
        <f>SUMIFS('Raw demand forecast'!$I$7:$I$5830,'Raw demand forecast'!$B$7:$B$5830,$B141,'Raw demand forecast'!$C$7:$C$5830,P$6-1)</f>
        <v>29.451396133038863</v>
      </c>
      <c r="Q141" s="44">
        <f>SUMIFS('Raw demand forecast'!$I$7:$I$5830,'Raw demand forecast'!$B$7:$B$5830,$B141,'Raw demand forecast'!$C$7:$C$5830,Q$6-1)</f>
        <v>29.438166861786645</v>
      </c>
      <c r="R141" s="44">
        <f>SUMIFS('Raw demand forecast'!$I$7:$I$5830,'Raw demand forecast'!$B$7:$B$5830,$B141,'Raw demand forecast'!$C$7:$C$5830,R$6-1)</f>
        <v>29.422907749184361</v>
      </c>
      <c r="S141" s="44">
        <f>SUMIFS('Raw demand forecast'!$I$7:$I$5830,'Raw demand forecast'!$B$7:$B$5830,$B141,'Raw demand forecast'!$C$7:$C$5830,S$6-1)</f>
        <v>29.445195891035805</v>
      </c>
      <c r="T141" s="44">
        <f>SUMIFS('Raw demand forecast'!$I$7:$I$5830,'Raw demand forecast'!$B$7:$B$5830,$B141,'Raw demand forecast'!$C$7:$C$5830,T$6-1)</f>
        <v>29.570997635237376</v>
      </c>
      <c r="U141" s="44">
        <f>SUMIFS('Raw demand forecast'!$I$7:$I$5830,'Raw demand forecast'!$B$7:$B$5830,$B141,'Raw demand forecast'!$C$7:$C$5830,U$6-1)</f>
        <v>29.696799379438954</v>
      </c>
    </row>
    <row r="142" spans="2:21" ht="15">
      <c r="B142" s="6" t="s">
        <v>549</v>
      </c>
      <c r="C142" s="6" t="str">
        <f>INDEX('Raw demand forecast'!$M$7:$M$5830,MATCH($B142,'Raw demand forecast'!$B$7:$B$5830,0))</f>
        <v>Yes</v>
      </c>
      <c r="D142" s="25">
        <f t="shared" si="5"/>
        <v>0</v>
      </c>
      <c r="E142" s="6" t="str">
        <f t="shared" si="6"/>
        <v>Steady/falling</v>
      </c>
      <c r="F142" s="44">
        <f>SUMIFS('Raw demand forecast'!$I$7:$I$5830,'Raw demand forecast'!$B$7:$B$5830,$B142,'Raw demand forecast'!$C$7:$C$5830,F$6-1)</f>
        <v>0</v>
      </c>
      <c r="G142" s="44">
        <f>SUMIFS('Raw demand forecast'!$I$7:$I$5830,'Raw demand forecast'!$B$7:$B$5830,$B142,'Raw demand forecast'!$C$7:$C$5830,G$6-1)</f>
        <v>1.9200000000000002</v>
      </c>
      <c r="H142" s="44">
        <f>SUMIFS('Raw demand forecast'!$I$7:$I$5830,'Raw demand forecast'!$B$7:$B$5830,$B142,'Raw demand forecast'!$C$7:$C$5830,H$6-1)</f>
        <v>1.056</v>
      </c>
      <c r="I142" s="44">
        <f>SUMIFS('Raw demand forecast'!$I$7:$I$5830,'Raw demand forecast'!$B$7:$B$5830,$B142,'Raw demand forecast'!$C$7:$C$5830,I$6-1)</f>
        <v>1.8240000000000001</v>
      </c>
      <c r="J142" s="44">
        <f>SUMIFS('Raw demand forecast'!$I$7:$I$5830,'Raw demand forecast'!$B$7:$B$5830,$B142,'Raw demand forecast'!$C$7:$C$5830,J$6-1)</f>
        <v>2.3039999999999998</v>
      </c>
      <c r="K142" s="44">
        <f>SUMIFS('Raw demand forecast'!$I$7:$I$5830,'Raw demand forecast'!$B$7:$B$5830,$B142,'Raw demand forecast'!$C$7:$C$5830,K$6-1)</f>
        <v>2.3039999999999998</v>
      </c>
      <c r="L142" s="44">
        <f>SUMIFS('Raw demand forecast'!$I$7:$I$5830,'Raw demand forecast'!$B$7:$B$5830,$B142,'Raw demand forecast'!$C$7:$C$5830,L$6-1)</f>
        <v>2.3039999999999998</v>
      </c>
      <c r="M142" s="44">
        <f>SUMIFS('Raw demand forecast'!$I$7:$I$5830,'Raw demand forecast'!$B$7:$B$5830,$B142,'Raw demand forecast'!$C$7:$C$5830,M$6-1)</f>
        <v>2.3039999999999998</v>
      </c>
      <c r="N142" s="44">
        <f>SUMIFS('Raw demand forecast'!$I$7:$I$5830,'Raw demand forecast'!$B$7:$B$5830,$B142,'Raw demand forecast'!$C$7:$C$5830,N$6-1)</f>
        <v>2.3039999999999998</v>
      </c>
      <c r="O142" s="44">
        <f>SUMIFS('Raw demand forecast'!$I$7:$I$5830,'Raw demand forecast'!$B$7:$B$5830,$B142,'Raw demand forecast'!$C$7:$C$5830,O$6-1)</f>
        <v>2.3039999999999998</v>
      </c>
      <c r="P142" s="44">
        <f>SUMIFS('Raw demand forecast'!$I$7:$I$5830,'Raw demand forecast'!$B$7:$B$5830,$B142,'Raw demand forecast'!$C$7:$C$5830,P$6-1)</f>
        <v>2.3039999999999998</v>
      </c>
      <c r="Q142" s="44">
        <f>SUMIFS('Raw demand forecast'!$I$7:$I$5830,'Raw demand forecast'!$B$7:$B$5830,$B142,'Raw demand forecast'!$C$7:$C$5830,Q$6-1)</f>
        <v>2.3039999999999998</v>
      </c>
      <c r="R142" s="44">
        <f>SUMIFS('Raw demand forecast'!$I$7:$I$5830,'Raw demand forecast'!$B$7:$B$5830,$B142,'Raw demand forecast'!$C$7:$C$5830,R$6-1)</f>
        <v>2.3039999999999998</v>
      </c>
      <c r="S142" s="44">
        <f>SUMIFS('Raw demand forecast'!$I$7:$I$5830,'Raw demand forecast'!$B$7:$B$5830,$B142,'Raw demand forecast'!$C$7:$C$5830,S$6-1)</f>
        <v>2.3039999999999998</v>
      </c>
      <c r="T142" s="44">
        <f>SUMIFS('Raw demand forecast'!$I$7:$I$5830,'Raw demand forecast'!$B$7:$B$5830,$B142,'Raw demand forecast'!$C$7:$C$5830,T$6-1)</f>
        <v>2.3039999999999998</v>
      </c>
      <c r="U142" s="44">
        <f>SUMIFS('Raw demand forecast'!$I$7:$I$5830,'Raw demand forecast'!$B$7:$B$5830,$B142,'Raw demand forecast'!$C$7:$C$5830,U$6-1)</f>
        <v>2.3039999999999998</v>
      </c>
    </row>
    <row r="143" spans="2:21" ht="15">
      <c r="B143" s="6" t="s">
        <v>551</v>
      </c>
      <c r="C143" s="6" t="str">
        <f>INDEX('Raw demand forecast'!$M$7:$M$5830,MATCH($B143,'Raw demand forecast'!$B$7:$B$5830,0))</f>
        <v>Yes</v>
      </c>
      <c r="D143" s="25">
        <f t="shared" si="5"/>
        <v>0</v>
      </c>
      <c r="E143" s="6" t="str">
        <f t="shared" si="6"/>
        <v>Steady/falling</v>
      </c>
      <c r="F143" s="44">
        <f>SUMIFS('Raw demand forecast'!$I$7:$I$5830,'Raw demand forecast'!$B$7:$B$5830,$B143,'Raw demand forecast'!$C$7:$C$5830,F$6-1)</f>
        <v>8.83</v>
      </c>
      <c r="G143" s="44">
        <f>SUMIFS('Raw demand forecast'!$I$7:$I$5830,'Raw demand forecast'!$B$7:$B$5830,$B143,'Raw demand forecast'!$C$7:$C$5830,G$6-1)</f>
        <v>8.5836000000000006</v>
      </c>
      <c r="H143" s="44">
        <f>SUMIFS('Raw demand forecast'!$I$7:$I$5830,'Raw demand forecast'!$B$7:$B$5830,$B143,'Raw demand forecast'!$C$7:$C$5830,H$6-1)</f>
        <v>8.5799999000000007</v>
      </c>
      <c r="I143" s="44">
        <f>SUMIFS('Raw demand forecast'!$I$7:$I$5830,'Raw demand forecast'!$B$7:$B$5830,$B143,'Raw demand forecast'!$C$7:$C$5830,I$6-1)</f>
        <v>8.73</v>
      </c>
      <c r="J143" s="44">
        <f>SUMIFS('Raw demand forecast'!$I$7:$I$5830,'Raw demand forecast'!$B$7:$B$5830,$B143,'Raw demand forecast'!$C$7:$C$5830,J$6-1)</f>
        <v>2.6739999999999999</v>
      </c>
      <c r="K143" s="44">
        <f>SUMIFS('Raw demand forecast'!$I$7:$I$5830,'Raw demand forecast'!$B$7:$B$5830,$B143,'Raw demand forecast'!$C$7:$C$5830,K$6-1)</f>
        <v>2.2400000000000002</v>
      </c>
      <c r="L143" s="44">
        <f>SUMIFS('Raw demand forecast'!$I$7:$I$5830,'Raw demand forecast'!$B$7:$B$5830,$B143,'Raw demand forecast'!$C$7:$C$5830,L$6-1)</f>
        <v>2.2400000000000002</v>
      </c>
      <c r="M143" s="44">
        <f>SUMIFS('Raw demand forecast'!$I$7:$I$5830,'Raw demand forecast'!$B$7:$B$5830,$B143,'Raw demand forecast'!$C$7:$C$5830,M$6-1)</f>
        <v>2.2400000000000002</v>
      </c>
      <c r="N143" s="44">
        <f>SUMIFS('Raw demand forecast'!$I$7:$I$5830,'Raw demand forecast'!$B$7:$B$5830,$B143,'Raw demand forecast'!$C$7:$C$5830,N$6-1)</f>
        <v>2.2400000000000002</v>
      </c>
      <c r="O143" s="44">
        <f>SUMIFS('Raw demand forecast'!$I$7:$I$5830,'Raw demand forecast'!$B$7:$B$5830,$B143,'Raw demand forecast'!$C$7:$C$5830,O$6-1)</f>
        <v>2.2400000000000002</v>
      </c>
      <c r="P143" s="44">
        <f>SUMIFS('Raw demand forecast'!$I$7:$I$5830,'Raw demand forecast'!$B$7:$B$5830,$B143,'Raw demand forecast'!$C$7:$C$5830,P$6-1)</f>
        <v>2.2400000000000002</v>
      </c>
      <c r="Q143" s="44">
        <f>SUMIFS('Raw demand forecast'!$I$7:$I$5830,'Raw demand forecast'!$B$7:$B$5830,$B143,'Raw demand forecast'!$C$7:$C$5830,Q$6-1)</f>
        <v>2.2400000000000002</v>
      </c>
      <c r="R143" s="44">
        <f>SUMIFS('Raw demand forecast'!$I$7:$I$5830,'Raw demand forecast'!$B$7:$B$5830,$B143,'Raw demand forecast'!$C$7:$C$5830,R$6-1)</f>
        <v>2.2400000000000002</v>
      </c>
      <c r="S143" s="44">
        <f>SUMIFS('Raw demand forecast'!$I$7:$I$5830,'Raw demand forecast'!$B$7:$B$5830,$B143,'Raw demand forecast'!$C$7:$C$5830,S$6-1)</f>
        <v>2.2400000000000002</v>
      </c>
      <c r="T143" s="44">
        <f>SUMIFS('Raw demand forecast'!$I$7:$I$5830,'Raw demand forecast'!$B$7:$B$5830,$B143,'Raw demand forecast'!$C$7:$C$5830,T$6-1)</f>
        <v>2.2400000000000002</v>
      </c>
      <c r="U143" s="44">
        <f>SUMIFS('Raw demand forecast'!$I$7:$I$5830,'Raw demand forecast'!$B$7:$B$5830,$B143,'Raw demand forecast'!$C$7:$C$5830,U$6-1)</f>
        <v>2.2400000000000002</v>
      </c>
    </row>
    <row r="144" spans="2:21" ht="15">
      <c r="B144" s="6" t="s">
        <v>552</v>
      </c>
      <c r="C144" s="6" t="str">
        <f>INDEX('Raw demand forecast'!$M$7:$M$5830,MATCH($B144,'Raw demand forecast'!$B$7:$B$5830,0))</f>
        <v>Yes</v>
      </c>
      <c r="D144" s="25">
        <f t="shared" si="5"/>
        <v>0</v>
      </c>
      <c r="E144" s="6" t="str">
        <f t="shared" si="6"/>
        <v>Steady/falling</v>
      </c>
      <c r="F144" s="44">
        <f>SUMIFS('Raw demand forecast'!$I$7:$I$5830,'Raw demand forecast'!$B$7:$B$5830,$B144,'Raw demand forecast'!$C$7:$C$5830,F$6-1)</f>
        <v>0</v>
      </c>
      <c r="G144" s="44">
        <f>SUMIFS('Raw demand forecast'!$I$7:$I$5830,'Raw demand forecast'!$B$7:$B$5830,$B144,'Raw demand forecast'!$C$7:$C$5830,G$6-1)</f>
        <v>0</v>
      </c>
      <c r="H144" s="44">
        <f>SUMIFS('Raw demand forecast'!$I$7:$I$5830,'Raw demand forecast'!$B$7:$B$5830,$B144,'Raw demand forecast'!$C$7:$C$5830,H$6-1)</f>
        <v>0</v>
      </c>
      <c r="I144" s="44">
        <f>SUMIFS('Raw demand forecast'!$I$7:$I$5830,'Raw demand forecast'!$B$7:$B$5830,$B144,'Raw demand forecast'!$C$7:$C$5830,I$6-1)</f>
        <v>0.54</v>
      </c>
      <c r="J144" s="44">
        <f>SUMIFS('Raw demand forecast'!$I$7:$I$5830,'Raw demand forecast'!$B$7:$B$5830,$B144,'Raw demand forecast'!$C$7:$C$5830,J$6-1)</f>
        <v>0.84</v>
      </c>
      <c r="K144" s="44">
        <f>SUMIFS('Raw demand forecast'!$I$7:$I$5830,'Raw demand forecast'!$B$7:$B$5830,$B144,'Raw demand forecast'!$C$7:$C$5830,K$6-1)</f>
        <v>0.154</v>
      </c>
      <c r="L144" s="44">
        <f>SUMIFS('Raw demand forecast'!$I$7:$I$5830,'Raw demand forecast'!$B$7:$B$5830,$B144,'Raw demand forecast'!$C$7:$C$5830,L$6-1)</f>
        <v>0.154</v>
      </c>
      <c r="M144" s="44">
        <f>SUMIFS('Raw demand forecast'!$I$7:$I$5830,'Raw demand forecast'!$B$7:$B$5830,$B144,'Raw demand forecast'!$C$7:$C$5830,M$6-1)</f>
        <v>0.154</v>
      </c>
      <c r="N144" s="44">
        <f>SUMIFS('Raw demand forecast'!$I$7:$I$5830,'Raw demand forecast'!$B$7:$B$5830,$B144,'Raw demand forecast'!$C$7:$C$5830,N$6-1)</f>
        <v>0.154</v>
      </c>
      <c r="O144" s="44">
        <f>SUMIFS('Raw demand forecast'!$I$7:$I$5830,'Raw demand forecast'!$B$7:$B$5830,$B144,'Raw demand forecast'!$C$7:$C$5830,O$6-1)</f>
        <v>0.154</v>
      </c>
      <c r="P144" s="44">
        <f>SUMIFS('Raw demand forecast'!$I$7:$I$5830,'Raw demand forecast'!$B$7:$B$5830,$B144,'Raw demand forecast'!$C$7:$C$5830,P$6-1)</f>
        <v>0.154</v>
      </c>
      <c r="Q144" s="44">
        <f>SUMIFS('Raw demand forecast'!$I$7:$I$5830,'Raw demand forecast'!$B$7:$B$5830,$B144,'Raw demand forecast'!$C$7:$C$5830,Q$6-1)</f>
        <v>0.154</v>
      </c>
      <c r="R144" s="44">
        <f>SUMIFS('Raw demand forecast'!$I$7:$I$5830,'Raw demand forecast'!$B$7:$B$5830,$B144,'Raw demand forecast'!$C$7:$C$5830,R$6-1)</f>
        <v>0.154</v>
      </c>
      <c r="S144" s="44">
        <f>SUMIFS('Raw demand forecast'!$I$7:$I$5830,'Raw demand forecast'!$B$7:$B$5830,$B144,'Raw demand forecast'!$C$7:$C$5830,S$6-1)</f>
        <v>0.154</v>
      </c>
      <c r="T144" s="44">
        <f>SUMIFS('Raw demand forecast'!$I$7:$I$5830,'Raw demand forecast'!$B$7:$B$5830,$B144,'Raw demand forecast'!$C$7:$C$5830,T$6-1)</f>
        <v>0.154</v>
      </c>
      <c r="U144" s="44">
        <f>SUMIFS('Raw demand forecast'!$I$7:$I$5830,'Raw demand forecast'!$B$7:$B$5830,$B144,'Raw demand forecast'!$C$7:$C$5830,U$6-1)</f>
        <v>0.154</v>
      </c>
    </row>
    <row r="145" spans="2:21" ht="15">
      <c r="B145" s="6" t="s">
        <v>561</v>
      </c>
      <c r="C145" s="6" t="str">
        <f>INDEX('Raw demand forecast'!$M$7:$M$5830,MATCH($B145,'Raw demand forecast'!$B$7:$B$5830,0))</f>
        <v>Yes</v>
      </c>
      <c r="D145" s="25">
        <f t="shared" si="5"/>
        <v>0</v>
      </c>
      <c r="E145" s="6" t="str">
        <f t="shared" si="6"/>
        <v>Steady/falling</v>
      </c>
      <c r="F145" s="44">
        <f>SUMIFS('Raw demand forecast'!$I$7:$I$5830,'Raw demand forecast'!$B$7:$B$5830,$B145,'Raw demand forecast'!$C$7:$C$5830,F$6-1)</f>
        <v>5.5340400000000001</v>
      </c>
      <c r="G145" s="44">
        <f>SUMIFS('Raw demand forecast'!$I$7:$I$5830,'Raw demand forecast'!$B$7:$B$5830,$B145,'Raw demand forecast'!$C$7:$C$5830,G$6-1)</f>
        <v>1.2232801</v>
      </c>
      <c r="H145" s="44">
        <f>SUMIFS('Raw demand forecast'!$I$7:$I$5830,'Raw demand forecast'!$B$7:$B$5830,$B145,'Raw demand forecast'!$C$7:$C$5830,H$6-1)</f>
        <v>0.81271994000000003</v>
      </c>
      <c r="I145" s="44">
        <f>SUMIFS('Raw demand forecast'!$I$7:$I$5830,'Raw demand forecast'!$B$7:$B$5830,$B145,'Raw demand forecast'!$C$7:$C$5830,I$6-1)</f>
        <v>0.81799999999999995</v>
      </c>
      <c r="J145" s="44">
        <f>SUMIFS('Raw demand forecast'!$I$7:$I$5830,'Raw demand forecast'!$B$7:$B$5830,$B145,'Raw demand forecast'!$C$7:$C$5830,J$6-1)</f>
        <v>0.84499999999999997</v>
      </c>
      <c r="K145" s="44">
        <f>SUMIFS('Raw demand forecast'!$I$7:$I$5830,'Raw demand forecast'!$B$7:$B$5830,$B145,'Raw demand forecast'!$C$7:$C$5830,K$6-1)</f>
        <v>0.82099999999999995</v>
      </c>
      <c r="L145" s="44">
        <f>SUMIFS('Raw demand forecast'!$I$7:$I$5830,'Raw demand forecast'!$B$7:$B$5830,$B145,'Raw demand forecast'!$C$7:$C$5830,L$6-1)</f>
        <v>0.82099999999999995</v>
      </c>
      <c r="M145" s="44">
        <f>SUMIFS('Raw demand forecast'!$I$7:$I$5830,'Raw demand forecast'!$B$7:$B$5830,$B145,'Raw demand forecast'!$C$7:$C$5830,M$6-1)</f>
        <v>0.82099999999999995</v>
      </c>
      <c r="N145" s="44">
        <f>SUMIFS('Raw demand forecast'!$I$7:$I$5830,'Raw demand forecast'!$B$7:$B$5830,$B145,'Raw demand forecast'!$C$7:$C$5830,N$6-1)</f>
        <v>0.82099999999999995</v>
      </c>
      <c r="O145" s="44">
        <f>SUMIFS('Raw demand forecast'!$I$7:$I$5830,'Raw demand forecast'!$B$7:$B$5830,$B145,'Raw demand forecast'!$C$7:$C$5830,O$6-1)</f>
        <v>0.82099999999999995</v>
      </c>
      <c r="P145" s="44">
        <f>SUMIFS('Raw demand forecast'!$I$7:$I$5830,'Raw demand forecast'!$B$7:$B$5830,$B145,'Raw demand forecast'!$C$7:$C$5830,P$6-1)</f>
        <v>0.82099999999999995</v>
      </c>
      <c r="Q145" s="44">
        <f>SUMIFS('Raw demand forecast'!$I$7:$I$5830,'Raw demand forecast'!$B$7:$B$5830,$B145,'Raw demand forecast'!$C$7:$C$5830,Q$6-1)</f>
        <v>0.82099999999999995</v>
      </c>
      <c r="R145" s="44">
        <f>SUMIFS('Raw demand forecast'!$I$7:$I$5830,'Raw demand forecast'!$B$7:$B$5830,$B145,'Raw demand forecast'!$C$7:$C$5830,R$6-1)</f>
        <v>0.82099999999999995</v>
      </c>
      <c r="S145" s="44">
        <f>SUMIFS('Raw demand forecast'!$I$7:$I$5830,'Raw demand forecast'!$B$7:$B$5830,$B145,'Raw demand forecast'!$C$7:$C$5830,S$6-1)</f>
        <v>0.82099999999999995</v>
      </c>
      <c r="T145" s="44">
        <f>SUMIFS('Raw demand forecast'!$I$7:$I$5830,'Raw demand forecast'!$B$7:$B$5830,$B145,'Raw demand forecast'!$C$7:$C$5830,T$6-1)</f>
        <v>0.82099999999999995</v>
      </c>
      <c r="U145" s="44">
        <f>SUMIFS('Raw demand forecast'!$I$7:$I$5830,'Raw demand forecast'!$B$7:$B$5830,$B145,'Raw demand forecast'!$C$7:$C$5830,U$6-1)</f>
        <v>0.82099999999999995</v>
      </c>
    </row>
    <row r="146" spans="2:21" ht="15">
      <c r="B146" s="6" t="s">
        <v>22</v>
      </c>
      <c r="C146" s="6" t="str">
        <f>INDEX('Raw demand forecast'!$M$7:$M$5830,MATCH($B146,'Raw demand forecast'!$B$7:$B$5830,0))</f>
        <v>No</v>
      </c>
      <c r="D146" s="25">
        <f t="shared" si="5"/>
        <v>-3.8562282877329102E-3</v>
      </c>
      <c r="E146" s="6" t="str">
        <f t="shared" si="6"/>
        <v>Steady/falling</v>
      </c>
      <c r="F146" s="44">
        <f>SUMIFS('Raw demand forecast'!$I$7:$I$5830,'Raw demand forecast'!$B$7:$B$5830,$B146,'Raw demand forecast'!$C$7:$C$5830,F$6-1)</f>
        <v>3.8280001000000001</v>
      </c>
      <c r="G146" s="44">
        <f>SUMIFS('Raw demand forecast'!$I$7:$I$5830,'Raw demand forecast'!$B$7:$B$5830,$B146,'Raw demand forecast'!$C$7:$C$5830,G$6-1)</f>
        <v>4.3920002</v>
      </c>
      <c r="H146" s="44">
        <f>SUMIFS('Raw demand forecast'!$I$7:$I$5830,'Raw demand forecast'!$B$7:$B$5830,$B146,'Raw demand forecast'!$C$7:$C$5830,H$6-1)</f>
        <v>4.2719997999999997</v>
      </c>
      <c r="I146" s="44">
        <f>SUMIFS('Raw demand forecast'!$I$7:$I$5830,'Raw demand forecast'!$B$7:$B$5830,$B146,'Raw demand forecast'!$C$7:$C$5830,I$6-1)</f>
        <v>4.68</v>
      </c>
      <c r="J146" s="44">
        <f>SUMIFS('Raw demand forecast'!$I$7:$I$5830,'Raw demand forecast'!$B$7:$B$5830,$B146,'Raw demand forecast'!$C$7:$C$5830,J$6-1)</f>
        <v>5.2560000000000002</v>
      </c>
      <c r="K146" s="44">
        <f>SUMIFS('Raw demand forecast'!$I$7:$I$5830,'Raw demand forecast'!$B$7:$B$5830,$B146,'Raw demand forecast'!$C$7:$C$5830,K$6-1)</f>
        <v>4.6319999999999997</v>
      </c>
      <c r="L146" s="44">
        <f>SUMIFS('Raw demand forecast'!$I$7:$I$5830,'Raw demand forecast'!$B$7:$B$5830,$B146,'Raw demand forecast'!$C$7:$C$5830,L$6-1)</f>
        <v>4.610938185715896</v>
      </c>
      <c r="M146" s="44">
        <f>SUMIFS('Raw demand forecast'!$I$7:$I$5830,'Raw demand forecast'!$B$7:$B$5830,$B146,'Raw demand forecast'!$C$7:$C$5830,M$6-1)</f>
        <v>4.5886779860752789</v>
      </c>
      <c r="N146" s="44">
        <f>SUMIFS('Raw demand forecast'!$I$7:$I$5830,'Raw demand forecast'!$B$7:$B$5830,$B146,'Raw demand forecast'!$C$7:$C$5830,N$6-1)</f>
        <v>4.5648246652013373</v>
      </c>
      <c r="O146" s="44">
        <f>SUMIFS('Raw demand forecast'!$I$7:$I$5830,'Raw demand forecast'!$B$7:$B$5830,$B146,'Raw demand forecast'!$C$7:$C$5830,O$6-1)</f>
        <v>4.5427374117828849</v>
      </c>
      <c r="P146" s="44">
        <f>SUMIFS('Raw demand forecast'!$I$7:$I$5830,'Raw demand forecast'!$B$7:$B$5830,$B146,'Raw demand forecast'!$C$7:$C$5830,P$6-1)</f>
        <v>4.5205302898108668</v>
      </c>
      <c r="Q146" s="44">
        <f>SUMIFS('Raw demand forecast'!$I$7:$I$5830,'Raw demand forecast'!$B$7:$B$5830,$B146,'Raw demand forecast'!$C$7:$C$5830,Q$6-1)</f>
        <v>4.4993723303976729</v>
      </c>
      <c r="R146" s="44">
        <f>SUMIFS('Raw demand forecast'!$I$7:$I$5830,'Raw demand forecast'!$B$7:$B$5830,$B146,'Raw demand forecast'!$C$7:$C$5830,R$6-1)</f>
        <v>4.4795847447230814</v>
      </c>
      <c r="S146" s="44">
        <f>SUMIFS('Raw demand forecast'!$I$7:$I$5830,'Raw demand forecast'!$B$7:$B$5830,$B146,'Raw demand forecast'!$C$7:$C$5830,S$6-1)</f>
        <v>4.4622160096043393</v>
      </c>
      <c r="T146" s="44">
        <f>SUMIFS('Raw demand forecast'!$I$7:$I$5830,'Raw demand forecast'!$B$7:$B$5830,$B146,'Raw demand forecast'!$C$7:$C$5830,T$6-1)</f>
        <v>4.4577865251790643</v>
      </c>
      <c r="U146" s="44">
        <f>SUMIFS('Raw demand forecast'!$I$7:$I$5830,'Raw demand forecast'!$B$7:$B$5830,$B146,'Raw demand forecast'!$C$7:$C$5830,U$6-1)</f>
        <v>4.4533570407537901</v>
      </c>
    </row>
    <row r="147" spans="2:21" ht="15">
      <c r="B147" s="6" t="s">
        <v>577</v>
      </c>
      <c r="C147" s="6" t="str">
        <f>INDEX('Raw demand forecast'!$M$7:$M$5830,MATCH($B147,'Raw demand forecast'!$B$7:$B$5830,0))</f>
        <v>Yes</v>
      </c>
      <c r="D147" s="25" t="e">
        <f t="shared" si="5"/>
        <v>#DIV/0!</v>
      </c>
      <c r="E147" s="6" t="str">
        <f t="shared" si="6"/>
        <v>Steady/falling</v>
      </c>
      <c r="F147" s="44">
        <f>SUMIFS('Raw demand forecast'!$I$7:$I$5830,'Raw demand forecast'!$B$7:$B$5830,$B147,'Raw demand forecast'!$C$7:$C$5830,F$6-1)</f>
        <v>2.7155999999999998</v>
      </c>
      <c r="G147" s="44">
        <f>SUMIFS('Raw demand forecast'!$I$7:$I$5830,'Raw demand forecast'!$B$7:$B$5830,$B147,'Raw demand forecast'!$C$7:$C$5830,G$6-1)</f>
        <v>2.8523998000000002</v>
      </c>
      <c r="H147" s="44">
        <f>SUMIFS('Raw demand forecast'!$I$7:$I$5830,'Raw demand forecast'!$B$7:$B$5830,$B147,'Raw demand forecast'!$C$7:$C$5830,H$6-1)</f>
        <v>2.5931999999999999</v>
      </c>
      <c r="I147" s="44">
        <f>SUMIFS('Raw demand forecast'!$I$7:$I$5830,'Raw demand forecast'!$B$7:$B$5830,$B147,'Raw demand forecast'!$C$7:$C$5830,I$6-1)</f>
        <v>1.22</v>
      </c>
      <c r="J147" s="44">
        <f>SUMIFS('Raw demand forecast'!$I$7:$I$5830,'Raw demand forecast'!$B$7:$B$5830,$B147,'Raw demand forecast'!$C$7:$C$5830,J$6-1)</f>
        <v>8.8999999999999996E-2</v>
      </c>
      <c r="K147" s="44">
        <f>SUMIFS('Raw demand forecast'!$I$7:$I$5830,'Raw demand forecast'!$B$7:$B$5830,$B147,'Raw demand forecast'!$C$7:$C$5830,K$6-1)</f>
        <v>4.8000000000000001E-2</v>
      </c>
      <c r="L147" s="44">
        <f>SUMIFS('Raw demand forecast'!$I$7:$I$5830,'Raw demand forecast'!$B$7:$B$5830,$B147,'Raw demand forecast'!$C$7:$C$5830,L$6-1)</f>
        <v>0</v>
      </c>
      <c r="M147" s="44">
        <f>SUMIFS('Raw demand forecast'!$I$7:$I$5830,'Raw demand forecast'!$B$7:$B$5830,$B147,'Raw demand forecast'!$C$7:$C$5830,M$6-1)</f>
        <v>0</v>
      </c>
      <c r="N147" s="44">
        <f>SUMIFS('Raw demand forecast'!$I$7:$I$5830,'Raw demand forecast'!$B$7:$B$5830,$B147,'Raw demand forecast'!$C$7:$C$5830,N$6-1)</f>
        <v>0</v>
      </c>
      <c r="O147" s="44">
        <f>SUMIFS('Raw demand forecast'!$I$7:$I$5830,'Raw demand forecast'!$B$7:$B$5830,$B147,'Raw demand forecast'!$C$7:$C$5830,O$6-1)</f>
        <v>0</v>
      </c>
      <c r="P147" s="44">
        <f>SUMIFS('Raw demand forecast'!$I$7:$I$5830,'Raw demand forecast'!$B$7:$B$5830,$B147,'Raw demand forecast'!$C$7:$C$5830,P$6-1)</f>
        <v>0</v>
      </c>
      <c r="Q147" s="44">
        <f>SUMIFS('Raw demand forecast'!$I$7:$I$5830,'Raw demand forecast'!$B$7:$B$5830,$B147,'Raw demand forecast'!$C$7:$C$5830,Q$6-1)</f>
        <v>0</v>
      </c>
      <c r="R147" s="44">
        <f>SUMIFS('Raw demand forecast'!$I$7:$I$5830,'Raw demand forecast'!$B$7:$B$5830,$B147,'Raw demand forecast'!$C$7:$C$5830,R$6-1)</f>
        <v>0</v>
      </c>
      <c r="S147" s="44">
        <f>SUMIFS('Raw demand forecast'!$I$7:$I$5830,'Raw demand forecast'!$B$7:$B$5830,$B147,'Raw demand forecast'!$C$7:$C$5830,S$6-1)</f>
        <v>0</v>
      </c>
      <c r="T147" s="44">
        <f>SUMIFS('Raw demand forecast'!$I$7:$I$5830,'Raw demand forecast'!$B$7:$B$5830,$B147,'Raw demand forecast'!$C$7:$C$5830,T$6-1)</f>
        <v>0</v>
      </c>
      <c r="U147" s="44">
        <f>SUMIFS('Raw demand forecast'!$I$7:$I$5830,'Raw demand forecast'!$B$7:$B$5830,$B147,'Raw demand forecast'!$C$7:$C$5830,U$6-1)</f>
        <v>0</v>
      </c>
    </row>
    <row r="148" spans="2:21" ht="15">
      <c r="B148" s="6" t="s">
        <v>578</v>
      </c>
      <c r="C148" s="6" t="str">
        <f>INDEX('Raw demand forecast'!$M$7:$M$5830,MATCH($B148,'Raw demand forecast'!$B$7:$B$5830,0))</f>
        <v>Yes</v>
      </c>
      <c r="D148" s="25">
        <f t="shared" si="5"/>
        <v>0</v>
      </c>
      <c r="E148" s="6" t="str">
        <f t="shared" si="6"/>
        <v>Steady/falling</v>
      </c>
      <c r="F148" s="44">
        <f>SUMIFS('Raw demand forecast'!$I$7:$I$5830,'Raw demand forecast'!$B$7:$B$5830,$B148,'Raw demand forecast'!$C$7:$C$5830,F$6-1)</f>
        <v>7.3205999999999998</v>
      </c>
      <c r="G148" s="44">
        <f>SUMIFS('Raw demand forecast'!$I$7:$I$5830,'Raw demand forecast'!$B$7:$B$5830,$B148,'Raw demand forecast'!$C$7:$C$5830,G$6-1)</f>
        <v>8.2836599</v>
      </c>
      <c r="H148" s="44">
        <f>SUMIFS('Raw demand forecast'!$I$7:$I$5830,'Raw demand forecast'!$B$7:$B$5830,$B148,'Raw demand forecast'!$C$7:$C$5830,H$6-1)</f>
        <v>8.7795705999999996</v>
      </c>
      <c r="I148" s="44">
        <f>SUMIFS('Raw demand forecast'!$I$7:$I$5830,'Raw demand forecast'!$B$7:$B$5830,$B148,'Raw demand forecast'!$C$7:$C$5830,I$6-1)</f>
        <v>9.5980000000000008</v>
      </c>
      <c r="J148" s="44">
        <f>SUMIFS('Raw demand forecast'!$I$7:$I$5830,'Raw demand forecast'!$B$7:$B$5830,$B148,'Raw demand forecast'!$C$7:$C$5830,J$6-1)</f>
        <v>10.361000000000001</v>
      </c>
      <c r="K148" s="44">
        <f>SUMIFS('Raw demand forecast'!$I$7:$I$5830,'Raw demand forecast'!$B$7:$B$5830,$B148,'Raw demand forecast'!$C$7:$C$5830,K$6-1)</f>
        <v>9.5640000000000001</v>
      </c>
      <c r="L148" s="44">
        <f>SUMIFS('Raw demand forecast'!$I$7:$I$5830,'Raw demand forecast'!$B$7:$B$5830,$B148,'Raw demand forecast'!$C$7:$C$5830,L$6-1)</f>
        <v>9.5640000000000001</v>
      </c>
      <c r="M148" s="44">
        <f>SUMIFS('Raw demand forecast'!$I$7:$I$5830,'Raw demand forecast'!$B$7:$B$5830,$B148,'Raw demand forecast'!$C$7:$C$5830,M$6-1)</f>
        <v>9.5640000000000001</v>
      </c>
      <c r="N148" s="44">
        <f>SUMIFS('Raw demand forecast'!$I$7:$I$5830,'Raw demand forecast'!$B$7:$B$5830,$B148,'Raw demand forecast'!$C$7:$C$5830,N$6-1)</f>
        <v>9.5640000000000001</v>
      </c>
      <c r="O148" s="44">
        <f>SUMIFS('Raw demand forecast'!$I$7:$I$5830,'Raw demand forecast'!$B$7:$B$5830,$B148,'Raw demand forecast'!$C$7:$C$5830,O$6-1)</f>
        <v>9.5640000000000001</v>
      </c>
      <c r="P148" s="44">
        <f>SUMIFS('Raw demand forecast'!$I$7:$I$5830,'Raw demand forecast'!$B$7:$B$5830,$B148,'Raw demand forecast'!$C$7:$C$5830,P$6-1)</f>
        <v>9.5640000000000001</v>
      </c>
      <c r="Q148" s="44">
        <f>SUMIFS('Raw demand forecast'!$I$7:$I$5830,'Raw demand forecast'!$B$7:$B$5830,$B148,'Raw demand forecast'!$C$7:$C$5830,Q$6-1)</f>
        <v>9.5640000000000001</v>
      </c>
      <c r="R148" s="44">
        <f>SUMIFS('Raw demand forecast'!$I$7:$I$5830,'Raw demand forecast'!$B$7:$B$5830,$B148,'Raw demand forecast'!$C$7:$C$5830,R$6-1)</f>
        <v>9.5640000000000001</v>
      </c>
      <c r="S148" s="44">
        <f>SUMIFS('Raw demand forecast'!$I$7:$I$5830,'Raw demand forecast'!$B$7:$B$5830,$B148,'Raw demand forecast'!$C$7:$C$5830,S$6-1)</f>
        <v>9.5640000000000001</v>
      </c>
      <c r="T148" s="44">
        <f>SUMIFS('Raw demand forecast'!$I$7:$I$5830,'Raw demand forecast'!$B$7:$B$5830,$B148,'Raw demand forecast'!$C$7:$C$5830,T$6-1)</f>
        <v>9.5640000000000001</v>
      </c>
      <c r="U148" s="44">
        <f>SUMIFS('Raw demand forecast'!$I$7:$I$5830,'Raw demand forecast'!$B$7:$B$5830,$B148,'Raw demand forecast'!$C$7:$C$5830,U$6-1)</f>
        <v>9.5640000000000001</v>
      </c>
    </row>
    <row r="149" spans="2:21" ht="15">
      <c r="B149" s="6" t="s">
        <v>66</v>
      </c>
      <c r="C149" s="6" t="str">
        <f>INDEX('Raw demand forecast'!$M$7:$M$5830,MATCH($B149,'Raw demand forecast'!$B$7:$B$5830,0))</f>
        <v>No</v>
      </c>
      <c r="D149" s="25">
        <f t="shared" si="5"/>
        <v>-3.6821259824068031E-3</v>
      </c>
      <c r="E149" s="6" t="str">
        <f t="shared" si="6"/>
        <v>Steady/falling</v>
      </c>
      <c r="F149" s="44">
        <f>SUMIFS('Raw demand forecast'!$I$7:$I$5830,'Raw demand forecast'!$B$7:$B$5830,$B149,'Raw demand forecast'!$C$7:$C$5830,F$6-1)</f>
        <v>1.23</v>
      </c>
      <c r="G149" s="44">
        <f>SUMIFS('Raw demand forecast'!$I$7:$I$5830,'Raw demand forecast'!$B$7:$B$5830,$B149,'Raw demand forecast'!$C$7:$C$5830,G$6-1)</f>
        <v>0.87</v>
      </c>
      <c r="H149" s="44">
        <f>SUMIFS('Raw demand forecast'!$I$7:$I$5830,'Raw demand forecast'!$B$7:$B$5830,$B149,'Raw demand forecast'!$C$7:$C$5830,H$6-1)</f>
        <v>1.53</v>
      </c>
      <c r="I149" s="44">
        <f>SUMIFS('Raw demand forecast'!$I$7:$I$5830,'Raw demand forecast'!$B$7:$B$5830,$B149,'Raw demand forecast'!$C$7:$C$5830,I$6-1)</f>
        <v>0.69</v>
      </c>
      <c r="J149" s="44">
        <f>SUMIFS('Raw demand forecast'!$I$7:$I$5830,'Raw demand forecast'!$B$7:$B$5830,$B149,'Raw demand forecast'!$C$7:$C$5830,J$6-1)</f>
        <v>1.26</v>
      </c>
      <c r="K149" s="44">
        <f>SUMIFS('Raw demand forecast'!$I$7:$I$5830,'Raw demand forecast'!$B$7:$B$5830,$B149,'Raw demand forecast'!$C$7:$C$5830,K$6-1)</f>
        <v>0.56999999999999995</v>
      </c>
      <c r="L149" s="44">
        <f>SUMIFS('Raw demand forecast'!$I$7:$I$5830,'Raw demand forecast'!$B$7:$B$5830,$B149,'Raw demand forecast'!$C$7:$C$5830,L$6-1)</f>
        <v>0.56758437735094103</v>
      </c>
      <c r="M149" s="44">
        <f>SUMIFS('Raw demand forecast'!$I$7:$I$5830,'Raw demand forecast'!$B$7:$B$5830,$B149,'Raw demand forecast'!$C$7:$C$5830,M$6-1)</f>
        <v>0.56502538030452576</v>
      </c>
      <c r="N149" s="44">
        <f>SUMIFS('Raw demand forecast'!$I$7:$I$5830,'Raw demand forecast'!$B$7:$B$5830,$B149,'Raw demand forecast'!$C$7:$C$5830,N$6-1)</f>
        <v>0.56227199537551886</v>
      </c>
      <c r="O149" s="44">
        <f>SUMIFS('Raw demand forecast'!$I$7:$I$5830,'Raw demand forecast'!$B$7:$B$5830,$B149,'Raw demand forecast'!$C$7:$C$5830,O$6-1)</f>
        <v>0.5597111029136661</v>
      </c>
      <c r="P149" s="44">
        <f>SUMIFS('Raw demand forecast'!$I$7:$I$5830,'Raw demand forecast'!$B$7:$B$5830,$B149,'Raw demand forecast'!$C$7:$C$5830,P$6-1)</f>
        <v>0.55712373546132632</v>
      </c>
      <c r="Q149" s="44">
        <f>SUMIFS('Raw demand forecast'!$I$7:$I$5830,'Raw demand forecast'!$B$7:$B$5830,$B149,'Raw demand forecast'!$C$7:$C$5830,Q$6-1)</f>
        <v>0.55465377019891882</v>
      </c>
      <c r="R149" s="44">
        <f>SUMIFS('Raw demand forecast'!$I$7:$I$5830,'Raw demand forecast'!$B$7:$B$5830,$B149,'Raw demand forecast'!$C$7:$C$5830,R$6-1)</f>
        <v>0.55234520455724456</v>
      </c>
      <c r="S149" s="44">
        <f>SUMIFS('Raw demand forecast'!$I$7:$I$5830,'Raw demand forecast'!$B$7:$B$5830,$B149,'Raw demand forecast'!$C$7:$C$5830,S$6-1)</f>
        <v>0.55029303030276311</v>
      </c>
      <c r="T149" s="44">
        <f>SUMIFS('Raw demand forecast'!$I$7:$I$5830,'Raw demand forecast'!$B$7:$B$5830,$B149,'Raw demand forecast'!$C$7:$C$5830,T$6-1)</f>
        <v>0.54967140906387424</v>
      </c>
      <c r="U149" s="44">
        <f>SUMIFS('Raw demand forecast'!$I$7:$I$5830,'Raw demand forecast'!$B$7:$B$5830,$B149,'Raw demand forecast'!$C$7:$C$5830,U$6-1)</f>
        <v>0.54904978782498526</v>
      </c>
    </row>
    <row r="150" spans="2:21" ht="15">
      <c r="B150" s="6" t="s">
        <v>594</v>
      </c>
      <c r="C150" s="6" t="str">
        <f>INDEX('Raw demand forecast'!$M$7:$M$5830,MATCH($B150,'Raw demand forecast'!$B$7:$B$5830,0))</f>
        <v>Yes</v>
      </c>
      <c r="D150" s="25">
        <f t="shared" si="5"/>
        <v>0</v>
      </c>
      <c r="E150" s="6" t="str">
        <f t="shared" si="6"/>
        <v>Steady/falling</v>
      </c>
      <c r="F150" s="44">
        <f>SUMIFS('Raw demand forecast'!$I$7:$I$5830,'Raw demand forecast'!$B$7:$B$5830,$B150,'Raw demand forecast'!$C$7:$C$5830,F$6-1)</f>
        <v>0.86400001999999998</v>
      </c>
      <c r="G150" s="44">
        <f>SUMIFS('Raw demand forecast'!$I$7:$I$5830,'Raw demand forecast'!$B$7:$B$5830,$B150,'Raw demand forecast'!$C$7:$C$5830,G$6-1)</f>
        <v>0.58811997999999999</v>
      </c>
      <c r="H150" s="44">
        <f>SUMIFS('Raw demand forecast'!$I$7:$I$5830,'Raw demand forecast'!$B$7:$B$5830,$B150,'Raw demand forecast'!$C$7:$C$5830,H$6-1)</f>
        <v>5.6450001999999999E-2</v>
      </c>
      <c r="I150" s="44">
        <f>SUMIFS('Raw demand forecast'!$I$7:$I$5830,'Raw demand forecast'!$B$7:$B$5830,$B150,'Raw demand forecast'!$C$7:$C$5830,I$6-1)</f>
        <v>3.5000000000000003E-2</v>
      </c>
      <c r="J150" s="44">
        <f>SUMIFS('Raw demand forecast'!$I$7:$I$5830,'Raw demand forecast'!$B$7:$B$5830,$B150,'Raw demand forecast'!$C$7:$C$5830,J$6-1)</f>
        <v>3.1E-2</v>
      </c>
      <c r="K150" s="44">
        <f>SUMIFS('Raw demand forecast'!$I$7:$I$5830,'Raw demand forecast'!$B$7:$B$5830,$B150,'Raw demand forecast'!$C$7:$C$5830,K$6-1)</f>
        <v>3.9E-2</v>
      </c>
      <c r="L150" s="44">
        <f>SUMIFS('Raw demand forecast'!$I$7:$I$5830,'Raw demand forecast'!$B$7:$B$5830,$B150,'Raw demand forecast'!$C$7:$C$5830,L$6-1)</f>
        <v>3.9E-2</v>
      </c>
      <c r="M150" s="44">
        <f>SUMIFS('Raw demand forecast'!$I$7:$I$5830,'Raw demand forecast'!$B$7:$B$5830,$B150,'Raw demand forecast'!$C$7:$C$5830,M$6-1)</f>
        <v>3.9E-2</v>
      </c>
      <c r="N150" s="44">
        <f>SUMIFS('Raw demand forecast'!$I$7:$I$5830,'Raw demand forecast'!$B$7:$B$5830,$B150,'Raw demand forecast'!$C$7:$C$5830,N$6-1)</f>
        <v>3.9E-2</v>
      </c>
      <c r="O150" s="44">
        <f>SUMIFS('Raw demand forecast'!$I$7:$I$5830,'Raw demand forecast'!$B$7:$B$5830,$B150,'Raw demand forecast'!$C$7:$C$5830,O$6-1)</f>
        <v>3.9E-2</v>
      </c>
      <c r="P150" s="44">
        <f>SUMIFS('Raw demand forecast'!$I$7:$I$5830,'Raw demand forecast'!$B$7:$B$5830,$B150,'Raw demand forecast'!$C$7:$C$5830,P$6-1)</f>
        <v>3.9E-2</v>
      </c>
      <c r="Q150" s="44">
        <f>SUMIFS('Raw demand forecast'!$I$7:$I$5830,'Raw demand forecast'!$B$7:$B$5830,$B150,'Raw demand forecast'!$C$7:$C$5830,Q$6-1)</f>
        <v>3.9E-2</v>
      </c>
      <c r="R150" s="44">
        <f>SUMIFS('Raw demand forecast'!$I$7:$I$5830,'Raw demand forecast'!$B$7:$B$5830,$B150,'Raw demand forecast'!$C$7:$C$5830,R$6-1)</f>
        <v>3.9E-2</v>
      </c>
      <c r="S150" s="44">
        <f>SUMIFS('Raw demand forecast'!$I$7:$I$5830,'Raw demand forecast'!$B$7:$B$5830,$B150,'Raw demand forecast'!$C$7:$C$5830,S$6-1)</f>
        <v>3.9E-2</v>
      </c>
      <c r="T150" s="44">
        <f>SUMIFS('Raw demand forecast'!$I$7:$I$5830,'Raw demand forecast'!$B$7:$B$5830,$B150,'Raw demand forecast'!$C$7:$C$5830,T$6-1)</f>
        <v>3.9E-2</v>
      </c>
      <c r="U150" s="44">
        <f>SUMIFS('Raw demand forecast'!$I$7:$I$5830,'Raw demand forecast'!$B$7:$B$5830,$B150,'Raw demand forecast'!$C$7:$C$5830,U$6-1)</f>
        <v>3.9E-2</v>
      </c>
    </row>
    <row r="151" spans="2:21" ht="15">
      <c r="B151" s="6" t="s">
        <v>613</v>
      </c>
      <c r="C151" s="6" t="str">
        <f>INDEX('Raw demand forecast'!$M$7:$M$5830,MATCH($B151,'Raw demand forecast'!$B$7:$B$5830,0))</f>
        <v>Yes</v>
      </c>
      <c r="D151" s="25">
        <f t="shared" si="5"/>
        <v>0</v>
      </c>
      <c r="E151" s="6" t="str">
        <f t="shared" si="6"/>
        <v>Steady/falling</v>
      </c>
      <c r="F151" s="44">
        <f>SUMIFS('Raw demand forecast'!$I$7:$I$5830,'Raw demand forecast'!$B$7:$B$5830,$B151,'Raw demand forecast'!$C$7:$C$5830,F$6-1)</f>
        <v>3.2148001000000002</v>
      </c>
      <c r="G151" s="44">
        <f>SUMIFS('Raw demand forecast'!$I$7:$I$5830,'Raw demand forecast'!$B$7:$B$5830,$B151,'Raw demand forecast'!$C$7:$C$5830,G$6-1)</f>
        <v>3.3263997999999999</v>
      </c>
      <c r="H151" s="44">
        <f>SUMIFS('Raw demand forecast'!$I$7:$I$5830,'Raw demand forecast'!$B$7:$B$5830,$B151,'Raw demand forecast'!$C$7:$C$5830,H$6-1)</f>
        <v>1.92</v>
      </c>
      <c r="I151" s="44">
        <f>SUMIFS('Raw demand forecast'!$I$7:$I$5830,'Raw demand forecast'!$B$7:$B$5830,$B151,'Raw demand forecast'!$C$7:$C$5830,I$6-1)</f>
        <v>1.8340000000000001</v>
      </c>
      <c r="J151" s="44">
        <f>SUMIFS('Raw demand forecast'!$I$7:$I$5830,'Raw demand forecast'!$B$7:$B$5830,$B151,'Raw demand forecast'!$C$7:$C$5830,J$6-1)</f>
        <v>1.6870000000000001</v>
      </c>
      <c r="K151" s="44">
        <f>SUMIFS('Raw demand forecast'!$I$7:$I$5830,'Raw demand forecast'!$B$7:$B$5830,$B151,'Raw demand forecast'!$C$7:$C$5830,K$6-1)</f>
        <v>1.5029999999999999</v>
      </c>
      <c r="L151" s="44">
        <f>SUMIFS('Raw demand forecast'!$I$7:$I$5830,'Raw demand forecast'!$B$7:$B$5830,$B151,'Raw demand forecast'!$C$7:$C$5830,L$6-1)</f>
        <v>1.5029999999999999</v>
      </c>
      <c r="M151" s="44">
        <f>SUMIFS('Raw demand forecast'!$I$7:$I$5830,'Raw demand forecast'!$B$7:$B$5830,$B151,'Raw demand forecast'!$C$7:$C$5830,M$6-1)</f>
        <v>1.5029999999999999</v>
      </c>
      <c r="N151" s="44">
        <f>SUMIFS('Raw demand forecast'!$I$7:$I$5830,'Raw demand forecast'!$B$7:$B$5830,$B151,'Raw demand forecast'!$C$7:$C$5830,N$6-1)</f>
        <v>1.5029999999999999</v>
      </c>
      <c r="O151" s="44">
        <f>SUMIFS('Raw demand forecast'!$I$7:$I$5830,'Raw demand forecast'!$B$7:$B$5830,$B151,'Raw demand forecast'!$C$7:$C$5830,O$6-1)</f>
        <v>1.5029999999999999</v>
      </c>
      <c r="P151" s="44">
        <f>SUMIFS('Raw demand forecast'!$I$7:$I$5830,'Raw demand forecast'!$B$7:$B$5830,$B151,'Raw demand forecast'!$C$7:$C$5830,P$6-1)</f>
        <v>1.5029999999999999</v>
      </c>
      <c r="Q151" s="44">
        <f>SUMIFS('Raw demand forecast'!$I$7:$I$5830,'Raw demand forecast'!$B$7:$B$5830,$B151,'Raw demand forecast'!$C$7:$C$5830,Q$6-1)</f>
        <v>1.5029999999999999</v>
      </c>
      <c r="R151" s="44">
        <f>SUMIFS('Raw demand forecast'!$I$7:$I$5830,'Raw demand forecast'!$B$7:$B$5830,$B151,'Raw demand forecast'!$C$7:$C$5830,R$6-1)</f>
        <v>1.5029999999999999</v>
      </c>
      <c r="S151" s="44">
        <f>SUMIFS('Raw demand forecast'!$I$7:$I$5830,'Raw demand forecast'!$B$7:$B$5830,$B151,'Raw demand forecast'!$C$7:$C$5830,S$6-1)</f>
        <v>1.5029999999999999</v>
      </c>
      <c r="T151" s="44">
        <f>SUMIFS('Raw demand forecast'!$I$7:$I$5830,'Raw demand forecast'!$B$7:$B$5830,$B151,'Raw demand forecast'!$C$7:$C$5830,T$6-1)</f>
        <v>1.5029999999999999</v>
      </c>
      <c r="U151" s="44">
        <f>SUMIFS('Raw demand forecast'!$I$7:$I$5830,'Raw demand forecast'!$B$7:$B$5830,$B151,'Raw demand forecast'!$C$7:$C$5830,U$6-1)</f>
        <v>1.5029999999999999</v>
      </c>
    </row>
    <row r="152" spans="2:21" ht="15">
      <c r="B152" s="6" t="s">
        <v>615</v>
      </c>
      <c r="C152" s="6" t="str">
        <f>INDEX('Raw demand forecast'!$M$7:$M$5830,MATCH($B152,'Raw demand forecast'!$B$7:$B$5830,0))</f>
        <v>Yes</v>
      </c>
      <c r="D152" s="25">
        <f t="shared" si="5"/>
        <v>0</v>
      </c>
      <c r="E152" s="6" t="str">
        <f t="shared" si="6"/>
        <v>Steady/falling</v>
      </c>
      <c r="F152" s="44">
        <f>SUMIFS('Raw demand forecast'!$I$7:$I$5830,'Raw demand forecast'!$B$7:$B$5830,$B152,'Raw demand forecast'!$C$7:$C$5830,F$6-1)</f>
        <v>4.5359997999999999</v>
      </c>
      <c r="G152" s="44">
        <f>SUMIFS('Raw demand forecast'!$I$7:$I$5830,'Raw demand forecast'!$B$7:$B$5830,$B152,'Raw demand forecast'!$C$7:$C$5830,G$6-1)</f>
        <v>4.8239998999999996</v>
      </c>
      <c r="H152" s="44">
        <f>SUMIFS('Raw demand forecast'!$I$7:$I$5830,'Raw demand forecast'!$B$7:$B$5830,$B152,'Raw demand forecast'!$C$7:$C$5830,H$6-1)</f>
        <v>7.02</v>
      </c>
      <c r="I152" s="44">
        <f>SUMIFS('Raw demand forecast'!$I$7:$I$5830,'Raw demand forecast'!$B$7:$B$5830,$B152,'Raw demand forecast'!$C$7:$C$5830,I$6-1)</f>
        <v>7.4160000000000004</v>
      </c>
      <c r="J152" s="44">
        <f>SUMIFS('Raw demand forecast'!$I$7:$I$5830,'Raw demand forecast'!$B$7:$B$5830,$B152,'Raw demand forecast'!$C$7:$C$5830,J$6-1)</f>
        <v>8.2200000000000006</v>
      </c>
      <c r="K152" s="44">
        <f>SUMIFS('Raw demand forecast'!$I$7:$I$5830,'Raw demand forecast'!$B$7:$B$5830,$B152,'Raw demand forecast'!$C$7:$C$5830,K$6-1)</f>
        <v>8.6590000000000007</v>
      </c>
      <c r="L152" s="44">
        <f>SUMIFS('Raw demand forecast'!$I$7:$I$5830,'Raw demand forecast'!$B$7:$B$5830,$B152,'Raw demand forecast'!$C$7:$C$5830,L$6-1)</f>
        <v>8.6590000000000007</v>
      </c>
      <c r="M152" s="44">
        <f>SUMIFS('Raw demand forecast'!$I$7:$I$5830,'Raw demand forecast'!$B$7:$B$5830,$B152,'Raw demand forecast'!$C$7:$C$5830,M$6-1)</f>
        <v>8.6590000000000007</v>
      </c>
      <c r="N152" s="44">
        <f>SUMIFS('Raw demand forecast'!$I$7:$I$5830,'Raw demand forecast'!$B$7:$B$5830,$B152,'Raw demand forecast'!$C$7:$C$5830,N$6-1)</f>
        <v>8.6590000000000007</v>
      </c>
      <c r="O152" s="44">
        <f>SUMIFS('Raw demand forecast'!$I$7:$I$5830,'Raw demand forecast'!$B$7:$B$5830,$B152,'Raw demand forecast'!$C$7:$C$5830,O$6-1)</f>
        <v>8.6590000000000007</v>
      </c>
      <c r="P152" s="44">
        <f>SUMIFS('Raw demand forecast'!$I$7:$I$5830,'Raw demand forecast'!$B$7:$B$5830,$B152,'Raw demand forecast'!$C$7:$C$5830,P$6-1)</f>
        <v>8.6590000000000007</v>
      </c>
      <c r="Q152" s="44">
        <f>SUMIFS('Raw demand forecast'!$I$7:$I$5830,'Raw demand forecast'!$B$7:$B$5830,$B152,'Raw demand forecast'!$C$7:$C$5830,Q$6-1)</f>
        <v>8.6590000000000007</v>
      </c>
      <c r="R152" s="44">
        <f>SUMIFS('Raw demand forecast'!$I$7:$I$5830,'Raw demand forecast'!$B$7:$B$5830,$B152,'Raw demand forecast'!$C$7:$C$5830,R$6-1)</f>
        <v>8.6590000000000007</v>
      </c>
      <c r="S152" s="44">
        <f>SUMIFS('Raw demand forecast'!$I$7:$I$5830,'Raw demand forecast'!$B$7:$B$5830,$B152,'Raw demand forecast'!$C$7:$C$5830,S$6-1)</f>
        <v>8.6590000000000007</v>
      </c>
      <c r="T152" s="44">
        <f>SUMIFS('Raw demand forecast'!$I$7:$I$5830,'Raw demand forecast'!$B$7:$B$5830,$B152,'Raw demand forecast'!$C$7:$C$5830,T$6-1)</f>
        <v>8.6590000000000007</v>
      </c>
      <c r="U152" s="44">
        <f>SUMIFS('Raw demand forecast'!$I$7:$I$5830,'Raw demand forecast'!$B$7:$B$5830,$B152,'Raw demand forecast'!$C$7:$C$5830,U$6-1)</f>
        <v>8.6590000000000007</v>
      </c>
    </row>
    <row r="153" spans="2:21" ht="15">
      <c r="B153" s="6" t="s">
        <v>632</v>
      </c>
      <c r="C153" s="6" t="str">
        <f>INDEX('Raw demand forecast'!$M$7:$M$5830,MATCH($B153,'Raw demand forecast'!$B$7:$B$5830,0))</f>
        <v>Yes</v>
      </c>
      <c r="D153" s="25" t="e">
        <f t="shared" si="5"/>
        <v>#DIV/0!</v>
      </c>
      <c r="E153" s="6" t="str">
        <f t="shared" si="6"/>
        <v>Steady/falling</v>
      </c>
      <c r="F153" s="44">
        <f>SUMIFS('Raw demand forecast'!$I$7:$I$5830,'Raw demand forecast'!$B$7:$B$5830,$B153,'Raw demand forecast'!$C$7:$C$5830,F$6-1)</f>
        <v>0.48959999999999992</v>
      </c>
      <c r="G153" s="44">
        <f>SUMIFS('Raw demand forecast'!$I$7:$I$5830,'Raw demand forecast'!$B$7:$B$5830,$B153,'Raw demand forecast'!$C$7:$C$5830,G$6-1)</f>
        <v>0.56359999999999999</v>
      </c>
      <c r="H153" s="44">
        <f>SUMIFS('Raw demand forecast'!$I$7:$I$5830,'Raw demand forecast'!$B$7:$B$5830,$B153,'Raw demand forecast'!$C$7:$C$5830,H$6-1)</f>
        <v>0.48420000000000002</v>
      </c>
      <c r="I153" s="44">
        <f>SUMIFS('Raw demand forecast'!$I$7:$I$5830,'Raw demand forecast'!$B$7:$B$5830,$B153,'Raw demand forecast'!$C$7:$C$5830,I$6-1)</f>
        <v>0.47899999999999998</v>
      </c>
      <c r="J153" s="44">
        <f>SUMIFS('Raw demand forecast'!$I$7:$I$5830,'Raw demand forecast'!$B$7:$B$5830,$B153,'Raw demand forecast'!$C$7:$C$5830,J$6-1)</f>
        <v>0.25700000000000001</v>
      </c>
      <c r="K153" s="44">
        <f>SUMIFS('Raw demand forecast'!$I$7:$I$5830,'Raw demand forecast'!$B$7:$B$5830,$B153,'Raw demand forecast'!$C$7:$C$5830,K$6-1)</f>
        <v>0</v>
      </c>
      <c r="L153" s="44">
        <f>SUMIFS('Raw demand forecast'!$I$7:$I$5830,'Raw demand forecast'!$B$7:$B$5830,$B153,'Raw demand forecast'!$C$7:$C$5830,L$6-1)</f>
        <v>0</v>
      </c>
      <c r="M153" s="44">
        <f>SUMIFS('Raw demand forecast'!$I$7:$I$5830,'Raw demand forecast'!$B$7:$B$5830,$B153,'Raw demand forecast'!$C$7:$C$5830,M$6-1)</f>
        <v>0</v>
      </c>
      <c r="N153" s="44">
        <f>SUMIFS('Raw demand forecast'!$I$7:$I$5830,'Raw demand forecast'!$B$7:$B$5830,$B153,'Raw demand forecast'!$C$7:$C$5830,N$6-1)</f>
        <v>0</v>
      </c>
      <c r="O153" s="44">
        <f>SUMIFS('Raw demand forecast'!$I$7:$I$5830,'Raw demand forecast'!$B$7:$B$5830,$B153,'Raw demand forecast'!$C$7:$C$5830,O$6-1)</f>
        <v>0</v>
      </c>
      <c r="P153" s="44">
        <f>SUMIFS('Raw demand forecast'!$I$7:$I$5830,'Raw demand forecast'!$B$7:$B$5830,$B153,'Raw demand forecast'!$C$7:$C$5830,P$6-1)</f>
        <v>0</v>
      </c>
      <c r="Q153" s="44">
        <f>SUMIFS('Raw demand forecast'!$I$7:$I$5830,'Raw demand forecast'!$B$7:$B$5830,$B153,'Raw demand forecast'!$C$7:$C$5830,Q$6-1)</f>
        <v>0</v>
      </c>
      <c r="R153" s="44">
        <f>SUMIFS('Raw demand forecast'!$I$7:$I$5830,'Raw demand forecast'!$B$7:$B$5830,$B153,'Raw demand forecast'!$C$7:$C$5830,R$6-1)</f>
        <v>0</v>
      </c>
      <c r="S153" s="44">
        <f>SUMIFS('Raw demand forecast'!$I$7:$I$5830,'Raw demand forecast'!$B$7:$B$5830,$B153,'Raw demand forecast'!$C$7:$C$5830,S$6-1)</f>
        <v>0</v>
      </c>
      <c r="T153" s="44">
        <f>SUMIFS('Raw demand forecast'!$I$7:$I$5830,'Raw demand forecast'!$B$7:$B$5830,$B153,'Raw demand forecast'!$C$7:$C$5830,T$6-1)</f>
        <v>0</v>
      </c>
      <c r="U153" s="44">
        <f>SUMIFS('Raw demand forecast'!$I$7:$I$5830,'Raw demand forecast'!$B$7:$B$5830,$B153,'Raw demand forecast'!$C$7:$C$5830,U$6-1)</f>
        <v>0</v>
      </c>
    </row>
    <row r="154" spans="2:21" ht="15">
      <c r="B154" s="6" t="s">
        <v>596</v>
      </c>
      <c r="C154" s="6" t="str">
        <f>INDEX('Raw demand forecast'!$M$7:$M$5830,MATCH($B154,'Raw demand forecast'!$B$7:$B$5830,0))</f>
        <v>Yes</v>
      </c>
      <c r="D154" s="25" t="e">
        <f t="shared" si="5"/>
        <v>#DIV/0!</v>
      </c>
      <c r="E154" s="6" t="str">
        <f t="shared" si="6"/>
        <v>Steady/falling</v>
      </c>
      <c r="F154" s="44">
        <f>SUMIFS('Raw demand forecast'!$I$7:$I$5830,'Raw demand forecast'!$B$7:$B$5830,$B154,'Raw demand forecast'!$C$7:$C$5830,F$6-1)</f>
        <v>0</v>
      </c>
      <c r="G154" s="44">
        <f>SUMIFS('Raw demand forecast'!$I$7:$I$5830,'Raw demand forecast'!$B$7:$B$5830,$B154,'Raw demand forecast'!$C$7:$C$5830,G$6-1)</f>
        <v>0</v>
      </c>
      <c r="H154" s="44">
        <f>SUMIFS('Raw demand forecast'!$I$7:$I$5830,'Raw demand forecast'!$B$7:$B$5830,$B154,'Raw demand forecast'!$C$7:$C$5830,H$6-1)</f>
        <v>0</v>
      </c>
      <c r="I154" s="44">
        <f>SUMIFS('Raw demand forecast'!$I$7:$I$5830,'Raw demand forecast'!$B$7:$B$5830,$B154,'Raw demand forecast'!$C$7:$C$5830,I$6-1)</f>
        <v>0</v>
      </c>
      <c r="J154" s="44">
        <f>SUMIFS('Raw demand forecast'!$I$7:$I$5830,'Raw demand forecast'!$B$7:$B$5830,$B154,'Raw demand forecast'!$C$7:$C$5830,J$6-1)</f>
        <v>0</v>
      </c>
      <c r="K154" s="44">
        <f>SUMIFS('Raw demand forecast'!$I$7:$I$5830,'Raw demand forecast'!$B$7:$B$5830,$B154,'Raw demand forecast'!$C$7:$C$5830,K$6-1)</f>
        <v>0</v>
      </c>
      <c r="L154" s="44">
        <f>SUMIFS('Raw demand forecast'!$I$7:$I$5830,'Raw demand forecast'!$B$7:$B$5830,$B154,'Raw demand forecast'!$C$7:$C$5830,L$6-1)</f>
        <v>0</v>
      </c>
      <c r="M154" s="44">
        <f>SUMIFS('Raw demand forecast'!$I$7:$I$5830,'Raw demand forecast'!$B$7:$B$5830,$B154,'Raw demand forecast'!$C$7:$C$5830,M$6-1)</f>
        <v>0</v>
      </c>
      <c r="N154" s="44">
        <f>SUMIFS('Raw demand forecast'!$I$7:$I$5830,'Raw demand forecast'!$B$7:$B$5830,$B154,'Raw demand forecast'!$C$7:$C$5830,N$6-1)</f>
        <v>0</v>
      </c>
      <c r="O154" s="44">
        <f>SUMIFS('Raw demand forecast'!$I$7:$I$5830,'Raw demand forecast'!$B$7:$B$5830,$B154,'Raw demand forecast'!$C$7:$C$5830,O$6-1)</f>
        <v>0</v>
      </c>
      <c r="P154" s="44">
        <f>SUMIFS('Raw demand forecast'!$I$7:$I$5830,'Raw demand forecast'!$B$7:$B$5830,$B154,'Raw demand forecast'!$C$7:$C$5830,P$6-1)</f>
        <v>0</v>
      </c>
      <c r="Q154" s="44">
        <f>SUMIFS('Raw demand forecast'!$I$7:$I$5830,'Raw demand forecast'!$B$7:$B$5830,$B154,'Raw demand forecast'!$C$7:$C$5830,Q$6-1)</f>
        <v>0</v>
      </c>
      <c r="R154" s="44">
        <f>SUMIFS('Raw demand forecast'!$I$7:$I$5830,'Raw demand forecast'!$B$7:$B$5830,$B154,'Raw demand forecast'!$C$7:$C$5830,R$6-1)</f>
        <v>0</v>
      </c>
      <c r="S154" s="44">
        <f>SUMIFS('Raw demand forecast'!$I$7:$I$5830,'Raw demand forecast'!$B$7:$B$5830,$B154,'Raw demand forecast'!$C$7:$C$5830,S$6-1)</f>
        <v>0</v>
      </c>
      <c r="T154" s="44">
        <f>SUMIFS('Raw demand forecast'!$I$7:$I$5830,'Raw demand forecast'!$B$7:$B$5830,$B154,'Raw demand forecast'!$C$7:$C$5830,T$6-1)</f>
        <v>0</v>
      </c>
      <c r="U154" s="44">
        <f>SUMIFS('Raw demand forecast'!$I$7:$I$5830,'Raw demand forecast'!$B$7:$B$5830,$B154,'Raw demand forecast'!$C$7:$C$5830,U$6-1)</f>
        <v>0</v>
      </c>
    </row>
    <row r="155" spans="2:21" ht="15">
      <c r="B155" s="6" t="s">
        <v>11</v>
      </c>
      <c r="C155" s="6" t="str">
        <f>INDEX('Raw demand forecast'!$M$7:$M$5830,MATCH($B155,'Raw demand forecast'!$B$7:$B$5830,0))</f>
        <v>No</v>
      </c>
      <c r="D155" s="25">
        <f t="shared" si="5"/>
        <v>-4.7285812888435697E-3</v>
      </c>
      <c r="E155" s="6" t="str">
        <f t="shared" si="6"/>
        <v>Steady/falling</v>
      </c>
      <c r="F155" s="44">
        <f>SUMIFS('Raw demand forecast'!$I$7:$I$5830,'Raw demand forecast'!$B$7:$B$5830,$B155,'Raw demand forecast'!$C$7:$C$5830,F$6-1)</f>
        <v>19.269200000000001</v>
      </c>
      <c r="G155" s="44">
        <f>SUMIFS('Raw demand forecast'!$I$7:$I$5830,'Raw demand forecast'!$B$7:$B$5830,$B155,'Raw demand forecast'!$C$7:$C$5830,G$6-1)</f>
        <v>18.567799999999998</v>
      </c>
      <c r="H155" s="44">
        <f>SUMIFS('Raw demand forecast'!$I$7:$I$5830,'Raw demand forecast'!$B$7:$B$5830,$B155,'Raw demand forecast'!$C$7:$C$5830,H$6-1)</f>
        <v>18.419699999999999</v>
      </c>
      <c r="I155" s="44">
        <f>SUMIFS('Raw demand forecast'!$I$7:$I$5830,'Raw demand forecast'!$B$7:$B$5830,$B155,'Raw demand forecast'!$C$7:$C$5830,I$6-1)</f>
        <v>18.814399999999999</v>
      </c>
      <c r="J155" s="44">
        <f>SUMIFS('Raw demand forecast'!$I$7:$I$5830,'Raw demand forecast'!$B$7:$B$5830,$B155,'Raw demand forecast'!$C$7:$C$5830,J$6-1)</f>
        <v>19.797999999999998</v>
      </c>
      <c r="K155" s="44">
        <f>SUMIFS('Raw demand forecast'!$I$7:$I$5830,'Raw demand forecast'!$B$7:$B$5830,$B155,'Raw demand forecast'!$C$7:$C$5830,K$6-1)</f>
        <v>19.817</v>
      </c>
      <c r="L155" s="44">
        <f>SUMIFS('Raw demand forecast'!$I$7:$I$5830,'Raw demand forecast'!$B$7:$B$5830,$B155,'Raw demand forecast'!$C$7:$C$5830,L$6-1)</f>
        <v>20.789627608700631</v>
      </c>
      <c r="M155" s="44">
        <f>SUMIFS('Raw demand forecast'!$I$7:$I$5830,'Raw demand forecast'!$B$7:$B$5830,$B155,'Raw demand forecast'!$C$7:$C$5830,M$6-1)</f>
        <v>23.215119701071906</v>
      </c>
      <c r="N155" s="44">
        <f>SUMIFS('Raw demand forecast'!$I$7:$I$5830,'Raw demand forecast'!$B$7:$B$5830,$B155,'Raw demand forecast'!$C$7:$C$5830,N$6-1)</f>
        <v>23.951259729758693</v>
      </c>
      <c r="O155" s="44">
        <f>SUMIFS('Raw demand forecast'!$I$7:$I$5830,'Raw demand forecast'!$B$7:$B$5830,$B155,'Raw demand forecast'!$C$7:$C$5830,O$6-1)</f>
        <v>20.188785738934126</v>
      </c>
      <c r="P155" s="44">
        <f>SUMIFS('Raw demand forecast'!$I$7:$I$5830,'Raw demand forecast'!$B$7:$B$5830,$B155,'Raw demand forecast'!$C$7:$C$5830,P$6-1)</f>
        <v>20.108232971985135</v>
      </c>
      <c r="Q155" s="44">
        <f>SUMIFS('Raw demand forecast'!$I$7:$I$5830,'Raw demand forecast'!$B$7:$B$5830,$B155,'Raw demand forecast'!$C$7:$C$5830,Q$6-1)</f>
        <v>20.032703792188496</v>
      </c>
      <c r="R155" s="44">
        <f>SUMIFS('Raw demand forecast'!$I$7:$I$5830,'Raw demand forecast'!$B$7:$B$5830,$B155,'Raw demand forecast'!$C$7:$C$5830,R$6-1)</f>
        <v>19.961174158719402</v>
      </c>
      <c r="S155" s="44">
        <f>SUMIFS('Raw demand forecast'!$I$7:$I$5830,'Raw demand forecast'!$B$7:$B$5830,$B155,'Raw demand forecast'!$C$7:$C$5830,S$6-1)</f>
        <v>19.906162806018557</v>
      </c>
      <c r="T155" s="44">
        <f>SUMIFS('Raw demand forecast'!$I$7:$I$5830,'Raw demand forecast'!$B$7:$B$5830,$B155,'Raw demand forecast'!$C$7:$C$5830,T$6-1)</f>
        <v>19.913796257209089</v>
      </c>
      <c r="U155" s="44">
        <f>SUMIFS('Raw demand forecast'!$I$7:$I$5830,'Raw demand forecast'!$B$7:$B$5830,$B155,'Raw demand forecast'!$C$7:$C$5830,U$6-1)</f>
        <v>19.921429708399625</v>
      </c>
    </row>
    <row r="156" spans="2:21" ht="15">
      <c r="B156" s="6" t="s">
        <v>35</v>
      </c>
      <c r="C156" s="6" t="str">
        <f>INDEX('Raw demand forecast'!$M$7:$M$5830,MATCH($B156,'Raw demand forecast'!$B$7:$B$5830,0))</f>
        <v>No</v>
      </c>
      <c r="D156" s="25" t="e">
        <f t="shared" si="5"/>
        <v>#DIV/0!</v>
      </c>
      <c r="E156" s="6" t="str">
        <f t="shared" si="6"/>
        <v>High growth</v>
      </c>
      <c r="F156" s="44">
        <f>SUMIFS('Raw demand forecast'!$I$7:$I$5830,'Raw demand forecast'!$B$7:$B$5830,$B156,'Raw demand forecast'!$C$7:$C$5830,F$6-1)</f>
        <v>0</v>
      </c>
      <c r="G156" s="44">
        <f>SUMIFS('Raw demand forecast'!$I$7:$I$5830,'Raw demand forecast'!$B$7:$B$5830,$B156,'Raw demand forecast'!$C$7:$C$5830,G$6-1)</f>
        <v>0</v>
      </c>
      <c r="H156" s="44">
        <f>SUMIFS('Raw demand forecast'!$I$7:$I$5830,'Raw demand forecast'!$B$7:$B$5830,$B156,'Raw demand forecast'!$C$7:$C$5830,H$6-1)</f>
        <v>0</v>
      </c>
      <c r="I156" s="44">
        <f>SUMIFS('Raw demand forecast'!$I$7:$I$5830,'Raw demand forecast'!$B$7:$B$5830,$B156,'Raw demand forecast'!$C$7:$C$5830,I$6-1)</f>
        <v>0</v>
      </c>
      <c r="J156" s="44">
        <f>SUMIFS('Raw demand forecast'!$I$7:$I$5830,'Raw demand forecast'!$B$7:$B$5830,$B156,'Raw demand forecast'!$C$7:$C$5830,J$6-1)</f>
        <v>0</v>
      </c>
      <c r="K156" s="44">
        <f>SUMIFS('Raw demand forecast'!$I$7:$I$5830,'Raw demand forecast'!$B$7:$B$5830,$B156,'Raw demand forecast'!$C$7:$C$5830,K$6-1)</f>
        <v>0</v>
      </c>
      <c r="L156" s="44">
        <f>SUMIFS('Raw demand forecast'!$I$7:$I$5830,'Raw demand forecast'!$B$7:$B$5830,$B156,'Raw demand forecast'!$C$7:$C$5830,L$6-1)</f>
        <v>0</v>
      </c>
      <c r="M156" s="44">
        <f>SUMIFS('Raw demand forecast'!$I$7:$I$5830,'Raw demand forecast'!$B$7:$B$5830,$B156,'Raw demand forecast'!$C$7:$C$5830,M$6-1)</f>
        <v>0</v>
      </c>
      <c r="N156" s="44">
        <f>SUMIFS('Raw demand forecast'!$I$7:$I$5830,'Raw demand forecast'!$B$7:$B$5830,$B156,'Raw demand forecast'!$C$7:$C$5830,N$6-1)</f>
        <v>0</v>
      </c>
      <c r="O156" s="44">
        <f>SUMIFS('Raw demand forecast'!$I$7:$I$5830,'Raw demand forecast'!$B$7:$B$5830,$B156,'Raw demand forecast'!$C$7:$C$5830,O$6-1)</f>
        <v>4.2179999999999991</v>
      </c>
      <c r="P156" s="44">
        <f>SUMIFS('Raw demand forecast'!$I$7:$I$5830,'Raw demand forecast'!$B$7:$B$5830,$B156,'Raw demand forecast'!$C$7:$C$5830,P$6-1)</f>
        <v>4.8259999999999987</v>
      </c>
      <c r="Q156" s="44">
        <f>SUMIFS('Raw demand forecast'!$I$7:$I$5830,'Raw demand forecast'!$B$7:$B$5830,$B156,'Raw demand forecast'!$C$7:$C$5830,Q$6-1)</f>
        <v>5.4339999999999984</v>
      </c>
      <c r="R156" s="44">
        <f>SUMIFS('Raw demand forecast'!$I$7:$I$5830,'Raw demand forecast'!$B$7:$B$5830,$B156,'Raw demand forecast'!$C$7:$C$5830,R$6-1)</f>
        <v>6.041999999999998</v>
      </c>
      <c r="S156" s="44">
        <f>SUMIFS('Raw demand forecast'!$I$7:$I$5830,'Raw demand forecast'!$B$7:$B$5830,$B156,'Raw demand forecast'!$C$7:$C$5830,S$6-1)</f>
        <v>6.6499999999999977</v>
      </c>
      <c r="T156" s="44">
        <f>SUMIFS('Raw demand forecast'!$I$7:$I$5830,'Raw demand forecast'!$B$7:$B$5830,$B156,'Raw demand forecast'!$C$7:$C$5830,T$6-1)</f>
        <v>7.2579999999999973</v>
      </c>
      <c r="U156" s="44">
        <f>SUMIFS('Raw demand forecast'!$I$7:$I$5830,'Raw demand forecast'!$B$7:$B$5830,$B156,'Raw demand forecast'!$C$7:$C$5830,U$6-1)</f>
        <v>7.865999999999997</v>
      </c>
    </row>
    <row r="157" spans="2:21" ht="15">
      <c r="B157" s="6" t="s">
        <v>50</v>
      </c>
      <c r="C157" s="6" t="str">
        <f>INDEX('Raw demand forecast'!$M$7:$M$5830,MATCH($B157,'Raw demand forecast'!$B$7:$B$5830,0))</f>
        <v>No</v>
      </c>
      <c r="D157" s="25">
        <f t="shared" si="5"/>
        <v>2.4696351475480771E-2</v>
      </c>
      <c r="E157" s="6" t="str">
        <f t="shared" si="6"/>
        <v>High growth</v>
      </c>
      <c r="F157" s="44">
        <f>SUMIFS('Raw demand forecast'!$I$7:$I$5830,'Raw demand forecast'!$B$7:$B$5830,$B157,'Raw demand forecast'!$C$7:$C$5830,F$6-1)</f>
        <v>28.361599999999999</v>
      </c>
      <c r="G157" s="44">
        <f>SUMIFS('Raw demand forecast'!$I$7:$I$5830,'Raw demand forecast'!$B$7:$B$5830,$B157,'Raw demand forecast'!$C$7:$C$5830,G$6-1)</f>
        <v>27.707599999999999</v>
      </c>
      <c r="H157" s="44">
        <f>SUMIFS('Raw demand forecast'!$I$7:$I$5830,'Raw demand forecast'!$B$7:$B$5830,$B157,'Raw demand forecast'!$C$7:$C$5830,H$6-1)</f>
        <v>27.760100000000001</v>
      </c>
      <c r="I157" s="44">
        <f>SUMIFS('Raw demand forecast'!$I$7:$I$5830,'Raw demand forecast'!$B$7:$B$5830,$B157,'Raw demand forecast'!$C$7:$C$5830,I$6-1)</f>
        <v>28.407299999999999</v>
      </c>
      <c r="J157" s="44">
        <f>SUMIFS('Raw demand forecast'!$I$7:$I$5830,'Raw demand forecast'!$B$7:$B$5830,$B157,'Raw demand forecast'!$C$7:$C$5830,J$6-1)</f>
        <v>29.707999999999998</v>
      </c>
      <c r="K157" s="44">
        <f>SUMIFS('Raw demand forecast'!$I$7:$I$5830,'Raw demand forecast'!$B$7:$B$5830,$B157,'Raw demand forecast'!$C$7:$C$5830,K$6-1)</f>
        <v>30.006</v>
      </c>
      <c r="L157" s="44">
        <f>SUMIFS('Raw demand forecast'!$I$7:$I$5830,'Raw demand forecast'!$B$7:$B$5830,$B157,'Raw demand forecast'!$C$7:$C$5830,L$6-1)</f>
        <v>30.256635968165373</v>
      </c>
      <c r="M157" s="44">
        <f>SUMIFS('Raw demand forecast'!$I$7:$I$5830,'Raw demand forecast'!$B$7:$B$5830,$B157,'Raw demand forecast'!$C$7:$C$5830,M$6-1)</f>
        <v>31.374347218716292</v>
      </c>
      <c r="N157" s="44">
        <f>SUMIFS('Raw demand forecast'!$I$7:$I$5830,'Raw demand forecast'!$B$7:$B$5830,$B157,'Raw demand forecast'!$C$7:$C$5830,N$6-1)</f>
        <v>32.066915475574106</v>
      </c>
      <c r="O157" s="44">
        <f>SUMIFS('Raw demand forecast'!$I$7:$I$5830,'Raw demand forecast'!$B$7:$B$5830,$B157,'Raw demand forecast'!$C$7:$C$5830,O$6-1)</f>
        <v>34.304455585130825</v>
      </c>
      <c r="P157" s="44">
        <f>SUMIFS('Raw demand forecast'!$I$7:$I$5830,'Raw demand forecast'!$B$7:$B$5830,$B157,'Raw demand forecast'!$C$7:$C$5830,P$6-1)</f>
        <v>35.969400536151831</v>
      </c>
      <c r="Q157" s="44">
        <f>SUMIFS('Raw demand forecast'!$I$7:$I$5830,'Raw demand forecast'!$B$7:$B$5830,$B157,'Raw demand forecast'!$C$7:$C$5830,Q$6-1)</f>
        <v>37.097137767415724</v>
      </c>
      <c r="R157" s="44">
        <f>SUMIFS('Raw demand forecast'!$I$7:$I$5830,'Raw demand forecast'!$B$7:$B$5830,$B157,'Raw demand forecast'!$C$7:$C$5830,R$6-1)</f>
        <v>37.397415710427474</v>
      </c>
      <c r="S157" s="44">
        <f>SUMIFS('Raw demand forecast'!$I$7:$I$5830,'Raw demand forecast'!$B$7:$B$5830,$B157,'Raw demand forecast'!$C$7:$C$5830,S$6-1)</f>
        <v>37.410202490593655</v>
      </c>
      <c r="T157" s="44">
        <f>SUMIFS('Raw demand forecast'!$I$7:$I$5830,'Raw demand forecast'!$B$7:$B$5830,$B157,'Raw demand forecast'!$C$7:$C$5830,T$6-1)</f>
        <v>37.572542729167871</v>
      </c>
      <c r="U157" s="44">
        <f>SUMIFS('Raw demand forecast'!$I$7:$I$5830,'Raw demand forecast'!$B$7:$B$5830,$B157,'Raw demand forecast'!$C$7:$C$5830,U$6-1)</f>
        <v>37.685766148444088</v>
      </c>
    </row>
    <row r="158" spans="2:21" ht="15">
      <c r="B158" s="6" t="s">
        <v>60</v>
      </c>
      <c r="C158" s="6" t="str">
        <f>INDEX('Raw demand forecast'!$M$7:$M$5830,MATCH($B158,'Raw demand forecast'!$B$7:$B$5830,0))</f>
        <v>No</v>
      </c>
      <c r="D158" s="25">
        <f t="shared" si="5"/>
        <v>7.4449056253595991E-3</v>
      </c>
      <c r="E158" s="6" t="str">
        <f t="shared" si="6"/>
        <v>Small growth</v>
      </c>
      <c r="F158" s="44">
        <f>SUMIFS('Raw demand forecast'!$I$7:$I$5830,'Raw demand forecast'!$B$7:$B$5830,$B158,'Raw demand forecast'!$C$7:$C$5830,F$6-1)</f>
        <v>4.0999999000000003</v>
      </c>
      <c r="G158" s="44">
        <f>SUMIFS('Raw demand forecast'!$I$7:$I$5830,'Raw demand forecast'!$B$7:$B$5830,$B158,'Raw demand forecast'!$C$7:$C$5830,G$6-1)</f>
        <v>5.72</v>
      </c>
      <c r="H158" s="44">
        <f>SUMIFS('Raw demand forecast'!$I$7:$I$5830,'Raw demand forecast'!$B$7:$B$5830,$B158,'Raw demand forecast'!$C$7:$C$5830,H$6-1)</f>
        <v>4.12</v>
      </c>
      <c r="I158" s="44">
        <f>SUMIFS('Raw demand forecast'!$I$7:$I$5830,'Raw demand forecast'!$B$7:$B$5830,$B158,'Raw demand forecast'!$C$7:$C$5830,I$6-1)</f>
        <v>4.76</v>
      </c>
      <c r="J158" s="44">
        <f>SUMIFS('Raw demand forecast'!$I$7:$I$5830,'Raw demand forecast'!$B$7:$B$5830,$B158,'Raw demand forecast'!$C$7:$C$5830,J$6-1)</f>
        <v>4.6100000000000003</v>
      </c>
      <c r="K158" s="44">
        <f>SUMIFS('Raw demand forecast'!$I$7:$I$5830,'Raw demand forecast'!$B$7:$B$5830,$B158,'Raw demand forecast'!$C$7:$C$5830,K$6-1)</f>
        <v>5.55</v>
      </c>
      <c r="L158" s="44">
        <f>SUMIFS('Raw demand forecast'!$I$7:$I$5830,'Raw demand forecast'!$B$7:$B$5830,$B158,'Raw demand forecast'!$C$7:$C$5830,L$6-1)</f>
        <v>5.5796567674890056</v>
      </c>
      <c r="M158" s="44">
        <f>SUMIFS('Raw demand forecast'!$I$7:$I$5830,'Raw demand forecast'!$B$7:$B$5830,$B158,'Raw demand forecast'!$C$7:$C$5830,M$6-1)</f>
        <v>6.0933468876568551</v>
      </c>
      <c r="N158" s="44">
        <f>SUMIFS('Raw demand forecast'!$I$7:$I$5830,'Raw demand forecast'!$B$7:$B$5830,$B158,'Raw demand forecast'!$C$7:$C$5830,N$6-1)</f>
        <v>6.0665514935831242</v>
      </c>
      <c r="O158" s="44">
        <f>SUMIFS('Raw demand forecast'!$I$7:$I$5830,'Raw demand forecast'!$B$7:$B$5830,$B158,'Raw demand forecast'!$C$7:$C$5830,O$6-1)</f>
        <v>6.0430322082632904</v>
      </c>
      <c r="P158" s="44">
        <f>SUMIFS('Raw demand forecast'!$I$7:$I$5830,'Raw demand forecast'!$B$7:$B$5830,$B158,'Raw demand forecast'!$C$7:$C$5830,P$6-1)</f>
        <v>6.0204514409757373</v>
      </c>
      <c r="Q158" s="44">
        <f>SUMIFS('Raw demand forecast'!$I$7:$I$5830,'Raw demand forecast'!$B$7:$B$5830,$B158,'Raw demand forecast'!$C$7:$C$5830,Q$6-1)</f>
        <v>5.999223367853646</v>
      </c>
      <c r="R158" s="44">
        <f>SUMIFS('Raw demand forecast'!$I$7:$I$5830,'Raw demand forecast'!$B$7:$B$5830,$B158,'Raw demand forecast'!$C$7:$C$5830,R$6-1)</f>
        <v>5.9790976019807704</v>
      </c>
      <c r="S158" s="44">
        <f>SUMIFS('Raw demand forecast'!$I$7:$I$5830,'Raw demand forecast'!$B$7:$B$5830,$B158,'Raw demand forecast'!$C$7:$C$5830,S$6-1)</f>
        <v>5.9634076704026366</v>
      </c>
      <c r="T158" s="44">
        <f>SUMIFS('Raw demand forecast'!$I$7:$I$5830,'Raw demand forecast'!$B$7:$B$5830,$B158,'Raw demand forecast'!$C$7:$C$5830,T$6-1)</f>
        <v>5.9641267971910024</v>
      </c>
      <c r="U158" s="44">
        <f>SUMIFS('Raw demand forecast'!$I$7:$I$5830,'Raw demand forecast'!$B$7:$B$5830,$B158,'Raw demand forecast'!$C$7:$C$5830,U$6-1)</f>
        <v>5.9648459239793672</v>
      </c>
    </row>
    <row r="159" spans="2:21" ht="15">
      <c r="B159" s="6" t="s">
        <v>592</v>
      </c>
      <c r="C159" s="6" t="str">
        <f>INDEX('Raw demand forecast'!$M$7:$M$5830,MATCH($B159,'Raw demand forecast'!$B$7:$B$5830,0))</f>
        <v>Yes</v>
      </c>
      <c r="D159" s="25" t="e">
        <f t="shared" si="5"/>
        <v>#DIV/0!</v>
      </c>
      <c r="E159" s="6" t="str">
        <f t="shared" si="6"/>
        <v>Steady/falling</v>
      </c>
      <c r="F159" s="44">
        <f>SUMIFS('Raw demand forecast'!$I$7:$I$5830,'Raw demand forecast'!$B$7:$B$5830,$B159,'Raw demand forecast'!$C$7:$C$5830,F$6-1)</f>
        <v>0</v>
      </c>
      <c r="G159" s="44">
        <f>SUMIFS('Raw demand forecast'!$I$7:$I$5830,'Raw demand forecast'!$B$7:$B$5830,$B159,'Raw demand forecast'!$C$7:$C$5830,G$6-1)</f>
        <v>0</v>
      </c>
      <c r="H159" s="44">
        <f>SUMIFS('Raw demand forecast'!$I$7:$I$5830,'Raw demand forecast'!$B$7:$B$5830,$B159,'Raw demand forecast'!$C$7:$C$5830,H$6-1)</f>
        <v>0</v>
      </c>
      <c r="I159" s="44">
        <f>SUMIFS('Raw demand forecast'!$I$7:$I$5830,'Raw demand forecast'!$B$7:$B$5830,$B159,'Raw demand forecast'!$C$7:$C$5830,I$6-1)</f>
        <v>0</v>
      </c>
      <c r="J159" s="44">
        <f>SUMIFS('Raw demand forecast'!$I$7:$I$5830,'Raw demand forecast'!$B$7:$B$5830,$B159,'Raw demand forecast'!$C$7:$C$5830,J$6-1)</f>
        <v>0</v>
      </c>
      <c r="K159" s="44">
        <f>SUMIFS('Raw demand forecast'!$I$7:$I$5830,'Raw demand forecast'!$B$7:$B$5830,$B159,'Raw demand forecast'!$C$7:$C$5830,K$6-1)</f>
        <v>0</v>
      </c>
      <c r="L159" s="44">
        <f>SUMIFS('Raw demand forecast'!$I$7:$I$5830,'Raw demand forecast'!$B$7:$B$5830,$B159,'Raw demand forecast'!$C$7:$C$5830,L$6-1)</f>
        <v>0</v>
      </c>
      <c r="M159" s="44">
        <f>SUMIFS('Raw demand forecast'!$I$7:$I$5830,'Raw demand forecast'!$B$7:$B$5830,$B159,'Raw demand forecast'!$C$7:$C$5830,M$6-1)</f>
        <v>0</v>
      </c>
      <c r="N159" s="44">
        <f>SUMIFS('Raw demand forecast'!$I$7:$I$5830,'Raw demand forecast'!$B$7:$B$5830,$B159,'Raw demand forecast'!$C$7:$C$5830,N$6-1)</f>
        <v>0</v>
      </c>
      <c r="O159" s="44">
        <f>SUMIFS('Raw demand forecast'!$I$7:$I$5830,'Raw demand forecast'!$B$7:$B$5830,$B159,'Raw demand forecast'!$C$7:$C$5830,O$6-1)</f>
        <v>0</v>
      </c>
      <c r="P159" s="44">
        <f>SUMIFS('Raw demand forecast'!$I$7:$I$5830,'Raw demand forecast'!$B$7:$B$5830,$B159,'Raw demand forecast'!$C$7:$C$5830,P$6-1)</f>
        <v>0</v>
      </c>
      <c r="Q159" s="44">
        <f>SUMIFS('Raw demand forecast'!$I$7:$I$5830,'Raw demand forecast'!$B$7:$B$5830,$B159,'Raw demand forecast'!$C$7:$C$5830,Q$6-1)</f>
        <v>0</v>
      </c>
      <c r="R159" s="44">
        <f>SUMIFS('Raw demand forecast'!$I$7:$I$5830,'Raw demand forecast'!$B$7:$B$5830,$B159,'Raw demand forecast'!$C$7:$C$5830,R$6-1)</f>
        <v>0</v>
      </c>
      <c r="S159" s="44">
        <f>SUMIFS('Raw demand forecast'!$I$7:$I$5830,'Raw demand forecast'!$B$7:$B$5830,$B159,'Raw demand forecast'!$C$7:$C$5830,S$6-1)</f>
        <v>0</v>
      </c>
      <c r="T159" s="44">
        <f>SUMIFS('Raw demand forecast'!$I$7:$I$5830,'Raw demand forecast'!$B$7:$B$5830,$B159,'Raw demand forecast'!$C$7:$C$5830,T$6-1)</f>
        <v>0</v>
      </c>
      <c r="U159" s="44">
        <f>SUMIFS('Raw demand forecast'!$I$7:$I$5830,'Raw demand forecast'!$B$7:$B$5830,$B159,'Raw demand forecast'!$C$7:$C$5830,U$6-1)</f>
        <v>0</v>
      </c>
    </row>
    <row r="160" spans="2:21" ht="15">
      <c r="B160" s="6" t="s">
        <v>78</v>
      </c>
      <c r="C160" s="6" t="str">
        <f>INDEX('Raw demand forecast'!$M$7:$M$5830,MATCH($B160,'Raw demand forecast'!$B$7:$B$5830,0))</f>
        <v>No</v>
      </c>
      <c r="D160" s="25">
        <f t="shared" si="5"/>
        <v>-5.283900139240183E-3</v>
      </c>
      <c r="E160" s="6" t="str">
        <f t="shared" si="6"/>
        <v>Steady/falling</v>
      </c>
      <c r="F160" s="44">
        <f>SUMIFS('Raw demand forecast'!$I$7:$I$5830,'Raw demand forecast'!$B$7:$B$5830,$B160,'Raw demand forecast'!$C$7:$C$5830,F$6-1)</f>
        <v>2.6526999999999998</v>
      </c>
      <c r="G160" s="44">
        <f>SUMIFS('Raw demand forecast'!$I$7:$I$5830,'Raw demand forecast'!$B$7:$B$5830,$B160,'Raw demand forecast'!$C$7:$C$5830,G$6-1)</f>
        <v>2.6978</v>
      </c>
      <c r="H160" s="44">
        <f>SUMIFS('Raw demand forecast'!$I$7:$I$5830,'Raw demand forecast'!$B$7:$B$5830,$B160,'Raw demand forecast'!$C$7:$C$5830,H$6-1)</f>
        <v>2.4239000000000002</v>
      </c>
      <c r="I160" s="44">
        <f>SUMIFS('Raw demand forecast'!$I$7:$I$5830,'Raw demand forecast'!$B$7:$B$5830,$B160,'Raw demand forecast'!$C$7:$C$5830,I$6-1)</f>
        <v>2.4036</v>
      </c>
      <c r="J160" s="44">
        <f>SUMIFS('Raw demand forecast'!$I$7:$I$5830,'Raw demand forecast'!$B$7:$B$5830,$B160,'Raw demand forecast'!$C$7:$C$5830,J$6-1)</f>
        <v>2.4980000000000002</v>
      </c>
      <c r="K160" s="44">
        <f>SUMIFS('Raw demand forecast'!$I$7:$I$5830,'Raw demand forecast'!$B$7:$B$5830,$B160,'Raw demand forecast'!$C$7:$C$5830,K$6-1)</f>
        <v>2.5590000000000002</v>
      </c>
      <c r="L160" s="44">
        <f>SUMIFS('Raw demand forecast'!$I$7:$I$5830,'Raw demand forecast'!$B$7:$B$5830,$B160,'Raw demand forecast'!$C$7:$C$5830,L$6-1)</f>
        <v>2.54396998930785</v>
      </c>
      <c r="M160" s="44">
        <f>SUMIFS('Raw demand forecast'!$I$7:$I$5830,'Raw demand forecast'!$B$7:$B$5830,$B160,'Raw demand forecast'!$C$7:$C$5830,M$6-1)</f>
        <v>2.5281361323172162</v>
      </c>
      <c r="N160" s="44">
        <f>SUMIFS('Raw demand forecast'!$I$7:$I$5830,'Raw demand forecast'!$B$7:$B$5830,$B160,'Raw demand forecast'!$C$7:$C$5830,N$6-1)</f>
        <v>2.5109265571628221</v>
      </c>
      <c r="O160" s="44">
        <f>SUMIFS('Raw demand forecast'!$I$7:$I$5830,'Raw demand forecast'!$B$7:$B$5830,$B160,'Raw demand forecast'!$C$7:$C$5830,O$6-1)</f>
        <v>2.4950654304569571</v>
      </c>
      <c r="P160" s="44">
        <f>SUMIFS('Raw demand forecast'!$I$7:$I$5830,'Raw demand forecast'!$B$7:$B$5830,$B160,'Raw demand forecast'!$C$7:$C$5830,P$6-1)</f>
        <v>2.4790430991229333</v>
      </c>
      <c r="Q160" s="44">
        <f>SUMIFS('Raw demand forecast'!$I$7:$I$5830,'Raw demand forecast'!$B$7:$B$5830,$B160,'Raw demand forecast'!$C$7:$C$5830,Q$6-1)</f>
        <v>2.463695188959472</v>
      </c>
      <c r="R160" s="44">
        <f>SUMIFS('Raw demand forecast'!$I$7:$I$5830,'Raw demand forecast'!$B$7:$B$5830,$B160,'Raw demand forecast'!$C$7:$C$5830,R$6-1)</f>
        <v>2.4492841495396487</v>
      </c>
      <c r="S160" s="44">
        <f>SUMIFS('Raw demand forecast'!$I$7:$I$5830,'Raw demand forecast'!$B$7:$B$5830,$B160,'Raw demand forecast'!$C$7:$C$5830,S$6-1)</f>
        <v>2.4363887993003832</v>
      </c>
      <c r="T160" s="44">
        <f>SUMIFS('Raw demand forecast'!$I$7:$I$5830,'Raw demand forecast'!$B$7:$B$5830,$B160,'Raw demand forecast'!$C$7:$C$5830,T$6-1)</f>
        <v>2.4309528601374857</v>
      </c>
      <c r="U160" s="44">
        <f>SUMIFS('Raw demand forecast'!$I$7:$I$5830,'Raw demand forecast'!$B$7:$B$5830,$B160,'Raw demand forecast'!$C$7:$C$5830,U$6-1)</f>
        <v>2.4255169209745882</v>
      </c>
    </row>
    <row r="161" spans="2:21" ht="15">
      <c r="B161" s="6" t="s">
        <v>90</v>
      </c>
      <c r="C161" s="6" t="str">
        <f>INDEX('Raw demand forecast'!$M$7:$M$5830,MATCH($B161,'Raw demand forecast'!$B$7:$B$5830,0))</f>
        <v>No</v>
      </c>
      <c r="D161" s="25">
        <f t="shared" si="5"/>
        <v>1.8924301797955678E-2</v>
      </c>
      <c r="E161" s="6" t="str">
        <f t="shared" si="6"/>
        <v>Small growth</v>
      </c>
      <c r="F161" s="44">
        <f>SUMIFS('Raw demand forecast'!$I$7:$I$5830,'Raw demand forecast'!$B$7:$B$5830,$B161,'Raw demand forecast'!$C$7:$C$5830,F$6-1)</f>
        <v>9.7240000000000002</v>
      </c>
      <c r="G161" s="44">
        <f>SUMIFS('Raw demand forecast'!$I$7:$I$5830,'Raw demand forecast'!$B$7:$B$5830,$B161,'Raw demand forecast'!$C$7:$C$5830,G$6-1)</f>
        <v>9.4582999999999995</v>
      </c>
      <c r="H161" s="44">
        <f>SUMIFS('Raw demand forecast'!$I$7:$I$5830,'Raw demand forecast'!$B$7:$B$5830,$B161,'Raw demand forecast'!$C$7:$C$5830,H$6-1)</f>
        <v>9.3819999999999997</v>
      </c>
      <c r="I161" s="44">
        <f>SUMIFS('Raw demand forecast'!$I$7:$I$5830,'Raw demand forecast'!$B$7:$B$5830,$B161,'Raw demand forecast'!$C$7:$C$5830,I$6-1)</f>
        <v>9.4398999999999997</v>
      </c>
      <c r="J161" s="44">
        <f>SUMIFS('Raw demand forecast'!$I$7:$I$5830,'Raw demand forecast'!$B$7:$B$5830,$B161,'Raw demand forecast'!$C$7:$C$5830,J$6-1)</f>
        <v>9.5630000000000006</v>
      </c>
      <c r="K161" s="44">
        <f>SUMIFS('Raw demand forecast'!$I$7:$I$5830,'Raw demand forecast'!$B$7:$B$5830,$B161,'Raw demand forecast'!$C$7:$C$5830,K$6-1)</f>
        <v>9.7029999999999994</v>
      </c>
      <c r="L161" s="44">
        <f>SUMIFS('Raw demand forecast'!$I$7:$I$5830,'Raw demand forecast'!$B$7:$B$5830,$B161,'Raw demand forecast'!$C$7:$C$5830,L$6-1)</f>
        <v>10.627395548828167</v>
      </c>
      <c r="M161" s="44">
        <f>SUMIFS('Raw demand forecast'!$I$7:$I$5830,'Raw demand forecast'!$B$7:$B$5830,$B161,'Raw demand forecast'!$C$7:$C$5830,M$6-1)</f>
        <v>11.499408836459281</v>
      </c>
      <c r="N161" s="44">
        <f>SUMIFS('Raw demand forecast'!$I$7:$I$5830,'Raw demand forecast'!$B$7:$B$5830,$B161,'Raw demand forecast'!$C$7:$C$5830,N$6-1)</f>
        <v>12.801969986056635</v>
      </c>
      <c r="O161" s="44">
        <f>SUMIFS('Raw demand forecast'!$I$7:$I$5830,'Raw demand forecast'!$B$7:$B$5830,$B161,'Raw demand forecast'!$C$7:$C$5830,O$6-1)</f>
        <v>12.754615774190741</v>
      </c>
      <c r="P161" s="44">
        <f>SUMIFS('Raw demand forecast'!$I$7:$I$5830,'Raw demand forecast'!$B$7:$B$5830,$B161,'Raw demand forecast'!$C$7:$C$5830,P$6-1)</f>
        <v>12.708374827786338</v>
      </c>
      <c r="Q161" s="44">
        <f>SUMIFS('Raw demand forecast'!$I$7:$I$5830,'Raw demand forecast'!$B$7:$B$5830,$B161,'Raw demand forecast'!$C$7:$C$5830,Q$6-1)</f>
        <v>12.66462388780376</v>
      </c>
      <c r="R161" s="44">
        <f>SUMIFS('Raw demand forecast'!$I$7:$I$5830,'Raw demand forecast'!$B$7:$B$5830,$B161,'Raw demand forecast'!$C$7:$C$5830,R$6-1)</f>
        <v>12.623280314275407</v>
      </c>
      <c r="S161" s="44">
        <f>SUMIFS('Raw demand forecast'!$I$7:$I$5830,'Raw demand forecast'!$B$7:$B$5830,$B161,'Raw demand forecast'!$C$7:$C$5830,S$6-1)</f>
        <v>12.589423669759446</v>
      </c>
      <c r="T161" s="44">
        <f>SUMIFS('Raw demand forecast'!$I$7:$I$5830,'Raw demand forecast'!$B$7:$B$5830,$B161,'Raw demand forecast'!$C$7:$C$5830,T$6-1)</f>
        <v>12.585052033014522</v>
      </c>
      <c r="U161" s="44">
        <f>SUMIFS('Raw demand forecast'!$I$7:$I$5830,'Raw demand forecast'!$B$7:$B$5830,$B161,'Raw demand forecast'!$C$7:$C$5830,U$6-1)</f>
        <v>12.580680396269598</v>
      </c>
    </row>
    <row r="162" spans="2:21" ht="15">
      <c r="B162" s="6" t="s">
        <v>621</v>
      </c>
      <c r="C162" s="6" t="str">
        <f>INDEX('Raw demand forecast'!$M$7:$M$5830,MATCH($B162,'Raw demand forecast'!$B$7:$B$5830,0))</f>
        <v>Yes</v>
      </c>
      <c r="D162" s="25">
        <f t="shared" si="5"/>
        <v>0</v>
      </c>
      <c r="E162" s="6" t="str">
        <f t="shared" si="6"/>
        <v>Steady/falling</v>
      </c>
      <c r="F162" s="44">
        <f>SUMIFS('Raw demand forecast'!$I$7:$I$5830,'Raw demand forecast'!$B$7:$B$5830,$B162,'Raw demand forecast'!$C$7:$C$5830,F$6-1)</f>
        <v>2.7</v>
      </c>
      <c r="G162" s="44">
        <f>SUMIFS('Raw demand forecast'!$I$7:$I$5830,'Raw demand forecast'!$B$7:$B$5830,$B162,'Raw demand forecast'!$C$7:$C$5830,G$6-1)</f>
        <v>2.6834957610000001</v>
      </c>
      <c r="H162" s="44">
        <f>SUMIFS('Raw demand forecast'!$I$7:$I$5830,'Raw demand forecast'!$B$7:$B$5830,$B162,'Raw demand forecast'!$C$7:$C$5830,H$6-1)</f>
        <v>3.2009727866</v>
      </c>
      <c r="I162" s="44">
        <f>SUMIFS('Raw demand forecast'!$I$7:$I$5830,'Raw demand forecast'!$B$7:$B$5830,$B162,'Raw demand forecast'!$C$7:$C$5830,I$6-1)</f>
        <v>5.923</v>
      </c>
      <c r="J162" s="44">
        <f>SUMIFS('Raw demand forecast'!$I$7:$I$5830,'Raw demand forecast'!$B$7:$B$5830,$B162,'Raw demand forecast'!$C$7:$C$5830,J$6-1)</f>
        <v>4.7389999999999999</v>
      </c>
      <c r="K162" s="44">
        <f>SUMIFS('Raw demand forecast'!$I$7:$I$5830,'Raw demand forecast'!$B$7:$B$5830,$B162,'Raw demand forecast'!$C$7:$C$5830,K$6-1)</f>
        <v>3.7170000000000001</v>
      </c>
      <c r="L162" s="44">
        <f>SUMIFS('Raw demand forecast'!$I$7:$I$5830,'Raw demand forecast'!$B$7:$B$5830,$B162,'Raw demand forecast'!$C$7:$C$5830,L$6-1)</f>
        <v>3.7170000000000001</v>
      </c>
      <c r="M162" s="44">
        <f>SUMIFS('Raw demand forecast'!$I$7:$I$5830,'Raw demand forecast'!$B$7:$B$5830,$B162,'Raw demand forecast'!$C$7:$C$5830,M$6-1)</f>
        <v>3.7170000000000001</v>
      </c>
      <c r="N162" s="44">
        <f>SUMIFS('Raw demand forecast'!$I$7:$I$5830,'Raw demand forecast'!$B$7:$B$5830,$B162,'Raw demand forecast'!$C$7:$C$5830,N$6-1)</f>
        <v>3.7170000000000001</v>
      </c>
      <c r="O162" s="44">
        <f>SUMIFS('Raw demand forecast'!$I$7:$I$5830,'Raw demand forecast'!$B$7:$B$5830,$B162,'Raw demand forecast'!$C$7:$C$5830,O$6-1)</f>
        <v>3.7170000000000001</v>
      </c>
      <c r="P162" s="44">
        <f>SUMIFS('Raw demand forecast'!$I$7:$I$5830,'Raw demand forecast'!$B$7:$B$5830,$B162,'Raw demand forecast'!$C$7:$C$5830,P$6-1)</f>
        <v>3.7170000000000001</v>
      </c>
      <c r="Q162" s="44">
        <f>SUMIFS('Raw demand forecast'!$I$7:$I$5830,'Raw demand forecast'!$B$7:$B$5830,$B162,'Raw demand forecast'!$C$7:$C$5830,Q$6-1)</f>
        <v>3.7170000000000001</v>
      </c>
      <c r="R162" s="44">
        <f>SUMIFS('Raw demand forecast'!$I$7:$I$5830,'Raw demand forecast'!$B$7:$B$5830,$B162,'Raw demand forecast'!$C$7:$C$5830,R$6-1)</f>
        <v>3.7170000000000001</v>
      </c>
      <c r="S162" s="44">
        <f>SUMIFS('Raw demand forecast'!$I$7:$I$5830,'Raw demand forecast'!$B$7:$B$5830,$B162,'Raw demand forecast'!$C$7:$C$5830,S$6-1)</f>
        <v>3.7170000000000001</v>
      </c>
      <c r="T162" s="44">
        <f>SUMIFS('Raw demand forecast'!$I$7:$I$5830,'Raw demand forecast'!$B$7:$B$5830,$B162,'Raw demand forecast'!$C$7:$C$5830,T$6-1)</f>
        <v>3.7170000000000001</v>
      </c>
      <c r="U162" s="44">
        <f>SUMIFS('Raw demand forecast'!$I$7:$I$5830,'Raw demand forecast'!$B$7:$B$5830,$B162,'Raw demand forecast'!$C$7:$C$5830,U$6-1)</f>
        <v>3.7170000000000001</v>
      </c>
    </row>
    <row r="163" spans="2:21" ht="15">
      <c r="B163" s="6" t="s">
        <v>617</v>
      </c>
      <c r="C163" s="6" t="str">
        <f>INDEX('Raw demand forecast'!$M$7:$M$5830,MATCH($B163,'Raw demand forecast'!$B$7:$B$5830,0))</f>
        <v>Yes</v>
      </c>
      <c r="D163" s="25">
        <f t="shared" si="5"/>
        <v>0</v>
      </c>
      <c r="E163" s="6" t="str">
        <f t="shared" si="6"/>
        <v>Steady/falling</v>
      </c>
      <c r="F163" s="44">
        <f>SUMIFS('Raw demand forecast'!$I$7:$I$5830,'Raw demand forecast'!$B$7:$B$5830,$B163,'Raw demand forecast'!$C$7:$C$5830,F$6-1)</f>
        <v>0.98770999999999998</v>
      </c>
      <c r="G163" s="44">
        <f>SUMIFS('Raw demand forecast'!$I$7:$I$5830,'Raw demand forecast'!$B$7:$B$5830,$B163,'Raw demand forecast'!$C$7:$C$5830,G$6-1)</f>
        <v>0.98770999999999998</v>
      </c>
      <c r="H163" s="44">
        <f>SUMIFS('Raw demand forecast'!$I$7:$I$5830,'Raw demand forecast'!$B$7:$B$5830,$B163,'Raw demand forecast'!$C$7:$C$5830,H$6-1)</f>
        <v>0.98770999999999998</v>
      </c>
      <c r="I163" s="44">
        <f>SUMIFS('Raw demand forecast'!$I$7:$I$5830,'Raw demand forecast'!$B$7:$B$5830,$B163,'Raw demand forecast'!$C$7:$C$5830,I$6-1)</f>
        <v>0.98770999999999998</v>
      </c>
      <c r="J163" s="44">
        <f>SUMIFS('Raw demand forecast'!$I$7:$I$5830,'Raw demand forecast'!$B$7:$B$5830,$B163,'Raw demand forecast'!$C$7:$C$5830,J$6-1)</f>
        <v>0.77376999999999996</v>
      </c>
      <c r="K163" s="44">
        <f>SUMIFS('Raw demand forecast'!$I$7:$I$5830,'Raw demand forecast'!$B$7:$B$5830,$B163,'Raw demand forecast'!$C$7:$C$5830,K$6-1)</f>
        <v>0.77376999999999996</v>
      </c>
      <c r="L163" s="44">
        <f>SUMIFS('Raw demand forecast'!$I$7:$I$5830,'Raw demand forecast'!$B$7:$B$5830,$B163,'Raw demand forecast'!$C$7:$C$5830,L$6-1)</f>
        <v>0.77376999999999996</v>
      </c>
      <c r="M163" s="44">
        <f>SUMIFS('Raw demand forecast'!$I$7:$I$5830,'Raw demand forecast'!$B$7:$B$5830,$B163,'Raw demand forecast'!$C$7:$C$5830,M$6-1)</f>
        <v>0.77376999999999996</v>
      </c>
      <c r="N163" s="44">
        <f>SUMIFS('Raw demand forecast'!$I$7:$I$5830,'Raw demand forecast'!$B$7:$B$5830,$B163,'Raw demand forecast'!$C$7:$C$5830,N$6-1)</f>
        <v>0.77376999999999996</v>
      </c>
      <c r="O163" s="44">
        <f>SUMIFS('Raw demand forecast'!$I$7:$I$5830,'Raw demand forecast'!$B$7:$B$5830,$B163,'Raw demand forecast'!$C$7:$C$5830,O$6-1)</f>
        <v>0.77376999999999996</v>
      </c>
      <c r="P163" s="44">
        <f>SUMIFS('Raw demand forecast'!$I$7:$I$5830,'Raw demand forecast'!$B$7:$B$5830,$B163,'Raw demand forecast'!$C$7:$C$5830,P$6-1)</f>
        <v>0.77376999999999996</v>
      </c>
      <c r="Q163" s="44">
        <f>SUMIFS('Raw demand forecast'!$I$7:$I$5830,'Raw demand forecast'!$B$7:$B$5830,$B163,'Raw demand forecast'!$C$7:$C$5830,Q$6-1)</f>
        <v>0.77376999999999996</v>
      </c>
      <c r="R163" s="44">
        <f>SUMIFS('Raw demand forecast'!$I$7:$I$5830,'Raw demand forecast'!$B$7:$B$5830,$B163,'Raw demand forecast'!$C$7:$C$5830,R$6-1)</f>
        <v>0.77376999999999996</v>
      </c>
      <c r="S163" s="44">
        <f>SUMIFS('Raw demand forecast'!$I$7:$I$5830,'Raw demand forecast'!$B$7:$B$5830,$B163,'Raw demand forecast'!$C$7:$C$5830,S$6-1)</f>
        <v>0.77376999999999996</v>
      </c>
      <c r="T163" s="44">
        <f>SUMIFS('Raw demand forecast'!$I$7:$I$5830,'Raw demand forecast'!$B$7:$B$5830,$B163,'Raw demand forecast'!$C$7:$C$5830,T$6-1)</f>
        <v>0.77376999999999996</v>
      </c>
      <c r="U163" s="44">
        <f>SUMIFS('Raw demand forecast'!$I$7:$I$5830,'Raw demand forecast'!$B$7:$B$5830,$B163,'Raw demand forecast'!$C$7:$C$5830,U$6-1)</f>
        <v>0.77376999999999996</v>
      </c>
    </row>
    <row r="164" spans="2:21" ht="15">
      <c r="B164" s="6" t="s">
        <v>144</v>
      </c>
      <c r="C164" s="6" t="str">
        <f>INDEX('Raw demand forecast'!$M$7:$M$5830,MATCH($B164,'Raw demand forecast'!$B$7:$B$5830,0))</f>
        <v>No</v>
      </c>
      <c r="D164" s="25">
        <f t="shared" si="5"/>
        <v>5.6819007436865743E-3</v>
      </c>
      <c r="E164" s="6" t="str">
        <f t="shared" si="6"/>
        <v>Small growth</v>
      </c>
      <c r="F164" s="44">
        <f>SUMIFS('Raw demand forecast'!$I$7:$I$5830,'Raw demand forecast'!$B$7:$B$5830,$B164,'Raw demand forecast'!$C$7:$C$5830,F$6-1)</f>
        <v>23.521000000000001</v>
      </c>
      <c r="G164" s="44">
        <f>SUMIFS('Raw demand forecast'!$I$7:$I$5830,'Raw demand forecast'!$B$7:$B$5830,$B164,'Raw demand forecast'!$C$7:$C$5830,G$6-1)</f>
        <v>28.722010000000001</v>
      </c>
      <c r="H164" s="44">
        <f>SUMIFS('Raw demand forecast'!$I$7:$I$5830,'Raw demand forecast'!$B$7:$B$5830,$B164,'Raw demand forecast'!$C$7:$C$5830,H$6-1)</f>
        <v>21.524999999999999</v>
      </c>
      <c r="I164" s="44">
        <f>SUMIFS('Raw demand forecast'!$I$7:$I$5830,'Raw demand forecast'!$B$7:$B$5830,$B164,'Raw demand forecast'!$C$7:$C$5830,I$6-1)</f>
        <v>21.795999999999999</v>
      </c>
      <c r="J164" s="44">
        <f>SUMIFS('Raw demand forecast'!$I$7:$I$5830,'Raw demand forecast'!$B$7:$B$5830,$B164,'Raw demand forecast'!$C$7:$C$5830,J$6-1)</f>
        <v>27.5</v>
      </c>
      <c r="K164" s="44">
        <f>SUMIFS('Raw demand forecast'!$I$7:$I$5830,'Raw demand forecast'!$B$7:$B$5830,$B164,'Raw demand forecast'!$C$7:$C$5830,K$6-1)</f>
        <v>29.59</v>
      </c>
      <c r="L164" s="44">
        <f>SUMIFS('Raw demand forecast'!$I$7:$I$5830,'Raw demand forecast'!$B$7:$B$5830,$B164,'Raw demand forecast'!$C$7:$C$5830,L$6-1)</f>
        <v>36.179584696826005</v>
      </c>
      <c r="M164" s="44">
        <f>SUMIFS('Raw demand forecast'!$I$7:$I$5830,'Raw demand forecast'!$B$7:$B$5830,$B164,'Raw demand forecast'!$C$7:$C$5830,M$6-1)</f>
        <v>37.930008293855437</v>
      </c>
      <c r="N164" s="44">
        <f>SUMIFS('Raw demand forecast'!$I$7:$I$5830,'Raw demand forecast'!$B$7:$B$5830,$B164,'Raw demand forecast'!$C$7:$C$5830,N$6-1)</f>
        <v>37.921736525232411</v>
      </c>
      <c r="O164" s="44">
        <f>SUMIFS('Raw demand forecast'!$I$7:$I$5830,'Raw demand forecast'!$B$7:$B$5830,$B164,'Raw demand forecast'!$C$7:$C$5830,O$6-1)</f>
        <v>38.039954764493118</v>
      </c>
      <c r="P164" s="44">
        <f>SUMIFS('Raw demand forecast'!$I$7:$I$5830,'Raw demand forecast'!$B$7:$B$5830,$B164,'Raw demand forecast'!$C$7:$C$5830,P$6-1)</f>
        <v>38.08642430829579</v>
      </c>
      <c r="Q164" s="44">
        <f>SUMIFS('Raw demand forecast'!$I$7:$I$5830,'Raw demand forecast'!$B$7:$B$5830,$B164,'Raw demand forecast'!$C$7:$C$5830,Q$6-1)</f>
        <v>38.038724340626146</v>
      </c>
      <c r="R164" s="44">
        <f>SUMIFS('Raw demand forecast'!$I$7:$I$5830,'Raw demand forecast'!$B$7:$B$5830,$B164,'Raw demand forecast'!$C$7:$C$5830,R$6-1)</f>
        <v>37.992351775822534</v>
      </c>
      <c r="S164" s="44">
        <f>SUMIFS('Raw demand forecast'!$I$7:$I$5830,'Raw demand forecast'!$B$7:$B$5830,$B164,'Raw demand forecast'!$C$7:$C$5830,S$6-1)</f>
        <v>37.969968276500929</v>
      </c>
      <c r="T164" s="44">
        <f>SUMIFS('Raw demand forecast'!$I$7:$I$5830,'Raw demand forecast'!$B$7:$B$5830,$B164,'Raw demand forecast'!$C$7:$C$5830,T$6-1)</f>
        <v>38.021141641948027</v>
      </c>
      <c r="U164" s="44">
        <f>SUMIFS('Raw demand forecast'!$I$7:$I$5830,'Raw demand forecast'!$B$7:$B$5830,$B164,'Raw demand forecast'!$C$7:$C$5830,U$6-1)</f>
        <v>38.072315007395133</v>
      </c>
    </row>
    <row r="165" spans="2:21" ht="15">
      <c r="B165" s="6" t="s">
        <v>165</v>
      </c>
      <c r="C165" s="6" t="str">
        <f>INDEX('Raw demand forecast'!$M$7:$M$5830,MATCH($B165,'Raw demand forecast'!$B$7:$B$5830,0))</f>
        <v>No</v>
      </c>
      <c r="D165" s="25">
        <f t="shared" si="5"/>
        <v>-2.2702767967603954E-3</v>
      </c>
      <c r="E165" s="6" t="str">
        <f t="shared" si="6"/>
        <v>Steady/falling</v>
      </c>
      <c r="F165" s="44">
        <f>SUMIFS('Raw demand forecast'!$I$7:$I$5830,'Raw demand forecast'!$B$7:$B$5830,$B165,'Raw demand forecast'!$C$7:$C$5830,F$6-1)</f>
        <v>15.3271</v>
      </c>
      <c r="G165" s="44">
        <f>SUMIFS('Raw demand forecast'!$I$7:$I$5830,'Raw demand forecast'!$B$7:$B$5830,$B165,'Raw demand forecast'!$C$7:$C$5830,G$6-1)</f>
        <v>15.5868</v>
      </c>
      <c r="H165" s="44">
        <f>SUMIFS('Raw demand forecast'!$I$7:$I$5830,'Raw demand forecast'!$B$7:$B$5830,$B165,'Raw demand forecast'!$C$7:$C$5830,H$6-1)</f>
        <v>15.543900000000001</v>
      </c>
      <c r="I165" s="44">
        <f>SUMIFS('Raw demand forecast'!$I$7:$I$5830,'Raw demand forecast'!$B$7:$B$5830,$B165,'Raw demand forecast'!$C$7:$C$5830,I$6-1)</f>
        <v>15.759299999999998</v>
      </c>
      <c r="J165" s="44">
        <f>SUMIFS('Raw demand forecast'!$I$7:$I$5830,'Raw demand forecast'!$B$7:$B$5830,$B165,'Raw demand forecast'!$C$7:$C$5830,J$6-1)</f>
        <v>15.863000000000001</v>
      </c>
      <c r="K165" s="44">
        <f>SUMIFS('Raw demand forecast'!$I$7:$I$5830,'Raw demand forecast'!$B$7:$B$5830,$B165,'Raw demand forecast'!$C$7:$C$5830,K$6-1)</f>
        <v>18.785</v>
      </c>
      <c r="L165" s="44">
        <f>SUMIFS('Raw demand forecast'!$I$7:$I$5830,'Raw demand forecast'!$B$7:$B$5830,$B165,'Raw demand forecast'!$C$7:$C$5830,L$6-1)</f>
        <v>20.327763715839009</v>
      </c>
      <c r="M165" s="44">
        <f>SUMIFS('Raw demand forecast'!$I$7:$I$5830,'Raw demand forecast'!$B$7:$B$5830,$B165,'Raw demand forecast'!$C$7:$C$5830,M$6-1)</f>
        <v>20.264465010881892</v>
      </c>
      <c r="N165" s="44">
        <f>SUMIFS('Raw demand forecast'!$I$7:$I$5830,'Raw demand forecast'!$B$7:$B$5830,$B165,'Raw demand forecast'!$C$7:$C$5830,N$6-1)</f>
        <v>20.197334039664966</v>
      </c>
      <c r="O165" s="44">
        <f>SUMIFS('Raw demand forecast'!$I$7:$I$5830,'Raw demand forecast'!$B$7:$B$5830,$B165,'Raw demand forecast'!$C$7:$C$5830,O$6-1)</f>
        <v>20.137127691464613</v>
      </c>
      <c r="P165" s="44">
        <f>SUMIFS('Raw demand forecast'!$I$7:$I$5830,'Raw demand forecast'!$B$7:$B$5830,$B165,'Raw demand forecast'!$C$7:$C$5830,P$6-1)</f>
        <v>20.078142151948111</v>
      </c>
      <c r="Q165" s="44">
        <f>SUMIFS('Raw demand forecast'!$I$7:$I$5830,'Raw demand forecast'!$B$7:$B$5830,$B165,'Raw demand forecast'!$C$7:$C$5830,Q$6-1)</f>
        <v>20.02232862019919</v>
      </c>
      <c r="R165" s="44">
        <f>SUMIFS('Raw demand forecast'!$I$7:$I$5830,'Raw demand forecast'!$B$7:$B$5830,$B165,'Raw demand forecast'!$C$7:$C$5830,R$6-1)</f>
        <v>19.969698012041025</v>
      </c>
      <c r="S165" s="44">
        <f>SUMIFS('Raw demand forecast'!$I$7:$I$5830,'Raw demand forecast'!$B$7:$B$5830,$B165,'Raw demand forecast'!$C$7:$C$5830,S$6-1)</f>
        <v>19.926317927798451</v>
      </c>
      <c r="T165" s="44">
        <f>SUMIFS('Raw demand forecast'!$I$7:$I$5830,'Raw demand forecast'!$B$7:$B$5830,$B165,'Raw demand forecast'!$C$7:$C$5830,T$6-1)</f>
        <v>19.921243343857089</v>
      </c>
      <c r="U165" s="44">
        <f>SUMIFS('Raw demand forecast'!$I$7:$I$5830,'Raw demand forecast'!$B$7:$B$5830,$B165,'Raw demand forecast'!$C$7:$C$5830,U$6-1)</f>
        <v>19.916168759915724</v>
      </c>
    </row>
    <row r="166" spans="2:21" ht="15">
      <c r="B166" s="6" t="s">
        <v>575</v>
      </c>
      <c r="C166" s="6" t="str">
        <f>INDEX('Raw demand forecast'!$M$7:$M$5830,MATCH($B166,'Raw demand forecast'!$B$7:$B$5830,0))</f>
        <v>No</v>
      </c>
      <c r="D166" s="25" t="e">
        <f t="shared" si="5"/>
        <v>#DIV/0!</v>
      </c>
      <c r="E166" s="6" t="str">
        <f t="shared" si="6"/>
        <v>Steady/falling</v>
      </c>
      <c r="F166" s="44">
        <f>SUMIFS('Raw demand forecast'!$I$7:$I$5830,'Raw demand forecast'!$B$7:$B$5830,$B166,'Raw demand forecast'!$C$7:$C$5830,F$6-1)</f>
        <v>28.961008762389998</v>
      </c>
      <c r="G166" s="44">
        <f>SUMIFS('Raw demand forecast'!$I$7:$I$5830,'Raw demand forecast'!$B$7:$B$5830,$B166,'Raw demand forecast'!$C$7:$C$5830,G$6-1)</f>
        <v>0</v>
      </c>
      <c r="H166" s="44">
        <f>SUMIFS('Raw demand forecast'!$I$7:$I$5830,'Raw demand forecast'!$B$7:$B$5830,$B166,'Raw demand forecast'!$C$7:$C$5830,H$6-1)</f>
        <v>0</v>
      </c>
      <c r="I166" s="44">
        <f>SUMIFS('Raw demand forecast'!$I$7:$I$5830,'Raw demand forecast'!$B$7:$B$5830,$B166,'Raw demand forecast'!$C$7:$C$5830,I$6-1)</f>
        <v>0</v>
      </c>
      <c r="J166" s="44">
        <f>SUMIFS('Raw demand forecast'!$I$7:$I$5830,'Raw demand forecast'!$B$7:$B$5830,$B166,'Raw demand forecast'!$C$7:$C$5830,J$6-1)</f>
        <v>0</v>
      </c>
      <c r="K166" s="44">
        <f>SUMIFS('Raw demand forecast'!$I$7:$I$5830,'Raw demand forecast'!$B$7:$B$5830,$B166,'Raw demand forecast'!$C$7:$C$5830,K$6-1)</f>
        <v>0</v>
      </c>
      <c r="L166" s="44">
        <f>SUMIFS('Raw demand forecast'!$I$7:$I$5830,'Raw demand forecast'!$B$7:$B$5830,$B166,'Raw demand forecast'!$C$7:$C$5830,L$6-1)</f>
        <v>0</v>
      </c>
      <c r="M166" s="44">
        <f>SUMIFS('Raw demand forecast'!$I$7:$I$5830,'Raw demand forecast'!$B$7:$B$5830,$B166,'Raw demand forecast'!$C$7:$C$5830,M$6-1)</f>
        <v>0</v>
      </c>
      <c r="N166" s="44">
        <f>SUMIFS('Raw demand forecast'!$I$7:$I$5830,'Raw demand forecast'!$B$7:$B$5830,$B166,'Raw demand forecast'!$C$7:$C$5830,N$6-1)</f>
        <v>0</v>
      </c>
      <c r="O166" s="44">
        <f>SUMIFS('Raw demand forecast'!$I$7:$I$5830,'Raw demand forecast'!$B$7:$B$5830,$B166,'Raw demand forecast'!$C$7:$C$5830,O$6-1)</f>
        <v>0</v>
      </c>
      <c r="P166" s="44">
        <f>SUMIFS('Raw demand forecast'!$I$7:$I$5830,'Raw demand forecast'!$B$7:$B$5830,$B166,'Raw demand forecast'!$C$7:$C$5830,P$6-1)</f>
        <v>0</v>
      </c>
      <c r="Q166" s="44">
        <f>SUMIFS('Raw demand forecast'!$I$7:$I$5830,'Raw demand forecast'!$B$7:$B$5830,$B166,'Raw demand forecast'!$C$7:$C$5830,Q$6-1)</f>
        <v>0</v>
      </c>
      <c r="R166" s="44">
        <f>SUMIFS('Raw demand forecast'!$I$7:$I$5830,'Raw demand forecast'!$B$7:$B$5830,$B166,'Raw demand forecast'!$C$7:$C$5830,R$6-1)</f>
        <v>0</v>
      </c>
      <c r="S166" s="44">
        <f>SUMIFS('Raw demand forecast'!$I$7:$I$5830,'Raw demand forecast'!$B$7:$B$5830,$B166,'Raw demand forecast'!$C$7:$C$5830,S$6-1)</f>
        <v>0</v>
      </c>
      <c r="T166" s="44">
        <f>SUMIFS('Raw demand forecast'!$I$7:$I$5830,'Raw demand forecast'!$B$7:$B$5830,$B166,'Raw demand forecast'!$C$7:$C$5830,T$6-1)</f>
        <v>0</v>
      </c>
      <c r="U166" s="44">
        <f>SUMIFS('Raw demand forecast'!$I$7:$I$5830,'Raw demand forecast'!$B$7:$B$5830,$B166,'Raw demand forecast'!$C$7:$C$5830,U$6-1)</f>
        <v>0</v>
      </c>
    </row>
    <row r="167" spans="2:21" ht="15">
      <c r="B167" s="6" t="s">
        <v>43</v>
      </c>
      <c r="C167" s="6" t="str">
        <f>INDEX('Raw demand forecast'!$M$7:$M$5830,MATCH($B167,'Raw demand forecast'!$B$7:$B$5830,0))</f>
        <v>No</v>
      </c>
      <c r="D167" s="25">
        <f t="shared" si="5"/>
        <v>-3.1267935377629064E-3</v>
      </c>
      <c r="E167" s="6" t="str">
        <f t="shared" si="6"/>
        <v>Steady/falling</v>
      </c>
      <c r="F167" s="44">
        <f>SUMIFS('Raw demand forecast'!$I$7:$I$5830,'Raw demand forecast'!$B$7:$B$5830,$B167,'Raw demand forecast'!$C$7:$C$5830,F$6-1)</f>
        <v>0</v>
      </c>
      <c r="G167" s="44">
        <f>SUMIFS('Raw demand forecast'!$I$7:$I$5830,'Raw demand forecast'!$B$7:$B$5830,$B167,'Raw demand forecast'!$C$7:$C$5830,G$6-1)</f>
        <v>13.7</v>
      </c>
      <c r="H167" s="44">
        <f>SUMIFS('Raw demand forecast'!$I$7:$I$5830,'Raw demand forecast'!$B$7:$B$5830,$B167,'Raw demand forecast'!$C$7:$C$5830,H$6-1)</f>
        <v>23.2</v>
      </c>
      <c r="I167" s="44">
        <f>SUMIFS('Raw demand forecast'!$I$7:$I$5830,'Raw demand forecast'!$B$7:$B$5830,$B167,'Raw demand forecast'!$C$7:$C$5830,I$6-1)</f>
        <v>24.1</v>
      </c>
      <c r="J167" s="44">
        <f>SUMIFS('Raw demand forecast'!$I$7:$I$5830,'Raw demand forecast'!$B$7:$B$5830,$B167,'Raw demand forecast'!$C$7:$C$5830,J$6-1)</f>
        <v>23.8</v>
      </c>
      <c r="K167" s="44">
        <f>SUMIFS('Raw demand forecast'!$I$7:$I$5830,'Raw demand forecast'!$B$7:$B$5830,$B167,'Raw demand forecast'!$C$7:$C$5830,K$6-1)</f>
        <v>26.5</v>
      </c>
      <c r="L167" s="44">
        <f>SUMIFS('Raw demand forecast'!$I$7:$I$5830,'Raw demand forecast'!$B$7:$B$5830,$B167,'Raw demand forecast'!$C$7:$C$5830,L$6-1)</f>
        <v>26.385603439864077</v>
      </c>
      <c r="M167" s="44">
        <f>SUMIFS('Raw demand forecast'!$I$7:$I$5830,'Raw demand forecast'!$B$7:$B$5830,$B167,'Raw demand forecast'!$C$7:$C$5830,M$6-1)</f>
        <v>26.267526102352289</v>
      </c>
      <c r="N167" s="44">
        <f>SUMIFS('Raw demand forecast'!$I$7:$I$5830,'Raw demand forecast'!$B$7:$B$5830,$B167,'Raw demand forecast'!$C$7:$C$5830,N$6-1)</f>
        <v>26.143048712606472</v>
      </c>
      <c r="O167" s="44">
        <f>SUMIFS('Raw demand forecast'!$I$7:$I$5830,'Raw demand forecast'!$B$7:$B$5830,$B167,'Raw demand forecast'!$C$7:$C$5830,O$6-1)</f>
        <v>26.032973123549116</v>
      </c>
      <c r="P167" s="44">
        <f>SUMIFS('Raw demand forecast'!$I$7:$I$5830,'Raw demand forecast'!$B$7:$B$5830,$B167,'Raw demand forecast'!$C$7:$C$5830,P$6-1)</f>
        <v>25.926505360575625</v>
      </c>
      <c r="Q167" s="44">
        <f>SUMIFS('Raw demand forecast'!$I$7:$I$5830,'Raw demand forecast'!$B$7:$B$5830,$B167,'Raw demand forecast'!$C$7:$C$5830,Q$6-1)</f>
        <v>25.826161661162516</v>
      </c>
      <c r="R167" s="44">
        <f>SUMIFS('Raw demand forecast'!$I$7:$I$5830,'Raw demand forecast'!$B$7:$B$5830,$B167,'Raw demand forecast'!$C$7:$C$5830,R$6-1)</f>
        <v>25.731200807174268</v>
      </c>
      <c r="S167" s="44">
        <f>SUMIFS('Raw demand forecast'!$I$7:$I$5830,'Raw demand forecast'!$B$7:$B$5830,$B167,'Raw demand forecast'!$C$7:$C$5830,S$6-1)</f>
        <v>25.655583174386773</v>
      </c>
      <c r="T167" s="44">
        <f>SUMIFS('Raw demand forecast'!$I$7:$I$5830,'Raw demand forecast'!$B$7:$B$5830,$B167,'Raw demand forecast'!$C$7:$C$5830,T$6-1)</f>
        <v>25.65394250313981</v>
      </c>
      <c r="U167" s="44">
        <f>SUMIFS('Raw demand forecast'!$I$7:$I$5830,'Raw demand forecast'!$B$7:$B$5830,$B167,'Raw demand forecast'!$C$7:$C$5830,U$6-1)</f>
        <v>25.652301831892846</v>
      </c>
    </row>
    <row r="168" spans="2:21" ht="15">
      <c r="B168" s="6" t="s">
        <v>622</v>
      </c>
      <c r="C168" s="6" t="str">
        <f>INDEX('Raw demand forecast'!$M$7:$M$5830,MATCH($B168,'Raw demand forecast'!$B$7:$B$5830,0))</f>
        <v>Yes</v>
      </c>
      <c r="D168" s="25">
        <f t="shared" si="5"/>
        <v>0</v>
      </c>
      <c r="E168" s="6" t="str">
        <f t="shared" si="6"/>
        <v>Steady/falling</v>
      </c>
      <c r="F168" s="44">
        <f>SUMIFS('Raw demand forecast'!$I$7:$I$5830,'Raw demand forecast'!$B$7:$B$5830,$B168,'Raw demand forecast'!$C$7:$C$5830,F$6-1)</f>
        <v>5.5440000999999999</v>
      </c>
      <c r="G168" s="44">
        <f>SUMIFS('Raw demand forecast'!$I$7:$I$5830,'Raw demand forecast'!$B$7:$B$5830,$B168,'Raw demand forecast'!$C$7:$C$5830,G$6-1)</f>
        <v>5.04</v>
      </c>
      <c r="H168" s="44">
        <f>SUMIFS('Raw demand forecast'!$I$7:$I$5830,'Raw demand forecast'!$B$7:$B$5830,$B168,'Raw demand forecast'!$C$7:$C$5830,H$6-1)</f>
        <v>5.6160002000000002</v>
      </c>
      <c r="I168" s="44">
        <f>SUMIFS('Raw demand forecast'!$I$7:$I$5830,'Raw demand forecast'!$B$7:$B$5830,$B168,'Raw demand forecast'!$C$7:$C$5830,I$6-1)</f>
        <v>4.4450000000000003</v>
      </c>
      <c r="J168" s="44">
        <f>SUMIFS('Raw demand forecast'!$I$7:$I$5830,'Raw demand forecast'!$B$7:$B$5830,$B168,'Raw demand forecast'!$C$7:$C$5830,J$6-1)</f>
        <v>0.93</v>
      </c>
      <c r="K168" s="44">
        <f>SUMIFS('Raw demand forecast'!$I$7:$I$5830,'Raw demand forecast'!$B$7:$B$5830,$B168,'Raw demand forecast'!$C$7:$C$5830,K$6-1)</f>
        <v>0.90600000000000003</v>
      </c>
      <c r="L168" s="44">
        <f>SUMIFS('Raw demand forecast'!$I$7:$I$5830,'Raw demand forecast'!$B$7:$B$5830,$B168,'Raw demand forecast'!$C$7:$C$5830,L$6-1)</f>
        <v>0.90600000000000003</v>
      </c>
      <c r="M168" s="44">
        <f>SUMIFS('Raw demand forecast'!$I$7:$I$5830,'Raw demand forecast'!$B$7:$B$5830,$B168,'Raw demand forecast'!$C$7:$C$5830,M$6-1)</f>
        <v>0.90600000000000003</v>
      </c>
      <c r="N168" s="44">
        <f>SUMIFS('Raw demand forecast'!$I$7:$I$5830,'Raw demand forecast'!$B$7:$B$5830,$B168,'Raw demand forecast'!$C$7:$C$5830,N$6-1)</f>
        <v>0.90600000000000003</v>
      </c>
      <c r="O168" s="44">
        <f>SUMIFS('Raw demand forecast'!$I$7:$I$5830,'Raw demand forecast'!$B$7:$B$5830,$B168,'Raw demand forecast'!$C$7:$C$5830,O$6-1)</f>
        <v>0.90600000000000003</v>
      </c>
      <c r="P168" s="44">
        <f>SUMIFS('Raw demand forecast'!$I$7:$I$5830,'Raw demand forecast'!$B$7:$B$5830,$B168,'Raw demand forecast'!$C$7:$C$5830,P$6-1)</f>
        <v>0.90600000000000003</v>
      </c>
      <c r="Q168" s="44">
        <f>SUMIFS('Raw demand forecast'!$I$7:$I$5830,'Raw demand forecast'!$B$7:$B$5830,$B168,'Raw demand forecast'!$C$7:$C$5830,Q$6-1)</f>
        <v>0.90600000000000003</v>
      </c>
      <c r="R168" s="44">
        <f>SUMIFS('Raw demand forecast'!$I$7:$I$5830,'Raw demand forecast'!$B$7:$B$5830,$B168,'Raw demand forecast'!$C$7:$C$5830,R$6-1)</f>
        <v>0.90600000000000003</v>
      </c>
      <c r="S168" s="44">
        <f>SUMIFS('Raw demand forecast'!$I$7:$I$5830,'Raw demand forecast'!$B$7:$B$5830,$B168,'Raw demand forecast'!$C$7:$C$5830,S$6-1)</f>
        <v>0.90600000000000003</v>
      </c>
      <c r="T168" s="44">
        <f>SUMIFS('Raw demand forecast'!$I$7:$I$5830,'Raw demand forecast'!$B$7:$B$5830,$B168,'Raw demand forecast'!$C$7:$C$5830,T$6-1)</f>
        <v>0.90600000000000003</v>
      </c>
      <c r="U168" s="44">
        <f>SUMIFS('Raw demand forecast'!$I$7:$I$5830,'Raw demand forecast'!$B$7:$B$5830,$B168,'Raw demand forecast'!$C$7:$C$5830,U$6-1)</f>
        <v>0.90600000000000003</v>
      </c>
    </row>
    <row r="169" spans="2:21" ht="15">
      <c r="B169" s="6" t="s">
        <v>122</v>
      </c>
      <c r="C169" s="6" t="str">
        <f>INDEX('Raw demand forecast'!$M$7:$M$5830,MATCH($B169,'Raw demand forecast'!$B$7:$B$5830,0))</f>
        <v>No</v>
      </c>
      <c r="D169" s="25">
        <f t="shared" si="5"/>
        <v>-7.2831732593982013E-3</v>
      </c>
      <c r="E169" s="6" t="str">
        <f t="shared" si="6"/>
        <v>Steady/falling</v>
      </c>
      <c r="F169" s="44">
        <f>SUMIFS('Raw demand forecast'!$I$7:$I$5830,'Raw demand forecast'!$B$7:$B$5830,$B169,'Raw demand forecast'!$C$7:$C$5830,F$6-1)</f>
        <v>5.5564999999999998</v>
      </c>
      <c r="G169" s="44">
        <f>SUMIFS('Raw demand forecast'!$I$7:$I$5830,'Raw demand forecast'!$B$7:$B$5830,$B169,'Raw demand forecast'!$C$7:$C$5830,G$6-1)</f>
        <v>6.4180999999999999</v>
      </c>
      <c r="H169" s="44">
        <f>SUMIFS('Raw demand forecast'!$I$7:$I$5830,'Raw demand forecast'!$B$7:$B$5830,$B169,'Raw demand forecast'!$C$7:$C$5830,H$6-1)</f>
        <v>1.6027</v>
      </c>
      <c r="I169" s="44">
        <f>SUMIFS('Raw demand forecast'!$I$7:$I$5830,'Raw demand forecast'!$B$7:$B$5830,$B169,'Raw demand forecast'!$C$7:$C$5830,I$6-1)</f>
        <v>1.6185</v>
      </c>
      <c r="J169" s="44">
        <f>SUMIFS('Raw demand forecast'!$I$7:$I$5830,'Raw demand forecast'!$B$7:$B$5830,$B169,'Raw demand forecast'!$C$7:$C$5830,J$6-1)</f>
        <v>1.429</v>
      </c>
      <c r="K169" s="44">
        <f>SUMIFS('Raw demand forecast'!$I$7:$I$5830,'Raw demand forecast'!$B$7:$B$5830,$B169,'Raw demand forecast'!$C$7:$C$5830,K$6-1)</f>
        <v>1.716</v>
      </c>
      <c r="L169" s="44">
        <f>SUMIFS('Raw demand forecast'!$I$7:$I$5830,'Raw demand forecast'!$B$7:$B$5830,$B169,'Raw demand forecast'!$C$7:$C$5830,L$6-1)</f>
        <v>1.7023245949216406</v>
      </c>
      <c r="M169" s="44">
        <f>SUMIFS('Raw demand forecast'!$I$7:$I$5830,'Raw demand forecast'!$B$7:$B$5830,$B169,'Raw demand forecast'!$C$7:$C$5830,M$6-1)</f>
        <v>1.6879007685106284</v>
      </c>
      <c r="N169" s="44">
        <f>SUMIFS('Raw demand forecast'!$I$7:$I$5830,'Raw demand forecast'!$B$7:$B$5830,$B169,'Raw demand forecast'!$C$7:$C$5830,N$6-1)</f>
        <v>1.6722159502301845</v>
      </c>
      <c r="O169" s="44">
        <f>SUMIFS('Raw demand forecast'!$I$7:$I$5830,'Raw demand forecast'!$B$7:$B$5830,$B169,'Raw demand forecast'!$C$7:$C$5830,O$6-1)</f>
        <v>1.6577290877876072</v>
      </c>
      <c r="P169" s="44">
        <f>SUMIFS('Raw demand forecast'!$I$7:$I$5830,'Raw demand forecast'!$B$7:$B$5830,$B169,'Raw demand forecast'!$C$7:$C$5830,P$6-1)</f>
        <v>1.6430722654381695</v>
      </c>
      <c r="Q169" s="44">
        <f>SUMIFS('Raw demand forecast'!$I$7:$I$5830,'Raw demand forecast'!$B$7:$B$5830,$B169,'Raw demand forecast'!$C$7:$C$5830,Q$6-1)</f>
        <v>1.6290277791911001</v>
      </c>
      <c r="R169" s="44">
        <f>SUMIFS('Raw demand forecast'!$I$7:$I$5830,'Raw demand forecast'!$B$7:$B$5830,$B169,'Raw demand forecast'!$C$7:$C$5830,R$6-1)</f>
        <v>1.6158481836004586</v>
      </c>
      <c r="S169" s="44">
        <f>SUMIFS('Raw demand forecast'!$I$7:$I$5830,'Raw demand forecast'!$B$7:$B$5830,$B169,'Raw demand forecast'!$C$7:$C$5830,S$6-1)</f>
        <v>1.6040152867936974</v>
      </c>
      <c r="T169" s="44">
        <f>SUMIFS('Raw demand forecast'!$I$7:$I$5830,'Raw demand forecast'!$B$7:$B$5830,$B169,'Raw demand forecast'!$C$7:$C$5830,T$6-1)</f>
        <v>1.5989755408518505</v>
      </c>
      <c r="U169" s="44">
        <f>SUMIFS('Raw demand forecast'!$I$7:$I$5830,'Raw demand forecast'!$B$7:$B$5830,$B169,'Raw demand forecast'!$C$7:$C$5830,U$6-1)</f>
        <v>1.5939357949100035</v>
      </c>
    </row>
    <row r="170" spans="2:21" ht="15">
      <c r="B170" s="6" t="s">
        <v>161</v>
      </c>
      <c r="C170" s="6" t="str">
        <f>INDEX('Raw demand forecast'!$M$7:$M$5830,MATCH($B170,'Raw demand forecast'!$B$7:$B$5830,0))</f>
        <v>No</v>
      </c>
      <c r="D170" s="25">
        <f t="shared" si="5"/>
        <v>-5.2171576104562689E-3</v>
      </c>
      <c r="E170" s="6" t="str">
        <f t="shared" si="6"/>
        <v>Steady/falling</v>
      </c>
      <c r="F170" s="44">
        <f>SUMIFS('Raw demand forecast'!$I$7:$I$5830,'Raw demand forecast'!$B$7:$B$5830,$B170,'Raw demand forecast'!$C$7:$C$5830,F$6-1)</f>
        <v>0</v>
      </c>
      <c r="G170" s="44">
        <f>SUMIFS('Raw demand forecast'!$I$7:$I$5830,'Raw demand forecast'!$B$7:$B$5830,$B170,'Raw demand forecast'!$C$7:$C$5830,G$6-1)</f>
        <v>0</v>
      </c>
      <c r="H170" s="44">
        <f>SUMIFS('Raw demand forecast'!$I$7:$I$5830,'Raw demand forecast'!$B$7:$B$5830,$B170,'Raw demand forecast'!$C$7:$C$5830,H$6-1)</f>
        <v>5.78</v>
      </c>
      <c r="I170" s="44">
        <f>SUMIFS('Raw demand forecast'!$I$7:$I$5830,'Raw demand forecast'!$B$7:$B$5830,$B170,'Raw demand forecast'!$C$7:$C$5830,I$6-1)</f>
        <v>5</v>
      </c>
      <c r="J170" s="44">
        <f>SUMIFS('Raw demand forecast'!$I$7:$I$5830,'Raw demand forecast'!$B$7:$B$5830,$B170,'Raw demand forecast'!$C$7:$C$5830,J$6-1)</f>
        <v>7.04</v>
      </c>
      <c r="K170" s="44">
        <f>SUMIFS('Raw demand forecast'!$I$7:$I$5830,'Raw demand forecast'!$B$7:$B$5830,$B170,'Raw demand forecast'!$C$7:$C$5830,K$6-1)</f>
        <v>8.33</v>
      </c>
      <c r="L170" s="44">
        <f>SUMIFS('Raw demand forecast'!$I$7:$I$5830,'Raw demand forecast'!$B$7:$B$5830,$B170,'Raw demand forecast'!$C$7:$C$5830,L$6-1)</f>
        <v>8.283963201411817</v>
      </c>
      <c r="M170" s="44">
        <f>SUMIFS('Raw demand forecast'!$I$7:$I$5830,'Raw demand forecast'!$B$7:$B$5830,$B170,'Raw demand forecast'!$C$7:$C$5830,M$6-1)</f>
        <v>8.2351666326488679</v>
      </c>
      <c r="N170" s="44">
        <f>SUMIFS('Raw demand forecast'!$I$7:$I$5830,'Raw demand forecast'!$B$7:$B$5830,$B170,'Raw demand forecast'!$C$7:$C$5830,N$6-1)</f>
        <v>8.181741381211447</v>
      </c>
      <c r="O170" s="44">
        <f>SUMIFS('Raw demand forecast'!$I$7:$I$5830,'Raw demand forecast'!$B$7:$B$5830,$B170,'Raw demand forecast'!$C$7:$C$5830,O$6-1)</f>
        <v>8.1319408892604095</v>
      </c>
      <c r="P170" s="44">
        <f>SUMIFS('Raw demand forecast'!$I$7:$I$5830,'Raw demand forecast'!$B$7:$B$5830,$B170,'Raw demand forecast'!$C$7:$C$5830,P$6-1)</f>
        <v>8.0811012600936625</v>
      </c>
      <c r="Q170" s="44">
        <f>SUMIFS('Raw demand forecast'!$I$7:$I$5830,'Raw demand forecast'!$B$7:$B$5830,$B170,'Raw demand forecast'!$C$7:$C$5830,Q$6-1)</f>
        <v>8.03223047595041</v>
      </c>
      <c r="R170" s="44">
        <f>SUMIFS('Raw demand forecast'!$I$7:$I$5830,'Raw demand forecast'!$B$7:$B$5830,$B170,'Raw demand forecast'!$C$7:$C$5830,R$6-1)</f>
        <v>7.9864437923995482</v>
      </c>
      <c r="S170" s="44">
        <f>SUMIFS('Raw demand forecast'!$I$7:$I$5830,'Raw demand forecast'!$B$7:$B$5830,$B170,'Raw demand forecast'!$C$7:$C$5830,S$6-1)</f>
        <v>7.9444413523464767</v>
      </c>
      <c r="T170" s="44">
        <f>SUMIFS('Raw demand forecast'!$I$7:$I$5830,'Raw demand forecast'!$B$7:$B$5830,$B170,'Raw demand forecast'!$C$7:$C$5830,T$6-1)</f>
        <v>7.9237275387115567</v>
      </c>
      <c r="U170" s="44">
        <f>SUMIFS('Raw demand forecast'!$I$7:$I$5830,'Raw demand forecast'!$B$7:$B$5830,$B170,'Raw demand forecast'!$C$7:$C$5830,U$6-1)</f>
        <v>7.9030137250766392</v>
      </c>
    </row>
    <row r="171" spans="2:21" ht="15">
      <c r="B171" s="6" t="s">
        <v>181</v>
      </c>
      <c r="C171" s="6" t="str">
        <f>INDEX('Raw demand forecast'!$M$7:$M$5830,MATCH($B171,'Raw demand forecast'!$B$7:$B$5830,0))</f>
        <v>No</v>
      </c>
      <c r="D171" s="25">
        <f t="shared" si="5"/>
        <v>0</v>
      </c>
      <c r="E171" s="6" t="str">
        <f t="shared" si="6"/>
        <v>Steady/falling</v>
      </c>
      <c r="F171" s="44">
        <f>SUMIFS('Raw demand forecast'!$I$7:$I$5830,'Raw demand forecast'!$B$7:$B$5830,$B171,'Raw demand forecast'!$C$7:$C$5830,F$6-1)</f>
        <v>1.3968</v>
      </c>
      <c r="G171" s="44">
        <f>SUMIFS('Raw demand forecast'!$I$7:$I$5830,'Raw demand forecast'!$B$7:$B$5830,$B171,'Raw demand forecast'!$C$7:$C$5830,G$6-1)</f>
        <v>1.3031999999999999</v>
      </c>
      <c r="H171" s="44">
        <f>SUMIFS('Raw demand forecast'!$I$7:$I$5830,'Raw demand forecast'!$B$7:$B$5830,$B171,'Raw demand forecast'!$C$7:$C$5830,H$6-1)</f>
        <v>1.6991999</v>
      </c>
      <c r="I171" s="44">
        <f>SUMIFS('Raw demand forecast'!$I$7:$I$5830,'Raw demand forecast'!$B$7:$B$5830,$B171,'Raw demand forecast'!$C$7:$C$5830,I$6-1)</f>
        <v>1.786</v>
      </c>
      <c r="J171" s="44">
        <f>SUMIFS('Raw demand forecast'!$I$7:$I$5830,'Raw demand forecast'!$B$7:$B$5830,$B171,'Raw demand forecast'!$C$7:$C$5830,J$6-1)</f>
        <v>1.7090000000000001</v>
      </c>
      <c r="K171" s="44">
        <f>SUMIFS('Raw demand forecast'!$I$7:$I$5830,'Raw demand forecast'!$B$7:$B$5830,$B171,'Raw demand forecast'!$C$7:$C$5830,K$6-1)</f>
        <v>1.728</v>
      </c>
      <c r="L171" s="44">
        <f>SUMIFS('Raw demand forecast'!$I$7:$I$5830,'Raw demand forecast'!$B$7:$B$5830,$B171,'Raw demand forecast'!$C$7:$C$5830,L$6-1)</f>
        <v>1.728</v>
      </c>
      <c r="M171" s="44">
        <f>SUMIFS('Raw demand forecast'!$I$7:$I$5830,'Raw demand forecast'!$B$7:$B$5830,$B171,'Raw demand forecast'!$C$7:$C$5830,M$6-1)</f>
        <v>1.728</v>
      </c>
      <c r="N171" s="44">
        <f>SUMIFS('Raw demand forecast'!$I$7:$I$5830,'Raw demand forecast'!$B$7:$B$5830,$B171,'Raw demand forecast'!$C$7:$C$5830,N$6-1)</f>
        <v>1.728</v>
      </c>
      <c r="O171" s="44">
        <f>SUMIFS('Raw demand forecast'!$I$7:$I$5830,'Raw demand forecast'!$B$7:$B$5830,$B171,'Raw demand forecast'!$C$7:$C$5830,O$6-1)</f>
        <v>1.728</v>
      </c>
      <c r="P171" s="44">
        <f>SUMIFS('Raw demand forecast'!$I$7:$I$5830,'Raw demand forecast'!$B$7:$B$5830,$B171,'Raw demand forecast'!$C$7:$C$5830,P$6-1)</f>
        <v>1.728</v>
      </c>
      <c r="Q171" s="44">
        <f>SUMIFS('Raw demand forecast'!$I$7:$I$5830,'Raw demand forecast'!$B$7:$B$5830,$B171,'Raw demand forecast'!$C$7:$C$5830,Q$6-1)</f>
        <v>1.728</v>
      </c>
      <c r="R171" s="44">
        <f>SUMIFS('Raw demand forecast'!$I$7:$I$5830,'Raw demand forecast'!$B$7:$B$5830,$B171,'Raw demand forecast'!$C$7:$C$5830,R$6-1)</f>
        <v>1.728</v>
      </c>
      <c r="S171" s="44">
        <f>SUMIFS('Raw demand forecast'!$I$7:$I$5830,'Raw demand forecast'!$B$7:$B$5830,$B171,'Raw demand forecast'!$C$7:$C$5830,S$6-1)</f>
        <v>1.728</v>
      </c>
      <c r="T171" s="44">
        <f>SUMIFS('Raw demand forecast'!$I$7:$I$5830,'Raw demand forecast'!$B$7:$B$5830,$B171,'Raw demand forecast'!$C$7:$C$5830,T$6-1)</f>
        <v>1.728</v>
      </c>
      <c r="U171" s="44">
        <f>SUMIFS('Raw demand forecast'!$I$7:$I$5830,'Raw demand forecast'!$B$7:$B$5830,$B171,'Raw demand forecast'!$C$7:$C$5830,U$6-1)</f>
        <v>1.728</v>
      </c>
    </row>
    <row r="172" spans="2:21" ht="15">
      <c r="B172" s="6" t="s">
        <v>565</v>
      </c>
      <c r="C172" s="6" t="str">
        <f>INDEX('Raw demand forecast'!$M$7:$M$5830,MATCH($B172,'Raw demand forecast'!$B$7:$B$5830,0))</f>
        <v>Yes</v>
      </c>
      <c r="D172" s="25">
        <f t="shared" si="5"/>
        <v>0</v>
      </c>
      <c r="E172" s="6" t="str">
        <f t="shared" si="6"/>
        <v>Steady/falling</v>
      </c>
      <c r="F172" s="44">
        <f>SUMIFS('Raw demand forecast'!$I$7:$I$5830,'Raw demand forecast'!$B$7:$B$5830,$B172,'Raw demand forecast'!$C$7:$C$5830,F$6-1)</f>
        <v>9.4367999999999999</v>
      </c>
      <c r="G172" s="44">
        <f>SUMIFS('Raw demand forecast'!$I$7:$I$5830,'Raw demand forecast'!$B$7:$B$5830,$B172,'Raw demand forecast'!$C$7:$C$5830,G$6-1)</f>
        <v>9.9988793999999999</v>
      </c>
      <c r="H172" s="44">
        <f>SUMIFS('Raw demand forecast'!$I$7:$I$5830,'Raw demand forecast'!$B$7:$B$5830,$B172,'Raw demand forecast'!$C$7:$C$5830,H$6-1)</f>
        <v>9.8743601000000005</v>
      </c>
      <c r="I172" s="44">
        <f>SUMIFS('Raw demand forecast'!$I$7:$I$5830,'Raw demand forecast'!$B$7:$B$5830,$B172,'Raw demand forecast'!$C$7:$C$5830,I$6-1)</f>
        <v>8.2010000000000005</v>
      </c>
      <c r="J172" s="44">
        <f>SUMIFS('Raw demand forecast'!$I$7:$I$5830,'Raw demand forecast'!$B$7:$B$5830,$B172,'Raw demand forecast'!$C$7:$C$5830,J$6-1)</f>
        <v>8.0459999999999994</v>
      </c>
      <c r="K172" s="44">
        <f>SUMIFS('Raw demand forecast'!$I$7:$I$5830,'Raw demand forecast'!$B$7:$B$5830,$B172,'Raw demand forecast'!$C$7:$C$5830,K$6-1)</f>
        <v>8.1639999999999997</v>
      </c>
      <c r="L172" s="44">
        <f>SUMIFS('Raw demand forecast'!$I$7:$I$5830,'Raw demand forecast'!$B$7:$B$5830,$B172,'Raw demand forecast'!$C$7:$C$5830,L$6-1)</f>
        <v>8.1639999999999997</v>
      </c>
      <c r="M172" s="44">
        <f>SUMIFS('Raw demand forecast'!$I$7:$I$5830,'Raw demand forecast'!$B$7:$B$5830,$B172,'Raw demand forecast'!$C$7:$C$5830,M$6-1)</f>
        <v>8.1639999999999997</v>
      </c>
      <c r="N172" s="44">
        <f>SUMIFS('Raw demand forecast'!$I$7:$I$5830,'Raw demand forecast'!$B$7:$B$5830,$B172,'Raw demand forecast'!$C$7:$C$5830,N$6-1)</f>
        <v>8.1639999999999997</v>
      </c>
      <c r="O172" s="44">
        <f>SUMIFS('Raw demand forecast'!$I$7:$I$5830,'Raw demand forecast'!$B$7:$B$5830,$B172,'Raw demand forecast'!$C$7:$C$5830,O$6-1)</f>
        <v>8.1639999999999997</v>
      </c>
      <c r="P172" s="44">
        <f>SUMIFS('Raw demand forecast'!$I$7:$I$5830,'Raw demand forecast'!$B$7:$B$5830,$B172,'Raw demand forecast'!$C$7:$C$5830,P$6-1)</f>
        <v>8.1639999999999997</v>
      </c>
      <c r="Q172" s="44">
        <f>SUMIFS('Raw demand forecast'!$I$7:$I$5830,'Raw demand forecast'!$B$7:$B$5830,$B172,'Raw demand forecast'!$C$7:$C$5830,Q$6-1)</f>
        <v>8.1639999999999997</v>
      </c>
      <c r="R172" s="44">
        <f>SUMIFS('Raw demand forecast'!$I$7:$I$5830,'Raw demand forecast'!$B$7:$B$5830,$B172,'Raw demand forecast'!$C$7:$C$5830,R$6-1)</f>
        <v>8.1639999999999997</v>
      </c>
      <c r="S172" s="44">
        <f>SUMIFS('Raw demand forecast'!$I$7:$I$5830,'Raw demand forecast'!$B$7:$B$5830,$B172,'Raw demand forecast'!$C$7:$C$5830,S$6-1)</f>
        <v>8.1639999999999997</v>
      </c>
      <c r="T172" s="44">
        <f>SUMIFS('Raw demand forecast'!$I$7:$I$5830,'Raw demand forecast'!$B$7:$B$5830,$B172,'Raw demand forecast'!$C$7:$C$5830,T$6-1)</f>
        <v>8.1639999999999997</v>
      </c>
      <c r="U172" s="44">
        <f>SUMIFS('Raw demand forecast'!$I$7:$I$5830,'Raw demand forecast'!$B$7:$B$5830,$B172,'Raw demand forecast'!$C$7:$C$5830,U$6-1)</f>
        <v>8.1639999999999997</v>
      </c>
    </row>
    <row r="173" spans="2:21" ht="15">
      <c r="B173" s="6" t="s">
        <v>570</v>
      </c>
      <c r="C173" s="6" t="str">
        <f>INDEX('Raw demand forecast'!$M$7:$M$5830,MATCH($B173,'Raw demand forecast'!$B$7:$B$5830,0))</f>
        <v>Yes</v>
      </c>
      <c r="D173" s="25" t="e">
        <f t="shared" si="5"/>
        <v>#DIV/0!</v>
      </c>
      <c r="E173" s="6" t="str">
        <f t="shared" si="6"/>
        <v>Steady/falling</v>
      </c>
      <c r="F173" s="44">
        <f>SUMIFS('Raw demand forecast'!$I$7:$I$5830,'Raw demand forecast'!$B$7:$B$5830,$B173,'Raw demand forecast'!$C$7:$C$5830,F$6-1)</f>
        <v>2.2248302</v>
      </c>
      <c r="G173" s="44">
        <f>SUMIFS('Raw demand forecast'!$I$7:$I$5830,'Raw demand forecast'!$B$7:$B$5830,$B173,'Raw demand forecast'!$C$7:$C$5830,G$6-1)</f>
        <v>2.2616298000000001</v>
      </c>
      <c r="H173" s="44">
        <f>SUMIFS('Raw demand forecast'!$I$7:$I$5830,'Raw demand forecast'!$B$7:$B$5830,$B173,'Raw demand forecast'!$C$7:$C$5830,H$6-1)</f>
        <v>2.2814000000000001</v>
      </c>
      <c r="I173" s="44">
        <f>SUMIFS('Raw demand forecast'!$I$7:$I$5830,'Raw demand forecast'!$B$7:$B$5830,$B173,'Raw demand forecast'!$C$7:$C$5830,I$6-1)</f>
        <v>2.258</v>
      </c>
      <c r="J173" s="44">
        <f>SUMIFS('Raw demand forecast'!$I$7:$I$5830,'Raw demand forecast'!$B$7:$B$5830,$B173,'Raw demand forecast'!$C$7:$C$5830,J$6-1)</f>
        <v>0</v>
      </c>
      <c r="K173" s="44">
        <f>SUMIFS('Raw demand forecast'!$I$7:$I$5830,'Raw demand forecast'!$B$7:$B$5830,$B173,'Raw demand forecast'!$C$7:$C$5830,K$6-1)</f>
        <v>0</v>
      </c>
      <c r="L173" s="44">
        <f>SUMIFS('Raw demand forecast'!$I$7:$I$5830,'Raw demand forecast'!$B$7:$B$5830,$B173,'Raw demand forecast'!$C$7:$C$5830,L$6-1)</f>
        <v>0</v>
      </c>
      <c r="M173" s="44">
        <f>SUMIFS('Raw demand forecast'!$I$7:$I$5830,'Raw demand forecast'!$B$7:$B$5830,$B173,'Raw demand forecast'!$C$7:$C$5830,M$6-1)</f>
        <v>0</v>
      </c>
      <c r="N173" s="44">
        <f>SUMIFS('Raw demand forecast'!$I$7:$I$5830,'Raw demand forecast'!$B$7:$B$5830,$B173,'Raw demand forecast'!$C$7:$C$5830,N$6-1)</f>
        <v>0</v>
      </c>
      <c r="O173" s="44">
        <f>SUMIFS('Raw demand forecast'!$I$7:$I$5830,'Raw demand forecast'!$B$7:$B$5830,$B173,'Raw demand forecast'!$C$7:$C$5830,O$6-1)</f>
        <v>0</v>
      </c>
      <c r="P173" s="44">
        <f>SUMIFS('Raw demand forecast'!$I$7:$I$5830,'Raw demand forecast'!$B$7:$B$5830,$B173,'Raw demand forecast'!$C$7:$C$5830,P$6-1)</f>
        <v>0</v>
      </c>
      <c r="Q173" s="44">
        <f>SUMIFS('Raw demand forecast'!$I$7:$I$5830,'Raw demand forecast'!$B$7:$B$5830,$B173,'Raw demand forecast'!$C$7:$C$5830,Q$6-1)</f>
        <v>0</v>
      </c>
      <c r="R173" s="44">
        <f>SUMIFS('Raw demand forecast'!$I$7:$I$5830,'Raw demand forecast'!$B$7:$B$5830,$B173,'Raw demand forecast'!$C$7:$C$5830,R$6-1)</f>
        <v>0</v>
      </c>
      <c r="S173" s="44">
        <f>SUMIFS('Raw demand forecast'!$I$7:$I$5830,'Raw demand forecast'!$B$7:$B$5830,$B173,'Raw demand forecast'!$C$7:$C$5830,S$6-1)</f>
        <v>0</v>
      </c>
      <c r="T173" s="44">
        <f>SUMIFS('Raw demand forecast'!$I$7:$I$5830,'Raw demand forecast'!$B$7:$B$5830,$B173,'Raw demand forecast'!$C$7:$C$5830,T$6-1)</f>
        <v>0</v>
      </c>
      <c r="U173" s="44">
        <f>SUMIFS('Raw demand forecast'!$I$7:$I$5830,'Raw demand forecast'!$B$7:$B$5830,$B173,'Raw demand forecast'!$C$7:$C$5830,U$6-1)</f>
        <v>0</v>
      </c>
    </row>
    <row r="174" spans="2:21" ht="15">
      <c r="B174" s="6" t="s">
        <v>99</v>
      </c>
      <c r="C174" s="6" t="str">
        <f>INDEX('Raw demand forecast'!$M$7:$M$5830,MATCH($B174,'Raw demand forecast'!$B$7:$B$5830,0))</f>
        <v>No</v>
      </c>
      <c r="D174" s="25">
        <f t="shared" si="5"/>
        <v>1.5215611931787443E-2</v>
      </c>
      <c r="E174" s="6" t="str">
        <f t="shared" si="6"/>
        <v>Small growth</v>
      </c>
      <c r="F174" s="44">
        <f>SUMIFS('Raw demand forecast'!$I$7:$I$5830,'Raw demand forecast'!$B$7:$B$5830,$B174,'Raw demand forecast'!$C$7:$C$5830,F$6-1)</f>
        <v>18.007999999999999</v>
      </c>
      <c r="G174" s="44">
        <f>SUMIFS('Raw demand forecast'!$I$7:$I$5830,'Raw demand forecast'!$B$7:$B$5830,$B174,'Raw demand forecast'!$C$7:$C$5830,G$6-1)</f>
        <v>17.6249</v>
      </c>
      <c r="H174" s="44">
        <f>SUMIFS('Raw demand forecast'!$I$7:$I$5830,'Raw demand forecast'!$B$7:$B$5830,$B174,'Raw demand forecast'!$C$7:$C$5830,H$6-1)</f>
        <v>16.956499999999998</v>
      </c>
      <c r="I174" s="44">
        <f>SUMIFS('Raw demand forecast'!$I$7:$I$5830,'Raw demand forecast'!$B$7:$B$5830,$B174,'Raw demand forecast'!$C$7:$C$5830,I$6-1)</f>
        <v>16.84</v>
      </c>
      <c r="J174" s="44">
        <f>SUMIFS('Raw demand forecast'!$I$7:$I$5830,'Raw demand forecast'!$B$7:$B$5830,$B174,'Raw demand forecast'!$C$7:$C$5830,J$6-1)</f>
        <v>17.349</v>
      </c>
      <c r="K174" s="44">
        <f>SUMIFS('Raw demand forecast'!$I$7:$I$5830,'Raw demand forecast'!$B$7:$B$5830,$B174,'Raw demand forecast'!$C$7:$C$5830,K$6-1)</f>
        <v>17.436</v>
      </c>
      <c r="L174" s="44">
        <f>SUMIFS('Raw demand forecast'!$I$7:$I$5830,'Raw demand forecast'!$B$7:$B$5830,$B174,'Raw demand forecast'!$C$7:$C$5830,L$6-1)</f>
        <v>17.341591783834311</v>
      </c>
      <c r="M174" s="44">
        <f>SUMIFS('Raw demand forecast'!$I$7:$I$5830,'Raw demand forecast'!$B$7:$B$5830,$B174,'Raw demand forecast'!$C$7:$C$5830,M$6-1)</f>
        <v>20.396411878114918</v>
      </c>
      <c r="N174" s="44">
        <f>SUMIFS('Raw demand forecast'!$I$7:$I$5830,'Raw demand forecast'!$B$7:$B$5830,$B174,'Raw demand forecast'!$C$7:$C$5830,N$6-1)</f>
        <v>20.292637394650804</v>
      </c>
      <c r="O174" s="44">
        <f>SUMIFS('Raw demand forecast'!$I$7:$I$5830,'Raw demand forecast'!$B$7:$B$5830,$B174,'Raw demand forecast'!$C$7:$C$5830,O$6-1)</f>
        <v>20.199410406248465</v>
      </c>
      <c r="P174" s="44">
        <f>SUMIFS('Raw demand forecast'!$I$7:$I$5830,'Raw demand forecast'!$B$7:$B$5830,$B174,'Raw demand forecast'!$C$7:$C$5830,P$6-1)</f>
        <v>20.108176945603386</v>
      </c>
      <c r="Q174" s="44">
        <f>SUMIFS('Raw demand forecast'!$I$7:$I$5830,'Raw demand forecast'!$B$7:$B$5830,$B174,'Raw demand forecast'!$C$7:$C$5830,Q$6-1)</f>
        <v>20.021986339098937</v>
      </c>
      <c r="R174" s="44">
        <f>SUMIFS('Raw demand forecast'!$I$7:$I$5830,'Raw demand forecast'!$B$7:$B$5830,$B174,'Raw demand forecast'!$C$7:$C$5830,R$6-1)</f>
        <v>19.940815463631647</v>
      </c>
      <c r="S174" s="44">
        <f>SUMIFS('Raw demand forecast'!$I$7:$I$5830,'Raw demand forecast'!$B$7:$B$5830,$B174,'Raw demand forecast'!$C$7:$C$5830,S$6-1)</f>
        <v>19.874305306207891</v>
      </c>
      <c r="T174" s="44">
        <f>SUMIFS('Raw demand forecast'!$I$7:$I$5830,'Raw demand forecast'!$B$7:$B$5830,$B174,'Raw demand forecast'!$C$7:$C$5830,T$6-1)</f>
        <v>19.870223943200834</v>
      </c>
      <c r="U174" s="44">
        <f>SUMIFS('Raw demand forecast'!$I$7:$I$5830,'Raw demand forecast'!$B$7:$B$5830,$B174,'Raw demand forecast'!$C$7:$C$5830,U$6-1)</f>
        <v>19.866142580193777</v>
      </c>
    </row>
    <row r="175" spans="2:21" ht="15">
      <c r="B175" s="6" t="s">
        <v>110</v>
      </c>
      <c r="C175" s="6" t="str">
        <f>INDEX('Raw demand forecast'!$M$7:$M$5830,MATCH($B175,'Raw demand forecast'!$B$7:$B$5830,0))</f>
        <v>No</v>
      </c>
      <c r="D175" s="25">
        <f t="shared" si="5"/>
        <v>9.9890169332887968E-3</v>
      </c>
      <c r="E175" s="6" t="str">
        <f t="shared" si="6"/>
        <v>Small growth</v>
      </c>
      <c r="F175" s="44">
        <f>SUMIFS('Raw demand forecast'!$I$7:$I$5830,'Raw demand forecast'!$B$7:$B$5830,$B175,'Raw demand forecast'!$C$7:$C$5830,F$6-1)</f>
        <v>48.708100000000002</v>
      </c>
      <c r="G175" s="44">
        <f>SUMIFS('Raw demand forecast'!$I$7:$I$5830,'Raw demand forecast'!$B$7:$B$5830,$B175,'Raw demand forecast'!$C$7:$C$5830,G$6-1)</f>
        <v>48.475900000000003</v>
      </c>
      <c r="H175" s="44">
        <f>SUMIFS('Raw demand forecast'!$I$7:$I$5830,'Raw demand forecast'!$B$7:$B$5830,$B175,'Raw demand forecast'!$C$7:$C$5830,H$6-1)</f>
        <v>49.590899999999998</v>
      </c>
      <c r="I175" s="44">
        <f>SUMIFS('Raw demand forecast'!$I$7:$I$5830,'Raw demand forecast'!$B$7:$B$5830,$B175,'Raw demand forecast'!$C$7:$C$5830,I$6-1)</f>
        <v>51.250799999999998</v>
      </c>
      <c r="J175" s="44">
        <f>SUMIFS('Raw demand forecast'!$I$7:$I$5830,'Raw demand forecast'!$B$7:$B$5830,$B175,'Raw demand forecast'!$C$7:$C$5830,J$6-1)</f>
        <v>57.085000000000001</v>
      </c>
      <c r="K175" s="44">
        <f>SUMIFS('Raw demand forecast'!$I$7:$I$5830,'Raw demand forecast'!$B$7:$B$5830,$B175,'Raw demand forecast'!$C$7:$C$5830,K$6-1)</f>
        <v>62.088000000000001</v>
      </c>
      <c r="L175" s="44">
        <f>SUMIFS('Raw demand forecast'!$I$7:$I$5830,'Raw demand forecast'!$B$7:$B$5830,$B175,'Raw demand forecast'!$C$7:$C$5830,L$6-1)</f>
        <v>63.935921335145586</v>
      </c>
      <c r="M175" s="44">
        <f>SUMIFS('Raw demand forecast'!$I$7:$I$5830,'Raw demand forecast'!$B$7:$B$5830,$B175,'Raw demand forecast'!$C$7:$C$5830,M$6-1)</f>
        <v>66.437635330798912</v>
      </c>
      <c r="N175" s="44">
        <f>SUMIFS('Raw demand forecast'!$I$7:$I$5830,'Raw demand forecast'!$B$7:$B$5830,$B175,'Raw demand forecast'!$C$7:$C$5830,N$6-1)</f>
        <v>67.464971068552956</v>
      </c>
      <c r="O175" s="44">
        <f>SUMIFS('Raw demand forecast'!$I$7:$I$5830,'Raw demand forecast'!$B$7:$B$5830,$B175,'Raw demand forecast'!$C$7:$C$5830,O$6-1)</f>
        <v>68.306216192834299</v>
      </c>
      <c r="P175" s="44">
        <f>SUMIFS('Raw demand forecast'!$I$7:$I$5830,'Raw demand forecast'!$B$7:$B$5830,$B175,'Raw demand forecast'!$C$7:$C$5830,P$6-1)</f>
        <v>68.941912043640443</v>
      </c>
      <c r="Q175" s="44">
        <f>SUMIFS('Raw demand forecast'!$I$7:$I$5830,'Raw demand forecast'!$B$7:$B$5830,$B175,'Raw demand forecast'!$C$7:$C$5830,Q$6-1)</f>
        <v>69.363694013365006</v>
      </c>
      <c r="R175" s="44">
        <f>SUMIFS('Raw demand forecast'!$I$7:$I$5830,'Raw demand forecast'!$B$7:$B$5830,$B175,'Raw demand forecast'!$C$7:$C$5830,R$6-1)</f>
        <v>69.559770509640273</v>
      </c>
      <c r="S175" s="44">
        <f>SUMIFS('Raw demand forecast'!$I$7:$I$5830,'Raw demand forecast'!$B$7:$B$5830,$B175,'Raw demand forecast'!$C$7:$C$5830,S$6-1)</f>
        <v>69.596584816410726</v>
      </c>
      <c r="T175" s="44">
        <f>SUMIFS('Raw demand forecast'!$I$7:$I$5830,'Raw demand forecast'!$B$7:$B$5830,$B175,'Raw demand forecast'!$C$7:$C$5830,T$6-1)</f>
        <v>69.75775855715456</v>
      </c>
      <c r="U175" s="44">
        <f>SUMIFS('Raw demand forecast'!$I$7:$I$5830,'Raw demand forecast'!$B$7:$B$5830,$B175,'Raw demand forecast'!$C$7:$C$5830,U$6-1)</f>
        <v>69.91893229789838</v>
      </c>
    </row>
    <row r="176" spans="2:21" ht="15">
      <c r="B176" s="6" t="s">
        <v>111</v>
      </c>
      <c r="C176" s="6" t="str">
        <f>INDEX('Raw demand forecast'!$M$7:$M$5830,MATCH($B176,'Raw demand forecast'!$B$7:$B$5830,0))</f>
        <v>No</v>
      </c>
      <c r="D176" s="25">
        <f t="shared" si="5"/>
        <v>7.6085999900639134E-3</v>
      </c>
      <c r="E176" s="6" t="str">
        <f t="shared" si="6"/>
        <v>Small growth</v>
      </c>
      <c r="F176" s="44">
        <f>SUMIFS('Raw demand forecast'!$I$7:$I$5830,'Raw demand forecast'!$B$7:$B$5830,$B176,'Raw demand forecast'!$C$7:$C$5830,F$6-1)</f>
        <v>0</v>
      </c>
      <c r="G176" s="44">
        <f>SUMIFS('Raw demand forecast'!$I$7:$I$5830,'Raw demand forecast'!$B$7:$B$5830,$B176,'Raw demand forecast'!$C$7:$C$5830,G$6-1)</f>
        <v>31.666</v>
      </c>
      <c r="H176" s="44">
        <f>SUMIFS('Raw demand forecast'!$I$7:$I$5830,'Raw demand forecast'!$B$7:$B$5830,$B176,'Raw demand forecast'!$C$7:$C$5830,H$6-1)</f>
        <v>27.2227</v>
      </c>
      <c r="I176" s="44">
        <f>SUMIFS('Raw demand forecast'!$I$7:$I$5830,'Raw demand forecast'!$B$7:$B$5830,$B176,'Raw demand forecast'!$C$7:$C$5830,I$6-1)</f>
        <v>28.099299999999999</v>
      </c>
      <c r="J176" s="44">
        <f>SUMIFS('Raw demand forecast'!$I$7:$I$5830,'Raw demand forecast'!$B$7:$B$5830,$B176,'Raw demand forecast'!$C$7:$C$5830,J$6-1)</f>
        <v>31.354999999999997</v>
      </c>
      <c r="K176" s="44">
        <f>SUMIFS('Raw demand forecast'!$I$7:$I$5830,'Raw demand forecast'!$B$7:$B$5830,$B176,'Raw demand forecast'!$C$7:$C$5830,K$6-1)</f>
        <v>31.786000000000001</v>
      </c>
      <c r="L176" s="44">
        <f>SUMIFS('Raw demand forecast'!$I$7:$I$5830,'Raw demand forecast'!$B$7:$B$5830,$B176,'Raw demand forecast'!$C$7:$C$5830,L$6-1)</f>
        <v>33.027245296882285</v>
      </c>
      <c r="M176" s="44">
        <f>SUMIFS('Raw demand forecast'!$I$7:$I$5830,'Raw demand forecast'!$B$7:$B$5830,$B176,'Raw demand forecast'!$C$7:$C$5830,M$6-1)</f>
        <v>34.00440326005689</v>
      </c>
      <c r="N176" s="44">
        <f>SUMIFS('Raw demand forecast'!$I$7:$I$5830,'Raw demand forecast'!$B$7:$B$5830,$B176,'Raw demand forecast'!$C$7:$C$5830,N$6-1)</f>
        <v>34.713975165167192</v>
      </c>
      <c r="O176" s="44">
        <f>SUMIFS('Raw demand forecast'!$I$7:$I$5830,'Raw demand forecast'!$B$7:$B$5830,$B176,'Raw demand forecast'!$C$7:$C$5830,O$6-1)</f>
        <v>35.186661183865766</v>
      </c>
      <c r="P176" s="44">
        <f>SUMIFS('Raw demand forecast'!$I$7:$I$5830,'Raw demand forecast'!$B$7:$B$5830,$B176,'Raw demand forecast'!$C$7:$C$5830,P$6-1)</f>
        <v>35.449261629057688</v>
      </c>
      <c r="Q176" s="44">
        <f>SUMIFS('Raw demand forecast'!$I$7:$I$5830,'Raw demand forecast'!$B$7:$B$5830,$B176,'Raw demand forecast'!$C$7:$C$5830,Q$6-1)</f>
        <v>35.549545920572086</v>
      </c>
      <c r="R176" s="44">
        <f>SUMIFS('Raw demand forecast'!$I$7:$I$5830,'Raw demand forecast'!$B$7:$B$5830,$B176,'Raw demand forecast'!$C$7:$C$5830,R$6-1)</f>
        <v>35.486944383509552</v>
      </c>
      <c r="S176" s="44">
        <f>SUMIFS('Raw demand forecast'!$I$7:$I$5830,'Raw demand forecast'!$B$7:$B$5830,$B176,'Raw demand forecast'!$C$7:$C$5830,S$6-1)</f>
        <v>35.366989288488611</v>
      </c>
      <c r="T176" s="44">
        <f>SUMIFS('Raw demand forecast'!$I$7:$I$5830,'Raw demand forecast'!$B$7:$B$5830,$B176,'Raw demand forecast'!$C$7:$C$5830,T$6-1)</f>
        <v>35.362960775862412</v>
      </c>
      <c r="U176" s="44">
        <f>SUMIFS('Raw demand forecast'!$I$7:$I$5830,'Raw demand forecast'!$B$7:$B$5830,$B176,'Raw demand forecast'!$C$7:$C$5830,U$6-1)</f>
        <v>35.358932263236206</v>
      </c>
    </row>
    <row r="177" spans="2:21" ht="15">
      <c r="B177" s="6" t="s">
        <v>159</v>
      </c>
      <c r="C177" s="6" t="str">
        <f>INDEX('Raw demand forecast'!$M$7:$M$5830,MATCH($B177,'Raw demand forecast'!$B$7:$B$5830,0))</f>
        <v>No</v>
      </c>
      <c r="D177" s="25">
        <f t="shared" si="5"/>
        <v>-4.6217665742002145E-3</v>
      </c>
      <c r="E177" s="6" t="str">
        <f t="shared" si="6"/>
        <v>Steady/falling</v>
      </c>
      <c r="F177" s="44">
        <f>SUMIFS('Raw demand forecast'!$I$7:$I$5830,'Raw demand forecast'!$B$7:$B$5830,$B177,'Raw demand forecast'!$C$7:$C$5830,F$6-1)</f>
        <v>13.716200000000001</v>
      </c>
      <c r="G177" s="44">
        <f>SUMIFS('Raw demand forecast'!$I$7:$I$5830,'Raw demand forecast'!$B$7:$B$5830,$B177,'Raw demand forecast'!$C$7:$C$5830,G$6-1)</f>
        <v>13.3751</v>
      </c>
      <c r="H177" s="44">
        <f>SUMIFS('Raw demand forecast'!$I$7:$I$5830,'Raw demand forecast'!$B$7:$B$5830,$B177,'Raw demand forecast'!$C$7:$C$5830,H$6-1)</f>
        <v>13.4598</v>
      </c>
      <c r="I177" s="44">
        <f>SUMIFS('Raw demand forecast'!$I$7:$I$5830,'Raw demand forecast'!$B$7:$B$5830,$B177,'Raw demand forecast'!$C$7:$C$5830,I$6-1)</f>
        <v>13.2956</v>
      </c>
      <c r="J177" s="44">
        <f>SUMIFS('Raw demand forecast'!$I$7:$I$5830,'Raw demand forecast'!$B$7:$B$5830,$B177,'Raw demand forecast'!$C$7:$C$5830,J$6-1)</f>
        <v>14.347</v>
      </c>
      <c r="K177" s="44">
        <f>SUMIFS('Raw demand forecast'!$I$7:$I$5830,'Raw demand forecast'!$B$7:$B$5830,$B177,'Raw demand forecast'!$C$7:$C$5830,K$6-1)</f>
        <v>14.333</v>
      </c>
      <c r="L177" s="44">
        <f>SUMIFS('Raw demand forecast'!$I$7:$I$5830,'Raw demand forecast'!$B$7:$B$5830,$B177,'Raw demand forecast'!$C$7:$C$5830,L$6-1)</f>
        <v>14.248238864187087</v>
      </c>
      <c r="M177" s="44">
        <f>SUMIFS('Raw demand forecast'!$I$7:$I$5830,'Raw demand forecast'!$B$7:$B$5830,$B177,'Raw demand forecast'!$C$7:$C$5830,M$6-1)</f>
        <v>14.160218163024631</v>
      </c>
      <c r="N177" s="44">
        <f>SUMIFS('Raw demand forecast'!$I$7:$I$5830,'Raw demand forecast'!$B$7:$B$5830,$B177,'Raw demand forecast'!$C$7:$C$5830,N$6-1)</f>
        <v>14.066506963880489</v>
      </c>
      <c r="O177" s="44">
        <f>SUMIFS('Raw demand forecast'!$I$7:$I$5830,'Raw demand forecast'!$B$7:$B$5830,$B177,'Raw demand forecast'!$C$7:$C$5830,O$6-1)</f>
        <v>13.982563020638082</v>
      </c>
      <c r="P177" s="44">
        <f>SUMIFS('Raw demand forecast'!$I$7:$I$5830,'Raw demand forecast'!$B$7:$B$5830,$B177,'Raw demand forecast'!$C$7:$C$5830,P$6-1)</f>
        <v>13.900203901237218</v>
      </c>
      <c r="Q177" s="44">
        <f>SUMIFS('Raw demand forecast'!$I$7:$I$5830,'Raw demand forecast'!$B$7:$B$5830,$B177,'Raw demand forecast'!$C$7:$C$5830,Q$6-1)</f>
        <v>13.822148536581967</v>
      </c>
      <c r="R177" s="44">
        <f>SUMIFS('Raw demand forecast'!$I$7:$I$5830,'Raw demand forecast'!$B$7:$B$5830,$B177,'Raw demand forecast'!$C$7:$C$5830,R$6-1)</f>
        <v>13.74846249326615</v>
      </c>
      <c r="S177" s="44">
        <f>SUMIFS('Raw demand forecast'!$I$7:$I$5830,'Raw demand forecast'!$B$7:$B$5830,$B177,'Raw demand forecast'!$C$7:$C$5830,S$6-1)</f>
        <v>13.68733505226259</v>
      </c>
      <c r="T177" s="44">
        <f>SUMIFS('Raw demand forecast'!$I$7:$I$5830,'Raw demand forecast'!$B$7:$B$5830,$B177,'Raw demand forecast'!$C$7:$C$5830,T$6-1)</f>
        <v>13.676872482313522</v>
      </c>
      <c r="U177" s="44">
        <f>SUMIFS('Raw demand forecast'!$I$7:$I$5830,'Raw demand forecast'!$B$7:$B$5830,$B177,'Raw demand forecast'!$C$7:$C$5830,U$6-1)</f>
        <v>13.666409912364454</v>
      </c>
    </row>
    <row r="178" spans="2:21" ht="15">
      <c r="B178" s="6" t="s">
        <v>626</v>
      </c>
      <c r="C178" s="6" t="str">
        <f>INDEX('Raw demand forecast'!$M$7:$M$5830,MATCH($B178,'Raw demand forecast'!$B$7:$B$5830,0))</f>
        <v>Yes</v>
      </c>
      <c r="D178" s="25">
        <f t="shared" si="5"/>
        <v>0</v>
      </c>
      <c r="E178" s="6" t="str">
        <f t="shared" si="6"/>
        <v>Steady/falling</v>
      </c>
      <c r="F178" s="44">
        <f>SUMIFS('Raw demand forecast'!$I$7:$I$5830,'Raw demand forecast'!$B$7:$B$5830,$B178,'Raw demand forecast'!$C$7:$C$5830,F$6-1)</f>
        <v>11.04</v>
      </c>
      <c r="G178" s="44">
        <f>SUMIFS('Raw demand forecast'!$I$7:$I$5830,'Raw demand forecast'!$B$7:$B$5830,$B178,'Raw demand forecast'!$C$7:$C$5830,G$6-1)</f>
        <v>17.017019000000001</v>
      </c>
      <c r="H178" s="44">
        <f>SUMIFS('Raw demand forecast'!$I$7:$I$5830,'Raw demand forecast'!$B$7:$B$5830,$B178,'Raw demand forecast'!$C$7:$C$5830,H$6-1)</f>
        <v>18.149999999999999</v>
      </c>
      <c r="I178" s="44">
        <f>SUMIFS('Raw demand forecast'!$I$7:$I$5830,'Raw demand forecast'!$B$7:$B$5830,$B178,'Raw demand forecast'!$C$7:$C$5830,I$6-1)</f>
        <v>17.978200000000001</v>
      </c>
      <c r="J178" s="44">
        <f>SUMIFS('Raw demand forecast'!$I$7:$I$5830,'Raw demand forecast'!$B$7:$B$5830,$B178,'Raw demand forecast'!$C$7:$C$5830,J$6-1)</f>
        <v>17.350000000000001</v>
      </c>
      <c r="K178" s="44">
        <f>SUMIFS('Raw demand forecast'!$I$7:$I$5830,'Raw demand forecast'!$B$7:$B$5830,$B178,'Raw demand forecast'!$C$7:$C$5830,K$6-1)</f>
        <v>17.265578999999999</v>
      </c>
      <c r="L178" s="44">
        <f>SUMIFS('Raw demand forecast'!$I$7:$I$5830,'Raw demand forecast'!$B$7:$B$5830,$B178,'Raw demand forecast'!$C$7:$C$5830,L$6-1)</f>
        <v>17.265578999999999</v>
      </c>
      <c r="M178" s="44">
        <f>SUMIFS('Raw demand forecast'!$I$7:$I$5830,'Raw demand forecast'!$B$7:$B$5830,$B178,'Raw demand forecast'!$C$7:$C$5830,M$6-1)</f>
        <v>17.265578999999999</v>
      </c>
      <c r="N178" s="44">
        <f>SUMIFS('Raw demand forecast'!$I$7:$I$5830,'Raw demand forecast'!$B$7:$B$5830,$B178,'Raw demand forecast'!$C$7:$C$5830,N$6-1)</f>
        <v>17.265578999999999</v>
      </c>
      <c r="O178" s="44">
        <f>SUMIFS('Raw demand forecast'!$I$7:$I$5830,'Raw demand forecast'!$B$7:$B$5830,$B178,'Raw demand forecast'!$C$7:$C$5830,O$6-1)</f>
        <v>17.265578999999999</v>
      </c>
      <c r="P178" s="44">
        <f>SUMIFS('Raw demand forecast'!$I$7:$I$5830,'Raw demand forecast'!$B$7:$B$5830,$B178,'Raw demand forecast'!$C$7:$C$5830,P$6-1)</f>
        <v>17.265578999999999</v>
      </c>
      <c r="Q178" s="44">
        <f>SUMIFS('Raw demand forecast'!$I$7:$I$5830,'Raw demand forecast'!$B$7:$B$5830,$B178,'Raw demand forecast'!$C$7:$C$5830,Q$6-1)</f>
        <v>17.265578999999999</v>
      </c>
      <c r="R178" s="44">
        <f>SUMIFS('Raw demand forecast'!$I$7:$I$5830,'Raw demand forecast'!$B$7:$B$5830,$B178,'Raw demand forecast'!$C$7:$C$5830,R$6-1)</f>
        <v>17.265578999999999</v>
      </c>
      <c r="S178" s="44">
        <f>SUMIFS('Raw demand forecast'!$I$7:$I$5830,'Raw demand forecast'!$B$7:$B$5830,$B178,'Raw demand forecast'!$C$7:$C$5830,S$6-1)</f>
        <v>17.265578999999999</v>
      </c>
      <c r="T178" s="44">
        <f>SUMIFS('Raw demand forecast'!$I$7:$I$5830,'Raw demand forecast'!$B$7:$B$5830,$B178,'Raw demand forecast'!$C$7:$C$5830,T$6-1)</f>
        <v>17.265578999999999</v>
      </c>
      <c r="U178" s="44">
        <f>SUMIFS('Raw demand forecast'!$I$7:$I$5830,'Raw demand forecast'!$B$7:$B$5830,$B178,'Raw demand forecast'!$C$7:$C$5830,U$6-1)</f>
        <v>17.265578999999999</v>
      </c>
    </row>
    <row r="179" spans="2:21" ht="15">
      <c r="B179" s="6" t="s">
        <v>178</v>
      </c>
      <c r="C179" s="6" t="str">
        <f>INDEX('Raw demand forecast'!$M$7:$M$5830,MATCH($B179,'Raw demand forecast'!$B$7:$B$5830,0))</f>
        <v>No</v>
      </c>
      <c r="D179" s="25">
        <f t="shared" si="5"/>
        <v>0.17999461220298407</v>
      </c>
      <c r="E179" s="6" t="str">
        <f t="shared" si="6"/>
        <v>High growth</v>
      </c>
      <c r="F179" s="44">
        <f>SUMIFS('Raw demand forecast'!$I$7:$I$5830,'Raw demand forecast'!$B$7:$B$5830,$B179,'Raw demand forecast'!$C$7:$C$5830,F$6-1)</f>
        <v>0</v>
      </c>
      <c r="G179" s="44">
        <f>SUMIFS('Raw demand forecast'!$I$7:$I$5830,'Raw demand forecast'!$B$7:$B$5830,$B179,'Raw demand forecast'!$C$7:$C$5830,G$6-1)</f>
        <v>0</v>
      </c>
      <c r="H179" s="44">
        <f>SUMIFS('Raw demand forecast'!$I$7:$I$5830,'Raw demand forecast'!$B$7:$B$5830,$B179,'Raw demand forecast'!$C$7:$C$5830,H$6-1)</f>
        <v>2.16</v>
      </c>
      <c r="I179" s="44">
        <f>SUMIFS('Raw demand forecast'!$I$7:$I$5830,'Raw demand forecast'!$B$7:$B$5830,$B179,'Raw demand forecast'!$C$7:$C$5830,I$6-1)</f>
        <v>2.2799999999999998</v>
      </c>
      <c r="J179" s="44">
        <f>SUMIFS('Raw demand forecast'!$I$7:$I$5830,'Raw demand forecast'!$B$7:$B$5830,$B179,'Raw demand forecast'!$C$7:$C$5830,J$6-1)</f>
        <v>3.54</v>
      </c>
      <c r="K179" s="44">
        <f>SUMIFS('Raw demand forecast'!$I$7:$I$5830,'Raw demand forecast'!$B$7:$B$5830,$B179,'Raw demand forecast'!$C$7:$C$5830,K$6-1)</f>
        <v>2.46</v>
      </c>
      <c r="L179" s="44">
        <f>SUMIFS('Raw demand forecast'!$I$7:$I$5830,'Raw demand forecast'!$B$7:$B$5830,$B179,'Raw demand forecast'!$C$7:$C$5830,L$6-1)</f>
        <v>2.6771852564581753</v>
      </c>
      <c r="M179" s="44">
        <f>SUMIFS('Raw demand forecast'!$I$7:$I$5830,'Raw demand forecast'!$B$7:$B$5830,$B179,'Raw demand forecast'!$C$7:$C$5830,M$6-1)</f>
        <v>2.8526426082745404</v>
      </c>
      <c r="N179" s="44">
        <f>SUMIFS('Raw demand forecast'!$I$7:$I$5830,'Raw demand forecast'!$B$7:$B$5830,$B179,'Raw demand forecast'!$C$7:$C$5830,N$6-1)</f>
        <v>3.1763596693063105</v>
      </c>
      <c r="O179" s="44">
        <f>SUMIFS('Raw demand forecast'!$I$7:$I$5830,'Raw demand forecast'!$B$7:$B$5830,$B179,'Raw demand forecast'!$C$7:$C$5830,O$6-1)</f>
        <v>3.8404157667347421</v>
      </c>
      <c r="P179" s="44">
        <f>SUMIFS('Raw demand forecast'!$I$7:$I$5830,'Raw demand forecast'!$B$7:$B$5830,$B179,'Raw demand forecast'!$C$7:$C$5830,P$6-1)</f>
        <v>4.8438522180306487</v>
      </c>
      <c r="Q179" s="44">
        <f>SUMIFS('Raw demand forecast'!$I$7:$I$5830,'Raw demand forecast'!$B$7:$B$5830,$B179,'Raw demand forecast'!$C$7:$C$5830,Q$6-1)</f>
        <v>6.1871620490934509</v>
      </c>
      <c r="R179" s="44">
        <f>SUMIFS('Raw demand forecast'!$I$7:$I$5830,'Raw demand forecast'!$B$7:$B$5830,$B179,'Raw demand forecast'!$C$7:$C$5830,R$6-1)</f>
        <v>7.8911035588422678</v>
      </c>
      <c r="S179" s="44">
        <f>SUMIFS('Raw demand forecast'!$I$7:$I$5830,'Raw demand forecast'!$B$7:$B$5830,$B179,'Raw demand forecast'!$C$7:$C$5830,S$6-1)</f>
        <v>9.5961024631192782</v>
      </c>
      <c r="T179" s="44">
        <f>SUMIFS('Raw demand forecast'!$I$7:$I$5830,'Raw demand forecast'!$B$7:$B$5830,$B179,'Raw demand forecast'!$C$7:$C$5830,T$6-1)</f>
        <v>10.925407545680079</v>
      </c>
      <c r="U179" s="44">
        <f>SUMIFS('Raw demand forecast'!$I$7:$I$5830,'Raw demand forecast'!$B$7:$B$5830,$B179,'Raw demand forecast'!$C$7:$C$5830,U$6-1)</f>
        <v>11.874043721843396</v>
      </c>
    </row>
    <row r="180" spans="2:21" ht="15">
      <c r="B180" s="45" t="s">
        <v>585</v>
      </c>
      <c r="C180" s="45" t="str">
        <f>INDEX('Raw demand forecast'!$M$7:$M$5830,MATCH($B180,'Raw demand forecast'!$B$7:$B$5830,0))</f>
        <v>Exclude</v>
      </c>
      <c r="D180" s="25">
        <f t="shared" si="5"/>
        <v>1.3091104459790559E-2</v>
      </c>
      <c r="E180" s="45" t="str">
        <f t="shared" si="6"/>
        <v>Small growth</v>
      </c>
      <c r="F180" s="49">
        <f>SUMIFS('Raw demand forecast'!$I$7:$I$5830,'Raw demand forecast'!$B$7:$B$5830,$B180,'Raw demand forecast'!$C$7:$C$5830,F$6-1)</f>
        <v>130.96600000000001</v>
      </c>
      <c r="G180" s="49">
        <f>SUMIFS('Raw demand forecast'!$I$7:$I$5830,'Raw demand forecast'!$B$7:$B$5830,$B180,'Raw demand forecast'!$C$7:$C$5830,G$6-1)</f>
        <v>127.18</v>
      </c>
      <c r="H180" s="49">
        <f>SUMIFS('Raw demand forecast'!$I$7:$I$5830,'Raw demand forecast'!$B$7:$B$5830,$B180,'Raw demand forecast'!$C$7:$C$5830,H$6-1)</f>
        <v>138.44300000000001</v>
      </c>
      <c r="I180" s="49">
        <f>SUMIFS('Raw demand forecast'!$I$7:$I$5830,'Raw demand forecast'!$B$7:$B$5830,$B180,'Raw demand forecast'!$C$7:$C$5830,I$6-1)</f>
        <v>128.18899999999999</v>
      </c>
      <c r="J180" s="49">
        <f>SUMIFS('Raw demand forecast'!$I$7:$I$5830,'Raw demand forecast'!$B$7:$B$5830,$B180,'Raw demand forecast'!$C$7:$C$5830,J$6-1)</f>
        <v>131.11000000000001</v>
      </c>
      <c r="K180" s="49">
        <f>SUMIFS('Raw demand forecast'!$I$7:$I$5830,'Raw demand forecast'!$B$7:$B$5830,$B180,'Raw demand forecast'!$C$7:$C$5830,K$6-1)</f>
        <v>93.649000000000001</v>
      </c>
      <c r="L180" s="49">
        <f>SUMIFS('Raw demand forecast'!$I$7:$I$5830,'Raw demand forecast'!$B$7:$B$5830,$B180,'Raw demand forecast'!$C$7:$C$5830,L$6-1)</f>
        <v>113.93077215212972</v>
      </c>
      <c r="M180" s="49">
        <f>SUMIFS('Raw demand forecast'!$I$7:$I$5830,'Raw demand forecast'!$B$7:$B$5830,$B180,'Raw demand forecast'!$C$7:$C$5830,M$6-1)</f>
        <v>118.74598633565506</v>
      </c>
      <c r="N180" s="49">
        <f>SUMIFS('Raw demand forecast'!$I$7:$I$5830,'Raw demand forecast'!$B$7:$B$5830,$B180,'Raw demand forecast'!$C$7:$C$5830,N$6-1)</f>
        <v>120.10095372000552</v>
      </c>
      <c r="O180" s="49">
        <f>SUMIFS('Raw demand forecast'!$I$7:$I$5830,'Raw demand forecast'!$B$7:$B$5830,$B180,'Raw demand forecast'!$C$7:$C$5830,O$6-1)</f>
        <v>121.41059692735696</v>
      </c>
      <c r="P180" s="49">
        <f>SUMIFS('Raw demand forecast'!$I$7:$I$5830,'Raw demand forecast'!$B$7:$B$5830,$B180,'Raw demand forecast'!$C$7:$C$5830,P$6-1)</f>
        <v>122.66738642908102</v>
      </c>
      <c r="Q180" s="49">
        <f>SUMIFS('Raw demand forecast'!$I$7:$I$5830,'Raw demand forecast'!$B$7:$B$5830,$B180,'Raw demand forecast'!$C$7:$C$5830,Q$6-1)</f>
        <v>123.90453288157192</v>
      </c>
      <c r="R180" s="49">
        <f>SUMIFS('Raw demand forecast'!$I$7:$I$5830,'Raw demand forecast'!$B$7:$B$5830,$B180,'Raw demand forecast'!$C$7:$C$5830,R$6-1)</f>
        <v>125.12817389100306</v>
      </c>
      <c r="S180" s="49">
        <f>SUMIFS('Raw demand forecast'!$I$7:$I$5830,'Raw demand forecast'!$B$7:$B$5830,$B180,'Raw demand forecast'!$C$7:$C$5830,S$6-1)</f>
        <v>126.21484538638867</v>
      </c>
      <c r="T180" s="49">
        <f>SUMIFS('Raw demand forecast'!$I$7:$I$5830,'Raw demand forecast'!$B$7:$B$5830,$B180,'Raw demand forecast'!$C$7:$C$5830,T$6-1)</f>
        <v>127.28528892916445</v>
      </c>
      <c r="U180" s="49">
        <f>SUMIFS('Raw demand forecast'!$I$7:$I$5830,'Raw demand forecast'!$B$7:$B$5830,$B180,'Raw demand forecast'!$C$7:$C$5830,U$6-1)</f>
        <v>128.07889110556252</v>
      </c>
    </row>
    <row r="181" spans="2:21" ht="15">
      <c r="B181" s="6" t="s">
        <v>576</v>
      </c>
      <c r="C181" s="6" t="str">
        <f>INDEX('Raw demand forecast'!$M$7:$M$5830,MATCH($B181,'Raw demand forecast'!$B$7:$B$5830,0))</f>
        <v>Yes</v>
      </c>
      <c r="D181" s="25">
        <f t="shared" si="5"/>
        <v>0</v>
      </c>
      <c r="E181" s="6" t="str">
        <f t="shared" si="6"/>
        <v>Steady/falling</v>
      </c>
      <c r="F181" s="44">
        <f>SUMIFS('Raw demand forecast'!$I$7:$I$5830,'Raw demand forecast'!$B$7:$B$5830,$B181,'Raw demand forecast'!$C$7:$C$5830,F$6-1)</f>
        <v>0</v>
      </c>
      <c r="G181" s="44">
        <f>SUMIFS('Raw demand forecast'!$I$7:$I$5830,'Raw demand forecast'!$B$7:$B$5830,$B181,'Raw demand forecast'!$C$7:$C$5830,G$6-1)</f>
        <v>0</v>
      </c>
      <c r="H181" s="44">
        <f>SUMIFS('Raw demand forecast'!$I$7:$I$5830,'Raw demand forecast'!$B$7:$B$5830,$B181,'Raw demand forecast'!$C$7:$C$5830,H$6-1)</f>
        <v>2.7464835207</v>
      </c>
      <c r="I181" s="44">
        <f>SUMIFS('Raw demand forecast'!$I$7:$I$5830,'Raw demand forecast'!$B$7:$B$5830,$B181,'Raw demand forecast'!$C$7:$C$5830,I$6-1)</f>
        <v>2.8460000000000001</v>
      </c>
      <c r="J181" s="44">
        <f>SUMIFS('Raw demand forecast'!$I$7:$I$5830,'Raw demand forecast'!$B$7:$B$5830,$B181,'Raw demand forecast'!$C$7:$C$5830,J$6-1)</f>
        <v>2.6629999999999998</v>
      </c>
      <c r="K181" s="44">
        <f>SUMIFS('Raw demand forecast'!$I$7:$I$5830,'Raw demand forecast'!$B$7:$B$5830,$B181,'Raw demand forecast'!$C$7:$C$5830,K$6-1)</f>
        <v>9.26</v>
      </c>
      <c r="L181" s="44">
        <f>SUMIFS('Raw demand forecast'!$I$7:$I$5830,'Raw demand forecast'!$B$7:$B$5830,$B181,'Raw demand forecast'!$C$7:$C$5830,L$6-1)</f>
        <v>9.26</v>
      </c>
      <c r="M181" s="44">
        <f>SUMIFS('Raw demand forecast'!$I$7:$I$5830,'Raw demand forecast'!$B$7:$B$5830,$B181,'Raw demand forecast'!$C$7:$C$5830,M$6-1)</f>
        <v>9.26</v>
      </c>
      <c r="N181" s="44">
        <f>SUMIFS('Raw demand forecast'!$I$7:$I$5830,'Raw demand forecast'!$B$7:$B$5830,$B181,'Raw demand forecast'!$C$7:$C$5830,N$6-1)</f>
        <v>9.26</v>
      </c>
      <c r="O181" s="44">
        <f>SUMIFS('Raw demand forecast'!$I$7:$I$5830,'Raw demand forecast'!$B$7:$B$5830,$B181,'Raw demand forecast'!$C$7:$C$5830,O$6-1)</f>
        <v>9.26</v>
      </c>
      <c r="P181" s="44">
        <f>SUMIFS('Raw demand forecast'!$I$7:$I$5830,'Raw demand forecast'!$B$7:$B$5830,$B181,'Raw demand forecast'!$C$7:$C$5830,P$6-1)</f>
        <v>9.26</v>
      </c>
      <c r="Q181" s="44">
        <f>SUMIFS('Raw demand forecast'!$I$7:$I$5830,'Raw demand forecast'!$B$7:$B$5830,$B181,'Raw demand forecast'!$C$7:$C$5830,Q$6-1)</f>
        <v>9.26</v>
      </c>
      <c r="R181" s="44">
        <f>SUMIFS('Raw demand forecast'!$I$7:$I$5830,'Raw demand forecast'!$B$7:$B$5830,$B181,'Raw demand forecast'!$C$7:$C$5830,R$6-1)</f>
        <v>9.26</v>
      </c>
      <c r="S181" s="44">
        <f>SUMIFS('Raw demand forecast'!$I$7:$I$5830,'Raw demand forecast'!$B$7:$B$5830,$B181,'Raw demand forecast'!$C$7:$C$5830,S$6-1)</f>
        <v>9.26</v>
      </c>
      <c r="T181" s="44">
        <f>SUMIFS('Raw demand forecast'!$I$7:$I$5830,'Raw demand forecast'!$B$7:$B$5830,$B181,'Raw demand forecast'!$C$7:$C$5830,T$6-1)</f>
        <v>9.26</v>
      </c>
      <c r="U181" s="44">
        <f>SUMIFS('Raw demand forecast'!$I$7:$I$5830,'Raw demand forecast'!$B$7:$B$5830,$B181,'Raw demand forecast'!$C$7:$C$5830,U$6-1)</f>
        <v>9.26</v>
      </c>
    </row>
    <row r="182" spans="2:21" ht="15">
      <c r="B182" s="6" t="s">
        <v>580</v>
      </c>
      <c r="C182" s="6" t="str">
        <f>INDEX('Raw demand forecast'!$M$7:$M$5830,MATCH($B182,'Raw demand forecast'!$B$7:$B$5830,0))</f>
        <v>Yes</v>
      </c>
      <c r="D182" s="25">
        <f t="shared" si="5"/>
        <v>0</v>
      </c>
      <c r="E182" s="6" t="str">
        <f t="shared" si="6"/>
        <v>Steady/falling</v>
      </c>
      <c r="F182" s="44">
        <f>SUMIFS('Raw demand forecast'!$I$7:$I$5830,'Raw demand forecast'!$B$7:$B$5830,$B182,'Raw demand forecast'!$C$7:$C$5830,F$6-1)</f>
        <v>1.52628144</v>
      </c>
      <c r="G182" s="44">
        <f>SUMIFS('Raw demand forecast'!$I$7:$I$5830,'Raw demand forecast'!$B$7:$B$5830,$B182,'Raw demand forecast'!$C$7:$C$5830,G$6-1)</f>
        <v>1.5974999047</v>
      </c>
      <c r="H182" s="44">
        <f>SUMIFS('Raw demand forecast'!$I$7:$I$5830,'Raw demand forecast'!$B$7:$B$5830,$B182,'Raw demand forecast'!$C$7:$C$5830,H$6-1)</f>
        <v>1.4460034826999999</v>
      </c>
      <c r="I182" s="44">
        <f>SUMIFS('Raw demand forecast'!$I$7:$I$5830,'Raw demand forecast'!$B$7:$B$5830,$B182,'Raw demand forecast'!$C$7:$C$5830,I$6-1)</f>
        <v>1.21</v>
      </c>
      <c r="J182" s="44">
        <f>SUMIFS('Raw demand forecast'!$I$7:$I$5830,'Raw demand forecast'!$B$7:$B$5830,$B182,'Raw demand forecast'!$C$7:$C$5830,J$6-1)</f>
        <v>0.60499999999999998</v>
      </c>
      <c r="K182" s="44">
        <f>SUMIFS('Raw demand forecast'!$I$7:$I$5830,'Raw demand forecast'!$B$7:$B$5830,$B182,'Raw demand forecast'!$C$7:$C$5830,K$6-1)</f>
        <v>0.60199999999999998</v>
      </c>
      <c r="L182" s="44">
        <f>SUMIFS('Raw demand forecast'!$I$7:$I$5830,'Raw demand forecast'!$B$7:$B$5830,$B182,'Raw demand forecast'!$C$7:$C$5830,L$6-1)</f>
        <v>0.60199999999999998</v>
      </c>
      <c r="M182" s="44">
        <f>SUMIFS('Raw demand forecast'!$I$7:$I$5830,'Raw demand forecast'!$B$7:$B$5830,$B182,'Raw demand forecast'!$C$7:$C$5830,M$6-1)</f>
        <v>0.60199999999999998</v>
      </c>
      <c r="N182" s="44">
        <f>SUMIFS('Raw demand forecast'!$I$7:$I$5830,'Raw demand forecast'!$B$7:$B$5830,$B182,'Raw demand forecast'!$C$7:$C$5830,N$6-1)</f>
        <v>0.60199999999999998</v>
      </c>
      <c r="O182" s="44">
        <f>SUMIFS('Raw demand forecast'!$I$7:$I$5830,'Raw demand forecast'!$B$7:$B$5830,$B182,'Raw demand forecast'!$C$7:$C$5830,O$6-1)</f>
        <v>0.60199999999999998</v>
      </c>
      <c r="P182" s="44">
        <f>SUMIFS('Raw demand forecast'!$I$7:$I$5830,'Raw demand forecast'!$B$7:$B$5830,$B182,'Raw demand forecast'!$C$7:$C$5830,P$6-1)</f>
        <v>0.60199999999999998</v>
      </c>
      <c r="Q182" s="44">
        <f>SUMIFS('Raw demand forecast'!$I$7:$I$5830,'Raw demand forecast'!$B$7:$B$5830,$B182,'Raw demand forecast'!$C$7:$C$5830,Q$6-1)</f>
        <v>0.60199999999999998</v>
      </c>
      <c r="R182" s="44">
        <f>SUMIFS('Raw demand forecast'!$I$7:$I$5830,'Raw demand forecast'!$B$7:$B$5830,$B182,'Raw demand forecast'!$C$7:$C$5830,R$6-1)</f>
        <v>0.60199999999999998</v>
      </c>
      <c r="S182" s="44">
        <f>SUMIFS('Raw demand forecast'!$I$7:$I$5830,'Raw demand forecast'!$B$7:$B$5830,$B182,'Raw demand forecast'!$C$7:$C$5830,S$6-1)</f>
        <v>0.60199999999999998</v>
      </c>
      <c r="T182" s="44">
        <f>SUMIFS('Raw demand forecast'!$I$7:$I$5830,'Raw demand forecast'!$B$7:$B$5830,$B182,'Raw demand forecast'!$C$7:$C$5830,T$6-1)</f>
        <v>0.60199999999999998</v>
      </c>
      <c r="U182" s="44">
        <f>SUMIFS('Raw demand forecast'!$I$7:$I$5830,'Raw demand forecast'!$B$7:$B$5830,$B182,'Raw demand forecast'!$C$7:$C$5830,U$6-1)</f>
        <v>0.60199999999999998</v>
      </c>
    </row>
    <row r="183" spans="2:21" ht="15">
      <c r="B183" s="6" t="s">
        <v>601</v>
      </c>
      <c r="C183" s="6" t="str">
        <f>INDEX('Raw demand forecast'!$M$7:$M$5830,MATCH($B183,'Raw demand forecast'!$B$7:$B$5830,0))</f>
        <v>Yes</v>
      </c>
      <c r="D183" s="25">
        <f t="shared" si="5"/>
        <v>0</v>
      </c>
      <c r="E183" s="6" t="str">
        <f t="shared" si="6"/>
        <v>Steady/falling</v>
      </c>
      <c r="F183" s="44">
        <f>SUMIFS('Raw demand forecast'!$I$7:$I$5830,'Raw demand forecast'!$B$7:$B$5830,$B183,'Raw demand forecast'!$C$7:$C$5830,F$6-1)</f>
        <v>9.8552409230000002</v>
      </c>
      <c r="G183" s="44">
        <f>SUMIFS('Raw demand forecast'!$I$7:$I$5830,'Raw demand forecast'!$B$7:$B$5830,$B183,'Raw demand forecast'!$C$7:$C$5830,G$6-1)</f>
        <v>10.756245958999999</v>
      </c>
      <c r="H183" s="44">
        <f>SUMIFS('Raw demand forecast'!$I$7:$I$5830,'Raw demand forecast'!$B$7:$B$5830,$B183,'Raw demand forecast'!$C$7:$C$5830,H$6-1)</f>
        <v>10.233338954000001</v>
      </c>
      <c r="I183" s="44">
        <f>SUMIFS('Raw demand forecast'!$I$7:$I$5830,'Raw demand forecast'!$B$7:$B$5830,$B183,'Raw demand forecast'!$C$7:$C$5830,I$6-1)</f>
        <v>6.9059999999999997</v>
      </c>
      <c r="J183" s="44">
        <f>SUMIFS('Raw demand forecast'!$I$7:$I$5830,'Raw demand forecast'!$B$7:$B$5830,$B183,'Raw demand forecast'!$C$7:$C$5830,J$6-1)</f>
        <v>7.0419999999999998</v>
      </c>
      <c r="K183" s="44">
        <f>SUMIFS('Raw demand forecast'!$I$7:$I$5830,'Raw demand forecast'!$B$7:$B$5830,$B183,'Raw demand forecast'!$C$7:$C$5830,K$6-1)</f>
        <v>4.34</v>
      </c>
      <c r="L183" s="44">
        <f>SUMIFS('Raw demand forecast'!$I$7:$I$5830,'Raw demand forecast'!$B$7:$B$5830,$B183,'Raw demand forecast'!$C$7:$C$5830,L$6-1)</f>
        <v>4.34</v>
      </c>
      <c r="M183" s="44">
        <f>SUMIFS('Raw demand forecast'!$I$7:$I$5830,'Raw demand forecast'!$B$7:$B$5830,$B183,'Raw demand forecast'!$C$7:$C$5830,M$6-1)</f>
        <v>4.34</v>
      </c>
      <c r="N183" s="44">
        <f>SUMIFS('Raw demand forecast'!$I$7:$I$5830,'Raw demand forecast'!$B$7:$B$5830,$B183,'Raw demand forecast'!$C$7:$C$5830,N$6-1)</f>
        <v>4.34</v>
      </c>
      <c r="O183" s="44">
        <f>SUMIFS('Raw demand forecast'!$I$7:$I$5830,'Raw demand forecast'!$B$7:$B$5830,$B183,'Raw demand forecast'!$C$7:$C$5830,O$6-1)</f>
        <v>4.34</v>
      </c>
      <c r="P183" s="44">
        <f>SUMIFS('Raw demand forecast'!$I$7:$I$5830,'Raw demand forecast'!$B$7:$B$5830,$B183,'Raw demand forecast'!$C$7:$C$5830,P$6-1)</f>
        <v>4.34</v>
      </c>
      <c r="Q183" s="44">
        <f>SUMIFS('Raw demand forecast'!$I$7:$I$5830,'Raw demand forecast'!$B$7:$B$5830,$B183,'Raw demand forecast'!$C$7:$C$5830,Q$6-1)</f>
        <v>4.34</v>
      </c>
      <c r="R183" s="44">
        <f>SUMIFS('Raw demand forecast'!$I$7:$I$5830,'Raw demand forecast'!$B$7:$B$5830,$B183,'Raw demand forecast'!$C$7:$C$5830,R$6-1)</f>
        <v>4.34</v>
      </c>
      <c r="S183" s="44">
        <f>SUMIFS('Raw demand forecast'!$I$7:$I$5830,'Raw demand forecast'!$B$7:$B$5830,$B183,'Raw demand forecast'!$C$7:$C$5830,S$6-1)</f>
        <v>4.34</v>
      </c>
      <c r="T183" s="44">
        <f>SUMIFS('Raw demand forecast'!$I$7:$I$5830,'Raw demand forecast'!$B$7:$B$5830,$B183,'Raw demand forecast'!$C$7:$C$5830,T$6-1)</f>
        <v>4.34</v>
      </c>
      <c r="U183" s="44">
        <f>SUMIFS('Raw demand forecast'!$I$7:$I$5830,'Raw demand forecast'!$B$7:$B$5830,$B183,'Raw demand forecast'!$C$7:$C$5830,U$6-1)</f>
        <v>4.34</v>
      </c>
    </row>
    <row r="184" spans="2:21" ht="15">
      <c r="B184" s="6" t="s">
        <v>602</v>
      </c>
      <c r="C184" s="6" t="str">
        <f>INDEX('Raw demand forecast'!$M$7:$M$5830,MATCH($B184,'Raw demand forecast'!$B$7:$B$5830,0))</f>
        <v>Yes</v>
      </c>
      <c r="D184" s="25">
        <f t="shared" si="5"/>
        <v>0</v>
      </c>
      <c r="E184" s="6" t="str">
        <f t="shared" si="6"/>
        <v>Steady/falling</v>
      </c>
      <c r="F184" s="44">
        <f>SUMIFS('Raw demand forecast'!$I$7:$I$5830,'Raw demand forecast'!$B$7:$B$5830,$B184,'Raw demand forecast'!$C$7:$C$5830,F$6-1)</f>
        <v>5.4214627880000004</v>
      </c>
      <c r="G184" s="44">
        <f>SUMIFS('Raw demand forecast'!$I$7:$I$5830,'Raw demand forecast'!$B$7:$B$5830,$B184,'Raw demand forecast'!$C$7:$C$5830,G$6-1)</f>
        <v>2.9278448287000001</v>
      </c>
      <c r="H184" s="44">
        <f>SUMIFS('Raw demand forecast'!$I$7:$I$5830,'Raw demand forecast'!$B$7:$B$5830,$B184,'Raw demand forecast'!$C$7:$C$5830,H$6-1)</f>
        <v>3.5805283384000002</v>
      </c>
      <c r="I184" s="44">
        <f>SUMIFS('Raw demand forecast'!$I$7:$I$5830,'Raw demand forecast'!$B$7:$B$5830,$B184,'Raw demand forecast'!$C$7:$C$5830,I$6-1)</f>
        <v>4.4889999999999999</v>
      </c>
      <c r="J184" s="44">
        <f>SUMIFS('Raw demand forecast'!$I$7:$I$5830,'Raw demand forecast'!$B$7:$B$5830,$B184,'Raw demand forecast'!$C$7:$C$5830,J$6-1)</f>
        <v>4.3520000000000003</v>
      </c>
      <c r="K184" s="44">
        <f>SUMIFS('Raw demand forecast'!$I$7:$I$5830,'Raw demand forecast'!$B$7:$B$5830,$B184,'Raw demand forecast'!$C$7:$C$5830,K$6-1)</f>
        <v>6.484</v>
      </c>
      <c r="L184" s="44">
        <f>SUMIFS('Raw demand forecast'!$I$7:$I$5830,'Raw demand forecast'!$B$7:$B$5830,$B184,'Raw demand forecast'!$C$7:$C$5830,L$6-1)</f>
        <v>6.484</v>
      </c>
      <c r="M184" s="44">
        <f>SUMIFS('Raw demand forecast'!$I$7:$I$5830,'Raw demand forecast'!$B$7:$B$5830,$B184,'Raw demand forecast'!$C$7:$C$5830,M$6-1)</f>
        <v>6.484</v>
      </c>
      <c r="N184" s="44">
        <f>SUMIFS('Raw demand forecast'!$I$7:$I$5830,'Raw demand forecast'!$B$7:$B$5830,$B184,'Raw demand forecast'!$C$7:$C$5830,N$6-1)</f>
        <v>6.484</v>
      </c>
      <c r="O184" s="44">
        <f>SUMIFS('Raw demand forecast'!$I$7:$I$5830,'Raw demand forecast'!$B$7:$B$5830,$B184,'Raw demand forecast'!$C$7:$C$5830,O$6-1)</f>
        <v>6.484</v>
      </c>
      <c r="P184" s="44">
        <f>SUMIFS('Raw demand forecast'!$I$7:$I$5830,'Raw demand forecast'!$B$7:$B$5830,$B184,'Raw demand forecast'!$C$7:$C$5830,P$6-1)</f>
        <v>6.484</v>
      </c>
      <c r="Q184" s="44">
        <f>SUMIFS('Raw demand forecast'!$I$7:$I$5830,'Raw demand forecast'!$B$7:$B$5830,$B184,'Raw demand forecast'!$C$7:$C$5830,Q$6-1)</f>
        <v>6.484</v>
      </c>
      <c r="R184" s="44">
        <f>SUMIFS('Raw demand forecast'!$I$7:$I$5830,'Raw demand forecast'!$B$7:$B$5830,$B184,'Raw demand forecast'!$C$7:$C$5830,R$6-1)</f>
        <v>6.484</v>
      </c>
      <c r="S184" s="44">
        <f>SUMIFS('Raw demand forecast'!$I$7:$I$5830,'Raw demand forecast'!$B$7:$B$5830,$B184,'Raw demand forecast'!$C$7:$C$5830,S$6-1)</f>
        <v>6.484</v>
      </c>
      <c r="T184" s="44">
        <f>SUMIFS('Raw demand forecast'!$I$7:$I$5830,'Raw demand forecast'!$B$7:$B$5830,$B184,'Raw demand forecast'!$C$7:$C$5830,T$6-1)</f>
        <v>6.484</v>
      </c>
      <c r="U184" s="44">
        <f>SUMIFS('Raw demand forecast'!$I$7:$I$5830,'Raw demand forecast'!$B$7:$B$5830,$B184,'Raw demand forecast'!$C$7:$C$5830,U$6-1)</f>
        <v>6.484</v>
      </c>
    </row>
    <row r="185" spans="2:21" ht="15">
      <c r="B185" s="6" t="s">
        <v>127</v>
      </c>
      <c r="C185" s="6" t="str">
        <f>INDEX('Raw demand forecast'!$M$7:$M$5830,MATCH($B185,'Raw demand forecast'!$B$7:$B$5830,0))</f>
        <v>No</v>
      </c>
      <c r="D185" s="25">
        <f t="shared" si="5"/>
        <v>8.0680217635742402E-4</v>
      </c>
      <c r="E185" s="6" t="str">
        <f t="shared" si="6"/>
        <v>Small growth</v>
      </c>
      <c r="F185" s="44">
        <f>SUMIFS('Raw demand forecast'!$I$7:$I$5830,'Raw demand forecast'!$B$7:$B$5830,$B185,'Raw demand forecast'!$C$7:$C$5830,F$6-1)</f>
        <v>12.13435</v>
      </c>
      <c r="G185" s="44">
        <f>SUMIFS('Raw demand forecast'!$I$7:$I$5830,'Raw demand forecast'!$B$7:$B$5830,$B185,'Raw demand forecast'!$C$7:$C$5830,G$6-1)</f>
        <v>12.14433</v>
      </c>
      <c r="H185" s="44">
        <f>SUMIFS('Raw demand forecast'!$I$7:$I$5830,'Raw demand forecast'!$B$7:$B$5830,$B185,'Raw demand forecast'!$C$7:$C$5830,H$6-1)</f>
        <v>10.452999999999999</v>
      </c>
      <c r="I185" s="44">
        <f>SUMIFS('Raw demand forecast'!$I$7:$I$5830,'Raw demand forecast'!$B$7:$B$5830,$B185,'Raw demand forecast'!$C$7:$C$5830,I$6-1)</f>
        <v>10.348000000000001</v>
      </c>
      <c r="J185" s="44">
        <f>SUMIFS('Raw demand forecast'!$I$7:$I$5830,'Raw demand forecast'!$B$7:$B$5830,$B185,'Raw demand forecast'!$C$7:$C$5830,J$6-1)</f>
        <v>11.121</v>
      </c>
      <c r="K185" s="44">
        <f>SUMIFS('Raw demand forecast'!$I$7:$I$5830,'Raw demand forecast'!$B$7:$B$5830,$B185,'Raw demand forecast'!$C$7:$C$5830,K$6-1)</f>
        <v>10.369</v>
      </c>
      <c r="L185" s="44">
        <f>SUMIFS('Raw demand forecast'!$I$7:$I$5830,'Raw demand forecast'!$B$7:$B$5830,$B185,'Raw demand forecast'!$C$7:$C$5830,L$6-1)</f>
        <v>10.479157218429412</v>
      </c>
      <c r="M185" s="44">
        <f>SUMIFS('Raw demand forecast'!$I$7:$I$5830,'Raw demand forecast'!$B$7:$B$5830,$B185,'Raw demand forecast'!$C$7:$C$5830,M$6-1)</f>
        <v>10.463030324619332</v>
      </c>
      <c r="N185" s="44">
        <f>SUMIFS('Raw demand forecast'!$I$7:$I$5830,'Raw demand forecast'!$B$7:$B$5830,$B185,'Raw demand forecast'!$C$7:$C$5830,N$6-1)</f>
        <v>10.450664649044368</v>
      </c>
      <c r="O185" s="44">
        <f>SUMIFS('Raw demand forecast'!$I$7:$I$5830,'Raw demand forecast'!$B$7:$B$5830,$B185,'Raw demand forecast'!$C$7:$C$5830,O$6-1)</f>
        <v>10.445042209493703</v>
      </c>
      <c r="P185" s="44">
        <f>SUMIFS('Raw demand forecast'!$I$7:$I$5830,'Raw demand forecast'!$B$7:$B$5830,$B185,'Raw demand forecast'!$C$7:$C$5830,P$6-1)</f>
        <v>10.44541497366685</v>
      </c>
      <c r="Q185" s="44">
        <f>SUMIFS('Raw demand forecast'!$I$7:$I$5830,'Raw demand forecast'!$B$7:$B$5830,$B185,'Raw demand forecast'!$C$7:$C$5830,Q$6-1)</f>
        <v>10.447942812189908</v>
      </c>
      <c r="R185" s="44">
        <f>SUMIFS('Raw demand forecast'!$I$7:$I$5830,'Raw demand forecast'!$B$7:$B$5830,$B185,'Raw demand forecast'!$C$7:$C$5830,R$6-1)</f>
        <v>10.449448130462828</v>
      </c>
      <c r="S185" s="44">
        <f>SUMIFS('Raw demand forecast'!$I$7:$I$5830,'Raw demand forecast'!$B$7:$B$5830,$B185,'Raw demand forecast'!$C$7:$C$5830,S$6-1)</f>
        <v>10.462887887279937</v>
      </c>
      <c r="T185" s="44">
        <f>SUMIFS('Raw demand forecast'!$I$7:$I$5830,'Raw demand forecast'!$B$7:$B$5830,$B185,'Raw demand forecast'!$C$7:$C$5830,T$6-1)</f>
        <v>10.509191296615258</v>
      </c>
      <c r="U185" s="44">
        <f>SUMIFS('Raw demand forecast'!$I$7:$I$5830,'Raw demand forecast'!$B$7:$B$5830,$B185,'Raw demand forecast'!$C$7:$C$5830,U$6-1)</f>
        <v>10.555494705950579</v>
      </c>
    </row>
    <row r="186" spans="2:21" ht="15">
      <c r="B186" s="6" t="s">
        <v>623</v>
      </c>
      <c r="C186" s="6" t="str">
        <f>INDEX('Raw demand forecast'!$M$7:$M$5830,MATCH($B186,'Raw demand forecast'!$B$7:$B$5830,0))</f>
        <v>Yes</v>
      </c>
      <c r="D186" s="25">
        <f t="shared" si="5"/>
        <v>0</v>
      </c>
      <c r="E186" s="6" t="str">
        <f t="shared" si="6"/>
        <v>Steady/falling</v>
      </c>
      <c r="F186" s="44">
        <f>SUMIFS('Raw demand forecast'!$I$7:$I$5830,'Raw demand forecast'!$B$7:$B$5830,$B186,'Raw demand forecast'!$C$7:$C$5830,F$6-1)</f>
        <v>4.852000855</v>
      </c>
      <c r="G186" s="44">
        <f>SUMIFS('Raw demand forecast'!$I$7:$I$5830,'Raw demand forecast'!$B$7:$B$5830,$B186,'Raw demand forecast'!$C$7:$C$5830,G$6-1)</f>
        <v>4.9608290718000001</v>
      </c>
      <c r="H186" s="44">
        <f>SUMIFS('Raw demand forecast'!$I$7:$I$5830,'Raw demand forecast'!$B$7:$B$5830,$B186,'Raw demand forecast'!$C$7:$C$5830,H$6-1)</f>
        <v>4.4938508535999997</v>
      </c>
      <c r="I186" s="44">
        <f>SUMIFS('Raw demand forecast'!$I$7:$I$5830,'Raw demand forecast'!$B$7:$B$5830,$B186,'Raw demand forecast'!$C$7:$C$5830,I$6-1)</f>
        <v>5.0309999999999997</v>
      </c>
      <c r="J186" s="44">
        <f>SUMIFS('Raw demand forecast'!$I$7:$I$5830,'Raw demand forecast'!$B$7:$B$5830,$B186,'Raw demand forecast'!$C$7:$C$5830,J$6-1)</f>
        <v>4.8129999999999997</v>
      </c>
      <c r="K186" s="44">
        <f>SUMIFS('Raw demand forecast'!$I$7:$I$5830,'Raw demand forecast'!$B$7:$B$5830,$B186,'Raw demand forecast'!$C$7:$C$5830,K$6-1)</f>
        <v>5.0019999999999998</v>
      </c>
      <c r="L186" s="44">
        <f>SUMIFS('Raw demand forecast'!$I$7:$I$5830,'Raw demand forecast'!$B$7:$B$5830,$B186,'Raw demand forecast'!$C$7:$C$5830,L$6-1)</f>
        <v>5.0019999999999998</v>
      </c>
      <c r="M186" s="44">
        <f>SUMIFS('Raw demand forecast'!$I$7:$I$5830,'Raw demand forecast'!$B$7:$B$5830,$B186,'Raw demand forecast'!$C$7:$C$5830,M$6-1)</f>
        <v>5.0019999999999998</v>
      </c>
      <c r="N186" s="44">
        <f>SUMIFS('Raw demand forecast'!$I$7:$I$5830,'Raw demand forecast'!$B$7:$B$5830,$B186,'Raw demand forecast'!$C$7:$C$5830,N$6-1)</f>
        <v>5.0019999999999998</v>
      </c>
      <c r="O186" s="44">
        <f>SUMIFS('Raw demand forecast'!$I$7:$I$5830,'Raw demand forecast'!$B$7:$B$5830,$B186,'Raw demand forecast'!$C$7:$C$5830,O$6-1)</f>
        <v>5.0019999999999998</v>
      </c>
      <c r="P186" s="44">
        <f>SUMIFS('Raw demand forecast'!$I$7:$I$5830,'Raw demand forecast'!$B$7:$B$5830,$B186,'Raw demand forecast'!$C$7:$C$5830,P$6-1)</f>
        <v>5.0019999999999998</v>
      </c>
      <c r="Q186" s="44">
        <f>SUMIFS('Raw demand forecast'!$I$7:$I$5830,'Raw demand forecast'!$B$7:$B$5830,$B186,'Raw demand forecast'!$C$7:$C$5830,Q$6-1)</f>
        <v>5.0019999999999998</v>
      </c>
      <c r="R186" s="44">
        <f>SUMIFS('Raw demand forecast'!$I$7:$I$5830,'Raw demand forecast'!$B$7:$B$5830,$B186,'Raw demand forecast'!$C$7:$C$5830,R$6-1)</f>
        <v>5.0019999999999998</v>
      </c>
      <c r="S186" s="44">
        <f>SUMIFS('Raw demand forecast'!$I$7:$I$5830,'Raw demand forecast'!$B$7:$B$5830,$B186,'Raw demand forecast'!$C$7:$C$5830,S$6-1)</f>
        <v>5.0019999999999998</v>
      </c>
      <c r="T186" s="44">
        <f>SUMIFS('Raw demand forecast'!$I$7:$I$5830,'Raw demand forecast'!$B$7:$B$5830,$B186,'Raw demand forecast'!$C$7:$C$5830,T$6-1)</f>
        <v>5.0019999999999998</v>
      </c>
      <c r="U186" s="44">
        <f>SUMIFS('Raw demand forecast'!$I$7:$I$5830,'Raw demand forecast'!$B$7:$B$5830,$B186,'Raw demand forecast'!$C$7:$C$5830,U$6-1)</f>
        <v>5.0019999999999998</v>
      </c>
    </row>
    <row r="187" spans="2:21" ht="15">
      <c r="B187" s="6" t="s">
        <v>36</v>
      </c>
      <c r="C187" s="6" t="str">
        <f>INDEX('Raw demand forecast'!$M$7:$M$5830,MATCH($B187,'Raw demand forecast'!$B$7:$B$5830,0))</f>
        <v>No</v>
      </c>
      <c r="D187" s="25">
        <f t="shared" si="5"/>
        <v>-4.8817054886601818E-3</v>
      </c>
      <c r="E187" s="6" t="str">
        <f t="shared" si="6"/>
        <v>Steady/falling</v>
      </c>
      <c r="F187" s="44">
        <f>SUMIFS('Raw demand forecast'!$I$7:$I$5830,'Raw demand forecast'!$B$7:$B$5830,$B187,'Raw demand forecast'!$C$7:$C$5830,F$6-1)</f>
        <v>22.001100000000001</v>
      </c>
      <c r="G187" s="44">
        <f>SUMIFS('Raw demand forecast'!$I$7:$I$5830,'Raw demand forecast'!$B$7:$B$5830,$B187,'Raw demand forecast'!$C$7:$C$5830,G$6-1)</f>
        <v>21.4359</v>
      </c>
      <c r="H187" s="44">
        <f>SUMIFS('Raw demand forecast'!$I$7:$I$5830,'Raw demand forecast'!$B$7:$B$5830,$B187,'Raw demand forecast'!$C$7:$C$5830,H$6-1)</f>
        <v>18.999400000000001</v>
      </c>
      <c r="I187" s="44">
        <f>SUMIFS('Raw demand forecast'!$I$7:$I$5830,'Raw demand forecast'!$B$7:$B$5830,$B187,'Raw demand forecast'!$C$7:$C$5830,I$6-1)</f>
        <v>17.884599999999999</v>
      </c>
      <c r="J187" s="44">
        <f>SUMIFS('Raw demand forecast'!$I$7:$I$5830,'Raw demand forecast'!$B$7:$B$5830,$B187,'Raw demand forecast'!$C$7:$C$5830,J$6-1)</f>
        <v>17.79</v>
      </c>
      <c r="K187" s="44">
        <f>SUMIFS('Raw demand forecast'!$I$7:$I$5830,'Raw demand forecast'!$B$7:$B$5830,$B187,'Raw demand forecast'!$C$7:$C$5830,K$6-1)</f>
        <v>17.367000000000001</v>
      </c>
      <c r="L187" s="44">
        <f>SUMIFS('Raw demand forecast'!$I$7:$I$5830,'Raw demand forecast'!$B$7:$B$5830,$B187,'Raw demand forecast'!$C$7:$C$5830,L$6-1)</f>
        <v>17.64893083850302</v>
      </c>
      <c r="M187" s="44">
        <f>SUMIFS('Raw demand forecast'!$I$7:$I$5830,'Raw demand forecast'!$B$7:$B$5830,$B187,'Raw demand forecast'!$C$7:$C$5830,M$6-1)</f>
        <v>17.626442611725786</v>
      </c>
      <c r="N187" s="44">
        <f>SUMIFS('Raw demand forecast'!$I$7:$I$5830,'Raw demand forecast'!$B$7:$B$5830,$B187,'Raw demand forecast'!$C$7:$C$5830,N$6-1)</f>
        <v>17.499485301594916</v>
      </c>
      <c r="O187" s="44">
        <f>SUMIFS('Raw demand forecast'!$I$7:$I$5830,'Raw demand forecast'!$B$7:$B$5830,$B187,'Raw demand forecast'!$C$7:$C$5830,O$6-1)</f>
        <v>17.383161308956318</v>
      </c>
      <c r="P187" s="44">
        <f>SUMIFS('Raw demand forecast'!$I$7:$I$5830,'Raw demand forecast'!$B$7:$B$5830,$B187,'Raw demand forecast'!$C$7:$C$5830,P$6-1)</f>
        <v>17.266359665964234</v>
      </c>
      <c r="Q187" s="44">
        <f>SUMIFS('Raw demand forecast'!$I$7:$I$5830,'Raw demand forecast'!$B$7:$B$5830,$B187,'Raw demand forecast'!$C$7:$C$5830,Q$6-1)</f>
        <v>17.15472214487173</v>
      </c>
      <c r="R187" s="44">
        <f>SUMIFS('Raw demand forecast'!$I$7:$I$5830,'Raw demand forecast'!$B$7:$B$5830,$B187,'Raw demand forecast'!$C$7:$C$5830,R$6-1)</f>
        <v>17.049791951589032</v>
      </c>
      <c r="S187" s="44">
        <f>SUMIFS('Raw demand forecast'!$I$7:$I$5830,'Raw demand forecast'!$B$7:$B$5830,$B187,'Raw demand forecast'!$C$7:$C$5830,S$6-1)</f>
        <v>16.957297181176692</v>
      </c>
      <c r="T187" s="44">
        <f>SUMIFS('Raw demand forecast'!$I$7:$I$5830,'Raw demand forecast'!$B$7:$B$5830,$B187,'Raw demand forecast'!$C$7:$C$5830,T$6-1)</f>
        <v>16.922893097485222</v>
      </c>
      <c r="U187" s="44">
        <f>SUMIFS('Raw demand forecast'!$I$7:$I$5830,'Raw demand forecast'!$B$7:$B$5830,$B187,'Raw demand forecast'!$C$7:$C$5830,U$6-1)</f>
        <v>16.888489013793748</v>
      </c>
    </row>
    <row r="188" spans="2:21" ht="15">
      <c r="B188" s="6" t="s">
        <v>48</v>
      </c>
      <c r="C188" s="6" t="str">
        <f>INDEX('Raw demand forecast'!$M$7:$M$5830,MATCH($B188,'Raw demand forecast'!$B$7:$B$5830,0))</f>
        <v>No</v>
      </c>
      <c r="D188" s="25">
        <f t="shared" si="5"/>
        <v>6.3776501775021366E-3</v>
      </c>
      <c r="E188" s="6" t="str">
        <f t="shared" si="6"/>
        <v>Small growth</v>
      </c>
      <c r="F188" s="44">
        <f>SUMIFS('Raw demand forecast'!$I$7:$I$5830,'Raw demand forecast'!$B$7:$B$5830,$B188,'Raw demand forecast'!$C$7:$C$5830,F$6-1)</f>
        <v>40.717599999999997</v>
      </c>
      <c r="G188" s="44">
        <f>SUMIFS('Raw demand forecast'!$I$7:$I$5830,'Raw demand forecast'!$B$7:$B$5830,$B188,'Raw demand forecast'!$C$7:$C$5830,G$6-1)</f>
        <v>42.017800000000001</v>
      </c>
      <c r="H188" s="44">
        <f>SUMIFS('Raw demand forecast'!$I$7:$I$5830,'Raw demand forecast'!$B$7:$B$5830,$B188,'Raw demand forecast'!$C$7:$C$5830,H$6-1)</f>
        <v>36.204000000000001</v>
      </c>
      <c r="I188" s="44">
        <f>SUMIFS('Raw demand forecast'!$I$7:$I$5830,'Raw demand forecast'!$B$7:$B$5830,$B188,'Raw demand forecast'!$C$7:$C$5830,I$6-1)</f>
        <v>33.015900000000002</v>
      </c>
      <c r="J188" s="44">
        <f>SUMIFS('Raw demand forecast'!$I$7:$I$5830,'Raw demand forecast'!$B$7:$B$5830,$B188,'Raw demand forecast'!$C$7:$C$5830,J$6-1)</f>
        <v>31.818000000000001</v>
      </c>
      <c r="K188" s="44">
        <f>SUMIFS('Raw demand forecast'!$I$7:$I$5830,'Raw demand forecast'!$B$7:$B$5830,$B188,'Raw demand forecast'!$C$7:$C$5830,K$6-1)</f>
        <v>26.172000000000001</v>
      </c>
      <c r="L188" s="44">
        <f>SUMIFS('Raw demand forecast'!$I$7:$I$5830,'Raw demand forecast'!$B$7:$B$5830,$B188,'Raw demand forecast'!$C$7:$C$5830,L$6-1)</f>
        <v>27.265064766767946</v>
      </c>
      <c r="M188" s="44">
        <f>SUMIFS('Raw demand forecast'!$I$7:$I$5830,'Raw demand forecast'!$B$7:$B$5830,$B188,'Raw demand forecast'!$C$7:$C$5830,M$6-1)</f>
        <v>29.253010239540334</v>
      </c>
      <c r="N188" s="44">
        <f>SUMIFS('Raw demand forecast'!$I$7:$I$5830,'Raw demand forecast'!$B$7:$B$5830,$B188,'Raw demand forecast'!$C$7:$C$5830,N$6-1)</f>
        <v>29.153324927337451</v>
      </c>
      <c r="O188" s="44">
        <f>SUMIFS('Raw demand forecast'!$I$7:$I$5830,'Raw demand forecast'!$B$7:$B$5830,$B188,'Raw demand forecast'!$C$7:$C$5830,O$6-1)</f>
        <v>29.068938974660249</v>
      </c>
      <c r="P188" s="44">
        <f>SUMIFS('Raw demand forecast'!$I$7:$I$5830,'Raw demand forecast'!$B$7:$B$5830,$B188,'Raw demand forecast'!$C$7:$C$5830,P$6-1)</f>
        <v>28.99146781062198</v>
      </c>
      <c r="Q188" s="44">
        <f>SUMIFS('Raw demand forecast'!$I$7:$I$5830,'Raw demand forecast'!$B$7:$B$5830,$B188,'Raw demand forecast'!$C$7:$C$5830,Q$6-1)</f>
        <v>28.92001757336438</v>
      </c>
      <c r="R188" s="44">
        <f>SUMIFS('Raw demand forecast'!$I$7:$I$5830,'Raw demand forecast'!$B$7:$B$5830,$B188,'Raw demand forecast'!$C$7:$C$5830,R$6-1)</f>
        <v>28.851779994514477</v>
      </c>
      <c r="S188" s="44">
        <f>SUMIFS('Raw demand forecast'!$I$7:$I$5830,'Raw demand forecast'!$B$7:$B$5830,$B188,'Raw demand forecast'!$C$7:$C$5830,S$6-1)</f>
        <v>28.806202492785886</v>
      </c>
      <c r="T188" s="44">
        <f>SUMIFS('Raw demand forecast'!$I$7:$I$5830,'Raw demand forecast'!$B$7:$B$5830,$B188,'Raw demand forecast'!$C$7:$C$5830,T$6-1)</f>
        <v>28.838387082035638</v>
      </c>
      <c r="U188" s="44">
        <f>SUMIFS('Raw demand forecast'!$I$7:$I$5830,'Raw demand forecast'!$B$7:$B$5830,$B188,'Raw demand forecast'!$C$7:$C$5830,U$6-1)</f>
        <v>28.87057167128539</v>
      </c>
    </row>
    <row r="189" spans="2:21" ht="15">
      <c r="B189" s="6" t="s">
        <v>57</v>
      </c>
      <c r="C189" s="6" t="str">
        <f>INDEX('Raw demand forecast'!$M$7:$M$5830,MATCH($B189,'Raw demand forecast'!$B$7:$B$5830,0))</f>
        <v>No</v>
      </c>
      <c r="D189" s="25">
        <f t="shared" si="5"/>
        <v>3.2422388147912429E-4</v>
      </c>
      <c r="E189" s="6" t="str">
        <f t="shared" si="6"/>
        <v>Small growth</v>
      </c>
      <c r="F189" s="44">
        <f>SUMIFS('Raw demand forecast'!$I$7:$I$5830,'Raw demand forecast'!$B$7:$B$5830,$B189,'Raw demand forecast'!$C$7:$C$5830,F$6-1)</f>
        <v>28.237400000000001</v>
      </c>
      <c r="G189" s="44">
        <f>SUMIFS('Raw demand forecast'!$I$7:$I$5830,'Raw demand forecast'!$B$7:$B$5830,$B189,'Raw demand forecast'!$C$7:$C$5830,G$6-1)</f>
        <v>27.819600000000001</v>
      </c>
      <c r="H189" s="44">
        <f>SUMIFS('Raw demand forecast'!$I$7:$I$5830,'Raw demand forecast'!$B$7:$B$5830,$B189,'Raw demand forecast'!$C$7:$C$5830,H$6-1)</f>
        <v>30.654199999999999</v>
      </c>
      <c r="I189" s="44">
        <f>SUMIFS('Raw demand forecast'!$I$7:$I$5830,'Raw demand forecast'!$B$7:$B$5830,$B189,'Raw demand forecast'!$C$7:$C$5830,I$6-1)</f>
        <v>30.296399999999998</v>
      </c>
      <c r="J189" s="44">
        <f>SUMIFS('Raw demand forecast'!$I$7:$I$5830,'Raw demand forecast'!$B$7:$B$5830,$B189,'Raw demand forecast'!$C$7:$C$5830,J$6-1)</f>
        <v>30.364000000000001</v>
      </c>
      <c r="K189" s="44">
        <f>SUMIFS('Raw demand forecast'!$I$7:$I$5830,'Raw demand forecast'!$B$7:$B$5830,$B189,'Raw demand forecast'!$C$7:$C$5830,K$6-1)</f>
        <v>29.707000000000001</v>
      </c>
      <c r="L189" s="44">
        <f>SUMIFS('Raw demand forecast'!$I$7:$I$5830,'Raw demand forecast'!$B$7:$B$5830,$B189,'Raw demand forecast'!$C$7:$C$5830,L$6-1)</f>
        <v>29.604741820785357</v>
      </c>
      <c r="M189" s="44">
        <f>SUMIFS('Raw demand forecast'!$I$7:$I$5830,'Raw demand forecast'!$B$7:$B$5830,$B189,'Raw demand forecast'!$C$7:$C$5830,M$6-1)</f>
        <v>30.274243121320382</v>
      </c>
      <c r="N189" s="44">
        <f>SUMIFS('Raw demand forecast'!$I$7:$I$5830,'Raw demand forecast'!$B$7:$B$5830,$B189,'Raw demand forecast'!$C$7:$C$5830,N$6-1)</f>
        <v>30.140355609407173</v>
      </c>
      <c r="O189" s="44">
        <f>SUMIFS('Raw demand forecast'!$I$7:$I$5830,'Raw demand forecast'!$B$7:$B$5830,$B189,'Raw demand forecast'!$C$7:$C$5830,O$6-1)</f>
        <v>30.023355561532021</v>
      </c>
      <c r="P189" s="44">
        <f>SUMIFS('Raw demand forecast'!$I$7:$I$5830,'Raw demand forecast'!$B$7:$B$5830,$B189,'Raw demand forecast'!$C$7:$C$5830,P$6-1)</f>
        <v>29.912543339943166</v>
      </c>
      <c r="Q189" s="44">
        <f>SUMIFS('Raw demand forecast'!$I$7:$I$5830,'Raw demand forecast'!$B$7:$B$5830,$B189,'Raw demand forecast'!$C$7:$C$5830,Q$6-1)</f>
        <v>29.809284534857309</v>
      </c>
      <c r="R189" s="44">
        <f>SUMIFS('Raw demand forecast'!$I$7:$I$5830,'Raw demand forecast'!$B$7:$B$5830,$B189,'Raw demand forecast'!$C$7:$C$5830,R$6-1)</f>
        <v>29.711567498394849</v>
      </c>
      <c r="S189" s="44">
        <f>SUMIFS('Raw demand forecast'!$I$7:$I$5830,'Raw demand forecast'!$B$7:$B$5830,$B189,'Raw demand forecast'!$C$7:$C$5830,S$6-1)</f>
        <v>29.639274211068965</v>
      </c>
      <c r="T189" s="44">
        <f>SUMIFS('Raw demand forecast'!$I$7:$I$5830,'Raw demand forecast'!$B$7:$B$5830,$B189,'Raw demand forecast'!$C$7:$C$5830,T$6-1)</f>
        <v>29.665257615199181</v>
      </c>
      <c r="U189" s="44">
        <f>SUMIFS('Raw demand forecast'!$I$7:$I$5830,'Raw demand forecast'!$B$7:$B$5830,$B189,'Raw demand forecast'!$C$7:$C$5830,U$6-1)</f>
        <v>29.691241019329389</v>
      </c>
    </row>
    <row r="190" spans="2:21" ht="15">
      <c r="B190" s="6" t="s">
        <v>80</v>
      </c>
      <c r="C190" s="6" t="str">
        <f>INDEX('Raw demand forecast'!$M$7:$M$5830,MATCH($B190,'Raw demand forecast'!$B$7:$B$5830,0))</f>
        <v>No</v>
      </c>
      <c r="D190" s="25">
        <f t="shared" si="5"/>
        <v>1.4073373156475721E-3</v>
      </c>
      <c r="E190" s="6" t="str">
        <f t="shared" si="6"/>
        <v>Small growth</v>
      </c>
      <c r="F190" s="44">
        <f>SUMIFS('Raw demand forecast'!$I$7:$I$5830,'Raw demand forecast'!$B$7:$B$5830,$B190,'Raw demand forecast'!$C$7:$C$5830,F$6-1)</f>
        <v>0</v>
      </c>
      <c r="G190" s="44">
        <f>SUMIFS('Raw demand forecast'!$I$7:$I$5830,'Raw demand forecast'!$B$7:$B$5830,$B190,'Raw demand forecast'!$C$7:$C$5830,G$6-1)</f>
        <v>5.7777837440999997</v>
      </c>
      <c r="H190" s="44">
        <f>SUMIFS('Raw demand forecast'!$I$7:$I$5830,'Raw demand forecast'!$B$7:$B$5830,$B190,'Raw demand forecast'!$C$7:$C$5830,H$6-1)</f>
        <v>9.3879999999999999</v>
      </c>
      <c r="I190" s="44">
        <f>SUMIFS('Raw demand forecast'!$I$7:$I$5830,'Raw demand forecast'!$B$7:$B$5830,$B190,'Raw demand forecast'!$C$7:$C$5830,I$6-1)</f>
        <v>12.7</v>
      </c>
      <c r="J190" s="44">
        <f>SUMIFS('Raw demand forecast'!$I$7:$I$5830,'Raw demand forecast'!$B$7:$B$5830,$B190,'Raw demand forecast'!$C$7:$C$5830,J$6-1)</f>
        <v>18</v>
      </c>
      <c r="K190" s="44">
        <f>SUMIFS('Raw demand forecast'!$I$7:$I$5830,'Raw demand forecast'!$B$7:$B$5830,$B190,'Raw demand forecast'!$C$7:$C$5830,K$6-1)</f>
        <v>22.9</v>
      </c>
      <c r="L190" s="44">
        <f>SUMIFS('Raw demand forecast'!$I$7:$I$5830,'Raw demand forecast'!$B$7:$B$5830,$B190,'Raw demand forecast'!$C$7:$C$5830,L$6-1)</f>
        <v>24.857387582667389</v>
      </c>
      <c r="M190" s="44">
        <f>SUMIFS('Raw demand forecast'!$I$7:$I$5830,'Raw demand forecast'!$B$7:$B$5830,$B190,'Raw demand forecast'!$C$7:$C$5830,M$6-1)</f>
        <v>25.579899193634095</v>
      </c>
      <c r="N190" s="44">
        <f>SUMIFS('Raw demand forecast'!$I$7:$I$5830,'Raw demand forecast'!$B$7:$B$5830,$B190,'Raw demand forecast'!$C$7:$C$5830,N$6-1)</f>
        <v>25.602609948540497</v>
      </c>
      <c r="O190" s="44">
        <f>SUMIFS('Raw demand forecast'!$I$7:$I$5830,'Raw demand forecast'!$B$7:$B$5830,$B190,'Raw demand forecast'!$C$7:$C$5830,O$6-1)</f>
        <v>25.518709220252735</v>
      </c>
      <c r="P190" s="44">
        <f>SUMIFS('Raw demand forecast'!$I$7:$I$5830,'Raw demand forecast'!$B$7:$B$5830,$B190,'Raw demand forecast'!$C$7:$C$5830,P$6-1)</f>
        <v>25.434722849490381</v>
      </c>
      <c r="Q190" s="44">
        <f>SUMIFS('Raw demand forecast'!$I$7:$I$5830,'Raw demand forecast'!$B$7:$B$5830,$B190,'Raw demand forecast'!$C$7:$C$5830,Q$6-1)</f>
        <v>25.354637704601391</v>
      </c>
      <c r="R190" s="44">
        <f>SUMIFS('Raw demand forecast'!$I$7:$I$5830,'Raw demand forecast'!$B$7:$B$5830,$B190,'Raw demand forecast'!$C$7:$C$5830,R$6-1)</f>
        <v>25.279442052628379</v>
      </c>
      <c r="S190" s="44">
        <f>SUMIFS('Raw demand forecast'!$I$7:$I$5830,'Raw demand forecast'!$B$7:$B$5830,$B190,'Raw demand forecast'!$C$7:$C$5830,S$6-1)</f>
        <v>25.213839901161919</v>
      </c>
      <c r="T190" s="44">
        <f>SUMIFS('Raw demand forecast'!$I$7:$I$5830,'Raw demand forecast'!$B$7:$B$5830,$B190,'Raw demand forecast'!$C$7:$C$5830,T$6-1)</f>
        <v>25.193925124126537</v>
      </c>
      <c r="U190" s="44">
        <f>SUMIFS('Raw demand forecast'!$I$7:$I$5830,'Raw demand forecast'!$B$7:$B$5830,$B190,'Raw demand forecast'!$C$7:$C$5830,U$6-1)</f>
        <v>25.174010347091151</v>
      </c>
    </row>
    <row r="191" spans="2:21" ht="15">
      <c r="B191" s="6" t="s">
        <v>91</v>
      </c>
      <c r="C191" s="6" t="str">
        <f>INDEX('Raw demand forecast'!$M$7:$M$5830,MATCH($B191,'Raw demand forecast'!$B$7:$B$5830,0))</f>
        <v>No</v>
      </c>
      <c r="D191" s="25">
        <f t="shared" si="5"/>
        <v>6.4978714130967674E-3</v>
      </c>
      <c r="E191" s="6" t="str">
        <f t="shared" si="6"/>
        <v>Small growth</v>
      </c>
      <c r="F191" s="44">
        <f>SUMIFS('Raw demand forecast'!$I$7:$I$5830,'Raw demand forecast'!$B$7:$B$5830,$B191,'Raw demand forecast'!$C$7:$C$5830,F$6-1)</f>
        <v>51.207599999999999</v>
      </c>
      <c r="G191" s="44">
        <f>SUMIFS('Raw demand forecast'!$I$7:$I$5830,'Raw demand forecast'!$B$7:$B$5830,$B191,'Raw demand forecast'!$C$7:$C$5830,G$6-1)</f>
        <v>50.687199999999997</v>
      </c>
      <c r="H191" s="44">
        <f>SUMIFS('Raw demand forecast'!$I$7:$I$5830,'Raw demand forecast'!$B$7:$B$5830,$B191,'Raw demand forecast'!$C$7:$C$5830,H$6-1)</f>
        <v>45.073099999999997</v>
      </c>
      <c r="I191" s="44">
        <f>SUMIFS('Raw demand forecast'!$I$7:$I$5830,'Raw demand forecast'!$B$7:$B$5830,$B191,'Raw demand forecast'!$C$7:$C$5830,I$6-1)</f>
        <v>45.229599999999998</v>
      </c>
      <c r="J191" s="44">
        <f>SUMIFS('Raw demand forecast'!$I$7:$I$5830,'Raw demand forecast'!$B$7:$B$5830,$B191,'Raw demand forecast'!$C$7:$C$5830,J$6-1)</f>
        <v>46.225999999999999</v>
      </c>
      <c r="K191" s="44">
        <f>SUMIFS('Raw demand forecast'!$I$7:$I$5830,'Raw demand forecast'!$B$7:$B$5830,$B191,'Raw demand forecast'!$C$7:$C$5830,K$6-1)</f>
        <v>41.692</v>
      </c>
      <c r="L191" s="44">
        <f>SUMIFS('Raw demand forecast'!$I$7:$I$5830,'Raw demand forecast'!$B$7:$B$5830,$B191,'Raw demand forecast'!$C$7:$C$5830,L$6-1)</f>
        <v>42.848261037249884</v>
      </c>
      <c r="M191" s="44">
        <f>SUMIFS('Raw demand forecast'!$I$7:$I$5830,'Raw demand forecast'!$B$7:$B$5830,$B191,'Raw demand forecast'!$C$7:$C$5830,M$6-1)</f>
        <v>43.184629622440909</v>
      </c>
      <c r="N191" s="44">
        <f>SUMIFS('Raw demand forecast'!$I$7:$I$5830,'Raw demand forecast'!$B$7:$B$5830,$B191,'Raw demand forecast'!$C$7:$C$5830,N$6-1)</f>
        <v>45.781871761071052</v>
      </c>
      <c r="O191" s="44">
        <f>SUMIFS('Raw demand forecast'!$I$7:$I$5830,'Raw demand forecast'!$B$7:$B$5830,$B191,'Raw demand forecast'!$C$7:$C$5830,O$6-1)</f>
        <v>45.649074726480926</v>
      </c>
      <c r="P191" s="44">
        <f>SUMIFS('Raw demand forecast'!$I$7:$I$5830,'Raw demand forecast'!$B$7:$B$5830,$B191,'Raw demand forecast'!$C$7:$C$5830,P$6-1)</f>
        <v>45.531022965160645</v>
      </c>
      <c r="Q191" s="44">
        <f>SUMIFS('Raw demand forecast'!$I$7:$I$5830,'Raw demand forecast'!$B$7:$B$5830,$B191,'Raw demand forecast'!$C$7:$C$5830,Q$6-1)</f>
        <v>45.423624979808721</v>
      </c>
      <c r="R191" s="44">
        <f>SUMIFS('Raw demand forecast'!$I$7:$I$5830,'Raw demand forecast'!$B$7:$B$5830,$B191,'Raw demand forecast'!$C$7:$C$5830,R$6-1)</f>
        <v>45.320366522594888</v>
      </c>
      <c r="S191" s="44">
        <f>SUMIFS('Raw demand forecast'!$I$7:$I$5830,'Raw demand forecast'!$B$7:$B$5830,$B191,'Raw demand forecast'!$C$7:$C$5830,S$6-1)</f>
        <v>45.259979216967537</v>
      </c>
      <c r="T191" s="44">
        <f>SUMIFS('Raw demand forecast'!$I$7:$I$5830,'Raw demand forecast'!$B$7:$B$5830,$B191,'Raw demand forecast'!$C$7:$C$5830,T$6-1)</f>
        <v>45.340084679031428</v>
      </c>
      <c r="U191" s="44">
        <f>SUMIFS('Raw demand forecast'!$I$7:$I$5830,'Raw demand forecast'!$B$7:$B$5830,$B191,'Raw demand forecast'!$C$7:$C$5830,U$6-1)</f>
        <v>45.420190141095333</v>
      </c>
    </row>
    <row r="192" spans="2:21" ht="15">
      <c r="B192" s="6" t="s">
        <v>627</v>
      </c>
      <c r="C192" s="6" t="str">
        <f>INDEX('Raw demand forecast'!$M$7:$M$5830,MATCH($B192,'Raw demand forecast'!$B$7:$B$5830,0))</f>
        <v>Yes</v>
      </c>
      <c r="D192" s="25" t="e">
        <f t="shared" si="5"/>
        <v>#DIV/0!</v>
      </c>
      <c r="E192" s="6" t="str">
        <f t="shared" si="6"/>
        <v>Steady/falling</v>
      </c>
      <c r="F192" s="44">
        <f>SUMIFS('Raw demand forecast'!$I$7:$I$5830,'Raw demand forecast'!$B$7:$B$5830,$B192,'Raw demand forecast'!$C$7:$C$5830,F$6-1)</f>
        <v>0.2316</v>
      </c>
      <c r="G192" s="44">
        <f>SUMIFS('Raw demand forecast'!$I$7:$I$5830,'Raw demand forecast'!$B$7:$B$5830,$B192,'Raw demand forecast'!$C$7:$C$5830,G$6-1)</f>
        <v>0.25560000999999999</v>
      </c>
      <c r="H192" s="44">
        <f>SUMIFS('Raw demand forecast'!$I$7:$I$5830,'Raw demand forecast'!$B$7:$B$5830,$B192,'Raw demand forecast'!$C$7:$C$5830,H$6-1)</f>
        <v>0.25439999000000002</v>
      </c>
      <c r="I192" s="44">
        <f>SUMIFS('Raw demand forecast'!$I$7:$I$5830,'Raw demand forecast'!$B$7:$B$5830,$B192,'Raw demand forecast'!$C$7:$C$5830,I$6-1)</f>
        <v>0.22599999999999998</v>
      </c>
      <c r="J192" s="44">
        <f>SUMIFS('Raw demand forecast'!$I$7:$I$5830,'Raw demand forecast'!$B$7:$B$5830,$B192,'Raw demand forecast'!$C$7:$C$5830,J$6-1)</f>
        <v>0.27500000000000002</v>
      </c>
      <c r="K192" s="44">
        <f>SUMIFS('Raw demand forecast'!$I$7:$I$5830,'Raw demand forecast'!$B$7:$B$5830,$B192,'Raw demand forecast'!$C$7:$C$5830,K$6-1)</f>
        <v>0.28000000000000003</v>
      </c>
      <c r="L192" s="44">
        <f>SUMIFS('Raw demand forecast'!$I$7:$I$5830,'Raw demand forecast'!$B$7:$B$5830,$B192,'Raw demand forecast'!$C$7:$C$5830,L$6-1)</f>
        <v>0</v>
      </c>
      <c r="M192" s="44">
        <f>SUMIFS('Raw demand forecast'!$I$7:$I$5830,'Raw demand forecast'!$B$7:$B$5830,$B192,'Raw demand forecast'!$C$7:$C$5830,M$6-1)</f>
        <v>0</v>
      </c>
      <c r="N192" s="44">
        <f>SUMIFS('Raw demand forecast'!$I$7:$I$5830,'Raw demand forecast'!$B$7:$B$5830,$B192,'Raw demand forecast'!$C$7:$C$5830,N$6-1)</f>
        <v>0</v>
      </c>
      <c r="O192" s="44">
        <f>SUMIFS('Raw demand forecast'!$I$7:$I$5830,'Raw demand forecast'!$B$7:$B$5830,$B192,'Raw demand forecast'!$C$7:$C$5830,O$6-1)</f>
        <v>0</v>
      </c>
      <c r="P192" s="44">
        <f>SUMIFS('Raw demand forecast'!$I$7:$I$5830,'Raw demand forecast'!$B$7:$B$5830,$B192,'Raw demand forecast'!$C$7:$C$5830,P$6-1)</f>
        <v>0</v>
      </c>
      <c r="Q192" s="44">
        <f>SUMIFS('Raw demand forecast'!$I$7:$I$5830,'Raw demand forecast'!$B$7:$B$5830,$B192,'Raw demand forecast'!$C$7:$C$5830,Q$6-1)</f>
        <v>0</v>
      </c>
      <c r="R192" s="44">
        <f>SUMIFS('Raw demand forecast'!$I$7:$I$5830,'Raw demand forecast'!$B$7:$B$5830,$B192,'Raw demand forecast'!$C$7:$C$5830,R$6-1)</f>
        <v>0</v>
      </c>
      <c r="S192" s="44">
        <f>SUMIFS('Raw demand forecast'!$I$7:$I$5830,'Raw demand forecast'!$B$7:$B$5830,$B192,'Raw demand forecast'!$C$7:$C$5830,S$6-1)</f>
        <v>0</v>
      </c>
      <c r="T192" s="44">
        <f>SUMIFS('Raw demand forecast'!$I$7:$I$5830,'Raw demand forecast'!$B$7:$B$5830,$B192,'Raw demand forecast'!$C$7:$C$5830,T$6-1)</f>
        <v>0</v>
      </c>
      <c r="U192" s="44">
        <f>SUMIFS('Raw demand forecast'!$I$7:$I$5830,'Raw demand forecast'!$B$7:$B$5830,$B192,'Raw demand forecast'!$C$7:$C$5830,U$6-1)</f>
        <v>0</v>
      </c>
    </row>
    <row r="193" spans="2:21" ht="15">
      <c r="B193" s="6" t="s">
        <v>61</v>
      </c>
      <c r="C193" s="6" t="str">
        <f>INDEX('Raw demand forecast'!$M$7:$M$5830,MATCH($B193,'Raw demand forecast'!$B$7:$B$5830,0))</f>
        <v>No</v>
      </c>
      <c r="D193" s="25">
        <f t="shared" si="5"/>
        <v>1.7928151328872044E-3</v>
      </c>
      <c r="E193" s="6" t="str">
        <f t="shared" si="6"/>
        <v>Small growth</v>
      </c>
      <c r="F193" s="44">
        <f>SUMIFS('Raw demand forecast'!$I$7:$I$5830,'Raw demand forecast'!$B$7:$B$5830,$B193,'Raw demand forecast'!$C$7:$C$5830,F$6-1)</f>
        <v>37.432899999999997</v>
      </c>
      <c r="G193" s="44">
        <f>SUMIFS('Raw demand forecast'!$I$7:$I$5830,'Raw demand forecast'!$B$7:$B$5830,$B193,'Raw demand forecast'!$C$7:$C$5830,G$6-1)</f>
        <v>37.225900000000003</v>
      </c>
      <c r="H193" s="44">
        <f>SUMIFS('Raw demand forecast'!$I$7:$I$5830,'Raw demand forecast'!$B$7:$B$5830,$B193,'Raw demand forecast'!$C$7:$C$5830,H$6-1)</f>
        <v>38.181699999999999</v>
      </c>
      <c r="I193" s="44">
        <f>SUMIFS('Raw demand forecast'!$I$7:$I$5830,'Raw demand forecast'!$B$7:$B$5830,$B193,'Raw demand forecast'!$C$7:$C$5830,I$6-1)</f>
        <v>37.823999999999998</v>
      </c>
      <c r="J193" s="44">
        <f>SUMIFS('Raw demand forecast'!$I$7:$I$5830,'Raw demand forecast'!$B$7:$B$5830,$B193,'Raw demand forecast'!$C$7:$C$5830,J$6-1)</f>
        <v>39.116</v>
      </c>
      <c r="K193" s="44">
        <f>SUMIFS('Raw demand forecast'!$I$7:$I$5830,'Raw demand forecast'!$B$7:$B$5830,$B193,'Raw demand forecast'!$C$7:$C$5830,K$6-1)</f>
        <v>36.46</v>
      </c>
      <c r="L193" s="44">
        <f>SUMIFS('Raw demand forecast'!$I$7:$I$5830,'Raw demand forecast'!$B$7:$B$5830,$B193,'Raw demand forecast'!$C$7:$C$5830,L$6-1)</f>
        <v>37.109473789641065</v>
      </c>
      <c r="M193" s="44">
        <f>SUMIFS('Raw demand forecast'!$I$7:$I$5830,'Raw demand forecast'!$B$7:$B$5830,$B193,'Raw demand forecast'!$C$7:$C$5830,M$6-1)</f>
        <v>37.287475456148279</v>
      </c>
      <c r="N193" s="44">
        <f>SUMIFS('Raw demand forecast'!$I$7:$I$5830,'Raw demand forecast'!$B$7:$B$5830,$B193,'Raw demand forecast'!$C$7:$C$5830,N$6-1)</f>
        <v>38.63550276222783</v>
      </c>
      <c r="O193" s="44">
        <f>SUMIFS('Raw demand forecast'!$I$7:$I$5830,'Raw demand forecast'!$B$7:$B$5830,$B193,'Raw demand forecast'!$C$7:$C$5830,O$6-1)</f>
        <v>38.44167537785443</v>
      </c>
      <c r="P193" s="44">
        <f>SUMIFS('Raw demand forecast'!$I$7:$I$5830,'Raw demand forecast'!$B$7:$B$5830,$B193,'Raw demand forecast'!$C$7:$C$5830,P$6-1)</f>
        <v>38.25121997937093</v>
      </c>
      <c r="Q193" s="44">
        <f>SUMIFS('Raw demand forecast'!$I$7:$I$5830,'Raw demand forecast'!$B$7:$B$5830,$B193,'Raw demand forecast'!$C$7:$C$5830,Q$6-1)</f>
        <v>38.070720352369321</v>
      </c>
      <c r="R193" s="44">
        <f>SUMIFS('Raw demand forecast'!$I$7:$I$5830,'Raw demand forecast'!$B$7:$B$5830,$B193,'Raw demand forecast'!$C$7:$C$5830,R$6-1)</f>
        <v>37.900500645212894</v>
      </c>
      <c r="S193" s="44">
        <f>SUMIFS('Raw demand forecast'!$I$7:$I$5830,'Raw demand forecast'!$B$7:$B$5830,$B193,'Raw demand forecast'!$C$7:$C$5830,S$6-1)</f>
        <v>37.758895819526884</v>
      </c>
      <c r="T193" s="44">
        <f>SUMIFS('Raw demand forecast'!$I$7:$I$5830,'Raw demand forecast'!$B$7:$B$5830,$B193,'Raw demand forecast'!$C$7:$C$5830,T$6-1)</f>
        <v>37.735727709522727</v>
      </c>
      <c r="U193" s="44">
        <f>SUMIFS('Raw demand forecast'!$I$7:$I$5830,'Raw demand forecast'!$B$7:$B$5830,$B193,'Raw demand forecast'!$C$7:$C$5830,U$6-1)</f>
        <v>37.712559599518578</v>
      </c>
    </row>
    <row r="194" spans="2:21" ht="15">
      <c r="B194" s="6" t="s">
        <v>97</v>
      </c>
      <c r="C194" s="6" t="str">
        <f>INDEX('Raw demand forecast'!$M$7:$M$5830,MATCH($B194,'Raw demand forecast'!$B$7:$B$5830,0))</f>
        <v>No</v>
      </c>
      <c r="D194" s="25">
        <f t="shared" si="5"/>
        <v>6.0098091071015602E-2</v>
      </c>
      <c r="E194" s="6" t="str">
        <f t="shared" si="6"/>
        <v>High growth</v>
      </c>
      <c r="F194" s="44">
        <f>SUMIFS('Raw demand forecast'!$I$7:$I$5830,'Raw demand forecast'!$B$7:$B$5830,$B194,'Raw demand forecast'!$C$7:$C$5830,F$6-1)</f>
        <v>7.5838999999999999</v>
      </c>
      <c r="G194" s="44">
        <f>SUMIFS('Raw demand forecast'!$I$7:$I$5830,'Raw demand forecast'!$B$7:$B$5830,$B194,'Raw demand forecast'!$C$7:$C$5830,G$6-1)</f>
        <v>7.5336000000000007</v>
      </c>
      <c r="H194" s="44">
        <f>SUMIFS('Raw demand forecast'!$I$7:$I$5830,'Raw demand forecast'!$B$7:$B$5830,$B194,'Raw demand forecast'!$C$7:$C$5830,H$6-1)</f>
        <v>7.7488999999999999</v>
      </c>
      <c r="I194" s="44">
        <f>SUMIFS('Raw demand forecast'!$I$7:$I$5830,'Raw demand forecast'!$B$7:$B$5830,$B194,'Raw demand forecast'!$C$7:$C$5830,I$6-1)</f>
        <v>7.629999999999999</v>
      </c>
      <c r="J194" s="44">
        <f>SUMIFS('Raw demand forecast'!$I$7:$I$5830,'Raw demand forecast'!$B$7:$B$5830,$B194,'Raw demand forecast'!$C$7:$C$5830,J$6-1)</f>
        <v>8.0730000000000004</v>
      </c>
      <c r="K194" s="44">
        <f>SUMIFS('Raw demand forecast'!$I$7:$I$5830,'Raw demand forecast'!$B$7:$B$5830,$B194,'Raw demand forecast'!$C$7:$C$5830,K$6-1)</f>
        <v>7.8730000000000002</v>
      </c>
      <c r="L194" s="44">
        <f>SUMIFS('Raw demand forecast'!$I$7:$I$5830,'Raw demand forecast'!$B$7:$B$5830,$B194,'Raw demand forecast'!$C$7:$C$5830,L$6-1)</f>
        <v>7.9688657655591921</v>
      </c>
      <c r="M194" s="44">
        <f>SUMIFS('Raw demand forecast'!$I$7:$I$5830,'Raw demand forecast'!$B$7:$B$5830,$B194,'Raw demand forecast'!$C$7:$C$5830,M$6-1)</f>
        <v>12.113701085505554</v>
      </c>
      <c r="N194" s="44">
        <f>SUMIFS('Raw demand forecast'!$I$7:$I$5830,'Raw demand forecast'!$B$7:$B$5830,$B194,'Raw demand forecast'!$C$7:$C$5830,N$6-1)</f>
        <v>13.753453599607568</v>
      </c>
      <c r="O194" s="44">
        <f>SUMIFS('Raw demand forecast'!$I$7:$I$5830,'Raw demand forecast'!$B$7:$B$5830,$B194,'Raw demand forecast'!$C$7:$C$5830,O$6-1)</f>
        <v>13.699941671965956</v>
      </c>
      <c r="P194" s="44">
        <f>SUMIFS('Raw demand forecast'!$I$7:$I$5830,'Raw demand forecast'!$B$7:$B$5830,$B194,'Raw demand forecast'!$C$7:$C$5830,P$6-1)</f>
        <v>13.646201151677008</v>
      </c>
      <c r="Q194" s="44">
        <f>SUMIFS('Raw demand forecast'!$I$7:$I$5830,'Raw demand forecast'!$B$7:$B$5830,$B194,'Raw demand forecast'!$C$7:$C$5830,Q$6-1)</f>
        <v>13.594867385447362</v>
      </c>
      <c r="R194" s="44">
        <f>SUMIFS('Raw demand forecast'!$I$7:$I$5830,'Raw demand forecast'!$B$7:$B$5830,$B194,'Raw demand forecast'!$C$7:$C$5830,R$6-1)</f>
        <v>13.546660491874318</v>
      </c>
      <c r="S194" s="44">
        <f>SUMIFS('Raw demand forecast'!$I$7:$I$5830,'Raw demand forecast'!$B$7:$B$5830,$B194,'Raw demand forecast'!$C$7:$C$5830,S$6-1)</f>
        <v>13.504206591236358</v>
      </c>
      <c r="T194" s="44">
        <f>SUMIFS('Raw demand forecast'!$I$7:$I$5830,'Raw demand forecast'!$B$7:$B$5830,$B194,'Raw demand forecast'!$C$7:$C$5830,T$6-1)</f>
        <v>13.489327307666997</v>
      </c>
      <c r="U194" s="44">
        <f>SUMIFS('Raw demand forecast'!$I$7:$I$5830,'Raw demand forecast'!$B$7:$B$5830,$B194,'Raw demand forecast'!$C$7:$C$5830,U$6-1)</f>
        <v>13.474448024097638</v>
      </c>
    </row>
    <row r="195" spans="2:21" ht="15">
      <c r="B195" s="6" t="s">
        <v>118</v>
      </c>
      <c r="C195" s="6" t="str">
        <f>INDEX('Raw demand forecast'!$M$7:$M$5830,MATCH($B195,'Raw demand forecast'!$B$7:$B$5830,0))</f>
        <v>No</v>
      </c>
      <c r="D195" s="25">
        <f t="shared" si="5"/>
        <v>-4.0959117150474178E-3</v>
      </c>
      <c r="E195" s="6" t="str">
        <f t="shared" si="6"/>
        <v>Steady/falling</v>
      </c>
      <c r="F195" s="44">
        <f>SUMIFS('Raw demand forecast'!$I$7:$I$5830,'Raw demand forecast'!$B$7:$B$5830,$B195,'Raw demand forecast'!$C$7:$C$5830,F$6-1)</f>
        <v>8.2104999999999997</v>
      </c>
      <c r="G195" s="44">
        <f>SUMIFS('Raw demand forecast'!$I$7:$I$5830,'Raw demand forecast'!$B$7:$B$5830,$B195,'Raw demand forecast'!$C$7:$C$5830,G$6-1)</f>
        <v>8.0937999999999999</v>
      </c>
      <c r="H195" s="44">
        <f>SUMIFS('Raw demand forecast'!$I$7:$I$5830,'Raw demand forecast'!$B$7:$B$5830,$B195,'Raw demand forecast'!$C$7:$C$5830,H$6-1)</f>
        <v>8.1706000000000003</v>
      </c>
      <c r="I195" s="44">
        <f>SUMIFS('Raw demand forecast'!$I$7:$I$5830,'Raw demand forecast'!$B$7:$B$5830,$B195,'Raw demand forecast'!$C$7:$C$5830,I$6-1)</f>
        <v>8.2338000000000005</v>
      </c>
      <c r="J195" s="44">
        <f>SUMIFS('Raw demand forecast'!$I$7:$I$5830,'Raw demand forecast'!$B$7:$B$5830,$B195,'Raw demand forecast'!$C$7:$C$5830,J$6-1)</f>
        <v>8.77</v>
      </c>
      <c r="K195" s="44">
        <f>SUMIFS('Raw demand forecast'!$I$7:$I$5830,'Raw demand forecast'!$B$7:$B$5830,$B195,'Raw demand forecast'!$C$7:$C$5830,K$6-1)</f>
        <v>9.468</v>
      </c>
      <c r="L195" s="44">
        <f>SUMIFS('Raw demand forecast'!$I$7:$I$5830,'Raw demand forecast'!$B$7:$B$5830,$B195,'Raw demand forecast'!$C$7:$C$5830,L$6-1)</f>
        <v>9.4192162322960264</v>
      </c>
      <c r="M195" s="44">
        <f>SUMIFS('Raw demand forecast'!$I$7:$I$5830,'Raw demand forecast'!$B$7:$B$5830,$B195,'Raw demand forecast'!$C$7:$C$5830,M$6-1)</f>
        <v>9.3682007489978698</v>
      </c>
      <c r="N195" s="44">
        <f>SUMIFS('Raw demand forecast'!$I$7:$I$5830,'Raw demand forecast'!$B$7:$B$5830,$B195,'Raw demand forecast'!$C$7:$C$5830,N$6-1)</f>
        <v>9.3139225958434313</v>
      </c>
      <c r="O195" s="44">
        <f>SUMIFS('Raw demand forecast'!$I$7:$I$5830,'Raw demand forecast'!$B$7:$B$5830,$B195,'Raw demand forecast'!$C$7:$C$5830,O$6-1)</f>
        <v>9.2646601596802309</v>
      </c>
      <c r="P195" s="44">
        <f>SUMIFS('Raw demand forecast'!$I$7:$I$5830,'Raw demand forecast'!$B$7:$B$5830,$B195,'Raw demand forecast'!$C$7:$C$5830,P$6-1)</f>
        <v>9.215935995395899</v>
      </c>
      <c r="Q195" s="44">
        <f>SUMIFS('Raw demand forecast'!$I$7:$I$5830,'Raw demand forecast'!$B$7:$B$5830,$B195,'Raw demand forecast'!$C$7:$C$5830,Q$6-1)</f>
        <v>9.1697220195113136</v>
      </c>
      <c r="R195" s="44">
        <f>SUMIFS('Raw demand forecast'!$I$7:$I$5830,'Raw demand forecast'!$B$7:$B$5830,$B195,'Raw demand forecast'!$C$7:$C$5830,R$6-1)</f>
        <v>9.1262857527919685</v>
      </c>
      <c r="S195" s="44">
        <f>SUMIFS('Raw demand forecast'!$I$7:$I$5830,'Raw demand forecast'!$B$7:$B$5830,$B195,'Raw demand forecast'!$C$7:$C$5830,S$6-1)</f>
        <v>9.0896387301388319</v>
      </c>
      <c r="T195" s="44">
        <f>SUMIFS('Raw demand forecast'!$I$7:$I$5830,'Raw demand forecast'!$B$7:$B$5830,$B195,'Raw demand forecast'!$C$7:$C$5830,T$6-1)</f>
        <v>9.0836335973269655</v>
      </c>
      <c r="U195" s="44">
        <f>SUMIFS('Raw demand forecast'!$I$7:$I$5830,'Raw demand forecast'!$B$7:$B$5830,$B195,'Raw demand forecast'!$C$7:$C$5830,U$6-1)</f>
        <v>9.0776284645150991</v>
      </c>
    </row>
    <row r="196" spans="2:21" ht="15">
      <c r="B196" s="6" t="s">
        <v>125</v>
      </c>
      <c r="C196" s="6" t="str">
        <f>INDEX('Raw demand forecast'!$M$7:$M$5830,MATCH($B196,'Raw demand forecast'!$B$7:$B$5830,0))</f>
        <v>No</v>
      </c>
      <c r="D196" s="25">
        <f t="shared" si="5"/>
        <v>4.4560186469008833E-2</v>
      </c>
      <c r="E196" s="6" t="str">
        <f t="shared" si="6"/>
        <v>High growth</v>
      </c>
      <c r="F196" s="44">
        <f>SUMIFS('Raw demand forecast'!$I$7:$I$5830,'Raw demand forecast'!$B$7:$B$5830,$B196,'Raw demand forecast'!$C$7:$C$5830,F$6-1)</f>
        <v>46.4011</v>
      </c>
      <c r="G196" s="44">
        <f>SUMIFS('Raw demand forecast'!$I$7:$I$5830,'Raw demand forecast'!$B$7:$B$5830,$B196,'Raw demand forecast'!$C$7:$C$5830,G$6-1)</f>
        <v>45.643000000000001</v>
      </c>
      <c r="H196" s="44">
        <f>SUMIFS('Raw demand forecast'!$I$7:$I$5830,'Raw demand forecast'!$B$7:$B$5830,$B196,'Raw demand forecast'!$C$7:$C$5830,H$6-1)</f>
        <v>43.842799999999997</v>
      </c>
      <c r="I196" s="44">
        <f>SUMIFS('Raw demand forecast'!$I$7:$I$5830,'Raw demand forecast'!$B$7:$B$5830,$B196,'Raw demand forecast'!$C$7:$C$5830,I$6-1)</f>
        <v>43.6023</v>
      </c>
      <c r="J196" s="44">
        <f>SUMIFS('Raw demand forecast'!$I$7:$I$5830,'Raw demand forecast'!$B$7:$B$5830,$B196,'Raw demand forecast'!$C$7:$C$5830,J$6-1)</f>
        <v>43.378999999999998</v>
      </c>
      <c r="K196" s="44">
        <f>SUMIFS('Raw demand forecast'!$I$7:$I$5830,'Raw demand forecast'!$B$7:$B$5830,$B196,'Raw demand forecast'!$C$7:$C$5830,K$6-1)</f>
        <v>42.07</v>
      </c>
      <c r="L196" s="44">
        <f>SUMIFS('Raw demand forecast'!$I$7:$I$5830,'Raw demand forecast'!$B$7:$B$5830,$B196,'Raw demand forecast'!$C$7:$C$5830,L$6-1)</f>
        <v>46.35824556250315</v>
      </c>
      <c r="M196" s="44">
        <f>SUMIFS('Raw demand forecast'!$I$7:$I$5830,'Raw demand forecast'!$B$7:$B$5830,$B196,'Raw demand forecast'!$C$7:$C$5830,M$6-1)</f>
        <v>53.194938324787287</v>
      </c>
      <c r="N196" s="44">
        <f>SUMIFS('Raw demand forecast'!$I$7:$I$5830,'Raw demand forecast'!$B$7:$B$5830,$B196,'Raw demand forecast'!$C$7:$C$5830,N$6-1)</f>
        <v>54.480433238346343</v>
      </c>
      <c r="O196" s="44">
        <f>SUMIFS('Raw demand forecast'!$I$7:$I$5830,'Raw demand forecast'!$B$7:$B$5830,$B196,'Raw demand forecast'!$C$7:$C$5830,O$6-1)</f>
        <v>59.676080461393703</v>
      </c>
      <c r="P196" s="44">
        <f>SUMIFS('Raw demand forecast'!$I$7:$I$5830,'Raw demand forecast'!$B$7:$B$5830,$B196,'Raw demand forecast'!$C$7:$C$5830,P$6-1)</f>
        <v>68.078511572896602</v>
      </c>
      <c r="Q196" s="44">
        <f>SUMIFS('Raw demand forecast'!$I$7:$I$5830,'Raw demand forecast'!$B$7:$B$5830,$B196,'Raw demand forecast'!$C$7:$C$5830,Q$6-1)</f>
        <v>68.102055205779237</v>
      </c>
      <c r="R196" s="44">
        <f>SUMIFS('Raw demand forecast'!$I$7:$I$5830,'Raw demand forecast'!$B$7:$B$5830,$B196,'Raw demand forecast'!$C$7:$C$5830,R$6-1)</f>
        <v>68.120083724344141</v>
      </c>
      <c r="S196" s="44">
        <f>SUMIFS('Raw demand forecast'!$I$7:$I$5830,'Raw demand forecast'!$B$7:$B$5830,$B196,'Raw demand forecast'!$C$7:$C$5830,S$6-1)</f>
        <v>68.192651370533852</v>
      </c>
      <c r="T196" s="44">
        <f>SUMIFS('Raw demand forecast'!$I$7:$I$5830,'Raw demand forecast'!$B$7:$B$5830,$B196,'Raw demand forecast'!$C$7:$C$5830,T$6-1)</f>
        <v>68.412448516047846</v>
      </c>
      <c r="U196" s="44">
        <f>SUMIFS('Raw demand forecast'!$I$7:$I$5830,'Raw demand forecast'!$B$7:$B$5830,$B196,'Raw demand forecast'!$C$7:$C$5830,U$6-1)</f>
        <v>68.632245661561825</v>
      </c>
    </row>
    <row r="197" spans="2:21" ht="15">
      <c r="B197" s="6" t="s">
        <v>554</v>
      </c>
      <c r="C197" s="6" t="str">
        <f>INDEX('Raw demand forecast'!$M$7:$M$5830,MATCH($B197,'Raw demand forecast'!$B$7:$B$5830,0))</f>
        <v>Yes</v>
      </c>
      <c r="D197" s="25">
        <f t="shared" si="5"/>
        <v>0</v>
      </c>
      <c r="E197" s="6" t="str">
        <f t="shared" si="6"/>
        <v>Steady/falling</v>
      </c>
      <c r="F197" s="44">
        <f>SUMIFS('Raw demand forecast'!$I$7:$I$5830,'Raw demand forecast'!$B$7:$B$5830,$B197,'Raw demand forecast'!$C$7:$C$5830,F$6-1)</f>
        <v>2.6835700999999998</v>
      </c>
      <c r="G197" s="44">
        <f>SUMIFS('Raw demand forecast'!$I$7:$I$5830,'Raw demand forecast'!$B$7:$B$5830,$B197,'Raw demand forecast'!$C$7:$C$5830,G$6-1)</f>
        <v>2.6897600000000002</v>
      </c>
      <c r="H197" s="44">
        <f>SUMIFS('Raw demand forecast'!$I$7:$I$5830,'Raw demand forecast'!$B$7:$B$5830,$B197,'Raw demand forecast'!$C$7:$C$5830,H$6-1)</f>
        <v>2.6528602000000001</v>
      </c>
      <c r="I197" s="44">
        <f>SUMIFS('Raw demand forecast'!$I$7:$I$5830,'Raw demand forecast'!$B$7:$B$5830,$B197,'Raw demand forecast'!$C$7:$C$5830,I$6-1)</f>
        <v>2.6339999999999999</v>
      </c>
      <c r="J197" s="44">
        <f>SUMIFS('Raw demand forecast'!$I$7:$I$5830,'Raw demand forecast'!$B$7:$B$5830,$B197,'Raw demand forecast'!$C$7:$C$5830,J$6-1)</f>
        <v>0.26800000000000002</v>
      </c>
      <c r="K197" s="44">
        <f>SUMIFS('Raw demand forecast'!$I$7:$I$5830,'Raw demand forecast'!$B$7:$B$5830,$B197,'Raw demand forecast'!$C$7:$C$5830,K$6-1)</f>
        <v>0.28799999999999998</v>
      </c>
      <c r="L197" s="44">
        <f>SUMIFS('Raw demand forecast'!$I$7:$I$5830,'Raw demand forecast'!$B$7:$B$5830,$B197,'Raw demand forecast'!$C$7:$C$5830,L$6-1)</f>
        <v>0.11484393063583816</v>
      </c>
      <c r="M197" s="44">
        <f>SUMIFS('Raw demand forecast'!$I$7:$I$5830,'Raw demand forecast'!$B$7:$B$5830,$B197,'Raw demand forecast'!$C$7:$C$5830,M$6-1)</f>
        <v>0.11484393063583816</v>
      </c>
      <c r="N197" s="44">
        <f>SUMIFS('Raw demand forecast'!$I$7:$I$5830,'Raw demand forecast'!$B$7:$B$5830,$B197,'Raw demand forecast'!$C$7:$C$5830,N$6-1)</f>
        <v>0.11484393063583816</v>
      </c>
      <c r="O197" s="44">
        <f>SUMIFS('Raw demand forecast'!$I$7:$I$5830,'Raw demand forecast'!$B$7:$B$5830,$B197,'Raw demand forecast'!$C$7:$C$5830,O$6-1)</f>
        <v>0.11484393063583816</v>
      </c>
      <c r="P197" s="44">
        <f>SUMIFS('Raw demand forecast'!$I$7:$I$5830,'Raw demand forecast'!$B$7:$B$5830,$B197,'Raw demand forecast'!$C$7:$C$5830,P$6-1)</f>
        <v>0.11484393063583816</v>
      </c>
      <c r="Q197" s="44">
        <f>SUMIFS('Raw demand forecast'!$I$7:$I$5830,'Raw demand forecast'!$B$7:$B$5830,$B197,'Raw demand forecast'!$C$7:$C$5830,Q$6-1)</f>
        <v>0.11484393063583816</v>
      </c>
      <c r="R197" s="44">
        <f>SUMIFS('Raw demand forecast'!$I$7:$I$5830,'Raw demand forecast'!$B$7:$B$5830,$B197,'Raw demand forecast'!$C$7:$C$5830,R$6-1)</f>
        <v>0.11484393063583816</v>
      </c>
      <c r="S197" s="44">
        <f>SUMIFS('Raw demand forecast'!$I$7:$I$5830,'Raw demand forecast'!$B$7:$B$5830,$B197,'Raw demand forecast'!$C$7:$C$5830,S$6-1)</f>
        <v>0.11484393063583816</v>
      </c>
      <c r="T197" s="44">
        <f>SUMIFS('Raw demand forecast'!$I$7:$I$5830,'Raw demand forecast'!$B$7:$B$5830,$B197,'Raw demand forecast'!$C$7:$C$5830,T$6-1)</f>
        <v>0.11484393063583816</v>
      </c>
      <c r="U197" s="44">
        <f>SUMIFS('Raw demand forecast'!$I$7:$I$5830,'Raw demand forecast'!$B$7:$B$5830,$B197,'Raw demand forecast'!$C$7:$C$5830,U$6-1)</f>
        <v>0.11484393063583816</v>
      </c>
    </row>
    <row r="198" spans="2:21" ht="15">
      <c r="B198" s="6" t="s">
        <v>562</v>
      </c>
      <c r="C198" s="6" t="str">
        <f>INDEX('Raw demand forecast'!$M$7:$M$5830,MATCH($B198,'Raw demand forecast'!$B$7:$B$5830,0))</f>
        <v>Yes</v>
      </c>
      <c r="D198" s="25">
        <f t="shared" si="5"/>
        <v>0</v>
      </c>
      <c r="E198" s="6" t="str">
        <f t="shared" si="6"/>
        <v>Steady/falling</v>
      </c>
      <c r="F198" s="44">
        <f>SUMIFS('Raw demand forecast'!$I$7:$I$5830,'Raw demand forecast'!$B$7:$B$5830,$B198,'Raw demand forecast'!$C$7:$C$5830,F$6-1)</f>
        <v>0.31840000000000002</v>
      </c>
      <c r="G198" s="44">
        <f>SUMIFS('Raw demand forecast'!$I$7:$I$5830,'Raw demand forecast'!$B$7:$B$5830,$B198,'Raw demand forecast'!$C$7:$C$5830,G$6-1)</f>
        <v>0.31840000000000002</v>
      </c>
      <c r="H198" s="44">
        <f>SUMIFS('Raw demand forecast'!$I$7:$I$5830,'Raw demand forecast'!$B$7:$B$5830,$B198,'Raw demand forecast'!$C$7:$C$5830,H$6-1)</f>
        <v>0.31840000000000002</v>
      </c>
      <c r="I198" s="44">
        <f>SUMIFS('Raw demand forecast'!$I$7:$I$5830,'Raw demand forecast'!$B$7:$B$5830,$B198,'Raw demand forecast'!$C$7:$C$5830,I$6-1)</f>
        <v>0.31840000000000002</v>
      </c>
      <c r="J198" s="44">
        <f>SUMIFS('Raw demand forecast'!$I$7:$I$5830,'Raw demand forecast'!$B$7:$B$5830,$B198,'Raw demand forecast'!$C$7:$C$5830,J$6-1)</f>
        <v>0.31840000000000002</v>
      </c>
      <c r="K198" s="44">
        <f>SUMIFS('Raw demand forecast'!$I$7:$I$5830,'Raw demand forecast'!$B$7:$B$5830,$B198,'Raw demand forecast'!$C$7:$C$5830,K$6-1)</f>
        <v>0.19344</v>
      </c>
      <c r="L198" s="44">
        <f>SUMIFS('Raw demand forecast'!$I$7:$I$5830,'Raw demand forecast'!$B$7:$B$5830,$B198,'Raw demand forecast'!$C$7:$C$5830,L$6-1)</f>
        <v>0.19344</v>
      </c>
      <c r="M198" s="44">
        <f>SUMIFS('Raw demand forecast'!$I$7:$I$5830,'Raw demand forecast'!$B$7:$B$5830,$B198,'Raw demand forecast'!$C$7:$C$5830,M$6-1)</f>
        <v>0.19344</v>
      </c>
      <c r="N198" s="44">
        <f>SUMIFS('Raw demand forecast'!$I$7:$I$5830,'Raw demand forecast'!$B$7:$B$5830,$B198,'Raw demand forecast'!$C$7:$C$5830,N$6-1)</f>
        <v>0.19344</v>
      </c>
      <c r="O198" s="44">
        <f>SUMIFS('Raw demand forecast'!$I$7:$I$5830,'Raw demand forecast'!$B$7:$B$5830,$B198,'Raw demand forecast'!$C$7:$C$5830,O$6-1)</f>
        <v>0.19344</v>
      </c>
      <c r="P198" s="44">
        <f>SUMIFS('Raw demand forecast'!$I$7:$I$5830,'Raw demand forecast'!$B$7:$B$5830,$B198,'Raw demand forecast'!$C$7:$C$5830,P$6-1)</f>
        <v>0.19344</v>
      </c>
      <c r="Q198" s="44">
        <f>SUMIFS('Raw demand forecast'!$I$7:$I$5830,'Raw demand forecast'!$B$7:$B$5830,$B198,'Raw demand forecast'!$C$7:$C$5830,Q$6-1)</f>
        <v>0.19344</v>
      </c>
      <c r="R198" s="44">
        <f>SUMIFS('Raw demand forecast'!$I$7:$I$5830,'Raw demand forecast'!$B$7:$B$5830,$B198,'Raw demand forecast'!$C$7:$C$5830,R$6-1)</f>
        <v>0.19344</v>
      </c>
      <c r="S198" s="44">
        <f>SUMIFS('Raw demand forecast'!$I$7:$I$5830,'Raw demand forecast'!$B$7:$B$5830,$B198,'Raw demand forecast'!$C$7:$C$5830,S$6-1)</f>
        <v>0.19344</v>
      </c>
      <c r="T198" s="44">
        <f>SUMIFS('Raw demand forecast'!$I$7:$I$5830,'Raw demand forecast'!$B$7:$B$5830,$B198,'Raw demand forecast'!$C$7:$C$5830,T$6-1)</f>
        <v>0.19344</v>
      </c>
      <c r="U198" s="44">
        <f>SUMIFS('Raw demand forecast'!$I$7:$I$5830,'Raw demand forecast'!$B$7:$B$5830,$B198,'Raw demand forecast'!$C$7:$C$5830,U$6-1)</f>
        <v>0.19344</v>
      </c>
    </row>
    <row r="199" spans="2:21" ht="15">
      <c r="B199" s="6" t="s">
        <v>20</v>
      </c>
      <c r="C199" s="6" t="str">
        <f>INDEX('Raw demand forecast'!$M$7:$M$5830,MATCH($B199,'Raw demand forecast'!$B$7:$B$5830,0))</f>
        <v>No</v>
      </c>
      <c r="D199" s="25">
        <f t="shared" si="5"/>
        <v>-3.6355340451933449E-3</v>
      </c>
      <c r="E199" s="6" t="str">
        <f t="shared" si="6"/>
        <v>Steady/falling</v>
      </c>
      <c r="F199" s="44">
        <f>SUMIFS('Raw demand forecast'!$I$7:$I$5830,'Raw demand forecast'!$B$7:$B$5830,$B199,'Raw demand forecast'!$C$7:$C$5830,F$6-1)</f>
        <v>6.7995999999999999</v>
      </c>
      <c r="G199" s="44">
        <f>SUMIFS('Raw demand forecast'!$I$7:$I$5830,'Raw demand forecast'!$B$7:$B$5830,$B199,'Raw demand forecast'!$C$7:$C$5830,G$6-1)</f>
        <v>6.7560000000000002</v>
      </c>
      <c r="H199" s="44">
        <f>SUMIFS('Raw demand forecast'!$I$7:$I$5830,'Raw demand forecast'!$B$7:$B$5830,$B199,'Raw demand forecast'!$C$7:$C$5830,H$6-1)</f>
        <v>6.7209000000000003</v>
      </c>
      <c r="I199" s="44">
        <f>SUMIFS('Raw demand forecast'!$I$7:$I$5830,'Raw demand forecast'!$B$7:$B$5830,$B199,'Raw demand forecast'!$C$7:$C$5830,I$6-1)</f>
        <v>6.7427999999999999</v>
      </c>
      <c r="J199" s="44">
        <f>SUMIFS('Raw demand forecast'!$I$7:$I$5830,'Raw demand forecast'!$B$7:$B$5830,$B199,'Raw demand forecast'!$C$7:$C$5830,J$6-1)</f>
        <v>7.0979999999999999</v>
      </c>
      <c r="K199" s="44">
        <f>SUMIFS('Raw demand forecast'!$I$7:$I$5830,'Raw demand forecast'!$B$7:$B$5830,$B199,'Raw demand forecast'!$C$7:$C$5830,K$6-1)</f>
        <v>7.5069999999999997</v>
      </c>
      <c r="L199" s="44">
        <f>SUMIFS('Raw demand forecast'!$I$7:$I$5830,'Raw demand forecast'!$B$7:$B$5830,$B199,'Raw demand forecast'!$C$7:$C$5830,L$6-1)</f>
        <v>7.9222521530029804</v>
      </c>
      <c r="M199" s="44">
        <f>SUMIFS('Raw demand forecast'!$I$7:$I$5830,'Raw demand forecast'!$B$7:$B$5830,$B199,'Raw demand forecast'!$C$7:$C$5830,M$6-1)</f>
        <v>7.950726815684078</v>
      </c>
      <c r="N199" s="44">
        <f>SUMIFS('Raw demand forecast'!$I$7:$I$5830,'Raw demand forecast'!$B$7:$B$5830,$B199,'Raw demand forecast'!$C$7:$C$5830,N$6-1)</f>
        <v>7.9070668341314851</v>
      </c>
      <c r="O199" s="44">
        <f>SUMIFS('Raw demand forecast'!$I$7:$I$5830,'Raw demand forecast'!$B$7:$B$5830,$B199,'Raw demand forecast'!$C$7:$C$5830,O$6-1)</f>
        <v>7.8606596950648084</v>
      </c>
      <c r="P199" s="44">
        <f>SUMIFS('Raw demand forecast'!$I$7:$I$5830,'Raw demand forecast'!$B$7:$B$5830,$B199,'Raw demand forecast'!$C$7:$C$5830,P$6-1)</f>
        <v>7.8142262821553858</v>
      </c>
      <c r="Q199" s="44">
        <f>SUMIFS('Raw demand forecast'!$I$7:$I$5830,'Raw demand forecast'!$B$7:$B$5830,$B199,'Raw demand forecast'!$C$7:$C$5830,Q$6-1)</f>
        <v>7.7699020413562625</v>
      </c>
      <c r="R199" s="44">
        <f>SUMIFS('Raw demand forecast'!$I$7:$I$5830,'Raw demand forecast'!$B$7:$B$5830,$B199,'Raw demand forecast'!$C$7:$C$5830,R$6-1)</f>
        <v>7.728213366821735</v>
      </c>
      <c r="S199" s="44">
        <f>SUMIFS('Raw demand forecast'!$I$7:$I$5830,'Raw demand forecast'!$B$7:$B$5830,$B199,'Raw demand forecast'!$C$7:$C$5830,S$6-1)</f>
        <v>7.6917907242413666</v>
      </c>
      <c r="T199" s="44">
        <f>SUMIFS('Raw demand forecast'!$I$7:$I$5830,'Raw demand forecast'!$B$7:$B$5830,$B199,'Raw demand forecast'!$C$7:$C$5830,T$6-1)</f>
        <v>7.6792830254999345</v>
      </c>
      <c r="U199" s="44">
        <f>SUMIFS('Raw demand forecast'!$I$7:$I$5830,'Raw demand forecast'!$B$7:$B$5830,$B199,'Raw demand forecast'!$C$7:$C$5830,U$6-1)</f>
        <v>7.6667753267585024</v>
      </c>
    </row>
    <row r="200" spans="2:21" ht="15">
      <c r="B200" s="6" t="s">
        <v>24</v>
      </c>
      <c r="C200" s="6" t="str">
        <f>INDEX('Raw demand forecast'!$M$7:$M$5830,MATCH($B200,'Raw demand forecast'!$B$7:$B$5830,0))</f>
        <v>No</v>
      </c>
      <c r="D200" s="25">
        <f t="shared" ref="D200:D263" si="7">(U200/L200)^(1/9) - 1</f>
        <v>-4.0020545988844747E-3</v>
      </c>
      <c r="E200" s="6" t="str">
        <f t="shared" si="6"/>
        <v>Steady/falling</v>
      </c>
      <c r="F200" s="44">
        <f>SUMIFS('Raw demand forecast'!$I$7:$I$5830,'Raw demand forecast'!$B$7:$B$5830,$B200,'Raw demand forecast'!$C$7:$C$5830,F$6-1)</f>
        <v>1.77948</v>
      </c>
      <c r="G200" s="44">
        <f>SUMIFS('Raw demand forecast'!$I$7:$I$5830,'Raw demand forecast'!$B$7:$B$5830,$B200,'Raw demand forecast'!$C$7:$C$5830,G$6-1)</f>
        <v>2.6146600000000002</v>
      </c>
      <c r="H200" s="44">
        <f>SUMIFS('Raw demand forecast'!$I$7:$I$5830,'Raw demand forecast'!$B$7:$B$5830,$B200,'Raw demand forecast'!$C$7:$C$5830,H$6-1)</f>
        <v>1.7797799999999999</v>
      </c>
      <c r="I200" s="44">
        <f>SUMIFS('Raw demand forecast'!$I$7:$I$5830,'Raw demand forecast'!$B$7:$B$5830,$B200,'Raw demand forecast'!$C$7:$C$5830,I$6-1)</f>
        <v>2.0179999999999998</v>
      </c>
      <c r="J200" s="44">
        <f>SUMIFS('Raw demand forecast'!$I$7:$I$5830,'Raw demand forecast'!$B$7:$B$5830,$B200,'Raw demand forecast'!$C$7:$C$5830,J$6-1)</f>
        <v>2.157</v>
      </c>
      <c r="K200" s="44">
        <f>SUMIFS('Raw demand forecast'!$I$7:$I$5830,'Raw demand forecast'!$B$7:$B$5830,$B200,'Raw demand forecast'!$C$7:$C$5830,K$6-1)</f>
        <v>2.8639999999999999</v>
      </c>
      <c r="L200" s="44">
        <f>SUMIFS('Raw demand forecast'!$I$7:$I$5830,'Raw demand forecast'!$B$7:$B$5830,$B200,'Raw demand forecast'!$C$7:$C$5830,L$6-1)</f>
        <v>2.8506913550493538</v>
      </c>
      <c r="M200" s="44">
        <f>SUMIFS('Raw demand forecast'!$I$7:$I$5830,'Raw demand forecast'!$B$7:$B$5830,$B200,'Raw demand forecast'!$C$7:$C$5830,M$6-1)</f>
        <v>2.8367086933203924</v>
      </c>
      <c r="N200" s="44">
        <f>SUMIFS('Raw demand forecast'!$I$7:$I$5830,'Raw demand forecast'!$B$7:$B$5830,$B200,'Raw demand forecast'!$C$7:$C$5830,N$6-1)</f>
        <v>2.8216127884900795</v>
      </c>
      <c r="O200" s="44">
        <f>SUMIFS('Raw demand forecast'!$I$7:$I$5830,'Raw demand forecast'!$B$7:$B$5830,$B200,'Raw demand forecast'!$C$7:$C$5830,O$6-1)</f>
        <v>2.8077748900379564</v>
      </c>
      <c r="P200" s="44">
        <f>SUMIFS('Raw demand forecast'!$I$7:$I$5830,'Raw demand forecast'!$B$7:$B$5830,$B200,'Raw demand forecast'!$C$7:$C$5830,P$6-1)</f>
        <v>2.7938920410275099</v>
      </c>
      <c r="Q200" s="44">
        <f>SUMIFS('Raw demand forecast'!$I$7:$I$5830,'Raw demand forecast'!$B$7:$B$5830,$B200,'Raw demand forecast'!$C$7:$C$5830,Q$6-1)</f>
        <v>2.7806339912201392</v>
      </c>
      <c r="R200" s="44">
        <f>SUMIFS('Raw demand forecast'!$I$7:$I$5830,'Raw demand forecast'!$B$7:$B$5830,$B200,'Raw demand forecast'!$C$7:$C$5830,R$6-1)</f>
        <v>2.7681789777926866</v>
      </c>
      <c r="S200" s="44">
        <f>SUMIFS('Raw demand forecast'!$I$7:$I$5830,'Raw demand forecast'!$B$7:$B$5830,$B200,'Raw demand forecast'!$C$7:$C$5830,S$6-1)</f>
        <v>2.7572353503802964</v>
      </c>
      <c r="T200" s="44">
        <f>SUMIFS('Raw demand forecast'!$I$7:$I$5830,'Raw demand forecast'!$B$7:$B$5830,$B200,'Raw demand forecast'!$C$7:$C$5830,T$6-1)</f>
        <v>2.7534387658543809</v>
      </c>
      <c r="U200" s="44">
        <f>SUMIFS('Raw demand forecast'!$I$7:$I$5830,'Raw demand forecast'!$B$7:$B$5830,$B200,'Raw demand forecast'!$C$7:$C$5830,U$6-1)</f>
        <v>2.7496421813284653</v>
      </c>
    </row>
    <row r="201" spans="2:21" ht="15">
      <c r="B201" s="6" t="s">
        <v>25</v>
      </c>
      <c r="C201" s="6" t="str">
        <f>INDEX('Raw demand forecast'!$M$7:$M$5830,MATCH($B201,'Raw demand forecast'!$B$7:$B$5830,0))</f>
        <v>No</v>
      </c>
      <c r="D201" s="25">
        <f t="shared" si="7"/>
        <v>3.7191546197165026E-2</v>
      </c>
      <c r="E201" s="6" t="str">
        <f t="shared" si="6"/>
        <v>High growth</v>
      </c>
      <c r="F201" s="44">
        <f>SUMIFS('Raw demand forecast'!$I$7:$I$5830,'Raw demand forecast'!$B$7:$B$5830,$B201,'Raw demand forecast'!$C$7:$C$5830,F$6-1)</f>
        <v>17.960599999999999</v>
      </c>
      <c r="G201" s="44">
        <f>SUMIFS('Raw demand forecast'!$I$7:$I$5830,'Raw demand forecast'!$B$7:$B$5830,$B201,'Raw demand forecast'!$C$7:$C$5830,G$6-1)</f>
        <v>17.261199999999999</v>
      </c>
      <c r="H201" s="44">
        <f>SUMIFS('Raw demand forecast'!$I$7:$I$5830,'Raw demand forecast'!$B$7:$B$5830,$B201,'Raw demand forecast'!$C$7:$C$5830,H$6-1)</f>
        <v>17.690000000000001</v>
      </c>
      <c r="I201" s="44">
        <f>SUMIFS('Raw demand forecast'!$I$7:$I$5830,'Raw demand forecast'!$B$7:$B$5830,$B201,'Raw demand forecast'!$C$7:$C$5830,I$6-1)</f>
        <v>17.714500000000001</v>
      </c>
      <c r="J201" s="44">
        <f>SUMIFS('Raw demand forecast'!$I$7:$I$5830,'Raw demand forecast'!$B$7:$B$5830,$B201,'Raw demand forecast'!$C$7:$C$5830,J$6-1)</f>
        <v>18.396000000000001</v>
      </c>
      <c r="K201" s="44">
        <f>SUMIFS('Raw demand forecast'!$I$7:$I$5830,'Raw demand forecast'!$B$7:$B$5830,$B201,'Raw demand forecast'!$C$7:$C$5830,K$6-1)</f>
        <v>17.472000000000001</v>
      </c>
      <c r="L201" s="44">
        <f>SUMIFS('Raw demand forecast'!$I$7:$I$5830,'Raw demand forecast'!$B$7:$B$5830,$B201,'Raw demand forecast'!$C$7:$C$5830,L$6-1)</f>
        <v>19.051854017728662</v>
      </c>
      <c r="M201" s="44">
        <f>SUMIFS('Raw demand forecast'!$I$7:$I$5830,'Raw demand forecast'!$B$7:$B$5830,$B201,'Raw demand forecast'!$C$7:$C$5830,M$6-1)</f>
        <v>20.814422158734718</v>
      </c>
      <c r="N201" s="44">
        <f>SUMIFS('Raw demand forecast'!$I$7:$I$5830,'Raw demand forecast'!$B$7:$B$5830,$B201,'Raw demand forecast'!$C$7:$C$5830,N$6-1)</f>
        <v>20.815378994205545</v>
      </c>
      <c r="O201" s="44">
        <f>SUMIFS('Raw demand forecast'!$I$7:$I$5830,'Raw demand forecast'!$B$7:$B$5830,$B201,'Raw demand forecast'!$C$7:$C$5830,O$6-1)</f>
        <v>21.017769403536178</v>
      </c>
      <c r="P201" s="44">
        <f>SUMIFS('Raw demand forecast'!$I$7:$I$5830,'Raw demand forecast'!$B$7:$B$5830,$B201,'Raw demand forecast'!$C$7:$C$5830,P$6-1)</f>
        <v>21.41370351731674</v>
      </c>
      <c r="Q201" s="44">
        <f>SUMIFS('Raw demand forecast'!$I$7:$I$5830,'Raw demand forecast'!$B$7:$B$5830,$B201,'Raw demand forecast'!$C$7:$C$5830,Q$6-1)</f>
        <v>22.006258378440041</v>
      </c>
      <c r="R201" s="44">
        <f>SUMIFS('Raw demand forecast'!$I$7:$I$5830,'Raw demand forecast'!$B$7:$B$5830,$B201,'Raw demand forecast'!$C$7:$C$5830,R$6-1)</f>
        <v>22.795634677333631</v>
      </c>
      <c r="S201" s="44">
        <f>SUMIFS('Raw demand forecast'!$I$7:$I$5830,'Raw demand forecast'!$B$7:$B$5830,$B201,'Raw demand forecast'!$C$7:$C$5830,S$6-1)</f>
        <v>23.789830246840133</v>
      </c>
      <c r="T201" s="44">
        <f>SUMIFS('Raw demand forecast'!$I$7:$I$5830,'Raw demand forecast'!$B$7:$B$5830,$B201,'Raw demand forecast'!$C$7:$C$5830,T$6-1)</f>
        <v>25.031234111565308</v>
      </c>
      <c r="U201" s="44">
        <f>SUMIFS('Raw demand forecast'!$I$7:$I$5830,'Raw demand forecast'!$B$7:$B$5830,$B201,'Raw demand forecast'!$C$7:$C$5830,U$6-1)</f>
        <v>26.464760009331275</v>
      </c>
    </row>
    <row r="202" spans="2:21" ht="15">
      <c r="B202" s="6" t="s">
        <v>572</v>
      </c>
      <c r="C202" s="6" t="str">
        <f>INDEX('Raw demand forecast'!$M$7:$M$5830,MATCH($B202,'Raw demand forecast'!$B$7:$B$5830,0))</f>
        <v>Yes</v>
      </c>
      <c r="D202" s="25">
        <f t="shared" si="7"/>
        <v>0</v>
      </c>
      <c r="E202" s="6" t="str">
        <f t="shared" si="6"/>
        <v>Steady/falling</v>
      </c>
      <c r="F202" s="44">
        <f>SUMIFS('Raw demand forecast'!$I$7:$I$5830,'Raw demand forecast'!$B$7:$B$5830,$B202,'Raw demand forecast'!$C$7:$C$5830,F$6-1)</f>
        <v>0.30959999999999999</v>
      </c>
      <c r="G202" s="44">
        <f>SUMIFS('Raw demand forecast'!$I$7:$I$5830,'Raw demand forecast'!$B$7:$B$5830,$B202,'Raw demand forecast'!$C$7:$C$5830,G$6-1)</f>
        <v>0.31320003000000002</v>
      </c>
      <c r="H202" s="44">
        <f>SUMIFS('Raw demand forecast'!$I$7:$I$5830,'Raw demand forecast'!$B$7:$B$5830,$B202,'Raw demand forecast'!$C$7:$C$5830,H$6-1)</f>
        <v>0.31320003000000002</v>
      </c>
      <c r="I202" s="44">
        <f>SUMIFS('Raw demand forecast'!$I$7:$I$5830,'Raw demand forecast'!$B$7:$B$5830,$B202,'Raw demand forecast'!$C$7:$C$5830,I$6-1)</f>
        <v>0.313</v>
      </c>
      <c r="J202" s="44">
        <f>SUMIFS('Raw demand forecast'!$I$7:$I$5830,'Raw demand forecast'!$B$7:$B$5830,$B202,'Raw demand forecast'!$C$7:$C$5830,J$6-1)</f>
        <v>0.313</v>
      </c>
      <c r="K202" s="44">
        <f>SUMIFS('Raw demand forecast'!$I$7:$I$5830,'Raw demand forecast'!$B$7:$B$5830,$B202,'Raw demand forecast'!$C$7:$C$5830,K$6-1)</f>
        <v>0.31</v>
      </c>
      <c r="L202" s="44">
        <f>SUMIFS('Raw demand forecast'!$I$7:$I$5830,'Raw demand forecast'!$B$7:$B$5830,$B202,'Raw demand forecast'!$C$7:$C$5830,L$6-1)</f>
        <v>0.31</v>
      </c>
      <c r="M202" s="44">
        <f>SUMIFS('Raw demand forecast'!$I$7:$I$5830,'Raw demand forecast'!$B$7:$B$5830,$B202,'Raw demand forecast'!$C$7:$C$5830,M$6-1)</f>
        <v>0.31</v>
      </c>
      <c r="N202" s="44">
        <f>SUMIFS('Raw demand forecast'!$I$7:$I$5830,'Raw demand forecast'!$B$7:$B$5830,$B202,'Raw demand forecast'!$C$7:$C$5830,N$6-1)</f>
        <v>0.31</v>
      </c>
      <c r="O202" s="44">
        <f>SUMIFS('Raw demand forecast'!$I$7:$I$5830,'Raw demand forecast'!$B$7:$B$5830,$B202,'Raw demand forecast'!$C$7:$C$5830,O$6-1)</f>
        <v>0.31</v>
      </c>
      <c r="P202" s="44">
        <f>SUMIFS('Raw demand forecast'!$I$7:$I$5830,'Raw demand forecast'!$B$7:$B$5830,$B202,'Raw demand forecast'!$C$7:$C$5830,P$6-1)</f>
        <v>0.31</v>
      </c>
      <c r="Q202" s="44">
        <f>SUMIFS('Raw demand forecast'!$I$7:$I$5830,'Raw demand forecast'!$B$7:$B$5830,$B202,'Raw demand forecast'!$C$7:$C$5830,Q$6-1)</f>
        <v>0.31</v>
      </c>
      <c r="R202" s="44">
        <f>SUMIFS('Raw demand forecast'!$I$7:$I$5830,'Raw demand forecast'!$B$7:$B$5830,$B202,'Raw demand forecast'!$C$7:$C$5830,R$6-1)</f>
        <v>0.31</v>
      </c>
      <c r="S202" s="44">
        <f>SUMIFS('Raw demand forecast'!$I$7:$I$5830,'Raw demand forecast'!$B$7:$B$5830,$B202,'Raw demand forecast'!$C$7:$C$5830,S$6-1)</f>
        <v>0.31</v>
      </c>
      <c r="T202" s="44">
        <f>SUMIFS('Raw demand forecast'!$I$7:$I$5830,'Raw demand forecast'!$B$7:$B$5830,$B202,'Raw demand forecast'!$C$7:$C$5830,T$6-1)</f>
        <v>0.31</v>
      </c>
      <c r="U202" s="44">
        <f>SUMIFS('Raw demand forecast'!$I$7:$I$5830,'Raw demand forecast'!$B$7:$B$5830,$B202,'Raw demand forecast'!$C$7:$C$5830,U$6-1)</f>
        <v>0.31</v>
      </c>
    </row>
    <row r="203" spans="2:21" ht="15">
      <c r="B203" s="6" t="s">
        <v>574</v>
      </c>
      <c r="C203" s="6" t="str">
        <f>INDEX('Raw demand forecast'!$M$7:$M$5830,MATCH($B203,'Raw demand forecast'!$B$7:$B$5830,0))</f>
        <v>Yes</v>
      </c>
      <c r="D203" s="25">
        <f t="shared" si="7"/>
        <v>0</v>
      </c>
      <c r="E203" s="6" t="str">
        <f t="shared" si="6"/>
        <v>Steady/falling</v>
      </c>
      <c r="F203" s="44">
        <f>SUMIFS('Raw demand forecast'!$I$7:$I$5830,'Raw demand forecast'!$B$7:$B$5830,$B203,'Raw demand forecast'!$C$7:$C$5830,F$6-1)</f>
        <v>1.9476</v>
      </c>
      <c r="G203" s="44">
        <f>SUMIFS('Raw demand forecast'!$I$7:$I$5830,'Raw demand forecast'!$B$7:$B$5830,$B203,'Raw demand forecast'!$C$7:$C$5830,G$6-1)</f>
        <v>1.9944</v>
      </c>
      <c r="H203" s="44">
        <f>SUMIFS('Raw demand forecast'!$I$7:$I$5830,'Raw demand forecast'!$B$7:$B$5830,$B203,'Raw demand forecast'!$C$7:$C$5830,H$6-1)</f>
        <v>1.9907999999999999</v>
      </c>
      <c r="I203" s="44">
        <f>SUMIFS('Raw demand forecast'!$I$7:$I$5830,'Raw demand forecast'!$B$7:$B$5830,$B203,'Raw demand forecast'!$C$7:$C$5830,I$6-1)</f>
        <v>1.9219999999999999</v>
      </c>
      <c r="J203" s="44">
        <f>SUMIFS('Raw demand forecast'!$I$7:$I$5830,'Raw demand forecast'!$B$7:$B$5830,$B203,'Raw demand forecast'!$C$7:$C$5830,J$6-1)</f>
        <v>2.012</v>
      </c>
      <c r="K203" s="44">
        <f>SUMIFS('Raw demand forecast'!$I$7:$I$5830,'Raw demand forecast'!$B$7:$B$5830,$B203,'Raw demand forecast'!$C$7:$C$5830,K$6-1)</f>
        <v>2.012</v>
      </c>
      <c r="L203" s="44">
        <f>SUMIFS('Raw demand forecast'!$I$7:$I$5830,'Raw demand forecast'!$B$7:$B$5830,$B203,'Raw demand forecast'!$C$7:$C$5830,L$6-1)</f>
        <v>2.012</v>
      </c>
      <c r="M203" s="44">
        <f>SUMIFS('Raw demand forecast'!$I$7:$I$5830,'Raw demand forecast'!$B$7:$B$5830,$B203,'Raw demand forecast'!$C$7:$C$5830,M$6-1)</f>
        <v>2.012</v>
      </c>
      <c r="N203" s="44">
        <f>SUMIFS('Raw demand forecast'!$I$7:$I$5830,'Raw demand forecast'!$B$7:$B$5830,$B203,'Raw demand forecast'!$C$7:$C$5830,N$6-1)</f>
        <v>2.012</v>
      </c>
      <c r="O203" s="44">
        <f>SUMIFS('Raw demand forecast'!$I$7:$I$5830,'Raw demand forecast'!$B$7:$B$5830,$B203,'Raw demand forecast'!$C$7:$C$5830,O$6-1)</f>
        <v>2.012</v>
      </c>
      <c r="P203" s="44">
        <f>SUMIFS('Raw demand forecast'!$I$7:$I$5830,'Raw demand forecast'!$B$7:$B$5830,$B203,'Raw demand forecast'!$C$7:$C$5830,P$6-1)</f>
        <v>2.012</v>
      </c>
      <c r="Q203" s="44">
        <f>SUMIFS('Raw demand forecast'!$I$7:$I$5830,'Raw demand forecast'!$B$7:$B$5830,$B203,'Raw demand forecast'!$C$7:$C$5830,Q$6-1)</f>
        <v>2.012</v>
      </c>
      <c r="R203" s="44">
        <f>SUMIFS('Raw demand forecast'!$I$7:$I$5830,'Raw demand forecast'!$B$7:$B$5830,$B203,'Raw demand forecast'!$C$7:$C$5830,R$6-1)</f>
        <v>2.012</v>
      </c>
      <c r="S203" s="44">
        <f>SUMIFS('Raw demand forecast'!$I$7:$I$5830,'Raw demand forecast'!$B$7:$B$5830,$B203,'Raw demand forecast'!$C$7:$C$5830,S$6-1)</f>
        <v>2.012</v>
      </c>
      <c r="T203" s="44">
        <f>SUMIFS('Raw demand forecast'!$I$7:$I$5830,'Raw demand forecast'!$B$7:$B$5830,$B203,'Raw demand forecast'!$C$7:$C$5830,T$6-1)</f>
        <v>2.012</v>
      </c>
      <c r="U203" s="44">
        <f>SUMIFS('Raw demand forecast'!$I$7:$I$5830,'Raw demand forecast'!$B$7:$B$5830,$B203,'Raw demand forecast'!$C$7:$C$5830,U$6-1)</f>
        <v>2.012</v>
      </c>
    </row>
    <row r="204" spans="2:21" ht="15">
      <c r="B204" s="6" t="s">
        <v>49</v>
      </c>
      <c r="C204" s="6" t="str">
        <f>INDEX('Raw demand forecast'!$M$7:$M$5830,MATCH($B204,'Raw demand forecast'!$B$7:$B$5830,0))</f>
        <v>No</v>
      </c>
      <c r="D204" s="25">
        <f t="shared" si="7"/>
        <v>-3.8978101434328227E-3</v>
      </c>
      <c r="E204" s="6" t="str">
        <f t="shared" ref="E204:E267" si="8">IFERROR(IF(D204 &gt; 0.02, "High growth", IF(D204 &gt; 0, "Small growth", IF(D204 &lt;= 0, "Steady/falling", D204))), IF(U204=0, "Steady/falling", "High growth"))</f>
        <v>Steady/falling</v>
      </c>
      <c r="F204" s="44">
        <f>SUMIFS('Raw demand forecast'!$I$7:$I$5830,'Raw demand forecast'!$B$7:$B$5830,$B204,'Raw demand forecast'!$C$7:$C$5830,F$6-1)</f>
        <v>8.1792002000000004</v>
      </c>
      <c r="G204" s="44">
        <f>SUMIFS('Raw demand forecast'!$I$7:$I$5830,'Raw demand forecast'!$B$7:$B$5830,$B204,'Raw demand forecast'!$C$7:$C$5830,G$6-1)</f>
        <v>10.656000000000001</v>
      </c>
      <c r="H204" s="44">
        <f>SUMIFS('Raw demand forecast'!$I$7:$I$5830,'Raw demand forecast'!$B$7:$B$5830,$B204,'Raw demand forecast'!$C$7:$C$5830,H$6-1)</f>
        <v>8.5824002999999998</v>
      </c>
      <c r="I204" s="44">
        <f>SUMIFS('Raw demand forecast'!$I$7:$I$5830,'Raw demand forecast'!$B$7:$B$5830,$B204,'Raw demand forecast'!$C$7:$C$5830,I$6-1)</f>
        <v>8.9280000000000008</v>
      </c>
      <c r="J204" s="44">
        <f>SUMIFS('Raw demand forecast'!$I$7:$I$5830,'Raw demand forecast'!$B$7:$B$5830,$B204,'Raw demand forecast'!$C$7:$C$5830,J$6-1)</f>
        <v>8.4960000000000004</v>
      </c>
      <c r="K204" s="44">
        <f>SUMIFS('Raw demand forecast'!$I$7:$I$5830,'Raw demand forecast'!$B$7:$B$5830,$B204,'Raw demand forecast'!$C$7:$C$5830,K$6-1)</f>
        <v>11.087999999999999</v>
      </c>
      <c r="L204" s="44">
        <f>SUMIFS('Raw demand forecast'!$I$7:$I$5830,'Raw demand forecast'!$B$7:$B$5830,$B204,'Raw demand forecast'!$C$7:$C$5830,L$6-1)</f>
        <v>11.035285126859794</v>
      </c>
      <c r="M204" s="44">
        <f>SUMIFS('Raw demand forecast'!$I$7:$I$5830,'Raw demand forecast'!$B$7:$B$5830,$B204,'Raw demand forecast'!$C$7:$C$5830,M$6-1)</f>
        <v>10.980278466336642</v>
      </c>
      <c r="N204" s="44">
        <f>SUMIFS('Raw demand forecast'!$I$7:$I$5830,'Raw demand forecast'!$B$7:$B$5830,$B204,'Raw demand forecast'!$C$7:$C$5830,N$6-1)</f>
        <v>10.921256129143643</v>
      </c>
      <c r="O204" s="44">
        <f>SUMIFS('Raw demand forecast'!$I$7:$I$5830,'Raw demand forecast'!$B$7:$B$5830,$B204,'Raw demand forecast'!$C$7:$C$5830,O$6-1)</f>
        <v>10.867859139486093</v>
      </c>
      <c r="P204" s="44">
        <f>SUMIFS('Raw demand forecast'!$I$7:$I$5830,'Raw demand forecast'!$B$7:$B$5830,$B204,'Raw demand forecast'!$C$7:$C$5830,P$6-1)</f>
        <v>10.814903971853086</v>
      </c>
      <c r="Q204" s="44">
        <f>SUMIFS('Raw demand forecast'!$I$7:$I$5830,'Raw demand forecast'!$B$7:$B$5830,$B204,'Raw demand forecast'!$C$7:$C$5830,Q$6-1)</f>
        <v>10.76450766160885</v>
      </c>
      <c r="R204" s="44">
        <f>SUMIFS('Raw demand forecast'!$I$7:$I$5830,'Raw demand forecast'!$B$7:$B$5830,$B204,'Raw demand forecast'!$C$7:$C$5830,R$6-1)</f>
        <v>10.717018012232547</v>
      </c>
      <c r="S204" s="44">
        <f>SUMIFS('Raw demand forecast'!$I$7:$I$5830,'Raw demand forecast'!$B$7:$B$5830,$B204,'Raw demand forecast'!$C$7:$C$5830,S$6-1)</f>
        <v>10.676451269332306</v>
      </c>
      <c r="T204" s="44">
        <f>SUMIFS('Raw demand forecast'!$I$7:$I$5830,'Raw demand forecast'!$B$7:$B$5830,$B204,'Raw demand forecast'!$C$7:$C$5830,T$6-1)</f>
        <v>10.665298251033573</v>
      </c>
      <c r="U204" s="44">
        <f>SUMIFS('Raw demand forecast'!$I$7:$I$5830,'Raw demand forecast'!$B$7:$B$5830,$B204,'Raw demand forecast'!$C$7:$C$5830,U$6-1)</f>
        <v>10.654145232734837</v>
      </c>
    </row>
    <row r="205" spans="2:21" ht="15">
      <c r="B205" s="6" t="s">
        <v>591</v>
      </c>
      <c r="C205" s="6" t="str">
        <f>INDEX('Raw demand forecast'!$M$7:$M$5830,MATCH($B205,'Raw demand forecast'!$B$7:$B$5830,0))</f>
        <v>Yes</v>
      </c>
      <c r="D205" s="25">
        <f t="shared" si="7"/>
        <v>0.12091389668070396</v>
      </c>
      <c r="E205" s="6" t="str">
        <f t="shared" si="8"/>
        <v>High growth</v>
      </c>
      <c r="F205" s="44">
        <f>SUMIFS('Raw demand forecast'!$I$7:$I$5830,'Raw demand forecast'!$B$7:$B$5830,$B205,'Raw demand forecast'!$C$7:$C$5830,F$6-1)</f>
        <v>0</v>
      </c>
      <c r="G205" s="44">
        <f>SUMIFS('Raw demand forecast'!$I$7:$I$5830,'Raw demand forecast'!$B$7:$B$5830,$B205,'Raw demand forecast'!$C$7:$C$5830,G$6-1)</f>
        <v>0</v>
      </c>
      <c r="H205" s="44">
        <f>SUMIFS('Raw demand forecast'!$I$7:$I$5830,'Raw demand forecast'!$B$7:$B$5830,$B205,'Raw demand forecast'!$C$7:$C$5830,H$6-1)</f>
        <v>0</v>
      </c>
      <c r="I205" s="44">
        <f>SUMIFS('Raw demand forecast'!$I$7:$I$5830,'Raw demand forecast'!$B$7:$B$5830,$B205,'Raw demand forecast'!$C$7:$C$5830,I$6-1)</f>
        <v>3.7613500000000002</v>
      </c>
      <c r="J205" s="44">
        <f>SUMIFS('Raw demand forecast'!$I$7:$I$5830,'Raw demand forecast'!$B$7:$B$5830,$B205,'Raw demand forecast'!$C$7:$C$5830,J$6-1)</f>
        <v>3.8359999999999999</v>
      </c>
      <c r="K205" s="44">
        <f>SUMIFS('Raw demand forecast'!$I$7:$I$5830,'Raw demand forecast'!$B$7:$B$5830,$B205,'Raw demand forecast'!$C$7:$C$5830,K$6-1)</f>
        <v>4.8310000000000004</v>
      </c>
      <c r="L205" s="44">
        <f>SUMIFS('Raw demand forecast'!$I$7:$I$5830,'Raw demand forecast'!$B$7:$B$5830,$B205,'Raw demand forecast'!$C$7:$C$5830,L$6-1)</f>
        <v>4.8310000000000004</v>
      </c>
      <c r="M205" s="44">
        <f>SUMIFS('Raw demand forecast'!$I$7:$I$5830,'Raw demand forecast'!$B$7:$B$5830,$B205,'Raw demand forecast'!$C$7:$C$5830,M$6-1)</f>
        <v>4.8310000000000004</v>
      </c>
      <c r="N205" s="44">
        <f>SUMIFS('Raw demand forecast'!$I$7:$I$5830,'Raw demand forecast'!$B$7:$B$5830,$B205,'Raw demand forecast'!$C$7:$C$5830,N$6-1)</f>
        <v>4.8310000000000004</v>
      </c>
      <c r="O205" s="44">
        <f>SUMIFS('Raw demand forecast'!$I$7:$I$5830,'Raw demand forecast'!$B$7:$B$5830,$B205,'Raw demand forecast'!$C$7:$C$5830,O$6-1)</f>
        <v>4.8310000000000004</v>
      </c>
      <c r="P205" s="44">
        <f>SUMIFS('Raw demand forecast'!$I$7:$I$5830,'Raw demand forecast'!$B$7:$B$5830,$B205,'Raw demand forecast'!$C$7:$C$5830,P$6-1)</f>
        <v>4.8310000000000004</v>
      </c>
      <c r="Q205" s="44">
        <f>SUMIFS('Raw demand forecast'!$I$7:$I$5830,'Raw demand forecast'!$B$7:$B$5830,$B205,'Raw demand forecast'!$C$7:$C$5830,Q$6-1)</f>
        <v>4.8310000000000004</v>
      </c>
      <c r="R205" s="44">
        <f>SUMIFS('Raw demand forecast'!$I$7:$I$5830,'Raw demand forecast'!$B$7:$B$5830,$B205,'Raw demand forecast'!$C$7:$C$5830,R$6-1)</f>
        <v>4.8310000000000004</v>
      </c>
      <c r="S205" s="44">
        <f>SUMIFS('Raw demand forecast'!$I$7:$I$5830,'Raw demand forecast'!$B$7:$B$5830,$B205,'Raw demand forecast'!$C$7:$C$5830,S$6-1)</f>
        <v>13.495448377581123</v>
      </c>
      <c r="T205" s="44">
        <f>SUMIFS('Raw demand forecast'!$I$7:$I$5830,'Raw demand forecast'!$B$7:$B$5830,$B205,'Raw demand forecast'!$C$7:$C$5830,T$6-1)</f>
        <v>13.495448377581123</v>
      </c>
      <c r="U205" s="44">
        <f>SUMIFS('Raw demand forecast'!$I$7:$I$5830,'Raw demand forecast'!$B$7:$B$5830,$B205,'Raw demand forecast'!$C$7:$C$5830,U$6-1)</f>
        <v>13.495448377581123</v>
      </c>
    </row>
    <row r="206" spans="2:21" ht="15">
      <c r="B206" s="6" t="s">
        <v>75</v>
      </c>
      <c r="C206" s="6" t="str">
        <f>INDEX('Raw demand forecast'!$M$7:$M$5830,MATCH($B206,'Raw demand forecast'!$B$7:$B$5830,0))</f>
        <v>No</v>
      </c>
      <c r="D206" s="25">
        <f t="shared" si="7"/>
        <v>1.0599220510397744E-2</v>
      </c>
      <c r="E206" s="6" t="str">
        <f t="shared" si="8"/>
        <v>Small growth</v>
      </c>
      <c r="F206" s="44">
        <f>SUMIFS('Raw demand forecast'!$I$7:$I$5830,'Raw demand forecast'!$B$7:$B$5830,$B206,'Raw demand forecast'!$C$7:$C$5830,F$6-1)</f>
        <v>14.45106107</v>
      </c>
      <c r="G206" s="44">
        <f>SUMIFS('Raw demand forecast'!$I$7:$I$5830,'Raw demand forecast'!$B$7:$B$5830,$B206,'Raw demand forecast'!$C$7:$C$5830,G$6-1)</f>
        <v>22.046399999999998</v>
      </c>
      <c r="H206" s="44">
        <f>SUMIFS('Raw demand forecast'!$I$7:$I$5830,'Raw demand forecast'!$B$7:$B$5830,$B206,'Raw demand forecast'!$C$7:$C$5830,H$6-1)</f>
        <v>15.105599</v>
      </c>
      <c r="I206" s="44">
        <f>SUMIFS('Raw demand forecast'!$I$7:$I$5830,'Raw demand forecast'!$B$7:$B$5830,$B206,'Raw demand forecast'!$C$7:$C$5830,I$6-1)</f>
        <v>13.313000000000001</v>
      </c>
      <c r="J206" s="44">
        <f>SUMIFS('Raw demand forecast'!$I$7:$I$5830,'Raw demand forecast'!$B$7:$B$5830,$B206,'Raw demand forecast'!$C$7:$C$5830,J$6-1)</f>
        <v>14.773999999999999</v>
      </c>
      <c r="K206" s="44">
        <f>SUMIFS('Raw demand forecast'!$I$7:$I$5830,'Raw demand forecast'!$B$7:$B$5830,$B206,'Raw demand forecast'!$C$7:$C$5830,K$6-1)</f>
        <v>15.3</v>
      </c>
      <c r="L206" s="44">
        <f>SUMIFS('Raw demand forecast'!$I$7:$I$5830,'Raw demand forecast'!$B$7:$B$5830,$B206,'Raw demand forecast'!$C$7:$C$5830,L$6-1)</f>
        <v>15.244003298890584</v>
      </c>
      <c r="M206" s="44">
        <f>SUMIFS('Raw demand forecast'!$I$7:$I$5830,'Raw demand forecast'!$B$7:$B$5830,$B206,'Raw demand forecast'!$C$7:$C$5830,M$6-1)</f>
        <v>15.225904116522726</v>
      </c>
      <c r="N206" s="44">
        <f>SUMIFS('Raw demand forecast'!$I$7:$I$5830,'Raw demand forecast'!$B$7:$B$5830,$B206,'Raw demand forecast'!$C$7:$C$5830,N$6-1)</f>
        <v>15.253936937864362</v>
      </c>
      <c r="O206" s="44">
        <f>SUMIFS('Raw demand forecast'!$I$7:$I$5830,'Raw demand forecast'!$B$7:$B$5830,$B206,'Raw demand forecast'!$C$7:$C$5830,O$6-1)</f>
        <v>15.231474632549473</v>
      </c>
      <c r="P206" s="44">
        <f>SUMIFS('Raw demand forecast'!$I$7:$I$5830,'Raw demand forecast'!$B$7:$B$5830,$B206,'Raw demand forecast'!$C$7:$C$5830,P$6-1)</f>
        <v>15.168637925193357</v>
      </c>
      <c r="Q206" s="44">
        <f>SUMIFS('Raw demand forecast'!$I$7:$I$5830,'Raw demand forecast'!$B$7:$B$5830,$B206,'Raw demand forecast'!$C$7:$C$5830,Q$6-1)</f>
        <v>15.102623995734648</v>
      </c>
      <c r="R206" s="44">
        <f>SUMIFS('Raw demand forecast'!$I$7:$I$5830,'Raw demand forecast'!$B$7:$B$5830,$B206,'Raw demand forecast'!$C$7:$C$5830,R$6-1)</f>
        <v>16.843212608267347</v>
      </c>
      <c r="S206" s="44">
        <f>SUMIFS('Raw demand forecast'!$I$7:$I$5830,'Raw demand forecast'!$B$7:$B$5830,$B206,'Raw demand forecast'!$C$7:$C$5830,S$6-1)</f>
        <v>16.787677925460589</v>
      </c>
      <c r="T206" s="44">
        <f>SUMIFS('Raw demand forecast'!$I$7:$I$5830,'Raw demand forecast'!$B$7:$B$5830,$B206,'Raw demand forecast'!$C$7:$C$5830,T$6-1)</f>
        <v>16.774526883533923</v>
      </c>
      <c r="U206" s="44">
        <f>SUMIFS('Raw demand forecast'!$I$7:$I$5830,'Raw demand forecast'!$B$7:$B$5830,$B206,'Raw demand forecast'!$C$7:$C$5830,U$6-1)</f>
        <v>16.761375841607261</v>
      </c>
    </row>
    <row r="207" spans="2:21" ht="15">
      <c r="B207" s="6" t="s">
        <v>82</v>
      </c>
      <c r="C207" s="6" t="str">
        <f>INDEX('Raw demand forecast'!$M$7:$M$5830,MATCH($B207,'Raw demand forecast'!$B$7:$B$5830,0))</f>
        <v>No</v>
      </c>
      <c r="D207" s="25">
        <f t="shared" si="7"/>
        <v>-3.9173718487280906E-3</v>
      </c>
      <c r="E207" s="6" t="str">
        <f t="shared" si="8"/>
        <v>Steady/falling</v>
      </c>
      <c r="F207" s="44">
        <f>SUMIFS('Raw demand forecast'!$I$7:$I$5830,'Raw demand forecast'!$B$7:$B$5830,$B207,'Raw demand forecast'!$C$7:$C$5830,F$6-1)</f>
        <v>2.0895000000000001</v>
      </c>
      <c r="G207" s="44">
        <f>SUMIFS('Raw demand forecast'!$I$7:$I$5830,'Raw demand forecast'!$B$7:$B$5830,$B207,'Raw demand forecast'!$C$7:$C$5830,G$6-1)</f>
        <v>2.1560000000000001</v>
      </c>
      <c r="H207" s="44">
        <f>SUMIFS('Raw demand forecast'!$I$7:$I$5830,'Raw demand forecast'!$B$7:$B$5830,$B207,'Raw demand forecast'!$C$7:$C$5830,H$6-1)</f>
        <v>2.1722000000000001</v>
      </c>
      <c r="I207" s="44">
        <f>SUMIFS('Raw demand forecast'!$I$7:$I$5830,'Raw demand forecast'!$B$7:$B$5830,$B207,'Raw demand forecast'!$C$7:$C$5830,I$6-1)</f>
        <v>2.1796000000000002</v>
      </c>
      <c r="J207" s="44">
        <f>SUMIFS('Raw demand forecast'!$I$7:$I$5830,'Raw demand forecast'!$B$7:$B$5830,$B207,'Raw demand forecast'!$C$7:$C$5830,J$6-1)</f>
        <v>2.2349999999999999</v>
      </c>
      <c r="K207" s="44">
        <f>SUMIFS('Raw demand forecast'!$I$7:$I$5830,'Raw demand forecast'!$B$7:$B$5830,$B207,'Raw demand forecast'!$C$7:$C$5830,K$6-1)</f>
        <v>2.2650000000000001</v>
      </c>
      <c r="L207" s="44">
        <f>SUMIFS('Raw demand forecast'!$I$7:$I$5830,'Raw demand forecast'!$B$7:$B$5830,$B207,'Raw demand forecast'!$C$7:$C$5830,L$6-1)</f>
        <v>2.2522285265947328</v>
      </c>
      <c r="M207" s="44">
        <f>SUMIFS('Raw demand forecast'!$I$7:$I$5830,'Raw demand forecast'!$B$7:$B$5830,$B207,'Raw demand forecast'!$C$7:$C$5830,M$6-1)</f>
        <v>2.239104667872688</v>
      </c>
      <c r="N207" s="44">
        <f>SUMIFS('Raw demand forecast'!$I$7:$I$5830,'Raw demand forecast'!$B$7:$B$5830,$B207,'Raw demand forecast'!$C$7:$C$5830,N$6-1)</f>
        <v>2.2253522805776851</v>
      </c>
      <c r="O207" s="44">
        <f>SUMIFS('Raw demand forecast'!$I$7:$I$5830,'Raw demand forecast'!$B$7:$B$5830,$B207,'Raw demand forecast'!$C$7:$C$5830,O$6-1)</f>
        <v>2.2133071770441748</v>
      </c>
      <c r="P207" s="44">
        <f>SUMIFS('Raw demand forecast'!$I$7:$I$5830,'Raw demand forecast'!$B$7:$B$5830,$B207,'Raw demand forecast'!$C$7:$C$5830,P$6-1)</f>
        <v>2.2017745370096593</v>
      </c>
      <c r="Q207" s="44">
        <f>SUMIFS('Raw demand forecast'!$I$7:$I$5830,'Raw demand forecast'!$B$7:$B$5830,$B207,'Raw demand forecast'!$C$7:$C$5830,Q$6-1)</f>
        <v>2.1909459447626141</v>
      </c>
      <c r="R207" s="44">
        <f>SUMIFS('Raw demand forecast'!$I$7:$I$5830,'Raw demand forecast'!$B$7:$B$5830,$B207,'Raw demand forecast'!$C$7:$C$5830,R$6-1)</f>
        <v>2.1806761695475072</v>
      </c>
      <c r="S207" s="44">
        <f>SUMIFS('Raw demand forecast'!$I$7:$I$5830,'Raw demand forecast'!$B$7:$B$5830,$B207,'Raw demand forecast'!$C$7:$C$5830,S$6-1)</f>
        <v>2.172739810208455</v>
      </c>
      <c r="T207" s="44">
        <f>SUMIFS('Raw demand forecast'!$I$7:$I$5830,'Raw demand forecast'!$B$7:$B$5830,$B207,'Raw demand forecast'!$C$7:$C$5830,T$6-1)</f>
        <v>2.1733979609122036</v>
      </c>
      <c r="U207" s="44">
        <f>SUMIFS('Raw demand forecast'!$I$7:$I$5830,'Raw demand forecast'!$B$7:$B$5830,$B207,'Raw demand forecast'!$C$7:$C$5830,U$6-1)</f>
        <v>2.1740561116159518</v>
      </c>
    </row>
    <row r="208" spans="2:21" ht="15">
      <c r="B208" s="6" t="s">
        <v>600</v>
      </c>
      <c r="C208" s="6" t="str">
        <f>INDEX('Raw demand forecast'!$M$7:$M$5830,MATCH($B208,'Raw demand forecast'!$B$7:$B$5830,0))</f>
        <v>Yes</v>
      </c>
      <c r="D208" s="25">
        <f t="shared" si="7"/>
        <v>1.486083460276455E-2</v>
      </c>
      <c r="E208" s="6" t="str">
        <f t="shared" si="8"/>
        <v>Small growth</v>
      </c>
      <c r="F208" s="44">
        <f>SUMIFS('Raw demand forecast'!$I$7:$I$5830,'Raw demand forecast'!$B$7:$B$5830,$B208,'Raw demand forecast'!$C$7:$C$5830,F$6-1)</f>
        <v>29.525099000000004</v>
      </c>
      <c r="G208" s="44">
        <f>SUMIFS('Raw demand forecast'!$I$7:$I$5830,'Raw demand forecast'!$B$7:$B$5830,$B208,'Raw demand forecast'!$C$7:$C$5830,G$6-1)</f>
        <v>29.894397999999999</v>
      </c>
      <c r="H208" s="44">
        <f>SUMIFS('Raw demand forecast'!$I$7:$I$5830,'Raw demand forecast'!$B$7:$B$5830,$B208,'Raw demand forecast'!$C$7:$C$5830,H$6-1)</f>
        <v>29.505600000000001</v>
      </c>
      <c r="I208" s="44">
        <f>SUMIFS('Raw demand forecast'!$I$7:$I$5830,'Raw demand forecast'!$B$7:$B$5830,$B208,'Raw demand forecast'!$C$7:$C$5830,I$6-1)</f>
        <v>28.512499999999999</v>
      </c>
      <c r="J208" s="44">
        <f>SUMIFS('Raw demand forecast'!$I$7:$I$5830,'Raw demand forecast'!$B$7:$B$5830,$B208,'Raw demand forecast'!$C$7:$C$5830,J$6-1)</f>
        <v>30.282</v>
      </c>
      <c r="K208" s="44">
        <f>SUMIFS('Raw demand forecast'!$I$7:$I$5830,'Raw demand forecast'!$B$7:$B$5830,$B208,'Raw demand forecast'!$C$7:$C$5830,K$6-1)</f>
        <v>32.643999999999998</v>
      </c>
      <c r="L208" s="44">
        <f>SUMIFS('Raw demand forecast'!$I$7:$I$5830,'Raw demand forecast'!$B$7:$B$5830,$B208,'Raw demand forecast'!$C$7:$C$5830,L$6-1)</f>
        <v>32.643999999999998</v>
      </c>
      <c r="M208" s="44">
        <f>SUMIFS('Raw demand forecast'!$I$7:$I$5830,'Raw demand forecast'!$B$7:$B$5830,$B208,'Raw demand forecast'!$C$7:$C$5830,M$6-1)</f>
        <v>37.278789565609323</v>
      </c>
      <c r="N208" s="44">
        <f>SUMIFS('Raw demand forecast'!$I$7:$I$5830,'Raw demand forecast'!$B$7:$B$5830,$B208,'Raw demand forecast'!$C$7:$C$5830,N$6-1)</f>
        <v>37.278789565609323</v>
      </c>
      <c r="O208" s="44">
        <f>SUMIFS('Raw demand forecast'!$I$7:$I$5830,'Raw demand forecast'!$B$7:$B$5830,$B208,'Raw demand forecast'!$C$7:$C$5830,O$6-1)</f>
        <v>37.278789565609323</v>
      </c>
      <c r="P208" s="44">
        <f>SUMIFS('Raw demand forecast'!$I$7:$I$5830,'Raw demand forecast'!$B$7:$B$5830,$B208,'Raw demand forecast'!$C$7:$C$5830,P$6-1)</f>
        <v>37.278789565609323</v>
      </c>
      <c r="Q208" s="44">
        <f>SUMIFS('Raw demand forecast'!$I$7:$I$5830,'Raw demand forecast'!$B$7:$B$5830,$B208,'Raw demand forecast'!$C$7:$C$5830,Q$6-1)</f>
        <v>37.278789565609323</v>
      </c>
      <c r="R208" s="44">
        <f>SUMIFS('Raw demand forecast'!$I$7:$I$5830,'Raw demand forecast'!$B$7:$B$5830,$B208,'Raw demand forecast'!$C$7:$C$5830,R$6-1)</f>
        <v>37.278789565609323</v>
      </c>
      <c r="S208" s="44">
        <f>SUMIFS('Raw demand forecast'!$I$7:$I$5830,'Raw demand forecast'!$B$7:$B$5830,$B208,'Raw demand forecast'!$C$7:$C$5830,S$6-1)</f>
        <v>37.278789565609323</v>
      </c>
      <c r="T208" s="44">
        <f>SUMIFS('Raw demand forecast'!$I$7:$I$5830,'Raw demand forecast'!$B$7:$B$5830,$B208,'Raw demand forecast'!$C$7:$C$5830,T$6-1)</f>
        <v>37.278789565609323</v>
      </c>
      <c r="U208" s="44">
        <f>SUMIFS('Raw demand forecast'!$I$7:$I$5830,'Raw demand forecast'!$B$7:$B$5830,$B208,'Raw demand forecast'!$C$7:$C$5830,U$6-1)</f>
        <v>37.278789565609323</v>
      </c>
    </row>
    <row r="209" spans="2:21" ht="15">
      <c r="B209" s="6" t="s">
        <v>121</v>
      </c>
      <c r="C209" s="6" t="str">
        <f>INDEX('Raw demand forecast'!$M$7:$M$5830,MATCH($B209,'Raw demand forecast'!$B$7:$B$5830,0))</f>
        <v>No</v>
      </c>
      <c r="D209" s="25">
        <f t="shared" si="7"/>
        <v>-8.6510809560569335E-4</v>
      </c>
      <c r="E209" s="6" t="str">
        <f t="shared" si="8"/>
        <v>Steady/falling</v>
      </c>
      <c r="F209" s="44">
        <f>SUMIFS('Raw demand forecast'!$I$7:$I$5830,'Raw demand forecast'!$B$7:$B$5830,$B209,'Raw demand forecast'!$C$7:$C$5830,F$6-1)</f>
        <v>23.0261</v>
      </c>
      <c r="G209" s="44">
        <f>SUMIFS('Raw demand forecast'!$I$7:$I$5830,'Raw demand forecast'!$B$7:$B$5830,$B209,'Raw demand forecast'!$C$7:$C$5830,G$6-1)</f>
        <v>22.685700000000001</v>
      </c>
      <c r="H209" s="44">
        <f>SUMIFS('Raw demand forecast'!$I$7:$I$5830,'Raw demand forecast'!$B$7:$B$5830,$B209,'Raw demand forecast'!$C$7:$C$5830,H$6-1)</f>
        <v>21.829899999999999</v>
      </c>
      <c r="I209" s="44">
        <f>SUMIFS('Raw demand forecast'!$I$7:$I$5830,'Raw demand forecast'!$B$7:$B$5830,$B209,'Raw demand forecast'!$C$7:$C$5830,I$6-1)</f>
        <v>21.996400000000001</v>
      </c>
      <c r="J209" s="44">
        <f>SUMIFS('Raw demand forecast'!$I$7:$I$5830,'Raw demand forecast'!$B$7:$B$5830,$B209,'Raw demand forecast'!$C$7:$C$5830,J$6-1)</f>
        <v>22.111000000000001</v>
      </c>
      <c r="K209" s="44">
        <f>SUMIFS('Raw demand forecast'!$I$7:$I$5830,'Raw demand forecast'!$B$7:$B$5830,$B209,'Raw demand forecast'!$C$7:$C$5830,K$6-1)</f>
        <v>22.925999999999998</v>
      </c>
      <c r="L209" s="44">
        <f>SUMIFS('Raw demand forecast'!$I$7:$I$5830,'Raw demand forecast'!$B$7:$B$5830,$B209,'Raw demand forecast'!$C$7:$C$5830,L$6-1)</f>
        <v>23.429211291344743</v>
      </c>
      <c r="M209" s="44">
        <f>SUMIFS('Raw demand forecast'!$I$7:$I$5830,'Raw demand forecast'!$B$7:$B$5830,$B209,'Raw demand forecast'!$C$7:$C$5830,M$6-1)</f>
        <v>23.460788935072614</v>
      </c>
      <c r="N209" s="44">
        <f>SUMIFS('Raw demand forecast'!$I$7:$I$5830,'Raw demand forecast'!$B$7:$B$5830,$B209,'Raw demand forecast'!$C$7:$C$5830,N$6-1)</f>
        <v>23.397941349764483</v>
      </c>
      <c r="O209" s="44">
        <f>SUMIFS('Raw demand forecast'!$I$7:$I$5830,'Raw demand forecast'!$B$7:$B$5830,$B209,'Raw demand forecast'!$C$7:$C$5830,O$6-1)</f>
        <v>23.334985893876667</v>
      </c>
      <c r="P209" s="44">
        <f>SUMIFS('Raw demand forecast'!$I$7:$I$5830,'Raw demand forecast'!$B$7:$B$5830,$B209,'Raw demand forecast'!$C$7:$C$5830,P$6-1)</f>
        <v>23.273094941765223</v>
      </c>
      <c r="Q209" s="44">
        <f>SUMIFS('Raw demand forecast'!$I$7:$I$5830,'Raw demand forecast'!$B$7:$B$5830,$B209,'Raw demand forecast'!$C$7:$C$5830,Q$6-1)</f>
        <v>23.217445932441041</v>
      </c>
      <c r="R209" s="44">
        <f>SUMIFS('Raw demand forecast'!$I$7:$I$5830,'Raw demand forecast'!$B$7:$B$5830,$B209,'Raw demand forecast'!$C$7:$C$5830,R$6-1)</f>
        <v>23.16361765889615</v>
      </c>
      <c r="S209" s="44">
        <f>SUMIFS('Raw demand forecast'!$I$7:$I$5830,'Raw demand forecast'!$B$7:$B$5830,$B209,'Raw demand forecast'!$C$7:$C$5830,S$6-1)</f>
        <v>23.136002950505844</v>
      </c>
      <c r="T209" s="44">
        <f>SUMIFS('Raw demand forecast'!$I$7:$I$5830,'Raw demand forecast'!$B$7:$B$5830,$B209,'Raw demand forecast'!$C$7:$C$5830,T$6-1)</f>
        <v>23.191712507666935</v>
      </c>
      <c r="U209" s="44">
        <f>SUMIFS('Raw demand forecast'!$I$7:$I$5830,'Raw demand forecast'!$B$7:$B$5830,$B209,'Raw demand forecast'!$C$7:$C$5830,U$6-1)</f>
        <v>23.247422064828022</v>
      </c>
    </row>
    <row r="210" spans="2:21" ht="15">
      <c r="B210" s="6" t="s">
        <v>150</v>
      </c>
      <c r="C210" s="6" t="str">
        <f>INDEX('Raw demand forecast'!$M$7:$M$5830,MATCH($B210,'Raw demand forecast'!$B$7:$B$5830,0))</f>
        <v>No</v>
      </c>
      <c r="D210" s="25">
        <f t="shared" si="7"/>
        <v>5.5318893181672824E-3</v>
      </c>
      <c r="E210" s="6" t="str">
        <f t="shared" si="8"/>
        <v>Small growth</v>
      </c>
      <c r="F210" s="44">
        <f>SUMIFS('Raw demand forecast'!$I$7:$I$5830,'Raw demand forecast'!$B$7:$B$5830,$B210,'Raw demand forecast'!$C$7:$C$5830,F$6-1)</f>
        <v>8.3462999999999994</v>
      </c>
      <c r="G210" s="44">
        <f>SUMIFS('Raw demand forecast'!$I$7:$I$5830,'Raw demand forecast'!$B$7:$B$5830,$B210,'Raw demand forecast'!$C$7:$C$5830,G$6-1)</f>
        <v>9.548</v>
      </c>
      <c r="H210" s="44">
        <f>SUMIFS('Raw demand forecast'!$I$7:$I$5830,'Raw demand forecast'!$B$7:$B$5830,$B210,'Raw demand forecast'!$C$7:$C$5830,H$6-1)</f>
        <v>9.3739000000000008</v>
      </c>
      <c r="I210" s="44">
        <f>SUMIFS('Raw demand forecast'!$I$7:$I$5830,'Raw demand forecast'!$B$7:$B$5830,$B210,'Raw demand forecast'!$C$7:$C$5830,I$6-1)</f>
        <v>8.9178999999999995</v>
      </c>
      <c r="J210" s="44">
        <f>SUMIFS('Raw demand forecast'!$I$7:$I$5830,'Raw demand forecast'!$B$7:$B$5830,$B210,'Raw demand forecast'!$C$7:$C$5830,J$6-1)</f>
        <v>9.1140000000000008</v>
      </c>
      <c r="K210" s="44">
        <f>SUMIFS('Raw demand forecast'!$I$7:$I$5830,'Raw demand forecast'!$B$7:$B$5830,$B210,'Raw demand forecast'!$C$7:$C$5830,K$6-1)</f>
        <v>8.7479999999999993</v>
      </c>
      <c r="L210" s="44">
        <f>SUMIFS('Raw demand forecast'!$I$7:$I$5830,'Raw demand forecast'!$B$7:$B$5830,$B210,'Raw demand forecast'!$C$7:$C$5830,L$6-1)</f>
        <v>10.415566274833058</v>
      </c>
      <c r="M210" s="44">
        <f>SUMIFS('Raw demand forecast'!$I$7:$I$5830,'Raw demand forecast'!$B$7:$B$5830,$B210,'Raw demand forecast'!$C$7:$C$5830,M$6-1)</f>
        <v>10.456273195118834</v>
      </c>
      <c r="N210" s="44">
        <f>SUMIFS('Raw demand forecast'!$I$7:$I$5830,'Raw demand forecast'!$B$7:$B$5830,$B210,'Raw demand forecast'!$C$7:$C$5830,N$6-1)</f>
        <v>10.947823711313555</v>
      </c>
      <c r="O210" s="44">
        <f>SUMIFS('Raw demand forecast'!$I$7:$I$5830,'Raw demand forecast'!$B$7:$B$5830,$B210,'Raw demand forecast'!$C$7:$C$5830,O$6-1)</f>
        <v>10.940505812619486</v>
      </c>
      <c r="P210" s="44">
        <f>SUMIFS('Raw demand forecast'!$I$7:$I$5830,'Raw demand forecast'!$B$7:$B$5830,$B210,'Raw demand forecast'!$C$7:$C$5830,P$6-1)</f>
        <v>10.928108809422397</v>
      </c>
      <c r="Q210" s="44">
        <f>SUMIFS('Raw demand forecast'!$I$7:$I$5830,'Raw demand forecast'!$B$7:$B$5830,$B210,'Raw demand forecast'!$C$7:$C$5830,Q$6-1)</f>
        <v>10.917340010554508</v>
      </c>
      <c r="R210" s="44">
        <f>SUMIFS('Raw demand forecast'!$I$7:$I$5830,'Raw demand forecast'!$B$7:$B$5830,$B210,'Raw demand forecast'!$C$7:$C$5830,R$6-1)</f>
        <v>10.90713551658915</v>
      </c>
      <c r="S210" s="44">
        <f>SUMIFS('Raw demand forecast'!$I$7:$I$5830,'Raw demand forecast'!$B$7:$B$5830,$B210,'Raw demand forecast'!$C$7:$C$5830,S$6-1)</f>
        <v>10.90332724337617</v>
      </c>
      <c r="T210" s="44">
        <f>SUMIFS('Raw demand forecast'!$I$7:$I$5830,'Raw demand forecast'!$B$7:$B$5830,$B210,'Raw demand forecast'!$C$7:$C$5830,T$6-1)</f>
        <v>10.924538582153762</v>
      </c>
      <c r="U210" s="44">
        <f>SUMIFS('Raw demand forecast'!$I$7:$I$5830,'Raw demand forecast'!$B$7:$B$5830,$B210,'Raw demand forecast'!$C$7:$C$5830,U$6-1)</f>
        <v>10.945749920931355</v>
      </c>
    </row>
    <row r="211" spans="2:21" ht="15">
      <c r="B211" s="6" t="s">
        <v>156</v>
      </c>
      <c r="C211" s="6" t="str">
        <f>INDEX('Raw demand forecast'!$M$7:$M$5830,MATCH($B211,'Raw demand forecast'!$B$7:$B$5830,0))</f>
        <v>No</v>
      </c>
      <c r="D211" s="25">
        <f t="shared" si="7"/>
        <v>-1.5406907073600706E-3</v>
      </c>
      <c r="E211" s="6" t="str">
        <f t="shared" si="8"/>
        <v>Steady/falling</v>
      </c>
      <c r="F211" s="44">
        <f>SUMIFS('Raw demand forecast'!$I$7:$I$5830,'Raw demand forecast'!$B$7:$B$5830,$B211,'Raw demand forecast'!$C$7:$C$5830,F$6-1)</f>
        <v>4.6656003000000004</v>
      </c>
      <c r="G211" s="44">
        <f>SUMIFS('Raw demand forecast'!$I$7:$I$5830,'Raw demand forecast'!$B$7:$B$5830,$B211,'Raw demand forecast'!$C$7:$C$5830,G$6-1)</f>
        <v>6.1919998999999999</v>
      </c>
      <c r="H211" s="44">
        <f>SUMIFS('Raw demand forecast'!$I$7:$I$5830,'Raw demand forecast'!$B$7:$B$5830,$B211,'Raw demand forecast'!$C$7:$C$5830,H$6-1)</f>
        <v>4.6613797999999997</v>
      </c>
      <c r="I211" s="44">
        <f>SUMIFS('Raw demand forecast'!$I$7:$I$5830,'Raw demand forecast'!$B$7:$B$5830,$B211,'Raw demand forecast'!$C$7:$C$5830,I$6-1)</f>
        <v>4.6950000000000003</v>
      </c>
      <c r="J211" s="44">
        <f>SUMIFS('Raw demand forecast'!$I$7:$I$5830,'Raw demand forecast'!$B$7:$B$5830,$B211,'Raw demand forecast'!$C$7:$C$5830,J$6-1)</f>
        <v>4.9489999999999998</v>
      </c>
      <c r="K211" s="44">
        <f>SUMIFS('Raw demand forecast'!$I$7:$I$5830,'Raw demand forecast'!$B$7:$B$5830,$B211,'Raw demand forecast'!$C$7:$C$5830,K$6-1)</f>
        <v>7.27</v>
      </c>
      <c r="L211" s="44">
        <f>SUMIFS('Raw demand forecast'!$I$7:$I$5830,'Raw demand forecast'!$B$7:$B$5830,$B211,'Raw demand forecast'!$C$7:$C$5830,L$6-1)</f>
        <v>7.6341084270258657</v>
      </c>
      <c r="M211" s="44">
        <f>SUMIFS('Raw demand forecast'!$I$7:$I$5830,'Raw demand forecast'!$B$7:$B$5830,$B211,'Raw demand forecast'!$C$7:$C$5830,M$6-1)</f>
        <v>7.6419465587022142</v>
      </c>
      <c r="N211" s="44">
        <f>SUMIFS('Raw demand forecast'!$I$7:$I$5830,'Raw demand forecast'!$B$7:$B$5830,$B211,'Raw demand forecast'!$C$7:$C$5830,N$6-1)</f>
        <v>7.6384355032405411</v>
      </c>
      <c r="O211" s="44">
        <f>SUMIFS('Raw demand forecast'!$I$7:$I$5830,'Raw demand forecast'!$B$7:$B$5830,$B211,'Raw demand forecast'!$C$7:$C$5830,O$6-1)</f>
        <v>7.629493441389573</v>
      </c>
      <c r="P211" s="44">
        <f>SUMIFS('Raw demand forecast'!$I$7:$I$5830,'Raw demand forecast'!$B$7:$B$5830,$B211,'Raw demand forecast'!$C$7:$C$5830,P$6-1)</f>
        <v>7.6119973164204628</v>
      </c>
      <c r="Q211" s="44">
        <f>SUMIFS('Raw demand forecast'!$I$7:$I$5830,'Raw demand forecast'!$B$7:$B$5830,$B211,'Raw demand forecast'!$C$7:$C$5830,Q$6-1)</f>
        <v>7.5869370857856735</v>
      </c>
      <c r="R211" s="44">
        <f>SUMIFS('Raw demand forecast'!$I$7:$I$5830,'Raw demand forecast'!$B$7:$B$5830,$B211,'Raw demand forecast'!$C$7:$C$5830,R$6-1)</f>
        <v>7.5589141568649101</v>
      </c>
      <c r="S211" s="44">
        <f>SUMIFS('Raw demand forecast'!$I$7:$I$5830,'Raw demand forecast'!$B$7:$B$5830,$B211,'Raw demand forecast'!$C$7:$C$5830,S$6-1)</f>
        <v>7.5358079254874895</v>
      </c>
      <c r="T211" s="44">
        <f>SUMIFS('Raw demand forecast'!$I$7:$I$5830,'Raw demand forecast'!$B$7:$B$5830,$B211,'Raw demand forecast'!$C$7:$C$5830,T$6-1)</f>
        <v>7.5323550900699923</v>
      </c>
      <c r="U211" s="44">
        <f>SUMIFS('Raw demand forecast'!$I$7:$I$5830,'Raw demand forecast'!$B$7:$B$5830,$B211,'Raw demand forecast'!$C$7:$C$5830,U$6-1)</f>
        <v>7.5289022546524951</v>
      </c>
    </row>
    <row r="212" spans="2:21" ht="15">
      <c r="B212" s="6" t="s">
        <v>566</v>
      </c>
      <c r="C212" s="6" t="str">
        <f>INDEX('Raw demand forecast'!$M$7:$M$5830,MATCH($B212,'Raw demand forecast'!$B$7:$B$5830,0))</f>
        <v>Yes</v>
      </c>
      <c r="D212" s="25">
        <f t="shared" si="7"/>
        <v>0</v>
      </c>
      <c r="E212" s="6" t="str">
        <f t="shared" si="8"/>
        <v>Steady/falling</v>
      </c>
      <c r="F212" s="44">
        <f>SUMIFS('Raw demand forecast'!$I$7:$I$5830,'Raw demand forecast'!$B$7:$B$5830,$B212,'Raw demand forecast'!$C$7:$C$5830,F$6-1)</f>
        <v>0</v>
      </c>
      <c r="G212" s="44">
        <f>SUMIFS('Raw demand forecast'!$I$7:$I$5830,'Raw demand forecast'!$B$7:$B$5830,$B212,'Raw demand forecast'!$C$7:$C$5830,G$6-1)</f>
        <v>0</v>
      </c>
      <c r="H212" s="44">
        <f>SUMIFS('Raw demand forecast'!$I$7:$I$5830,'Raw demand forecast'!$B$7:$B$5830,$B212,'Raw demand forecast'!$C$7:$C$5830,H$6-1)</f>
        <v>0</v>
      </c>
      <c r="I212" s="44">
        <f>SUMIFS('Raw demand forecast'!$I$7:$I$5830,'Raw demand forecast'!$B$7:$B$5830,$B212,'Raw demand forecast'!$C$7:$C$5830,I$6-1)</f>
        <v>0</v>
      </c>
      <c r="J212" s="44">
        <f>SUMIFS('Raw demand forecast'!$I$7:$I$5830,'Raw demand forecast'!$B$7:$B$5830,$B212,'Raw demand forecast'!$C$7:$C$5830,J$6-1)</f>
        <v>7.5999999999999998E-2</v>
      </c>
      <c r="K212" s="44">
        <f>SUMIFS('Raw demand forecast'!$I$7:$I$5830,'Raw demand forecast'!$B$7:$B$5830,$B212,'Raw demand forecast'!$C$7:$C$5830,K$6-1)</f>
        <v>7.4999999999999997E-2</v>
      </c>
      <c r="L212" s="44">
        <f>SUMIFS('Raw demand forecast'!$I$7:$I$5830,'Raw demand forecast'!$B$7:$B$5830,$B212,'Raw demand forecast'!$C$7:$C$5830,L$6-1)</f>
        <v>7.4999999999999997E-2</v>
      </c>
      <c r="M212" s="44">
        <f>SUMIFS('Raw demand forecast'!$I$7:$I$5830,'Raw demand forecast'!$B$7:$B$5830,$B212,'Raw demand forecast'!$C$7:$C$5830,M$6-1)</f>
        <v>7.4999999999999997E-2</v>
      </c>
      <c r="N212" s="44">
        <f>SUMIFS('Raw demand forecast'!$I$7:$I$5830,'Raw demand forecast'!$B$7:$B$5830,$B212,'Raw demand forecast'!$C$7:$C$5830,N$6-1)</f>
        <v>7.4999999999999997E-2</v>
      </c>
      <c r="O212" s="44">
        <f>SUMIFS('Raw demand forecast'!$I$7:$I$5830,'Raw demand forecast'!$B$7:$B$5830,$B212,'Raw demand forecast'!$C$7:$C$5830,O$6-1)</f>
        <v>7.4999999999999997E-2</v>
      </c>
      <c r="P212" s="44">
        <f>SUMIFS('Raw demand forecast'!$I$7:$I$5830,'Raw demand forecast'!$B$7:$B$5830,$B212,'Raw demand forecast'!$C$7:$C$5830,P$6-1)</f>
        <v>7.4999999999999997E-2</v>
      </c>
      <c r="Q212" s="44">
        <f>SUMIFS('Raw demand forecast'!$I$7:$I$5830,'Raw demand forecast'!$B$7:$B$5830,$B212,'Raw demand forecast'!$C$7:$C$5830,Q$6-1)</f>
        <v>7.4999999999999997E-2</v>
      </c>
      <c r="R212" s="44">
        <f>SUMIFS('Raw demand forecast'!$I$7:$I$5830,'Raw demand forecast'!$B$7:$B$5830,$B212,'Raw demand forecast'!$C$7:$C$5830,R$6-1)</f>
        <v>7.4999999999999997E-2</v>
      </c>
      <c r="S212" s="44">
        <f>SUMIFS('Raw demand forecast'!$I$7:$I$5830,'Raw demand forecast'!$B$7:$B$5830,$B212,'Raw demand forecast'!$C$7:$C$5830,S$6-1)</f>
        <v>7.4999999999999997E-2</v>
      </c>
      <c r="T212" s="44">
        <f>SUMIFS('Raw demand forecast'!$I$7:$I$5830,'Raw demand forecast'!$B$7:$B$5830,$B212,'Raw demand forecast'!$C$7:$C$5830,T$6-1)</f>
        <v>7.4999999999999997E-2</v>
      </c>
      <c r="U212" s="44">
        <f>SUMIFS('Raw demand forecast'!$I$7:$I$5830,'Raw demand forecast'!$B$7:$B$5830,$B212,'Raw demand forecast'!$C$7:$C$5830,U$6-1)</f>
        <v>7.4999999999999997E-2</v>
      </c>
    </row>
    <row r="213" spans="2:21" ht="15">
      <c r="B213" s="6" t="s">
        <v>582</v>
      </c>
      <c r="C213" s="6" t="str">
        <f>INDEX('Raw demand forecast'!$M$7:$M$5830,MATCH($B213,'Raw demand forecast'!$B$7:$B$5830,0))</f>
        <v>Yes</v>
      </c>
      <c r="D213" s="25">
        <f t="shared" si="7"/>
        <v>0</v>
      </c>
      <c r="E213" s="6" t="str">
        <f t="shared" si="8"/>
        <v>Steady/falling</v>
      </c>
      <c r="F213" s="44">
        <f>SUMIFS('Raw demand forecast'!$I$7:$I$5830,'Raw demand forecast'!$B$7:$B$5830,$B213,'Raw demand forecast'!$C$7:$C$5830,F$6-1)</f>
        <v>8.0414200000000005</v>
      </c>
      <c r="G213" s="44">
        <f>SUMIFS('Raw demand forecast'!$I$7:$I$5830,'Raw demand forecast'!$B$7:$B$5830,$B213,'Raw demand forecast'!$C$7:$C$5830,G$6-1)</f>
        <v>8.9224996999999995</v>
      </c>
      <c r="H213" s="44">
        <f>SUMIFS('Raw demand forecast'!$I$7:$I$5830,'Raw demand forecast'!$B$7:$B$5830,$B213,'Raw demand forecast'!$C$7:$C$5830,H$6-1)</f>
        <v>9.5211000000000006</v>
      </c>
      <c r="I213" s="44">
        <f>SUMIFS('Raw demand forecast'!$I$7:$I$5830,'Raw demand forecast'!$B$7:$B$5830,$B213,'Raw demand forecast'!$C$7:$C$5830,I$6-1)</f>
        <v>9.1379999999999999</v>
      </c>
      <c r="J213" s="44">
        <f>SUMIFS('Raw demand forecast'!$I$7:$I$5830,'Raw demand forecast'!$B$7:$B$5830,$B213,'Raw demand forecast'!$C$7:$C$5830,J$6-1)</f>
        <v>9.7040000000000006</v>
      </c>
      <c r="K213" s="44">
        <f>SUMIFS('Raw demand forecast'!$I$7:$I$5830,'Raw demand forecast'!$B$7:$B$5830,$B213,'Raw demand forecast'!$C$7:$C$5830,K$6-1)</f>
        <v>9.8949999999999996</v>
      </c>
      <c r="L213" s="44">
        <f>SUMIFS('Raw demand forecast'!$I$7:$I$5830,'Raw demand forecast'!$B$7:$B$5830,$B213,'Raw demand forecast'!$C$7:$C$5830,L$6-1)</f>
        <v>9.8949999999999996</v>
      </c>
      <c r="M213" s="44">
        <f>SUMIFS('Raw demand forecast'!$I$7:$I$5830,'Raw demand forecast'!$B$7:$B$5830,$B213,'Raw demand forecast'!$C$7:$C$5830,M$6-1)</f>
        <v>9.8949999999999996</v>
      </c>
      <c r="N213" s="44">
        <f>SUMIFS('Raw demand forecast'!$I$7:$I$5830,'Raw demand forecast'!$B$7:$B$5830,$B213,'Raw demand forecast'!$C$7:$C$5830,N$6-1)</f>
        <v>9.8949999999999996</v>
      </c>
      <c r="O213" s="44">
        <f>SUMIFS('Raw demand forecast'!$I$7:$I$5830,'Raw demand forecast'!$B$7:$B$5830,$B213,'Raw demand forecast'!$C$7:$C$5830,O$6-1)</f>
        <v>9.8949999999999996</v>
      </c>
      <c r="P213" s="44">
        <f>SUMIFS('Raw demand forecast'!$I$7:$I$5830,'Raw demand forecast'!$B$7:$B$5830,$B213,'Raw demand forecast'!$C$7:$C$5830,P$6-1)</f>
        <v>9.8949999999999996</v>
      </c>
      <c r="Q213" s="44">
        <f>SUMIFS('Raw demand forecast'!$I$7:$I$5830,'Raw demand forecast'!$B$7:$B$5830,$B213,'Raw demand forecast'!$C$7:$C$5830,Q$6-1)</f>
        <v>9.8949999999999996</v>
      </c>
      <c r="R213" s="44">
        <f>SUMIFS('Raw demand forecast'!$I$7:$I$5830,'Raw demand forecast'!$B$7:$B$5830,$B213,'Raw demand forecast'!$C$7:$C$5830,R$6-1)</f>
        <v>9.8949999999999996</v>
      </c>
      <c r="S213" s="44">
        <f>SUMIFS('Raw demand forecast'!$I$7:$I$5830,'Raw demand forecast'!$B$7:$B$5830,$B213,'Raw demand forecast'!$C$7:$C$5830,S$6-1)</f>
        <v>9.8949999999999996</v>
      </c>
      <c r="T213" s="44">
        <f>SUMIFS('Raw demand forecast'!$I$7:$I$5830,'Raw demand forecast'!$B$7:$B$5830,$B213,'Raw demand forecast'!$C$7:$C$5830,T$6-1)</f>
        <v>9.8949999999999996</v>
      </c>
      <c r="U213" s="44">
        <f>SUMIFS('Raw demand forecast'!$I$7:$I$5830,'Raw demand forecast'!$B$7:$B$5830,$B213,'Raw demand forecast'!$C$7:$C$5830,U$6-1)</f>
        <v>9.8949999999999996</v>
      </c>
    </row>
    <row r="214" spans="2:21" ht="15">
      <c r="B214" s="6" t="s">
        <v>583</v>
      </c>
      <c r="C214" s="6" t="str">
        <f>INDEX('Raw demand forecast'!$M$7:$M$5830,MATCH($B214,'Raw demand forecast'!$B$7:$B$5830,0))</f>
        <v>Yes</v>
      </c>
      <c r="D214" s="25">
        <f t="shared" si="7"/>
        <v>0</v>
      </c>
      <c r="E214" s="6" t="str">
        <f t="shared" si="8"/>
        <v>Steady/falling</v>
      </c>
      <c r="F214" s="44">
        <f>SUMIFS('Raw demand forecast'!$I$7:$I$5830,'Raw demand forecast'!$B$7:$B$5830,$B214,'Raw demand forecast'!$C$7:$C$5830,F$6-1)</f>
        <v>0</v>
      </c>
      <c r="G214" s="44">
        <f>SUMIFS('Raw demand forecast'!$I$7:$I$5830,'Raw demand forecast'!$B$7:$B$5830,$B214,'Raw demand forecast'!$C$7:$C$5830,G$6-1)</f>
        <v>0</v>
      </c>
      <c r="H214" s="44">
        <f>SUMIFS('Raw demand forecast'!$I$7:$I$5830,'Raw demand forecast'!$B$7:$B$5830,$B214,'Raw demand forecast'!$C$7:$C$5830,H$6-1)</f>
        <v>0</v>
      </c>
      <c r="I214" s="44">
        <f>SUMIFS('Raw demand forecast'!$I$7:$I$5830,'Raw demand forecast'!$B$7:$B$5830,$B214,'Raw demand forecast'!$C$7:$C$5830,I$6-1)</f>
        <v>0</v>
      </c>
      <c r="J214" s="44">
        <f>SUMIFS('Raw demand forecast'!$I$7:$I$5830,'Raw demand forecast'!$B$7:$B$5830,$B214,'Raw demand forecast'!$C$7:$C$5830,J$6-1)</f>
        <v>0.61299999999999999</v>
      </c>
      <c r="K214" s="44">
        <f>SUMIFS('Raw demand forecast'!$I$7:$I$5830,'Raw demand forecast'!$B$7:$B$5830,$B214,'Raw demand forecast'!$C$7:$C$5830,K$6-1)</f>
        <v>0.61799999999999999</v>
      </c>
      <c r="L214" s="44">
        <f>SUMIFS('Raw demand forecast'!$I$7:$I$5830,'Raw demand forecast'!$B$7:$B$5830,$B214,'Raw demand forecast'!$C$7:$C$5830,L$6-1)</f>
        <v>0.61799999999999999</v>
      </c>
      <c r="M214" s="44">
        <f>SUMIFS('Raw demand forecast'!$I$7:$I$5830,'Raw demand forecast'!$B$7:$B$5830,$B214,'Raw demand forecast'!$C$7:$C$5830,M$6-1)</f>
        <v>0.61799999999999999</v>
      </c>
      <c r="N214" s="44">
        <f>SUMIFS('Raw demand forecast'!$I$7:$I$5830,'Raw demand forecast'!$B$7:$B$5830,$B214,'Raw demand forecast'!$C$7:$C$5830,N$6-1)</f>
        <v>0.61799999999999999</v>
      </c>
      <c r="O214" s="44">
        <f>SUMIFS('Raw demand forecast'!$I$7:$I$5830,'Raw demand forecast'!$B$7:$B$5830,$B214,'Raw demand forecast'!$C$7:$C$5830,O$6-1)</f>
        <v>0.61799999999999999</v>
      </c>
      <c r="P214" s="44">
        <f>SUMIFS('Raw demand forecast'!$I$7:$I$5830,'Raw demand forecast'!$B$7:$B$5830,$B214,'Raw demand forecast'!$C$7:$C$5830,P$6-1)</f>
        <v>0.61799999999999999</v>
      </c>
      <c r="Q214" s="44">
        <f>SUMIFS('Raw demand forecast'!$I$7:$I$5830,'Raw demand forecast'!$B$7:$B$5830,$B214,'Raw demand forecast'!$C$7:$C$5830,Q$6-1)</f>
        <v>0.61799999999999999</v>
      </c>
      <c r="R214" s="44">
        <f>SUMIFS('Raw demand forecast'!$I$7:$I$5830,'Raw demand forecast'!$B$7:$B$5830,$B214,'Raw demand forecast'!$C$7:$C$5830,R$6-1)</f>
        <v>0.61799999999999999</v>
      </c>
      <c r="S214" s="44">
        <f>SUMIFS('Raw demand forecast'!$I$7:$I$5830,'Raw demand forecast'!$B$7:$B$5830,$B214,'Raw demand forecast'!$C$7:$C$5830,S$6-1)</f>
        <v>0.61799999999999999</v>
      </c>
      <c r="T214" s="44">
        <f>SUMIFS('Raw demand forecast'!$I$7:$I$5830,'Raw demand forecast'!$B$7:$B$5830,$B214,'Raw demand forecast'!$C$7:$C$5830,T$6-1)</f>
        <v>0.61799999999999999</v>
      </c>
      <c r="U214" s="44">
        <f>SUMIFS('Raw demand forecast'!$I$7:$I$5830,'Raw demand forecast'!$B$7:$B$5830,$B214,'Raw demand forecast'!$C$7:$C$5830,U$6-1)</f>
        <v>0.61799999999999999</v>
      </c>
    </row>
    <row r="215" spans="2:21" ht="15">
      <c r="B215" s="6" t="s">
        <v>588</v>
      </c>
      <c r="C215" s="6" t="str">
        <f>INDEX('Raw demand forecast'!$M$7:$M$5830,MATCH($B215,'Raw demand forecast'!$B$7:$B$5830,0))</f>
        <v>Yes</v>
      </c>
      <c r="D215" s="25">
        <f t="shared" si="7"/>
        <v>0</v>
      </c>
      <c r="E215" s="6" t="str">
        <f t="shared" si="8"/>
        <v>Steady/falling</v>
      </c>
      <c r="F215" s="44">
        <f>SUMIFS('Raw demand forecast'!$I$7:$I$5830,'Raw demand forecast'!$B$7:$B$5830,$B215,'Raw demand forecast'!$C$7:$C$5830,F$6-1)</f>
        <v>3.7728000000000002</v>
      </c>
      <c r="G215" s="44">
        <f>SUMIFS('Raw demand forecast'!$I$7:$I$5830,'Raw demand forecast'!$B$7:$B$5830,$B215,'Raw demand forecast'!$C$7:$C$5830,G$6-1)</f>
        <v>3.9503998999999999</v>
      </c>
      <c r="H215" s="44">
        <f>SUMIFS('Raw demand forecast'!$I$7:$I$5830,'Raw demand forecast'!$B$7:$B$5830,$B215,'Raw demand forecast'!$C$7:$C$5830,H$6-1)</f>
        <v>3.9455998000000001</v>
      </c>
      <c r="I215" s="44">
        <f>SUMIFS('Raw demand forecast'!$I$7:$I$5830,'Raw demand forecast'!$B$7:$B$5830,$B215,'Raw demand forecast'!$C$7:$C$5830,I$6-1)</f>
        <v>3.6</v>
      </c>
      <c r="J215" s="44">
        <f>SUMIFS('Raw demand forecast'!$I$7:$I$5830,'Raw demand forecast'!$B$7:$B$5830,$B215,'Raw demand forecast'!$C$7:$C$5830,J$6-1)</f>
        <v>3.427</v>
      </c>
      <c r="K215" s="44">
        <f>SUMIFS('Raw demand forecast'!$I$7:$I$5830,'Raw demand forecast'!$B$7:$B$5830,$B215,'Raw demand forecast'!$C$7:$C$5830,K$6-1)</f>
        <v>3.8879999999999999</v>
      </c>
      <c r="L215" s="44">
        <f>SUMIFS('Raw demand forecast'!$I$7:$I$5830,'Raw demand forecast'!$B$7:$B$5830,$B215,'Raw demand forecast'!$C$7:$C$5830,L$6-1)</f>
        <v>3.8879999999999999</v>
      </c>
      <c r="M215" s="44">
        <f>SUMIFS('Raw demand forecast'!$I$7:$I$5830,'Raw demand forecast'!$B$7:$B$5830,$B215,'Raw demand forecast'!$C$7:$C$5830,M$6-1)</f>
        <v>3.8879999999999999</v>
      </c>
      <c r="N215" s="44">
        <f>SUMIFS('Raw demand forecast'!$I$7:$I$5830,'Raw demand forecast'!$B$7:$B$5830,$B215,'Raw demand forecast'!$C$7:$C$5830,N$6-1)</f>
        <v>3.8879999999999999</v>
      </c>
      <c r="O215" s="44">
        <f>SUMIFS('Raw demand forecast'!$I$7:$I$5830,'Raw demand forecast'!$B$7:$B$5830,$B215,'Raw demand forecast'!$C$7:$C$5830,O$6-1)</f>
        <v>3.8879999999999999</v>
      </c>
      <c r="P215" s="44">
        <f>SUMIFS('Raw demand forecast'!$I$7:$I$5830,'Raw demand forecast'!$B$7:$B$5830,$B215,'Raw demand forecast'!$C$7:$C$5830,P$6-1)</f>
        <v>3.8879999999999999</v>
      </c>
      <c r="Q215" s="44">
        <f>SUMIFS('Raw demand forecast'!$I$7:$I$5830,'Raw demand forecast'!$B$7:$B$5830,$B215,'Raw demand forecast'!$C$7:$C$5830,Q$6-1)</f>
        <v>3.8879999999999999</v>
      </c>
      <c r="R215" s="44">
        <f>SUMIFS('Raw demand forecast'!$I$7:$I$5830,'Raw demand forecast'!$B$7:$B$5830,$B215,'Raw demand forecast'!$C$7:$C$5830,R$6-1)</f>
        <v>3.8879999999999999</v>
      </c>
      <c r="S215" s="44">
        <f>SUMIFS('Raw demand forecast'!$I$7:$I$5830,'Raw demand forecast'!$B$7:$B$5830,$B215,'Raw demand forecast'!$C$7:$C$5830,S$6-1)</f>
        <v>3.8879999999999999</v>
      </c>
      <c r="T215" s="44">
        <f>SUMIFS('Raw demand forecast'!$I$7:$I$5830,'Raw demand forecast'!$B$7:$B$5830,$B215,'Raw demand forecast'!$C$7:$C$5830,T$6-1)</f>
        <v>3.8879999999999999</v>
      </c>
      <c r="U215" s="44">
        <f>SUMIFS('Raw demand forecast'!$I$7:$I$5830,'Raw demand forecast'!$B$7:$B$5830,$B215,'Raw demand forecast'!$C$7:$C$5830,U$6-1)</f>
        <v>3.8879999999999999</v>
      </c>
    </row>
    <row r="216" spans="2:21" ht="15">
      <c r="B216" s="6" t="s">
        <v>59</v>
      </c>
      <c r="C216" s="6" t="str">
        <f>INDEX('Raw demand forecast'!$M$7:$M$5830,MATCH($B216,'Raw demand forecast'!$B$7:$B$5830,0))</f>
        <v>No</v>
      </c>
      <c r="D216" s="25">
        <f t="shared" si="7"/>
        <v>-1.2426483394508692E-3</v>
      </c>
      <c r="E216" s="6" t="str">
        <f t="shared" si="8"/>
        <v>Steady/falling</v>
      </c>
      <c r="F216" s="44">
        <f>SUMIFS('Raw demand forecast'!$I$7:$I$5830,'Raw demand forecast'!$B$7:$B$5830,$B216,'Raw demand forecast'!$C$7:$C$5830,F$6-1)</f>
        <v>0</v>
      </c>
      <c r="G216" s="44">
        <f>SUMIFS('Raw demand forecast'!$I$7:$I$5830,'Raw demand forecast'!$B$7:$B$5830,$B216,'Raw demand forecast'!$C$7:$C$5830,G$6-1)</f>
        <v>11.2</v>
      </c>
      <c r="H216" s="44">
        <f>SUMIFS('Raw demand forecast'!$I$7:$I$5830,'Raw demand forecast'!$B$7:$B$5830,$B216,'Raw demand forecast'!$C$7:$C$5830,H$6-1)</f>
        <v>19.5</v>
      </c>
      <c r="I216" s="44">
        <f>SUMIFS('Raw demand forecast'!$I$7:$I$5830,'Raw demand forecast'!$B$7:$B$5830,$B216,'Raw demand forecast'!$C$7:$C$5830,I$6-1)</f>
        <v>18.100000000000001</v>
      </c>
      <c r="J216" s="44">
        <f>SUMIFS('Raw demand forecast'!$I$7:$I$5830,'Raw demand forecast'!$B$7:$B$5830,$B216,'Raw demand forecast'!$C$7:$C$5830,J$6-1)</f>
        <v>21</v>
      </c>
      <c r="K216" s="44">
        <f>SUMIFS('Raw demand forecast'!$I$7:$I$5830,'Raw demand forecast'!$B$7:$B$5830,$B216,'Raw demand forecast'!$C$7:$C$5830,K$6-1)</f>
        <v>24.1</v>
      </c>
      <c r="L216" s="44">
        <f>SUMIFS('Raw demand forecast'!$I$7:$I$5830,'Raw demand forecast'!$B$7:$B$5830,$B216,'Raw demand forecast'!$C$7:$C$5830,L$6-1)</f>
        <v>25.191767172692455</v>
      </c>
      <c r="M216" s="44">
        <f>SUMIFS('Raw demand forecast'!$I$7:$I$5830,'Raw demand forecast'!$B$7:$B$5830,$B216,'Raw demand forecast'!$C$7:$C$5830,M$6-1)</f>
        <v>25.169161963117634</v>
      </c>
      <c r="N216" s="44">
        <f>SUMIFS('Raw demand forecast'!$I$7:$I$5830,'Raw demand forecast'!$B$7:$B$5830,$B216,'Raw demand forecast'!$C$7:$C$5830,N$6-1)</f>
        <v>25.124116871376781</v>
      </c>
      <c r="O216" s="44">
        <f>SUMIFS('Raw demand forecast'!$I$7:$I$5830,'Raw demand forecast'!$B$7:$B$5830,$B216,'Raw demand forecast'!$C$7:$C$5830,O$6-1)</f>
        <v>25.064949398573727</v>
      </c>
      <c r="P216" s="44">
        <f>SUMIFS('Raw demand forecast'!$I$7:$I$5830,'Raw demand forecast'!$B$7:$B$5830,$B216,'Raw demand forecast'!$C$7:$C$5830,P$6-1)</f>
        <v>24.998491807167458</v>
      </c>
      <c r="Q216" s="44">
        <f>SUMIFS('Raw demand forecast'!$I$7:$I$5830,'Raw demand forecast'!$B$7:$B$5830,$B216,'Raw demand forecast'!$C$7:$C$5830,Q$6-1)</f>
        <v>24.937537653562899</v>
      </c>
      <c r="R216" s="44">
        <f>SUMIFS('Raw demand forecast'!$I$7:$I$5830,'Raw demand forecast'!$B$7:$B$5830,$B216,'Raw demand forecast'!$C$7:$C$5830,R$6-1)</f>
        <v>24.879151315636889</v>
      </c>
      <c r="S216" s="44">
        <f>SUMIFS('Raw demand forecast'!$I$7:$I$5830,'Raw demand forecast'!$B$7:$B$5830,$B216,'Raw demand forecast'!$C$7:$C$5830,S$6-1)</f>
        <v>24.84215048117569</v>
      </c>
      <c r="T216" s="44">
        <f>SUMIFS('Raw demand forecast'!$I$7:$I$5830,'Raw demand forecast'!$B$7:$B$5830,$B216,'Raw demand forecast'!$C$7:$C$5830,T$6-1)</f>
        <v>24.876786724946626</v>
      </c>
      <c r="U216" s="44">
        <f>SUMIFS('Raw demand forecast'!$I$7:$I$5830,'Raw demand forecast'!$B$7:$B$5830,$B216,'Raw demand forecast'!$C$7:$C$5830,U$6-1)</f>
        <v>24.911422968717563</v>
      </c>
    </row>
    <row r="217" spans="2:21" ht="15">
      <c r="B217" s="6" t="s">
        <v>77</v>
      </c>
      <c r="C217" s="6" t="str">
        <f>INDEX('Raw demand forecast'!$M$7:$M$5830,MATCH($B217,'Raw demand forecast'!$B$7:$B$5830,0))</f>
        <v>No</v>
      </c>
      <c r="D217" s="25">
        <f t="shared" si="7"/>
        <v>0</v>
      </c>
      <c r="E217" s="6" t="str">
        <f t="shared" si="8"/>
        <v>Steady/falling</v>
      </c>
      <c r="F217" s="44">
        <f>SUMIFS('Raw demand forecast'!$I$7:$I$5830,'Raw demand forecast'!$B$7:$B$5830,$B217,'Raw demand forecast'!$C$7:$C$5830,F$6-1)</f>
        <v>8.7695998999999993</v>
      </c>
      <c r="G217" s="44">
        <f>SUMIFS('Raw demand forecast'!$I$7:$I$5830,'Raw demand forecast'!$B$7:$B$5830,$B217,'Raw demand forecast'!$C$7:$C$5830,G$6-1)</f>
        <v>8.1935997</v>
      </c>
      <c r="H217" s="44">
        <f>SUMIFS('Raw demand forecast'!$I$7:$I$5830,'Raw demand forecast'!$B$7:$B$5830,$B217,'Raw demand forecast'!$C$7:$C$5830,H$6-1)</f>
        <v>8.2080002000000007</v>
      </c>
      <c r="I217" s="44">
        <f>SUMIFS('Raw demand forecast'!$I$7:$I$5830,'Raw demand forecast'!$B$7:$B$5830,$B217,'Raw demand forecast'!$C$7:$C$5830,I$6-1)</f>
        <v>8.4529999999999994</v>
      </c>
      <c r="J217" s="44">
        <f>SUMIFS('Raw demand forecast'!$I$7:$I$5830,'Raw demand forecast'!$B$7:$B$5830,$B217,'Raw demand forecast'!$C$7:$C$5830,J$6-1)</f>
        <v>8.5250000000000004</v>
      </c>
      <c r="K217" s="44">
        <f>SUMIFS('Raw demand forecast'!$I$7:$I$5830,'Raw demand forecast'!$B$7:$B$5830,$B217,'Raw demand forecast'!$C$7:$C$5830,K$6-1)</f>
        <v>7.77</v>
      </c>
      <c r="L217" s="44">
        <f>SUMIFS('Raw demand forecast'!$I$7:$I$5830,'Raw demand forecast'!$B$7:$B$5830,$B217,'Raw demand forecast'!$C$7:$C$5830,L$6-1)</f>
        <v>7.77</v>
      </c>
      <c r="M217" s="44">
        <f>SUMIFS('Raw demand forecast'!$I$7:$I$5830,'Raw demand forecast'!$B$7:$B$5830,$B217,'Raw demand forecast'!$C$7:$C$5830,M$6-1)</f>
        <v>7.77</v>
      </c>
      <c r="N217" s="44">
        <f>SUMIFS('Raw demand forecast'!$I$7:$I$5830,'Raw demand forecast'!$B$7:$B$5830,$B217,'Raw demand forecast'!$C$7:$C$5830,N$6-1)</f>
        <v>7.77</v>
      </c>
      <c r="O217" s="44">
        <f>SUMIFS('Raw demand forecast'!$I$7:$I$5830,'Raw demand forecast'!$B$7:$B$5830,$B217,'Raw demand forecast'!$C$7:$C$5830,O$6-1)</f>
        <v>7.77</v>
      </c>
      <c r="P217" s="44">
        <f>SUMIFS('Raw demand forecast'!$I$7:$I$5830,'Raw demand forecast'!$B$7:$B$5830,$B217,'Raw demand forecast'!$C$7:$C$5830,P$6-1)</f>
        <v>7.77</v>
      </c>
      <c r="Q217" s="44">
        <f>SUMIFS('Raw demand forecast'!$I$7:$I$5830,'Raw demand forecast'!$B$7:$B$5830,$B217,'Raw demand forecast'!$C$7:$C$5830,Q$6-1)</f>
        <v>7.77</v>
      </c>
      <c r="R217" s="44">
        <f>SUMIFS('Raw demand forecast'!$I$7:$I$5830,'Raw demand forecast'!$B$7:$B$5830,$B217,'Raw demand forecast'!$C$7:$C$5830,R$6-1)</f>
        <v>7.77</v>
      </c>
      <c r="S217" s="44">
        <f>SUMIFS('Raw demand forecast'!$I$7:$I$5830,'Raw demand forecast'!$B$7:$B$5830,$B217,'Raw demand forecast'!$C$7:$C$5830,S$6-1)</f>
        <v>7.77</v>
      </c>
      <c r="T217" s="44">
        <f>SUMIFS('Raw demand forecast'!$I$7:$I$5830,'Raw demand forecast'!$B$7:$B$5830,$B217,'Raw demand forecast'!$C$7:$C$5830,T$6-1)</f>
        <v>7.77</v>
      </c>
      <c r="U217" s="44">
        <f>SUMIFS('Raw demand forecast'!$I$7:$I$5830,'Raw demand forecast'!$B$7:$B$5830,$B217,'Raw demand forecast'!$C$7:$C$5830,U$6-1)</f>
        <v>7.77</v>
      </c>
    </row>
    <row r="218" spans="2:21" ht="15">
      <c r="B218" s="6" t="s">
        <v>87</v>
      </c>
      <c r="C218" s="6" t="str">
        <f>INDEX('Raw demand forecast'!$M$7:$M$5830,MATCH($B218,'Raw demand forecast'!$B$7:$B$5830,0))</f>
        <v>No</v>
      </c>
      <c r="D218" s="25">
        <f t="shared" si="7"/>
        <v>1.4914467366327733E-2</v>
      </c>
      <c r="E218" s="6" t="str">
        <f t="shared" si="8"/>
        <v>Small growth</v>
      </c>
      <c r="F218" s="44">
        <f>SUMIFS('Raw demand forecast'!$I$7:$I$5830,'Raw demand forecast'!$B$7:$B$5830,$B218,'Raw demand forecast'!$C$7:$C$5830,F$6-1)</f>
        <v>17.730499999999999</v>
      </c>
      <c r="G218" s="44">
        <f>SUMIFS('Raw demand forecast'!$I$7:$I$5830,'Raw demand forecast'!$B$7:$B$5830,$B218,'Raw demand forecast'!$C$7:$C$5830,G$6-1)</f>
        <v>16.811299999999999</v>
      </c>
      <c r="H218" s="44">
        <f>SUMIFS('Raw demand forecast'!$I$7:$I$5830,'Raw demand forecast'!$B$7:$B$5830,$B218,'Raw demand forecast'!$C$7:$C$5830,H$6-1)</f>
        <v>16.0185</v>
      </c>
      <c r="I218" s="44">
        <f>SUMIFS('Raw demand forecast'!$I$7:$I$5830,'Raw demand forecast'!$B$7:$B$5830,$B218,'Raw demand forecast'!$C$7:$C$5830,I$6-1)</f>
        <v>16.973800000000001</v>
      </c>
      <c r="J218" s="44">
        <f>SUMIFS('Raw demand forecast'!$I$7:$I$5830,'Raw demand forecast'!$B$7:$B$5830,$B218,'Raw demand forecast'!$C$7:$C$5830,J$6-1)</f>
        <v>17.213000000000001</v>
      </c>
      <c r="K218" s="44">
        <f>SUMIFS('Raw demand forecast'!$I$7:$I$5830,'Raw demand forecast'!$B$7:$B$5830,$B218,'Raw demand forecast'!$C$7:$C$5830,K$6-1)</f>
        <v>17.373000000000001</v>
      </c>
      <c r="L218" s="44">
        <f>SUMIFS('Raw demand forecast'!$I$7:$I$5830,'Raw demand forecast'!$B$7:$B$5830,$B218,'Raw demand forecast'!$C$7:$C$5830,L$6-1)</f>
        <v>17.346616790159171</v>
      </c>
      <c r="M218" s="44">
        <f>SUMIFS('Raw demand forecast'!$I$7:$I$5830,'Raw demand forecast'!$B$7:$B$5830,$B218,'Raw demand forecast'!$C$7:$C$5830,M$6-1)</f>
        <v>19.272467637967861</v>
      </c>
      <c r="N218" s="44">
        <f>SUMIFS('Raw demand forecast'!$I$7:$I$5830,'Raw demand forecast'!$B$7:$B$5830,$B218,'Raw demand forecast'!$C$7:$C$5830,N$6-1)</f>
        <v>19.270991409302319</v>
      </c>
      <c r="O218" s="44">
        <f>SUMIFS('Raw demand forecast'!$I$7:$I$5830,'Raw demand forecast'!$B$7:$B$5830,$B218,'Raw demand forecast'!$C$7:$C$5830,O$6-1)</f>
        <v>19.291054374903762</v>
      </c>
      <c r="P218" s="44">
        <f>SUMIFS('Raw demand forecast'!$I$7:$I$5830,'Raw demand forecast'!$B$7:$B$5830,$B218,'Raw demand forecast'!$C$7:$C$5830,P$6-1)</f>
        <v>19.332455669719391</v>
      </c>
      <c r="Q218" s="44">
        <f>SUMIFS('Raw demand forecast'!$I$7:$I$5830,'Raw demand forecast'!$B$7:$B$5830,$B218,'Raw demand forecast'!$C$7:$C$5830,Q$6-1)</f>
        <v>19.379216689703426</v>
      </c>
      <c r="R218" s="44">
        <f>SUMIFS('Raw demand forecast'!$I$7:$I$5830,'Raw demand forecast'!$B$7:$B$5830,$B218,'Raw demand forecast'!$C$7:$C$5830,R$6-1)</f>
        <v>19.419508369666588</v>
      </c>
      <c r="S218" s="44">
        <f>SUMIFS('Raw demand forecast'!$I$7:$I$5830,'Raw demand forecast'!$B$7:$B$5830,$B218,'Raw demand forecast'!$C$7:$C$5830,S$6-1)</f>
        <v>19.496990058089693</v>
      </c>
      <c r="T218" s="44">
        <f>SUMIFS('Raw demand forecast'!$I$7:$I$5830,'Raw demand forecast'!$B$7:$B$5830,$B218,'Raw demand forecast'!$C$7:$C$5830,T$6-1)</f>
        <v>19.657950230238168</v>
      </c>
      <c r="U218" s="44">
        <f>SUMIFS('Raw demand forecast'!$I$7:$I$5830,'Raw demand forecast'!$B$7:$B$5830,$B218,'Raw demand forecast'!$C$7:$C$5830,U$6-1)</f>
        <v>19.818910402386638</v>
      </c>
    </row>
    <row r="219" spans="2:21" ht="15">
      <c r="B219" s="6" t="s">
        <v>85</v>
      </c>
      <c r="C219" s="6" t="str">
        <f>INDEX('Raw demand forecast'!$M$7:$M$5830,MATCH($B219,'Raw demand forecast'!$B$7:$B$5830,0))</f>
        <v>No</v>
      </c>
      <c r="D219" s="25">
        <f t="shared" si="7"/>
        <v>9.5849134988902573E-2</v>
      </c>
      <c r="E219" s="6" t="str">
        <f t="shared" si="8"/>
        <v>High growth</v>
      </c>
      <c r="F219" s="44">
        <f>SUMIFS('Raw demand forecast'!$I$7:$I$5830,'Raw demand forecast'!$B$7:$B$5830,$B219,'Raw demand forecast'!$C$7:$C$5830,F$6-1)</f>
        <v>6.9840001999999997</v>
      </c>
      <c r="G219" s="44">
        <f>SUMIFS('Raw demand forecast'!$I$7:$I$5830,'Raw demand forecast'!$B$7:$B$5830,$B219,'Raw demand forecast'!$C$7:$C$5830,G$6-1)</f>
        <v>3.8879999999999999</v>
      </c>
      <c r="H219" s="44">
        <f>SUMIFS('Raw demand forecast'!$I$7:$I$5830,'Raw demand forecast'!$B$7:$B$5830,$B219,'Raw demand forecast'!$C$7:$C$5830,H$6-1)</f>
        <v>3.8159999999999998</v>
      </c>
      <c r="I219" s="44">
        <f>SUMIFS('Raw demand forecast'!$I$7:$I$5830,'Raw demand forecast'!$B$7:$B$5830,$B219,'Raw demand forecast'!$C$7:$C$5830,I$6-1)</f>
        <v>2.952</v>
      </c>
      <c r="J219" s="44">
        <f>SUMIFS('Raw demand forecast'!$I$7:$I$5830,'Raw demand forecast'!$B$7:$B$5830,$B219,'Raw demand forecast'!$C$7:$C$5830,J$6-1)</f>
        <v>3.8879999999999999</v>
      </c>
      <c r="K219" s="44">
        <f>SUMIFS('Raw demand forecast'!$I$7:$I$5830,'Raw demand forecast'!$B$7:$B$5830,$B219,'Raw demand forecast'!$C$7:$C$5830,K$6-1)</f>
        <v>4.2300000000000004</v>
      </c>
      <c r="L219" s="44">
        <f>SUMIFS('Raw demand forecast'!$I$7:$I$5830,'Raw demand forecast'!$B$7:$B$5830,$B219,'Raw demand forecast'!$C$7:$C$5830,L$6-1)</f>
        <v>4.549225181396344</v>
      </c>
      <c r="M219" s="44">
        <f>SUMIFS('Raw demand forecast'!$I$7:$I$5830,'Raw demand forecast'!$B$7:$B$5830,$B219,'Raw demand forecast'!$C$7:$C$5830,M$6-1)</f>
        <v>4.7920369842972494</v>
      </c>
      <c r="N219" s="44">
        <f>SUMIFS('Raw demand forecast'!$I$7:$I$5830,'Raw demand forecast'!$B$7:$B$5830,$B219,'Raw demand forecast'!$C$7:$C$5830,N$6-1)</f>
        <v>4.9102894574514497</v>
      </c>
      <c r="O219" s="44">
        <f>SUMIFS('Raw demand forecast'!$I$7:$I$5830,'Raw demand forecast'!$B$7:$B$5830,$B219,'Raw demand forecast'!$C$7:$C$5830,O$6-1)</f>
        <v>10.381071647304459</v>
      </c>
      <c r="P219" s="44">
        <f>SUMIFS('Raw demand forecast'!$I$7:$I$5830,'Raw demand forecast'!$B$7:$B$5830,$B219,'Raw demand forecast'!$C$7:$C$5830,P$6-1)</f>
        <v>10.373030105738067</v>
      </c>
      <c r="Q219" s="44">
        <f>SUMIFS('Raw demand forecast'!$I$7:$I$5830,'Raw demand forecast'!$B$7:$B$5830,$B219,'Raw demand forecast'!$C$7:$C$5830,Q$6-1)</f>
        <v>10.365748676979367</v>
      </c>
      <c r="R219" s="44">
        <f>SUMIFS('Raw demand forecast'!$I$7:$I$5830,'Raw demand forecast'!$B$7:$B$5830,$B219,'Raw demand forecast'!$C$7:$C$5830,R$6-1)</f>
        <v>10.358809423680173</v>
      </c>
      <c r="S219" s="44">
        <f>SUMIFS('Raw demand forecast'!$I$7:$I$5830,'Raw demand forecast'!$B$7:$B$5830,$B219,'Raw demand forecast'!$C$7:$C$5830,S$6-1)</f>
        <v>10.354789242817661</v>
      </c>
      <c r="T219" s="44">
        <f>SUMIFS('Raw demand forecast'!$I$7:$I$5830,'Raw demand forecast'!$B$7:$B$5830,$B219,'Raw demand forecast'!$C$7:$C$5830,T$6-1)</f>
        <v>10.36138708123911</v>
      </c>
      <c r="U219" s="44">
        <f>SUMIFS('Raw demand forecast'!$I$7:$I$5830,'Raw demand forecast'!$B$7:$B$5830,$B219,'Raw demand forecast'!$C$7:$C$5830,U$6-1)</f>
        <v>10.367984919660559</v>
      </c>
    </row>
    <row r="220" spans="2:21" ht="15">
      <c r="B220" s="6" t="s">
        <v>598</v>
      </c>
      <c r="C220" s="6" t="str">
        <f>INDEX('Raw demand forecast'!$M$7:$M$5830,MATCH($B220,'Raw demand forecast'!$B$7:$B$5830,0))</f>
        <v>Yes</v>
      </c>
      <c r="D220" s="25">
        <f t="shared" si="7"/>
        <v>0</v>
      </c>
      <c r="E220" s="6" t="str">
        <f t="shared" si="8"/>
        <v>Steady/falling</v>
      </c>
      <c r="F220" s="44">
        <f>SUMIFS('Raw demand forecast'!$I$7:$I$5830,'Raw demand forecast'!$B$7:$B$5830,$B220,'Raw demand forecast'!$C$7:$C$5830,F$6-1)</f>
        <v>29.259643409999999</v>
      </c>
      <c r="G220" s="44">
        <f>SUMIFS('Raw demand forecast'!$I$7:$I$5830,'Raw demand forecast'!$B$7:$B$5830,$B220,'Raw demand forecast'!$C$7:$C$5830,G$6-1)</f>
        <v>31.454240984999998</v>
      </c>
      <c r="H220" s="44">
        <f>SUMIFS('Raw demand forecast'!$I$7:$I$5830,'Raw demand forecast'!$B$7:$B$5830,$B220,'Raw demand forecast'!$C$7:$C$5830,H$6-1)</f>
        <v>30.88680815</v>
      </c>
      <c r="I220" s="44">
        <f>SUMIFS('Raw demand forecast'!$I$7:$I$5830,'Raw demand forecast'!$B$7:$B$5830,$B220,'Raw demand forecast'!$C$7:$C$5830,I$6-1)</f>
        <v>34.548000000000002</v>
      </c>
      <c r="J220" s="44">
        <f>SUMIFS('Raw demand forecast'!$I$7:$I$5830,'Raw demand forecast'!$B$7:$B$5830,$B220,'Raw demand forecast'!$C$7:$C$5830,J$6-1)</f>
        <v>29.326000000000001</v>
      </c>
      <c r="K220" s="44">
        <f>SUMIFS('Raw demand forecast'!$I$7:$I$5830,'Raw demand forecast'!$B$7:$B$5830,$B220,'Raw demand forecast'!$C$7:$C$5830,K$6-1)</f>
        <v>30.388000000000002</v>
      </c>
      <c r="L220" s="44">
        <f>SUMIFS('Raw demand forecast'!$I$7:$I$5830,'Raw demand forecast'!$B$7:$B$5830,$B220,'Raw demand forecast'!$C$7:$C$5830,L$6-1)</f>
        <v>30.388000000000002</v>
      </c>
      <c r="M220" s="44">
        <f>SUMIFS('Raw demand forecast'!$I$7:$I$5830,'Raw demand forecast'!$B$7:$B$5830,$B220,'Raw demand forecast'!$C$7:$C$5830,M$6-1)</f>
        <v>30.388000000000002</v>
      </c>
      <c r="N220" s="44">
        <f>SUMIFS('Raw demand forecast'!$I$7:$I$5830,'Raw demand forecast'!$B$7:$B$5830,$B220,'Raw demand forecast'!$C$7:$C$5830,N$6-1)</f>
        <v>30.388000000000002</v>
      </c>
      <c r="O220" s="44">
        <f>SUMIFS('Raw demand forecast'!$I$7:$I$5830,'Raw demand forecast'!$B$7:$B$5830,$B220,'Raw demand forecast'!$C$7:$C$5830,O$6-1)</f>
        <v>30.388000000000002</v>
      </c>
      <c r="P220" s="44">
        <f>SUMIFS('Raw demand forecast'!$I$7:$I$5830,'Raw demand forecast'!$B$7:$B$5830,$B220,'Raw demand forecast'!$C$7:$C$5830,P$6-1)</f>
        <v>30.388000000000002</v>
      </c>
      <c r="Q220" s="44">
        <f>SUMIFS('Raw demand forecast'!$I$7:$I$5830,'Raw demand forecast'!$B$7:$B$5830,$B220,'Raw demand forecast'!$C$7:$C$5830,Q$6-1)</f>
        <v>30.388000000000002</v>
      </c>
      <c r="R220" s="44">
        <f>SUMIFS('Raw demand forecast'!$I$7:$I$5830,'Raw demand forecast'!$B$7:$B$5830,$B220,'Raw demand forecast'!$C$7:$C$5830,R$6-1)</f>
        <v>30.388000000000002</v>
      </c>
      <c r="S220" s="44">
        <f>SUMIFS('Raw demand forecast'!$I$7:$I$5830,'Raw demand forecast'!$B$7:$B$5830,$B220,'Raw demand forecast'!$C$7:$C$5830,S$6-1)</f>
        <v>30.388000000000002</v>
      </c>
      <c r="T220" s="44">
        <f>SUMIFS('Raw demand forecast'!$I$7:$I$5830,'Raw demand forecast'!$B$7:$B$5830,$B220,'Raw demand forecast'!$C$7:$C$5830,T$6-1)</f>
        <v>30.388000000000002</v>
      </c>
      <c r="U220" s="44">
        <f>SUMIFS('Raw demand forecast'!$I$7:$I$5830,'Raw demand forecast'!$B$7:$B$5830,$B220,'Raw demand forecast'!$C$7:$C$5830,U$6-1)</f>
        <v>30.388000000000002</v>
      </c>
    </row>
    <row r="221" spans="2:21" ht="15">
      <c r="B221" s="6" t="s">
        <v>603</v>
      </c>
      <c r="C221" s="6" t="str">
        <f>INDEX('Raw demand forecast'!$M$7:$M$5830,MATCH($B221,'Raw demand forecast'!$B$7:$B$5830,0))</f>
        <v>Yes</v>
      </c>
      <c r="D221" s="25">
        <f t="shared" si="7"/>
        <v>0</v>
      </c>
      <c r="E221" s="6" t="str">
        <f t="shared" si="8"/>
        <v>Steady/falling</v>
      </c>
      <c r="F221" s="44">
        <f>SUMIFS('Raw demand forecast'!$I$7:$I$5830,'Raw demand forecast'!$B$7:$B$5830,$B221,'Raw demand forecast'!$C$7:$C$5830,F$6-1)</f>
        <v>0</v>
      </c>
      <c r="G221" s="44">
        <f>SUMIFS('Raw demand forecast'!$I$7:$I$5830,'Raw demand forecast'!$B$7:$B$5830,$B221,'Raw demand forecast'!$C$7:$C$5830,G$6-1)</f>
        <v>0</v>
      </c>
      <c r="H221" s="44">
        <f>SUMIFS('Raw demand forecast'!$I$7:$I$5830,'Raw demand forecast'!$B$7:$B$5830,$B221,'Raw demand forecast'!$C$7:$C$5830,H$6-1)</f>
        <v>0</v>
      </c>
      <c r="I221" s="44">
        <f>SUMIFS('Raw demand forecast'!$I$7:$I$5830,'Raw demand forecast'!$B$7:$B$5830,$B221,'Raw demand forecast'!$C$7:$C$5830,I$6-1)</f>
        <v>0</v>
      </c>
      <c r="J221" s="44">
        <f>SUMIFS('Raw demand forecast'!$I$7:$I$5830,'Raw demand forecast'!$B$7:$B$5830,$B221,'Raw demand forecast'!$C$7:$C$5830,J$6-1)</f>
        <v>0.218</v>
      </c>
      <c r="K221" s="44">
        <f>SUMIFS('Raw demand forecast'!$I$7:$I$5830,'Raw demand forecast'!$B$7:$B$5830,$B221,'Raw demand forecast'!$C$7:$C$5830,K$6-1)</f>
        <v>0.25600000000000001</v>
      </c>
      <c r="L221" s="44">
        <f>SUMIFS('Raw demand forecast'!$I$7:$I$5830,'Raw demand forecast'!$B$7:$B$5830,$B221,'Raw demand forecast'!$C$7:$C$5830,L$6-1)</f>
        <v>0.25600000000000001</v>
      </c>
      <c r="M221" s="44">
        <f>SUMIFS('Raw demand forecast'!$I$7:$I$5830,'Raw demand forecast'!$B$7:$B$5830,$B221,'Raw demand forecast'!$C$7:$C$5830,M$6-1)</f>
        <v>0.25600000000000001</v>
      </c>
      <c r="N221" s="44">
        <f>SUMIFS('Raw demand forecast'!$I$7:$I$5830,'Raw demand forecast'!$B$7:$B$5830,$B221,'Raw demand forecast'!$C$7:$C$5830,N$6-1)</f>
        <v>0.25600000000000001</v>
      </c>
      <c r="O221" s="44">
        <f>SUMIFS('Raw demand forecast'!$I$7:$I$5830,'Raw demand forecast'!$B$7:$B$5830,$B221,'Raw demand forecast'!$C$7:$C$5830,O$6-1)</f>
        <v>0.25600000000000001</v>
      </c>
      <c r="P221" s="44">
        <f>SUMIFS('Raw demand forecast'!$I$7:$I$5830,'Raw demand forecast'!$B$7:$B$5830,$B221,'Raw demand forecast'!$C$7:$C$5830,P$6-1)</f>
        <v>0.25600000000000001</v>
      </c>
      <c r="Q221" s="44">
        <f>SUMIFS('Raw demand forecast'!$I$7:$I$5830,'Raw demand forecast'!$B$7:$B$5830,$B221,'Raw demand forecast'!$C$7:$C$5830,Q$6-1)</f>
        <v>0.25600000000000001</v>
      </c>
      <c r="R221" s="44">
        <f>SUMIFS('Raw demand forecast'!$I$7:$I$5830,'Raw demand forecast'!$B$7:$B$5830,$B221,'Raw demand forecast'!$C$7:$C$5830,R$6-1)</f>
        <v>0.25600000000000001</v>
      </c>
      <c r="S221" s="44">
        <f>SUMIFS('Raw demand forecast'!$I$7:$I$5830,'Raw demand forecast'!$B$7:$B$5830,$B221,'Raw demand forecast'!$C$7:$C$5830,S$6-1)</f>
        <v>0.25600000000000001</v>
      </c>
      <c r="T221" s="44">
        <f>SUMIFS('Raw demand forecast'!$I$7:$I$5830,'Raw demand forecast'!$B$7:$B$5830,$B221,'Raw demand forecast'!$C$7:$C$5830,T$6-1)</f>
        <v>0.25600000000000001</v>
      </c>
      <c r="U221" s="44">
        <f>SUMIFS('Raw demand forecast'!$I$7:$I$5830,'Raw demand forecast'!$B$7:$B$5830,$B221,'Raw demand forecast'!$C$7:$C$5830,U$6-1)</f>
        <v>0.25600000000000001</v>
      </c>
    </row>
    <row r="222" spans="2:21" ht="15">
      <c r="B222" s="6" t="s">
        <v>119</v>
      </c>
      <c r="C222" s="6" t="str">
        <f>INDEX('Raw demand forecast'!$M$7:$M$5830,MATCH($B222,'Raw demand forecast'!$B$7:$B$5830,0))</f>
        <v>No</v>
      </c>
      <c r="D222" s="25">
        <f t="shared" si="7"/>
        <v>1.889477127791972E-3</v>
      </c>
      <c r="E222" s="6" t="str">
        <f t="shared" si="8"/>
        <v>Small growth</v>
      </c>
      <c r="F222" s="44">
        <f>SUMIFS('Raw demand forecast'!$I$7:$I$5830,'Raw demand forecast'!$B$7:$B$5830,$B222,'Raw demand forecast'!$C$7:$C$5830,F$6-1)</f>
        <v>10.119</v>
      </c>
      <c r="G222" s="44">
        <f>SUMIFS('Raw demand forecast'!$I$7:$I$5830,'Raw demand forecast'!$B$7:$B$5830,$B222,'Raw demand forecast'!$C$7:$C$5830,G$6-1)</f>
        <v>12.775370000000001</v>
      </c>
      <c r="H222" s="44">
        <f>SUMIFS('Raw demand forecast'!$I$7:$I$5830,'Raw demand forecast'!$B$7:$B$5830,$B222,'Raw demand forecast'!$C$7:$C$5830,H$6-1)</f>
        <v>10.789929000000001</v>
      </c>
      <c r="I222" s="44">
        <f>SUMIFS('Raw demand forecast'!$I$7:$I$5830,'Raw demand forecast'!$B$7:$B$5830,$B222,'Raw demand forecast'!$C$7:$C$5830,I$6-1)</f>
        <v>11.263999999999999</v>
      </c>
      <c r="J222" s="44">
        <f>SUMIFS('Raw demand forecast'!$I$7:$I$5830,'Raw demand forecast'!$B$7:$B$5830,$B222,'Raw demand forecast'!$C$7:$C$5830,J$6-1)</f>
        <v>13.401</v>
      </c>
      <c r="K222" s="44">
        <f>SUMIFS('Raw demand forecast'!$I$7:$I$5830,'Raw demand forecast'!$B$7:$B$5830,$B222,'Raw demand forecast'!$C$7:$C$5830,K$6-1)</f>
        <v>13.436999999999999</v>
      </c>
      <c r="L222" s="44">
        <f>SUMIFS('Raw demand forecast'!$I$7:$I$5830,'Raw demand forecast'!$B$7:$B$5830,$B222,'Raw demand forecast'!$C$7:$C$5830,L$6-1)</f>
        <v>14.381030126911128</v>
      </c>
      <c r="M222" s="44">
        <f>SUMIFS('Raw demand forecast'!$I$7:$I$5830,'Raw demand forecast'!$B$7:$B$5830,$B222,'Raw demand forecast'!$C$7:$C$5830,M$6-1)</f>
        <v>14.579298590256016</v>
      </c>
      <c r="N222" s="44">
        <f>SUMIFS('Raw demand forecast'!$I$7:$I$5830,'Raw demand forecast'!$B$7:$B$5830,$B222,'Raw demand forecast'!$C$7:$C$5830,N$6-1)</f>
        <v>14.554903049481727</v>
      </c>
      <c r="O222" s="44">
        <f>SUMIFS('Raw demand forecast'!$I$7:$I$5830,'Raw demand forecast'!$B$7:$B$5830,$B222,'Raw demand forecast'!$C$7:$C$5830,O$6-1)</f>
        <v>14.539551741847529</v>
      </c>
      <c r="P222" s="44">
        <f>SUMIFS('Raw demand forecast'!$I$7:$I$5830,'Raw demand forecast'!$B$7:$B$5830,$B222,'Raw demand forecast'!$C$7:$C$5830,P$6-1)</f>
        <v>14.531269090409548</v>
      </c>
      <c r="Q222" s="44">
        <f>SUMIFS('Raw demand forecast'!$I$7:$I$5830,'Raw demand forecast'!$B$7:$B$5830,$B222,'Raw demand forecast'!$C$7:$C$5830,Q$6-1)</f>
        <v>14.52583533810283</v>
      </c>
      <c r="R222" s="44">
        <f>SUMIFS('Raw demand forecast'!$I$7:$I$5830,'Raw demand forecast'!$B$7:$B$5830,$B222,'Raw demand forecast'!$C$7:$C$5830,R$6-1)</f>
        <v>14.519585832618702</v>
      </c>
      <c r="S222" s="44">
        <f>SUMIFS('Raw demand forecast'!$I$7:$I$5830,'Raw demand forecast'!$B$7:$B$5830,$B222,'Raw demand forecast'!$C$7:$C$5830,S$6-1)</f>
        <v>14.528276498613224</v>
      </c>
      <c r="T222" s="44">
        <f>SUMIFS('Raw demand forecast'!$I$7:$I$5830,'Raw demand forecast'!$B$7:$B$5830,$B222,'Raw demand forecast'!$C$7:$C$5830,T$6-1)</f>
        <v>14.577858379528728</v>
      </c>
      <c r="U222" s="44">
        <f>SUMIFS('Raw demand forecast'!$I$7:$I$5830,'Raw demand forecast'!$B$7:$B$5830,$B222,'Raw demand forecast'!$C$7:$C$5830,U$6-1)</f>
        <v>14.627440260444235</v>
      </c>
    </row>
    <row r="223" spans="2:21" ht="15">
      <c r="B223" s="6" t="s">
        <v>606</v>
      </c>
      <c r="C223" s="6" t="str">
        <f>INDEX('Raw demand forecast'!$M$7:$M$5830,MATCH($B223,'Raw demand forecast'!$B$7:$B$5830,0))</f>
        <v>Yes</v>
      </c>
      <c r="D223" s="25" t="e">
        <f t="shared" si="7"/>
        <v>#DIV/0!</v>
      </c>
      <c r="E223" s="6" t="str">
        <f t="shared" si="8"/>
        <v>Steady/falling</v>
      </c>
      <c r="F223" s="44">
        <f>SUMIFS('Raw demand forecast'!$I$7:$I$5830,'Raw demand forecast'!$B$7:$B$5830,$B223,'Raw demand forecast'!$C$7:$C$5830,F$6-1)</f>
        <v>0</v>
      </c>
      <c r="G223" s="44">
        <f>SUMIFS('Raw demand forecast'!$I$7:$I$5830,'Raw demand forecast'!$B$7:$B$5830,$B223,'Raw demand forecast'!$C$7:$C$5830,G$6-1)</f>
        <v>0</v>
      </c>
      <c r="H223" s="44">
        <f>SUMIFS('Raw demand forecast'!$I$7:$I$5830,'Raw demand forecast'!$B$7:$B$5830,$B223,'Raw demand forecast'!$C$7:$C$5830,H$6-1)</f>
        <v>0</v>
      </c>
      <c r="I223" s="44">
        <f>SUMIFS('Raw demand forecast'!$I$7:$I$5830,'Raw demand forecast'!$B$7:$B$5830,$B223,'Raw demand forecast'!$C$7:$C$5830,I$6-1)</f>
        <v>0</v>
      </c>
      <c r="J223" s="44">
        <f>SUMIFS('Raw demand forecast'!$I$7:$I$5830,'Raw demand forecast'!$B$7:$B$5830,$B223,'Raw demand forecast'!$C$7:$C$5830,J$6-1)</f>
        <v>0</v>
      </c>
      <c r="K223" s="44">
        <f>SUMIFS('Raw demand forecast'!$I$7:$I$5830,'Raw demand forecast'!$B$7:$B$5830,$B223,'Raw demand forecast'!$C$7:$C$5830,K$6-1)</f>
        <v>0</v>
      </c>
      <c r="L223" s="44">
        <f>SUMIFS('Raw demand forecast'!$I$7:$I$5830,'Raw demand forecast'!$B$7:$B$5830,$B223,'Raw demand forecast'!$C$7:$C$5830,L$6-1)</f>
        <v>0</v>
      </c>
      <c r="M223" s="44">
        <f>SUMIFS('Raw demand forecast'!$I$7:$I$5830,'Raw demand forecast'!$B$7:$B$5830,$B223,'Raw demand forecast'!$C$7:$C$5830,M$6-1)</f>
        <v>0</v>
      </c>
      <c r="N223" s="44">
        <f>SUMIFS('Raw demand forecast'!$I$7:$I$5830,'Raw demand forecast'!$B$7:$B$5830,$B223,'Raw demand forecast'!$C$7:$C$5830,N$6-1)</f>
        <v>0</v>
      </c>
      <c r="O223" s="44">
        <f>SUMIFS('Raw demand forecast'!$I$7:$I$5830,'Raw demand forecast'!$B$7:$B$5830,$B223,'Raw demand forecast'!$C$7:$C$5830,O$6-1)</f>
        <v>0</v>
      </c>
      <c r="P223" s="44">
        <f>SUMIFS('Raw demand forecast'!$I$7:$I$5830,'Raw demand forecast'!$B$7:$B$5830,$B223,'Raw demand forecast'!$C$7:$C$5830,P$6-1)</f>
        <v>0</v>
      </c>
      <c r="Q223" s="44">
        <f>SUMIFS('Raw demand forecast'!$I$7:$I$5830,'Raw demand forecast'!$B$7:$B$5830,$B223,'Raw demand forecast'!$C$7:$C$5830,Q$6-1)</f>
        <v>0</v>
      </c>
      <c r="R223" s="44">
        <f>SUMIFS('Raw demand forecast'!$I$7:$I$5830,'Raw demand forecast'!$B$7:$B$5830,$B223,'Raw demand forecast'!$C$7:$C$5830,R$6-1)</f>
        <v>0</v>
      </c>
      <c r="S223" s="44">
        <f>SUMIFS('Raw demand forecast'!$I$7:$I$5830,'Raw demand forecast'!$B$7:$B$5830,$B223,'Raw demand forecast'!$C$7:$C$5830,S$6-1)</f>
        <v>0</v>
      </c>
      <c r="T223" s="44">
        <f>SUMIFS('Raw demand forecast'!$I$7:$I$5830,'Raw demand forecast'!$B$7:$B$5830,$B223,'Raw demand forecast'!$C$7:$C$5830,T$6-1)</f>
        <v>0</v>
      </c>
      <c r="U223" s="44">
        <f>SUMIFS('Raw demand forecast'!$I$7:$I$5830,'Raw demand forecast'!$B$7:$B$5830,$B223,'Raw demand forecast'!$C$7:$C$5830,U$6-1)</f>
        <v>0</v>
      </c>
    </row>
    <row r="224" spans="2:21" ht="15">
      <c r="B224" s="6" t="s">
        <v>128</v>
      </c>
      <c r="C224" s="6" t="str">
        <f>INDEX('Raw demand forecast'!$M$7:$M$5830,MATCH($B224,'Raw demand forecast'!$B$7:$B$5830,0))</f>
        <v>No</v>
      </c>
      <c r="D224" s="25">
        <f t="shared" si="7"/>
        <v>5.543541414678721E-3</v>
      </c>
      <c r="E224" s="6" t="str">
        <f t="shared" si="8"/>
        <v>Small growth</v>
      </c>
      <c r="F224" s="44">
        <f>SUMIFS('Raw demand forecast'!$I$7:$I$5830,'Raw demand forecast'!$B$7:$B$5830,$B224,'Raw demand forecast'!$C$7:$C$5830,F$6-1)</f>
        <v>11.4016</v>
      </c>
      <c r="G224" s="44">
        <f>SUMIFS('Raw demand forecast'!$I$7:$I$5830,'Raw demand forecast'!$B$7:$B$5830,$B224,'Raw demand forecast'!$C$7:$C$5830,G$6-1)</f>
        <v>10.8261</v>
      </c>
      <c r="H224" s="44">
        <f>SUMIFS('Raw demand forecast'!$I$7:$I$5830,'Raw demand forecast'!$B$7:$B$5830,$B224,'Raw demand forecast'!$C$7:$C$5830,H$6-1)</f>
        <v>10.3409</v>
      </c>
      <c r="I224" s="44">
        <f>SUMIFS('Raw demand forecast'!$I$7:$I$5830,'Raw demand forecast'!$B$7:$B$5830,$B224,'Raw demand forecast'!$C$7:$C$5830,I$6-1)</f>
        <v>10.7317</v>
      </c>
      <c r="J224" s="44">
        <f>SUMIFS('Raw demand forecast'!$I$7:$I$5830,'Raw demand forecast'!$B$7:$B$5830,$B224,'Raw demand forecast'!$C$7:$C$5830,J$6-1)</f>
        <v>10.784000000000001</v>
      </c>
      <c r="K224" s="44">
        <f>SUMIFS('Raw demand forecast'!$I$7:$I$5830,'Raw demand forecast'!$B$7:$B$5830,$B224,'Raw demand forecast'!$C$7:$C$5830,K$6-1)</f>
        <v>12.8</v>
      </c>
      <c r="L224" s="44">
        <f>SUMIFS('Raw demand forecast'!$I$7:$I$5830,'Raw demand forecast'!$B$7:$B$5830,$B224,'Raw demand forecast'!$C$7:$C$5830,L$6-1)</f>
        <v>12.757120082660338</v>
      </c>
      <c r="M224" s="44">
        <f>SUMIFS('Raw demand forecast'!$I$7:$I$5830,'Raw demand forecast'!$B$7:$B$5830,$B224,'Raw demand forecast'!$C$7:$C$5830,M$6-1)</f>
        <v>13.592635543723794</v>
      </c>
      <c r="N224" s="44">
        <f>SUMIFS('Raw demand forecast'!$I$7:$I$5830,'Raw demand forecast'!$B$7:$B$5830,$B224,'Raw demand forecast'!$C$7:$C$5830,N$6-1)</f>
        <v>13.547691220498551</v>
      </c>
      <c r="O224" s="44">
        <f>SUMIFS('Raw demand forecast'!$I$7:$I$5830,'Raw demand forecast'!$B$7:$B$5830,$B224,'Raw demand forecast'!$C$7:$C$5830,O$6-1)</f>
        <v>13.508879359450088</v>
      </c>
      <c r="P224" s="44">
        <f>SUMIFS('Raw demand forecast'!$I$7:$I$5830,'Raw demand forecast'!$B$7:$B$5830,$B224,'Raw demand forecast'!$C$7:$C$5830,P$6-1)</f>
        <v>13.472584107509606</v>
      </c>
      <c r="Q224" s="44">
        <f>SUMIFS('Raw demand forecast'!$I$7:$I$5830,'Raw demand forecast'!$B$7:$B$5830,$B224,'Raw demand forecast'!$C$7:$C$5830,Q$6-1)</f>
        <v>13.438923845875355</v>
      </c>
      <c r="R224" s="44">
        <f>SUMIFS('Raw demand forecast'!$I$7:$I$5830,'Raw demand forecast'!$B$7:$B$5830,$B224,'Raw demand forecast'!$C$7:$C$5830,R$6-1)</f>
        <v>13.406977745519159</v>
      </c>
      <c r="S224" s="44">
        <f>SUMIFS('Raw demand forecast'!$I$7:$I$5830,'Raw demand forecast'!$B$7:$B$5830,$B224,'Raw demand forecast'!$C$7:$C$5830,S$6-1)</f>
        <v>13.384313638660862</v>
      </c>
      <c r="T224" s="44">
        <f>SUMIFS('Raw demand forecast'!$I$7:$I$5830,'Raw demand forecast'!$B$7:$B$5830,$B224,'Raw demand forecast'!$C$7:$C$5830,T$6-1)</f>
        <v>13.396103876110798</v>
      </c>
      <c r="U224" s="44">
        <f>SUMIFS('Raw demand forecast'!$I$7:$I$5830,'Raw demand forecast'!$B$7:$B$5830,$B224,'Raw demand forecast'!$C$7:$C$5830,U$6-1)</f>
        <v>13.407894113560737</v>
      </c>
    </row>
    <row r="225" spans="2:21" ht="15">
      <c r="B225" s="6" t="s">
        <v>152</v>
      </c>
      <c r="C225" s="6" t="str">
        <f>INDEX('Raw demand forecast'!$M$7:$M$5830,MATCH($B225,'Raw demand forecast'!$B$7:$B$5830,0))</f>
        <v>No</v>
      </c>
      <c r="D225" s="25">
        <f t="shared" si="7"/>
        <v>7.7036178743405959E-3</v>
      </c>
      <c r="E225" s="6" t="str">
        <f t="shared" si="8"/>
        <v>Small growth</v>
      </c>
      <c r="F225" s="44">
        <f>SUMIFS('Raw demand forecast'!$I$7:$I$5830,'Raw demand forecast'!$B$7:$B$5830,$B225,'Raw demand forecast'!$C$7:$C$5830,F$6-1)</f>
        <v>13.223100000000001</v>
      </c>
      <c r="G225" s="44">
        <f>SUMIFS('Raw demand forecast'!$I$7:$I$5830,'Raw demand forecast'!$B$7:$B$5830,$B225,'Raw demand forecast'!$C$7:$C$5830,G$6-1)</f>
        <v>13.1586</v>
      </c>
      <c r="H225" s="44">
        <f>SUMIFS('Raw demand forecast'!$I$7:$I$5830,'Raw demand forecast'!$B$7:$B$5830,$B225,'Raw demand forecast'!$C$7:$C$5830,H$6-1)</f>
        <v>12.763299999999999</v>
      </c>
      <c r="I225" s="44">
        <f>SUMIFS('Raw demand forecast'!$I$7:$I$5830,'Raw demand forecast'!$B$7:$B$5830,$B225,'Raw demand forecast'!$C$7:$C$5830,I$6-1)</f>
        <v>13.0168</v>
      </c>
      <c r="J225" s="44">
        <f>SUMIFS('Raw demand forecast'!$I$7:$I$5830,'Raw demand forecast'!$B$7:$B$5830,$B225,'Raw demand forecast'!$C$7:$C$5830,J$6-1)</f>
        <v>12.994</v>
      </c>
      <c r="K225" s="44">
        <f>SUMIFS('Raw demand forecast'!$I$7:$I$5830,'Raw demand forecast'!$B$7:$B$5830,$B225,'Raw demand forecast'!$C$7:$C$5830,K$6-1)</f>
        <v>14.917</v>
      </c>
      <c r="L225" s="44">
        <f>SUMIFS('Raw demand forecast'!$I$7:$I$5830,'Raw demand forecast'!$B$7:$B$5830,$B225,'Raw demand forecast'!$C$7:$C$5830,L$6-1)</f>
        <v>16.964583188920415</v>
      </c>
      <c r="M225" s="44">
        <f>SUMIFS('Raw demand forecast'!$I$7:$I$5830,'Raw demand forecast'!$B$7:$B$5830,$B225,'Raw demand forecast'!$C$7:$C$5830,M$6-1)</f>
        <v>18.120622771668074</v>
      </c>
      <c r="N225" s="44">
        <f>SUMIFS('Raw demand forecast'!$I$7:$I$5830,'Raw demand forecast'!$B$7:$B$5830,$B225,'Raw demand forecast'!$C$7:$C$5830,N$6-1)</f>
        <v>18.092721538993445</v>
      </c>
      <c r="O225" s="44">
        <f>SUMIFS('Raw demand forecast'!$I$7:$I$5830,'Raw demand forecast'!$B$7:$B$5830,$B225,'Raw demand forecast'!$C$7:$C$5830,O$6-1)</f>
        <v>18.0753563378683</v>
      </c>
      <c r="P225" s="44">
        <f>SUMIFS('Raw demand forecast'!$I$7:$I$5830,'Raw demand forecast'!$B$7:$B$5830,$B225,'Raw demand forecast'!$C$7:$C$5830,P$6-1)</f>
        <v>18.066202989986746</v>
      </c>
      <c r="Q225" s="44">
        <f>SUMIFS('Raw demand forecast'!$I$7:$I$5830,'Raw demand forecast'!$B$7:$B$5830,$B225,'Raw demand forecast'!$C$7:$C$5830,Q$6-1)</f>
        <v>18.060312020716818</v>
      </c>
      <c r="R225" s="44">
        <f>SUMIFS('Raw demand forecast'!$I$7:$I$5830,'Raw demand forecast'!$B$7:$B$5830,$B225,'Raw demand forecast'!$C$7:$C$5830,R$6-1)</f>
        <v>18.053416797576425</v>
      </c>
      <c r="S225" s="44">
        <f>SUMIFS('Raw demand forecast'!$I$7:$I$5830,'Raw demand forecast'!$B$7:$B$5830,$B225,'Raw demand forecast'!$C$7:$C$5830,S$6-1)</f>
        <v>18.063786864844676</v>
      </c>
      <c r="T225" s="44">
        <f>SUMIFS('Raw demand forecast'!$I$7:$I$5830,'Raw demand forecast'!$B$7:$B$5830,$B225,'Raw demand forecast'!$C$7:$C$5830,T$6-1)</f>
        <v>18.120735522436391</v>
      </c>
      <c r="U225" s="44">
        <f>SUMIFS('Raw demand forecast'!$I$7:$I$5830,'Raw demand forecast'!$B$7:$B$5830,$B225,'Raw demand forecast'!$C$7:$C$5830,U$6-1)</f>
        <v>18.177684180028109</v>
      </c>
    </row>
    <row r="226" spans="2:21" ht="15">
      <c r="B226" s="6" t="s">
        <v>160</v>
      </c>
      <c r="C226" s="6" t="str">
        <f>INDEX('Raw demand forecast'!$M$7:$M$5830,MATCH($B226,'Raw demand forecast'!$B$7:$B$5830,0))</f>
        <v>No</v>
      </c>
      <c r="D226" s="25">
        <f t="shared" si="7"/>
        <v>0</v>
      </c>
      <c r="E226" s="6" t="str">
        <f t="shared" si="8"/>
        <v>Steady/falling</v>
      </c>
      <c r="F226" s="44">
        <f>SUMIFS('Raw demand forecast'!$I$7:$I$5830,'Raw demand forecast'!$B$7:$B$5830,$B226,'Raw demand forecast'!$C$7:$C$5830,F$6-1)</f>
        <v>0</v>
      </c>
      <c r="G226" s="44">
        <f>SUMIFS('Raw demand forecast'!$I$7:$I$5830,'Raw demand forecast'!$B$7:$B$5830,$B226,'Raw demand forecast'!$C$7:$C$5830,G$6-1)</f>
        <v>0</v>
      </c>
      <c r="H226" s="44">
        <f>SUMIFS('Raw demand forecast'!$I$7:$I$5830,'Raw demand forecast'!$B$7:$B$5830,$B226,'Raw demand forecast'!$C$7:$C$5830,H$6-1)</f>
        <v>0</v>
      </c>
      <c r="I226" s="44">
        <f>SUMIFS('Raw demand forecast'!$I$7:$I$5830,'Raw demand forecast'!$B$7:$B$5830,$B226,'Raw demand forecast'!$C$7:$C$5830,I$6-1)</f>
        <v>0</v>
      </c>
      <c r="J226" s="44">
        <f>SUMIFS('Raw demand forecast'!$I$7:$I$5830,'Raw demand forecast'!$B$7:$B$5830,$B226,'Raw demand forecast'!$C$7:$C$5830,J$6-1)</f>
        <v>0</v>
      </c>
      <c r="K226" s="44">
        <f>SUMIFS('Raw demand forecast'!$I$7:$I$5830,'Raw demand forecast'!$B$7:$B$5830,$B226,'Raw demand forecast'!$C$7:$C$5830,K$6-1)</f>
        <v>0</v>
      </c>
      <c r="L226" s="44">
        <f>SUMIFS('Raw demand forecast'!$I$7:$I$5830,'Raw demand forecast'!$B$7:$B$5830,$B226,'Raw demand forecast'!$C$7:$C$5830,L$6-1)</f>
        <v>3.6000000000000011E-2</v>
      </c>
      <c r="M226" s="44">
        <f>SUMIFS('Raw demand forecast'!$I$7:$I$5830,'Raw demand forecast'!$B$7:$B$5830,$B226,'Raw demand forecast'!$C$7:$C$5830,M$6-1)</f>
        <v>3.6000000000000011E-2</v>
      </c>
      <c r="N226" s="44">
        <f>SUMIFS('Raw demand forecast'!$I$7:$I$5830,'Raw demand forecast'!$B$7:$B$5830,$B226,'Raw demand forecast'!$C$7:$C$5830,N$6-1)</f>
        <v>3.6000000000000011E-2</v>
      </c>
      <c r="O226" s="44">
        <f>SUMIFS('Raw demand forecast'!$I$7:$I$5830,'Raw demand forecast'!$B$7:$B$5830,$B226,'Raw demand forecast'!$C$7:$C$5830,O$6-1)</f>
        <v>3.6000000000000011E-2</v>
      </c>
      <c r="P226" s="44">
        <f>SUMIFS('Raw demand forecast'!$I$7:$I$5830,'Raw demand forecast'!$B$7:$B$5830,$B226,'Raw demand forecast'!$C$7:$C$5830,P$6-1)</f>
        <v>3.6000000000000011E-2</v>
      </c>
      <c r="Q226" s="44">
        <f>SUMIFS('Raw demand forecast'!$I$7:$I$5830,'Raw demand forecast'!$B$7:$B$5830,$B226,'Raw demand forecast'!$C$7:$C$5830,Q$6-1)</f>
        <v>3.6000000000000011E-2</v>
      </c>
      <c r="R226" s="44">
        <f>SUMIFS('Raw demand forecast'!$I$7:$I$5830,'Raw demand forecast'!$B$7:$B$5830,$B226,'Raw demand forecast'!$C$7:$C$5830,R$6-1)</f>
        <v>3.6000000000000011E-2</v>
      </c>
      <c r="S226" s="44">
        <f>SUMIFS('Raw demand forecast'!$I$7:$I$5830,'Raw demand forecast'!$B$7:$B$5830,$B226,'Raw demand forecast'!$C$7:$C$5830,S$6-1)</f>
        <v>3.6000000000000011E-2</v>
      </c>
      <c r="T226" s="44">
        <f>SUMIFS('Raw demand forecast'!$I$7:$I$5830,'Raw demand forecast'!$B$7:$B$5830,$B226,'Raw demand forecast'!$C$7:$C$5830,T$6-1)</f>
        <v>3.6000000000000011E-2</v>
      </c>
      <c r="U226" s="44">
        <f>SUMIFS('Raw demand forecast'!$I$7:$I$5830,'Raw demand forecast'!$B$7:$B$5830,$B226,'Raw demand forecast'!$C$7:$C$5830,U$6-1)</f>
        <v>3.6000000000000011E-2</v>
      </c>
    </row>
    <row r="227" spans="2:21" ht="15">
      <c r="B227" s="6" t="s">
        <v>164</v>
      </c>
      <c r="C227" s="6" t="str">
        <f>INDEX('Raw demand forecast'!$M$7:$M$5830,MATCH($B227,'Raw demand forecast'!$B$7:$B$5830,0))</f>
        <v>No</v>
      </c>
      <c r="D227" s="25">
        <f t="shared" si="7"/>
        <v>8.5649021716968754E-2</v>
      </c>
      <c r="E227" s="6" t="str">
        <f t="shared" si="8"/>
        <v>High growth</v>
      </c>
      <c r="F227" s="44">
        <f>SUMIFS('Raw demand forecast'!$I$7:$I$5830,'Raw demand forecast'!$B$7:$B$5830,$B227,'Raw demand forecast'!$C$7:$C$5830,F$6-1)</f>
        <v>22.901</v>
      </c>
      <c r="G227" s="44">
        <f>SUMIFS('Raw demand forecast'!$I$7:$I$5830,'Raw demand forecast'!$B$7:$B$5830,$B227,'Raw demand forecast'!$C$7:$C$5830,G$6-1)</f>
        <v>20.0989</v>
      </c>
      <c r="H227" s="44">
        <f>SUMIFS('Raw demand forecast'!$I$7:$I$5830,'Raw demand forecast'!$B$7:$B$5830,$B227,'Raw demand forecast'!$C$7:$C$5830,H$6-1)</f>
        <v>11.0418</v>
      </c>
      <c r="I227" s="44">
        <f>SUMIFS('Raw demand forecast'!$I$7:$I$5830,'Raw demand forecast'!$B$7:$B$5830,$B227,'Raw demand forecast'!$C$7:$C$5830,I$6-1)</f>
        <v>12.8207</v>
      </c>
      <c r="J227" s="44">
        <f>SUMIFS('Raw demand forecast'!$I$7:$I$5830,'Raw demand forecast'!$B$7:$B$5830,$B227,'Raw demand forecast'!$C$7:$C$5830,J$6-1)</f>
        <v>11.327999999999999</v>
      </c>
      <c r="K227" s="44">
        <f>SUMIFS('Raw demand forecast'!$I$7:$I$5830,'Raw demand forecast'!$B$7:$B$5830,$B227,'Raw demand forecast'!$C$7:$C$5830,K$6-1)</f>
        <v>12.56</v>
      </c>
      <c r="L227" s="44">
        <f>SUMIFS('Raw demand forecast'!$I$7:$I$5830,'Raw demand forecast'!$B$7:$B$5830,$B227,'Raw demand forecast'!$C$7:$C$5830,L$6-1)</f>
        <v>12.762098232314658</v>
      </c>
      <c r="M227" s="44">
        <f>SUMIFS('Raw demand forecast'!$I$7:$I$5830,'Raw demand forecast'!$B$7:$B$5830,$B227,'Raw demand forecast'!$C$7:$C$5830,M$6-1)</f>
        <v>13.94396476529603</v>
      </c>
      <c r="N227" s="44">
        <f>SUMIFS('Raw demand forecast'!$I$7:$I$5830,'Raw demand forecast'!$B$7:$B$5830,$B227,'Raw demand forecast'!$C$7:$C$5830,N$6-1)</f>
        <v>13.993110281402707</v>
      </c>
      <c r="O227" s="44">
        <f>SUMIFS('Raw demand forecast'!$I$7:$I$5830,'Raw demand forecast'!$B$7:$B$5830,$B227,'Raw demand forecast'!$C$7:$C$5830,O$6-1)</f>
        <v>17.889305211322675</v>
      </c>
      <c r="P227" s="44">
        <f>SUMIFS('Raw demand forecast'!$I$7:$I$5830,'Raw demand forecast'!$B$7:$B$5830,$B227,'Raw demand forecast'!$C$7:$C$5830,P$6-1)</f>
        <v>17.870613975588359</v>
      </c>
      <c r="Q227" s="44">
        <f>SUMIFS('Raw demand forecast'!$I$7:$I$5830,'Raw demand forecast'!$B$7:$B$5830,$B227,'Raw demand forecast'!$C$7:$C$5830,Q$6-1)</f>
        <v>20.794244740493138</v>
      </c>
      <c r="R227" s="44">
        <f>SUMIFS('Raw demand forecast'!$I$7:$I$5830,'Raw demand forecast'!$B$7:$B$5830,$B227,'Raw demand forecast'!$C$7:$C$5830,R$6-1)</f>
        <v>20.77924042005121</v>
      </c>
      <c r="S227" s="44">
        <f>SUMIFS('Raw demand forecast'!$I$7:$I$5830,'Raw demand forecast'!$B$7:$B$5830,$B227,'Raw demand forecast'!$C$7:$C$5830,S$6-1)</f>
        <v>23.715210194811142</v>
      </c>
      <c r="T227" s="44">
        <f>SUMIFS('Raw demand forecast'!$I$7:$I$5830,'Raw demand forecast'!$B$7:$B$5830,$B227,'Raw demand forecast'!$C$7:$C$5830,T$6-1)</f>
        <v>23.756821528487535</v>
      </c>
      <c r="U227" s="44">
        <f>SUMIFS('Raw demand forecast'!$I$7:$I$5830,'Raw demand forecast'!$B$7:$B$5830,$B227,'Raw demand forecast'!$C$7:$C$5830,U$6-1)</f>
        <v>26.737887481115131</v>
      </c>
    </row>
    <row r="228" spans="2:21" ht="15">
      <c r="B228" s="6" t="s">
        <v>174</v>
      </c>
      <c r="C228" s="6" t="str">
        <f>INDEX('Raw demand forecast'!$M$7:$M$5830,MATCH($B228,'Raw demand forecast'!$B$7:$B$5830,0))</f>
        <v>No</v>
      </c>
      <c r="D228" s="25">
        <f t="shared" si="7"/>
        <v>-2.9874155262935576E-3</v>
      </c>
      <c r="E228" s="6" t="str">
        <f t="shared" si="8"/>
        <v>Steady/falling</v>
      </c>
      <c r="F228" s="44">
        <f>SUMIFS('Raw demand forecast'!$I$7:$I$5830,'Raw demand forecast'!$B$7:$B$5830,$B228,'Raw demand forecast'!$C$7:$C$5830,F$6-1)</f>
        <v>17.208200000000001</v>
      </c>
      <c r="G228" s="44">
        <f>SUMIFS('Raw demand forecast'!$I$7:$I$5830,'Raw demand forecast'!$B$7:$B$5830,$B228,'Raw demand forecast'!$C$7:$C$5830,G$6-1)</f>
        <v>13.878</v>
      </c>
      <c r="H228" s="44">
        <f>SUMIFS('Raw demand forecast'!$I$7:$I$5830,'Raw demand forecast'!$B$7:$B$5830,$B228,'Raw demand forecast'!$C$7:$C$5830,H$6-1)</f>
        <v>8.4588999999999999</v>
      </c>
      <c r="I228" s="44">
        <f>SUMIFS('Raw demand forecast'!$I$7:$I$5830,'Raw demand forecast'!$B$7:$B$5830,$B228,'Raw demand forecast'!$C$7:$C$5830,I$6-1)</f>
        <v>9.8420000000000005</v>
      </c>
      <c r="J228" s="44">
        <f>SUMIFS('Raw demand forecast'!$I$7:$I$5830,'Raw demand forecast'!$B$7:$B$5830,$B228,'Raw demand forecast'!$C$7:$C$5830,J$6-1)</f>
        <v>11.17</v>
      </c>
      <c r="K228" s="44">
        <f>SUMIFS('Raw demand forecast'!$I$7:$I$5830,'Raw demand forecast'!$B$7:$B$5830,$B228,'Raw demand forecast'!$C$7:$C$5830,K$6-1)</f>
        <v>11.430999999999999</v>
      </c>
      <c r="L228" s="44">
        <f>SUMIFS('Raw demand forecast'!$I$7:$I$5830,'Raw demand forecast'!$B$7:$B$5830,$B228,'Raw demand forecast'!$C$7:$C$5830,L$6-1)</f>
        <v>12.01958055549246</v>
      </c>
      <c r="M228" s="44">
        <f>SUMIFS('Raw demand forecast'!$I$7:$I$5830,'Raw demand forecast'!$B$7:$B$5830,$B228,'Raw demand forecast'!$C$7:$C$5830,M$6-1)</f>
        <v>11.9708101668582</v>
      </c>
      <c r="N228" s="44">
        <f>SUMIFS('Raw demand forecast'!$I$7:$I$5830,'Raw demand forecast'!$B$7:$B$5830,$B228,'Raw demand forecast'!$C$7:$C$5830,N$6-1)</f>
        <v>11.918974045337443</v>
      </c>
      <c r="O228" s="44">
        <f>SUMIFS('Raw demand forecast'!$I$7:$I$5830,'Raw demand forecast'!$B$7:$B$5830,$B228,'Raw demand forecast'!$C$7:$C$5830,O$6-1)</f>
        <v>11.872606810169078</v>
      </c>
      <c r="P228" s="44">
        <f>SUMIFS('Raw demand forecast'!$I$7:$I$5830,'Raw demand forecast'!$B$7:$B$5830,$B228,'Raw demand forecast'!$C$7:$C$5830,P$6-1)</f>
        <v>11.827200917088293</v>
      </c>
      <c r="Q228" s="44">
        <f>SUMIFS('Raw demand forecast'!$I$7:$I$5830,'Raw demand forecast'!$B$7:$B$5830,$B228,'Raw demand forecast'!$C$7:$C$5830,Q$6-1)</f>
        <v>11.784204738468121</v>
      </c>
      <c r="R228" s="44">
        <f>SUMIFS('Raw demand forecast'!$I$7:$I$5830,'Raw demand forecast'!$B$7:$B$5830,$B228,'Raw demand forecast'!$C$7:$C$5830,R$6-1)</f>
        <v>11.743608888020848</v>
      </c>
      <c r="S228" s="44">
        <f>SUMIFS('Raw demand forecast'!$I$7:$I$5830,'Raw demand forecast'!$B$7:$B$5830,$B228,'Raw demand forecast'!$C$7:$C$5830,S$6-1)</f>
        <v>11.710119396004943</v>
      </c>
      <c r="T228" s="44">
        <f>SUMIFS('Raw demand forecast'!$I$7:$I$5830,'Raw demand forecast'!$B$7:$B$5830,$B228,'Raw demand forecast'!$C$7:$C$5830,T$6-1)</f>
        <v>11.705183779641786</v>
      </c>
      <c r="U228" s="44">
        <f>SUMIFS('Raw demand forecast'!$I$7:$I$5830,'Raw demand forecast'!$B$7:$B$5830,$B228,'Raw demand forecast'!$C$7:$C$5830,U$6-1)</f>
        <v>11.700248163278628</v>
      </c>
    </row>
    <row r="229" spans="2:21" ht="15">
      <c r="B229" s="6" t="s">
        <v>637</v>
      </c>
      <c r="C229" s="6" t="str">
        <f>INDEX('Raw demand forecast'!$M$7:$M$5830,MATCH($B229,'Raw demand forecast'!$B$7:$B$5830,0))</f>
        <v>Yes</v>
      </c>
      <c r="D229" s="25">
        <f t="shared" si="7"/>
        <v>0</v>
      </c>
      <c r="E229" s="6" t="str">
        <f t="shared" si="8"/>
        <v>Steady/falling</v>
      </c>
      <c r="F229" s="44">
        <f>SUMIFS('Raw demand forecast'!$I$7:$I$5830,'Raw demand forecast'!$B$7:$B$5830,$B229,'Raw demand forecast'!$C$7:$C$5830,F$6-1)</f>
        <v>2.016</v>
      </c>
      <c r="G229" s="44">
        <f>SUMIFS('Raw demand forecast'!$I$7:$I$5830,'Raw demand forecast'!$B$7:$B$5830,$B229,'Raw demand forecast'!$C$7:$C$5830,G$6-1)</f>
        <v>1.6559999999999999</v>
      </c>
      <c r="H229" s="44">
        <f>SUMIFS('Raw demand forecast'!$I$7:$I$5830,'Raw demand forecast'!$B$7:$B$5830,$B229,'Raw demand forecast'!$C$7:$C$5830,H$6-1)</f>
        <v>1.5840000000000003</v>
      </c>
      <c r="I229" s="44">
        <f>SUMIFS('Raw demand forecast'!$I$7:$I$5830,'Raw demand forecast'!$B$7:$B$5830,$B229,'Raw demand forecast'!$C$7:$C$5830,I$6-1)</f>
        <v>0.432</v>
      </c>
      <c r="J229" s="44">
        <f>SUMIFS('Raw demand forecast'!$I$7:$I$5830,'Raw demand forecast'!$B$7:$B$5830,$B229,'Raw demand forecast'!$C$7:$C$5830,J$6-1)</f>
        <v>0.8</v>
      </c>
      <c r="K229" s="44">
        <f>SUMIFS('Raw demand forecast'!$I$7:$I$5830,'Raw demand forecast'!$B$7:$B$5830,$B229,'Raw demand forecast'!$C$7:$C$5830,K$6-1)</f>
        <v>1.36</v>
      </c>
      <c r="L229" s="44">
        <f>SUMIFS('Raw demand forecast'!$I$7:$I$5830,'Raw demand forecast'!$B$7:$B$5830,$B229,'Raw demand forecast'!$C$7:$C$5830,L$6-1)</f>
        <v>1.36</v>
      </c>
      <c r="M229" s="44">
        <f>SUMIFS('Raw demand forecast'!$I$7:$I$5830,'Raw demand forecast'!$B$7:$B$5830,$B229,'Raw demand forecast'!$C$7:$C$5830,M$6-1)</f>
        <v>1.36</v>
      </c>
      <c r="N229" s="44">
        <f>SUMIFS('Raw demand forecast'!$I$7:$I$5830,'Raw demand forecast'!$B$7:$B$5830,$B229,'Raw demand forecast'!$C$7:$C$5830,N$6-1)</f>
        <v>1.36</v>
      </c>
      <c r="O229" s="44">
        <f>SUMIFS('Raw demand forecast'!$I$7:$I$5830,'Raw demand forecast'!$B$7:$B$5830,$B229,'Raw demand forecast'!$C$7:$C$5830,O$6-1)</f>
        <v>1.36</v>
      </c>
      <c r="P229" s="44">
        <f>SUMIFS('Raw demand forecast'!$I$7:$I$5830,'Raw demand forecast'!$B$7:$B$5830,$B229,'Raw demand forecast'!$C$7:$C$5830,P$6-1)</f>
        <v>1.36</v>
      </c>
      <c r="Q229" s="44">
        <f>SUMIFS('Raw demand forecast'!$I$7:$I$5830,'Raw demand forecast'!$B$7:$B$5830,$B229,'Raw demand forecast'!$C$7:$C$5830,Q$6-1)</f>
        <v>1.36</v>
      </c>
      <c r="R229" s="44">
        <f>SUMIFS('Raw demand forecast'!$I$7:$I$5830,'Raw demand forecast'!$B$7:$B$5830,$B229,'Raw demand forecast'!$C$7:$C$5830,R$6-1)</f>
        <v>1.36</v>
      </c>
      <c r="S229" s="44">
        <f>SUMIFS('Raw demand forecast'!$I$7:$I$5830,'Raw demand forecast'!$B$7:$B$5830,$B229,'Raw demand forecast'!$C$7:$C$5830,S$6-1)</f>
        <v>1.36</v>
      </c>
      <c r="T229" s="44">
        <f>SUMIFS('Raw demand forecast'!$I$7:$I$5830,'Raw demand forecast'!$B$7:$B$5830,$B229,'Raw demand forecast'!$C$7:$C$5830,T$6-1)</f>
        <v>1.36</v>
      </c>
      <c r="U229" s="44">
        <f>SUMIFS('Raw demand forecast'!$I$7:$I$5830,'Raw demand forecast'!$B$7:$B$5830,$B229,'Raw demand forecast'!$C$7:$C$5830,U$6-1)</f>
        <v>1.36</v>
      </c>
    </row>
    <row r="230" spans="2:21" ht="15">
      <c r="B230" s="6" t="s">
        <v>638</v>
      </c>
      <c r="C230" s="6" t="str">
        <f>INDEX('Raw demand forecast'!$M$7:$M$5830,MATCH($B230,'Raw demand forecast'!$B$7:$B$5830,0))</f>
        <v>Yes</v>
      </c>
      <c r="D230" s="25">
        <f t="shared" si="7"/>
        <v>0</v>
      </c>
      <c r="E230" s="6" t="str">
        <f t="shared" si="8"/>
        <v>Steady/falling</v>
      </c>
      <c r="F230" s="44">
        <f>SUMIFS('Raw demand forecast'!$I$7:$I$5830,'Raw demand forecast'!$B$7:$B$5830,$B230,'Raw demand forecast'!$C$7:$C$5830,F$6-1)</f>
        <v>3.3479999999999999</v>
      </c>
      <c r="G230" s="44">
        <f>SUMIFS('Raw demand forecast'!$I$7:$I$5830,'Raw demand forecast'!$B$7:$B$5830,$B230,'Raw demand forecast'!$C$7:$C$5830,G$6-1)</f>
        <v>3.78</v>
      </c>
      <c r="H230" s="44">
        <f>SUMIFS('Raw demand forecast'!$I$7:$I$5830,'Raw demand forecast'!$B$7:$B$5830,$B230,'Raw demand forecast'!$C$7:$C$5830,H$6-1)</f>
        <v>3.6359998999999998</v>
      </c>
      <c r="I230" s="44">
        <f>SUMIFS('Raw demand forecast'!$I$7:$I$5830,'Raw demand forecast'!$B$7:$B$5830,$B230,'Raw demand forecast'!$C$7:$C$5830,I$6-1)</f>
        <v>0.54</v>
      </c>
      <c r="J230" s="44">
        <f>SUMIFS('Raw demand forecast'!$I$7:$I$5830,'Raw demand forecast'!$B$7:$B$5830,$B230,'Raw demand forecast'!$C$7:$C$5830,J$6-1)</f>
        <v>0.93600000000000005</v>
      </c>
      <c r="K230" s="44">
        <f>SUMIFS('Raw demand forecast'!$I$7:$I$5830,'Raw demand forecast'!$B$7:$B$5830,$B230,'Raw demand forecast'!$C$7:$C$5830,K$6-1)</f>
        <v>2.016</v>
      </c>
      <c r="L230" s="44">
        <f>SUMIFS('Raw demand forecast'!$I$7:$I$5830,'Raw demand forecast'!$B$7:$B$5830,$B230,'Raw demand forecast'!$C$7:$C$5830,L$6-1)</f>
        <v>2.016</v>
      </c>
      <c r="M230" s="44">
        <f>SUMIFS('Raw demand forecast'!$I$7:$I$5830,'Raw demand forecast'!$B$7:$B$5830,$B230,'Raw demand forecast'!$C$7:$C$5830,M$6-1)</f>
        <v>2.016</v>
      </c>
      <c r="N230" s="44">
        <f>SUMIFS('Raw demand forecast'!$I$7:$I$5830,'Raw demand forecast'!$B$7:$B$5830,$B230,'Raw demand forecast'!$C$7:$C$5830,N$6-1)</f>
        <v>2.016</v>
      </c>
      <c r="O230" s="44">
        <f>SUMIFS('Raw demand forecast'!$I$7:$I$5830,'Raw demand forecast'!$B$7:$B$5830,$B230,'Raw demand forecast'!$C$7:$C$5830,O$6-1)</f>
        <v>2.016</v>
      </c>
      <c r="P230" s="44">
        <f>SUMIFS('Raw demand forecast'!$I$7:$I$5830,'Raw demand forecast'!$B$7:$B$5830,$B230,'Raw demand forecast'!$C$7:$C$5830,P$6-1)</f>
        <v>2.016</v>
      </c>
      <c r="Q230" s="44">
        <f>SUMIFS('Raw demand forecast'!$I$7:$I$5830,'Raw demand forecast'!$B$7:$B$5830,$B230,'Raw demand forecast'!$C$7:$C$5830,Q$6-1)</f>
        <v>2.016</v>
      </c>
      <c r="R230" s="44">
        <f>SUMIFS('Raw demand forecast'!$I$7:$I$5830,'Raw demand forecast'!$B$7:$B$5830,$B230,'Raw demand forecast'!$C$7:$C$5830,R$6-1)</f>
        <v>2.016</v>
      </c>
      <c r="S230" s="44">
        <f>SUMIFS('Raw demand forecast'!$I$7:$I$5830,'Raw demand forecast'!$B$7:$B$5830,$B230,'Raw demand forecast'!$C$7:$C$5830,S$6-1)</f>
        <v>2.016</v>
      </c>
      <c r="T230" s="44">
        <f>SUMIFS('Raw demand forecast'!$I$7:$I$5830,'Raw demand forecast'!$B$7:$B$5830,$B230,'Raw demand forecast'!$C$7:$C$5830,T$6-1)</f>
        <v>2.016</v>
      </c>
      <c r="U230" s="44">
        <f>SUMIFS('Raw demand forecast'!$I$7:$I$5830,'Raw demand forecast'!$B$7:$B$5830,$B230,'Raw demand forecast'!$C$7:$C$5830,U$6-1)</f>
        <v>2.016</v>
      </c>
    </row>
    <row r="231" spans="2:21" ht="15">
      <c r="B231" s="6" t="s">
        <v>84</v>
      </c>
      <c r="C231" s="6" t="str">
        <f>INDEX('Raw demand forecast'!$M$7:$M$5830,MATCH($B231,'Raw demand forecast'!$B$7:$B$5830,0))</f>
        <v>No</v>
      </c>
      <c r="D231" s="25">
        <f t="shared" si="7"/>
        <v>-3.3649822878436542E-3</v>
      </c>
      <c r="E231" s="6" t="str">
        <f t="shared" si="8"/>
        <v>Steady/falling</v>
      </c>
      <c r="F231" s="44">
        <f>SUMIFS('Raw demand forecast'!$I$7:$I$5830,'Raw demand forecast'!$B$7:$B$5830,$B231,'Raw demand forecast'!$C$7:$C$5830,F$6-1)</f>
        <v>21.2729</v>
      </c>
      <c r="G231" s="44">
        <f>SUMIFS('Raw demand forecast'!$I$7:$I$5830,'Raw demand forecast'!$B$7:$B$5830,$B231,'Raw demand forecast'!$C$7:$C$5830,G$6-1)</f>
        <v>20.641400000000001</v>
      </c>
      <c r="H231" s="44">
        <f>SUMIFS('Raw demand forecast'!$I$7:$I$5830,'Raw demand forecast'!$B$7:$B$5830,$B231,'Raw demand forecast'!$C$7:$C$5830,H$6-1)</f>
        <v>20.7347</v>
      </c>
      <c r="I231" s="44">
        <f>SUMIFS('Raw demand forecast'!$I$7:$I$5830,'Raw demand forecast'!$B$7:$B$5830,$B231,'Raw demand forecast'!$C$7:$C$5830,I$6-1)</f>
        <v>20.113499999999998</v>
      </c>
      <c r="J231" s="44">
        <f>SUMIFS('Raw demand forecast'!$I$7:$I$5830,'Raw demand forecast'!$B$7:$B$5830,$B231,'Raw demand forecast'!$C$7:$C$5830,J$6-1)</f>
        <v>19.513000000000002</v>
      </c>
      <c r="K231" s="44">
        <f>SUMIFS('Raw demand forecast'!$I$7:$I$5830,'Raw demand forecast'!$B$7:$B$5830,$B231,'Raw demand forecast'!$C$7:$C$5830,K$6-1)</f>
        <v>17.076000000000001</v>
      </c>
      <c r="L231" s="44">
        <f>SUMIFS('Raw demand forecast'!$I$7:$I$5830,'Raw demand forecast'!$B$7:$B$5830,$B231,'Raw demand forecast'!$C$7:$C$5830,L$6-1)</f>
        <v>17.362262661099471</v>
      </c>
      <c r="M231" s="44">
        <f>SUMIFS('Raw demand forecast'!$I$7:$I$5830,'Raw demand forecast'!$B$7:$B$5830,$B231,'Raw demand forecast'!$C$7:$C$5830,M$6-1)</f>
        <v>17.555584467065952</v>
      </c>
      <c r="N231" s="44">
        <f>SUMIFS('Raw demand forecast'!$I$7:$I$5830,'Raw demand forecast'!$B$7:$B$5830,$B231,'Raw demand forecast'!$C$7:$C$5830,N$6-1)</f>
        <v>17.432849841837665</v>
      </c>
      <c r="O231" s="44">
        <f>SUMIFS('Raw demand forecast'!$I$7:$I$5830,'Raw demand forecast'!$B$7:$B$5830,$B231,'Raw demand forecast'!$C$7:$C$5830,O$6-1)</f>
        <v>17.320460593979472</v>
      </c>
      <c r="P231" s="44">
        <f>SUMIFS('Raw demand forecast'!$I$7:$I$5830,'Raw demand forecast'!$B$7:$B$5830,$B231,'Raw demand forecast'!$C$7:$C$5830,P$6-1)</f>
        <v>17.207666319421104</v>
      </c>
      <c r="Q231" s="44">
        <f>SUMIFS('Raw demand forecast'!$I$7:$I$5830,'Raw demand forecast'!$B$7:$B$5830,$B231,'Raw demand forecast'!$C$7:$C$5830,Q$6-1)</f>
        <v>17.099874718835739</v>
      </c>
      <c r="R231" s="44">
        <f>SUMIFS('Raw demand forecast'!$I$7:$I$5830,'Raw demand forecast'!$B$7:$B$5830,$B231,'Raw demand forecast'!$C$7:$C$5830,R$6-1)</f>
        <v>16.998545542766948</v>
      </c>
      <c r="S231" s="44">
        <f>SUMIFS('Raw demand forecast'!$I$7:$I$5830,'Raw demand forecast'!$B$7:$B$5830,$B231,'Raw demand forecast'!$C$7:$C$5830,S$6-1)</f>
        <v>16.909330769214886</v>
      </c>
      <c r="T231" s="44">
        <f>SUMIFS('Raw demand forecast'!$I$7:$I$5830,'Raw demand forecast'!$B$7:$B$5830,$B231,'Raw demand forecast'!$C$7:$C$5830,T$6-1)</f>
        <v>16.876401097114584</v>
      </c>
      <c r="U231" s="44">
        <f>SUMIFS('Raw demand forecast'!$I$7:$I$5830,'Raw demand forecast'!$B$7:$B$5830,$B231,'Raw demand forecast'!$C$7:$C$5830,U$6-1)</f>
        <v>16.843471425014283</v>
      </c>
    </row>
    <row r="232" spans="2:21" ht="15">
      <c r="B232" s="6" t="s">
        <v>88</v>
      </c>
      <c r="C232" s="6" t="str">
        <f>INDEX('Raw demand forecast'!$M$7:$M$5830,MATCH($B232,'Raw demand forecast'!$B$7:$B$5830,0))</f>
        <v>No</v>
      </c>
      <c r="D232" s="25">
        <f t="shared" si="7"/>
        <v>-4.1268850090029341E-3</v>
      </c>
      <c r="E232" s="6" t="str">
        <f t="shared" si="8"/>
        <v>Steady/falling</v>
      </c>
      <c r="F232" s="44">
        <f>SUMIFS('Raw demand forecast'!$I$7:$I$5830,'Raw demand forecast'!$B$7:$B$5830,$B232,'Raw demand forecast'!$C$7:$C$5830,F$6-1)</f>
        <v>19.4361</v>
      </c>
      <c r="G232" s="44">
        <f>SUMIFS('Raw demand forecast'!$I$7:$I$5830,'Raw demand forecast'!$B$7:$B$5830,$B232,'Raw demand forecast'!$C$7:$C$5830,G$6-1)</f>
        <v>18.52</v>
      </c>
      <c r="H232" s="44">
        <f>SUMIFS('Raw demand forecast'!$I$7:$I$5830,'Raw demand forecast'!$B$7:$B$5830,$B232,'Raw demand forecast'!$C$7:$C$5830,H$6-1)</f>
        <v>20.0444</v>
      </c>
      <c r="I232" s="44">
        <f>SUMIFS('Raw demand forecast'!$I$7:$I$5830,'Raw demand forecast'!$B$7:$B$5830,$B232,'Raw demand forecast'!$C$7:$C$5830,I$6-1)</f>
        <v>17.608000000000001</v>
      </c>
      <c r="J232" s="44">
        <f>SUMIFS('Raw demand forecast'!$I$7:$I$5830,'Raw demand forecast'!$B$7:$B$5830,$B232,'Raw demand forecast'!$C$7:$C$5830,J$6-1)</f>
        <v>18.074000000000002</v>
      </c>
      <c r="K232" s="44">
        <f>SUMIFS('Raw demand forecast'!$I$7:$I$5830,'Raw demand forecast'!$B$7:$B$5830,$B232,'Raw demand forecast'!$C$7:$C$5830,K$6-1)</f>
        <v>17.308</v>
      </c>
      <c r="L232" s="44">
        <f>SUMIFS('Raw demand forecast'!$I$7:$I$5830,'Raw demand forecast'!$B$7:$B$5830,$B232,'Raw demand forecast'!$C$7:$C$5830,L$6-1)</f>
        <v>17.482879579740537</v>
      </c>
      <c r="M232" s="44">
        <f>SUMIFS('Raw demand forecast'!$I$7:$I$5830,'Raw demand forecast'!$B$7:$B$5830,$B232,'Raw demand forecast'!$C$7:$C$5830,M$6-1)</f>
        <v>17.408403261879901</v>
      </c>
      <c r="N232" s="44">
        <f>SUMIFS('Raw demand forecast'!$I$7:$I$5830,'Raw demand forecast'!$B$7:$B$5830,$B232,'Raw demand forecast'!$C$7:$C$5830,N$6-1)</f>
        <v>17.295374114330233</v>
      </c>
      <c r="O232" s="44">
        <f>SUMIFS('Raw demand forecast'!$I$7:$I$5830,'Raw demand forecast'!$B$7:$B$5830,$B232,'Raw demand forecast'!$C$7:$C$5830,O$6-1)</f>
        <v>17.195470200135386</v>
      </c>
      <c r="P232" s="44">
        <f>SUMIFS('Raw demand forecast'!$I$7:$I$5830,'Raw demand forecast'!$B$7:$B$5830,$B232,'Raw demand forecast'!$C$7:$C$5830,P$6-1)</f>
        <v>17.098742575366014</v>
      </c>
      <c r="Q232" s="44">
        <f>SUMIFS('Raw demand forecast'!$I$7:$I$5830,'Raw demand forecast'!$B$7:$B$5830,$B232,'Raw demand forecast'!$C$7:$C$5830,Q$6-1)</f>
        <v>17.007487571912044</v>
      </c>
      <c r="R232" s="44">
        <f>SUMIFS('Raw demand forecast'!$I$7:$I$5830,'Raw demand forecast'!$B$7:$B$5830,$B232,'Raw demand forecast'!$C$7:$C$5830,R$6-1)</f>
        <v>16.921076810182878</v>
      </c>
      <c r="S232" s="44">
        <f>SUMIFS('Raw demand forecast'!$I$7:$I$5830,'Raw demand forecast'!$B$7:$B$5830,$B232,'Raw demand forecast'!$C$7:$C$5830,S$6-1)</f>
        <v>16.851958234892624</v>
      </c>
      <c r="T232" s="44">
        <f>SUMIFS('Raw demand forecast'!$I$7:$I$5830,'Raw demand forecast'!$B$7:$B$5830,$B232,'Raw demand forecast'!$C$7:$C$5830,T$6-1)</f>
        <v>16.848052937786786</v>
      </c>
      <c r="U232" s="44">
        <f>SUMIFS('Raw demand forecast'!$I$7:$I$5830,'Raw demand forecast'!$B$7:$B$5830,$B232,'Raw demand forecast'!$C$7:$C$5830,U$6-1)</f>
        <v>16.844147640680948</v>
      </c>
    </row>
    <row r="233" spans="2:21" ht="15">
      <c r="B233" s="6" t="s">
        <v>550</v>
      </c>
      <c r="C233" s="6" t="str">
        <f>INDEX('Raw demand forecast'!$M$7:$M$5830,MATCH($B233,'Raw demand forecast'!$B$7:$B$5830,0))</f>
        <v>Yes</v>
      </c>
      <c r="D233" s="25" t="e">
        <f t="shared" si="7"/>
        <v>#DIV/0!</v>
      </c>
      <c r="E233" s="6" t="str">
        <f t="shared" si="8"/>
        <v>High growth</v>
      </c>
      <c r="F233" s="44">
        <f>SUMIFS('Raw demand forecast'!$I$7:$I$5830,'Raw demand forecast'!$B$7:$B$5830,$B233,'Raw demand forecast'!$C$7:$C$5830,F$6-1)</f>
        <v>0</v>
      </c>
      <c r="G233" s="44">
        <f>SUMIFS('Raw demand forecast'!$I$7:$I$5830,'Raw demand forecast'!$B$7:$B$5830,$B233,'Raw demand forecast'!$C$7:$C$5830,G$6-1)</f>
        <v>0</v>
      </c>
      <c r="H233" s="44">
        <f>SUMIFS('Raw demand forecast'!$I$7:$I$5830,'Raw demand forecast'!$B$7:$B$5830,$B233,'Raw demand forecast'!$C$7:$C$5830,H$6-1)</f>
        <v>0</v>
      </c>
      <c r="I233" s="44">
        <f>SUMIFS('Raw demand forecast'!$I$7:$I$5830,'Raw demand forecast'!$B$7:$B$5830,$B233,'Raw demand forecast'!$C$7:$C$5830,I$6-1)</f>
        <v>0</v>
      </c>
      <c r="J233" s="44">
        <f>SUMIFS('Raw demand forecast'!$I$7:$I$5830,'Raw demand forecast'!$B$7:$B$5830,$B233,'Raw demand forecast'!$C$7:$C$5830,J$6-1)</f>
        <v>0</v>
      </c>
      <c r="K233" s="44">
        <f>SUMIFS('Raw demand forecast'!$I$7:$I$5830,'Raw demand forecast'!$B$7:$B$5830,$B233,'Raw demand forecast'!$C$7:$C$5830,K$6-1)</f>
        <v>0</v>
      </c>
      <c r="L233" s="44">
        <f>SUMIFS('Raw demand forecast'!$I$7:$I$5830,'Raw demand forecast'!$B$7:$B$5830,$B233,'Raw demand forecast'!$C$7:$C$5830,L$6-1)</f>
        <v>0</v>
      </c>
      <c r="M233" s="44">
        <f>SUMIFS('Raw demand forecast'!$I$7:$I$5830,'Raw demand forecast'!$B$7:$B$5830,$B233,'Raw demand forecast'!$C$7:$C$5830,M$6-1)</f>
        <v>0</v>
      </c>
      <c r="N233" s="44">
        <f>SUMIFS('Raw demand forecast'!$I$7:$I$5830,'Raw demand forecast'!$B$7:$B$5830,$B233,'Raw demand forecast'!$C$7:$C$5830,N$6-1)</f>
        <v>0</v>
      </c>
      <c r="O233" s="44">
        <f>SUMIFS('Raw demand forecast'!$I$7:$I$5830,'Raw demand forecast'!$B$7:$B$5830,$B233,'Raw demand forecast'!$C$7:$C$5830,O$6-1)</f>
        <v>14.25</v>
      </c>
      <c r="P233" s="44">
        <f>SUMIFS('Raw demand forecast'!$I$7:$I$5830,'Raw demand forecast'!$B$7:$B$5830,$B233,'Raw demand forecast'!$C$7:$C$5830,P$6-1)</f>
        <v>18.05</v>
      </c>
      <c r="Q233" s="44">
        <f>SUMIFS('Raw demand forecast'!$I$7:$I$5830,'Raw demand forecast'!$B$7:$B$5830,$B233,'Raw demand forecast'!$C$7:$C$5830,Q$6-1)</f>
        <v>21.849999999999998</v>
      </c>
      <c r="R233" s="44">
        <f>SUMIFS('Raw demand forecast'!$I$7:$I$5830,'Raw demand forecast'!$B$7:$B$5830,$B233,'Raw demand forecast'!$C$7:$C$5830,R$6-1)</f>
        <v>25.65</v>
      </c>
      <c r="S233" s="44">
        <f>SUMIFS('Raw demand forecast'!$I$7:$I$5830,'Raw demand forecast'!$B$7:$B$5830,$B233,'Raw demand forecast'!$C$7:$C$5830,S$6-1)</f>
        <v>29.45</v>
      </c>
      <c r="T233" s="44">
        <f>SUMIFS('Raw demand forecast'!$I$7:$I$5830,'Raw demand forecast'!$B$7:$B$5830,$B233,'Raw demand forecast'!$C$7:$C$5830,T$6-1)</f>
        <v>33.25</v>
      </c>
      <c r="U233" s="44">
        <f>SUMIFS('Raw demand forecast'!$I$7:$I$5830,'Raw demand forecast'!$B$7:$B$5830,$B233,'Raw demand forecast'!$C$7:$C$5830,U$6-1)</f>
        <v>37.049999999999997</v>
      </c>
    </row>
    <row r="234" spans="2:21" ht="15">
      <c r="B234" s="6" t="s">
        <v>15</v>
      </c>
      <c r="C234" s="6" t="str">
        <f>INDEX('Raw demand forecast'!$M$7:$M$5830,MATCH($B234,'Raw demand forecast'!$B$7:$B$5830,0))</f>
        <v>No</v>
      </c>
      <c r="D234" s="25">
        <f t="shared" si="7"/>
        <v>1.017686969590903E-2</v>
      </c>
      <c r="E234" s="6" t="str">
        <f t="shared" si="8"/>
        <v>Small growth</v>
      </c>
      <c r="F234" s="44">
        <f>SUMIFS('Raw demand forecast'!$I$7:$I$5830,'Raw demand forecast'!$B$7:$B$5830,$B234,'Raw demand forecast'!$C$7:$C$5830,F$6-1)</f>
        <v>41.964100000000002</v>
      </c>
      <c r="G234" s="44">
        <f>SUMIFS('Raw demand forecast'!$I$7:$I$5830,'Raw demand forecast'!$B$7:$B$5830,$B234,'Raw demand forecast'!$C$7:$C$5830,G$6-1)</f>
        <v>40.711399999999998</v>
      </c>
      <c r="H234" s="44">
        <f>SUMIFS('Raw demand forecast'!$I$7:$I$5830,'Raw demand forecast'!$B$7:$B$5830,$B234,'Raw demand forecast'!$C$7:$C$5830,H$6-1)</f>
        <v>38.926400000000001</v>
      </c>
      <c r="I234" s="44">
        <f>SUMIFS('Raw demand forecast'!$I$7:$I$5830,'Raw demand forecast'!$B$7:$B$5830,$B234,'Raw demand forecast'!$C$7:$C$5830,I$6-1)</f>
        <v>28.850300000000001</v>
      </c>
      <c r="J234" s="44">
        <f>SUMIFS('Raw demand forecast'!$I$7:$I$5830,'Raw demand forecast'!$B$7:$B$5830,$B234,'Raw demand forecast'!$C$7:$C$5830,J$6-1)</f>
        <v>28.866</v>
      </c>
      <c r="K234" s="44">
        <f>SUMIFS('Raw demand forecast'!$I$7:$I$5830,'Raw demand forecast'!$B$7:$B$5830,$B234,'Raw demand forecast'!$C$7:$C$5830,K$6-1)</f>
        <v>28.683</v>
      </c>
      <c r="L234" s="44">
        <f>SUMIFS('Raw demand forecast'!$I$7:$I$5830,'Raw demand forecast'!$B$7:$B$5830,$B234,'Raw demand forecast'!$C$7:$C$5830,L$6-1)</f>
        <v>31.873369768248835</v>
      </c>
      <c r="M234" s="44">
        <f>SUMIFS('Raw demand forecast'!$I$7:$I$5830,'Raw demand forecast'!$B$7:$B$5830,$B234,'Raw demand forecast'!$C$7:$C$5830,M$6-1)</f>
        <v>35.063186022427814</v>
      </c>
      <c r="N234" s="44">
        <f>SUMIFS('Raw demand forecast'!$I$7:$I$5830,'Raw demand forecast'!$B$7:$B$5830,$B234,'Raw demand forecast'!$C$7:$C$5830,N$6-1)</f>
        <v>34.995005630208759</v>
      </c>
      <c r="O234" s="44">
        <f>SUMIFS('Raw demand forecast'!$I$7:$I$5830,'Raw demand forecast'!$B$7:$B$5830,$B234,'Raw demand forecast'!$C$7:$C$5830,O$6-1)</f>
        <v>34.938583057989895</v>
      </c>
      <c r="P234" s="44">
        <f>SUMIFS('Raw demand forecast'!$I$7:$I$5830,'Raw demand forecast'!$B$7:$B$5830,$B234,'Raw demand forecast'!$C$7:$C$5830,P$6-1)</f>
        <v>34.889884852229585</v>
      </c>
      <c r="Q234" s="44">
        <f>SUMIFS('Raw demand forecast'!$I$7:$I$5830,'Raw demand forecast'!$B$7:$B$5830,$B234,'Raw demand forecast'!$C$7:$C$5830,Q$6-1)</f>
        <v>34.846781821981097</v>
      </c>
      <c r="R234" s="44">
        <f>SUMIFS('Raw demand forecast'!$I$7:$I$5830,'Raw demand forecast'!$B$7:$B$5830,$B234,'Raw demand forecast'!$C$7:$C$5830,R$6-1)</f>
        <v>34.805814376979981</v>
      </c>
      <c r="S234" s="44">
        <f>SUMIFS('Raw demand forecast'!$I$7:$I$5830,'Raw demand forecast'!$B$7:$B$5830,$B234,'Raw demand forecast'!$C$7:$C$5830,S$6-1)</f>
        <v>34.786687453088639</v>
      </c>
      <c r="T234" s="44">
        <f>SUMIFS('Raw demand forecast'!$I$7:$I$5830,'Raw demand forecast'!$B$7:$B$5830,$B234,'Raw demand forecast'!$C$7:$C$5830,T$6-1)</f>
        <v>34.850550925520778</v>
      </c>
      <c r="U234" s="44">
        <f>SUMIFS('Raw demand forecast'!$I$7:$I$5830,'Raw demand forecast'!$B$7:$B$5830,$B234,'Raw demand forecast'!$C$7:$C$5830,U$6-1)</f>
        <v>34.91441439795291</v>
      </c>
    </row>
    <row r="235" spans="2:21" ht="15">
      <c r="B235" s="6" t="s">
        <v>17</v>
      </c>
      <c r="C235" s="6" t="str">
        <f>INDEX('Raw demand forecast'!$M$7:$M$5830,MATCH($B235,'Raw demand forecast'!$B$7:$B$5830,0))</f>
        <v>No</v>
      </c>
      <c r="D235" s="25">
        <f t="shared" si="7"/>
        <v>-1.5976774684339778E-3</v>
      </c>
      <c r="E235" s="6" t="str">
        <f t="shared" si="8"/>
        <v>Steady/falling</v>
      </c>
      <c r="F235" s="44">
        <f>SUMIFS('Raw demand forecast'!$I$7:$I$5830,'Raw demand forecast'!$B$7:$B$5830,$B235,'Raw demand forecast'!$C$7:$C$5830,F$6-1)</f>
        <v>31.9862</v>
      </c>
      <c r="G235" s="44">
        <f>SUMIFS('Raw demand forecast'!$I$7:$I$5830,'Raw demand forecast'!$B$7:$B$5830,$B235,'Raw demand forecast'!$C$7:$C$5830,G$6-1)</f>
        <v>29.771000000000001</v>
      </c>
      <c r="H235" s="44">
        <f>SUMIFS('Raw demand forecast'!$I$7:$I$5830,'Raw demand forecast'!$B$7:$B$5830,$B235,'Raw demand forecast'!$C$7:$C$5830,H$6-1)</f>
        <v>29.999099999999999</v>
      </c>
      <c r="I235" s="44">
        <f>SUMIFS('Raw demand forecast'!$I$7:$I$5830,'Raw demand forecast'!$B$7:$B$5830,$B235,'Raw demand forecast'!$C$7:$C$5830,I$6-1)</f>
        <v>29.56</v>
      </c>
      <c r="J235" s="44">
        <f>SUMIFS('Raw demand forecast'!$I$7:$I$5830,'Raw demand forecast'!$B$7:$B$5830,$B235,'Raw demand forecast'!$C$7:$C$5830,J$6-1)</f>
        <v>30.772000000000002</v>
      </c>
      <c r="K235" s="44">
        <f>SUMIFS('Raw demand forecast'!$I$7:$I$5830,'Raw demand forecast'!$B$7:$B$5830,$B235,'Raw demand forecast'!$C$7:$C$5830,K$6-1)</f>
        <v>30.202999999999999</v>
      </c>
      <c r="L235" s="44">
        <f>SUMIFS('Raw demand forecast'!$I$7:$I$5830,'Raw demand forecast'!$B$7:$B$5830,$B235,'Raw demand forecast'!$C$7:$C$5830,L$6-1)</f>
        <v>30.311118901336354</v>
      </c>
      <c r="M235" s="44">
        <f>SUMIFS('Raw demand forecast'!$I$7:$I$5830,'Raw demand forecast'!$B$7:$B$5830,$B235,'Raw demand forecast'!$C$7:$C$5830,M$6-1)</f>
        <v>30.196734185079301</v>
      </c>
      <c r="N235" s="44">
        <f>SUMIFS('Raw demand forecast'!$I$7:$I$5830,'Raw demand forecast'!$B$7:$B$5830,$B235,'Raw demand forecast'!$C$7:$C$5830,N$6-1)</f>
        <v>30.084063172504862</v>
      </c>
      <c r="O235" s="44">
        <f>SUMIFS('Raw demand forecast'!$I$7:$I$5830,'Raw demand forecast'!$B$7:$B$5830,$B235,'Raw demand forecast'!$C$7:$C$5830,O$6-1)</f>
        <v>29.990634672606145</v>
      </c>
      <c r="P235" s="44">
        <f>SUMIFS('Raw demand forecast'!$I$7:$I$5830,'Raw demand forecast'!$B$7:$B$5830,$B235,'Raw demand forecast'!$C$7:$C$5830,P$6-1)</f>
        <v>29.908321470313382</v>
      </c>
      <c r="Q235" s="44">
        <f>SUMIFS('Raw demand forecast'!$I$7:$I$5830,'Raw demand forecast'!$B$7:$B$5830,$B235,'Raw demand forecast'!$C$7:$C$5830,Q$6-1)</f>
        <v>29.834216047850937</v>
      </c>
      <c r="R235" s="44">
        <f>SUMIFS('Raw demand forecast'!$I$7:$I$5830,'Raw demand forecast'!$B$7:$B$5830,$B235,'Raw demand forecast'!$C$7:$C$5830,R$6-1)</f>
        <v>29.763410977546947</v>
      </c>
      <c r="S235" s="44">
        <f>SUMIFS('Raw demand forecast'!$I$7:$I$5830,'Raw demand forecast'!$B$7:$B$5830,$B235,'Raw demand forecast'!$C$7:$C$5830,S$6-1)</f>
        <v>29.72485451020097</v>
      </c>
      <c r="T235" s="44">
        <f>SUMIFS('Raw demand forecast'!$I$7:$I$5830,'Raw demand forecast'!$B$7:$B$5830,$B235,'Raw demand forecast'!$C$7:$C$5830,T$6-1)</f>
        <v>29.801450948027526</v>
      </c>
      <c r="U235" s="44">
        <f>SUMIFS('Raw demand forecast'!$I$7:$I$5830,'Raw demand forecast'!$B$7:$B$5830,$B235,'Raw demand forecast'!$C$7:$C$5830,U$6-1)</f>
        <v>29.878047385854078</v>
      </c>
    </row>
    <row r="236" spans="2:21" ht="15">
      <c r="B236" s="6" t="s">
        <v>18</v>
      </c>
      <c r="C236" s="6" t="str">
        <f>INDEX('Raw demand forecast'!$M$7:$M$5830,MATCH($B236,'Raw demand forecast'!$B$7:$B$5830,0))</f>
        <v>No</v>
      </c>
      <c r="D236" s="25">
        <f t="shared" si="7"/>
        <v>2.5253609527430054E-2</v>
      </c>
      <c r="E236" s="6" t="str">
        <f t="shared" si="8"/>
        <v>High growth</v>
      </c>
      <c r="F236" s="44">
        <f>SUMIFS('Raw demand forecast'!$I$7:$I$5830,'Raw demand forecast'!$B$7:$B$5830,$B236,'Raw demand forecast'!$C$7:$C$5830,F$6-1)</f>
        <v>49.009300000000003</v>
      </c>
      <c r="G236" s="44">
        <f>SUMIFS('Raw demand forecast'!$I$7:$I$5830,'Raw demand forecast'!$B$7:$B$5830,$B236,'Raw demand forecast'!$C$7:$C$5830,G$6-1)</f>
        <v>47.981900000000003</v>
      </c>
      <c r="H236" s="44">
        <f>SUMIFS('Raw demand forecast'!$I$7:$I$5830,'Raw demand forecast'!$B$7:$B$5830,$B236,'Raw demand forecast'!$C$7:$C$5830,H$6-1)</f>
        <v>41.042700000000004</v>
      </c>
      <c r="I236" s="44">
        <f>SUMIFS('Raw demand forecast'!$I$7:$I$5830,'Raw demand forecast'!$B$7:$B$5830,$B236,'Raw demand forecast'!$C$7:$C$5830,I$6-1)</f>
        <v>42.3842</v>
      </c>
      <c r="J236" s="44">
        <f>SUMIFS('Raw demand forecast'!$I$7:$I$5830,'Raw demand forecast'!$B$7:$B$5830,$B236,'Raw demand forecast'!$C$7:$C$5830,J$6-1)</f>
        <v>40.939</v>
      </c>
      <c r="K236" s="44">
        <f>SUMIFS('Raw demand forecast'!$I$7:$I$5830,'Raw demand forecast'!$B$7:$B$5830,$B236,'Raw demand forecast'!$C$7:$C$5830,K$6-1)</f>
        <v>44.353299999999997</v>
      </c>
      <c r="L236" s="44">
        <f>SUMIFS('Raw demand forecast'!$I$7:$I$5830,'Raw demand forecast'!$B$7:$B$5830,$B236,'Raw demand forecast'!$C$7:$C$5830,L$6-1)</f>
        <v>47.371261665944381</v>
      </c>
      <c r="M236" s="44">
        <f>SUMIFS('Raw demand forecast'!$I$7:$I$5830,'Raw demand forecast'!$B$7:$B$5830,$B236,'Raw demand forecast'!$C$7:$C$5830,M$6-1)</f>
        <v>48.562514956943168</v>
      </c>
      <c r="N236" s="44">
        <f>SUMIFS('Raw demand forecast'!$I$7:$I$5830,'Raw demand forecast'!$B$7:$B$5830,$B236,'Raw demand forecast'!$C$7:$C$5830,N$6-1)</f>
        <v>48.490461863090111</v>
      </c>
      <c r="O236" s="44">
        <f>SUMIFS('Raw demand forecast'!$I$7:$I$5830,'Raw demand forecast'!$B$7:$B$5830,$B236,'Raw demand forecast'!$C$7:$C$5830,O$6-1)</f>
        <v>49.834383592360126</v>
      </c>
      <c r="P236" s="44">
        <f>SUMIFS('Raw demand forecast'!$I$7:$I$5830,'Raw demand forecast'!$B$7:$B$5830,$B236,'Raw demand forecast'!$C$7:$C$5830,P$6-1)</f>
        <v>51.350225722721362</v>
      </c>
      <c r="Q236" s="44">
        <f>SUMIFS('Raw demand forecast'!$I$7:$I$5830,'Raw demand forecast'!$B$7:$B$5830,$B236,'Raw demand forecast'!$C$7:$C$5830,Q$6-1)</f>
        <v>53.023999397314562</v>
      </c>
      <c r="R236" s="44">
        <f>SUMIFS('Raw demand forecast'!$I$7:$I$5830,'Raw demand forecast'!$B$7:$B$5830,$B236,'Raw demand forecast'!$C$7:$C$5830,R$6-1)</f>
        <v>54.695661362346605</v>
      </c>
      <c r="S236" s="44">
        <f>SUMIFS('Raw demand forecast'!$I$7:$I$5830,'Raw demand forecast'!$B$7:$B$5830,$B236,'Raw demand forecast'!$C$7:$C$5830,S$6-1)</f>
        <v>56.272526755767998</v>
      </c>
      <c r="T236" s="44">
        <f>SUMIFS('Raw demand forecast'!$I$7:$I$5830,'Raw demand forecast'!$B$7:$B$5830,$B236,'Raw demand forecast'!$C$7:$C$5830,T$6-1)</f>
        <v>57.856051173535313</v>
      </c>
      <c r="U236" s="44">
        <f>SUMIFS('Raw demand forecast'!$I$7:$I$5830,'Raw demand forecast'!$B$7:$B$5830,$B236,'Raw demand forecast'!$C$7:$C$5830,U$6-1)</f>
        <v>59.292083865590882</v>
      </c>
    </row>
    <row r="237" spans="2:21" ht="15">
      <c r="B237" s="6" t="s">
        <v>605</v>
      </c>
      <c r="C237" s="6" t="str">
        <f>INDEX('Raw demand forecast'!$M$7:$M$5830,MATCH($B237,'Raw demand forecast'!$B$7:$B$5830,0))</f>
        <v>Yes</v>
      </c>
      <c r="D237" s="25">
        <f t="shared" si="7"/>
        <v>0</v>
      </c>
      <c r="E237" s="6" t="str">
        <f t="shared" si="8"/>
        <v>Steady/falling</v>
      </c>
      <c r="F237" s="44">
        <f>SUMIFS('Raw demand forecast'!$I$7:$I$5830,'Raw demand forecast'!$B$7:$B$5830,$B237,'Raw demand forecast'!$C$7:$C$5830,F$6-1)</f>
        <v>73.388474000000002</v>
      </c>
      <c r="G237" s="44">
        <f>SUMIFS('Raw demand forecast'!$I$7:$I$5830,'Raw demand forecast'!$B$7:$B$5830,$B237,'Raw demand forecast'!$C$7:$C$5830,G$6-1)</f>
        <v>76.331894000000005</v>
      </c>
      <c r="H237" s="44">
        <f>SUMIFS('Raw demand forecast'!$I$7:$I$5830,'Raw demand forecast'!$B$7:$B$5830,$B237,'Raw demand forecast'!$C$7:$C$5830,H$6-1)</f>
        <v>76.427383000000006</v>
      </c>
      <c r="I237" s="44">
        <f>SUMIFS('Raw demand forecast'!$I$7:$I$5830,'Raw demand forecast'!$B$7:$B$5830,$B237,'Raw demand forecast'!$C$7:$C$5830,I$6-1)</f>
        <v>73.698999999999998</v>
      </c>
      <c r="J237" s="44">
        <f>SUMIFS('Raw demand forecast'!$I$7:$I$5830,'Raw demand forecast'!$B$7:$B$5830,$B237,'Raw demand forecast'!$C$7:$C$5830,J$6-1)</f>
        <v>76.135999999999996</v>
      </c>
      <c r="K237" s="44">
        <f>SUMIFS('Raw demand forecast'!$I$7:$I$5830,'Raw demand forecast'!$B$7:$B$5830,$B237,'Raw demand forecast'!$C$7:$C$5830,K$6-1)</f>
        <v>74.572000000000003</v>
      </c>
      <c r="L237" s="44">
        <f>SUMIFS('Raw demand forecast'!$I$7:$I$5830,'Raw demand forecast'!$B$7:$B$5830,$B237,'Raw demand forecast'!$C$7:$C$5830,L$6-1)</f>
        <v>74.572000000000003</v>
      </c>
      <c r="M237" s="44">
        <f>SUMIFS('Raw demand forecast'!$I$7:$I$5830,'Raw demand forecast'!$B$7:$B$5830,$B237,'Raw demand forecast'!$C$7:$C$5830,M$6-1)</f>
        <v>74.572000000000003</v>
      </c>
      <c r="N237" s="44">
        <f>SUMIFS('Raw demand forecast'!$I$7:$I$5830,'Raw demand forecast'!$B$7:$B$5830,$B237,'Raw demand forecast'!$C$7:$C$5830,N$6-1)</f>
        <v>74.572000000000003</v>
      </c>
      <c r="O237" s="44">
        <f>SUMIFS('Raw demand forecast'!$I$7:$I$5830,'Raw demand forecast'!$B$7:$B$5830,$B237,'Raw demand forecast'!$C$7:$C$5830,O$6-1)</f>
        <v>74.572000000000003</v>
      </c>
      <c r="P237" s="44">
        <f>SUMIFS('Raw demand forecast'!$I$7:$I$5830,'Raw demand forecast'!$B$7:$B$5830,$B237,'Raw demand forecast'!$C$7:$C$5830,P$6-1)</f>
        <v>74.572000000000003</v>
      </c>
      <c r="Q237" s="44">
        <f>SUMIFS('Raw demand forecast'!$I$7:$I$5830,'Raw demand forecast'!$B$7:$B$5830,$B237,'Raw demand forecast'!$C$7:$C$5830,Q$6-1)</f>
        <v>74.572000000000003</v>
      </c>
      <c r="R237" s="44">
        <f>SUMIFS('Raw demand forecast'!$I$7:$I$5830,'Raw demand forecast'!$B$7:$B$5830,$B237,'Raw demand forecast'!$C$7:$C$5830,R$6-1)</f>
        <v>74.572000000000003</v>
      </c>
      <c r="S237" s="44">
        <f>SUMIFS('Raw demand forecast'!$I$7:$I$5830,'Raw demand forecast'!$B$7:$B$5830,$B237,'Raw demand forecast'!$C$7:$C$5830,S$6-1)</f>
        <v>74.572000000000003</v>
      </c>
      <c r="T237" s="44">
        <f>SUMIFS('Raw demand forecast'!$I$7:$I$5830,'Raw demand forecast'!$B$7:$B$5830,$B237,'Raw demand forecast'!$C$7:$C$5830,T$6-1)</f>
        <v>74.572000000000003</v>
      </c>
      <c r="U237" s="44">
        <f>SUMIFS('Raw demand forecast'!$I$7:$I$5830,'Raw demand forecast'!$B$7:$B$5830,$B237,'Raw demand forecast'!$C$7:$C$5830,U$6-1)</f>
        <v>74.572000000000003</v>
      </c>
    </row>
    <row r="238" spans="2:21" ht="15">
      <c r="B238" s="6" t="s">
        <v>31</v>
      </c>
      <c r="C238" s="6" t="str">
        <f>INDEX('Raw demand forecast'!$M$7:$M$5830,MATCH($B238,'Raw demand forecast'!$B$7:$B$5830,0))</f>
        <v>No</v>
      </c>
      <c r="D238" s="25">
        <f t="shared" si="7"/>
        <v>-1.2298534566216324E-2</v>
      </c>
      <c r="E238" s="6" t="str">
        <f t="shared" si="8"/>
        <v>Steady/falling</v>
      </c>
      <c r="F238" s="44">
        <f>SUMIFS('Raw demand forecast'!$I$7:$I$5830,'Raw demand forecast'!$B$7:$B$5830,$B238,'Raw demand forecast'!$C$7:$C$5830,F$6-1)</f>
        <v>12.752800000000001</v>
      </c>
      <c r="G238" s="44">
        <f>SUMIFS('Raw demand forecast'!$I$7:$I$5830,'Raw demand forecast'!$B$7:$B$5830,$B238,'Raw demand forecast'!$C$7:$C$5830,G$6-1)</f>
        <v>12.6951</v>
      </c>
      <c r="H238" s="44">
        <f>SUMIFS('Raw demand forecast'!$I$7:$I$5830,'Raw demand forecast'!$B$7:$B$5830,$B238,'Raw demand forecast'!$C$7:$C$5830,H$6-1)</f>
        <v>13.388999999999999</v>
      </c>
      <c r="I238" s="44">
        <f>SUMIFS('Raw demand forecast'!$I$7:$I$5830,'Raw demand forecast'!$B$7:$B$5830,$B238,'Raw demand forecast'!$C$7:$C$5830,I$6-1)</f>
        <v>12.875999999999999</v>
      </c>
      <c r="J238" s="44">
        <f>SUMIFS('Raw demand forecast'!$I$7:$I$5830,'Raw demand forecast'!$B$7:$B$5830,$B238,'Raw demand forecast'!$C$7:$C$5830,J$6-1)</f>
        <v>12.747</v>
      </c>
      <c r="K238" s="44">
        <f>SUMIFS('Raw demand forecast'!$I$7:$I$5830,'Raw demand forecast'!$B$7:$B$5830,$B238,'Raw demand forecast'!$C$7:$C$5830,K$6-1)</f>
        <v>11.862</v>
      </c>
      <c r="L238" s="44">
        <f>SUMIFS('Raw demand forecast'!$I$7:$I$5830,'Raw demand forecast'!$B$7:$B$5830,$B238,'Raw demand forecast'!$C$7:$C$5830,L$6-1)</f>
        <v>12.494033811852326</v>
      </c>
      <c r="M238" s="44">
        <f>SUMIFS('Raw demand forecast'!$I$7:$I$5830,'Raw demand forecast'!$B$7:$B$5830,$B238,'Raw demand forecast'!$C$7:$C$5830,M$6-1)</f>
        <v>11.537077495758082</v>
      </c>
      <c r="N238" s="44">
        <f>SUMIFS('Raw demand forecast'!$I$7:$I$5830,'Raw demand forecast'!$B$7:$B$5830,$B238,'Raw demand forecast'!$C$7:$C$5830,N$6-1)</f>
        <v>11.468486093330702</v>
      </c>
      <c r="O238" s="44">
        <f>SUMIFS('Raw demand forecast'!$I$7:$I$5830,'Raw demand forecast'!$B$7:$B$5830,$B238,'Raw demand forecast'!$C$7:$C$5830,O$6-1)</f>
        <v>11.406836024839896</v>
      </c>
      <c r="P238" s="44">
        <f>SUMIFS('Raw demand forecast'!$I$7:$I$5830,'Raw demand forecast'!$B$7:$B$5830,$B238,'Raw demand forecast'!$C$7:$C$5830,P$6-1)</f>
        <v>11.34628889095311</v>
      </c>
      <c r="Q238" s="44">
        <f>SUMIFS('Raw demand forecast'!$I$7:$I$5830,'Raw demand forecast'!$B$7:$B$5830,$B238,'Raw demand forecast'!$C$7:$C$5830,Q$6-1)</f>
        <v>11.288942201338799</v>
      </c>
      <c r="R238" s="44">
        <f>SUMIFS('Raw demand forecast'!$I$7:$I$5830,'Raw demand forecast'!$B$7:$B$5830,$B238,'Raw demand forecast'!$C$7:$C$5830,R$6-1)</f>
        <v>11.234886484560308</v>
      </c>
      <c r="S238" s="44">
        <f>SUMIFS('Raw demand forecast'!$I$7:$I$5830,'Raw demand forecast'!$B$7:$B$5830,$B238,'Raw demand forecast'!$C$7:$C$5830,S$6-1)</f>
        <v>11.190024510761829</v>
      </c>
      <c r="T238" s="44">
        <f>SUMIFS('Raw demand forecast'!$I$7:$I$5830,'Raw demand forecast'!$B$7:$B$5830,$B238,'Raw demand forecast'!$C$7:$C$5830,T$6-1)</f>
        <v>11.183624325136115</v>
      </c>
      <c r="U238" s="44">
        <f>SUMIFS('Raw demand forecast'!$I$7:$I$5830,'Raw demand forecast'!$B$7:$B$5830,$B238,'Raw demand forecast'!$C$7:$C$5830,U$6-1)</f>
        <v>11.177224139510402</v>
      </c>
    </row>
    <row r="239" spans="2:21" ht="15">
      <c r="B239" s="6" t="s">
        <v>55</v>
      </c>
      <c r="C239" s="6" t="str">
        <f>INDEX('Raw demand forecast'!$M$7:$M$5830,MATCH($B239,'Raw demand forecast'!$B$7:$B$5830,0))</f>
        <v>No</v>
      </c>
      <c r="D239" s="25">
        <f t="shared" si="7"/>
        <v>3.9164447063987362E-2</v>
      </c>
      <c r="E239" s="6" t="str">
        <f t="shared" si="8"/>
        <v>High growth</v>
      </c>
      <c r="F239" s="44">
        <f>SUMIFS('Raw demand forecast'!$I$7:$I$5830,'Raw demand forecast'!$B$7:$B$5830,$B239,'Raw demand forecast'!$C$7:$C$5830,F$6-1)</f>
        <v>16.799999</v>
      </c>
      <c r="G239" s="44">
        <f>SUMIFS('Raw demand forecast'!$I$7:$I$5830,'Raw demand forecast'!$B$7:$B$5830,$B239,'Raw demand forecast'!$C$7:$C$5830,G$6-1)</f>
        <v>16.5</v>
      </c>
      <c r="H239" s="44">
        <f>SUMIFS('Raw demand forecast'!$I$7:$I$5830,'Raw demand forecast'!$B$7:$B$5830,$B239,'Raw demand forecast'!$C$7:$C$5830,H$6-1)</f>
        <v>15.3</v>
      </c>
      <c r="I239" s="44">
        <f>SUMIFS('Raw demand forecast'!$I$7:$I$5830,'Raw demand forecast'!$B$7:$B$5830,$B239,'Raw demand forecast'!$C$7:$C$5830,I$6-1)</f>
        <v>17.100000000000001</v>
      </c>
      <c r="J239" s="44">
        <f>SUMIFS('Raw demand forecast'!$I$7:$I$5830,'Raw demand forecast'!$B$7:$B$5830,$B239,'Raw demand forecast'!$C$7:$C$5830,J$6-1)</f>
        <v>18.3</v>
      </c>
      <c r="K239" s="44">
        <f>SUMIFS('Raw demand forecast'!$I$7:$I$5830,'Raw demand forecast'!$B$7:$B$5830,$B239,'Raw demand forecast'!$C$7:$C$5830,K$6-1)</f>
        <v>19.2</v>
      </c>
      <c r="L239" s="44">
        <f>SUMIFS('Raw demand forecast'!$I$7:$I$5830,'Raw demand forecast'!$B$7:$B$5830,$B239,'Raw demand forecast'!$C$7:$C$5830,L$6-1)</f>
        <v>31.957363750397821</v>
      </c>
      <c r="M239" s="44">
        <f>SUMIFS('Raw demand forecast'!$I$7:$I$5830,'Raw demand forecast'!$B$7:$B$5830,$B239,'Raw demand forecast'!$C$7:$C$5830,M$6-1)</f>
        <v>36.074369026476447</v>
      </c>
      <c r="N239" s="44">
        <f>SUMIFS('Raw demand forecast'!$I$7:$I$5830,'Raw demand forecast'!$B$7:$B$5830,$B239,'Raw demand forecast'!$C$7:$C$5830,N$6-1)</f>
        <v>40.85804072408424</v>
      </c>
      <c r="O239" s="44">
        <f>SUMIFS('Raw demand forecast'!$I$7:$I$5830,'Raw demand forecast'!$B$7:$B$5830,$B239,'Raw demand forecast'!$C$7:$C$5830,O$6-1)</f>
        <v>44.047528396755126</v>
      </c>
      <c r="P239" s="44">
        <f>SUMIFS('Raw demand forecast'!$I$7:$I$5830,'Raw demand forecast'!$B$7:$B$5830,$B239,'Raw demand forecast'!$C$7:$C$5830,P$6-1)</f>
        <v>45.111213766144857</v>
      </c>
      <c r="Q239" s="44">
        <f>SUMIFS('Raw demand forecast'!$I$7:$I$5830,'Raw demand forecast'!$B$7:$B$5830,$B239,'Raw demand forecast'!$C$7:$C$5830,Q$6-1)</f>
        <v>45.111944215961913</v>
      </c>
      <c r="R239" s="44">
        <f>SUMIFS('Raw demand forecast'!$I$7:$I$5830,'Raw demand forecast'!$B$7:$B$5830,$B239,'Raw demand forecast'!$C$7:$C$5830,R$6-1)</f>
        <v>45.112597565577197</v>
      </c>
      <c r="S239" s="44">
        <f>SUMIFS('Raw demand forecast'!$I$7:$I$5830,'Raw demand forecast'!$B$7:$B$5830,$B239,'Raw demand forecast'!$C$7:$C$5830,S$6-1)</f>
        <v>45.117258572279113</v>
      </c>
      <c r="T239" s="44">
        <f>SUMIFS('Raw demand forecast'!$I$7:$I$5830,'Raw demand forecast'!$B$7:$B$5830,$B239,'Raw demand forecast'!$C$7:$C$5830,T$6-1)</f>
        <v>45.137357117776261</v>
      </c>
      <c r="U239" s="44">
        <f>SUMIFS('Raw demand forecast'!$I$7:$I$5830,'Raw demand forecast'!$B$7:$B$5830,$B239,'Raw demand forecast'!$C$7:$C$5830,U$6-1)</f>
        <v>45.15745566327341</v>
      </c>
    </row>
    <row r="240" spans="2:21" ht="15">
      <c r="B240" s="6" t="s">
        <v>74</v>
      </c>
      <c r="C240" s="6" t="str">
        <f>INDEX('Raw demand forecast'!$M$7:$M$5830,MATCH($B240,'Raw demand forecast'!$B$7:$B$5830,0))</f>
        <v>No</v>
      </c>
      <c r="D240" s="25">
        <f t="shared" si="7"/>
        <v>4.1577547402005699E-2</v>
      </c>
      <c r="E240" s="6" t="str">
        <f t="shared" si="8"/>
        <v>High growth</v>
      </c>
      <c r="F240" s="44">
        <f>SUMIFS('Raw demand forecast'!$I$7:$I$5830,'Raw demand forecast'!$B$7:$B$5830,$B240,'Raw demand forecast'!$C$7:$C$5830,F$6-1)</f>
        <v>0</v>
      </c>
      <c r="G240" s="44">
        <f>SUMIFS('Raw demand forecast'!$I$7:$I$5830,'Raw demand forecast'!$B$7:$B$5830,$B240,'Raw demand forecast'!$C$7:$C$5830,G$6-1)</f>
        <v>0</v>
      </c>
      <c r="H240" s="44">
        <f>SUMIFS('Raw demand forecast'!$I$7:$I$5830,'Raw demand forecast'!$B$7:$B$5830,$B240,'Raw demand forecast'!$C$7:$C$5830,H$6-1)</f>
        <v>8.6000004000000008</v>
      </c>
      <c r="I240" s="44">
        <f>SUMIFS('Raw demand forecast'!$I$7:$I$5830,'Raw demand forecast'!$B$7:$B$5830,$B240,'Raw demand forecast'!$C$7:$C$5830,I$6-1)</f>
        <v>21.5</v>
      </c>
      <c r="J240" s="44">
        <f>SUMIFS('Raw demand forecast'!$I$7:$I$5830,'Raw demand forecast'!$B$7:$B$5830,$B240,'Raw demand forecast'!$C$7:$C$5830,J$6-1)</f>
        <v>22.1</v>
      </c>
      <c r="K240" s="44">
        <f>SUMIFS('Raw demand forecast'!$I$7:$I$5830,'Raw demand forecast'!$B$7:$B$5830,$B240,'Raw demand forecast'!$C$7:$C$5830,K$6-1)</f>
        <v>26.4</v>
      </c>
      <c r="L240" s="44">
        <f>SUMIFS('Raw demand forecast'!$I$7:$I$5830,'Raw demand forecast'!$B$7:$B$5830,$B240,'Raw demand forecast'!$C$7:$C$5830,L$6-1)</f>
        <v>33.123321332850253</v>
      </c>
      <c r="M240" s="44">
        <f>SUMIFS('Raw demand forecast'!$I$7:$I$5830,'Raw demand forecast'!$B$7:$B$5830,$B240,'Raw demand forecast'!$C$7:$C$5830,M$6-1)</f>
        <v>39.497219395700469</v>
      </c>
      <c r="N240" s="44">
        <f>SUMIFS('Raw demand forecast'!$I$7:$I$5830,'Raw demand forecast'!$B$7:$B$5830,$B240,'Raw demand forecast'!$C$7:$C$5830,N$6-1)</f>
        <v>45.87789051736835</v>
      </c>
      <c r="O240" s="44">
        <f>SUMIFS('Raw demand forecast'!$I$7:$I$5830,'Raw demand forecast'!$B$7:$B$5830,$B240,'Raw demand forecast'!$C$7:$C$5830,O$6-1)</f>
        <v>37.618263955966881</v>
      </c>
      <c r="P240" s="44">
        <f>SUMIFS('Raw demand forecast'!$I$7:$I$5830,'Raw demand forecast'!$B$7:$B$5830,$B240,'Raw demand forecast'!$C$7:$C$5830,P$6-1)</f>
        <v>40.11171664055005</v>
      </c>
      <c r="Q240" s="44">
        <f>SUMIFS('Raw demand forecast'!$I$7:$I$5830,'Raw demand forecast'!$B$7:$B$5830,$B240,'Raw demand forecast'!$C$7:$C$5830,Q$6-1)</f>
        <v>42.609353690865895</v>
      </c>
      <c r="R240" s="44">
        <f>SUMIFS('Raw demand forecast'!$I$7:$I$5830,'Raw demand forecast'!$B$7:$B$5830,$B240,'Raw demand forecast'!$C$7:$C$5830,R$6-1)</f>
        <v>45.106313626932895</v>
      </c>
      <c r="S240" s="44">
        <f>SUMIFS('Raw demand forecast'!$I$7:$I$5830,'Raw demand forecast'!$B$7:$B$5830,$B240,'Raw demand forecast'!$C$7:$C$5830,S$6-1)</f>
        <v>47.623602951045491</v>
      </c>
      <c r="T240" s="44">
        <f>SUMIFS('Raw demand forecast'!$I$7:$I$5830,'Raw demand forecast'!$B$7:$B$5830,$B240,'Raw demand forecast'!$C$7:$C$5830,T$6-1)</f>
        <v>47.707975250257505</v>
      </c>
      <c r="U240" s="44">
        <f>SUMIFS('Raw demand forecast'!$I$7:$I$5830,'Raw demand forecast'!$B$7:$B$5830,$B240,'Raw demand forecast'!$C$7:$C$5830,U$6-1)</f>
        <v>47.792347549469525</v>
      </c>
    </row>
    <row r="241" spans="2:21" ht="15">
      <c r="B241" s="6" t="s">
        <v>100</v>
      </c>
      <c r="C241" s="6" t="str">
        <f>INDEX('Raw demand forecast'!$M$7:$M$5830,MATCH($B241,'Raw demand forecast'!$B$7:$B$5830,0))</f>
        <v>No</v>
      </c>
      <c r="D241" s="25">
        <f t="shared" si="7"/>
        <v>3.7639353466081493E-2</v>
      </c>
      <c r="E241" s="6" t="str">
        <f t="shared" si="8"/>
        <v>High growth</v>
      </c>
      <c r="F241" s="44">
        <f>SUMIFS('Raw demand forecast'!$I$7:$I$5830,'Raw demand forecast'!$B$7:$B$5830,$B241,'Raw demand forecast'!$C$7:$C$5830,F$6-1)</f>
        <v>36.040799999999997</v>
      </c>
      <c r="G241" s="44">
        <f>SUMIFS('Raw demand forecast'!$I$7:$I$5830,'Raw demand forecast'!$B$7:$B$5830,$B241,'Raw demand forecast'!$C$7:$C$5830,G$6-1)</f>
        <v>31.3081</v>
      </c>
      <c r="H241" s="44">
        <f>SUMIFS('Raw demand forecast'!$I$7:$I$5830,'Raw demand forecast'!$B$7:$B$5830,$B241,'Raw demand forecast'!$C$7:$C$5830,H$6-1)</f>
        <v>23.598299999999998</v>
      </c>
      <c r="I241" s="44">
        <f>SUMIFS('Raw demand forecast'!$I$7:$I$5830,'Raw demand forecast'!$B$7:$B$5830,$B241,'Raw demand forecast'!$C$7:$C$5830,I$6-1)</f>
        <v>44.545699999999997</v>
      </c>
      <c r="J241" s="44">
        <f>SUMIFS('Raw demand forecast'!$I$7:$I$5830,'Raw demand forecast'!$B$7:$B$5830,$B241,'Raw demand forecast'!$C$7:$C$5830,J$6-1)</f>
        <v>45.985999999999997</v>
      </c>
      <c r="K241" s="44">
        <f>SUMIFS('Raw demand forecast'!$I$7:$I$5830,'Raw demand forecast'!$B$7:$B$5830,$B241,'Raw demand forecast'!$C$7:$C$5830,K$6-1)</f>
        <v>46.091999999999999</v>
      </c>
      <c r="L241" s="44">
        <f>SUMIFS('Raw demand forecast'!$I$7:$I$5830,'Raw demand forecast'!$B$7:$B$5830,$B241,'Raw demand forecast'!$C$7:$C$5830,L$6-1)</f>
        <v>48.680403826341546</v>
      </c>
      <c r="M241" s="44">
        <f>SUMIFS('Raw demand forecast'!$I$7:$I$5830,'Raw demand forecast'!$B$7:$B$5830,$B241,'Raw demand forecast'!$C$7:$C$5830,M$6-1)</f>
        <v>53.297921780441932</v>
      </c>
      <c r="N241" s="44">
        <f>SUMIFS('Raw demand forecast'!$I$7:$I$5830,'Raw demand forecast'!$B$7:$B$5830,$B241,'Raw demand forecast'!$C$7:$C$5830,N$6-1)</f>
        <v>58.607132588343873</v>
      </c>
      <c r="O241" s="44">
        <f>SUMIFS('Raw demand forecast'!$I$7:$I$5830,'Raw demand forecast'!$B$7:$B$5830,$B241,'Raw demand forecast'!$C$7:$C$5830,O$6-1)</f>
        <v>63.936997184783834</v>
      </c>
      <c r="P241" s="44">
        <f>SUMIFS('Raw demand forecast'!$I$7:$I$5830,'Raw demand forecast'!$B$7:$B$5830,$B241,'Raw demand forecast'!$C$7:$C$5830,P$6-1)</f>
        <v>67.073458727982896</v>
      </c>
      <c r="Q241" s="44">
        <f>SUMIFS('Raw demand forecast'!$I$7:$I$5830,'Raw demand forecast'!$B$7:$B$5830,$B241,'Raw demand forecast'!$C$7:$C$5830,Q$6-1)</f>
        <v>68.02049240094</v>
      </c>
      <c r="R241" s="44">
        <f>SUMIFS('Raw demand forecast'!$I$7:$I$5830,'Raw demand forecast'!$B$7:$B$5830,$B241,'Raw demand forecast'!$C$7:$C$5830,R$6-1)</f>
        <v>67.876619877278117</v>
      </c>
      <c r="S241" s="44">
        <f>SUMIFS('Raw demand forecast'!$I$7:$I$5830,'Raw demand forecast'!$B$7:$B$5830,$B241,'Raw demand forecast'!$C$7:$C$5830,S$6-1)</f>
        <v>67.769212449053327</v>
      </c>
      <c r="T241" s="44">
        <f>SUMIFS('Raw demand forecast'!$I$7:$I$5830,'Raw demand forecast'!$B$7:$B$5830,$B241,'Raw demand forecast'!$C$7:$C$5830,T$6-1)</f>
        <v>67.826970211541351</v>
      </c>
      <c r="U241" s="44">
        <f>SUMIFS('Raw demand forecast'!$I$7:$I$5830,'Raw demand forecast'!$B$7:$B$5830,$B241,'Raw demand forecast'!$C$7:$C$5830,U$6-1)</f>
        <v>67.884727974029403</v>
      </c>
    </row>
    <row r="242" spans="2:21" ht="15">
      <c r="B242" s="6" t="s">
        <v>113</v>
      </c>
      <c r="C242" s="6" t="str">
        <f>INDEX('Raw demand forecast'!$M$7:$M$5830,MATCH($B242,'Raw demand forecast'!$B$7:$B$5830,0))</f>
        <v>No</v>
      </c>
      <c r="D242" s="25">
        <f t="shared" si="7"/>
        <v>3.0528517251953158E-2</v>
      </c>
      <c r="E242" s="6" t="str">
        <f t="shared" si="8"/>
        <v>High growth</v>
      </c>
      <c r="F242" s="44">
        <f>SUMIFS('Raw demand forecast'!$I$7:$I$5830,'Raw demand forecast'!$B$7:$B$5830,$B242,'Raw demand forecast'!$C$7:$C$5830,F$6-1)</f>
        <v>2.6400001</v>
      </c>
      <c r="G242" s="44">
        <f>SUMIFS('Raw demand forecast'!$I$7:$I$5830,'Raw demand forecast'!$B$7:$B$5830,$B242,'Raw demand forecast'!$C$7:$C$5830,G$6-1)</f>
        <v>10.16</v>
      </c>
      <c r="H242" s="44">
        <f>SUMIFS('Raw demand forecast'!$I$7:$I$5830,'Raw demand forecast'!$B$7:$B$5830,$B242,'Raw demand forecast'!$C$7:$C$5830,H$6-1)</f>
        <v>9</v>
      </c>
      <c r="I242" s="44">
        <f>SUMIFS('Raw demand forecast'!$I$7:$I$5830,'Raw demand forecast'!$B$7:$B$5830,$B242,'Raw demand forecast'!$C$7:$C$5830,I$6-1)</f>
        <v>9</v>
      </c>
      <c r="J242" s="44">
        <f>SUMIFS('Raw demand forecast'!$I$7:$I$5830,'Raw demand forecast'!$B$7:$B$5830,$B242,'Raw demand forecast'!$C$7:$C$5830,J$6-1)</f>
        <v>10.199999999999999</v>
      </c>
      <c r="K242" s="44">
        <f>SUMIFS('Raw demand forecast'!$I$7:$I$5830,'Raw demand forecast'!$B$7:$B$5830,$B242,'Raw demand forecast'!$C$7:$C$5830,K$6-1)</f>
        <v>10.199999999999999</v>
      </c>
      <c r="L242" s="44">
        <f>SUMIFS('Raw demand forecast'!$I$7:$I$5830,'Raw demand forecast'!$B$7:$B$5830,$B242,'Raw demand forecast'!$C$7:$C$5830,L$6-1)</f>
        <v>14.828464810598934</v>
      </c>
      <c r="M242" s="44">
        <f>SUMIFS('Raw demand forecast'!$I$7:$I$5830,'Raw demand forecast'!$B$7:$B$5830,$B242,'Raw demand forecast'!$C$7:$C$5830,M$6-1)</f>
        <v>18.599854376204092</v>
      </c>
      <c r="N242" s="44">
        <f>SUMIFS('Raw demand forecast'!$I$7:$I$5830,'Raw demand forecast'!$B$7:$B$5830,$B242,'Raw demand forecast'!$C$7:$C$5830,N$6-1)</f>
        <v>19.429941716086656</v>
      </c>
      <c r="O242" s="44">
        <f>SUMIFS('Raw demand forecast'!$I$7:$I$5830,'Raw demand forecast'!$B$7:$B$5830,$B242,'Raw demand forecast'!$C$7:$C$5830,O$6-1)</f>
        <v>19.425388777269887</v>
      </c>
      <c r="P242" s="44">
        <f>SUMIFS('Raw demand forecast'!$I$7:$I$5830,'Raw demand forecast'!$B$7:$B$5830,$B242,'Raw demand forecast'!$C$7:$C$5830,P$6-1)</f>
        <v>19.421821542085116</v>
      </c>
      <c r="Q242" s="44">
        <f>SUMIFS('Raw demand forecast'!$I$7:$I$5830,'Raw demand forecast'!$B$7:$B$5830,$B242,'Raw demand forecast'!$C$7:$C$5830,Q$6-1)</f>
        <v>19.418907228736849</v>
      </c>
      <c r="R242" s="44">
        <f>SUMIFS('Raw demand forecast'!$I$7:$I$5830,'Raw demand forecast'!$B$7:$B$5830,$B242,'Raw demand forecast'!$C$7:$C$5830,R$6-1)</f>
        <v>19.416184674556757</v>
      </c>
      <c r="S242" s="44">
        <f>SUMIFS('Raw demand forecast'!$I$7:$I$5830,'Raw demand forecast'!$B$7:$B$5830,$B242,'Raw demand forecast'!$C$7:$C$5830,S$6-1)</f>
        <v>19.416032327120234</v>
      </c>
      <c r="T242" s="44">
        <f>SUMIFS('Raw demand forecast'!$I$7:$I$5830,'Raw demand forecast'!$B$7:$B$5830,$B242,'Raw demand forecast'!$C$7:$C$5830,T$6-1)</f>
        <v>19.42667470406899</v>
      </c>
      <c r="U242" s="44">
        <f>SUMIFS('Raw demand forecast'!$I$7:$I$5830,'Raw demand forecast'!$B$7:$B$5830,$B242,'Raw demand forecast'!$C$7:$C$5830,U$6-1)</f>
        <v>19.437317081017753</v>
      </c>
    </row>
    <row r="243" spans="2:21" ht="15">
      <c r="B243" s="6" t="s">
        <v>132</v>
      </c>
      <c r="C243" s="6" t="str">
        <f>INDEX('Raw demand forecast'!$M$7:$M$5830,MATCH($B243,'Raw demand forecast'!$B$7:$B$5830,0))</f>
        <v>No</v>
      </c>
      <c r="D243" s="25">
        <f t="shared" si="7"/>
        <v>-1.1305111322692518E-3</v>
      </c>
      <c r="E243" s="6" t="str">
        <f t="shared" si="8"/>
        <v>Steady/falling</v>
      </c>
      <c r="F243" s="44">
        <f>SUMIFS('Raw demand forecast'!$I$7:$I$5830,'Raw demand forecast'!$B$7:$B$5830,$B243,'Raw demand forecast'!$C$7:$C$5830,F$6-1)</f>
        <v>42.804699999999997</v>
      </c>
      <c r="G243" s="44">
        <f>SUMIFS('Raw demand forecast'!$I$7:$I$5830,'Raw demand forecast'!$B$7:$B$5830,$B243,'Raw demand forecast'!$C$7:$C$5830,G$6-1)</f>
        <v>39.068100000000001</v>
      </c>
      <c r="H243" s="44">
        <f>SUMIFS('Raw demand forecast'!$I$7:$I$5830,'Raw demand forecast'!$B$7:$B$5830,$B243,'Raw demand forecast'!$C$7:$C$5830,H$6-1)</f>
        <v>39.439100000000003</v>
      </c>
      <c r="I243" s="44">
        <f>SUMIFS('Raw demand forecast'!$I$7:$I$5830,'Raw demand forecast'!$B$7:$B$5830,$B243,'Raw demand forecast'!$C$7:$C$5830,I$6-1)</f>
        <v>36.562199999999997</v>
      </c>
      <c r="J243" s="44">
        <f>SUMIFS('Raw demand forecast'!$I$7:$I$5830,'Raw demand forecast'!$B$7:$B$5830,$B243,'Raw demand forecast'!$C$7:$C$5830,J$6-1)</f>
        <v>37.015999999999998</v>
      </c>
      <c r="K243" s="44">
        <f>SUMIFS('Raw demand forecast'!$I$7:$I$5830,'Raw demand forecast'!$B$7:$B$5830,$B243,'Raw demand forecast'!$C$7:$C$5830,K$6-1)</f>
        <v>35.378</v>
      </c>
      <c r="L243" s="44">
        <f>SUMIFS('Raw demand forecast'!$I$7:$I$5830,'Raw demand forecast'!$B$7:$B$5830,$B243,'Raw demand forecast'!$C$7:$C$5830,L$6-1)</f>
        <v>38.664553220148683</v>
      </c>
      <c r="M243" s="44">
        <f>SUMIFS('Raw demand forecast'!$I$7:$I$5830,'Raw demand forecast'!$B$7:$B$5830,$B243,'Raw demand forecast'!$C$7:$C$5830,M$6-1)</f>
        <v>39.104627581557722</v>
      </c>
      <c r="N243" s="44">
        <f>SUMIFS('Raw demand forecast'!$I$7:$I$5830,'Raw demand forecast'!$B$7:$B$5830,$B243,'Raw demand forecast'!$C$7:$C$5830,N$6-1)</f>
        <v>38.933861096963412</v>
      </c>
      <c r="O243" s="44">
        <f>SUMIFS('Raw demand forecast'!$I$7:$I$5830,'Raw demand forecast'!$B$7:$B$5830,$B243,'Raw demand forecast'!$C$7:$C$5830,O$6-1)</f>
        <v>38.782501901405247</v>
      </c>
      <c r="P243" s="44">
        <f>SUMIFS('Raw demand forecast'!$I$7:$I$5830,'Raw demand forecast'!$B$7:$B$5830,$B243,'Raw demand forecast'!$C$7:$C$5830,P$6-1)</f>
        <v>38.636203323148699</v>
      </c>
      <c r="Q243" s="44">
        <f>SUMIFS('Raw demand forecast'!$I$7:$I$5830,'Raw demand forecast'!$B$7:$B$5830,$B243,'Raw demand forecast'!$C$7:$C$5830,Q$6-1)</f>
        <v>38.498531599062581</v>
      </c>
      <c r="R243" s="44">
        <f>SUMIFS('Raw demand forecast'!$I$7:$I$5830,'Raw demand forecast'!$B$7:$B$5830,$B243,'Raw demand forecast'!$C$7:$C$5830,R$6-1)</f>
        <v>38.368441491470485</v>
      </c>
      <c r="S243" s="44">
        <f>SUMIFS('Raw demand forecast'!$I$7:$I$5830,'Raw demand forecast'!$B$7:$B$5830,$B243,'Raw demand forecast'!$C$7:$C$5830,S$6-1)</f>
        <v>38.265389193146973</v>
      </c>
      <c r="T243" s="44">
        <f>SUMIFS('Raw demand forecast'!$I$7:$I$5830,'Raw demand forecast'!$B$7:$B$5830,$B243,'Raw demand forecast'!$C$7:$C$5830,T$6-1)</f>
        <v>38.26916015697887</v>
      </c>
      <c r="U243" s="44">
        <f>SUMIFS('Raw demand forecast'!$I$7:$I$5830,'Raw demand forecast'!$B$7:$B$5830,$B243,'Raw demand forecast'!$C$7:$C$5830,U$6-1)</f>
        <v>38.272931120810782</v>
      </c>
    </row>
    <row r="244" spans="2:21" ht="15">
      <c r="B244" s="6" t="s">
        <v>137</v>
      </c>
      <c r="C244" s="6" t="str">
        <f>INDEX('Raw demand forecast'!$M$7:$M$5830,MATCH($B244,'Raw demand forecast'!$B$7:$B$5830,0))</f>
        <v>No</v>
      </c>
      <c r="D244" s="25">
        <f t="shared" si="7"/>
        <v>3.3160949821975372E-3</v>
      </c>
      <c r="E244" s="6" t="str">
        <f t="shared" si="8"/>
        <v>Small growth</v>
      </c>
      <c r="F244" s="44">
        <f>SUMIFS('Raw demand forecast'!$I$7:$I$5830,'Raw demand forecast'!$B$7:$B$5830,$B244,'Raw demand forecast'!$C$7:$C$5830,F$6-1)</f>
        <v>39.092399999999998</v>
      </c>
      <c r="G244" s="44">
        <f>SUMIFS('Raw demand forecast'!$I$7:$I$5830,'Raw demand forecast'!$B$7:$B$5830,$B244,'Raw demand forecast'!$C$7:$C$5830,G$6-1)</f>
        <v>37.471400000000003</v>
      </c>
      <c r="H244" s="44">
        <f>SUMIFS('Raw demand forecast'!$I$7:$I$5830,'Raw demand forecast'!$B$7:$B$5830,$B244,'Raw demand forecast'!$C$7:$C$5830,H$6-1)</f>
        <v>37.635100000000001</v>
      </c>
      <c r="I244" s="44">
        <f>SUMIFS('Raw demand forecast'!$I$7:$I$5830,'Raw demand forecast'!$B$7:$B$5830,$B244,'Raw demand forecast'!$C$7:$C$5830,I$6-1)</f>
        <v>35.216000000000001</v>
      </c>
      <c r="J244" s="44">
        <f>SUMIFS('Raw demand forecast'!$I$7:$I$5830,'Raw demand forecast'!$B$7:$B$5830,$B244,'Raw demand forecast'!$C$7:$C$5830,J$6-1)</f>
        <v>34.692</v>
      </c>
      <c r="K244" s="44">
        <f>SUMIFS('Raw demand forecast'!$I$7:$I$5830,'Raw demand forecast'!$B$7:$B$5830,$B244,'Raw demand forecast'!$C$7:$C$5830,K$6-1)</f>
        <v>33.869999999999997</v>
      </c>
      <c r="L244" s="44">
        <f>SUMIFS('Raw demand forecast'!$I$7:$I$5830,'Raw demand forecast'!$B$7:$B$5830,$B244,'Raw demand forecast'!$C$7:$C$5830,L$6-1)</f>
        <v>35.011214946815635</v>
      </c>
      <c r="M244" s="44">
        <f>SUMIFS('Raw demand forecast'!$I$7:$I$5830,'Raw demand forecast'!$B$7:$B$5830,$B244,'Raw demand forecast'!$C$7:$C$5830,M$6-1)</f>
        <v>36.295817970124219</v>
      </c>
      <c r="N244" s="44">
        <f>SUMIFS('Raw demand forecast'!$I$7:$I$5830,'Raw demand forecast'!$B$7:$B$5830,$B244,'Raw demand forecast'!$C$7:$C$5830,N$6-1)</f>
        <v>36.23048617855283</v>
      </c>
      <c r="O244" s="44">
        <f>SUMIFS('Raw demand forecast'!$I$7:$I$5830,'Raw demand forecast'!$B$7:$B$5830,$B244,'Raw demand forecast'!$C$7:$C$5830,O$6-1)</f>
        <v>36.163668532283168</v>
      </c>
      <c r="P244" s="44">
        <f>SUMIFS('Raw demand forecast'!$I$7:$I$5830,'Raw demand forecast'!$B$7:$B$5830,$B244,'Raw demand forecast'!$C$7:$C$5830,P$6-1)</f>
        <v>36.097200954942615</v>
      </c>
      <c r="Q244" s="44">
        <f>SUMIFS('Raw demand forecast'!$I$7:$I$5830,'Raw demand forecast'!$B$7:$B$5830,$B244,'Raw demand forecast'!$C$7:$C$5830,Q$6-1)</f>
        <v>36.037209294270092</v>
      </c>
      <c r="R244" s="44">
        <f>SUMIFS('Raw demand forecast'!$I$7:$I$5830,'Raw demand forecast'!$B$7:$B$5830,$B244,'Raw demand forecast'!$C$7:$C$5830,R$6-1)</f>
        <v>35.980434541776155</v>
      </c>
      <c r="S244" s="44">
        <f>SUMIFS('Raw demand forecast'!$I$7:$I$5830,'Raw demand forecast'!$B$7:$B$5830,$B244,'Raw demand forecast'!$C$7:$C$5830,S$6-1)</f>
        <v>35.947653619097451</v>
      </c>
      <c r="T244" s="44">
        <f>SUMIFS('Raw demand forecast'!$I$7:$I$5830,'Raw demand forecast'!$B$7:$B$5830,$B244,'Raw demand forecast'!$C$7:$C$5830,T$6-1)</f>
        <v>36.008870491777721</v>
      </c>
      <c r="U244" s="44">
        <f>SUMIFS('Raw demand forecast'!$I$7:$I$5830,'Raw demand forecast'!$B$7:$B$5830,$B244,'Raw demand forecast'!$C$7:$C$5830,U$6-1)</f>
        <v>36.070087364457997</v>
      </c>
    </row>
    <row r="245" spans="2:21" ht="15">
      <c r="B245" s="6" t="s">
        <v>142</v>
      </c>
      <c r="C245" s="6" t="str">
        <f>INDEX('Raw demand forecast'!$M$7:$M$5830,MATCH($B245,'Raw demand forecast'!$B$7:$B$5830,0))</f>
        <v>No</v>
      </c>
      <c r="D245" s="25" t="e">
        <f t="shared" si="7"/>
        <v>#DIV/0!</v>
      </c>
      <c r="E245" s="6" t="str">
        <f t="shared" si="8"/>
        <v>High growth</v>
      </c>
      <c r="F245" s="44">
        <f>SUMIFS('Raw demand forecast'!$I$7:$I$5830,'Raw demand forecast'!$B$7:$B$5830,$B245,'Raw demand forecast'!$C$7:$C$5830,F$6-1)</f>
        <v>0</v>
      </c>
      <c r="G245" s="44">
        <f>SUMIFS('Raw demand forecast'!$I$7:$I$5830,'Raw demand forecast'!$B$7:$B$5830,$B245,'Raw demand forecast'!$C$7:$C$5830,G$6-1)</f>
        <v>0</v>
      </c>
      <c r="H245" s="44">
        <f>SUMIFS('Raw demand forecast'!$I$7:$I$5830,'Raw demand forecast'!$B$7:$B$5830,$B245,'Raw demand forecast'!$C$7:$C$5830,H$6-1)</f>
        <v>0</v>
      </c>
      <c r="I245" s="44">
        <f>SUMIFS('Raw demand forecast'!$I$7:$I$5830,'Raw demand forecast'!$B$7:$B$5830,$B245,'Raw demand forecast'!$C$7:$C$5830,I$6-1)</f>
        <v>0</v>
      </c>
      <c r="J245" s="44">
        <f>SUMIFS('Raw demand forecast'!$I$7:$I$5830,'Raw demand forecast'!$B$7:$B$5830,$B245,'Raw demand forecast'!$C$7:$C$5830,J$6-1)</f>
        <v>0</v>
      </c>
      <c r="K245" s="44">
        <f>SUMIFS('Raw demand forecast'!$I$7:$I$5830,'Raw demand forecast'!$B$7:$B$5830,$B245,'Raw demand forecast'!$C$7:$C$5830,K$6-1)</f>
        <v>0</v>
      </c>
      <c r="L245" s="44">
        <f>SUMIFS('Raw demand forecast'!$I$7:$I$5830,'Raw demand forecast'!$B$7:$B$5830,$B245,'Raw demand forecast'!$C$7:$C$5830,L$6-1)</f>
        <v>0</v>
      </c>
      <c r="M245" s="44">
        <f>SUMIFS('Raw demand forecast'!$I$7:$I$5830,'Raw demand forecast'!$B$7:$B$5830,$B245,'Raw demand forecast'!$C$7:$C$5830,M$6-1)</f>
        <v>0.48240000000000005</v>
      </c>
      <c r="N245" s="44">
        <f>SUMIFS('Raw demand forecast'!$I$7:$I$5830,'Raw demand forecast'!$B$7:$B$5830,$B245,'Raw demand forecast'!$C$7:$C$5830,N$6-1)</f>
        <v>2.7648000000000001</v>
      </c>
      <c r="O245" s="44">
        <f>SUMIFS('Raw demand forecast'!$I$7:$I$5830,'Raw demand forecast'!$B$7:$B$5830,$B245,'Raw demand forecast'!$C$7:$C$5830,O$6-1)</f>
        <v>5.1840000000000002</v>
      </c>
      <c r="P245" s="44">
        <f>SUMIFS('Raw demand forecast'!$I$7:$I$5830,'Raw demand forecast'!$B$7:$B$5830,$B245,'Raw demand forecast'!$C$7:$C$5830,P$6-1)</f>
        <v>7.6032000000000002</v>
      </c>
      <c r="Q245" s="44">
        <f>SUMIFS('Raw demand forecast'!$I$7:$I$5830,'Raw demand forecast'!$B$7:$B$5830,$B245,'Raw demand forecast'!$C$7:$C$5830,Q$6-1)</f>
        <v>9.2447999999999997</v>
      </c>
      <c r="R245" s="44">
        <f>SUMIFS('Raw demand forecast'!$I$7:$I$5830,'Raw demand forecast'!$B$7:$B$5830,$B245,'Raw demand forecast'!$C$7:$C$5830,R$6-1)</f>
        <v>11.4336</v>
      </c>
      <c r="S245" s="44">
        <f>SUMIFS('Raw demand forecast'!$I$7:$I$5830,'Raw demand forecast'!$B$7:$B$5830,$B245,'Raw demand forecast'!$C$7:$C$5830,S$6-1)</f>
        <v>14.6592</v>
      </c>
      <c r="T245" s="44">
        <f>SUMIFS('Raw demand forecast'!$I$7:$I$5830,'Raw demand forecast'!$B$7:$B$5830,$B245,'Raw demand forecast'!$C$7:$C$5830,T$6-1)</f>
        <v>17.884800000000002</v>
      </c>
      <c r="U245" s="44">
        <f>SUMIFS('Raw demand forecast'!$I$7:$I$5830,'Raw demand forecast'!$B$7:$B$5830,$B245,'Raw demand forecast'!$C$7:$C$5830,U$6-1)</f>
        <v>20.505600000000001</v>
      </c>
    </row>
    <row r="246" spans="2:21" ht="15">
      <c r="B246" s="6" t="s">
        <v>153</v>
      </c>
      <c r="C246" s="6" t="str">
        <f>INDEX('Raw demand forecast'!$M$7:$M$5830,MATCH($B246,'Raw demand forecast'!$B$7:$B$5830,0))</f>
        <v>No</v>
      </c>
      <c r="D246" s="25">
        <f t="shared" si="7"/>
        <v>0.40375817598969266</v>
      </c>
      <c r="E246" s="6" t="str">
        <f t="shared" si="8"/>
        <v>High growth</v>
      </c>
      <c r="F246" s="44">
        <f>SUMIFS('Raw demand forecast'!$I$7:$I$5830,'Raw demand forecast'!$B$7:$B$5830,$B246,'Raw demand forecast'!$C$7:$C$5830,F$6-1)</f>
        <v>0</v>
      </c>
      <c r="G246" s="44">
        <f>SUMIFS('Raw demand forecast'!$I$7:$I$5830,'Raw demand forecast'!$B$7:$B$5830,$B246,'Raw demand forecast'!$C$7:$C$5830,G$6-1)</f>
        <v>0</v>
      </c>
      <c r="H246" s="44">
        <f>SUMIFS('Raw demand forecast'!$I$7:$I$5830,'Raw demand forecast'!$B$7:$B$5830,$B246,'Raw demand forecast'!$C$7:$C$5830,H$6-1)</f>
        <v>0</v>
      </c>
      <c r="I246" s="44">
        <f>SUMIFS('Raw demand forecast'!$I$7:$I$5830,'Raw demand forecast'!$B$7:$B$5830,$B246,'Raw demand forecast'!$C$7:$C$5830,I$6-1)</f>
        <v>0</v>
      </c>
      <c r="J246" s="44">
        <f>SUMIFS('Raw demand forecast'!$I$7:$I$5830,'Raw demand forecast'!$B$7:$B$5830,$B246,'Raw demand forecast'!$C$7:$C$5830,J$6-1)</f>
        <v>0</v>
      </c>
      <c r="K246" s="44">
        <f>SUMIFS('Raw demand forecast'!$I$7:$I$5830,'Raw demand forecast'!$B$7:$B$5830,$B246,'Raw demand forecast'!$C$7:$C$5830,K$6-1)</f>
        <v>0</v>
      </c>
      <c r="L246" s="44">
        <f>SUMIFS('Raw demand forecast'!$I$7:$I$5830,'Raw demand forecast'!$B$7:$B$5830,$B246,'Raw demand forecast'!$C$7:$C$5830,L$6-1)</f>
        <v>1.413</v>
      </c>
      <c r="M246" s="44">
        <f>SUMIFS('Raw demand forecast'!$I$7:$I$5830,'Raw demand forecast'!$B$7:$B$5830,$B246,'Raw demand forecast'!$C$7:$C$5830,M$6-1)</f>
        <v>4.05</v>
      </c>
      <c r="N246" s="44">
        <f>SUMIFS('Raw demand forecast'!$I$7:$I$5830,'Raw demand forecast'!$B$7:$B$5830,$B246,'Raw demand forecast'!$C$7:$C$5830,N$6-1)</f>
        <v>7.524</v>
      </c>
      <c r="O246" s="44">
        <f>SUMIFS('Raw demand forecast'!$I$7:$I$5830,'Raw demand forecast'!$B$7:$B$5830,$B246,'Raw demand forecast'!$C$7:$C$5830,O$6-1)</f>
        <v>12.177</v>
      </c>
      <c r="P246" s="44">
        <f>SUMIFS('Raw demand forecast'!$I$7:$I$5830,'Raw demand forecast'!$B$7:$B$5830,$B246,'Raw demand forecast'!$C$7:$C$5830,P$6-1)</f>
        <v>16.829999999999998</v>
      </c>
      <c r="Q246" s="44">
        <f>SUMIFS('Raw demand forecast'!$I$7:$I$5830,'Raw demand forecast'!$B$7:$B$5830,$B246,'Raw demand forecast'!$C$7:$C$5830,Q$6-1)</f>
        <v>21.726000000000003</v>
      </c>
      <c r="R246" s="44">
        <f>SUMIFS('Raw demand forecast'!$I$7:$I$5830,'Raw demand forecast'!$B$7:$B$5830,$B246,'Raw demand forecast'!$C$7:$C$5830,R$6-1)</f>
        <v>25.452000000000002</v>
      </c>
      <c r="S246" s="44">
        <f>SUMIFS('Raw demand forecast'!$I$7:$I$5830,'Raw demand forecast'!$B$7:$B$5830,$B246,'Raw demand forecast'!$C$7:$C$5830,S$6-1)</f>
        <v>28.269000000000002</v>
      </c>
      <c r="T246" s="44">
        <f>SUMIFS('Raw demand forecast'!$I$7:$I$5830,'Raw demand forecast'!$B$7:$B$5830,$B246,'Raw demand forecast'!$C$7:$C$5830,T$6-1)</f>
        <v>29.906999999999996</v>
      </c>
      <c r="U246" s="44">
        <f>SUMIFS('Raw demand forecast'!$I$7:$I$5830,'Raw demand forecast'!$B$7:$B$5830,$B246,'Raw demand forecast'!$C$7:$C$5830,U$6-1)</f>
        <v>29.906999999999996</v>
      </c>
    </row>
    <row r="247" spans="2:21" ht="15">
      <c r="B247" s="6" t="s">
        <v>168</v>
      </c>
      <c r="C247" s="6" t="str">
        <f>INDEX('Raw demand forecast'!$M$7:$M$5830,MATCH($B247,'Raw demand forecast'!$B$7:$B$5830,0))</f>
        <v>No</v>
      </c>
      <c r="D247" s="25">
        <f t="shared" si="7"/>
        <v>3.2137003246086815E-2</v>
      </c>
      <c r="E247" s="6" t="str">
        <f t="shared" si="8"/>
        <v>High growth</v>
      </c>
      <c r="F247" s="44">
        <f>SUMIFS('Raw demand forecast'!$I$7:$I$5830,'Raw demand forecast'!$B$7:$B$5830,$B247,'Raw demand forecast'!$C$7:$C$5830,F$6-1)</f>
        <v>45.865200000000002</v>
      </c>
      <c r="G247" s="44">
        <f>SUMIFS('Raw demand forecast'!$I$7:$I$5830,'Raw demand forecast'!$B$7:$B$5830,$B247,'Raw demand forecast'!$C$7:$C$5830,G$6-1)</f>
        <v>37.665999999999997</v>
      </c>
      <c r="H247" s="44">
        <f>SUMIFS('Raw demand forecast'!$I$7:$I$5830,'Raw demand forecast'!$B$7:$B$5830,$B247,'Raw demand forecast'!$C$7:$C$5830,H$6-1)</f>
        <v>37.735500000000002</v>
      </c>
      <c r="I247" s="44">
        <f>SUMIFS('Raw demand forecast'!$I$7:$I$5830,'Raw demand forecast'!$B$7:$B$5830,$B247,'Raw demand forecast'!$C$7:$C$5830,I$6-1)</f>
        <v>37.260100000000001</v>
      </c>
      <c r="J247" s="44">
        <f>SUMIFS('Raw demand forecast'!$I$7:$I$5830,'Raw demand forecast'!$B$7:$B$5830,$B247,'Raw demand forecast'!$C$7:$C$5830,J$6-1)</f>
        <v>39.353999999999999</v>
      </c>
      <c r="K247" s="44">
        <f>SUMIFS('Raw demand forecast'!$I$7:$I$5830,'Raw demand forecast'!$B$7:$B$5830,$B247,'Raw demand forecast'!$C$7:$C$5830,K$6-1)</f>
        <v>39.234000000000002</v>
      </c>
      <c r="L247" s="44">
        <f>SUMIFS('Raw demand forecast'!$I$7:$I$5830,'Raw demand forecast'!$B$7:$B$5830,$B247,'Raw demand forecast'!$C$7:$C$5830,L$6-1)</f>
        <v>40.372276737210235</v>
      </c>
      <c r="M247" s="44">
        <f>SUMIFS('Raw demand forecast'!$I$7:$I$5830,'Raw demand forecast'!$B$7:$B$5830,$B247,'Raw demand forecast'!$C$7:$C$5830,M$6-1)</f>
        <v>41.419898786245007</v>
      </c>
      <c r="N247" s="44">
        <f>SUMIFS('Raw demand forecast'!$I$7:$I$5830,'Raw demand forecast'!$B$7:$B$5830,$B247,'Raw demand forecast'!$C$7:$C$5830,N$6-1)</f>
        <v>42.627652054425667</v>
      </c>
      <c r="O247" s="44">
        <f>SUMIFS('Raw demand forecast'!$I$7:$I$5830,'Raw demand forecast'!$B$7:$B$5830,$B247,'Raw demand forecast'!$C$7:$C$5830,O$6-1)</f>
        <v>44.014819727679708</v>
      </c>
      <c r="P247" s="44">
        <f>SUMIFS('Raw demand forecast'!$I$7:$I$5830,'Raw demand forecast'!$B$7:$B$5830,$B247,'Raw demand forecast'!$C$7:$C$5830,P$6-1)</f>
        <v>45.57219651979667</v>
      </c>
      <c r="Q247" s="44">
        <f>SUMIFS('Raw demand forecast'!$I$7:$I$5830,'Raw demand forecast'!$B$7:$B$5830,$B247,'Raw demand forecast'!$C$7:$C$5830,Q$6-1)</f>
        <v>47.298035014658915</v>
      </c>
      <c r="R247" s="44">
        <f>SUMIFS('Raw demand forecast'!$I$7:$I$5830,'Raw demand forecast'!$B$7:$B$5830,$B247,'Raw demand forecast'!$C$7:$C$5830,R$6-1)</f>
        <v>49.028972512159008</v>
      </c>
      <c r="S247" s="44">
        <f>SUMIFS('Raw demand forecast'!$I$7:$I$5830,'Raw demand forecast'!$B$7:$B$5830,$B247,'Raw demand forecast'!$C$7:$C$5830,S$6-1)</f>
        <v>50.638391902289953</v>
      </c>
      <c r="T247" s="44">
        <f>SUMIFS('Raw demand forecast'!$I$7:$I$5830,'Raw demand forecast'!$B$7:$B$5830,$B247,'Raw demand forecast'!$C$7:$C$5830,T$6-1)</f>
        <v>52.232671441351194</v>
      </c>
      <c r="U247" s="44">
        <f>SUMIFS('Raw demand forecast'!$I$7:$I$5830,'Raw demand forecast'!$B$7:$B$5830,$B247,'Raw demand forecast'!$C$7:$C$5830,U$6-1)</f>
        <v>53.668489953032321</v>
      </c>
    </row>
    <row r="248" spans="2:21" ht="15">
      <c r="B248" s="6" t="s">
        <v>173</v>
      </c>
      <c r="C248" s="6" t="str">
        <f>INDEX('Raw demand forecast'!$M$7:$M$5830,MATCH($B248,'Raw demand forecast'!$B$7:$B$5830,0))</f>
        <v>No</v>
      </c>
      <c r="D248" s="25">
        <f t="shared" si="7"/>
        <v>-3.721358205480696E-4</v>
      </c>
      <c r="E248" s="6" t="str">
        <f t="shared" si="8"/>
        <v>Steady/falling</v>
      </c>
      <c r="F248" s="44">
        <f>SUMIFS('Raw demand forecast'!$I$7:$I$5830,'Raw demand forecast'!$B$7:$B$5830,$B248,'Raw demand forecast'!$C$7:$C$5830,F$6-1)</f>
        <v>31.867233779999999</v>
      </c>
      <c r="G248" s="44">
        <f>SUMIFS('Raw demand forecast'!$I$7:$I$5830,'Raw demand forecast'!$B$7:$B$5830,$B248,'Raw demand forecast'!$C$7:$C$5830,G$6-1)</f>
        <v>30.428232111</v>
      </c>
      <c r="H248" s="44">
        <f>SUMIFS('Raw demand forecast'!$I$7:$I$5830,'Raw demand forecast'!$B$7:$B$5830,$B248,'Raw demand forecast'!$C$7:$C$5830,H$6-1)</f>
        <v>29.4</v>
      </c>
      <c r="I248" s="44">
        <f>SUMIFS('Raw demand forecast'!$I$7:$I$5830,'Raw demand forecast'!$B$7:$B$5830,$B248,'Raw demand forecast'!$C$7:$C$5830,I$6-1)</f>
        <v>29.1</v>
      </c>
      <c r="J248" s="44">
        <f>SUMIFS('Raw demand forecast'!$I$7:$I$5830,'Raw demand forecast'!$B$7:$B$5830,$B248,'Raw demand forecast'!$C$7:$C$5830,J$6-1)</f>
        <v>26.7</v>
      </c>
      <c r="K248" s="44">
        <f>SUMIFS('Raw demand forecast'!$I$7:$I$5830,'Raw demand forecast'!$B$7:$B$5830,$B248,'Raw demand forecast'!$C$7:$C$5830,K$6-1)</f>
        <v>29.925000000000001</v>
      </c>
      <c r="L248" s="44">
        <f>SUMIFS('Raw demand forecast'!$I$7:$I$5830,'Raw demand forecast'!$B$7:$B$5830,$B248,'Raw demand forecast'!$C$7:$C$5830,L$6-1)</f>
        <v>34.255753984208205</v>
      </c>
      <c r="M248" s="44">
        <f>SUMIFS('Raw demand forecast'!$I$7:$I$5830,'Raw demand forecast'!$B$7:$B$5830,$B248,'Raw demand forecast'!$C$7:$C$5830,M$6-1)</f>
        <v>34.213334758355295</v>
      </c>
      <c r="N248" s="44">
        <f>SUMIFS('Raw demand forecast'!$I$7:$I$5830,'Raw demand forecast'!$B$7:$B$5830,$B248,'Raw demand forecast'!$C$7:$C$5830,N$6-1)</f>
        <v>34.174623193132149</v>
      </c>
      <c r="O248" s="44">
        <f>SUMIFS('Raw demand forecast'!$I$7:$I$5830,'Raw demand forecast'!$B$7:$B$5830,$B248,'Raw demand forecast'!$C$7:$C$5830,O$6-1)</f>
        <v>34.137756852012963</v>
      </c>
      <c r="P248" s="44">
        <f>SUMIFS('Raw demand forecast'!$I$7:$I$5830,'Raw demand forecast'!$B$7:$B$5830,$B248,'Raw demand forecast'!$C$7:$C$5830,P$6-1)</f>
        <v>34.103420719946136</v>
      </c>
      <c r="Q248" s="44">
        <f>SUMIFS('Raw demand forecast'!$I$7:$I$5830,'Raw demand forecast'!$B$7:$B$5830,$B248,'Raw demand forecast'!$C$7:$C$5830,Q$6-1)</f>
        <v>34.073073194632038</v>
      </c>
      <c r="R248" s="44">
        <f>SUMIFS('Raw demand forecast'!$I$7:$I$5830,'Raw demand forecast'!$B$7:$B$5830,$B248,'Raw demand forecast'!$C$7:$C$5830,R$6-1)</f>
        <v>34.045994175829691</v>
      </c>
      <c r="S248" s="44">
        <f>SUMIFS('Raw demand forecast'!$I$7:$I$5830,'Raw demand forecast'!$B$7:$B$5830,$B248,'Raw demand forecast'!$C$7:$C$5830,S$6-1)</f>
        <v>34.030079668014864</v>
      </c>
      <c r="T248" s="44">
        <f>SUMIFS('Raw demand forecast'!$I$7:$I$5830,'Raw demand forecast'!$B$7:$B$5830,$B248,'Raw demand forecast'!$C$7:$C$5830,T$6-1)</f>
        <v>34.085637073366797</v>
      </c>
      <c r="U248" s="44">
        <f>SUMIFS('Raw demand forecast'!$I$7:$I$5830,'Raw demand forecast'!$B$7:$B$5830,$B248,'Raw demand forecast'!$C$7:$C$5830,U$6-1)</f>
        <v>34.141194478718724</v>
      </c>
    </row>
    <row r="249" spans="2:21" ht="15">
      <c r="B249" s="6" t="s">
        <v>176</v>
      </c>
      <c r="C249" s="6" t="str">
        <f>INDEX('Raw demand forecast'!$M$7:$M$5830,MATCH($B249,'Raw demand forecast'!$B$7:$B$5830,0))</f>
        <v>No</v>
      </c>
      <c r="D249" s="25">
        <f t="shared" si="7"/>
        <v>-1.4445400368701122E-4</v>
      </c>
      <c r="E249" s="6" t="str">
        <f t="shared" si="8"/>
        <v>Steady/falling</v>
      </c>
      <c r="F249" s="44">
        <f>SUMIFS('Raw demand forecast'!$I$7:$I$5830,'Raw demand forecast'!$B$7:$B$5830,$B249,'Raw demand forecast'!$C$7:$C$5830,F$6-1)</f>
        <v>31.69804706</v>
      </c>
      <c r="G249" s="44">
        <f>SUMIFS('Raw demand forecast'!$I$7:$I$5830,'Raw demand forecast'!$B$7:$B$5830,$B249,'Raw demand forecast'!$C$7:$C$5830,G$6-1)</f>
        <v>29.208944551999998</v>
      </c>
      <c r="H249" s="44">
        <f>SUMIFS('Raw demand forecast'!$I$7:$I$5830,'Raw demand forecast'!$B$7:$B$5830,$B249,'Raw demand forecast'!$C$7:$C$5830,H$6-1)</f>
        <v>27.71</v>
      </c>
      <c r="I249" s="44">
        <f>SUMIFS('Raw demand forecast'!$I$7:$I$5830,'Raw demand forecast'!$B$7:$B$5830,$B249,'Raw demand forecast'!$C$7:$C$5830,I$6-1)</f>
        <v>28.018999999999998</v>
      </c>
      <c r="J249" s="44">
        <f>SUMIFS('Raw demand forecast'!$I$7:$I$5830,'Raw demand forecast'!$B$7:$B$5830,$B249,'Raw demand forecast'!$C$7:$C$5830,J$6-1)</f>
        <v>36.491999999999997</v>
      </c>
      <c r="K249" s="44">
        <f>SUMIFS('Raw demand forecast'!$I$7:$I$5830,'Raw demand forecast'!$B$7:$B$5830,$B249,'Raw demand forecast'!$C$7:$C$5830,K$6-1)</f>
        <v>27.661999999999999</v>
      </c>
      <c r="L249" s="44">
        <f>SUMIFS('Raw demand forecast'!$I$7:$I$5830,'Raw demand forecast'!$B$7:$B$5830,$B249,'Raw demand forecast'!$C$7:$C$5830,L$6-1)</f>
        <v>30.208079646779336</v>
      </c>
      <c r="M249" s="44">
        <f>SUMIFS('Raw demand forecast'!$I$7:$I$5830,'Raw demand forecast'!$B$7:$B$5830,$B249,'Raw demand forecast'!$C$7:$C$5830,M$6-1)</f>
        <v>30.173745709661087</v>
      </c>
      <c r="N249" s="44">
        <f>SUMIFS('Raw demand forecast'!$I$7:$I$5830,'Raw demand forecast'!$B$7:$B$5830,$B249,'Raw demand forecast'!$C$7:$C$5830,N$6-1)</f>
        <v>30.144083010511814</v>
      </c>
      <c r="O249" s="44">
        <f>SUMIFS('Raw demand forecast'!$I$7:$I$5830,'Raw demand forecast'!$B$7:$B$5830,$B249,'Raw demand forecast'!$C$7:$C$5830,O$6-1)</f>
        <v>30.116428047964479</v>
      </c>
      <c r="P249" s="44">
        <f>SUMIFS('Raw demand forecast'!$I$7:$I$5830,'Raw demand forecast'!$B$7:$B$5830,$B249,'Raw demand forecast'!$C$7:$C$5830,P$6-1)</f>
        <v>30.092056120594108</v>
      </c>
      <c r="Q249" s="44">
        <f>SUMIFS('Raw demand forecast'!$I$7:$I$5830,'Raw demand forecast'!$B$7:$B$5830,$B249,'Raw demand forecast'!$C$7:$C$5830,Q$6-1)</f>
        <v>30.071397818795631</v>
      </c>
      <c r="R249" s="44">
        <f>SUMIFS('Raw demand forecast'!$I$7:$I$5830,'Raw demand forecast'!$B$7:$B$5830,$B249,'Raw demand forecast'!$C$7:$C$5830,R$6-1)</f>
        <v>30.053209711133121</v>
      </c>
      <c r="S249" s="44">
        <f>SUMIFS('Raw demand forecast'!$I$7:$I$5830,'Raw demand forecast'!$B$7:$B$5830,$B249,'Raw demand forecast'!$C$7:$C$5830,S$6-1)</f>
        <v>30.046414179846682</v>
      </c>
      <c r="T249" s="44">
        <f>SUMIFS('Raw demand forecast'!$I$7:$I$5830,'Raw demand forecast'!$B$7:$B$5830,$B249,'Raw demand forecast'!$C$7:$C$5830,T$6-1)</f>
        <v>30.107621704584194</v>
      </c>
      <c r="U249" s="44">
        <f>SUMIFS('Raw demand forecast'!$I$7:$I$5830,'Raw demand forecast'!$B$7:$B$5830,$B249,'Raw demand forecast'!$C$7:$C$5830,U$6-1)</f>
        <v>30.168829229321712</v>
      </c>
    </row>
    <row r="250" spans="2:21" ht="15">
      <c r="B250" s="6" t="s">
        <v>30</v>
      </c>
      <c r="C250" s="6" t="str">
        <f>INDEX('Raw demand forecast'!$M$7:$M$5830,MATCH($B250,'Raw demand forecast'!$B$7:$B$5830,0))</f>
        <v>No</v>
      </c>
      <c r="D250" s="25" t="e">
        <f t="shared" si="7"/>
        <v>#DIV/0!</v>
      </c>
      <c r="E250" s="6" t="str">
        <f t="shared" si="8"/>
        <v>High growth</v>
      </c>
      <c r="F250" s="44">
        <f>SUMIFS('Raw demand forecast'!$I$7:$I$5830,'Raw demand forecast'!$B$7:$B$5830,$B250,'Raw demand forecast'!$C$7:$C$5830,F$6-1)</f>
        <v>0</v>
      </c>
      <c r="G250" s="44">
        <f>SUMIFS('Raw demand forecast'!$I$7:$I$5830,'Raw demand forecast'!$B$7:$B$5830,$B250,'Raw demand forecast'!$C$7:$C$5830,G$6-1)</f>
        <v>0</v>
      </c>
      <c r="H250" s="44">
        <f>SUMIFS('Raw demand forecast'!$I$7:$I$5830,'Raw demand forecast'!$B$7:$B$5830,$B250,'Raw demand forecast'!$C$7:$C$5830,H$6-1)</f>
        <v>0</v>
      </c>
      <c r="I250" s="44">
        <f>SUMIFS('Raw demand forecast'!$I$7:$I$5830,'Raw demand forecast'!$B$7:$B$5830,$B250,'Raw demand forecast'!$C$7:$C$5830,I$6-1)</f>
        <v>0</v>
      </c>
      <c r="J250" s="44">
        <f>SUMIFS('Raw demand forecast'!$I$7:$I$5830,'Raw demand forecast'!$B$7:$B$5830,$B250,'Raw demand forecast'!$C$7:$C$5830,J$6-1)</f>
        <v>0</v>
      </c>
      <c r="K250" s="44">
        <f>SUMIFS('Raw demand forecast'!$I$7:$I$5830,'Raw demand forecast'!$B$7:$B$5830,$B250,'Raw demand forecast'!$C$7:$C$5830,K$6-1)</f>
        <v>0</v>
      </c>
      <c r="L250" s="44">
        <f>SUMIFS('Raw demand forecast'!$I$7:$I$5830,'Raw demand forecast'!$B$7:$B$5830,$B250,'Raw demand forecast'!$C$7:$C$5830,L$6-1)</f>
        <v>0</v>
      </c>
      <c r="M250" s="44">
        <f>SUMIFS('Raw demand forecast'!$I$7:$I$5830,'Raw demand forecast'!$B$7:$B$5830,$B250,'Raw demand forecast'!$C$7:$C$5830,M$6-1)</f>
        <v>0</v>
      </c>
      <c r="N250" s="44">
        <f>SUMIFS('Raw demand forecast'!$I$7:$I$5830,'Raw demand forecast'!$B$7:$B$5830,$B250,'Raw demand forecast'!$C$7:$C$5830,N$6-1)</f>
        <v>0</v>
      </c>
      <c r="O250" s="44">
        <f>SUMIFS('Raw demand forecast'!$I$7:$I$5830,'Raw demand forecast'!$B$7:$B$5830,$B250,'Raw demand forecast'!$C$7:$C$5830,O$6-1)</f>
        <v>0</v>
      </c>
      <c r="P250" s="44">
        <f>SUMIFS('Raw demand forecast'!$I$7:$I$5830,'Raw demand forecast'!$B$7:$B$5830,$B250,'Raw demand forecast'!$C$7:$C$5830,P$6-1)</f>
        <v>14.6571415</v>
      </c>
      <c r="Q250" s="44">
        <f>SUMIFS('Raw demand forecast'!$I$7:$I$5830,'Raw demand forecast'!$B$7:$B$5830,$B250,'Raw demand forecast'!$C$7:$C$5830,Q$6-1)</f>
        <v>18.321034999999998</v>
      </c>
      <c r="R250" s="44">
        <f>SUMIFS('Raw demand forecast'!$I$7:$I$5830,'Raw demand forecast'!$B$7:$B$5830,$B250,'Raw demand forecast'!$C$7:$C$5830,R$6-1)</f>
        <v>22.233096999999997</v>
      </c>
      <c r="S250" s="44">
        <f>SUMIFS('Raw demand forecast'!$I$7:$I$5830,'Raw demand forecast'!$B$7:$B$5830,$B250,'Raw demand forecast'!$C$7:$C$5830,S$6-1)</f>
        <v>25.993158999999999</v>
      </c>
      <c r="T250" s="44">
        <f>SUMIFS('Raw demand forecast'!$I$7:$I$5830,'Raw demand forecast'!$B$7:$B$5830,$B250,'Raw demand forecast'!$C$7:$C$5830,T$6-1)</f>
        <v>29.3530525</v>
      </c>
      <c r="U250" s="44">
        <f>SUMIFS('Raw demand forecast'!$I$7:$I$5830,'Raw demand forecast'!$B$7:$B$5830,$B250,'Raw demand forecast'!$C$7:$C$5830,U$6-1)</f>
        <v>32.312787</v>
      </c>
    </row>
    <row r="251" spans="2:21" ht="15">
      <c r="B251" s="6" t="s">
        <v>44</v>
      </c>
      <c r="C251" s="6" t="str">
        <f>INDEX('Raw demand forecast'!$M$7:$M$5830,MATCH($B251,'Raw demand forecast'!$B$7:$B$5830,0))</f>
        <v>No</v>
      </c>
      <c r="D251" s="25">
        <f t="shared" si="7"/>
        <v>4.96460336803628E-2</v>
      </c>
      <c r="E251" s="6" t="str">
        <f t="shared" si="8"/>
        <v>High growth</v>
      </c>
      <c r="F251" s="44">
        <f>SUMIFS('Raw demand forecast'!$I$7:$I$5830,'Raw demand forecast'!$B$7:$B$5830,$B251,'Raw demand forecast'!$C$7:$C$5830,F$6-1)</f>
        <v>0</v>
      </c>
      <c r="G251" s="44">
        <f>SUMIFS('Raw demand forecast'!$I$7:$I$5830,'Raw demand forecast'!$B$7:$B$5830,$B251,'Raw demand forecast'!$C$7:$C$5830,G$6-1)</f>
        <v>24.245000000000001</v>
      </c>
      <c r="H251" s="44">
        <f>SUMIFS('Raw demand forecast'!$I$7:$I$5830,'Raw demand forecast'!$B$7:$B$5830,$B251,'Raw demand forecast'!$C$7:$C$5830,H$6-1)</f>
        <v>24.0229</v>
      </c>
      <c r="I251" s="44">
        <f>SUMIFS('Raw demand forecast'!$I$7:$I$5830,'Raw demand forecast'!$B$7:$B$5830,$B251,'Raw demand forecast'!$C$7:$C$5830,I$6-1)</f>
        <v>23.816500000000001</v>
      </c>
      <c r="J251" s="44">
        <f>SUMIFS('Raw demand forecast'!$I$7:$I$5830,'Raw demand forecast'!$B$7:$B$5830,$B251,'Raw demand forecast'!$C$7:$C$5830,J$6-1)</f>
        <v>26.190999999999999</v>
      </c>
      <c r="K251" s="44">
        <f>SUMIFS('Raw demand forecast'!$I$7:$I$5830,'Raw demand forecast'!$B$7:$B$5830,$B251,'Raw demand forecast'!$C$7:$C$5830,K$6-1)</f>
        <v>26.05</v>
      </c>
      <c r="L251" s="44">
        <f>SUMIFS('Raw demand forecast'!$I$7:$I$5830,'Raw demand forecast'!$B$7:$B$5830,$B251,'Raw demand forecast'!$C$7:$C$5830,L$6-1)</f>
        <v>28.948392790486302</v>
      </c>
      <c r="M251" s="44">
        <f>SUMIFS('Raw demand forecast'!$I$7:$I$5830,'Raw demand forecast'!$B$7:$B$5830,$B251,'Raw demand forecast'!$C$7:$C$5830,M$6-1)</f>
        <v>29.454724431217947</v>
      </c>
      <c r="N251" s="44">
        <f>SUMIFS('Raw demand forecast'!$I$7:$I$5830,'Raw demand forecast'!$B$7:$B$5830,$B251,'Raw demand forecast'!$C$7:$C$5830,N$6-1)</f>
        <v>33.376140736909655</v>
      </c>
      <c r="O251" s="44">
        <f>SUMIFS('Raw demand forecast'!$I$7:$I$5830,'Raw demand forecast'!$B$7:$B$5830,$B251,'Raw demand forecast'!$C$7:$C$5830,O$6-1)</f>
        <v>34.077661739296538</v>
      </c>
      <c r="P251" s="44">
        <f>SUMIFS('Raw demand forecast'!$I$7:$I$5830,'Raw demand forecast'!$B$7:$B$5830,$B251,'Raw demand forecast'!$C$7:$C$5830,P$6-1)</f>
        <v>34.877930720879824</v>
      </c>
      <c r="Q251" s="44">
        <f>SUMIFS('Raw demand forecast'!$I$7:$I$5830,'Raw demand forecast'!$B$7:$B$5830,$B251,'Raw demand forecast'!$C$7:$C$5830,Q$6-1)</f>
        <v>35.77137380906796</v>
      </c>
      <c r="R251" s="44">
        <f>SUMIFS('Raw demand forecast'!$I$7:$I$5830,'Raw demand forecast'!$B$7:$B$5830,$B251,'Raw demand forecast'!$C$7:$C$5830,R$6-1)</f>
        <v>42.241632023367622</v>
      </c>
      <c r="S251" s="44">
        <f>SUMIFS('Raw demand forecast'!$I$7:$I$5830,'Raw demand forecast'!$B$7:$B$5830,$B251,'Raw demand forecast'!$C$7:$C$5830,S$6-1)</f>
        <v>43.091156905066541</v>
      </c>
      <c r="T251" s="44">
        <f>SUMIFS('Raw demand forecast'!$I$7:$I$5830,'Raw demand forecast'!$B$7:$B$5830,$B251,'Raw demand forecast'!$C$7:$C$5830,T$6-1)</f>
        <v>43.973922137875824</v>
      </c>
      <c r="U251" s="44">
        <f>SUMIFS('Raw demand forecast'!$I$7:$I$5830,'Raw demand forecast'!$B$7:$B$5830,$B251,'Raw demand forecast'!$C$7:$C$5830,U$6-1)</f>
        <v>44.772389997273642</v>
      </c>
    </row>
    <row r="252" spans="2:21" ht="15">
      <c r="B252" s="6" t="s">
        <v>581</v>
      </c>
      <c r="C252" s="6" t="str">
        <f>INDEX('Raw demand forecast'!$M$7:$M$5830,MATCH($B252,'Raw demand forecast'!$B$7:$B$5830,0))</f>
        <v>No</v>
      </c>
      <c r="D252" s="25" t="e">
        <f t="shared" si="7"/>
        <v>#DIV/0!</v>
      </c>
      <c r="E252" s="6" t="str">
        <f t="shared" si="8"/>
        <v>Steady/falling</v>
      </c>
      <c r="F252" s="44">
        <f>SUMIFS('Raw demand forecast'!$I$7:$I$5830,'Raw demand forecast'!$B$7:$B$5830,$B252,'Raw demand forecast'!$C$7:$C$5830,F$6-1)</f>
        <v>0</v>
      </c>
      <c r="G252" s="44">
        <f>SUMIFS('Raw demand forecast'!$I$7:$I$5830,'Raw demand forecast'!$B$7:$B$5830,$B252,'Raw demand forecast'!$C$7:$C$5830,G$6-1)</f>
        <v>0</v>
      </c>
      <c r="H252" s="44">
        <f>SUMIFS('Raw demand forecast'!$I$7:$I$5830,'Raw demand forecast'!$B$7:$B$5830,$B252,'Raw demand forecast'!$C$7:$C$5830,H$6-1)</f>
        <v>0</v>
      </c>
      <c r="I252" s="44">
        <f>SUMIFS('Raw demand forecast'!$I$7:$I$5830,'Raw demand forecast'!$B$7:$B$5830,$B252,'Raw demand forecast'!$C$7:$C$5830,I$6-1)</f>
        <v>0</v>
      </c>
      <c r="J252" s="44">
        <f>SUMIFS('Raw demand forecast'!$I$7:$I$5830,'Raw demand forecast'!$B$7:$B$5830,$B252,'Raw demand forecast'!$C$7:$C$5830,J$6-1)</f>
        <v>0</v>
      </c>
      <c r="K252" s="44">
        <f>SUMIFS('Raw demand forecast'!$I$7:$I$5830,'Raw demand forecast'!$B$7:$B$5830,$B252,'Raw demand forecast'!$C$7:$C$5830,K$6-1)</f>
        <v>0</v>
      </c>
      <c r="L252" s="44">
        <f>SUMIFS('Raw demand forecast'!$I$7:$I$5830,'Raw demand forecast'!$B$7:$B$5830,$B252,'Raw demand forecast'!$C$7:$C$5830,L$6-1)</f>
        <v>0</v>
      </c>
      <c r="M252" s="44">
        <f>SUMIFS('Raw demand forecast'!$I$7:$I$5830,'Raw demand forecast'!$B$7:$B$5830,$B252,'Raw demand forecast'!$C$7:$C$5830,M$6-1)</f>
        <v>0</v>
      </c>
      <c r="N252" s="44">
        <f>SUMIFS('Raw demand forecast'!$I$7:$I$5830,'Raw demand forecast'!$B$7:$B$5830,$B252,'Raw demand forecast'!$C$7:$C$5830,N$6-1)</f>
        <v>0</v>
      </c>
      <c r="O252" s="44">
        <f>SUMIFS('Raw demand forecast'!$I$7:$I$5830,'Raw demand forecast'!$B$7:$B$5830,$B252,'Raw demand forecast'!$C$7:$C$5830,O$6-1)</f>
        <v>0</v>
      </c>
      <c r="P252" s="44">
        <f>SUMIFS('Raw demand forecast'!$I$7:$I$5830,'Raw demand forecast'!$B$7:$B$5830,$B252,'Raw demand forecast'!$C$7:$C$5830,P$6-1)</f>
        <v>0</v>
      </c>
      <c r="Q252" s="44">
        <f>SUMIFS('Raw demand forecast'!$I$7:$I$5830,'Raw demand forecast'!$B$7:$B$5830,$B252,'Raw demand forecast'!$C$7:$C$5830,Q$6-1)</f>
        <v>0</v>
      </c>
      <c r="R252" s="44">
        <f>SUMIFS('Raw demand forecast'!$I$7:$I$5830,'Raw demand forecast'!$B$7:$B$5830,$B252,'Raw demand forecast'!$C$7:$C$5830,R$6-1)</f>
        <v>0</v>
      </c>
      <c r="S252" s="44">
        <f>SUMIFS('Raw demand forecast'!$I$7:$I$5830,'Raw demand forecast'!$B$7:$B$5830,$B252,'Raw demand forecast'!$C$7:$C$5830,S$6-1)</f>
        <v>0</v>
      </c>
      <c r="T252" s="44">
        <f>SUMIFS('Raw demand forecast'!$I$7:$I$5830,'Raw demand forecast'!$B$7:$B$5830,$B252,'Raw demand forecast'!$C$7:$C$5830,T$6-1)</f>
        <v>0</v>
      </c>
      <c r="U252" s="44">
        <f>SUMIFS('Raw demand forecast'!$I$7:$I$5830,'Raw demand forecast'!$B$7:$B$5830,$B252,'Raw demand forecast'!$C$7:$C$5830,U$6-1)</f>
        <v>0</v>
      </c>
    </row>
    <row r="253" spans="2:21" ht="15">
      <c r="B253" s="6" t="s">
        <v>102</v>
      </c>
      <c r="C253" s="6" t="str">
        <f>INDEX('Raw demand forecast'!$M$7:$M$5830,MATCH($B253,'Raw demand forecast'!$B$7:$B$5830,0))</f>
        <v>No</v>
      </c>
      <c r="D253" s="25">
        <f t="shared" si="7"/>
        <v>0.19212851027638123</v>
      </c>
      <c r="E253" s="6" t="str">
        <f t="shared" si="8"/>
        <v>High growth</v>
      </c>
      <c r="F253" s="44">
        <f>SUMIFS('Raw demand forecast'!$I$7:$I$5830,'Raw demand forecast'!$B$7:$B$5830,$B253,'Raw demand forecast'!$C$7:$C$5830,F$6-1)</f>
        <v>0</v>
      </c>
      <c r="G253" s="44">
        <f>SUMIFS('Raw demand forecast'!$I$7:$I$5830,'Raw demand forecast'!$B$7:$B$5830,$B253,'Raw demand forecast'!$C$7:$C$5830,G$6-1)</f>
        <v>0</v>
      </c>
      <c r="H253" s="44">
        <f>SUMIFS('Raw demand forecast'!$I$7:$I$5830,'Raw demand forecast'!$B$7:$B$5830,$B253,'Raw demand forecast'!$C$7:$C$5830,H$6-1)</f>
        <v>0</v>
      </c>
      <c r="I253" s="44">
        <f>SUMIFS('Raw demand forecast'!$I$7:$I$5830,'Raw demand forecast'!$B$7:$B$5830,$B253,'Raw demand forecast'!$C$7:$C$5830,I$6-1)</f>
        <v>0</v>
      </c>
      <c r="J253" s="44">
        <f>SUMIFS('Raw demand forecast'!$I$7:$I$5830,'Raw demand forecast'!$B$7:$B$5830,$B253,'Raw demand forecast'!$C$7:$C$5830,J$6-1)</f>
        <v>0</v>
      </c>
      <c r="K253" s="44">
        <f>SUMIFS('Raw demand forecast'!$I$7:$I$5830,'Raw demand forecast'!$B$7:$B$5830,$B253,'Raw demand forecast'!$C$7:$C$5830,K$6-1)</f>
        <v>0</v>
      </c>
      <c r="L253" s="44">
        <f>SUMIFS('Raw demand forecast'!$I$7:$I$5830,'Raw demand forecast'!$B$7:$B$5830,$B253,'Raw demand forecast'!$C$7:$C$5830,L$6-1)</f>
        <v>7.2756000000000016</v>
      </c>
      <c r="M253" s="44">
        <f>SUMIFS('Raw demand forecast'!$I$7:$I$5830,'Raw demand forecast'!$B$7:$B$5830,$B253,'Raw demand forecast'!$C$7:$C$5830,M$6-1)</f>
        <v>12.984119994635584</v>
      </c>
      <c r="N253" s="44">
        <f>SUMIFS('Raw demand forecast'!$I$7:$I$5830,'Raw demand forecast'!$B$7:$B$5830,$B253,'Raw demand forecast'!$C$7:$C$5830,N$6-1)</f>
        <v>15.977519978542331</v>
      </c>
      <c r="O253" s="44">
        <f>SUMIFS('Raw demand forecast'!$I$7:$I$5830,'Raw demand forecast'!$B$7:$B$5830,$B253,'Raw demand forecast'!$C$7:$C$5830,O$6-1)</f>
        <v>19.442519871253971</v>
      </c>
      <c r="P253" s="44">
        <f>SUMIFS('Raw demand forecast'!$I$7:$I$5830,'Raw demand forecast'!$B$7:$B$5830,$B253,'Raw demand forecast'!$C$7:$C$5830,P$6-1)</f>
        <v>23.537519914169316</v>
      </c>
      <c r="Q253" s="44">
        <f>SUMIFS('Raw demand forecast'!$I$7:$I$5830,'Raw demand forecast'!$B$7:$B$5830,$B253,'Raw demand forecast'!$C$7:$C$5830,Q$6-1)</f>
        <v>27.632520171661383</v>
      </c>
      <c r="R253" s="44">
        <f>SUMIFS('Raw demand forecast'!$I$7:$I$5830,'Raw demand forecast'!$B$7:$B$5830,$B253,'Raw demand forecast'!$C$7:$C$5830,R$6-1)</f>
        <v>30.845520171661384</v>
      </c>
      <c r="S253" s="44">
        <f>SUMIFS('Raw demand forecast'!$I$7:$I$5830,'Raw demand forecast'!$B$7:$B$5830,$B253,'Raw demand forecast'!$C$7:$C$5830,S$6-1)</f>
        <v>33.302519485015878</v>
      </c>
      <c r="T253" s="44">
        <f>SUMIFS('Raw demand forecast'!$I$7:$I$5830,'Raw demand forecast'!$B$7:$B$5830,$B253,'Raw demand forecast'!$C$7:$C$5830,T$6-1)</f>
        <v>35.381519828338632</v>
      </c>
      <c r="U253" s="44">
        <f>SUMIFS('Raw demand forecast'!$I$7:$I$5830,'Raw demand forecast'!$B$7:$B$5830,$B253,'Raw demand forecast'!$C$7:$C$5830,U$6-1)</f>
        <v>35.381519828338632</v>
      </c>
    </row>
    <row r="254" spans="2:21" ht="15">
      <c r="B254" s="6" t="s">
        <v>109</v>
      </c>
      <c r="C254" s="6" t="str">
        <f>INDEX('Raw demand forecast'!$M$7:$M$5830,MATCH($B254,'Raw demand forecast'!$B$7:$B$5830,0))</f>
        <v>No</v>
      </c>
      <c r="D254" s="25">
        <f t="shared" si="7"/>
        <v>4.2790951494690477E-2</v>
      </c>
      <c r="E254" s="6" t="str">
        <f t="shared" si="8"/>
        <v>High growth</v>
      </c>
      <c r="F254" s="44">
        <f>SUMIFS('Raw demand forecast'!$I$7:$I$5830,'Raw demand forecast'!$B$7:$B$5830,$B254,'Raw demand forecast'!$C$7:$C$5830,F$6-1)</f>
        <v>38.533099999999997</v>
      </c>
      <c r="G254" s="44">
        <f>SUMIFS('Raw demand forecast'!$I$7:$I$5830,'Raw demand forecast'!$B$7:$B$5830,$B254,'Raw demand forecast'!$C$7:$C$5830,G$6-1)</f>
        <v>39.6126</v>
      </c>
      <c r="H254" s="44">
        <f>SUMIFS('Raw demand forecast'!$I$7:$I$5830,'Raw demand forecast'!$B$7:$B$5830,$B254,'Raw demand forecast'!$C$7:$C$5830,H$6-1)</f>
        <v>40.1295</v>
      </c>
      <c r="I254" s="44">
        <f>SUMIFS('Raw demand forecast'!$I$7:$I$5830,'Raw demand forecast'!$B$7:$B$5830,$B254,'Raw demand forecast'!$C$7:$C$5830,I$6-1)</f>
        <v>41.9681</v>
      </c>
      <c r="J254" s="44">
        <f>SUMIFS('Raw demand forecast'!$I$7:$I$5830,'Raw demand forecast'!$B$7:$B$5830,$B254,'Raw demand forecast'!$C$7:$C$5830,J$6-1)</f>
        <v>46.215000000000003</v>
      </c>
      <c r="K254" s="44">
        <f>SUMIFS('Raw demand forecast'!$I$7:$I$5830,'Raw demand forecast'!$B$7:$B$5830,$B254,'Raw demand forecast'!$C$7:$C$5830,K$6-1)</f>
        <v>48.167000000000002</v>
      </c>
      <c r="L254" s="44">
        <f>SUMIFS('Raw demand forecast'!$I$7:$I$5830,'Raw demand forecast'!$B$7:$B$5830,$B254,'Raw demand forecast'!$C$7:$C$5830,L$6-1)</f>
        <v>61.040331424549343</v>
      </c>
      <c r="M254" s="44">
        <f>SUMIFS('Raw demand forecast'!$I$7:$I$5830,'Raw demand forecast'!$B$7:$B$5830,$B254,'Raw demand forecast'!$C$7:$C$5830,M$6-1)</f>
        <v>65.950376077357021</v>
      </c>
      <c r="N254" s="44">
        <f>SUMIFS('Raw demand forecast'!$I$7:$I$5830,'Raw demand forecast'!$B$7:$B$5830,$B254,'Raw demand forecast'!$C$7:$C$5830,N$6-1)</f>
        <v>71.678439098713</v>
      </c>
      <c r="O254" s="44">
        <f>SUMIFS('Raw demand forecast'!$I$7:$I$5830,'Raw demand forecast'!$B$7:$B$5830,$B254,'Raw demand forecast'!$C$7:$C$5830,O$6-1)</f>
        <v>78.22234097685191</v>
      </c>
      <c r="P254" s="44">
        <f>SUMIFS('Raw demand forecast'!$I$7:$I$5830,'Raw demand forecast'!$B$7:$B$5830,$B254,'Raw demand forecast'!$C$7:$C$5830,P$6-1)</f>
        <v>72.111829146528081</v>
      </c>
      <c r="Q254" s="44">
        <f>SUMIFS('Raw demand forecast'!$I$7:$I$5830,'Raw demand forecast'!$B$7:$B$5830,$B254,'Raw demand forecast'!$C$7:$C$5830,Q$6-1)</f>
        <v>75.841356850296023</v>
      </c>
      <c r="R254" s="44">
        <f>SUMIFS('Raw demand forecast'!$I$7:$I$5830,'Raw demand forecast'!$B$7:$B$5830,$B254,'Raw demand forecast'!$C$7:$C$5830,R$6-1)</f>
        <v>79.44938763319368</v>
      </c>
      <c r="S254" s="44">
        <f>SUMIFS('Raw demand forecast'!$I$7:$I$5830,'Raw demand forecast'!$B$7:$B$5830,$B254,'Raw demand forecast'!$C$7:$C$5830,S$6-1)</f>
        <v>82.811429121404885</v>
      </c>
      <c r="T254" s="44">
        <f>SUMIFS('Raw demand forecast'!$I$7:$I$5830,'Raw demand forecast'!$B$7:$B$5830,$B254,'Raw demand forecast'!$C$7:$C$5830,T$6-1)</f>
        <v>86.065142279753175</v>
      </c>
      <c r="U254" s="44">
        <f>SUMIFS('Raw demand forecast'!$I$7:$I$5830,'Raw demand forecast'!$B$7:$B$5830,$B254,'Raw demand forecast'!$C$7:$C$5830,U$6-1)</f>
        <v>89.000443229544331</v>
      </c>
    </row>
    <row r="255" spans="2:21" ht="15">
      <c r="B255" s="6" t="s">
        <v>604</v>
      </c>
      <c r="C255" s="6" t="str">
        <f>INDEX('Raw demand forecast'!$M$7:$M$5830,MATCH($B255,'Raw demand forecast'!$B$7:$B$5830,0))</f>
        <v>Yes</v>
      </c>
      <c r="D255" s="25" t="e">
        <f t="shared" si="7"/>
        <v>#DIV/0!</v>
      </c>
      <c r="E255" s="6" t="str">
        <f t="shared" si="8"/>
        <v>High growth</v>
      </c>
      <c r="F255" s="44">
        <f>SUMIFS('Raw demand forecast'!$I$7:$I$5830,'Raw demand forecast'!$B$7:$B$5830,$B255,'Raw demand forecast'!$C$7:$C$5830,F$6-1)</f>
        <v>0</v>
      </c>
      <c r="G255" s="44">
        <f>SUMIFS('Raw demand forecast'!$I$7:$I$5830,'Raw demand forecast'!$B$7:$B$5830,$B255,'Raw demand forecast'!$C$7:$C$5830,G$6-1)</f>
        <v>0</v>
      </c>
      <c r="H255" s="44">
        <f>SUMIFS('Raw demand forecast'!$I$7:$I$5830,'Raw demand forecast'!$B$7:$B$5830,$B255,'Raw demand forecast'!$C$7:$C$5830,H$6-1)</f>
        <v>0</v>
      </c>
      <c r="I255" s="44">
        <f>SUMIFS('Raw demand forecast'!$I$7:$I$5830,'Raw demand forecast'!$B$7:$B$5830,$B255,'Raw demand forecast'!$C$7:$C$5830,I$6-1)</f>
        <v>0</v>
      </c>
      <c r="J255" s="44">
        <f>SUMIFS('Raw demand forecast'!$I$7:$I$5830,'Raw demand forecast'!$B$7:$B$5830,$B255,'Raw demand forecast'!$C$7:$C$5830,J$6-1)</f>
        <v>0</v>
      </c>
      <c r="K255" s="44">
        <f>SUMIFS('Raw demand forecast'!$I$7:$I$5830,'Raw demand forecast'!$B$7:$B$5830,$B255,'Raw demand forecast'!$C$7:$C$5830,K$6-1)</f>
        <v>0</v>
      </c>
      <c r="L255" s="44">
        <f>SUMIFS('Raw demand forecast'!$I$7:$I$5830,'Raw demand forecast'!$B$7:$B$5830,$B255,'Raw demand forecast'!$C$7:$C$5830,L$6-1)</f>
        <v>0</v>
      </c>
      <c r="M255" s="44">
        <f>SUMIFS('Raw demand forecast'!$I$7:$I$5830,'Raw demand forecast'!$B$7:$B$5830,$B255,'Raw demand forecast'!$C$7:$C$5830,M$6-1)</f>
        <v>22.799999999999997</v>
      </c>
      <c r="N255" s="44">
        <f>SUMIFS('Raw demand forecast'!$I$7:$I$5830,'Raw demand forecast'!$B$7:$B$5830,$B255,'Raw demand forecast'!$C$7:$C$5830,N$6-1)</f>
        <v>22.799999999999997</v>
      </c>
      <c r="O255" s="44">
        <f>SUMIFS('Raw demand forecast'!$I$7:$I$5830,'Raw demand forecast'!$B$7:$B$5830,$B255,'Raw demand forecast'!$C$7:$C$5830,O$6-1)</f>
        <v>22.799999999999997</v>
      </c>
      <c r="P255" s="44">
        <f>SUMIFS('Raw demand forecast'!$I$7:$I$5830,'Raw demand forecast'!$B$7:$B$5830,$B255,'Raw demand forecast'!$C$7:$C$5830,P$6-1)</f>
        <v>22.799999999999997</v>
      </c>
      <c r="Q255" s="44">
        <f>SUMIFS('Raw demand forecast'!$I$7:$I$5830,'Raw demand forecast'!$B$7:$B$5830,$B255,'Raw demand forecast'!$C$7:$C$5830,Q$6-1)</f>
        <v>22.799999999999997</v>
      </c>
      <c r="R255" s="44">
        <f>SUMIFS('Raw demand forecast'!$I$7:$I$5830,'Raw demand forecast'!$B$7:$B$5830,$B255,'Raw demand forecast'!$C$7:$C$5830,R$6-1)</f>
        <v>22.799999999999997</v>
      </c>
      <c r="S255" s="44">
        <f>SUMIFS('Raw demand forecast'!$I$7:$I$5830,'Raw demand forecast'!$B$7:$B$5830,$B255,'Raw demand forecast'!$C$7:$C$5830,S$6-1)</f>
        <v>22.799999999999997</v>
      </c>
      <c r="T255" s="44">
        <f>SUMIFS('Raw demand forecast'!$I$7:$I$5830,'Raw demand forecast'!$B$7:$B$5830,$B255,'Raw demand forecast'!$C$7:$C$5830,T$6-1)</f>
        <v>22.799999999999997</v>
      </c>
      <c r="U255" s="44">
        <f>SUMIFS('Raw demand forecast'!$I$7:$I$5830,'Raw demand forecast'!$B$7:$B$5830,$B255,'Raw demand forecast'!$C$7:$C$5830,U$6-1)</f>
        <v>22.799999999999997</v>
      </c>
    </row>
    <row r="256" spans="2:21" ht="15">
      <c r="B256" s="6" t="s">
        <v>141</v>
      </c>
      <c r="C256" s="6" t="str">
        <f>INDEX('Raw demand forecast'!$M$7:$M$5830,MATCH($B256,'Raw demand forecast'!$B$7:$B$5830,0))</f>
        <v>No</v>
      </c>
      <c r="D256" s="25">
        <f t="shared" si="7"/>
        <v>0.11480615292459739</v>
      </c>
      <c r="E256" s="6" t="str">
        <f t="shared" si="8"/>
        <v>High growth</v>
      </c>
      <c r="F256" s="44">
        <f>SUMIFS('Raw demand forecast'!$I$7:$I$5830,'Raw demand forecast'!$B$7:$B$5830,$B256,'Raw demand forecast'!$C$7:$C$5830,F$6-1)</f>
        <v>0</v>
      </c>
      <c r="G256" s="44">
        <f>SUMIFS('Raw demand forecast'!$I$7:$I$5830,'Raw demand forecast'!$B$7:$B$5830,$B256,'Raw demand forecast'!$C$7:$C$5830,G$6-1)</f>
        <v>15.681500000000002</v>
      </c>
      <c r="H256" s="44">
        <f>SUMIFS('Raw demand forecast'!$I$7:$I$5830,'Raw demand forecast'!$B$7:$B$5830,$B256,'Raw demand forecast'!$C$7:$C$5830,H$6-1)</f>
        <v>15.0662</v>
      </c>
      <c r="I256" s="44">
        <f>SUMIFS('Raw demand forecast'!$I$7:$I$5830,'Raw demand forecast'!$B$7:$B$5830,$B256,'Raw demand forecast'!$C$7:$C$5830,I$6-1)</f>
        <v>16.134399999999999</v>
      </c>
      <c r="J256" s="44">
        <f>SUMIFS('Raw demand forecast'!$I$7:$I$5830,'Raw demand forecast'!$B$7:$B$5830,$B256,'Raw demand forecast'!$C$7:$C$5830,J$6-1)</f>
        <v>19.655000000000001</v>
      </c>
      <c r="K256" s="44">
        <f>SUMIFS('Raw demand forecast'!$I$7:$I$5830,'Raw demand forecast'!$B$7:$B$5830,$B256,'Raw demand forecast'!$C$7:$C$5830,K$6-1)</f>
        <v>16.402999999999999</v>
      </c>
      <c r="L256" s="44">
        <f>SUMIFS('Raw demand forecast'!$I$7:$I$5830,'Raw demand forecast'!$B$7:$B$5830,$B256,'Raw demand forecast'!$C$7:$C$5830,L$6-1)</f>
        <v>25.980407363389769</v>
      </c>
      <c r="M256" s="44">
        <f>SUMIFS('Raw demand forecast'!$I$7:$I$5830,'Raw demand forecast'!$B$7:$B$5830,$B256,'Raw demand forecast'!$C$7:$C$5830,M$6-1)</f>
        <v>29.970017857505251</v>
      </c>
      <c r="N256" s="44">
        <f>SUMIFS('Raw demand forecast'!$I$7:$I$5830,'Raw demand forecast'!$B$7:$B$5830,$B256,'Raw demand forecast'!$C$7:$C$5830,N$6-1)</f>
        <v>36.705679519036352</v>
      </c>
      <c r="O256" s="44">
        <f>SUMIFS('Raw demand forecast'!$I$7:$I$5830,'Raw demand forecast'!$B$7:$B$5830,$B256,'Raw demand forecast'!$C$7:$C$5830,O$6-1)</f>
        <v>43.008102841607212</v>
      </c>
      <c r="P256" s="44">
        <f>SUMIFS('Raw demand forecast'!$I$7:$I$5830,'Raw demand forecast'!$B$7:$B$5830,$B256,'Raw demand forecast'!$C$7:$C$5830,P$6-1)</f>
        <v>49.01324267281796</v>
      </c>
      <c r="Q256" s="44">
        <f>SUMIFS('Raw demand forecast'!$I$7:$I$5830,'Raw demand forecast'!$B$7:$B$5830,$B256,'Raw demand forecast'!$C$7:$C$5830,Q$6-1)</f>
        <v>53.98546437628027</v>
      </c>
      <c r="R256" s="44">
        <f>SUMIFS('Raw demand forecast'!$I$7:$I$5830,'Raw demand forecast'!$B$7:$B$5830,$B256,'Raw demand forecast'!$C$7:$C$5830,R$6-1)</f>
        <v>58.732277850696562</v>
      </c>
      <c r="S256" s="44">
        <f>SUMIFS('Raw demand forecast'!$I$7:$I$5830,'Raw demand forecast'!$B$7:$B$5830,$B256,'Raw demand forecast'!$C$7:$C$5830,S$6-1)</f>
        <v>63.560466286773682</v>
      </c>
      <c r="T256" s="44">
        <f>SUMIFS('Raw demand forecast'!$I$7:$I$5830,'Raw demand forecast'!$B$7:$B$5830,$B256,'Raw demand forecast'!$C$7:$C$5830,T$6-1)</f>
        <v>68.253219944581787</v>
      </c>
      <c r="U256" s="44">
        <f>SUMIFS('Raw demand forecast'!$I$7:$I$5830,'Raw demand forecast'!$B$7:$B$5830,$B256,'Raw demand forecast'!$C$7:$C$5830,U$6-1)</f>
        <v>69.093973602389894</v>
      </c>
    </row>
    <row r="257" spans="2:21" ht="15">
      <c r="B257" s="6" t="s">
        <v>149</v>
      </c>
      <c r="C257" s="6" t="str">
        <f>INDEX('Raw demand forecast'!$M$7:$M$5830,MATCH($B257,'Raw demand forecast'!$B$7:$B$5830,0))</f>
        <v>No</v>
      </c>
      <c r="D257" s="25">
        <f t="shared" si="7"/>
        <v>9.8708994834912467E-2</v>
      </c>
      <c r="E257" s="6" t="str">
        <f t="shared" si="8"/>
        <v>High growth</v>
      </c>
      <c r="F257" s="44">
        <f>SUMIFS('Raw demand forecast'!$I$7:$I$5830,'Raw demand forecast'!$B$7:$B$5830,$B257,'Raw demand forecast'!$C$7:$C$5830,F$6-1)</f>
        <v>0</v>
      </c>
      <c r="G257" s="44">
        <f>SUMIFS('Raw demand forecast'!$I$7:$I$5830,'Raw demand forecast'!$B$7:$B$5830,$B257,'Raw demand forecast'!$C$7:$C$5830,G$6-1)</f>
        <v>0</v>
      </c>
      <c r="H257" s="44">
        <f>SUMIFS('Raw demand forecast'!$I$7:$I$5830,'Raw demand forecast'!$B$7:$B$5830,$B257,'Raw demand forecast'!$C$7:$C$5830,H$6-1)</f>
        <v>0</v>
      </c>
      <c r="I257" s="44">
        <f>SUMIFS('Raw demand forecast'!$I$7:$I$5830,'Raw demand forecast'!$B$7:$B$5830,$B257,'Raw demand forecast'!$C$7:$C$5830,I$6-1)</f>
        <v>0</v>
      </c>
      <c r="J257" s="44">
        <f>SUMIFS('Raw demand forecast'!$I$7:$I$5830,'Raw demand forecast'!$B$7:$B$5830,$B257,'Raw demand forecast'!$C$7:$C$5830,J$6-1)</f>
        <v>0</v>
      </c>
      <c r="K257" s="44">
        <f>SUMIFS('Raw demand forecast'!$I$7:$I$5830,'Raw demand forecast'!$B$7:$B$5830,$B257,'Raw demand forecast'!$C$7:$C$5830,K$6-1)</f>
        <v>4.57</v>
      </c>
      <c r="L257" s="44">
        <f>SUMIFS('Raw demand forecast'!$I$7:$I$5830,'Raw demand forecast'!$B$7:$B$5830,$B257,'Raw demand forecast'!$C$7:$C$5830,L$6-1)</f>
        <v>12.655971551786152</v>
      </c>
      <c r="M257" s="44">
        <f>SUMIFS('Raw demand forecast'!$I$7:$I$5830,'Raw demand forecast'!$B$7:$B$5830,$B257,'Raw demand forecast'!$C$7:$C$5830,M$6-1)</f>
        <v>14.354582215503918</v>
      </c>
      <c r="N257" s="44">
        <f>SUMIFS('Raw demand forecast'!$I$7:$I$5830,'Raw demand forecast'!$B$7:$B$5830,$B257,'Raw demand forecast'!$C$7:$C$5830,N$6-1)</f>
        <v>16.335828962824586</v>
      </c>
      <c r="O257" s="44">
        <f>SUMIFS('Raw demand forecast'!$I$7:$I$5830,'Raw demand forecast'!$B$7:$B$5830,$B257,'Raw demand forecast'!$C$7:$C$5830,O$6-1)</f>
        <v>17.496463883459505</v>
      </c>
      <c r="P257" s="44">
        <f>SUMIFS('Raw demand forecast'!$I$7:$I$5830,'Raw demand forecast'!$B$7:$B$5830,$B257,'Raw demand forecast'!$C$7:$C$5830,P$6-1)</f>
        <v>19.35347975647538</v>
      </c>
      <c r="Q257" s="44">
        <f>SUMIFS('Raw demand forecast'!$I$7:$I$5830,'Raw demand forecast'!$B$7:$B$5830,$B257,'Raw demand forecast'!$C$7:$C$5830,Q$6-1)</f>
        <v>21.287871290866914</v>
      </c>
      <c r="R257" s="44">
        <f>SUMIFS('Raw demand forecast'!$I$7:$I$5830,'Raw demand forecast'!$B$7:$B$5830,$B257,'Raw demand forecast'!$C$7:$C$5830,R$6-1)</f>
        <v>24.615024730020352</v>
      </c>
      <c r="S257" s="44">
        <f>SUMIFS('Raw demand forecast'!$I$7:$I$5830,'Raw demand forecast'!$B$7:$B$5830,$B257,'Raw demand forecast'!$C$7:$C$5830,S$6-1)</f>
        <v>27.168421555417179</v>
      </c>
      <c r="T257" s="44">
        <f>SUMIFS('Raw demand forecast'!$I$7:$I$5830,'Raw demand forecast'!$B$7:$B$5830,$B257,'Raw demand forecast'!$C$7:$C$5830,T$6-1)</f>
        <v>29.528379227374849</v>
      </c>
      <c r="U257" s="44">
        <f>SUMIFS('Raw demand forecast'!$I$7:$I$5830,'Raw demand forecast'!$B$7:$B$5830,$B257,'Raw demand forecast'!$C$7:$C$5830,U$6-1)</f>
        <v>29.528379227374849</v>
      </c>
    </row>
    <row r="258" spans="2:21" ht="15">
      <c r="B258" s="6" t="s">
        <v>124</v>
      </c>
      <c r="C258" s="6" t="str">
        <f>INDEX('Raw demand forecast'!$M$7:$M$5830,MATCH($B258,'Raw demand forecast'!$B$7:$B$5830,0))</f>
        <v>No</v>
      </c>
      <c r="D258" s="25">
        <f t="shared" si="7"/>
        <v>3.7003092032883211E-2</v>
      </c>
      <c r="E258" s="6" t="str">
        <f t="shared" si="8"/>
        <v>High growth</v>
      </c>
      <c r="F258" s="44">
        <f>SUMIFS('Raw demand forecast'!$I$7:$I$5830,'Raw demand forecast'!$B$7:$B$5830,$B258,'Raw demand forecast'!$C$7:$C$5830,F$6-1)</f>
        <v>79.704700000000003</v>
      </c>
      <c r="G258" s="44">
        <f>SUMIFS('Raw demand forecast'!$I$7:$I$5830,'Raw demand forecast'!$B$7:$B$5830,$B258,'Raw demand forecast'!$C$7:$C$5830,G$6-1)</f>
        <v>78.248699999999999</v>
      </c>
      <c r="H258" s="44">
        <f>SUMIFS('Raw demand forecast'!$I$7:$I$5830,'Raw demand forecast'!$B$7:$B$5830,$B258,'Raw demand forecast'!$C$7:$C$5830,H$6-1)</f>
        <v>78.628500000000003</v>
      </c>
      <c r="I258" s="44">
        <f>SUMIFS('Raw demand forecast'!$I$7:$I$5830,'Raw demand forecast'!$B$7:$B$5830,$B258,'Raw demand forecast'!$C$7:$C$5830,I$6-1)</f>
        <v>79.648700000000005</v>
      </c>
      <c r="J258" s="44">
        <f>SUMIFS('Raw demand forecast'!$I$7:$I$5830,'Raw demand forecast'!$B$7:$B$5830,$B258,'Raw demand forecast'!$C$7:$C$5830,J$6-1)</f>
        <v>83.207999999999998</v>
      </c>
      <c r="K258" s="44">
        <f>SUMIFS('Raw demand forecast'!$I$7:$I$5830,'Raw demand forecast'!$B$7:$B$5830,$B258,'Raw demand forecast'!$C$7:$C$5830,K$6-1)</f>
        <v>83.043000000000006</v>
      </c>
      <c r="L258" s="44">
        <f>SUMIFS('Raw demand forecast'!$I$7:$I$5830,'Raw demand forecast'!$B$7:$B$5830,$B258,'Raw demand forecast'!$C$7:$C$5830,L$6-1)</f>
        <v>83.723169485313022</v>
      </c>
      <c r="M258" s="44">
        <f>SUMIFS('Raw demand forecast'!$I$7:$I$5830,'Raw demand forecast'!$B$7:$B$5830,$B258,'Raw demand forecast'!$C$7:$C$5830,M$6-1)</f>
        <v>86.203653533825985</v>
      </c>
      <c r="N258" s="44">
        <f>SUMIFS('Raw demand forecast'!$I$7:$I$5830,'Raw demand forecast'!$B$7:$B$5830,$B258,'Raw demand forecast'!$C$7:$C$5830,N$6-1)</f>
        <v>88.400867321286469</v>
      </c>
      <c r="O258" s="44">
        <f>SUMIFS('Raw demand forecast'!$I$7:$I$5830,'Raw demand forecast'!$B$7:$B$5830,$B258,'Raw demand forecast'!$C$7:$C$5830,O$6-1)</f>
        <v>91.544691292569254</v>
      </c>
      <c r="P258" s="44">
        <f>SUMIFS('Raw demand forecast'!$I$7:$I$5830,'Raw demand forecast'!$B$7:$B$5830,$B258,'Raw demand forecast'!$C$7:$C$5830,P$6-1)</f>
        <v>95.595162679526581</v>
      </c>
      <c r="Q258" s="44">
        <f>SUMIFS('Raw demand forecast'!$I$7:$I$5830,'Raw demand forecast'!$B$7:$B$5830,$B258,'Raw demand forecast'!$C$7:$C$5830,Q$6-1)</f>
        <v>100.55408345588501</v>
      </c>
      <c r="R258" s="44">
        <f>SUMIFS('Raw demand forecast'!$I$7:$I$5830,'Raw demand forecast'!$B$7:$B$5830,$B258,'Raw demand forecast'!$C$7:$C$5830,R$6-1)</f>
        <v>105.53054072526444</v>
      </c>
      <c r="S258" s="44">
        <f>SUMIFS('Raw demand forecast'!$I$7:$I$5830,'Raw demand forecast'!$B$7:$B$5830,$B258,'Raw demand forecast'!$C$7:$C$5830,S$6-1)</f>
        <v>109.71747691355006</v>
      </c>
      <c r="T258" s="44">
        <f>SUMIFS('Raw demand forecast'!$I$7:$I$5830,'Raw demand forecast'!$B$7:$B$5830,$B258,'Raw demand forecast'!$C$7:$C$5830,T$6-1)</f>
        <v>113.35435470322689</v>
      </c>
      <c r="U258" s="44">
        <f>SUMIFS('Raw demand forecast'!$I$7:$I$5830,'Raw demand forecast'!$B$7:$B$5830,$B258,'Raw demand forecast'!$C$7:$C$5830,U$6-1)</f>
        <v>116.10906368777911</v>
      </c>
    </row>
    <row r="259" spans="2:21" ht="15">
      <c r="B259" s="6" t="s">
        <v>95</v>
      </c>
      <c r="C259" s="6" t="str">
        <f>INDEX('Raw demand forecast'!$M$7:$M$5830,MATCH($B259,'Raw demand forecast'!$B$7:$B$5830,0))</f>
        <v>No</v>
      </c>
      <c r="D259" s="25">
        <f t="shared" si="7"/>
        <v>-2.0275599688198698E-3</v>
      </c>
      <c r="E259" s="6" t="str">
        <f t="shared" si="8"/>
        <v>Steady/falling</v>
      </c>
      <c r="F259" s="44">
        <f>SUMIFS('Raw demand forecast'!$I$7:$I$5830,'Raw demand forecast'!$B$7:$B$5830,$B259,'Raw demand forecast'!$C$7:$C$5830,F$6-1)</f>
        <v>15.552</v>
      </c>
      <c r="G259" s="44">
        <f>SUMIFS('Raw demand forecast'!$I$7:$I$5830,'Raw demand forecast'!$B$7:$B$5830,$B259,'Raw demand forecast'!$C$7:$C$5830,G$6-1)</f>
        <v>15.708</v>
      </c>
      <c r="H259" s="44">
        <f>SUMIFS('Raw demand forecast'!$I$7:$I$5830,'Raw demand forecast'!$B$7:$B$5830,$B259,'Raw demand forecast'!$C$7:$C$5830,H$6-1)</f>
        <v>12.096</v>
      </c>
      <c r="I259" s="44">
        <f>SUMIFS('Raw demand forecast'!$I$7:$I$5830,'Raw demand forecast'!$B$7:$B$5830,$B259,'Raw demand forecast'!$C$7:$C$5830,I$6-1)</f>
        <v>11.28</v>
      </c>
      <c r="J259" s="44">
        <f>SUMIFS('Raw demand forecast'!$I$7:$I$5830,'Raw demand forecast'!$B$7:$B$5830,$B259,'Raw demand forecast'!$C$7:$C$5830,J$6-1)</f>
        <v>12.504</v>
      </c>
      <c r="K259" s="44">
        <f>SUMIFS('Raw demand forecast'!$I$7:$I$5830,'Raw demand forecast'!$B$7:$B$5830,$B259,'Raw demand forecast'!$C$7:$C$5830,K$6-1)</f>
        <v>13.656000000000001</v>
      </c>
      <c r="L259" s="44">
        <f>SUMIFS('Raw demand forecast'!$I$7:$I$5830,'Raw demand forecast'!$B$7:$B$5830,$B259,'Raw demand forecast'!$C$7:$C$5830,L$6-1)</f>
        <v>14.136113881275051</v>
      </c>
      <c r="M259" s="44">
        <f>SUMIFS('Raw demand forecast'!$I$7:$I$5830,'Raw demand forecast'!$B$7:$B$5830,$B259,'Raw demand forecast'!$C$7:$C$5830,M$6-1)</f>
        <v>14.186430407393818</v>
      </c>
      <c r="N259" s="44">
        <f>SUMIFS('Raw demand forecast'!$I$7:$I$5830,'Raw demand forecast'!$B$7:$B$5830,$B259,'Raw demand forecast'!$C$7:$C$5830,N$6-1)</f>
        <v>14.12293315320022</v>
      </c>
      <c r="O259" s="44">
        <f>SUMIFS('Raw demand forecast'!$I$7:$I$5830,'Raw demand forecast'!$B$7:$B$5830,$B259,'Raw demand forecast'!$C$7:$C$5830,O$6-1)</f>
        <v>14.06704624806912</v>
      </c>
      <c r="P259" s="44">
        <f>SUMIFS('Raw demand forecast'!$I$7:$I$5830,'Raw demand forecast'!$B$7:$B$5830,$B259,'Raw demand forecast'!$C$7:$C$5830,P$6-1)</f>
        <v>14.013279986270161</v>
      </c>
      <c r="Q259" s="44">
        <f>SUMIFS('Raw demand forecast'!$I$7:$I$5830,'Raw demand forecast'!$B$7:$B$5830,$B259,'Raw demand forecast'!$C$7:$C$5830,Q$6-1)</f>
        <v>13.962714701459074</v>
      </c>
      <c r="R259" s="44">
        <f>SUMIFS('Raw demand forecast'!$I$7:$I$5830,'Raw demand forecast'!$B$7:$B$5830,$B259,'Raw demand forecast'!$C$7:$C$5830,R$6-1)</f>
        <v>13.914817987735283</v>
      </c>
      <c r="S259" s="44">
        <f>SUMIFS('Raw demand forecast'!$I$7:$I$5830,'Raw demand forecast'!$B$7:$B$5830,$B259,'Raw demand forecast'!$C$7:$C$5830,S$6-1)</f>
        <v>13.877286480069765</v>
      </c>
      <c r="T259" s="44">
        <f>SUMIFS('Raw demand forecast'!$I$7:$I$5830,'Raw demand forecast'!$B$7:$B$5830,$B259,'Raw demand forecast'!$C$7:$C$5830,T$6-1)</f>
        <v>13.878763107104341</v>
      </c>
      <c r="U259" s="44">
        <f>SUMIFS('Raw demand forecast'!$I$7:$I$5830,'Raw demand forecast'!$B$7:$B$5830,$B259,'Raw demand forecast'!$C$7:$C$5830,U$6-1)</f>
        <v>13.880239734138922</v>
      </c>
    </row>
    <row r="260" spans="2:21" ht="15">
      <c r="B260" s="6" t="s">
        <v>103</v>
      </c>
      <c r="C260" s="6" t="str">
        <f>INDEX('Raw demand forecast'!$M$7:$M$5830,MATCH($B260,'Raw demand forecast'!$B$7:$B$5830,0))</f>
        <v>No</v>
      </c>
      <c r="D260" s="25">
        <f t="shared" si="7"/>
        <v>-4.5181108950045346E-3</v>
      </c>
      <c r="E260" s="6" t="str">
        <f t="shared" si="8"/>
        <v>Steady/falling</v>
      </c>
      <c r="F260" s="44">
        <f>SUMIFS('Raw demand forecast'!$I$7:$I$5830,'Raw demand forecast'!$B$7:$B$5830,$B260,'Raw demand forecast'!$C$7:$C$5830,F$6-1)</f>
        <v>1.2109000999999999</v>
      </c>
      <c r="G260" s="44">
        <f>SUMIFS('Raw demand forecast'!$I$7:$I$5830,'Raw demand forecast'!$B$7:$B$5830,$B260,'Raw demand forecast'!$C$7:$C$5830,G$6-1)</f>
        <v>0.70721995999999998</v>
      </c>
      <c r="H260" s="44">
        <f>SUMIFS('Raw demand forecast'!$I$7:$I$5830,'Raw demand forecast'!$B$7:$B$5830,$B260,'Raw demand forecast'!$C$7:$C$5830,H$6-1)</f>
        <v>0.71490001999999997</v>
      </c>
      <c r="I260" s="44">
        <f>SUMIFS('Raw demand forecast'!$I$7:$I$5830,'Raw demand forecast'!$B$7:$B$5830,$B260,'Raw demand forecast'!$C$7:$C$5830,I$6-1)</f>
        <v>0.65900000000000003</v>
      </c>
      <c r="J260" s="44">
        <f>SUMIFS('Raw demand forecast'!$I$7:$I$5830,'Raw demand forecast'!$B$7:$B$5830,$B260,'Raw demand forecast'!$C$7:$C$5830,J$6-1)</f>
        <v>0.81799999999999995</v>
      </c>
      <c r="K260" s="44">
        <f>SUMIFS('Raw demand forecast'!$I$7:$I$5830,'Raw demand forecast'!$B$7:$B$5830,$B260,'Raw demand forecast'!$C$7:$C$5830,K$6-1)</f>
        <v>0.90900000000000003</v>
      </c>
      <c r="L260" s="44">
        <f>SUMIFS('Raw demand forecast'!$I$7:$I$5830,'Raw demand forecast'!$B$7:$B$5830,$B260,'Raw demand forecast'!$C$7:$C$5830,L$6-1)</f>
        <v>0.90438456063211492</v>
      </c>
      <c r="M260" s="44">
        <f>SUMIFS('Raw demand forecast'!$I$7:$I$5830,'Raw demand forecast'!$B$7:$B$5830,$B260,'Raw demand forecast'!$C$7:$C$5830,M$6-1)</f>
        <v>0.8995254389819467</v>
      </c>
      <c r="N260" s="44">
        <f>SUMIFS('Raw demand forecast'!$I$7:$I$5830,'Raw demand forecast'!$B$7:$B$5830,$B260,'Raw demand forecast'!$C$7:$C$5830,N$6-1)</f>
        <v>0.89425046986747236</v>
      </c>
      <c r="O260" s="44">
        <f>SUMIFS('Raw demand forecast'!$I$7:$I$5830,'Raw demand forecast'!$B$7:$B$5830,$B260,'Raw demand forecast'!$C$7:$C$5830,O$6-1)</f>
        <v>0.88939495258789114</v>
      </c>
      <c r="P260" s="44">
        <f>SUMIFS('Raw demand forecast'!$I$7:$I$5830,'Raw demand forecast'!$B$7:$B$5830,$B260,'Raw demand forecast'!$C$7:$C$5830,P$6-1)</f>
        <v>0.88449693346477565</v>
      </c>
      <c r="Q260" s="44">
        <f>SUMIFS('Raw demand forecast'!$I$7:$I$5830,'Raw demand forecast'!$B$7:$B$5830,$B260,'Raw demand forecast'!$C$7:$C$5830,Q$6-1)</f>
        <v>0.87980769161083738</v>
      </c>
      <c r="R260" s="44">
        <f>SUMIFS('Raw demand forecast'!$I$7:$I$5830,'Raw demand forecast'!$B$7:$B$5830,$B260,'Raw demand forecast'!$C$7:$C$5830,R$6-1)</f>
        <v>0.87540389385455786</v>
      </c>
      <c r="S260" s="44">
        <f>SUMIFS('Raw demand forecast'!$I$7:$I$5830,'Raw demand forecast'!$B$7:$B$5830,$B260,'Raw demand forecast'!$C$7:$C$5830,S$6-1)</f>
        <v>0.87147720192546307</v>
      </c>
      <c r="T260" s="44">
        <f>SUMIFS('Raw demand forecast'!$I$7:$I$5830,'Raw demand forecast'!$B$7:$B$5830,$B260,'Raw demand forecast'!$C$7:$C$5830,T$6-1)</f>
        <v>0.86987221477781429</v>
      </c>
      <c r="U260" s="44">
        <f>SUMIFS('Raw demand forecast'!$I$7:$I$5830,'Raw demand forecast'!$B$7:$B$5830,$B260,'Raw demand forecast'!$C$7:$C$5830,U$6-1)</f>
        <v>0.86826722763016551</v>
      </c>
    </row>
    <row r="261" spans="2:21" ht="15">
      <c r="B261" s="6" t="s">
        <v>129</v>
      </c>
      <c r="C261" s="6" t="str">
        <f>INDEX('Raw demand forecast'!$M$7:$M$5830,MATCH($B261,'Raw demand forecast'!$B$7:$B$5830,0))</f>
        <v>No</v>
      </c>
      <c r="D261" s="25">
        <f t="shared" si="7"/>
        <v>-3.9857637024350856E-3</v>
      </c>
      <c r="E261" s="6" t="str">
        <f t="shared" si="8"/>
        <v>Steady/falling</v>
      </c>
      <c r="F261" s="44">
        <f>SUMIFS('Raw demand forecast'!$I$7:$I$5830,'Raw demand forecast'!$B$7:$B$5830,$B261,'Raw demand forecast'!$C$7:$C$5830,F$6-1)</f>
        <v>3.2880001000000001</v>
      </c>
      <c r="G261" s="44">
        <f>SUMIFS('Raw demand forecast'!$I$7:$I$5830,'Raw demand forecast'!$B$7:$B$5830,$B261,'Raw demand forecast'!$C$7:$C$5830,G$6-1)</f>
        <v>2.7959999999999998</v>
      </c>
      <c r="H261" s="44">
        <f>SUMIFS('Raw demand forecast'!$I$7:$I$5830,'Raw demand forecast'!$B$7:$B$5830,$B261,'Raw demand forecast'!$C$7:$C$5830,H$6-1)</f>
        <v>3.0599999000000002</v>
      </c>
      <c r="I261" s="44">
        <f>SUMIFS('Raw demand forecast'!$I$7:$I$5830,'Raw demand forecast'!$B$7:$B$5830,$B261,'Raw demand forecast'!$C$7:$C$5830,I$6-1)</f>
        <v>2.3159999999999998</v>
      </c>
      <c r="J261" s="44">
        <f>SUMIFS('Raw demand forecast'!$I$7:$I$5830,'Raw demand forecast'!$B$7:$B$5830,$B261,'Raw demand forecast'!$C$7:$C$5830,J$6-1)</f>
        <v>2.4</v>
      </c>
      <c r="K261" s="44">
        <f>SUMIFS('Raw demand forecast'!$I$7:$I$5830,'Raw demand forecast'!$B$7:$B$5830,$B261,'Raw demand forecast'!$C$7:$C$5830,K$6-1)</f>
        <v>2.7719999999999998</v>
      </c>
      <c r="L261" s="44">
        <f>SUMIFS('Raw demand forecast'!$I$7:$I$5830,'Raw demand forecast'!$B$7:$B$5830,$B261,'Raw demand forecast'!$C$7:$C$5830,L$6-1)</f>
        <v>2.758916643290338</v>
      </c>
      <c r="M261" s="44">
        <f>SUMIFS('Raw demand forecast'!$I$7:$I$5830,'Raw demand forecast'!$B$7:$B$5830,$B261,'Raw demand forecast'!$C$7:$C$5830,M$6-1)</f>
        <v>2.7452115115610169</v>
      </c>
      <c r="N261" s="44">
        <f>SUMIFS('Raw demand forecast'!$I$7:$I$5830,'Raw demand forecast'!$B$7:$B$5830,$B261,'Raw demand forecast'!$C$7:$C$5830,N$6-1)</f>
        <v>2.7304500990347482</v>
      </c>
      <c r="O261" s="44">
        <f>SUMIFS('Raw demand forecast'!$I$7:$I$5830,'Raw demand forecast'!$B$7:$B$5830,$B261,'Raw demand forecast'!$C$7:$C$5830,O$6-1)</f>
        <v>2.7169948164115882</v>
      </c>
      <c r="P261" s="44">
        <f>SUMIFS('Raw demand forecast'!$I$7:$I$5830,'Raw demand forecast'!$B$7:$B$5830,$B261,'Raw demand forecast'!$C$7:$C$5830,P$6-1)</f>
        <v>2.7035598887069048</v>
      </c>
      <c r="Q261" s="44">
        <f>SUMIFS('Raw demand forecast'!$I$7:$I$5830,'Raw demand forecast'!$B$7:$B$5830,$B261,'Raw demand forecast'!$C$7:$C$5830,Q$6-1)</f>
        <v>2.6907469666410297</v>
      </c>
      <c r="R261" s="44">
        <f>SUMIFS('Raw demand forecast'!$I$7:$I$5830,'Raw demand forecast'!$B$7:$B$5830,$B261,'Raw demand forecast'!$C$7:$C$5830,R$6-1)</f>
        <v>2.6786938148173829</v>
      </c>
      <c r="S261" s="44">
        <f>SUMIFS('Raw demand forecast'!$I$7:$I$5830,'Raw demand forecast'!$B$7:$B$5830,$B261,'Raw demand forecast'!$C$7:$C$5830,S$6-1)</f>
        <v>2.6682225098755548</v>
      </c>
      <c r="T261" s="44">
        <f>SUMIFS('Raw demand forecast'!$I$7:$I$5830,'Raw demand forecast'!$B$7:$B$5830,$B261,'Raw demand forecast'!$C$7:$C$5830,T$6-1)</f>
        <v>2.6648674512447816</v>
      </c>
      <c r="U261" s="44">
        <f>SUMIFS('Raw demand forecast'!$I$7:$I$5830,'Raw demand forecast'!$B$7:$B$5830,$B261,'Raw demand forecast'!$C$7:$C$5830,U$6-1)</f>
        <v>2.6615123926140081</v>
      </c>
    </row>
    <row r="262" spans="2:21" ht="15">
      <c r="B262" s="6" t="s">
        <v>614</v>
      </c>
      <c r="C262" s="6" t="str">
        <f>INDEX('Raw demand forecast'!$M$7:$M$5830,MATCH($B262,'Raw demand forecast'!$B$7:$B$5830,0))</f>
        <v>Yes</v>
      </c>
      <c r="D262" s="25">
        <f t="shared" si="7"/>
        <v>0</v>
      </c>
      <c r="E262" s="6" t="str">
        <f t="shared" si="8"/>
        <v>Steady/falling</v>
      </c>
      <c r="F262" s="44">
        <f>SUMIFS('Raw demand forecast'!$I$7:$I$5830,'Raw demand forecast'!$B$7:$B$5830,$B262,'Raw demand forecast'!$C$7:$C$5830,F$6-1)</f>
        <v>3.2148001000000002</v>
      </c>
      <c r="G262" s="44">
        <f>SUMIFS('Raw demand forecast'!$I$7:$I$5830,'Raw demand forecast'!$B$7:$B$5830,$B262,'Raw demand forecast'!$C$7:$C$5830,G$6-1)</f>
        <v>3.3263997999999999</v>
      </c>
      <c r="H262" s="44">
        <f>SUMIFS('Raw demand forecast'!$I$7:$I$5830,'Raw demand forecast'!$B$7:$B$5830,$B262,'Raw demand forecast'!$C$7:$C$5830,H$6-1)</f>
        <v>4.1927995999999998</v>
      </c>
      <c r="I262" s="44">
        <f>SUMIFS('Raw demand forecast'!$I$7:$I$5830,'Raw demand forecast'!$B$7:$B$5830,$B262,'Raw demand forecast'!$C$7:$C$5830,I$6-1)</f>
        <v>4.3369999999999997</v>
      </c>
      <c r="J262" s="44">
        <f>SUMIFS('Raw demand forecast'!$I$7:$I$5830,'Raw demand forecast'!$B$7:$B$5830,$B262,'Raw demand forecast'!$C$7:$C$5830,J$6-1)</f>
        <v>4.694</v>
      </c>
      <c r="K262" s="44">
        <f>SUMIFS('Raw demand forecast'!$I$7:$I$5830,'Raw demand forecast'!$B$7:$B$5830,$B262,'Raw demand forecast'!$C$7:$C$5830,K$6-1)</f>
        <v>4.694</v>
      </c>
      <c r="L262" s="44">
        <f>SUMIFS('Raw demand forecast'!$I$7:$I$5830,'Raw demand forecast'!$B$7:$B$5830,$B262,'Raw demand forecast'!$C$7:$C$5830,L$6-1)</f>
        <v>4.694</v>
      </c>
      <c r="M262" s="44">
        <f>SUMIFS('Raw demand forecast'!$I$7:$I$5830,'Raw demand forecast'!$B$7:$B$5830,$B262,'Raw demand forecast'!$C$7:$C$5830,M$6-1)</f>
        <v>4.694</v>
      </c>
      <c r="N262" s="44">
        <f>SUMIFS('Raw demand forecast'!$I$7:$I$5830,'Raw demand forecast'!$B$7:$B$5830,$B262,'Raw demand forecast'!$C$7:$C$5830,N$6-1)</f>
        <v>4.694</v>
      </c>
      <c r="O262" s="44">
        <f>SUMIFS('Raw demand forecast'!$I$7:$I$5830,'Raw demand forecast'!$B$7:$B$5830,$B262,'Raw demand forecast'!$C$7:$C$5830,O$6-1)</f>
        <v>4.694</v>
      </c>
      <c r="P262" s="44">
        <f>SUMIFS('Raw demand forecast'!$I$7:$I$5830,'Raw demand forecast'!$B$7:$B$5830,$B262,'Raw demand forecast'!$C$7:$C$5830,P$6-1)</f>
        <v>4.694</v>
      </c>
      <c r="Q262" s="44">
        <f>SUMIFS('Raw demand forecast'!$I$7:$I$5830,'Raw demand forecast'!$B$7:$B$5830,$B262,'Raw demand forecast'!$C$7:$C$5830,Q$6-1)</f>
        <v>4.694</v>
      </c>
      <c r="R262" s="44">
        <f>SUMIFS('Raw demand forecast'!$I$7:$I$5830,'Raw demand forecast'!$B$7:$B$5830,$B262,'Raw demand forecast'!$C$7:$C$5830,R$6-1)</f>
        <v>4.694</v>
      </c>
      <c r="S262" s="44">
        <f>SUMIFS('Raw demand forecast'!$I$7:$I$5830,'Raw demand forecast'!$B$7:$B$5830,$B262,'Raw demand forecast'!$C$7:$C$5830,S$6-1)</f>
        <v>4.694</v>
      </c>
      <c r="T262" s="44">
        <f>SUMIFS('Raw demand forecast'!$I$7:$I$5830,'Raw demand forecast'!$B$7:$B$5830,$B262,'Raw demand forecast'!$C$7:$C$5830,T$6-1)</f>
        <v>4.694</v>
      </c>
      <c r="U262" s="44">
        <f>SUMIFS('Raw demand forecast'!$I$7:$I$5830,'Raw demand forecast'!$B$7:$B$5830,$B262,'Raw demand forecast'!$C$7:$C$5830,U$6-1)</f>
        <v>4.694</v>
      </c>
    </row>
    <row r="263" spans="2:21" ht="15">
      <c r="B263" s="6" t="s">
        <v>625</v>
      </c>
      <c r="C263" s="6" t="str">
        <f>INDEX('Raw demand forecast'!$M$7:$M$5830,MATCH($B263,'Raw demand forecast'!$B$7:$B$5830,0))</f>
        <v>Yes</v>
      </c>
      <c r="D263" s="25">
        <f t="shared" si="7"/>
        <v>0</v>
      </c>
      <c r="E263" s="6" t="str">
        <f t="shared" si="8"/>
        <v>Steady/falling</v>
      </c>
      <c r="F263" s="44">
        <f>SUMIFS('Raw demand forecast'!$I$7:$I$5830,'Raw demand forecast'!$B$7:$B$5830,$B263,'Raw demand forecast'!$C$7:$C$5830,F$6-1)</f>
        <v>2.1120000000000001</v>
      </c>
      <c r="G263" s="44">
        <f>SUMIFS('Raw demand forecast'!$I$7:$I$5830,'Raw demand forecast'!$B$7:$B$5830,$B263,'Raw demand forecast'!$C$7:$C$5830,G$6-1)</f>
        <v>2.1120000000000001</v>
      </c>
      <c r="H263" s="44">
        <f>SUMIFS('Raw demand forecast'!$I$7:$I$5830,'Raw demand forecast'!$B$7:$B$5830,$B263,'Raw demand forecast'!$C$7:$C$5830,H$6-1)</f>
        <v>2.1120000000000001</v>
      </c>
      <c r="I263" s="44">
        <f>SUMIFS('Raw demand forecast'!$I$7:$I$5830,'Raw demand forecast'!$B$7:$B$5830,$B263,'Raw demand forecast'!$C$7:$C$5830,I$6-1)</f>
        <v>2.1120000000000001</v>
      </c>
      <c r="J263" s="44">
        <f>SUMIFS('Raw demand forecast'!$I$7:$I$5830,'Raw demand forecast'!$B$7:$B$5830,$B263,'Raw demand forecast'!$C$7:$C$5830,J$6-1)</f>
        <v>3.4350000000000001</v>
      </c>
      <c r="K263" s="44">
        <f>SUMIFS('Raw demand forecast'!$I$7:$I$5830,'Raw demand forecast'!$B$7:$B$5830,$B263,'Raw demand forecast'!$C$7:$C$5830,K$6-1)</f>
        <v>2.931</v>
      </c>
      <c r="L263" s="44">
        <f>SUMIFS('Raw demand forecast'!$I$7:$I$5830,'Raw demand forecast'!$B$7:$B$5830,$B263,'Raw demand forecast'!$C$7:$C$5830,L$6-1)</f>
        <v>2.931</v>
      </c>
      <c r="M263" s="44">
        <f>SUMIFS('Raw demand forecast'!$I$7:$I$5830,'Raw demand forecast'!$B$7:$B$5830,$B263,'Raw demand forecast'!$C$7:$C$5830,M$6-1)</f>
        <v>2.931</v>
      </c>
      <c r="N263" s="44">
        <f>SUMIFS('Raw demand forecast'!$I$7:$I$5830,'Raw demand forecast'!$B$7:$B$5830,$B263,'Raw demand forecast'!$C$7:$C$5830,N$6-1)</f>
        <v>2.931</v>
      </c>
      <c r="O263" s="44">
        <f>SUMIFS('Raw demand forecast'!$I$7:$I$5830,'Raw demand forecast'!$B$7:$B$5830,$B263,'Raw demand forecast'!$C$7:$C$5830,O$6-1)</f>
        <v>2.931</v>
      </c>
      <c r="P263" s="44">
        <f>SUMIFS('Raw demand forecast'!$I$7:$I$5830,'Raw demand forecast'!$B$7:$B$5830,$B263,'Raw demand forecast'!$C$7:$C$5830,P$6-1)</f>
        <v>2.931</v>
      </c>
      <c r="Q263" s="44">
        <f>SUMIFS('Raw demand forecast'!$I$7:$I$5830,'Raw demand forecast'!$B$7:$B$5830,$B263,'Raw demand forecast'!$C$7:$C$5830,Q$6-1)</f>
        <v>2.931</v>
      </c>
      <c r="R263" s="44">
        <f>SUMIFS('Raw demand forecast'!$I$7:$I$5830,'Raw demand forecast'!$B$7:$B$5830,$B263,'Raw demand forecast'!$C$7:$C$5830,R$6-1)</f>
        <v>2.931</v>
      </c>
      <c r="S263" s="44">
        <f>SUMIFS('Raw demand forecast'!$I$7:$I$5830,'Raw demand forecast'!$B$7:$B$5830,$B263,'Raw demand forecast'!$C$7:$C$5830,S$6-1)</f>
        <v>2.931</v>
      </c>
      <c r="T263" s="44">
        <f>SUMIFS('Raw demand forecast'!$I$7:$I$5830,'Raw demand forecast'!$B$7:$B$5830,$B263,'Raw demand forecast'!$C$7:$C$5830,T$6-1)</f>
        <v>2.931</v>
      </c>
      <c r="U263" s="44">
        <f>SUMIFS('Raw demand forecast'!$I$7:$I$5830,'Raw demand forecast'!$B$7:$B$5830,$B263,'Raw demand forecast'!$C$7:$C$5830,U$6-1)</f>
        <v>2.931</v>
      </c>
    </row>
    <row r="264" spans="2:21" ht="15">
      <c r="B264" s="6" t="s">
        <v>23</v>
      </c>
      <c r="C264" s="6" t="str">
        <f>INDEX('Raw demand forecast'!$M$7:$M$5830,MATCH($B264,'Raw demand forecast'!$B$7:$B$5830,0))</f>
        <v>No</v>
      </c>
      <c r="D264" s="25">
        <f t="shared" ref="D264:D273" si="9">(U264/L264)^(1/9) - 1</f>
        <v>-5.9493997410097199E-3</v>
      </c>
      <c r="E264" s="6" t="str">
        <f t="shared" si="8"/>
        <v>Steady/falling</v>
      </c>
      <c r="F264" s="44">
        <f>SUMIFS('Raw demand forecast'!$I$7:$I$5830,'Raw demand forecast'!$B$7:$B$5830,$B264,'Raw demand forecast'!$C$7:$C$5830,F$6-1)</f>
        <v>21.333600000000001</v>
      </c>
      <c r="G264" s="44">
        <f>SUMIFS('Raw demand forecast'!$I$7:$I$5830,'Raw demand forecast'!$B$7:$B$5830,$B264,'Raw demand forecast'!$C$7:$C$5830,G$6-1)</f>
        <v>20.517199999999999</v>
      </c>
      <c r="H264" s="44">
        <f>SUMIFS('Raw demand forecast'!$I$7:$I$5830,'Raw demand forecast'!$B$7:$B$5830,$B264,'Raw demand forecast'!$C$7:$C$5830,H$6-1)</f>
        <v>20.539100000000001</v>
      </c>
      <c r="I264" s="44">
        <f>SUMIFS('Raw demand forecast'!$I$7:$I$5830,'Raw demand forecast'!$B$7:$B$5830,$B264,'Raw demand forecast'!$C$7:$C$5830,I$6-1)</f>
        <v>19.985099999999999</v>
      </c>
      <c r="J264" s="44">
        <f>SUMIFS('Raw demand forecast'!$I$7:$I$5830,'Raw demand forecast'!$B$7:$B$5830,$B264,'Raw demand forecast'!$C$7:$C$5830,J$6-1)</f>
        <v>20.460999999999999</v>
      </c>
      <c r="K264" s="44">
        <f>SUMIFS('Raw demand forecast'!$I$7:$I$5830,'Raw demand forecast'!$B$7:$B$5830,$B264,'Raw demand forecast'!$C$7:$C$5830,K$6-1)</f>
        <v>20.225000000000001</v>
      </c>
      <c r="L264" s="44">
        <f>SUMIFS('Raw demand forecast'!$I$7:$I$5830,'Raw demand forecast'!$B$7:$B$5830,$B264,'Raw demand forecast'!$C$7:$C$5830,L$6-1)</f>
        <v>20.080854394294619</v>
      </c>
      <c r="M264" s="44">
        <f>SUMIFS('Raw demand forecast'!$I$7:$I$5830,'Raw demand forecast'!$B$7:$B$5830,$B264,'Raw demand forecast'!$C$7:$C$5830,M$6-1)</f>
        <v>19.930016605113966</v>
      </c>
      <c r="N264" s="44">
        <f>SUMIFS('Raw demand forecast'!$I$7:$I$5830,'Raw demand forecast'!$B$7:$B$5830,$B264,'Raw demand forecast'!$C$7:$C$5830,N$6-1)</f>
        <v>19.768221776997372</v>
      </c>
      <c r="O264" s="44">
        <f>SUMIFS('Raw demand forecast'!$I$7:$I$5830,'Raw demand forecast'!$B$7:$B$5830,$B264,'Raw demand forecast'!$C$7:$C$5830,O$6-1)</f>
        <v>19.621084553419923</v>
      </c>
      <c r="P264" s="44">
        <f>SUMIFS('Raw demand forecast'!$I$7:$I$5830,'Raw demand forecast'!$B$7:$B$5830,$B264,'Raw demand forecast'!$C$7:$C$5830,P$6-1)</f>
        <v>19.474713045368546</v>
      </c>
      <c r="Q264" s="44">
        <f>SUMIFS('Raw demand forecast'!$I$7:$I$5830,'Raw demand forecast'!$B$7:$B$5830,$B264,'Raw demand forecast'!$C$7:$C$5830,Q$6-1)</f>
        <v>19.335380815569756</v>
      </c>
      <c r="R264" s="44">
        <f>SUMIFS('Raw demand forecast'!$I$7:$I$5830,'Raw demand forecast'!$B$7:$B$5830,$B264,'Raw demand forecast'!$C$7:$C$5830,R$6-1)</f>
        <v>19.204311317529644</v>
      </c>
      <c r="S264" s="44">
        <f>SUMIFS('Raw demand forecast'!$I$7:$I$5830,'Raw demand forecast'!$B$7:$B$5830,$B264,'Raw demand forecast'!$C$7:$C$5830,S$6-1)</f>
        <v>19.091657292810055</v>
      </c>
      <c r="T264" s="44">
        <f>SUMIFS('Raw demand forecast'!$I$7:$I$5830,'Raw demand forecast'!$B$7:$B$5830,$B264,'Raw demand forecast'!$C$7:$C$5830,T$6-1)</f>
        <v>19.061263023437689</v>
      </c>
      <c r="U264" s="44">
        <f>SUMIFS('Raw demand forecast'!$I$7:$I$5830,'Raw demand forecast'!$B$7:$B$5830,$B264,'Raw demand forecast'!$C$7:$C$5830,U$6-1)</f>
        <v>19.030868754065327</v>
      </c>
    </row>
    <row r="265" spans="2:21" ht="15">
      <c r="B265" s="6" t="s">
        <v>154</v>
      </c>
      <c r="C265" s="6" t="str">
        <f>INDEX('Raw demand forecast'!$M$7:$M$5830,MATCH($B265,'Raw demand forecast'!$B$7:$B$5830,0))</f>
        <v>No</v>
      </c>
      <c r="D265" s="25">
        <f t="shared" si="9"/>
        <v>-5.3507501992089423E-3</v>
      </c>
      <c r="E265" s="6" t="str">
        <f t="shared" si="8"/>
        <v>Steady/falling</v>
      </c>
      <c r="F265" s="44">
        <f>SUMIFS('Raw demand forecast'!$I$7:$I$5830,'Raw demand forecast'!$B$7:$B$5830,$B265,'Raw demand forecast'!$C$7:$C$5830,F$6-1)</f>
        <v>21.0594</v>
      </c>
      <c r="G265" s="44">
        <f>SUMIFS('Raw demand forecast'!$I$7:$I$5830,'Raw demand forecast'!$B$7:$B$5830,$B265,'Raw demand forecast'!$C$7:$C$5830,G$6-1)</f>
        <v>20.5822</v>
      </c>
      <c r="H265" s="44">
        <f>SUMIFS('Raw demand forecast'!$I$7:$I$5830,'Raw demand forecast'!$B$7:$B$5830,$B265,'Raw demand forecast'!$C$7:$C$5830,H$6-1)</f>
        <v>21.117599999999999</v>
      </c>
      <c r="I265" s="44">
        <f>SUMIFS('Raw demand forecast'!$I$7:$I$5830,'Raw demand forecast'!$B$7:$B$5830,$B265,'Raw demand forecast'!$C$7:$C$5830,I$6-1)</f>
        <v>20.9343</v>
      </c>
      <c r="J265" s="44">
        <f>SUMIFS('Raw demand forecast'!$I$7:$I$5830,'Raw demand forecast'!$B$7:$B$5830,$B265,'Raw demand forecast'!$C$7:$C$5830,J$6-1)</f>
        <v>21.234000000000002</v>
      </c>
      <c r="K265" s="44">
        <f>SUMIFS('Raw demand forecast'!$I$7:$I$5830,'Raw demand forecast'!$B$7:$B$5830,$B265,'Raw demand forecast'!$C$7:$C$5830,K$6-1)</f>
        <v>22.074999999999999</v>
      </c>
      <c r="L265" s="44">
        <f>SUMIFS('Raw demand forecast'!$I$7:$I$5830,'Raw demand forecast'!$B$7:$B$5830,$B265,'Raw demand forecast'!$C$7:$C$5830,L$6-1)</f>
        <v>21.925382369753748</v>
      </c>
      <c r="M265" s="44">
        <f>SUMIFS('Raw demand forecast'!$I$7:$I$5830,'Raw demand forecast'!$B$7:$B$5830,$B265,'Raw demand forecast'!$C$7:$C$5830,M$6-1)</f>
        <v>21.769745418610196</v>
      </c>
      <c r="N265" s="44">
        <f>SUMIFS('Raw demand forecast'!$I$7:$I$5830,'Raw demand forecast'!$B$7:$B$5830,$B265,'Raw demand forecast'!$C$7:$C$5830,N$6-1)</f>
        <v>21.604022337456822</v>
      </c>
      <c r="O265" s="44">
        <f>SUMIFS('Raw demand forecast'!$I$7:$I$5830,'Raw demand forecast'!$B$7:$B$5830,$B265,'Raw demand forecast'!$C$7:$C$5830,O$6-1)</f>
        <v>21.455087851745951</v>
      </c>
      <c r="P265" s="44">
        <f>SUMIFS('Raw demand forecast'!$I$7:$I$5830,'Raw demand forecast'!$B$7:$B$5830,$B265,'Raw demand forecast'!$C$7:$C$5830,P$6-1)</f>
        <v>21.308643879802403</v>
      </c>
      <c r="Q265" s="44">
        <f>SUMIFS('Raw demand forecast'!$I$7:$I$5830,'Raw demand forecast'!$B$7:$B$5830,$B265,'Raw demand forecast'!$C$7:$C$5830,Q$6-1)</f>
        <v>21.169806665476845</v>
      </c>
      <c r="R265" s="44">
        <f>SUMIFS('Raw demand forecast'!$I$7:$I$5830,'Raw demand forecast'!$B$7:$B$5830,$B265,'Raw demand forecast'!$C$7:$C$5830,R$6-1)</f>
        <v>21.038877769842689</v>
      </c>
      <c r="S265" s="44">
        <f>SUMIFS('Raw demand forecast'!$I$7:$I$5830,'Raw demand forecast'!$B$7:$B$5830,$B265,'Raw demand forecast'!$C$7:$C$5830,S$6-1)</f>
        <v>20.929730601962376</v>
      </c>
      <c r="T265" s="44">
        <f>SUMIFS('Raw demand forecast'!$I$7:$I$5830,'Raw demand forecast'!$B$7:$B$5830,$B265,'Raw demand forecast'!$C$7:$C$5830,T$6-1)</f>
        <v>20.910788176624948</v>
      </c>
      <c r="U265" s="44">
        <f>SUMIFS('Raw demand forecast'!$I$7:$I$5830,'Raw demand forecast'!$B$7:$B$5830,$B265,'Raw demand forecast'!$C$7:$C$5830,U$6-1)</f>
        <v>20.891845751287519</v>
      </c>
    </row>
    <row r="266" spans="2:21" ht="15">
      <c r="B266" s="6" t="s">
        <v>26</v>
      </c>
      <c r="C266" s="6" t="str">
        <f>INDEX('Raw demand forecast'!$M$7:$M$5830,MATCH($B266,'Raw demand forecast'!$B$7:$B$5830,0))</f>
        <v>No</v>
      </c>
      <c r="D266" s="25">
        <f t="shared" si="9"/>
        <v>2.4333546716652776E-3</v>
      </c>
      <c r="E266" s="6" t="str">
        <f t="shared" si="8"/>
        <v>Small growth</v>
      </c>
      <c r="F266" s="44">
        <f>SUMIFS('Raw demand forecast'!$I$7:$I$5830,'Raw demand forecast'!$B$7:$B$5830,$B266,'Raw demand forecast'!$C$7:$C$5830,F$6-1)</f>
        <v>52.094499999999996</v>
      </c>
      <c r="G266" s="44">
        <f>SUMIFS('Raw demand forecast'!$I$7:$I$5830,'Raw demand forecast'!$B$7:$B$5830,$B266,'Raw demand forecast'!$C$7:$C$5830,G$6-1)</f>
        <v>42.1402</v>
      </c>
      <c r="H266" s="44">
        <f>SUMIFS('Raw demand forecast'!$I$7:$I$5830,'Raw demand forecast'!$B$7:$B$5830,$B266,'Raw demand forecast'!$C$7:$C$5830,H$6-1)</f>
        <v>38.209099999999999</v>
      </c>
      <c r="I266" s="44">
        <f>SUMIFS('Raw demand forecast'!$I$7:$I$5830,'Raw demand forecast'!$B$7:$B$5830,$B266,'Raw demand forecast'!$C$7:$C$5830,I$6-1)</f>
        <v>32.927999999999997</v>
      </c>
      <c r="J266" s="44">
        <f>SUMIFS('Raw demand forecast'!$I$7:$I$5830,'Raw demand forecast'!$B$7:$B$5830,$B266,'Raw demand forecast'!$C$7:$C$5830,J$6-1)</f>
        <v>31.026</v>
      </c>
      <c r="K266" s="44">
        <f>SUMIFS('Raw demand forecast'!$I$7:$I$5830,'Raw demand forecast'!$B$7:$B$5830,$B266,'Raw demand forecast'!$C$7:$C$5830,K$6-1)</f>
        <v>30.399000000000001</v>
      </c>
      <c r="L266" s="44">
        <f>SUMIFS('Raw demand forecast'!$I$7:$I$5830,'Raw demand forecast'!$B$7:$B$5830,$B266,'Raw demand forecast'!$C$7:$C$5830,L$6-1)</f>
        <v>32.473117098585924</v>
      </c>
      <c r="M266" s="44">
        <f>SUMIFS('Raw demand forecast'!$I$7:$I$5830,'Raw demand forecast'!$B$7:$B$5830,$B266,'Raw demand forecast'!$C$7:$C$5830,M$6-1)</f>
        <v>34.100381839219303</v>
      </c>
      <c r="N266" s="44">
        <f>SUMIFS('Raw demand forecast'!$I$7:$I$5830,'Raw demand forecast'!$B$7:$B$5830,$B266,'Raw demand forecast'!$C$7:$C$5830,N$6-1)</f>
        <v>33.90761282643394</v>
      </c>
      <c r="O266" s="44">
        <f>SUMIFS('Raw demand forecast'!$I$7:$I$5830,'Raw demand forecast'!$B$7:$B$5830,$B266,'Raw demand forecast'!$C$7:$C$5830,O$6-1)</f>
        <v>33.739183409500953</v>
      </c>
      <c r="P266" s="44">
        <f>SUMIFS('Raw demand forecast'!$I$7:$I$5830,'Raw demand forecast'!$B$7:$B$5830,$B266,'Raw demand forecast'!$C$7:$C$5830,P$6-1)</f>
        <v>33.578173749454585</v>
      </c>
      <c r="Q266" s="44">
        <f>SUMIFS('Raw demand forecast'!$I$7:$I$5830,'Raw demand forecast'!$B$7:$B$5830,$B266,'Raw demand forecast'!$C$7:$C$5830,Q$6-1)</f>
        <v>33.427018206770214</v>
      </c>
      <c r="R266" s="44">
        <f>SUMIFS('Raw demand forecast'!$I$7:$I$5830,'Raw demand forecast'!$B$7:$B$5830,$B266,'Raw demand forecast'!$C$7:$C$5830,R$6-1)</f>
        <v>33.283537450983481</v>
      </c>
      <c r="S266" s="44">
        <f>SUMIFS('Raw demand forecast'!$I$7:$I$5830,'Raw demand forecast'!$B$7:$B$5830,$B266,'Raw demand forecast'!$C$7:$C$5830,S$6-1)</f>
        <v>33.17306059132364</v>
      </c>
      <c r="T266" s="44">
        <f>SUMIFS('Raw demand forecast'!$I$7:$I$5830,'Raw demand forecast'!$B$7:$B$5830,$B266,'Raw demand forecast'!$C$7:$C$5830,T$6-1)</f>
        <v>33.182153363976681</v>
      </c>
      <c r="U266" s="44">
        <f>SUMIFS('Raw demand forecast'!$I$7:$I$5830,'Raw demand forecast'!$B$7:$B$5830,$B266,'Raw demand forecast'!$C$7:$C$5830,U$6-1)</f>
        <v>33.191246136629708</v>
      </c>
    </row>
    <row r="267" spans="2:21" ht="15">
      <c r="B267" s="6" t="s">
        <v>69</v>
      </c>
      <c r="C267" s="6" t="str">
        <f>INDEX('Raw demand forecast'!$M$7:$M$5830,MATCH($B267,'Raw demand forecast'!$B$7:$B$5830,0))</f>
        <v>No</v>
      </c>
      <c r="D267" s="25">
        <f t="shared" si="9"/>
        <v>7.0230038286964724E-3</v>
      </c>
      <c r="E267" s="6" t="str">
        <f t="shared" si="8"/>
        <v>Small growth</v>
      </c>
      <c r="F267" s="44">
        <f>SUMIFS('Raw demand forecast'!$I$7:$I$5830,'Raw demand forecast'!$B$7:$B$5830,$B267,'Raw demand forecast'!$C$7:$C$5830,F$6-1)</f>
        <v>39.424199999999999</v>
      </c>
      <c r="G267" s="44">
        <f>SUMIFS('Raw demand forecast'!$I$7:$I$5830,'Raw demand forecast'!$B$7:$B$5830,$B267,'Raw demand forecast'!$C$7:$C$5830,G$6-1)</f>
        <v>34.460299999999997</v>
      </c>
      <c r="H267" s="44">
        <f>SUMIFS('Raw demand forecast'!$I$7:$I$5830,'Raw demand forecast'!$B$7:$B$5830,$B267,'Raw demand forecast'!$C$7:$C$5830,H$6-1)</f>
        <v>34.934699999999999</v>
      </c>
      <c r="I267" s="44">
        <f>SUMIFS('Raw demand forecast'!$I$7:$I$5830,'Raw demand forecast'!$B$7:$B$5830,$B267,'Raw demand forecast'!$C$7:$C$5830,I$6-1)</f>
        <v>39.537700000000001</v>
      </c>
      <c r="J267" s="44">
        <f>SUMIFS('Raw demand forecast'!$I$7:$I$5830,'Raw demand forecast'!$B$7:$B$5830,$B267,'Raw demand forecast'!$C$7:$C$5830,J$6-1)</f>
        <v>41.2</v>
      </c>
      <c r="K267" s="44">
        <f>SUMIFS('Raw demand forecast'!$I$7:$I$5830,'Raw demand forecast'!$B$7:$B$5830,$B267,'Raw demand forecast'!$C$7:$C$5830,K$6-1)</f>
        <v>44.48</v>
      </c>
      <c r="L267" s="44">
        <f>SUMIFS('Raw demand forecast'!$I$7:$I$5830,'Raw demand forecast'!$B$7:$B$5830,$B267,'Raw demand forecast'!$C$7:$C$5830,L$6-1)</f>
        <v>46.784560217762746</v>
      </c>
      <c r="M267" s="44">
        <f>SUMIFS('Raw demand forecast'!$I$7:$I$5830,'Raw demand forecast'!$B$7:$B$5830,$B267,'Raw demand forecast'!$C$7:$C$5830,M$6-1)</f>
        <v>46.528567481337646</v>
      </c>
      <c r="N267" s="44">
        <f>SUMIFS('Raw demand forecast'!$I$7:$I$5830,'Raw demand forecast'!$B$7:$B$5830,$B267,'Raw demand forecast'!$C$7:$C$5830,N$6-1)</f>
        <v>47.016423002858048</v>
      </c>
      <c r="O267" s="44">
        <f>SUMIFS('Raw demand forecast'!$I$7:$I$5830,'Raw demand forecast'!$B$7:$B$5830,$B267,'Raw demand forecast'!$C$7:$C$5830,O$6-1)</f>
        <v>47.428091691197764</v>
      </c>
      <c r="P267" s="44">
        <f>SUMIFS('Raw demand forecast'!$I$7:$I$5830,'Raw demand forecast'!$B$7:$B$5830,$B267,'Raw demand forecast'!$C$7:$C$5830,P$6-1)</f>
        <v>47.847473691513414</v>
      </c>
      <c r="Q267" s="44">
        <f>SUMIFS('Raw demand forecast'!$I$7:$I$5830,'Raw demand forecast'!$B$7:$B$5830,$B267,'Raw demand forecast'!$C$7:$C$5830,Q$6-1)</f>
        <v>48.27858047377233</v>
      </c>
      <c r="R267" s="44">
        <f>SUMIFS('Raw demand forecast'!$I$7:$I$5830,'Raw demand forecast'!$B$7:$B$5830,$B267,'Raw demand forecast'!$C$7:$C$5830,R$6-1)</f>
        <v>48.719493223765994</v>
      </c>
      <c r="S267" s="44">
        <f>SUMIFS('Raw demand forecast'!$I$7:$I$5830,'Raw demand forecast'!$B$7:$B$5830,$B267,'Raw demand forecast'!$C$7:$C$5830,S$6-1)</f>
        <v>49.198284780283544</v>
      </c>
      <c r="T267" s="44">
        <f>SUMIFS('Raw demand forecast'!$I$7:$I$5830,'Raw demand forecast'!$B$7:$B$5830,$B267,'Raw demand forecast'!$C$7:$C$5830,T$6-1)</f>
        <v>49.820285292838932</v>
      </c>
      <c r="U267" s="44">
        <f>SUMIFS('Raw demand forecast'!$I$7:$I$5830,'Raw demand forecast'!$B$7:$B$5830,$B267,'Raw demand forecast'!$C$7:$C$5830,U$6-1)</f>
        <v>49.826120531331405</v>
      </c>
    </row>
    <row r="268" spans="2:21" ht="15">
      <c r="B268" s="6" t="s">
        <v>71</v>
      </c>
      <c r="C268" s="6" t="str">
        <f>INDEX('Raw demand forecast'!$M$7:$M$5830,MATCH($B268,'Raw demand forecast'!$B$7:$B$5830,0))</f>
        <v>No</v>
      </c>
      <c r="D268" s="25">
        <f t="shared" si="9"/>
        <v>2.9855192768618366E-2</v>
      </c>
      <c r="E268" s="6" t="str">
        <f t="shared" ref="E268:E273" si="10">IFERROR(IF(D268 &gt; 0.02, "High growth", IF(D268 &gt; 0, "Small growth", IF(D268 &lt;= 0, "Steady/falling", D268))), IF(U268=0, "Steady/falling", "High growth"))</f>
        <v>High growth</v>
      </c>
      <c r="F268" s="44">
        <f>SUMIFS('Raw demand forecast'!$I$7:$I$5830,'Raw demand forecast'!$B$7:$B$5830,$B268,'Raw demand forecast'!$C$7:$C$5830,F$6-1)</f>
        <v>27.559750000000001</v>
      </c>
      <c r="G268" s="44">
        <f>SUMIFS('Raw demand forecast'!$I$7:$I$5830,'Raw demand forecast'!$B$7:$B$5830,$B268,'Raw demand forecast'!$C$7:$C$5830,G$6-1)</f>
        <v>32.201160000000002</v>
      </c>
      <c r="H268" s="44">
        <f>SUMIFS('Raw demand forecast'!$I$7:$I$5830,'Raw demand forecast'!$B$7:$B$5830,$B268,'Raw demand forecast'!$C$7:$C$5830,H$6-1)</f>
        <v>33.407210999999997</v>
      </c>
      <c r="I268" s="44">
        <f>SUMIFS('Raw demand forecast'!$I$7:$I$5830,'Raw demand forecast'!$B$7:$B$5830,$B268,'Raw demand forecast'!$C$7:$C$5830,I$6-1)</f>
        <v>35.549999999999997</v>
      </c>
      <c r="J268" s="44">
        <f>SUMIFS('Raw demand forecast'!$I$7:$I$5830,'Raw demand forecast'!$B$7:$B$5830,$B268,'Raw demand forecast'!$C$7:$C$5830,J$6-1)</f>
        <v>34.223999999999997</v>
      </c>
      <c r="K268" s="44">
        <f>SUMIFS('Raw demand forecast'!$I$7:$I$5830,'Raw demand forecast'!$B$7:$B$5830,$B268,'Raw demand forecast'!$C$7:$C$5830,K$6-1)</f>
        <v>36.252000000000002</v>
      </c>
      <c r="L268" s="44">
        <f>SUMIFS('Raw demand forecast'!$I$7:$I$5830,'Raw demand forecast'!$B$7:$B$5830,$B268,'Raw demand forecast'!$C$7:$C$5830,L$6-1)</f>
        <v>37.565033778405123</v>
      </c>
      <c r="M268" s="44">
        <f>SUMIFS('Raw demand forecast'!$I$7:$I$5830,'Raw demand forecast'!$B$7:$B$5830,$B268,'Raw demand forecast'!$C$7:$C$5830,M$6-1)</f>
        <v>38.350345604421591</v>
      </c>
      <c r="N268" s="44">
        <f>SUMIFS('Raw demand forecast'!$I$7:$I$5830,'Raw demand forecast'!$B$7:$B$5830,$B268,'Raw demand forecast'!$C$7:$C$5830,N$6-1)</f>
        <v>39.245742831820934</v>
      </c>
      <c r="O268" s="44">
        <f>SUMIFS('Raw demand forecast'!$I$7:$I$5830,'Raw demand forecast'!$B$7:$B$5830,$B268,'Raw demand forecast'!$C$7:$C$5830,O$6-1)</f>
        <v>40.262886027700937</v>
      </c>
      <c r="P268" s="44">
        <f>SUMIFS('Raw demand forecast'!$I$7:$I$5830,'Raw demand forecast'!$B$7:$B$5830,$B268,'Raw demand forecast'!$C$7:$C$5830,P$6-1)</f>
        <v>41.397798713028017</v>
      </c>
      <c r="Q268" s="44">
        <f>SUMIFS('Raw demand forecast'!$I$7:$I$5830,'Raw demand forecast'!$B$7:$B$5830,$B268,'Raw demand forecast'!$C$7:$C$5830,Q$6-1)</f>
        <v>42.641018208894053</v>
      </c>
      <c r="R268" s="44">
        <f>SUMIFS('Raw demand forecast'!$I$7:$I$5830,'Raw demand forecast'!$B$7:$B$5830,$B268,'Raw demand forecast'!$C$7:$C$5830,R$6-1)</f>
        <v>43.983885201375664</v>
      </c>
      <c r="S268" s="44">
        <f>SUMIFS('Raw demand forecast'!$I$7:$I$5830,'Raw demand forecast'!$B$7:$B$5830,$B268,'Raw demand forecast'!$C$7:$C$5830,S$6-1)</f>
        <v>45.464553669937985</v>
      </c>
      <c r="T268" s="44">
        <f>SUMIFS('Raw demand forecast'!$I$7:$I$5830,'Raw demand forecast'!$B$7:$B$5830,$B268,'Raw demand forecast'!$C$7:$C$5830,T$6-1)</f>
        <v>47.157791031887022</v>
      </c>
      <c r="U268" s="44">
        <f>SUMIFS('Raw demand forecast'!$I$7:$I$5830,'Raw demand forecast'!$B$7:$B$5830,$B268,'Raw demand forecast'!$C$7:$C$5830,U$6-1)</f>
        <v>48.951866076089203</v>
      </c>
    </row>
    <row r="269" spans="2:21" ht="15">
      <c r="B269" s="6" t="s">
        <v>73</v>
      </c>
      <c r="C269" s="6" t="str">
        <f>INDEX('Raw demand forecast'!$M$7:$M$5830,MATCH($B269,'Raw demand forecast'!$B$7:$B$5830,0))</f>
        <v>No</v>
      </c>
      <c r="D269" s="25" t="e">
        <f t="shared" si="9"/>
        <v>#DIV/0!</v>
      </c>
      <c r="E269" s="6" t="str">
        <f t="shared" si="10"/>
        <v>Steady/falling</v>
      </c>
      <c r="F269" s="44">
        <f>SUMIFS('Raw demand forecast'!$I$7:$I$5830,'Raw demand forecast'!$B$7:$B$5830,$B269,'Raw demand forecast'!$C$7:$C$5830,F$6-1)</f>
        <v>32.350999999999999</v>
      </c>
      <c r="G269" s="44">
        <f>SUMIFS('Raw demand forecast'!$I$7:$I$5830,'Raw demand forecast'!$B$7:$B$5830,$B269,'Raw demand forecast'!$C$7:$C$5830,G$6-1)</f>
        <v>0</v>
      </c>
      <c r="H269" s="44">
        <f>SUMIFS('Raw demand forecast'!$I$7:$I$5830,'Raw demand forecast'!$B$7:$B$5830,$B269,'Raw demand forecast'!$C$7:$C$5830,H$6-1)</f>
        <v>0</v>
      </c>
      <c r="I269" s="44">
        <f>SUMIFS('Raw demand forecast'!$I$7:$I$5830,'Raw demand forecast'!$B$7:$B$5830,$B269,'Raw demand forecast'!$C$7:$C$5830,I$6-1)</f>
        <v>0</v>
      </c>
      <c r="J269" s="44">
        <f>SUMIFS('Raw demand forecast'!$I$7:$I$5830,'Raw demand forecast'!$B$7:$B$5830,$B269,'Raw demand forecast'!$C$7:$C$5830,J$6-1)</f>
        <v>0</v>
      </c>
      <c r="K269" s="44">
        <f>SUMIFS('Raw demand forecast'!$I$7:$I$5830,'Raw demand forecast'!$B$7:$B$5830,$B269,'Raw demand forecast'!$C$7:$C$5830,K$6-1)</f>
        <v>0</v>
      </c>
      <c r="L269" s="44">
        <f>SUMIFS('Raw demand forecast'!$I$7:$I$5830,'Raw demand forecast'!$B$7:$B$5830,$B269,'Raw demand forecast'!$C$7:$C$5830,L$6-1)</f>
        <v>0</v>
      </c>
      <c r="M269" s="44">
        <f>SUMIFS('Raw demand forecast'!$I$7:$I$5830,'Raw demand forecast'!$B$7:$B$5830,$B269,'Raw demand forecast'!$C$7:$C$5830,M$6-1)</f>
        <v>0</v>
      </c>
      <c r="N269" s="44">
        <f>SUMIFS('Raw demand forecast'!$I$7:$I$5830,'Raw demand forecast'!$B$7:$B$5830,$B269,'Raw demand forecast'!$C$7:$C$5830,N$6-1)</f>
        <v>0</v>
      </c>
      <c r="O269" s="44">
        <f>SUMIFS('Raw demand forecast'!$I$7:$I$5830,'Raw demand forecast'!$B$7:$B$5830,$B269,'Raw demand forecast'!$C$7:$C$5830,O$6-1)</f>
        <v>0</v>
      </c>
      <c r="P269" s="44">
        <f>SUMIFS('Raw demand forecast'!$I$7:$I$5830,'Raw demand forecast'!$B$7:$B$5830,$B269,'Raw demand forecast'!$C$7:$C$5830,P$6-1)</f>
        <v>0</v>
      </c>
      <c r="Q269" s="44">
        <f>SUMIFS('Raw demand forecast'!$I$7:$I$5830,'Raw demand forecast'!$B$7:$B$5830,$B269,'Raw demand forecast'!$C$7:$C$5830,Q$6-1)</f>
        <v>0</v>
      </c>
      <c r="R269" s="44">
        <f>SUMIFS('Raw demand forecast'!$I$7:$I$5830,'Raw demand forecast'!$B$7:$B$5830,$B269,'Raw demand forecast'!$C$7:$C$5830,R$6-1)</f>
        <v>0</v>
      </c>
      <c r="S269" s="44">
        <f>SUMIFS('Raw demand forecast'!$I$7:$I$5830,'Raw demand forecast'!$B$7:$B$5830,$B269,'Raw demand forecast'!$C$7:$C$5830,S$6-1)</f>
        <v>0</v>
      </c>
      <c r="T269" s="44">
        <f>SUMIFS('Raw demand forecast'!$I$7:$I$5830,'Raw demand forecast'!$B$7:$B$5830,$B269,'Raw demand forecast'!$C$7:$C$5830,T$6-1)</f>
        <v>0</v>
      </c>
      <c r="U269" s="44">
        <f>SUMIFS('Raw demand forecast'!$I$7:$I$5830,'Raw demand forecast'!$B$7:$B$5830,$B269,'Raw demand forecast'!$C$7:$C$5830,U$6-1)</f>
        <v>0</v>
      </c>
    </row>
    <row r="270" spans="2:21" ht="15">
      <c r="B270" s="6" t="s">
        <v>86</v>
      </c>
      <c r="C270" s="6" t="str">
        <f>INDEX('Raw demand forecast'!$M$7:$M$5830,MATCH($B270,'Raw demand forecast'!$B$7:$B$5830,0))</f>
        <v>No</v>
      </c>
      <c r="D270" s="25">
        <f t="shared" si="9"/>
        <v>8.9112176276436861E-2</v>
      </c>
      <c r="E270" s="6" t="str">
        <f t="shared" si="10"/>
        <v>High growth</v>
      </c>
      <c r="F270" s="44">
        <f>SUMIFS('Raw demand forecast'!$I$7:$I$5830,'Raw demand forecast'!$B$7:$B$5830,$B270,'Raw demand forecast'!$C$7:$C$5830,F$6-1)</f>
        <v>11.3734</v>
      </c>
      <c r="G270" s="44">
        <f>SUMIFS('Raw demand forecast'!$I$7:$I$5830,'Raw demand forecast'!$B$7:$B$5830,$B270,'Raw demand forecast'!$C$7:$C$5830,G$6-1)</f>
        <v>10.8858</v>
      </c>
      <c r="H270" s="44">
        <f>SUMIFS('Raw demand forecast'!$I$7:$I$5830,'Raw demand forecast'!$B$7:$B$5830,$B270,'Raw demand forecast'!$C$7:$C$5830,H$6-1)</f>
        <v>10.8668</v>
      </c>
      <c r="I270" s="44">
        <f>SUMIFS('Raw demand forecast'!$I$7:$I$5830,'Raw demand forecast'!$B$7:$B$5830,$B270,'Raw demand forecast'!$C$7:$C$5830,I$6-1)</f>
        <v>11.197100000000001</v>
      </c>
      <c r="J270" s="44">
        <f>SUMIFS('Raw demand forecast'!$I$7:$I$5830,'Raw demand forecast'!$B$7:$B$5830,$B270,'Raw demand forecast'!$C$7:$C$5830,J$6-1)</f>
        <v>11.737</v>
      </c>
      <c r="K270" s="44">
        <f>SUMIFS('Raw demand forecast'!$I$7:$I$5830,'Raw demand forecast'!$B$7:$B$5830,$B270,'Raw demand forecast'!$C$7:$C$5830,K$6-1)</f>
        <v>11.456</v>
      </c>
      <c r="L270" s="44">
        <f>SUMIFS('Raw demand forecast'!$I$7:$I$5830,'Raw demand forecast'!$B$7:$B$5830,$B270,'Raw demand forecast'!$C$7:$C$5830,L$6-1)</f>
        <v>12.208313647844424</v>
      </c>
      <c r="M270" s="44">
        <f>SUMIFS('Raw demand forecast'!$I$7:$I$5830,'Raw demand forecast'!$B$7:$B$5830,$B270,'Raw demand forecast'!$C$7:$C$5830,M$6-1)</f>
        <v>10.504723404135024</v>
      </c>
      <c r="N270" s="44">
        <f>SUMIFS('Raw demand forecast'!$I$7:$I$5830,'Raw demand forecast'!$B$7:$B$5830,$B270,'Raw demand forecast'!$C$7:$C$5830,N$6-1)</f>
        <v>11.825938819196109</v>
      </c>
      <c r="O270" s="44">
        <f>SUMIFS('Raw demand forecast'!$I$7:$I$5830,'Raw demand forecast'!$B$7:$B$5830,$B270,'Raw demand forecast'!$C$7:$C$5830,O$6-1)</f>
        <v>15.498746903393751</v>
      </c>
      <c r="P270" s="44">
        <f>SUMIFS('Raw demand forecast'!$I$7:$I$5830,'Raw demand forecast'!$B$7:$B$5830,$B270,'Raw demand forecast'!$C$7:$C$5830,P$6-1)</f>
        <v>20.931125512686883</v>
      </c>
      <c r="Q270" s="44">
        <f>SUMIFS('Raw demand forecast'!$I$7:$I$5830,'Raw demand forecast'!$B$7:$B$5830,$B270,'Raw demand forecast'!$C$7:$C$5830,Q$6-1)</f>
        <v>24.608066170113879</v>
      </c>
      <c r="R270" s="44">
        <f>SUMIFS('Raw demand forecast'!$I$7:$I$5830,'Raw demand forecast'!$B$7:$B$5830,$B270,'Raw demand forecast'!$C$7:$C$5830,R$6-1)</f>
        <v>25.943588222601225</v>
      </c>
      <c r="S270" s="44">
        <f>SUMIFS('Raw demand forecast'!$I$7:$I$5830,'Raw demand forecast'!$B$7:$B$5830,$B270,'Raw demand forecast'!$C$7:$C$5830,S$6-1)</f>
        <v>26.115670656825557</v>
      </c>
      <c r="T270" s="44">
        <f>SUMIFS('Raw demand forecast'!$I$7:$I$5830,'Raw demand forecast'!$B$7:$B$5830,$B270,'Raw demand forecast'!$C$7:$C$5830,T$6-1)</f>
        <v>26.327973359693022</v>
      </c>
      <c r="U270" s="44">
        <f>SUMIFS('Raw demand forecast'!$I$7:$I$5830,'Raw demand forecast'!$B$7:$B$5830,$B270,'Raw demand forecast'!$C$7:$C$5830,U$6-1)</f>
        <v>26.321413006716835</v>
      </c>
    </row>
    <row r="271" spans="2:21" ht="15">
      <c r="B271" s="6" t="s">
        <v>130</v>
      </c>
      <c r="C271" s="6" t="str">
        <f>INDEX('Raw demand forecast'!$M$7:$M$5830,MATCH($B271,'Raw demand forecast'!$B$7:$B$5830,0))</f>
        <v>No</v>
      </c>
      <c r="D271" s="25">
        <f t="shared" si="9"/>
        <v>-1.7877193026638594E-3</v>
      </c>
      <c r="E271" s="6" t="str">
        <f t="shared" si="10"/>
        <v>Steady/falling</v>
      </c>
      <c r="F271" s="44">
        <f>SUMIFS('Raw demand forecast'!$I$7:$I$5830,'Raw demand forecast'!$B$7:$B$5830,$B271,'Raw demand forecast'!$C$7:$C$5830,F$6-1)</f>
        <v>32.356999999999999</v>
      </c>
      <c r="G271" s="44">
        <f>SUMIFS('Raw demand forecast'!$I$7:$I$5830,'Raw demand forecast'!$B$7:$B$5830,$B271,'Raw demand forecast'!$C$7:$C$5830,G$6-1)</f>
        <v>27.441500000000001</v>
      </c>
      <c r="H271" s="44">
        <f>SUMIFS('Raw demand forecast'!$I$7:$I$5830,'Raw demand forecast'!$B$7:$B$5830,$B271,'Raw demand forecast'!$C$7:$C$5830,H$6-1)</f>
        <v>19.890899999999998</v>
      </c>
      <c r="I271" s="44">
        <f>SUMIFS('Raw demand forecast'!$I$7:$I$5830,'Raw demand forecast'!$B$7:$B$5830,$B271,'Raw demand forecast'!$C$7:$C$5830,I$6-1)</f>
        <v>21.751300000000001</v>
      </c>
      <c r="J271" s="44">
        <f>SUMIFS('Raw demand forecast'!$I$7:$I$5830,'Raw demand forecast'!$B$7:$B$5830,$B271,'Raw demand forecast'!$C$7:$C$5830,J$6-1)</f>
        <v>26.175000000000001</v>
      </c>
      <c r="K271" s="44">
        <f>SUMIFS('Raw demand forecast'!$I$7:$I$5830,'Raw demand forecast'!$B$7:$B$5830,$B271,'Raw demand forecast'!$C$7:$C$5830,K$6-1)</f>
        <v>23.193000000000001</v>
      </c>
      <c r="L271" s="44">
        <f>SUMIFS('Raw demand forecast'!$I$7:$I$5830,'Raw demand forecast'!$B$7:$B$5830,$B271,'Raw demand forecast'!$C$7:$C$5830,L$6-1)</f>
        <v>28.845157454335695</v>
      </c>
      <c r="M271" s="44">
        <f>SUMIFS('Raw demand forecast'!$I$7:$I$5830,'Raw demand forecast'!$B$7:$B$5830,$B271,'Raw demand forecast'!$C$7:$C$5830,M$6-1)</f>
        <v>29.227004617373051</v>
      </c>
      <c r="N271" s="44">
        <f>SUMIFS('Raw demand forecast'!$I$7:$I$5830,'Raw demand forecast'!$B$7:$B$5830,$B271,'Raw demand forecast'!$C$7:$C$5830,N$6-1)</f>
        <v>29.213426253310946</v>
      </c>
      <c r="O271" s="44">
        <f>SUMIFS('Raw demand forecast'!$I$7:$I$5830,'Raw demand forecast'!$B$7:$B$5830,$B271,'Raw demand forecast'!$C$7:$C$5830,O$6-1)</f>
        <v>29.052030230954067</v>
      </c>
      <c r="P271" s="44">
        <f>SUMIFS('Raw demand forecast'!$I$7:$I$5830,'Raw demand forecast'!$B$7:$B$5830,$B271,'Raw demand forecast'!$C$7:$C$5830,P$6-1)</f>
        <v>28.89062088749397</v>
      </c>
      <c r="Q271" s="44">
        <f>SUMIFS('Raw demand forecast'!$I$7:$I$5830,'Raw demand forecast'!$B$7:$B$5830,$B271,'Raw demand forecast'!$C$7:$C$5830,Q$6-1)</f>
        <v>28.736644722156775</v>
      </c>
      <c r="R271" s="44">
        <f>SUMIFS('Raw demand forecast'!$I$7:$I$5830,'Raw demand forecast'!$B$7:$B$5830,$B271,'Raw demand forecast'!$C$7:$C$5830,R$6-1)</f>
        <v>28.591901936415173</v>
      </c>
      <c r="S271" s="44">
        <f>SUMIFS('Raw demand forecast'!$I$7:$I$5830,'Raw demand forecast'!$B$7:$B$5830,$B271,'Raw demand forecast'!$C$7:$C$5830,S$6-1)</f>
        <v>28.465726248352873</v>
      </c>
      <c r="T271" s="44">
        <f>SUMIFS('Raw demand forecast'!$I$7:$I$5830,'Raw demand forecast'!$B$7:$B$5830,$B271,'Raw demand forecast'!$C$7:$C$5830,T$6-1)</f>
        <v>28.42504261981523</v>
      </c>
      <c r="U271" s="44">
        <f>SUMIFS('Raw demand forecast'!$I$7:$I$5830,'Raw demand forecast'!$B$7:$B$5830,$B271,'Raw demand forecast'!$C$7:$C$5830,U$6-1)</f>
        <v>28.384358991277587</v>
      </c>
    </row>
    <row r="272" spans="2:21" ht="15">
      <c r="B272" s="6" t="s">
        <v>170</v>
      </c>
      <c r="C272" s="6" t="str">
        <f>INDEX('Raw demand forecast'!$M$7:$M$5830,MATCH($B272,'Raw demand forecast'!$B$7:$B$5830,0))</f>
        <v>No</v>
      </c>
      <c r="D272" s="25">
        <f t="shared" si="9"/>
        <v>5.9277078762447477E-3</v>
      </c>
      <c r="E272" s="6" t="str">
        <f t="shared" si="10"/>
        <v>Small growth</v>
      </c>
      <c r="F272" s="44">
        <f>SUMIFS('Raw demand forecast'!$I$7:$I$5830,'Raw demand forecast'!$B$7:$B$5830,$B272,'Raw demand forecast'!$C$7:$C$5830,F$6-1)</f>
        <v>0</v>
      </c>
      <c r="G272" s="44">
        <f>SUMIFS('Raw demand forecast'!$I$7:$I$5830,'Raw demand forecast'!$B$7:$B$5830,$B272,'Raw demand forecast'!$C$7:$C$5830,G$6-1)</f>
        <v>32.136299999999999</v>
      </c>
      <c r="H272" s="44">
        <f>SUMIFS('Raw demand forecast'!$I$7:$I$5830,'Raw demand forecast'!$B$7:$B$5830,$B272,'Raw demand forecast'!$C$7:$C$5830,H$6-1)</f>
        <v>32.209499999999998</v>
      </c>
      <c r="I272" s="44">
        <f>SUMIFS('Raw demand forecast'!$I$7:$I$5830,'Raw demand forecast'!$B$7:$B$5830,$B272,'Raw demand forecast'!$C$7:$C$5830,I$6-1)</f>
        <v>32.805500000000002</v>
      </c>
      <c r="J272" s="44">
        <f>SUMIFS('Raw demand forecast'!$I$7:$I$5830,'Raw demand forecast'!$B$7:$B$5830,$B272,'Raw demand forecast'!$C$7:$C$5830,J$6-1)</f>
        <v>34.363</v>
      </c>
      <c r="K272" s="44">
        <f>SUMIFS('Raw demand forecast'!$I$7:$I$5830,'Raw demand forecast'!$B$7:$B$5830,$B272,'Raw demand forecast'!$C$7:$C$5830,K$6-1)</f>
        <v>33.813000000000002</v>
      </c>
      <c r="L272" s="44">
        <f>SUMIFS('Raw demand forecast'!$I$7:$I$5830,'Raw demand forecast'!$B$7:$B$5830,$B272,'Raw demand forecast'!$C$7:$C$5830,L$6-1)</f>
        <v>39.723821935956828</v>
      </c>
      <c r="M272" s="44">
        <f>SUMIFS('Raw demand forecast'!$I$7:$I$5830,'Raw demand forecast'!$B$7:$B$5830,$B272,'Raw demand forecast'!$C$7:$C$5830,M$6-1)</f>
        <v>40.566263918455476</v>
      </c>
      <c r="N272" s="44">
        <f>SUMIFS('Raw demand forecast'!$I$7:$I$5830,'Raw demand forecast'!$B$7:$B$5830,$B272,'Raw demand forecast'!$C$7:$C$5830,N$6-1)</f>
        <v>41.198324505987294</v>
      </c>
      <c r="O272" s="44">
        <f>SUMIFS('Raw demand forecast'!$I$7:$I$5830,'Raw demand forecast'!$B$7:$B$5830,$B272,'Raw demand forecast'!$C$7:$C$5830,O$6-1)</f>
        <v>41.633187527842566</v>
      </c>
      <c r="P272" s="44">
        <f>SUMIFS('Raw demand forecast'!$I$7:$I$5830,'Raw demand forecast'!$B$7:$B$5830,$B272,'Raw demand forecast'!$C$7:$C$5830,P$6-1)</f>
        <v>41.864315570257055</v>
      </c>
      <c r="Q272" s="44">
        <f>SUMIFS('Raw demand forecast'!$I$7:$I$5830,'Raw demand forecast'!$B$7:$B$5830,$B272,'Raw demand forecast'!$C$7:$C$5830,Q$6-1)</f>
        <v>41.891834787453035</v>
      </c>
      <c r="R272" s="44">
        <f>SUMIFS('Raw demand forecast'!$I$7:$I$5830,'Raw demand forecast'!$B$7:$B$5830,$B272,'Raw demand forecast'!$C$7:$C$5830,R$6-1)</f>
        <v>41.818485864054061</v>
      </c>
      <c r="S272" s="44">
        <f>SUMIFS('Raw demand forecast'!$I$7:$I$5830,'Raw demand forecast'!$B$7:$B$5830,$B272,'Raw demand forecast'!$C$7:$C$5830,S$6-1)</f>
        <v>41.770956662163528</v>
      </c>
      <c r="T272" s="44">
        <f>SUMIFS('Raw demand forecast'!$I$7:$I$5830,'Raw demand forecast'!$B$7:$B$5830,$B272,'Raw demand forecast'!$C$7:$C$5830,T$6-1)</f>
        <v>41.832484848819583</v>
      </c>
      <c r="U272" s="44">
        <f>SUMIFS('Raw demand forecast'!$I$7:$I$5830,'Raw demand forecast'!$B$7:$B$5830,$B272,'Raw demand forecast'!$C$7:$C$5830,U$6-1)</f>
        <v>41.894013035475652</v>
      </c>
    </row>
    <row r="273" spans="2:21" ht="15">
      <c r="B273" s="6" t="s">
        <v>162</v>
      </c>
      <c r="C273" s="6" t="str">
        <f>INDEX('Raw demand forecast'!$M$7:$M$5830,MATCH($B273,'Raw demand forecast'!$B$7:$B$5830,0))</f>
        <v>No</v>
      </c>
      <c r="D273" s="25">
        <f t="shared" si="9"/>
        <v>-1.8452043073579061E-3</v>
      </c>
      <c r="E273" s="6" t="str">
        <f t="shared" si="10"/>
        <v>Steady/falling</v>
      </c>
      <c r="F273" s="44">
        <f>SUMIFS('Raw demand forecast'!$I$7:$I$5830,'Raw demand forecast'!$B$7:$B$5830,$B273,'Raw demand forecast'!$C$7:$C$5830,F$6-1)</f>
        <v>0</v>
      </c>
      <c r="G273" s="44">
        <f>SUMIFS('Raw demand forecast'!$I$7:$I$5830,'Raw demand forecast'!$B$7:$B$5830,$B273,'Raw demand forecast'!$C$7:$C$5830,G$6-1)</f>
        <v>0</v>
      </c>
      <c r="H273" s="44">
        <f>SUMIFS('Raw demand forecast'!$I$7:$I$5830,'Raw demand forecast'!$B$7:$B$5830,$B273,'Raw demand forecast'!$C$7:$C$5830,H$6-1)</f>
        <v>0</v>
      </c>
      <c r="I273" s="44">
        <f>SUMIFS('Raw demand forecast'!$I$7:$I$5830,'Raw demand forecast'!$B$7:$B$5830,$B273,'Raw demand forecast'!$C$7:$C$5830,I$6-1)</f>
        <v>6.29</v>
      </c>
      <c r="J273" s="44">
        <f>SUMIFS('Raw demand forecast'!$I$7:$I$5830,'Raw demand forecast'!$B$7:$B$5830,$B273,'Raw demand forecast'!$C$7:$C$5830,J$6-1)</f>
        <v>8.25</v>
      </c>
      <c r="K273" s="44">
        <f>SUMIFS('Raw demand forecast'!$I$7:$I$5830,'Raw demand forecast'!$B$7:$B$5830,$B273,'Raw demand forecast'!$C$7:$C$5830,K$6-1)</f>
        <v>10.63</v>
      </c>
      <c r="L273" s="44">
        <f>SUMIFS('Raw demand forecast'!$I$7:$I$5830,'Raw demand forecast'!$B$7:$B$5830,$B273,'Raw demand forecast'!$C$7:$C$5830,L$6-1)</f>
        <v>10.63228315170203</v>
      </c>
      <c r="M273" s="44">
        <f>SUMIFS('Raw demand forecast'!$I$7:$I$5830,'Raw demand forecast'!$B$7:$B$5830,$B273,'Raw demand forecast'!$C$7:$C$5830,M$6-1)</f>
        <v>10.637303364748327</v>
      </c>
      <c r="N273" s="44">
        <f>SUMIFS('Raw demand forecast'!$I$7:$I$5830,'Raw demand forecast'!$B$7:$B$5830,$B273,'Raw demand forecast'!$C$7:$C$5830,N$6-1)</f>
        <v>10.594404010404824</v>
      </c>
      <c r="O273" s="44">
        <f>SUMIFS('Raw demand forecast'!$I$7:$I$5830,'Raw demand forecast'!$B$7:$B$5830,$B273,'Raw demand forecast'!$C$7:$C$5830,O$6-1)</f>
        <v>10.567149226287638</v>
      </c>
      <c r="P273" s="44">
        <f>SUMIFS('Raw demand forecast'!$I$7:$I$5830,'Raw demand forecast'!$B$7:$B$5830,$B273,'Raw demand forecast'!$C$7:$C$5830,P$6-1)</f>
        <v>10.550346144181985</v>
      </c>
      <c r="Q273" s="44">
        <f>SUMIFS('Raw demand forecast'!$I$7:$I$5830,'Raw demand forecast'!$B$7:$B$5830,$B273,'Raw demand forecast'!$C$7:$C$5830,Q$6-1)</f>
        <v>10.53590298028517</v>
      </c>
      <c r="R273" s="44">
        <f>SUMIFS('Raw demand forecast'!$I$7:$I$5830,'Raw demand forecast'!$B$7:$B$5830,$B273,'Raw demand forecast'!$C$7:$C$5830,R$6-1)</f>
        <v>10.513794661497993</v>
      </c>
      <c r="S273" s="44">
        <f>SUMIFS('Raw demand forecast'!$I$7:$I$5830,'Raw demand forecast'!$B$7:$B$5830,$B273,'Raw demand forecast'!$C$7:$C$5830,S$6-1)</f>
        <v>10.486372080655576</v>
      </c>
      <c r="T273" s="44">
        <f>SUMIFS('Raw demand forecast'!$I$7:$I$5830,'Raw demand forecast'!$B$7:$B$5830,$B273,'Raw demand forecast'!$C$7:$C$5830,T$6-1)</f>
        <v>10.47439917401795</v>
      </c>
      <c r="U273" s="44">
        <f>SUMIFS('Raw demand forecast'!$I$7:$I$5830,'Raw demand forecast'!$B$7:$B$5830,$B273,'Raw demand forecast'!$C$7:$C$5830,U$6-1)</f>
        <v>10.457012164853976</v>
      </c>
    </row>
    <row r="274" spans="2:21" ht="15">
      <c r="B274"/>
    </row>
    <row r="275" spans="2:21" ht="15">
      <c r="B275"/>
    </row>
    <row r="276" spans="2:21" ht="15">
      <c r="B276"/>
    </row>
    <row r="277" spans="2:21" ht="15">
      <c r="B277"/>
    </row>
    <row r="278" spans="2:21" ht="15">
      <c r="B278"/>
    </row>
    <row r="279" spans="2:21" ht="15">
      <c r="B279"/>
    </row>
    <row r="280" spans="2:21" ht="15">
      <c r="B280"/>
    </row>
    <row r="281" spans="2:21" ht="15">
      <c r="B281"/>
    </row>
    <row r="282" spans="2:21" ht="15">
      <c r="B282"/>
    </row>
    <row r="283" spans="2:21" ht="15">
      <c r="B283"/>
    </row>
    <row r="284" spans="2:21" ht="15">
      <c r="B284"/>
    </row>
    <row r="285" spans="2:21" ht="15">
      <c r="B285"/>
    </row>
    <row r="286" spans="2:21" ht="15">
      <c r="B286"/>
    </row>
    <row r="287" spans="2:21" ht="15">
      <c r="B287"/>
    </row>
    <row r="288" spans="2:21" ht="15">
      <c r="B288"/>
    </row>
    <row r="289" spans="2:2" ht="15">
      <c r="B289"/>
    </row>
    <row r="290" spans="2:2" ht="15">
      <c r="B290"/>
    </row>
    <row r="291" spans="2:2" ht="15">
      <c r="B291"/>
    </row>
    <row r="292" spans="2:2" ht="15">
      <c r="B292"/>
    </row>
    <row r="293" spans="2:2" ht="15">
      <c r="B293"/>
    </row>
    <row r="294" spans="2:2" ht="15">
      <c r="B294"/>
    </row>
    <row r="295" spans="2:2" ht="15">
      <c r="B295"/>
    </row>
    <row r="296" spans="2:2" ht="15">
      <c r="B296"/>
    </row>
    <row r="297" spans="2:2" ht="15">
      <c r="B297"/>
    </row>
    <row r="298" spans="2:2" ht="15">
      <c r="B298"/>
    </row>
    <row r="299" spans="2:2" ht="15">
      <c r="B299"/>
    </row>
    <row r="300" spans="2:2" ht="15">
      <c r="B300"/>
    </row>
    <row r="301" spans="2:2" ht="15">
      <c r="B301"/>
    </row>
    <row r="302" spans="2:2" ht="15">
      <c r="B302"/>
    </row>
    <row r="303" spans="2:2" ht="15">
      <c r="B303"/>
    </row>
    <row r="304" spans="2:2" ht="15">
      <c r="B304"/>
    </row>
    <row r="305" spans="2:2" ht="15">
      <c r="B305"/>
    </row>
    <row r="306" spans="2:2" ht="15">
      <c r="B306"/>
    </row>
    <row r="307" spans="2:2" ht="15">
      <c r="B307"/>
    </row>
    <row r="308" spans="2:2" ht="15">
      <c r="B308"/>
    </row>
    <row r="309" spans="2:2" ht="15">
      <c r="B309"/>
    </row>
    <row r="310" spans="2:2" ht="15">
      <c r="B310"/>
    </row>
    <row r="311" spans="2:2" ht="15">
      <c r="B311"/>
    </row>
    <row r="312" spans="2:2" ht="15">
      <c r="B312"/>
    </row>
    <row r="313" spans="2:2" ht="15">
      <c r="B313"/>
    </row>
    <row r="314" spans="2:2" ht="15">
      <c r="B314"/>
    </row>
    <row r="315" spans="2:2" ht="15">
      <c r="B315"/>
    </row>
    <row r="316" spans="2:2" ht="15">
      <c r="B316"/>
    </row>
    <row r="317" spans="2:2" ht="15">
      <c r="B317"/>
    </row>
    <row r="318" spans="2:2" ht="15">
      <c r="B318"/>
    </row>
    <row r="319" spans="2:2" ht="15">
      <c r="B319"/>
    </row>
    <row r="320" spans="2:2" ht="15">
      <c r="B320"/>
    </row>
    <row r="321" spans="2:2" ht="15">
      <c r="B321"/>
    </row>
    <row r="322" spans="2:2" ht="15">
      <c r="B322"/>
    </row>
    <row r="323" spans="2:2" ht="15">
      <c r="B323"/>
    </row>
    <row r="324" spans="2:2" ht="15">
      <c r="B324"/>
    </row>
    <row r="325" spans="2:2" ht="15">
      <c r="B325"/>
    </row>
    <row r="326" spans="2:2" ht="15">
      <c r="B326"/>
    </row>
    <row r="327" spans="2:2" ht="15">
      <c r="B327"/>
    </row>
    <row r="328" spans="2:2" ht="15">
      <c r="B328"/>
    </row>
    <row r="329" spans="2:2" ht="15">
      <c r="B329"/>
    </row>
    <row r="330" spans="2:2" ht="15">
      <c r="B330"/>
    </row>
    <row r="331" spans="2:2" ht="15">
      <c r="B331"/>
    </row>
    <row r="332" spans="2:2" ht="15">
      <c r="B332"/>
    </row>
    <row r="333" spans="2:2" ht="15">
      <c r="B333"/>
    </row>
    <row r="334" spans="2:2" ht="15">
      <c r="B334"/>
    </row>
    <row r="335" spans="2:2" ht="15">
      <c r="B335"/>
    </row>
    <row r="336" spans="2:2" ht="15">
      <c r="B336"/>
    </row>
    <row r="337" spans="2:2" ht="15">
      <c r="B337"/>
    </row>
    <row r="338" spans="2:2" ht="15">
      <c r="B338"/>
    </row>
    <row r="339" spans="2:2" ht="15">
      <c r="B339"/>
    </row>
    <row r="340" spans="2:2" ht="15">
      <c r="B340"/>
    </row>
    <row r="341" spans="2:2" ht="15">
      <c r="B341"/>
    </row>
    <row r="342" spans="2:2" ht="15">
      <c r="B342"/>
    </row>
    <row r="343" spans="2:2" ht="15">
      <c r="B343"/>
    </row>
    <row r="344" spans="2:2" ht="15">
      <c r="B344"/>
    </row>
    <row r="345" spans="2:2" ht="15">
      <c r="B345"/>
    </row>
    <row r="346" spans="2:2" ht="15">
      <c r="B346"/>
    </row>
    <row r="347" spans="2:2" ht="15">
      <c r="B347"/>
    </row>
    <row r="348" spans="2:2" ht="15">
      <c r="B348"/>
    </row>
    <row r="349" spans="2:2" ht="15">
      <c r="B349"/>
    </row>
    <row r="350" spans="2:2" ht="15">
      <c r="B350"/>
    </row>
    <row r="351" spans="2:2" ht="15">
      <c r="B351"/>
    </row>
    <row r="352" spans="2:2" ht="15">
      <c r="B352"/>
    </row>
    <row r="353" spans="2:2" ht="15">
      <c r="B353"/>
    </row>
    <row r="354" spans="2:2" ht="15">
      <c r="B354"/>
    </row>
    <row r="355" spans="2:2" ht="15">
      <c r="B355"/>
    </row>
    <row r="356" spans="2:2" ht="15">
      <c r="B356"/>
    </row>
    <row r="357" spans="2:2" ht="15">
      <c r="B357"/>
    </row>
    <row r="358" spans="2:2" ht="15">
      <c r="B358"/>
    </row>
    <row r="359" spans="2:2" ht="15">
      <c r="B359"/>
    </row>
    <row r="360" spans="2:2" ht="15">
      <c r="B360"/>
    </row>
    <row r="361" spans="2:2" ht="15">
      <c r="B361"/>
    </row>
    <row r="362" spans="2:2" ht="15">
      <c r="B362"/>
    </row>
    <row r="363" spans="2:2" ht="15">
      <c r="B363"/>
    </row>
    <row r="364" spans="2:2" ht="15">
      <c r="B364"/>
    </row>
    <row r="365" spans="2:2" ht="15">
      <c r="B365"/>
    </row>
    <row r="366" spans="2:2" ht="15">
      <c r="B366"/>
    </row>
    <row r="367" spans="2:2" ht="15">
      <c r="B367"/>
    </row>
    <row r="368" spans="2:2" ht="15">
      <c r="B368"/>
    </row>
    <row r="369" spans="2:2" ht="15">
      <c r="B369"/>
    </row>
    <row r="370" spans="2:2" ht="15">
      <c r="B370"/>
    </row>
    <row r="371" spans="2:2" ht="15">
      <c r="B371"/>
    </row>
    <row r="372" spans="2:2" ht="15">
      <c r="B372"/>
    </row>
    <row r="373" spans="2:2" ht="15">
      <c r="B373"/>
    </row>
    <row r="374" spans="2:2" ht="15">
      <c r="B374"/>
    </row>
    <row r="375" spans="2:2" ht="15">
      <c r="B375"/>
    </row>
    <row r="376" spans="2:2" ht="15">
      <c r="B376"/>
    </row>
    <row r="377" spans="2:2" ht="15">
      <c r="B377"/>
    </row>
    <row r="378" spans="2:2" ht="15">
      <c r="B378"/>
    </row>
    <row r="379" spans="2:2" ht="15">
      <c r="B379"/>
    </row>
    <row r="380" spans="2:2" ht="15">
      <c r="B380"/>
    </row>
    <row r="381" spans="2:2" ht="15">
      <c r="B381"/>
    </row>
    <row r="382" spans="2:2" ht="15">
      <c r="B382"/>
    </row>
    <row r="383" spans="2:2" ht="15">
      <c r="B383"/>
    </row>
    <row r="384" spans="2:2" ht="15">
      <c r="B384"/>
    </row>
    <row r="385" spans="2:2" ht="15">
      <c r="B385"/>
    </row>
    <row r="386" spans="2:2" ht="15">
      <c r="B386"/>
    </row>
    <row r="387" spans="2:2" ht="15">
      <c r="B387"/>
    </row>
    <row r="388" spans="2:2" ht="15">
      <c r="B388"/>
    </row>
    <row r="389" spans="2:2" ht="15">
      <c r="B389"/>
    </row>
    <row r="390" spans="2:2" ht="15">
      <c r="B390"/>
    </row>
    <row r="391" spans="2:2" ht="15">
      <c r="B391"/>
    </row>
    <row r="392" spans="2:2" ht="15">
      <c r="B392"/>
    </row>
    <row r="393" spans="2:2" ht="15">
      <c r="B393"/>
    </row>
    <row r="394" spans="2:2" ht="15">
      <c r="B394"/>
    </row>
    <row r="395" spans="2:2" ht="15">
      <c r="B395"/>
    </row>
    <row r="396" spans="2:2" ht="15">
      <c r="B396"/>
    </row>
    <row r="397" spans="2:2" ht="15">
      <c r="B397"/>
    </row>
    <row r="398" spans="2:2" ht="15">
      <c r="B398"/>
    </row>
    <row r="399" spans="2:2" ht="15">
      <c r="B399"/>
    </row>
    <row r="400" spans="2:2" ht="15">
      <c r="B400"/>
    </row>
    <row r="401" spans="2:2" ht="15">
      <c r="B401"/>
    </row>
    <row r="402" spans="2:2" ht="15">
      <c r="B402"/>
    </row>
    <row r="403" spans="2:2" ht="15">
      <c r="B403"/>
    </row>
    <row r="404" spans="2:2" ht="15">
      <c r="B404"/>
    </row>
    <row r="405" spans="2:2" ht="15">
      <c r="B405"/>
    </row>
    <row r="406" spans="2:2" ht="15">
      <c r="B406"/>
    </row>
    <row r="407" spans="2:2" ht="15">
      <c r="B407"/>
    </row>
    <row r="408" spans="2:2" ht="15">
      <c r="B408"/>
    </row>
    <row r="409" spans="2:2" ht="15">
      <c r="B409"/>
    </row>
    <row r="410" spans="2:2" ht="15">
      <c r="B410"/>
    </row>
    <row r="411" spans="2:2" ht="15">
      <c r="B411"/>
    </row>
    <row r="412" spans="2:2" ht="15">
      <c r="B412"/>
    </row>
    <row r="413" spans="2:2" ht="15">
      <c r="B413"/>
    </row>
    <row r="414" spans="2:2" ht="15">
      <c r="B414"/>
    </row>
    <row r="415" spans="2:2" ht="15">
      <c r="B415"/>
    </row>
    <row r="416" spans="2:2" ht="15">
      <c r="B416"/>
    </row>
    <row r="417" spans="2:2" ht="15">
      <c r="B417"/>
    </row>
    <row r="418" spans="2:2" ht="15">
      <c r="B418"/>
    </row>
    <row r="419" spans="2:2" ht="15">
      <c r="B419"/>
    </row>
    <row r="420" spans="2:2" ht="15">
      <c r="B420"/>
    </row>
    <row r="421" spans="2:2" ht="15">
      <c r="B421"/>
    </row>
    <row r="422" spans="2:2" ht="15">
      <c r="B422"/>
    </row>
    <row r="423" spans="2:2" ht="15">
      <c r="B423"/>
    </row>
    <row r="424" spans="2:2" ht="15">
      <c r="B424"/>
    </row>
    <row r="425" spans="2:2" ht="15">
      <c r="B425"/>
    </row>
    <row r="426" spans="2:2" ht="15">
      <c r="B426"/>
    </row>
    <row r="427" spans="2:2" ht="15">
      <c r="B427"/>
    </row>
    <row r="428" spans="2:2" ht="15">
      <c r="B428"/>
    </row>
    <row r="429" spans="2:2" ht="15">
      <c r="B429"/>
    </row>
    <row r="430" spans="2:2" ht="15">
      <c r="B430"/>
    </row>
    <row r="431" spans="2:2" ht="15">
      <c r="B431"/>
    </row>
    <row r="432" spans="2:2" ht="15">
      <c r="B432"/>
    </row>
    <row r="433" spans="2:2" ht="15">
      <c r="B433"/>
    </row>
    <row r="434" spans="2:2" ht="15">
      <c r="B434"/>
    </row>
    <row r="435" spans="2:2" ht="15">
      <c r="B435"/>
    </row>
    <row r="436" spans="2:2" ht="15">
      <c r="B436"/>
    </row>
    <row r="437" spans="2:2" ht="15">
      <c r="B437"/>
    </row>
    <row r="438" spans="2:2" ht="15">
      <c r="B438"/>
    </row>
    <row r="439" spans="2:2" ht="15">
      <c r="B439"/>
    </row>
    <row r="440" spans="2:2" ht="15">
      <c r="B440"/>
    </row>
    <row r="441" spans="2:2" ht="15">
      <c r="B441"/>
    </row>
    <row r="442" spans="2:2" ht="15">
      <c r="B442"/>
    </row>
    <row r="443" spans="2:2" ht="15">
      <c r="B443"/>
    </row>
    <row r="444" spans="2:2" ht="15">
      <c r="B444"/>
    </row>
    <row r="445" spans="2:2" ht="15">
      <c r="B445"/>
    </row>
    <row r="446" spans="2:2" ht="15">
      <c r="B446"/>
    </row>
    <row r="447" spans="2:2" ht="15">
      <c r="B447"/>
    </row>
    <row r="448" spans="2:2" ht="15">
      <c r="B448"/>
    </row>
    <row r="449" spans="2:2" ht="15">
      <c r="B449"/>
    </row>
    <row r="450" spans="2:2" ht="15">
      <c r="B450"/>
    </row>
    <row r="451" spans="2:2" ht="15">
      <c r="B451"/>
    </row>
    <row r="452" spans="2:2" ht="15">
      <c r="B452"/>
    </row>
    <row r="453" spans="2:2" ht="15">
      <c r="B453"/>
    </row>
    <row r="454" spans="2:2" ht="15">
      <c r="B454"/>
    </row>
    <row r="455" spans="2:2" ht="15">
      <c r="B455"/>
    </row>
    <row r="456" spans="2:2" ht="15">
      <c r="B456"/>
    </row>
    <row r="457" spans="2:2" ht="15">
      <c r="B457"/>
    </row>
    <row r="458" spans="2:2" ht="15">
      <c r="B458"/>
    </row>
    <row r="459" spans="2:2" ht="15">
      <c r="B459"/>
    </row>
    <row r="460" spans="2:2" ht="15">
      <c r="B460"/>
    </row>
    <row r="461" spans="2:2" ht="15">
      <c r="B461"/>
    </row>
    <row r="462" spans="2:2" ht="15">
      <c r="B462"/>
    </row>
    <row r="463" spans="2:2" ht="15">
      <c r="B463"/>
    </row>
    <row r="464" spans="2:2" ht="15">
      <c r="B464"/>
    </row>
    <row r="465" spans="2:2" ht="15">
      <c r="B465"/>
    </row>
    <row r="466" spans="2:2" ht="15">
      <c r="B466"/>
    </row>
    <row r="467" spans="2:2" ht="15">
      <c r="B467"/>
    </row>
    <row r="468" spans="2:2" ht="15">
      <c r="B468"/>
    </row>
    <row r="469" spans="2:2" ht="15">
      <c r="B469"/>
    </row>
    <row r="470" spans="2:2" ht="15">
      <c r="B470"/>
    </row>
    <row r="471" spans="2:2" ht="15">
      <c r="B471"/>
    </row>
    <row r="472" spans="2:2" ht="15">
      <c r="B472"/>
    </row>
    <row r="473" spans="2:2" ht="15">
      <c r="B473"/>
    </row>
    <row r="474" spans="2:2" ht="15">
      <c r="B474"/>
    </row>
    <row r="475" spans="2:2" ht="15">
      <c r="B475"/>
    </row>
    <row r="476" spans="2:2" ht="15">
      <c r="B476"/>
    </row>
    <row r="477" spans="2:2" ht="15">
      <c r="B477"/>
    </row>
    <row r="478" spans="2:2" ht="15">
      <c r="B478"/>
    </row>
    <row r="479" spans="2:2" ht="15">
      <c r="B479"/>
    </row>
    <row r="480" spans="2:2" ht="15">
      <c r="B480"/>
    </row>
    <row r="481" spans="2:2" ht="15">
      <c r="B481"/>
    </row>
    <row r="482" spans="2:2" ht="15">
      <c r="B482"/>
    </row>
    <row r="483" spans="2:2" ht="15">
      <c r="B483"/>
    </row>
    <row r="484" spans="2:2" ht="15">
      <c r="B484"/>
    </row>
    <row r="485" spans="2:2" ht="15">
      <c r="B485"/>
    </row>
    <row r="486" spans="2:2" ht="15">
      <c r="B486"/>
    </row>
    <row r="487" spans="2:2" ht="15">
      <c r="B487"/>
    </row>
    <row r="488" spans="2:2" ht="15">
      <c r="B488"/>
    </row>
    <row r="489" spans="2:2" ht="15">
      <c r="B489"/>
    </row>
    <row r="490" spans="2:2" ht="15">
      <c r="B490"/>
    </row>
    <row r="491" spans="2:2" ht="15">
      <c r="B491"/>
    </row>
    <row r="492" spans="2:2" ht="15">
      <c r="B492"/>
    </row>
    <row r="493" spans="2:2" ht="15">
      <c r="B493"/>
    </row>
    <row r="494" spans="2:2" ht="15">
      <c r="B494"/>
    </row>
    <row r="495" spans="2:2" ht="15">
      <c r="B495"/>
    </row>
    <row r="496" spans="2:2" ht="15">
      <c r="B496"/>
    </row>
    <row r="497" spans="2:2" ht="15">
      <c r="B497"/>
    </row>
    <row r="498" spans="2:2" ht="15">
      <c r="B498"/>
    </row>
    <row r="499" spans="2:2" ht="15">
      <c r="B499"/>
    </row>
    <row r="500" spans="2:2" ht="15">
      <c r="B500"/>
    </row>
    <row r="501" spans="2:2" ht="15">
      <c r="B501"/>
    </row>
    <row r="502" spans="2:2" ht="15">
      <c r="B502"/>
    </row>
    <row r="503" spans="2:2" ht="15">
      <c r="B503"/>
    </row>
    <row r="504" spans="2:2" ht="15">
      <c r="B504"/>
    </row>
    <row r="505" spans="2:2" ht="15">
      <c r="B505"/>
    </row>
    <row r="506" spans="2:2" ht="15">
      <c r="B506"/>
    </row>
    <row r="507" spans="2:2" ht="15">
      <c r="B507"/>
    </row>
    <row r="508" spans="2:2" ht="15">
      <c r="B508"/>
    </row>
    <row r="509" spans="2:2" ht="15">
      <c r="B509"/>
    </row>
    <row r="510" spans="2:2" ht="15">
      <c r="B510"/>
    </row>
    <row r="511" spans="2:2" ht="15">
      <c r="B511"/>
    </row>
    <row r="512" spans="2:2" ht="15">
      <c r="B512"/>
    </row>
    <row r="513" spans="2:2" ht="15">
      <c r="B513"/>
    </row>
    <row r="514" spans="2:2" ht="15">
      <c r="B514"/>
    </row>
    <row r="515" spans="2:2" ht="15">
      <c r="B515"/>
    </row>
    <row r="516" spans="2:2" ht="15">
      <c r="B516"/>
    </row>
    <row r="517" spans="2:2" ht="15">
      <c r="B517"/>
    </row>
    <row r="518" spans="2:2" ht="15">
      <c r="B518"/>
    </row>
    <row r="519" spans="2:2" ht="15">
      <c r="B519"/>
    </row>
    <row r="520" spans="2:2" ht="15">
      <c r="B520"/>
    </row>
    <row r="521" spans="2:2" ht="15">
      <c r="B521"/>
    </row>
    <row r="522" spans="2:2" ht="15">
      <c r="B522"/>
    </row>
    <row r="523" spans="2:2" ht="15">
      <c r="B523"/>
    </row>
    <row r="524" spans="2:2" ht="15">
      <c r="B524"/>
    </row>
    <row r="525" spans="2:2" ht="15">
      <c r="B525"/>
    </row>
    <row r="526" spans="2:2" ht="15">
      <c r="B526"/>
    </row>
    <row r="527" spans="2:2" ht="15">
      <c r="B527"/>
    </row>
    <row r="528" spans="2:2" ht="15">
      <c r="B528"/>
    </row>
    <row r="529" spans="2:2" ht="15">
      <c r="B529"/>
    </row>
    <row r="530" spans="2:2" ht="15">
      <c r="B530"/>
    </row>
    <row r="531" spans="2:2" ht="15">
      <c r="B531"/>
    </row>
    <row r="532" spans="2:2" ht="15">
      <c r="B532"/>
    </row>
    <row r="533" spans="2:2" ht="15">
      <c r="B533"/>
    </row>
    <row r="534" spans="2:2" ht="15">
      <c r="B534"/>
    </row>
    <row r="535" spans="2:2" ht="15">
      <c r="B535"/>
    </row>
    <row r="536" spans="2:2" ht="15">
      <c r="B536"/>
    </row>
    <row r="537" spans="2:2" ht="15">
      <c r="B537"/>
    </row>
    <row r="538" spans="2:2" ht="15">
      <c r="B538"/>
    </row>
    <row r="539" spans="2:2" ht="15">
      <c r="B539"/>
    </row>
    <row r="540" spans="2:2" ht="15">
      <c r="B540"/>
    </row>
    <row r="541" spans="2:2" ht="15">
      <c r="B541"/>
    </row>
    <row r="542" spans="2:2" ht="15">
      <c r="B542"/>
    </row>
    <row r="543" spans="2:2" ht="15">
      <c r="B543"/>
    </row>
    <row r="544" spans="2:2" ht="15">
      <c r="B544"/>
    </row>
    <row r="545" spans="2:2" ht="15">
      <c r="B545"/>
    </row>
    <row r="546" spans="2:2" ht="15">
      <c r="B546"/>
    </row>
    <row r="547" spans="2:2" ht="15">
      <c r="B547"/>
    </row>
    <row r="548" spans="2:2" ht="15">
      <c r="B548"/>
    </row>
    <row r="549" spans="2:2" ht="15">
      <c r="B549"/>
    </row>
    <row r="550" spans="2:2" ht="15">
      <c r="B550"/>
    </row>
    <row r="551" spans="2:2" ht="15">
      <c r="B551"/>
    </row>
    <row r="552" spans="2:2" ht="15">
      <c r="B552"/>
    </row>
    <row r="553" spans="2:2" ht="15">
      <c r="B553"/>
    </row>
    <row r="554" spans="2:2" ht="15">
      <c r="B554"/>
    </row>
    <row r="555" spans="2:2" ht="15">
      <c r="B555"/>
    </row>
    <row r="556" spans="2:2" ht="15">
      <c r="B556"/>
    </row>
    <row r="557" spans="2:2" ht="15">
      <c r="B557"/>
    </row>
    <row r="558" spans="2:2" ht="15">
      <c r="B558"/>
    </row>
    <row r="559" spans="2:2" ht="15">
      <c r="B559"/>
    </row>
    <row r="560" spans="2:2" ht="15">
      <c r="B560"/>
    </row>
    <row r="561" spans="2:2" ht="15">
      <c r="B561"/>
    </row>
    <row r="562" spans="2:2" ht="15">
      <c r="B562"/>
    </row>
    <row r="563" spans="2:2" ht="15">
      <c r="B563"/>
    </row>
    <row r="564" spans="2:2" ht="15">
      <c r="B564"/>
    </row>
    <row r="565" spans="2:2" ht="15">
      <c r="B565"/>
    </row>
    <row r="566" spans="2:2" ht="15">
      <c r="B566"/>
    </row>
    <row r="567" spans="2:2" ht="15">
      <c r="B567"/>
    </row>
    <row r="568" spans="2:2" ht="15">
      <c r="B568"/>
    </row>
    <row r="569" spans="2:2" ht="15">
      <c r="B569"/>
    </row>
    <row r="570" spans="2:2" ht="15">
      <c r="B570"/>
    </row>
    <row r="571" spans="2:2" ht="15">
      <c r="B571"/>
    </row>
    <row r="572" spans="2:2" ht="15">
      <c r="B572"/>
    </row>
    <row r="573" spans="2:2" ht="15">
      <c r="B573"/>
    </row>
    <row r="574" spans="2:2" ht="15">
      <c r="B574"/>
    </row>
    <row r="575" spans="2:2" ht="15">
      <c r="B575"/>
    </row>
    <row r="576" spans="2:2" ht="15">
      <c r="B576"/>
    </row>
    <row r="577" spans="2:2" ht="15">
      <c r="B577"/>
    </row>
    <row r="578" spans="2:2" ht="15">
      <c r="B578"/>
    </row>
    <row r="579" spans="2:2" ht="15">
      <c r="B579"/>
    </row>
    <row r="580" spans="2:2" ht="15">
      <c r="B580"/>
    </row>
    <row r="581" spans="2:2" ht="15">
      <c r="B581"/>
    </row>
    <row r="582" spans="2:2" ht="15">
      <c r="B582"/>
    </row>
    <row r="583" spans="2:2" ht="15">
      <c r="B583"/>
    </row>
    <row r="584" spans="2:2" ht="15">
      <c r="B584"/>
    </row>
    <row r="585" spans="2:2" ht="15">
      <c r="B585"/>
    </row>
    <row r="586" spans="2:2" ht="15">
      <c r="B586"/>
    </row>
    <row r="587" spans="2:2" ht="15">
      <c r="B587"/>
    </row>
    <row r="588" spans="2:2" ht="15">
      <c r="B588"/>
    </row>
    <row r="589" spans="2:2" ht="15">
      <c r="B589"/>
    </row>
    <row r="590" spans="2:2" ht="15">
      <c r="B590"/>
    </row>
    <row r="591" spans="2:2" ht="15">
      <c r="B591"/>
    </row>
    <row r="592" spans="2:2" ht="15">
      <c r="B592"/>
    </row>
    <row r="593" spans="2:2" ht="15">
      <c r="B593"/>
    </row>
    <row r="594" spans="2:2" ht="15">
      <c r="B594"/>
    </row>
    <row r="595" spans="2:2" ht="15">
      <c r="B595"/>
    </row>
    <row r="596" spans="2:2" ht="15">
      <c r="B596"/>
    </row>
    <row r="597" spans="2:2" ht="15">
      <c r="B597"/>
    </row>
    <row r="598" spans="2:2" ht="15">
      <c r="B598"/>
    </row>
    <row r="599" spans="2:2" ht="15">
      <c r="B599"/>
    </row>
    <row r="600" spans="2:2" ht="15">
      <c r="B600"/>
    </row>
    <row r="601" spans="2:2" ht="15">
      <c r="B601"/>
    </row>
    <row r="602" spans="2:2" ht="15">
      <c r="B602"/>
    </row>
    <row r="603" spans="2:2" ht="15">
      <c r="B603"/>
    </row>
    <row r="604" spans="2:2" ht="15">
      <c r="B604"/>
    </row>
    <row r="605" spans="2:2" ht="15">
      <c r="B605"/>
    </row>
    <row r="606" spans="2:2" ht="15">
      <c r="B606"/>
    </row>
    <row r="607" spans="2:2" ht="15">
      <c r="B607"/>
    </row>
    <row r="608" spans="2:2" ht="15">
      <c r="B608"/>
    </row>
    <row r="609" spans="2:2" ht="15">
      <c r="B609"/>
    </row>
    <row r="610" spans="2:2" ht="15">
      <c r="B610"/>
    </row>
    <row r="611" spans="2:2" ht="15">
      <c r="B611"/>
    </row>
    <row r="612" spans="2:2" ht="15">
      <c r="B612"/>
    </row>
    <row r="613" spans="2:2" ht="15">
      <c r="B613"/>
    </row>
    <row r="614" spans="2:2" ht="15">
      <c r="B614"/>
    </row>
    <row r="615" spans="2:2" ht="15">
      <c r="B615"/>
    </row>
    <row r="616" spans="2:2" ht="15">
      <c r="B616"/>
    </row>
    <row r="617" spans="2:2" ht="15">
      <c r="B617"/>
    </row>
    <row r="618" spans="2:2" ht="15">
      <c r="B618"/>
    </row>
    <row r="619" spans="2:2" ht="15">
      <c r="B619"/>
    </row>
    <row r="620" spans="2:2" ht="15">
      <c r="B620"/>
    </row>
    <row r="621" spans="2:2" ht="15">
      <c r="B621"/>
    </row>
    <row r="622" spans="2:2" ht="15">
      <c r="B622"/>
    </row>
    <row r="623" spans="2:2" ht="15">
      <c r="B623"/>
    </row>
    <row r="624" spans="2:2" ht="15">
      <c r="B624"/>
    </row>
    <row r="625" spans="2:2" ht="15">
      <c r="B625"/>
    </row>
    <row r="626" spans="2:2" ht="15">
      <c r="B626"/>
    </row>
    <row r="627" spans="2:2" ht="15">
      <c r="B627"/>
    </row>
    <row r="628" spans="2:2" ht="15">
      <c r="B628"/>
    </row>
    <row r="629" spans="2:2" ht="15">
      <c r="B629"/>
    </row>
    <row r="630" spans="2:2" ht="15">
      <c r="B630"/>
    </row>
    <row r="631" spans="2:2" ht="15">
      <c r="B631"/>
    </row>
    <row r="632" spans="2:2" ht="15">
      <c r="B632"/>
    </row>
    <row r="633" spans="2:2" ht="15">
      <c r="B633"/>
    </row>
    <row r="634" spans="2:2" ht="15">
      <c r="B634"/>
    </row>
    <row r="635" spans="2:2" ht="15">
      <c r="B635"/>
    </row>
    <row r="636" spans="2:2" ht="15">
      <c r="B636"/>
    </row>
    <row r="637" spans="2:2" ht="15">
      <c r="B637"/>
    </row>
    <row r="638" spans="2:2" ht="15">
      <c r="B638"/>
    </row>
    <row r="639" spans="2:2" ht="15">
      <c r="B639"/>
    </row>
    <row r="640" spans="2:2" ht="15">
      <c r="B640"/>
    </row>
    <row r="641" spans="2:2" ht="15">
      <c r="B641"/>
    </row>
    <row r="642" spans="2:2" ht="15">
      <c r="B642"/>
    </row>
    <row r="643" spans="2:2" ht="15">
      <c r="B643"/>
    </row>
    <row r="644" spans="2:2" ht="15">
      <c r="B644"/>
    </row>
    <row r="645" spans="2:2" ht="15">
      <c r="B645"/>
    </row>
    <row r="646" spans="2:2" ht="15">
      <c r="B646"/>
    </row>
    <row r="647" spans="2:2" ht="15">
      <c r="B647"/>
    </row>
    <row r="648" spans="2:2" ht="15">
      <c r="B648"/>
    </row>
    <row r="649" spans="2:2" ht="15">
      <c r="B649"/>
    </row>
    <row r="650" spans="2:2" ht="15">
      <c r="B650"/>
    </row>
    <row r="651" spans="2:2" ht="15">
      <c r="B651"/>
    </row>
    <row r="652" spans="2:2" ht="15">
      <c r="B652"/>
    </row>
    <row r="653" spans="2:2" ht="15">
      <c r="B653"/>
    </row>
    <row r="654" spans="2:2" ht="15">
      <c r="B654"/>
    </row>
    <row r="655" spans="2:2" ht="15">
      <c r="B655"/>
    </row>
    <row r="656" spans="2:2" ht="15">
      <c r="B656"/>
    </row>
    <row r="657" spans="2:2" ht="15">
      <c r="B657"/>
    </row>
    <row r="658" spans="2:2" ht="15">
      <c r="B658"/>
    </row>
    <row r="659" spans="2:2" ht="15">
      <c r="B659"/>
    </row>
    <row r="660" spans="2:2" ht="15">
      <c r="B660"/>
    </row>
    <row r="661" spans="2:2" ht="15">
      <c r="B661"/>
    </row>
    <row r="662" spans="2:2" ht="15">
      <c r="B662"/>
    </row>
    <row r="663" spans="2:2" ht="15">
      <c r="B663"/>
    </row>
    <row r="664" spans="2:2" ht="15">
      <c r="B664"/>
    </row>
    <row r="665" spans="2:2" ht="15">
      <c r="B665"/>
    </row>
    <row r="666" spans="2:2" ht="15">
      <c r="B666"/>
    </row>
    <row r="667" spans="2:2" ht="15">
      <c r="B667"/>
    </row>
    <row r="668" spans="2:2" ht="15">
      <c r="B668"/>
    </row>
    <row r="669" spans="2:2" ht="15">
      <c r="B669"/>
    </row>
    <row r="670" spans="2:2" ht="15">
      <c r="B670"/>
    </row>
    <row r="671" spans="2:2" ht="15">
      <c r="B671"/>
    </row>
    <row r="672" spans="2:2" ht="15">
      <c r="B672"/>
    </row>
    <row r="673" spans="2:2" ht="15">
      <c r="B673"/>
    </row>
    <row r="674" spans="2:2" ht="15">
      <c r="B674"/>
    </row>
    <row r="675" spans="2:2" ht="15">
      <c r="B675"/>
    </row>
    <row r="676" spans="2:2" ht="15">
      <c r="B676"/>
    </row>
    <row r="677" spans="2:2" ht="15">
      <c r="B677"/>
    </row>
    <row r="678" spans="2:2" ht="15">
      <c r="B678"/>
    </row>
    <row r="679" spans="2:2" ht="15">
      <c r="B679"/>
    </row>
    <row r="680" spans="2:2" ht="15">
      <c r="B680"/>
    </row>
    <row r="681" spans="2:2" ht="15">
      <c r="B681"/>
    </row>
    <row r="682" spans="2:2" ht="15">
      <c r="B682"/>
    </row>
    <row r="683" spans="2:2" ht="15">
      <c r="B683"/>
    </row>
    <row r="684" spans="2:2" ht="15">
      <c r="B684"/>
    </row>
    <row r="685" spans="2:2" ht="15">
      <c r="B685"/>
    </row>
    <row r="686" spans="2:2" ht="15">
      <c r="B686"/>
    </row>
    <row r="687" spans="2:2" ht="15">
      <c r="B687"/>
    </row>
    <row r="688" spans="2:2" ht="15">
      <c r="B688"/>
    </row>
    <row r="689" spans="2:2" ht="15">
      <c r="B689"/>
    </row>
    <row r="690" spans="2:2" ht="15">
      <c r="B690"/>
    </row>
    <row r="691" spans="2:2" ht="15">
      <c r="B691"/>
    </row>
    <row r="692" spans="2:2" ht="15">
      <c r="B692"/>
    </row>
    <row r="693" spans="2:2" ht="15">
      <c r="B693"/>
    </row>
    <row r="694" spans="2:2" ht="15">
      <c r="B694"/>
    </row>
    <row r="695" spans="2:2" ht="15">
      <c r="B695"/>
    </row>
    <row r="696" spans="2:2" ht="15">
      <c r="B696"/>
    </row>
    <row r="697" spans="2:2" ht="15">
      <c r="B697"/>
    </row>
    <row r="698" spans="2:2" ht="15">
      <c r="B698"/>
    </row>
    <row r="699" spans="2:2" ht="15">
      <c r="B699"/>
    </row>
    <row r="700" spans="2:2" ht="15">
      <c r="B700"/>
    </row>
    <row r="701" spans="2:2" ht="15">
      <c r="B701"/>
    </row>
    <row r="702" spans="2:2" ht="15">
      <c r="B702"/>
    </row>
    <row r="703" spans="2:2" ht="15">
      <c r="B703"/>
    </row>
    <row r="704" spans="2:2" ht="15">
      <c r="B704"/>
    </row>
    <row r="705" spans="2:2" ht="15">
      <c r="B705"/>
    </row>
    <row r="706" spans="2:2" ht="15">
      <c r="B706"/>
    </row>
    <row r="707" spans="2:2" ht="15">
      <c r="B707"/>
    </row>
    <row r="708" spans="2:2" ht="15">
      <c r="B708"/>
    </row>
    <row r="709" spans="2:2" ht="15">
      <c r="B709"/>
    </row>
    <row r="710" spans="2:2" ht="15">
      <c r="B710"/>
    </row>
    <row r="711" spans="2:2" ht="15">
      <c r="B711"/>
    </row>
    <row r="712" spans="2:2" ht="15">
      <c r="B712"/>
    </row>
    <row r="713" spans="2:2" ht="15">
      <c r="B713"/>
    </row>
    <row r="714" spans="2:2" ht="15">
      <c r="B714"/>
    </row>
    <row r="715" spans="2:2" ht="15">
      <c r="B715"/>
    </row>
    <row r="716" spans="2:2" ht="15">
      <c r="B716"/>
    </row>
    <row r="717" spans="2:2" ht="15">
      <c r="B717"/>
    </row>
    <row r="718" spans="2:2" ht="15">
      <c r="B718"/>
    </row>
    <row r="719" spans="2:2" ht="15">
      <c r="B719"/>
    </row>
    <row r="720" spans="2:2" ht="15">
      <c r="B720"/>
    </row>
    <row r="721" spans="2:2" ht="15">
      <c r="B721"/>
    </row>
    <row r="722" spans="2:2" ht="15">
      <c r="B722"/>
    </row>
    <row r="723" spans="2:2" ht="15">
      <c r="B723"/>
    </row>
    <row r="724" spans="2:2" ht="15">
      <c r="B724"/>
    </row>
    <row r="725" spans="2:2" ht="15">
      <c r="B725"/>
    </row>
    <row r="726" spans="2:2" ht="15">
      <c r="B726"/>
    </row>
    <row r="727" spans="2:2" ht="15">
      <c r="B727"/>
    </row>
    <row r="728" spans="2:2" ht="15">
      <c r="B728"/>
    </row>
    <row r="729" spans="2:2" ht="15">
      <c r="B729"/>
    </row>
    <row r="730" spans="2:2" ht="15">
      <c r="B730"/>
    </row>
    <row r="731" spans="2:2" ht="15">
      <c r="B731"/>
    </row>
    <row r="732" spans="2:2" ht="15">
      <c r="B732"/>
    </row>
    <row r="733" spans="2:2" ht="15">
      <c r="B733"/>
    </row>
    <row r="734" spans="2:2" ht="15">
      <c r="B734"/>
    </row>
    <row r="735" spans="2:2" ht="15">
      <c r="B735"/>
    </row>
    <row r="736" spans="2:2" ht="15">
      <c r="B736"/>
    </row>
    <row r="737" spans="2:2" ht="15">
      <c r="B737"/>
    </row>
    <row r="738" spans="2:2" ht="15">
      <c r="B738"/>
    </row>
    <row r="739" spans="2:2" ht="15">
      <c r="B739"/>
    </row>
    <row r="740" spans="2:2" ht="15">
      <c r="B740"/>
    </row>
    <row r="741" spans="2:2" ht="15">
      <c r="B741"/>
    </row>
    <row r="742" spans="2:2" ht="15">
      <c r="B742"/>
    </row>
    <row r="743" spans="2:2" ht="15">
      <c r="B743"/>
    </row>
    <row r="744" spans="2:2" ht="15">
      <c r="B744"/>
    </row>
    <row r="745" spans="2:2" ht="15">
      <c r="B745"/>
    </row>
    <row r="746" spans="2:2" ht="15">
      <c r="B746"/>
    </row>
    <row r="747" spans="2:2" ht="15">
      <c r="B747"/>
    </row>
    <row r="748" spans="2:2" ht="15">
      <c r="B748"/>
    </row>
    <row r="749" spans="2:2" ht="15">
      <c r="B749"/>
    </row>
    <row r="750" spans="2:2" ht="15">
      <c r="B750"/>
    </row>
    <row r="751" spans="2:2" ht="15">
      <c r="B751"/>
    </row>
    <row r="752" spans="2:2" ht="15">
      <c r="B752"/>
    </row>
    <row r="753" spans="2:2" ht="15">
      <c r="B753"/>
    </row>
    <row r="754" spans="2:2" ht="15">
      <c r="B754"/>
    </row>
    <row r="755" spans="2:2" ht="15">
      <c r="B755"/>
    </row>
    <row r="756" spans="2:2" ht="15">
      <c r="B756"/>
    </row>
    <row r="757" spans="2:2" ht="15">
      <c r="B757"/>
    </row>
    <row r="758" spans="2:2" ht="15">
      <c r="B758"/>
    </row>
    <row r="759" spans="2:2" ht="15">
      <c r="B759"/>
    </row>
    <row r="760" spans="2:2" ht="15">
      <c r="B760"/>
    </row>
    <row r="761" spans="2:2" ht="15">
      <c r="B761"/>
    </row>
    <row r="762" spans="2:2" ht="15">
      <c r="B762"/>
    </row>
    <row r="763" spans="2:2" ht="15">
      <c r="B763"/>
    </row>
    <row r="764" spans="2:2" ht="15">
      <c r="B764"/>
    </row>
    <row r="765" spans="2:2" ht="15">
      <c r="B765"/>
    </row>
    <row r="766" spans="2:2" ht="15">
      <c r="B766"/>
    </row>
    <row r="767" spans="2:2" ht="15">
      <c r="B767"/>
    </row>
    <row r="768" spans="2:2" ht="15">
      <c r="B768"/>
    </row>
    <row r="769" spans="2:2" ht="15">
      <c r="B769"/>
    </row>
    <row r="770" spans="2:2" ht="15">
      <c r="B770"/>
    </row>
    <row r="771" spans="2:2" ht="15">
      <c r="B771"/>
    </row>
    <row r="772" spans="2:2" ht="15">
      <c r="B772"/>
    </row>
    <row r="773" spans="2:2" ht="15">
      <c r="B773"/>
    </row>
    <row r="774" spans="2:2" ht="15">
      <c r="B774"/>
    </row>
    <row r="775" spans="2:2" ht="15">
      <c r="B775"/>
    </row>
    <row r="776" spans="2:2" ht="15">
      <c r="B776"/>
    </row>
    <row r="777" spans="2:2" ht="15">
      <c r="B777"/>
    </row>
    <row r="778" spans="2:2" ht="15">
      <c r="B778"/>
    </row>
    <row r="779" spans="2:2" ht="15">
      <c r="B779"/>
    </row>
    <row r="780" spans="2:2" ht="15">
      <c r="B780"/>
    </row>
    <row r="781" spans="2:2" ht="15">
      <c r="B781"/>
    </row>
    <row r="782" spans="2:2" ht="15">
      <c r="B782"/>
    </row>
    <row r="783" spans="2:2" ht="15">
      <c r="B783"/>
    </row>
    <row r="784" spans="2:2" ht="15">
      <c r="B784"/>
    </row>
    <row r="785" spans="2:2" ht="15">
      <c r="B785"/>
    </row>
    <row r="786" spans="2:2" ht="15">
      <c r="B786"/>
    </row>
    <row r="787" spans="2:2" ht="15">
      <c r="B787"/>
    </row>
    <row r="788" spans="2:2" ht="15">
      <c r="B788"/>
    </row>
    <row r="789" spans="2:2" ht="15">
      <c r="B789"/>
    </row>
    <row r="790" spans="2:2" ht="15">
      <c r="B790"/>
    </row>
    <row r="791" spans="2:2" ht="15">
      <c r="B791"/>
    </row>
    <row r="792" spans="2:2" ht="15">
      <c r="B792"/>
    </row>
    <row r="793" spans="2:2" ht="15">
      <c r="B793"/>
    </row>
    <row r="794" spans="2:2" ht="15">
      <c r="B794"/>
    </row>
    <row r="795" spans="2:2" ht="15">
      <c r="B795"/>
    </row>
    <row r="796" spans="2:2" ht="15">
      <c r="B796"/>
    </row>
    <row r="797" spans="2:2" ht="15">
      <c r="B797"/>
    </row>
    <row r="798" spans="2:2" ht="15">
      <c r="B798"/>
    </row>
    <row r="799" spans="2:2" ht="15">
      <c r="B799"/>
    </row>
    <row r="800" spans="2:2" ht="15">
      <c r="B800"/>
    </row>
    <row r="801" spans="2:2" ht="15">
      <c r="B801"/>
    </row>
    <row r="802" spans="2:2" ht="15">
      <c r="B802"/>
    </row>
    <row r="803" spans="2:2" ht="15">
      <c r="B803"/>
    </row>
    <row r="804" spans="2:2" ht="15">
      <c r="B804"/>
    </row>
    <row r="805" spans="2:2" ht="15">
      <c r="B805"/>
    </row>
    <row r="806" spans="2:2" ht="15">
      <c r="B806"/>
    </row>
    <row r="807" spans="2:2" ht="15">
      <c r="B807"/>
    </row>
    <row r="808" spans="2:2" ht="15">
      <c r="B808"/>
    </row>
    <row r="809" spans="2:2" ht="15">
      <c r="B809"/>
    </row>
    <row r="810" spans="2:2" ht="15">
      <c r="B810"/>
    </row>
    <row r="811" spans="2:2" ht="15">
      <c r="B811"/>
    </row>
    <row r="812" spans="2:2" ht="15">
      <c r="B812"/>
    </row>
    <row r="813" spans="2:2" ht="15">
      <c r="B813"/>
    </row>
    <row r="814" spans="2:2" ht="15">
      <c r="B814"/>
    </row>
    <row r="815" spans="2:2" ht="15">
      <c r="B815"/>
    </row>
    <row r="816" spans="2:2" ht="15">
      <c r="B816"/>
    </row>
    <row r="817" spans="2:2" ht="15">
      <c r="B817"/>
    </row>
    <row r="818" spans="2:2" ht="15">
      <c r="B818"/>
    </row>
    <row r="819" spans="2:2" ht="15">
      <c r="B819"/>
    </row>
    <row r="820" spans="2:2" ht="15">
      <c r="B820"/>
    </row>
    <row r="821" spans="2:2" ht="15">
      <c r="B821"/>
    </row>
    <row r="822" spans="2:2" ht="15">
      <c r="B822"/>
    </row>
    <row r="823" spans="2:2" ht="15">
      <c r="B823"/>
    </row>
    <row r="824" spans="2:2" ht="15">
      <c r="B824"/>
    </row>
    <row r="825" spans="2:2" ht="15">
      <c r="B825"/>
    </row>
    <row r="826" spans="2:2" ht="15">
      <c r="B826"/>
    </row>
    <row r="827" spans="2:2" ht="15">
      <c r="B827"/>
    </row>
    <row r="828" spans="2:2" ht="15">
      <c r="B828"/>
    </row>
    <row r="829" spans="2:2" ht="15">
      <c r="B829"/>
    </row>
    <row r="830" spans="2:2" ht="15">
      <c r="B830"/>
    </row>
    <row r="831" spans="2:2" ht="15">
      <c r="B831"/>
    </row>
    <row r="832" spans="2:2" ht="15">
      <c r="B832"/>
    </row>
    <row r="833" spans="2:2" ht="15">
      <c r="B833"/>
    </row>
    <row r="834" spans="2:2" ht="15">
      <c r="B834"/>
    </row>
    <row r="835" spans="2:2" ht="15">
      <c r="B835"/>
    </row>
    <row r="836" spans="2:2" ht="15">
      <c r="B836"/>
    </row>
    <row r="837" spans="2:2" ht="15">
      <c r="B837"/>
    </row>
    <row r="838" spans="2:2" ht="15">
      <c r="B838"/>
    </row>
    <row r="839" spans="2:2" ht="15">
      <c r="B839"/>
    </row>
    <row r="840" spans="2:2" ht="15">
      <c r="B840"/>
    </row>
    <row r="841" spans="2:2" ht="15">
      <c r="B841"/>
    </row>
    <row r="842" spans="2:2" ht="15">
      <c r="B842"/>
    </row>
    <row r="843" spans="2:2" ht="15">
      <c r="B843"/>
    </row>
    <row r="844" spans="2:2" ht="15">
      <c r="B844"/>
    </row>
    <row r="845" spans="2:2" ht="15">
      <c r="B845"/>
    </row>
    <row r="846" spans="2:2" ht="15">
      <c r="B846"/>
    </row>
    <row r="847" spans="2:2" ht="15">
      <c r="B847"/>
    </row>
    <row r="848" spans="2:2" ht="15">
      <c r="B848"/>
    </row>
    <row r="849" spans="2:2" ht="15">
      <c r="B849"/>
    </row>
    <row r="850" spans="2:2" ht="15">
      <c r="B850"/>
    </row>
    <row r="851" spans="2:2" ht="15">
      <c r="B851"/>
    </row>
    <row r="852" spans="2:2" ht="15">
      <c r="B852"/>
    </row>
    <row r="853" spans="2:2" ht="15">
      <c r="B853"/>
    </row>
    <row r="854" spans="2:2" ht="15">
      <c r="B854"/>
    </row>
    <row r="855" spans="2:2" ht="15">
      <c r="B855"/>
    </row>
    <row r="856" spans="2:2" ht="15">
      <c r="B856"/>
    </row>
    <row r="857" spans="2:2" ht="15">
      <c r="B857"/>
    </row>
    <row r="858" spans="2:2" ht="15">
      <c r="B858"/>
    </row>
    <row r="859" spans="2:2" ht="15">
      <c r="B859"/>
    </row>
    <row r="860" spans="2:2" ht="15">
      <c r="B860"/>
    </row>
    <row r="861" spans="2:2" ht="15">
      <c r="B861"/>
    </row>
    <row r="862" spans="2:2" ht="15">
      <c r="B862"/>
    </row>
    <row r="863" spans="2:2" ht="15">
      <c r="B863"/>
    </row>
    <row r="864" spans="2:2" ht="15">
      <c r="B864"/>
    </row>
    <row r="865" spans="2:2" ht="15">
      <c r="B865"/>
    </row>
    <row r="866" spans="2:2" ht="15">
      <c r="B866"/>
    </row>
    <row r="867" spans="2:2" ht="15">
      <c r="B867"/>
    </row>
    <row r="868" spans="2:2" ht="15">
      <c r="B868"/>
    </row>
    <row r="869" spans="2:2" ht="15">
      <c r="B869"/>
    </row>
    <row r="870" spans="2:2" ht="15">
      <c r="B870"/>
    </row>
    <row r="871" spans="2:2" ht="15">
      <c r="B871"/>
    </row>
    <row r="872" spans="2:2" ht="15">
      <c r="B872"/>
    </row>
    <row r="873" spans="2:2" ht="15">
      <c r="B873"/>
    </row>
    <row r="874" spans="2:2" ht="15">
      <c r="B874"/>
    </row>
    <row r="875" spans="2:2" ht="15">
      <c r="B875"/>
    </row>
    <row r="876" spans="2:2" ht="15">
      <c r="B876"/>
    </row>
    <row r="877" spans="2:2" ht="15">
      <c r="B877"/>
    </row>
    <row r="878" spans="2:2" ht="15">
      <c r="B878"/>
    </row>
    <row r="879" spans="2:2" ht="15">
      <c r="B879"/>
    </row>
    <row r="880" spans="2:2" ht="15">
      <c r="B880"/>
    </row>
    <row r="881" spans="2:2" ht="15">
      <c r="B881"/>
    </row>
    <row r="882" spans="2:2" ht="15">
      <c r="B882"/>
    </row>
    <row r="883" spans="2:2" ht="15">
      <c r="B883"/>
    </row>
    <row r="884" spans="2:2" ht="15">
      <c r="B884"/>
    </row>
    <row r="885" spans="2:2" ht="15">
      <c r="B885"/>
    </row>
    <row r="886" spans="2:2" ht="15">
      <c r="B886"/>
    </row>
    <row r="887" spans="2:2" ht="15">
      <c r="B887"/>
    </row>
    <row r="888" spans="2:2" ht="15">
      <c r="B888"/>
    </row>
    <row r="889" spans="2:2" ht="15">
      <c r="B889"/>
    </row>
    <row r="890" spans="2:2" ht="15">
      <c r="B890"/>
    </row>
    <row r="891" spans="2:2" ht="15">
      <c r="B891"/>
    </row>
    <row r="892" spans="2:2" ht="15">
      <c r="B892"/>
    </row>
    <row r="893" spans="2:2" ht="15">
      <c r="B893"/>
    </row>
    <row r="894" spans="2:2" ht="15">
      <c r="B894"/>
    </row>
    <row r="895" spans="2:2" ht="15">
      <c r="B895"/>
    </row>
    <row r="896" spans="2:2" ht="15">
      <c r="B896"/>
    </row>
    <row r="897" spans="2:2" ht="15">
      <c r="B897"/>
    </row>
    <row r="898" spans="2:2" ht="15">
      <c r="B898"/>
    </row>
    <row r="899" spans="2:2" ht="15">
      <c r="B899"/>
    </row>
    <row r="900" spans="2:2" ht="15">
      <c r="B900"/>
    </row>
    <row r="901" spans="2:2" ht="15">
      <c r="B901"/>
    </row>
    <row r="902" spans="2:2" ht="15">
      <c r="B902"/>
    </row>
    <row r="903" spans="2:2" ht="15">
      <c r="B903"/>
    </row>
    <row r="904" spans="2:2" ht="15">
      <c r="B904"/>
    </row>
    <row r="905" spans="2:2" ht="15">
      <c r="B905"/>
    </row>
    <row r="906" spans="2:2" ht="15">
      <c r="B906"/>
    </row>
    <row r="907" spans="2:2" ht="15">
      <c r="B907"/>
    </row>
    <row r="908" spans="2:2" ht="15">
      <c r="B908"/>
    </row>
    <row r="909" spans="2:2" ht="15">
      <c r="B909"/>
    </row>
    <row r="910" spans="2:2" ht="15">
      <c r="B910"/>
    </row>
    <row r="911" spans="2:2" ht="15">
      <c r="B911"/>
    </row>
    <row r="912" spans="2:2" ht="15">
      <c r="B912"/>
    </row>
    <row r="913" spans="2:2" ht="15">
      <c r="B913"/>
    </row>
    <row r="914" spans="2:2" ht="15">
      <c r="B914"/>
    </row>
    <row r="915" spans="2:2" ht="15">
      <c r="B915"/>
    </row>
    <row r="916" spans="2:2" ht="15">
      <c r="B916"/>
    </row>
    <row r="917" spans="2:2" ht="15">
      <c r="B917"/>
    </row>
    <row r="918" spans="2:2" ht="15">
      <c r="B918"/>
    </row>
    <row r="919" spans="2:2" ht="15">
      <c r="B919"/>
    </row>
    <row r="920" spans="2:2" ht="15">
      <c r="B920"/>
    </row>
    <row r="921" spans="2:2" ht="15">
      <c r="B921"/>
    </row>
    <row r="922" spans="2:2" ht="15">
      <c r="B922"/>
    </row>
    <row r="923" spans="2:2" ht="15">
      <c r="B923"/>
    </row>
    <row r="924" spans="2:2" ht="15">
      <c r="B924"/>
    </row>
    <row r="925" spans="2:2" ht="15">
      <c r="B925"/>
    </row>
    <row r="926" spans="2:2" ht="15">
      <c r="B926"/>
    </row>
    <row r="927" spans="2:2" ht="15">
      <c r="B927"/>
    </row>
    <row r="928" spans="2:2" ht="15">
      <c r="B928"/>
    </row>
    <row r="929" spans="2:2" ht="15">
      <c r="B929"/>
    </row>
    <row r="930" spans="2:2" ht="15">
      <c r="B930"/>
    </row>
    <row r="931" spans="2:2" ht="15">
      <c r="B931"/>
    </row>
    <row r="932" spans="2:2" ht="15">
      <c r="B932"/>
    </row>
    <row r="933" spans="2:2" ht="15">
      <c r="B933"/>
    </row>
    <row r="934" spans="2:2" ht="15">
      <c r="B934"/>
    </row>
    <row r="935" spans="2:2" ht="15">
      <c r="B935"/>
    </row>
    <row r="936" spans="2:2" ht="15">
      <c r="B936"/>
    </row>
    <row r="937" spans="2:2" ht="15">
      <c r="B937"/>
    </row>
    <row r="938" spans="2:2" ht="15">
      <c r="B938"/>
    </row>
    <row r="939" spans="2:2" ht="15">
      <c r="B939"/>
    </row>
    <row r="940" spans="2:2" ht="15">
      <c r="B940"/>
    </row>
    <row r="941" spans="2:2" ht="15">
      <c r="B941"/>
    </row>
    <row r="942" spans="2:2" ht="15">
      <c r="B942"/>
    </row>
    <row r="943" spans="2:2" ht="15">
      <c r="B943"/>
    </row>
    <row r="944" spans="2:2" ht="15">
      <c r="B944"/>
    </row>
    <row r="945" spans="2:2" ht="15">
      <c r="B945"/>
    </row>
    <row r="946" spans="2:2" ht="15">
      <c r="B946"/>
    </row>
    <row r="947" spans="2:2" ht="15">
      <c r="B947"/>
    </row>
    <row r="948" spans="2:2" ht="15">
      <c r="B948"/>
    </row>
    <row r="949" spans="2:2" ht="15">
      <c r="B949"/>
    </row>
    <row r="950" spans="2:2" ht="15">
      <c r="B950"/>
    </row>
    <row r="951" spans="2:2" ht="15">
      <c r="B951"/>
    </row>
    <row r="952" spans="2:2" ht="15">
      <c r="B952"/>
    </row>
    <row r="953" spans="2:2" ht="15">
      <c r="B953"/>
    </row>
    <row r="954" spans="2:2" ht="15">
      <c r="B954"/>
    </row>
    <row r="955" spans="2:2" ht="15">
      <c r="B955"/>
    </row>
    <row r="956" spans="2:2" ht="15">
      <c r="B956"/>
    </row>
    <row r="957" spans="2:2" ht="15">
      <c r="B957"/>
    </row>
    <row r="958" spans="2:2" ht="15">
      <c r="B958"/>
    </row>
    <row r="959" spans="2:2" ht="15">
      <c r="B959"/>
    </row>
    <row r="960" spans="2:2" ht="15">
      <c r="B960"/>
    </row>
    <row r="961" spans="2:2" ht="15">
      <c r="B961"/>
    </row>
    <row r="962" spans="2:2" ht="15">
      <c r="B962"/>
    </row>
    <row r="963" spans="2:2" ht="15">
      <c r="B963"/>
    </row>
    <row r="964" spans="2:2" ht="15">
      <c r="B964"/>
    </row>
    <row r="965" spans="2:2" ht="15">
      <c r="B965"/>
    </row>
    <row r="966" spans="2:2" ht="15">
      <c r="B966"/>
    </row>
    <row r="967" spans="2:2" ht="15">
      <c r="B967"/>
    </row>
    <row r="968" spans="2:2" ht="15">
      <c r="B968"/>
    </row>
    <row r="969" spans="2:2" ht="15">
      <c r="B969"/>
    </row>
    <row r="970" spans="2:2" ht="15">
      <c r="B970"/>
    </row>
    <row r="971" spans="2:2" ht="15">
      <c r="B971"/>
    </row>
    <row r="972" spans="2:2" ht="15">
      <c r="B972"/>
    </row>
    <row r="973" spans="2:2" ht="15">
      <c r="B973"/>
    </row>
    <row r="974" spans="2:2" ht="15">
      <c r="B974"/>
    </row>
    <row r="975" spans="2:2" ht="15">
      <c r="B975"/>
    </row>
    <row r="976" spans="2:2" ht="15">
      <c r="B976"/>
    </row>
    <row r="977" spans="2:2" ht="15">
      <c r="B977"/>
    </row>
    <row r="978" spans="2:2" ht="15">
      <c r="B978"/>
    </row>
    <row r="979" spans="2:2" ht="15">
      <c r="B979"/>
    </row>
    <row r="980" spans="2:2" ht="15">
      <c r="B980"/>
    </row>
    <row r="981" spans="2:2" ht="15">
      <c r="B981"/>
    </row>
    <row r="982" spans="2:2" ht="15">
      <c r="B982"/>
    </row>
    <row r="983" spans="2:2" ht="15">
      <c r="B983"/>
    </row>
    <row r="984" spans="2:2" ht="15">
      <c r="B984"/>
    </row>
    <row r="985" spans="2:2" ht="15">
      <c r="B985"/>
    </row>
    <row r="986" spans="2:2" ht="15">
      <c r="B986"/>
    </row>
    <row r="987" spans="2:2" ht="15">
      <c r="B987"/>
    </row>
    <row r="988" spans="2:2" ht="15">
      <c r="B988"/>
    </row>
    <row r="989" spans="2:2" ht="15">
      <c r="B989"/>
    </row>
    <row r="990" spans="2:2" ht="15">
      <c r="B990"/>
    </row>
    <row r="991" spans="2:2" ht="15">
      <c r="B991"/>
    </row>
    <row r="992" spans="2:2" ht="15">
      <c r="B992"/>
    </row>
    <row r="993" spans="2:2" ht="15">
      <c r="B993"/>
    </row>
    <row r="994" spans="2:2" ht="15">
      <c r="B994"/>
    </row>
    <row r="995" spans="2:2" ht="15">
      <c r="B995"/>
    </row>
    <row r="996" spans="2:2" ht="15">
      <c r="B996"/>
    </row>
    <row r="997" spans="2:2" ht="15">
      <c r="B997"/>
    </row>
    <row r="998" spans="2:2" ht="15">
      <c r="B998"/>
    </row>
    <row r="999" spans="2:2" ht="15">
      <c r="B999"/>
    </row>
    <row r="1000" spans="2:2" ht="15">
      <c r="B1000"/>
    </row>
    <row r="1001" spans="2:2" ht="15">
      <c r="B1001"/>
    </row>
    <row r="1002" spans="2:2" ht="15">
      <c r="B1002"/>
    </row>
    <row r="1003" spans="2:2" ht="15">
      <c r="B1003"/>
    </row>
    <row r="1004" spans="2:2" ht="15">
      <c r="B1004"/>
    </row>
    <row r="1005" spans="2:2" ht="15">
      <c r="B1005"/>
    </row>
    <row r="1006" spans="2:2" ht="15">
      <c r="B1006"/>
    </row>
    <row r="1007" spans="2:2" ht="15">
      <c r="B1007"/>
    </row>
    <row r="1008" spans="2:2" ht="15">
      <c r="B1008"/>
    </row>
    <row r="1009" spans="2:2" ht="15">
      <c r="B1009"/>
    </row>
    <row r="1010" spans="2:2" ht="15">
      <c r="B1010"/>
    </row>
    <row r="1011" spans="2:2" ht="15">
      <c r="B1011"/>
    </row>
    <row r="1012" spans="2:2" ht="15">
      <c r="B1012"/>
    </row>
    <row r="1013" spans="2:2" ht="15">
      <c r="B1013"/>
    </row>
    <row r="1014" spans="2:2" ht="15">
      <c r="B1014"/>
    </row>
    <row r="1015" spans="2:2" ht="15">
      <c r="B1015"/>
    </row>
    <row r="1016" spans="2:2" ht="15">
      <c r="B1016"/>
    </row>
    <row r="1017" spans="2:2" ht="15">
      <c r="B1017"/>
    </row>
    <row r="1018" spans="2:2" ht="15">
      <c r="B1018"/>
    </row>
    <row r="1019" spans="2:2" ht="15">
      <c r="B1019"/>
    </row>
    <row r="1020" spans="2:2" ht="15">
      <c r="B1020"/>
    </row>
    <row r="1021" spans="2:2" ht="15">
      <c r="B1021"/>
    </row>
    <row r="1022" spans="2:2" ht="15">
      <c r="B1022"/>
    </row>
    <row r="1023" spans="2:2" ht="15">
      <c r="B1023"/>
    </row>
    <row r="1024" spans="2:2" ht="15">
      <c r="B1024"/>
    </row>
    <row r="1025" spans="2:2" ht="15">
      <c r="B1025"/>
    </row>
    <row r="1026" spans="2:2" ht="15">
      <c r="B1026"/>
    </row>
    <row r="1027" spans="2:2" ht="15">
      <c r="B1027"/>
    </row>
    <row r="1028" spans="2:2" ht="15">
      <c r="B1028"/>
    </row>
    <row r="1029" spans="2:2" ht="15">
      <c r="B1029"/>
    </row>
    <row r="1030" spans="2:2" ht="15">
      <c r="B1030"/>
    </row>
    <row r="1031" spans="2:2" ht="15">
      <c r="B1031"/>
    </row>
    <row r="1032" spans="2:2" ht="15">
      <c r="B1032"/>
    </row>
    <row r="1033" spans="2:2" ht="15">
      <c r="B1033"/>
    </row>
    <row r="1034" spans="2:2" ht="15">
      <c r="B1034"/>
    </row>
    <row r="1035" spans="2:2" ht="15">
      <c r="B1035"/>
    </row>
    <row r="1036" spans="2:2" ht="15">
      <c r="B1036"/>
    </row>
    <row r="1037" spans="2:2" ht="15">
      <c r="B1037"/>
    </row>
    <row r="1038" spans="2:2" ht="15">
      <c r="B1038"/>
    </row>
    <row r="1039" spans="2:2" ht="15">
      <c r="B1039"/>
    </row>
    <row r="1040" spans="2:2" ht="15">
      <c r="B1040"/>
    </row>
    <row r="1041" spans="2:2" ht="15">
      <c r="B1041"/>
    </row>
    <row r="1042" spans="2:2" ht="15">
      <c r="B1042"/>
    </row>
    <row r="1043" spans="2:2" ht="15">
      <c r="B1043"/>
    </row>
    <row r="1044" spans="2:2" ht="15">
      <c r="B1044"/>
    </row>
    <row r="1045" spans="2:2" ht="15">
      <c r="B1045"/>
    </row>
    <row r="1046" spans="2:2" ht="15">
      <c r="B1046"/>
    </row>
    <row r="1047" spans="2:2" ht="15">
      <c r="B1047"/>
    </row>
    <row r="1048" spans="2:2" ht="15">
      <c r="B1048"/>
    </row>
    <row r="1049" spans="2:2" ht="15">
      <c r="B1049"/>
    </row>
    <row r="1050" spans="2:2" ht="15">
      <c r="B1050"/>
    </row>
    <row r="1051" spans="2:2" ht="15">
      <c r="B1051"/>
    </row>
    <row r="1052" spans="2:2" ht="15">
      <c r="B1052"/>
    </row>
    <row r="1053" spans="2:2" ht="15">
      <c r="B1053"/>
    </row>
    <row r="1054" spans="2:2" ht="15">
      <c r="B1054"/>
    </row>
    <row r="1055" spans="2:2" ht="15">
      <c r="B1055"/>
    </row>
    <row r="1056" spans="2:2" ht="15">
      <c r="B1056"/>
    </row>
    <row r="1057" spans="2:2" ht="15">
      <c r="B1057"/>
    </row>
    <row r="1058" spans="2:2" ht="15">
      <c r="B1058"/>
    </row>
    <row r="1059" spans="2:2" ht="15">
      <c r="B1059"/>
    </row>
    <row r="1060" spans="2:2" ht="15">
      <c r="B1060"/>
    </row>
    <row r="1061" spans="2:2" ht="15">
      <c r="B1061"/>
    </row>
    <row r="1062" spans="2:2" ht="15">
      <c r="B1062"/>
    </row>
    <row r="1063" spans="2:2" ht="15">
      <c r="B1063"/>
    </row>
    <row r="1064" spans="2:2" ht="15">
      <c r="B1064"/>
    </row>
    <row r="1065" spans="2:2" ht="15">
      <c r="B1065"/>
    </row>
    <row r="1066" spans="2:2" ht="15">
      <c r="B1066"/>
    </row>
    <row r="1067" spans="2:2" ht="15">
      <c r="B1067"/>
    </row>
    <row r="1068" spans="2:2" ht="15">
      <c r="B1068"/>
    </row>
    <row r="1069" spans="2:2" ht="15">
      <c r="B1069"/>
    </row>
    <row r="1070" spans="2:2" ht="15">
      <c r="B1070"/>
    </row>
    <row r="1071" spans="2:2" ht="15">
      <c r="B1071"/>
    </row>
    <row r="1072" spans="2:2" ht="15">
      <c r="B1072"/>
    </row>
    <row r="1073" spans="2:2" ht="15">
      <c r="B1073"/>
    </row>
    <row r="1074" spans="2:2" ht="15">
      <c r="B1074"/>
    </row>
    <row r="1075" spans="2:2" ht="15">
      <c r="B1075"/>
    </row>
    <row r="1076" spans="2:2" ht="15">
      <c r="B1076"/>
    </row>
    <row r="1077" spans="2:2" ht="15">
      <c r="B1077"/>
    </row>
    <row r="1078" spans="2:2" ht="15">
      <c r="B1078"/>
    </row>
    <row r="1079" spans="2:2" ht="15">
      <c r="B1079"/>
    </row>
    <row r="1080" spans="2:2" ht="15">
      <c r="B1080"/>
    </row>
    <row r="1081" spans="2:2" ht="15">
      <c r="B1081"/>
    </row>
    <row r="1082" spans="2:2" ht="15">
      <c r="B1082"/>
    </row>
    <row r="1083" spans="2:2" ht="15">
      <c r="B1083"/>
    </row>
    <row r="1084" spans="2:2" ht="15">
      <c r="B1084"/>
    </row>
    <row r="1085" spans="2:2" ht="15">
      <c r="B1085"/>
    </row>
    <row r="1086" spans="2:2" ht="15">
      <c r="B1086"/>
    </row>
    <row r="1087" spans="2:2" ht="15">
      <c r="B1087"/>
    </row>
    <row r="1088" spans="2:2" ht="15">
      <c r="B1088"/>
    </row>
    <row r="1089" spans="2:2" ht="15">
      <c r="B1089"/>
    </row>
    <row r="1090" spans="2:2" ht="15">
      <c r="B1090"/>
    </row>
    <row r="1091" spans="2:2" ht="15">
      <c r="B1091"/>
    </row>
    <row r="1092" spans="2:2" ht="15">
      <c r="B1092"/>
    </row>
    <row r="1093" spans="2:2" ht="15">
      <c r="B1093"/>
    </row>
    <row r="1094" spans="2:2" ht="15">
      <c r="B1094"/>
    </row>
    <row r="1095" spans="2:2" ht="15">
      <c r="B1095"/>
    </row>
    <row r="1096" spans="2:2" ht="15">
      <c r="B1096"/>
    </row>
    <row r="1097" spans="2:2" ht="15">
      <c r="B1097"/>
    </row>
    <row r="1098" spans="2:2" ht="15">
      <c r="B1098"/>
    </row>
    <row r="1099" spans="2:2" ht="15">
      <c r="B1099"/>
    </row>
    <row r="1100" spans="2:2" ht="15">
      <c r="B1100"/>
    </row>
    <row r="1101" spans="2:2" ht="15">
      <c r="B1101"/>
    </row>
    <row r="1102" spans="2:2" ht="15">
      <c r="B1102"/>
    </row>
    <row r="1103" spans="2:2" ht="15">
      <c r="B1103"/>
    </row>
    <row r="1104" spans="2:2" ht="15">
      <c r="B1104"/>
    </row>
    <row r="1105" spans="2:2" ht="15">
      <c r="B1105"/>
    </row>
    <row r="1106" spans="2:2" ht="15">
      <c r="B1106"/>
    </row>
    <row r="1107" spans="2:2" ht="15">
      <c r="B1107"/>
    </row>
    <row r="1108" spans="2:2" ht="15">
      <c r="B1108"/>
    </row>
    <row r="1109" spans="2:2" ht="15">
      <c r="B1109"/>
    </row>
    <row r="1110" spans="2:2" ht="15">
      <c r="B1110"/>
    </row>
    <row r="1111" spans="2:2" ht="15">
      <c r="B1111"/>
    </row>
    <row r="1112" spans="2:2" ht="15">
      <c r="B1112"/>
    </row>
    <row r="1113" spans="2:2" ht="15">
      <c r="B1113"/>
    </row>
    <row r="1114" spans="2:2" ht="15">
      <c r="B1114"/>
    </row>
    <row r="1115" spans="2:2" ht="15">
      <c r="B1115"/>
    </row>
    <row r="1116" spans="2:2" ht="15">
      <c r="B1116"/>
    </row>
    <row r="1117" spans="2:2" ht="15">
      <c r="B1117"/>
    </row>
    <row r="1118" spans="2:2" ht="15">
      <c r="B1118"/>
    </row>
    <row r="1119" spans="2:2" ht="15">
      <c r="B1119"/>
    </row>
    <row r="1120" spans="2:2" ht="15">
      <c r="B1120"/>
    </row>
    <row r="1121" spans="2:2" ht="15">
      <c r="B1121"/>
    </row>
    <row r="1122" spans="2:2" ht="15">
      <c r="B1122"/>
    </row>
    <row r="1123" spans="2:2" ht="15">
      <c r="B1123"/>
    </row>
    <row r="1124" spans="2:2" ht="15">
      <c r="B1124"/>
    </row>
    <row r="1125" spans="2:2" ht="15">
      <c r="B1125"/>
    </row>
    <row r="1126" spans="2:2" ht="15">
      <c r="B1126"/>
    </row>
    <row r="1127" spans="2:2" ht="15">
      <c r="B1127"/>
    </row>
    <row r="1128" spans="2:2" ht="15">
      <c r="B1128"/>
    </row>
    <row r="1129" spans="2:2" ht="15">
      <c r="B1129"/>
    </row>
    <row r="1130" spans="2:2" ht="15">
      <c r="B1130"/>
    </row>
    <row r="1131" spans="2:2" ht="15">
      <c r="B1131"/>
    </row>
    <row r="1132" spans="2:2" ht="15">
      <c r="B1132"/>
    </row>
    <row r="1133" spans="2:2" ht="15">
      <c r="B1133"/>
    </row>
    <row r="1134" spans="2:2" ht="15">
      <c r="B1134"/>
    </row>
    <row r="1135" spans="2:2" ht="15">
      <c r="B1135"/>
    </row>
    <row r="1136" spans="2:2" ht="15">
      <c r="B1136"/>
    </row>
    <row r="1137" spans="2:2" ht="15">
      <c r="B1137"/>
    </row>
    <row r="1138" spans="2:2" ht="15">
      <c r="B1138"/>
    </row>
    <row r="1139" spans="2:2" ht="15">
      <c r="B1139"/>
    </row>
    <row r="1140" spans="2:2" ht="15">
      <c r="B1140"/>
    </row>
    <row r="1141" spans="2:2" ht="15">
      <c r="B1141"/>
    </row>
    <row r="1142" spans="2:2" ht="15">
      <c r="B1142"/>
    </row>
    <row r="1143" spans="2:2" ht="15">
      <c r="B1143"/>
    </row>
    <row r="1144" spans="2:2" ht="15">
      <c r="B1144"/>
    </row>
    <row r="1145" spans="2:2" ht="15">
      <c r="B1145"/>
    </row>
    <row r="1146" spans="2:2" ht="15">
      <c r="B1146"/>
    </row>
    <row r="1147" spans="2:2" ht="15">
      <c r="B1147"/>
    </row>
    <row r="1148" spans="2:2" ht="15">
      <c r="B1148"/>
    </row>
    <row r="1149" spans="2:2" ht="15">
      <c r="B1149"/>
    </row>
    <row r="1150" spans="2:2" ht="15">
      <c r="B1150"/>
    </row>
    <row r="1151" spans="2:2" ht="15">
      <c r="B1151"/>
    </row>
    <row r="1152" spans="2:2" ht="15">
      <c r="B1152"/>
    </row>
    <row r="1153" spans="2:2" ht="15">
      <c r="B1153"/>
    </row>
    <row r="1154" spans="2:2" ht="15">
      <c r="B1154"/>
    </row>
    <row r="1155" spans="2:2" ht="15">
      <c r="B1155"/>
    </row>
    <row r="1156" spans="2:2" ht="15">
      <c r="B1156"/>
    </row>
    <row r="1157" spans="2:2" ht="15">
      <c r="B1157"/>
    </row>
    <row r="1158" spans="2:2" ht="15">
      <c r="B1158"/>
    </row>
    <row r="1159" spans="2:2" ht="15">
      <c r="B1159"/>
    </row>
    <row r="1160" spans="2:2" ht="15">
      <c r="B1160"/>
    </row>
    <row r="1161" spans="2:2" ht="15">
      <c r="B1161"/>
    </row>
    <row r="1162" spans="2:2" ht="15">
      <c r="B1162"/>
    </row>
    <row r="1163" spans="2:2" ht="15">
      <c r="B1163"/>
    </row>
    <row r="1164" spans="2:2" ht="15">
      <c r="B1164"/>
    </row>
    <row r="1165" spans="2:2" ht="15">
      <c r="B1165"/>
    </row>
    <row r="1166" spans="2:2" ht="15">
      <c r="B1166"/>
    </row>
    <row r="1167" spans="2:2" ht="15">
      <c r="B1167"/>
    </row>
    <row r="1168" spans="2:2" ht="15">
      <c r="B1168"/>
    </row>
    <row r="1169" spans="2:2" ht="15">
      <c r="B1169"/>
    </row>
    <row r="1170" spans="2:2" ht="15">
      <c r="B1170"/>
    </row>
    <row r="1171" spans="2:2" ht="15">
      <c r="B1171"/>
    </row>
    <row r="1172" spans="2:2" ht="15">
      <c r="B1172"/>
    </row>
    <row r="1173" spans="2:2" ht="15">
      <c r="B1173"/>
    </row>
    <row r="1174" spans="2:2" ht="15">
      <c r="B1174"/>
    </row>
    <row r="1175" spans="2:2" ht="15">
      <c r="B1175"/>
    </row>
    <row r="1176" spans="2:2" ht="15">
      <c r="B1176"/>
    </row>
    <row r="1177" spans="2:2" ht="15">
      <c r="B1177"/>
    </row>
    <row r="1178" spans="2:2" ht="15">
      <c r="B1178"/>
    </row>
    <row r="1179" spans="2:2" ht="15">
      <c r="B1179"/>
    </row>
    <row r="1180" spans="2:2" ht="15">
      <c r="B1180"/>
    </row>
    <row r="1181" spans="2:2" ht="15">
      <c r="B1181"/>
    </row>
    <row r="1182" spans="2:2" ht="15">
      <c r="B1182"/>
    </row>
    <row r="1183" spans="2:2" ht="15">
      <c r="B1183"/>
    </row>
    <row r="1184" spans="2:2" ht="15">
      <c r="B1184"/>
    </row>
    <row r="1185" spans="2:2" ht="15">
      <c r="B1185"/>
    </row>
    <row r="1186" spans="2:2" ht="15">
      <c r="B1186"/>
    </row>
    <row r="1187" spans="2:2" ht="15">
      <c r="B1187"/>
    </row>
    <row r="1188" spans="2:2" ht="15">
      <c r="B1188"/>
    </row>
    <row r="1189" spans="2:2" ht="15">
      <c r="B1189"/>
    </row>
    <row r="1190" spans="2:2" ht="15">
      <c r="B1190"/>
    </row>
    <row r="1191" spans="2:2" ht="15">
      <c r="B1191"/>
    </row>
    <row r="1192" spans="2:2" ht="15">
      <c r="B1192"/>
    </row>
    <row r="1193" spans="2:2" ht="15">
      <c r="B1193"/>
    </row>
    <row r="1194" spans="2:2" ht="15">
      <c r="B1194"/>
    </row>
    <row r="1195" spans="2:2" ht="15">
      <c r="B1195"/>
    </row>
    <row r="1196" spans="2:2" ht="15">
      <c r="B1196"/>
    </row>
    <row r="1197" spans="2:2" ht="15">
      <c r="B1197"/>
    </row>
    <row r="1198" spans="2:2" ht="15">
      <c r="B1198"/>
    </row>
    <row r="1199" spans="2:2" ht="15">
      <c r="B1199"/>
    </row>
    <row r="1200" spans="2:2" ht="15">
      <c r="B1200"/>
    </row>
    <row r="1201" spans="2:2" ht="15">
      <c r="B1201"/>
    </row>
    <row r="1202" spans="2:2" ht="15">
      <c r="B1202"/>
    </row>
    <row r="1203" spans="2:2" ht="15">
      <c r="B1203"/>
    </row>
    <row r="1204" spans="2:2" ht="15">
      <c r="B1204"/>
    </row>
    <row r="1205" spans="2:2" ht="15">
      <c r="B1205"/>
    </row>
    <row r="1206" spans="2:2" ht="15">
      <c r="B1206"/>
    </row>
    <row r="1207" spans="2:2" ht="15">
      <c r="B1207"/>
    </row>
    <row r="1208" spans="2:2" ht="15">
      <c r="B1208"/>
    </row>
    <row r="1209" spans="2:2" ht="15">
      <c r="B1209"/>
    </row>
    <row r="1210" spans="2:2" ht="15">
      <c r="B1210"/>
    </row>
    <row r="1211" spans="2:2" ht="15">
      <c r="B1211"/>
    </row>
    <row r="1212" spans="2:2" ht="15">
      <c r="B1212"/>
    </row>
    <row r="1213" spans="2:2" ht="15">
      <c r="B1213"/>
    </row>
    <row r="1214" spans="2:2" ht="15">
      <c r="B1214"/>
    </row>
    <row r="1215" spans="2:2" ht="15">
      <c r="B1215"/>
    </row>
    <row r="1216" spans="2:2" ht="15">
      <c r="B1216"/>
    </row>
    <row r="1217" spans="2:2" ht="15">
      <c r="B1217"/>
    </row>
    <row r="1218" spans="2:2" ht="15">
      <c r="B1218"/>
    </row>
    <row r="1219" spans="2:2" ht="15">
      <c r="B1219"/>
    </row>
    <row r="1220" spans="2:2" ht="15">
      <c r="B1220"/>
    </row>
    <row r="1221" spans="2:2" ht="15">
      <c r="B1221"/>
    </row>
    <row r="1222" spans="2:2" ht="15">
      <c r="B1222"/>
    </row>
    <row r="1223" spans="2:2" ht="15">
      <c r="B1223"/>
    </row>
    <row r="1224" spans="2:2" ht="15">
      <c r="B1224"/>
    </row>
    <row r="1225" spans="2:2" ht="15">
      <c r="B1225"/>
    </row>
    <row r="1226" spans="2:2" ht="15">
      <c r="B1226"/>
    </row>
    <row r="1227" spans="2:2" ht="15">
      <c r="B1227"/>
    </row>
    <row r="1228" spans="2:2" ht="15">
      <c r="B1228"/>
    </row>
    <row r="1229" spans="2:2" ht="15">
      <c r="B1229"/>
    </row>
    <row r="1230" spans="2:2" ht="15">
      <c r="B1230"/>
    </row>
    <row r="1231" spans="2:2" ht="15">
      <c r="B1231"/>
    </row>
    <row r="1232" spans="2:2" ht="15">
      <c r="B1232"/>
    </row>
    <row r="1233" spans="2:2" ht="15">
      <c r="B1233"/>
    </row>
    <row r="1234" spans="2:2" ht="15">
      <c r="B1234"/>
    </row>
    <row r="1235" spans="2:2" ht="15">
      <c r="B1235"/>
    </row>
    <row r="1236" spans="2:2" ht="15">
      <c r="B1236"/>
    </row>
    <row r="1237" spans="2:2" ht="15">
      <c r="B1237"/>
    </row>
    <row r="1238" spans="2:2" ht="15">
      <c r="B1238"/>
    </row>
    <row r="1239" spans="2:2" ht="15">
      <c r="B1239"/>
    </row>
    <row r="1240" spans="2:2" ht="15">
      <c r="B1240"/>
    </row>
    <row r="1241" spans="2:2" ht="15">
      <c r="B1241"/>
    </row>
    <row r="1242" spans="2:2" ht="15">
      <c r="B1242"/>
    </row>
    <row r="1243" spans="2:2" ht="15">
      <c r="B1243"/>
    </row>
    <row r="1244" spans="2:2" ht="15">
      <c r="B1244"/>
    </row>
    <row r="1245" spans="2:2" ht="15">
      <c r="B1245"/>
    </row>
    <row r="1246" spans="2:2" ht="15">
      <c r="B1246"/>
    </row>
    <row r="1247" spans="2:2" ht="15">
      <c r="B1247"/>
    </row>
    <row r="1248" spans="2:2" ht="15">
      <c r="B1248"/>
    </row>
    <row r="1249" spans="2:2" ht="15">
      <c r="B1249"/>
    </row>
    <row r="1250" spans="2:2" ht="15">
      <c r="B1250"/>
    </row>
    <row r="1251" spans="2:2" ht="15">
      <c r="B1251"/>
    </row>
    <row r="1252" spans="2:2" ht="15">
      <c r="B1252"/>
    </row>
    <row r="1253" spans="2:2" ht="15">
      <c r="B1253"/>
    </row>
    <row r="1254" spans="2:2" ht="15">
      <c r="B1254"/>
    </row>
    <row r="1255" spans="2:2" ht="15">
      <c r="B1255"/>
    </row>
    <row r="1256" spans="2:2" ht="15">
      <c r="B1256"/>
    </row>
    <row r="1257" spans="2:2" ht="15">
      <c r="B1257"/>
    </row>
    <row r="1258" spans="2:2" ht="15">
      <c r="B1258"/>
    </row>
    <row r="1259" spans="2:2" ht="15">
      <c r="B1259"/>
    </row>
    <row r="1260" spans="2:2" ht="15">
      <c r="B1260"/>
    </row>
    <row r="1261" spans="2:2" ht="15">
      <c r="B1261"/>
    </row>
    <row r="1262" spans="2:2" ht="15">
      <c r="B1262"/>
    </row>
    <row r="1263" spans="2:2" ht="15">
      <c r="B1263"/>
    </row>
    <row r="1264" spans="2:2" ht="15">
      <c r="B1264"/>
    </row>
    <row r="1265" spans="2:2" ht="15">
      <c r="B1265"/>
    </row>
    <row r="1266" spans="2:2" ht="15">
      <c r="B1266"/>
    </row>
    <row r="1267" spans="2:2" ht="15">
      <c r="B1267"/>
    </row>
    <row r="1268" spans="2:2" ht="15">
      <c r="B1268"/>
    </row>
    <row r="1269" spans="2:2" ht="15">
      <c r="B1269"/>
    </row>
    <row r="1270" spans="2:2" ht="15">
      <c r="B1270"/>
    </row>
    <row r="1271" spans="2:2" ht="15">
      <c r="B1271"/>
    </row>
    <row r="1272" spans="2:2" ht="15">
      <c r="B1272"/>
    </row>
    <row r="1273" spans="2:2" ht="15">
      <c r="B1273"/>
    </row>
    <row r="1274" spans="2:2" ht="15">
      <c r="B1274"/>
    </row>
    <row r="1275" spans="2:2" ht="15">
      <c r="B1275"/>
    </row>
    <row r="1276" spans="2:2" ht="15">
      <c r="B1276"/>
    </row>
    <row r="1277" spans="2:2" ht="15">
      <c r="B1277"/>
    </row>
    <row r="1278" spans="2:2" ht="15">
      <c r="B1278"/>
    </row>
    <row r="1279" spans="2:2" ht="15">
      <c r="B1279"/>
    </row>
    <row r="1280" spans="2:2" ht="15">
      <c r="B1280"/>
    </row>
    <row r="1281" spans="2:2" ht="15">
      <c r="B1281"/>
    </row>
    <row r="1282" spans="2:2" ht="15">
      <c r="B1282"/>
    </row>
    <row r="1283" spans="2:2" ht="15">
      <c r="B1283"/>
    </row>
    <row r="1284" spans="2:2" ht="15">
      <c r="B1284"/>
    </row>
    <row r="1285" spans="2:2" ht="15">
      <c r="B1285"/>
    </row>
    <row r="1286" spans="2:2" ht="15">
      <c r="B1286"/>
    </row>
    <row r="1287" spans="2:2" ht="15">
      <c r="B1287"/>
    </row>
    <row r="1288" spans="2:2" ht="15">
      <c r="B1288"/>
    </row>
    <row r="1289" spans="2:2" ht="15">
      <c r="B1289"/>
    </row>
    <row r="1290" spans="2:2" ht="15">
      <c r="B1290"/>
    </row>
    <row r="1291" spans="2:2" ht="15">
      <c r="B1291"/>
    </row>
    <row r="1292" spans="2:2" ht="15">
      <c r="B1292"/>
    </row>
    <row r="1293" spans="2:2" ht="15">
      <c r="B1293"/>
    </row>
    <row r="1294" spans="2:2" ht="15">
      <c r="B1294"/>
    </row>
    <row r="1295" spans="2:2" ht="15">
      <c r="B1295"/>
    </row>
    <row r="1296" spans="2:2" ht="15">
      <c r="B1296"/>
    </row>
    <row r="1297" spans="2:2" ht="15">
      <c r="B1297"/>
    </row>
    <row r="1298" spans="2:2" ht="15">
      <c r="B1298"/>
    </row>
    <row r="1299" spans="2:2" ht="15">
      <c r="B1299"/>
    </row>
    <row r="1300" spans="2:2" ht="15">
      <c r="B1300"/>
    </row>
    <row r="1301" spans="2:2" ht="15">
      <c r="B1301"/>
    </row>
    <row r="1302" spans="2:2" ht="15">
      <c r="B1302"/>
    </row>
    <row r="1303" spans="2:2" ht="15">
      <c r="B1303"/>
    </row>
    <row r="1304" spans="2:2" ht="15">
      <c r="B1304"/>
    </row>
    <row r="1305" spans="2:2" ht="15">
      <c r="B1305"/>
    </row>
    <row r="1306" spans="2:2" ht="15">
      <c r="B1306"/>
    </row>
    <row r="1307" spans="2:2" ht="15">
      <c r="B1307"/>
    </row>
    <row r="1308" spans="2:2" ht="15">
      <c r="B1308"/>
    </row>
    <row r="1309" spans="2:2" ht="15">
      <c r="B1309"/>
    </row>
    <row r="1310" spans="2:2" ht="15">
      <c r="B1310"/>
    </row>
    <row r="1311" spans="2:2" ht="15">
      <c r="B1311"/>
    </row>
    <row r="1312" spans="2:2" ht="15">
      <c r="B1312"/>
    </row>
    <row r="1313" spans="2:2" ht="15">
      <c r="B1313"/>
    </row>
    <row r="1314" spans="2:2" ht="15">
      <c r="B1314"/>
    </row>
    <row r="1315" spans="2:2" ht="15">
      <c r="B1315"/>
    </row>
    <row r="1316" spans="2:2" ht="15">
      <c r="B1316"/>
    </row>
    <row r="1317" spans="2:2" ht="15">
      <c r="B1317"/>
    </row>
    <row r="1318" spans="2:2" ht="15">
      <c r="B1318"/>
    </row>
    <row r="1319" spans="2:2" ht="15">
      <c r="B1319"/>
    </row>
    <row r="1320" spans="2:2" ht="15">
      <c r="B1320"/>
    </row>
    <row r="1321" spans="2:2" ht="15">
      <c r="B1321"/>
    </row>
    <row r="1322" spans="2:2" ht="15">
      <c r="B1322"/>
    </row>
    <row r="1323" spans="2:2" ht="15">
      <c r="B1323"/>
    </row>
    <row r="1324" spans="2:2" ht="15">
      <c r="B1324"/>
    </row>
    <row r="1325" spans="2:2" ht="15">
      <c r="B1325"/>
    </row>
    <row r="1326" spans="2:2" ht="15">
      <c r="B1326"/>
    </row>
    <row r="1327" spans="2:2" ht="15">
      <c r="B1327"/>
    </row>
    <row r="1328" spans="2:2" ht="15">
      <c r="B1328"/>
    </row>
    <row r="1329" spans="2:2" ht="15">
      <c r="B1329"/>
    </row>
    <row r="1330" spans="2:2" ht="15">
      <c r="B1330"/>
    </row>
    <row r="1331" spans="2:2" ht="15">
      <c r="B1331"/>
    </row>
    <row r="1332" spans="2:2" ht="15">
      <c r="B1332"/>
    </row>
    <row r="1333" spans="2:2" ht="15">
      <c r="B1333"/>
    </row>
    <row r="1334" spans="2:2" ht="15">
      <c r="B1334"/>
    </row>
    <row r="1335" spans="2:2" ht="15">
      <c r="B1335"/>
    </row>
    <row r="1336" spans="2:2" ht="15">
      <c r="B1336"/>
    </row>
    <row r="1337" spans="2:2" ht="15">
      <c r="B1337"/>
    </row>
    <row r="1338" spans="2:2" ht="15">
      <c r="B1338"/>
    </row>
    <row r="1339" spans="2:2" ht="15">
      <c r="B1339"/>
    </row>
    <row r="1340" spans="2:2" ht="15">
      <c r="B1340"/>
    </row>
    <row r="1341" spans="2:2" ht="15">
      <c r="B1341"/>
    </row>
    <row r="1342" spans="2:2" ht="15">
      <c r="B1342"/>
    </row>
    <row r="1343" spans="2:2" ht="15">
      <c r="B1343"/>
    </row>
    <row r="1344" spans="2:2" ht="15">
      <c r="B1344"/>
    </row>
    <row r="1345" spans="2:2" ht="15">
      <c r="B1345"/>
    </row>
    <row r="1346" spans="2:2" ht="15">
      <c r="B1346"/>
    </row>
    <row r="1347" spans="2:2" ht="15">
      <c r="B1347"/>
    </row>
    <row r="1348" spans="2:2" ht="15">
      <c r="B1348"/>
    </row>
    <row r="1349" spans="2:2" ht="15">
      <c r="B1349"/>
    </row>
    <row r="1350" spans="2:2" ht="15">
      <c r="B1350"/>
    </row>
    <row r="1351" spans="2:2" ht="15">
      <c r="B1351"/>
    </row>
    <row r="1352" spans="2:2" ht="15">
      <c r="B1352"/>
    </row>
    <row r="1353" spans="2:2" ht="15">
      <c r="B1353"/>
    </row>
    <row r="1354" spans="2:2" ht="15">
      <c r="B1354"/>
    </row>
    <row r="1355" spans="2:2" ht="15">
      <c r="B1355"/>
    </row>
    <row r="1356" spans="2:2" ht="15">
      <c r="B1356"/>
    </row>
    <row r="1357" spans="2:2" ht="15">
      <c r="B1357"/>
    </row>
    <row r="1358" spans="2:2" ht="15">
      <c r="B1358"/>
    </row>
    <row r="1359" spans="2:2" ht="15">
      <c r="B1359"/>
    </row>
    <row r="1360" spans="2:2" ht="15">
      <c r="B1360"/>
    </row>
    <row r="1361" spans="2:2" ht="15">
      <c r="B1361"/>
    </row>
    <row r="1362" spans="2:2" ht="15">
      <c r="B1362"/>
    </row>
    <row r="1363" spans="2:2" ht="15">
      <c r="B1363"/>
    </row>
    <row r="1364" spans="2:2" ht="15">
      <c r="B1364"/>
    </row>
    <row r="1365" spans="2:2" ht="15">
      <c r="B1365"/>
    </row>
    <row r="1366" spans="2:2" ht="15">
      <c r="B1366"/>
    </row>
    <row r="1367" spans="2:2" ht="15">
      <c r="B1367"/>
    </row>
    <row r="1368" spans="2:2" ht="15">
      <c r="B1368"/>
    </row>
    <row r="1369" spans="2:2" ht="15">
      <c r="B1369"/>
    </row>
    <row r="1370" spans="2:2" ht="15">
      <c r="B1370"/>
    </row>
    <row r="1371" spans="2:2" ht="15">
      <c r="B1371"/>
    </row>
    <row r="1372" spans="2:2" ht="15">
      <c r="B1372"/>
    </row>
    <row r="1373" spans="2:2" ht="15">
      <c r="B1373"/>
    </row>
    <row r="1374" spans="2:2" ht="15">
      <c r="B1374"/>
    </row>
    <row r="1375" spans="2:2" ht="15">
      <c r="B1375"/>
    </row>
    <row r="1376" spans="2:2" ht="15">
      <c r="B1376"/>
    </row>
    <row r="1377" spans="2:2" ht="15">
      <c r="B1377"/>
    </row>
    <row r="1378" spans="2:2" ht="15">
      <c r="B1378"/>
    </row>
    <row r="1379" spans="2:2" ht="15">
      <c r="B1379"/>
    </row>
    <row r="1380" spans="2:2" ht="15">
      <c r="B1380"/>
    </row>
    <row r="1381" spans="2:2" ht="15">
      <c r="B1381"/>
    </row>
    <row r="1382" spans="2:2" ht="15">
      <c r="B1382"/>
    </row>
    <row r="1383" spans="2:2" ht="15">
      <c r="B1383"/>
    </row>
    <row r="1384" spans="2:2" ht="15">
      <c r="B1384"/>
    </row>
    <row r="1385" spans="2:2" ht="15">
      <c r="B1385"/>
    </row>
    <row r="1386" spans="2:2" ht="15">
      <c r="B1386"/>
    </row>
    <row r="1387" spans="2:2" ht="15">
      <c r="B1387"/>
    </row>
    <row r="1388" spans="2:2" ht="15">
      <c r="B1388"/>
    </row>
    <row r="1389" spans="2:2" ht="15">
      <c r="B1389"/>
    </row>
    <row r="1390" spans="2:2" ht="15">
      <c r="B1390"/>
    </row>
    <row r="1391" spans="2:2" ht="15">
      <c r="B1391"/>
    </row>
    <row r="1392" spans="2:2" ht="15">
      <c r="B1392"/>
    </row>
    <row r="1393" spans="2:2" ht="15">
      <c r="B1393"/>
    </row>
    <row r="1394" spans="2:2" ht="15">
      <c r="B1394"/>
    </row>
    <row r="1395" spans="2:2" ht="15">
      <c r="B1395"/>
    </row>
    <row r="1396" spans="2:2" ht="15">
      <c r="B1396"/>
    </row>
    <row r="1397" spans="2:2" ht="15">
      <c r="B1397"/>
    </row>
    <row r="1398" spans="2:2" ht="15">
      <c r="B1398"/>
    </row>
    <row r="1399" spans="2:2" ht="15">
      <c r="B1399"/>
    </row>
    <row r="1400" spans="2:2" ht="15">
      <c r="B1400"/>
    </row>
    <row r="1401" spans="2:2" ht="15">
      <c r="B1401"/>
    </row>
    <row r="1402" spans="2:2" ht="15">
      <c r="B1402"/>
    </row>
    <row r="1403" spans="2:2" ht="15">
      <c r="B1403"/>
    </row>
    <row r="1404" spans="2:2" ht="15">
      <c r="B1404"/>
    </row>
    <row r="1405" spans="2:2" ht="15">
      <c r="B1405"/>
    </row>
    <row r="1406" spans="2:2" ht="15">
      <c r="B1406"/>
    </row>
    <row r="1407" spans="2:2" ht="15">
      <c r="B1407"/>
    </row>
    <row r="1408" spans="2:2" ht="15">
      <c r="B1408"/>
    </row>
    <row r="1409" spans="2:2" ht="15">
      <c r="B1409"/>
    </row>
    <row r="1410" spans="2:2" ht="15">
      <c r="B1410"/>
    </row>
    <row r="1411" spans="2:2" ht="15">
      <c r="B1411"/>
    </row>
    <row r="1412" spans="2:2" ht="15">
      <c r="B1412"/>
    </row>
    <row r="1413" spans="2:2" ht="15">
      <c r="B1413"/>
    </row>
    <row r="1414" spans="2:2" ht="15">
      <c r="B1414"/>
    </row>
    <row r="1415" spans="2:2" ht="15">
      <c r="B1415"/>
    </row>
    <row r="1416" spans="2:2" ht="15">
      <c r="B1416"/>
    </row>
    <row r="1417" spans="2:2" ht="15">
      <c r="B1417"/>
    </row>
    <row r="1418" spans="2:2" ht="15">
      <c r="B1418"/>
    </row>
    <row r="1419" spans="2:2" ht="15">
      <c r="B1419"/>
    </row>
    <row r="1420" spans="2:2" ht="15">
      <c r="B1420"/>
    </row>
    <row r="1421" spans="2:2" ht="15">
      <c r="B1421"/>
    </row>
    <row r="1422" spans="2:2" ht="15">
      <c r="B1422"/>
    </row>
    <row r="1423" spans="2:2" ht="15">
      <c r="B1423"/>
    </row>
    <row r="1424" spans="2:2" ht="15">
      <c r="B1424"/>
    </row>
    <row r="1425" spans="2:2" ht="15">
      <c r="B1425"/>
    </row>
    <row r="1426" spans="2:2" ht="15">
      <c r="B1426"/>
    </row>
    <row r="1427" spans="2:2" ht="15">
      <c r="B1427"/>
    </row>
    <row r="1428" spans="2:2" ht="15">
      <c r="B1428"/>
    </row>
    <row r="1429" spans="2:2" ht="15">
      <c r="B1429"/>
    </row>
    <row r="1430" spans="2:2" ht="15">
      <c r="B1430"/>
    </row>
    <row r="1431" spans="2:2" ht="15">
      <c r="B1431"/>
    </row>
    <row r="1432" spans="2:2" ht="15">
      <c r="B1432"/>
    </row>
    <row r="1433" spans="2:2" ht="15">
      <c r="B1433"/>
    </row>
    <row r="1434" spans="2:2" ht="15">
      <c r="B1434"/>
    </row>
    <row r="1435" spans="2:2" ht="15">
      <c r="B1435"/>
    </row>
    <row r="1436" spans="2:2" ht="15">
      <c r="B1436"/>
    </row>
    <row r="1437" spans="2:2" ht="15">
      <c r="B1437"/>
    </row>
    <row r="1438" spans="2:2" ht="15">
      <c r="B1438"/>
    </row>
    <row r="1439" spans="2:2" ht="15">
      <c r="B1439"/>
    </row>
    <row r="1440" spans="2:2" ht="15">
      <c r="B1440"/>
    </row>
    <row r="1441" spans="2:2" ht="15">
      <c r="B1441"/>
    </row>
    <row r="1442" spans="2:2" ht="15">
      <c r="B1442"/>
    </row>
    <row r="1443" spans="2:2" ht="15">
      <c r="B1443"/>
    </row>
    <row r="1444" spans="2:2" ht="15">
      <c r="B1444"/>
    </row>
    <row r="1445" spans="2:2" ht="15">
      <c r="B1445"/>
    </row>
    <row r="1446" spans="2:2" ht="15">
      <c r="B1446"/>
    </row>
    <row r="1447" spans="2:2" ht="15">
      <c r="B1447"/>
    </row>
    <row r="1448" spans="2:2" ht="15">
      <c r="B1448"/>
    </row>
    <row r="1449" spans="2:2" ht="15">
      <c r="B1449"/>
    </row>
    <row r="1450" spans="2:2" ht="15">
      <c r="B1450"/>
    </row>
    <row r="1451" spans="2:2" ht="15">
      <c r="B1451"/>
    </row>
    <row r="1452" spans="2:2" ht="15">
      <c r="B1452"/>
    </row>
    <row r="1453" spans="2:2" ht="15">
      <c r="B1453"/>
    </row>
    <row r="1454" spans="2:2" ht="15">
      <c r="B1454"/>
    </row>
    <row r="1455" spans="2:2" ht="15">
      <c r="B1455"/>
    </row>
    <row r="1456" spans="2:2" ht="15">
      <c r="B1456"/>
    </row>
    <row r="1457" spans="2:2" ht="15">
      <c r="B1457"/>
    </row>
    <row r="1458" spans="2:2" ht="15">
      <c r="B1458"/>
    </row>
    <row r="1459" spans="2:2" ht="15">
      <c r="B1459"/>
    </row>
    <row r="1460" spans="2:2" ht="15">
      <c r="B1460"/>
    </row>
    <row r="1461" spans="2:2" ht="15">
      <c r="B1461"/>
    </row>
    <row r="1462" spans="2:2" ht="15">
      <c r="B1462"/>
    </row>
    <row r="1463" spans="2:2" ht="15">
      <c r="B1463"/>
    </row>
    <row r="1464" spans="2:2" ht="15">
      <c r="B1464"/>
    </row>
    <row r="1465" spans="2:2" ht="15">
      <c r="B1465"/>
    </row>
    <row r="1466" spans="2:2" ht="15">
      <c r="B1466"/>
    </row>
    <row r="1467" spans="2:2" ht="15">
      <c r="B1467"/>
    </row>
    <row r="1468" spans="2:2" ht="15">
      <c r="B1468"/>
    </row>
    <row r="1469" spans="2:2" ht="15">
      <c r="B1469"/>
    </row>
    <row r="1470" spans="2:2" ht="15">
      <c r="B1470"/>
    </row>
    <row r="1471" spans="2:2" ht="15">
      <c r="B1471"/>
    </row>
    <row r="1472" spans="2:2" ht="15">
      <c r="B1472"/>
    </row>
    <row r="1473" spans="2:2" ht="15">
      <c r="B1473"/>
    </row>
    <row r="1474" spans="2:2" ht="15">
      <c r="B1474"/>
    </row>
    <row r="1475" spans="2:2" ht="15">
      <c r="B1475"/>
    </row>
    <row r="1476" spans="2:2" ht="15">
      <c r="B1476"/>
    </row>
    <row r="1477" spans="2:2" ht="15">
      <c r="B1477"/>
    </row>
    <row r="1478" spans="2:2" ht="15">
      <c r="B1478"/>
    </row>
    <row r="1479" spans="2:2" ht="15">
      <c r="B1479"/>
    </row>
    <row r="1480" spans="2:2" ht="15">
      <c r="B1480"/>
    </row>
    <row r="1481" spans="2:2" ht="15">
      <c r="B1481"/>
    </row>
    <row r="1482" spans="2:2" ht="15">
      <c r="B1482"/>
    </row>
    <row r="1483" spans="2:2" ht="15">
      <c r="B1483"/>
    </row>
    <row r="1484" spans="2:2" ht="15">
      <c r="B1484"/>
    </row>
    <row r="1485" spans="2:2" ht="15">
      <c r="B1485"/>
    </row>
    <row r="1486" spans="2:2" ht="15">
      <c r="B1486"/>
    </row>
    <row r="1487" spans="2:2" ht="15">
      <c r="B1487"/>
    </row>
    <row r="1488" spans="2:2" ht="15">
      <c r="B1488"/>
    </row>
    <row r="1489" spans="2:2" ht="15">
      <c r="B1489"/>
    </row>
    <row r="1490" spans="2:2" ht="15">
      <c r="B1490"/>
    </row>
    <row r="1491" spans="2:2" ht="15">
      <c r="B1491"/>
    </row>
    <row r="1492" spans="2:2" ht="15">
      <c r="B1492"/>
    </row>
    <row r="1493" spans="2:2" ht="15">
      <c r="B1493"/>
    </row>
    <row r="1494" spans="2:2" ht="15">
      <c r="B1494"/>
    </row>
    <row r="1495" spans="2:2" ht="15">
      <c r="B1495"/>
    </row>
    <row r="1496" spans="2:2" ht="15">
      <c r="B1496"/>
    </row>
    <row r="1497" spans="2:2" ht="15">
      <c r="B1497"/>
    </row>
    <row r="1498" spans="2:2" ht="15">
      <c r="B1498"/>
    </row>
    <row r="1499" spans="2:2" ht="15">
      <c r="B1499"/>
    </row>
    <row r="1500" spans="2:2" ht="15">
      <c r="B1500"/>
    </row>
    <row r="1501" spans="2:2" ht="15">
      <c r="B1501"/>
    </row>
    <row r="1502" spans="2:2" ht="15">
      <c r="B1502"/>
    </row>
    <row r="1503" spans="2:2" ht="15">
      <c r="B1503"/>
    </row>
    <row r="1504" spans="2:2" ht="15">
      <c r="B1504"/>
    </row>
    <row r="1505" spans="2:2" ht="15">
      <c r="B1505"/>
    </row>
    <row r="1506" spans="2:2" ht="15">
      <c r="B1506"/>
    </row>
    <row r="1507" spans="2:2" ht="15">
      <c r="B1507"/>
    </row>
    <row r="1508" spans="2:2" ht="15">
      <c r="B1508"/>
    </row>
    <row r="1509" spans="2:2" ht="15">
      <c r="B1509"/>
    </row>
    <row r="1510" spans="2:2" ht="15">
      <c r="B1510"/>
    </row>
    <row r="1511" spans="2:2" ht="15">
      <c r="B1511"/>
    </row>
    <row r="1512" spans="2:2" ht="15">
      <c r="B1512"/>
    </row>
    <row r="1513" spans="2:2" ht="15">
      <c r="B1513"/>
    </row>
    <row r="1514" spans="2:2" ht="15">
      <c r="B1514"/>
    </row>
    <row r="1515" spans="2:2" ht="15">
      <c r="B1515"/>
    </row>
    <row r="1516" spans="2:2" ht="15">
      <c r="B1516"/>
    </row>
    <row r="1517" spans="2:2" ht="15">
      <c r="B1517"/>
    </row>
    <row r="1518" spans="2:2" ht="15">
      <c r="B1518"/>
    </row>
    <row r="1519" spans="2:2" ht="15">
      <c r="B1519"/>
    </row>
    <row r="1520" spans="2:2" ht="15">
      <c r="B1520"/>
    </row>
    <row r="1521" spans="2:2" ht="15">
      <c r="B1521"/>
    </row>
    <row r="1522" spans="2:2" ht="15">
      <c r="B1522"/>
    </row>
    <row r="1523" spans="2:2" ht="15">
      <c r="B1523"/>
    </row>
    <row r="1524" spans="2:2" ht="15">
      <c r="B1524"/>
    </row>
    <row r="1525" spans="2:2" ht="15">
      <c r="B1525"/>
    </row>
    <row r="1526" spans="2:2" ht="15">
      <c r="B1526"/>
    </row>
    <row r="1527" spans="2:2" ht="15">
      <c r="B1527"/>
    </row>
    <row r="1528" spans="2:2" ht="15">
      <c r="B1528"/>
    </row>
    <row r="1529" spans="2:2" ht="15">
      <c r="B1529"/>
    </row>
    <row r="1530" spans="2:2" ht="15">
      <c r="B1530"/>
    </row>
    <row r="1531" spans="2:2" ht="15">
      <c r="B1531"/>
    </row>
    <row r="1532" spans="2:2" ht="15">
      <c r="B1532"/>
    </row>
    <row r="1533" spans="2:2" ht="15">
      <c r="B1533"/>
    </row>
    <row r="1534" spans="2:2" ht="15">
      <c r="B1534"/>
    </row>
    <row r="1535" spans="2:2" ht="15">
      <c r="B1535"/>
    </row>
    <row r="1536" spans="2:2" ht="15">
      <c r="B1536"/>
    </row>
    <row r="1537" spans="2:2" ht="15">
      <c r="B1537"/>
    </row>
    <row r="1538" spans="2:2" ht="15">
      <c r="B1538"/>
    </row>
    <row r="1539" spans="2:2" ht="15">
      <c r="B1539"/>
    </row>
    <row r="1540" spans="2:2" ht="15">
      <c r="B1540"/>
    </row>
    <row r="1541" spans="2:2" ht="15">
      <c r="B1541"/>
    </row>
    <row r="1542" spans="2:2" ht="15">
      <c r="B1542"/>
    </row>
    <row r="1543" spans="2:2" ht="15">
      <c r="B1543"/>
    </row>
    <row r="1544" spans="2:2" ht="15">
      <c r="B1544"/>
    </row>
    <row r="1545" spans="2:2" ht="15">
      <c r="B1545"/>
    </row>
    <row r="1546" spans="2:2" ht="15">
      <c r="B1546"/>
    </row>
    <row r="1547" spans="2:2" ht="15">
      <c r="B1547"/>
    </row>
    <row r="1548" spans="2:2" ht="15">
      <c r="B1548"/>
    </row>
    <row r="1549" spans="2:2" ht="15">
      <c r="B1549"/>
    </row>
    <row r="1550" spans="2:2" ht="15">
      <c r="B1550"/>
    </row>
    <row r="1551" spans="2:2" ht="15">
      <c r="B1551"/>
    </row>
    <row r="1552" spans="2:2" ht="15">
      <c r="B1552"/>
    </row>
    <row r="1553" spans="2:2" ht="15">
      <c r="B1553"/>
    </row>
    <row r="1554" spans="2:2" ht="15">
      <c r="B1554"/>
    </row>
    <row r="1555" spans="2:2" ht="15">
      <c r="B1555"/>
    </row>
    <row r="1556" spans="2:2" ht="15">
      <c r="B1556"/>
    </row>
    <row r="1557" spans="2:2" ht="15">
      <c r="B1557"/>
    </row>
    <row r="1558" spans="2:2" ht="15">
      <c r="B1558"/>
    </row>
    <row r="1559" spans="2:2" ht="15">
      <c r="B1559"/>
    </row>
    <row r="1560" spans="2:2" ht="15">
      <c r="B1560"/>
    </row>
    <row r="1561" spans="2:2" ht="15">
      <c r="B1561"/>
    </row>
    <row r="1562" spans="2:2" ht="15">
      <c r="B1562"/>
    </row>
    <row r="1563" spans="2:2" ht="15">
      <c r="B1563"/>
    </row>
    <row r="1564" spans="2:2" ht="15">
      <c r="B1564"/>
    </row>
    <row r="1565" spans="2:2" ht="15">
      <c r="B1565"/>
    </row>
    <row r="1566" spans="2:2" ht="15">
      <c r="B1566"/>
    </row>
    <row r="1567" spans="2:2" ht="15">
      <c r="B1567"/>
    </row>
    <row r="1568" spans="2:2" ht="15">
      <c r="B1568"/>
    </row>
    <row r="1569" spans="2:2" ht="15">
      <c r="B1569"/>
    </row>
    <row r="1570" spans="2:2" ht="15">
      <c r="B1570"/>
    </row>
    <row r="1571" spans="2:2" ht="15">
      <c r="B1571"/>
    </row>
    <row r="1572" spans="2:2" ht="15">
      <c r="B1572"/>
    </row>
    <row r="1573" spans="2:2" ht="15">
      <c r="B1573"/>
    </row>
    <row r="1574" spans="2:2" ht="15">
      <c r="B1574"/>
    </row>
    <row r="1575" spans="2:2" ht="15">
      <c r="B1575"/>
    </row>
    <row r="1576" spans="2:2" ht="15">
      <c r="B1576"/>
    </row>
    <row r="1577" spans="2:2" ht="15">
      <c r="B1577"/>
    </row>
    <row r="1578" spans="2:2" ht="15">
      <c r="B1578"/>
    </row>
    <row r="1579" spans="2:2" ht="15">
      <c r="B1579"/>
    </row>
    <row r="1580" spans="2:2" ht="15">
      <c r="B1580"/>
    </row>
    <row r="1581" spans="2:2" ht="15">
      <c r="B1581"/>
    </row>
    <row r="1582" spans="2:2" ht="15">
      <c r="B1582"/>
    </row>
    <row r="1583" spans="2:2" ht="15">
      <c r="B1583"/>
    </row>
    <row r="1584" spans="2:2" ht="15">
      <c r="B1584"/>
    </row>
    <row r="1585" spans="2:2" ht="15">
      <c r="B1585"/>
    </row>
    <row r="1586" spans="2:2" ht="15">
      <c r="B1586"/>
    </row>
    <row r="1587" spans="2:2" ht="15">
      <c r="B1587"/>
    </row>
    <row r="1588" spans="2:2" ht="15">
      <c r="B1588"/>
    </row>
    <row r="1589" spans="2:2" ht="15">
      <c r="B1589"/>
    </row>
    <row r="1590" spans="2:2" ht="15">
      <c r="B1590"/>
    </row>
    <row r="1591" spans="2:2" ht="15">
      <c r="B1591"/>
    </row>
    <row r="1592" spans="2:2" ht="15">
      <c r="B1592"/>
    </row>
    <row r="1593" spans="2:2" ht="15">
      <c r="B1593"/>
    </row>
    <row r="1594" spans="2:2" ht="15">
      <c r="B1594"/>
    </row>
    <row r="1595" spans="2:2" ht="15">
      <c r="B1595"/>
    </row>
    <row r="1596" spans="2:2" ht="15">
      <c r="B1596"/>
    </row>
    <row r="1597" spans="2:2" ht="15">
      <c r="B1597"/>
    </row>
    <row r="1598" spans="2:2" ht="15">
      <c r="B1598"/>
    </row>
    <row r="1599" spans="2:2" ht="15">
      <c r="B1599"/>
    </row>
    <row r="1600" spans="2:2" ht="15">
      <c r="B1600"/>
    </row>
    <row r="1601" spans="2:2" ht="15">
      <c r="B1601"/>
    </row>
    <row r="1602" spans="2:2" ht="15">
      <c r="B1602"/>
    </row>
    <row r="1603" spans="2:2" ht="15">
      <c r="B1603"/>
    </row>
    <row r="1604" spans="2:2" ht="15">
      <c r="B1604"/>
    </row>
    <row r="1605" spans="2:2" ht="15">
      <c r="B1605"/>
    </row>
    <row r="1606" spans="2:2" ht="15">
      <c r="B1606"/>
    </row>
    <row r="1607" spans="2:2" ht="15">
      <c r="B1607"/>
    </row>
    <row r="1608" spans="2:2" ht="15">
      <c r="B1608"/>
    </row>
    <row r="1609" spans="2:2" ht="15">
      <c r="B1609"/>
    </row>
    <row r="1610" spans="2:2" ht="15">
      <c r="B1610"/>
    </row>
    <row r="1611" spans="2:2" ht="15">
      <c r="B1611"/>
    </row>
    <row r="1612" spans="2:2" ht="15">
      <c r="B1612"/>
    </row>
    <row r="1613" spans="2:2" ht="15">
      <c r="B1613"/>
    </row>
    <row r="1614" spans="2:2" ht="15">
      <c r="B1614"/>
    </row>
    <row r="1615" spans="2:2" ht="15">
      <c r="B1615"/>
    </row>
    <row r="1616" spans="2:2" ht="15">
      <c r="B1616"/>
    </row>
    <row r="1617" spans="2:2" ht="15">
      <c r="B1617"/>
    </row>
    <row r="1618" spans="2:2" ht="15">
      <c r="B1618"/>
    </row>
    <row r="1619" spans="2:2" ht="15">
      <c r="B1619"/>
    </row>
    <row r="1620" spans="2:2" ht="15">
      <c r="B1620"/>
    </row>
    <row r="1621" spans="2:2" ht="15">
      <c r="B1621"/>
    </row>
    <row r="1622" spans="2:2" ht="15">
      <c r="B1622"/>
    </row>
    <row r="1623" spans="2:2" ht="15">
      <c r="B1623"/>
    </row>
    <row r="1624" spans="2:2" ht="15">
      <c r="B1624"/>
    </row>
    <row r="1625" spans="2:2" ht="15">
      <c r="B1625"/>
    </row>
    <row r="1626" spans="2:2" ht="15">
      <c r="B1626"/>
    </row>
    <row r="1627" spans="2:2" ht="15">
      <c r="B1627"/>
    </row>
    <row r="1628" spans="2:2" ht="15">
      <c r="B1628"/>
    </row>
    <row r="1629" spans="2:2" ht="15">
      <c r="B1629"/>
    </row>
    <row r="1630" spans="2:2" ht="15">
      <c r="B1630"/>
    </row>
    <row r="1631" spans="2:2" ht="15">
      <c r="B1631"/>
    </row>
    <row r="1632" spans="2:2" ht="15">
      <c r="B1632"/>
    </row>
    <row r="1633" spans="2:2" ht="15">
      <c r="B1633"/>
    </row>
    <row r="1634" spans="2:2" ht="15">
      <c r="B1634"/>
    </row>
    <row r="1635" spans="2:2" ht="15">
      <c r="B1635"/>
    </row>
    <row r="1636" spans="2:2" ht="15">
      <c r="B1636"/>
    </row>
    <row r="1637" spans="2:2" ht="15">
      <c r="B1637"/>
    </row>
    <row r="1638" spans="2:2" ht="15">
      <c r="B1638"/>
    </row>
    <row r="1639" spans="2:2" ht="15">
      <c r="B1639"/>
    </row>
    <row r="1640" spans="2:2" ht="15">
      <c r="B1640"/>
    </row>
    <row r="1641" spans="2:2" ht="15">
      <c r="B1641"/>
    </row>
    <row r="1642" spans="2:2" ht="15">
      <c r="B1642"/>
    </row>
    <row r="1643" spans="2:2" ht="15">
      <c r="B1643"/>
    </row>
    <row r="1644" spans="2:2" ht="15">
      <c r="B1644"/>
    </row>
    <row r="1645" spans="2:2" ht="15">
      <c r="B1645"/>
    </row>
    <row r="1646" spans="2:2" ht="15">
      <c r="B1646"/>
    </row>
    <row r="1647" spans="2:2" ht="15">
      <c r="B1647"/>
    </row>
    <row r="1648" spans="2:2" ht="15">
      <c r="B1648"/>
    </row>
    <row r="1649" spans="2:2" ht="15">
      <c r="B1649"/>
    </row>
    <row r="1650" spans="2:2" ht="15">
      <c r="B1650"/>
    </row>
    <row r="1651" spans="2:2" ht="15">
      <c r="B1651"/>
    </row>
    <row r="1652" spans="2:2" ht="15">
      <c r="B1652"/>
    </row>
    <row r="1653" spans="2:2" ht="15">
      <c r="B1653"/>
    </row>
    <row r="1654" spans="2:2" ht="15">
      <c r="B1654"/>
    </row>
    <row r="1655" spans="2:2" ht="15">
      <c r="B1655"/>
    </row>
    <row r="1656" spans="2:2" ht="15">
      <c r="B1656"/>
    </row>
    <row r="1657" spans="2:2" ht="15">
      <c r="B1657"/>
    </row>
    <row r="1658" spans="2:2" ht="15">
      <c r="B1658"/>
    </row>
    <row r="1659" spans="2:2" ht="15">
      <c r="B1659"/>
    </row>
    <row r="1660" spans="2:2" ht="15">
      <c r="B1660"/>
    </row>
    <row r="1661" spans="2:2" ht="15">
      <c r="B1661"/>
    </row>
    <row r="1662" spans="2:2" ht="15">
      <c r="B1662"/>
    </row>
    <row r="1663" spans="2:2" ht="15">
      <c r="B1663"/>
    </row>
    <row r="1664" spans="2:2" ht="15">
      <c r="B1664"/>
    </row>
    <row r="1665" spans="2:2" ht="15">
      <c r="B1665"/>
    </row>
    <row r="1666" spans="2:2" ht="15">
      <c r="B1666"/>
    </row>
    <row r="1667" spans="2:2" ht="15">
      <c r="B1667"/>
    </row>
    <row r="1668" spans="2:2" ht="15">
      <c r="B1668"/>
    </row>
    <row r="1669" spans="2:2" ht="15">
      <c r="B1669"/>
    </row>
    <row r="1670" spans="2:2" ht="15">
      <c r="B1670"/>
    </row>
    <row r="1671" spans="2:2" ht="15">
      <c r="B1671"/>
    </row>
    <row r="1672" spans="2:2" ht="15">
      <c r="B1672"/>
    </row>
    <row r="1673" spans="2:2" ht="15">
      <c r="B1673"/>
    </row>
    <row r="1674" spans="2:2" ht="15">
      <c r="B1674"/>
    </row>
    <row r="1675" spans="2:2" ht="15">
      <c r="B1675"/>
    </row>
    <row r="1676" spans="2:2" ht="15">
      <c r="B1676"/>
    </row>
    <row r="1677" spans="2:2" ht="15">
      <c r="B1677"/>
    </row>
    <row r="1678" spans="2:2" ht="15">
      <c r="B1678"/>
    </row>
    <row r="1679" spans="2:2" ht="15">
      <c r="B1679"/>
    </row>
    <row r="1680" spans="2:2" ht="15">
      <c r="B1680"/>
    </row>
    <row r="1681" spans="2:2" ht="15">
      <c r="B1681"/>
    </row>
    <row r="1682" spans="2:2" ht="15">
      <c r="B1682"/>
    </row>
    <row r="1683" spans="2:2" ht="15">
      <c r="B1683"/>
    </row>
    <row r="1684" spans="2:2" ht="15">
      <c r="B1684"/>
    </row>
    <row r="1685" spans="2:2" ht="15">
      <c r="B1685"/>
    </row>
    <row r="1686" spans="2:2" ht="15">
      <c r="B1686"/>
    </row>
    <row r="1687" spans="2:2" ht="15">
      <c r="B1687"/>
    </row>
    <row r="1688" spans="2:2" ht="15">
      <c r="B1688"/>
    </row>
    <row r="1689" spans="2:2" ht="15">
      <c r="B1689"/>
    </row>
    <row r="1690" spans="2:2" ht="15">
      <c r="B1690"/>
    </row>
    <row r="1691" spans="2:2" ht="15">
      <c r="B1691"/>
    </row>
    <row r="1692" spans="2:2" ht="15">
      <c r="B1692"/>
    </row>
    <row r="1693" spans="2:2" ht="15">
      <c r="B1693"/>
    </row>
    <row r="1694" spans="2:2" ht="15">
      <c r="B1694"/>
    </row>
    <row r="1695" spans="2:2" ht="15">
      <c r="B1695"/>
    </row>
    <row r="1696" spans="2:2" ht="15">
      <c r="B1696"/>
    </row>
    <row r="1697" spans="2:2" ht="15">
      <c r="B1697"/>
    </row>
    <row r="1698" spans="2:2" ht="15">
      <c r="B1698"/>
    </row>
    <row r="1699" spans="2:2" ht="15">
      <c r="B1699"/>
    </row>
    <row r="1700" spans="2:2" ht="15">
      <c r="B1700"/>
    </row>
    <row r="1701" spans="2:2" ht="15">
      <c r="B1701"/>
    </row>
    <row r="1702" spans="2:2" ht="15">
      <c r="B1702"/>
    </row>
    <row r="1703" spans="2:2" ht="15">
      <c r="B1703"/>
    </row>
    <row r="1704" spans="2:2" ht="15">
      <c r="B1704"/>
    </row>
    <row r="1705" spans="2:2" ht="15">
      <c r="B1705"/>
    </row>
    <row r="1706" spans="2:2" ht="15">
      <c r="B1706"/>
    </row>
    <row r="1707" spans="2:2" ht="15">
      <c r="B1707"/>
    </row>
    <row r="1708" spans="2:2" ht="15">
      <c r="B1708"/>
    </row>
    <row r="1709" spans="2:2" ht="15">
      <c r="B1709"/>
    </row>
    <row r="1710" spans="2:2" ht="15">
      <c r="B1710"/>
    </row>
    <row r="1711" spans="2:2" ht="15">
      <c r="B1711"/>
    </row>
    <row r="1712" spans="2:2" ht="15">
      <c r="B1712"/>
    </row>
    <row r="1713" spans="2:2" ht="15">
      <c r="B1713"/>
    </row>
    <row r="1714" spans="2:2" ht="15">
      <c r="B1714"/>
    </row>
    <row r="1715" spans="2:2" ht="15">
      <c r="B1715"/>
    </row>
    <row r="1716" spans="2:2" ht="15">
      <c r="B1716"/>
    </row>
    <row r="1717" spans="2:2" ht="15">
      <c r="B1717"/>
    </row>
    <row r="1718" spans="2:2" ht="15">
      <c r="B1718"/>
    </row>
    <row r="1719" spans="2:2" ht="15">
      <c r="B1719"/>
    </row>
    <row r="1720" spans="2:2" ht="15">
      <c r="B1720"/>
    </row>
    <row r="1721" spans="2:2" ht="15">
      <c r="B1721"/>
    </row>
    <row r="1722" spans="2:2" ht="15">
      <c r="B1722"/>
    </row>
    <row r="1723" spans="2:2" ht="15">
      <c r="B1723"/>
    </row>
    <row r="1724" spans="2:2" ht="15">
      <c r="B1724"/>
    </row>
    <row r="1725" spans="2:2" ht="15">
      <c r="B1725"/>
    </row>
    <row r="1726" spans="2:2" ht="15">
      <c r="B1726"/>
    </row>
    <row r="1727" spans="2:2" ht="15">
      <c r="B1727"/>
    </row>
    <row r="1728" spans="2:2" ht="15">
      <c r="B1728"/>
    </row>
    <row r="1729" spans="2:2" ht="15">
      <c r="B1729"/>
    </row>
    <row r="1730" spans="2:2" ht="15">
      <c r="B1730"/>
    </row>
    <row r="1731" spans="2:2" ht="15">
      <c r="B1731"/>
    </row>
    <row r="1732" spans="2:2" ht="15">
      <c r="B1732"/>
    </row>
    <row r="1733" spans="2:2" ht="15">
      <c r="B1733"/>
    </row>
    <row r="1734" spans="2:2" ht="15">
      <c r="B1734"/>
    </row>
    <row r="1735" spans="2:2" ht="15">
      <c r="B1735"/>
    </row>
    <row r="1736" spans="2:2" ht="15">
      <c r="B1736"/>
    </row>
    <row r="1737" spans="2:2" ht="15">
      <c r="B1737"/>
    </row>
    <row r="1738" spans="2:2" ht="15">
      <c r="B1738"/>
    </row>
    <row r="1739" spans="2:2" ht="15">
      <c r="B1739"/>
    </row>
    <row r="1740" spans="2:2" ht="15">
      <c r="B1740"/>
    </row>
    <row r="1741" spans="2:2" ht="15">
      <c r="B1741"/>
    </row>
    <row r="1742" spans="2:2" ht="15">
      <c r="B1742"/>
    </row>
    <row r="1743" spans="2:2" ht="15">
      <c r="B1743"/>
    </row>
    <row r="1744" spans="2:2" ht="15">
      <c r="B1744"/>
    </row>
    <row r="1745" spans="2:2" ht="15">
      <c r="B1745"/>
    </row>
    <row r="1746" spans="2:2" ht="15">
      <c r="B1746"/>
    </row>
    <row r="1747" spans="2:2" ht="15">
      <c r="B1747"/>
    </row>
    <row r="1748" spans="2:2" ht="15">
      <c r="B1748"/>
    </row>
    <row r="1749" spans="2:2" ht="15">
      <c r="B1749"/>
    </row>
    <row r="1750" spans="2:2" ht="15">
      <c r="B1750"/>
    </row>
    <row r="1751" spans="2:2" ht="15">
      <c r="B1751"/>
    </row>
    <row r="1752" spans="2:2" ht="15">
      <c r="B1752"/>
    </row>
    <row r="1753" spans="2:2" ht="15">
      <c r="B1753"/>
    </row>
    <row r="1754" spans="2:2" ht="15">
      <c r="B1754"/>
    </row>
    <row r="1755" spans="2:2" ht="15">
      <c r="B1755"/>
    </row>
    <row r="1756" spans="2:2" ht="15">
      <c r="B1756"/>
    </row>
    <row r="1757" spans="2:2" ht="15">
      <c r="B1757"/>
    </row>
    <row r="1758" spans="2:2" ht="15">
      <c r="B1758"/>
    </row>
    <row r="1759" spans="2:2" ht="15">
      <c r="B1759"/>
    </row>
    <row r="1760" spans="2:2" ht="15">
      <c r="B1760"/>
    </row>
    <row r="1761" spans="2:2" ht="15">
      <c r="B1761"/>
    </row>
    <row r="1762" spans="2:2" ht="15">
      <c r="B1762"/>
    </row>
    <row r="1763" spans="2:2" ht="15">
      <c r="B1763"/>
    </row>
    <row r="1764" spans="2:2" ht="15">
      <c r="B1764"/>
    </row>
    <row r="1765" spans="2:2" ht="15">
      <c r="B1765"/>
    </row>
    <row r="1766" spans="2:2" ht="15">
      <c r="B1766"/>
    </row>
    <row r="1767" spans="2:2" ht="15">
      <c r="B1767"/>
    </row>
    <row r="1768" spans="2:2" ht="15">
      <c r="B1768"/>
    </row>
    <row r="1769" spans="2:2" ht="15">
      <c r="B1769"/>
    </row>
    <row r="1770" spans="2:2" ht="15">
      <c r="B1770"/>
    </row>
    <row r="1771" spans="2:2" ht="15">
      <c r="B1771"/>
    </row>
    <row r="1772" spans="2:2" ht="15">
      <c r="B1772"/>
    </row>
    <row r="1773" spans="2:2" ht="15">
      <c r="B1773"/>
    </row>
    <row r="1774" spans="2:2" ht="15">
      <c r="B1774"/>
    </row>
    <row r="1775" spans="2:2" ht="15">
      <c r="B1775"/>
    </row>
    <row r="1776" spans="2:2" ht="15">
      <c r="B1776"/>
    </row>
    <row r="1777" spans="2:2" ht="15">
      <c r="B1777"/>
    </row>
    <row r="1778" spans="2:2" ht="15">
      <c r="B1778"/>
    </row>
    <row r="1779" spans="2:2" ht="15">
      <c r="B1779"/>
    </row>
    <row r="1780" spans="2:2" ht="15">
      <c r="B1780"/>
    </row>
    <row r="1781" spans="2:2" ht="15">
      <c r="B1781"/>
    </row>
    <row r="1782" spans="2:2" ht="15">
      <c r="B1782"/>
    </row>
    <row r="1783" spans="2:2" ht="15">
      <c r="B1783"/>
    </row>
    <row r="1784" spans="2:2" ht="15">
      <c r="B1784"/>
    </row>
    <row r="1785" spans="2:2" ht="15">
      <c r="B1785"/>
    </row>
    <row r="1786" spans="2:2" ht="15">
      <c r="B1786"/>
    </row>
    <row r="1787" spans="2:2" ht="15">
      <c r="B1787"/>
    </row>
    <row r="1788" spans="2:2" ht="15">
      <c r="B1788"/>
    </row>
    <row r="1789" spans="2:2" ht="15">
      <c r="B1789"/>
    </row>
    <row r="1790" spans="2:2" ht="15">
      <c r="B1790"/>
    </row>
    <row r="1791" spans="2:2" ht="15">
      <c r="B1791"/>
    </row>
    <row r="1792" spans="2:2" ht="15">
      <c r="B1792"/>
    </row>
    <row r="1793" spans="2:2" ht="15">
      <c r="B1793"/>
    </row>
    <row r="1794" spans="2:2" ht="15">
      <c r="B1794"/>
    </row>
    <row r="1795" spans="2:2" ht="15">
      <c r="B1795"/>
    </row>
    <row r="1796" spans="2:2" ht="15">
      <c r="B1796"/>
    </row>
    <row r="1797" spans="2:2" ht="15">
      <c r="B1797"/>
    </row>
    <row r="1798" spans="2:2" ht="15">
      <c r="B1798"/>
    </row>
    <row r="1799" spans="2:2" ht="15">
      <c r="B1799"/>
    </row>
    <row r="1800" spans="2:2" ht="15">
      <c r="B1800"/>
    </row>
    <row r="1801" spans="2:2" ht="15">
      <c r="B1801"/>
    </row>
    <row r="1802" spans="2:2" ht="15">
      <c r="B1802"/>
    </row>
    <row r="1803" spans="2:2" ht="15">
      <c r="B1803"/>
    </row>
    <row r="1804" spans="2:2" ht="15">
      <c r="B1804"/>
    </row>
    <row r="1805" spans="2:2" ht="15">
      <c r="B1805"/>
    </row>
    <row r="1806" spans="2:2" ht="15">
      <c r="B1806"/>
    </row>
    <row r="1807" spans="2:2" ht="15">
      <c r="B1807"/>
    </row>
    <row r="1808" spans="2:2" ht="15">
      <c r="B1808"/>
    </row>
    <row r="1809" spans="2:2" ht="15">
      <c r="B1809"/>
    </row>
    <row r="1810" spans="2:2" ht="15">
      <c r="B1810"/>
    </row>
    <row r="1811" spans="2:2" ht="15">
      <c r="B1811"/>
    </row>
    <row r="1812" spans="2:2" ht="15">
      <c r="B1812"/>
    </row>
    <row r="1813" spans="2:2" ht="15">
      <c r="B1813"/>
    </row>
    <row r="1814" spans="2:2" ht="15">
      <c r="B1814"/>
    </row>
    <row r="1815" spans="2:2" ht="15">
      <c r="B1815"/>
    </row>
    <row r="1816" spans="2:2" ht="15">
      <c r="B1816"/>
    </row>
    <row r="1817" spans="2:2" ht="15">
      <c r="B1817"/>
    </row>
    <row r="1818" spans="2:2" ht="15">
      <c r="B1818"/>
    </row>
    <row r="1819" spans="2:2" ht="15">
      <c r="B1819"/>
    </row>
    <row r="1820" spans="2:2" ht="15">
      <c r="B1820"/>
    </row>
    <row r="1821" spans="2:2" ht="15">
      <c r="B1821"/>
    </row>
    <row r="1822" spans="2:2" ht="15">
      <c r="B1822"/>
    </row>
    <row r="1823" spans="2:2" ht="15">
      <c r="B1823"/>
    </row>
    <row r="1824" spans="2:2" ht="15">
      <c r="B1824"/>
    </row>
    <row r="1825" spans="2:2" ht="15">
      <c r="B1825"/>
    </row>
    <row r="1826" spans="2:2" ht="15">
      <c r="B1826"/>
    </row>
    <row r="1827" spans="2:2" ht="15">
      <c r="B1827"/>
    </row>
    <row r="1828" spans="2:2" ht="15">
      <c r="B1828"/>
    </row>
    <row r="1829" spans="2:2" ht="15">
      <c r="B1829"/>
    </row>
    <row r="1830" spans="2:2" ht="15">
      <c r="B1830"/>
    </row>
    <row r="1831" spans="2:2" ht="15">
      <c r="B1831"/>
    </row>
    <row r="1832" spans="2:2" ht="15">
      <c r="B1832"/>
    </row>
    <row r="1833" spans="2:2" ht="15">
      <c r="B1833"/>
    </row>
    <row r="1834" spans="2:2" ht="15">
      <c r="B1834"/>
    </row>
    <row r="1835" spans="2:2" ht="15">
      <c r="B1835"/>
    </row>
    <row r="1836" spans="2:2" ht="15">
      <c r="B1836"/>
    </row>
    <row r="1837" spans="2:2" ht="15">
      <c r="B1837"/>
    </row>
    <row r="1838" spans="2:2" ht="15">
      <c r="B1838"/>
    </row>
    <row r="1839" spans="2:2" ht="15">
      <c r="B1839"/>
    </row>
    <row r="1840" spans="2:2" ht="15">
      <c r="B1840"/>
    </row>
    <row r="1841" spans="2:2" ht="15">
      <c r="B1841"/>
    </row>
    <row r="1842" spans="2:2" ht="15">
      <c r="B1842"/>
    </row>
    <row r="1843" spans="2:2" ht="15">
      <c r="B1843"/>
    </row>
    <row r="1844" spans="2:2" ht="15">
      <c r="B1844"/>
    </row>
    <row r="1845" spans="2:2" ht="15">
      <c r="B1845"/>
    </row>
    <row r="1846" spans="2:2" ht="15">
      <c r="B1846"/>
    </row>
    <row r="1847" spans="2:2" ht="15">
      <c r="B1847"/>
    </row>
    <row r="1848" spans="2:2" ht="15">
      <c r="B1848"/>
    </row>
    <row r="1849" spans="2:2" ht="15">
      <c r="B1849"/>
    </row>
    <row r="1850" spans="2:2" ht="15">
      <c r="B1850"/>
    </row>
    <row r="1851" spans="2:2" ht="15">
      <c r="B1851"/>
    </row>
    <row r="1852" spans="2:2" ht="15">
      <c r="B1852"/>
    </row>
    <row r="1853" spans="2:2" ht="15">
      <c r="B1853"/>
    </row>
    <row r="1854" spans="2:2" ht="15">
      <c r="B1854"/>
    </row>
    <row r="1855" spans="2:2" ht="15">
      <c r="B1855"/>
    </row>
    <row r="1856" spans="2:2" ht="15">
      <c r="B1856"/>
    </row>
    <row r="1857" spans="2:2" ht="15">
      <c r="B1857"/>
    </row>
    <row r="1858" spans="2:2" ht="15">
      <c r="B1858"/>
    </row>
    <row r="1859" spans="2:2" ht="15">
      <c r="B1859"/>
    </row>
    <row r="1860" spans="2:2" ht="15">
      <c r="B1860"/>
    </row>
    <row r="1861" spans="2:2" ht="15">
      <c r="B1861"/>
    </row>
    <row r="1862" spans="2:2" ht="15">
      <c r="B1862"/>
    </row>
    <row r="1863" spans="2:2" ht="15">
      <c r="B1863"/>
    </row>
    <row r="1864" spans="2:2" ht="15">
      <c r="B1864"/>
    </row>
    <row r="1865" spans="2:2" ht="15">
      <c r="B1865"/>
    </row>
    <row r="1866" spans="2:2" ht="15">
      <c r="B1866"/>
    </row>
    <row r="1867" spans="2:2" ht="15">
      <c r="B1867"/>
    </row>
    <row r="1868" spans="2:2" ht="15">
      <c r="B1868"/>
    </row>
    <row r="1869" spans="2:2" ht="15">
      <c r="B1869"/>
    </row>
    <row r="1870" spans="2:2" ht="15">
      <c r="B1870"/>
    </row>
    <row r="1871" spans="2:2" ht="15">
      <c r="B1871"/>
    </row>
    <row r="1872" spans="2:2" ht="15">
      <c r="B1872"/>
    </row>
    <row r="1873" spans="2:2" ht="15">
      <c r="B1873"/>
    </row>
    <row r="1874" spans="2:2" ht="15">
      <c r="B1874"/>
    </row>
    <row r="1875" spans="2:2" ht="15">
      <c r="B1875"/>
    </row>
    <row r="1876" spans="2:2" ht="15">
      <c r="B1876"/>
    </row>
    <row r="1877" spans="2:2" ht="15">
      <c r="B1877"/>
    </row>
    <row r="1878" spans="2:2" ht="15">
      <c r="B1878"/>
    </row>
    <row r="1879" spans="2:2" ht="15">
      <c r="B1879"/>
    </row>
    <row r="1880" spans="2:2" ht="15">
      <c r="B1880"/>
    </row>
    <row r="1881" spans="2:2" ht="15">
      <c r="B1881"/>
    </row>
    <row r="1882" spans="2:2" ht="15">
      <c r="B1882"/>
    </row>
    <row r="1883" spans="2:2" ht="15">
      <c r="B1883"/>
    </row>
    <row r="1884" spans="2:2" ht="15">
      <c r="B1884"/>
    </row>
    <row r="1885" spans="2:2" ht="15">
      <c r="B1885"/>
    </row>
    <row r="1886" spans="2:2" ht="15">
      <c r="B1886"/>
    </row>
    <row r="1887" spans="2:2" ht="15">
      <c r="B1887"/>
    </row>
    <row r="1888" spans="2:2" ht="15">
      <c r="B1888"/>
    </row>
    <row r="1889" spans="2:2" ht="15">
      <c r="B1889"/>
    </row>
    <row r="1890" spans="2:2" ht="15">
      <c r="B1890"/>
    </row>
    <row r="1891" spans="2:2" ht="15">
      <c r="B1891"/>
    </row>
    <row r="1892" spans="2:2" ht="15">
      <c r="B1892"/>
    </row>
    <row r="1893" spans="2:2" ht="15">
      <c r="B1893"/>
    </row>
    <row r="1894" spans="2:2" ht="15">
      <c r="B1894"/>
    </row>
    <row r="1895" spans="2:2" ht="15">
      <c r="B1895"/>
    </row>
    <row r="1896" spans="2:2" ht="15">
      <c r="B1896"/>
    </row>
    <row r="1897" spans="2:2" ht="15">
      <c r="B1897"/>
    </row>
    <row r="1898" spans="2:2" ht="15">
      <c r="B1898"/>
    </row>
    <row r="1899" spans="2:2" ht="15">
      <c r="B1899"/>
    </row>
    <row r="1900" spans="2:2" ht="15">
      <c r="B1900"/>
    </row>
    <row r="1901" spans="2:2" ht="15">
      <c r="B1901"/>
    </row>
    <row r="1902" spans="2:2" ht="15">
      <c r="B1902"/>
    </row>
    <row r="1903" spans="2:2" ht="15">
      <c r="B1903"/>
    </row>
    <row r="1904" spans="2:2" ht="15">
      <c r="B1904"/>
    </row>
    <row r="1905" spans="2:2" ht="15">
      <c r="B1905"/>
    </row>
    <row r="1906" spans="2:2" ht="15">
      <c r="B1906"/>
    </row>
    <row r="1907" spans="2:2" ht="15">
      <c r="B1907"/>
    </row>
    <row r="1908" spans="2:2" ht="15">
      <c r="B1908"/>
    </row>
    <row r="1909" spans="2:2" ht="15">
      <c r="B1909"/>
    </row>
    <row r="1910" spans="2:2" ht="15">
      <c r="B1910"/>
    </row>
    <row r="1911" spans="2:2" ht="15">
      <c r="B1911"/>
    </row>
    <row r="1912" spans="2:2" ht="15">
      <c r="B1912"/>
    </row>
    <row r="1913" spans="2:2" ht="15">
      <c r="B1913"/>
    </row>
    <row r="1914" spans="2:2" ht="15">
      <c r="B1914"/>
    </row>
    <row r="1915" spans="2:2" ht="15">
      <c r="B1915"/>
    </row>
    <row r="1916" spans="2:2" ht="15">
      <c r="B1916"/>
    </row>
    <row r="1917" spans="2:2" ht="15">
      <c r="B1917"/>
    </row>
    <row r="1918" spans="2:2" ht="15">
      <c r="B1918"/>
    </row>
    <row r="1919" spans="2:2" ht="15">
      <c r="B1919"/>
    </row>
    <row r="1920" spans="2:2" ht="15">
      <c r="B1920"/>
    </row>
    <row r="1921" spans="2:2" ht="15">
      <c r="B1921"/>
    </row>
    <row r="1922" spans="2:2" ht="15">
      <c r="B1922"/>
    </row>
    <row r="1923" spans="2:2" ht="15">
      <c r="B1923"/>
    </row>
    <row r="1924" spans="2:2" ht="15">
      <c r="B1924"/>
    </row>
    <row r="1925" spans="2:2" ht="15">
      <c r="B1925"/>
    </row>
    <row r="1926" spans="2:2" ht="15">
      <c r="B1926"/>
    </row>
    <row r="1927" spans="2:2" ht="15">
      <c r="B1927"/>
    </row>
    <row r="1928" spans="2:2" ht="15">
      <c r="B1928"/>
    </row>
    <row r="1929" spans="2:2" ht="15">
      <c r="B1929"/>
    </row>
    <row r="1930" spans="2:2" ht="15">
      <c r="B1930"/>
    </row>
    <row r="1931" spans="2:2" ht="15">
      <c r="B1931"/>
    </row>
    <row r="1932" spans="2:2" ht="15">
      <c r="B1932"/>
    </row>
    <row r="1933" spans="2:2" ht="15">
      <c r="B1933"/>
    </row>
    <row r="1934" spans="2:2" ht="15">
      <c r="B1934"/>
    </row>
    <row r="1935" spans="2:2" ht="15">
      <c r="B1935"/>
    </row>
    <row r="1936" spans="2:2" ht="15">
      <c r="B1936"/>
    </row>
    <row r="1937" spans="2:2" ht="15">
      <c r="B1937"/>
    </row>
    <row r="1938" spans="2:2" ht="15">
      <c r="B1938"/>
    </row>
    <row r="1939" spans="2:2" ht="15">
      <c r="B1939"/>
    </row>
    <row r="1940" spans="2:2" ht="15">
      <c r="B1940"/>
    </row>
    <row r="1941" spans="2:2" ht="15">
      <c r="B1941"/>
    </row>
    <row r="1942" spans="2:2" ht="15">
      <c r="B1942"/>
    </row>
    <row r="1943" spans="2:2" ht="15">
      <c r="B1943"/>
    </row>
    <row r="1944" spans="2:2" ht="15">
      <c r="B1944"/>
    </row>
    <row r="1945" spans="2:2" ht="15">
      <c r="B1945"/>
    </row>
    <row r="1946" spans="2:2" ht="15">
      <c r="B1946"/>
    </row>
    <row r="1947" spans="2:2" ht="15">
      <c r="B1947"/>
    </row>
    <row r="1948" spans="2:2" ht="15">
      <c r="B1948"/>
    </row>
    <row r="1949" spans="2:2" ht="15">
      <c r="B1949"/>
    </row>
    <row r="1950" spans="2:2" ht="15">
      <c r="B1950"/>
    </row>
    <row r="1951" spans="2:2" ht="15">
      <c r="B1951"/>
    </row>
    <row r="1952" spans="2:2" ht="15">
      <c r="B1952"/>
    </row>
    <row r="1953" spans="2:2" ht="15">
      <c r="B1953"/>
    </row>
    <row r="1954" spans="2:2" ht="15">
      <c r="B1954"/>
    </row>
    <row r="1955" spans="2:2" ht="15">
      <c r="B1955"/>
    </row>
    <row r="1956" spans="2:2" ht="15">
      <c r="B1956"/>
    </row>
    <row r="1957" spans="2:2" ht="15">
      <c r="B1957"/>
    </row>
    <row r="1958" spans="2:2" ht="15">
      <c r="B1958"/>
    </row>
    <row r="1959" spans="2:2" ht="15">
      <c r="B1959"/>
    </row>
    <row r="1960" spans="2:2" ht="15">
      <c r="B1960"/>
    </row>
    <row r="1961" spans="2:2" ht="15">
      <c r="B1961"/>
    </row>
    <row r="1962" spans="2:2" ht="15">
      <c r="B1962"/>
    </row>
    <row r="1963" spans="2:2" ht="15">
      <c r="B1963"/>
    </row>
    <row r="1964" spans="2:2" ht="15">
      <c r="B1964"/>
    </row>
    <row r="1965" spans="2:2" ht="15">
      <c r="B1965"/>
    </row>
    <row r="1966" spans="2:2" ht="15">
      <c r="B1966"/>
    </row>
    <row r="1967" spans="2:2" ht="15">
      <c r="B1967"/>
    </row>
    <row r="1968" spans="2:2" ht="15">
      <c r="B1968"/>
    </row>
    <row r="1969" spans="2:2" ht="15">
      <c r="B1969"/>
    </row>
    <row r="1970" spans="2:2" ht="15">
      <c r="B1970"/>
    </row>
    <row r="1971" spans="2:2" ht="15">
      <c r="B1971"/>
    </row>
    <row r="1972" spans="2:2" ht="15">
      <c r="B1972"/>
    </row>
    <row r="1973" spans="2:2" ht="15">
      <c r="B1973"/>
    </row>
    <row r="1974" spans="2:2" ht="15">
      <c r="B1974"/>
    </row>
    <row r="1975" spans="2:2" ht="15">
      <c r="B1975"/>
    </row>
    <row r="1976" spans="2:2" ht="15">
      <c r="B1976"/>
    </row>
    <row r="1977" spans="2:2" ht="15">
      <c r="B1977"/>
    </row>
    <row r="1978" spans="2:2" ht="15">
      <c r="B1978"/>
    </row>
    <row r="1979" spans="2:2" ht="15">
      <c r="B1979"/>
    </row>
    <row r="1980" spans="2:2" ht="15">
      <c r="B1980"/>
    </row>
    <row r="1981" spans="2:2" ht="15">
      <c r="B1981"/>
    </row>
    <row r="1982" spans="2:2" ht="15">
      <c r="B1982"/>
    </row>
    <row r="1983" spans="2:2" ht="15">
      <c r="B1983"/>
    </row>
    <row r="1984" spans="2:2" ht="15">
      <c r="B1984"/>
    </row>
    <row r="1985" spans="2:2" ht="15">
      <c r="B1985"/>
    </row>
    <row r="1986" spans="2:2" ht="15">
      <c r="B1986"/>
    </row>
    <row r="1987" spans="2:2" ht="15">
      <c r="B1987"/>
    </row>
    <row r="1988" spans="2:2" ht="15">
      <c r="B1988"/>
    </row>
    <row r="1989" spans="2:2" ht="15">
      <c r="B1989"/>
    </row>
    <row r="1990" spans="2:2" ht="15">
      <c r="B1990"/>
    </row>
    <row r="1991" spans="2:2" ht="15">
      <c r="B1991"/>
    </row>
    <row r="1992" spans="2:2" ht="15">
      <c r="B1992"/>
    </row>
    <row r="1993" spans="2:2" ht="15">
      <c r="B1993"/>
    </row>
    <row r="1994" spans="2:2" ht="15">
      <c r="B1994"/>
    </row>
    <row r="1995" spans="2:2" ht="15">
      <c r="B1995"/>
    </row>
    <row r="1996" spans="2:2" ht="15">
      <c r="B1996"/>
    </row>
    <row r="1997" spans="2:2" ht="15">
      <c r="B1997"/>
    </row>
    <row r="1998" spans="2:2" ht="15">
      <c r="B1998"/>
    </row>
    <row r="1999" spans="2:2" ht="15">
      <c r="B1999"/>
    </row>
    <row r="2000" spans="2:2" ht="15">
      <c r="B2000"/>
    </row>
    <row r="2001" spans="2:2" ht="15">
      <c r="B2001"/>
    </row>
    <row r="2002" spans="2:2" ht="15">
      <c r="B2002"/>
    </row>
    <row r="2003" spans="2:2" ht="15">
      <c r="B2003"/>
    </row>
    <row r="2004" spans="2:2" ht="15">
      <c r="B2004"/>
    </row>
    <row r="2005" spans="2:2" ht="15">
      <c r="B2005"/>
    </row>
    <row r="2006" spans="2:2" ht="15">
      <c r="B2006"/>
    </row>
    <row r="2007" spans="2:2" ht="15">
      <c r="B2007"/>
    </row>
    <row r="2008" spans="2:2" ht="15">
      <c r="B2008"/>
    </row>
    <row r="2009" spans="2:2" ht="15">
      <c r="B2009"/>
    </row>
    <row r="2010" spans="2:2" ht="15">
      <c r="B2010"/>
    </row>
    <row r="2011" spans="2:2" ht="15">
      <c r="B2011"/>
    </row>
    <row r="2012" spans="2:2" ht="15">
      <c r="B2012"/>
    </row>
    <row r="2013" spans="2:2" ht="15">
      <c r="B2013"/>
    </row>
    <row r="2014" spans="2:2" ht="15">
      <c r="B2014"/>
    </row>
    <row r="2015" spans="2:2" ht="15">
      <c r="B2015"/>
    </row>
    <row r="2016" spans="2:2" ht="15">
      <c r="B2016"/>
    </row>
    <row r="2017" spans="2:2" ht="15">
      <c r="B2017"/>
    </row>
    <row r="2018" spans="2:2" ht="15">
      <c r="B2018"/>
    </row>
    <row r="2019" spans="2:2" ht="15">
      <c r="B2019"/>
    </row>
    <row r="2020" spans="2:2" ht="15">
      <c r="B2020"/>
    </row>
    <row r="2021" spans="2:2" ht="15">
      <c r="B2021"/>
    </row>
    <row r="2022" spans="2:2" ht="15">
      <c r="B2022"/>
    </row>
    <row r="2023" spans="2:2" ht="15">
      <c r="B2023"/>
    </row>
    <row r="2024" spans="2:2" ht="15">
      <c r="B2024"/>
    </row>
    <row r="2025" spans="2:2" ht="15">
      <c r="B2025"/>
    </row>
    <row r="2026" spans="2:2" ht="15">
      <c r="B2026"/>
    </row>
    <row r="2027" spans="2:2" ht="15">
      <c r="B2027"/>
    </row>
    <row r="2028" spans="2:2" ht="15">
      <c r="B2028"/>
    </row>
    <row r="2029" spans="2:2" ht="15">
      <c r="B2029"/>
    </row>
    <row r="2030" spans="2:2" ht="15">
      <c r="B2030"/>
    </row>
    <row r="2031" spans="2:2" ht="15">
      <c r="B2031"/>
    </row>
    <row r="2032" spans="2:2" ht="15">
      <c r="B2032"/>
    </row>
    <row r="2033" spans="2:2" ht="15">
      <c r="B2033"/>
    </row>
    <row r="2034" spans="2:2" ht="15">
      <c r="B2034"/>
    </row>
    <row r="2035" spans="2:2" ht="15">
      <c r="B2035"/>
    </row>
    <row r="2036" spans="2:2" ht="15">
      <c r="B2036"/>
    </row>
    <row r="2037" spans="2:2" ht="15">
      <c r="B2037"/>
    </row>
    <row r="2038" spans="2:2" ht="15">
      <c r="B2038"/>
    </row>
    <row r="2039" spans="2:2" ht="15">
      <c r="B2039"/>
    </row>
    <row r="2040" spans="2:2" ht="15">
      <c r="B2040"/>
    </row>
    <row r="2041" spans="2:2" ht="15">
      <c r="B2041"/>
    </row>
    <row r="2042" spans="2:2" ht="15">
      <c r="B2042"/>
    </row>
    <row r="2043" spans="2:2" ht="15">
      <c r="B2043"/>
    </row>
    <row r="2044" spans="2:2" ht="15">
      <c r="B2044"/>
    </row>
    <row r="2045" spans="2:2" ht="15">
      <c r="B2045"/>
    </row>
    <row r="2046" spans="2:2" ht="15">
      <c r="B2046"/>
    </row>
    <row r="2047" spans="2:2" ht="15">
      <c r="B2047"/>
    </row>
    <row r="2048" spans="2:2" ht="15">
      <c r="B2048"/>
    </row>
    <row r="2049" spans="2:2" ht="15">
      <c r="B2049"/>
    </row>
    <row r="2050" spans="2:2" ht="15">
      <c r="B2050"/>
    </row>
    <row r="2051" spans="2:2" ht="15">
      <c r="B2051"/>
    </row>
    <row r="2052" spans="2:2" ht="15">
      <c r="B2052"/>
    </row>
    <row r="2053" spans="2:2" ht="15">
      <c r="B2053"/>
    </row>
    <row r="2054" spans="2:2" ht="15">
      <c r="B2054"/>
    </row>
    <row r="2055" spans="2:2" ht="15">
      <c r="B2055"/>
    </row>
    <row r="2056" spans="2:2" ht="15">
      <c r="B2056"/>
    </row>
    <row r="2057" spans="2:2" ht="15">
      <c r="B2057"/>
    </row>
    <row r="2058" spans="2:2" ht="15">
      <c r="B2058"/>
    </row>
    <row r="2059" spans="2:2" ht="15">
      <c r="B2059"/>
    </row>
    <row r="2060" spans="2:2" ht="15">
      <c r="B2060"/>
    </row>
    <row r="2061" spans="2:2" ht="15">
      <c r="B2061"/>
    </row>
    <row r="2062" spans="2:2" ht="15">
      <c r="B2062"/>
    </row>
    <row r="2063" spans="2:2" ht="15">
      <c r="B2063"/>
    </row>
    <row r="2064" spans="2:2" ht="15">
      <c r="B2064"/>
    </row>
    <row r="2065" spans="2:2" ht="15">
      <c r="B2065"/>
    </row>
    <row r="2066" spans="2:2" ht="15">
      <c r="B2066"/>
    </row>
    <row r="2067" spans="2:2" ht="15">
      <c r="B2067"/>
    </row>
    <row r="2068" spans="2:2" ht="15">
      <c r="B2068"/>
    </row>
    <row r="2069" spans="2:2" ht="15">
      <c r="B2069"/>
    </row>
    <row r="2070" spans="2:2" ht="15">
      <c r="B2070"/>
    </row>
    <row r="2071" spans="2:2" ht="15">
      <c r="B2071"/>
    </row>
    <row r="2072" spans="2:2" ht="15">
      <c r="B2072"/>
    </row>
    <row r="2073" spans="2:2" ht="15">
      <c r="B2073"/>
    </row>
    <row r="2074" spans="2:2" ht="15">
      <c r="B2074"/>
    </row>
    <row r="2075" spans="2:2" ht="15">
      <c r="B2075"/>
    </row>
    <row r="2076" spans="2:2" ht="15">
      <c r="B2076"/>
    </row>
    <row r="2077" spans="2:2" ht="15">
      <c r="B2077"/>
    </row>
    <row r="2078" spans="2:2" ht="15">
      <c r="B2078"/>
    </row>
    <row r="2079" spans="2:2" ht="15">
      <c r="B2079"/>
    </row>
    <row r="2080" spans="2:2" ht="15">
      <c r="B2080"/>
    </row>
    <row r="2081" spans="2:2" ht="15">
      <c r="B2081"/>
    </row>
    <row r="2082" spans="2:2" ht="15">
      <c r="B2082"/>
    </row>
    <row r="2083" spans="2:2" ht="15">
      <c r="B2083"/>
    </row>
    <row r="2084" spans="2:2" ht="15">
      <c r="B2084"/>
    </row>
    <row r="2085" spans="2:2" ht="15">
      <c r="B2085"/>
    </row>
    <row r="2086" spans="2:2" ht="15">
      <c r="B2086"/>
    </row>
    <row r="2087" spans="2:2" ht="15">
      <c r="B2087"/>
    </row>
    <row r="2088" spans="2:2" ht="15">
      <c r="B2088"/>
    </row>
    <row r="2089" spans="2:2" ht="15">
      <c r="B2089"/>
    </row>
    <row r="2090" spans="2:2" ht="15">
      <c r="B2090"/>
    </row>
    <row r="2091" spans="2:2" ht="15">
      <c r="B2091"/>
    </row>
    <row r="2092" spans="2:2" ht="15">
      <c r="B2092"/>
    </row>
    <row r="2093" spans="2:2" ht="15">
      <c r="B2093"/>
    </row>
    <row r="2094" spans="2:2" ht="15">
      <c r="B2094"/>
    </row>
    <row r="2095" spans="2:2" ht="15">
      <c r="B2095"/>
    </row>
    <row r="2096" spans="2:2" ht="15">
      <c r="B2096"/>
    </row>
    <row r="2097" spans="2:2" ht="15">
      <c r="B2097"/>
    </row>
    <row r="2098" spans="2:2" ht="15">
      <c r="B2098"/>
    </row>
    <row r="2099" spans="2:2" ht="15">
      <c r="B2099"/>
    </row>
    <row r="2100" spans="2:2" ht="15">
      <c r="B2100"/>
    </row>
    <row r="2101" spans="2:2" ht="15">
      <c r="B2101"/>
    </row>
    <row r="2102" spans="2:2" ht="15">
      <c r="B2102"/>
    </row>
    <row r="2103" spans="2:2" ht="15">
      <c r="B2103"/>
    </row>
    <row r="2104" spans="2:2" ht="15">
      <c r="B2104"/>
    </row>
    <row r="2105" spans="2:2" ht="15">
      <c r="B2105"/>
    </row>
    <row r="2106" spans="2:2" ht="15">
      <c r="B2106"/>
    </row>
    <row r="2107" spans="2:2" ht="15">
      <c r="B2107"/>
    </row>
    <row r="2108" spans="2:2" ht="15">
      <c r="B2108"/>
    </row>
    <row r="2109" spans="2:2" ht="15">
      <c r="B2109"/>
    </row>
    <row r="2110" spans="2:2" ht="15">
      <c r="B2110"/>
    </row>
    <row r="2111" spans="2:2" ht="15">
      <c r="B2111"/>
    </row>
    <row r="2112" spans="2:2" ht="15">
      <c r="B2112"/>
    </row>
    <row r="2113" spans="2:2" ht="15">
      <c r="B2113"/>
    </row>
    <row r="2114" spans="2:2" ht="15">
      <c r="B2114"/>
    </row>
    <row r="2115" spans="2:2" ht="15">
      <c r="B2115"/>
    </row>
    <row r="2116" spans="2:2" ht="15">
      <c r="B2116"/>
    </row>
    <row r="2117" spans="2:2" ht="15">
      <c r="B2117"/>
    </row>
    <row r="2118" spans="2:2" ht="15">
      <c r="B2118"/>
    </row>
    <row r="2119" spans="2:2" ht="15">
      <c r="B2119"/>
    </row>
    <row r="2120" spans="2:2" ht="15">
      <c r="B2120"/>
    </row>
    <row r="2121" spans="2:2" ht="15">
      <c r="B2121"/>
    </row>
    <row r="2122" spans="2:2" ht="15">
      <c r="B2122"/>
    </row>
    <row r="2123" spans="2:2" ht="15">
      <c r="B2123"/>
    </row>
    <row r="2124" spans="2:2" ht="15">
      <c r="B2124"/>
    </row>
    <row r="2125" spans="2:2" ht="15">
      <c r="B2125"/>
    </row>
    <row r="2126" spans="2:2" ht="15">
      <c r="B2126"/>
    </row>
    <row r="2127" spans="2:2" ht="15">
      <c r="B2127"/>
    </row>
    <row r="2128" spans="2:2" ht="15">
      <c r="B2128"/>
    </row>
    <row r="2129" spans="2:2" ht="15">
      <c r="B2129"/>
    </row>
    <row r="2130" spans="2:2" ht="15">
      <c r="B2130"/>
    </row>
    <row r="2131" spans="2:2" ht="15">
      <c r="B2131"/>
    </row>
    <row r="2132" spans="2:2" ht="15">
      <c r="B2132"/>
    </row>
    <row r="2133" spans="2:2" ht="15">
      <c r="B2133"/>
    </row>
    <row r="2134" spans="2:2" ht="15">
      <c r="B2134"/>
    </row>
    <row r="2135" spans="2:2" ht="15">
      <c r="B2135"/>
    </row>
    <row r="2136" spans="2:2" ht="15">
      <c r="B2136"/>
    </row>
    <row r="2137" spans="2:2" ht="15">
      <c r="B2137"/>
    </row>
    <row r="2138" spans="2:2" ht="15">
      <c r="B2138"/>
    </row>
    <row r="2139" spans="2:2" ht="15">
      <c r="B2139"/>
    </row>
    <row r="2140" spans="2:2" ht="15">
      <c r="B2140"/>
    </row>
    <row r="2141" spans="2:2" ht="15">
      <c r="B2141"/>
    </row>
    <row r="2142" spans="2:2" ht="15">
      <c r="B2142"/>
    </row>
    <row r="2143" spans="2:2" ht="15">
      <c r="B2143"/>
    </row>
    <row r="2144" spans="2:2" ht="15">
      <c r="B2144"/>
    </row>
    <row r="2145" spans="2:2" ht="15">
      <c r="B2145"/>
    </row>
    <row r="2146" spans="2:2" ht="15">
      <c r="B2146"/>
    </row>
    <row r="2147" spans="2:2" ht="15">
      <c r="B2147"/>
    </row>
    <row r="2148" spans="2:2" ht="15">
      <c r="B2148"/>
    </row>
    <row r="2149" spans="2:2" ht="15">
      <c r="B2149"/>
    </row>
    <row r="2150" spans="2:2" ht="15">
      <c r="B2150"/>
    </row>
    <row r="2151" spans="2:2" ht="15">
      <c r="B2151"/>
    </row>
    <row r="2152" spans="2:2" ht="15">
      <c r="B2152"/>
    </row>
    <row r="2153" spans="2:2" ht="15">
      <c r="B2153"/>
    </row>
    <row r="2154" spans="2:2" ht="15">
      <c r="B2154"/>
    </row>
    <row r="2155" spans="2:2" ht="15">
      <c r="B2155"/>
    </row>
    <row r="2156" spans="2:2" ht="15">
      <c r="B2156"/>
    </row>
    <row r="2157" spans="2:2" ht="15">
      <c r="B2157"/>
    </row>
    <row r="2158" spans="2:2" ht="15">
      <c r="B2158"/>
    </row>
    <row r="2159" spans="2:2" ht="15">
      <c r="B2159"/>
    </row>
    <row r="2160" spans="2:2" ht="15">
      <c r="B2160"/>
    </row>
    <row r="2161" spans="2:2" ht="15">
      <c r="B2161"/>
    </row>
    <row r="2162" spans="2:2" ht="15">
      <c r="B2162"/>
    </row>
    <row r="2163" spans="2:2" ht="15">
      <c r="B2163"/>
    </row>
    <row r="2164" spans="2:2" ht="15">
      <c r="B2164"/>
    </row>
    <row r="2165" spans="2:2" ht="15">
      <c r="B2165"/>
    </row>
    <row r="2166" spans="2:2" ht="15">
      <c r="B2166"/>
    </row>
    <row r="2167" spans="2:2" ht="15">
      <c r="B2167"/>
    </row>
    <row r="2168" spans="2:2" ht="15">
      <c r="B2168"/>
    </row>
    <row r="2169" spans="2:2" ht="15">
      <c r="B2169"/>
    </row>
    <row r="2170" spans="2:2" ht="15">
      <c r="B2170"/>
    </row>
    <row r="2171" spans="2:2" ht="15">
      <c r="B2171"/>
    </row>
    <row r="2172" spans="2:2" ht="15">
      <c r="B2172"/>
    </row>
    <row r="2173" spans="2:2" ht="15">
      <c r="B2173"/>
    </row>
    <row r="2174" spans="2:2" ht="15">
      <c r="B2174"/>
    </row>
    <row r="2175" spans="2:2" ht="15">
      <c r="B2175"/>
    </row>
    <row r="2176" spans="2:2" ht="15">
      <c r="B2176"/>
    </row>
    <row r="2177" spans="2:2" ht="15">
      <c r="B2177"/>
    </row>
    <row r="2178" spans="2:2" ht="15">
      <c r="B2178"/>
    </row>
    <row r="2179" spans="2:2" ht="15">
      <c r="B2179"/>
    </row>
    <row r="2180" spans="2:2" ht="15">
      <c r="B2180"/>
    </row>
    <row r="2181" spans="2:2" ht="15">
      <c r="B2181"/>
    </row>
    <row r="2182" spans="2:2" ht="15">
      <c r="B2182"/>
    </row>
    <row r="2183" spans="2:2" ht="15">
      <c r="B2183"/>
    </row>
    <row r="2184" spans="2:2" ht="15">
      <c r="B2184"/>
    </row>
    <row r="2185" spans="2:2" ht="15">
      <c r="B2185"/>
    </row>
    <row r="2186" spans="2:2" ht="15">
      <c r="B2186"/>
    </row>
    <row r="2187" spans="2:2" ht="15">
      <c r="B2187"/>
    </row>
    <row r="2188" spans="2:2" ht="15">
      <c r="B2188"/>
    </row>
    <row r="2189" spans="2:2" ht="15">
      <c r="B2189"/>
    </row>
    <row r="2190" spans="2:2" ht="15">
      <c r="B2190"/>
    </row>
    <row r="2191" spans="2:2" ht="15">
      <c r="B2191"/>
    </row>
    <row r="2192" spans="2:2" ht="15">
      <c r="B2192"/>
    </row>
    <row r="2193" spans="2:2" ht="15">
      <c r="B2193"/>
    </row>
    <row r="2194" spans="2:2" ht="15">
      <c r="B2194"/>
    </row>
    <row r="2195" spans="2:2" ht="15">
      <c r="B2195"/>
    </row>
    <row r="2196" spans="2:2" ht="15">
      <c r="B2196"/>
    </row>
    <row r="2197" spans="2:2" ht="15">
      <c r="B2197"/>
    </row>
    <row r="2198" spans="2:2" ht="15">
      <c r="B2198"/>
    </row>
    <row r="2199" spans="2:2" ht="15">
      <c r="B2199"/>
    </row>
    <row r="2200" spans="2:2" ht="15">
      <c r="B2200"/>
    </row>
    <row r="2201" spans="2:2" ht="15">
      <c r="B2201"/>
    </row>
    <row r="2202" spans="2:2" ht="15">
      <c r="B2202"/>
    </row>
    <row r="2203" spans="2:2" ht="15">
      <c r="B2203"/>
    </row>
    <row r="2204" spans="2:2" ht="15">
      <c r="B2204"/>
    </row>
    <row r="2205" spans="2:2" ht="15">
      <c r="B2205"/>
    </row>
    <row r="2206" spans="2:2" ht="15">
      <c r="B2206"/>
    </row>
    <row r="2207" spans="2:2" ht="15">
      <c r="B2207"/>
    </row>
    <row r="2208" spans="2:2" ht="15">
      <c r="B2208"/>
    </row>
    <row r="2209" spans="2:2" ht="15">
      <c r="B2209"/>
    </row>
    <row r="2210" spans="2:2" ht="15">
      <c r="B2210"/>
    </row>
    <row r="2211" spans="2:2" ht="15">
      <c r="B2211"/>
    </row>
    <row r="2212" spans="2:2" ht="15">
      <c r="B2212"/>
    </row>
    <row r="2213" spans="2:2" ht="15">
      <c r="B2213"/>
    </row>
    <row r="2214" spans="2:2" ht="15">
      <c r="B2214"/>
    </row>
    <row r="2215" spans="2:2" ht="15">
      <c r="B2215"/>
    </row>
    <row r="2216" spans="2:2" ht="15">
      <c r="B2216"/>
    </row>
    <row r="2217" spans="2:2" ht="15">
      <c r="B2217"/>
    </row>
    <row r="2218" spans="2:2" ht="15">
      <c r="B2218"/>
    </row>
    <row r="2219" spans="2:2" ht="15">
      <c r="B2219"/>
    </row>
    <row r="2220" spans="2:2" ht="15">
      <c r="B2220"/>
    </row>
    <row r="2221" spans="2:2" ht="15">
      <c r="B2221"/>
    </row>
    <row r="2222" spans="2:2" ht="15">
      <c r="B2222"/>
    </row>
    <row r="2223" spans="2:2" ht="15">
      <c r="B2223"/>
    </row>
    <row r="2224" spans="2:2" ht="15">
      <c r="B2224"/>
    </row>
    <row r="2225" spans="2:2" ht="15">
      <c r="B2225"/>
    </row>
    <row r="2226" spans="2:2" ht="15">
      <c r="B2226"/>
    </row>
    <row r="2227" spans="2:2" ht="15">
      <c r="B2227"/>
    </row>
    <row r="2228" spans="2:2" ht="15">
      <c r="B2228"/>
    </row>
    <row r="2229" spans="2:2" ht="15">
      <c r="B2229"/>
    </row>
    <row r="2230" spans="2:2" ht="15">
      <c r="B2230"/>
    </row>
    <row r="2231" spans="2:2" ht="15">
      <c r="B2231"/>
    </row>
    <row r="2232" spans="2:2" ht="15">
      <c r="B2232"/>
    </row>
    <row r="2233" spans="2:2" ht="15">
      <c r="B2233"/>
    </row>
    <row r="2234" spans="2:2" ht="15">
      <c r="B2234"/>
    </row>
    <row r="2235" spans="2:2" ht="15">
      <c r="B2235"/>
    </row>
    <row r="2236" spans="2:2" ht="15">
      <c r="B2236"/>
    </row>
    <row r="2237" spans="2:2" ht="15">
      <c r="B2237"/>
    </row>
    <row r="2238" spans="2:2" ht="15">
      <c r="B2238"/>
    </row>
    <row r="2239" spans="2:2" ht="15">
      <c r="B2239"/>
    </row>
    <row r="2240" spans="2:2" ht="15">
      <c r="B2240"/>
    </row>
    <row r="2241" spans="2:2" ht="15">
      <c r="B2241"/>
    </row>
    <row r="2242" spans="2:2" ht="15">
      <c r="B2242"/>
    </row>
    <row r="2243" spans="2:2" ht="15">
      <c r="B2243"/>
    </row>
    <row r="2244" spans="2:2" ht="15">
      <c r="B2244"/>
    </row>
    <row r="2245" spans="2:2" ht="15">
      <c r="B2245"/>
    </row>
    <row r="2246" spans="2:2" ht="15">
      <c r="B2246"/>
    </row>
    <row r="2247" spans="2:2" ht="15">
      <c r="B2247"/>
    </row>
    <row r="2248" spans="2:2" ht="15">
      <c r="B2248"/>
    </row>
    <row r="2249" spans="2:2" ht="15">
      <c r="B2249"/>
    </row>
    <row r="2250" spans="2:2" ht="15">
      <c r="B2250"/>
    </row>
    <row r="2251" spans="2:2" ht="15">
      <c r="B2251"/>
    </row>
    <row r="2252" spans="2:2" ht="15">
      <c r="B2252"/>
    </row>
    <row r="2253" spans="2:2" ht="15">
      <c r="B2253"/>
    </row>
    <row r="2254" spans="2:2" ht="15">
      <c r="B2254"/>
    </row>
    <row r="2255" spans="2:2" ht="15">
      <c r="B2255"/>
    </row>
    <row r="2256" spans="2:2" ht="15">
      <c r="B2256"/>
    </row>
    <row r="2257" spans="2:2" ht="15">
      <c r="B2257"/>
    </row>
    <row r="2258" spans="2:2" ht="15">
      <c r="B2258"/>
    </row>
    <row r="2259" spans="2:2" ht="15">
      <c r="B2259"/>
    </row>
    <row r="2260" spans="2:2" ht="15">
      <c r="B2260"/>
    </row>
    <row r="2261" spans="2:2" ht="15">
      <c r="B2261"/>
    </row>
    <row r="2262" spans="2:2" ht="15">
      <c r="B2262"/>
    </row>
    <row r="2263" spans="2:2" ht="15">
      <c r="B2263"/>
    </row>
    <row r="2264" spans="2:2" ht="15">
      <c r="B2264"/>
    </row>
    <row r="2265" spans="2:2" ht="15">
      <c r="B2265"/>
    </row>
    <row r="2266" spans="2:2" ht="15">
      <c r="B2266"/>
    </row>
    <row r="2267" spans="2:2" ht="15">
      <c r="B2267"/>
    </row>
    <row r="2268" spans="2:2" ht="15">
      <c r="B2268"/>
    </row>
    <row r="2269" spans="2:2" ht="15">
      <c r="B2269"/>
    </row>
    <row r="2270" spans="2:2" ht="15">
      <c r="B2270"/>
    </row>
    <row r="2271" spans="2:2" ht="15">
      <c r="B2271"/>
    </row>
    <row r="2272" spans="2:2" ht="15">
      <c r="B2272"/>
    </row>
    <row r="2273" spans="2:2" ht="15">
      <c r="B2273"/>
    </row>
    <row r="2274" spans="2:2" ht="15">
      <c r="B2274"/>
    </row>
    <row r="2275" spans="2:2" ht="15">
      <c r="B2275"/>
    </row>
    <row r="2276" spans="2:2" ht="15">
      <c r="B2276"/>
    </row>
    <row r="2277" spans="2:2" ht="15">
      <c r="B2277"/>
    </row>
    <row r="2278" spans="2:2" ht="15">
      <c r="B2278"/>
    </row>
    <row r="2279" spans="2:2" ht="15">
      <c r="B2279"/>
    </row>
    <row r="2280" spans="2:2" ht="15">
      <c r="B2280"/>
    </row>
    <row r="2281" spans="2:2" ht="15">
      <c r="B2281"/>
    </row>
    <row r="2282" spans="2:2" ht="15">
      <c r="B2282"/>
    </row>
    <row r="2283" spans="2:2" ht="15">
      <c r="B2283"/>
    </row>
    <row r="2284" spans="2:2" ht="15">
      <c r="B2284"/>
    </row>
    <row r="2285" spans="2:2" ht="15">
      <c r="B2285"/>
    </row>
    <row r="2286" spans="2:2" ht="15">
      <c r="B2286"/>
    </row>
    <row r="2287" spans="2:2" ht="15">
      <c r="B2287"/>
    </row>
    <row r="2288" spans="2:2" ht="15">
      <c r="B2288"/>
    </row>
    <row r="2289" spans="2:2" ht="15">
      <c r="B2289"/>
    </row>
    <row r="2290" spans="2:2" ht="15">
      <c r="B2290"/>
    </row>
    <row r="2291" spans="2:2" ht="15">
      <c r="B2291"/>
    </row>
    <row r="2292" spans="2:2" ht="15">
      <c r="B2292"/>
    </row>
    <row r="2293" spans="2:2" ht="15">
      <c r="B2293"/>
    </row>
    <row r="2294" spans="2:2" ht="15">
      <c r="B2294"/>
    </row>
    <row r="2295" spans="2:2" ht="15">
      <c r="B2295"/>
    </row>
    <row r="2296" spans="2:2" ht="15">
      <c r="B2296"/>
    </row>
    <row r="2297" spans="2:2" ht="15">
      <c r="B2297"/>
    </row>
    <row r="2298" spans="2:2" ht="15">
      <c r="B2298"/>
    </row>
    <row r="2299" spans="2:2" ht="15">
      <c r="B2299"/>
    </row>
    <row r="2300" spans="2:2" ht="15">
      <c r="B2300"/>
    </row>
    <row r="2301" spans="2:2" ht="15">
      <c r="B2301"/>
    </row>
    <row r="2302" spans="2:2" ht="15">
      <c r="B2302"/>
    </row>
    <row r="2303" spans="2:2" ht="15">
      <c r="B2303"/>
    </row>
    <row r="2304" spans="2:2" ht="15">
      <c r="B2304"/>
    </row>
    <row r="2305" spans="2:2" ht="15">
      <c r="B2305"/>
    </row>
    <row r="2306" spans="2:2" ht="15">
      <c r="B2306"/>
    </row>
    <row r="2307" spans="2:2" ht="15">
      <c r="B2307"/>
    </row>
    <row r="2308" spans="2:2" ht="15">
      <c r="B2308"/>
    </row>
    <row r="2309" spans="2:2" ht="15">
      <c r="B2309"/>
    </row>
    <row r="2310" spans="2:2" ht="15">
      <c r="B2310"/>
    </row>
    <row r="2311" spans="2:2" ht="15">
      <c r="B2311"/>
    </row>
    <row r="2312" spans="2:2" ht="15">
      <c r="B2312"/>
    </row>
    <row r="2313" spans="2:2" ht="15">
      <c r="B2313"/>
    </row>
    <row r="2314" spans="2:2" ht="15">
      <c r="B2314"/>
    </row>
    <row r="2315" spans="2:2" ht="15">
      <c r="B2315"/>
    </row>
    <row r="2316" spans="2:2" ht="15">
      <c r="B2316"/>
    </row>
    <row r="2317" spans="2:2" ht="15">
      <c r="B2317"/>
    </row>
    <row r="2318" spans="2:2" ht="15">
      <c r="B2318"/>
    </row>
    <row r="2319" spans="2:2" ht="15">
      <c r="B2319"/>
    </row>
    <row r="2320" spans="2:2" ht="15">
      <c r="B2320"/>
    </row>
    <row r="2321" spans="2:2" ht="15">
      <c r="B2321"/>
    </row>
    <row r="2322" spans="2:2" ht="15">
      <c r="B2322"/>
    </row>
    <row r="2323" spans="2:2" ht="15">
      <c r="B2323"/>
    </row>
    <row r="2324" spans="2:2" ht="15">
      <c r="B2324"/>
    </row>
    <row r="2325" spans="2:2" ht="15">
      <c r="B2325"/>
    </row>
    <row r="2326" spans="2:2" ht="15">
      <c r="B2326"/>
    </row>
    <row r="2327" spans="2:2" ht="15">
      <c r="B2327"/>
    </row>
    <row r="2328" spans="2:2" ht="15">
      <c r="B2328"/>
    </row>
    <row r="2329" spans="2:2" ht="15">
      <c r="B2329"/>
    </row>
    <row r="2330" spans="2:2" ht="15">
      <c r="B2330"/>
    </row>
    <row r="2331" spans="2:2" ht="15">
      <c r="B2331"/>
    </row>
    <row r="2332" spans="2:2" ht="15">
      <c r="B2332"/>
    </row>
    <row r="2333" spans="2:2" ht="15">
      <c r="B2333"/>
    </row>
    <row r="2334" spans="2:2" ht="15">
      <c r="B2334"/>
    </row>
    <row r="2335" spans="2:2" ht="15">
      <c r="B2335"/>
    </row>
    <row r="2336" spans="2:2" ht="15">
      <c r="B2336"/>
    </row>
    <row r="2337" spans="2:2" ht="15">
      <c r="B2337"/>
    </row>
    <row r="2338" spans="2:2" ht="15">
      <c r="B2338"/>
    </row>
    <row r="2339" spans="2:2" ht="15">
      <c r="B2339"/>
    </row>
    <row r="2340" spans="2:2" ht="15">
      <c r="B2340"/>
    </row>
    <row r="2341" spans="2:2" ht="15">
      <c r="B2341"/>
    </row>
    <row r="2342" spans="2:2" ht="15">
      <c r="B2342"/>
    </row>
    <row r="2343" spans="2:2" ht="15">
      <c r="B2343"/>
    </row>
    <row r="2344" spans="2:2" ht="15">
      <c r="B2344"/>
    </row>
    <row r="2345" spans="2:2" ht="15">
      <c r="B2345"/>
    </row>
    <row r="2346" spans="2:2" ht="15">
      <c r="B2346"/>
    </row>
    <row r="2347" spans="2:2" ht="15">
      <c r="B2347"/>
    </row>
    <row r="2348" spans="2:2" ht="15">
      <c r="B2348"/>
    </row>
    <row r="2349" spans="2:2" ht="15">
      <c r="B2349"/>
    </row>
    <row r="2350" spans="2:2" ht="15">
      <c r="B2350"/>
    </row>
    <row r="2351" spans="2:2" ht="15">
      <c r="B2351"/>
    </row>
    <row r="2352" spans="2:2" ht="15">
      <c r="B2352"/>
    </row>
    <row r="2353" spans="2:2" ht="15">
      <c r="B2353"/>
    </row>
    <row r="2354" spans="2:2" ht="15">
      <c r="B2354"/>
    </row>
    <row r="2355" spans="2:2" ht="15">
      <c r="B2355"/>
    </row>
    <row r="2356" spans="2:2" ht="15">
      <c r="B2356"/>
    </row>
    <row r="2357" spans="2:2" ht="15">
      <c r="B2357"/>
    </row>
    <row r="2358" spans="2:2" ht="15">
      <c r="B2358"/>
    </row>
    <row r="2359" spans="2:2" ht="15">
      <c r="B2359"/>
    </row>
    <row r="2360" spans="2:2" ht="15">
      <c r="B2360"/>
    </row>
    <row r="2361" spans="2:2" ht="15">
      <c r="B2361"/>
    </row>
    <row r="2362" spans="2:2" ht="15">
      <c r="B2362"/>
    </row>
    <row r="2363" spans="2:2" ht="15">
      <c r="B2363"/>
    </row>
    <row r="2364" spans="2:2" ht="15">
      <c r="B2364"/>
    </row>
    <row r="2365" spans="2:2" ht="15">
      <c r="B2365"/>
    </row>
    <row r="2366" spans="2:2" ht="15">
      <c r="B2366"/>
    </row>
    <row r="2367" spans="2:2" ht="15">
      <c r="B2367"/>
    </row>
    <row r="2368" spans="2:2" ht="15">
      <c r="B2368"/>
    </row>
    <row r="2369" spans="2:2" ht="15">
      <c r="B2369"/>
    </row>
    <row r="2370" spans="2:2" ht="15">
      <c r="B2370"/>
    </row>
    <row r="2371" spans="2:2" ht="15">
      <c r="B2371"/>
    </row>
    <row r="2372" spans="2:2" ht="15">
      <c r="B2372"/>
    </row>
    <row r="2373" spans="2:2" ht="15">
      <c r="B2373"/>
    </row>
    <row r="2374" spans="2:2" ht="15">
      <c r="B2374"/>
    </row>
    <row r="2375" spans="2:2" ht="15">
      <c r="B2375"/>
    </row>
    <row r="2376" spans="2:2" ht="15">
      <c r="B2376"/>
    </row>
    <row r="2377" spans="2:2" ht="15">
      <c r="B2377"/>
    </row>
    <row r="2378" spans="2:2" ht="15">
      <c r="B2378"/>
    </row>
    <row r="2379" spans="2:2" ht="15">
      <c r="B2379"/>
    </row>
    <row r="2380" spans="2:2" ht="15">
      <c r="B2380"/>
    </row>
    <row r="2381" spans="2:2" ht="15">
      <c r="B2381"/>
    </row>
    <row r="2382" spans="2:2" ht="15">
      <c r="B2382"/>
    </row>
    <row r="2383" spans="2:2" ht="15">
      <c r="B2383"/>
    </row>
    <row r="2384" spans="2:2" ht="15">
      <c r="B2384"/>
    </row>
    <row r="2385" spans="2:2" ht="15">
      <c r="B2385"/>
    </row>
    <row r="2386" spans="2:2" ht="15">
      <c r="B2386"/>
    </row>
    <row r="2387" spans="2:2" ht="15">
      <c r="B2387"/>
    </row>
    <row r="2388" spans="2:2" ht="15">
      <c r="B2388"/>
    </row>
    <row r="2389" spans="2:2" ht="15">
      <c r="B2389"/>
    </row>
    <row r="2390" spans="2:2" ht="15">
      <c r="B2390"/>
    </row>
    <row r="2391" spans="2:2" ht="15">
      <c r="B2391"/>
    </row>
    <row r="2392" spans="2:2" ht="15">
      <c r="B2392"/>
    </row>
    <row r="2393" spans="2:2" ht="15">
      <c r="B2393"/>
    </row>
    <row r="2394" spans="2:2" ht="15">
      <c r="B2394"/>
    </row>
    <row r="2395" spans="2:2" ht="15">
      <c r="B2395"/>
    </row>
    <row r="2396" spans="2:2" ht="15">
      <c r="B2396"/>
    </row>
    <row r="2397" spans="2:2" ht="15">
      <c r="B2397"/>
    </row>
    <row r="2398" spans="2:2" ht="15">
      <c r="B2398"/>
    </row>
    <row r="2399" spans="2:2" ht="15">
      <c r="B2399"/>
    </row>
    <row r="2400" spans="2:2" ht="15">
      <c r="B2400"/>
    </row>
    <row r="2401" spans="2:2" ht="15">
      <c r="B2401"/>
    </row>
    <row r="2402" spans="2:2" ht="15">
      <c r="B2402"/>
    </row>
    <row r="2403" spans="2:2" ht="15">
      <c r="B2403"/>
    </row>
    <row r="2404" spans="2:2" ht="15">
      <c r="B2404"/>
    </row>
    <row r="2405" spans="2:2" ht="15">
      <c r="B2405"/>
    </row>
    <row r="2406" spans="2:2" ht="15">
      <c r="B2406"/>
    </row>
    <row r="2407" spans="2:2" ht="15">
      <c r="B2407"/>
    </row>
    <row r="2408" spans="2:2" ht="15">
      <c r="B2408"/>
    </row>
    <row r="2409" spans="2:2" ht="15">
      <c r="B2409"/>
    </row>
    <row r="2410" spans="2:2" ht="15">
      <c r="B2410"/>
    </row>
    <row r="2411" spans="2:2" ht="15">
      <c r="B2411"/>
    </row>
    <row r="2412" spans="2:2" ht="15">
      <c r="B2412"/>
    </row>
    <row r="2413" spans="2:2" ht="15">
      <c r="B2413"/>
    </row>
    <row r="2414" spans="2:2" ht="15">
      <c r="B2414"/>
    </row>
    <row r="2415" spans="2:2" ht="15">
      <c r="B2415"/>
    </row>
    <row r="2416" spans="2:2" ht="15">
      <c r="B2416"/>
    </row>
    <row r="2417" spans="2:2" ht="15">
      <c r="B2417"/>
    </row>
    <row r="2418" spans="2:2" ht="15">
      <c r="B2418"/>
    </row>
    <row r="2419" spans="2:2" ht="15">
      <c r="B2419"/>
    </row>
    <row r="2420" spans="2:2" ht="15">
      <c r="B2420"/>
    </row>
    <row r="2421" spans="2:2" ht="15">
      <c r="B2421"/>
    </row>
    <row r="2422" spans="2:2" ht="15">
      <c r="B2422"/>
    </row>
    <row r="2423" spans="2:2" ht="15">
      <c r="B2423"/>
    </row>
    <row r="2424" spans="2:2" ht="15">
      <c r="B2424"/>
    </row>
    <row r="2425" spans="2:2" ht="15">
      <c r="B2425"/>
    </row>
    <row r="2426" spans="2:2" ht="15">
      <c r="B2426"/>
    </row>
    <row r="2427" spans="2:2" ht="15">
      <c r="B2427"/>
    </row>
    <row r="2428" spans="2:2" ht="15">
      <c r="B2428"/>
    </row>
    <row r="2429" spans="2:2" ht="15">
      <c r="B2429"/>
    </row>
    <row r="2430" spans="2:2" ht="15">
      <c r="B2430"/>
    </row>
    <row r="2431" spans="2:2" ht="15">
      <c r="B2431"/>
    </row>
    <row r="2432" spans="2:2" ht="15">
      <c r="B2432"/>
    </row>
    <row r="2433" spans="2:2" ht="15">
      <c r="B2433"/>
    </row>
    <row r="2434" spans="2:2" ht="15">
      <c r="B2434"/>
    </row>
    <row r="2435" spans="2:2" ht="15">
      <c r="B2435"/>
    </row>
    <row r="2436" spans="2:2" ht="15">
      <c r="B2436"/>
    </row>
    <row r="2437" spans="2:2" ht="15">
      <c r="B2437"/>
    </row>
    <row r="2438" spans="2:2" ht="15">
      <c r="B2438"/>
    </row>
    <row r="2439" spans="2:2" ht="15">
      <c r="B2439"/>
    </row>
    <row r="2440" spans="2:2" ht="15">
      <c r="B2440"/>
    </row>
    <row r="2441" spans="2:2" ht="15">
      <c r="B2441"/>
    </row>
    <row r="2442" spans="2:2" ht="15">
      <c r="B2442"/>
    </row>
    <row r="2443" spans="2:2" ht="15">
      <c r="B2443"/>
    </row>
    <row r="2444" spans="2:2" ht="15">
      <c r="B2444"/>
    </row>
    <row r="2445" spans="2:2" ht="15">
      <c r="B2445"/>
    </row>
    <row r="2446" spans="2:2" ht="15">
      <c r="B2446"/>
    </row>
    <row r="2447" spans="2:2" ht="15">
      <c r="B2447"/>
    </row>
    <row r="2448" spans="2:2" ht="15">
      <c r="B2448"/>
    </row>
    <row r="2449" spans="2:2" ht="15">
      <c r="B2449"/>
    </row>
    <row r="2450" spans="2:2" ht="15">
      <c r="B2450"/>
    </row>
    <row r="2451" spans="2:2" ht="15">
      <c r="B2451"/>
    </row>
    <row r="2452" spans="2:2" ht="15">
      <c r="B2452"/>
    </row>
    <row r="2453" spans="2:2" ht="15">
      <c r="B2453"/>
    </row>
    <row r="2454" spans="2:2" ht="15">
      <c r="B2454"/>
    </row>
    <row r="2455" spans="2:2" ht="15">
      <c r="B2455"/>
    </row>
    <row r="2456" spans="2:2" ht="15">
      <c r="B2456"/>
    </row>
    <row r="2457" spans="2:2" ht="15">
      <c r="B2457"/>
    </row>
    <row r="2458" spans="2:2" ht="15">
      <c r="B2458"/>
    </row>
    <row r="2459" spans="2:2" ht="15">
      <c r="B2459"/>
    </row>
    <row r="2460" spans="2:2" ht="15">
      <c r="B2460"/>
    </row>
    <row r="2461" spans="2:2" ht="15">
      <c r="B2461"/>
    </row>
    <row r="2462" spans="2:2" ht="15">
      <c r="B2462"/>
    </row>
    <row r="2463" spans="2:2" ht="15">
      <c r="B2463"/>
    </row>
    <row r="2464" spans="2:2" ht="15">
      <c r="B2464"/>
    </row>
    <row r="2465" spans="2:2" ht="15">
      <c r="B2465"/>
    </row>
    <row r="2466" spans="2:2" ht="15">
      <c r="B2466"/>
    </row>
    <row r="2467" spans="2:2" ht="15">
      <c r="B2467"/>
    </row>
    <row r="2468" spans="2:2" ht="15">
      <c r="B2468"/>
    </row>
    <row r="2469" spans="2:2" ht="15">
      <c r="B2469"/>
    </row>
    <row r="2470" spans="2:2" ht="15">
      <c r="B2470"/>
    </row>
    <row r="2471" spans="2:2" ht="15">
      <c r="B2471"/>
    </row>
    <row r="2472" spans="2:2" ht="15">
      <c r="B2472"/>
    </row>
    <row r="2473" spans="2:2" ht="15">
      <c r="B2473"/>
    </row>
    <row r="2474" spans="2:2" ht="15">
      <c r="B2474"/>
    </row>
    <row r="2475" spans="2:2" ht="15">
      <c r="B2475"/>
    </row>
    <row r="2476" spans="2:2" ht="15">
      <c r="B2476"/>
    </row>
    <row r="2477" spans="2:2" ht="15">
      <c r="B2477"/>
    </row>
    <row r="2478" spans="2:2" ht="15">
      <c r="B2478"/>
    </row>
    <row r="2479" spans="2:2" ht="15">
      <c r="B2479"/>
    </row>
    <row r="2480" spans="2:2" ht="15">
      <c r="B2480"/>
    </row>
    <row r="2481" spans="2:2" ht="15">
      <c r="B2481"/>
    </row>
    <row r="2482" spans="2:2" ht="15">
      <c r="B2482"/>
    </row>
    <row r="2483" spans="2:2" ht="15">
      <c r="B2483"/>
    </row>
    <row r="2484" spans="2:2" ht="15">
      <c r="B2484"/>
    </row>
    <row r="2485" spans="2:2" ht="15">
      <c r="B2485"/>
    </row>
    <row r="2486" spans="2:2" ht="15">
      <c r="B2486"/>
    </row>
    <row r="2487" spans="2:2" ht="15">
      <c r="B2487"/>
    </row>
    <row r="2488" spans="2:2" ht="15">
      <c r="B2488"/>
    </row>
    <row r="2489" spans="2:2" ht="15">
      <c r="B2489"/>
    </row>
    <row r="2490" spans="2:2" ht="15">
      <c r="B2490"/>
    </row>
    <row r="2491" spans="2:2" ht="15">
      <c r="B2491"/>
    </row>
    <row r="2492" spans="2:2" ht="15">
      <c r="B2492"/>
    </row>
    <row r="2493" spans="2:2" ht="15">
      <c r="B2493"/>
    </row>
    <row r="2494" spans="2:2" ht="15">
      <c r="B2494"/>
    </row>
    <row r="2495" spans="2:2" ht="15">
      <c r="B2495"/>
    </row>
    <row r="2496" spans="2:2" ht="15">
      <c r="B2496"/>
    </row>
    <row r="2497" spans="2:2" ht="15">
      <c r="B2497"/>
    </row>
    <row r="2498" spans="2:2" ht="15">
      <c r="B2498"/>
    </row>
    <row r="2499" spans="2:2" ht="15">
      <c r="B2499"/>
    </row>
    <row r="2500" spans="2:2" ht="15">
      <c r="B2500"/>
    </row>
    <row r="2501" spans="2:2" ht="15">
      <c r="B2501"/>
    </row>
    <row r="2502" spans="2:2" ht="15">
      <c r="B2502"/>
    </row>
    <row r="2503" spans="2:2" ht="15">
      <c r="B2503"/>
    </row>
    <row r="2504" spans="2:2" ht="15">
      <c r="B2504"/>
    </row>
    <row r="2505" spans="2:2" ht="15">
      <c r="B2505"/>
    </row>
    <row r="2506" spans="2:2" ht="15">
      <c r="B2506"/>
    </row>
    <row r="2507" spans="2:2" ht="15">
      <c r="B2507"/>
    </row>
    <row r="2508" spans="2:2" ht="15">
      <c r="B2508"/>
    </row>
    <row r="2509" spans="2:2" ht="15">
      <c r="B2509"/>
    </row>
    <row r="2510" spans="2:2" ht="15">
      <c r="B2510"/>
    </row>
    <row r="2511" spans="2:2" ht="15">
      <c r="B2511"/>
    </row>
    <row r="2512" spans="2:2" ht="15">
      <c r="B2512"/>
    </row>
    <row r="2513" spans="2:2" ht="15">
      <c r="B2513"/>
    </row>
    <row r="2514" spans="2:2" ht="15">
      <c r="B2514"/>
    </row>
    <row r="2515" spans="2:2" ht="15">
      <c r="B2515"/>
    </row>
    <row r="2516" spans="2:2" ht="15">
      <c r="B2516"/>
    </row>
    <row r="2517" spans="2:2" ht="15">
      <c r="B2517"/>
    </row>
    <row r="2518" spans="2:2" ht="15">
      <c r="B2518"/>
    </row>
    <row r="2519" spans="2:2" ht="15">
      <c r="B2519"/>
    </row>
    <row r="2520" spans="2:2" ht="15">
      <c r="B2520"/>
    </row>
    <row r="2521" spans="2:2" ht="15">
      <c r="B2521"/>
    </row>
    <row r="2522" spans="2:2" ht="15">
      <c r="B2522"/>
    </row>
    <row r="2523" spans="2:2" ht="15">
      <c r="B2523"/>
    </row>
    <row r="2524" spans="2:2" ht="15">
      <c r="B2524"/>
    </row>
    <row r="2525" spans="2:2" ht="15">
      <c r="B2525"/>
    </row>
    <row r="2526" spans="2:2" ht="15">
      <c r="B2526"/>
    </row>
    <row r="2527" spans="2:2" ht="15">
      <c r="B2527"/>
    </row>
    <row r="2528" spans="2:2" ht="15">
      <c r="B2528"/>
    </row>
    <row r="2529" spans="2:2" ht="15">
      <c r="B2529"/>
    </row>
    <row r="2530" spans="2:2" ht="15">
      <c r="B2530"/>
    </row>
    <row r="2531" spans="2:2" ht="15">
      <c r="B2531"/>
    </row>
    <row r="2532" spans="2:2" ht="15">
      <c r="B2532"/>
    </row>
    <row r="2533" spans="2:2" ht="15">
      <c r="B2533"/>
    </row>
    <row r="2534" spans="2:2" ht="15">
      <c r="B2534"/>
    </row>
    <row r="2535" spans="2:2" ht="15">
      <c r="B2535"/>
    </row>
    <row r="2536" spans="2:2" ht="15">
      <c r="B2536"/>
    </row>
    <row r="2537" spans="2:2" ht="15">
      <c r="B2537"/>
    </row>
    <row r="2538" spans="2:2" ht="15">
      <c r="B2538"/>
    </row>
    <row r="2539" spans="2:2" ht="15">
      <c r="B2539"/>
    </row>
    <row r="2540" spans="2:2" ht="15">
      <c r="B2540"/>
    </row>
    <row r="2541" spans="2:2" ht="15">
      <c r="B2541"/>
    </row>
    <row r="2542" spans="2:2" ht="15">
      <c r="B2542"/>
    </row>
    <row r="2543" spans="2:2" ht="15">
      <c r="B2543"/>
    </row>
    <row r="2544" spans="2:2" ht="15">
      <c r="B2544"/>
    </row>
    <row r="2545" spans="2:2" ht="15">
      <c r="B2545"/>
    </row>
    <row r="2546" spans="2:2" ht="15">
      <c r="B2546"/>
    </row>
    <row r="2547" spans="2:2" ht="15">
      <c r="B2547"/>
    </row>
    <row r="2548" spans="2:2" ht="15">
      <c r="B2548"/>
    </row>
    <row r="2549" spans="2:2" ht="15">
      <c r="B2549"/>
    </row>
    <row r="2550" spans="2:2" ht="15">
      <c r="B2550"/>
    </row>
    <row r="2551" spans="2:2" ht="15">
      <c r="B2551"/>
    </row>
    <row r="2552" spans="2:2" ht="15">
      <c r="B2552"/>
    </row>
    <row r="2553" spans="2:2" ht="15">
      <c r="B2553"/>
    </row>
    <row r="2554" spans="2:2" ht="15">
      <c r="B2554"/>
    </row>
    <row r="2555" spans="2:2" ht="15">
      <c r="B2555"/>
    </row>
    <row r="2556" spans="2:2" ht="15">
      <c r="B2556"/>
    </row>
    <row r="2557" spans="2:2" ht="15">
      <c r="B2557"/>
    </row>
    <row r="2558" spans="2:2" ht="15">
      <c r="B2558"/>
    </row>
    <row r="2559" spans="2:2" ht="15">
      <c r="B2559"/>
    </row>
    <row r="2560" spans="2:2" ht="15">
      <c r="B2560"/>
    </row>
    <row r="2561" spans="2:2" ht="15">
      <c r="B2561"/>
    </row>
    <row r="2562" spans="2:2" ht="15">
      <c r="B2562"/>
    </row>
    <row r="2563" spans="2:2" ht="15">
      <c r="B2563"/>
    </row>
    <row r="2564" spans="2:2" ht="15">
      <c r="B2564"/>
    </row>
    <row r="2565" spans="2:2" ht="15">
      <c r="B2565"/>
    </row>
    <row r="2566" spans="2:2" ht="15">
      <c r="B2566"/>
    </row>
    <row r="2567" spans="2:2" ht="15">
      <c r="B2567"/>
    </row>
    <row r="2568" spans="2:2" ht="15">
      <c r="B2568"/>
    </row>
    <row r="2569" spans="2:2" ht="15">
      <c r="B2569"/>
    </row>
    <row r="2570" spans="2:2" ht="15">
      <c r="B2570"/>
    </row>
    <row r="2571" spans="2:2" ht="15">
      <c r="B2571"/>
    </row>
    <row r="2572" spans="2:2" ht="15">
      <c r="B2572"/>
    </row>
    <row r="2573" spans="2:2" ht="15">
      <c r="B2573"/>
    </row>
    <row r="2574" spans="2:2" ht="15">
      <c r="B2574"/>
    </row>
    <row r="2575" spans="2:2" ht="15">
      <c r="B2575"/>
    </row>
    <row r="2576" spans="2:2" ht="15">
      <c r="B2576"/>
    </row>
    <row r="2577" spans="2:2" ht="15">
      <c r="B2577"/>
    </row>
    <row r="2578" spans="2:2" ht="15">
      <c r="B2578"/>
    </row>
    <row r="2579" spans="2:2" ht="15">
      <c r="B2579"/>
    </row>
    <row r="2580" spans="2:2" ht="15">
      <c r="B2580"/>
    </row>
    <row r="2581" spans="2:2" ht="15">
      <c r="B2581"/>
    </row>
    <row r="2582" spans="2:2" ht="15">
      <c r="B2582"/>
    </row>
    <row r="2583" spans="2:2" ht="15">
      <c r="B2583"/>
    </row>
    <row r="2584" spans="2:2" ht="15">
      <c r="B2584"/>
    </row>
    <row r="2585" spans="2:2" ht="15">
      <c r="B2585"/>
    </row>
    <row r="2586" spans="2:2" ht="15">
      <c r="B2586"/>
    </row>
    <row r="2587" spans="2:2" ht="15">
      <c r="B2587"/>
    </row>
    <row r="2588" spans="2:2" ht="15">
      <c r="B2588"/>
    </row>
    <row r="2589" spans="2:2" ht="15">
      <c r="B2589"/>
    </row>
    <row r="2590" spans="2:2" ht="15">
      <c r="B2590"/>
    </row>
    <row r="2591" spans="2:2" ht="15">
      <c r="B2591"/>
    </row>
    <row r="2592" spans="2:2" ht="15">
      <c r="B2592"/>
    </row>
    <row r="2593" spans="2:2" ht="15">
      <c r="B2593"/>
    </row>
    <row r="2594" spans="2:2" ht="15">
      <c r="B2594"/>
    </row>
    <row r="2595" spans="2:2" ht="15">
      <c r="B2595"/>
    </row>
    <row r="2596" spans="2:2" ht="15">
      <c r="B2596"/>
    </row>
    <row r="2597" spans="2:2" ht="15">
      <c r="B2597"/>
    </row>
    <row r="2598" spans="2:2" ht="15">
      <c r="B2598"/>
    </row>
    <row r="2599" spans="2:2" ht="15">
      <c r="B2599"/>
    </row>
    <row r="2600" spans="2:2" ht="15">
      <c r="B2600"/>
    </row>
    <row r="2601" spans="2:2" ht="15">
      <c r="B2601"/>
    </row>
    <row r="2602" spans="2:2" ht="15">
      <c r="B2602"/>
    </row>
    <row r="2603" spans="2:2" ht="15">
      <c r="B2603"/>
    </row>
    <row r="2604" spans="2:2" ht="15">
      <c r="B2604"/>
    </row>
    <row r="2605" spans="2:2" ht="15">
      <c r="B2605"/>
    </row>
    <row r="2606" spans="2:2" ht="15">
      <c r="B2606"/>
    </row>
    <row r="2607" spans="2:2" ht="15">
      <c r="B2607"/>
    </row>
    <row r="2608" spans="2:2" ht="15">
      <c r="B2608"/>
    </row>
    <row r="2609" spans="2:2" ht="15">
      <c r="B2609"/>
    </row>
    <row r="2610" spans="2:2" ht="15">
      <c r="B2610"/>
    </row>
    <row r="2611" spans="2:2" ht="15">
      <c r="B2611"/>
    </row>
    <row r="2612" spans="2:2" ht="15">
      <c r="B2612"/>
    </row>
    <row r="2613" spans="2:2" ht="15">
      <c r="B2613"/>
    </row>
    <row r="2614" spans="2:2" ht="15">
      <c r="B2614"/>
    </row>
    <row r="2615" spans="2:2" ht="15">
      <c r="B2615"/>
    </row>
    <row r="2616" spans="2:2" ht="15">
      <c r="B2616"/>
    </row>
    <row r="2617" spans="2:2" ht="15">
      <c r="B2617"/>
    </row>
    <row r="2618" spans="2:2" ht="15">
      <c r="B2618"/>
    </row>
    <row r="2619" spans="2:2" ht="15">
      <c r="B2619"/>
    </row>
    <row r="2620" spans="2:2" ht="15">
      <c r="B2620"/>
    </row>
    <row r="2621" spans="2:2" ht="15">
      <c r="B2621"/>
    </row>
    <row r="2622" spans="2:2" ht="15">
      <c r="B2622"/>
    </row>
    <row r="2623" spans="2:2" ht="15">
      <c r="B2623"/>
    </row>
    <row r="2624" spans="2:2" ht="15">
      <c r="B2624"/>
    </row>
    <row r="2625" spans="2:2" ht="15">
      <c r="B2625"/>
    </row>
    <row r="2626" spans="2:2" ht="15">
      <c r="B2626"/>
    </row>
    <row r="2627" spans="2:2" ht="15">
      <c r="B2627"/>
    </row>
    <row r="2628" spans="2:2" ht="15">
      <c r="B2628"/>
    </row>
    <row r="2629" spans="2:2" ht="15">
      <c r="B2629"/>
    </row>
    <row r="2630" spans="2:2" ht="15">
      <c r="B2630"/>
    </row>
    <row r="2631" spans="2:2" ht="15">
      <c r="B2631"/>
    </row>
    <row r="2632" spans="2:2" ht="15">
      <c r="B2632"/>
    </row>
    <row r="2633" spans="2:2" ht="15">
      <c r="B2633"/>
    </row>
    <row r="2634" spans="2:2" ht="15">
      <c r="B2634"/>
    </row>
    <row r="2635" spans="2:2" ht="15">
      <c r="B2635"/>
    </row>
    <row r="2636" spans="2:2" ht="15">
      <c r="B2636"/>
    </row>
    <row r="2637" spans="2:2" ht="15">
      <c r="B2637"/>
    </row>
    <row r="2638" spans="2:2" ht="15">
      <c r="B2638"/>
    </row>
    <row r="2639" spans="2:2" ht="15">
      <c r="B2639"/>
    </row>
    <row r="2640" spans="2:2" ht="15">
      <c r="B2640"/>
    </row>
    <row r="2641" spans="2:2" ht="15">
      <c r="B2641"/>
    </row>
    <row r="2642" spans="2:2" ht="15">
      <c r="B2642"/>
    </row>
    <row r="2643" spans="2:2" ht="15">
      <c r="B2643"/>
    </row>
    <row r="2644" spans="2:2" ht="15">
      <c r="B2644"/>
    </row>
    <row r="2645" spans="2:2" ht="15">
      <c r="B2645"/>
    </row>
    <row r="2646" spans="2:2" ht="15">
      <c r="B2646"/>
    </row>
    <row r="2647" spans="2:2" ht="15">
      <c r="B2647"/>
    </row>
    <row r="2648" spans="2:2" ht="15">
      <c r="B2648"/>
    </row>
    <row r="2649" spans="2:2" ht="15">
      <c r="B2649"/>
    </row>
    <row r="2650" spans="2:2" ht="15">
      <c r="B2650"/>
    </row>
    <row r="2651" spans="2:2" ht="15">
      <c r="B2651"/>
    </row>
    <row r="2652" spans="2:2" ht="15">
      <c r="B2652"/>
    </row>
    <row r="2653" spans="2:2" ht="15">
      <c r="B2653"/>
    </row>
    <row r="2654" spans="2:2" ht="15">
      <c r="B2654"/>
    </row>
    <row r="2655" spans="2:2" ht="15">
      <c r="B2655"/>
    </row>
    <row r="2656" spans="2:2" ht="15">
      <c r="B2656"/>
    </row>
    <row r="2657" spans="2:2" ht="15">
      <c r="B2657"/>
    </row>
    <row r="2658" spans="2:2" ht="15">
      <c r="B2658"/>
    </row>
    <row r="2659" spans="2:2" ht="15">
      <c r="B2659"/>
    </row>
    <row r="2660" spans="2:2" ht="15">
      <c r="B2660"/>
    </row>
    <row r="2661" spans="2:2" ht="15">
      <c r="B2661"/>
    </row>
    <row r="2662" spans="2:2" ht="15">
      <c r="B2662"/>
    </row>
    <row r="2663" spans="2:2" ht="15">
      <c r="B2663"/>
    </row>
    <row r="2664" spans="2:2" ht="15">
      <c r="B2664"/>
    </row>
    <row r="2665" spans="2:2" ht="15">
      <c r="B2665"/>
    </row>
    <row r="2666" spans="2:2" ht="15">
      <c r="B2666"/>
    </row>
    <row r="2667" spans="2:2" ht="15">
      <c r="B2667"/>
    </row>
    <row r="2668" spans="2:2" ht="15">
      <c r="B2668"/>
    </row>
    <row r="2669" spans="2:2" ht="15">
      <c r="B2669"/>
    </row>
    <row r="2670" spans="2:2" ht="15">
      <c r="B2670"/>
    </row>
    <row r="2671" spans="2:2" ht="15">
      <c r="B2671"/>
    </row>
    <row r="2672" spans="2:2" ht="15">
      <c r="B2672"/>
    </row>
    <row r="2673" spans="2:2" ht="15">
      <c r="B2673"/>
    </row>
    <row r="2674" spans="2:2" ht="15">
      <c r="B2674"/>
    </row>
    <row r="2675" spans="2:2" ht="15">
      <c r="B2675"/>
    </row>
    <row r="2676" spans="2:2" ht="15">
      <c r="B2676"/>
    </row>
    <row r="2677" spans="2:2" ht="15">
      <c r="B2677"/>
    </row>
    <row r="2678" spans="2:2" ht="15">
      <c r="B2678"/>
    </row>
    <row r="2679" spans="2:2" ht="15">
      <c r="B2679"/>
    </row>
    <row r="2680" spans="2:2" ht="15">
      <c r="B2680"/>
    </row>
    <row r="2681" spans="2:2" ht="15">
      <c r="B2681"/>
    </row>
    <row r="2682" spans="2:2" ht="15">
      <c r="B2682"/>
    </row>
    <row r="2683" spans="2:2" ht="15">
      <c r="B2683"/>
    </row>
    <row r="2684" spans="2:2" ht="15">
      <c r="B2684"/>
    </row>
    <row r="2685" spans="2:2" ht="15">
      <c r="B2685"/>
    </row>
    <row r="2686" spans="2:2" ht="15">
      <c r="B2686"/>
    </row>
    <row r="2687" spans="2:2" ht="15">
      <c r="B2687"/>
    </row>
    <row r="2688" spans="2:2" ht="15">
      <c r="B2688"/>
    </row>
    <row r="2689" spans="2:2" ht="15">
      <c r="B2689"/>
    </row>
    <row r="2690" spans="2:2" ht="15">
      <c r="B2690"/>
    </row>
    <row r="2691" spans="2:2" ht="15">
      <c r="B2691"/>
    </row>
    <row r="2692" spans="2:2" ht="15">
      <c r="B2692"/>
    </row>
    <row r="2693" spans="2:2" ht="15">
      <c r="B2693"/>
    </row>
    <row r="2694" spans="2:2" ht="15">
      <c r="B2694"/>
    </row>
    <row r="2695" spans="2:2" ht="15">
      <c r="B2695"/>
    </row>
    <row r="2696" spans="2:2" ht="15">
      <c r="B2696"/>
    </row>
    <row r="2697" spans="2:2" ht="15">
      <c r="B2697"/>
    </row>
    <row r="2698" spans="2:2" ht="15">
      <c r="B2698"/>
    </row>
    <row r="2699" spans="2:2" ht="15">
      <c r="B2699"/>
    </row>
    <row r="2700" spans="2:2" ht="15">
      <c r="B2700"/>
    </row>
    <row r="2701" spans="2:2" ht="15">
      <c r="B2701"/>
    </row>
    <row r="2702" spans="2:2" ht="15">
      <c r="B2702"/>
    </row>
    <row r="2703" spans="2:2" ht="15">
      <c r="B2703"/>
    </row>
    <row r="2704" spans="2:2" ht="15">
      <c r="B2704"/>
    </row>
    <row r="2705" spans="2:2" ht="15">
      <c r="B2705"/>
    </row>
    <row r="2706" spans="2:2" ht="15">
      <c r="B2706"/>
    </row>
    <row r="2707" spans="2:2" ht="15">
      <c r="B2707"/>
    </row>
    <row r="2708" spans="2:2" ht="15">
      <c r="B2708"/>
    </row>
    <row r="2709" spans="2:2" ht="15">
      <c r="B2709"/>
    </row>
    <row r="2710" spans="2:2" ht="15">
      <c r="B2710"/>
    </row>
    <row r="2711" spans="2:2" ht="15">
      <c r="B2711"/>
    </row>
    <row r="2712" spans="2:2" ht="15">
      <c r="B2712"/>
    </row>
    <row r="2713" spans="2:2" ht="15">
      <c r="B2713"/>
    </row>
    <row r="2714" spans="2:2" ht="15">
      <c r="B2714"/>
    </row>
    <row r="2715" spans="2:2" ht="15">
      <c r="B2715"/>
    </row>
    <row r="2716" spans="2:2" ht="15">
      <c r="B2716"/>
    </row>
    <row r="2717" spans="2:2" ht="15">
      <c r="B2717"/>
    </row>
    <row r="2718" spans="2:2" ht="15">
      <c r="B2718"/>
    </row>
    <row r="2719" spans="2:2" ht="15">
      <c r="B2719"/>
    </row>
    <row r="2720" spans="2:2" ht="15">
      <c r="B2720"/>
    </row>
    <row r="2721" spans="2:2" ht="15">
      <c r="B2721"/>
    </row>
    <row r="2722" spans="2:2" ht="15">
      <c r="B2722"/>
    </row>
    <row r="2723" spans="2:2" ht="15">
      <c r="B2723"/>
    </row>
    <row r="2724" spans="2:2" ht="15">
      <c r="B2724"/>
    </row>
    <row r="2725" spans="2:2" ht="15">
      <c r="B2725"/>
    </row>
    <row r="2726" spans="2:2" ht="15">
      <c r="B2726"/>
    </row>
    <row r="2727" spans="2:2" ht="15">
      <c r="B2727"/>
    </row>
    <row r="2728" spans="2:2" ht="15">
      <c r="B2728"/>
    </row>
    <row r="2729" spans="2:2" ht="15">
      <c r="B2729"/>
    </row>
    <row r="2730" spans="2:2" ht="15">
      <c r="B2730"/>
    </row>
    <row r="2731" spans="2:2" ht="15">
      <c r="B2731"/>
    </row>
    <row r="2732" spans="2:2" ht="15">
      <c r="B2732"/>
    </row>
    <row r="2733" spans="2:2" ht="15">
      <c r="B2733"/>
    </row>
    <row r="2734" spans="2:2" ht="15">
      <c r="B2734"/>
    </row>
    <row r="2735" spans="2:2" ht="15">
      <c r="B2735"/>
    </row>
    <row r="2736" spans="2:2" ht="15">
      <c r="B2736"/>
    </row>
    <row r="2737" spans="2:2" ht="15">
      <c r="B2737"/>
    </row>
    <row r="2738" spans="2:2" ht="15">
      <c r="B2738"/>
    </row>
    <row r="2739" spans="2:2" ht="15">
      <c r="B2739"/>
    </row>
    <row r="2740" spans="2:2" ht="15">
      <c r="B2740"/>
    </row>
    <row r="2741" spans="2:2" ht="15">
      <c r="B2741"/>
    </row>
    <row r="2742" spans="2:2" ht="15">
      <c r="B2742"/>
    </row>
    <row r="2743" spans="2:2" ht="15">
      <c r="B2743"/>
    </row>
    <row r="2744" spans="2:2" ht="15">
      <c r="B2744"/>
    </row>
    <row r="2745" spans="2:2" ht="15">
      <c r="B2745"/>
    </row>
    <row r="2746" spans="2:2" ht="15">
      <c r="B2746"/>
    </row>
    <row r="2747" spans="2:2" ht="15">
      <c r="B2747"/>
    </row>
    <row r="2748" spans="2:2" ht="15">
      <c r="B2748"/>
    </row>
    <row r="2749" spans="2:2" ht="15">
      <c r="B2749"/>
    </row>
    <row r="2750" spans="2:2" ht="15">
      <c r="B2750"/>
    </row>
    <row r="2751" spans="2:2" ht="15">
      <c r="B2751"/>
    </row>
    <row r="2752" spans="2:2" ht="15">
      <c r="B2752"/>
    </row>
    <row r="2753" spans="2:2" ht="15">
      <c r="B2753"/>
    </row>
    <row r="2754" spans="2:2" ht="15">
      <c r="B2754"/>
    </row>
    <row r="2755" spans="2:2" ht="15">
      <c r="B2755"/>
    </row>
    <row r="2756" spans="2:2" ht="15">
      <c r="B2756"/>
    </row>
    <row r="2757" spans="2:2" ht="15">
      <c r="B2757"/>
    </row>
    <row r="2758" spans="2:2" ht="15">
      <c r="B2758"/>
    </row>
    <row r="2759" spans="2:2" ht="15">
      <c r="B2759"/>
    </row>
    <row r="2760" spans="2:2" ht="15">
      <c r="B2760"/>
    </row>
    <row r="2761" spans="2:2" ht="15">
      <c r="B2761"/>
    </row>
    <row r="2762" spans="2:2" ht="15">
      <c r="B2762"/>
    </row>
    <row r="2763" spans="2:2" ht="15">
      <c r="B2763"/>
    </row>
    <row r="2764" spans="2:2" ht="15">
      <c r="B2764"/>
    </row>
    <row r="2765" spans="2:2" ht="15">
      <c r="B2765"/>
    </row>
    <row r="2766" spans="2:2" ht="15">
      <c r="B2766"/>
    </row>
    <row r="2767" spans="2:2" ht="15">
      <c r="B2767"/>
    </row>
    <row r="2768" spans="2:2" ht="15">
      <c r="B2768"/>
    </row>
    <row r="2769" spans="2:2" ht="15">
      <c r="B2769"/>
    </row>
    <row r="2770" spans="2:2" ht="15">
      <c r="B2770"/>
    </row>
    <row r="2771" spans="2:2" ht="15">
      <c r="B2771"/>
    </row>
    <row r="2772" spans="2:2" ht="15">
      <c r="B2772"/>
    </row>
    <row r="2773" spans="2:2" ht="15">
      <c r="B2773"/>
    </row>
    <row r="2774" spans="2:2" ht="15">
      <c r="B2774"/>
    </row>
    <row r="2775" spans="2:2" ht="15">
      <c r="B2775"/>
    </row>
    <row r="2776" spans="2:2" ht="15">
      <c r="B2776"/>
    </row>
    <row r="2777" spans="2:2" ht="15">
      <c r="B2777"/>
    </row>
    <row r="2778" spans="2:2" ht="15">
      <c r="B2778"/>
    </row>
    <row r="2779" spans="2:2" ht="15">
      <c r="B2779"/>
    </row>
    <row r="2780" spans="2:2" ht="15">
      <c r="B2780"/>
    </row>
    <row r="2781" spans="2:2" ht="15">
      <c r="B2781"/>
    </row>
    <row r="2782" spans="2:2" ht="15">
      <c r="B2782"/>
    </row>
    <row r="2783" spans="2:2" ht="15">
      <c r="B2783"/>
    </row>
    <row r="2784" spans="2:2" ht="15">
      <c r="B2784"/>
    </row>
    <row r="2785" spans="2:2" ht="15">
      <c r="B2785"/>
    </row>
    <row r="2786" spans="2:2" ht="15">
      <c r="B2786"/>
    </row>
    <row r="2787" spans="2:2" ht="15">
      <c r="B2787"/>
    </row>
    <row r="2788" spans="2:2" ht="15">
      <c r="B2788"/>
    </row>
    <row r="2789" spans="2:2" ht="15">
      <c r="B2789"/>
    </row>
    <row r="2790" spans="2:2" ht="15">
      <c r="B2790"/>
    </row>
    <row r="2791" spans="2:2" ht="15">
      <c r="B2791"/>
    </row>
    <row r="2792" spans="2:2" ht="15">
      <c r="B2792"/>
    </row>
    <row r="2793" spans="2:2" ht="15">
      <c r="B2793"/>
    </row>
    <row r="2794" spans="2:2" ht="15">
      <c r="B2794"/>
    </row>
    <row r="2795" spans="2:2" ht="15">
      <c r="B2795"/>
    </row>
    <row r="2796" spans="2:2" ht="15">
      <c r="B2796"/>
    </row>
    <row r="2797" spans="2:2" ht="15">
      <c r="B2797"/>
    </row>
    <row r="2798" spans="2:2" ht="15">
      <c r="B2798"/>
    </row>
    <row r="2799" spans="2:2" ht="15">
      <c r="B2799"/>
    </row>
    <row r="2800" spans="2:2" ht="15">
      <c r="B2800"/>
    </row>
    <row r="2801" spans="2:2" ht="15">
      <c r="B2801"/>
    </row>
    <row r="2802" spans="2:2" ht="15">
      <c r="B2802"/>
    </row>
    <row r="2803" spans="2:2" ht="15">
      <c r="B2803"/>
    </row>
    <row r="2804" spans="2:2" ht="15">
      <c r="B2804"/>
    </row>
    <row r="2805" spans="2:2" ht="15">
      <c r="B2805"/>
    </row>
    <row r="2806" spans="2:2" ht="15">
      <c r="B2806"/>
    </row>
    <row r="2807" spans="2:2" ht="15">
      <c r="B2807"/>
    </row>
    <row r="2808" spans="2:2" ht="15">
      <c r="B2808"/>
    </row>
    <row r="2809" spans="2:2" ht="15">
      <c r="B2809"/>
    </row>
    <row r="2810" spans="2:2" ht="15">
      <c r="B2810"/>
    </row>
    <row r="2811" spans="2:2" ht="15">
      <c r="B2811"/>
    </row>
    <row r="2812" spans="2:2" ht="15">
      <c r="B2812"/>
    </row>
    <row r="2813" spans="2:2" ht="15">
      <c r="B2813"/>
    </row>
    <row r="2814" spans="2:2" ht="15">
      <c r="B2814"/>
    </row>
    <row r="2815" spans="2:2" ht="15">
      <c r="B2815"/>
    </row>
    <row r="2816" spans="2:2" ht="15">
      <c r="B2816"/>
    </row>
    <row r="2817" spans="2:2" ht="15">
      <c r="B2817"/>
    </row>
    <row r="2818" spans="2:2" ht="15">
      <c r="B2818"/>
    </row>
    <row r="2819" spans="2:2" ht="15">
      <c r="B2819"/>
    </row>
    <row r="2820" spans="2:2" ht="15">
      <c r="B2820"/>
    </row>
    <row r="2821" spans="2:2" ht="15">
      <c r="B2821"/>
    </row>
    <row r="2822" spans="2:2" ht="15">
      <c r="B2822"/>
    </row>
    <row r="2823" spans="2:2" ht="15">
      <c r="B2823"/>
    </row>
    <row r="2824" spans="2:2" ht="15">
      <c r="B2824"/>
    </row>
    <row r="2825" spans="2:2" ht="15">
      <c r="B2825"/>
    </row>
    <row r="2826" spans="2:2" ht="15">
      <c r="B2826"/>
    </row>
    <row r="2827" spans="2:2" ht="15">
      <c r="B2827"/>
    </row>
    <row r="2828" spans="2:2" ht="15">
      <c r="B2828"/>
    </row>
    <row r="2829" spans="2:2" ht="15">
      <c r="B2829"/>
    </row>
    <row r="2830" spans="2:2" ht="15">
      <c r="B2830"/>
    </row>
    <row r="2831" spans="2:2" ht="15">
      <c r="B2831"/>
    </row>
    <row r="2832" spans="2:2" ht="15">
      <c r="B2832"/>
    </row>
    <row r="2833" spans="2:2" ht="15">
      <c r="B2833"/>
    </row>
    <row r="2834" spans="2:2" ht="15">
      <c r="B2834"/>
    </row>
    <row r="2835" spans="2:2" ht="15">
      <c r="B2835"/>
    </row>
    <row r="2836" spans="2:2" ht="15">
      <c r="B2836"/>
    </row>
    <row r="2837" spans="2:2" ht="15">
      <c r="B2837"/>
    </row>
    <row r="2838" spans="2:2" ht="15">
      <c r="B2838"/>
    </row>
    <row r="2839" spans="2:2" ht="15">
      <c r="B2839"/>
    </row>
    <row r="2840" spans="2:2" ht="15">
      <c r="B2840"/>
    </row>
    <row r="2841" spans="2:2" ht="15">
      <c r="B2841"/>
    </row>
    <row r="2842" spans="2:2" ht="15">
      <c r="B2842"/>
    </row>
    <row r="2843" spans="2:2" ht="15">
      <c r="B2843"/>
    </row>
    <row r="2844" spans="2:2" ht="15">
      <c r="B2844"/>
    </row>
    <row r="2845" spans="2:2" ht="15">
      <c r="B2845"/>
    </row>
    <row r="2846" spans="2:2" ht="15">
      <c r="B2846"/>
    </row>
    <row r="2847" spans="2:2" ht="15">
      <c r="B2847"/>
    </row>
    <row r="2848" spans="2:2" ht="15">
      <c r="B2848"/>
    </row>
    <row r="2849" spans="2:2" ht="15">
      <c r="B2849"/>
    </row>
    <row r="2850" spans="2:2" ht="15">
      <c r="B2850"/>
    </row>
    <row r="2851" spans="2:2" ht="15">
      <c r="B2851"/>
    </row>
    <row r="2852" spans="2:2" ht="15">
      <c r="B2852"/>
    </row>
    <row r="2853" spans="2:2" ht="15">
      <c r="B2853"/>
    </row>
    <row r="2854" spans="2:2" ht="15">
      <c r="B2854"/>
    </row>
    <row r="2855" spans="2:2" ht="15">
      <c r="B2855"/>
    </row>
    <row r="2856" spans="2:2" ht="15">
      <c r="B2856"/>
    </row>
    <row r="2857" spans="2:2" ht="15">
      <c r="B2857"/>
    </row>
    <row r="2858" spans="2:2" ht="15">
      <c r="B2858"/>
    </row>
    <row r="2859" spans="2:2" ht="15">
      <c r="B2859"/>
    </row>
    <row r="2860" spans="2:2" ht="15">
      <c r="B2860"/>
    </row>
    <row r="2861" spans="2:2" ht="15">
      <c r="B2861"/>
    </row>
    <row r="2862" spans="2:2" ht="15">
      <c r="B2862"/>
    </row>
    <row r="2863" spans="2:2" ht="15">
      <c r="B2863"/>
    </row>
    <row r="2864" spans="2:2" ht="15">
      <c r="B2864"/>
    </row>
    <row r="2865" spans="2:2" ht="15">
      <c r="B2865"/>
    </row>
    <row r="2866" spans="2:2" ht="15">
      <c r="B2866"/>
    </row>
    <row r="2867" spans="2:2" ht="15">
      <c r="B2867"/>
    </row>
    <row r="2868" spans="2:2" ht="15">
      <c r="B2868"/>
    </row>
    <row r="2869" spans="2:2" ht="15">
      <c r="B2869"/>
    </row>
    <row r="2870" spans="2:2" ht="15">
      <c r="B2870"/>
    </row>
    <row r="2871" spans="2:2" ht="15">
      <c r="B2871"/>
    </row>
    <row r="2872" spans="2:2" ht="15">
      <c r="B2872"/>
    </row>
    <row r="2873" spans="2:2" ht="15">
      <c r="B2873"/>
    </row>
    <row r="2874" spans="2:2" ht="15">
      <c r="B2874"/>
    </row>
    <row r="2875" spans="2:2" ht="15">
      <c r="B2875"/>
    </row>
    <row r="2876" spans="2:2" ht="15">
      <c r="B2876"/>
    </row>
    <row r="2877" spans="2:2" ht="15">
      <c r="B2877"/>
    </row>
    <row r="2878" spans="2:2" ht="15">
      <c r="B2878"/>
    </row>
    <row r="2879" spans="2:2" ht="15">
      <c r="B2879"/>
    </row>
    <row r="2880" spans="2:2" ht="15">
      <c r="B2880"/>
    </row>
    <row r="2881" spans="2:2" ht="15">
      <c r="B2881"/>
    </row>
    <row r="2882" spans="2:2" ht="15">
      <c r="B2882"/>
    </row>
    <row r="2883" spans="2:2" ht="15">
      <c r="B2883"/>
    </row>
    <row r="2884" spans="2:2" ht="15">
      <c r="B2884"/>
    </row>
    <row r="2885" spans="2:2" ht="15">
      <c r="B2885"/>
    </row>
    <row r="2886" spans="2:2" ht="15">
      <c r="B2886"/>
    </row>
    <row r="2887" spans="2:2" ht="15">
      <c r="B2887"/>
    </row>
    <row r="2888" spans="2:2" ht="15">
      <c r="B2888"/>
    </row>
    <row r="2889" spans="2:2" ht="15">
      <c r="B2889"/>
    </row>
    <row r="2890" spans="2:2" ht="15">
      <c r="B2890"/>
    </row>
    <row r="2891" spans="2:2" ht="15">
      <c r="B2891"/>
    </row>
    <row r="2892" spans="2:2" ht="15">
      <c r="B2892"/>
    </row>
    <row r="2893" spans="2:2" ht="15">
      <c r="B2893"/>
    </row>
    <row r="2894" spans="2:2" ht="15">
      <c r="B2894"/>
    </row>
    <row r="2895" spans="2:2" ht="15">
      <c r="B2895"/>
    </row>
    <row r="2896" spans="2:2" ht="15">
      <c r="B2896"/>
    </row>
    <row r="2897" spans="2:2" ht="15">
      <c r="B2897"/>
    </row>
    <row r="2898" spans="2:2" ht="15">
      <c r="B2898"/>
    </row>
    <row r="2899" spans="2:2" ht="15">
      <c r="B2899"/>
    </row>
    <row r="2900" spans="2:2" ht="15">
      <c r="B2900"/>
    </row>
    <row r="2901" spans="2:2" ht="15">
      <c r="B2901"/>
    </row>
    <row r="2902" spans="2:2" ht="15">
      <c r="B2902"/>
    </row>
    <row r="2903" spans="2:2" ht="15">
      <c r="B2903"/>
    </row>
    <row r="2904" spans="2:2" ht="15">
      <c r="B2904"/>
    </row>
    <row r="2905" spans="2:2" ht="15">
      <c r="B2905"/>
    </row>
    <row r="2906" spans="2:2" ht="15">
      <c r="B2906"/>
    </row>
    <row r="2907" spans="2:2" ht="15">
      <c r="B2907"/>
    </row>
    <row r="2908" spans="2:2" ht="15">
      <c r="B2908"/>
    </row>
    <row r="2909" spans="2:2" ht="15">
      <c r="B2909"/>
    </row>
    <row r="2910" spans="2:2" ht="15">
      <c r="B2910"/>
    </row>
    <row r="2911" spans="2:2" ht="15">
      <c r="B2911"/>
    </row>
    <row r="2912" spans="2:2" ht="15">
      <c r="B2912"/>
    </row>
    <row r="2913" spans="2:2" ht="15">
      <c r="B2913"/>
    </row>
    <row r="2914" spans="2:2" ht="15">
      <c r="B2914"/>
    </row>
    <row r="2915" spans="2:2" ht="15">
      <c r="B2915"/>
    </row>
    <row r="2916" spans="2:2" ht="15">
      <c r="B2916"/>
    </row>
    <row r="2917" spans="2:2" ht="15">
      <c r="B2917"/>
    </row>
    <row r="2918" spans="2:2" ht="15">
      <c r="B2918"/>
    </row>
    <row r="2919" spans="2:2" ht="15">
      <c r="B2919"/>
    </row>
    <row r="2920" spans="2:2" ht="15">
      <c r="B2920"/>
    </row>
    <row r="2921" spans="2:2" ht="15">
      <c r="B2921"/>
    </row>
    <row r="2922" spans="2:2" ht="15">
      <c r="B2922"/>
    </row>
    <row r="2923" spans="2:2" ht="15">
      <c r="B2923"/>
    </row>
    <row r="2924" spans="2:2" ht="15">
      <c r="B2924"/>
    </row>
    <row r="2925" spans="2:2" ht="15">
      <c r="B2925"/>
    </row>
    <row r="2926" spans="2:2" ht="15">
      <c r="B2926"/>
    </row>
    <row r="2927" spans="2:2" ht="15">
      <c r="B2927"/>
    </row>
    <row r="2928" spans="2:2" ht="15">
      <c r="B2928"/>
    </row>
    <row r="2929" spans="2:2" ht="15">
      <c r="B2929"/>
    </row>
    <row r="2930" spans="2:2" ht="15">
      <c r="B2930"/>
    </row>
    <row r="2931" spans="2:2" ht="15">
      <c r="B2931"/>
    </row>
    <row r="2932" spans="2:2" ht="15">
      <c r="B2932"/>
    </row>
    <row r="2933" spans="2:2" ht="15">
      <c r="B2933"/>
    </row>
    <row r="2934" spans="2:2" ht="15">
      <c r="B2934"/>
    </row>
    <row r="2935" spans="2:2" ht="15">
      <c r="B2935"/>
    </row>
    <row r="2936" spans="2:2" ht="15">
      <c r="B2936"/>
    </row>
    <row r="2937" spans="2:2" ht="15">
      <c r="B2937"/>
    </row>
    <row r="2938" spans="2:2" ht="15">
      <c r="B2938"/>
    </row>
    <row r="2939" spans="2:2" ht="15">
      <c r="B2939"/>
    </row>
    <row r="2940" spans="2:2" ht="15">
      <c r="B2940"/>
    </row>
    <row r="2941" spans="2:2" ht="15">
      <c r="B2941"/>
    </row>
    <row r="2942" spans="2:2" ht="15">
      <c r="B2942"/>
    </row>
    <row r="2943" spans="2:2" ht="15">
      <c r="B2943"/>
    </row>
    <row r="2944" spans="2:2" ht="15">
      <c r="B2944"/>
    </row>
    <row r="2945" spans="2:2" ht="15">
      <c r="B2945"/>
    </row>
    <row r="2946" spans="2:2" ht="15">
      <c r="B2946"/>
    </row>
    <row r="2947" spans="2:2" ht="15">
      <c r="B2947"/>
    </row>
    <row r="2948" spans="2:2" ht="15">
      <c r="B2948"/>
    </row>
    <row r="2949" spans="2:2" ht="15">
      <c r="B2949"/>
    </row>
    <row r="2950" spans="2:2" ht="15">
      <c r="B2950"/>
    </row>
    <row r="2951" spans="2:2" ht="15">
      <c r="B2951"/>
    </row>
    <row r="2952" spans="2:2" ht="15">
      <c r="B2952"/>
    </row>
    <row r="2953" spans="2:2" ht="15">
      <c r="B2953"/>
    </row>
    <row r="2954" spans="2:2" ht="15">
      <c r="B2954"/>
    </row>
    <row r="2955" spans="2:2" ht="15">
      <c r="B2955"/>
    </row>
    <row r="2956" spans="2:2" ht="15">
      <c r="B2956"/>
    </row>
    <row r="2957" spans="2:2" ht="15">
      <c r="B2957"/>
    </row>
    <row r="2958" spans="2:2" ht="15">
      <c r="B2958"/>
    </row>
    <row r="2959" spans="2:2" ht="15">
      <c r="B2959"/>
    </row>
    <row r="2960" spans="2:2" ht="15">
      <c r="B2960"/>
    </row>
    <row r="2961" spans="2:2" ht="15">
      <c r="B2961"/>
    </row>
    <row r="2962" spans="2:2" ht="15">
      <c r="B2962"/>
    </row>
    <row r="2963" spans="2:2" ht="15">
      <c r="B2963"/>
    </row>
    <row r="2964" spans="2:2" ht="15">
      <c r="B2964"/>
    </row>
    <row r="2965" spans="2:2" ht="15">
      <c r="B2965"/>
    </row>
    <row r="2966" spans="2:2" ht="15">
      <c r="B2966"/>
    </row>
    <row r="2967" spans="2:2" ht="15">
      <c r="B2967"/>
    </row>
    <row r="2968" spans="2:2" ht="15">
      <c r="B2968"/>
    </row>
    <row r="2969" spans="2:2" ht="15">
      <c r="B2969"/>
    </row>
    <row r="2970" spans="2:2" ht="15">
      <c r="B2970"/>
    </row>
    <row r="2971" spans="2:2" ht="15">
      <c r="B2971"/>
    </row>
    <row r="2972" spans="2:2" ht="15">
      <c r="B2972"/>
    </row>
    <row r="2973" spans="2:2" ht="15">
      <c r="B2973"/>
    </row>
    <row r="2974" spans="2:2" ht="15">
      <c r="B2974"/>
    </row>
    <row r="2975" spans="2:2" ht="15">
      <c r="B2975"/>
    </row>
    <row r="2976" spans="2:2" ht="15">
      <c r="B2976"/>
    </row>
    <row r="2977" spans="2:2" ht="15">
      <c r="B2977"/>
    </row>
    <row r="2978" spans="2:2" ht="15">
      <c r="B2978"/>
    </row>
    <row r="2979" spans="2:2" ht="15">
      <c r="B2979"/>
    </row>
    <row r="2980" spans="2:2" ht="15">
      <c r="B2980"/>
    </row>
    <row r="2981" spans="2:2" ht="15">
      <c r="B2981"/>
    </row>
    <row r="2982" spans="2:2" ht="15">
      <c r="B2982"/>
    </row>
    <row r="2983" spans="2:2" ht="15">
      <c r="B2983"/>
    </row>
    <row r="2984" spans="2:2" ht="15">
      <c r="B2984"/>
    </row>
    <row r="2985" spans="2:2" ht="15">
      <c r="B2985"/>
    </row>
    <row r="2986" spans="2:2" ht="15">
      <c r="B2986"/>
    </row>
    <row r="2987" spans="2:2" ht="15">
      <c r="B2987"/>
    </row>
    <row r="2988" spans="2:2" ht="15">
      <c r="B2988"/>
    </row>
    <row r="2989" spans="2:2" ht="15">
      <c r="B2989"/>
    </row>
    <row r="2990" spans="2:2" ht="15">
      <c r="B2990"/>
    </row>
    <row r="2991" spans="2:2" ht="15">
      <c r="B2991"/>
    </row>
    <row r="2992" spans="2:2" ht="15">
      <c r="B2992"/>
    </row>
    <row r="2993" spans="2:2" ht="15">
      <c r="B2993"/>
    </row>
    <row r="2994" spans="2:2" ht="15">
      <c r="B2994"/>
    </row>
    <row r="2995" spans="2:2" ht="15">
      <c r="B2995"/>
    </row>
    <row r="2996" spans="2:2" ht="15">
      <c r="B2996"/>
    </row>
    <row r="2997" spans="2:2" ht="15">
      <c r="B2997"/>
    </row>
    <row r="2998" spans="2:2" ht="15">
      <c r="B2998"/>
    </row>
    <row r="2999" spans="2:2" ht="15">
      <c r="B2999"/>
    </row>
    <row r="3000" spans="2:2" ht="15">
      <c r="B3000"/>
    </row>
    <row r="3001" spans="2:2" ht="15">
      <c r="B3001"/>
    </row>
    <row r="3002" spans="2:2" ht="15">
      <c r="B3002"/>
    </row>
    <row r="3003" spans="2:2" ht="15">
      <c r="B3003"/>
    </row>
    <row r="3004" spans="2:2" ht="15">
      <c r="B3004"/>
    </row>
    <row r="3005" spans="2:2" ht="15">
      <c r="B3005"/>
    </row>
    <row r="3006" spans="2:2" ht="15">
      <c r="B3006"/>
    </row>
    <row r="3007" spans="2:2" ht="15">
      <c r="B3007"/>
    </row>
    <row r="3008" spans="2:2" ht="15">
      <c r="B3008"/>
    </row>
    <row r="3009" spans="2:2" ht="15">
      <c r="B3009"/>
    </row>
    <row r="3010" spans="2:2" ht="15">
      <c r="B3010"/>
    </row>
    <row r="3011" spans="2:2" ht="15">
      <c r="B3011"/>
    </row>
    <row r="3012" spans="2:2" ht="15">
      <c r="B3012"/>
    </row>
    <row r="3013" spans="2:2" ht="15">
      <c r="B3013"/>
    </row>
    <row r="3014" spans="2:2" ht="15">
      <c r="B3014"/>
    </row>
    <row r="3015" spans="2:2" ht="15">
      <c r="B3015"/>
    </row>
    <row r="3016" spans="2:2" ht="15">
      <c r="B3016"/>
    </row>
    <row r="3017" spans="2:2" ht="15">
      <c r="B3017"/>
    </row>
    <row r="3018" spans="2:2" ht="15">
      <c r="B3018"/>
    </row>
    <row r="3019" spans="2:2" ht="15">
      <c r="B3019"/>
    </row>
    <row r="3020" spans="2:2" ht="15">
      <c r="B3020"/>
    </row>
    <row r="3021" spans="2:2" ht="15">
      <c r="B3021"/>
    </row>
    <row r="3022" spans="2:2" ht="15">
      <c r="B3022"/>
    </row>
    <row r="3023" spans="2:2" ht="15">
      <c r="B3023"/>
    </row>
    <row r="3024" spans="2:2" ht="15">
      <c r="B3024"/>
    </row>
    <row r="3025" spans="2:2" ht="15">
      <c r="B3025"/>
    </row>
    <row r="3026" spans="2:2" ht="15">
      <c r="B3026"/>
    </row>
    <row r="3027" spans="2:2" ht="15">
      <c r="B3027"/>
    </row>
    <row r="3028" spans="2:2" ht="15">
      <c r="B3028"/>
    </row>
    <row r="3029" spans="2:2" ht="15">
      <c r="B3029"/>
    </row>
    <row r="3030" spans="2:2" ht="15">
      <c r="B3030"/>
    </row>
    <row r="3031" spans="2:2" ht="15">
      <c r="B3031"/>
    </row>
    <row r="3032" spans="2:2" ht="15">
      <c r="B3032"/>
    </row>
    <row r="3033" spans="2:2" ht="15">
      <c r="B3033"/>
    </row>
    <row r="3034" spans="2:2" ht="15">
      <c r="B3034"/>
    </row>
    <row r="3035" spans="2:2" ht="15">
      <c r="B3035"/>
    </row>
    <row r="3036" spans="2:2" ht="15">
      <c r="B3036"/>
    </row>
    <row r="3037" spans="2:2" ht="15">
      <c r="B3037"/>
    </row>
    <row r="3038" spans="2:2" ht="15">
      <c r="B3038"/>
    </row>
    <row r="3039" spans="2:2" ht="15">
      <c r="B3039"/>
    </row>
    <row r="3040" spans="2:2" ht="15">
      <c r="B3040"/>
    </row>
    <row r="3041" spans="2:2" ht="15">
      <c r="B3041"/>
    </row>
    <row r="3042" spans="2:2" ht="15">
      <c r="B3042"/>
    </row>
    <row r="3043" spans="2:2" ht="15">
      <c r="B3043"/>
    </row>
    <row r="3044" spans="2:2" ht="15">
      <c r="B3044"/>
    </row>
    <row r="3045" spans="2:2" ht="15">
      <c r="B3045"/>
    </row>
    <row r="3046" spans="2:2" ht="15">
      <c r="B3046"/>
    </row>
    <row r="3047" spans="2:2" ht="15">
      <c r="B3047"/>
    </row>
    <row r="3048" spans="2:2" ht="15">
      <c r="B3048"/>
    </row>
    <row r="3049" spans="2:2" ht="15">
      <c r="B3049"/>
    </row>
    <row r="3050" spans="2:2" ht="15">
      <c r="B3050"/>
    </row>
    <row r="3051" spans="2:2" ht="15">
      <c r="B3051"/>
    </row>
    <row r="3052" spans="2:2" ht="15">
      <c r="B3052"/>
    </row>
    <row r="3053" spans="2:2" ht="15">
      <c r="B3053"/>
    </row>
    <row r="3054" spans="2:2" ht="15">
      <c r="B3054"/>
    </row>
    <row r="3055" spans="2:2" ht="15">
      <c r="B3055"/>
    </row>
    <row r="3056" spans="2:2" ht="15">
      <c r="B3056"/>
    </row>
    <row r="3057" spans="2:2" ht="15">
      <c r="B3057"/>
    </row>
    <row r="3058" spans="2:2" ht="15">
      <c r="B3058"/>
    </row>
    <row r="3059" spans="2:2" ht="15">
      <c r="B3059"/>
    </row>
    <row r="3060" spans="2:2" ht="15">
      <c r="B3060"/>
    </row>
    <row r="3061" spans="2:2" ht="15">
      <c r="B3061"/>
    </row>
    <row r="3062" spans="2:2" ht="15">
      <c r="B3062"/>
    </row>
    <row r="3063" spans="2:2" ht="15">
      <c r="B3063"/>
    </row>
    <row r="3064" spans="2:2" ht="15">
      <c r="B3064"/>
    </row>
    <row r="3065" spans="2:2" ht="15">
      <c r="B3065"/>
    </row>
    <row r="3066" spans="2:2" ht="15">
      <c r="B3066"/>
    </row>
    <row r="3067" spans="2:2" ht="15">
      <c r="B3067"/>
    </row>
    <row r="3068" spans="2:2" ht="15">
      <c r="B3068"/>
    </row>
    <row r="3069" spans="2:2" ht="15">
      <c r="B3069"/>
    </row>
    <row r="3070" spans="2:2" ht="15">
      <c r="B3070"/>
    </row>
    <row r="3071" spans="2:2" ht="15">
      <c r="B3071"/>
    </row>
    <row r="3072" spans="2:2" ht="15">
      <c r="B3072"/>
    </row>
    <row r="3073" spans="2:2" ht="15">
      <c r="B3073"/>
    </row>
    <row r="3074" spans="2:2" ht="15">
      <c r="B3074"/>
    </row>
    <row r="3075" spans="2:2" ht="15">
      <c r="B3075"/>
    </row>
    <row r="3076" spans="2:2" ht="15">
      <c r="B3076"/>
    </row>
    <row r="3077" spans="2:2" ht="15">
      <c r="B3077"/>
    </row>
    <row r="3078" spans="2:2" ht="15">
      <c r="B3078"/>
    </row>
    <row r="3079" spans="2:2" ht="15">
      <c r="B3079"/>
    </row>
    <row r="3080" spans="2:2" ht="15">
      <c r="B3080"/>
    </row>
    <row r="3081" spans="2:2" ht="15">
      <c r="B3081"/>
    </row>
    <row r="3082" spans="2:2" ht="15">
      <c r="B3082"/>
    </row>
    <row r="3083" spans="2:2" ht="15">
      <c r="B3083"/>
    </row>
    <row r="3084" spans="2:2" ht="15">
      <c r="B3084"/>
    </row>
    <row r="3085" spans="2:2" ht="15">
      <c r="B3085"/>
    </row>
    <row r="3086" spans="2:2" ht="15">
      <c r="B3086"/>
    </row>
    <row r="3087" spans="2:2" ht="15">
      <c r="B3087"/>
    </row>
    <row r="3088" spans="2:2" ht="15">
      <c r="B3088"/>
    </row>
    <row r="3089" spans="2:2" ht="15">
      <c r="B3089"/>
    </row>
    <row r="3090" spans="2:2" ht="15">
      <c r="B3090"/>
    </row>
    <row r="3091" spans="2:2" ht="15">
      <c r="B3091"/>
    </row>
    <row r="3092" spans="2:2" ht="15">
      <c r="B3092"/>
    </row>
    <row r="3093" spans="2:2" ht="15">
      <c r="B3093"/>
    </row>
    <row r="3094" spans="2:2" ht="15">
      <c r="B3094"/>
    </row>
    <row r="3095" spans="2:2" ht="15">
      <c r="B3095"/>
    </row>
    <row r="3096" spans="2:2" ht="15">
      <c r="B3096"/>
    </row>
    <row r="3097" spans="2:2" ht="15">
      <c r="B3097"/>
    </row>
    <row r="3098" spans="2:2" ht="15">
      <c r="B3098"/>
    </row>
    <row r="3099" spans="2:2" ht="15">
      <c r="B3099"/>
    </row>
    <row r="3100" spans="2:2" ht="15">
      <c r="B3100"/>
    </row>
    <row r="3101" spans="2:2" ht="15">
      <c r="B3101"/>
    </row>
    <row r="3102" spans="2:2" ht="15">
      <c r="B3102"/>
    </row>
    <row r="3103" spans="2:2" ht="15">
      <c r="B3103"/>
    </row>
    <row r="3104" spans="2:2" ht="15">
      <c r="B3104"/>
    </row>
    <row r="3105" spans="2:2" ht="15">
      <c r="B3105"/>
    </row>
    <row r="3106" spans="2:2" ht="15">
      <c r="B3106"/>
    </row>
    <row r="3107" spans="2:2" ht="15">
      <c r="B3107"/>
    </row>
    <row r="3108" spans="2:2" ht="15">
      <c r="B3108"/>
    </row>
    <row r="3109" spans="2:2" ht="15">
      <c r="B3109"/>
    </row>
    <row r="3110" spans="2:2" ht="15">
      <c r="B3110"/>
    </row>
    <row r="3111" spans="2:2" ht="15">
      <c r="B3111"/>
    </row>
    <row r="3112" spans="2:2" ht="15">
      <c r="B3112"/>
    </row>
    <row r="3113" spans="2:2" ht="15">
      <c r="B3113"/>
    </row>
    <row r="3114" spans="2:2" ht="15">
      <c r="B3114"/>
    </row>
    <row r="3115" spans="2:2" ht="15">
      <c r="B3115"/>
    </row>
    <row r="3116" spans="2:2" ht="15">
      <c r="B3116"/>
    </row>
    <row r="3117" spans="2:2" ht="15">
      <c r="B3117"/>
    </row>
    <row r="3118" spans="2:2" ht="15">
      <c r="B3118"/>
    </row>
    <row r="3119" spans="2:2" ht="15">
      <c r="B3119"/>
    </row>
    <row r="3120" spans="2:2" ht="15">
      <c r="B3120"/>
    </row>
    <row r="3121" spans="2:2" ht="15">
      <c r="B3121"/>
    </row>
    <row r="3122" spans="2:2" ht="15">
      <c r="B3122"/>
    </row>
    <row r="3123" spans="2:2" ht="15">
      <c r="B3123"/>
    </row>
    <row r="3124" spans="2:2" ht="15">
      <c r="B3124"/>
    </row>
    <row r="3125" spans="2:2" ht="15">
      <c r="B3125"/>
    </row>
    <row r="3126" spans="2:2" ht="15">
      <c r="B3126"/>
    </row>
    <row r="3127" spans="2:2" ht="15">
      <c r="B3127"/>
    </row>
    <row r="3128" spans="2:2" ht="15">
      <c r="B3128"/>
    </row>
    <row r="3129" spans="2:2" ht="15">
      <c r="B3129"/>
    </row>
    <row r="3130" spans="2:2" ht="15">
      <c r="B3130"/>
    </row>
    <row r="3131" spans="2:2" ht="15">
      <c r="B3131"/>
    </row>
    <row r="3132" spans="2:2" ht="15">
      <c r="B3132"/>
    </row>
    <row r="3133" spans="2:2" ht="15">
      <c r="B3133"/>
    </row>
    <row r="3134" spans="2:2" ht="15">
      <c r="B3134"/>
    </row>
    <row r="3135" spans="2:2" ht="15">
      <c r="B3135"/>
    </row>
    <row r="3136" spans="2:2" ht="15">
      <c r="B3136"/>
    </row>
    <row r="3137" spans="2:2" ht="15">
      <c r="B3137"/>
    </row>
    <row r="3138" spans="2:2" ht="15">
      <c r="B3138"/>
    </row>
    <row r="3139" spans="2:2" ht="15">
      <c r="B3139"/>
    </row>
    <row r="3140" spans="2:2" ht="15">
      <c r="B3140"/>
    </row>
    <row r="3141" spans="2:2" ht="15">
      <c r="B3141"/>
    </row>
    <row r="3142" spans="2:2" ht="15">
      <c r="B3142"/>
    </row>
    <row r="3143" spans="2:2" ht="15">
      <c r="B3143"/>
    </row>
    <row r="3144" spans="2:2" ht="15">
      <c r="B3144"/>
    </row>
    <row r="3145" spans="2:2" ht="15">
      <c r="B3145"/>
    </row>
    <row r="3146" spans="2:2" ht="15">
      <c r="B3146"/>
    </row>
    <row r="3147" spans="2:2" ht="15">
      <c r="B3147"/>
    </row>
    <row r="3148" spans="2:2" ht="15">
      <c r="B3148"/>
    </row>
    <row r="3149" spans="2:2" ht="15">
      <c r="B3149"/>
    </row>
    <row r="3150" spans="2:2" ht="15">
      <c r="B3150"/>
    </row>
    <row r="3151" spans="2:2" ht="15">
      <c r="B3151"/>
    </row>
    <row r="3152" spans="2:2" ht="15">
      <c r="B3152"/>
    </row>
    <row r="3153" spans="2:2" ht="15">
      <c r="B3153"/>
    </row>
    <row r="3154" spans="2:2" ht="15">
      <c r="B3154"/>
    </row>
    <row r="3155" spans="2:2" ht="15">
      <c r="B3155"/>
    </row>
    <row r="3156" spans="2:2" ht="15">
      <c r="B3156"/>
    </row>
    <row r="3157" spans="2:2" ht="15">
      <c r="B3157"/>
    </row>
    <row r="3158" spans="2:2" ht="15">
      <c r="B3158"/>
    </row>
    <row r="3159" spans="2:2" ht="15">
      <c r="B3159"/>
    </row>
    <row r="3160" spans="2:2" ht="15">
      <c r="B3160"/>
    </row>
    <row r="3161" spans="2:2" ht="15">
      <c r="B3161"/>
    </row>
    <row r="3162" spans="2:2" ht="15">
      <c r="B3162"/>
    </row>
    <row r="3163" spans="2:2" ht="15">
      <c r="B3163"/>
    </row>
    <row r="3164" spans="2:2" ht="15">
      <c r="B3164"/>
    </row>
    <row r="3165" spans="2:2" ht="15">
      <c r="B3165"/>
    </row>
    <row r="3166" spans="2:2" ht="15">
      <c r="B3166"/>
    </row>
    <row r="3167" spans="2:2" ht="15">
      <c r="B3167"/>
    </row>
    <row r="3168" spans="2:2" ht="15">
      <c r="B3168"/>
    </row>
    <row r="3169" spans="2:2" ht="15">
      <c r="B3169"/>
    </row>
    <row r="3170" spans="2:2" ht="15">
      <c r="B3170"/>
    </row>
    <row r="3171" spans="2:2" ht="15">
      <c r="B3171"/>
    </row>
    <row r="3172" spans="2:2" ht="15">
      <c r="B3172"/>
    </row>
    <row r="3173" spans="2:2" ht="15">
      <c r="B3173"/>
    </row>
    <row r="3174" spans="2:2" ht="15">
      <c r="B3174"/>
    </row>
    <row r="3175" spans="2:2" ht="15">
      <c r="B3175"/>
    </row>
    <row r="3176" spans="2:2" ht="15">
      <c r="B3176"/>
    </row>
    <row r="3177" spans="2:2" ht="15">
      <c r="B3177"/>
    </row>
    <row r="3178" spans="2:2" ht="15">
      <c r="B3178"/>
    </row>
    <row r="3179" spans="2:2" ht="15">
      <c r="B3179"/>
    </row>
    <row r="3180" spans="2:2" ht="15">
      <c r="B3180"/>
    </row>
    <row r="3181" spans="2:2" ht="15">
      <c r="B3181"/>
    </row>
    <row r="3182" spans="2:2" ht="15">
      <c r="B3182"/>
    </row>
    <row r="3183" spans="2:2" ht="15">
      <c r="B3183"/>
    </row>
    <row r="3184" spans="2:2" ht="15">
      <c r="B3184"/>
    </row>
    <row r="3185" spans="2:2" ht="15">
      <c r="B3185"/>
    </row>
    <row r="3186" spans="2:2" ht="15">
      <c r="B3186"/>
    </row>
    <row r="3187" spans="2:2" ht="15">
      <c r="B3187"/>
    </row>
    <row r="3188" spans="2:2" ht="15">
      <c r="B3188"/>
    </row>
    <row r="3189" spans="2:2" ht="15">
      <c r="B3189"/>
    </row>
    <row r="3190" spans="2:2" ht="15">
      <c r="B3190"/>
    </row>
    <row r="3191" spans="2:2" ht="15">
      <c r="B3191"/>
    </row>
    <row r="3192" spans="2:2" ht="15">
      <c r="B3192"/>
    </row>
    <row r="3193" spans="2:2" ht="15">
      <c r="B3193"/>
    </row>
    <row r="3194" spans="2:2" ht="15">
      <c r="B3194"/>
    </row>
    <row r="3195" spans="2:2" ht="15">
      <c r="B3195"/>
    </row>
    <row r="3196" spans="2:2" ht="15">
      <c r="B3196"/>
    </row>
    <row r="3197" spans="2:2" ht="15">
      <c r="B3197"/>
    </row>
    <row r="3198" spans="2:2" ht="15">
      <c r="B3198"/>
    </row>
    <row r="3199" spans="2:2" ht="15">
      <c r="B3199"/>
    </row>
    <row r="3200" spans="2:2" ht="15">
      <c r="B3200"/>
    </row>
    <row r="3201" spans="2:2" ht="15">
      <c r="B3201"/>
    </row>
    <row r="3202" spans="2:2" ht="15">
      <c r="B3202"/>
    </row>
    <row r="3203" spans="2:2" ht="15">
      <c r="B3203"/>
    </row>
    <row r="3204" spans="2:2" ht="15">
      <c r="B3204"/>
    </row>
    <row r="3205" spans="2:2" ht="15">
      <c r="B3205"/>
    </row>
    <row r="3206" spans="2:2" ht="15">
      <c r="B3206"/>
    </row>
    <row r="3207" spans="2:2" ht="15">
      <c r="B3207"/>
    </row>
    <row r="3208" spans="2:2" ht="15">
      <c r="B3208"/>
    </row>
    <row r="3209" spans="2:2" ht="15">
      <c r="B3209"/>
    </row>
    <row r="3210" spans="2:2" ht="15">
      <c r="B3210"/>
    </row>
    <row r="3211" spans="2:2" ht="15">
      <c r="B3211"/>
    </row>
    <row r="3212" spans="2:2" ht="15">
      <c r="B3212"/>
    </row>
    <row r="3213" spans="2:2" ht="15">
      <c r="B3213"/>
    </row>
    <row r="3214" spans="2:2" ht="15">
      <c r="B3214"/>
    </row>
    <row r="3215" spans="2:2" ht="15">
      <c r="B3215"/>
    </row>
    <row r="3216" spans="2:2" ht="15">
      <c r="B3216"/>
    </row>
    <row r="3217" spans="2:2" ht="15">
      <c r="B3217"/>
    </row>
    <row r="3218" spans="2:2" ht="15">
      <c r="B3218"/>
    </row>
    <row r="3219" spans="2:2" ht="15">
      <c r="B3219"/>
    </row>
    <row r="3220" spans="2:2" ht="15">
      <c r="B3220"/>
    </row>
    <row r="3221" spans="2:2" ht="15">
      <c r="B3221"/>
    </row>
    <row r="3222" spans="2:2" ht="15">
      <c r="B3222"/>
    </row>
    <row r="3223" spans="2:2" ht="15">
      <c r="B3223"/>
    </row>
    <row r="3224" spans="2:2" ht="15">
      <c r="B3224"/>
    </row>
    <row r="3225" spans="2:2" ht="15">
      <c r="B3225"/>
    </row>
    <row r="3226" spans="2:2" ht="15">
      <c r="B3226"/>
    </row>
    <row r="3227" spans="2:2" ht="15">
      <c r="B3227"/>
    </row>
    <row r="3228" spans="2:2" ht="15">
      <c r="B3228"/>
    </row>
    <row r="3229" spans="2:2" ht="15">
      <c r="B3229"/>
    </row>
    <row r="3230" spans="2:2" ht="15">
      <c r="B3230"/>
    </row>
    <row r="3231" spans="2:2" ht="15">
      <c r="B3231"/>
    </row>
    <row r="3232" spans="2:2" ht="15">
      <c r="B3232"/>
    </row>
    <row r="3233" spans="2:2" ht="15">
      <c r="B3233"/>
    </row>
    <row r="3234" spans="2:2" ht="15">
      <c r="B3234"/>
    </row>
    <row r="3235" spans="2:2" ht="15">
      <c r="B3235"/>
    </row>
    <row r="3236" spans="2:2" ht="15">
      <c r="B3236"/>
    </row>
    <row r="3237" spans="2:2" ht="15">
      <c r="B3237"/>
    </row>
    <row r="3238" spans="2:2" ht="15">
      <c r="B3238"/>
    </row>
    <row r="3239" spans="2:2" ht="15">
      <c r="B3239"/>
    </row>
    <row r="3240" spans="2:2" ht="15">
      <c r="B3240"/>
    </row>
    <row r="3241" spans="2:2" ht="15">
      <c r="B3241"/>
    </row>
    <row r="3242" spans="2:2" ht="15">
      <c r="B3242"/>
    </row>
    <row r="3243" spans="2:2" ht="15">
      <c r="B3243"/>
    </row>
    <row r="3244" spans="2:2" ht="15">
      <c r="B3244"/>
    </row>
    <row r="3245" spans="2:2" ht="15">
      <c r="B3245"/>
    </row>
    <row r="3246" spans="2:2" ht="15">
      <c r="B3246"/>
    </row>
    <row r="3247" spans="2:2" ht="15">
      <c r="B3247"/>
    </row>
    <row r="3248" spans="2:2" ht="15">
      <c r="B3248"/>
    </row>
    <row r="3249" spans="2:2" ht="15">
      <c r="B3249"/>
    </row>
    <row r="3250" spans="2:2" ht="15">
      <c r="B3250"/>
    </row>
    <row r="3251" spans="2:2" ht="15">
      <c r="B3251"/>
    </row>
    <row r="3252" spans="2:2" ht="15">
      <c r="B3252"/>
    </row>
    <row r="3253" spans="2:2" ht="15">
      <c r="B3253"/>
    </row>
    <row r="3254" spans="2:2" ht="15">
      <c r="B3254"/>
    </row>
    <row r="3255" spans="2:2" ht="15">
      <c r="B3255"/>
    </row>
    <row r="3256" spans="2:2" ht="15">
      <c r="B3256"/>
    </row>
    <row r="3257" spans="2:2" ht="15">
      <c r="B3257"/>
    </row>
    <row r="3258" spans="2:2" ht="15">
      <c r="B3258"/>
    </row>
    <row r="3259" spans="2:2" ht="15">
      <c r="B3259"/>
    </row>
    <row r="3260" spans="2:2" ht="15">
      <c r="B3260"/>
    </row>
    <row r="3261" spans="2:2" ht="15">
      <c r="B3261"/>
    </row>
    <row r="3262" spans="2:2" ht="15">
      <c r="B3262"/>
    </row>
    <row r="3263" spans="2:2" ht="15">
      <c r="B3263"/>
    </row>
    <row r="3264" spans="2:2" ht="15">
      <c r="B3264"/>
    </row>
    <row r="3265" spans="2:2" ht="15">
      <c r="B3265"/>
    </row>
    <row r="3266" spans="2:2" ht="15">
      <c r="B3266"/>
    </row>
    <row r="3267" spans="2:2" ht="15">
      <c r="B3267"/>
    </row>
    <row r="3268" spans="2:2" ht="15">
      <c r="B3268"/>
    </row>
    <row r="3269" spans="2:2" ht="15">
      <c r="B3269"/>
    </row>
    <row r="3270" spans="2:2" ht="15">
      <c r="B3270"/>
    </row>
    <row r="3271" spans="2:2" ht="15">
      <c r="B3271"/>
    </row>
    <row r="3272" spans="2:2" ht="15">
      <c r="B3272"/>
    </row>
    <row r="3273" spans="2:2" ht="15">
      <c r="B3273"/>
    </row>
    <row r="3274" spans="2:2" ht="15">
      <c r="B3274"/>
    </row>
    <row r="3275" spans="2:2" ht="15">
      <c r="B3275"/>
    </row>
    <row r="3276" spans="2:2" ht="15">
      <c r="B3276"/>
    </row>
    <row r="3277" spans="2:2" ht="15">
      <c r="B3277"/>
    </row>
    <row r="3278" spans="2:2" ht="15">
      <c r="B3278"/>
    </row>
    <row r="3279" spans="2:2" ht="15">
      <c r="B3279"/>
    </row>
    <row r="3280" spans="2:2" ht="15">
      <c r="B3280"/>
    </row>
    <row r="3281" spans="2:2" ht="15">
      <c r="B3281"/>
    </row>
    <row r="3282" spans="2:2" ht="15">
      <c r="B3282"/>
    </row>
    <row r="3283" spans="2:2" ht="15">
      <c r="B3283"/>
    </row>
    <row r="3284" spans="2:2" ht="15">
      <c r="B3284"/>
    </row>
    <row r="3285" spans="2:2" ht="15">
      <c r="B3285"/>
    </row>
    <row r="3286" spans="2:2" ht="15">
      <c r="B3286"/>
    </row>
    <row r="3287" spans="2:2" ht="15">
      <c r="B3287"/>
    </row>
    <row r="3288" spans="2:2" ht="15">
      <c r="B3288"/>
    </row>
    <row r="3289" spans="2:2" ht="15">
      <c r="B3289"/>
    </row>
    <row r="3290" spans="2:2" ht="15">
      <c r="B3290"/>
    </row>
    <row r="3291" spans="2:2" ht="15">
      <c r="B3291"/>
    </row>
    <row r="3292" spans="2:2" ht="15">
      <c r="B3292"/>
    </row>
    <row r="3293" spans="2:2" ht="15">
      <c r="B3293"/>
    </row>
    <row r="3294" spans="2:2" ht="15">
      <c r="B3294"/>
    </row>
    <row r="3295" spans="2:2" ht="15">
      <c r="B3295"/>
    </row>
    <row r="3296" spans="2:2" ht="15">
      <c r="B3296"/>
    </row>
    <row r="3297" spans="2:2" ht="15">
      <c r="B3297"/>
    </row>
    <row r="3298" spans="2:2" ht="15">
      <c r="B3298"/>
    </row>
    <row r="3299" spans="2:2" ht="15">
      <c r="B3299"/>
    </row>
    <row r="3300" spans="2:2" ht="15">
      <c r="B3300"/>
    </row>
    <row r="3301" spans="2:2" ht="15">
      <c r="B3301"/>
    </row>
    <row r="3302" spans="2:2" ht="15">
      <c r="B3302"/>
    </row>
    <row r="3303" spans="2:2" ht="15">
      <c r="B3303"/>
    </row>
    <row r="3304" spans="2:2" ht="15">
      <c r="B3304"/>
    </row>
    <row r="3305" spans="2:2" ht="15">
      <c r="B3305"/>
    </row>
    <row r="3306" spans="2:2" ht="15">
      <c r="B3306"/>
    </row>
    <row r="3307" spans="2:2" ht="15">
      <c r="B3307"/>
    </row>
    <row r="3308" spans="2:2" ht="15">
      <c r="B3308"/>
    </row>
    <row r="3309" spans="2:2" ht="15">
      <c r="B3309"/>
    </row>
    <row r="3310" spans="2:2" ht="15">
      <c r="B3310"/>
    </row>
    <row r="3311" spans="2:2" ht="15">
      <c r="B3311"/>
    </row>
    <row r="3312" spans="2:2" ht="15">
      <c r="B3312"/>
    </row>
    <row r="3313" spans="2:2" ht="15">
      <c r="B3313"/>
    </row>
    <row r="3314" spans="2:2" ht="15">
      <c r="B3314"/>
    </row>
    <row r="3315" spans="2:2" ht="15">
      <c r="B3315"/>
    </row>
    <row r="3316" spans="2:2" ht="15">
      <c r="B3316"/>
    </row>
    <row r="3317" spans="2:2" ht="15">
      <c r="B3317"/>
    </row>
    <row r="3318" spans="2:2" ht="15">
      <c r="B3318"/>
    </row>
    <row r="3319" spans="2:2" ht="15">
      <c r="B3319"/>
    </row>
    <row r="3320" spans="2:2" ht="15">
      <c r="B3320"/>
    </row>
    <row r="3321" spans="2:2" ht="15">
      <c r="B3321"/>
    </row>
    <row r="3322" spans="2:2" ht="15">
      <c r="B3322"/>
    </row>
    <row r="3323" spans="2:2" ht="15">
      <c r="B3323"/>
    </row>
    <row r="3324" spans="2:2" ht="15">
      <c r="B3324"/>
    </row>
    <row r="3325" spans="2:2" ht="15">
      <c r="B3325"/>
    </row>
    <row r="3326" spans="2:2" ht="15">
      <c r="B3326"/>
    </row>
    <row r="3327" spans="2:2" ht="15">
      <c r="B3327"/>
    </row>
    <row r="3328" spans="2:2" ht="15">
      <c r="B3328"/>
    </row>
    <row r="3329" spans="2:2" ht="15">
      <c r="B3329"/>
    </row>
    <row r="3330" spans="2:2" ht="15">
      <c r="B3330"/>
    </row>
    <row r="3331" spans="2:2" ht="15">
      <c r="B3331"/>
    </row>
    <row r="3332" spans="2:2" ht="15">
      <c r="B3332"/>
    </row>
    <row r="3333" spans="2:2" ht="15">
      <c r="B3333"/>
    </row>
    <row r="3334" spans="2:2" ht="15">
      <c r="B3334"/>
    </row>
    <row r="3335" spans="2:2" ht="15">
      <c r="B3335"/>
    </row>
    <row r="3336" spans="2:2" ht="15">
      <c r="B3336"/>
    </row>
    <row r="3337" spans="2:2" ht="15">
      <c r="B3337"/>
    </row>
    <row r="3338" spans="2:2" ht="15">
      <c r="B3338"/>
    </row>
    <row r="3339" spans="2:2" ht="15">
      <c r="B3339"/>
    </row>
    <row r="3340" spans="2:2" ht="15">
      <c r="B3340"/>
    </row>
    <row r="3341" spans="2:2" ht="15">
      <c r="B3341"/>
    </row>
    <row r="3342" spans="2:2" ht="15">
      <c r="B3342"/>
    </row>
    <row r="3343" spans="2:2" ht="15">
      <c r="B3343"/>
    </row>
    <row r="3344" spans="2:2" ht="15">
      <c r="B3344"/>
    </row>
    <row r="3345" spans="2:2" ht="15">
      <c r="B3345"/>
    </row>
    <row r="3346" spans="2:2" ht="15">
      <c r="B3346"/>
    </row>
    <row r="3347" spans="2:2" ht="15">
      <c r="B3347"/>
    </row>
    <row r="3348" spans="2:2" ht="15">
      <c r="B3348"/>
    </row>
    <row r="3349" spans="2:2" ht="15">
      <c r="B3349"/>
    </row>
    <row r="3350" spans="2:2" ht="15">
      <c r="B3350"/>
    </row>
    <row r="3351" spans="2:2" ht="15">
      <c r="B3351"/>
    </row>
    <row r="3352" spans="2:2" ht="15">
      <c r="B3352"/>
    </row>
    <row r="3353" spans="2:2" ht="15">
      <c r="B3353"/>
    </row>
    <row r="3354" spans="2:2" ht="15">
      <c r="B3354"/>
    </row>
    <row r="3355" spans="2:2" ht="15">
      <c r="B3355"/>
    </row>
    <row r="3356" spans="2:2" ht="15">
      <c r="B3356"/>
    </row>
    <row r="3357" spans="2:2" ht="15">
      <c r="B3357"/>
    </row>
    <row r="3358" spans="2:2" ht="15">
      <c r="B3358"/>
    </row>
    <row r="3359" spans="2:2" ht="15">
      <c r="B3359"/>
    </row>
    <row r="3360" spans="2:2" ht="15">
      <c r="B3360"/>
    </row>
    <row r="3361" spans="2:2" ht="15">
      <c r="B3361"/>
    </row>
    <row r="3362" spans="2:2" ht="15">
      <c r="B3362"/>
    </row>
    <row r="3363" spans="2:2" ht="15">
      <c r="B3363"/>
    </row>
    <row r="3364" spans="2:2" ht="15">
      <c r="B3364"/>
    </row>
    <row r="3365" spans="2:2" ht="15">
      <c r="B3365"/>
    </row>
    <row r="3366" spans="2:2" ht="15">
      <c r="B3366"/>
    </row>
    <row r="3367" spans="2:2" ht="15">
      <c r="B3367"/>
    </row>
    <row r="3368" spans="2:2" ht="15">
      <c r="B3368"/>
    </row>
    <row r="3369" spans="2:2" ht="15">
      <c r="B3369"/>
    </row>
    <row r="3370" spans="2:2" ht="15">
      <c r="B3370"/>
    </row>
    <row r="3371" spans="2:2" ht="15">
      <c r="B3371"/>
    </row>
    <row r="3372" spans="2:2" ht="15">
      <c r="B3372"/>
    </row>
    <row r="3373" spans="2:2" ht="15">
      <c r="B3373"/>
    </row>
    <row r="3374" spans="2:2" ht="15">
      <c r="B3374"/>
    </row>
    <row r="3375" spans="2:2" ht="15">
      <c r="B3375"/>
    </row>
    <row r="3376" spans="2:2" ht="15">
      <c r="B3376"/>
    </row>
    <row r="3377" spans="2:2" ht="15">
      <c r="B3377"/>
    </row>
    <row r="3378" spans="2:2" ht="15">
      <c r="B3378"/>
    </row>
    <row r="3379" spans="2:2" ht="15">
      <c r="B3379"/>
    </row>
    <row r="3380" spans="2:2" ht="15">
      <c r="B3380"/>
    </row>
    <row r="3381" spans="2:2" ht="15">
      <c r="B3381"/>
    </row>
    <row r="3382" spans="2:2" ht="15">
      <c r="B3382"/>
    </row>
    <row r="3383" spans="2:2" ht="15">
      <c r="B3383"/>
    </row>
    <row r="3384" spans="2:2" ht="15">
      <c r="B3384"/>
    </row>
    <row r="3385" spans="2:2" ht="15">
      <c r="B3385"/>
    </row>
    <row r="3386" spans="2:2" ht="15">
      <c r="B3386"/>
    </row>
    <row r="3387" spans="2:2" ht="15">
      <c r="B3387"/>
    </row>
    <row r="3388" spans="2:2" ht="15">
      <c r="B3388"/>
    </row>
    <row r="3389" spans="2:2" ht="15">
      <c r="B3389"/>
    </row>
    <row r="3390" spans="2:2" ht="15">
      <c r="B3390"/>
    </row>
    <row r="3391" spans="2:2" ht="15">
      <c r="B3391"/>
    </row>
    <row r="3392" spans="2:2" ht="15">
      <c r="B3392"/>
    </row>
    <row r="3393" spans="2:2" ht="15">
      <c r="B3393"/>
    </row>
    <row r="3394" spans="2:2" ht="15">
      <c r="B3394"/>
    </row>
    <row r="3395" spans="2:2" ht="15">
      <c r="B3395"/>
    </row>
    <row r="3396" spans="2:2" ht="15">
      <c r="B3396"/>
    </row>
    <row r="3397" spans="2:2" ht="15">
      <c r="B3397"/>
    </row>
    <row r="3398" spans="2:2" ht="15">
      <c r="B3398"/>
    </row>
    <row r="3399" spans="2:2" ht="15">
      <c r="B3399"/>
    </row>
    <row r="3400" spans="2:2" ht="15">
      <c r="B3400"/>
    </row>
    <row r="3401" spans="2:2" ht="15">
      <c r="B3401"/>
    </row>
    <row r="3402" spans="2:2" ht="15">
      <c r="B3402"/>
    </row>
    <row r="3403" spans="2:2" ht="15">
      <c r="B3403"/>
    </row>
    <row r="3404" spans="2:2" ht="15">
      <c r="B3404"/>
    </row>
    <row r="3405" spans="2:2" ht="15">
      <c r="B3405"/>
    </row>
    <row r="3406" spans="2:2" ht="15">
      <c r="B3406"/>
    </row>
    <row r="3407" spans="2:2" ht="15">
      <c r="B3407"/>
    </row>
    <row r="3408" spans="2:2" ht="15">
      <c r="B3408"/>
    </row>
    <row r="3409" spans="2:2" ht="15">
      <c r="B3409"/>
    </row>
    <row r="3410" spans="2:2" ht="15">
      <c r="B3410"/>
    </row>
    <row r="3411" spans="2:2" ht="15">
      <c r="B3411"/>
    </row>
    <row r="3412" spans="2:2" ht="15">
      <c r="B3412"/>
    </row>
    <row r="3413" spans="2:2" ht="15">
      <c r="B3413"/>
    </row>
    <row r="3414" spans="2:2" ht="15">
      <c r="B3414"/>
    </row>
    <row r="3415" spans="2:2" ht="15">
      <c r="B3415"/>
    </row>
    <row r="3416" spans="2:2" ht="15">
      <c r="B3416"/>
    </row>
    <row r="3417" spans="2:2" ht="15">
      <c r="B3417"/>
    </row>
    <row r="3418" spans="2:2" ht="15">
      <c r="B3418"/>
    </row>
    <row r="3419" spans="2:2" ht="15">
      <c r="B3419"/>
    </row>
    <row r="3420" spans="2:2" ht="15">
      <c r="B3420"/>
    </row>
    <row r="3421" spans="2:2" ht="15">
      <c r="B3421"/>
    </row>
    <row r="3422" spans="2:2" ht="15">
      <c r="B3422"/>
    </row>
    <row r="3423" spans="2:2" ht="15">
      <c r="B3423"/>
    </row>
    <row r="3424" spans="2:2" ht="15">
      <c r="B3424"/>
    </row>
    <row r="3425" spans="2:2" ht="15">
      <c r="B3425"/>
    </row>
    <row r="3426" spans="2:2" ht="15">
      <c r="B3426"/>
    </row>
    <row r="3427" spans="2:2" ht="15">
      <c r="B3427"/>
    </row>
    <row r="3428" spans="2:2" ht="15">
      <c r="B3428"/>
    </row>
    <row r="3429" spans="2:2" ht="15">
      <c r="B3429"/>
    </row>
    <row r="3430" spans="2:2" ht="15">
      <c r="B3430"/>
    </row>
    <row r="3431" spans="2:2" ht="15">
      <c r="B3431"/>
    </row>
    <row r="3432" spans="2:2" ht="15">
      <c r="B3432"/>
    </row>
    <row r="3433" spans="2:2" ht="15">
      <c r="B3433"/>
    </row>
    <row r="3434" spans="2:2" ht="15">
      <c r="B3434"/>
    </row>
    <row r="3435" spans="2:2" ht="15">
      <c r="B3435"/>
    </row>
    <row r="3436" spans="2:2" ht="15">
      <c r="B3436"/>
    </row>
    <row r="3437" spans="2:2" ht="15">
      <c r="B3437"/>
    </row>
    <row r="3438" spans="2:2" ht="15">
      <c r="B3438"/>
    </row>
    <row r="3439" spans="2:2" ht="15">
      <c r="B3439"/>
    </row>
    <row r="3440" spans="2:2" ht="15">
      <c r="B3440"/>
    </row>
    <row r="3441" spans="2:2" ht="15">
      <c r="B3441"/>
    </row>
    <row r="3442" spans="2:2" ht="15">
      <c r="B3442"/>
    </row>
    <row r="3443" spans="2:2" ht="15">
      <c r="B3443"/>
    </row>
    <row r="3444" spans="2:2" ht="15">
      <c r="B3444"/>
    </row>
    <row r="3445" spans="2:2" ht="15">
      <c r="B3445"/>
    </row>
    <row r="3446" spans="2:2" ht="15">
      <c r="B3446"/>
    </row>
    <row r="3447" spans="2:2" ht="15">
      <c r="B3447"/>
    </row>
    <row r="3448" spans="2:2" ht="15">
      <c r="B3448"/>
    </row>
    <row r="3449" spans="2:2" ht="15">
      <c r="B3449"/>
    </row>
    <row r="3450" spans="2:2" ht="15">
      <c r="B3450"/>
    </row>
    <row r="3451" spans="2:2" ht="15">
      <c r="B3451"/>
    </row>
    <row r="3452" spans="2:2" ht="15">
      <c r="B3452"/>
    </row>
    <row r="3453" spans="2:2" ht="15">
      <c r="B3453"/>
    </row>
    <row r="3454" spans="2:2" ht="15">
      <c r="B3454"/>
    </row>
    <row r="3455" spans="2:2" ht="15">
      <c r="B3455"/>
    </row>
    <row r="3456" spans="2:2" ht="15">
      <c r="B3456"/>
    </row>
    <row r="3457" spans="2:2" ht="15">
      <c r="B3457"/>
    </row>
    <row r="3458" spans="2:2" ht="15">
      <c r="B3458"/>
    </row>
    <row r="3459" spans="2:2" ht="15">
      <c r="B3459"/>
    </row>
    <row r="3460" spans="2:2" ht="15">
      <c r="B3460"/>
    </row>
    <row r="3461" spans="2:2" ht="15">
      <c r="B3461"/>
    </row>
    <row r="3462" spans="2:2" ht="15">
      <c r="B3462"/>
    </row>
    <row r="3463" spans="2:2" ht="15">
      <c r="B3463"/>
    </row>
    <row r="3464" spans="2:2" ht="15">
      <c r="B3464"/>
    </row>
    <row r="3465" spans="2:2" ht="15">
      <c r="B3465"/>
    </row>
    <row r="3466" spans="2:2" ht="15">
      <c r="B3466"/>
    </row>
    <row r="3467" spans="2:2" ht="15">
      <c r="B3467"/>
    </row>
    <row r="3468" spans="2:2" ht="15">
      <c r="B3468"/>
    </row>
    <row r="3469" spans="2:2" ht="15">
      <c r="B3469"/>
    </row>
    <row r="3470" spans="2:2" ht="15">
      <c r="B3470"/>
    </row>
    <row r="3471" spans="2:2" ht="15">
      <c r="B3471"/>
    </row>
    <row r="3472" spans="2:2" ht="15">
      <c r="B3472"/>
    </row>
    <row r="3473" spans="2:2" ht="15">
      <c r="B3473"/>
    </row>
    <row r="3474" spans="2:2" ht="15">
      <c r="B3474"/>
    </row>
    <row r="3475" spans="2:2" ht="15">
      <c r="B3475"/>
    </row>
    <row r="3476" spans="2:2" ht="15">
      <c r="B3476"/>
    </row>
    <row r="3477" spans="2:2" ht="15">
      <c r="B3477"/>
    </row>
    <row r="3478" spans="2:2" ht="15">
      <c r="B3478"/>
    </row>
    <row r="3479" spans="2:2" ht="15">
      <c r="B3479"/>
    </row>
    <row r="3480" spans="2:2" ht="15">
      <c r="B3480"/>
    </row>
    <row r="3481" spans="2:2" ht="15">
      <c r="B3481"/>
    </row>
    <row r="3482" spans="2:2" ht="15">
      <c r="B3482"/>
    </row>
    <row r="3483" spans="2:2" ht="15">
      <c r="B3483"/>
    </row>
    <row r="3484" spans="2:2" ht="15">
      <c r="B3484"/>
    </row>
    <row r="3485" spans="2:2" ht="15">
      <c r="B3485"/>
    </row>
    <row r="3486" spans="2:2" ht="15">
      <c r="B3486"/>
    </row>
    <row r="3487" spans="2:2" ht="15">
      <c r="B3487"/>
    </row>
    <row r="3488" spans="2:2" ht="15">
      <c r="B3488"/>
    </row>
    <row r="3489" spans="2:2" ht="15">
      <c r="B3489"/>
    </row>
    <row r="3490" spans="2:2" ht="15">
      <c r="B3490"/>
    </row>
    <row r="3491" spans="2:2" ht="15">
      <c r="B3491"/>
    </row>
    <row r="3492" spans="2:2" ht="15">
      <c r="B3492"/>
    </row>
    <row r="3493" spans="2:2" ht="15">
      <c r="B3493"/>
    </row>
    <row r="3494" spans="2:2" ht="15">
      <c r="B3494"/>
    </row>
    <row r="3495" spans="2:2" ht="15">
      <c r="B3495"/>
    </row>
    <row r="3496" spans="2:2" ht="15">
      <c r="B3496"/>
    </row>
    <row r="3497" spans="2:2" ht="15">
      <c r="B3497"/>
    </row>
    <row r="3498" spans="2:2" ht="15">
      <c r="B3498"/>
    </row>
    <row r="3499" spans="2:2" ht="15">
      <c r="B3499"/>
    </row>
    <row r="3500" spans="2:2" ht="15">
      <c r="B3500"/>
    </row>
    <row r="3501" spans="2:2" ht="15">
      <c r="B3501"/>
    </row>
    <row r="3502" spans="2:2" ht="15">
      <c r="B3502"/>
    </row>
    <row r="3503" spans="2:2" ht="15">
      <c r="B3503"/>
    </row>
    <row r="3504" spans="2:2" ht="15">
      <c r="B3504"/>
    </row>
    <row r="3505" spans="2:2" ht="15">
      <c r="B3505"/>
    </row>
    <row r="3506" spans="2:2" ht="15">
      <c r="B3506"/>
    </row>
    <row r="3507" spans="2:2" ht="15">
      <c r="B3507"/>
    </row>
    <row r="3508" spans="2:2" ht="15">
      <c r="B3508"/>
    </row>
    <row r="3509" spans="2:2" ht="15">
      <c r="B3509"/>
    </row>
    <row r="3510" spans="2:2" ht="15">
      <c r="B3510"/>
    </row>
    <row r="3511" spans="2:2" ht="15">
      <c r="B3511"/>
    </row>
    <row r="3512" spans="2:2" ht="15">
      <c r="B3512"/>
    </row>
    <row r="3513" spans="2:2" ht="15">
      <c r="B3513"/>
    </row>
    <row r="3514" spans="2:2" ht="15">
      <c r="B3514"/>
    </row>
    <row r="3515" spans="2:2" ht="15">
      <c r="B3515"/>
    </row>
    <row r="3516" spans="2:2" ht="15">
      <c r="B3516"/>
    </row>
    <row r="3517" spans="2:2" ht="15">
      <c r="B3517"/>
    </row>
    <row r="3518" spans="2:2" ht="15">
      <c r="B3518"/>
    </row>
    <row r="3519" spans="2:2" ht="15">
      <c r="B3519"/>
    </row>
    <row r="3520" spans="2:2" ht="15">
      <c r="B3520"/>
    </row>
    <row r="3521" spans="2:2" ht="15">
      <c r="B3521"/>
    </row>
    <row r="3522" spans="2:2" ht="15">
      <c r="B3522"/>
    </row>
    <row r="3523" spans="2:2" ht="15">
      <c r="B3523"/>
    </row>
    <row r="3524" spans="2:2" ht="15">
      <c r="B3524"/>
    </row>
    <row r="3525" spans="2:2" ht="15">
      <c r="B3525"/>
    </row>
    <row r="3526" spans="2:2" ht="15">
      <c r="B3526"/>
    </row>
    <row r="3527" spans="2:2" ht="15">
      <c r="B3527"/>
    </row>
    <row r="3528" spans="2:2" ht="15">
      <c r="B3528"/>
    </row>
    <row r="3529" spans="2:2" ht="15">
      <c r="B3529"/>
    </row>
    <row r="3530" spans="2:2" ht="15">
      <c r="B3530"/>
    </row>
    <row r="3531" spans="2:2" ht="15">
      <c r="B3531"/>
    </row>
    <row r="3532" spans="2:2" ht="15">
      <c r="B3532"/>
    </row>
    <row r="3533" spans="2:2" ht="15">
      <c r="B3533"/>
    </row>
    <row r="3534" spans="2:2" ht="15">
      <c r="B3534"/>
    </row>
    <row r="3535" spans="2:2" ht="15">
      <c r="B3535"/>
    </row>
    <row r="3536" spans="2:2" ht="15">
      <c r="B3536"/>
    </row>
    <row r="3537" spans="2:2" ht="15">
      <c r="B3537"/>
    </row>
    <row r="3538" spans="2:2" ht="15">
      <c r="B3538"/>
    </row>
    <row r="3539" spans="2:2" ht="15">
      <c r="B3539"/>
    </row>
    <row r="3540" spans="2:2" ht="15">
      <c r="B3540"/>
    </row>
    <row r="3541" spans="2:2" ht="15">
      <c r="B3541"/>
    </row>
    <row r="3542" spans="2:2" ht="15">
      <c r="B3542"/>
    </row>
    <row r="3543" spans="2:2" ht="15">
      <c r="B3543"/>
    </row>
    <row r="3544" spans="2:2" ht="15">
      <c r="B3544"/>
    </row>
    <row r="3545" spans="2:2" ht="15">
      <c r="B3545"/>
    </row>
    <row r="3546" spans="2:2" ht="15">
      <c r="B3546"/>
    </row>
    <row r="3547" spans="2:2" ht="15">
      <c r="B3547"/>
    </row>
    <row r="3548" spans="2:2" ht="15">
      <c r="B3548"/>
    </row>
    <row r="3549" spans="2:2" ht="15">
      <c r="B3549"/>
    </row>
    <row r="3550" spans="2:2" ht="15">
      <c r="B3550"/>
    </row>
    <row r="3551" spans="2:2" ht="15">
      <c r="B3551"/>
    </row>
    <row r="3552" spans="2:2" ht="15">
      <c r="B3552"/>
    </row>
    <row r="3553" spans="2:2" ht="15">
      <c r="B3553"/>
    </row>
    <row r="3554" spans="2:2" ht="15">
      <c r="B3554"/>
    </row>
    <row r="3555" spans="2:2" ht="15">
      <c r="B3555"/>
    </row>
    <row r="3556" spans="2:2" ht="15">
      <c r="B3556"/>
    </row>
    <row r="3557" spans="2:2" ht="15">
      <c r="B3557"/>
    </row>
    <row r="3558" spans="2:2" ht="15">
      <c r="B3558"/>
    </row>
    <row r="3559" spans="2:2" ht="15">
      <c r="B3559"/>
    </row>
    <row r="3560" spans="2:2" ht="15">
      <c r="B3560"/>
    </row>
    <row r="3561" spans="2:2" ht="15">
      <c r="B3561"/>
    </row>
    <row r="3562" spans="2:2" ht="15">
      <c r="B3562"/>
    </row>
    <row r="3563" spans="2:2" ht="15">
      <c r="B3563"/>
    </row>
    <row r="3564" spans="2:2" ht="15">
      <c r="B3564"/>
    </row>
    <row r="3565" spans="2:2" ht="15">
      <c r="B3565"/>
    </row>
    <row r="3566" spans="2:2" ht="15">
      <c r="B3566"/>
    </row>
    <row r="3567" spans="2:2" ht="15">
      <c r="B3567"/>
    </row>
    <row r="3568" spans="2:2" ht="15">
      <c r="B3568"/>
    </row>
    <row r="3569" spans="2:2" ht="15">
      <c r="B3569"/>
    </row>
    <row r="3570" spans="2:2" ht="15">
      <c r="B3570"/>
    </row>
    <row r="3571" spans="2:2" ht="15">
      <c r="B3571"/>
    </row>
    <row r="3572" spans="2:2" ht="15">
      <c r="B3572"/>
    </row>
    <row r="3573" spans="2:2" ht="15">
      <c r="B3573"/>
    </row>
    <row r="3574" spans="2:2" ht="15">
      <c r="B3574"/>
    </row>
    <row r="3575" spans="2:2" ht="15">
      <c r="B3575"/>
    </row>
    <row r="3576" spans="2:2" ht="15">
      <c r="B3576"/>
    </row>
    <row r="3577" spans="2:2" ht="15">
      <c r="B3577"/>
    </row>
    <row r="3578" spans="2:2" ht="15">
      <c r="B3578"/>
    </row>
    <row r="3579" spans="2:2" ht="15">
      <c r="B3579"/>
    </row>
    <row r="3580" spans="2:2" ht="15">
      <c r="B3580"/>
    </row>
    <row r="3581" spans="2:2" ht="15">
      <c r="B3581"/>
    </row>
    <row r="3582" spans="2:2" ht="15">
      <c r="B3582"/>
    </row>
    <row r="3583" spans="2:2" ht="15">
      <c r="B3583"/>
    </row>
    <row r="3584" spans="2:2" ht="15">
      <c r="B3584"/>
    </row>
    <row r="3585" spans="2:2" ht="15">
      <c r="B3585"/>
    </row>
    <row r="3586" spans="2:2" ht="15">
      <c r="B3586"/>
    </row>
    <row r="3587" spans="2:2" ht="15">
      <c r="B3587"/>
    </row>
    <row r="3588" spans="2:2" ht="15">
      <c r="B3588"/>
    </row>
    <row r="3589" spans="2:2" ht="15">
      <c r="B3589"/>
    </row>
    <row r="3590" spans="2:2" ht="15">
      <c r="B3590"/>
    </row>
    <row r="3591" spans="2:2" ht="15">
      <c r="B3591"/>
    </row>
    <row r="3592" spans="2:2" ht="15">
      <c r="B3592"/>
    </row>
    <row r="3593" spans="2:2" ht="15">
      <c r="B3593"/>
    </row>
    <row r="3594" spans="2:2" ht="15">
      <c r="B3594"/>
    </row>
    <row r="3595" spans="2:2" ht="15">
      <c r="B3595"/>
    </row>
    <row r="3596" spans="2:2" ht="15">
      <c r="B3596"/>
    </row>
    <row r="3597" spans="2:2" ht="15">
      <c r="B3597"/>
    </row>
    <row r="3598" spans="2:2" ht="15">
      <c r="B3598"/>
    </row>
    <row r="3599" spans="2:2" ht="15">
      <c r="B3599"/>
    </row>
    <row r="3600" spans="2:2" ht="15">
      <c r="B3600"/>
    </row>
    <row r="3601" spans="2:2" ht="15">
      <c r="B3601"/>
    </row>
    <row r="3602" spans="2:2" ht="15">
      <c r="B3602"/>
    </row>
    <row r="3603" spans="2:2" ht="15">
      <c r="B3603"/>
    </row>
    <row r="3604" spans="2:2" ht="15">
      <c r="B3604"/>
    </row>
    <row r="3605" spans="2:2" ht="15">
      <c r="B3605"/>
    </row>
    <row r="3606" spans="2:2" ht="15">
      <c r="B3606"/>
    </row>
    <row r="3607" spans="2:2" ht="15">
      <c r="B3607"/>
    </row>
    <row r="3608" spans="2:2" ht="15">
      <c r="B3608"/>
    </row>
    <row r="3609" spans="2:2" ht="15">
      <c r="B3609"/>
    </row>
    <row r="3610" spans="2:2" ht="15">
      <c r="B3610"/>
    </row>
    <row r="3611" spans="2:2" ht="15">
      <c r="B3611"/>
    </row>
    <row r="3612" spans="2:2" ht="15">
      <c r="B3612"/>
    </row>
    <row r="3613" spans="2:2" ht="15">
      <c r="B3613"/>
    </row>
    <row r="3614" spans="2:2" ht="15">
      <c r="B3614"/>
    </row>
    <row r="3615" spans="2:2" ht="15">
      <c r="B3615"/>
    </row>
    <row r="3616" spans="2:2" ht="15">
      <c r="B3616"/>
    </row>
    <row r="3617" spans="2:2" ht="15">
      <c r="B3617"/>
    </row>
    <row r="3618" spans="2:2" ht="15">
      <c r="B3618"/>
    </row>
    <row r="3619" spans="2:2" ht="15">
      <c r="B3619"/>
    </row>
    <row r="3620" spans="2:2" ht="15">
      <c r="B3620"/>
    </row>
    <row r="3621" spans="2:2" ht="15">
      <c r="B3621"/>
    </row>
    <row r="3622" spans="2:2" ht="15">
      <c r="B3622"/>
    </row>
    <row r="3623" spans="2:2" ht="15">
      <c r="B3623"/>
    </row>
    <row r="3624" spans="2:2" ht="15">
      <c r="B3624"/>
    </row>
    <row r="3625" spans="2:2" ht="15">
      <c r="B3625"/>
    </row>
    <row r="3626" spans="2:2" ht="15">
      <c r="B3626"/>
    </row>
    <row r="3627" spans="2:2" ht="15">
      <c r="B3627"/>
    </row>
    <row r="3628" spans="2:2" ht="15">
      <c r="B3628"/>
    </row>
    <row r="3629" spans="2:2" ht="15">
      <c r="B3629"/>
    </row>
    <row r="3630" spans="2:2" ht="15">
      <c r="B3630"/>
    </row>
    <row r="3631" spans="2:2" ht="15">
      <c r="B3631"/>
    </row>
    <row r="3632" spans="2:2" ht="15">
      <c r="B3632"/>
    </row>
    <row r="3633" spans="2:2" ht="15">
      <c r="B3633"/>
    </row>
    <row r="3634" spans="2:2" ht="15">
      <c r="B3634"/>
    </row>
    <row r="3635" spans="2:2" ht="15">
      <c r="B3635"/>
    </row>
    <row r="3636" spans="2:2" ht="15">
      <c r="B3636"/>
    </row>
    <row r="3637" spans="2:2" ht="15">
      <c r="B3637"/>
    </row>
    <row r="3638" spans="2:2" ht="15">
      <c r="B3638"/>
    </row>
    <row r="3639" spans="2:2" ht="15">
      <c r="B3639"/>
    </row>
    <row r="3640" spans="2:2" ht="15">
      <c r="B3640"/>
    </row>
    <row r="3641" spans="2:2" ht="15">
      <c r="B3641"/>
    </row>
    <row r="3642" spans="2:2" ht="15">
      <c r="B3642"/>
    </row>
    <row r="3643" spans="2:2" ht="15">
      <c r="B3643"/>
    </row>
    <row r="3644" spans="2:2" ht="15">
      <c r="B3644"/>
    </row>
    <row r="3645" spans="2:2" ht="15">
      <c r="B3645"/>
    </row>
    <row r="3646" spans="2:2" ht="15">
      <c r="B3646"/>
    </row>
    <row r="3647" spans="2:2" ht="15">
      <c r="B3647"/>
    </row>
    <row r="3648" spans="2:2" ht="15">
      <c r="B3648"/>
    </row>
    <row r="3649" spans="2:2" ht="15">
      <c r="B3649"/>
    </row>
    <row r="3650" spans="2:2" ht="15">
      <c r="B3650"/>
    </row>
    <row r="3651" spans="2:2" ht="15">
      <c r="B3651"/>
    </row>
    <row r="3652" spans="2:2" ht="15">
      <c r="B3652"/>
    </row>
    <row r="3653" spans="2:2" ht="15">
      <c r="B3653"/>
    </row>
    <row r="3654" spans="2:2" ht="15">
      <c r="B3654"/>
    </row>
    <row r="3655" spans="2:2" ht="15">
      <c r="B3655"/>
    </row>
    <row r="3656" spans="2:2" ht="15">
      <c r="B3656"/>
    </row>
    <row r="3657" spans="2:2" ht="15">
      <c r="B3657"/>
    </row>
    <row r="3658" spans="2:2" ht="15">
      <c r="B3658"/>
    </row>
    <row r="3659" spans="2:2" ht="15">
      <c r="B3659"/>
    </row>
    <row r="3660" spans="2:2" ht="15">
      <c r="B3660"/>
    </row>
    <row r="3661" spans="2:2" ht="15">
      <c r="B3661"/>
    </row>
    <row r="3662" spans="2:2" ht="15">
      <c r="B3662"/>
    </row>
    <row r="3663" spans="2:2" ht="15">
      <c r="B3663"/>
    </row>
    <row r="3664" spans="2:2" ht="15">
      <c r="B3664"/>
    </row>
    <row r="3665" spans="2:2" ht="15">
      <c r="B3665"/>
    </row>
    <row r="3666" spans="2:2" ht="15">
      <c r="B3666"/>
    </row>
    <row r="3667" spans="2:2" ht="15">
      <c r="B3667"/>
    </row>
    <row r="3668" spans="2:2" ht="15">
      <c r="B3668"/>
    </row>
    <row r="3669" spans="2:2" ht="15">
      <c r="B3669"/>
    </row>
    <row r="3670" spans="2:2" ht="15">
      <c r="B3670"/>
    </row>
    <row r="3671" spans="2:2" ht="15">
      <c r="B3671"/>
    </row>
    <row r="3672" spans="2:2" ht="15">
      <c r="B3672"/>
    </row>
    <row r="3673" spans="2:2" ht="15">
      <c r="B3673"/>
    </row>
    <row r="3674" spans="2:2" ht="15">
      <c r="B3674"/>
    </row>
    <row r="3675" spans="2:2" ht="15">
      <c r="B3675"/>
    </row>
    <row r="3676" spans="2:2" ht="15">
      <c r="B3676"/>
    </row>
    <row r="3677" spans="2:2" ht="15">
      <c r="B3677"/>
    </row>
    <row r="3678" spans="2:2" ht="15">
      <c r="B3678"/>
    </row>
    <row r="3679" spans="2:2" ht="15">
      <c r="B3679"/>
    </row>
    <row r="3680" spans="2:2" ht="15">
      <c r="B3680"/>
    </row>
    <row r="3681" spans="2:2" ht="15">
      <c r="B3681"/>
    </row>
    <row r="3682" spans="2:2" ht="15">
      <c r="B3682"/>
    </row>
    <row r="3683" spans="2:2" ht="15">
      <c r="B3683"/>
    </row>
    <row r="3684" spans="2:2" ht="15">
      <c r="B3684"/>
    </row>
    <row r="3685" spans="2:2" ht="15">
      <c r="B3685"/>
    </row>
    <row r="3686" spans="2:2" ht="15">
      <c r="B3686"/>
    </row>
    <row r="3687" spans="2:2" ht="15">
      <c r="B3687"/>
    </row>
    <row r="3688" spans="2:2" ht="15">
      <c r="B3688"/>
    </row>
    <row r="3689" spans="2:2" ht="15">
      <c r="B3689"/>
    </row>
    <row r="3690" spans="2:2" ht="15">
      <c r="B3690"/>
    </row>
    <row r="3691" spans="2:2" ht="15">
      <c r="B3691"/>
    </row>
    <row r="3692" spans="2:2" ht="15">
      <c r="B3692"/>
    </row>
    <row r="3693" spans="2:2" ht="15">
      <c r="B3693"/>
    </row>
    <row r="3694" spans="2:2" ht="15">
      <c r="B3694"/>
    </row>
    <row r="3695" spans="2:2" ht="15">
      <c r="B3695"/>
    </row>
    <row r="3696" spans="2:2" ht="15">
      <c r="B3696"/>
    </row>
    <row r="3697" spans="2:2" ht="15">
      <c r="B3697"/>
    </row>
    <row r="3698" spans="2:2" ht="15">
      <c r="B3698"/>
    </row>
    <row r="3699" spans="2:2" ht="15">
      <c r="B3699"/>
    </row>
    <row r="3700" spans="2:2" ht="15">
      <c r="B3700"/>
    </row>
    <row r="3701" spans="2:2" ht="15">
      <c r="B3701"/>
    </row>
    <row r="3702" spans="2:2" ht="15">
      <c r="B3702"/>
    </row>
    <row r="3703" spans="2:2" ht="15">
      <c r="B3703"/>
    </row>
    <row r="3704" spans="2:2" ht="15">
      <c r="B3704"/>
    </row>
    <row r="3705" spans="2:2" ht="15">
      <c r="B3705"/>
    </row>
    <row r="3706" spans="2:2" ht="15">
      <c r="B3706"/>
    </row>
    <row r="3707" spans="2:2" ht="15">
      <c r="B3707"/>
    </row>
    <row r="3708" spans="2:2" ht="15">
      <c r="B3708"/>
    </row>
    <row r="3709" spans="2:2" ht="15">
      <c r="B3709"/>
    </row>
    <row r="3710" spans="2:2" ht="15">
      <c r="B3710"/>
    </row>
    <row r="3711" spans="2:2" ht="15">
      <c r="B3711"/>
    </row>
    <row r="3712" spans="2:2" ht="15">
      <c r="B3712"/>
    </row>
    <row r="3713" spans="2:2" ht="15">
      <c r="B3713"/>
    </row>
    <row r="3714" spans="2:2" ht="15">
      <c r="B3714"/>
    </row>
    <row r="3715" spans="2:2" ht="15">
      <c r="B3715"/>
    </row>
    <row r="3716" spans="2:2" ht="15">
      <c r="B3716"/>
    </row>
    <row r="3717" spans="2:2" ht="15">
      <c r="B3717"/>
    </row>
    <row r="3718" spans="2:2" ht="15">
      <c r="B3718"/>
    </row>
    <row r="3719" spans="2:2" ht="15">
      <c r="B3719"/>
    </row>
    <row r="3720" spans="2:2" ht="15">
      <c r="B3720"/>
    </row>
    <row r="3721" spans="2:2" ht="15">
      <c r="B3721"/>
    </row>
    <row r="3722" spans="2:2" ht="15">
      <c r="B3722"/>
    </row>
    <row r="3723" spans="2:2" ht="15">
      <c r="B3723"/>
    </row>
    <row r="3724" spans="2:2" ht="15">
      <c r="B3724"/>
    </row>
    <row r="3725" spans="2:2" ht="15">
      <c r="B3725"/>
    </row>
    <row r="3726" spans="2:2" ht="15">
      <c r="B3726"/>
    </row>
    <row r="3727" spans="2:2" ht="15">
      <c r="B3727"/>
    </row>
    <row r="3728" spans="2:2" ht="15">
      <c r="B3728"/>
    </row>
    <row r="3729" spans="2:2" ht="15">
      <c r="B3729"/>
    </row>
    <row r="3730" spans="2:2" ht="15">
      <c r="B3730"/>
    </row>
    <row r="3731" spans="2:2" ht="15">
      <c r="B3731"/>
    </row>
    <row r="3732" spans="2:2" ht="15">
      <c r="B3732"/>
    </row>
    <row r="3733" spans="2:2" ht="15">
      <c r="B3733"/>
    </row>
    <row r="3734" spans="2:2" ht="15">
      <c r="B3734"/>
    </row>
    <row r="3735" spans="2:2" ht="15">
      <c r="B3735"/>
    </row>
    <row r="3736" spans="2:2" ht="15">
      <c r="B3736"/>
    </row>
    <row r="3737" spans="2:2" ht="15">
      <c r="B3737"/>
    </row>
    <row r="3738" spans="2:2" ht="15">
      <c r="B3738"/>
    </row>
    <row r="3739" spans="2:2" ht="15">
      <c r="B3739"/>
    </row>
    <row r="3740" spans="2:2" ht="15">
      <c r="B3740"/>
    </row>
    <row r="3741" spans="2:2" ht="15">
      <c r="B3741"/>
    </row>
    <row r="3742" spans="2:2" ht="15">
      <c r="B3742"/>
    </row>
    <row r="3743" spans="2:2" ht="15">
      <c r="B3743"/>
    </row>
    <row r="3744" spans="2:2" ht="15">
      <c r="B3744"/>
    </row>
    <row r="3745" spans="2:2" ht="15">
      <c r="B3745"/>
    </row>
    <row r="3746" spans="2:2" ht="15">
      <c r="B3746"/>
    </row>
    <row r="3747" spans="2:2" ht="15">
      <c r="B3747"/>
    </row>
    <row r="3748" spans="2:2" ht="15">
      <c r="B3748"/>
    </row>
    <row r="3749" spans="2:2" ht="15">
      <c r="B3749"/>
    </row>
    <row r="3750" spans="2:2" ht="15">
      <c r="B3750"/>
    </row>
    <row r="3751" spans="2:2" ht="15">
      <c r="B3751"/>
    </row>
    <row r="3752" spans="2:2" ht="15">
      <c r="B3752"/>
    </row>
    <row r="3753" spans="2:2" ht="15">
      <c r="B3753"/>
    </row>
    <row r="3754" spans="2:2" ht="15">
      <c r="B3754"/>
    </row>
    <row r="3755" spans="2:2" ht="15">
      <c r="B3755"/>
    </row>
    <row r="3756" spans="2:2" ht="15">
      <c r="B3756"/>
    </row>
    <row r="3757" spans="2:2" ht="15">
      <c r="B3757"/>
    </row>
    <row r="3758" spans="2:2" ht="15">
      <c r="B3758"/>
    </row>
    <row r="3759" spans="2:2" ht="15">
      <c r="B3759"/>
    </row>
    <row r="3760" spans="2:2" ht="15">
      <c r="B3760"/>
    </row>
    <row r="3761" spans="2:2" ht="15">
      <c r="B3761"/>
    </row>
    <row r="3762" spans="2:2" ht="15">
      <c r="B3762"/>
    </row>
    <row r="3763" spans="2:2" ht="15">
      <c r="B3763"/>
    </row>
    <row r="3764" spans="2:2" ht="15">
      <c r="B3764"/>
    </row>
    <row r="3765" spans="2:2" ht="15">
      <c r="B3765"/>
    </row>
    <row r="3766" spans="2:2" ht="15">
      <c r="B3766"/>
    </row>
    <row r="3767" spans="2:2" ht="15">
      <c r="B3767"/>
    </row>
    <row r="3768" spans="2:2" ht="15">
      <c r="B3768"/>
    </row>
    <row r="3769" spans="2:2" ht="15">
      <c r="B3769"/>
    </row>
    <row r="3770" spans="2:2" ht="15">
      <c r="B3770"/>
    </row>
    <row r="3771" spans="2:2" ht="15">
      <c r="B3771"/>
    </row>
    <row r="3772" spans="2:2" ht="15">
      <c r="B3772"/>
    </row>
    <row r="3773" spans="2:2" ht="15">
      <c r="B3773"/>
    </row>
    <row r="3774" spans="2:2" ht="15">
      <c r="B3774"/>
    </row>
    <row r="3775" spans="2:2" ht="15">
      <c r="B3775"/>
    </row>
    <row r="3776" spans="2:2" ht="15">
      <c r="B3776"/>
    </row>
    <row r="3777" spans="2:2" ht="15">
      <c r="B3777"/>
    </row>
    <row r="3778" spans="2:2" ht="15">
      <c r="B3778"/>
    </row>
    <row r="3779" spans="2:2" ht="15">
      <c r="B3779"/>
    </row>
    <row r="3780" spans="2:2" ht="15">
      <c r="B3780"/>
    </row>
    <row r="3781" spans="2:2" ht="15">
      <c r="B3781"/>
    </row>
    <row r="3782" spans="2:2" ht="15">
      <c r="B3782"/>
    </row>
    <row r="3783" spans="2:2" ht="15">
      <c r="B3783"/>
    </row>
    <row r="3784" spans="2:2" ht="15">
      <c r="B3784"/>
    </row>
    <row r="3785" spans="2:2" ht="15">
      <c r="B3785"/>
    </row>
    <row r="3786" spans="2:2" ht="15">
      <c r="B3786"/>
    </row>
    <row r="3787" spans="2:2" ht="15">
      <c r="B3787"/>
    </row>
    <row r="3788" spans="2:2" ht="15">
      <c r="B3788"/>
    </row>
    <row r="3789" spans="2:2" ht="15">
      <c r="B3789"/>
    </row>
    <row r="3790" spans="2:2" ht="15">
      <c r="B3790"/>
    </row>
    <row r="3791" spans="2:2" ht="15">
      <c r="B3791"/>
    </row>
    <row r="3792" spans="2:2" ht="15">
      <c r="B3792"/>
    </row>
    <row r="3793" spans="2:2" ht="15">
      <c r="B3793"/>
    </row>
    <row r="3794" spans="2:2" ht="15">
      <c r="B3794"/>
    </row>
    <row r="3795" spans="2:2" ht="15">
      <c r="B3795"/>
    </row>
    <row r="3796" spans="2:2" ht="15">
      <c r="B3796"/>
    </row>
    <row r="3797" spans="2:2" ht="15">
      <c r="B3797"/>
    </row>
    <row r="3798" spans="2:2" ht="15">
      <c r="B3798"/>
    </row>
    <row r="3799" spans="2:2" ht="15">
      <c r="B3799"/>
    </row>
    <row r="3800" spans="2:2" ht="15">
      <c r="B3800"/>
    </row>
    <row r="3801" spans="2:2" ht="15">
      <c r="B3801"/>
    </row>
    <row r="3802" spans="2:2" ht="15">
      <c r="B3802"/>
    </row>
    <row r="3803" spans="2:2" ht="15">
      <c r="B3803"/>
    </row>
    <row r="3804" spans="2:2" ht="15">
      <c r="B3804"/>
    </row>
    <row r="3805" spans="2:2" ht="15">
      <c r="B3805"/>
    </row>
    <row r="3806" spans="2:2" ht="15">
      <c r="B3806"/>
    </row>
    <row r="3807" spans="2:2" ht="15">
      <c r="B3807"/>
    </row>
    <row r="3808" spans="2:2" ht="15">
      <c r="B3808"/>
    </row>
    <row r="3809" spans="2:2" ht="15">
      <c r="B3809"/>
    </row>
    <row r="3810" spans="2:2" ht="15">
      <c r="B3810"/>
    </row>
    <row r="3811" spans="2:2" ht="15">
      <c r="B3811"/>
    </row>
    <row r="3812" spans="2:2" ht="15">
      <c r="B3812"/>
    </row>
    <row r="3813" spans="2:2" ht="15">
      <c r="B3813"/>
    </row>
    <row r="3814" spans="2:2" ht="15">
      <c r="B3814"/>
    </row>
    <row r="3815" spans="2:2" ht="15">
      <c r="B3815"/>
    </row>
    <row r="3816" spans="2:2" ht="15">
      <c r="B3816"/>
    </row>
    <row r="3817" spans="2:2" ht="15">
      <c r="B3817"/>
    </row>
    <row r="3818" spans="2:2" ht="15">
      <c r="B3818"/>
    </row>
    <row r="3819" spans="2:2" ht="15">
      <c r="B3819"/>
    </row>
    <row r="3820" spans="2:2" ht="15">
      <c r="B3820"/>
    </row>
    <row r="3821" spans="2:2" ht="15">
      <c r="B3821"/>
    </row>
    <row r="3822" spans="2:2" ht="15">
      <c r="B3822"/>
    </row>
    <row r="3823" spans="2:2" ht="15">
      <c r="B3823"/>
    </row>
    <row r="3824" spans="2:2" ht="15">
      <c r="B3824"/>
    </row>
    <row r="3825" spans="2:2" ht="15">
      <c r="B3825"/>
    </row>
    <row r="3826" spans="2:2" ht="15">
      <c r="B3826"/>
    </row>
    <row r="3827" spans="2:2" ht="15">
      <c r="B3827"/>
    </row>
    <row r="3828" spans="2:2" ht="15">
      <c r="B3828"/>
    </row>
    <row r="3829" spans="2:2" ht="15">
      <c r="B3829"/>
    </row>
    <row r="3830" spans="2:2" ht="15">
      <c r="B3830"/>
    </row>
    <row r="3831" spans="2:2" ht="15">
      <c r="B3831"/>
    </row>
    <row r="3832" spans="2:2" ht="15">
      <c r="B3832"/>
    </row>
    <row r="3833" spans="2:2" ht="15">
      <c r="B3833"/>
    </row>
    <row r="3834" spans="2:2" ht="15">
      <c r="B3834"/>
    </row>
    <row r="3835" spans="2:2" ht="15">
      <c r="B3835"/>
    </row>
    <row r="3836" spans="2:2" ht="15">
      <c r="B3836"/>
    </row>
    <row r="3837" spans="2:2" ht="15">
      <c r="B3837"/>
    </row>
    <row r="3838" spans="2:2" ht="15">
      <c r="B3838"/>
    </row>
    <row r="3839" spans="2:2" ht="15">
      <c r="B3839"/>
    </row>
    <row r="3840" spans="2:2" ht="15">
      <c r="B3840"/>
    </row>
    <row r="3841" spans="2:2" ht="15">
      <c r="B3841"/>
    </row>
    <row r="3842" spans="2:2" ht="15">
      <c r="B3842"/>
    </row>
    <row r="3843" spans="2:2" ht="15">
      <c r="B3843"/>
    </row>
    <row r="3844" spans="2:2" ht="15">
      <c r="B3844"/>
    </row>
    <row r="3845" spans="2:2" ht="15">
      <c r="B3845"/>
    </row>
    <row r="3846" spans="2:2" ht="15">
      <c r="B3846"/>
    </row>
    <row r="3847" spans="2:2" ht="15">
      <c r="B3847"/>
    </row>
    <row r="3848" spans="2:2" ht="15">
      <c r="B3848"/>
    </row>
    <row r="3849" spans="2:2" ht="15">
      <c r="B3849"/>
    </row>
    <row r="3850" spans="2:2" ht="15">
      <c r="B3850"/>
    </row>
    <row r="3851" spans="2:2" ht="15">
      <c r="B3851"/>
    </row>
    <row r="3852" spans="2:2" ht="15">
      <c r="B3852"/>
    </row>
    <row r="3853" spans="2:2" ht="15">
      <c r="B3853"/>
    </row>
    <row r="3854" spans="2:2" ht="15">
      <c r="B3854"/>
    </row>
    <row r="3855" spans="2:2" ht="15">
      <c r="B3855"/>
    </row>
    <row r="3856" spans="2:2" ht="15">
      <c r="B3856"/>
    </row>
    <row r="3857" spans="2:2" ht="15">
      <c r="B3857"/>
    </row>
    <row r="3858" spans="2:2" ht="15">
      <c r="B3858"/>
    </row>
    <row r="3859" spans="2:2" ht="15">
      <c r="B3859"/>
    </row>
    <row r="3860" spans="2:2" ht="15">
      <c r="B3860"/>
    </row>
    <row r="3861" spans="2:2" ht="15">
      <c r="B3861"/>
    </row>
    <row r="3862" spans="2:2" ht="15">
      <c r="B3862"/>
    </row>
    <row r="3863" spans="2:2" ht="15">
      <c r="B3863"/>
    </row>
    <row r="3864" spans="2:2" ht="15">
      <c r="B3864"/>
    </row>
    <row r="3865" spans="2:2" ht="15">
      <c r="B3865"/>
    </row>
    <row r="3866" spans="2:2" ht="15">
      <c r="B3866"/>
    </row>
    <row r="3867" spans="2:2" ht="15">
      <c r="B3867"/>
    </row>
    <row r="3868" spans="2:2" ht="15">
      <c r="B3868"/>
    </row>
    <row r="3869" spans="2:2" ht="15">
      <c r="B3869"/>
    </row>
    <row r="3870" spans="2:2" ht="15">
      <c r="B3870"/>
    </row>
    <row r="3871" spans="2:2" ht="15">
      <c r="B3871"/>
    </row>
    <row r="3872" spans="2:2" ht="15">
      <c r="B3872"/>
    </row>
    <row r="3873" spans="2:2" ht="15">
      <c r="B3873"/>
    </row>
    <row r="3874" spans="2:2" ht="15">
      <c r="B3874"/>
    </row>
    <row r="3875" spans="2:2" ht="15">
      <c r="B3875"/>
    </row>
    <row r="3876" spans="2:2" ht="15">
      <c r="B3876"/>
    </row>
    <row r="3877" spans="2:2" ht="15">
      <c r="B3877"/>
    </row>
    <row r="3878" spans="2:2" ht="15">
      <c r="B3878"/>
    </row>
    <row r="3879" spans="2:2" ht="15">
      <c r="B3879"/>
    </row>
    <row r="3880" spans="2:2" ht="15">
      <c r="B3880"/>
    </row>
    <row r="3881" spans="2:2" ht="15">
      <c r="B3881"/>
    </row>
    <row r="3882" spans="2:2" ht="15">
      <c r="B3882"/>
    </row>
    <row r="3883" spans="2:2" ht="15">
      <c r="B3883"/>
    </row>
    <row r="3884" spans="2:2" ht="15">
      <c r="B3884"/>
    </row>
    <row r="3885" spans="2:2" ht="15">
      <c r="B3885"/>
    </row>
    <row r="3886" spans="2:2" ht="15">
      <c r="B3886"/>
    </row>
    <row r="3887" spans="2:2" ht="15">
      <c r="B3887"/>
    </row>
    <row r="3888" spans="2:2" ht="15">
      <c r="B3888"/>
    </row>
    <row r="3889" spans="2:2" ht="15">
      <c r="B3889"/>
    </row>
    <row r="3890" spans="2:2" ht="15">
      <c r="B3890"/>
    </row>
    <row r="3891" spans="2:2" ht="15">
      <c r="B3891"/>
    </row>
    <row r="3892" spans="2:2" ht="15">
      <c r="B3892"/>
    </row>
    <row r="3893" spans="2:2" ht="15">
      <c r="B3893"/>
    </row>
    <row r="3894" spans="2:2" ht="15">
      <c r="B3894"/>
    </row>
    <row r="3895" spans="2:2" ht="15">
      <c r="B3895"/>
    </row>
    <row r="3896" spans="2:2" ht="15">
      <c r="B3896"/>
    </row>
    <row r="3897" spans="2:2" ht="15">
      <c r="B3897"/>
    </row>
    <row r="3898" spans="2:2" ht="15">
      <c r="B3898"/>
    </row>
    <row r="3899" spans="2:2" ht="15">
      <c r="B3899"/>
    </row>
    <row r="3900" spans="2:2" ht="15">
      <c r="B3900"/>
    </row>
    <row r="3901" spans="2:2" ht="15">
      <c r="B3901"/>
    </row>
    <row r="3902" spans="2:2" ht="15">
      <c r="B3902"/>
    </row>
    <row r="3903" spans="2:2" ht="15">
      <c r="B3903"/>
    </row>
    <row r="3904" spans="2:2" ht="15">
      <c r="B3904"/>
    </row>
    <row r="3905" spans="2:2" ht="15">
      <c r="B3905"/>
    </row>
    <row r="3906" spans="2:2" ht="15">
      <c r="B3906"/>
    </row>
    <row r="3907" spans="2:2" ht="15">
      <c r="B3907"/>
    </row>
    <row r="3908" spans="2:2" ht="15">
      <c r="B3908"/>
    </row>
    <row r="3909" spans="2:2" ht="15">
      <c r="B3909"/>
    </row>
    <row r="3910" spans="2:2" ht="15">
      <c r="B3910"/>
    </row>
    <row r="3911" spans="2:2" ht="15">
      <c r="B3911"/>
    </row>
    <row r="3912" spans="2:2" ht="15">
      <c r="B3912"/>
    </row>
    <row r="3913" spans="2:2" ht="15">
      <c r="B3913"/>
    </row>
    <row r="3914" spans="2:2" ht="15">
      <c r="B3914"/>
    </row>
    <row r="3915" spans="2:2" ht="15">
      <c r="B3915"/>
    </row>
    <row r="3916" spans="2:2" ht="15">
      <c r="B3916"/>
    </row>
    <row r="3917" spans="2:2" ht="15">
      <c r="B3917"/>
    </row>
    <row r="3918" spans="2:2" ht="15">
      <c r="B3918"/>
    </row>
    <row r="3919" spans="2:2" ht="15">
      <c r="B3919"/>
    </row>
    <row r="3920" spans="2:2" ht="15">
      <c r="B3920"/>
    </row>
    <row r="3921" spans="2:2" ht="15">
      <c r="B3921"/>
    </row>
    <row r="3922" spans="2:2" ht="15">
      <c r="B3922"/>
    </row>
    <row r="3923" spans="2:2" ht="15">
      <c r="B3923"/>
    </row>
    <row r="3924" spans="2:2" ht="15">
      <c r="B3924"/>
    </row>
    <row r="3925" spans="2:2" ht="15">
      <c r="B3925"/>
    </row>
    <row r="3926" spans="2:2" ht="15">
      <c r="B3926"/>
    </row>
    <row r="3927" spans="2:2" ht="15">
      <c r="B3927"/>
    </row>
    <row r="3928" spans="2:2" ht="15">
      <c r="B3928"/>
    </row>
    <row r="3929" spans="2:2" ht="15">
      <c r="B3929"/>
    </row>
    <row r="3930" spans="2:2" ht="15">
      <c r="B3930"/>
    </row>
    <row r="3931" spans="2:2" ht="15">
      <c r="B3931"/>
    </row>
    <row r="3932" spans="2:2" ht="15">
      <c r="B3932"/>
    </row>
    <row r="3933" spans="2:2" ht="15">
      <c r="B3933"/>
    </row>
    <row r="3934" spans="2:2" ht="15">
      <c r="B3934"/>
    </row>
    <row r="3935" spans="2:2" ht="15">
      <c r="B3935"/>
    </row>
    <row r="3936" spans="2:2" ht="15">
      <c r="B3936"/>
    </row>
    <row r="3937" spans="2:2" ht="15">
      <c r="B3937"/>
    </row>
    <row r="3938" spans="2:2" ht="15">
      <c r="B3938"/>
    </row>
    <row r="3939" spans="2:2" ht="15">
      <c r="B3939"/>
    </row>
    <row r="3940" spans="2:2" ht="15">
      <c r="B3940"/>
    </row>
    <row r="3941" spans="2:2" ht="15">
      <c r="B3941"/>
    </row>
    <row r="3942" spans="2:2" ht="15">
      <c r="B3942"/>
    </row>
    <row r="3943" spans="2:2" ht="15">
      <c r="B3943"/>
    </row>
    <row r="3944" spans="2:2" ht="15">
      <c r="B3944"/>
    </row>
    <row r="3945" spans="2:2" ht="15">
      <c r="B3945"/>
    </row>
    <row r="3946" spans="2:2" ht="15">
      <c r="B3946"/>
    </row>
    <row r="3947" spans="2:2" ht="15">
      <c r="B3947"/>
    </row>
    <row r="3948" spans="2:2" ht="15">
      <c r="B3948"/>
    </row>
    <row r="3949" spans="2:2" ht="15">
      <c r="B3949"/>
    </row>
    <row r="3950" spans="2:2" ht="15">
      <c r="B3950"/>
    </row>
    <row r="3951" spans="2:2" ht="15">
      <c r="B3951"/>
    </row>
    <row r="3952" spans="2:2" ht="15">
      <c r="B3952"/>
    </row>
    <row r="3953" spans="2:2" ht="15">
      <c r="B3953"/>
    </row>
    <row r="3954" spans="2:2" ht="15">
      <c r="B3954"/>
    </row>
    <row r="3955" spans="2:2" ht="15">
      <c r="B3955"/>
    </row>
    <row r="3956" spans="2:2" ht="15">
      <c r="B3956"/>
    </row>
    <row r="3957" spans="2:2" ht="15">
      <c r="B3957"/>
    </row>
    <row r="3958" spans="2:2" ht="15">
      <c r="B3958"/>
    </row>
    <row r="3959" spans="2:2" ht="15">
      <c r="B3959"/>
    </row>
    <row r="3960" spans="2:2" ht="15">
      <c r="B3960"/>
    </row>
    <row r="3961" spans="2:2" ht="15">
      <c r="B3961"/>
    </row>
    <row r="3962" spans="2:2" ht="15">
      <c r="B3962"/>
    </row>
    <row r="3963" spans="2:2" ht="15">
      <c r="B3963"/>
    </row>
    <row r="3964" spans="2:2" ht="15">
      <c r="B3964"/>
    </row>
    <row r="3965" spans="2:2" ht="15">
      <c r="B3965"/>
    </row>
    <row r="3966" spans="2:2" ht="15">
      <c r="B3966"/>
    </row>
    <row r="3967" spans="2:2" ht="15">
      <c r="B3967"/>
    </row>
    <row r="3968" spans="2:2" ht="15">
      <c r="B3968"/>
    </row>
    <row r="3969" spans="2:2" ht="15">
      <c r="B3969"/>
    </row>
    <row r="3970" spans="2:2" ht="15">
      <c r="B3970"/>
    </row>
    <row r="3971" spans="2:2" ht="15">
      <c r="B3971"/>
    </row>
    <row r="3972" spans="2:2" ht="15">
      <c r="B3972"/>
    </row>
    <row r="3973" spans="2:2" ht="15">
      <c r="B3973"/>
    </row>
    <row r="3974" spans="2:2" ht="15">
      <c r="B3974"/>
    </row>
    <row r="3975" spans="2:2" ht="15">
      <c r="B3975"/>
    </row>
    <row r="3976" spans="2:2" ht="15">
      <c r="B3976"/>
    </row>
    <row r="3977" spans="2:2" ht="15">
      <c r="B3977"/>
    </row>
    <row r="3978" spans="2:2" ht="15">
      <c r="B3978"/>
    </row>
    <row r="3979" spans="2:2" ht="15">
      <c r="B3979"/>
    </row>
    <row r="3980" spans="2:2" ht="15">
      <c r="B3980"/>
    </row>
    <row r="3981" spans="2:2" ht="15">
      <c r="B3981"/>
    </row>
    <row r="3982" spans="2:2" ht="15">
      <c r="B3982"/>
    </row>
    <row r="3983" spans="2:2" ht="15">
      <c r="B3983"/>
    </row>
    <row r="3984" spans="2:2" ht="15">
      <c r="B3984"/>
    </row>
    <row r="3985" spans="2:2" ht="15">
      <c r="B3985"/>
    </row>
    <row r="3986" spans="2:2" ht="15">
      <c r="B3986"/>
    </row>
    <row r="3987" spans="2:2" ht="15">
      <c r="B3987"/>
    </row>
    <row r="3988" spans="2:2" ht="15">
      <c r="B3988"/>
    </row>
    <row r="3989" spans="2:2" ht="15">
      <c r="B3989"/>
    </row>
    <row r="3990" spans="2:2" ht="15">
      <c r="B3990"/>
    </row>
    <row r="3991" spans="2:2" ht="15">
      <c r="B3991"/>
    </row>
    <row r="3992" spans="2:2" ht="15">
      <c r="B3992"/>
    </row>
    <row r="3993" spans="2:2" ht="15">
      <c r="B3993"/>
    </row>
    <row r="3994" spans="2:2" ht="15">
      <c r="B3994"/>
    </row>
    <row r="3995" spans="2:2" ht="15">
      <c r="B3995"/>
    </row>
    <row r="3996" spans="2:2" ht="15">
      <c r="B3996"/>
    </row>
    <row r="3997" spans="2:2" ht="15">
      <c r="B3997"/>
    </row>
    <row r="3998" spans="2:2" ht="15">
      <c r="B3998"/>
    </row>
    <row r="3999" spans="2:2" ht="15">
      <c r="B3999"/>
    </row>
    <row r="4000" spans="2:2" ht="15">
      <c r="B4000"/>
    </row>
    <row r="4001" spans="2:2" ht="15">
      <c r="B4001"/>
    </row>
    <row r="4002" spans="2:2" ht="15">
      <c r="B4002"/>
    </row>
    <row r="4003" spans="2:2" ht="15">
      <c r="B4003"/>
    </row>
    <row r="4004" spans="2:2" ht="15">
      <c r="B4004"/>
    </row>
    <row r="4005" spans="2:2" ht="15">
      <c r="B4005"/>
    </row>
    <row r="4006" spans="2:2" ht="15">
      <c r="B4006"/>
    </row>
    <row r="4007" spans="2:2" ht="15">
      <c r="B4007"/>
    </row>
    <row r="4008" spans="2:2" ht="15">
      <c r="B4008"/>
    </row>
    <row r="4009" spans="2:2" ht="15">
      <c r="B4009"/>
    </row>
    <row r="4010" spans="2:2" ht="15">
      <c r="B4010"/>
    </row>
    <row r="4011" spans="2:2" ht="15">
      <c r="B4011"/>
    </row>
    <row r="4012" spans="2:2" ht="15">
      <c r="B4012"/>
    </row>
    <row r="4013" spans="2:2" ht="15">
      <c r="B4013"/>
    </row>
    <row r="4014" spans="2:2" ht="15">
      <c r="B4014"/>
    </row>
    <row r="4015" spans="2:2" ht="15">
      <c r="B4015"/>
    </row>
    <row r="4016" spans="2:2" ht="15">
      <c r="B4016"/>
    </row>
    <row r="4017" spans="2:2" ht="15">
      <c r="B4017"/>
    </row>
    <row r="4018" spans="2:2" ht="15">
      <c r="B4018"/>
    </row>
    <row r="4019" spans="2:2" ht="15">
      <c r="B4019"/>
    </row>
    <row r="4020" spans="2:2" ht="15">
      <c r="B4020"/>
    </row>
    <row r="4021" spans="2:2" ht="15">
      <c r="B4021"/>
    </row>
    <row r="4022" spans="2:2" ht="15">
      <c r="B4022"/>
    </row>
    <row r="4023" spans="2:2" ht="15">
      <c r="B4023"/>
    </row>
    <row r="4024" spans="2:2" ht="15">
      <c r="B4024"/>
    </row>
    <row r="4025" spans="2:2" ht="15">
      <c r="B4025"/>
    </row>
    <row r="4026" spans="2:2" ht="15">
      <c r="B4026"/>
    </row>
    <row r="4027" spans="2:2" ht="15">
      <c r="B4027"/>
    </row>
    <row r="4028" spans="2:2" ht="15">
      <c r="B4028"/>
    </row>
    <row r="4029" spans="2:2" ht="15">
      <c r="B4029"/>
    </row>
    <row r="4030" spans="2:2" ht="15">
      <c r="B4030"/>
    </row>
    <row r="4031" spans="2:2" ht="15">
      <c r="B4031"/>
    </row>
    <row r="4032" spans="2:2" ht="15">
      <c r="B4032"/>
    </row>
    <row r="4033" spans="2:2" ht="15">
      <c r="B4033"/>
    </row>
    <row r="4034" spans="2:2" ht="15">
      <c r="B4034"/>
    </row>
    <row r="4035" spans="2:2" ht="15">
      <c r="B4035"/>
    </row>
    <row r="4036" spans="2:2" ht="15">
      <c r="B4036"/>
    </row>
    <row r="4037" spans="2:2" ht="15">
      <c r="B4037"/>
    </row>
    <row r="4038" spans="2:2" ht="15">
      <c r="B4038"/>
    </row>
    <row r="4039" spans="2:2" ht="15">
      <c r="B4039"/>
    </row>
    <row r="4040" spans="2:2" ht="15">
      <c r="B4040"/>
    </row>
    <row r="4041" spans="2:2" ht="15">
      <c r="B4041"/>
    </row>
    <row r="4042" spans="2:2" ht="15">
      <c r="B4042"/>
    </row>
    <row r="4043" spans="2:2" ht="15">
      <c r="B4043"/>
    </row>
    <row r="4044" spans="2:2" ht="15">
      <c r="B4044"/>
    </row>
    <row r="4045" spans="2:2" ht="15">
      <c r="B4045"/>
    </row>
    <row r="4046" spans="2:2" ht="15">
      <c r="B4046"/>
    </row>
    <row r="4047" spans="2:2" ht="15">
      <c r="B4047"/>
    </row>
    <row r="4048" spans="2:2" ht="15">
      <c r="B4048"/>
    </row>
    <row r="4049" spans="2:2" ht="15">
      <c r="B4049"/>
    </row>
    <row r="4050" spans="2:2" ht="15">
      <c r="B4050"/>
    </row>
    <row r="4051" spans="2:2" ht="15">
      <c r="B4051"/>
    </row>
    <row r="4052" spans="2:2" ht="15">
      <c r="B4052"/>
    </row>
    <row r="4053" spans="2:2" ht="15">
      <c r="B4053"/>
    </row>
    <row r="4054" spans="2:2" ht="15">
      <c r="B4054"/>
    </row>
    <row r="4055" spans="2:2" ht="15">
      <c r="B4055"/>
    </row>
    <row r="4056" spans="2:2" ht="15">
      <c r="B4056"/>
    </row>
    <row r="4057" spans="2:2" ht="15">
      <c r="B4057"/>
    </row>
    <row r="4058" spans="2:2" ht="15">
      <c r="B4058"/>
    </row>
    <row r="4059" spans="2:2" ht="15">
      <c r="B4059"/>
    </row>
    <row r="4060" spans="2:2" ht="15">
      <c r="B4060"/>
    </row>
    <row r="4061" spans="2:2" ht="15">
      <c r="B4061"/>
    </row>
    <row r="4062" spans="2:2" ht="15">
      <c r="B4062"/>
    </row>
    <row r="4063" spans="2:2" ht="15">
      <c r="B4063"/>
    </row>
    <row r="4064" spans="2:2" ht="15">
      <c r="B4064"/>
    </row>
    <row r="4065" spans="2:2" ht="15">
      <c r="B4065"/>
    </row>
    <row r="4066" spans="2:2" ht="15">
      <c r="B4066"/>
    </row>
    <row r="4067" spans="2:2" ht="15">
      <c r="B4067"/>
    </row>
    <row r="4068" spans="2:2" ht="15">
      <c r="B4068"/>
    </row>
    <row r="4069" spans="2:2" ht="15">
      <c r="B4069"/>
    </row>
    <row r="4070" spans="2:2" ht="15">
      <c r="B4070"/>
    </row>
    <row r="4071" spans="2:2" ht="15">
      <c r="B4071"/>
    </row>
    <row r="4072" spans="2:2" ht="15">
      <c r="B4072"/>
    </row>
    <row r="4073" spans="2:2" ht="15">
      <c r="B4073"/>
    </row>
    <row r="4074" spans="2:2" ht="15">
      <c r="B4074"/>
    </row>
    <row r="4075" spans="2:2" ht="15">
      <c r="B4075"/>
    </row>
    <row r="4076" spans="2:2" ht="15">
      <c r="B4076"/>
    </row>
    <row r="4077" spans="2:2" ht="15">
      <c r="B4077"/>
    </row>
    <row r="4078" spans="2:2" ht="15">
      <c r="B4078"/>
    </row>
    <row r="4079" spans="2:2" ht="15">
      <c r="B4079"/>
    </row>
    <row r="4080" spans="2:2" ht="15">
      <c r="B4080"/>
    </row>
    <row r="4081" spans="2:2" ht="15">
      <c r="B4081"/>
    </row>
    <row r="4082" spans="2:2" ht="15">
      <c r="B4082"/>
    </row>
    <row r="4083" spans="2:2" ht="15">
      <c r="B4083"/>
    </row>
    <row r="4084" spans="2:2" ht="15">
      <c r="B4084"/>
    </row>
    <row r="4085" spans="2:2" ht="15">
      <c r="B4085"/>
    </row>
    <row r="4086" spans="2:2" ht="15">
      <c r="B4086"/>
    </row>
    <row r="4087" spans="2:2" ht="15">
      <c r="B4087"/>
    </row>
    <row r="4088" spans="2:2" ht="15">
      <c r="B4088"/>
    </row>
    <row r="4089" spans="2:2" ht="15">
      <c r="B4089"/>
    </row>
    <row r="4090" spans="2:2" ht="15">
      <c r="B4090"/>
    </row>
    <row r="4091" spans="2:2" ht="15">
      <c r="B4091"/>
    </row>
    <row r="4092" spans="2:2" ht="15">
      <c r="B4092"/>
    </row>
    <row r="4093" spans="2:2" ht="15">
      <c r="B4093"/>
    </row>
    <row r="4094" spans="2:2" ht="15">
      <c r="B4094"/>
    </row>
    <row r="4095" spans="2:2" ht="15">
      <c r="B4095"/>
    </row>
    <row r="4096" spans="2:2" ht="15">
      <c r="B4096"/>
    </row>
    <row r="4097" spans="2:2" ht="15">
      <c r="B4097"/>
    </row>
    <row r="4098" spans="2:2" ht="15">
      <c r="B4098"/>
    </row>
    <row r="4099" spans="2:2" ht="15">
      <c r="B4099"/>
    </row>
    <row r="4100" spans="2:2" ht="15">
      <c r="B4100"/>
    </row>
    <row r="4101" spans="2:2" ht="15">
      <c r="B4101"/>
    </row>
    <row r="4102" spans="2:2" ht="15">
      <c r="B4102"/>
    </row>
    <row r="4103" spans="2:2" ht="15">
      <c r="B4103"/>
    </row>
    <row r="4104" spans="2:2" ht="15">
      <c r="B4104"/>
    </row>
    <row r="4105" spans="2:2" ht="15">
      <c r="B4105"/>
    </row>
    <row r="4106" spans="2:2" ht="15">
      <c r="B4106"/>
    </row>
    <row r="4107" spans="2:2" ht="15">
      <c r="B4107"/>
    </row>
    <row r="4108" spans="2:2" ht="15">
      <c r="B4108"/>
    </row>
    <row r="4109" spans="2:2" ht="15">
      <c r="B4109"/>
    </row>
    <row r="4110" spans="2:2" ht="15">
      <c r="B4110"/>
    </row>
    <row r="4111" spans="2:2" ht="15">
      <c r="B4111"/>
    </row>
    <row r="4112" spans="2:2" ht="15">
      <c r="B4112"/>
    </row>
    <row r="4113" spans="2:2" ht="15">
      <c r="B4113"/>
    </row>
    <row r="4114" spans="2:2" ht="15">
      <c r="B4114"/>
    </row>
    <row r="4115" spans="2:2" ht="15">
      <c r="B4115"/>
    </row>
    <row r="4116" spans="2:2" ht="15">
      <c r="B4116"/>
    </row>
    <row r="4117" spans="2:2" ht="15">
      <c r="B4117"/>
    </row>
    <row r="4118" spans="2:2" ht="15">
      <c r="B4118"/>
    </row>
    <row r="4119" spans="2:2" ht="15">
      <c r="B4119"/>
    </row>
    <row r="4120" spans="2:2" ht="15">
      <c r="B4120"/>
    </row>
    <row r="4121" spans="2:2" ht="15">
      <c r="B4121"/>
    </row>
    <row r="4122" spans="2:2" ht="15">
      <c r="B4122"/>
    </row>
    <row r="4123" spans="2:2" ht="15">
      <c r="B4123"/>
    </row>
    <row r="4124" spans="2:2" ht="15">
      <c r="B4124"/>
    </row>
    <row r="4125" spans="2:2" ht="15">
      <c r="B4125"/>
    </row>
    <row r="4126" spans="2:2" ht="15">
      <c r="B4126"/>
    </row>
    <row r="4127" spans="2:2" ht="15">
      <c r="B4127"/>
    </row>
    <row r="4128" spans="2:2" ht="15">
      <c r="B4128"/>
    </row>
    <row r="4129" spans="2:2" ht="15">
      <c r="B4129"/>
    </row>
    <row r="4130" spans="2:2" ht="15">
      <c r="B4130"/>
    </row>
    <row r="4131" spans="2:2" ht="15">
      <c r="B4131"/>
    </row>
    <row r="4132" spans="2:2" ht="15">
      <c r="B4132"/>
    </row>
    <row r="4133" spans="2:2" ht="15">
      <c r="B4133"/>
    </row>
    <row r="4134" spans="2:2" ht="15">
      <c r="B4134"/>
    </row>
    <row r="4135" spans="2:2" ht="15">
      <c r="B4135"/>
    </row>
    <row r="4136" spans="2:2" ht="15">
      <c r="B4136"/>
    </row>
    <row r="4137" spans="2:2" ht="15">
      <c r="B4137"/>
    </row>
    <row r="4138" spans="2:2" ht="15">
      <c r="B4138"/>
    </row>
    <row r="4139" spans="2:2" ht="15">
      <c r="B4139"/>
    </row>
    <row r="4140" spans="2:2" ht="15">
      <c r="B4140"/>
    </row>
    <row r="4141" spans="2:2" ht="15">
      <c r="B4141"/>
    </row>
    <row r="4142" spans="2:2" ht="15">
      <c r="B4142"/>
    </row>
    <row r="4143" spans="2:2" ht="15">
      <c r="B4143"/>
    </row>
    <row r="4144" spans="2:2" ht="15">
      <c r="B4144"/>
    </row>
    <row r="4145" spans="2:2" ht="15">
      <c r="B4145"/>
    </row>
    <row r="4146" spans="2:2" ht="15">
      <c r="B4146"/>
    </row>
    <row r="4147" spans="2:2" ht="15">
      <c r="B4147"/>
    </row>
    <row r="4148" spans="2:2" ht="15">
      <c r="B4148"/>
    </row>
    <row r="4149" spans="2:2" ht="15">
      <c r="B4149"/>
    </row>
    <row r="4150" spans="2:2" ht="15">
      <c r="B4150"/>
    </row>
    <row r="4151" spans="2:2" ht="15">
      <c r="B4151"/>
    </row>
    <row r="4152" spans="2:2" ht="15">
      <c r="B4152"/>
    </row>
    <row r="4153" spans="2:2" ht="15">
      <c r="B4153"/>
    </row>
    <row r="4154" spans="2:2" ht="15">
      <c r="B4154"/>
    </row>
    <row r="4155" spans="2:2" ht="15">
      <c r="B4155"/>
    </row>
    <row r="4156" spans="2:2" ht="15">
      <c r="B4156"/>
    </row>
    <row r="4157" spans="2:2" ht="15">
      <c r="B4157"/>
    </row>
    <row r="4158" spans="2:2" ht="15">
      <c r="B4158"/>
    </row>
    <row r="4159" spans="2:2" ht="15">
      <c r="B4159"/>
    </row>
    <row r="4160" spans="2:2" ht="15">
      <c r="B4160"/>
    </row>
    <row r="4161" spans="2:2" ht="15">
      <c r="B4161"/>
    </row>
    <row r="4162" spans="2:2" ht="15">
      <c r="B4162"/>
    </row>
    <row r="4163" spans="2:2" ht="15">
      <c r="B4163"/>
    </row>
    <row r="4164" spans="2:2" ht="15">
      <c r="B4164"/>
    </row>
    <row r="4165" spans="2:2" ht="15">
      <c r="B4165"/>
    </row>
    <row r="4166" spans="2:2" ht="15">
      <c r="B4166"/>
    </row>
    <row r="4167" spans="2:2" ht="15">
      <c r="B4167"/>
    </row>
    <row r="4168" spans="2:2" ht="15">
      <c r="B4168"/>
    </row>
    <row r="4169" spans="2:2" ht="15">
      <c r="B4169"/>
    </row>
    <row r="4170" spans="2:2" ht="15">
      <c r="B4170"/>
    </row>
    <row r="4171" spans="2:2" ht="15">
      <c r="B4171"/>
    </row>
    <row r="4172" spans="2:2" ht="15">
      <c r="B4172"/>
    </row>
    <row r="4173" spans="2:2" ht="15">
      <c r="B4173"/>
    </row>
    <row r="4174" spans="2:2" ht="15">
      <c r="B4174"/>
    </row>
    <row r="4175" spans="2:2" ht="15">
      <c r="B4175"/>
    </row>
    <row r="4176" spans="2:2" ht="15">
      <c r="B4176"/>
    </row>
    <row r="4177" spans="2:2" ht="15">
      <c r="B4177"/>
    </row>
    <row r="4178" spans="2:2" ht="15">
      <c r="B4178"/>
    </row>
    <row r="4179" spans="2:2" ht="15">
      <c r="B4179"/>
    </row>
    <row r="4180" spans="2:2" ht="15">
      <c r="B4180"/>
    </row>
    <row r="4181" spans="2:2" ht="15">
      <c r="B4181"/>
    </row>
    <row r="4182" spans="2:2" ht="15">
      <c r="B4182"/>
    </row>
    <row r="4183" spans="2:2" ht="15">
      <c r="B4183"/>
    </row>
    <row r="4184" spans="2:2" ht="15">
      <c r="B4184"/>
    </row>
    <row r="4185" spans="2:2" ht="15">
      <c r="B4185"/>
    </row>
    <row r="4186" spans="2:2" ht="15">
      <c r="B4186"/>
    </row>
    <row r="4187" spans="2:2" ht="15">
      <c r="B4187"/>
    </row>
    <row r="4188" spans="2:2" ht="15">
      <c r="B4188"/>
    </row>
    <row r="4189" spans="2:2" ht="15">
      <c r="B4189"/>
    </row>
    <row r="4190" spans="2:2" ht="15">
      <c r="B4190"/>
    </row>
    <row r="4191" spans="2:2" ht="15">
      <c r="B4191"/>
    </row>
    <row r="4192" spans="2:2" ht="15">
      <c r="B4192"/>
    </row>
    <row r="4193" spans="2:2" ht="15">
      <c r="B4193"/>
    </row>
    <row r="4194" spans="2:2" ht="15">
      <c r="B4194"/>
    </row>
    <row r="4195" spans="2:2" ht="15">
      <c r="B4195"/>
    </row>
    <row r="4196" spans="2:2" ht="15">
      <c r="B4196"/>
    </row>
    <row r="4197" spans="2:2" ht="15">
      <c r="B4197"/>
    </row>
    <row r="4198" spans="2:2" ht="15">
      <c r="B4198"/>
    </row>
    <row r="4199" spans="2:2" ht="15">
      <c r="B4199"/>
    </row>
    <row r="4200" spans="2:2" ht="15">
      <c r="B4200"/>
    </row>
    <row r="4201" spans="2:2" ht="15">
      <c r="B4201"/>
    </row>
    <row r="4202" spans="2:2" ht="15">
      <c r="B4202"/>
    </row>
    <row r="4203" spans="2:2" ht="15">
      <c r="B4203"/>
    </row>
    <row r="4204" spans="2:2" ht="15">
      <c r="B4204"/>
    </row>
    <row r="4205" spans="2:2" ht="15">
      <c r="B4205"/>
    </row>
    <row r="4206" spans="2:2" ht="15">
      <c r="B4206"/>
    </row>
    <row r="4207" spans="2:2" ht="15">
      <c r="B4207"/>
    </row>
    <row r="4208" spans="2:2" ht="15">
      <c r="B4208"/>
    </row>
    <row r="4209" spans="2:2" ht="15">
      <c r="B4209"/>
    </row>
    <row r="4210" spans="2:2" ht="15">
      <c r="B4210"/>
    </row>
    <row r="4211" spans="2:2" ht="15">
      <c r="B4211"/>
    </row>
    <row r="4212" spans="2:2" ht="15">
      <c r="B4212"/>
    </row>
    <row r="4213" spans="2:2" ht="15">
      <c r="B4213"/>
    </row>
    <row r="4214" spans="2:2" ht="15">
      <c r="B4214"/>
    </row>
    <row r="4215" spans="2:2" ht="15">
      <c r="B4215"/>
    </row>
    <row r="4216" spans="2:2" ht="15">
      <c r="B4216"/>
    </row>
    <row r="4217" spans="2:2" ht="15">
      <c r="B4217"/>
    </row>
    <row r="4218" spans="2:2" ht="15">
      <c r="B4218"/>
    </row>
    <row r="4219" spans="2:2" ht="15">
      <c r="B4219"/>
    </row>
    <row r="4220" spans="2:2" ht="15">
      <c r="B4220"/>
    </row>
    <row r="4221" spans="2:2" ht="15">
      <c r="B4221"/>
    </row>
    <row r="4222" spans="2:2" ht="15">
      <c r="B4222"/>
    </row>
    <row r="4223" spans="2:2" ht="15">
      <c r="B4223"/>
    </row>
    <row r="4224" spans="2:2" ht="15">
      <c r="B4224"/>
    </row>
    <row r="4225" spans="2:2" ht="15">
      <c r="B4225"/>
    </row>
    <row r="4226" spans="2:2" ht="15">
      <c r="B4226"/>
    </row>
    <row r="4227" spans="2:2" ht="15">
      <c r="B4227"/>
    </row>
    <row r="4228" spans="2:2" ht="15">
      <c r="B4228"/>
    </row>
    <row r="4229" spans="2:2" ht="15">
      <c r="B4229"/>
    </row>
    <row r="4230" spans="2:2" ht="15">
      <c r="B4230"/>
    </row>
    <row r="4231" spans="2:2" ht="15">
      <c r="B4231"/>
    </row>
    <row r="4232" spans="2:2" ht="15">
      <c r="B4232"/>
    </row>
    <row r="4233" spans="2:2" ht="15">
      <c r="B4233"/>
    </row>
    <row r="4234" spans="2:2" ht="15">
      <c r="B4234"/>
    </row>
    <row r="4235" spans="2:2" ht="15">
      <c r="B4235"/>
    </row>
    <row r="4236" spans="2:2" ht="15">
      <c r="B4236"/>
    </row>
    <row r="4237" spans="2:2" ht="15">
      <c r="B4237"/>
    </row>
    <row r="4238" spans="2:2" ht="15">
      <c r="B4238"/>
    </row>
    <row r="4239" spans="2:2" ht="15">
      <c r="B4239"/>
    </row>
    <row r="4240" spans="2:2" ht="15">
      <c r="B4240"/>
    </row>
    <row r="4241" spans="2:2" ht="15">
      <c r="B4241"/>
    </row>
    <row r="4242" spans="2:2" ht="15">
      <c r="B4242"/>
    </row>
    <row r="4243" spans="2:2" ht="15">
      <c r="B4243"/>
    </row>
    <row r="4244" spans="2:2" ht="15">
      <c r="B4244"/>
    </row>
    <row r="4245" spans="2:2" ht="15">
      <c r="B4245"/>
    </row>
    <row r="4246" spans="2:2" ht="15">
      <c r="B4246"/>
    </row>
    <row r="4247" spans="2:2" ht="15">
      <c r="B4247"/>
    </row>
    <row r="4248" spans="2:2" ht="15">
      <c r="B4248"/>
    </row>
    <row r="4249" spans="2:2" ht="15">
      <c r="B4249"/>
    </row>
    <row r="4250" spans="2:2" ht="15">
      <c r="B4250"/>
    </row>
    <row r="4251" spans="2:2" ht="15">
      <c r="B4251"/>
    </row>
    <row r="4252" spans="2:2" ht="15">
      <c r="B4252"/>
    </row>
    <row r="4253" spans="2:2" ht="15">
      <c r="B4253"/>
    </row>
    <row r="4254" spans="2:2" ht="15">
      <c r="B4254"/>
    </row>
    <row r="4255" spans="2:2" ht="15">
      <c r="B4255"/>
    </row>
    <row r="4256" spans="2:2" ht="15">
      <c r="B4256"/>
    </row>
    <row r="4257" spans="2:2" ht="15">
      <c r="B4257"/>
    </row>
    <row r="4258" spans="2:2" ht="15">
      <c r="B4258"/>
    </row>
    <row r="4259" spans="2:2" ht="15">
      <c r="B4259"/>
    </row>
    <row r="4260" spans="2:2" ht="15">
      <c r="B4260"/>
    </row>
    <row r="4261" spans="2:2" ht="15">
      <c r="B4261"/>
    </row>
    <row r="4262" spans="2:2" ht="15">
      <c r="B4262"/>
    </row>
    <row r="4263" spans="2:2" ht="15">
      <c r="B4263"/>
    </row>
    <row r="4264" spans="2:2" ht="15">
      <c r="B4264"/>
    </row>
    <row r="4265" spans="2:2" ht="15">
      <c r="B4265"/>
    </row>
    <row r="4266" spans="2:2" ht="15">
      <c r="B4266"/>
    </row>
    <row r="4267" spans="2:2" ht="15">
      <c r="B4267"/>
    </row>
    <row r="4268" spans="2:2" ht="15">
      <c r="B4268"/>
    </row>
    <row r="4269" spans="2:2" ht="15">
      <c r="B4269"/>
    </row>
    <row r="4270" spans="2:2" ht="15">
      <c r="B4270"/>
    </row>
    <row r="4271" spans="2:2" ht="15">
      <c r="B4271"/>
    </row>
    <row r="4272" spans="2:2" ht="15">
      <c r="B4272"/>
    </row>
    <row r="4273" spans="2:2" ht="15">
      <c r="B4273"/>
    </row>
    <row r="4274" spans="2:2" ht="15">
      <c r="B4274"/>
    </row>
    <row r="4275" spans="2:2" ht="15">
      <c r="B4275"/>
    </row>
    <row r="4276" spans="2:2" ht="15">
      <c r="B4276"/>
    </row>
    <row r="4277" spans="2:2" ht="15">
      <c r="B4277"/>
    </row>
    <row r="4278" spans="2:2" ht="15">
      <c r="B4278"/>
    </row>
    <row r="4279" spans="2:2" ht="15">
      <c r="B4279"/>
    </row>
    <row r="4280" spans="2:2" ht="15">
      <c r="B4280"/>
    </row>
    <row r="4281" spans="2:2" ht="15">
      <c r="B4281"/>
    </row>
    <row r="4282" spans="2:2" ht="15">
      <c r="B4282"/>
    </row>
    <row r="4283" spans="2:2" ht="15">
      <c r="B4283"/>
    </row>
    <row r="4284" spans="2:2" ht="15">
      <c r="B4284"/>
    </row>
    <row r="4285" spans="2:2" ht="15">
      <c r="B4285"/>
    </row>
    <row r="4286" spans="2:2" ht="15">
      <c r="B4286"/>
    </row>
    <row r="4287" spans="2:2" ht="15">
      <c r="B4287"/>
    </row>
    <row r="4288" spans="2:2" ht="15">
      <c r="B4288"/>
    </row>
    <row r="4289" spans="2:2" ht="15">
      <c r="B4289"/>
    </row>
    <row r="4290" spans="2:2" ht="15">
      <c r="B4290"/>
    </row>
    <row r="4291" spans="2:2" ht="15">
      <c r="B4291"/>
    </row>
    <row r="4292" spans="2:2" ht="15">
      <c r="B4292"/>
    </row>
    <row r="4293" spans="2:2" ht="15">
      <c r="B4293"/>
    </row>
    <row r="4294" spans="2:2" ht="15">
      <c r="B4294"/>
    </row>
    <row r="4295" spans="2:2" ht="15">
      <c r="B4295"/>
    </row>
    <row r="4296" spans="2:2" ht="15">
      <c r="B4296"/>
    </row>
    <row r="4297" spans="2:2" ht="15">
      <c r="B4297"/>
    </row>
    <row r="4298" spans="2:2" ht="15">
      <c r="B4298"/>
    </row>
    <row r="4299" spans="2:2" ht="15">
      <c r="B4299"/>
    </row>
    <row r="4300" spans="2:2" ht="15">
      <c r="B4300"/>
    </row>
    <row r="4301" spans="2:2" ht="15">
      <c r="B4301"/>
    </row>
    <row r="4302" spans="2:2" ht="15">
      <c r="B4302"/>
    </row>
    <row r="4303" spans="2:2" ht="15">
      <c r="B4303"/>
    </row>
    <row r="4304" spans="2:2" ht="15">
      <c r="B4304"/>
    </row>
    <row r="4305" spans="2:2" ht="15">
      <c r="B4305"/>
    </row>
    <row r="4306" spans="2:2" ht="15">
      <c r="B4306"/>
    </row>
    <row r="4307" spans="2:2" ht="15">
      <c r="B4307"/>
    </row>
    <row r="4308" spans="2:2" ht="15">
      <c r="B4308"/>
    </row>
    <row r="4309" spans="2:2" ht="15">
      <c r="B4309"/>
    </row>
    <row r="4310" spans="2:2" ht="15">
      <c r="B4310"/>
    </row>
    <row r="4311" spans="2:2" ht="15">
      <c r="B4311"/>
    </row>
    <row r="4312" spans="2:2" ht="15">
      <c r="B4312"/>
    </row>
    <row r="4313" spans="2:2" ht="15">
      <c r="B4313"/>
    </row>
    <row r="4314" spans="2:2" ht="15">
      <c r="B4314"/>
    </row>
    <row r="4315" spans="2:2" ht="15">
      <c r="B4315"/>
    </row>
    <row r="4316" spans="2:2" ht="15">
      <c r="B4316"/>
    </row>
    <row r="4317" spans="2:2" ht="15">
      <c r="B4317"/>
    </row>
    <row r="4318" spans="2:2" ht="15">
      <c r="B4318"/>
    </row>
    <row r="4319" spans="2:2" ht="15">
      <c r="B4319"/>
    </row>
    <row r="4320" spans="2:2" ht="15">
      <c r="B4320"/>
    </row>
    <row r="4321" spans="2:2" ht="15">
      <c r="B4321"/>
    </row>
    <row r="4322" spans="2:2" ht="15">
      <c r="B4322"/>
    </row>
    <row r="4323" spans="2:2" ht="15">
      <c r="B4323"/>
    </row>
    <row r="4324" spans="2:2" ht="15">
      <c r="B4324"/>
    </row>
    <row r="4325" spans="2:2" ht="15">
      <c r="B4325"/>
    </row>
    <row r="4326" spans="2:2" ht="15">
      <c r="B4326"/>
    </row>
    <row r="4327" spans="2:2" ht="15">
      <c r="B4327"/>
    </row>
    <row r="4328" spans="2:2" ht="15">
      <c r="B4328"/>
    </row>
    <row r="4329" spans="2:2" ht="15">
      <c r="B4329"/>
    </row>
    <row r="4330" spans="2:2" ht="15">
      <c r="B4330"/>
    </row>
    <row r="4331" spans="2:2" ht="15">
      <c r="B4331"/>
    </row>
    <row r="4332" spans="2:2" ht="15">
      <c r="B4332"/>
    </row>
    <row r="4333" spans="2:2" ht="15">
      <c r="B4333"/>
    </row>
    <row r="4334" spans="2:2" ht="15">
      <c r="B4334"/>
    </row>
    <row r="4335" spans="2:2" ht="15">
      <c r="B4335"/>
    </row>
    <row r="4336" spans="2:2" ht="15">
      <c r="B4336"/>
    </row>
    <row r="4337" spans="2:2" ht="15">
      <c r="B4337"/>
    </row>
    <row r="4338" spans="2:2" ht="15">
      <c r="B4338"/>
    </row>
    <row r="4339" spans="2:2" ht="15">
      <c r="B4339"/>
    </row>
    <row r="4340" spans="2:2" ht="15">
      <c r="B4340"/>
    </row>
    <row r="4341" spans="2:2" ht="15">
      <c r="B4341"/>
    </row>
    <row r="4342" spans="2:2" ht="15">
      <c r="B4342"/>
    </row>
    <row r="4343" spans="2:2" ht="15">
      <c r="B4343"/>
    </row>
    <row r="4344" spans="2:2" ht="15">
      <c r="B4344"/>
    </row>
    <row r="4345" spans="2:2" ht="15">
      <c r="B4345"/>
    </row>
    <row r="4346" spans="2:2" ht="15">
      <c r="B4346"/>
    </row>
    <row r="4347" spans="2:2" ht="15">
      <c r="B4347"/>
    </row>
    <row r="4348" spans="2:2" ht="15">
      <c r="B4348"/>
    </row>
    <row r="4349" spans="2:2" ht="15">
      <c r="B4349"/>
    </row>
    <row r="4350" spans="2:2" ht="15">
      <c r="B4350"/>
    </row>
    <row r="4351" spans="2:2" ht="15">
      <c r="B4351"/>
    </row>
    <row r="4352" spans="2:2" ht="15">
      <c r="B4352"/>
    </row>
    <row r="4353" spans="2:2" ht="15">
      <c r="B4353"/>
    </row>
    <row r="4354" spans="2:2" ht="15">
      <c r="B4354"/>
    </row>
    <row r="4355" spans="2:2" ht="15">
      <c r="B4355"/>
    </row>
    <row r="4356" spans="2:2" ht="15">
      <c r="B4356"/>
    </row>
    <row r="4357" spans="2:2" ht="15">
      <c r="B4357"/>
    </row>
    <row r="4358" spans="2:2" ht="15">
      <c r="B4358"/>
    </row>
    <row r="4359" spans="2:2" ht="15">
      <c r="B4359"/>
    </row>
    <row r="4360" spans="2:2" ht="15">
      <c r="B4360"/>
    </row>
    <row r="4361" spans="2:2" ht="15">
      <c r="B4361"/>
    </row>
    <row r="4362" spans="2:2" ht="15">
      <c r="B4362"/>
    </row>
    <row r="4363" spans="2:2" ht="15">
      <c r="B4363"/>
    </row>
    <row r="4364" spans="2:2" ht="15">
      <c r="B4364"/>
    </row>
    <row r="4365" spans="2:2" ht="15">
      <c r="B4365"/>
    </row>
    <row r="4366" spans="2:2" ht="15">
      <c r="B4366"/>
    </row>
    <row r="4367" spans="2:2" ht="15">
      <c r="B4367"/>
    </row>
    <row r="4368" spans="2:2" ht="15">
      <c r="B4368"/>
    </row>
    <row r="4369" spans="2:2" ht="15">
      <c r="B4369"/>
    </row>
    <row r="4370" spans="2:2" ht="15">
      <c r="B4370"/>
    </row>
    <row r="4371" spans="2:2" ht="15">
      <c r="B4371"/>
    </row>
    <row r="4372" spans="2:2" ht="15">
      <c r="B4372"/>
    </row>
    <row r="4373" spans="2:2" ht="15">
      <c r="B4373"/>
    </row>
    <row r="4374" spans="2:2" ht="15">
      <c r="B4374"/>
    </row>
    <row r="4375" spans="2:2" ht="15">
      <c r="B4375"/>
    </row>
    <row r="4376" spans="2:2" ht="15">
      <c r="B4376"/>
    </row>
    <row r="4377" spans="2:2" ht="15">
      <c r="B4377"/>
    </row>
    <row r="4378" spans="2:2" ht="15">
      <c r="B4378"/>
    </row>
    <row r="4379" spans="2:2" ht="15">
      <c r="B4379"/>
    </row>
    <row r="4380" spans="2:2" ht="15">
      <c r="B4380"/>
    </row>
    <row r="4381" spans="2:2" ht="15">
      <c r="B4381"/>
    </row>
    <row r="4382" spans="2:2" ht="15">
      <c r="B4382"/>
    </row>
    <row r="4383" spans="2:2" ht="15">
      <c r="B4383"/>
    </row>
    <row r="4384" spans="2:2" ht="15">
      <c r="B4384"/>
    </row>
    <row r="4385" spans="2:2" ht="15">
      <c r="B4385"/>
    </row>
    <row r="4386" spans="2:2" ht="15">
      <c r="B4386"/>
    </row>
    <row r="4387" spans="2:2" ht="15">
      <c r="B4387"/>
    </row>
    <row r="4388" spans="2:2" ht="15">
      <c r="B4388"/>
    </row>
    <row r="4389" spans="2:2" ht="15">
      <c r="B4389"/>
    </row>
    <row r="4390" spans="2:2" ht="15">
      <c r="B4390"/>
    </row>
    <row r="4391" spans="2:2" ht="15">
      <c r="B4391"/>
    </row>
    <row r="4392" spans="2:2" ht="15">
      <c r="B4392"/>
    </row>
    <row r="4393" spans="2:2" ht="15">
      <c r="B4393"/>
    </row>
    <row r="4394" spans="2:2" ht="15">
      <c r="B4394"/>
    </row>
    <row r="4395" spans="2:2" ht="15">
      <c r="B4395"/>
    </row>
    <row r="4396" spans="2:2" ht="15">
      <c r="B4396"/>
    </row>
    <row r="4397" spans="2:2" ht="15">
      <c r="B4397"/>
    </row>
    <row r="4398" spans="2:2" ht="15">
      <c r="B4398"/>
    </row>
    <row r="4399" spans="2:2" ht="15">
      <c r="B4399"/>
    </row>
    <row r="4400" spans="2:2" ht="15">
      <c r="B4400"/>
    </row>
    <row r="4401" spans="2:2" ht="15">
      <c r="B4401"/>
    </row>
    <row r="4402" spans="2:2" ht="15">
      <c r="B4402"/>
    </row>
    <row r="4403" spans="2:2" ht="15">
      <c r="B4403"/>
    </row>
    <row r="4404" spans="2:2" ht="15">
      <c r="B4404"/>
    </row>
    <row r="4405" spans="2:2" ht="15">
      <c r="B4405"/>
    </row>
    <row r="4406" spans="2:2" ht="15">
      <c r="B4406"/>
    </row>
    <row r="4407" spans="2:2" ht="15">
      <c r="B4407"/>
    </row>
    <row r="4408" spans="2:2" ht="15">
      <c r="B4408"/>
    </row>
    <row r="4409" spans="2:2" ht="15">
      <c r="B4409"/>
    </row>
    <row r="4410" spans="2:2" ht="15">
      <c r="B4410"/>
    </row>
    <row r="4411" spans="2:2" ht="15">
      <c r="B4411"/>
    </row>
    <row r="4412" spans="2:2" ht="15">
      <c r="B4412"/>
    </row>
    <row r="4413" spans="2:2" ht="15">
      <c r="B4413"/>
    </row>
    <row r="4414" spans="2:2" ht="15">
      <c r="B4414"/>
    </row>
    <row r="4415" spans="2:2" ht="15">
      <c r="B4415"/>
    </row>
    <row r="4416" spans="2:2" ht="15">
      <c r="B4416"/>
    </row>
    <row r="4417" spans="2:2" ht="15">
      <c r="B4417"/>
    </row>
    <row r="4418" spans="2:2" ht="15">
      <c r="B4418"/>
    </row>
    <row r="4419" spans="2:2" ht="15">
      <c r="B4419"/>
    </row>
    <row r="4420" spans="2:2" ht="15">
      <c r="B4420"/>
    </row>
    <row r="4421" spans="2:2" ht="15">
      <c r="B4421"/>
    </row>
    <row r="4422" spans="2:2" ht="15">
      <c r="B4422"/>
    </row>
    <row r="4423" spans="2:2" ht="15">
      <c r="B4423"/>
    </row>
    <row r="4424" spans="2:2" ht="15">
      <c r="B4424"/>
    </row>
    <row r="4425" spans="2:2" ht="15">
      <c r="B4425"/>
    </row>
    <row r="4426" spans="2:2" ht="15">
      <c r="B4426"/>
    </row>
    <row r="4427" spans="2:2" ht="15">
      <c r="B4427"/>
    </row>
    <row r="4428" spans="2:2" ht="15">
      <c r="B4428"/>
    </row>
    <row r="4429" spans="2:2" ht="15">
      <c r="B4429"/>
    </row>
    <row r="4430" spans="2:2" ht="15">
      <c r="B4430"/>
    </row>
    <row r="4431" spans="2:2" ht="15">
      <c r="B4431"/>
    </row>
    <row r="4432" spans="2:2" ht="15">
      <c r="B4432"/>
    </row>
    <row r="4433" spans="2:2" ht="15">
      <c r="B4433"/>
    </row>
    <row r="4434" spans="2:2" ht="15">
      <c r="B4434"/>
    </row>
    <row r="4435" spans="2:2" ht="15">
      <c r="B4435"/>
    </row>
    <row r="4436" spans="2:2" ht="15">
      <c r="B4436"/>
    </row>
    <row r="4437" spans="2:2" ht="15">
      <c r="B4437"/>
    </row>
    <row r="4438" spans="2:2" ht="15">
      <c r="B4438"/>
    </row>
    <row r="4439" spans="2:2" ht="15">
      <c r="B4439"/>
    </row>
    <row r="4440" spans="2:2" ht="15">
      <c r="B4440"/>
    </row>
    <row r="4441" spans="2:2" ht="15">
      <c r="B4441"/>
    </row>
    <row r="4442" spans="2:2" ht="15">
      <c r="B4442"/>
    </row>
    <row r="4443" spans="2:2" ht="15">
      <c r="B4443"/>
    </row>
    <row r="4444" spans="2:2" ht="15">
      <c r="B4444"/>
    </row>
    <row r="4445" spans="2:2" ht="15">
      <c r="B4445"/>
    </row>
    <row r="4446" spans="2:2" ht="15">
      <c r="B4446"/>
    </row>
    <row r="4447" spans="2:2" ht="15">
      <c r="B4447"/>
    </row>
    <row r="4448" spans="2:2" ht="15">
      <c r="B4448"/>
    </row>
    <row r="4449" spans="2:2" ht="15">
      <c r="B4449"/>
    </row>
    <row r="4450" spans="2:2" ht="15">
      <c r="B4450"/>
    </row>
    <row r="4451" spans="2:2" ht="15">
      <c r="B4451"/>
    </row>
    <row r="4452" spans="2:2" ht="15">
      <c r="B4452"/>
    </row>
    <row r="4453" spans="2:2" ht="15">
      <c r="B4453"/>
    </row>
    <row r="4454" spans="2:2" ht="15">
      <c r="B4454"/>
    </row>
    <row r="4455" spans="2:2" ht="15">
      <c r="B4455"/>
    </row>
    <row r="4456" spans="2:2" ht="15">
      <c r="B4456"/>
    </row>
    <row r="4457" spans="2:2" ht="15">
      <c r="B4457"/>
    </row>
    <row r="4458" spans="2:2" ht="15">
      <c r="B4458"/>
    </row>
    <row r="4459" spans="2:2" ht="15">
      <c r="B4459"/>
    </row>
    <row r="4460" spans="2:2" ht="15">
      <c r="B4460"/>
    </row>
    <row r="4461" spans="2:2" ht="15">
      <c r="B4461"/>
    </row>
    <row r="4462" spans="2:2" ht="15">
      <c r="B4462"/>
    </row>
    <row r="4463" spans="2:2" ht="15">
      <c r="B4463"/>
    </row>
    <row r="4464" spans="2:2" ht="15">
      <c r="B4464"/>
    </row>
    <row r="4465" spans="2:2" ht="15">
      <c r="B4465"/>
    </row>
    <row r="4466" spans="2:2" ht="15">
      <c r="B4466"/>
    </row>
    <row r="4467" spans="2:2" ht="15">
      <c r="B4467"/>
    </row>
    <row r="4468" spans="2:2" ht="15">
      <c r="B4468"/>
    </row>
    <row r="4469" spans="2:2" ht="15">
      <c r="B4469"/>
    </row>
    <row r="4470" spans="2:2" ht="15">
      <c r="B4470"/>
    </row>
    <row r="4471" spans="2:2" ht="15">
      <c r="B4471"/>
    </row>
    <row r="4472" spans="2:2" ht="15">
      <c r="B4472"/>
    </row>
    <row r="4473" spans="2:2" ht="15">
      <c r="B4473"/>
    </row>
    <row r="4474" spans="2:2" ht="15">
      <c r="B4474"/>
    </row>
    <row r="4475" spans="2:2" ht="15">
      <c r="B4475"/>
    </row>
    <row r="4476" spans="2:2" ht="15">
      <c r="B4476"/>
    </row>
    <row r="4477" spans="2:2" ht="15">
      <c r="B4477"/>
    </row>
    <row r="4478" spans="2:2" ht="15">
      <c r="B4478"/>
    </row>
    <row r="4479" spans="2:2" ht="15">
      <c r="B4479"/>
    </row>
    <row r="4480" spans="2:2" ht="15">
      <c r="B4480"/>
    </row>
    <row r="4481" spans="2:2" ht="15">
      <c r="B4481"/>
    </row>
    <row r="4482" spans="2:2" ht="15">
      <c r="B4482"/>
    </row>
    <row r="4483" spans="2:2" ht="15">
      <c r="B4483"/>
    </row>
    <row r="4484" spans="2:2" ht="15">
      <c r="B4484"/>
    </row>
    <row r="4485" spans="2:2" ht="15">
      <c r="B4485"/>
    </row>
    <row r="4486" spans="2:2" ht="15">
      <c r="B4486"/>
    </row>
    <row r="4487" spans="2:2" ht="15">
      <c r="B4487"/>
    </row>
    <row r="4488" spans="2:2" ht="15">
      <c r="B4488"/>
    </row>
    <row r="4489" spans="2:2" ht="15">
      <c r="B4489"/>
    </row>
    <row r="4490" spans="2:2" ht="15">
      <c r="B4490"/>
    </row>
    <row r="4491" spans="2:2" ht="15">
      <c r="B4491"/>
    </row>
    <row r="4492" spans="2:2" ht="15">
      <c r="B4492"/>
    </row>
    <row r="4493" spans="2:2" ht="15">
      <c r="B4493"/>
    </row>
    <row r="4494" spans="2:2" ht="15">
      <c r="B4494"/>
    </row>
    <row r="4495" spans="2:2" ht="15">
      <c r="B4495"/>
    </row>
    <row r="4496" spans="2:2" ht="15">
      <c r="B4496"/>
    </row>
    <row r="4497" spans="2:2" ht="15">
      <c r="B4497"/>
    </row>
    <row r="4498" spans="2:2" ht="15">
      <c r="B4498"/>
    </row>
    <row r="4499" spans="2:2" ht="15">
      <c r="B4499"/>
    </row>
    <row r="4500" spans="2:2" ht="15">
      <c r="B4500"/>
    </row>
    <row r="4501" spans="2:2" ht="15">
      <c r="B4501"/>
    </row>
    <row r="4502" spans="2:2" ht="15">
      <c r="B4502"/>
    </row>
    <row r="4503" spans="2:2" ht="15">
      <c r="B4503"/>
    </row>
    <row r="4504" spans="2:2" ht="15">
      <c r="B4504"/>
    </row>
    <row r="4505" spans="2:2" ht="15">
      <c r="B4505"/>
    </row>
    <row r="4506" spans="2:2" ht="15">
      <c r="B4506"/>
    </row>
    <row r="4507" spans="2:2" ht="15">
      <c r="B4507"/>
    </row>
    <row r="4508" spans="2:2" ht="15">
      <c r="B4508"/>
    </row>
    <row r="4509" spans="2:2" ht="15">
      <c r="B4509"/>
    </row>
    <row r="4510" spans="2:2" ht="15">
      <c r="B4510"/>
    </row>
    <row r="4511" spans="2:2" ht="15">
      <c r="B4511"/>
    </row>
    <row r="4512" spans="2:2" ht="15">
      <c r="B4512"/>
    </row>
    <row r="4513" spans="2:2" ht="15">
      <c r="B4513"/>
    </row>
    <row r="4514" spans="2:2" ht="15">
      <c r="B4514"/>
    </row>
    <row r="4515" spans="2:2" ht="15">
      <c r="B4515"/>
    </row>
    <row r="4516" spans="2:2" ht="15">
      <c r="B4516"/>
    </row>
    <row r="4517" spans="2:2" ht="15">
      <c r="B4517"/>
    </row>
    <row r="4518" spans="2:2" ht="15">
      <c r="B4518"/>
    </row>
    <row r="4519" spans="2:2" ht="15">
      <c r="B4519"/>
    </row>
    <row r="4520" spans="2:2" ht="15">
      <c r="B4520"/>
    </row>
    <row r="4521" spans="2:2" ht="15">
      <c r="B4521"/>
    </row>
    <row r="4522" spans="2:2" ht="15">
      <c r="B4522"/>
    </row>
    <row r="4523" spans="2:2" ht="15">
      <c r="B4523"/>
    </row>
    <row r="4524" spans="2:2" ht="15">
      <c r="B4524"/>
    </row>
    <row r="4525" spans="2:2" ht="15">
      <c r="B4525"/>
    </row>
    <row r="4526" spans="2:2" ht="15">
      <c r="B4526"/>
    </row>
    <row r="4527" spans="2:2" ht="15">
      <c r="B4527"/>
    </row>
    <row r="4528" spans="2:2" ht="15">
      <c r="B4528"/>
    </row>
    <row r="4529" spans="2:2" ht="15">
      <c r="B4529"/>
    </row>
    <row r="4530" spans="2:2" ht="15">
      <c r="B4530"/>
    </row>
    <row r="4531" spans="2:2" ht="15">
      <c r="B4531"/>
    </row>
    <row r="4532" spans="2:2" ht="15">
      <c r="B4532"/>
    </row>
    <row r="4533" spans="2:2" ht="15">
      <c r="B4533"/>
    </row>
    <row r="4534" spans="2:2" ht="15">
      <c r="B4534"/>
    </row>
    <row r="4535" spans="2:2" ht="15">
      <c r="B4535"/>
    </row>
    <row r="4536" spans="2:2" ht="15">
      <c r="B4536"/>
    </row>
    <row r="4537" spans="2:2" ht="15">
      <c r="B4537"/>
    </row>
    <row r="4538" spans="2:2" ht="15">
      <c r="B4538"/>
    </row>
    <row r="4539" spans="2:2" ht="15">
      <c r="B4539"/>
    </row>
    <row r="4540" spans="2:2" ht="15">
      <c r="B4540"/>
    </row>
    <row r="4541" spans="2:2" ht="15">
      <c r="B4541"/>
    </row>
    <row r="4542" spans="2:2" ht="15">
      <c r="B4542"/>
    </row>
    <row r="4543" spans="2:2" ht="15">
      <c r="B4543"/>
    </row>
    <row r="4544" spans="2:2" ht="15">
      <c r="B4544"/>
    </row>
    <row r="4545" spans="2:2" ht="15">
      <c r="B4545"/>
    </row>
    <row r="4546" spans="2:2" ht="15">
      <c r="B4546"/>
    </row>
    <row r="4547" spans="2:2" ht="15">
      <c r="B4547"/>
    </row>
    <row r="4548" spans="2:2" ht="15">
      <c r="B4548"/>
    </row>
    <row r="4549" spans="2:2" ht="15">
      <c r="B4549"/>
    </row>
    <row r="4550" spans="2:2" ht="15">
      <c r="B4550"/>
    </row>
    <row r="4551" spans="2:2" ht="15">
      <c r="B4551"/>
    </row>
    <row r="4552" spans="2:2" ht="15">
      <c r="B4552"/>
    </row>
    <row r="4553" spans="2:2" ht="15">
      <c r="B4553"/>
    </row>
    <row r="4554" spans="2:2" ht="15">
      <c r="B4554"/>
    </row>
    <row r="4555" spans="2:2" ht="15">
      <c r="B4555"/>
    </row>
    <row r="4556" spans="2:2" ht="15">
      <c r="B4556"/>
    </row>
    <row r="4557" spans="2:2" ht="15">
      <c r="B4557"/>
    </row>
    <row r="4558" spans="2:2" ht="15">
      <c r="B4558"/>
    </row>
    <row r="4559" spans="2:2" ht="15">
      <c r="B4559"/>
    </row>
    <row r="4560" spans="2:2" ht="15">
      <c r="B4560"/>
    </row>
    <row r="4561" spans="2:2" ht="15">
      <c r="B4561"/>
    </row>
    <row r="4562" spans="2:2" ht="15">
      <c r="B4562"/>
    </row>
    <row r="4563" spans="2:2" ht="15">
      <c r="B4563"/>
    </row>
    <row r="4564" spans="2:2" ht="15">
      <c r="B4564"/>
    </row>
    <row r="4565" spans="2:2" ht="15">
      <c r="B4565"/>
    </row>
    <row r="4566" spans="2:2" ht="15">
      <c r="B4566"/>
    </row>
    <row r="4567" spans="2:2" ht="15">
      <c r="B4567"/>
    </row>
    <row r="4568" spans="2:2" ht="15">
      <c r="B4568"/>
    </row>
    <row r="4569" spans="2:2" ht="15">
      <c r="B4569"/>
    </row>
    <row r="4570" spans="2:2" ht="15">
      <c r="B4570"/>
    </row>
    <row r="4571" spans="2:2" ht="15">
      <c r="B4571"/>
    </row>
    <row r="4572" spans="2:2" ht="15">
      <c r="B4572"/>
    </row>
    <row r="4573" spans="2:2" ht="15">
      <c r="B4573"/>
    </row>
    <row r="4574" spans="2:2" ht="15">
      <c r="B4574"/>
    </row>
    <row r="4575" spans="2:2" ht="15">
      <c r="B4575"/>
    </row>
    <row r="4576" spans="2:2" ht="15">
      <c r="B4576"/>
    </row>
    <row r="4577" spans="2:2" ht="15">
      <c r="B4577"/>
    </row>
    <row r="4578" spans="2:2" ht="15">
      <c r="B4578"/>
    </row>
    <row r="4579" spans="2:2" ht="15">
      <c r="B4579"/>
    </row>
    <row r="4580" spans="2:2" ht="15">
      <c r="B4580"/>
    </row>
    <row r="4581" spans="2:2" ht="15">
      <c r="B4581"/>
    </row>
    <row r="4582" spans="2:2" ht="15">
      <c r="B4582"/>
    </row>
    <row r="4583" spans="2:2" ht="15">
      <c r="B4583"/>
    </row>
    <row r="4584" spans="2:2" ht="15">
      <c r="B4584"/>
    </row>
    <row r="4585" spans="2:2" ht="15">
      <c r="B4585"/>
    </row>
    <row r="4586" spans="2:2" ht="15">
      <c r="B4586"/>
    </row>
    <row r="4587" spans="2:2" ht="15">
      <c r="B4587"/>
    </row>
    <row r="4588" spans="2:2" ht="15">
      <c r="B4588"/>
    </row>
    <row r="4589" spans="2:2" ht="15">
      <c r="B4589"/>
    </row>
    <row r="4590" spans="2:2" ht="15">
      <c r="B4590"/>
    </row>
    <row r="4591" spans="2:2" ht="15">
      <c r="B4591"/>
    </row>
    <row r="4592" spans="2:2" ht="15">
      <c r="B4592"/>
    </row>
    <row r="4593" spans="2:2" ht="15">
      <c r="B4593"/>
    </row>
    <row r="4594" spans="2:2" ht="15">
      <c r="B4594"/>
    </row>
    <row r="4595" spans="2:2" ht="15">
      <c r="B4595"/>
    </row>
    <row r="4596" spans="2:2" ht="15">
      <c r="B4596"/>
    </row>
    <row r="4597" spans="2:2" ht="15">
      <c r="B4597"/>
    </row>
    <row r="4598" spans="2:2" ht="15">
      <c r="B4598"/>
    </row>
    <row r="4599" spans="2:2" ht="15">
      <c r="B4599"/>
    </row>
    <row r="4600" spans="2:2" ht="15">
      <c r="B4600"/>
    </row>
    <row r="4601" spans="2:2" ht="15">
      <c r="B4601"/>
    </row>
    <row r="4602" spans="2:2" ht="15">
      <c r="B4602"/>
    </row>
    <row r="4603" spans="2:2" ht="15">
      <c r="B4603"/>
    </row>
    <row r="4604" spans="2:2" ht="15">
      <c r="B4604"/>
    </row>
    <row r="4605" spans="2:2" ht="15">
      <c r="B4605"/>
    </row>
    <row r="4606" spans="2:2" ht="15">
      <c r="B4606"/>
    </row>
    <row r="4607" spans="2:2" ht="15">
      <c r="B4607"/>
    </row>
    <row r="4608" spans="2:2" ht="15">
      <c r="B4608"/>
    </row>
    <row r="4609" spans="2:2" ht="15">
      <c r="B4609"/>
    </row>
    <row r="4610" spans="2:2" ht="15">
      <c r="B4610"/>
    </row>
    <row r="4611" spans="2:2" ht="15">
      <c r="B4611"/>
    </row>
    <row r="4612" spans="2:2" ht="15">
      <c r="B4612"/>
    </row>
    <row r="4613" spans="2:2" ht="15">
      <c r="B4613"/>
    </row>
    <row r="4614" spans="2:2" ht="15">
      <c r="B4614"/>
    </row>
    <row r="4615" spans="2:2" ht="15">
      <c r="B4615"/>
    </row>
    <row r="4616" spans="2:2" ht="15">
      <c r="B4616"/>
    </row>
    <row r="4617" spans="2:2" ht="15">
      <c r="B4617"/>
    </row>
    <row r="4618" spans="2:2" ht="15">
      <c r="B4618"/>
    </row>
    <row r="4619" spans="2:2" ht="15">
      <c r="B4619"/>
    </row>
    <row r="4620" spans="2:2" ht="15">
      <c r="B4620"/>
    </row>
    <row r="4621" spans="2:2" ht="15">
      <c r="B4621"/>
    </row>
    <row r="4622" spans="2:2" ht="15">
      <c r="B4622"/>
    </row>
    <row r="4623" spans="2:2" ht="15">
      <c r="B4623"/>
    </row>
    <row r="4624" spans="2:2" ht="15">
      <c r="B4624"/>
    </row>
    <row r="4625" spans="2:2" ht="15">
      <c r="B4625"/>
    </row>
    <row r="4626" spans="2:2" ht="15">
      <c r="B4626"/>
    </row>
    <row r="4627" spans="2:2" ht="15">
      <c r="B4627"/>
    </row>
    <row r="4628" spans="2:2" ht="15">
      <c r="B4628"/>
    </row>
    <row r="4629" spans="2:2" ht="15">
      <c r="B4629"/>
    </row>
    <row r="4630" spans="2:2" ht="15">
      <c r="B4630"/>
    </row>
    <row r="4631" spans="2:2" ht="15">
      <c r="B4631"/>
    </row>
    <row r="4632" spans="2:2" ht="15">
      <c r="B4632"/>
    </row>
    <row r="4633" spans="2:2" ht="15">
      <c r="B4633"/>
    </row>
    <row r="4634" spans="2:2" ht="15">
      <c r="B4634"/>
    </row>
    <row r="4635" spans="2:2" ht="15">
      <c r="B4635"/>
    </row>
    <row r="4636" spans="2:2" ht="15">
      <c r="B4636"/>
    </row>
    <row r="4637" spans="2:2" ht="15">
      <c r="B4637"/>
    </row>
    <row r="4638" spans="2:2" ht="15">
      <c r="B4638"/>
    </row>
    <row r="4639" spans="2:2" ht="15">
      <c r="B4639"/>
    </row>
    <row r="4640" spans="2:2" ht="15">
      <c r="B4640"/>
    </row>
    <row r="4641" spans="2:2" ht="15">
      <c r="B4641"/>
    </row>
    <row r="4642" spans="2:2" ht="15">
      <c r="B4642"/>
    </row>
    <row r="4643" spans="2:2" ht="15">
      <c r="B4643"/>
    </row>
    <row r="4644" spans="2:2" ht="15">
      <c r="B4644"/>
    </row>
    <row r="4645" spans="2:2" ht="15">
      <c r="B4645"/>
    </row>
    <row r="4646" spans="2:2" ht="15">
      <c r="B4646"/>
    </row>
    <row r="4647" spans="2:2" ht="15">
      <c r="B4647"/>
    </row>
    <row r="4648" spans="2:2" ht="15">
      <c r="B4648"/>
    </row>
    <row r="4649" spans="2:2" ht="15">
      <c r="B4649"/>
    </row>
    <row r="4650" spans="2:2" ht="15">
      <c r="B4650"/>
    </row>
    <row r="4651" spans="2:2" ht="15">
      <c r="B4651"/>
    </row>
    <row r="4652" spans="2:2" ht="15">
      <c r="B4652"/>
    </row>
    <row r="4653" spans="2:2" ht="15">
      <c r="B4653"/>
    </row>
    <row r="4654" spans="2:2" ht="15">
      <c r="B4654"/>
    </row>
    <row r="4655" spans="2:2" ht="15">
      <c r="B4655"/>
    </row>
    <row r="4656" spans="2:2" ht="15">
      <c r="B4656"/>
    </row>
    <row r="4657" spans="2:2" ht="15">
      <c r="B4657"/>
    </row>
    <row r="4658" spans="2:2" ht="15">
      <c r="B4658"/>
    </row>
    <row r="4659" spans="2:2" ht="15">
      <c r="B4659"/>
    </row>
    <row r="4660" spans="2:2" ht="15">
      <c r="B4660"/>
    </row>
    <row r="4661" spans="2:2" ht="15">
      <c r="B4661"/>
    </row>
    <row r="4662" spans="2:2" ht="15">
      <c r="B4662"/>
    </row>
    <row r="4663" spans="2:2" ht="15">
      <c r="B4663"/>
    </row>
    <row r="4664" spans="2:2" ht="15">
      <c r="B4664"/>
    </row>
    <row r="4665" spans="2:2" ht="15">
      <c r="B4665"/>
    </row>
    <row r="4666" spans="2:2" ht="15">
      <c r="B4666"/>
    </row>
    <row r="4667" spans="2:2" ht="15">
      <c r="B4667"/>
    </row>
    <row r="4668" spans="2:2" ht="15">
      <c r="B4668"/>
    </row>
    <row r="4669" spans="2:2" ht="15">
      <c r="B4669"/>
    </row>
    <row r="4670" spans="2:2" ht="15">
      <c r="B4670"/>
    </row>
    <row r="4671" spans="2:2" ht="15">
      <c r="B4671"/>
    </row>
    <row r="4672" spans="2:2" ht="15">
      <c r="B4672"/>
    </row>
    <row r="4673" spans="2:2" ht="15">
      <c r="B4673"/>
    </row>
    <row r="4674" spans="2:2" ht="15">
      <c r="B4674"/>
    </row>
    <row r="4675" spans="2:2" ht="15">
      <c r="B4675"/>
    </row>
    <row r="4676" spans="2:2" ht="15">
      <c r="B4676"/>
    </row>
    <row r="4677" spans="2:2" ht="15">
      <c r="B4677"/>
    </row>
    <row r="4678" spans="2:2" ht="15">
      <c r="B4678"/>
    </row>
    <row r="4679" spans="2:2" ht="15">
      <c r="B4679"/>
    </row>
    <row r="4680" spans="2:2" ht="15">
      <c r="B4680"/>
    </row>
    <row r="4681" spans="2:2" ht="15">
      <c r="B4681"/>
    </row>
    <row r="4682" spans="2:2" ht="15">
      <c r="B4682"/>
    </row>
    <row r="4683" spans="2:2" ht="15">
      <c r="B4683"/>
    </row>
    <row r="4684" spans="2:2" ht="15">
      <c r="B4684"/>
    </row>
    <row r="4685" spans="2:2" ht="15">
      <c r="B4685"/>
    </row>
    <row r="4686" spans="2:2" ht="15">
      <c r="B4686"/>
    </row>
    <row r="4687" spans="2:2" ht="15">
      <c r="B4687"/>
    </row>
    <row r="4688" spans="2:2" ht="15">
      <c r="B4688"/>
    </row>
    <row r="4689" spans="2:2" ht="15">
      <c r="B4689"/>
    </row>
    <row r="4690" spans="2:2" ht="15">
      <c r="B4690"/>
    </row>
    <row r="4691" spans="2:2" ht="15">
      <c r="B4691"/>
    </row>
    <row r="4692" spans="2:2" ht="15">
      <c r="B4692"/>
    </row>
    <row r="4693" spans="2:2" ht="15">
      <c r="B4693"/>
    </row>
    <row r="4694" spans="2:2" ht="15">
      <c r="B4694"/>
    </row>
    <row r="4695" spans="2:2" ht="15">
      <c r="B4695"/>
    </row>
    <row r="4696" spans="2:2" ht="15">
      <c r="B4696"/>
    </row>
    <row r="4697" spans="2:2" ht="15">
      <c r="B4697"/>
    </row>
    <row r="4698" spans="2:2" ht="15">
      <c r="B4698"/>
    </row>
    <row r="4699" spans="2:2" ht="15">
      <c r="B4699"/>
    </row>
    <row r="4700" spans="2:2" ht="15">
      <c r="B4700"/>
    </row>
    <row r="4701" spans="2:2" ht="15">
      <c r="B4701"/>
    </row>
    <row r="4702" spans="2:2" ht="15">
      <c r="B4702"/>
    </row>
    <row r="4703" spans="2:2" ht="15">
      <c r="B4703"/>
    </row>
    <row r="4704" spans="2:2" ht="15">
      <c r="B4704"/>
    </row>
    <row r="4705" spans="2:2" ht="15">
      <c r="B4705"/>
    </row>
    <row r="4706" spans="2:2" ht="15">
      <c r="B4706"/>
    </row>
    <row r="4707" spans="2:2" ht="15">
      <c r="B4707"/>
    </row>
    <row r="4708" spans="2:2" ht="15">
      <c r="B4708"/>
    </row>
    <row r="4709" spans="2:2" ht="15">
      <c r="B4709"/>
    </row>
    <row r="4710" spans="2:2" ht="15">
      <c r="B4710"/>
    </row>
    <row r="4711" spans="2:2" ht="15">
      <c r="B4711"/>
    </row>
    <row r="4712" spans="2:2" ht="15">
      <c r="B4712"/>
    </row>
    <row r="4713" spans="2:2" ht="15">
      <c r="B4713"/>
    </row>
    <row r="4714" spans="2:2" ht="15">
      <c r="B4714"/>
    </row>
    <row r="4715" spans="2:2" ht="15">
      <c r="B4715"/>
    </row>
    <row r="4716" spans="2:2" ht="15">
      <c r="B4716"/>
    </row>
    <row r="4717" spans="2:2" ht="15">
      <c r="B4717"/>
    </row>
    <row r="4718" spans="2:2" ht="15">
      <c r="B4718"/>
    </row>
    <row r="4719" spans="2:2" ht="15">
      <c r="B4719"/>
    </row>
    <row r="4720" spans="2:2" ht="15">
      <c r="B4720"/>
    </row>
    <row r="4721" spans="2:2" ht="15">
      <c r="B4721"/>
    </row>
    <row r="4722" spans="2:2" ht="15">
      <c r="B4722"/>
    </row>
    <row r="4723" spans="2:2" ht="15">
      <c r="B4723"/>
    </row>
    <row r="4724" spans="2:2" ht="15">
      <c r="B4724"/>
    </row>
    <row r="4725" spans="2:2" ht="15">
      <c r="B4725"/>
    </row>
    <row r="4726" spans="2:2" ht="15">
      <c r="B4726"/>
    </row>
    <row r="4727" spans="2:2" ht="15">
      <c r="B4727"/>
    </row>
    <row r="4728" spans="2:2" ht="15">
      <c r="B4728"/>
    </row>
    <row r="4729" spans="2:2" ht="15">
      <c r="B4729"/>
    </row>
    <row r="4730" spans="2:2" ht="15">
      <c r="B4730"/>
    </row>
    <row r="4731" spans="2:2" ht="15">
      <c r="B4731"/>
    </row>
    <row r="4732" spans="2:2" ht="15">
      <c r="B4732"/>
    </row>
    <row r="4733" spans="2:2" ht="15">
      <c r="B4733"/>
    </row>
    <row r="4734" spans="2:2" ht="15">
      <c r="B4734"/>
    </row>
    <row r="4735" spans="2:2" ht="15">
      <c r="B4735"/>
    </row>
    <row r="4736" spans="2:2" ht="15">
      <c r="B4736"/>
    </row>
    <row r="4737" spans="2:2" ht="15">
      <c r="B4737"/>
    </row>
    <row r="4738" spans="2:2" ht="15">
      <c r="B4738"/>
    </row>
    <row r="4739" spans="2:2" ht="15">
      <c r="B4739"/>
    </row>
    <row r="4740" spans="2:2" ht="15">
      <c r="B4740"/>
    </row>
    <row r="4741" spans="2:2" ht="15">
      <c r="B4741"/>
    </row>
    <row r="4742" spans="2:2" ht="15">
      <c r="B4742"/>
    </row>
    <row r="4743" spans="2:2" ht="15">
      <c r="B4743"/>
    </row>
    <row r="4744" spans="2:2" ht="15">
      <c r="B4744"/>
    </row>
    <row r="4745" spans="2:2" ht="15">
      <c r="B4745"/>
    </row>
    <row r="4746" spans="2:2" ht="15">
      <c r="B4746"/>
    </row>
    <row r="4747" spans="2:2" ht="15">
      <c r="B4747"/>
    </row>
    <row r="4748" spans="2:2" ht="15">
      <c r="B4748"/>
    </row>
    <row r="4749" spans="2:2" ht="15">
      <c r="B4749"/>
    </row>
    <row r="4750" spans="2:2" ht="15">
      <c r="B4750"/>
    </row>
    <row r="4751" spans="2:2" ht="15">
      <c r="B4751"/>
    </row>
    <row r="4752" spans="2:2" ht="15">
      <c r="B4752"/>
    </row>
    <row r="4753" spans="2:2" ht="15">
      <c r="B4753"/>
    </row>
    <row r="4754" spans="2:2" ht="15">
      <c r="B4754"/>
    </row>
    <row r="4755" spans="2:2" ht="15">
      <c r="B4755"/>
    </row>
    <row r="4756" spans="2:2" ht="15">
      <c r="B4756"/>
    </row>
    <row r="4757" spans="2:2" ht="15">
      <c r="B4757"/>
    </row>
    <row r="4758" spans="2:2" ht="15">
      <c r="B4758"/>
    </row>
    <row r="4759" spans="2:2" ht="15">
      <c r="B4759"/>
    </row>
    <row r="4760" spans="2:2" ht="15">
      <c r="B4760"/>
    </row>
    <row r="4761" spans="2:2" ht="15">
      <c r="B4761"/>
    </row>
    <row r="4762" spans="2:2" ht="15">
      <c r="B4762"/>
    </row>
    <row r="4763" spans="2:2" ht="15">
      <c r="B4763"/>
    </row>
    <row r="4764" spans="2:2" ht="15">
      <c r="B4764"/>
    </row>
    <row r="4765" spans="2:2" ht="15">
      <c r="B4765"/>
    </row>
    <row r="4766" spans="2:2" ht="15">
      <c r="B4766"/>
    </row>
    <row r="4767" spans="2:2" ht="15">
      <c r="B4767"/>
    </row>
    <row r="4768" spans="2:2" ht="15">
      <c r="B4768"/>
    </row>
    <row r="4769" spans="2:2" ht="15">
      <c r="B4769"/>
    </row>
    <row r="4770" spans="2:2" ht="15">
      <c r="B4770"/>
    </row>
    <row r="4771" spans="2:2" ht="15">
      <c r="B4771"/>
    </row>
    <row r="4772" spans="2:2" ht="15">
      <c r="B4772"/>
    </row>
    <row r="4773" spans="2:2" ht="15">
      <c r="B4773"/>
    </row>
    <row r="4774" spans="2:2" ht="15">
      <c r="B4774"/>
    </row>
    <row r="4775" spans="2:2" ht="15">
      <c r="B4775"/>
    </row>
    <row r="4776" spans="2:2" ht="15">
      <c r="B4776"/>
    </row>
    <row r="4777" spans="2:2" ht="15">
      <c r="B4777"/>
    </row>
    <row r="4778" spans="2:2" ht="15">
      <c r="B4778"/>
    </row>
    <row r="4779" spans="2:2" ht="15">
      <c r="B4779"/>
    </row>
    <row r="4780" spans="2:2" ht="15">
      <c r="B4780"/>
    </row>
    <row r="4781" spans="2:2" ht="15">
      <c r="B4781"/>
    </row>
    <row r="4782" spans="2:2" ht="15">
      <c r="B4782"/>
    </row>
    <row r="4783" spans="2:2" ht="15">
      <c r="B4783"/>
    </row>
    <row r="4784" spans="2:2" ht="15">
      <c r="B4784"/>
    </row>
    <row r="4785" spans="2:2" ht="15">
      <c r="B4785"/>
    </row>
    <row r="4786" spans="2:2" ht="15">
      <c r="B4786"/>
    </row>
    <row r="4787" spans="2:2" ht="15">
      <c r="B4787"/>
    </row>
    <row r="4788" spans="2:2" ht="15">
      <c r="B4788"/>
    </row>
    <row r="4789" spans="2:2" ht="15">
      <c r="B4789"/>
    </row>
    <row r="4790" spans="2:2" ht="15">
      <c r="B4790"/>
    </row>
    <row r="4791" spans="2:2" ht="15">
      <c r="B4791"/>
    </row>
    <row r="4792" spans="2:2" ht="15">
      <c r="B4792"/>
    </row>
    <row r="4793" spans="2:2" ht="15">
      <c r="B4793"/>
    </row>
    <row r="4794" spans="2:2" ht="15">
      <c r="B4794"/>
    </row>
    <row r="4795" spans="2:2" ht="15">
      <c r="B4795"/>
    </row>
    <row r="4796" spans="2:2" ht="15">
      <c r="B4796"/>
    </row>
    <row r="4797" spans="2:2" ht="15">
      <c r="B4797"/>
    </row>
    <row r="4798" spans="2:2" ht="15">
      <c r="B4798"/>
    </row>
    <row r="4799" spans="2:2" ht="15">
      <c r="B4799"/>
    </row>
    <row r="4800" spans="2:2" ht="15">
      <c r="B4800"/>
    </row>
    <row r="4801" spans="2:2" ht="15">
      <c r="B4801"/>
    </row>
    <row r="4802" spans="2:2" ht="15">
      <c r="B4802"/>
    </row>
    <row r="4803" spans="2:2" ht="15">
      <c r="B4803"/>
    </row>
    <row r="4804" spans="2:2" ht="15">
      <c r="B4804"/>
    </row>
    <row r="4805" spans="2:2" ht="15">
      <c r="B4805"/>
    </row>
    <row r="4806" spans="2:2" ht="15">
      <c r="B4806"/>
    </row>
    <row r="4807" spans="2:2" ht="15">
      <c r="B4807"/>
    </row>
    <row r="4808" spans="2:2" ht="15">
      <c r="B4808"/>
    </row>
    <row r="4809" spans="2:2" ht="15">
      <c r="B4809"/>
    </row>
    <row r="4810" spans="2:2" ht="15">
      <c r="B4810"/>
    </row>
    <row r="4811" spans="2:2" ht="15">
      <c r="B4811"/>
    </row>
    <row r="4812" spans="2:2" ht="15">
      <c r="B4812"/>
    </row>
    <row r="4813" spans="2:2" ht="15">
      <c r="B4813"/>
    </row>
    <row r="4814" spans="2:2" ht="15">
      <c r="B4814"/>
    </row>
    <row r="4815" spans="2:2" ht="15">
      <c r="B4815"/>
    </row>
    <row r="4816" spans="2:2" ht="15">
      <c r="B4816"/>
    </row>
    <row r="4817" spans="2:2" ht="15">
      <c r="B4817"/>
    </row>
    <row r="4818" spans="2:2" ht="15">
      <c r="B4818"/>
    </row>
    <row r="4819" spans="2:2" ht="15">
      <c r="B4819"/>
    </row>
    <row r="4820" spans="2:2" ht="15">
      <c r="B4820"/>
    </row>
    <row r="4821" spans="2:2" ht="15">
      <c r="B4821"/>
    </row>
    <row r="4822" spans="2:2" ht="15">
      <c r="B4822"/>
    </row>
    <row r="4823" spans="2:2" ht="15">
      <c r="B4823"/>
    </row>
    <row r="4824" spans="2:2" ht="15">
      <c r="B4824"/>
    </row>
    <row r="4825" spans="2:2" ht="15">
      <c r="B4825"/>
    </row>
    <row r="4826" spans="2:2" ht="15">
      <c r="B4826"/>
    </row>
    <row r="4827" spans="2:2" ht="15">
      <c r="B4827"/>
    </row>
    <row r="4828" spans="2:2" ht="15">
      <c r="B4828"/>
    </row>
    <row r="4829" spans="2:2" ht="15">
      <c r="B4829"/>
    </row>
    <row r="4830" spans="2:2" ht="15">
      <c r="B4830"/>
    </row>
    <row r="4831" spans="2:2" ht="15">
      <c r="B4831"/>
    </row>
    <row r="4832" spans="2:2" ht="15">
      <c r="B4832"/>
    </row>
    <row r="4833" spans="2:2" ht="15">
      <c r="B4833"/>
    </row>
    <row r="4834" spans="2:2" ht="15">
      <c r="B4834"/>
    </row>
    <row r="4835" spans="2:2" ht="15">
      <c r="B4835"/>
    </row>
    <row r="4836" spans="2:2" ht="15">
      <c r="B4836"/>
    </row>
    <row r="4837" spans="2:2" ht="15">
      <c r="B4837"/>
    </row>
    <row r="4838" spans="2:2" ht="15">
      <c r="B4838"/>
    </row>
    <row r="4839" spans="2:2" ht="15">
      <c r="B4839"/>
    </row>
    <row r="4840" spans="2:2" ht="15">
      <c r="B4840"/>
    </row>
    <row r="4841" spans="2:2" ht="15">
      <c r="B4841"/>
    </row>
    <row r="4842" spans="2:2" ht="15">
      <c r="B4842"/>
    </row>
    <row r="4843" spans="2:2" ht="15">
      <c r="B4843"/>
    </row>
    <row r="4844" spans="2:2" ht="15">
      <c r="B4844"/>
    </row>
    <row r="4845" spans="2:2" ht="15">
      <c r="B4845"/>
    </row>
    <row r="4846" spans="2:2" ht="15">
      <c r="B4846"/>
    </row>
    <row r="4847" spans="2:2" ht="15">
      <c r="B4847"/>
    </row>
    <row r="4848" spans="2:2" ht="15">
      <c r="B4848"/>
    </row>
    <row r="4849" spans="2:2" ht="15">
      <c r="B4849"/>
    </row>
    <row r="4850" spans="2:2" ht="15">
      <c r="B4850"/>
    </row>
    <row r="4851" spans="2:2" ht="15">
      <c r="B4851"/>
    </row>
    <row r="4852" spans="2:2" ht="15">
      <c r="B4852"/>
    </row>
    <row r="4853" spans="2:2" ht="15">
      <c r="B4853"/>
    </row>
    <row r="4854" spans="2:2" ht="15">
      <c r="B4854"/>
    </row>
    <row r="4855" spans="2:2" ht="15">
      <c r="B4855"/>
    </row>
    <row r="4856" spans="2:2" ht="15">
      <c r="B4856"/>
    </row>
    <row r="4857" spans="2:2" ht="15">
      <c r="B4857"/>
    </row>
    <row r="4858" spans="2:2" ht="15">
      <c r="B4858"/>
    </row>
    <row r="4859" spans="2:2" ht="15">
      <c r="B4859"/>
    </row>
    <row r="4860" spans="2:2" ht="15">
      <c r="B4860"/>
    </row>
    <row r="4861" spans="2:2" ht="15">
      <c r="B4861"/>
    </row>
    <row r="4862" spans="2:2" ht="15">
      <c r="B4862"/>
    </row>
    <row r="4863" spans="2:2" ht="15">
      <c r="B4863"/>
    </row>
    <row r="4864" spans="2:2" ht="15">
      <c r="B4864"/>
    </row>
    <row r="4865" spans="2:2" ht="15">
      <c r="B4865"/>
    </row>
    <row r="4866" spans="2:2" ht="15">
      <c r="B4866"/>
    </row>
    <row r="4867" spans="2:2" ht="15">
      <c r="B4867"/>
    </row>
    <row r="4868" spans="2:2" ht="15">
      <c r="B4868"/>
    </row>
    <row r="4869" spans="2:2" ht="15">
      <c r="B4869"/>
    </row>
    <row r="4870" spans="2:2" ht="15">
      <c r="B4870"/>
    </row>
    <row r="4871" spans="2:2" ht="15">
      <c r="B4871"/>
    </row>
    <row r="4872" spans="2:2" ht="15">
      <c r="B4872"/>
    </row>
    <row r="4873" spans="2:2" ht="15">
      <c r="B4873"/>
    </row>
    <row r="4874" spans="2:2" ht="15">
      <c r="B4874"/>
    </row>
    <row r="4875" spans="2:2" ht="15">
      <c r="B4875"/>
    </row>
    <row r="4876" spans="2:2" ht="15">
      <c r="B4876"/>
    </row>
    <row r="4877" spans="2:2" ht="15">
      <c r="B4877"/>
    </row>
    <row r="4878" spans="2:2" ht="15">
      <c r="B4878"/>
    </row>
    <row r="4879" spans="2:2" ht="15">
      <c r="B4879"/>
    </row>
    <row r="4880" spans="2:2" ht="15">
      <c r="B4880"/>
    </row>
    <row r="4881" spans="2:2" ht="15">
      <c r="B4881"/>
    </row>
    <row r="4882" spans="2:2" ht="15">
      <c r="B4882"/>
    </row>
    <row r="4883" spans="2:2" ht="15">
      <c r="B4883"/>
    </row>
    <row r="4884" spans="2:2" ht="15">
      <c r="B4884"/>
    </row>
    <row r="4885" spans="2:2" ht="15">
      <c r="B4885"/>
    </row>
    <row r="4886" spans="2:2" ht="15">
      <c r="B4886"/>
    </row>
    <row r="4887" spans="2:2" ht="15">
      <c r="B4887"/>
    </row>
    <row r="4888" spans="2:2" ht="15">
      <c r="B4888"/>
    </row>
    <row r="4889" spans="2:2" ht="15">
      <c r="B4889"/>
    </row>
    <row r="4890" spans="2:2" ht="15">
      <c r="B4890"/>
    </row>
    <row r="4891" spans="2:2" ht="15">
      <c r="B4891"/>
    </row>
    <row r="4892" spans="2:2" ht="15">
      <c r="B4892"/>
    </row>
    <row r="4893" spans="2:2" ht="15">
      <c r="B4893"/>
    </row>
    <row r="4894" spans="2:2" ht="15">
      <c r="B4894"/>
    </row>
    <row r="4895" spans="2:2" ht="15">
      <c r="B4895"/>
    </row>
    <row r="4896" spans="2:2" ht="15">
      <c r="B4896"/>
    </row>
    <row r="4897" spans="2:2" ht="15">
      <c r="B4897"/>
    </row>
    <row r="4898" spans="2:2" ht="15">
      <c r="B4898"/>
    </row>
    <row r="4899" spans="2:2" ht="15">
      <c r="B4899"/>
    </row>
    <row r="4900" spans="2:2" ht="15">
      <c r="B4900"/>
    </row>
    <row r="4901" spans="2:2" ht="15">
      <c r="B4901"/>
    </row>
    <row r="4902" spans="2:2" ht="15">
      <c r="B4902"/>
    </row>
    <row r="4903" spans="2:2" ht="15">
      <c r="B4903"/>
    </row>
    <row r="4904" spans="2:2" ht="15">
      <c r="B4904"/>
    </row>
    <row r="4905" spans="2:2" ht="15">
      <c r="B4905"/>
    </row>
    <row r="4906" spans="2:2" ht="15">
      <c r="B4906"/>
    </row>
    <row r="4907" spans="2:2" ht="15">
      <c r="B4907"/>
    </row>
    <row r="4908" spans="2:2" ht="15">
      <c r="B4908"/>
    </row>
    <row r="4909" spans="2:2" ht="15">
      <c r="B4909"/>
    </row>
    <row r="4910" spans="2:2" ht="15">
      <c r="B4910"/>
    </row>
    <row r="4911" spans="2:2" ht="15">
      <c r="B4911"/>
    </row>
    <row r="4912" spans="2:2" ht="15">
      <c r="B4912"/>
    </row>
    <row r="4913" spans="2:2" ht="15">
      <c r="B4913"/>
    </row>
    <row r="4914" spans="2:2" ht="15">
      <c r="B4914"/>
    </row>
    <row r="4915" spans="2:2" ht="15">
      <c r="B4915"/>
    </row>
    <row r="4916" spans="2:2" ht="15">
      <c r="B4916"/>
    </row>
    <row r="4917" spans="2:2" ht="15">
      <c r="B4917"/>
    </row>
    <row r="4918" spans="2:2" ht="15">
      <c r="B4918"/>
    </row>
    <row r="4919" spans="2:2" ht="15">
      <c r="B4919"/>
    </row>
    <row r="4920" spans="2:2" ht="15">
      <c r="B4920"/>
    </row>
    <row r="4921" spans="2:2" ht="15">
      <c r="B4921"/>
    </row>
    <row r="4922" spans="2:2" ht="15">
      <c r="B4922"/>
    </row>
    <row r="4923" spans="2:2" ht="15">
      <c r="B4923"/>
    </row>
    <row r="4924" spans="2:2" ht="15">
      <c r="B4924"/>
    </row>
    <row r="4925" spans="2:2" ht="15">
      <c r="B4925"/>
    </row>
    <row r="4926" spans="2:2" ht="15">
      <c r="B4926"/>
    </row>
    <row r="4927" spans="2:2" ht="15">
      <c r="B4927"/>
    </row>
    <row r="4928" spans="2:2" ht="15">
      <c r="B4928"/>
    </row>
    <row r="4929" spans="2:2" ht="15">
      <c r="B4929"/>
    </row>
    <row r="4930" spans="2:2" ht="15">
      <c r="B4930"/>
    </row>
    <row r="4931" spans="2:2" ht="15">
      <c r="B4931"/>
    </row>
    <row r="4932" spans="2:2" ht="15">
      <c r="B4932"/>
    </row>
    <row r="4933" spans="2:2" ht="15">
      <c r="B4933"/>
    </row>
    <row r="4934" spans="2:2" ht="15">
      <c r="B4934"/>
    </row>
    <row r="4935" spans="2:2" ht="15">
      <c r="B4935"/>
    </row>
    <row r="4936" spans="2:2" ht="15">
      <c r="B4936"/>
    </row>
    <row r="4937" spans="2:2" ht="15">
      <c r="B4937"/>
    </row>
    <row r="4938" spans="2:2" ht="15">
      <c r="B4938"/>
    </row>
    <row r="4939" spans="2:2" ht="15">
      <c r="B4939"/>
    </row>
    <row r="4940" spans="2:2" ht="15">
      <c r="B4940"/>
    </row>
    <row r="4941" spans="2:2" ht="15">
      <c r="B4941"/>
    </row>
    <row r="4942" spans="2:2" ht="15">
      <c r="B4942"/>
    </row>
    <row r="4943" spans="2:2" ht="15">
      <c r="B4943"/>
    </row>
    <row r="4944" spans="2:2" ht="15">
      <c r="B4944"/>
    </row>
    <row r="4945" spans="2:2" ht="15">
      <c r="B4945"/>
    </row>
    <row r="4946" spans="2:2" ht="15">
      <c r="B4946"/>
    </row>
    <row r="4947" spans="2:2" ht="15">
      <c r="B4947"/>
    </row>
    <row r="4948" spans="2:2" ht="15">
      <c r="B4948"/>
    </row>
    <row r="4949" spans="2:2" ht="15">
      <c r="B4949"/>
    </row>
    <row r="4950" spans="2:2" ht="15">
      <c r="B4950"/>
    </row>
    <row r="4951" spans="2:2" ht="15">
      <c r="B4951"/>
    </row>
    <row r="4952" spans="2:2" ht="15">
      <c r="B4952"/>
    </row>
    <row r="4953" spans="2:2" ht="15">
      <c r="B4953"/>
    </row>
    <row r="4954" spans="2:2" ht="15">
      <c r="B4954"/>
    </row>
    <row r="4955" spans="2:2" ht="15">
      <c r="B4955"/>
    </row>
    <row r="4956" spans="2:2" ht="15">
      <c r="B4956"/>
    </row>
    <row r="4957" spans="2:2" ht="15">
      <c r="B4957"/>
    </row>
    <row r="4958" spans="2:2" ht="15">
      <c r="B4958"/>
    </row>
    <row r="4959" spans="2:2" ht="15">
      <c r="B4959"/>
    </row>
    <row r="4960" spans="2:2" ht="15">
      <c r="B4960"/>
    </row>
    <row r="4961" spans="2:2" ht="15">
      <c r="B4961"/>
    </row>
    <row r="4962" spans="2:2" ht="15">
      <c r="B4962"/>
    </row>
    <row r="4963" spans="2:2" ht="15">
      <c r="B4963"/>
    </row>
    <row r="4964" spans="2:2" ht="15">
      <c r="B4964"/>
    </row>
    <row r="4965" spans="2:2" ht="15">
      <c r="B4965"/>
    </row>
    <row r="4966" spans="2:2" ht="15">
      <c r="B4966"/>
    </row>
    <row r="4967" spans="2:2" ht="15">
      <c r="B4967"/>
    </row>
    <row r="4968" spans="2:2" ht="15">
      <c r="B4968"/>
    </row>
    <row r="4969" spans="2:2" ht="15">
      <c r="B4969"/>
    </row>
    <row r="4970" spans="2:2" ht="15">
      <c r="B4970"/>
    </row>
    <row r="4971" spans="2:2" ht="15">
      <c r="B4971"/>
    </row>
    <row r="4972" spans="2:2" ht="15">
      <c r="B4972"/>
    </row>
    <row r="4973" spans="2:2" ht="15">
      <c r="B4973"/>
    </row>
    <row r="4974" spans="2:2" ht="15">
      <c r="B4974"/>
    </row>
    <row r="4975" spans="2:2" ht="15">
      <c r="B4975"/>
    </row>
    <row r="4976" spans="2:2" ht="15">
      <c r="B4976"/>
    </row>
    <row r="4977" spans="2:2" ht="15">
      <c r="B4977"/>
    </row>
    <row r="4978" spans="2:2" ht="15">
      <c r="B4978"/>
    </row>
    <row r="4979" spans="2:2" ht="15">
      <c r="B4979"/>
    </row>
    <row r="4980" spans="2:2" ht="15">
      <c r="B4980"/>
    </row>
    <row r="4981" spans="2:2" ht="15">
      <c r="B4981"/>
    </row>
    <row r="4982" spans="2:2" ht="15">
      <c r="B4982"/>
    </row>
    <row r="4983" spans="2:2" ht="15">
      <c r="B4983"/>
    </row>
    <row r="4984" spans="2:2" ht="15">
      <c r="B4984"/>
    </row>
    <row r="4985" spans="2:2" ht="15">
      <c r="B4985"/>
    </row>
    <row r="4986" spans="2:2" ht="15">
      <c r="B4986"/>
    </row>
    <row r="4987" spans="2:2" ht="15">
      <c r="B4987"/>
    </row>
    <row r="4988" spans="2:2" ht="15">
      <c r="B4988"/>
    </row>
    <row r="4989" spans="2:2" ht="15">
      <c r="B4989"/>
    </row>
    <row r="4990" spans="2:2" ht="15">
      <c r="B4990"/>
    </row>
    <row r="4991" spans="2:2" ht="15">
      <c r="B4991"/>
    </row>
    <row r="4992" spans="2:2" ht="15">
      <c r="B4992"/>
    </row>
    <row r="4993" spans="2:2" ht="15">
      <c r="B4993"/>
    </row>
    <row r="4994" spans="2:2" ht="15">
      <c r="B4994"/>
    </row>
    <row r="4995" spans="2:2" ht="15">
      <c r="B4995"/>
    </row>
    <row r="4996" spans="2:2" ht="15">
      <c r="B4996"/>
    </row>
    <row r="4997" spans="2:2" ht="15">
      <c r="B4997"/>
    </row>
    <row r="4998" spans="2:2" ht="15">
      <c r="B4998"/>
    </row>
    <row r="4999" spans="2:2" ht="15">
      <c r="B4999"/>
    </row>
    <row r="5000" spans="2:2" ht="15">
      <c r="B5000"/>
    </row>
    <row r="5001" spans="2:2" ht="15">
      <c r="B5001"/>
    </row>
    <row r="5002" spans="2:2" ht="15">
      <c r="B5002"/>
    </row>
    <row r="5003" spans="2:2" ht="15">
      <c r="B5003"/>
    </row>
    <row r="5004" spans="2:2" ht="15">
      <c r="B5004"/>
    </row>
    <row r="5005" spans="2:2" ht="15">
      <c r="B5005"/>
    </row>
    <row r="5006" spans="2:2" ht="15">
      <c r="B5006"/>
    </row>
    <row r="5007" spans="2:2" ht="15">
      <c r="B5007"/>
    </row>
    <row r="5008" spans="2:2" ht="15">
      <c r="B5008"/>
    </row>
    <row r="5009" spans="2:2" ht="15">
      <c r="B5009"/>
    </row>
    <row r="5010" spans="2:2" ht="15">
      <c r="B5010"/>
    </row>
    <row r="5011" spans="2:2" ht="15">
      <c r="B5011"/>
    </row>
    <row r="5012" spans="2:2" ht="15">
      <c r="B5012"/>
    </row>
    <row r="5013" spans="2:2" ht="15">
      <c r="B5013"/>
    </row>
    <row r="5014" spans="2:2" ht="15">
      <c r="B5014"/>
    </row>
    <row r="5015" spans="2:2" ht="15">
      <c r="B5015"/>
    </row>
    <row r="5016" spans="2:2" ht="15">
      <c r="B5016"/>
    </row>
    <row r="5017" spans="2:2" ht="15">
      <c r="B5017"/>
    </row>
    <row r="5018" spans="2:2" ht="15">
      <c r="B5018"/>
    </row>
    <row r="5019" spans="2:2" ht="15">
      <c r="B5019"/>
    </row>
    <row r="5020" spans="2:2" ht="15">
      <c r="B5020"/>
    </row>
    <row r="5021" spans="2:2" ht="15">
      <c r="B5021"/>
    </row>
    <row r="5022" spans="2:2" ht="15">
      <c r="B5022"/>
    </row>
    <row r="5023" spans="2:2" ht="15">
      <c r="B5023"/>
    </row>
    <row r="5024" spans="2:2" ht="15">
      <c r="B5024"/>
    </row>
    <row r="5025" spans="2:2" ht="15">
      <c r="B5025"/>
    </row>
    <row r="5026" spans="2:2" ht="15">
      <c r="B5026"/>
    </row>
    <row r="5027" spans="2:2" ht="15">
      <c r="B5027"/>
    </row>
    <row r="5028" spans="2:2" ht="15">
      <c r="B5028"/>
    </row>
    <row r="5029" spans="2:2" ht="15">
      <c r="B5029"/>
    </row>
    <row r="5030" spans="2:2" ht="15">
      <c r="B5030"/>
    </row>
    <row r="5031" spans="2:2" ht="15">
      <c r="B5031"/>
    </row>
    <row r="5032" spans="2:2" ht="15">
      <c r="B5032"/>
    </row>
    <row r="5033" spans="2:2" ht="15">
      <c r="B5033"/>
    </row>
    <row r="5034" spans="2:2" ht="15">
      <c r="B5034"/>
    </row>
    <row r="5035" spans="2:2" ht="15">
      <c r="B5035"/>
    </row>
    <row r="5036" spans="2:2" ht="15">
      <c r="B5036"/>
    </row>
    <row r="5037" spans="2:2" ht="15">
      <c r="B5037"/>
    </row>
    <row r="5038" spans="2:2" ht="15">
      <c r="B5038"/>
    </row>
    <row r="5039" spans="2:2" ht="15">
      <c r="B5039"/>
    </row>
    <row r="5040" spans="2:2" ht="15">
      <c r="B5040"/>
    </row>
    <row r="5041" spans="2:2" ht="15">
      <c r="B5041"/>
    </row>
    <row r="5042" spans="2:2" ht="15">
      <c r="B5042"/>
    </row>
    <row r="5043" spans="2:2" ht="15">
      <c r="B5043"/>
    </row>
    <row r="5044" spans="2:2" ht="15">
      <c r="B5044"/>
    </row>
    <row r="5045" spans="2:2" ht="15">
      <c r="B5045"/>
    </row>
    <row r="5046" spans="2:2" ht="15">
      <c r="B5046"/>
    </row>
    <row r="5047" spans="2:2" ht="15">
      <c r="B5047"/>
    </row>
    <row r="5048" spans="2:2" ht="15">
      <c r="B5048"/>
    </row>
    <row r="5049" spans="2:2" ht="15">
      <c r="B5049"/>
    </row>
    <row r="5050" spans="2:2" ht="15">
      <c r="B5050"/>
    </row>
    <row r="5051" spans="2:2" ht="15">
      <c r="B5051"/>
    </row>
    <row r="5052" spans="2:2" ht="15">
      <c r="B5052"/>
    </row>
    <row r="5053" spans="2:2" ht="15">
      <c r="B5053"/>
    </row>
    <row r="5054" spans="2:2" ht="15">
      <c r="B5054"/>
    </row>
    <row r="5055" spans="2:2" ht="15">
      <c r="B5055"/>
    </row>
    <row r="5056" spans="2:2" ht="15">
      <c r="B5056"/>
    </row>
    <row r="5057" spans="2:2" ht="15">
      <c r="B5057"/>
    </row>
    <row r="5058" spans="2:2" ht="15">
      <c r="B5058"/>
    </row>
    <row r="5059" spans="2:2" ht="15">
      <c r="B5059"/>
    </row>
    <row r="5060" spans="2:2" ht="15">
      <c r="B5060"/>
    </row>
    <row r="5061" spans="2:2" ht="15">
      <c r="B5061"/>
    </row>
    <row r="5062" spans="2:2" ht="15">
      <c r="B5062"/>
    </row>
    <row r="5063" spans="2:2" ht="15">
      <c r="B5063"/>
    </row>
    <row r="5064" spans="2:2" ht="15">
      <c r="B5064"/>
    </row>
    <row r="5065" spans="2:2" ht="15">
      <c r="B5065"/>
    </row>
    <row r="5066" spans="2:2" ht="15">
      <c r="B5066"/>
    </row>
    <row r="5067" spans="2:2" ht="15">
      <c r="B5067"/>
    </row>
    <row r="5068" spans="2:2" ht="15">
      <c r="B5068"/>
    </row>
    <row r="5069" spans="2:2" ht="15">
      <c r="B5069"/>
    </row>
    <row r="5070" spans="2:2" ht="15">
      <c r="B5070"/>
    </row>
    <row r="5071" spans="2:2" ht="15">
      <c r="B5071"/>
    </row>
    <row r="5072" spans="2:2" ht="15">
      <c r="B5072"/>
    </row>
    <row r="5073" spans="2:2" ht="15">
      <c r="B5073"/>
    </row>
    <row r="5074" spans="2:2" ht="15">
      <c r="B5074"/>
    </row>
    <row r="5075" spans="2:2" ht="15">
      <c r="B5075"/>
    </row>
    <row r="5076" spans="2:2" ht="15">
      <c r="B5076"/>
    </row>
    <row r="5077" spans="2:2" ht="15">
      <c r="B5077"/>
    </row>
    <row r="5078" spans="2:2" ht="15">
      <c r="B5078"/>
    </row>
    <row r="5079" spans="2:2" ht="15">
      <c r="B5079"/>
    </row>
    <row r="5080" spans="2:2" ht="15">
      <c r="B5080"/>
    </row>
    <row r="5081" spans="2:2" ht="15">
      <c r="B5081"/>
    </row>
    <row r="5082" spans="2:2" ht="15">
      <c r="B5082"/>
    </row>
    <row r="5083" spans="2:2" ht="15">
      <c r="B5083"/>
    </row>
    <row r="5084" spans="2:2" ht="15">
      <c r="B5084"/>
    </row>
    <row r="5085" spans="2:2" ht="15">
      <c r="B5085"/>
    </row>
    <row r="5086" spans="2:2" ht="15">
      <c r="B5086"/>
    </row>
    <row r="5087" spans="2:2" ht="15">
      <c r="B5087"/>
    </row>
    <row r="5088" spans="2:2" ht="15">
      <c r="B5088"/>
    </row>
    <row r="5089" spans="2:2" ht="15">
      <c r="B5089"/>
    </row>
    <row r="5090" spans="2:2" ht="15">
      <c r="B5090"/>
    </row>
    <row r="5091" spans="2:2" ht="15">
      <c r="B5091"/>
    </row>
    <row r="5092" spans="2:2" ht="15">
      <c r="B5092"/>
    </row>
    <row r="5093" spans="2:2" ht="15">
      <c r="B5093"/>
    </row>
    <row r="5094" spans="2:2" ht="15">
      <c r="B5094"/>
    </row>
    <row r="5095" spans="2:2" ht="15">
      <c r="B5095"/>
    </row>
    <row r="5096" spans="2:2" ht="15">
      <c r="B5096"/>
    </row>
    <row r="5097" spans="2:2" ht="15">
      <c r="B5097"/>
    </row>
    <row r="5098" spans="2:2" ht="15">
      <c r="B5098"/>
    </row>
    <row r="5099" spans="2:2" ht="15">
      <c r="B5099"/>
    </row>
    <row r="5100" spans="2:2" ht="15">
      <c r="B5100"/>
    </row>
    <row r="5101" spans="2:2" ht="15">
      <c r="B5101"/>
    </row>
    <row r="5102" spans="2:2" ht="15">
      <c r="B5102"/>
    </row>
    <row r="5103" spans="2:2" ht="15">
      <c r="B5103"/>
    </row>
    <row r="5104" spans="2:2" ht="15">
      <c r="B5104"/>
    </row>
    <row r="5105" spans="2:2" ht="15">
      <c r="B5105"/>
    </row>
    <row r="5106" spans="2:2" ht="15">
      <c r="B5106"/>
    </row>
    <row r="5107" spans="2:2" ht="15">
      <c r="B5107"/>
    </row>
    <row r="5108" spans="2:2" ht="15">
      <c r="B5108"/>
    </row>
    <row r="5109" spans="2:2" ht="15">
      <c r="B5109"/>
    </row>
    <row r="5110" spans="2:2" ht="15">
      <c r="B5110"/>
    </row>
    <row r="5111" spans="2:2" ht="15">
      <c r="B5111"/>
    </row>
    <row r="5112" spans="2:2" ht="15">
      <c r="B5112"/>
    </row>
    <row r="5113" spans="2:2" ht="15">
      <c r="B5113"/>
    </row>
    <row r="5114" spans="2:2" ht="15">
      <c r="B5114"/>
    </row>
    <row r="5115" spans="2:2" ht="15">
      <c r="B5115"/>
    </row>
    <row r="5116" spans="2:2" ht="15">
      <c r="B5116"/>
    </row>
    <row r="5117" spans="2:2" ht="15">
      <c r="B5117"/>
    </row>
    <row r="5118" spans="2:2" ht="15">
      <c r="B5118"/>
    </row>
    <row r="5119" spans="2:2" ht="15">
      <c r="B5119"/>
    </row>
    <row r="5120" spans="2:2" ht="15">
      <c r="B5120"/>
    </row>
    <row r="5121" spans="2:2" ht="15">
      <c r="B5121"/>
    </row>
    <row r="5122" spans="2:2" ht="15">
      <c r="B5122"/>
    </row>
    <row r="5123" spans="2:2" ht="15">
      <c r="B5123"/>
    </row>
    <row r="5124" spans="2:2" ht="15">
      <c r="B5124"/>
    </row>
    <row r="5125" spans="2:2" ht="15">
      <c r="B5125"/>
    </row>
    <row r="5126" spans="2:2" ht="15">
      <c r="B5126"/>
    </row>
    <row r="5127" spans="2:2" ht="15">
      <c r="B5127"/>
    </row>
    <row r="5128" spans="2:2" ht="15">
      <c r="B5128"/>
    </row>
    <row r="5129" spans="2:2" ht="15">
      <c r="B5129"/>
    </row>
    <row r="5130" spans="2:2" ht="15">
      <c r="B5130"/>
    </row>
    <row r="5131" spans="2:2" ht="15">
      <c r="B5131"/>
    </row>
    <row r="5132" spans="2:2" ht="15">
      <c r="B5132"/>
    </row>
    <row r="5133" spans="2:2" ht="15">
      <c r="B5133"/>
    </row>
    <row r="5134" spans="2:2" ht="15">
      <c r="B5134"/>
    </row>
    <row r="5135" spans="2:2" ht="15">
      <c r="B5135"/>
    </row>
    <row r="5136" spans="2:2" ht="15">
      <c r="B5136"/>
    </row>
    <row r="5137" spans="2:2" ht="15">
      <c r="B5137"/>
    </row>
    <row r="5138" spans="2:2" ht="15">
      <c r="B5138"/>
    </row>
    <row r="5139" spans="2:2" ht="15">
      <c r="B5139"/>
    </row>
    <row r="5140" spans="2:2" ht="15">
      <c r="B5140"/>
    </row>
    <row r="5141" spans="2:2" ht="15">
      <c r="B5141"/>
    </row>
    <row r="5142" spans="2:2" ht="15">
      <c r="B5142"/>
    </row>
    <row r="5143" spans="2:2" ht="15">
      <c r="B5143"/>
    </row>
    <row r="5144" spans="2:2" ht="15">
      <c r="B5144"/>
    </row>
    <row r="5145" spans="2:2" ht="15">
      <c r="B5145"/>
    </row>
    <row r="5146" spans="2:2" ht="15">
      <c r="B5146"/>
    </row>
    <row r="5147" spans="2:2" ht="15">
      <c r="B5147"/>
    </row>
    <row r="5148" spans="2:2" ht="15">
      <c r="B5148"/>
    </row>
    <row r="5149" spans="2:2" ht="15">
      <c r="B5149"/>
    </row>
    <row r="5150" spans="2:2" ht="15">
      <c r="B5150"/>
    </row>
    <row r="5151" spans="2:2" ht="15">
      <c r="B5151"/>
    </row>
    <row r="5152" spans="2:2" ht="15">
      <c r="B5152"/>
    </row>
    <row r="5153" spans="2:2" ht="15">
      <c r="B5153"/>
    </row>
    <row r="5154" spans="2:2" ht="15">
      <c r="B5154"/>
    </row>
    <row r="5155" spans="2:2" ht="15">
      <c r="B5155"/>
    </row>
    <row r="5156" spans="2:2" ht="15">
      <c r="B5156"/>
    </row>
    <row r="5157" spans="2:2" ht="15">
      <c r="B5157"/>
    </row>
    <row r="5158" spans="2:2" ht="15">
      <c r="B5158"/>
    </row>
    <row r="5159" spans="2:2" ht="15">
      <c r="B5159"/>
    </row>
    <row r="5160" spans="2:2" ht="15">
      <c r="B5160"/>
    </row>
    <row r="5161" spans="2:2" ht="15">
      <c r="B5161"/>
    </row>
    <row r="5162" spans="2:2" ht="15">
      <c r="B5162"/>
    </row>
    <row r="5163" spans="2:2" ht="15">
      <c r="B5163"/>
    </row>
    <row r="5164" spans="2:2" ht="15">
      <c r="B5164"/>
    </row>
    <row r="5165" spans="2:2" ht="15">
      <c r="B5165"/>
    </row>
    <row r="5166" spans="2:2" ht="15">
      <c r="B5166"/>
    </row>
    <row r="5167" spans="2:2" ht="15">
      <c r="B5167"/>
    </row>
    <row r="5168" spans="2:2" ht="15">
      <c r="B5168"/>
    </row>
    <row r="5169" spans="2:2" ht="15">
      <c r="B5169"/>
    </row>
    <row r="5170" spans="2:2" ht="15">
      <c r="B5170"/>
    </row>
    <row r="5171" spans="2:2" ht="15">
      <c r="B5171"/>
    </row>
    <row r="5172" spans="2:2" ht="15">
      <c r="B5172"/>
    </row>
    <row r="5173" spans="2:2" ht="15">
      <c r="B5173"/>
    </row>
    <row r="5174" spans="2:2" ht="15">
      <c r="B5174"/>
    </row>
    <row r="5175" spans="2:2" ht="15">
      <c r="B5175"/>
    </row>
    <row r="5176" spans="2:2" ht="15">
      <c r="B5176"/>
    </row>
    <row r="5177" spans="2:2" ht="15">
      <c r="B5177"/>
    </row>
    <row r="5178" spans="2:2" ht="15">
      <c r="B5178"/>
    </row>
    <row r="5179" spans="2:2" ht="15">
      <c r="B5179"/>
    </row>
    <row r="5180" spans="2:2" ht="15">
      <c r="B5180"/>
    </row>
    <row r="5181" spans="2:2" ht="15">
      <c r="B5181"/>
    </row>
    <row r="5182" spans="2:2" ht="15">
      <c r="B5182"/>
    </row>
    <row r="5183" spans="2:2" ht="15">
      <c r="B5183"/>
    </row>
    <row r="5184" spans="2:2" ht="15">
      <c r="B5184"/>
    </row>
    <row r="5185" spans="2:2" ht="15">
      <c r="B5185"/>
    </row>
    <row r="5186" spans="2:2" ht="15">
      <c r="B5186"/>
    </row>
    <row r="5187" spans="2:2" ht="15">
      <c r="B5187"/>
    </row>
    <row r="5188" spans="2:2" ht="15">
      <c r="B5188"/>
    </row>
    <row r="5189" spans="2:2" ht="15">
      <c r="B5189"/>
    </row>
    <row r="5190" spans="2:2" ht="15">
      <c r="B5190"/>
    </row>
    <row r="5191" spans="2:2" ht="15">
      <c r="B5191"/>
    </row>
    <row r="5192" spans="2:2" ht="15">
      <c r="B5192"/>
    </row>
    <row r="5193" spans="2:2" ht="15">
      <c r="B5193"/>
    </row>
    <row r="5194" spans="2:2" ht="15">
      <c r="B5194"/>
    </row>
    <row r="5195" spans="2:2" ht="15">
      <c r="B5195"/>
    </row>
    <row r="5196" spans="2:2" ht="15">
      <c r="B5196"/>
    </row>
    <row r="5197" spans="2:2" ht="15">
      <c r="B5197"/>
    </row>
    <row r="5198" spans="2:2" ht="15">
      <c r="B5198"/>
    </row>
    <row r="5199" spans="2:2" ht="15">
      <c r="B5199"/>
    </row>
    <row r="5200" spans="2:2" ht="15">
      <c r="B5200"/>
    </row>
    <row r="5201" spans="2:2" ht="15">
      <c r="B5201"/>
    </row>
    <row r="5202" spans="2:2" ht="15">
      <c r="B5202"/>
    </row>
    <row r="5203" spans="2:2" ht="15">
      <c r="B5203"/>
    </row>
    <row r="5204" spans="2:2" ht="15">
      <c r="B5204"/>
    </row>
    <row r="5205" spans="2:2" ht="15">
      <c r="B5205"/>
    </row>
    <row r="5206" spans="2:2" ht="15">
      <c r="B5206"/>
    </row>
    <row r="5207" spans="2:2" ht="15">
      <c r="B5207"/>
    </row>
    <row r="5208" spans="2:2" ht="15">
      <c r="B5208"/>
    </row>
    <row r="5209" spans="2:2" ht="15">
      <c r="B5209"/>
    </row>
    <row r="5210" spans="2:2" ht="15">
      <c r="B5210"/>
    </row>
    <row r="5211" spans="2:2" ht="15">
      <c r="B5211"/>
    </row>
    <row r="5212" spans="2:2" ht="15">
      <c r="B5212"/>
    </row>
    <row r="5213" spans="2:2" ht="15">
      <c r="B5213"/>
    </row>
    <row r="5214" spans="2:2" ht="15">
      <c r="B5214"/>
    </row>
    <row r="5215" spans="2:2" ht="15">
      <c r="B5215"/>
    </row>
    <row r="5216" spans="2:2" ht="15">
      <c r="B5216"/>
    </row>
    <row r="5217" spans="2:2" ht="15">
      <c r="B5217"/>
    </row>
    <row r="5218" spans="2:2" ht="15">
      <c r="B5218"/>
    </row>
    <row r="5219" spans="2:2" ht="15">
      <c r="B5219"/>
    </row>
    <row r="5220" spans="2:2" ht="15">
      <c r="B5220"/>
    </row>
    <row r="5221" spans="2:2" ht="15">
      <c r="B5221"/>
    </row>
    <row r="5222" spans="2:2" ht="15">
      <c r="B5222"/>
    </row>
    <row r="5223" spans="2:2" ht="15">
      <c r="B5223"/>
    </row>
    <row r="5224" spans="2:2" ht="15">
      <c r="B5224"/>
    </row>
    <row r="5225" spans="2:2" ht="15">
      <c r="B5225"/>
    </row>
    <row r="5226" spans="2:2" ht="15">
      <c r="B5226"/>
    </row>
    <row r="5227" spans="2:2" ht="15">
      <c r="B5227"/>
    </row>
    <row r="5228" spans="2:2" ht="15">
      <c r="B5228"/>
    </row>
    <row r="5229" spans="2:2" ht="15">
      <c r="B5229"/>
    </row>
    <row r="5230" spans="2:2" ht="15">
      <c r="B5230"/>
    </row>
    <row r="5231" spans="2:2" ht="15">
      <c r="B5231"/>
    </row>
    <row r="5232" spans="2:2" ht="15">
      <c r="B5232"/>
    </row>
    <row r="5233" spans="2:2" ht="15">
      <c r="B5233"/>
    </row>
    <row r="5234" spans="2:2" ht="15">
      <c r="B5234"/>
    </row>
    <row r="5235" spans="2:2" ht="15">
      <c r="B5235"/>
    </row>
    <row r="5236" spans="2:2" ht="15">
      <c r="B5236"/>
    </row>
    <row r="5237" spans="2:2" ht="15">
      <c r="B5237"/>
    </row>
    <row r="5238" spans="2:2" ht="15">
      <c r="B5238"/>
    </row>
    <row r="5239" spans="2:2" ht="15">
      <c r="B5239"/>
    </row>
    <row r="5240" spans="2:2" ht="15">
      <c r="B5240"/>
    </row>
    <row r="5241" spans="2:2" ht="15">
      <c r="B5241"/>
    </row>
    <row r="5242" spans="2:2" ht="15">
      <c r="B5242"/>
    </row>
    <row r="5243" spans="2:2" ht="15">
      <c r="B5243"/>
    </row>
    <row r="5244" spans="2:2" ht="15">
      <c r="B5244"/>
    </row>
    <row r="5245" spans="2:2" ht="15">
      <c r="B5245"/>
    </row>
    <row r="5246" spans="2:2" ht="15">
      <c r="B5246"/>
    </row>
    <row r="5247" spans="2:2" ht="15">
      <c r="B5247"/>
    </row>
    <row r="5248" spans="2:2" ht="15">
      <c r="B5248"/>
    </row>
    <row r="5249" spans="2:2" ht="15">
      <c r="B5249"/>
    </row>
    <row r="5250" spans="2:2" ht="15">
      <c r="B5250"/>
    </row>
    <row r="5251" spans="2:2" ht="15">
      <c r="B5251"/>
    </row>
    <row r="5252" spans="2:2" ht="15">
      <c r="B5252"/>
    </row>
    <row r="5253" spans="2:2" ht="15">
      <c r="B5253"/>
    </row>
    <row r="5254" spans="2:2" ht="15">
      <c r="B5254"/>
    </row>
    <row r="5255" spans="2:2" ht="15">
      <c r="B5255"/>
    </row>
    <row r="5256" spans="2:2" ht="15">
      <c r="B5256"/>
    </row>
    <row r="5257" spans="2:2" ht="15">
      <c r="B5257"/>
    </row>
    <row r="5258" spans="2:2" ht="15">
      <c r="B5258"/>
    </row>
    <row r="5259" spans="2:2" ht="15">
      <c r="B5259"/>
    </row>
    <row r="5260" spans="2:2" ht="15">
      <c r="B5260"/>
    </row>
    <row r="5261" spans="2:2" ht="15">
      <c r="B5261"/>
    </row>
    <row r="5262" spans="2:2" ht="15">
      <c r="B5262"/>
    </row>
    <row r="5263" spans="2:2" ht="15">
      <c r="B5263"/>
    </row>
    <row r="5264" spans="2:2" ht="15">
      <c r="B5264"/>
    </row>
    <row r="5265" spans="2:2" ht="15">
      <c r="B5265"/>
    </row>
    <row r="5266" spans="2:2" ht="15">
      <c r="B5266"/>
    </row>
    <row r="5267" spans="2:2" ht="15">
      <c r="B5267"/>
    </row>
    <row r="5268" spans="2:2" ht="15">
      <c r="B5268"/>
    </row>
    <row r="5269" spans="2:2" ht="15">
      <c r="B5269"/>
    </row>
    <row r="5270" spans="2:2" ht="15">
      <c r="B5270"/>
    </row>
    <row r="5271" spans="2:2" ht="15">
      <c r="B5271"/>
    </row>
    <row r="5272" spans="2:2" ht="15">
      <c r="B5272"/>
    </row>
    <row r="5273" spans="2:2" ht="15">
      <c r="B5273"/>
    </row>
    <row r="5274" spans="2:2" ht="15">
      <c r="B5274"/>
    </row>
    <row r="5275" spans="2:2" ht="15">
      <c r="B5275"/>
    </row>
    <row r="5276" spans="2:2" ht="15">
      <c r="B5276"/>
    </row>
    <row r="5277" spans="2:2" ht="15">
      <c r="B5277"/>
    </row>
    <row r="5278" spans="2:2" ht="15">
      <c r="B5278"/>
    </row>
    <row r="5279" spans="2:2" ht="15">
      <c r="B5279"/>
    </row>
    <row r="5280" spans="2:2" ht="15">
      <c r="B5280"/>
    </row>
    <row r="5281" spans="2:2" ht="15">
      <c r="B5281"/>
    </row>
    <row r="5282" spans="2:2" ht="15">
      <c r="B5282"/>
    </row>
    <row r="5283" spans="2:2" ht="15">
      <c r="B5283"/>
    </row>
    <row r="5284" spans="2:2" ht="15">
      <c r="B5284"/>
    </row>
    <row r="5285" spans="2:2" ht="15">
      <c r="B5285"/>
    </row>
    <row r="5286" spans="2:2" ht="15">
      <c r="B5286"/>
    </row>
    <row r="5287" spans="2:2" ht="15">
      <c r="B5287"/>
    </row>
    <row r="5288" spans="2:2" ht="15">
      <c r="B5288"/>
    </row>
    <row r="5289" spans="2:2" ht="15">
      <c r="B5289"/>
    </row>
    <row r="5290" spans="2:2" ht="15">
      <c r="B5290"/>
    </row>
    <row r="5291" spans="2:2" ht="15">
      <c r="B5291"/>
    </row>
    <row r="5292" spans="2:2" ht="15">
      <c r="B5292"/>
    </row>
    <row r="5293" spans="2:2" ht="15">
      <c r="B5293"/>
    </row>
    <row r="5294" spans="2:2" ht="15">
      <c r="B5294"/>
    </row>
    <row r="5295" spans="2:2" ht="15">
      <c r="B5295"/>
    </row>
    <row r="5296" spans="2:2" ht="15">
      <c r="B5296"/>
    </row>
    <row r="5297" spans="2:2" ht="15">
      <c r="B5297"/>
    </row>
    <row r="5298" spans="2:2" ht="15">
      <c r="B5298"/>
    </row>
    <row r="5299" spans="2:2" ht="15">
      <c r="B5299"/>
    </row>
    <row r="5300" spans="2:2" ht="15">
      <c r="B5300"/>
    </row>
    <row r="5301" spans="2:2" ht="15">
      <c r="B5301"/>
    </row>
    <row r="5302" spans="2:2" ht="15">
      <c r="B5302"/>
    </row>
    <row r="5303" spans="2:2" ht="15">
      <c r="B5303"/>
    </row>
    <row r="5304" spans="2:2" ht="15">
      <c r="B5304"/>
    </row>
    <row r="5305" spans="2:2" ht="15">
      <c r="B5305"/>
    </row>
    <row r="5306" spans="2:2" ht="15">
      <c r="B5306"/>
    </row>
    <row r="5307" spans="2:2" ht="15">
      <c r="B5307"/>
    </row>
    <row r="5308" spans="2:2" ht="15">
      <c r="B5308"/>
    </row>
    <row r="5309" spans="2:2" ht="15">
      <c r="B5309"/>
    </row>
    <row r="5310" spans="2:2" ht="15">
      <c r="B5310"/>
    </row>
    <row r="5311" spans="2:2" ht="15">
      <c r="B5311"/>
    </row>
    <row r="5312" spans="2:2" ht="15">
      <c r="B5312"/>
    </row>
    <row r="5313" spans="2:2" ht="15">
      <c r="B5313"/>
    </row>
    <row r="5314" spans="2:2" ht="15">
      <c r="B5314"/>
    </row>
    <row r="5315" spans="2:2" ht="15">
      <c r="B5315"/>
    </row>
    <row r="5316" spans="2:2" ht="15">
      <c r="B5316"/>
    </row>
    <row r="5317" spans="2:2" ht="15">
      <c r="B5317"/>
    </row>
    <row r="5318" spans="2:2" ht="15">
      <c r="B5318"/>
    </row>
    <row r="5319" spans="2:2" ht="15">
      <c r="B5319"/>
    </row>
    <row r="5320" spans="2:2" ht="15">
      <c r="B5320"/>
    </row>
    <row r="5321" spans="2:2" ht="15">
      <c r="B5321"/>
    </row>
    <row r="5322" spans="2:2" ht="15">
      <c r="B5322"/>
    </row>
    <row r="5323" spans="2:2" ht="15">
      <c r="B5323"/>
    </row>
    <row r="5324" spans="2:2" ht="15">
      <c r="B5324"/>
    </row>
    <row r="5325" spans="2:2" ht="15">
      <c r="B5325"/>
    </row>
    <row r="5326" spans="2:2" ht="15">
      <c r="B5326"/>
    </row>
    <row r="5327" spans="2:2" ht="15">
      <c r="B5327"/>
    </row>
    <row r="5328" spans="2:2" ht="15">
      <c r="B5328"/>
    </row>
    <row r="5329" spans="2:2" ht="15">
      <c r="B5329"/>
    </row>
    <row r="5330" spans="2:2" ht="15">
      <c r="B5330"/>
    </row>
    <row r="5331" spans="2:2" ht="15">
      <c r="B5331"/>
    </row>
    <row r="5332" spans="2:2" ht="15">
      <c r="B5332"/>
    </row>
    <row r="5333" spans="2:2" ht="15">
      <c r="B5333"/>
    </row>
    <row r="5334" spans="2:2" ht="15">
      <c r="B5334"/>
    </row>
    <row r="5335" spans="2:2" ht="15">
      <c r="B5335"/>
    </row>
    <row r="5336" spans="2:2" ht="15">
      <c r="B5336"/>
    </row>
    <row r="5337" spans="2:2" ht="15">
      <c r="B5337"/>
    </row>
    <row r="5338" spans="2:2" ht="15">
      <c r="B5338"/>
    </row>
    <row r="5339" spans="2:2" ht="15">
      <c r="B5339"/>
    </row>
    <row r="5340" spans="2:2" ht="15">
      <c r="B5340"/>
    </row>
    <row r="5341" spans="2:2" ht="15">
      <c r="B5341"/>
    </row>
    <row r="5342" spans="2:2" ht="15">
      <c r="B5342"/>
    </row>
    <row r="5343" spans="2:2" ht="15">
      <c r="B5343"/>
    </row>
    <row r="5344" spans="2:2" ht="15">
      <c r="B5344"/>
    </row>
    <row r="5345" spans="2:2" ht="15">
      <c r="B5345"/>
    </row>
    <row r="5346" spans="2:2" ht="15">
      <c r="B5346"/>
    </row>
    <row r="5347" spans="2:2" ht="15">
      <c r="B5347"/>
    </row>
    <row r="5348" spans="2:2" ht="15">
      <c r="B5348"/>
    </row>
    <row r="5349" spans="2:2" ht="15">
      <c r="B5349"/>
    </row>
    <row r="5350" spans="2:2" ht="15">
      <c r="B5350"/>
    </row>
    <row r="5351" spans="2:2" ht="15">
      <c r="B5351"/>
    </row>
    <row r="5352" spans="2:2" ht="15">
      <c r="B5352"/>
    </row>
    <row r="5353" spans="2:2" ht="15">
      <c r="B5353"/>
    </row>
    <row r="5354" spans="2:2" ht="15">
      <c r="B5354"/>
    </row>
    <row r="5355" spans="2:2" ht="15">
      <c r="B5355"/>
    </row>
    <row r="5356" spans="2:2" ht="15">
      <c r="B5356"/>
    </row>
    <row r="5357" spans="2:2" ht="15">
      <c r="B5357"/>
    </row>
    <row r="5358" spans="2:2" ht="15">
      <c r="B5358"/>
    </row>
    <row r="5359" spans="2:2" ht="15">
      <c r="B5359"/>
    </row>
    <row r="5360" spans="2:2" ht="15">
      <c r="B5360"/>
    </row>
    <row r="5361" spans="2:2" ht="15">
      <c r="B5361"/>
    </row>
    <row r="5362" spans="2:2" ht="15">
      <c r="B5362"/>
    </row>
    <row r="5363" spans="2:2" ht="15">
      <c r="B5363"/>
    </row>
    <row r="5364" spans="2:2" ht="15">
      <c r="B5364"/>
    </row>
    <row r="5365" spans="2:2" ht="15">
      <c r="B5365"/>
    </row>
    <row r="5366" spans="2:2" ht="15">
      <c r="B5366"/>
    </row>
    <row r="5367" spans="2:2" ht="15">
      <c r="B5367"/>
    </row>
    <row r="5368" spans="2:2" ht="15">
      <c r="B5368"/>
    </row>
    <row r="5369" spans="2:2" ht="15">
      <c r="B5369"/>
    </row>
    <row r="5370" spans="2:2" ht="15">
      <c r="B5370"/>
    </row>
    <row r="5371" spans="2:2" ht="15">
      <c r="B5371"/>
    </row>
    <row r="5372" spans="2:2" ht="15">
      <c r="B5372"/>
    </row>
    <row r="5373" spans="2:2" ht="15">
      <c r="B5373"/>
    </row>
    <row r="5374" spans="2:2" ht="15">
      <c r="B5374"/>
    </row>
    <row r="5375" spans="2:2" ht="15">
      <c r="B5375"/>
    </row>
    <row r="5376" spans="2:2" ht="15">
      <c r="B5376"/>
    </row>
    <row r="5377" spans="2:2" ht="15">
      <c r="B5377"/>
    </row>
    <row r="5378" spans="2:2" ht="15">
      <c r="B5378"/>
    </row>
    <row r="5379" spans="2:2" ht="15">
      <c r="B5379"/>
    </row>
    <row r="5380" spans="2:2" ht="15">
      <c r="B5380"/>
    </row>
    <row r="5381" spans="2:2" ht="15">
      <c r="B5381"/>
    </row>
    <row r="5382" spans="2:2" ht="15">
      <c r="B5382"/>
    </row>
    <row r="5383" spans="2:2" ht="15">
      <c r="B5383"/>
    </row>
    <row r="5384" spans="2:2" ht="15">
      <c r="B5384"/>
    </row>
    <row r="5385" spans="2:2" ht="15">
      <c r="B5385"/>
    </row>
    <row r="5386" spans="2:2" ht="15">
      <c r="B5386"/>
    </row>
    <row r="5387" spans="2:2" ht="15">
      <c r="B5387"/>
    </row>
    <row r="5388" spans="2:2" ht="15">
      <c r="B5388"/>
    </row>
    <row r="5389" spans="2:2" ht="15">
      <c r="B5389"/>
    </row>
    <row r="5390" spans="2:2" ht="15">
      <c r="B5390"/>
    </row>
    <row r="5391" spans="2:2" ht="15">
      <c r="B5391"/>
    </row>
    <row r="5392" spans="2:2" ht="15">
      <c r="B5392"/>
    </row>
    <row r="5393" spans="2:2" ht="15">
      <c r="B5393"/>
    </row>
    <row r="5394" spans="2:2" ht="15">
      <c r="B5394"/>
    </row>
    <row r="5395" spans="2:2" ht="15">
      <c r="B5395"/>
    </row>
    <row r="5396" spans="2:2" ht="15">
      <c r="B5396"/>
    </row>
    <row r="5397" spans="2:2" ht="15">
      <c r="B5397"/>
    </row>
    <row r="5398" spans="2:2" ht="15">
      <c r="B5398"/>
    </row>
    <row r="5399" spans="2:2" ht="15">
      <c r="B5399"/>
    </row>
    <row r="5400" spans="2:2" ht="15">
      <c r="B5400"/>
    </row>
    <row r="5401" spans="2:2" ht="15">
      <c r="B5401"/>
    </row>
    <row r="5402" spans="2:2" ht="15">
      <c r="B5402"/>
    </row>
    <row r="5403" spans="2:2" ht="15">
      <c r="B5403"/>
    </row>
    <row r="5404" spans="2:2" ht="15">
      <c r="B5404"/>
    </row>
    <row r="5405" spans="2:2" ht="15">
      <c r="B5405"/>
    </row>
    <row r="5406" spans="2:2" ht="15">
      <c r="B5406"/>
    </row>
    <row r="5407" spans="2:2" ht="15">
      <c r="B5407"/>
    </row>
    <row r="5408" spans="2:2" ht="15">
      <c r="B5408"/>
    </row>
    <row r="5409" spans="2:2" ht="15">
      <c r="B5409"/>
    </row>
    <row r="5410" spans="2:2" ht="15">
      <c r="B5410"/>
    </row>
    <row r="5411" spans="2:2" ht="15">
      <c r="B5411"/>
    </row>
    <row r="5412" spans="2:2" ht="15">
      <c r="B5412"/>
    </row>
    <row r="5413" spans="2:2" ht="15">
      <c r="B5413"/>
    </row>
    <row r="5414" spans="2:2" ht="15">
      <c r="B5414"/>
    </row>
    <row r="5415" spans="2:2" ht="15">
      <c r="B5415"/>
    </row>
    <row r="5416" spans="2:2" ht="15">
      <c r="B5416"/>
    </row>
    <row r="5417" spans="2:2" ht="15">
      <c r="B5417"/>
    </row>
    <row r="5418" spans="2:2" ht="15">
      <c r="B5418"/>
    </row>
    <row r="5419" spans="2:2" ht="15">
      <c r="B5419"/>
    </row>
    <row r="5420" spans="2:2" ht="15">
      <c r="B5420"/>
    </row>
    <row r="5421" spans="2:2" ht="15">
      <c r="B5421"/>
    </row>
    <row r="5422" spans="2:2" ht="15">
      <c r="B5422"/>
    </row>
    <row r="5423" spans="2:2" ht="15">
      <c r="B5423"/>
    </row>
    <row r="5424" spans="2:2" ht="15">
      <c r="B5424"/>
    </row>
    <row r="5425" spans="2:2" ht="15">
      <c r="B5425"/>
    </row>
    <row r="5426" spans="2:2" ht="15">
      <c r="B5426"/>
    </row>
    <row r="5427" spans="2:2" ht="15">
      <c r="B5427"/>
    </row>
    <row r="5428" spans="2:2" ht="15">
      <c r="B5428"/>
    </row>
    <row r="5429" spans="2:2" ht="15">
      <c r="B5429"/>
    </row>
    <row r="5430" spans="2:2" ht="15">
      <c r="B5430"/>
    </row>
    <row r="5431" spans="2:2" ht="15">
      <c r="B5431"/>
    </row>
    <row r="5432" spans="2:2" ht="15">
      <c r="B5432"/>
    </row>
    <row r="5433" spans="2:2" ht="15">
      <c r="B5433"/>
    </row>
    <row r="5434" spans="2:2" ht="15">
      <c r="B5434"/>
    </row>
    <row r="5435" spans="2:2" ht="15">
      <c r="B5435"/>
    </row>
    <row r="5436" spans="2:2" ht="15">
      <c r="B5436"/>
    </row>
    <row r="5437" spans="2:2" ht="15">
      <c r="B5437"/>
    </row>
    <row r="5438" spans="2:2" ht="15">
      <c r="B5438"/>
    </row>
    <row r="5439" spans="2:2" ht="15">
      <c r="B5439"/>
    </row>
    <row r="5440" spans="2:2" ht="15">
      <c r="B5440"/>
    </row>
    <row r="5441" spans="2:2" ht="15">
      <c r="B5441"/>
    </row>
    <row r="5442" spans="2:2" ht="15">
      <c r="B5442"/>
    </row>
    <row r="5443" spans="2:2" ht="15">
      <c r="B5443"/>
    </row>
    <row r="5444" spans="2:2" ht="15">
      <c r="B5444"/>
    </row>
    <row r="5445" spans="2:2" ht="15">
      <c r="B5445"/>
    </row>
    <row r="5446" spans="2:2" ht="15">
      <c r="B5446"/>
    </row>
    <row r="5447" spans="2:2" ht="15">
      <c r="B5447"/>
    </row>
    <row r="5448" spans="2:2" ht="15">
      <c r="B5448"/>
    </row>
    <row r="5449" spans="2:2" ht="15">
      <c r="B5449"/>
    </row>
    <row r="5450" spans="2:2" ht="15">
      <c r="B5450"/>
    </row>
    <row r="5451" spans="2:2" ht="15">
      <c r="B5451"/>
    </row>
    <row r="5452" spans="2:2" ht="15">
      <c r="B5452"/>
    </row>
    <row r="5453" spans="2:2" ht="15">
      <c r="B5453"/>
    </row>
    <row r="5454" spans="2:2" ht="15">
      <c r="B5454"/>
    </row>
    <row r="5455" spans="2:2" ht="15">
      <c r="B5455"/>
    </row>
    <row r="5456" spans="2:2" ht="15">
      <c r="B5456"/>
    </row>
    <row r="5457" spans="2:2" ht="15">
      <c r="B5457"/>
    </row>
    <row r="5458" spans="2:2" ht="15">
      <c r="B5458"/>
    </row>
    <row r="5459" spans="2:2" ht="15">
      <c r="B5459"/>
    </row>
    <row r="5460" spans="2:2" ht="15">
      <c r="B5460"/>
    </row>
    <row r="5461" spans="2:2" ht="15">
      <c r="B5461"/>
    </row>
    <row r="5462" spans="2:2" ht="15">
      <c r="B5462"/>
    </row>
    <row r="5463" spans="2:2" ht="15">
      <c r="B5463"/>
    </row>
    <row r="5464" spans="2:2" ht="15">
      <c r="B5464"/>
    </row>
    <row r="5465" spans="2:2" ht="15">
      <c r="B5465"/>
    </row>
    <row r="5466" spans="2:2" ht="15">
      <c r="B5466"/>
    </row>
    <row r="5467" spans="2:2" ht="15">
      <c r="B5467"/>
    </row>
    <row r="5468" spans="2:2" ht="15">
      <c r="B5468"/>
    </row>
    <row r="5469" spans="2:2" ht="15">
      <c r="B5469"/>
    </row>
    <row r="5470" spans="2:2" ht="15">
      <c r="B5470"/>
    </row>
    <row r="5471" spans="2:2" ht="15">
      <c r="B5471"/>
    </row>
    <row r="5472" spans="2:2" ht="15">
      <c r="B5472"/>
    </row>
    <row r="5473" spans="2:2" ht="15">
      <c r="B5473"/>
    </row>
    <row r="5474" spans="2:2" ht="15">
      <c r="B5474"/>
    </row>
    <row r="5475" spans="2:2" ht="15">
      <c r="B5475"/>
    </row>
    <row r="5476" spans="2:2" ht="15">
      <c r="B5476"/>
    </row>
    <row r="5477" spans="2:2" ht="15">
      <c r="B5477"/>
    </row>
    <row r="5478" spans="2:2" ht="15">
      <c r="B5478"/>
    </row>
    <row r="5479" spans="2:2" ht="15">
      <c r="B5479"/>
    </row>
    <row r="5480" spans="2:2" ht="15">
      <c r="B5480"/>
    </row>
    <row r="5481" spans="2:2" ht="15">
      <c r="B5481"/>
    </row>
    <row r="5482" spans="2:2" ht="15">
      <c r="B5482"/>
    </row>
    <row r="5483" spans="2:2" ht="15">
      <c r="B5483"/>
    </row>
    <row r="5484" spans="2:2" ht="15">
      <c r="B5484"/>
    </row>
    <row r="5485" spans="2:2" ht="15">
      <c r="B5485"/>
    </row>
    <row r="5486" spans="2:2" ht="15">
      <c r="B5486"/>
    </row>
    <row r="5487" spans="2:2" ht="15">
      <c r="B5487"/>
    </row>
    <row r="5488" spans="2:2" ht="15">
      <c r="B5488"/>
    </row>
    <row r="5489" spans="2:2" ht="15">
      <c r="B5489"/>
    </row>
    <row r="5490" spans="2:2" ht="15">
      <c r="B5490"/>
    </row>
    <row r="5491" spans="2:2" ht="15">
      <c r="B5491"/>
    </row>
    <row r="5492" spans="2:2" ht="15">
      <c r="B5492"/>
    </row>
    <row r="5493" spans="2:2" ht="15">
      <c r="B5493"/>
    </row>
    <row r="5494" spans="2:2" ht="15">
      <c r="B5494"/>
    </row>
    <row r="5495" spans="2:2" ht="15">
      <c r="B5495"/>
    </row>
    <row r="5496" spans="2:2" ht="15">
      <c r="B5496"/>
    </row>
    <row r="5497" spans="2:2" ht="15">
      <c r="B5497"/>
    </row>
    <row r="5498" spans="2:2" ht="15">
      <c r="B5498"/>
    </row>
    <row r="5499" spans="2:2" ht="15">
      <c r="B5499"/>
    </row>
    <row r="5500" spans="2:2" ht="15">
      <c r="B5500"/>
    </row>
    <row r="5501" spans="2:2" ht="15">
      <c r="B5501"/>
    </row>
    <row r="5502" spans="2:2" ht="15">
      <c r="B5502"/>
    </row>
    <row r="5503" spans="2:2" ht="15">
      <c r="B5503"/>
    </row>
    <row r="5504" spans="2:2" ht="15">
      <c r="B5504"/>
    </row>
    <row r="5505" spans="2:2" ht="15">
      <c r="B5505"/>
    </row>
    <row r="5506" spans="2:2" ht="15">
      <c r="B5506"/>
    </row>
    <row r="5507" spans="2:2" ht="15">
      <c r="B5507"/>
    </row>
    <row r="5508" spans="2:2" ht="15">
      <c r="B5508"/>
    </row>
    <row r="5509" spans="2:2" ht="15">
      <c r="B5509"/>
    </row>
    <row r="5510" spans="2:2" ht="15">
      <c r="B5510"/>
    </row>
    <row r="5511" spans="2:2" ht="15">
      <c r="B5511"/>
    </row>
    <row r="5512" spans="2:2" ht="15">
      <c r="B5512"/>
    </row>
    <row r="5513" spans="2:2" ht="15">
      <c r="B5513"/>
    </row>
    <row r="5514" spans="2:2" ht="15">
      <c r="B5514"/>
    </row>
    <row r="5515" spans="2:2" ht="15">
      <c r="B5515"/>
    </row>
    <row r="5516" spans="2:2" ht="15">
      <c r="B5516"/>
    </row>
    <row r="5517" spans="2:2" ht="15">
      <c r="B5517"/>
    </row>
    <row r="5518" spans="2:2" ht="15">
      <c r="B5518"/>
    </row>
    <row r="5519" spans="2:2" ht="15">
      <c r="B5519"/>
    </row>
    <row r="5520" spans="2:2" ht="15">
      <c r="B5520"/>
    </row>
    <row r="5521" spans="2:2" ht="15">
      <c r="B5521"/>
    </row>
    <row r="5522" spans="2:2" ht="15">
      <c r="B5522"/>
    </row>
    <row r="5523" spans="2:2" ht="15">
      <c r="B5523"/>
    </row>
    <row r="5524" spans="2:2" ht="15">
      <c r="B5524"/>
    </row>
    <row r="5525" spans="2:2" ht="15">
      <c r="B5525"/>
    </row>
    <row r="5526" spans="2:2" ht="15">
      <c r="B5526"/>
    </row>
    <row r="5527" spans="2:2" ht="15">
      <c r="B5527"/>
    </row>
    <row r="5528" spans="2:2" ht="15">
      <c r="B5528"/>
    </row>
    <row r="5529" spans="2:2" ht="15">
      <c r="B5529"/>
    </row>
    <row r="5530" spans="2:2" ht="15">
      <c r="B5530"/>
    </row>
    <row r="5531" spans="2:2" ht="15">
      <c r="B5531"/>
    </row>
    <row r="5532" spans="2:2" ht="15">
      <c r="B5532"/>
    </row>
    <row r="5533" spans="2:2" ht="15">
      <c r="B5533"/>
    </row>
    <row r="5534" spans="2:2" ht="15">
      <c r="B5534"/>
    </row>
    <row r="5535" spans="2:2" ht="15">
      <c r="B5535"/>
    </row>
    <row r="5536" spans="2:2" ht="15">
      <c r="B5536"/>
    </row>
    <row r="5537" spans="2:2" ht="15">
      <c r="B5537"/>
    </row>
    <row r="5538" spans="2:2" ht="15">
      <c r="B5538"/>
    </row>
    <row r="5539" spans="2:2" ht="15">
      <c r="B5539"/>
    </row>
    <row r="5540" spans="2:2" ht="15">
      <c r="B5540"/>
    </row>
    <row r="5541" spans="2:2" ht="15">
      <c r="B5541"/>
    </row>
    <row r="5542" spans="2:2" ht="15">
      <c r="B5542"/>
    </row>
    <row r="5543" spans="2:2" ht="15">
      <c r="B5543"/>
    </row>
    <row r="5544" spans="2:2" ht="15">
      <c r="B5544"/>
    </row>
    <row r="5545" spans="2:2" ht="15">
      <c r="B5545"/>
    </row>
    <row r="5546" spans="2:2" ht="15">
      <c r="B5546"/>
    </row>
    <row r="5547" spans="2:2" ht="15">
      <c r="B5547"/>
    </row>
    <row r="5548" spans="2:2" ht="15">
      <c r="B5548"/>
    </row>
    <row r="5549" spans="2:2" ht="15">
      <c r="B5549"/>
    </row>
    <row r="5550" spans="2:2" ht="15">
      <c r="B5550"/>
    </row>
    <row r="5551" spans="2:2" ht="15">
      <c r="B5551"/>
    </row>
    <row r="5552" spans="2:2" ht="15">
      <c r="B5552"/>
    </row>
    <row r="5553" spans="2:2" ht="15">
      <c r="B5553"/>
    </row>
    <row r="5554" spans="2:2" ht="15">
      <c r="B5554"/>
    </row>
    <row r="5555" spans="2:2" ht="15">
      <c r="B5555"/>
    </row>
    <row r="5556" spans="2:2" ht="15">
      <c r="B5556"/>
    </row>
    <row r="5557" spans="2:2" ht="15">
      <c r="B5557"/>
    </row>
    <row r="5558" spans="2:2" ht="15">
      <c r="B5558"/>
    </row>
    <row r="5559" spans="2:2" ht="15">
      <c r="B5559"/>
    </row>
    <row r="5560" spans="2:2" ht="15">
      <c r="B5560"/>
    </row>
    <row r="5561" spans="2:2" ht="15">
      <c r="B5561"/>
    </row>
    <row r="5562" spans="2:2" ht="15">
      <c r="B5562"/>
    </row>
    <row r="5563" spans="2:2" ht="15">
      <c r="B5563"/>
    </row>
    <row r="5564" spans="2:2" ht="15">
      <c r="B5564"/>
    </row>
    <row r="5565" spans="2:2" ht="15">
      <c r="B5565"/>
    </row>
    <row r="5566" spans="2:2" ht="15">
      <c r="B5566"/>
    </row>
    <row r="5567" spans="2:2" ht="15">
      <c r="B5567"/>
    </row>
    <row r="5568" spans="2:2" ht="15">
      <c r="B5568"/>
    </row>
    <row r="5569" spans="2:2" ht="15">
      <c r="B5569"/>
    </row>
    <row r="5570" spans="2:2" ht="15">
      <c r="B5570"/>
    </row>
    <row r="5571" spans="2:2" ht="15">
      <c r="B5571"/>
    </row>
    <row r="5572" spans="2:2" ht="15">
      <c r="B5572"/>
    </row>
    <row r="5573" spans="2:2" ht="15">
      <c r="B5573"/>
    </row>
    <row r="5574" spans="2:2" ht="15">
      <c r="B5574"/>
    </row>
    <row r="5575" spans="2:2" ht="15">
      <c r="B5575"/>
    </row>
    <row r="5576" spans="2:2" ht="15">
      <c r="B5576"/>
    </row>
    <row r="5577" spans="2:2" ht="15">
      <c r="B5577"/>
    </row>
    <row r="5578" spans="2:2" ht="15">
      <c r="B5578"/>
    </row>
    <row r="5579" spans="2:2" ht="15">
      <c r="B5579"/>
    </row>
    <row r="5580" spans="2:2" ht="15">
      <c r="B5580"/>
    </row>
    <row r="5581" spans="2:2" ht="15">
      <c r="B5581"/>
    </row>
    <row r="5582" spans="2:2" ht="15">
      <c r="B5582"/>
    </row>
    <row r="5583" spans="2:2" ht="15">
      <c r="B5583"/>
    </row>
    <row r="5584" spans="2:2" ht="15">
      <c r="B5584"/>
    </row>
    <row r="5585" spans="2:2" ht="15">
      <c r="B5585"/>
    </row>
    <row r="5586" spans="2:2" ht="15">
      <c r="B5586"/>
    </row>
    <row r="5587" spans="2:2" ht="15">
      <c r="B5587"/>
    </row>
    <row r="5588" spans="2:2" ht="15">
      <c r="B5588"/>
    </row>
    <row r="5589" spans="2:2" ht="15">
      <c r="B5589"/>
    </row>
    <row r="5590" spans="2:2" ht="15">
      <c r="B5590"/>
    </row>
    <row r="5591" spans="2:2" ht="15">
      <c r="B5591"/>
    </row>
    <row r="5592" spans="2:2" ht="15">
      <c r="B5592"/>
    </row>
    <row r="5593" spans="2:2" ht="15">
      <c r="B5593"/>
    </row>
    <row r="5594" spans="2:2" ht="15">
      <c r="B5594"/>
    </row>
    <row r="5595" spans="2:2" ht="15">
      <c r="B5595"/>
    </row>
    <row r="5596" spans="2:2" ht="15">
      <c r="B5596"/>
    </row>
    <row r="5597" spans="2:2" ht="15">
      <c r="B5597"/>
    </row>
    <row r="5598" spans="2:2" ht="15">
      <c r="B5598"/>
    </row>
    <row r="5599" spans="2:2" ht="15">
      <c r="B5599"/>
    </row>
    <row r="5600" spans="2:2" ht="15">
      <c r="B5600"/>
    </row>
    <row r="5601" spans="2:2" ht="15">
      <c r="B5601"/>
    </row>
    <row r="5602" spans="2:2" ht="15">
      <c r="B5602"/>
    </row>
    <row r="5603" spans="2:2" ht="15">
      <c r="B5603"/>
    </row>
    <row r="5604" spans="2:2" ht="15">
      <c r="B5604"/>
    </row>
    <row r="5605" spans="2:2" ht="15">
      <c r="B5605"/>
    </row>
    <row r="5606" spans="2:2" ht="15">
      <c r="B5606"/>
    </row>
    <row r="5607" spans="2:2" ht="15">
      <c r="B5607"/>
    </row>
    <row r="5608" spans="2:2" ht="15">
      <c r="B5608"/>
    </row>
    <row r="5609" spans="2:2" ht="15">
      <c r="B5609"/>
    </row>
    <row r="5610" spans="2:2" ht="15">
      <c r="B5610"/>
    </row>
    <row r="5611" spans="2:2" ht="15">
      <c r="B5611"/>
    </row>
    <row r="5612" spans="2:2" ht="15">
      <c r="B5612"/>
    </row>
    <row r="5613" spans="2:2" ht="15">
      <c r="B5613"/>
    </row>
    <row r="5614" spans="2:2" ht="15">
      <c r="B5614"/>
    </row>
    <row r="5615" spans="2:2" ht="15">
      <c r="B5615"/>
    </row>
    <row r="5616" spans="2:2" ht="15">
      <c r="B5616"/>
    </row>
    <row r="5617" spans="2:2" ht="15">
      <c r="B5617"/>
    </row>
    <row r="5618" spans="2:2" ht="15">
      <c r="B5618"/>
    </row>
    <row r="5619" spans="2:2" ht="15">
      <c r="B5619"/>
    </row>
    <row r="5620" spans="2:2" ht="15">
      <c r="B5620"/>
    </row>
    <row r="5621" spans="2:2" ht="15">
      <c r="B5621"/>
    </row>
    <row r="5622" spans="2:2" ht="15">
      <c r="B5622"/>
    </row>
    <row r="5623" spans="2:2" ht="15">
      <c r="B5623"/>
    </row>
    <row r="5624" spans="2:2" ht="15">
      <c r="B5624"/>
    </row>
    <row r="5625" spans="2:2" ht="15">
      <c r="B5625"/>
    </row>
    <row r="5626" spans="2:2" ht="15">
      <c r="B5626"/>
    </row>
    <row r="5627" spans="2:2" ht="15">
      <c r="B5627"/>
    </row>
    <row r="5628" spans="2:2" ht="15">
      <c r="B5628"/>
    </row>
    <row r="5629" spans="2:2" ht="15">
      <c r="B5629"/>
    </row>
    <row r="5630" spans="2:2" ht="15">
      <c r="B5630"/>
    </row>
    <row r="5631" spans="2:2" ht="15">
      <c r="B5631"/>
    </row>
    <row r="5632" spans="2:2" ht="15">
      <c r="B5632"/>
    </row>
    <row r="5633" spans="2:2" ht="15">
      <c r="B5633"/>
    </row>
    <row r="5634" spans="2:2" ht="15">
      <c r="B5634"/>
    </row>
    <row r="5635" spans="2:2" ht="15">
      <c r="B5635"/>
    </row>
    <row r="5636" spans="2:2" ht="15">
      <c r="B5636"/>
    </row>
    <row r="5637" spans="2:2" ht="15">
      <c r="B5637"/>
    </row>
    <row r="5638" spans="2:2" ht="15">
      <c r="B5638"/>
    </row>
    <row r="5639" spans="2:2" ht="15">
      <c r="B5639"/>
    </row>
    <row r="5640" spans="2:2" ht="15">
      <c r="B5640"/>
    </row>
    <row r="5641" spans="2:2" ht="15">
      <c r="B5641"/>
    </row>
    <row r="5642" spans="2:2" ht="15">
      <c r="B5642"/>
    </row>
    <row r="5643" spans="2:2" ht="15">
      <c r="B5643"/>
    </row>
    <row r="5644" spans="2:2" ht="15">
      <c r="B5644"/>
    </row>
    <row r="5645" spans="2:2" ht="15">
      <c r="B5645"/>
    </row>
    <row r="5646" spans="2:2" ht="15">
      <c r="B5646"/>
    </row>
    <row r="5647" spans="2:2" ht="15">
      <c r="B5647"/>
    </row>
    <row r="5648" spans="2:2" ht="15">
      <c r="B5648"/>
    </row>
    <row r="5649" spans="2:2" ht="15">
      <c r="B5649"/>
    </row>
    <row r="5650" spans="2:2" ht="15">
      <c r="B5650"/>
    </row>
    <row r="5651" spans="2:2" ht="15">
      <c r="B5651"/>
    </row>
    <row r="5652" spans="2:2" ht="15">
      <c r="B5652"/>
    </row>
    <row r="5653" spans="2:2" ht="15">
      <c r="B5653"/>
    </row>
    <row r="5654" spans="2:2" ht="15">
      <c r="B5654"/>
    </row>
    <row r="5655" spans="2:2" ht="15">
      <c r="B5655"/>
    </row>
    <row r="5656" spans="2:2" ht="15">
      <c r="B5656"/>
    </row>
    <row r="5657" spans="2:2" ht="15">
      <c r="B5657"/>
    </row>
    <row r="5658" spans="2:2" ht="15">
      <c r="B5658"/>
    </row>
    <row r="5659" spans="2:2" ht="15">
      <c r="B5659"/>
    </row>
    <row r="5660" spans="2:2" ht="15">
      <c r="B5660"/>
    </row>
    <row r="5661" spans="2:2" ht="15">
      <c r="B5661"/>
    </row>
    <row r="5662" spans="2:2" ht="15">
      <c r="B5662"/>
    </row>
    <row r="5663" spans="2:2" ht="15">
      <c r="B5663"/>
    </row>
    <row r="5664" spans="2:2" ht="15">
      <c r="B5664"/>
    </row>
    <row r="5665" spans="2:2" ht="15">
      <c r="B5665"/>
    </row>
    <row r="5666" spans="2:2" ht="15">
      <c r="B5666"/>
    </row>
    <row r="5667" spans="2:2" ht="15">
      <c r="B5667"/>
    </row>
    <row r="5668" spans="2:2" ht="15">
      <c r="B5668"/>
    </row>
    <row r="5669" spans="2:2" ht="15">
      <c r="B5669"/>
    </row>
    <row r="5670" spans="2:2" ht="15">
      <c r="B5670"/>
    </row>
    <row r="5671" spans="2:2" ht="15">
      <c r="B5671"/>
    </row>
    <row r="5672" spans="2:2" ht="15">
      <c r="B5672"/>
    </row>
    <row r="5673" spans="2:2" ht="15">
      <c r="B5673"/>
    </row>
    <row r="5674" spans="2:2" ht="15">
      <c r="B5674"/>
    </row>
    <row r="5675" spans="2:2" ht="15">
      <c r="B5675"/>
    </row>
    <row r="5676" spans="2:2" ht="15">
      <c r="B5676"/>
    </row>
    <row r="5677" spans="2:2" ht="15">
      <c r="B5677"/>
    </row>
    <row r="5678" spans="2:2" ht="15">
      <c r="B5678"/>
    </row>
    <row r="5679" spans="2:2" ht="15">
      <c r="B5679"/>
    </row>
    <row r="5680" spans="2:2" ht="15">
      <c r="B5680"/>
    </row>
    <row r="5681" spans="2:2" ht="15">
      <c r="B5681"/>
    </row>
    <row r="5682" spans="2:2" ht="15">
      <c r="B5682"/>
    </row>
    <row r="5683" spans="2:2" ht="15">
      <c r="B5683"/>
    </row>
    <row r="5684" spans="2:2" ht="15">
      <c r="B5684"/>
    </row>
    <row r="5685" spans="2:2" ht="15">
      <c r="B5685"/>
    </row>
    <row r="5686" spans="2:2" ht="15">
      <c r="B5686"/>
    </row>
    <row r="5687" spans="2:2" ht="15">
      <c r="B5687"/>
    </row>
    <row r="5688" spans="2:2" ht="15">
      <c r="B5688"/>
    </row>
    <row r="5689" spans="2:2" ht="15">
      <c r="B5689"/>
    </row>
    <row r="5690" spans="2:2" ht="15">
      <c r="B5690"/>
    </row>
    <row r="5691" spans="2:2" ht="15">
      <c r="B5691"/>
    </row>
    <row r="5692" spans="2:2" ht="15">
      <c r="B5692"/>
    </row>
    <row r="5693" spans="2:2" ht="15">
      <c r="B5693"/>
    </row>
    <row r="5694" spans="2:2" ht="15">
      <c r="B5694"/>
    </row>
    <row r="5695" spans="2:2" ht="15">
      <c r="B5695"/>
    </row>
    <row r="5696" spans="2:2" ht="15">
      <c r="B5696"/>
    </row>
    <row r="5697" spans="2:2" ht="15">
      <c r="B5697"/>
    </row>
    <row r="5698" spans="2:2" ht="15">
      <c r="B5698"/>
    </row>
    <row r="5699" spans="2:2" ht="15">
      <c r="B5699"/>
    </row>
    <row r="5700" spans="2:2" ht="15">
      <c r="B5700"/>
    </row>
    <row r="5701" spans="2:2" ht="15">
      <c r="B5701"/>
    </row>
    <row r="5702" spans="2:2" ht="15">
      <c r="B5702"/>
    </row>
    <row r="5703" spans="2:2" ht="15">
      <c r="B5703"/>
    </row>
    <row r="5704" spans="2:2" ht="15">
      <c r="B5704"/>
    </row>
    <row r="5705" spans="2:2" ht="15">
      <c r="B5705"/>
    </row>
    <row r="5706" spans="2:2" ht="15">
      <c r="B5706"/>
    </row>
    <row r="5707" spans="2:2" ht="15">
      <c r="B5707"/>
    </row>
    <row r="5708" spans="2:2" ht="15">
      <c r="B5708"/>
    </row>
    <row r="5709" spans="2:2" ht="15">
      <c r="B5709"/>
    </row>
    <row r="5710" spans="2:2" ht="15">
      <c r="B5710"/>
    </row>
    <row r="5711" spans="2:2" ht="15">
      <c r="B5711"/>
    </row>
    <row r="5712" spans="2:2" ht="15">
      <c r="B5712"/>
    </row>
    <row r="5713" spans="2:2" ht="15">
      <c r="B5713"/>
    </row>
    <row r="5714" spans="2:2" ht="15">
      <c r="B5714"/>
    </row>
    <row r="5715" spans="2:2" ht="15">
      <c r="B5715"/>
    </row>
    <row r="5716" spans="2:2" ht="15">
      <c r="B5716"/>
    </row>
    <row r="5717" spans="2:2" ht="15">
      <c r="B5717"/>
    </row>
    <row r="5718" spans="2:2" ht="15">
      <c r="B5718"/>
    </row>
    <row r="5719" spans="2:2" ht="15">
      <c r="B5719"/>
    </row>
    <row r="5720" spans="2:2" ht="15">
      <c r="B5720"/>
    </row>
    <row r="5721" spans="2:2" ht="15">
      <c r="B5721"/>
    </row>
    <row r="5722" spans="2:2" ht="15">
      <c r="B5722"/>
    </row>
    <row r="5723" spans="2:2" ht="15">
      <c r="B5723"/>
    </row>
    <row r="5724" spans="2:2" ht="15">
      <c r="B5724"/>
    </row>
    <row r="5725" spans="2:2" ht="15">
      <c r="B5725"/>
    </row>
    <row r="5726" spans="2:2" ht="15">
      <c r="B5726"/>
    </row>
    <row r="5727" spans="2:2" ht="15">
      <c r="B5727"/>
    </row>
    <row r="5728" spans="2:2" ht="15">
      <c r="B5728"/>
    </row>
    <row r="5729" spans="2:2" ht="15">
      <c r="B5729"/>
    </row>
    <row r="5730" spans="2:2" ht="15">
      <c r="B5730"/>
    </row>
    <row r="5731" spans="2:2" ht="15">
      <c r="B5731"/>
    </row>
    <row r="5732" spans="2:2" ht="15">
      <c r="B5732"/>
    </row>
    <row r="5733" spans="2:2" ht="15">
      <c r="B5733"/>
    </row>
    <row r="5734" spans="2:2" ht="15">
      <c r="B5734"/>
    </row>
    <row r="5735" spans="2:2" ht="15">
      <c r="B5735"/>
    </row>
    <row r="5736" spans="2:2" ht="15">
      <c r="B5736"/>
    </row>
    <row r="5737" spans="2:2" ht="15">
      <c r="B5737"/>
    </row>
    <row r="5738" spans="2:2" ht="15">
      <c r="B5738"/>
    </row>
    <row r="5739" spans="2:2" ht="15">
      <c r="B5739"/>
    </row>
    <row r="5740" spans="2:2" ht="15">
      <c r="B5740"/>
    </row>
    <row r="5741" spans="2:2" ht="15">
      <c r="B5741"/>
    </row>
    <row r="5742" spans="2:2" ht="15">
      <c r="B5742"/>
    </row>
    <row r="5743" spans="2:2" ht="15">
      <c r="B5743"/>
    </row>
    <row r="5744" spans="2:2" ht="15">
      <c r="B5744"/>
    </row>
    <row r="5745" spans="2:2" ht="15">
      <c r="B5745"/>
    </row>
    <row r="5746" spans="2:2" ht="15">
      <c r="B5746"/>
    </row>
    <row r="5747" spans="2:2" ht="15">
      <c r="B5747"/>
    </row>
    <row r="5748" spans="2:2" ht="15">
      <c r="B5748"/>
    </row>
    <row r="5749" spans="2:2" ht="15">
      <c r="B5749"/>
    </row>
    <row r="5750" spans="2:2" ht="15">
      <c r="B5750"/>
    </row>
    <row r="5751" spans="2:2" ht="15">
      <c r="B5751"/>
    </row>
    <row r="5752" spans="2:2" ht="15">
      <c r="B5752"/>
    </row>
    <row r="5753" spans="2:2" ht="15">
      <c r="B5753"/>
    </row>
    <row r="5754" spans="2:2" ht="15">
      <c r="B5754"/>
    </row>
    <row r="5755" spans="2:2" ht="15">
      <c r="B5755"/>
    </row>
    <row r="5756" spans="2:2" ht="15">
      <c r="B5756"/>
    </row>
    <row r="5757" spans="2:2" ht="15">
      <c r="B5757"/>
    </row>
    <row r="5758" spans="2:2" ht="15">
      <c r="B5758"/>
    </row>
    <row r="5759" spans="2:2" ht="15">
      <c r="B5759"/>
    </row>
    <row r="5760" spans="2:2" ht="15">
      <c r="B5760"/>
    </row>
    <row r="5761" spans="2:2" ht="15">
      <c r="B5761"/>
    </row>
    <row r="5762" spans="2:2" ht="15">
      <c r="B5762"/>
    </row>
    <row r="5763" spans="2:2" ht="15">
      <c r="B5763"/>
    </row>
    <row r="5764" spans="2:2" ht="15">
      <c r="B5764"/>
    </row>
    <row r="5765" spans="2:2" ht="15">
      <c r="B5765"/>
    </row>
    <row r="5766" spans="2:2" ht="15">
      <c r="B5766"/>
    </row>
    <row r="5767" spans="2:2" ht="15">
      <c r="B5767"/>
    </row>
    <row r="5768" spans="2:2" ht="15">
      <c r="B5768"/>
    </row>
    <row r="5769" spans="2:2" ht="15">
      <c r="B5769"/>
    </row>
    <row r="5770" spans="2:2" ht="15">
      <c r="B5770"/>
    </row>
    <row r="5771" spans="2:2" ht="15">
      <c r="B5771"/>
    </row>
    <row r="5772" spans="2:2" ht="15">
      <c r="B5772"/>
    </row>
    <row r="5773" spans="2:2" ht="15">
      <c r="B5773"/>
    </row>
    <row r="5774" spans="2:2" ht="15">
      <c r="B5774"/>
    </row>
    <row r="5775" spans="2:2" ht="15">
      <c r="B5775"/>
    </row>
    <row r="5776" spans="2:2" ht="15">
      <c r="B5776"/>
    </row>
    <row r="5777" spans="2:2" ht="15">
      <c r="B5777"/>
    </row>
    <row r="5778" spans="2:2" ht="15">
      <c r="B5778"/>
    </row>
    <row r="5779" spans="2:2" ht="15">
      <c r="B5779"/>
    </row>
    <row r="5780" spans="2:2" ht="15">
      <c r="B5780"/>
    </row>
    <row r="5781" spans="2:2" ht="15">
      <c r="B5781"/>
    </row>
    <row r="5782" spans="2:2" ht="15">
      <c r="B5782"/>
    </row>
    <row r="5783" spans="2:2" ht="15">
      <c r="B5783"/>
    </row>
    <row r="5784" spans="2:2" ht="15">
      <c r="B5784"/>
    </row>
    <row r="5785" spans="2:2" ht="15">
      <c r="B5785"/>
    </row>
    <row r="5786" spans="2:2" ht="15">
      <c r="B5786"/>
    </row>
    <row r="5787" spans="2:2" ht="15">
      <c r="B5787"/>
    </row>
    <row r="5788" spans="2:2" ht="15">
      <c r="B5788"/>
    </row>
    <row r="5789" spans="2:2" ht="15">
      <c r="B5789"/>
    </row>
    <row r="5790" spans="2:2" ht="15">
      <c r="B5790"/>
    </row>
    <row r="5791" spans="2:2" ht="15">
      <c r="B5791"/>
    </row>
    <row r="5792" spans="2:2" ht="15">
      <c r="B5792"/>
    </row>
    <row r="5793" spans="2:2" ht="15">
      <c r="B5793"/>
    </row>
    <row r="5794" spans="2:2" ht="15">
      <c r="B5794"/>
    </row>
    <row r="5795" spans="2:2" ht="15">
      <c r="B5795"/>
    </row>
    <row r="5796" spans="2:2" ht="15">
      <c r="B5796"/>
    </row>
    <row r="5797" spans="2:2" ht="15">
      <c r="B5797"/>
    </row>
    <row r="5798" spans="2:2" ht="15">
      <c r="B5798"/>
    </row>
    <row r="5799" spans="2:2" ht="15">
      <c r="B5799"/>
    </row>
    <row r="5800" spans="2:2" ht="15">
      <c r="B5800"/>
    </row>
    <row r="5801" spans="2:2" ht="15">
      <c r="B5801"/>
    </row>
    <row r="5802" spans="2:2" ht="15">
      <c r="B5802"/>
    </row>
    <row r="5803" spans="2:2" ht="15">
      <c r="B5803"/>
    </row>
    <row r="5804" spans="2:2" ht="15">
      <c r="B5804"/>
    </row>
    <row r="5805" spans="2:2" ht="15">
      <c r="B5805"/>
    </row>
    <row r="5806" spans="2:2" ht="15">
      <c r="B5806"/>
    </row>
    <row r="5807" spans="2:2" ht="15">
      <c r="B5807"/>
    </row>
    <row r="5808" spans="2:2" ht="15">
      <c r="B5808"/>
    </row>
    <row r="5809" spans="2:2" ht="15">
      <c r="B5809"/>
    </row>
    <row r="5810" spans="2:2" ht="15">
      <c r="B5810"/>
    </row>
    <row r="5811" spans="2:2" ht="15">
      <c r="B5811"/>
    </row>
    <row r="5812" spans="2:2" ht="15">
      <c r="B5812"/>
    </row>
    <row r="5813" spans="2:2" ht="15">
      <c r="B5813"/>
    </row>
    <row r="5814" spans="2:2" ht="15">
      <c r="B5814"/>
    </row>
    <row r="5815" spans="2:2" ht="15">
      <c r="B5815"/>
    </row>
    <row r="5816" spans="2:2" ht="15">
      <c r="B5816"/>
    </row>
    <row r="5817" spans="2:2" ht="15">
      <c r="B5817"/>
    </row>
    <row r="5818" spans="2:2" ht="15">
      <c r="B5818"/>
    </row>
    <row r="5819" spans="2:2" ht="15">
      <c r="B5819"/>
    </row>
    <row r="5820" spans="2:2" ht="15">
      <c r="B5820"/>
    </row>
    <row r="5821" spans="2:2" ht="15">
      <c r="B5821"/>
    </row>
    <row r="5822" spans="2:2" ht="15">
      <c r="B5822"/>
    </row>
    <row r="5823" spans="2:2" ht="15">
      <c r="B5823"/>
    </row>
    <row r="5824" spans="2:2" ht="15">
      <c r="B5824"/>
    </row>
    <row r="5825" spans="2:2" ht="15">
      <c r="B5825"/>
    </row>
    <row r="5826" spans="2:2" ht="15">
      <c r="B5826"/>
    </row>
    <row r="5827" spans="2:2" ht="15">
      <c r="B5827"/>
    </row>
    <row r="5828" spans="2:2" ht="15">
      <c r="B5828"/>
    </row>
    <row r="5829" spans="2:2" ht="15">
      <c r="B5829"/>
    </row>
    <row r="5830" spans="2:2" ht="15">
      <c r="B5830"/>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64782504B59CD43BDF97C5C55CB9D52" ma:contentTypeVersion="1" ma:contentTypeDescription="Create a new document." ma:contentTypeScope="" ma:versionID="245ec07bf3999e5ce729410d237f67a0">
  <xsd:schema xmlns:xsd="http://www.w3.org/2001/XMLSchema" xmlns:xs="http://www.w3.org/2001/XMLSchema" xmlns:p="http://schemas.microsoft.com/office/2006/metadata/properties" xmlns:ns2="9d0d1366-599b-4f21-9efe-be9e1bd6db71" targetNamespace="http://schemas.microsoft.com/office/2006/metadata/properties" ma:root="true" ma:fieldsID="8f49b04f30d4890cf5bd18cb47c60aa0" ns2:_="">
    <xsd:import namespace="9d0d1366-599b-4f21-9efe-be9e1bd6db7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0d1366-599b-4f21-9efe-be9e1bd6db7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061CBA-415D-48D3-8C79-21C27D57DF21}">
  <ds:schemaRefs>
    <ds:schemaRef ds:uri="http://schemas.microsoft.com/office/infopath/2007/PartnerControls"/>
    <ds:schemaRef ds:uri="http://schemas.microsoft.com/office/2006/documentManagement/types"/>
    <ds:schemaRef ds:uri="http://schemas.microsoft.com/office/2006/metadata/properties"/>
    <ds:schemaRef ds:uri="http://purl.org/dc/dcmitype/"/>
    <ds:schemaRef ds:uri="http://www.w3.org/XML/1998/namespace"/>
    <ds:schemaRef ds:uri="http://schemas.openxmlformats.org/package/2006/metadata/core-properties"/>
    <ds:schemaRef ds:uri="http://purl.org/dc/elements/1.1/"/>
    <ds:schemaRef ds:uri="http://purl.org/dc/terms/"/>
    <ds:schemaRef ds:uri="9d0d1366-599b-4f21-9efe-be9e1bd6db71"/>
  </ds:schemaRefs>
</ds:datastoreItem>
</file>

<file path=customXml/itemProps2.xml><?xml version="1.0" encoding="utf-8"?>
<ds:datastoreItem xmlns:ds="http://schemas.openxmlformats.org/officeDocument/2006/customXml" ds:itemID="{87A96E3E-ECB1-4FF3-998C-01F7D3D04921}">
  <ds:schemaRefs>
    <ds:schemaRef ds:uri="http://schemas.microsoft.com/sharepoint/v3/contenttype/forms"/>
  </ds:schemaRefs>
</ds:datastoreItem>
</file>

<file path=customXml/itemProps3.xml><?xml version="1.0" encoding="utf-8"?>
<ds:datastoreItem xmlns:ds="http://schemas.openxmlformats.org/officeDocument/2006/customXml" ds:itemID="{4A7D1C10-F03C-4AA2-B67E-22A87A7DB5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0d1366-599b-4f21-9efe-be9e1bd6db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Info</vt:lpstr>
      <vt:lpstr>Control and results</vt:lpstr>
      <vt:lpstr>LRMC calculation -&gt;</vt:lpstr>
      <vt:lpstr>LRMC by ZS type</vt:lpstr>
      <vt:lpstr>Capex allocation -&gt;</vt:lpstr>
      <vt:lpstr>Allocation of site-spec costs</vt:lpstr>
      <vt:lpstr>Summary of program costs</vt:lpstr>
      <vt:lpstr>Demand calcuations -&gt;</vt:lpstr>
      <vt:lpstr>Demand forecast and growth rate</vt:lpstr>
      <vt:lpstr>Raw Inputs -&gt;</vt:lpstr>
      <vt:lpstr>Raw demand forecast</vt:lpstr>
      <vt:lpstr>Capex forecast</vt:lpstr>
      <vt:lpstr>Capitalised OH forecast</vt:lpstr>
      <vt:lpstr>Coincident demand</vt:lpstr>
      <vt:lpstr>Opex proportion</vt:lpstr>
      <vt:lpstr>asset_life</vt:lpstr>
      <vt:lpstr>discount_rate</vt:lpstr>
      <vt:lpstr>falling_renewal</vt:lpstr>
      <vt:lpstr>hv_coincident</vt:lpstr>
      <vt:lpstr>lv_coincident</vt:lpstr>
      <vt:lpstr>opex_proportion</vt:lpstr>
      <vt:lpstr>st_coincident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 Morrison</dc:creator>
  <cp:lastModifiedBy>Stuart Morrison</cp:lastModifiedBy>
  <dcterms:created xsi:type="dcterms:W3CDTF">2014-04-05T12:28:10Z</dcterms:created>
  <dcterms:modified xsi:type="dcterms:W3CDTF">2018-03-22T22:12:59Z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0x010100064782504B59CD43BDF97C5C55CB9D52</vt:lpwstr>
  </property>
</Properties>
</file>